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ocserve\docserve\free_space(1330030000)\企画\20政策評価\29_政策評価（令和８年度）\05_公表・配架\HP公表\"/>
    </mc:Choice>
  </mc:AlternateContent>
  <xr:revisionPtr revIDLastSave="0" documentId="13_ncr:1_{1244BE19-3847-4DAE-91B6-BCB13A62181B}" xr6:coauthVersionLast="47" xr6:coauthVersionMax="47" xr10:uidLastSave="{00000000-0000-0000-0000-000000000000}"/>
  <bookViews>
    <workbookView xWindow="-120" yWindow="-120" windowWidth="20730" windowHeight="11040" xr2:uid="{984CF3DC-C52E-4A55-883E-0401F1DD5F78}"/>
  </bookViews>
  <sheets>
    <sheet name="01政策評価 (見方)" sheetId="12" r:id="rId1"/>
    <sheet name="01政策評価" sheetId="1" r:id="rId2"/>
    <sheet name="02政策の客観指標" sheetId="2" r:id="rId3"/>
    <sheet name="03施策評価 (見方)" sheetId="13" r:id="rId4"/>
    <sheet name="03施策評価" sheetId="4" r:id="rId5"/>
    <sheet name="04施策の客観指標" sheetId="5" r:id="rId6"/>
    <sheet name="05市民生活実感調査" sheetId="3" r:id="rId7"/>
    <sheet name="プルダウン" sheetId="6" state="hidden" r:id="rId8"/>
  </sheets>
  <definedNames>
    <definedName name="_xlnm._FilterDatabase" localSheetId="1" hidden="1">'01政策評価'!$A$4:$OA$31</definedName>
    <definedName name="_xlnm._FilterDatabase" localSheetId="0" hidden="1">'01政策評価 (見方)'!$A$5:$OA$6</definedName>
    <definedName name="_xlnm._FilterDatabase" localSheetId="2" hidden="1">'02政策の客観指標'!$A$3:$AY$246</definedName>
    <definedName name="_xlnm._FilterDatabase" localSheetId="4" hidden="1">'03施策評価'!$A$4:$KD$118</definedName>
    <definedName name="_xlnm._FilterDatabase" localSheetId="3" hidden="1">'03施策評価 (見方)'!$A$5:$KD$6</definedName>
    <definedName name="_xlnm._FilterDatabase" localSheetId="5" hidden="1">'04施策の客観指標'!$A$3:$AY$1029</definedName>
    <definedName name="_xlnm._FilterDatabase" localSheetId="6" hidden="1">'05市民生活実感調査'!$A$1:$BD$218</definedName>
    <definedName name="_xlnm._FilterDatabase" localSheetId="7" hidden="1">プルダウン!$Z$1:$AB$51</definedName>
    <definedName name="_xlnm.Print_Area" localSheetId="1">'01政策評価'!$A$1:$QZ$31</definedName>
    <definedName name="_xlnm.Print_Area" localSheetId="0">'01政策評価 (見方)'!$A$1:$OA$6</definedName>
    <definedName name="_xlnm.Print_Area" localSheetId="2">'02政策の客観指標'!$B$1:$AY$246</definedName>
    <definedName name="_xlnm.Print_Area" localSheetId="4">'03施策評価'!$A$1:$MF$118</definedName>
    <definedName name="_xlnm.Print_Area" localSheetId="3">'03施策評価 (見方)'!$A$1:$DX$6</definedName>
    <definedName name="_xlnm.Print_Area" localSheetId="5">'04施策の客観指標'!$A$1:$AY$1048</definedName>
    <definedName name="_xlnm.Print_Area" localSheetId="6">'05市民生活実感調査'!$A$1:$BM$249</definedName>
    <definedName name="_xlnm.Print_Titles" localSheetId="1">'01政策評価'!$1:$4</definedName>
    <definedName name="_xlnm.Print_Titles" localSheetId="0">'01政策評価 (見方)'!$2:$5</definedName>
    <definedName name="_xlnm.Print_Titles" localSheetId="2">'02政策の客観指標'!$1:$3</definedName>
    <definedName name="_xlnm.Print_Titles" localSheetId="4">'03施策評価'!$1:$4</definedName>
    <definedName name="_xlnm.Print_Titles" localSheetId="3">'03施策評価 (見方)'!$2:$5</definedName>
    <definedName name="_xlnm.Print_Titles" localSheetId="5">'04施策の客観指標'!$1:$3</definedName>
    <definedName name="y">INDIRECT(#REF!)</definedName>
    <definedName name="ウェイト">#REF!</definedName>
    <definedName name="客観指標" localSheetId="0">#REF!</definedName>
    <definedName name="客観指標" localSheetId="3">#REF!</definedName>
    <definedName name="客観指標">#REF!</definedName>
    <definedName name="市民実感" localSheetId="0">#REF!</definedName>
    <definedName name="市民実感" localSheetId="3">#REF!</definedName>
    <definedName name="市民実感">#REF!</definedName>
    <definedName name="重み付け">#REF!</definedName>
    <definedName name="評価">#REF!</definedName>
    <definedName name="矢印" localSheetId="0">INDIRECT(#REF!)</definedName>
    <definedName name="矢印" localSheetId="3">INDIRECT(#REF!)</definedName>
    <definedName name="矢印">INDIRECT(#REF!)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Z6" i="13" l="1"/>
  <c r="JY6" i="13"/>
  <c r="JU6" i="13"/>
  <c r="JT6" i="13"/>
  <c r="JS6" i="13"/>
  <c r="JN6" i="13"/>
  <c r="JW6" i="13" s="1"/>
  <c r="JM6" i="13"/>
  <c r="JV6" i="13" s="1"/>
  <c r="JL6" i="13"/>
  <c r="JK6" i="13"/>
  <c r="JJ6" i="13"/>
  <c r="JI6" i="13"/>
  <c r="JR6" i="13" s="1"/>
  <c r="JH6" i="13"/>
  <c r="JQ6" i="13" s="1"/>
  <c r="IT6" i="13"/>
  <c r="JD6" i="13" s="1"/>
  <c r="IS6" i="13"/>
  <c r="JC6" i="13" s="1"/>
  <c r="IR6" i="13"/>
  <c r="IK6" i="13"/>
  <c r="IJ6" i="13"/>
  <c r="II6" i="13"/>
  <c r="IH6" i="13"/>
  <c r="IG6" i="13"/>
  <c r="IF6" i="13"/>
  <c r="IE6" i="13"/>
  <c r="ID6" i="13"/>
  <c r="IC6" i="13"/>
  <c r="HX6" i="13"/>
  <c r="HW6" i="13"/>
  <c r="HO6" i="13"/>
  <c r="HL6" i="13"/>
  <c r="HU6" i="13" s="1"/>
  <c r="HK6" i="13"/>
  <c r="HT6" i="13" s="1"/>
  <c r="HJ6" i="13"/>
  <c r="HS6" i="13" s="1"/>
  <c r="HI6" i="13"/>
  <c r="HR6" i="13" s="1"/>
  <c r="HH6" i="13"/>
  <c r="HQ6" i="13" s="1"/>
  <c r="HG6" i="13"/>
  <c r="HP6" i="13" s="1"/>
  <c r="HF6" i="13"/>
  <c r="GX6" i="13"/>
  <c r="GP6" i="13"/>
  <c r="GM6" i="13"/>
  <c r="GW6" i="13" s="1"/>
  <c r="GI6" i="13"/>
  <c r="GS6" i="13" s="1"/>
  <c r="GH6" i="13"/>
  <c r="GR6" i="13" s="1"/>
  <c r="GG6" i="13"/>
  <c r="GF6" i="13"/>
  <c r="GE6" i="13"/>
  <c r="GO6" i="13" s="1"/>
  <c r="GD6" i="13"/>
  <c r="GN6" i="13" s="1"/>
  <c r="GC6" i="13"/>
  <c r="GB6" i="13"/>
  <c r="GL6" i="13" s="1"/>
  <c r="GV6" i="13" s="1"/>
  <c r="GA6" i="13"/>
  <c r="FV6" i="13"/>
  <c r="FU6" i="13"/>
  <c r="FP6" i="13"/>
  <c r="FM6" i="13"/>
  <c r="FJ6" i="13"/>
  <c r="FS6" i="13" s="1"/>
  <c r="FI6" i="13"/>
  <c r="FR6" i="13" s="1"/>
  <c r="FH6" i="13"/>
  <c r="FQ6" i="13" s="1"/>
  <c r="FG6" i="13"/>
  <c r="FF6" i="13"/>
  <c r="FO6" i="13" s="1"/>
  <c r="FE6" i="13"/>
  <c r="FN6" i="13" s="1"/>
  <c r="FD6" i="13"/>
  <c r="EZ6" i="13"/>
  <c r="EV6" i="13"/>
  <c r="EU6" i="13"/>
  <c r="EG6" i="13"/>
  <c r="EF6" i="13"/>
  <c r="EE6" i="13"/>
  <c r="ED6" i="13"/>
  <c r="EC6" i="13"/>
  <c r="EB6" i="13"/>
  <c r="EA6" i="13"/>
  <c r="DZ6" i="13"/>
  <c r="DY6" i="13"/>
  <c r="ER6" i="13" s="1"/>
  <c r="DL6" i="13"/>
  <c r="DQ6" i="13"/>
  <c r="DP6" i="13"/>
  <c r="DO6" i="13"/>
  <c r="DM6" i="13"/>
  <c r="DK6" i="13"/>
  <c r="DJ6" i="13"/>
  <c r="CO6" i="13"/>
  <c r="CY6" i="13" s="1"/>
  <c r="CH6" i="13"/>
  <c r="CM6" i="13"/>
  <c r="CL6" i="13"/>
  <c r="CK6" i="13"/>
  <c r="CJ6" i="13"/>
  <c r="CI6" i="13"/>
  <c r="CS6" i="13" s="1"/>
  <c r="CG6" i="13"/>
  <c r="CP6" i="13" s="1"/>
  <c r="BL6" i="13"/>
  <c r="BK6" i="13"/>
  <c r="BD6" i="13"/>
  <c r="BM6" i="13" s="1"/>
  <c r="BC6" i="13"/>
  <c r="BB6" i="13"/>
  <c r="BA6" i="13"/>
  <c r="BJ6" i="13" s="1"/>
  <c r="AZ6" i="13"/>
  <c r="BI6" i="13" s="1"/>
  <c r="AY6" i="13"/>
  <c r="BH6" i="13" s="1"/>
  <c r="AX6" i="13"/>
  <c r="BG6" i="13" s="1"/>
  <c r="AW6" i="13"/>
  <c r="BF6" i="13" s="1"/>
  <c r="AA6" i="13"/>
  <c r="Z6" i="13"/>
  <c r="AT6" i="13" s="1"/>
  <c r="Y6" i="13"/>
  <c r="X6" i="13"/>
  <c r="W6" i="13"/>
  <c r="V6" i="13"/>
  <c r="U6" i="13"/>
  <c r="T6" i="13"/>
  <c r="S6" i="13"/>
  <c r="C6" i="13"/>
  <c r="FC6" i="13" s="1"/>
  <c r="FL6" i="13" s="1"/>
  <c r="NN6" i="12"/>
  <c r="KO6" i="12"/>
  <c r="HP6" i="12"/>
  <c r="MW6" i="12"/>
  <c r="NF6" i="12" s="1"/>
  <c r="S148" i="5"/>
  <c r="EX6" i="13" l="1"/>
  <c r="BA6" i="12"/>
  <c r="BJ6" i="12" s="1"/>
  <c r="FE6" i="12"/>
  <c r="FO6" i="12" s="1"/>
  <c r="HZ6" i="12"/>
  <c r="KU6" i="12"/>
  <c r="BB6" i="12"/>
  <c r="BK6" i="12" s="1"/>
  <c r="NV6" i="12"/>
  <c r="BP6" i="12"/>
  <c r="GB6" i="12"/>
  <c r="GK6" i="12" s="1"/>
  <c r="IK6" i="12"/>
  <c r="IU6" i="12" s="1"/>
  <c r="LK6" i="12"/>
  <c r="LU6" i="12" s="1"/>
  <c r="GC6" i="12"/>
  <c r="GL6" i="12" s="1"/>
  <c r="I6" i="12"/>
  <c r="S6" i="12" s="1"/>
  <c r="BY6" i="12"/>
  <c r="GF6" i="12"/>
  <c r="GO6" i="12" s="1"/>
  <c r="JA6" i="12"/>
  <c r="JJ6" i="12" s="1"/>
  <c r="LY6" i="12"/>
  <c r="MH6" i="12" s="1"/>
  <c r="EY6" i="13"/>
  <c r="K6" i="12"/>
  <c r="U6" i="12" s="1"/>
  <c r="HB6" i="12"/>
  <c r="HK6" i="12" s="1"/>
  <c r="JV6" i="12"/>
  <c r="KE6" i="12" s="1"/>
  <c r="IZ6" i="12"/>
  <c r="JI6" i="12" s="1"/>
  <c r="BZ6" i="12"/>
  <c r="LZ6" i="12"/>
  <c r="MI6" i="12" s="1"/>
  <c r="O6" i="12"/>
  <c r="Y6" i="12" s="1"/>
  <c r="JW6" i="12"/>
  <c r="KF6" i="12" s="1"/>
  <c r="MS6" i="12"/>
  <c r="NB6" i="12" s="1"/>
  <c r="AW6" i="12"/>
  <c r="BF6" i="12" s="1"/>
  <c r="NK6" i="12"/>
  <c r="FM6" i="12"/>
  <c r="FW6" i="12" s="1"/>
  <c r="LD6" i="12"/>
  <c r="LN6" i="12" s="1"/>
  <c r="NZ6" i="12"/>
  <c r="LX6" i="12"/>
  <c r="MG6" i="12" s="1"/>
  <c r="J6" i="12"/>
  <c r="T6" i="12" s="1"/>
  <c r="GU6" i="12"/>
  <c r="HD6" i="12" s="1"/>
  <c r="JB6" i="12"/>
  <c r="JK6" i="12" s="1"/>
  <c r="AD6" i="12"/>
  <c r="AM6" i="12" s="1"/>
  <c r="HW6" i="12"/>
  <c r="MY6" i="12"/>
  <c r="NH6" i="12" s="1"/>
  <c r="HY6" i="12"/>
  <c r="FI6" i="12"/>
  <c r="FS6" i="12" s="1"/>
  <c r="IF6" i="12"/>
  <c r="IP6" i="12" s="1"/>
  <c r="LC6" i="12"/>
  <c r="LM6" i="12" s="1"/>
  <c r="BD6" i="12"/>
  <c r="BM6" i="12" s="1"/>
  <c r="II6" i="12"/>
  <c r="IS6" i="12" s="1"/>
  <c r="AE6" i="12"/>
  <c r="AN6" i="12" s="1"/>
  <c r="HX6" i="12"/>
  <c r="KL6" i="12"/>
  <c r="MZ6" i="12"/>
  <c r="NI6" i="12" s="1"/>
  <c r="AU6" i="13"/>
  <c r="GY6" i="13"/>
  <c r="JB6" i="13"/>
  <c r="AN6" i="13"/>
  <c r="HE6" i="13"/>
  <c r="HN6" i="13" s="1"/>
  <c r="HV6" i="13" s="1"/>
  <c r="HM6" i="13" s="1"/>
  <c r="FT6" i="13"/>
  <c r="FK6" i="13" s="1"/>
  <c r="GK6" i="13"/>
  <c r="GT6" i="13" s="1"/>
  <c r="JG6" i="13"/>
  <c r="JP6" i="13" s="1"/>
  <c r="JX6" i="13" s="1"/>
  <c r="JO6" i="13" s="1"/>
  <c r="FG6" i="12"/>
  <c r="FQ6" i="12" s="1"/>
  <c r="GY6" i="12"/>
  <c r="HH6" i="12" s="1"/>
  <c r="IG6" i="12"/>
  <c r="IQ6" i="12" s="1"/>
  <c r="KW6" i="12"/>
  <c r="MA6" i="12"/>
  <c r="MJ6" i="12" s="1"/>
  <c r="NT6" i="12"/>
  <c r="AB6" i="12"/>
  <c r="AK6" i="12" s="1"/>
  <c r="AC6" i="12"/>
  <c r="AL6" i="12" s="1"/>
  <c r="BW6" i="12"/>
  <c r="FH6" i="12"/>
  <c r="FR6" i="12" s="1"/>
  <c r="GZ6" i="12"/>
  <c r="HI6" i="12" s="1"/>
  <c r="IH6" i="12"/>
  <c r="IR6" i="12" s="1"/>
  <c r="JU6" i="12"/>
  <c r="KD6" i="12" s="1"/>
  <c r="KX6" i="12"/>
  <c r="NU6" i="12"/>
  <c r="AH6" i="12"/>
  <c r="AQ6" i="12" s="1"/>
  <c r="CA6" i="12"/>
  <c r="HN6" i="12"/>
  <c r="IL6" i="12"/>
  <c r="IV6" i="12" s="1"/>
  <c r="JX6" i="12"/>
  <c r="KG6" i="12" s="1"/>
  <c r="LE6" i="12"/>
  <c r="LO6" i="12" s="1"/>
  <c r="MT6" i="12"/>
  <c r="NC6" i="12" s="1"/>
  <c r="CB6" i="12"/>
  <c r="FZ6" i="12"/>
  <c r="GI6" i="12" s="1"/>
  <c r="JZ6" i="12"/>
  <c r="KI6" i="12" s="1"/>
  <c r="LF6" i="12"/>
  <c r="LP6" i="12" s="1"/>
  <c r="MU6" i="12"/>
  <c r="ND6" i="12" s="1"/>
  <c r="G6" i="12"/>
  <c r="Q6" i="12" s="1"/>
  <c r="GA6" i="12"/>
  <c r="GJ6" i="12" s="1"/>
  <c r="HU6" i="12"/>
  <c r="IY6" i="12"/>
  <c r="JH6" i="12" s="1"/>
  <c r="KA6" i="12"/>
  <c r="KJ6" i="12" s="1"/>
  <c r="LI6" i="12"/>
  <c r="LS6" i="12" s="1"/>
  <c r="AO6" i="13"/>
  <c r="IN6" i="13"/>
  <c r="IX6" i="13" s="1"/>
  <c r="CU6" i="13"/>
  <c r="GQ6" i="13"/>
  <c r="HA6" i="13" s="1"/>
  <c r="BN6" i="13"/>
  <c r="BE6" i="13" s="1"/>
  <c r="CV6" i="13"/>
  <c r="HB6" i="13"/>
  <c r="IU6" i="13"/>
  <c r="JE6" i="13" s="1"/>
  <c r="CW6" i="13"/>
  <c r="HC6" i="13"/>
  <c r="CT6" i="13"/>
  <c r="CN6" i="13"/>
  <c r="CX6" i="13" s="1"/>
  <c r="DR6" i="13"/>
  <c r="IO6" i="13"/>
  <c r="IY6" i="13" s="1"/>
  <c r="IP6" i="13"/>
  <c r="IZ6" i="13" s="1"/>
  <c r="ET6" i="13"/>
  <c r="AL6" i="13"/>
  <c r="ES6" i="13"/>
  <c r="IQ6" i="13"/>
  <c r="JA6" i="13" s="1"/>
  <c r="AS6" i="13"/>
  <c r="EW6" i="13"/>
  <c r="IM6" i="13"/>
  <c r="IV6" i="13" s="1"/>
  <c r="AP6" i="13"/>
  <c r="AQ6" i="13"/>
  <c r="AR6" i="13"/>
  <c r="FA6" i="13"/>
  <c r="CQ6" i="13"/>
  <c r="CR6" i="13"/>
  <c r="GZ6" i="13"/>
  <c r="D6" i="13"/>
  <c r="NS6" i="12"/>
  <c r="LG6" i="12"/>
  <c r="LQ6" i="12" s="1"/>
  <c r="KT6" i="12"/>
  <c r="MV6" i="12"/>
  <c r="NE6" i="12" s="1"/>
  <c r="LW6" i="12"/>
  <c r="MF6" i="12" s="1"/>
  <c r="LJ6" i="12"/>
  <c r="LT6" i="12" s="1"/>
  <c r="KV6" i="12"/>
  <c r="JD6" i="12"/>
  <c r="JM6" i="12" s="1"/>
  <c r="IE6" i="12"/>
  <c r="IO6" i="12" s="1"/>
  <c r="HM6" i="12"/>
  <c r="HA6" i="12"/>
  <c r="HJ6" i="12" s="1"/>
  <c r="GD6" i="12"/>
  <c r="GM6" i="12" s="1"/>
  <c r="FF6" i="12"/>
  <c r="FP6" i="12" s="1"/>
  <c r="BO6" i="12"/>
  <c r="BC6" i="12"/>
  <c r="BL6" i="12" s="1"/>
  <c r="AF6" i="12"/>
  <c r="AO6" i="12" s="1"/>
  <c r="H6" i="12"/>
  <c r="R6" i="12" s="1"/>
  <c r="AG6" i="12"/>
  <c r="AP6" i="12" s="1"/>
  <c r="BX6" i="12"/>
  <c r="GE6" i="12"/>
  <c r="GN6" i="12" s="1"/>
  <c r="HV6" i="12"/>
  <c r="IJ6" i="12"/>
  <c r="IT6" i="12" s="1"/>
  <c r="IX6" i="12"/>
  <c r="JG6" i="12" s="1"/>
  <c r="JY6" i="12"/>
  <c r="KH6" i="12" s="1"/>
  <c r="KM6" i="12"/>
  <c r="LH6" i="12"/>
  <c r="LR6" i="12" s="1"/>
  <c r="MX6" i="12"/>
  <c r="NG6" i="12" s="1"/>
  <c r="NL6" i="12"/>
  <c r="CC6" i="12"/>
  <c r="DT6" i="12"/>
  <c r="IA6" i="12"/>
  <c r="FJ6" i="12"/>
  <c r="FT6" i="12" s="1"/>
  <c r="GV6" i="12"/>
  <c r="HE6" i="12" s="1"/>
  <c r="JC6" i="12"/>
  <c r="JL6" i="12" s="1"/>
  <c r="KY6" i="12"/>
  <c r="MB6" i="12"/>
  <c r="MK6" i="12" s="1"/>
  <c r="NW6" i="12"/>
  <c r="M6" i="12"/>
  <c r="W6" i="12" s="1"/>
  <c r="AY6" i="12"/>
  <c r="BH6" i="12" s="1"/>
  <c r="CD6" i="12"/>
  <c r="FK6" i="12"/>
  <c r="FU6" i="12" s="1"/>
  <c r="GW6" i="12"/>
  <c r="HF6" i="12" s="1"/>
  <c r="IB6" i="12"/>
  <c r="JE6" i="12"/>
  <c r="JN6" i="12" s="1"/>
  <c r="KZ6" i="12"/>
  <c r="MC6" i="12"/>
  <c r="ML6" i="12" s="1"/>
  <c r="NX6" i="12"/>
  <c r="L6" i="12"/>
  <c r="V6" i="12" s="1"/>
  <c r="AX6" i="12"/>
  <c r="BG6" i="12" s="1"/>
  <c r="N6" i="12"/>
  <c r="X6" i="12" s="1"/>
  <c r="AA6" i="12"/>
  <c r="AJ6" i="12" s="1"/>
  <c r="AZ6" i="12"/>
  <c r="BI6" i="12" s="1"/>
  <c r="FL6" i="12"/>
  <c r="FV6" i="12" s="1"/>
  <c r="FY6" i="12"/>
  <c r="GH6" i="12" s="1"/>
  <c r="GX6" i="12"/>
  <c r="HG6" i="12" s="1"/>
  <c r="ID6" i="12"/>
  <c r="IN6" i="12" s="1"/>
  <c r="JT6" i="12"/>
  <c r="KC6" i="12" s="1"/>
  <c r="LA6" i="12"/>
  <c r="MD6" i="12"/>
  <c r="MM6" i="12" s="1"/>
  <c r="NY6" i="12"/>
  <c r="AI40" i="2"/>
  <c r="AN113" i="5"/>
  <c r="AH113" i="5"/>
  <c r="AN112" i="5"/>
  <c r="AH112" i="5"/>
  <c r="LV6" i="12" l="1"/>
  <c r="LL6" i="12" s="1"/>
  <c r="MP6" i="12" s="1"/>
  <c r="BN6" i="12"/>
  <c r="BE6" i="12" s="1"/>
  <c r="FX6" i="12"/>
  <c r="FN6" i="12" s="1"/>
  <c r="GR6" i="12" s="1"/>
  <c r="HL6" i="12"/>
  <c r="HC6" i="12" s="1"/>
  <c r="GU6" i="13"/>
  <c r="HD6" i="13"/>
  <c r="GJ6" i="13" s="1"/>
  <c r="HY6" i="13" s="1"/>
  <c r="HZ6" i="13" s="1"/>
  <c r="NJ6" i="12"/>
  <c r="NA6" i="12" s="1"/>
  <c r="AR6" i="12"/>
  <c r="AI6" i="12" s="1"/>
  <c r="AU6" i="12" s="1"/>
  <c r="IW6" i="12"/>
  <c r="IM6" i="12" s="1"/>
  <c r="JQ6" i="12" s="1"/>
  <c r="JS6" i="12" s="1" a="1"/>
  <c r="JS6" i="12" s="1"/>
  <c r="JP6" i="12" s="1"/>
  <c r="Z6" i="12"/>
  <c r="P6" i="12" s="1"/>
  <c r="AT6" i="12" s="1"/>
  <c r="AV6" i="12" s="1" a="1"/>
  <c r="AV6" i="12" s="1"/>
  <c r="AS6" i="12" s="1"/>
  <c r="KK6" i="12"/>
  <c r="KB6" i="12" s="1"/>
  <c r="CZ6" i="13"/>
  <c r="IW6" i="13"/>
  <c r="JF6" i="13" s="1"/>
  <c r="IL6" i="13" s="1"/>
  <c r="KA6" i="13" s="1"/>
  <c r="KB6" i="13" s="1"/>
  <c r="FB6" i="13"/>
  <c r="EH6" i="13" s="1"/>
  <c r="FW6" i="13" s="1"/>
  <c r="FX6" i="13" s="1"/>
  <c r="AM6" i="13"/>
  <c r="AV6" i="13" s="1"/>
  <c r="AB6" i="13" s="1"/>
  <c r="DS6" i="12"/>
  <c r="DU6" i="12" s="1" a="1"/>
  <c r="DU6" i="12" s="1"/>
  <c r="JO6" i="12"/>
  <c r="JF6" i="12" s="1"/>
  <c r="JR6" i="12" s="1"/>
  <c r="MN6" i="12"/>
  <c r="ME6" i="12" s="1"/>
  <c r="MQ6" i="12" s="1"/>
  <c r="GP6" i="12"/>
  <c r="GG6" i="12" s="1"/>
  <c r="GS6" i="12" s="1"/>
  <c r="GT6" i="12" s="1" a="1"/>
  <c r="GT6" i="12" s="1"/>
  <c r="GQ6" i="12" s="1"/>
  <c r="AN229" i="5"/>
  <c r="MR6" i="12" l="1" a="1"/>
  <c r="MR6" i="12" s="1"/>
  <c r="MO6" i="12" s="1"/>
  <c r="AN851" i="5"/>
  <c r="AH851" i="5"/>
  <c r="AM77" i="2"/>
  <c r="A465" i="5"/>
  <c r="AH242" i="5" l="1"/>
  <c r="AH241" i="5"/>
  <c r="AH240" i="5"/>
  <c r="AH239" i="5"/>
  <c r="AH238" i="5"/>
  <c r="S222" i="5"/>
  <c r="S221" i="5"/>
  <c r="AH564" i="5" l="1"/>
  <c r="AO223" i="2"/>
  <c r="AN32" i="5" l="1"/>
  <c r="AN33" i="5"/>
  <c r="AN34" i="5"/>
  <c r="AN35" i="5"/>
  <c r="AN36" i="5"/>
  <c r="AN37" i="5"/>
  <c r="AN38" i="5"/>
  <c r="AN39" i="5"/>
  <c r="AH32" i="5"/>
  <c r="AH33" i="5"/>
  <c r="AH34" i="5"/>
  <c r="AH35" i="5"/>
  <c r="AH36" i="5"/>
  <c r="AH37" i="5"/>
  <c r="AH38" i="5"/>
  <c r="AH39" i="5"/>
  <c r="AH25" i="5"/>
  <c r="AH26" i="5"/>
  <c r="AH27" i="5"/>
  <c r="AH28" i="5"/>
  <c r="AH29" i="5"/>
  <c r="AH30" i="5"/>
  <c r="AN25" i="5"/>
  <c r="AN26" i="5"/>
  <c r="AN27" i="5"/>
  <c r="AN28" i="5"/>
  <c r="AN29" i="5"/>
  <c r="AN30" i="5"/>
  <c r="BJ4" i="3" l="1"/>
  <c r="BK4" i="3"/>
  <c r="BJ5" i="3"/>
  <c r="BK5" i="3"/>
  <c r="BJ6" i="3"/>
  <c r="BK6" i="3"/>
  <c r="BL6" i="3"/>
  <c r="BJ7" i="3"/>
  <c r="BL7" i="3" s="1"/>
  <c r="BK7" i="3"/>
  <c r="BJ8" i="3"/>
  <c r="BL8" i="3" s="1"/>
  <c r="BK8" i="3"/>
  <c r="BJ9" i="3"/>
  <c r="BL9" i="3" s="1"/>
  <c r="BK9" i="3"/>
  <c r="BJ10" i="3"/>
  <c r="BL10" i="3" s="1"/>
  <c r="BK10" i="3"/>
  <c r="BJ11" i="3"/>
  <c r="BK11" i="3"/>
  <c r="BJ12" i="3"/>
  <c r="BK12" i="3"/>
  <c r="BL12" i="3" s="1"/>
  <c r="BJ13" i="3"/>
  <c r="BK13" i="3"/>
  <c r="BJ14" i="3"/>
  <c r="BL14" i="3" s="1"/>
  <c r="BK14" i="3"/>
  <c r="BJ15" i="3"/>
  <c r="BK15" i="3"/>
  <c r="BL15" i="3"/>
  <c r="BM15" i="3"/>
  <c r="BJ16" i="3"/>
  <c r="BL16" i="3" s="1"/>
  <c r="BK16" i="3"/>
  <c r="BJ17" i="3"/>
  <c r="BL17" i="3" s="1"/>
  <c r="BK17" i="3"/>
  <c r="BJ18" i="3"/>
  <c r="BL18" i="3" s="1"/>
  <c r="BK18" i="3"/>
  <c r="BJ19" i="3"/>
  <c r="BK19" i="3"/>
  <c r="BJ20" i="3"/>
  <c r="BL20" i="3" s="1"/>
  <c r="BK20" i="3"/>
  <c r="BJ21" i="3"/>
  <c r="BK21" i="3"/>
  <c r="BJ22" i="3"/>
  <c r="BL22" i="3" s="1"/>
  <c r="BK22" i="3"/>
  <c r="BJ23" i="3"/>
  <c r="BM23" i="3" s="1"/>
  <c r="BK23" i="3"/>
  <c r="BJ24" i="3"/>
  <c r="BL24" i="3" s="1"/>
  <c r="BK24" i="3"/>
  <c r="BJ25" i="3"/>
  <c r="BL25" i="3" s="1"/>
  <c r="BK25" i="3"/>
  <c r="BM25" i="3"/>
  <c r="BJ26" i="3"/>
  <c r="BL26" i="3" s="1"/>
  <c r="BK26" i="3"/>
  <c r="BJ27" i="3"/>
  <c r="BL27" i="3" s="1"/>
  <c r="BK27" i="3"/>
  <c r="BJ28" i="3"/>
  <c r="BK28" i="3"/>
  <c r="BJ29" i="3"/>
  <c r="BK29" i="3"/>
  <c r="BJ30" i="3"/>
  <c r="BK30" i="3"/>
  <c r="BJ31" i="3"/>
  <c r="BL31" i="3" s="1"/>
  <c r="BK31" i="3"/>
  <c r="BM31" i="3"/>
  <c r="BJ32" i="3"/>
  <c r="BL32" i="3" s="1"/>
  <c r="BK32" i="3"/>
  <c r="BJ33" i="3"/>
  <c r="BL33" i="3" s="1"/>
  <c r="BK33" i="3"/>
  <c r="BJ34" i="3"/>
  <c r="BL34" i="3" s="1"/>
  <c r="BK34" i="3"/>
  <c r="BJ35" i="3"/>
  <c r="BK35" i="3"/>
  <c r="BL35" i="3"/>
  <c r="BM35" i="3" s="1"/>
  <c r="BJ36" i="3"/>
  <c r="BK36" i="3"/>
  <c r="BJ37" i="3"/>
  <c r="BL37" i="3" s="1"/>
  <c r="BK37" i="3"/>
  <c r="BJ38" i="3"/>
  <c r="BL38" i="3" s="1"/>
  <c r="BK38" i="3"/>
  <c r="BJ39" i="3"/>
  <c r="BK39" i="3"/>
  <c r="BJ40" i="3"/>
  <c r="BL40" i="3" s="1"/>
  <c r="BK40" i="3"/>
  <c r="BJ41" i="3"/>
  <c r="BM41" i="3" s="1"/>
  <c r="BK41" i="3"/>
  <c r="BL41" i="3"/>
  <c r="BJ42" i="3"/>
  <c r="BK42" i="3"/>
  <c r="BL42" i="3"/>
  <c r="BM42" i="3"/>
  <c r="BJ43" i="3"/>
  <c r="BK43" i="3"/>
  <c r="BJ44" i="3"/>
  <c r="BK44" i="3"/>
  <c r="BJ45" i="3"/>
  <c r="BK45" i="3"/>
  <c r="BJ46" i="3"/>
  <c r="BL46" i="3" s="1"/>
  <c r="BK46" i="3"/>
  <c r="BJ47" i="3"/>
  <c r="BL47" i="3" s="1"/>
  <c r="BK47" i="3"/>
  <c r="BJ48" i="3"/>
  <c r="BL48" i="3" s="1"/>
  <c r="BK48" i="3"/>
  <c r="BJ49" i="3"/>
  <c r="BL49" i="3" s="1"/>
  <c r="BK49" i="3"/>
  <c r="BJ50" i="3"/>
  <c r="BM50" i="3" s="1"/>
  <c r="BK50" i="3"/>
  <c r="BJ51" i="3"/>
  <c r="BK51" i="3"/>
  <c r="BL51" i="3"/>
  <c r="BM51" i="3"/>
  <c r="BJ52" i="3"/>
  <c r="BL52" i="3" s="1"/>
  <c r="BK52" i="3"/>
  <c r="BJ53" i="3"/>
  <c r="BK53" i="3"/>
  <c r="BJ54" i="3"/>
  <c r="BK54" i="3"/>
  <c r="BJ55" i="3"/>
  <c r="BK55" i="3"/>
  <c r="BJ56" i="3"/>
  <c r="BK56" i="3"/>
  <c r="BJ57" i="3"/>
  <c r="BK57" i="3"/>
  <c r="BJ58" i="3"/>
  <c r="BL58" i="3" s="1"/>
  <c r="BK58" i="3"/>
  <c r="BJ59" i="3"/>
  <c r="BK59" i="3"/>
  <c r="BJ60" i="3"/>
  <c r="BK60" i="3"/>
  <c r="BJ61" i="3"/>
  <c r="BK61" i="3"/>
  <c r="BJ62" i="3"/>
  <c r="BK62" i="3"/>
  <c r="BL62" i="3"/>
  <c r="BJ63" i="3"/>
  <c r="BK63" i="3"/>
  <c r="BJ64" i="3"/>
  <c r="BL64" i="3" s="1"/>
  <c r="BK64" i="3"/>
  <c r="BM64" i="3"/>
  <c r="BJ65" i="3"/>
  <c r="BK65" i="3"/>
  <c r="BL65" i="3"/>
  <c r="BM65" i="3"/>
  <c r="BJ66" i="3"/>
  <c r="BL66" i="3" s="1"/>
  <c r="BK66" i="3"/>
  <c r="BJ67" i="3"/>
  <c r="BK67" i="3"/>
  <c r="BJ68" i="3"/>
  <c r="BK68" i="3"/>
  <c r="BJ69" i="3"/>
  <c r="BK69" i="3"/>
  <c r="BJ70" i="3"/>
  <c r="BK70" i="3"/>
  <c r="BJ71" i="3"/>
  <c r="BK71" i="3"/>
  <c r="BL71" i="3"/>
  <c r="BM71" i="3"/>
  <c r="BJ72" i="3"/>
  <c r="BM72" i="3" s="1"/>
  <c r="BK72" i="3"/>
  <c r="BJ73" i="3"/>
  <c r="BL73" i="3" s="1"/>
  <c r="BK73" i="3"/>
  <c r="BM73" i="3"/>
  <c r="BJ74" i="3"/>
  <c r="BM74" i="3" s="1"/>
  <c r="BK74" i="3"/>
  <c r="BJ75" i="3"/>
  <c r="BK75" i="3"/>
  <c r="BL75" i="3" s="1"/>
  <c r="BM75" i="3" s="1"/>
  <c r="BJ76" i="3"/>
  <c r="BK76" i="3"/>
  <c r="BJ77" i="3"/>
  <c r="BK77" i="3"/>
  <c r="BJ78" i="3"/>
  <c r="BK78" i="3"/>
  <c r="BJ79" i="3"/>
  <c r="BL79" i="3" s="1"/>
  <c r="BK79" i="3"/>
  <c r="BM79" i="3"/>
  <c r="BJ80" i="3"/>
  <c r="BL80" i="3" s="1"/>
  <c r="BK80" i="3"/>
  <c r="BJ81" i="3"/>
  <c r="BL81" i="3" s="1"/>
  <c r="BK81" i="3"/>
  <c r="BJ82" i="3"/>
  <c r="BL82" i="3" s="1"/>
  <c r="BK82" i="3"/>
  <c r="BM82" i="3"/>
  <c r="BJ83" i="3"/>
  <c r="BK83" i="3"/>
  <c r="BJ84" i="3"/>
  <c r="BL84" i="3" s="1"/>
  <c r="BK84" i="3"/>
  <c r="BJ85" i="3"/>
  <c r="BK85" i="3"/>
  <c r="BJ86" i="3"/>
  <c r="BK86" i="3"/>
  <c r="BJ87" i="3"/>
  <c r="BL87" i="3" s="1"/>
  <c r="BK87" i="3"/>
  <c r="BJ88" i="3"/>
  <c r="BL88" i="3" s="1"/>
  <c r="BK88" i="3"/>
  <c r="BM88" i="3"/>
  <c r="BJ89" i="3"/>
  <c r="BL89" i="3" s="1"/>
  <c r="BK89" i="3"/>
  <c r="BJ90" i="3"/>
  <c r="BM90" i="3" s="1"/>
  <c r="BK90" i="3"/>
  <c r="BJ91" i="3"/>
  <c r="BL91" i="3" s="1"/>
  <c r="BK91" i="3"/>
  <c r="BJ92" i="3"/>
  <c r="BL92" i="3" s="1"/>
  <c r="BK92" i="3"/>
  <c r="BJ93" i="3"/>
  <c r="BK93" i="3"/>
  <c r="BJ94" i="3"/>
  <c r="BL94" i="3" s="1"/>
  <c r="BK94" i="3"/>
  <c r="BM94" i="3"/>
  <c r="BJ95" i="3"/>
  <c r="BM95" i="3" s="1"/>
  <c r="BK95" i="3"/>
  <c r="BJ96" i="3"/>
  <c r="BL96" i="3" s="1"/>
  <c r="BK96" i="3"/>
  <c r="BJ97" i="3"/>
  <c r="BL97" i="3" s="1"/>
  <c r="BK97" i="3"/>
  <c r="BM97" i="3"/>
  <c r="BJ98" i="3"/>
  <c r="BK98" i="3"/>
  <c r="BL98" i="3"/>
  <c r="BM98" i="3"/>
  <c r="BJ99" i="3"/>
  <c r="BL99" i="3" s="1"/>
  <c r="BK99" i="3"/>
  <c r="BJ100" i="3"/>
  <c r="BL100" i="3" s="1"/>
  <c r="BK100" i="3"/>
  <c r="BJ101" i="3"/>
  <c r="BK101" i="3"/>
  <c r="BL101" i="3"/>
  <c r="BJ102" i="3"/>
  <c r="BL102" i="3" s="1"/>
  <c r="BK102" i="3"/>
  <c r="BJ103" i="3"/>
  <c r="BL103" i="3" s="1"/>
  <c r="BK103" i="3"/>
  <c r="BJ104" i="3"/>
  <c r="BL104" i="3" s="1"/>
  <c r="BK104" i="3"/>
  <c r="BJ105" i="3"/>
  <c r="BL105" i="3" s="1"/>
  <c r="BK105" i="3"/>
  <c r="BJ106" i="3"/>
  <c r="BL106" i="3" s="1"/>
  <c r="BK106" i="3"/>
  <c r="BM106" i="3"/>
  <c r="BJ107" i="3"/>
  <c r="BK107" i="3"/>
  <c r="BJ108" i="3"/>
  <c r="BK108" i="3"/>
  <c r="BL108" i="3"/>
  <c r="BJ109" i="3"/>
  <c r="BL109" i="3" s="1"/>
  <c r="BK109" i="3"/>
  <c r="BJ110" i="3"/>
  <c r="BM110" i="3" s="1"/>
  <c r="BK110" i="3"/>
  <c r="BL110" i="3"/>
  <c r="BJ111" i="3"/>
  <c r="BM111" i="3" s="1"/>
  <c r="BK111" i="3"/>
  <c r="BJ112" i="3"/>
  <c r="BL112" i="3" s="1"/>
  <c r="BK112" i="3"/>
  <c r="BJ113" i="3"/>
  <c r="BL113" i="3" s="1"/>
  <c r="BK113" i="3"/>
  <c r="BM113" i="3"/>
  <c r="BJ114" i="3"/>
  <c r="BL114" i="3" s="1"/>
  <c r="BK114" i="3"/>
  <c r="BJ115" i="3"/>
  <c r="BL115" i="3" s="1"/>
  <c r="BK115" i="3"/>
  <c r="BJ116" i="3"/>
  <c r="BK116" i="3"/>
  <c r="BJ117" i="3"/>
  <c r="BK117" i="3"/>
  <c r="BL117" i="3"/>
  <c r="BJ118" i="3"/>
  <c r="BL118" i="3" s="1"/>
  <c r="BK118" i="3"/>
  <c r="BJ119" i="3"/>
  <c r="BM119" i="3" s="1"/>
  <c r="BK119" i="3"/>
  <c r="BJ120" i="3"/>
  <c r="BL120" i="3" s="1"/>
  <c r="BK120" i="3"/>
  <c r="BJ121" i="3"/>
  <c r="BK121" i="3"/>
  <c r="BJ122" i="3"/>
  <c r="BM122" i="3" s="1"/>
  <c r="BK122" i="3"/>
  <c r="BL122" i="3"/>
  <c r="BJ123" i="3"/>
  <c r="BK123" i="3"/>
  <c r="BJ124" i="3"/>
  <c r="BK124" i="3"/>
  <c r="BJ125" i="3"/>
  <c r="BL125" i="3" s="1"/>
  <c r="BK125" i="3"/>
  <c r="BJ126" i="3"/>
  <c r="BK126" i="3"/>
  <c r="BL126" i="3"/>
  <c r="BJ127" i="3"/>
  <c r="BK127" i="3"/>
  <c r="BJ128" i="3"/>
  <c r="BL128" i="3" s="1"/>
  <c r="BK128" i="3"/>
  <c r="BJ129" i="3"/>
  <c r="BK129" i="3"/>
  <c r="BL129" i="3"/>
  <c r="BM129" i="3"/>
  <c r="BJ130" i="3"/>
  <c r="BK130" i="3"/>
  <c r="BJ131" i="3"/>
  <c r="BL131" i="3" s="1"/>
  <c r="BK131" i="3"/>
  <c r="BJ132" i="3"/>
  <c r="BK132" i="3"/>
  <c r="BJ133" i="3"/>
  <c r="BK133" i="3"/>
  <c r="BJ134" i="3"/>
  <c r="BL134" i="3" s="1"/>
  <c r="BK134" i="3"/>
  <c r="BJ135" i="3"/>
  <c r="BL135" i="3" s="1"/>
  <c r="BK135" i="3"/>
  <c r="BJ136" i="3"/>
  <c r="BK136" i="3"/>
  <c r="BJ137" i="3"/>
  <c r="BM137" i="3" s="1"/>
  <c r="BK137" i="3"/>
  <c r="BJ138" i="3"/>
  <c r="BL138" i="3" s="1"/>
  <c r="BK138" i="3"/>
  <c r="BJ139" i="3"/>
  <c r="BK139" i="3"/>
  <c r="BJ140" i="3"/>
  <c r="BK140" i="3"/>
  <c r="BL140" i="3"/>
  <c r="BJ141" i="3"/>
  <c r="BK141" i="3"/>
  <c r="BJ142" i="3"/>
  <c r="BK142" i="3"/>
  <c r="BJ143" i="3"/>
  <c r="BL143" i="3" s="1"/>
  <c r="BK143" i="3"/>
  <c r="BM143" i="3"/>
  <c r="BJ144" i="3"/>
  <c r="BM144" i="3" s="1"/>
  <c r="BK144" i="3"/>
  <c r="BL144" i="3"/>
  <c r="BJ145" i="3"/>
  <c r="BK145" i="3"/>
  <c r="BJ146" i="3"/>
  <c r="BM146" i="3" s="1"/>
  <c r="BK146" i="3"/>
  <c r="BL146" i="3"/>
  <c r="BJ147" i="3"/>
  <c r="BK147" i="3"/>
  <c r="BJ148" i="3"/>
  <c r="BK148" i="3"/>
  <c r="BJ149" i="3"/>
  <c r="BK149" i="3"/>
  <c r="BJ150" i="3"/>
  <c r="BK150" i="3"/>
  <c r="BL150" i="3"/>
  <c r="BJ151" i="3"/>
  <c r="BL151" i="3" s="1"/>
  <c r="BK151" i="3"/>
  <c r="BJ152" i="3"/>
  <c r="BL152" i="3" s="1"/>
  <c r="BK152" i="3"/>
  <c r="BJ153" i="3"/>
  <c r="BL153" i="3" s="1"/>
  <c r="BK153" i="3"/>
  <c r="BJ154" i="3"/>
  <c r="BL154" i="3" s="1"/>
  <c r="BK154" i="3"/>
  <c r="BJ155" i="3"/>
  <c r="BL155" i="3" s="1"/>
  <c r="BK155" i="3"/>
  <c r="BJ156" i="3"/>
  <c r="BK156" i="3"/>
  <c r="BL156" i="3"/>
  <c r="BJ157" i="3"/>
  <c r="BL157" i="3" s="1"/>
  <c r="BK157" i="3"/>
  <c r="BJ158" i="3"/>
  <c r="BK158" i="3"/>
  <c r="BJ159" i="3"/>
  <c r="BK159" i="3"/>
  <c r="BJ160" i="3"/>
  <c r="BL160" i="3" s="1"/>
  <c r="BK160" i="3"/>
  <c r="BM160" i="3"/>
  <c r="BJ161" i="3"/>
  <c r="BL161" i="3" s="1"/>
  <c r="BK161" i="3"/>
  <c r="BJ162" i="3"/>
  <c r="BL162" i="3" s="1"/>
  <c r="BK162" i="3"/>
  <c r="BM162" i="3"/>
  <c r="BJ163" i="3"/>
  <c r="BL163" i="3" s="1"/>
  <c r="BK163" i="3"/>
  <c r="BJ164" i="3"/>
  <c r="BK164" i="3"/>
  <c r="BJ165" i="3"/>
  <c r="BK165" i="3"/>
  <c r="BJ166" i="3"/>
  <c r="BK166" i="3"/>
  <c r="BJ167" i="3"/>
  <c r="BK167" i="3"/>
  <c r="BJ168" i="3"/>
  <c r="BL168" i="3" s="1"/>
  <c r="BK168" i="3"/>
  <c r="BJ169" i="3"/>
  <c r="BL169" i="3" s="1"/>
  <c r="BK169" i="3"/>
  <c r="BJ170" i="3"/>
  <c r="BL170" i="3" s="1"/>
  <c r="BK170" i="3"/>
  <c r="BJ171" i="3"/>
  <c r="BL171" i="3" s="1"/>
  <c r="BK171" i="3"/>
  <c r="BJ172" i="3"/>
  <c r="BK172" i="3"/>
  <c r="BJ173" i="3"/>
  <c r="BM173" i="3" s="1"/>
  <c r="BK173" i="3"/>
  <c r="BL173" i="3"/>
  <c r="BJ174" i="3"/>
  <c r="BK174" i="3"/>
  <c r="BJ175" i="3"/>
  <c r="BL175" i="3" s="1"/>
  <c r="BK175" i="3"/>
  <c r="BJ176" i="3"/>
  <c r="BM176" i="3" s="1"/>
  <c r="BK176" i="3"/>
  <c r="BJ177" i="3"/>
  <c r="BM177" i="3" s="1"/>
  <c r="BK177" i="3"/>
  <c r="BL177" i="3"/>
  <c r="BJ178" i="3"/>
  <c r="BL178" i="3" s="1"/>
  <c r="BK178" i="3"/>
  <c r="BJ179" i="3"/>
  <c r="BL179" i="3" s="1"/>
  <c r="BK179" i="3"/>
  <c r="BJ180" i="3"/>
  <c r="BK180" i="3"/>
  <c r="BJ181" i="3"/>
  <c r="BK181" i="3"/>
  <c r="BJ182" i="3"/>
  <c r="BL182" i="3" s="1"/>
  <c r="BK182" i="3"/>
  <c r="BJ183" i="3"/>
  <c r="BK183" i="3"/>
  <c r="BL183" i="3"/>
  <c r="BM183" i="3"/>
  <c r="BJ184" i="3"/>
  <c r="BL184" i="3" s="1"/>
  <c r="BK184" i="3"/>
  <c r="BJ185" i="3"/>
  <c r="BL185" i="3" s="1"/>
  <c r="BK185" i="3"/>
  <c r="BJ186" i="3"/>
  <c r="BM186" i="3" s="1"/>
  <c r="BK186" i="3"/>
  <c r="BL186" i="3"/>
  <c r="BJ187" i="3"/>
  <c r="BK187" i="3"/>
  <c r="BJ188" i="3"/>
  <c r="BL188" i="3" s="1"/>
  <c r="BK188" i="3"/>
  <c r="BJ189" i="3"/>
  <c r="BK189" i="3"/>
  <c r="BJ190" i="3"/>
  <c r="BK190" i="3"/>
  <c r="BJ191" i="3"/>
  <c r="BK191" i="3"/>
  <c r="BL191" i="3"/>
  <c r="BM191" i="3"/>
  <c r="BJ192" i="3"/>
  <c r="BL192" i="3" s="1"/>
  <c r="BK192" i="3"/>
  <c r="BJ193" i="3"/>
  <c r="BL193" i="3" s="1"/>
  <c r="BK193" i="3"/>
  <c r="BM193" i="3"/>
  <c r="BJ194" i="3"/>
  <c r="BL194" i="3" s="1"/>
  <c r="BK194" i="3"/>
  <c r="BJ195" i="3"/>
  <c r="BL195" i="3" s="1"/>
  <c r="BK195" i="3"/>
  <c r="BJ196" i="3"/>
  <c r="BL196" i="3" s="1"/>
  <c r="BK196" i="3"/>
  <c r="BM196" i="3"/>
  <c r="BJ197" i="3"/>
  <c r="BK197" i="3"/>
  <c r="BJ198" i="3"/>
  <c r="BK198" i="3"/>
  <c r="BJ199" i="3"/>
  <c r="BK199" i="3"/>
  <c r="BJ200" i="3"/>
  <c r="BM200" i="3" s="1"/>
  <c r="BK200" i="3"/>
  <c r="BJ201" i="3"/>
  <c r="BL201" i="3" s="1"/>
  <c r="BK201" i="3"/>
  <c r="BJ202" i="3"/>
  <c r="BL202" i="3" s="1"/>
  <c r="BK202" i="3"/>
  <c r="BM202" i="3"/>
  <c r="BJ203" i="3"/>
  <c r="BL203" i="3" s="1"/>
  <c r="BK203" i="3"/>
  <c r="BJ204" i="3"/>
  <c r="BK204" i="3"/>
  <c r="BJ205" i="3"/>
  <c r="BL205" i="3" s="1"/>
  <c r="BK205" i="3"/>
  <c r="BJ206" i="3"/>
  <c r="BK206" i="3"/>
  <c r="BJ207" i="3"/>
  <c r="BK207" i="3"/>
  <c r="BJ208" i="3"/>
  <c r="BL208" i="3" s="1"/>
  <c r="BK208" i="3"/>
  <c r="BJ209" i="3"/>
  <c r="BL209" i="3" s="1"/>
  <c r="BK209" i="3"/>
  <c r="BJ210" i="3"/>
  <c r="BL210" i="3" s="1"/>
  <c r="BK210" i="3"/>
  <c r="BJ211" i="3"/>
  <c r="BL211" i="3" s="1"/>
  <c r="BK211" i="3"/>
  <c r="BJ212" i="3"/>
  <c r="BK212" i="3"/>
  <c r="BL212" i="3"/>
  <c r="BJ213" i="3"/>
  <c r="BK213" i="3"/>
  <c r="BJ214" i="3"/>
  <c r="BL214" i="3" s="1"/>
  <c r="BK214" i="3"/>
  <c r="BJ215" i="3"/>
  <c r="BK215" i="3"/>
  <c r="BJ216" i="3"/>
  <c r="BL216" i="3" s="1"/>
  <c r="BK216" i="3"/>
  <c r="BJ217" i="3"/>
  <c r="BL217" i="3" s="1"/>
  <c r="BK217" i="3"/>
  <c r="BJ218" i="3"/>
  <c r="BL218" i="3" s="1"/>
  <c r="BK218" i="3"/>
  <c r="AN1024" i="5"/>
  <c r="AN1023" i="5"/>
  <c r="AN1022" i="5"/>
  <c r="AN1021" i="5"/>
  <c r="AN1013" i="5"/>
  <c r="AN1012" i="5"/>
  <c r="AN1003" i="5"/>
  <c r="AN997" i="5"/>
  <c r="AN996" i="5"/>
  <c r="AN995" i="5"/>
  <c r="AN994" i="5"/>
  <c r="AN986" i="5"/>
  <c r="AN985" i="5"/>
  <c r="AN976" i="5"/>
  <c r="AN971" i="5"/>
  <c r="AN970" i="5"/>
  <c r="AN969" i="5"/>
  <c r="AN968" i="5"/>
  <c r="AN967" i="5"/>
  <c r="AN959" i="5"/>
  <c r="AN958" i="5"/>
  <c r="AN949" i="5"/>
  <c r="AN940" i="5"/>
  <c r="AN931" i="5"/>
  <c r="AN923" i="5"/>
  <c r="AN922" i="5"/>
  <c r="AN915" i="5"/>
  <c r="AN914" i="5"/>
  <c r="AN913" i="5"/>
  <c r="AN906" i="5"/>
  <c r="AN905" i="5"/>
  <c r="AN904" i="5"/>
  <c r="AN898" i="5"/>
  <c r="AN897" i="5"/>
  <c r="AN896" i="5"/>
  <c r="AN895" i="5"/>
  <c r="AN886" i="5"/>
  <c r="AN877" i="5"/>
  <c r="AN868" i="5"/>
  <c r="AN859" i="5"/>
  <c r="AN850" i="5"/>
  <c r="AN841" i="5"/>
  <c r="AN833" i="5"/>
  <c r="AN832" i="5"/>
  <c r="AN823" i="5"/>
  <c r="AN815" i="5"/>
  <c r="AN814" i="5"/>
  <c r="AN810" i="5"/>
  <c r="AN809" i="5"/>
  <c r="AN808" i="5"/>
  <c r="AN807" i="5"/>
  <c r="AN806" i="5"/>
  <c r="AN805" i="5"/>
  <c r="AN797" i="5"/>
  <c r="AN796" i="5"/>
  <c r="AN787" i="5"/>
  <c r="AN778" i="5"/>
  <c r="AN769" i="5"/>
  <c r="AN760" i="5"/>
  <c r="AN752" i="5"/>
  <c r="AN751" i="5"/>
  <c r="AN742" i="5"/>
  <c r="AN734" i="5"/>
  <c r="AN733" i="5"/>
  <c r="AN725" i="5"/>
  <c r="AN724" i="5"/>
  <c r="AN715" i="5"/>
  <c r="AN706" i="5"/>
  <c r="AN697" i="5"/>
  <c r="AN688" i="5"/>
  <c r="AN679" i="5"/>
  <c r="AN671" i="5"/>
  <c r="AN670" i="5"/>
  <c r="AN661" i="5"/>
  <c r="AN652" i="5"/>
  <c r="AN643" i="5"/>
  <c r="AN634" i="5"/>
  <c r="AN625" i="5"/>
  <c r="AN616" i="5"/>
  <c r="AN607" i="5"/>
  <c r="AN600" i="5"/>
  <c r="AN599" i="5"/>
  <c r="AN598" i="5"/>
  <c r="AN589" i="5"/>
  <c r="AN581" i="5"/>
  <c r="AN580" i="5"/>
  <c r="AN573" i="5"/>
  <c r="AN572" i="5"/>
  <c r="AN571" i="5"/>
  <c r="AN564" i="5"/>
  <c r="AN563" i="5"/>
  <c r="AN562" i="5"/>
  <c r="AN556" i="5"/>
  <c r="AN555" i="5"/>
  <c r="AN554" i="5"/>
  <c r="AN553" i="5"/>
  <c r="AN545" i="5"/>
  <c r="AN544" i="5"/>
  <c r="AN537" i="5"/>
  <c r="AN536" i="5"/>
  <c r="AN535" i="5"/>
  <c r="AN527" i="5"/>
  <c r="AN526" i="5"/>
  <c r="AN517" i="5"/>
  <c r="AN508" i="5"/>
  <c r="AN503" i="5"/>
  <c r="AN502" i="5"/>
  <c r="AN501" i="5"/>
  <c r="AN500" i="5"/>
  <c r="AN499" i="5"/>
  <c r="AN491" i="5"/>
  <c r="AN490" i="5"/>
  <c r="AN482" i="5"/>
  <c r="AN481" i="5"/>
  <c r="AN472" i="5"/>
  <c r="AN465" i="5"/>
  <c r="AN464" i="5"/>
  <c r="AN463" i="5"/>
  <c r="AN456" i="5"/>
  <c r="AN455" i="5"/>
  <c r="AN454" i="5"/>
  <c r="AN446" i="5"/>
  <c r="AN445" i="5"/>
  <c r="AN437" i="5"/>
  <c r="AN436" i="5"/>
  <c r="AN428" i="5"/>
  <c r="AN427" i="5"/>
  <c r="AN420" i="5"/>
  <c r="AN419" i="5"/>
  <c r="AN418" i="5"/>
  <c r="AN413" i="5"/>
  <c r="AN412" i="5"/>
  <c r="AN411" i="5"/>
  <c r="AN410" i="5"/>
  <c r="AN409" i="5"/>
  <c r="AN403" i="5"/>
  <c r="AN402" i="5"/>
  <c r="AN401" i="5"/>
  <c r="AN400" i="5"/>
  <c r="AN392" i="5"/>
  <c r="AN391" i="5"/>
  <c r="AN383" i="5"/>
  <c r="AN382" i="5"/>
  <c r="AN374" i="5"/>
  <c r="AN373" i="5"/>
  <c r="AN365" i="5"/>
  <c r="AN364" i="5"/>
  <c r="AN357" i="5"/>
  <c r="AN356" i="5"/>
  <c r="AN355" i="5"/>
  <c r="AN347" i="5"/>
  <c r="AN346" i="5"/>
  <c r="AN337" i="5"/>
  <c r="AN328" i="5"/>
  <c r="AN319" i="5"/>
  <c r="AN310" i="5"/>
  <c r="AN293" i="5"/>
  <c r="AN292" i="5"/>
  <c r="AN284" i="5"/>
  <c r="AN283" i="5"/>
  <c r="AN275" i="5"/>
  <c r="AN274" i="5"/>
  <c r="AN266" i="5"/>
  <c r="AN265" i="5"/>
  <c r="AN256" i="5"/>
  <c r="AN249" i="5"/>
  <c r="AN248" i="5"/>
  <c r="AN247" i="5"/>
  <c r="AN243" i="5"/>
  <c r="AN242" i="5"/>
  <c r="AN241" i="5"/>
  <c r="AN240" i="5"/>
  <c r="AN239" i="5"/>
  <c r="AN238" i="5"/>
  <c r="AN235" i="5"/>
  <c r="AN234" i="5"/>
  <c r="AN233" i="5"/>
  <c r="AN232" i="5"/>
  <c r="AN231" i="5"/>
  <c r="AN222" i="5"/>
  <c r="AN221" i="5"/>
  <c r="AN220" i="5"/>
  <c r="AN212" i="5"/>
  <c r="AN211" i="5"/>
  <c r="AN206" i="5"/>
  <c r="AN205" i="5"/>
  <c r="AN204" i="5"/>
  <c r="AN203" i="5"/>
  <c r="AN202" i="5"/>
  <c r="AN195" i="5"/>
  <c r="AN194" i="5"/>
  <c r="AN193" i="5"/>
  <c r="AN184" i="5"/>
  <c r="AN176" i="5"/>
  <c r="AN175" i="5"/>
  <c r="AN166" i="5"/>
  <c r="AN158" i="5"/>
  <c r="AN157" i="5"/>
  <c r="AN148" i="5"/>
  <c r="AN139" i="5"/>
  <c r="AN130" i="5"/>
  <c r="AN123" i="5"/>
  <c r="AN122" i="5"/>
  <c r="AN121" i="5"/>
  <c r="AN104" i="5"/>
  <c r="AN103" i="5"/>
  <c r="AN94" i="5"/>
  <c r="AN85" i="5"/>
  <c r="AN77" i="5"/>
  <c r="AN76" i="5"/>
  <c r="AN67" i="5"/>
  <c r="AN58" i="5"/>
  <c r="AN50" i="5"/>
  <c r="AN49" i="5"/>
  <c r="AN40" i="5"/>
  <c r="AN31" i="5"/>
  <c r="AN24" i="5"/>
  <c r="AN23" i="5"/>
  <c r="AN22" i="5"/>
  <c r="AN16" i="5"/>
  <c r="AN15" i="5"/>
  <c r="AN14" i="5"/>
  <c r="AN13" i="5"/>
  <c r="AN6" i="5"/>
  <c r="AN5" i="5"/>
  <c r="AN4" i="5"/>
  <c r="AH1024" i="5"/>
  <c r="AH1023" i="5"/>
  <c r="AH1022" i="5"/>
  <c r="AH1021" i="5"/>
  <c r="AH1013" i="5"/>
  <c r="AH1012" i="5"/>
  <c r="AH1003" i="5"/>
  <c r="AH997" i="5"/>
  <c r="AH996" i="5"/>
  <c r="AH995" i="5"/>
  <c r="AH994" i="5"/>
  <c r="AH986" i="5"/>
  <c r="AH985" i="5"/>
  <c r="AH976" i="5"/>
  <c r="AH971" i="5"/>
  <c r="AH970" i="5"/>
  <c r="AH969" i="5"/>
  <c r="AH968" i="5"/>
  <c r="AH967" i="5"/>
  <c r="AH959" i="5"/>
  <c r="AH958" i="5"/>
  <c r="AH949" i="5"/>
  <c r="AH940" i="5"/>
  <c r="AH931" i="5"/>
  <c r="AH923" i="5"/>
  <c r="AH922" i="5"/>
  <c r="AH915" i="5"/>
  <c r="AH914" i="5"/>
  <c r="AH913" i="5"/>
  <c r="AH906" i="5"/>
  <c r="AH905" i="5"/>
  <c r="AH904" i="5"/>
  <c r="AH898" i="5"/>
  <c r="AH897" i="5"/>
  <c r="AH896" i="5"/>
  <c r="AH895" i="5"/>
  <c r="AH886" i="5"/>
  <c r="AH877" i="5"/>
  <c r="AH868" i="5"/>
  <c r="AH859" i="5"/>
  <c r="AH850" i="5"/>
  <c r="AH841" i="5"/>
  <c r="AH833" i="5"/>
  <c r="AH832" i="5"/>
  <c r="AH823" i="5"/>
  <c r="AH815" i="5"/>
  <c r="AH814" i="5"/>
  <c r="AH810" i="5"/>
  <c r="AH809" i="5"/>
  <c r="AH808" i="5"/>
  <c r="AH807" i="5"/>
  <c r="AH806" i="5"/>
  <c r="AH805" i="5"/>
  <c r="AH797" i="5"/>
  <c r="AH796" i="5"/>
  <c r="AH787" i="5"/>
  <c r="AH778" i="5"/>
  <c r="AH769" i="5"/>
  <c r="AH760" i="5"/>
  <c r="AH752" i="5"/>
  <c r="AH751" i="5"/>
  <c r="AH742" i="5"/>
  <c r="AH734" i="5"/>
  <c r="AH733" i="5"/>
  <c r="AH725" i="5"/>
  <c r="AH724" i="5"/>
  <c r="AH715" i="5"/>
  <c r="AH706" i="5"/>
  <c r="AH697" i="5"/>
  <c r="AH688" i="5"/>
  <c r="AH679" i="5"/>
  <c r="AH671" i="5"/>
  <c r="AH670" i="5"/>
  <c r="AH661" i="5"/>
  <c r="AH652" i="5"/>
  <c r="AH643" i="5"/>
  <c r="AH634" i="5"/>
  <c r="AH625" i="5"/>
  <c r="AH616" i="5"/>
  <c r="AH607" i="5"/>
  <c r="AH600" i="5"/>
  <c r="AH599" i="5"/>
  <c r="AH598" i="5"/>
  <c r="AH589" i="5"/>
  <c r="AH581" i="5"/>
  <c r="AH580" i="5"/>
  <c r="AH573" i="5"/>
  <c r="AH572" i="5"/>
  <c r="AH571" i="5"/>
  <c r="AH563" i="5"/>
  <c r="AH562" i="5"/>
  <c r="AH556" i="5"/>
  <c r="AH555" i="5"/>
  <c r="AH554" i="5"/>
  <c r="AH553" i="5"/>
  <c r="AH545" i="5"/>
  <c r="AH544" i="5"/>
  <c r="AH537" i="5"/>
  <c r="AH536" i="5"/>
  <c r="AH535" i="5"/>
  <c r="AH527" i="5"/>
  <c r="AH526" i="5"/>
  <c r="AH517" i="5"/>
  <c r="AH508" i="5"/>
  <c r="AH503" i="5"/>
  <c r="AH502" i="5"/>
  <c r="AH501" i="5"/>
  <c r="AH500" i="5"/>
  <c r="AH499" i="5"/>
  <c r="AH491" i="5"/>
  <c r="AH490" i="5"/>
  <c r="AH482" i="5"/>
  <c r="AH481" i="5"/>
  <c r="AH472" i="5"/>
  <c r="AH465" i="5"/>
  <c r="AH464" i="5"/>
  <c r="AH463" i="5"/>
  <c r="AH456" i="5"/>
  <c r="AH455" i="5"/>
  <c r="AH454" i="5"/>
  <c r="AH446" i="5"/>
  <c r="AH445" i="5"/>
  <c r="AH437" i="5"/>
  <c r="AH436" i="5"/>
  <c r="AH428" i="5"/>
  <c r="AH427" i="5"/>
  <c r="AH420" i="5"/>
  <c r="AH419" i="5"/>
  <c r="AH418" i="5"/>
  <c r="AH413" i="5"/>
  <c r="AH412" i="5"/>
  <c r="AH411" i="5"/>
  <c r="AH410" i="5"/>
  <c r="AH409" i="5"/>
  <c r="AH403" i="5"/>
  <c r="AH402" i="5"/>
  <c r="AH401" i="5"/>
  <c r="AH400" i="5"/>
  <c r="AH392" i="5"/>
  <c r="AH391" i="5"/>
  <c r="AH383" i="5"/>
  <c r="AH382" i="5"/>
  <c r="AH374" i="5"/>
  <c r="AH373" i="5"/>
  <c r="AH365" i="5"/>
  <c r="AH364" i="5"/>
  <c r="AH357" i="5"/>
  <c r="AH356" i="5"/>
  <c r="AH355" i="5"/>
  <c r="AH347" i="5"/>
  <c r="AH346" i="5"/>
  <c r="AH337" i="5"/>
  <c r="AH328" i="5"/>
  <c r="AH319" i="5"/>
  <c r="AH310" i="5"/>
  <c r="AH301" i="5"/>
  <c r="AH293" i="5"/>
  <c r="AH292" i="5"/>
  <c r="AH284" i="5"/>
  <c r="AH283" i="5"/>
  <c r="AH275" i="5"/>
  <c r="AH274" i="5"/>
  <c r="AH266" i="5"/>
  <c r="AH265" i="5"/>
  <c r="AH256" i="5"/>
  <c r="AH249" i="5"/>
  <c r="AH248" i="5"/>
  <c r="AH247" i="5"/>
  <c r="AH243" i="5"/>
  <c r="AH235" i="5"/>
  <c r="AH234" i="5"/>
  <c r="AH233" i="5"/>
  <c r="AH232" i="5"/>
  <c r="AH231" i="5"/>
  <c r="AH230" i="5"/>
  <c r="AH229" i="5"/>
  <c r="AH222" i="5"/>
  <c r="AH221" i="5"/>
  <c r="AH220" i="5"/>
  <c r="AH212" i="5"/>
  <c r="AH211" i="5"/>
  <c r="AH206" i="5"/>
  <c r="AH205" i="5"/>
  <c r="AH204" i="5"/>
  <c r="AH203" i="5"/>
  <c r="AH202" i="5"/>
  <c r="AH195" i="5"/>
  <c r="AH194" i="5"/>
  <c r="AH193" i="5"/>
  <c r="AH184" i="5"/>
  <c r="AH176" i="5"/>
  <c r="AH175" i="5"/>
  <c r="AH166" i="5"/>
  <c r="AH158" i="5"/>
  <c r="AH157" i="5"/>
  <c r="AH148" i="5"/>
  <c r="AH139" i="5"/>
  <c r="AH130" i="5"/>
  <c r="AH123" i="5"/>
  <c r="AH122" i="5"/>
  <c r="AH121" i="5"/>
  <c r="AH104" i="5"/>
  <c r="AH103" i="5"/>
  <c r="AH94" i="5"/>
  <c r="AH85" i="5"/>
  <c r="AH77" i="5"/>
  <c r="AH76" i="5"/>
  <c r="AH67" i="5"/>
  <c r="AH58" i="5"/>
  <c r="AH50" i="5"/>
  <c r="AH49" i="5"/>
  <c r="AH40" i="5"/>
  <c r="AH31" i="5"/>
  <c r="AH24" i="5"/>
  <c r="AH23" i="5"/>
  <c r="AH22" i="5"/>
  <c r="AH16" i="5"/>
  <c r="AH15" i="5"/>
  <c r="AH14" i="5"/>
  <c r="AH13" i="5"/>
  <c r="AH6" i="5"/>
  <c r="AH5" i="5"/>
  <c r="AH4" i="5"/>
  <c r="BL215" i="3" l="1"/>
  <c r="BM212" i="3"/>
  <c r="BL207" i="3"/>
  <c r="BL206" i="3"/>
  <c r="BM205" i="3"/>
  <c r="BL199" i="3"/>
  <c r="BM199" i="3" s="1"/>
  <c r="BL198" i="3"/>
  <c r="BM198" i="3" s="1"/>
  <c r="BL197" i="3"/>
  <c r="BM195" i="3"/>
  <c r="BL190" i="3"/>
  <c r="BL187" i="3"/>
  <c r="BM187" i="3" s="1"/>
  <c r="BL181" i="3"/>
  <c r="BL174" i="3"/>
  <c r="BM174" i="3" s="1"/>
  <c r="BL172" i="3"/>
  <c r="BL167" i="3"/>
  <c r="BL166" i="3"/>
  <c r="BL165" i="3"/>
  <c r="BM165" i="3" s="1"/>
  <c r="BL159" i="3"/>
  <c r="BL158" i="3"/>
  <c r="BM157" i="3"/>
  <c r="BM156" i="3"/>
  <c r="BM150" i="3"/>
  <c r="BL149" i="3"/>
  <c r="BM149" i="3" s="1"/>
  <c r="BL148" i="3"/>
  <c r="BM147" i="3"/>
  <c r="BL141" i="3"/>
  <c r="BM140" i="3"/>
  <c r="BL132" i="3"/>
  <c r="BM132" i="3" s="1"/>
  <c r="BM126" i="3"/>
  <c r="BL123" i="3"/>
  <c r="BM123" i="3" s="1"/>
  <c r="BM117" i="3"/>
  <c r="BL116" i="3"/>
  <c r="BM108" i="3"/>
  <c r="BM101" i="3"/>
  <c r="BL93" i="3"/>
  <c r="BM86" i="3"/>
  <c r="BL83" i="3"/>
  <c r="BM83" i="3" s="1"/>
  <c r="BL85" i="3"/>
  <c r="BL78" i="3"/>
  <c r="BL77" i="3"/>
  <c r="BL76" i="3"/>
  <c r="BM76" i="3" s="1"/>
  <c r="BL69" i="3"/>
  <c r="BL67" i="3"/>
  <c r="BL68" i="3"/>
  <c r="BM68" i="3" s="1"/>
  <c r="BL70" i="3"/>
  <c r="BM70" i="3" s="1"/>
  <c r="BM62" i="3"/>
  <c r="BL61" i="3"/>
  <c r="BM59" i="3"/>
  <c r="BM60" i="3"/>
  <c r="BL60" i="3"/>
  <c r="BL57" i="3"/>
  <c r="BM57" i="3" s="1"/>
  <c r="BL56" i="3"/>
  <c r="BL55" i="3"/>
  <c r="BM54" i="3"/>
  <c r="BL53" i="3"/>
  <c r="BM53" i="3" s="1"/>
  <c r="BL44" i="3"/>
  <c r="BM44" i="3" s="1"/>
  <c r="BL45" i="3"/>
  <c r="BL43" i="3"/>
  <c r="BM36" i="3"/>
  <c r="BL36" i="3"/>
  <c r="BL30" i="3"/>
  <c r="BL29" i="3"/>
  <c r="BM29" i="3" s="1"/>
  <c r="BL21" i="3"/>
  <c r="BL28" i="3"/>
  <c r="BM27" i="3"/>
  <c r="BL19" i="3"/>
  <c r="BL13" i="3"/>
  <c r="BM13" i="3" s="1"/>
  <c r="BM12" i="3"/>
  <c r="BL11" i="3"/>
  <c r="BM11" i="3" s="1"/>
  <c r="BL5" i="3"/>
  <c r="BM6" i="3"/>
  <c r="BL4" i="3"/>
  <c r="BM209" i="3"/>
  <c r="BM169" i="3"/>
  <c r="BL164" i="3"/>
  <c r="BM164" i="3" s="1"/>
  <c r="BL63" i="3"/>
  <c r="BM63" i="3" s="1"/>
  <c r="BM48" i="3"/>
  <c r="BL39" i="3"/>
  <c r="BM39" i="3" s="1"/>
  <c r="BM19" i="3"/>
  <c r="BL189" i="3"/>
  <c r="BM189" i="3" s="1"/>
  <c r="BM58" i="3"/>
  <c r="BM24" i="3"/>
  <c r="BM218" i="3"/>
  <c r="BL213" i="3"/>
  <c r="BM213" i="3" s="1"/>
  <c r="BM152" i="3"/>
  <c r="BL147" i="3"/>
  <c r="BL119" i="3"/>
  <c r="BM100" i="3"/>
  <c r="BM96" i="3"/>
  <c r="BM81" i="3"/>
  <c r="BL72" i="3"/>
  <c r="BM55" i="3"/>
  <c r="BM46" i="3"/>
  <c r="BM28" i="3"/>
  <c r="BM4" i="3"/>
  <c r="BM203" i="3"/>
  <c r="BM190" i="3"/>
  <c r="BM181" i="3"/>
  <c r="BL176" i="3"/>
  <c r="BM128" i="3"/>
  <c r="BM104" i="3"/>
  <c r="BL50" i="3"/>
  <c r="BM185" i="3"/>
  <c r="BL137" i="3"/>
  <c r="BL90" i="3"/>
  <c r="BM85" i="3"/>
  <c r="BM67" i="3"/>
  <c r="BL59" i="3"/>
  <c r="BM32" i="3"/>
  <c r="BM8" i="3"/>
  <c r="BM168" i="3"/>
  <c r="BM188" i="3"/>
  <c r="BL180" i="3"/>
  <c r="BM180" i="3" s="1"/>
  <c r="BM172" i="3"/>
  <c r="BM154" i="3"/>
  <c r="BM120" i="3"/>
  <c r="BL111" i="3"/>
  <c r="BL107" i="3"/>
  <c r="BM107" i="3" s="1"/>
  <c r="BM103" i="3"/>
  <c r="BL86" i="3"/>
  <c r="BL74" i="3"/>
  <c r="BL54" i="3"/>
  <c r="BL23" i="3"/>
  <c r="BM10" i="3"/>
  <c r="BM179" i="3"/>
  <c r="BM153" i="3"/>
  <c r="BM9" i="3"/>
  <c r="BM215" i="3"/>
  <c r="BM206" i="3"/>
  <c r="BM166" i="3"/>
  <c r="BM61" i="3"/>
  <c r="BM49" i="3"/>
  <c r="BM45" i="3"/>
  <c r="BM38" i="3"/>
  <c r="BM5" i="3"/>
  <c r="BM93" i="3"/>
  <c r="BM52" i="3"/>
  <c r="BM34" i="3"/>
  <c r="BM21" i="3"/>
  <c r="BM16" i="3"/>
  <c r="BM192" i="3"/>
  <c r="BM125" i="3"/>
  <c r="BM78" i="3"/>
  <c r="BM217" i="3"/>
  <c r="BL204" i="3"/>
  <c r="BM204" i="3" s="1"/>
  <c r="BL200" i="3"/>
  <c r="BM138" i="3"/>
  <c r="BM43" i="3"/>
  <c r="BM182" i="3"/>
  <c r="BM167" i="3"/>
  <c r="BM159" i="3"/>
  <c r="BM99" i="3"/>
  <c r="BM84" i="3"/>
  <c r="BM77" i="3"/>
  <c r="BM26" i="3"/>
  <c r="BM18" i="3"/>
  <c r="BM216" i="3"/>
  <c r="BM201" i="3"/>
  <c r="BM170" i="3"/>
  <c r="BM163" i="3"/>
  <c r="BM155" i="3"/>
  <c r="BM135" i="3"/>
  <c r="BM131" i="3"/>
  <c r="BM114" i="3"/>
  <c r="BM91" i="3"/>
  <c r="BM87" i="3"/>
  <c r="BM37" i="3"/>
  <c r="BM22" i="3"/>
  <c r="BM14" i="3"/>
  <c r="BM7" i="3"/>
  <c r="BM208" i="3"/>
  <c r="BL95" i="3"/>
  <c r="BM80" i="3"/>
  <c r="BM47" i="3"/>
  <c r="BM40" i="3"/>
  <c r="BL130" i="3"/>
  <c r="BM130" i="3"/>
  <c r="BL121" i="3"/>
  <c r="BM121" i="3"/>
  <c r="BM211" i="3"/>
  <c r="BM175" i="3"/>
  <c r="BM214" i="3"/>
  <c r="BM178" i="3"/>
  <c r="BL142" i="3"/>
  <c r="BM142" i="3"/>
  <c r="BL124" i="3"/>
  <c r="BM124" i="3" s="1"/>
  <c r="BL133" i="3"/>
  <c r="BM133" i="3" s="1"/>
  <c r="BL136" i="3"/>
  <c r="BM136" i="3"/>
  <c r="BL139" i="3"/>
  <c r="BM139" i="3"/>
  <c r="BM207" i="3"/>
  <c r="BM194" i="3"/>
  <c r="BM171" i="3"/>
  <c r="BM158" i="3"/>
  <c r="BM141" i="3"/>
  <c r="BM134" i="3"/>
  <c r="BM116" i="3"/>
  <c r="BM102" i="3"/>
  <c r="BM89" i="3"/>
  <c r="BM66" i="3"/>
  <c r="BM30" i="3"/>
  <c r="BM17" i="3"/>
  <c r="BM210" i="3"/>
  <c r="BM197" i="3"/>
  <c r="BM184" i="3"/>
  <c r="BM161" i="3"/>
  <c r="BM148" i="3"/>
  <c r="BL145" i="3"/>
  <c r="BM145" i="3"/>
  <c r="BL127" i="3"/>
  <c r="BM127" i="3"/>
  <c r="BM105" i="3"/>
  <c r="BM92" i="3"/>
  <c r="BM69" i="3"/>
  <c r="BM56" i="3"/>
  <c r="BM33" i="3"/>
  <c r="BM20" i="3"/>
  <c r="BM151" i="3"/>
  <c r="BM118" i="3"/>
  <c r="BM115" i="3"/>
  <c r="BM112" i="3"/>
  <c r="BM109" i="3"/>
  <c r="QM5" i="1"/>
  <c r="AO4" i="2" l="1"/>
  <c r="P224" i="3"/>
  <c r="P249" i="3"/>
  <c r="P248" i="3"/>
  <c r="P247" i="3"/>
  <c r="P246" i="3"/>
  <c r="P245" i="3"/>
  <c r="P244" i="3"/>
  <c r="P243" i="3"/>
  <c r="P242" i="3"/>
  <c r="P241" i="3"/>
  <c r="P240" i="3"/>
  <c r="P239" i="3"/>
  <c r="P238" i="3"/>
  <c r="P237" i="3"/>
  <c r="P236" i="3"/>
  <c r="P235" i="3"/>
  <c r="P234" i="3"/>
  <c r="P233" i="3"/>
  <c r="P232" i="3"/>
  <c r="P231" i="3"/>
  <c r="P230" i="3"/>
  <c r="P229" i="3"/>
  <c r="P228" i="3"/>
  <c r="P227" i="3"/>
  <c r="P226" i="3"/>
  <c r="P225" i="3"/>
  <c r="P223" i="3"/>
  <c r="QM31" i="1"/>
  <c r="QM30" i="1"/>
  <c r="QM29" i="1"/>
  <c r="QM28" i="1"/>
  <c r="QM27" i="1"/>
  <c r="QM26" i="1"/>
  <c r="QM25" i="1"/>
  <c r="QM24" i="1"/>
  <c r="QM23" i="1"/>
  <c r="QM22" i="1"/>
  <c r="QM21" i="1"/>
  <c r="QM20" i="1"/>
  <c r="QM19" i="1"/>
  <c r="QM18" i="1"/>
  <c r="QM17" i="1"/>
  <c r="QM16" i="1"/>
  <c r="QM15" i="1"/>
  <c r="QM14" i="1"/>
  <c r="QM13" i="1"/>
  <c r="QM12" i="1"/>
  <c r="QM11" i="1"/>
  <c r="QM10" i="1"/>
  <c r="QM9" i="1"/>
  <c r="QM8" i="1"/>
  <c r="QM7" i="1"/>
  <c r="QM6" i="1"/>
  <c r="LP118" i="4"/>
  <c r="LY118" i="4" s="1"/>
  <c r="LO118" i="4"/>
  <c r="LX118" i="4" s="1"/>
  <c r="LN118" i="4"/>
  <c r="LW118" i="4" s="1"/>
  <c r="LL118" i="4"/>
  <c r="LU118" i="4" s="1"/>
  <c r="LK118" i="4"/>
  <c r="LT118" i="4" s="1"/>
  <c r="LJ118" i="4"/>
  <c r="LS118" i="4" s="1"/>
  <c r="LI118" i="4"/>
  <c r="LR118" i="4" s="1"/>
  <c r="LP117" i="4"/>
  <c r="LY117" i="4" s="1"/>
  <c r="LO117" i="4"/>
  <c r="LX117" i="4" s="1"/>
  <c r="LN117" i="4"/>
  <c r="LW117" i="4" s="1"/>
  <c r="LM117" i="4"/>
  <c r="LV117" i="4" s="1"/>
  <c r="LK117" i="4"/>
  <c r="LT117" i="4" s="1"/>
  <c r="LJ117" i="4"/>
  <c r="LS117" i="4" s="1"/>
  <c r="LI117" i="4"/>
  <c r="LR117" i="4" s="1"/>
  <c r="LP116" i="4"/>
  <c r="LY116" i="4" s="1"/>
  <c r="LO116" i="4"/>
  <c r="LX116" i="4" s="1"/>
  <c r="LN116" i="4"/>
  <c r="LW116" i="4" s="1"/>
  <c r="LM116" i="4"/>
  <c r="LV116" i="4" s="1"/>
  <c r="LL116" i="4"/>
  <c r="LU116" i="4" s="1"/>
  <c r="LJ116" i="4"/>
  <c r="LS116" i="4" s="1"/>
  <c r="LI116" i="4"/>
  <c r="LR116" i="4" s="1"/>
  <c r="LP115" i="4"/>
  <c r="LY115" i="4" s="1"/>
  <c r="LO115" i="4"/>
  <c r="LX115" i="4" s="1"/>
  <c r="LN115" i="4"/>
  <c r="LW115" i="4" s="1"/>
  <c r="LM115" i="4"/>
  <c r="LV115" i="4" s="1"/>
  <c r="LL115" i="4"/>
  <c r="LU115" i="4" s="1"/>
  <c r="LJ115" i="4"/>
  <c r="LS115" i="4" s="1"/>
  <c r="LI115" i="4"/>
  <c r="LR115" i="4" s="1"/>
  <c r="LP114" i="4"/>
  <c r="LY114" i="4" s="1"/>
  <c r="LO114" i="4"/>
  <c r="LX114" i="4" s="1"/>
  <c r="LN114" i="4"/>
  <c r="LW114" i="4" s="1"/>
  <c r="LM114" i="4"/>
  <c r="LV114" i="4" s="1"/>
  <c r="LL114" i="4"/>
  <c r="LU114" i="4" s="1"/>
  <c r="LK114" i="4"/>
  <c r="LT114" i="4" s="1"/>
  <c r="LI114" i="4"/>
  <c r="LR114" i="4" s="1"/>
  <c r="LP113" i="4"/>
  <c r="LY113" i="4" s="1"/>
  <c r="LO113" i="4"/>
  <c r="LX113" i="4" s="1"/>
  <c r="LN113" i="4"/>
  <c r="LW113" i="4" s="1"/>
  <c r="LM113" i="4"/>
  <c r="LV113" i="4" s="1"/>
  <c r="LL113" i="4"/>
  <c r="LU113" i="4" s="1"/>
  <c r="LI113" i="4"/>
  <c r="LR113" i="4" s="1"/>
  <c r="LP112" i="4"/>
  <c r="LY112" i="4" s="1"/>
  <c r="LO112" i="4"/>
  <c r="LX112" i="4" s="1"/>
  <c r="LN112" i="4"/>
  <c r="LW112" i="4" s="1"/>
  <c r="LM112" i="4"/>
  <c r="LV112" i="4" s="1"/>
  <c r="LL112" i="4"/>
  <c r="LU112" i="4" s="1"/>
  <c r="LK112" i="4"/>
  <c r="LT112" i="4" s="1"/>
  <c r="LJ112" i="4"/>
  <c r="LS112" i="4" s="1"/>
  <c r="LP111" i="4"/>
  <c r="LY111" i="4" s="1"/>
  <c r="LO111" i="4"/>
  <c r="LX111" i="4" s="1"/>
  <c r="LN111" i="4"/>
  <c r="LW111" i="4" s="1"/>
  <c r="LL111" i="4"/>
  <c r="LU111" i="4" s="1"/>
  <c r="LK111" i="4"/>
  <c r="LT111" i="4" s="1"/>
  <c r="LJ111" i="4"/>
  <c r="LS111" i="4" s="1"/>
  <c r="LI111" i="4"/>
  <c r="LR111" i="4" s="1"/>
  <c r="LP110" i="4"/>
  <c r="LY110" i="4" s="1"/>
  <c r="LO110" i="4"/>
  <c r="LX110" i="4" s="1"/>
  <c r="LN110" i="4"/>
  <c r="LW110" i="4" s="1"/>
  <c r="LM110" i="4"/>
  <c r="LV110" i="4" s="1"/>
  <c r="LK110" i="4"/>
  <c r="LT110" i="4" s="1"/>
  <c r="LJ110" i="4"/>
  <c r="LS110" i="4" s="1"/>
  <c r="LI110" i="4"/>
  <c r="LR110" i="4" s="1"/>
  <c r="LP109" i="4"/>
  <c r="LY109" i="4" s="1"/>
  <c r="LO109" i="4"/>
  <c r="LX109" i="4" s="1"/>
  <c r="LN109" i="4"/>
  <c r="LW109" i="4" s="1"/>
  <c r="LM109" i="4"/>
  <c r="LV109" i="4" s="1"/>
  <c r="LL109" i="4"/>
  <c r="LU109" i="4" s="1"/>
  <c r="LJ109" i="4"/>
  <c r="LS109" i="4" s="1"/>
  <c r="LI109" i="4"/>
  <c r="LR109" i="4" s="1"/>
  <c r="LP108" i="4"/>
  <c r="LY108" i="4" s="1"/>
  <c r="LO108" i="4"/>
  <c r="LX108" i="4" s="1"/>
  <c r="LN108" i="4"/>
  <c r="LW108" i="4" s="1"/>
  <c r="LM108" i="4"/>
  <c r="LV108" i="4" s="1"/>
  <c r="LL108" i="4"/>
  <c r="LU108" i="4" s="1"/>
  <c r="LK108" i="4"/>
  <c r="LT108" i="4" s="1"/>
  <c r="LP107" i="4"/>
  <c r="LY107" i="4" s="1"/>
  <c r="LO107" i="4"/>
  <c r="LX107" i="4" s="1"/>
  <c r="LN107" i="4"/>
  <c r="LW107" i="4" s="1"/>
  <c r="LL107" i="4"/>
  <c r="LU107" i="4" s="1"/>
  <c r="LK107" i="4"/>
  <c r="LT107" i="4" s="1"/>
  <c r="LJ107" i="4"/>
  <c r="LS107" i="4" s="1"/>
  <c r="LI107" i="4"/>
  <c r="LR107" i="4" s="1"/>
  <c r="LP106" i="4"/>
  <c r="LY106" i="4" s="1"/>
  <c r="LO106" i="4"/>
  <c r="LX106" i="4" s="1"/>
  <c r="LN106" i="4"/>
  <c r="LW106" i="4" s="1"/>
  <c r="LM106" i="4"/>
  <c r="LV106" i="4" s="1"/>
  <c r="LK106" i="4"/>
  <c r="LT106" i="4" s="1"/>
  <c r="LJ106" i="4"/>
  <c r="LS106" i="4" s="1"/>
  <c r="LI106" i="4"/>
  <c r="LR106" i="4" s="1"/>
  <c r="LP105" i="4"/>
  <c r="LY105" i="4" s="1"/>
  <c r="LO105" i="4"/>
  <c r="LX105" i="4" s="1"/>
  <c r="LN105" i="4"/>
  <c r="LW105" i="4" s="1"/>
  <c r="LM105" i="4"/>
  <c r="LV105" i="4" s="1"/>
  <c r="LL105" i="4"/>
  <c r="LU105" i="4" s="1"/>
  <c r="LI105" i="4"/>
  <c r="LR105" i="4" s="1"/>
  <c r="LP104" i="4"/>
  <c r="LY104" i="4" s="1"/>
  <c r="LO104" i="4"/>
  <c r="LX104" i="4" s="1"/>
  <c r="LN104" i="4"/>
  <c r="LW104" i="4" s="1"/>
  <c r="LM104" i="4"/>
  <c r="LV104" i="4" s="1"/>
  <c r="LL104" i="4"/>
  <c r="LU104" i="4" s="1"/>
  <c r="LK104" i="4"/>
  <c r="LT104" i="4" s="1"/>
  <c r="LJ104" i="4"/>
  <c r="LS104" i="4" s="1"/>
  <c r="LP103" i="4"/>
  <c r="LY103" i="4" s="1"/>
  <c r="LO103" i="4"/>
  <c r="LX103" i="4" s="1"/>
  <c r="LN103" i="4"/>
  <c r="LW103" i="4" s="1"/>
  <c r="LM103" i="4"/>
  <c r="LV103" i="4" s="1"/>
  <c r="LK103" i="4"/>
  <c r="LT103" i="4" s="1"/>
  <c r="LI103" i="4"/>
  <c r="LR103" i="4" s="1"/>
  <c r="LP102" i="4"/>
  <c r="LY102" i="4" s="1"/>
  <c r="LO102" i="4"/>
  <c r="LX102" i="4" s="1"/>
  <c r="LN102" i="4"/>
  <c r="LW102" i="4" s="1"/>
  <c r="LM102" i="4"/>
  <c r="LV102" i="4" s="1"/>
  <c r="LK102" i="4"/>
  <c r="LT102" i="4" s="1"/>
  <c r="LJ102" i="4"/>
  <c r="LS102" i="4" s="1"/>
  <c r="LI102" i="4"/>
  <c r="LR102" i="4" s="1"/>
  <c r="LP101" i="4"/>
  <c r="LY101" i="4" s="1"/>
  <c r="LO101" i="4"/>
  <c r="LX101" i="4" s="1"/>
  <c r="LN101" i="4"/>
  <c r="LW101" i="4" s="1"/>
  <c r="LM101" i="4"/>
  <c r="LV101" i="4" s="1"/>
  <c r="LL101" i="4"/>
  <c r="LU101" i="4" s="1"/>
  <c r="LK101" i="4"/>
  <c r="LT101" i="4" s="1"/>
  <c r="LP100" i="4"/>
  <c r="LY100" i="4" s="1"/>
  <c r="LO100" i="4"/>
  <c r="LX100" i="4" s="1"/>
  <c r="LN100" i="4"/>
  <c r="LW100" i="4" s="1"/>
  <c r="LM100" i="4"/>
  <c r="LV100" i="4" s="1"/>
  <c r="LL100" i="4"/>
  <c r="LU100" i="4" s="1"/>
  <c r="LJ100" i="4"/>
  <c r="LS100" i="4" s="1"/>
  <c r="LP99" i="4"/>
  <c r="LY99" i="4" s="1"/>
  <c r="LO99" i="4"/>
  <c r="LX99" i="4" s="1"/>
  <c r="LN99" i="4"/>
  <c r="LW99" i="4" s="1"/>
  <c r="LM99" i="4"/>
  <c r="LV99" i="4" s="1"/>
  <c r="LL99" i="4"/>
  <c r="LU99" i="4" s="1"/>
  <c r="LK99" i="4"/>
  <c r="LT99" i="4" s="1"/>
  <c r="LP98" i="4"/>
  <c r="LY98" i="4" s="1"/>
  <c r="LO98" i="4"/>
  <c r="LX98" i="4" s="1"/>
  <c r="LN98" i="4"/>
  <c r="LW98" i="4" s="1"/>
  <c r="LM98" i="4"/>
  <c r="LV98" i="4" s="1"/>
  <c r="LL98" i="4"/>
  <c r="LU98" i="4" s="1"/>
  <c r="LK98" i="4"/>
  <c r="LT98" i="4" s="1"/>
  <c r="LI98" i="4"/>
  <c r="LR98" i="4" s="1"/>
  <c r="LP97" i="4"/>
  <c r="LY97" i="4" s="1"/>
  <c r="LO97" i="4"/>
  <c r="LX97" i="4" s="1"/>
  <c r="LN97" i="4"/>
  <c r="LW97" i="4" s="1"/>
  <c r="LM97" i="4"/>
  <c r="LV97" i="4" s="1"/>
  <c r="LL97" i="4"/>
  <c r="LU97" i="4" s="1"/>
  <c r="LK97" i="4"/>
  <c r="LT97" i="4" s="1"/>
  <c r="LJ97" i="4"/>
  <c r="LS97" i="4" s="1"/>
  <c r="LP96" i="4"/>
  <c r="LY96" i="4" s="1"/>
  <c r="LO96" i="4"/>
  <c r="LX96" i="4" s="1"/>
  <c r="LN96" i="4"/>
  <c r="LW96" i="4" s="1"/>
  <c r="LM96" i="4"/>
  <c r="LV96" i="4" s="1"/>
  <c r="LL96" i="4"/>
  <c r="LU96" i="4" s="1"/>
  <c r="LP95" i="4"/>
  <c r="LY95" i="4" s="1"/>
  <c r="LO95" i="4"/>
  <c r="LX95" i="4" s="1"/>
  <c r="LN95" i="4"/>
  <c r="LW95" i="4" s="1"/>
  <c r="LM95" i="4"/>
  <c r="LV95" i="4" s="1"/>
  <c r="LL95" i="4"/>
  <c r="LU95" i="4" s="1"/>
  <c r="LJ95" i="4"/>
  <c r="LS95" i="4" s="1"/>
  <c r="LI95" i="4"/>
  <c r="LR95" i="4" s="1"/>
  <c r="LP94" i="4"/>
  <c r="LY94" i="4" s="1"/>
  <c r="LO94" i="4"/>
  <c r="LX94" i="4" s="1"/>
  <c r="LN94" i="4"/>
  <c r="LW94" i="4" s="1"/>
  <c r="LM94" i="4"/>
  <c r="LV94" i="4" s="1"/>
  <c r="LL94" i="4"/>
  <c r="LU94" i="4" s="1"/>
  <c r="LK94" i="4"/>
  <c r="LT94" i="4" s="1"/>
  <c r="LI94" i="4"/>
  <c r="LR94" i="4" s="1"/>
  <c r="LP93" i="4"/>
  <c r="LY93" i="4" s="1"/>
  <c r="LO93" i="4"/>
  <c r="LX93" i="4" s="1"/>
  <c r="LN93" i="4"/>
  <c r="LW93" i="4" s="1"/>
  <c r="LM93" i="4"/>
  <c r="LV93" i="4" s="1"/>
  <c r="LL93" i="4"/>
  <c r="LU93" i="4" s="1"/>
  <c r="LK93" i="4"/>
  <c r="LT93" i="4" s="1"/>
  <c r="LJ93" i="4"/>
  <c r="LS93" i="4" s="1"/>
  <c r="LP92" i="4"/>
  <c r="LY92" i="4" s="1"/>
  <c r="LO92" i="4"/>
  <c r="LX92" i="4" s="1"/>
  <c r="LN92" i="4"/>
  <c r="LW92" i="4" s="1"/>
  <c r="LM92" i="4"/>
  <c r="LV92" i="4" s="1"/>
  <c r="LK92" i="4"/>
  <c r="LT92" i="4" s="1"/>
  <c r="LJ92" i="4"/>
  <c r="LS92" i="4" s="1"/>
  <c r="LI92" i="4"/>
  <c r="LR92" i="4" s="1"/>
  <c r="LP91" i="4"/>
  <c r="LY91" i="4" s="1"/>
  <c r="LO91" i="4"/>
  <c r="LX91" i="4" s="1"/>
  <c r="LN91" i="4"/>
  <c r="LW91" i="4" s="1"/>
  <c r="LM91" i="4"/>
  <c r="LV91" i="4" s="1"/>
  <c r="LL91" i="4"/>
  <c r="LU91" i="4" s="1"/>
  <c r="LJ91" i="4"/>
  <c r="LS91" i="4" s="1"/>
  <c r="LI91" i="4"/>
  <c r="LR91" i="4" s="1"/>
  <c r="LP90" i="4"/>
  <c r="LY90" i="4" s="1"/>
  <c r="LO90" i="4"/>
  <c r="LX90" i="4" s="1"/>
  <c r="LN90" i="4"/>
  <c r="LW90" i="4" s="1"/>
  <c r="LM90" i="4"/>
  <c r="LV90" i="4" s="1"/>
  <c r="LK90" i="4"/>
  <c r="LT90" i="4" s="1"/>
  <c r="LJ90" i="4"/>
  <c r="LS90" i="4" s="1"/>
  <c r="LI90" i="4"/>
  <c r="LR90" i="4" s="1"/>
  <c r="LP89" i="4"/>
  <c r="LY89" i="4" s="1"/>
  <c r="LO89" i="4"/>
  <c r="LX89" i="4" s="1"/>
  <c r="LN89" i="4"/>
  <c r="LW89" i="4" s="1"/>
  <c r="LM89" i="4"/>
  <c r="LV89" i="4" s="1"/>
  <c r="LL89" i="4"/>
  <c r="LU89" i="4" s="1"/>
  <c r="LJ89" i="4"/>
  <c r="LS89" i="4" s="1"/>
  <c r="LI89" i="4"/>
  <c r="LR89" i="4" s="1"/>
  <c r="LP88" i="4"/>
  <c r="LY88" i="4" s="1"/>
  <c r="LO88" i="4"/>
  <c r="LX88" i="4" s="1"/>
  <c r="LN88" i="4"/>
  <c r="LW88" i="4" s="1"/>
  <c r="LM88" i="4"/>
  <c r="LV88" i="4" s="1"/>
  <c r="LL88" i="4"/>
  <c r="LU88" i="4" s="1"/>
  <c r="LK88" i="4"/>
  <c r="LT88" i="4" s="1"/>
  <c r="LI88" i="4"/>
  <c r="LR88" i="4" s="1"/>
  <c r="LP87" i="4"/>
  <c r="LY87" i="4" s="1"/>
  <c r="LO87" i="4"/>
  <c r="LX87" i="4" s="1"/>
  <c r="LN87" i="4"/>
  <c r="LW87" i="4" s="1"/>
  <c r="LM87" i="4"/>
  <c r="LV87" i="4" s="1"/>
  <c r="LL87" i="4"/>
  <c r="LU87" i="4" s="1"/>
  <c r="LK87" i="4"/>
  <c r="LT87" i="4" s="1"/>
  <c r="LJ87" i="4"/>
  <c r="LS87" i="4" s="1"/>
  <c r="LP86" i="4"/>
  <c r="LY86" i="4" s="1"/>
  <c r="LO86" i="4"/>
  <c r="LX86" i="4" s="1"/>
  <c r="LM86" i="4"/>
  <c r="LV86" i="4" s="1"/>
  <c r="LL86" i="4"/>
  <c r="LU86" i="4" s="1"/>
  <c r="LK86" i="4"/>
  <c r="LT86" i="4" s="1"/>
  <c r="LJ86" i="4"/>
  <c r="LS86" i="4" s="1"/>
  <c r="LI86" i="4"/>
  <c r="LR86" i="4" s="1"/>
  <c r="LP85" i="4"/>
  <c r="LY85" i="4" s="1"/>
  <c r="LO85" i="4"/>
  <c r="LX85" i="4" s="1"/>
  <c r="LN85" i="4"/>
  <c r="LW85" i="4" s="1"/>
  <c r="LL85" i="4"/>
  <c r="LU85" i="4" s="1"/>
  <c r="LK85" i="4"/>
  <c r="LT85" i="4" s="1"/>
  <c r="LJ85" i="4"/>
  <c r="LS85" i="4" s="1"/>
  <c r="LI85" i="4"/>
  <c r="LR85" i="4" s="1"/>
  <c r="LP84" i="4"/>
  <c r="LY84" i="4" s="1"/>
  <c r="LO84" i="4"/>
  <c r="LX84" i="4" s="1"/>
  <c r="LN84" i="4"/>
  <c r="LW84" i="4" s="1"/>
  <c r="LM84" i="4"/>
  <c r="LV84" i="4" s="1"/>
  <c r="LK84" i="4"/>
  <c r="LT84" i="4" s="1"/>
  <c r="LJ84" i="4"/>
  <c r="LS84" i="4" s="1"/>
  <c r="LI84" i="4"/>
  <c r="LR84" i="4" s="1"/>
  <c r="LP83" i="4"/>
  <c r="LY83" i="4" s="1"/>
  <c r="LO83" i="4"/>
  <c r="LX83" i="4" s="1"/>
  <c r="LN83" i="4"/>
  <c r="LW83" i="4" s="1"/>
  <c r="LM83" i="4"/>
  <c r="LV83" i="4" s="1"/>
  <c r="LL83" i="4"/>
  <c r="LU83" i="4" s="1"/>
  <c r="LJ83" i="4"/>
  <c r="LS83" i="4" s="1"/>
  <c r="LI83" i="4"/>
  <c r="LR83" i="4" s="1"/>
  <c r="LP82" i="4"/>
  <c r="LY82" i="4" s="1"/>
  <c r="LO82" i="4"/>
  <c r="LX82" i="4" s="1"/>
  <c r="LN82" i="4"/>
  <c r="LW82" i="4" s="1"/>
  <c r="LM82" i="4"/>
  <c r="LV82" i="4" s="1"/>
  <c r="LL82" i="4"/>
  <c r="LU82" i="4" s="1"/>
  <c r="LK82" i="4"/>
  <c r="LT82" i="4" s="1"/>
  <c r="LI82" i="4"/>
  <c r="LR82" i="4" s="1"/>
  <c r="LP81" i="4"/>
  <c r="LY81" i="4" s="1"/>
  <c r="LO81" i="4"/>
  <c r="LX81" i="4" s="1"/>
  <c r="LN81" i="4"/>
  <c r="LW81" i="4" s="1"/>
  <c r="LM81" i="4"/>
  <c r="LV81" i="4" s="1"/>
  <c r="LL81" i="4"/>
  <c r="LU81" i="4" s="1"/>
  <c r="LK81" i="4"/>
  <c r="LT81" i="4" s="1"/>
  <c r="LJ81" i="4"/>
  <c r="LS81" i="4" s="1"/>
  <c r="LP80" i="4"/>
  <c r="LY80" i="4" s="1"/>
  <c r="LO80" i="4"/>
  <c r="LX80" i="4" s="1"/>
  <c r="LN80" i="4"/>
  <c r="LW80" i="4" s="1"/>
  <c r="LL80" i="4"/>
  <c r="LU80" i="4" s="1"/>
  <c r="LK80" i="4"/>
  <c r="LT80" i="4" s="1"/>
  <c r="LJ80" i="4"/>
  <c r="LS80" i="4" s="1"/>
  <c r="LP79" i="4"/>
  <c r="LY79" i="4" s="1"/>
  <c r="LO79" i="4"/>
  <c r="LX79" i="4" s="1"/>
  <c r="LN79" i="4"/>
  <c r="LW79" i="4" s="1"/>
  <c r="LM79" i="4"/>
  <c r="LV79" i="4" s="1"/>
  <c r="LK79" i="4"/>
  <c r="LT79" i="4" s="1"/>
  <c r="LP78" i="4"/>
  <c r="LY78" i="4" s="1"/>
  <c r="LO78" i="4"/>
  <c r="LX78" i="4" s="1"/>
  <c r="LN78" i="4"/>
  <c r="LW78" i="4" s="1"/>
  <c r="LM78" i="4"/>
  <c r="LV78" i="4" s="1"/>
  <c r="LL78" i="4"/>
  <c r="LU78" i="4" s="1"/>
  <c r="LK78" i="4"/>
  <c r="LT78" i="4" s="1"/>
  <c r="LP77" i="4"/>
  <c r="LY77" i="4" s="1"/>
  <c r="LO77" i="4"/>
  <c r="LX77" i="4" s="1"/>
  <c r="LN77" i="4"/>
  <c r="LW77" i="4" s="1"/>
  <c r="LM77" i="4"/>
  <c r="LV77" i="4" s="1"/>
  <c r="LL77" i="4"/>
  <c r="LU77" i="4" s="1"/>
  <c r="LJ77" i="4"/>
  <c r="LS77" i="4" s="1"/>
  <c r="LP76" i="4"/>
  <c r="LY76" i="4" s="1"/>
  <c r="LO76" i="4"/>
  <c r="LX76" i="4" s="1"/>
  <c r="LN76" i="4"/>
  <c r="LW76" i="4" s="1"/>
  <c r="LM76" i="4"/>
  <c r="LV76" i="4" s="1"/>
  <c r="LL76" i="4"/>
  <c r="LU76" i="4" s="1"/>
  <c r="LK76" i="4"/>
  <c r="LT76" i="4" s="1"/>
  <c r="LP75" i="4"/>
  <c r="LY75" i="4" s="1"/>
  <c r="LO75" i="4"/>
  <c r="LX75" i="4" s="1"/>
  <c r="LN75" i="4"/>
  <c r="LW75" i="4" s="1"/>
  <c r="LM75" i="4"/>
  <c r="LV75" i="4" s="1"/>
  <c r="LK75" i="4"/>
  <c r="LT75" i="4" s="1"/>
  <c r="LJ75" i="4"/>
  <c r="LS75" i="4" s="1"/>
  <c r="LI75" i="4"/>
  <c r="LR75" i="4" s="1"/>
  <c r="LP74" i="4"/>
  <c r="LY74" i="4" s="1"/>
  <c r="LO74" i="4"/>
  <c r="LX74" i="4" s="1"/>
  <c r="LN74" i="4"/>
  <c r="LW74" i="4" s="1"/>
  <c r="LM74" i="4"/>
  <c r="LV74" i="4" s="1"/>
  <c r="LL74" i="4"/>
  <c r="LU74" i="4" s="1"/>
  <c r="LJ74" i="4"/>
  <c r="LS74" i="4" s="1"/>
  <c r="LI74" i="4"/>
  <c r="LR74" i="4" s="1"/>
  <c r="LP73" i="4"/>
  <c r="LY73" i="4" s="1"/>
  <c r="LO73" i="4"/>
  <c r="LX73" i="4" s="1"/>
  <c r="LN73" i="4"/>
  <c r="LW73" i="4" s="1"/>
  <c r="LM73" i="4"/>
  <c r="LV73" i="4" s="1"/>
  <c r="LL73" i="4"/>
  <c r="LU73" i="4" s="1"/>
  <c r="LK73" i="4"/>
  <c r="LT73" i="4" s="1"/>
  <c r="LI73" i="4"/>
  <c r="LR73" i="4" s="1"/>
  <c r="LP72" i="4"/>
  <c r="LY72" i="4" s="1"/>
  <c r="LO72" i="4"/>
  <c r="LX72" i="4" s="1"/>
  <c r="LN72" i="4"/>
  <c r="LW72" i="4" s="1"/>
  <c r="LM72" i="4"/>
  <c r="LV72" i="4" s="1"/>
  <c r="LL72" i="4"/>
  <c r="LU72" i="4" s="1"/>
  <c r="LK72" i="4"/>
  <c r="LT72" i="4" s="1"/>
  <c r="LJ72" i="4"/>
  <c r="LS72" i="4" s="1"/>
  <c r="LP71" i="4"/>
  <c r="LY71" i="4" s="1"/>
  <c r="LO71" i="4"/>
  <c r="LX71" i="4" s="1"/>
  <c r="LN71" i="4"/>
  <c r="LW71" i="4" s="1"/>
  <c r="LM71" i="4"/>
  <c r="LV71" i="4" s="1"/>
  <c r="LK71" i="4"/>
  <c r="LT71" i="4" s="1"/>
  <c r="LJ71" i="4"/>
  <c r="LS71" i="4" s="1"/>
  <c r="LI71" i="4"/>
  <c r="LR71" i="4" s="1"/>
  <c r="LP70" i="4"/>
  <c r="LY70" i="4" s="1"/>
  <c r="LO70" i="4"/>
  <c r="LX70" i="4" s="1"/>
  <c r="LN70" i="4"/>
  <c r="LW70" i="4" s="1"/>
  <c r="LM70" i="4"/>
  <c r="LV70" i="4" s="1"/>
  <c r="LL70" i="4"/>
  <c r="LU70" i="4" s="1"/>
  <c r="LI70" i="4"/>
  <c r="LR70" i="4" s="1"/>
  <c r="LP69" i="4"/>
  <c r="LY69" i="4" s="1"/>
  <c r="LO69" i="4"/>
  <c r="LX69" i="4" s="1"/>
  <c r="LN69" i="4"/>
  <c r="LW69" i="4" s="1"/>
  <c r="LM69" i="4"/>
  <c r="LV69" i="4" s="1"/>
  <c r="LL69" i="4"/>
  <c r="LU69" i="4" s="1"/>
  <c r="LK69" i="4"/>
  <c r="LT69" i="4" s="1"/>
  <c r="LJ69" i="4"/>
  <c r="LS69" i="4" s="1"/>
  <c r="LP68" i="4"/>
  <c r="LY68" i="4" s="1"/>
  <c r="LO68" i="4"/>
  <c r="LX68" i="4" s="1"/>
  <c r="LN68" i="4"/>
  <c r="LW68" i="4" s="1"/>
  <c r="LM68" i="4"/>
  <c r="LV68" i="4" s="1"/>
  <c r="LL68" i="4"/>
  <c r="LU68" i="4" s="1"/>
  <c r="LP67" i="4"/>
  <c r="LY67" i="4" s="1"/>
  <c r="LO67" i="4"/>
  <c r="LX67" i="4" s="1"/>
  <c r="LN67" i="4"/>
  <c r="LW67" i="4" s="1"/>
  <c r="LM67" i="4"/>
  <c r="LV67" i="4" s="1"/>
  <c r="LK67" i="4"/>
  <c r="LT67" i="4" s="1"/>
  <c r="LJ67" i="4"/>
  <c r="LS67" i="4" s="1"/>
  <c r="LI67" i="4"/>
  <c r="LR67" i="4" s="1"/>
  <c r="LP66" i="4"/>
  <c r="LY66" i="4" s="1"/>
  <c r="LO66" i="4"/>
  <c r="LX66" i="4" s="1"/>
  <c r="LN66" i="4"/>
  <c r="LW66" i="4" s="1"/>
  <c r="LM66" i="4"/>
  <c r="LV66" i="4" s="1"/>
  <c r="LL66" i="4"/>
  <c r="LU66" i="4" s="1"/>
  <c r="LP65" i="4"/>
  <c r="LY65" i="4" s="1"/>
  <c r="LO65" i="4"/>
  <c r="LX65" i="4" s="1"/>
  <c r="LN65" i="4"/>
  <c r="LW65" i="4" s="1"/>
  <c r="LM65" i="4"/>
  <c r="LV65" i="4" s="1"/>
  <c r="LL65" i="4"/>
  <c r="LU65" i="4" s="1"/>
  <c r="LK65" i="4"/>
  <c r="LT65" i="4" s="1"/>
  <c r="LP64" i="4"/>
  <c r="LY64" i="4" s="1"/>
  <c r="LO64" i="4"/>
  <c r="LX64" i="4" s="1"/>
  <c r="LN64" i="4"/>
  <c r="LW64" i="4" s="1"/>
  <c r="LL64" i="4"/>
  <c r="LU64" i="4" s="1"/>
  <c r="LK64" i="4"/>
  <c r="LT64" i="4" s="1"/>
  <c r="LJ64" i="4"/>
  <c r="LS64" i="4" s="1"/>
  <c r="LI64" i="4"/>
  <c r="LR64" i="4" s="1"/>
  <c r="LP63" i="4"/>
  <c r="LY63" i="4" s="1"/>
  <c r="LO63" i="4"/>
  <c r="LX63" i="4" s="1"/>
  <c r="LN63" i="4"/>
  <c r="LW63" i="4" s="1"/>
  <c r="LM63" i="4"/>
  <c r="LV63" i="4" s="1"/>
  <c r="LJ63" i="4"/>
  <c r="LS63" i="4" s="1"/>
  <c r="LI63" i="4"/>
  <c r="LR63" i="4" s="1"/>
  <c r="LP62" i="4"/>
  <c r="LY62" i="4" s="1"/>
  <c r="LO62" i="4"/>
  <c r="LX62" i="4" s="1"/>
  <c r="LN62" i="4"/>
  <c r="LW62" i="4" s="1"/>
  <c r="LM62" i="4"/>
  <c r="LV62" i="4" s="1"/>
  <c r="LL62" i="4"/>
  <c r="LU62" i="4" s="1"/>
  <c r="LK62" i="4"/>
  <c r="LT62" i="4" s="1"/>
  <c r="LI62" i="4"/>
  <c r="LR62" i="4" s="1"/>
  <c r="LP61" i="4"/>
  <c r="LY61" i="4" s="1"/>
  <c r="LO61" i="4"/>
  <c r="LX61" i="4" s="1"/>
  <c r="LN61" i="4"/>
  <c r="LW61" i="4" s="1"/>
  <c r="LM61" i="4"/>
  <c r="LV61" i="4" s="1"/>
  <c r="LL61" i="4"/>
  <c r="LU61" i="4" s="1"/>
  <c r="LK61" i="4"/>
  <c r="LT61" i="4" s="1"/>
  <c r="LJ61" i="4"/>
  <c r="LS61" i="4" s="1"/>
  <c r="LP60" i="4"/>
  <c r="LY60" i="4" s="1"/>
  <c r="LO60" i="4"/>
  <c r="LX60" i="4" s="1"/>
  <c r="LN60" i="4"/>
  <c r="LW60" i="4" s="1"/>
  <c r="LM60" i="4"/>
  <c r="LV60" i="4" s="1"/>
  <c r="LL60" i="4"/>
  <c r="LU60" i="4" s="1"/>
  <c r="LJ60" i="4"/>
  <c r="LS60" i="4" s="1"/>
  <c r="LI60" i="4"/>
  <c r="LR60" i="4" s="1"/>
  <c r="LP59" i="4"/>
  <c r="LY59" i="4" s="1"/>
  <c r="LO59" i="4"/>
  <c r="LX59" i="4" s="1"/>
  <c r="LN59" i="4"/>
  <c r="LW59" i="4" s="1"/>
  <c r="LM59" i="4"/>
  <c r="LV59" i="4" s="1"/>
  <c r="LL59" i="4"/>
  <c r="LU59" i="4" s="1"/>
  <c r="LK59" i="4"/>
  <c r="LT59" i="4" s="1"/>
  <c r="LI59" i="4"/>
  <c r="LR59" i="4" s="1"/>
  <c r="LP58" i="4"/>
  <c r="LY58" i="4" s="1"/>
  <c r="LO58" i="4"/>
  <c r="LX58" i="4" s="1"/>
  <c r="LN58" i="4"/>
  <c r="LW58" i="4" s="1"/>
  <c r="LM58" i="4"/>
  <c r="LV58" i="4" s="1"/>
  <c r="LL58" i="4"/>
  <c r="LU58" i="4" s="1"/>
  <c r="LK58" i="4"/>
  <c r="LT58" i="4" s="1"/>
  <c r="LJ58" i="4"/>
  <c r="LS58" i="4" s="1"/>
  <c r="LP57" i="4"/>
  <c r="LY57" i="4" s="1"/>
  <c r="LO57" i="4"/>
  <c r="LX57" i="4" s="1"/>
  <c r="LN57" i="4"/>
  <c r="LW57" i="4" s="1"/>
  <c r="LM57" i="4"/>
  <c r="LV57" i="4" s="1"/>
  <c r="LL57" i="4"/>
  <c r="LU57" i="4" s="1"/>
  <c r="LP56" i="4"/>
  <c r="LY56" i="4" s="1"/>
  <c r="LO56" i="4"/>
  <c r="LX56" i="4" s="1"/>
  <c r="LN56" i="4"/>
  <c r="LW56" i="4" s="1"/>
  <c r="LM56" i="4"/>
  <c r="LV56" i="4" s="1"/>
  <c r="LL56" i="4"/>
  <c r="LU56" i="4" s="1"/>
  <c r="LP55" i="4"/>
  <c r="LY55" i="4" s="1"/>
  <c r="LO55" i="4"/>
  <c r="LX55" i="4" s="1"/>
  <c r="LN55" i="4"/>
  <c r="LW55" i="4" s="1"/>
  <c r="LM55" i="4"/>
  <c r="LV55" i="4" s="1"/>
  <c r="LK55" i="4"/>
  <c r="LT55" i="4" s="1"/>
  <c r="LJ55" i="4"/>
  <c r="LS55" i="4" s="1"/>
  <c r="LI55" i="4"/>
  <c r="LR55" i="4" s="1"/>
  <c r="LP54" i="4"/>
  <c r="LY54" i="4" s="1"/>
  <c r="LO54" i="4"/>
  <c r="LX54" i="4" s="1"/>
  <c r="LN54" i="4"/>
  <c r="LW54" i="4" s="1"/>
  <c r="LM54" i="4"/>
  <c r="LV54" i="4" s="1"/>
  <c r="LL54" i="4"/>
  <c r="LU54" i="4" s="1"/>
  <c r="LJ54" i="4"/>
  <c r="LS54" i="4" s="1"/>
  <c r="LI54" i="4"/>
  <c r="LR54" i="4" s="1"/>
  <c r="LP53" i="4"/>
  <c r="LY53" i="4" s="1"/>
  <c r="LO53" i="4"/>
  <c r="LX53" i="4" s="1"/>
  <c r="LN53" i="4"/>
  <c r="LW53" i="4" s="1"/>
  <c r="LM53" i="4"/>
  <c r="LV53" i="4" s="1"/>
  <c r="LL53" i="4"/>
  <c r="LU53" i="4" s="1"/>
  <c r="LK53" i="4"/>
  <c r="LT53" i="4" s="1"/>
  <c r="LI53" i="4"/>
  <c r="LR53" i="4" s="1"/>
  <c r="LP52" i="4"/>
  <c r="LY52" i="4" s="1"/>
  <c r="LO52" i="4"/>
  <c r="LX52" i="4" s="1"/>
  <c r="LN52" i="4"/>
  <c r="LW52" i="4" s="1"/>
  <c r="LM52" i="4"/>
  <c r="LV52" i="4" s="1"/>
  <c r="LL52" i="4"/>
  <c r="LU52" i="4" s="1"/>
  <c r="LK52" i="4"/>
  <c r="LT52" i="4" s="1"/>
  <c r="LJ52" i="4"/>
  <c r="LS52" i="4" s="1"/>
  <c r="LP51" i="4"/>
  <c r="LY51" i="4" s="1"/>
  <c r="LO51" i="4"/>
  <c r="LX51" i="4" s="1"/>
  <c r="LN51" i="4"/>
  <c r="LW51" i="4" s="1"/>
  <c r="LM51" i="4"/>
  <c r="LV51" i="4" s="1"/>
  <c r="LP50" i="4"/>
  <c r="LY50" i="4" s="1"/>
  <c r="LO50" i="4"/>
  <c r="LX50" i="4" s="1"/>
  <c r="LN50" i="4"/>
  <c r="LW50" i="4" s="1"/>
  <c r="LM50" i="4"/>
  <c r="LV50" i="4" s="1"/>
  <c r="LP49" i="4"/>
  <c r="LY49" i="4" s="1"/>
  <c r="LO49" i="4"/>
  <c r="LX49" i="4" s="1"/>
  <c r="LN49" i="4"/>
  <c r="LW49" i="4" s="1"/>
  <c r="LM49" i="4"/>
  <c r="LV49" i="4" s="1"/>
  <c r="LP48" i="4"/>
  <c r="LY48" i="4" s="1"/>
  <c r="LO48" i="4"/>
  <c r="LX48" i="4" s="1"/>
  <c r="LN48" i="4"/>
  <c r="LW48" i="4" s="1"/>
  <c r="LM48" i="4"/>
  <c r="LV48" i="4" s="1"/>
  <c r="LK48" i="4"/>
  <c r="LT48" i="4" s="1"/>
  <c r="LJ48" i="4"/>
  <c r="LS48" i="4" s="1"/>
  <c r="LI48" i="4"/>
  <c r="LR48" i="4" s="1"/>
  <c r="LP47" i="4"/>
  <c r="LY47" i="4" s="1"/>
  <c r="LO47" i="4"/>
  <c r="LX47" i="4" s="1"/>
  <c r="LN47" i="4"/>
  <c r="LW47" i="4" s="1"/>
  <c r="LM47" i="4"/>
  <c r="LV47" i="4" s="1"/>
  <c r="LL47" i="4"/>
  <c r="LU47" i="4" s="1"/>
  <c r="LI47" i="4"/>
  <c r="LR47" i="4" s="1"/>
  <c r="LP46" i="4"/>
  <c r="LY46" i="4" s="1"/>
  <c r="LO46" i="4"/>
  <c r="LX46" i="4" s="1"/>
  <c r="LN46" i="4"/>
  <c r="LW46" i="4" s="1"/>
  <c r="LM46" i="4"/>
  <c r="LV46" i="4" s="1"/>
  <c r="LL46" i="4"/>
  <c r="LU46" i="4" s="1"/>
  <c r="LK46" i="4"/>
  <c r="LT46" i="4" s="1"/>
  <c r="LJ46" i="4"/>
  <c r="LS46" i="4" s="1"/>
  <c r="LP45" i="4"/>
  <c r="LY45" i="4" s="1"/>
  <c r="LO45" i="4"/>
  <c r="LX45" i="4" s="1"/>
  <c r="LM45" i="4"/>
  <c r="LV45" i="4" s="1"/>
  <c r="LL45" i="4"/>
  <c r="LU45" i="4" s="1"/>
  <c r="LK45" i="4"/>
  <c r="LT45" i="4" s="1"/>
  <c r="LJ45" i="4"/>
  <c r="LS45" i="4" s="1"/>
  <c r="LI45" i="4"/>
  <c r="LR45" i="4" s="1"/>
  <c r="LP44" i="4"/>
  <c r="LY44" i="4" s="1"/>
  <c r="LO44" i="4"/>
  <c r="LX44" i="4" s="1"/>
  <c r="LN44" i="4"/>
  <c r="LW44" i="4" s="1"/>
  <c r="LL44" i="4"/>
  <c r="LU44" i="4" s="1"/>
  <c r="LK44" i="4"/>
  <c r="LT44" i="4" s="1"/>
  <c r="LJ44" i="4"/>
  <c r="LS44" i="4" s="1"/>
  <c r="LI44" i="4"/>
  <c r="LR44" i="4" s="1"/>
  <c r="LP43" i="4"/>
  <c r="LY43" i="4" s="1"/>
  <c r="LO43" i="4"/>
  <c r="LX43" i="4" s="1"/>
  <c r="LN43" i="4"/>
  <c r="LW43" i="4" s="1"/>
  <c r="LM43" i="4"/>
  <c r="LV43" i="4" s="1"/>
  <c r="LK43" i="4"/>
  <c r="LT43" i="4" s="1"/>
  <c r="LJ43" i="4"/>
  <c r="LS43" i="4" s="1"/>
  <c r="LI43" i="4"/>
  <c r="LR43" i="4" s="1"/>
  <c r="LP42" i="4"/>
  <c r="LY42" i="4" s="1"/>
  <c r="LO42" i="4"/>
  <c r="LX42" i="4" s="1"/>
  <c r="LN42" i="4"/>
  <c r="LW42" i="4" s="1"/>
  <c r="LM42" i="4"/>
  <c r="LV42" i="4" s="1"/>
  <c r="LL42" i="4"/>
  <c r="LU42" i="4" s="1"/>
  <c r="LJ42" i="4"/>
  <c r="LS42" i="4" s="1"/>
  <c r="LI42" i="4"/>
  <c r="LR42" i="4" s="1"/>
  <c r="LP41" i="4"/>
  <c r="LY41" i="4" s="1"/>
  <c r="LO41" i="4"/>
  <c r="LX41" i="4" s="1"/>
  <c r="LN41" i="4"/>
  <c r="LW41" i="4" s="1"/>
  <c r="LM41" i="4"/>
  <c r="LV41" i="4" s="1"/>
  <c r="LL41" i="4"/>
  <c r="LU41" i="4" s="1"/>
  <c r="LK41" i="4"/>
  <c r="LT41" i="4" s="1"/>
  <c r="LI41" i="4"/>
  <c r="LR41" i="4" s="1"/>
  <c r="LP40" i="4"/>
  <c r="LY40" i="4" s="1"/>
  <c r="LO40" i="4"/>
  <c r="LX40" i="4" s="1"/>
  <c r="LN40" i="4"/>
  <c r="LW40" i="4" s="1"/>
  <c r="LM40" i="4"/>
  <c r="LV40" i="4" s="1"/>
  <c r="LL40" i="4"/>
  <c r="LU40" i="4" s="1"/>
  <c r="LK40" i="4"/>
  <c r="LT40" i="4" s="1"/>
  <c r="LJ40" i="4"/>
  <c r="LS40" i="4" s="1"/>
  <c r="LP39" i="4"/>
  <c r="LY39" i="4" s="1"/>
  <c r="LO39" i="4"/>
  <c r="LX39" i="4" s="1"/>
  <c r="LN39" i="4"/>
  <c r="LW39" i="4" s="1"/>
  <c r="LM39" i="4"/>
  <c r="LV39" i="4" s="1"/>
  <c r="LK39" i="4"/>
  <c r="LT39" i="4" s="1"/>
  <c r="LJ39" i="4"/>
  <c r="LS39" i="4" s="1"/>
  <c r="LI39" i="4"/>
  <c r="LR39" i="4" s="1"/>
  <c r="LP38" i="4"/>
  <c r="LY38" i="4" s="1"/>
  <c r="LO38" i="4"/>
  <c r="LX38" i="4" s="1"/>
  <c r="LN38" i="4"/>
  <c r="LW38" i="4" s="1"/>
  <c r="LM38" i="4"/>
  <c r="LV38" i="4" s="1"/>
  <c r="LL38" i="4"/>
  <c r="LU38" i="4" s="1"/>
  <c r="LJ38" i="4"/>
  <c r="LS38" i="4" s="1"/>
  <c r="LI38" i="4"/>
  <c r="LR38" i="4" s="1"/>
  <c r="LP37" i="4"/>
  <c r="LY37" i="4" s="1"/>
  <c r="LO37" i="4"/>
  <c r="LX37" i="4" s="1"/>
  <c r="LN37" i="4"/>
  <c r="LW37" i="4" s="1"/>
  <c r="LM37" i="4"/>
  <c r="LV37" i="4" s="1"/>
  <c r="LL37" i="4"/>
  <c r="LU37" i="4" s="1"/>
  <c r="LK37" i="4"/>
  <c r="LT37" i="4" s="1"/>
  <c r="LI37" i="4"/>
  <c r="LR37" i="4" s="1"/>
  <c r="LP36" i="4"/>
  <c r="LY36" i="4" s="1"/>
  <c r="LO36" i="4"/>
  <c r="LX36" i="4" s="1"/>
  <c r="LN36" i="4"/>
  <c r="LW36" i="4" s="1"/>
  <c r="LM36" i="4"/>
  <c r="LV36" i="4" s="1"/>
  <c r="LL36" i="4"/>
  <c r="LU36" i="4" s="1"/>
  <c r="LK36" i="4"/>
  <c r="LT36" i="4" s="1"/>
  <c r="LJ36" i="4"/>
  <c r="LS36" i="4" s="1"/>
  <c r="LP35" i="4"/>
  <c r="LY35" i="4" s="1"/>
  <c r="LO35" i="4"/>
  <c r="LX35" i="4" s="1"/>
  <c r="LN35" i="4"/>
  <c r="LW35" i="4" s="1"/>
  <c r="LL35" i="4"/>
  <c r="LU35" i="4" s="1"/>
  <c r="LK35" i="4"/>
  <c r="LT35" i="4" s="1"/>
  <c r="LJ35" i="4"/>
  <c r="LS35" i="4" s="1"/>
  <c r="LI35" i="4"/>
  <c r="LR35" i="4" s="1"/>
  <c r="LP34" i="4"/>
  <c r="LY34" i="4" s="1"/>
  <c r="LO34" i="4"/>
  <c r="LX34" i="4" s="1"/>
  <c r="LN34" i="4"/>
  <c r="LW34" i="4" s="1"/>
  <c r="LM34" i="4"/>
  <c r="LV34" i="4" s="1"/>
  <c r="LK34" i="4"/>
  <c r="LT34" i="4" s="1"/>
  <c r="LJ34" i="4"/>
  <c r="LS34" i="4" s="1"/>
  <c r="LI34" i="4"/>
  <c r="LR34" i="4" s="1"/>
  <c r="LP33" i="4"/>
  <c r="LY33" i="4" s="1"/>
  <c r="LO33" i="4"/>
  <c r="LX33" i="4" s="1"/>
  <c r="LN33" i="4"/>
  <c r="LW33" i="4" s="1"/>
  <c r="LM33" i="4"/>
  <c r="LV33" i="4" s="1"/>
  <c r="LL33" i="4"/>
  <c r="LU33" i="4" s="1"/>
  <c r="LJ33" i="4"/>
  <c r="LS33" i="4" s="1"/>
  <c r="LI33" i="4"/>
  <c r="LR33" i="4" s="1"/>
  <c r="LP32" i="4"/>
  <c r="LY32" i="4" s="1"/>
  <c r="LO32" i="4"/>
  <c r="LX32" i="4" s="1"/>
  <c r="LN32" i="4"/>
  <c r="LW32" i="4" s="1"/>
  <c r="LM32" i="4"/>
  <c r="LV32" i="4" s="1"/>
  <c r="LL32" i="4"/>
  <c r="LU32" i="4" s="1"/>
  <c r="LK32" i="4"/>
  <c r="LT32" i="4" s="1"/>
  <c r="LI32" i="4"/>
  <c r="LR32" i="4" s="1"/>
  <c r="LP31" i="4"/>
  <c r="LY31" i="4" s="1"/>
  <c r="LO31" i="4"/>
  <c r="LX31" i="4" s="1"/>
  <c r="LN31" i="4"/>
  <c r="LW31" i="4" s="1"/>
  <c r="LM31" i="4"/>
  <c r="LV31" i="4" s="1"/>
  <c r="LL31" i="4"/>
  <c r="LU31" i="4" s="1"/>
  <c r="LK31" i="4"/>
  <c r="LT31" i="4" s="1"/>
  <c r="LJ31" i="4"/>
  <c r="LS31" i="4" s="1"/>
  <c r="LN30" i="4"/>
  <c r="LW30" i="4" s="1"/>
  <c r="LM30" i="4"/>
  <c r="LV30" i="4" s="1"/>
  <c r="LL30" i="4"/>
  <c r="LU30" i="4" s="1"/>
  <c r="LK30" i="4"/>
  <c r="LT30" i="4" s="1"/>
  <c r="LJ30" i="4"/>
  <c r="LS30" i="4" s="1"/>
  <c r="LI30" i="4"/>
  <c r="LR30" i="4" s="1"/>
  <c r="LP29" i="4"/>
  <c r="LY29" i="4" s="1"/>
  <c r="LO29" i="4"/>
  <c r="LX29" i="4" s="1"/>
  <c r="LL29" i="4"/>
  <c r="LU29" i="4" s="1"/>
  <c r="LK29" i="4"/>
  <c r="LT29" i="4" s="1"/>
  <c r="LJ29" i="4"/>
  <c r="LS29" i="4" s="1"/>
  <c r="LI29" i="4"/>
  <c r="LR29" i="4" s="1"/>
  <c r="LP28" i="4"/>
  <c r="LY28" i="4" s="1"/>
  <c r="LO28" i="4"/>
  <c r="LX28" i="4" s="1"/>
  <c r="LN28" i="4"/>
  <c r="LW28" i="4" s="1"/>
  <c r="LM28" i="4"/>
  <c r="LV28" i="4" s="1"/>
  <c r="LK28" i="4"/>
  <c r="LT28" i="4" s="1"/>
  <c r="LJ28" i="4"/>
  <c r="LS28" i="4" s="1"/>
  <c r="LI28" i="4"/>
  <c r="LR28" i="4" s="1"/>
  <c r="LP27" i="4"/>
  <c r="LY27" i="4" s="1"/>
  <c r="LO27" i="4"/>
  <c r="LX27" i="4" s="1"/>
  <c r="LN27" i="4"/>
  <c r="LW27" i="4" s="1"/>
  <c r="LM27" i="4"/>
  <c r="LV27" i="4" s="1"/>
  <c r="LL27" i="4"/>
  <c r="LU27" i="4" s="1"/>
  <c r="LJ27" i="4"/>
  <c r="LS27" i="4" s="1"/>
  <c r="LI27" i="4"/>
  <c r="LR27" i="4" s="1"/>
  <c r="LP26" i="4"/>
  <c r="LY26" i="4" s="1"/>
  <c r="LO26" i="4"/>
  <c r="LX26" i="4" s="1"/>
  <c r="LN26" i="4"/>
  <c r="LW26" i="4" s="1"/>
  <c r="LM26" i="4"/>
  <c r="LV26" i="4" s="1"/>
  <c r="LL26" i="4"/>
  <c r="LU26" i="4" s="1"/>
  <c r="LK26" i="4"/>
  <c r="LT26" i="4" s="1"/>
  <c r="LP25" i="4"/>
  <c r="LY25" i="4" s="1"/>
  <c r="LO25" i="4"/>
  <c r="LX25" i="4" s="1"/>
  <c r="LN25" i="4"/>
  <c r="LW25" i="4" s="1"/>
  <c r="LM25" i="4"/>
  <c r="LV25" i="4" s="1"/>
  <c r="LL25" i="4"/>
  <c r="LU25" i="4" s="1"/>
  <c r="LJ25" i="4"/>
  <c r="LS25" i="4" s="1"/>
  <c r="LI25" i="4"/>
  <c r="LR25" i="4" s="1"/>
  <c r="LP24" i="4"/>
  <c r="LY24" i="4" s="1"/>
  <c r="LO24" i="4"/>
  <c r="LX24" i="4" s="1"/>
  <c r="LN24" i="4"/>
  <c r="LW24" i="4" s="1"/>
  <c r="LM24" i="4"/>
  <c r="LV24" i="4" s="1"/>
  <c r="LL24" i="4"/>
  <c r="LU24" i="4" s="1"/>
  <c r="LK24" i="4"/>
  <c r="LT24" i="4" s="1"/>
  <c r="LI24" i="4"/>
  <c r="LR24" i="4" s="1"/>
  <c r="LP23" i="4"/>
  <c r="LY23" i="4" s="1"/>
  <c r="LO23" i="4"/>
  <c r="LX23" i="4" s="1"/>
  <c r="LN23" i="4"/>
  <c r="LW23" i="4" s="1"/>
  <c r="LM23" i="4"/>
  <c r="LV23" i="4" s="1"/>
  <c r="LL23" i="4"/>
  <c r="LU23" i="4" s="1"/>
  <c r="LK23" i="4"/>
  <c r="LT23" i="4" s="1"/>
  <c r="LJ23" i="4"/>
  <c r="LS23" i="4" s="1"/>
  <c r="LP22" i="4"/>
  <c r="LY22" i="4" s="1"/>
  <c r="LO22" i="4"/>
  <c r="LX22" i="4" s="1"/>
  <c r="LN22" i="4"/>
  <c r="LW22" i="4" s="1"/>
  <c r="LL22" i="4"/>
  <c r="LU22" i="4" s="1"/>
  <c r="LK22" i="4"/>
  <c r="LT22" i="4" s="1"/>
  <c r="LJ22" i="4"/>
  <c r="LS22" i="4" s="1"/>
  <c r="LI22" i="4"/>
  <c r="LR22" i="4" s="1"/>
  <c r="LP21" i="4"/>
  <c r="LY21" i="4" s="1"/>
  <c r="LO21" i="4"/>
  <c r="LX21" i="4" s="1"/>
  <c r="LN21" i="4"/>
  <c r="LW21" i="4" s="1"/>
  <c r="LM21" i="4"/>
  <c r="LV21" i="4" s="1"/>
  <c r="LK21" i="4"/>
  <c r="LT21" i="4" s="1"/>
  <c r="LJ21" i="4"/>
  <c r="LS21" i="4" s="1"/>
  <c r="LI21" i="4"/>
  <c r="LR21" i="4" s="1"/>
  <c r="LP20" i="4"/>
  <c r="LY20" i="4" s="1"/>
  <c r="LO20" i="4"/>
  <c r="LX20" i="4" s="1"/>
  <c r="LN20" i="4"/>
  <c r="LW20" i="4" s="1"/>
  <c r="LM20" i="4"/>
  <c r="LV20" i="4" s="1"/>
  <c r="LL20" i="4"/>
  <c r="LU20" i="4" s="1"/>
  <c r="LI20" i="4"/>
  <c r="LR20" i="4" s="1"/>
  <c r="LP19" i="4"/>
  <c r="LY19" i="4" s="1"/>
  <c r="LO19" i="4"/>
  <c r="LX19" i="4" s="1"/>
  <c r="LN19" i="4"/>
  <c r="LW19" i="4" s="1"/>
  <c r="LM19" i="4"/>
  <c r="LV19" i="4" s="1"/>
  <c r="LL19" i="4"/>
  <c r="LU19" i="4" s="1"/>
  <c r="LK19" i="4"/>
  <c r="LT19" i="4" s="1"/>
  <c r="LJ19" i="4"/>
  <c r="LS19" i="4" s="1"/>
  <c r="LP18" i="4"/>
  <c r="LY18" i="4" s="1"/>
  <c r="LO18" i="4"/>
  <c r="LX18" i="4" s="1"/>
  <c r="LN18" i="4"/>
  <c r="LW18" i="4" s="1"/>
  <c r="LM18" i="4"/>
  <c r="LV18" i="4" s="1"/>
  <c r="LJ18" i="4"/>
  <c r="LS18" i="4" s="1"/>
  <c r="LI18" i="4"/>
  <c r="LR18" i="4" s="1"/>
  <c r="LP17" i="4"/>
  <c r="LY17" i="4" s="1"/>
  <c r="LO17" i="4"/>
  <c r="LX17" i="4" s="1"/>
  <c r="LN17" i="4"/>
  <c r="LW17" i="4" s="1"/>
  <c r="LM17" i="4"/>
  <c r="LV17" i="4" s="1"/>
  <c r="LL17" i="4"/>
  <c r="LU17" i="4" s="1"/>
  <c r="LK17" i="4"/>
  <c r="LT17" i="4" s="1"/>
  <c r="LP16" i="4"/>
  <c r="LY16" i="4" s="1"/>
  <c r="LO16" i="4"/>
  <c r="LX16" i="4" s="1"/>
  <c r="LN16" i="4"/>
  <c r="LW16" i="4" s="1"/>
  <c r="LM16" i="4"/>
  <c r="LV16" i="4" s="1"/>
  <c r="LL16" i="4"/>
  <c r="LU16" i="4" s="1"/>
  <c r="LJ16" i="4"/>
  <c r="LS16" i="4" s="1"/>
  <c r="LI16" i="4"/>
  <c r="LR16" i="4" s="1"/>
  <c r="LP15" i="4"/>
  <c r="LY15" i="4" s="1"/>
  <c r="LO15" i="4"/>
  <c r="LX15" i="4" s="1"/>
  <c r="LN15" i="4"/>
  <c r="LW15" i="4" s="1"/>
  <c r="LM15" i="4"/>
  <c r="LV15" i="4" s="1"/>
  <c r="LL15" i="4"/>
  <c r="LU15" i="4" s="1"/>
  <c r="LK15" i="4"/>
  <c r="LT15" i="4" s="1"/>
  <c r="LI15" i="4"/>
  <c r="LR15" i="4" s="1"/>
  <c r="LP14" i="4"/>
  <c r="LY14" i="4" s="1"/>
  <c r="LO14" i="4"/>
  <c r="LX14" i="4" s="1"/>
  <c r="LN14" i="4"/>
  <c r="LW14" i="4" s="1"/>
  <c r="LM14" i="4"/>
  <c r="LV14" i="4" s="1"/>
  <c r="LL14" i="4"/>
  <c r="LU14" i="4" s="1"/>
  <c r="LK14" i="4"/>
  <c r="LT14" i="4" s="1"/>
  <c r="LJ14" i="4"/>
  <c r="LS14" i="4" s="1"/>
  <c r="LP13" i="4"/>
  <c r="LY13" i="4" s="1"/>
  <c r="LO13" i="4"/>
  <c r="LX13" i="4" s="1"/>
  <c r="LN13" i="4"/>
  <c r="LW13" i="4" s="1"/>
  <c r="LM13" i="4"/>
  <c r="LV13" i="4" s="1"/>
  <c r="LK13" i="4"/>
  <c r="LT13" i="4" s="1"/>
  <c r="LJ13" i="4"/>
  <c r="LS13" i="4" s="1"/>
  <c r="LI13" i="4"/>
  <c r="LR13" i="4" s="1"/>
  <c r="LP12" i="4"/>
  <c r="LY12" i="4" s="1"/>
  <c r="LO12" i="4"/>
  <c r="LX12" i="4" s="1"/>
  <c r="LN12" i="4"/>
  <c r="LW12" i="4" s="1"/>
  <c r="LM12" i="4"/>
  <c r="LV12" i="4" s="1"/>
  <c r="LL12" i="4"/>
  <c r="LU12" i="4" s="1"/>
  <c r="LJ12" i="4"/>
  <c r="LS12" i="4" s="1"/>
  <c r="LI12" i="4"/>
  <c r="LR12" i="4" s="1"/>
  <c r="LP11" i="4"/>
  <c r="LY11" i="4" s="1"/>
  <c r="LO11" i="4"/>
  <c r="LX11" i="4" s="1"/>
  <c r="LN11" i="4"/>
  <c r="LW11" i="4" s="1"/>
  <c r="LM11" i="4"/>
  <c r="LV11" i="4" s="1"/>
  <c r="LL11" i="4"/>
  <c r="LU11" i="4" s="1"/>
  <c r="LK11" i="4"/>
  <c r="LT11" i="4" s="1"/>
  <c r="LI11" i="4"/>
  <c r="LR11" i="4" s="1"/>
  <c r="LP10" i="4"/>
  <c r="LY10" i="4" s="1"/>
  <c r="LO10" i="4"/>
  <c r="LX10" i="4" s="1"/>
  <c r="LN10" i="4"/>
  <c r="LW10" i="4" s="1"/>
  <c r="LM10" i="4"/>
  <c r="LV10" i="4" s="1"/>
  <c r="LL10" i="4"/>
  <c r="LU10" i="4" s="1"/>
  <c r="LK10" i="4"/>
  <c r="LT10" i="4" s="1"/>
  <c r="LJ10" i="4"/>
  <c r="LS10" i="4" s="1"/>
  <c r="LP9" i="4"/>
  <c r="LY9" i="4" s="1"/>
  <c r="LO9" i="4"/>
  <c r="LX9" i="4" s="1"/>
  <c r="LN9" i="4"/>
  <c r="LW9" i="4" s="1"/>
  <c r="LM9" i="4"/>
  <c r="LV9" i="4" s="1"/>
  <c r="LL9" i="4"/>
  <c r="LU9" i="4" s="1"/>
  <c r="LK9" i="4"/>
  <c r="LT9" i="4" s="1"/>
  <c r="LJ9" i="4"/>
  <c r="LS9" i="4" s="1"/>
  <c r="LP8" i="4"/>
  <c r="LY8" i="4" s="1"/>
  <c r="LO8" i="4"/>
  <c r="LX8" i="4" s="1"/>
  <c r="LN8" i="4"/>
  <c r="LW8" i="4" s="1"/>
  <c r="LM8" i="4"/>
  <c r="LV8" i="4" s="1"/>
  <c r="LK8" i="4"/>
  <c r="LT8" i="4" s="1"/>
  <c r="LJ8" i="4"/>
  <c r="LS8" i="4" s="1"/>
  <c r="LI8" i="4"/>
  <c r="LR8" i="4" s="1"/>
  <c r="LP7" i="4"/>
  <c r="LY7" i="4" s="1"/>
  <c r="LO7" i="4"/>
  <c r="LX7" i="4" s="1"/>
  <c r="LN7" i="4"/>
  <c r="LW7" i="4" s="1"/>
  <c r="LM7" i="4"/>
  <c r="LV7" i="4" s="1"/>
  <c r="LL7" i="4"/>
  <c r="LU7" i="4" s="1"/>
  <c r="LJ7" i="4"/>
  <c r="LS7" i="4" s="1"/>
  <c r="LI7" i="4"/>
  <c r="LR7" i="4" s="1"/>
  <c r="LP6" i="4"/>
  <c r="LY6" i="4" s="1"/>
  <c r="LO6" i="4"/>
  <c r="LX6" i="4" s="1"/>
  <c r="LN6" i="4"/>
  <c r="LW6" i="4" s="1"/>
  <c r="LM6" i="4"/>
  <c r="LV6" i="4" s="1"/>
  <c r="LL6" i="4"/>
  <c r="LU6" i="4" s="1"/>
  <c r="LK6" i="4"/>
  <c r="LT6" i="4" s="1"/>
  <c r="LI6" i="4"/>
  <c r="LR6" i="4" s="1"/>
  <c r="BK3" i="3"/>
  <c r="BJ3" i="3"/>
  <c r="LP5" i="4"/>
  <c r="LY5" i="4" s="1"/>
  <c r="LO5" i="4"/>
  <c r="LX5" i="4" s="1"/>
  <c r="LN5" i="4"/>
  <c r="LW5" i="4" s="1"/>
  <c r="LM5" i="4"/>
  <c r="LV5" i="4" s="1"/>
  <c r="LL5" i="4"/>
  <c r="LU5" i="4" s="1"/>
  <c r="LK5" i="4"/>
  <c r="LT5" i="4" s="1"/>
  <c r="LJ5" i="4"/>
  <c r="LS5" i="4" s="1"/>
  <c r="MB118" i="4"/>
  <c r="MA118" i="4"/>
  <c r="MB117" i="4"/>
  <c r="MA117" i="4"/>
  <c r="MB116" i="4"/>
  <c r="MA116" i="4"/>
  <c r="MB115" i="4"/>
  <c r="MA115" i="4"/>
  <c r="MB114" i="4"/>
  <c r="MA114" i="4"/>
  <c r="MB113" i="4"/>
  <c r="MA113" i="4"/>
  <c r="MB112" i="4"/>
  <c r="MA112" i="4"/>
  <c r="MB111" i="4"/>
  <c r="MA111" i="4"/>
  <c r="MB110" i="4"/>
  <c r="MA110" i="4"/>
  <c r="MB109" i="4"/>
  <c r="MA109" i="4"/>
  <c r="MB108" i="4"/>
  <c r="MA108" i="4"/>
  <c r="MB107" i="4"/>
  <c r="MA107" i="4"/>
  <c r="MB106" i="4"/>
  <c r="MA106" i="4"/>
  <c r="MB105" i="4"/>
  <c r="MA105" i="4"/>
  <c r="MB104" i="4"/>
  <c r="MA104" i="4"/>
  <c r="MB103" i="4"/>
  <c r="MA103" i="4"/>
  <c r="MB102" i="4"/>
  <c r="MA102" i="4"/>
  <c r="MB101" i="4"/>
  <c r="MA101" i="4"/>
  <c r="MB100" i="4"/>
  <c r="MA100" i="4"/>
  <c r="MB99" i="4"/>
  <c r="MA99" i="4"/>
  <c r="MB98" i="4"/>
  <c r="MA98" i="4"/>
  <c r="MB97" i="4"/>
  <c r="MA97" i="4"/>
  <c r="MB96" i="4"/>
  <c r="MA96" i="4"/>
  <c r="MB95" i="4"/>
  <c r="MA95" i="4"/>
  <c r="MB94" i="4"/>
  <c r="MA94" i="4"/>
  <c r="MB93" i="4"/>
  <c r="MA93" i="4"/>
  <c r="MB92" i="4"/>
  <c r="MA92" i="4"/>
  <c r="MB91" i="4"/>
  <c r="MA91" i="4"/>
  <c r="MB90" i="4"/>
  <c r="MA90" i="4"/>
  <c r="MB89" i="4"/>
  <c r="MA89" i="4"/>
  <c r="MB88" i="4"/>
  <c r="MA88" i="4"/>
  <c r="MB87" i="4"/>
  <c r="MA87" i="4"/>
  <c r="MB86" i="4"/>
  <c r="MA86" i="4"/>
  <c r="MB85" i="4"/>
  <c r="MA85" i="4"/>
  <c r="MB84" i="4"/>
  <c r="MA84" i="4"/>
  <c r="MB83" i="4"/>
  <c r="MA83" i="4"/>
  <c r="MB82" i="4"/>
  <c r="MA82" i="4"/>
  <c r="MB81" i="4"/>
  <c r="MA81" i="4"/>
  <c r="MB80" i="4"/>
  <c r="MA80" i="4"/>
  <c r="MB79" i="4"/>
  <c r="MA79" i="4"/>
  <c r="MB78" i="4"/>
  <c r="MA78" i="4"/>
  <c r="MB77" i="4"/>
  <c r="MA77" i="4"/>
  <c r="MB76" i="4"/>
  <c r="MA76" i="4"/>
  <c r="MB75" i="4"/>
  <c r="MA75" i="4"/>
  <c r="MB74" i="4"/>
  <c r="MA74" i="4"/>
  <c r="MB73" i="4"/>
  <c r="MA73" i="4"/>
  <c r="MB72" i="4"/>
  <c r="MA72" i="4"/>
  <c r="MB71" i="4"/>
  <c r="MA71" i="4"/>
  <c r="MB70" i="4"/>
  <c r="MA70" i="4"/>
  <c r="MB69" i="4"/>
  <c r="MA69" i="4"/>
  <c r="MB68" i="4"/>
  <c r="MA68" i="4"/>
  <c r="MB67" i="4"/>
  <c r="MA67" i="4"/>
  <c r="MB66" i="4"/>
  <c r="MA66" i="4"/>
  <c r="MB65" i="4"/>
  <c r="MA65" i="4"/>
  <c r="MB64" i="4"/>
  <c r="MA64" i="4"/>
  <c r="MB63" i="4"/>
  <c r="MA63" i="4"/>
  <c r="MB62" i="4"/>
  <c r="MA62" i="4"/>
  <c r="MB61" i="4"/>
  <c r="MA61" i="4"/>
  <c r="MB60" i="4"/>
  <c r="MA60" i="4"/>
  <c r="MB59" i="4"/>
  <c r="MA59" i="4"/>
  <c r="MB58" i="4"/>
  <c r="MA58" i="4"/>
  <c r="MB57" i="4"/>
  <c r="MA57" i="4"/>
  <c r="MB56" i="4"/>
  <c r="MA56" i="4"/>
  <c r="MB55" i="4"/>
  <c r="MA55" i="4"/>
  <c r="MB54" i="4"/>
  <c r="MA54" i="4"/>
  <c r="MB53" i="4"/>
  <c r="MA53" i="4"/>
  <c r="MB52" i="4"/>
  <c r="MA52" i="4"/>
  <c r="MB51" i="4"/>
  <c r="MA51" i="4"/>
  <c r="MB50" i="4"/>
  <c r="MA50" i="4"/>
  <c r="MB49" i="4"/>
  <c r="MA49" i="4"/>
  <c r="MB48" i="4"/>
  <c r="MA48" i="4"/>
  <c r="MB47" i="4"/>
  <c r="MA47" i="4"/>
  <c r="MB46" i="4"/>
  <c r="MA46" i="4"/>
  <c r="MB45" i="4"/>
  <c r="MA45" i="4"/>
  <c r="MB44" i="4"/>
  <c r="MA44" i="4"/>
  <c r="MB43" i="4"/>
  <c r="MA43" i="4"/>
  <c r="MB42" i="4"/>
  <c r="MA42" i="4"/>
  <c r="MB41" i="4"/>
  <c r="MA41" i="4"/>
  <c r="MB40" i="4"/>
  <c r="MA40" i="4"/>
  <c r="MB39" i="4"/>
  <c r="MA39" i="4"/>
  <c r="MB38" i="4"/>
  <c r="MA38" i="4"/>
  <c r="MB37" i="4"/>
  <c r="MA37" i="4"/>
  <c r="MB36" i="4"/>
  <c r="MA36" i="4"/>
  <c r="MB35" i="4"/>
  <c r="MA35" i="4"/>
  <c r="MB34" i="4"/>
  <c r="MA34" i="4"/>
  <c r="MB33" i="4"/>
  <c r="MA33" i="4"/>
  <c r="MB32" i="4"/>
  <c r="MA32" i="4"/>
  <c r="MB31" i="4"/>
  <c r="MA31" i="4"/>
  <c r="MB30" i="4"/>
  <c r="MA30" i="4"/>
  <c r="MB29" i="4"/>
  <c r="MA29" i="4"/>
  <c r="MB28" i="4"/>
  <c r="MA28" i="4"/>
  <c r="MB27" i="4"/>
  <c r="MA27" i="4"/>
  <c r="MB26" i="4"/>
  <c r="MA26" i="4"/>
  <c r="MB25" i="4"/>
  <c r="MA25" i="4"/>
  <c r="MB24" i="4"/>
  <c r="MA24" i="4"/>
  <c r="MB23" i="4"/>
  <c r="MA23" i="4"/>
  <c r="MB22" i="4"/>
  <c r="MA22" i="4"/>
  <c r="MB21" i="4"/>
  <c r="MA21" i="4"/>
  <c r="MB20" i="4"/>
  <c r="MA20" i="4"/>
  <c r="MB19" i="4"/>
  <c r="MA19" i="4"/>
  <c r="MB18" i="4"/>
  <c r="MA18" i="4"/>
  <c r="MB17" i="4"/>
  <c r="MA17" i="4"/>
  <c r="MB16" i="4"/>
  <c r="MB15" i="4"/>
  <c r="MB14" i="4"/>
  <c r="MA14" i="4"/>
  <c r="MB13" i="4"/>
  <c r="MA13" i="4"/>
  <c r="MB12" i="4"/>
  <c r="MA12" i="4"/>
  <c r="MB11" i="4"/>
  <c r="MA11" i="4"/>
  <c r="MB10" i="4"/>
  <c r="MA10" i="4"/>
  <c r="MB9" i="4"/>
  <c r="MA9" i="4"/>
  <c r="MB8" i="4"/>
  <c r="MA8" i="4"/>
  <c r="MB7" i="4"/>
  <c r="MA7" i="4"/>
  <c r="MB6" i="4"/>
  <c r="MA6" i="4"/>
  <c r="MB5" i="4"/>
  <c r="MA5" i="4"/>
  <c r="AO243" i="2"/>
  <c r="AO242" i="2"/>
  <c r="AO241" i="2"/>
  <c r="AO240" i="2"/>
  <c r="AO239" i="2"/>
  <c r="AO238" i="2"/>
  <c r="AO230" i="2"/>
  <c r="AO229" i="2"/>
  <c r="AO222" i="2"/>
  <c r="AO221" i="2"/>
  <c r="AO220" i="2"/>
  <c r="AO213" i="2"/>
  <c r="AO212" i="2"/>
  <c r="AO211" i="2"/>
  <c r="AO205" i="2"/>
  <c r="AO204" i="2"/>
  <c r="AO203" i="2"/>
  <c r="AO202" i="2"/>
  <c r="AO198" i="2"/>
  <c r="AO197" i="2"/>
  <c r="AO196" i="2"/>
  <c r="AO195" i="2"/>
  <c r="AO194" i="2"/>
  <c r="AO193" i="2"/>
  <c r="AO189" i="2"/>
  <c r="AO188" i="2"/>
  <c r="AO187" i="2"/>
  <c r="AO186" i="2"/>
  <c r="AO185" i="2"/>
  <c r="AO184" i="2"/>
  <c r="AO175" i="2"/>
  <c r="AO166" i="2"/>
  <c r="AO158" i="2"/>
  <c r="AO157" i="2"/>
  <c r="AO149" i="2"/>
  <c r="AO148" i="2"/>
  <c r="AO140" i="2"/>
  <c r="AO139" i="2"/>
  <c r="AO132" i="2"/>
  <c r="AO131" i="2"/>
  <c r="AO130" i="2"/>
  <c r="AO123" i="2"/>
  <c r="AO122" i="2"/>
  <c r="AO121" i="2"/>
  <c r="AO114" i="2"/>
  <c r="AO113" i="2"/>
  <c r="AO112" i="2"/>
  <c r="AO106" i="2"/>
  <c r="AO105" i="2"/>
  <c r="AO104" i="2"/>
  <c r="AO103" i="2"/>
  <c r="AO95" i="2"/>
  <c r="AO94" i="2"/>
  <c r="AO85" i="2"/>
  <c r="AO77" i="2"/>
  <c r="AO76" i="2"/>
  <c r="AO68" i="2"/>
  <c r="AO67" i="2"/>
  <c r="AO59" i="2"/>
  <c r="AO58" i="2"/>
  <c r="AO51" i="2"/>
  <c r="AO50" i="2"/>
  <c r="AO49" i="2"/>
  <c r="AO41" i="2"/>
  <c r="AO40" i="2"/>
  <c r="AO32" i="2"/>
  <c r="AO31" i="2"/>
  <c r="AO22" i="2"/>
  <c r="AO16" i="2"/>
  <c r="AO15" i="2"/>
  <c r="AO14" i="2"/>
  <c r="AO13" i="2"/>
  <c r="AO5" i="2"/>
  <c r="AI243" i="2"/>
  <c r="AI242" i="2"/>
  <c r="AI241" i="2"/>
  <c r="AI240" i="2"/>
  <c r="AI239" i="2"/>
  <c r="AI238" i="2"/>
  <c r="AI230" i="2"/>
  <c r="AI229" i="2"/>
  <c r="AI223" i="2"/>
  <c r="AI222" i="2"/>
  <c r="AI221" i="2"/>
  <c r="AI220" i="2"/>
  <c r="AI213" i="2"/>
  <c r="AI212" i="2"/>
  <c r="AI211" i="2"/>
  <c r="AI205" i="2"/>
  <c r="AI204" i="2"/>
  <c r="AI203" i="2"/>
  <c r="AI202" i="2"/>
  <c r="AI198" i="2"/>
  <c r="AI197" i="2"/>
  <c r="AI196" i="2"/>
  <c r="AI195" i="2"/>
  <c r="AI194" i="2"/>
  <c r="AI193" i="2"/>
  <c r="AI189" i="2"/>
  <c r="AI188" i="2"/>
  <c r="AI187" i="2"/>
  <c r="AI186" i="2"/>
  <c r="AI185" i="2"/>
  <c r="AI184" i="2"/>
  <c r="AI175" i="2"/>
  <c r="AI166" i="2"/>
  <c r="AI158" i="2"/>
  <c r="AI157" i="2"/>
  <c r="AI149" i="2"/>
  <c r="AI148" i="2"/>
  <c r="AI140" i="2"/>
  <c r="AI139" i="2"/>
  <c r="AI132" i="2"/>
  <c r="AI131" i="2"/>
  <c r="AI130" i="2"/>
  <c r="AI123" i="2"/>
  <c r="AI122" i="2"/>
  <c r="AI121" i="2"/>
  <c r="AI114" i="2"/>
  <c r="AI113" i="2"/>
  <c r="AI112" i="2"/>
  <c r="AI106" i="2"/>
  <c r="AI105" i="2"/>
  <c r="AI104" i="2"/>
  <c r="AI103" i="2"/>
  <c r="AI95" i="2"/>
  <c r="AI94" i="2"/>
  <c r="AI85" i="2"/>
  <c r="AI77" i="2"/>
  <c r="AI76" i="2"/>
  <c r="AI68" i="2"/>
  <c r="AI67" i="2"/>
  <c r="AI59" i="2"/>
  <c r="AI58" i="2"/>
  <c r="AI51" i="2"/>
  <c r="AI50" i="2"/>
  <c r="AI49" i="2"/>
  <c r="AI41" i="2"/>
  <c r="AI32" i="2"/>
  <c r="AI31" i="2"/>
  <c r="AI22" i="2"/>
  <c r="AI16" i="2"/>
  <c r="AI15" i="2"/>
  <c r="AI14" i="2"/>
  <c r="AI13" i="2"/>
  <c r="AI5" i="2"/>
  <c r="AI4" i="2"/>
  <c r="BL3" i="3" l="1"/>
  <c r="BM3" i="3" s="1"/>
  <c r="AN223" i="2"/>
  <c r="AM223" i="2"/>
  <c r="AH223" i="2"/>
  <c r="AG223" i="2"/>
  <c r="N224" i="3" l="1"/>
  <c r="N225" i="3"/>
  <c r="N226" i="3"/>
  <c r="N227" i="3"/>
  <c r="N228" i="3"/>
  <c r="N229" i="3"/>
  <c r="N230" i="3"/>
  <c r="N231" i="3"/>
  <c r="N232" i="3"/>
  <c r="N233" i="3"/>
  <c r="N234" i="3"/>
  <c r="N235" i="3"/>
  <c r="N236" i="3"/>
  <c r="N237" i="3"/>
  <c r="N238" i="3"/>
  <c r="N240" i="3"/>
  <c r="N241" i="3"/>
  <c r="N243" i="3"/>
  <c r="N244" i="3"/>
  <c r="N245" i="3"/>
  <c r="N246" i="3"/>
  <c r="N247" i="3"/>
  <c r="N248" i="3"/>
  <c r="N249" i="3"/>
  <c r="N223" i="3"/>
  <c r="L223" i="3"/>
  <c r="AG915" i="5" l="1"/>
  <c r="AG914" i="5"/>
  <c r="AG913" i="5"/>
  <c r="AG184" i="2"/>
  <c r="AG894" i="5"/>
  <c r="AF894" i="5"/>
  <c r="AG893" i="5"/>
  <c r="AF893" i="5"/>
  <c r="AG892" i="5"/>
  <c r="AF892" i="5"/>
  <c r="AG891" i="5"/>
  <c r="AF891" i="5"/>
  <c r="AG890" i="5"/>
  <c r="AF890" i="5"/>
  <c r="AG889" i="5"/>
  <c r="AF889" i="5"/>
  <c r="AG888" i="5"/>
  <c r="AF888" i="5"/>
  <c r="AG887" i="5"/>
  <c r="AF887" i="5"/>
  <c r="AG886" i="5"/>
  <c r="AF886" i="5"/>
  <c r="AG885" i="5"/>
  <c r="AF885" i="5"/>
  <c r="AG884" i="5"/>
  <c r="AF884" i="5"/>
  <c r="AG883" i="5"/>
  <c r="AF883" i="5"/>
  <c r="AG882" i="5"/>
  <c r="AF882" i="5"/>
  <c r="AG881" i="5"/>
  <c r="AF881" i="5"/>
  <c r="AG880" i="5"/>
  <c r="AF880" i="5"/>
  <c r="AG879" i="5"/>
  <c r="AF879" i="5"/>
  <c r="AG878" i="5"/>
  <c r="AF878" i="5"/>
  <c r="AF877" i="5"/>
  <c r="AG876" i="5"/>
  <c r="AF876" i="5"/>
  <c r="AG875" i="5"/>
  <c r="AF875" i="5"/>
  <c r="AG874" i="5"/>
  <c r="AF874" i="5"/>
  <c r="AG873" i="5"/>
  <c r="AF873" i="5"/>
  <c r="AG872" i="5"/>
  <c r="AF872" i="5"/>
  <c r="AG871" i="5"/>
  <c r="AF871" i="5"/>
  <c r="AG870" i="5"/>
  <c r="AF870" i="5"/>
  <c r="AG869" i="5"/>
  <c r="AF869" i="5"/>
  <c r="AG868" i="5"/>
  <c r="AF868" i="5"/>
  <c r="AG867" i="5"/>
  <c r="AF867" i="5"/>
  <c r="AG866" i="5"/>
  <c r="AF866" i="5"/>
  <c r="AG865" i="5"/>
  <c r="AF865" i="5"/>
  <c r="AG864" i="5"/>
  <c r="AF864" i="5"/>
  <c r="AG863" i="5"/>
  <c r="AF863" i="5"/>
  <c r="AG862" i="5"/>
  <c r="AF862" i="5"/>
  <c r="AG861" i="5"/>
  <c r="AF861" i="5"/>
  <c r="AG860" i="5"/>
  <c r="AF860" i="5"/>
  <c r="AG859" i="5"/>
  <c r="AF859" i="5"/>
  <c r="AG858" i="5"/>
  <c r="AF858" i="5"/>
  <c r="AG857" i="5"/>
  <c r="AF857" i="5"/>
  <c r="AG856" i="5"/>
  <c r="AF856" i="5"/>
  <c r="AG855" i="5"/>
  <c r="AF855" i="5"/>
  <c r="AG854" i="5"/>
  <c r="AF854" i="5"/>
  <c r="AG853" i="5"/>
  <c r="AF853" i="5"/>
  <c r="AG852" i="5"/>
  <c r="AF852" i="5"/>
  <c r="AG851" i="5"/>
  <c r="AF851" i="5"/>
  <c r="AG850" i="5"/>
  <c r="AF850" i="5"/>
  <c r="AG849" i="5"/>
  <c r="AF849" i="5"/>
  <c r="AG848" i="5"/>
  <c r="AF848" i="5"/>
  <c r="AG847" i="5"/>
  <c r="AF847" i="5"/>
  <c r="AG846" i="5"/>
  <c r="AF846" i="5"/>
  <c r="AG845" i="5"/>
  <c r="AF845" i="5"/>
  <c r="AG844" i="5"/>
  <c r="AF844" i="5"/>
  <c r="AG843" i="5"/>
  <c r="AF843" i="5"/>
  <c r="AG842" i="5"/>
  <c r="AF842" i="5"/>
  <c r="AG841" i="5"/>
  <c r="AF841" i="5"/>
  <c r="AG840" i="5"/>
  <c r="AF840" i="5"/>
  <c r="AG839" i="5"/>
  <c r="AF839" i="5"/>
  <c r="AG838" i="5"/>
  <c r="AF838" i="5"/>
  <c r="AG837" i="5"/>
  <c r="AF837" i="5"/>
  <c r="AG836" i="5"/>
  <c r="AF836" i="5"/>
  <c r="AG835" i="5"/>
  <c r="AF835" i="5"/>
  <c r="AG834" i="5"/>
  <c r="AF834" i="5"/>
  <c r="AG833" i="5"/>
  <c r="AF833" i="5"/>
  <c r="AG832" i="5"/>
  <c r="AF832" i="5"/>
  <c r="AG831" i="5"/>
  <c r="AF831" i="5"/>
  <c r="AG830" i="5"/>
  <c r="AF830" i="5"/>
  <c r="AG829" i="5"/>
  <c r="AF829" i="5"/>
  <c r="AG828" i="5"/>
  <c r="AF828" i="5"/>
  <c r="AG827" i="5"/>
  <c r="AF827" i="5"/>
  <c r="AG826" i="5"/>
  <c r="AF826" i="5"/>
  <c r="AG825" i="5"/>
  <c r="AF825" i="5"/>
  <c r="AG824" i="5"/>
  <c r="AF824" i="5"/>
  <c r="AG823" i="5"/>
  <c r="AF823" i="5"/>
  <c r="AG822" i="5"/>
  <c r="AF822" i="5"/>
  <c r="AG821" i="5"/>
  <c r="AF821" i="5"/>
  <c r="AG820" i="5"/>
  <c r="AF820" i="5"/>
  <c r="AG819" i="5"/>
  <c r="AF819" i="5"/>
  <c r="AG818" i="5"/>
  <c r="AF818" i="5"/>
  <c r="AG817" i="5"/>
  <c r="AF817" i="5"/>
  <c r="AG816" i="5"/>
  <c r="AF816" i="5"/>
  <c r="AG815" i="5"/>
  <c r="AF815" i="5"/>
  <c r="AG814" i="5"/>
  <c r="AF814" i="5"/>
  <c r="AG813" i="5"/>
  <c r="AF813" i="5"/>
  <c r="AG812" i="5"/>
  <c r="AF812" i="5"/>
  <c r="AG811" i="5"/>
  <c r="AF811" i="5"/>
  <c r="AG810" i="5"/>
  <c r="AF810" i="5"/>
  <c r="AG809" i="5"/>
  <c r="AG808" i="5"/>
  <c r="AF808" i="5"/>
  <c r="AG807" i="5"/>
  <c r="AF807" i="5"/>
  <c r="AG806" i="5"/>
  <c r="AF806" i="5"/>
  <c r="AG805" i="5"/>
  <c r="AF805" i="5"/>
  <c r="AG804" i="5"/>
  <c r="AF804" i="5"/>
  <c r="AG803" i="5"/>
  <c r="AF803" i="5"/>
  <c r="AG802" i="5"/>
  <c r="AF802" i="5"/>
  <c r="AG801" i="5"/>
  <c r="AF801" i="5"/>
  <c r="AG800" i="5"/>
  <c r="AF800" i="5"/>
  <c r="AG799" i="5"/>
  <c r="AF799" i="5"/>
  <c r="AG798" i="5"/>
  <c r="AF798" i="5"/>
  <c r="AG797" i="5"/>
  <c r="AF797" i="5"/>
  <c r="AG796" i="5"/>
  <c r="AF796" i="5"/>
  <c r="AG795" i="5"/>
  <c r="AF795" i="5"/>
  <c r="AG794" i="5"/>
  <c r="AF794" i="5"/>
  <c r="AG793" i="5"/>
  <c r="AF793" i="5"/>
  <c r="AG792" i="5"/>
  <c r="AF792" i="5"/>
  <c r="AG791" i="5"/>
  <c r="AF791" i="5"/>
  <c r="AG790" i="5"/>
  <c r="AF790" i="5"/>
  <c r="AG789" i="5"/>
  <c r="AF789" i="5"/>
  <c r="AG788" i="5"/>
  <c r="AF788" i="5"/>
  <c r="AG787" i="5"/>
  <c r="AF787" i="5"/>
  <c r="AG786" i="5"/>
  <c r="AF786" i="5"/>
  <c r="AG785" i="5"/>
  <c r="AF785" i="5"/>
  <c r="AG784" i="5"/>
  <c r="AF784" i="5"/>
  <c r="AG783" i="5"/>
  <c r="AF783" i="5"/>
  <c r="AG782" i="5"/>
  <c r="AF782" i="5"/>
  <c r="AG781" i="5"/>
  <c r="AF781" i="5"/>
  <c r="AG780" i="5"/>
  <c r="AF780" i="5"/>
  <c r="AG779" i="5"/>
  <c r="AF779" i="5"/>
  <c r="AG778" i="5"/>
  <c r="AF778" i="5"/>
  <c r="AG777" i="5"/>
  <c r="AF777" i="5"/>
  <c r="AG776" i="5"/>
  <c r="AF776" i="5"/>
  <c r="AG775" i="5"/>
  <c r="AF775" i="5"/>
  <c r="AG774" i="5"/>
  <c r="AF774" i="5"/>
  <c r="AG773" i="5"/>
  <c r="AF773" i="5"/>
  <c r="AG772" i="5"/>
  <c r="AF772" i="5"/>
  <c r="AG771" i="5"/>
  <c r="AF771" i="5"/>
  <c r="AG770" i="5"/>
  <c r="AF770" i="5"/>
  <c r="AG769" i="5"/>
  <c r="AF769" i="5"/>
  <c r="AG768" i="5"/>
  <c r="AF768" i="5"/>
  <c r="AG767" i="5"/>
  <c r="AF767" i="5"/>
  <c r="AG766" i="5"/>
  <c r="AF766" i="5"/>
  <c r="AG765" i="5"/>
  <c r="AF765" i="5"/>
  <c r="AG764" i="5"/>
  <c r="AF764" i="5"/>
  <c r="AG763" i="5"/>
  <c r="AF763" i="5"/>
  <c r="AG762" i="5"/>
  <c r="AF762" i="5"/>
  <c r="AG761" i="5"/>
  <c r="AF761" i="5"/>
  <c r="AG760" i="5"/>
  <c r="AF760" i="5"/>
  <c r="AG759" i="5"/>
  <c r="AF759" i="5"/>
  <c r="AG758" i="5"/>
  <c r="AF758" i="5"/>
  <c r="AG757" i="5"/>
  <c r="AF757" i="5"/>
  <c r="AG756" i="5"/>
  <c r="AF756" i="5"/>
  <c r="AG755" i="5"/>
  <c r="AF755" i="5"/>
  <c r="AG754" i="5"/>
  <c r="AF754" i="5"/>
  <c r="AG753" i="5"/>
  <c r="AF753" i="5"/>
  <c r="AG752" i="5"/>
  <c r="AF752" i="5"/>
  <c r="AG751" i="5"/>
  <c r="AF751" i="5"/>
  <c r="AG750" i="5"/>
  <c r="AF750" i="5"/>
  <c r="AG749" i="5"/>
  <c r="AF749" i="5"/>
  <c r="AG748" i="5"/>
  <c r="AF748" i="5"/>
  <c r="AG747" i="5"/>
  <c r="AF747" i="5"/>
  <c r="AG746" i="5"/>
  <c r="AF746" i="5"/>
  <c r="AG745" i="5"/>
  <c r="AF745" i="5"/>
  <c r="AG744" i="5"/>
  <c r="AF744" i="5"/>
  <c r="AG743" i="5"/>
  <c r="AF743" i="5"/>
  <c r="AG742" i="5"/>
  <c r="AF742" i="5"/>
  <c r="AG741" i="5"/>
  <c r="AF741" i="5"/>
  <c r="AG740" i="5"/>
  <c r="AF740" i="5"/>
  <c r="AG739" i="5"/>
  <c r="AF739" i="5"/>
  <c r="AG738" i="5"/>
  <c r="AF738" i="5"/>
  <c r="AG737" i="5"/>
  <c r="AF737" i="5"/>
  <c r="AG736" i="5"/>
  <c r="AF736" i="5"/>
  <c r="AG735" i="5"/>
  <c r="AF735" i="5"/>
  <c r="AG734" i="5"/>
  <c r="AF734" i="5"/>
  <c r="AG733" i="5"/>
  <c r="AF733" i="5"/>
  <c r="AG732" i="5"/>
  <c r="AF732" i="5"/>
  <c r="AG731" i="5"/>
  <c r="AF731" i="5"/>
  <c r="AG730" i="5"/>
  <c r="AF730" i="5"/>
  <c r="AG729" i="5"/>
  <c r="AF729" i="5"/>
  <c r="AG728" i="5"/>
  <c r="AF728" i="5"/>
  <c r="AG727" i="5"/>
  <c r="AF727" i="5"/>
  <c r="AG726" i="5"/>
  <c r="AF726" i="5"/>
  <c r="AG725" i="5"/>
  <c r="AF725" i="5"/>
  <c r="AG724" i="5"/>
  <c r="AF724" i="5"/>
  <c r="AG723" i="5"/>
  <c r="AF723" i="5"/>
  <c r="AG722" i="5"/>
  <c r="AF722" i="5"/>
  <c r="AG721" i="5"/>
  <c r="AF721" i="5"/>
  <c r="AG720" i="5"/>
  <c r="AF720" i="5"/>
  <c r="AG719" i="5"/>
  <c r="AF719" i="5"/>
  <c r="AG718" i="5"/>
  <c r="AF718" i="5"/>
  <c r="AG717" i="5"/>
  <c r="AF717" i="5"/>
  <c r="AG716" i="5"/>
  <c r="AF716" i="5"/>
  <c r="AG715" i="5"/>
  <c r="AF715" i="5"/>
  <c r="AG714" i="5"/>
  <c r="AF714" i="5"/>
  <c r="AG713" i="5"/>
  <c r="AF713" i="5"/>
  <c r="AG712" i="5"/>
  <c r="AF712" i="5"/>
  <c r="AG711" i="5"/>
  <c r="AF711" i="5"/>
  <c r="AG710" i="5"/>
  <c r="AF710" i="5"/>
  <c r="AG709" i="5"/>
  <c r="AF709" i="5"/>
  <c r="AG708" i="5"/>
  <c r="AF708" i="5"/>
  <c r="AG707" i="5"/>
  <c r="AF707" i="5"/>
  <c r="AG706" i="5"/>
  <c r="AF706" i="5"/>
  <c r="AG705" i="5"/>
  <c r="AF705" i="5"/>
  <c r="AG704" i="5"/>
  <c r="AF704" i="5"/>
  <c r="AG703" i="5"/>
  <c r="AF703" i="5"/>
  <c r="AG702" i="5"/>
  <c r="AF702" i="5"/>
  <c r="AG701" i="5"/>
  <c r="AF701" i="5"/>
  <c r="AG700" i="5"/>
  <c r="AF700" i="5"/>
  <c r="AG699" i="5"/>
  <c r="AF699" i="5"/>
  <c r="AG698" i="5"/>
  <c r="AF698" i="5"/>
  <c r="AG697" i="5"/>
  <c r="AF697" i="5"/>
  <c r="AG696" i="5"/>
  <c r="AF696" i="5"/>
  <c r="AG695" i="5"/>
  <c r="AF695" i="5"/>
  <c r="AG694" i="5"/>
  <c r="AF694" i="5"/>
  <c r="AG693" i="5"/>
  <c r="AF693" i="5"/>
  <c r="AG692" i="5"/>
  <c r="AF692" i="5"/>
  <c r="AG691" i="5"/>
  <c r="AF691" i="5"/>
  <c r="AG690" i="5"/>
  <c r="AF690" i="5"/>
  <c r="AG689" i="5"/>
  <c r="AF689" i="5"/>
  <c r="AG688" i="5"/>
  <c r="AF688" i="5"/>
  <c r="AG687" i="5"/>
  <c r="AF687" i="5"/>
  <c r="AG686" i="5"/>
  <c r="AF686" i="5"/>
  <c r="AG685" i="5"/>
  <c r="AF685" i="5"/>
  <c r="AG684" i="5"/>
  <c r="AF684" i="5"/>
  <c r="AG683" i="5"/>
  <c r="AF683" i="5"/>
  <c r="AG682" i="5"/>
  <c r="AF682" i="5"/>
  <c r="AG681" i="5"/>
  <c r="AF681" i="5"/>
  <c r="AG680" i="5"/>
  <c r="AF680" i="5"/>
  <c r="AG679" i="5"/>
  <c r="AF679" i="5"/>
  <c r="AG678" i="5"/>
  <c r="AF678" i="5"/>
  <c r="AG677" i="5"/>
  <c r="AF677" i="5"/>
  <c r="AG676" i="5"/>
  <c r="AF676" i="5"/>
  <c r="AG675" i="5"/>
  <c r="AF675" i="5"/>
  <c r="AG674" i="5"/>
  <c r="AF674" i="5"/>
  <c r="AG673" i="5"/>
  <c r="AF673" i="5"/>
  <c r="AG672" i="5"/>
  <c r="AF672" i="5"/>
  <c r="AG671" i="5"/>
  <c r="AF671" i="5"/>
  <c r="AG670" i="5"/>
  <c r="AF670" i="5"/>
  <c r="AG669" i="5"/>
  <c r="AF669" i="5"/>
  <c r="AG668" i="5"/>
  <c r="AF668" i="5"/>
  <c r="AG667" i="5"/>
  <c r="AF667" i="5"/>
  <c r="AG666" i="5"/>
  <c r="AF666" i="5"/>
  <c r="AG665" i="5"/>
  <c r="AF665" i="5"/>
  <c r="AG664" i="5"/>
  <c r="AF664" i="5"/>
  <c r="AG663" i="5"/>
  <c r="AF663" i="5"/>
  <c r="AG662" i="5"/>
  <c r="AF662" i="5"/>
  <c r="AG661" i="5"/>
  <c r="AF661" i="5"/>
  <c r="AG660" i="5"/>
  <c r="AF660" i="5"/>
  <c r="AG659" i="5"/>
  <c r="AF659" i="5"/>
  <c r="AG658" i="5"/>
  <c r="AF658" i="5"/>
  <c r="AG657" i="5"/>
  <c r="AF657" i="5"/>
  <c r="AG656" i="5"/>
  <c r="AF656" i="5"/>
  <c r="AG655" i="5"/>
  <c r="AF655" i="5"/>
  <c r="AG654" i="5"/>
  <c r="AF654" i="5"/>
  <c r="AG653" i="5"/>
  <c r="AF653" i="5"/>
  <c r="AG652" i="5"/>
  <c r="AF652" i="5"/>
  <c r="AG651" i="5"/>
  <c r="AF651" i="5"/>
  <c r="AG650" i="5"/>
  <c r="AF650" i="5"/>
  <c r="AG649" i="5"/>
  <c r="AF649" i="5"/>
  <c r="AG648" i="5"/>
  <c r="AF648" i="5"/>
  <c r="AG647" i="5"/>
  <c r="AF647" i="5"/>
  <c r="AG646" i="5"/>
  <c r="AF646" i="5"/>
  <c r="AG645" i="5"/>
  <c r="AF645" i="5"/>
  <c r="AG644" i="5"/>
  <c r="AF644" i="5"/>
  <c r="AG643" i="5"/>
  <c r="AF643" i="5"/>
  <c r="AA877" i="5"/>
  <c r="AG877" i="5" s="1"/>
  <c r="AG930" i="5" l="1"/>
  <c r="AG923" i="5"/>
  <c r="AG922" i="5"/>
  <c r="AG906" i="5"/>
  <c r="AG905" i="5"/>
  <c r="AG904" i="5"/>
  <c r="AG898" i="5"/>
  <c r="AG897" i="5"/>
  <c r="AG896" i="5"/>
  <c r="AG895" i="5"/>
  <c r="AN241" i="2" l="1"/>
  <c r="AH241" i="2"/>
  <c r="AF241" i="2"/>
  <c r="AE241" i="2"/>
  <c r="AD241" i="2"/>
  <c r="AW1023" i="5" l="1"/>
  <c r="AW1022" i="5"/>
  <c r="AW1021" i="5"/>
  <c r="AW997" i="5"/>
  <c r="AW996" i="5"/>
  <c r="AW994" i="5"/>
  <c r="AW985" i="5"/>
  <c r="AW970" i="5"/>
  <c r="AW969" i="5"/>
  <c r="AW968" i="5"/>
  <c r="AA1024" i="5"/>
  <c r="AW1024" i="5" s="1"/>
  <c r="AA1013" i="5"/>
  <c r="AM995" i="5"/>
  <c r="AG995" i="5"/>
  <c r="AE995" i="5"/>
  <c r="AD995" i="5"/>
  <c r="AC995" i="5"/>
  <c r="A995" i="5"/>
  <c r="AN147" i="2" l="1"/>
  <c r="AM147" i="2"/>
  <c r="AL147" i="2"/>
  <c r="AK147" i="2"/>
  <c r="AJ147" i="2"/>
  <c r="AH147" i="2"/>
  <c r="AG147" i="2"/>
  <c r="AF147" i="2"/>
  <c r="AE147" i="2"/>
  <c r="AD147" i="2"/>
  <c r="AN146" i="2"/>
  <c r="AM146" i="2"/>
  <c r="AL146" i="2"/>
  <c r="AK146" i="2"/>
  <c r="AJ146" i="2"/>
  <c r="AH146" i="2"/>
  <c r="AG146" i="2"/>
  <c r="AF146" i="2"/>
  <c r="AE146" i="2"/>
  <c r="AD146" i="2"/>
  <c r="AN145" i="2"/>
  <c r="AM145" i="2"/>
  <c r="AL145" i="2"/>
  <c r="AK145" i="2"/>
  <c r="AJ145" i="2"/>
  <c r="AH145" i="2"/>
  <c r="AG145" i="2"/>
  <c r="AF145" i="2"/>
  <c r="AE145" i="2"/>
  <c r="AD145" i="2"/>
  <c r="AN144" i="2"/>
  <c r="AM144" i="2"/>
  <c r="AL144" i="2"/>
  <c r="AK144" i="2"/>
  <c r="AJ144" i="2"/>
  <c r="AH144" i="2"/>
  <c r="AG144" i="2"/>
  <c r="AF144" i="2"/>
  <c r="AE144" i="2"/>
  <c r="AD144" i="2"/>
  <c r="AN143" i="2"/>
  <c r="AM143" i="2"/>
  <c r="AL143" i="2"/>
  <c r="AK143" i="2"/>
  <c r="AJ143" i="2"/>
  <c r="AH143" i="2"/>
  <c r="AG143" i="2"/>
  <c r="AF143" i="2"/>
  <c r="AE143" i="2"/>
  <c r="AD143" i="2"/>
  <c r="AN142" i="2"/>
  <c r="AM142" i="2"/>
  <c r="AL142" i="2"/>
  <c r="AK142" i="2"/>
  <c r="AJ142" i="2"/>
  <c r="AH142" i="2"/>
  <c r="AG142" i="2"/>
  <c r="AF142" i="2"/>
  <c r="AE142" i="2"/>
  <c r="AD142" i="2"/>
  <c r="AN141" i="2"/>
  <c r="AM141" i="2"/>
  <c r="AL141" i="2"/>
  <c r="AK141" i="2"/>
  <c r="AJ141" i="2"/>
  <c r="AH141" i="2"/>
  <c r="AG141" i="2"/>
  <c r="AF141" i="2"/>
  <c r="AE141" i="2"/>
  <c r="AD141" i="2"/>
  <c r="AN140" i="2"/>
  <c r="AM140" i="2"/>
  <c r="AL140" i="2"/>
  <c r="AK140" i="2"/>
  <c r="AJ140" i="2"/>
  <c r="AH140" i="2"/>
  <c r="AG140" i="2"/>
  <c r="AF140" i="2"/>
  <c r="AE140" i="2"/>
  <c r="AD140" i="2"/>
  <c r="AN139" i="2"/>
  <c r="AM139" i="2"/>
  <c r="AL139" i="2"/>
  <c r="AK139" i="2"/>
  <c r="AJ139" i="2"/>
  <c r="AH139" i="2"/>
  <c r="AG139" i="2"/>
  <c r="AF139" i="2"/>
  <c r="AE139" i="2"/>
  <c r="AD139" i="2"/>
  <c r="AN138" i="2"/>
  <c r="AM138" i="2"/>
  <c r="AL138" i="2"/>
  <c r="AK138" i="2"/>
  <c r="AJ138" i="2"/>
  <c r="AH138" i="2"/>
  <c r="AG138" i="2"/>
  <c r="AF138" i="2"/>
  <c r="AE138" i="2"/>
  <c r="AD138" i="2"/>
  <c r="AN137" i="2"/>
  <c r="AM137" i="2"/>
  <c r="AL137" i="2"/>
  <c r="AK137" i="2"/>
  <c r="AJ137" i="2"/>
  <c r="AH137" i="2"/>
  <c r="AG137" i="2"/>
  <c r="AF137" i="2"/>
  <c r="AE137" i="2"/>
  <c r="AD137" i="2"/>
  <c r="AN136" i="2"/>
  <c r="AM136" i="2"/>
  <c r="AL136" i="2"/>
  <c r="AK136" i="2"/>
  <c r="AJ136" i="2"/>
  <c r="AH136" i="2"/>
  <c r="AG136" i="2"/>
  <c r="AF136" i="2"/>
  <c r="AE136" i="2"/>
  <c r="AD136" i="2"/>
  <c r="AN135" i="2"/>
  <c r="AM135" i="2"/>
  <c r="AL135" i="2"/>
  <c r="AK135" i="2"/>
  <c r="AJ135" i="2"/>
  <c r="AH135" i="2"/>
  <c r="AG135" i="2"/>
  <c r="AF135" i="2"/>
  <c r="AE135" i="2"/>
  <c r="AD135" i="2"/>
  <c r="AN134" i="2"/>
  <c r="AM134" i="2"/>
  <c r="AL134" i="2"/>
  <c r="AK134" i="2"/>
  <c r="AJ134" i="2"/>
  <c r="AH134" i="2"/>
  <c r="AG134" i="2"/>
  <c r="AF134" i="2"/>
  <c r="AE134" i="2"/>
  <c r="AD134" i="2"/>
  <c r="AN133" i="2"/>
  <c r="AM133" i="2"/>
  <c r="AL133" i="2"/>
  <c r="AK133" i="2"/>
  <c r="AJ133" i="2"/>
  <c r="AH133" i="2"/>
  <c r="AG133" i="2"/>
  <c r="AF133" i="2"/>
  <c r="AE133" i="2"/>
  <c r="AD133" i="2"/>
  <c r="AN132" i="2"/>
  <c r="AM132" i="2"/>
  <c r="AL132" i="2"/>
  <c r="AK132" i="2"/>
  <c r="AH132" i="2"/>
  <c r="AG132" i="2"/>
  <c r="AF132" i="2"/>
  <c r="AE132" i="2"/>
  <c r="AD132" i="2"/>
  <c r="AN131" i="2"/>
  <c r="AM131" i="2"/>
  <c r="AL131" i="2"/>
  <c r="AK131" i="2"/>
  <c r="AH131" i="2"/>
  <c r="AG131" i="2"/>
  <c r="AF131" i="2"/>
  <c r="AE131" i="2"/>
  <c r="AD131" i="2"/>
  <c r="AN130" i="2"/>
  <c r="AM130" i="2"/>
  <c r="AL130" i="2"/>
  <c r="AK130" i="2"/>
  <c r="AJ130" i="2"/>
  <c r="AH130" i="2"/>
  <c r="AG130" i="2"/>
  <c r="AF130" i="2"/>
  <c r="AE130" i="2"/>
  <c r="AD130" i="2"/>
  <c r="AN129" i="2"/>
  <c r="AM129" i="2"/>
  <c r="AL129" i="2"/>
  <c r="AK129" i="2"/>
  <c r="AJ129" i="2"/>
  <c r="AH129" i="2"/>
  <c r="AG129" i="2"/>
  <c r="AF129" i="2"/>
  <c r="AE129" i="2"/>
  <c r="AD129" i="2"/>
  <c r="AN128" i="2"/>
  <c r="AM128" i="2"/>
  <c r="AL128" i="2"/>
  <c r="AK128" i="2"/>
  <c r="AJ128" i="2"/>
  <c r="AH128" i="2"/>
  <c r="AG128" i="2"/>
  <c r="AF128" i="2"/>
  <c r="AE128" i="2"/>
  <c r="AD128" i="2"/>
  <c r="AN127" i="2"/>
  <c r="AM127" i="2"/>
  <c r="AL127" i="2"/>
  <c r="AK127" i="2"/>
  <c r="AJ127" i="2"/>
  <c r="AH127" i="2"/>
  <c r="AG127" i="2"/>
  <c r="AF127" i="2"/>
  <c r="AE127" i="2"/>
  <c r="AD127" i="2"/>
  <c r="AN126" i="2"/>
  <c r="AM126" i="2"/>
  <c r="AL126" i="2"/>
  <c r="AK126" i="2"/>
  <c r="AJ126" i="2"/>
  <c r="AH126" i="2"/>
  <c r="AG126" i="2"/>
  <c r="AF126" i="2"/>
  <c r="AE126" i="2"/>
  <c r="AD126" i="2"/>
  <c r="AN125" i="2"/>
  <c r="AM125" i="2"/>
  <c r="AL125" i="2"/>
  <c r="AK125" i="2"/>
  <c r="AJ125" i="2"/>
  <c r="AH125" i="2"/>
  <c r="AG125" i="2"/>
  <c r="AF125" i="2"/>
  <c r="AE125" i="2"/>
  <c r="AD125" i="2"/>
  <c r="AN124" i="2"/>
  <c r="AM124" i="2"/>
  <c r="AL124" i="2"/>
  <c r="AK124" i="2"/>
  <c r="AJ124" i="2"/>
  <c r="AH124" i="2"/>
  <c r="AG124" i="2"/>
  <c r="AF124" i="2"/>
  <c r="AE124" i="2"/>
  <c r="AD124" i="2"/>
  <c r="AN123" i="2"/>
  <c r="AM123" i="2"/>
  <c r="AL123" i="2"/>
  <c r="AK123" i="2"/>
  <c r="AJ123" i="2"/>
  <c r="AH123" i="2"/>
  <c r="AG123" i="2"/>
  <c r="AF123" i="2"/>
  <c r="AE123" i="2"/>
  <c r="AD123" i="2"/>
  <c r="AN122" i="2"/>
  <c r="AM122" i="2"/>
  <c r="AL122" i="2"/>
  <c r="AK122" i="2"/>
  <c r="AJ122" i="2"/>
  <c r="AH122" i="2"/>
  <c r="AG122" i="2"/>
  <c r="AF122" i="2"/>
  <c r="AE122" i="2"/>
  <c r="AD122" i="2"/>
  <c r="AN121" i="2"/>
  <c r="AM121" i="2"/>
  <c r="AL121" i="2"/>
  <c r="AK121" i="2"/>
  <c r="AJ121" i="2"/>
  <c r="AH121" i="2"/>
  <c r="AG121" i="2"/>
  <c r="AF121" i="2"/>
  <c r="AE121" i="2"/>
  <c r="AD121" i="2"/>
  <c r="AN120" i="2"/>
  <c r="AM120" i="2"/>
  <c r="AL120" i="2"/>
  <c r="AK120" i="2"/>
  <c r="AJ120" i="2"/>
  <c r="AH120" i="2"/>
  <c r="AG120" i="2"/>
  <c r="AF120" i="2"/>
  <c r="AE120" i="2"/>
  <c r="AD120" i="2"/>
  <c r="AN119" i="2"/>
  <c r="AM119" i="2"/>
  <c r="AL119" i="2"/>
  <c r="AK119" i="2"/>
  <c r="AJ119" i="2"/>
  <c r="AH119" i="2"/>
  <c r="AG119" i="2"/>
  <c r="AF119" i="2"/>
  <c r="AE119" i="2"/>
  <c r="AD119" i="2"/>
  <c r="AN118" i="2"/>
  <c r="AM118" i="2"/>
  <c r="AL118" i="2"/>
  <c r="AK118" i="2"/>
  <c r="AJ118" i="2"/>
  <c r="AH118" i="2"/>
  <c r="AG118" i="2"/>
  <c r="AF118" i="2"/>
  <c r="AE118" i="2"/>
  <c r="AD118" i="2"/>
  <c r="AN117" i="2"/>
  <c r="AM117" i="2"/>
  <c r="AL117" i="2"/>
  <c r="AK117" i="2"/>
  <c r="AJ117" i="2"/>
  <c r="AH117" i="2"/>
  <c r="AG117" i="2"/>
  <c r="AF117" i="2"/>
  <c r="AE117" i="2"/>
  <c r="AD117" i="2"/>
  <c r="AN116" i="2"/>
  <c r="AM116" i="2"/>
  <c r="AL116" i="2"/>
  <c r="AK116" i="2"/>
  <c r="AJ116" i="2"/>
  <c r="AH116" i="2"/>
  <c r="AG116" i="2"/>
  <c r="AF116" i="2"/>
  <c r="AE116" i="2"/>
  <c r="AD116" i="2"/>
  <c r="AN115" i="2"/>
  <c r="AM115" i="2"/>
  <c r="AL115" i="2"/>
  <c r="AK115" i="2"/>
  <c r="AJ115" i="2"/>
  <c r="AH115" i="2"/>
  <c r="AG115" i="2"/>
  <c r="AF115" i="2"/>
  <c r="AE115" i="2"/>
  <c r="AD115" i="2"/>
  <c r="AN114" i="2"/>
  <c r="AM114" i="2"/>
  <c r="AL114" i="2"/>
  <c r="AK114" i="2"/>
  <c r="AH114" i="2"/>
  <c r="AG114" i="2"/>
  <c r="AF114" i="2"/>
  <c r="AE114" i="2"/>
  <c r="AD114" i="2"/>
  <c r="AN113" i="2"/>
  <c r="AM113" i="2"/>
  <c r="AL113" i="2"/>
  <c r="AK113" i="2"/>
  <c r="AH113" i="2"/>
  <c r="AG113" i="2"/>
  <c r="AF113" i="2"/>
  <c r="AE113" i="2"/>
  <c r="AD113" i="2"/>
  <c r="AN112" i="2"/>
  <c r="AM112" i="2"/>
  <c r="AL112" i="2"/>
  <c r="AK112" i="2"/>
  <c r="AH112" i="2"/>
  <c r="AG112" i="2"/>
  <c r="AF112" i="2"/>
  <c r="AE112" i="2"/>
  <c r="AD112" i="2"/>
  <c r="AM543" i="5"/>
  <c r="AL543" i="5"/>
  <c r="AK543" i="5"/>
  <c r="AJ543" i="5"/>
  <c r="AI543" i="5"/>
  <c r="AG543" i="5"/>
  <c r="AF543" i="5"/>
  <c r="AE543" i="5"/>
  <c r="AD543" i="5"/>
  <c r="AC543" i="5"/>
  <c r="AM542" i="5"/>
  <c r="AL542" i="5"/>
  <c r="AK542" i="5"/>
  <c r="AJ542" i="5"/>
  <c r="AI542" i="5"/>
  <c r="AG542" i="5"/>
  <c r="AF542" i="5"/>
  <c r="AE542" i="5"/>
  <c r="AD542" i="5"/>
  <c r="AC542" i="5"/>
  <c r="AM541" i="5"/>
  <c r="AL541" i="5"/>
  <c r="AK541" i="5"/>
  <c r="AJ541" i="5"/>
  <c r="AI541" i="5"/>
  <c r="AG541" i="5"/>
  <c r="AF541" i="5"/>
  <c r="AE541" i="5"/>
  <c r="AD541" i="5"/>
  <c r="AC541" i="5"/>
  <c r="AM540" i="5"/>
  <c r="AL540" i="5"/>
  <c r="AK540" i="5"/>
  <c r="AJ540" i="5"/>
  <c r="AI540" i="5"/>
  <c r="AG540" i="5"/>
  <c r="AF540" i="5"/>
  <c r="AE540" i="5"/>
  <c r="AD540" i="5"/>
  <c r="AC540" i="5"/>
  <c r="AM539" i="5"/>
  <c r="AL539" i="5"/>
  <c r="AK539" i="5"/>
  <c r="AJ539" i="5"/>
  <c r="AI539" i="5"/>
  <c r="AG539" i="5"/>
  <c r="AF539" i="5"/>
  <c r="AE539" i="5"/>
  <c r="AD539" i="5"/>
  <c r="AC539" i="5"/>
  <c r="AM538" i="5"/>
  <c r="AL538" i="5"/>
  <c r="AK538" i="5"/>
  <c r="AJ538" i="5"/>
  <c r="AI538" i="5"/>
  <c r="AG538" i="5"/>
  <c r="AF538" i="5"/>
  <c r="AE538" i="5"/>
  <c r="AD538" i="5"/>
  <c r="AC538" i="5"/>
  <c r="AM537" i="5"/>
  <c r="AL537" i="5"/>
  <c r="AK537" i="5"/>
  <c r="AJ537" i="5"/>
  <c r="AI537" i="5"/>
  <c r="AG537" i="5"/>
  <c r="AF537" i="5"/>
  <c r="AE537" i="5"/>
  <c r="AD537" i="5"/>
  <c r="AC537" i="5"/>
  <c r="AM536" i="5"/>
  <c r="AL536" i="5"/>
  <c r="AK536" i="5"/>
  <c r="AJ536" i="5"/>
  <c r="AI536" i="5"/>
  <c r="AG536" i="5"/>
  <c r="AF536" i="5"/>
  <c r="AE536" i="5"/>
  <c r="AD536" i="5"/>
  <c r="AC536" i="5"/>
  <c r="AM535" i="5"/>
  <c r="AL535" i="5"/>
  <c r="AK535" i="5"/>
  <c r="AJ535" i="5"/>
  <c r="AI535" i="5"/>
  <c r="AG535" i="5"/>
  <c r="AF535" i="5"/>
  <c r="AE535" i="5"/>
  <c r="AD535" i="5"/>
  <c r="AC535" i="5"/>
  <c r="AM534" i="5"/>
  <c r="AL534" i="5"/>
  <c r="AK534" i="5"/>
  <c r="AJ534" i="5"/>
  <c r="AI534" i="5"/>
  <c r="AG534" i="5"/>
  <c r="AF534" i="5"/>
  <c r="AE534" i="5"/>
  <c r="AD534" i="5"/>
  <c r="AC534" i="5"/>
  <c r="AM533" i="5"/>
  <c r="AL533" i="5"/>
  <c r="AK533" i="5"/>
  <c r="AJ533" i="5"/>
  <c r="AI533" i="5"/>
  <c r="AG533" i="5"/>
  <c r="AF533" i="5"/>
  <c r="AE533" i="5"/>
  <c r="AD533" i="5"/>
  <c r="AC533" i="5"/>
  <c r="AM532" i="5"/>
  <c r="AL532" i="5"/>
  <c r="AK532" i="5"/>
  <c r="AJ532" i="5"/>
  <c r="AI532" i="5"/>
  <c r="AG532" i="5"/>
  <c r="AF532" i="5"/>
  <c r="AE532" i="5"/>
  <c r="AD532" i="5"/>
  <c r="AC532" i="5"/>
  <c r="AM531" i="5"/>
  <c r="AL531" i="5"/>
  <c r="AK531" i="5"/>
  <c r="AJ531" i="5"/>
  <c r="AI531" i="5"/>
  <c r="AG531" i="5"/>
  <c r="AF531" i="5"/>
  <c r="AE531" i="5"/>
  <c r="AD531" i="5"/>
  <c r="AC531" i="5"/>
  <c r="AM530" i="5"/>
  <c r="AL530" i="5"/>
  <c r="AK530" i="5"/>
  <c r="AJ530" i="5"/>
  <c r="AI530" i="5"/>
  <c r="AG530" i="5"/>
  <c r="AF530" i="5"/>
  <c r="AE530" i="5"/>
  <c r="AD530" i="5"/>
  <c r="AC530" i="5"/>
  <c r="AM529" i="5"/>
  <c r="AL529" i="5"/>
  <c r="AK529" i="5"/>
  <c r="AJ529" i="5"/>
  <c r="AI529" i="5"/>
  <c r="AG529" i="5"/>
  <c r="AF529" i="5"/>
  <c r="AE529" i="5"/>
  <c r="AD529" i="5"/>
  <c r="AC529" i="5"/>
  <c r="AM528" i="5"/>
  <c r="AL528" i="5"/>
  <c r="AK528" i="5"/>
  <c r="AJ528" i="5"/>
  <c r="AI528" i="5"/>
  <c r="AG528" i="5"/>
  <c r="AF528" i="5"/>
  <c r="AE528" i="5"/>
  <c r="AD528" i="5"/>
  <c r="AC528" i="5"/>
  <c r="AM527" i="5"/>
  <c r="AL527" i="5"/>
  <c r="AK527" i="5"/>
  <c r="AJ527" i="5"/>
  <c r="AI527" i="5"/>
  <c r="AG527" i="5"/>
  <c r="AF527" i="5"/>
  <c r="AE527" i="5"/>
  <c r="AD527" i="5"/>
  <c r="AC527" i="5"/>
  <c r="AM526" i="5"/>
  <c r="AL526" i="5"/>
  <c r="AK526" i="5"/>
  <c r="AJ526" i="5"/>
  <c r="AI526" i="5"/>
  <c r="AG526" i="5"/>
  <c r="AF526" i="5"/>
  <c r="AE526" i="5"/>
  <c r="AD526" i="5"/>
  <c r="AC526" i="5"/>
  <c r="AM525" i="5"/>
  <c r="AL525" i="5"/>
  <c r="AK525" i="5"/>
  <c r="AJ525" i="5"/>
  <c r="AI525" i="5"/>
  <c r="AG525" i="5"/>
  <c r="AF525" i="5"/>
  <c r="AE525" i="5"/>
  <c r="AD525" i="5"/>
  <c r="AC525" i="5"/>
  <c r="AM524" i="5"/>
  <c r="AL524" i="5"/>
  <c r="AK524" i="5"/>
  <c r="AJ524" i="5"/>
  <c r="AI524" i="5"/>
  <c r="AG524" i="5"/>
  <c r="AF524" i="5"/>
  <c r="AE524" i="5"/>
  <c r="AD524" i="5"/>
  <c r="AC524" i="5"/>
  <c r="AM523" i="5"/>
  <c r="AL523" i="5"/>
  <c r="AK523" i="5"/>
  <c r="AJ523" i="5"/>
  <c r="AI523" i="5"/>
  <c r="AG523" i="5"/>
  <c r="AF523" i="5"/>
  <c r="AE523" i="5"/>
  <c r="AD523" i="5"/>
  <c r="AC523" i="5"/>
  <c r="AM522" i="5"/>
  <c r="AL522" i="5"/>
  <c r="AK522" i="5"/>
  <c r="AJ522" i="5"/>
  <c r="AI522" i="5"/>
  <c r="AG522" i="5"/>
  <c r="AF522" i="5"/>
  <c r="AE522" i="5"/>
  <c r="AD522" i="5"/>
  <c r="AC522" i="5"/>
  <c r="AM521" i="5"/>
  <c r="AL521" i="5"/>
  <c r="AK521" i="5"/>
  <c r="AJ521" i="5"/>
  <c r="AI521" i="5"/>
  <c r="AG521" i="5"/>
  <c r="AF521" i="5"/>
  <c r="AE521" i="5"/>
  <c r="AD521" i="5"/>
  <c r="AC521" i="5"/>
  <c r="AM520" i="5"/>
  <c r="AL520" i="5"/>
  <c r="AK520" i="5"/>
  <c r="AJ520" i="5"/>
  <c r="AI520" i="5"/>
  <c r="AG520" i="5"/>
  <c r="AF520" i="5"/>
  <c r="AE520" i="5"/>
  <c r="AD520" i="5"/>
  <c r="AC520" i="5"/>
  <c r="AM519" i="5"/>
  <c r="AL519" i="5"/>
  <c r="AK519" i="5"/>
  <c r="AJ519" i="5"/>
  <c r="AI519" i="5"/>
  <c r="AG519" i="5"/>
  <c r="AF519" i="5"/>
  <c r="AE519" i="5"/>
  <c r="AD519" i="5"/>
  <c r="AC519" i="5"/>
  <c r="AM518" i="5"/>
  <c r="AL518" i="5"/>
  <c r="AK518" i="5"/>
  <c r="AJ518" i="5"/>
  <c r="AI518" i="5"/>
  <c r="AG518" i="5"/>
  <c r="AF518" i="5"/>
  <c r="AE518" i="5"/>
  <c r="AD518" i="5"/>
  <c r="AC518" i="5"/>
  <c r="AM517" i="5"/>
  <c r="AL517" i="5"/>
  <c r="AK517" i="5"/>
  <c r="AJ517" i="5"/>
  <c r="AI517" i="5"/>
  <c r="AG517" i="5"/>
  <c r="AF517" i="5"/>
  <c r="AE517" i="5"/>
  <c r="AD517" i="5"/>
  <c r="AC517" i="5"/>
  <c r="AM516" i="5"/>
  <c r="AL516" i="5"/>
  <c r="AK516" i="5"/>
  <c r="AJ516" i="5"/>
  <c r="AI516" i="5"/>
  <c r="AG516" i="5"/>
  <c r="AF516" i="5"/>
  <c r="AE516" i="5"/>
  <c r="AD516" i="5"/>
  <c r="AC516" i="5"/>
  <c r="AM515" i="5"/>
  <c r="AL515" i="5"/>
  <c r="AK515" i="5"/>
  <c r="AJ515" i="5"/>
  <c r="AI515" i="5"/>
  <c r="AG515" i="5"/>
  <c r="AF515" i="5"/>
  <c r="AE515" i="5"/>
  <c r="AD515" i="5"/>
  <c r="AC515" i="5"/>
  <c r="AM514" i="5"/>
  <c r="AL514" i="5"/>
  <c r="AK514" i="5"/>
  <c r="AJ514" i="5"/>
  <c r="AI514" i="5"/>
  <c r="AG514" i="5"/>
  <c r="AF514" i="5"/>
  <c r="AE514" i="5"/>
  <c r="AD514" i="5"/>
  <c r="AC514" i="5"/>
  <c r="AM513" i="5"/>
  <c r="AL513" i="5"/>
  <c r="AK513" i="5"/>
  <c r="AJ513" i="5"/>
  <c r="AI513" i="5"/>
  <c r="AG513" i="5"/>
  <c r="AF513" i="5"/>
  <c r="AE513" i="5"/>
  <c r="AD513" i="5"/>
  <c r="AC513" i="5"/>
  <c r="AM512" i="5"/>
  <c r="AL512" i="5"/>
  <c r="AK512" i="5"/>
  <c r="AJ512" i="5"/>
  <c r="AI512" i="5"/>
  <c r="AG512" i="5"/>
  <c r="AF512" i="5"/>
  <c r="AE512" i="5"/>
  <c r="AD512" i="5"/>
  <c r="AC512" i="5"/>
  <c r="AM511" i="5"/>
  <c r="AL511" i="5"/>
  <c r="AK511" i="5"/>
  <c r="AJ511" i="5"/>
  <c r="AI511" i="5"/>
  <c r="AG511" i="5"/>
  <c r="AF511" i="5"/>
  <c r="AE511" i="5"/>
  <c r="AD511" i="5"/>
  <c r="AC511" i="5"/>
  <c r="AM510" i="5"/>
  <c r="AL510" i="5"/>
  <c r="AK510" i="5"/>
  <c r="AJ510" i="5"/>
  <c r="AI510" i="5"/>
  <c r="AG510" i="5"/>
  <c r="AF510" i="5"/>
  <c r="AE510" i="5"/>
  <c r="AD510" i="5"/>
  <c r="AC510" i="5"/>
  <c r="AM509" i="5"/>
  <c r="AL509" i="5"/>
  <c r="AK509" i="5"/>
  <c r="AJ509" i="5"/>
  <c r="AI509" i="5"/>
  <c r="AG509" i="5"/>
  <c r="AF509" i="5"/>
  <c r="AE509" i="5"/>
  <c r="AD509" i="5"/>
  <c r="AC509" i="5"/>
  <c r="AM508" i="5"/>
  <c r="AL508" i="5"/>
  <c r="AK508" i="5"/>
  <c r="AJ508" i="5"/>
  <c r="AI508" i="5"/>
  <c r="AG508" i="5"/>
  <c r="AF508" i="5"/>
  <c r="AE508" i="5"/>
  <c r="AD508" i="5"/>
  <c r="AC508" i="5"/>
  <c r="AM507" i="5"/>
  <c r="AL507" i="5"/>
  <c r="AK507" i="5"/>
  <c r="AJ507" i="5"/>
  <c r="AI507" i="5"/>
  <c r="AG507" i="5"/>
  <c r="AF507" i="5"/>
  <c r="AE507" i="5"/>
  <c r="AD507" i="5"/>
  <c r="AC507" i="5"/>
  <c r="AM506" i="5"/>
  <c r="AL506" i="5"/>
  <c r="AK506" i="5"/>
  <c r="AJ506" i="5"/>
  <c r="AI506" i="5"/>
  <c r="AG506" i="5"/>
  <c r="AF506" i="5"/>
  <c r="AE506" i="5"/>
  <c r="AD506" i="5"/>
  <c r="AC506" i="5"/>
  <c r="AM505" i="5"/>
  <c r="AL505" i="5"/>
  <c r="AK505" i="5"/>
  <c r="AJ505" i="5"/>
  <c r="AI505" i="5"/>
  <c r="AG505" i="5"/>
  <c r="AF505" i="5"/>
  <c r="AE505" i="5"/>
  <c r="AD505" i="5"/>
  <c r="AC505" i="5"/>
  <c r="AM504" i="5"/>
  <c r="AL504" i="5"/>
  <c r="AK504" i="5"/>
  <c r="AJ504" i="5"/>
  <c r="AI504" i="5"/>
  <c r="AG504" i="5"/>
  <c r="AF504" i="5"/>
  <c r="AE504" i="5"/>
  <c r="AD504" i="5"/>
  <c r="AC504" i="5"/>
  <c r="AM503" i="5"/>
  <c r="AL503" i="5"/>
  <c r="AK503" i="5"/>
  <c r="AJ503" i="5"/>
  <c r="AG503" i="5"/>
  <c r="AF503" i="5"/>
  <c r="AE503" i="5"/>
  <c r="AD503" i="5"/>
  <c r="AC503" i="5"/>
  <c r="AM502" i="5"/>
  <c r="AL502" i="5"/>
  <c r="AK502" i="5"/>
  <c r="AJ502" i="5"/>
  <c r="AI502" i="5"/>
  <c r="AG502" i="5"/>
  <c r="AF502" i="5"/>
  <c r="AE502" i="5"/>
  <c r="AD502" i="5"/>
  <c r="AC502" i="5"/>
  <c r="AM501" i="5"/>
  <c r="AL501" i="5"/>
  <c r="AK501" i="5"/>
  <c r="AJ501" i="5"/>
  <c r="AI501" i="5"/>
  <c r="AG501" i="5"/>
  <c r="AF501" i="5"/>
  <c r="AE501" i="5"/>
  <c r="AD501" i="5"/>
  <c r="AC501" i="5"/>
  <c r="AM500" i="5"/>
  <c r="AL500" i="5"/>
  <c r="AK500" i="5"/>
  <c r="AJ500" i="5"/>
  <c r="AI500" i="5"/>
  <c r="AG500" i="5"/>
  <c r="AF500" i="5"/>
  <c r="AE500" i="5"/>
  <c r="AD500" i="5"/>
  <c r="AC500" i="5"/>
  <c r="AM499" i="5"/>
  <c r="AL499" i="5"/>
  <c r="AK499" i="5"/>
  <c r="AJ499" i="5"/>
  <c r="AG499" i="5"/>
  <c r="AF499" i="5"/>
  <c r="AE499" i="5"/>
  <c r="AD499" i="5"/>
  <c r="AC499" i="5"/>
  <c r="AM498" i="5"/>
  <c r="AL498" i="5"/>
  <c r="AK498" i="5"/>
  <c r="AJ498" i="5"/>
  <c r="AI498" i="5"/>
  <c r="AG498" i="5"/>
  <c r="AF498" i="5"/>
  <c r="AE498" i="5"/>
  <c r="AD498" i="5"/>
  <c r="AC498" i="5"/>
  <c r="AM497" i="5"/>
  <c r="AL497" i="5"/>
  <c r="AK497" i="5"/>
  <c r="AJ497" i="5"/>
  <c r="AI497" i="5"/>
  <c r="AG497" i="5"/>
  <c r="AF497" i="5"/>
  <c r="AE497" i="5"/>
  <c r="AD497" i="5"/>
  <c r="AC497" i="5"/>
  <c r="AM496" i="5"/>
  <c r="AL496" i="5"/>
  <c r="AK496" i="5"/>
  <c r="AJ496" i="5"/>
  <c r="AI496" i="5"/>
  <c r="AG496" i="5"/>
  <c r="AF496" i="5"/>
  <c r="AE496" i="5"/>
  <c r="AD496" i="5"/>
  <c r="AC496" i="5"/>
  <c r="AM495" i="5"/>
  <c r="AL495" i="5"/>
  <c r="AK495" i="5"/>
  <c r="AJ495" i="5"/>
  <c r="AI495" i="5"/>
  <c r="AG495" i="5"/>
  <c r="AF495" i="5"/>
  <c r="AE495" i="5"/>
  <c r="AD495" i="5"/>
  <c r="AC495" i="5"/>
  <c r="AM494" i="5"/>
  <c r="AL494" i="5"/>
  <c r="AK494" i="5"/>
  <c r="AJ494" i="5"/>
  <c r="AI494" i="5"/>
  <c r="AG494" i="5"/>
  <c r="AF494" i="5"/>
  <c r="AE494" i="5"/>
  <c r="AD494" i="5"/>
  <c r="AC494" i="5"/>
  <c r="AM493" i="5"/>
  <c r="AL493" i="5"/>
  <c r="AK493" i="5"/>
  <c r="AJ493" i="5"/>
  <c r="AI493" i="5"/>
  <c r="AG493" i="5"/>
  <c r="AF493" i="5"/>
  <c r="AE493" i="5"/>
  <c r="AD493" i="5"/>
  <c r="AC493" i="5"/>
  <c r="AM492" i="5"/>
  <c r="AL492" i="5"/>
  <c r="AK492" i="5"/>
  <c r="AJ492" i="5"/>
  <c r="AI492" i="5"/>
  <c r="AG492" i="5"/>
  <c r="AF492" i="5"/>
  <c r="AE492" i="5"/>
  <c r="AD492" i="5"/>
  <c r="AC492" i="5"/>
  <c r="AM491" i="5"/>
  <c r="AL491" i="5"/>
  <c r="AK491" i="5"/>
  <c r="AJ491" i="5"/>
  <c r="AI491" i="5"/>
  <c r="AG491" i="5"/>
  <c r="AF491" i="5"/>
  <c r="AE491" i="5"/>
  <c r="AD491" i="5"/>
  <c r="AC491" i="5"/>
  <c r="AM490" i="5"/>
  <c r="AL490" i="5"/>
  <c r="AK490" i="5"/>
  <c r="AJ490" i="5"/>
  <c r="AI490" i="5"/>
  <c r="AG490" i="5"/>
  <c r="AF490" i="5"/>
  <c r="AE490" i="5"/>
  <c r="AD490" i="5"/>
  <c r="AC490" i="5"/>
  <c r="AM489" i="5"/>
  <c r="AL489" i="5"/>
  <c r="AK489" i="5"/>
  <c r="AJ489" i="5"/>
  <c r="AI489" i="5"/>
  <c r="AG489" i="5"/>
  <c r="AF489" i="5"/>
  <c r="AE489" i="5"/>
  <c r="AD489" i="5"/>
  <c r="AC489" i="5"/>
  <c r="AM488" i="5"/>
  <c r="AL488" i="5"/>
  <c r="AK488" i="5"/>
  <c r="AJ488" i="5"/>
  <c r="AI488" i="5"/>
  <c r="AG488" i="5"/>
  <c r="AF488" i="5"/>
  <c r="AE488" i="5"/>
  <c r="AD488" i="5"/>
  <c r="AC488" i="5"/>
  <c r="AM487" i="5"/>
  <c r="AL487" i="5"/>
  <c r="AK487" i="5"/>
  <c r="AJ487" i="5"/>
  <c r="AI487" i="5"/>
  <c r="AG487" i="5"/>
  <c r="AF487" i="5"/>
  <c r="AE487" i="5"/>
  <c r="AD487" i="5"/>
  <c r="AC487" i="5"/>
  <c r="AM486" i="5"/>
  <c r="AL486" i="5"/>
  <c r="AK486" i="5"/>
  <c r="AJ486" i="5"/>
  <c r="AI486" i="5"/>
  <c r="AG486" i="5"/>
  <c r="AF486" i="5"/>
  <c r="AE486" i="5"/>
  <c r="AD486" i="5"/>
  <c r="AC486" i="5"/>
  <c r="AM485" i="5"/>
  <c r="AL485" i="5"/>
  <c r="AK485" i="5"/>
  <c r="AJ485" i="5"/>
  <c r="AI485" i="5"/>
  <c r="AG485" i="5"/>
  <c r="AF485" i="5"/>
  <c r="AE485" i="5"/>
  <c r="AD485" i="5"/>
  <c r="AC485" i="5"/>
  <c r="AM484" i="5"/>
  <c r="AL484" i="5"/>
  <c r="AK484" i="5"/>
  <c r="AJ484" i="5"/>
  <c r="AI484" i="5"/>
  <c r="AG484" i="5"/>
  <c r="AF484" i="5"/>
  <c r="AE484" i="5"/>
  <c r="AD484" i="5"/>
  <c r="AC484" i="5"/>
  <c r="AM483" i="5"/>
  <c r="AL483" i="5"/>
  <c r="AK483" i="5"/>
  <c r="AJ483" i="5"/>
  <c r="AI483" i="5"/>
  <c r="AG483" i="5"/>
  <c r="AF483" i="5"/>
  <c r="AE483" i="5"/>
  <c r="AD483" i="5"/>
  <c r="AC483" i="5"/>
  <c r="AM482" i="5"/>
  <c r="AL482" i="5"/>
  <c r="AK482" i="5"/>
  <c r="AJ482" i="5"/>
  <c r="AI482" i="5"/>
  <c r="AG482" i="5"/>
  <c r="AF482" i="5"/>
  <c r="AE482" i="5"/>
  <c r="AD482" i="5"/>
  <c r="AC482" i="5"/>
  <c r="AM481" i="5"/>
  <c r="AL481" i="5"/>
  <c r="AK481" i="5"/>
  <c r="AJ481" i="5"/>
  <c r="AI481" i="5"/>
  <c r="AG481" i="5"/>
  <c r="AF481" i="5"/>
  <c r="AE481" i="5"/>
  <c r="AD481" i="5"/>
  <c r="AC481" i="5"/>
  <c r="AM480" i="5"/>
  <c r="AL480" i="5"/>
  <c r="AK480" i="5"/>
  <c r="AJ480" i="5"/>
  <c r="AI480" i="5"/>
  <c r="AG480" i="5"/>
  <c r="AF480" i="5"/>
  <c r="AE480" i="5"/>
  <c r="AD480" i="5"/>
  <c r="AC480" i="5"/>
  <c r="AM479" i="5"/>
  <c r="AL479" i="5"/>
  <c r="AK479" i="5"/>
  <c r="AJ479" i="5"/>
  <c r="AI479" i="5"/>
  <c r="AG479" i="5"/>
  <c r="AF479" i="5"/>
  <c r="AE479" i="5"/>
  <c r="AD479" i="5"/>
  <c r="AC479" i="5"/>
  <c r="AM478" i="5"/>
  <c r="AL478" i="5"/>
  <c r="AK478" i="5"/>
  <c r="AJ478" i="5"/>
  <c r="AI478" i="5"/>
  <c r="AG478" i="5"/>
  <c r="AF478" i="5"/>
  <c r="AE478" i="5"/>
  <c r="AD478" i="5"/>
  <c r="AC478" i="5"/>
  <c r="AM477" i="5"/>
  <c r="AL477" i="5"/>
  <c r="AK477" i="5"/>
  <c r="AJ477" i="5"/>
  <c r="AI477" i="5"/>
  <c r="AG477" i="5"/>
  <c r="AF477" i="5"/>
  <c r="AE477" i="5"/>
  <c r="AD477" i="5"/>
  <c r="AC477" i="5"/>
  <c r="AM476" i="5"/>
  <c r="AL476" i="5"/>
  <c r="AK476" i="5"/>
  <c r="AJ476" i="5"/>
  <c r="AI476" i="5"/>
  <c r="AG476" i="5"/>
  <c r="AF476" i="5"/>
  <c r="AE476" i="5"/>
  <c r="AD476" i="5"/>
  <c r="AC476" i="5"/>
  <c r="AM475" i="5"/>
  <c r="AL475" i="5"/>
  <c r="AK475" i="5"/>
  <c r="AJ475" i="5"/>
  <c r="AI475" i="5"/>
  <c r="AG475" i="5"/>
  <c r="AF475" i="5"/>
  <c r="AE475" i="5"/>
  <c r="AD475" i="5"/>
  <c r="AC475" i="5"/>
  <c r="AM474" i="5"/>
  <c r="AL474" i="5"/>
  <c r="AK474" i="5"/>
  <c r="AJ474" i="5"/>
  <c r="AI474" i="5"/>
  <c r="AG474" i="5"/>
  <c r="AF474" i="5"/>
  <c r="AE474" i="5"/>
  <c r="AD474" i="5"/>
  <c r="AC474" i="5"/>
  <c r="AM473" i="5"/>
  <c r="AL473" i="5"/>
  <c r="AK473" i="5"/>
  <c r="AJ473" i="5"/>
  <c r="AI473" i="5"/>
  <c r="AG473" i="5"/>
  <c r="AF473" i="5"/>
  <c r="AE473" i="5"/>
  <c r="AD473" i="5"/>
  <c r="AC473" i="5"/>
  <c r="AM472" i="5"/>
  <c r="AL472" i="5"/>
  <c r="AK472" i="5"/>
  <c r="AJ472" i="5"/>
  <c r="AI472" i="5"/>
  <c r="AG472" i="5"/>
  <c r="AF472" i="5"/>
  <c r="AE472" i="5"/>
  <c r="AD472" i="5"/>
  <c r="AC472" i="5"/>
  <c r="AM471" i="5"/>
  <c r="AL471" i="5"/>
  <c r="AK471" i="5"/>
  <c r="AJ471" i="5"/>
  <c r="AI471" i="5"/>
  <c r="AG471" i="5"/>
  <c r="AF471" i="5"/>
  <c r="AE471" i="5"/>
  <c r="AD471" i="5"/>
  <c r="AC471" i="5"/>
  <c r="AM470" i="5"/>
  <c r="AL470" i="5"/>
  <c r="AK470" i="5"/>
  <c r="AJ470" i="5"/>
  <c r="AI470" i="5"/>
  <c r="AG470" i="5"/>
  <c r="AF470" i="5"/>
  <c r="AE470" i="5"/>
  <c r="AD470" i="5"/>
  <c r="AC470" i="5"/>
  <c r="AM469" i="5"/>
  <c r="AL469" i="5"/>
  <c r="AK469" i="5"/>
  <c r="AJ469" i="5"/>
  <c r="AI469" i="5"/>
  <c r="AG469" i="5"/>
  <c r="AF469" i="5"/>
  <c r="AE469" i="5"/>
  <c r="AD469" i="5"/>
  <c r="AC469" i="5"/>
  <c r="AM468" i="5"/>
  <c r="AL468" i="5"/>
  <c r="AK468" i="5"/>
  <c r="AJ468" i="5"/>
  <c r="AI468" i="5"/>
  <c r="AG468" i="5"/>
  <c r="AF468" i="5"/>
  <c r="AE468" i="5"/>
  <c r="AD468" i="5"/>
  <c r="AC468" i="5"/>
  <c r="AM467" i="5"/>
  <c r="AL467" i="5"/>
  <c r="AK467" i="5"/>
  <c r="AJ467" i="5"/>
  <c r="AI467" i="5"/>
  <c r="AG467" i="5"/>
  <c r="AF467" i="5"/>
  <c r="AE467" i="5"/>
  <c r="AD467" i="5"/>
  <c r="AC467" i="5"/>
  <c r="AM466" i="5"/>
  <c r="AL466" i="5"/>
  <c r="AK466" i="5"/>
  <c r="AJ466" i="5"/>
  <c r="AI466" i="5"/>
  <c r="AG466" i="5"/>
  <c r="AF466" i="5"/>
  <c r="AE466" i="5"/>
  <c r="AD466" i="5"/>
  <c r="AC466" i="5"/>
  <c r="AM465" i="5"/>
  <c r="AL465" i="5"/>
  <c r="AK465" i="5"/>
  <c r="AJ465" i="5"/>
  <c r="AI465" i="5"/>
  <c r="AG465" i="5"/>
  <c r="AF465" i="5"/>
  <c r="AE465" i="5"/>
  <c r="AD465" i="5"/>
  <c r="AC465" i="5"/>
  <c r="AM464" i="5"/>
  <c r="AL464" i="5"/>
  <c r="AK464" i="5"/>
  <c r="AJ464" i="5"/>
  <c r="AI464" i="5"/>
  <c r="AG464" i="5"/>
  <c r="AF464" i="5"/>
  <c r="AE464" i="5"/>
  <c r="AD464" i="5"/>
  <c r="AC464" i="5"/>
  <c r="AM463" i="5"/>
  <c r="AL463" i="5"/>
  <c r="AK463" i="5"/>
  <c r="AJ463" i="5"/>
  <c r="AI463" i="5"/>
  <c r="AG463" i="5"/>
  <c r="AF463" i="5"/>
  <c r="AE463" i="5"/>
  <c r="AD463" i="5"/>
  <c r="AC463" i="5"/>
  <c r="AM462" i="5"/>
  <c r="AL462" i="5"/>
  <c r="AK462" i="5"/>
  <c r="AJ462" i="5"/>
  <c r="AI462" i="5"/>
  <c r="AG462" i="5"/>
  <c r="AF462" i="5"/>
  <c r="AE462" i="5"/>
  <c r="AD462" i="5"/>
  <c r="AC462" i="5"/>
  <c r="AM461" i="5"/>
  <c r="AL461" i="5"/>
  <c r="AK461" i="5"/>
  <c r="AJ461" i="5"/>
  <c r="AI461" i="5"/>
  <c r="AG461" i="5"/>
  <c r="AF461" i="5"/>
  <c r="AE461" i="5"/>
  <c r="AD461" i="5"/>
  <c r="AC461" i="5"/>
  <c r="AM460" i="5"/>
  <c r="AL460" i="5"/>
  <c r="AK460" i="5"/>
  <c r="AJ460" i="5"/>
  <c r="AI460" i="5"/>
  <c r="AG460" i="5"/>
  <c r="AF460" i="5"/>
  <c r="AE460" i="5"/>
  <c r="AD460" i="5"/>
  <c r="AC460" i="5"/>
  <c r="AM459" i="5"/>
  <c r="AL459" i="5"/>
  <c r="AK459" i="5"/>
  <c r="AJ459" i="5"/>
  <c r="AI459" i="5"/>
  <c r="AG459" i="5"/>
  <c r="AF459" i="5"/>
  <c r="AE459" i="5"/>
  <c r="AD459" i="5"/>
  <c r="AC459" i="5"/>
  <c r="AM458" i="5"/>
  <c r="AL458" i="5"/>
  <c r="AK458" i="5"/>
  <c r="AJ458" i="5"/>
  <c r="AI458" i="5"/>
  <c r="AG458" i="5"/>
  <c r="AF458" i="5"/>
  <c r="AE458" i="5"/>
  <c r="AD458" i="5"/>
  <c r="AC458" i="5"/>
  <c r="AM457" i="5"/>
  <c r="AL457" i="5"/>
  <c r="AK457" i="5"/>
  <c r="AJ457" i="5"/>
  <c r="AI457" i="5"/>
  <c r="AG457" i="5"/>
  <c r="AF457" i="5"/>
  <c r="AE457" i="5"/>
  <c r="AD457" i="5"/>
  <c r="AC457" i="5"/>
  <c r="AM456" i="5"/>
  <c r="AL456" i="5"/>
  <c r="AK456" i="5"/>
  <c r="AJ456" i="5"/>
  <c r="AI456" i="5"/>
  <c r="AG456" i="5"/>
  <c r="AF456" i="5"/>
  <c r="AE456" i="5"/>
  <c r="AD456" i="5"/>
  <c r="AC456" i="5"/>
  <c r="AM455" i="5"/>
  <c r="AL455" i="5"/>
  <c r="AK455" i="5"/>
  <c r="AJ455" i="5"/>
  <c r="AI455" i="5"/>
  <c r="AG455" i="5"/>
  <c r="AF455" i="5"/>
  <c r="AE455" i="5"/>
  <c r="X455" i="5"/>
  <c r="AD455" i="5" s="1"/>
  <c r="W455" i="5"/>
  <c r="AC455" i="5" s="1"/>
  <c r="AM454" i="5"/>
  <c r="AL454" i="5"/>
  <c r="AK454" i="5"/>
  <c r="AJ454" i="5"/>
  <c r="AI454" i="5"/>
  <c r="AG454" i="5"/>
  <c r="AC454" i="5"/>
  <c r="O454" i="5"/>
  <c r="P454" i="5" s="1"/>
  <c r="AM453" i="5"/>
  <c r="AL453" i="5"/>
  <c r="AK453" i="5"/>
  <c r="AJ453" i="5"/>
  <c r="AI453" i="5"/>
  <c r="AG453" i="5"/>
  <c r="AF453" i="5"/>
  <c r="AE453" i="5"/>
  <c r="AD453" i="5"/>
  <c r="AC453" i="5"/>
  <c r="AM452" i="5"/>
  <c r="AL452" i="5"/>
  <c r="AK452" i="5"/>
  <c r="AJ452" i="5"/>
  <c r="AI452" i="5"/>
  <c r="AG452" i="5"/>
  <c r="AF452" i="5"/>
  <c r="AE452" i="5"/>
  <c r="AD452" i="5"/>
  <c r="AC452" i="5"/>
  <c r="AM451" i="5"/>
  <c r="AL451" i="5"/>
  <c r="AK451" i="5"/>
  <c r="AJ451" i="5"/>
  <c r="AI451" i="5"/>
  <c r="AG451" i="5"/>
  <c r="AF451" i="5"/>
  <c r="AE451" i="5"/>
  <c r="AD451" i="5"/>
  <c r="AC451" i="5"/>
  <c r="AM450" i="5"/>
  <c r="AL450" i="5"/>
  <c r="AK450" i="5"/>
  <c r="AJ450" i="5"/>
  <c r="AI450" i="5"/>
  <c r="AG450" i="5"/>
  <c r="AF450" i="5"/>
  <c r="AE450" i="5"/>
  <c r="AD450" i="5"/>
  <c r="AC450" i="5"/>
  <c r="AM449" i="5"/>
  <c r="AL449" i="5"/>
  <c r="AK449" i="5"/>
  <c r="AJ449" i="5"/>
  <c r="AI449" i="5"/>
  <c r="AG449" i="5"/>
  <c r="AF449" i="5"/>
  <c r="AE449" i="5"/>
  <c r="AD449" i="5"/>
  <c r="AC449" i="5"/>
  <c r="AM448" i="5"/>
  <c r="AL448" i="5"/>
  <c r="AK448" i="5"/>
  <c r="AJ448" i="5"/>
  <c r="AI448" i="5"/>
  <c r="AG448" i="5"/>
  <c r="AF448" i="5"/>
  <c r="AE448" i="5"/>
  <c r="AD448" i="5"/>
  <c r="AC448" i="5"/>
  <c r="AM447" i="5"/>
  <c r="AL447" i="5"/>
  <c r="AK447" i="5"/>
  <c r="AJ447" i="5"/>
  <c r="AI447" i="5"/>
  <c r="AG447" i="5"/>
  <c r="AF447" i="5"/>
  <c r="AE447" i="5"/>
  <c r="AD447" i="5"/>
  <c r="AC447" i="5"/>
  <c r="AM446" i="5"/>
  <c r="AL446" i="5"/>
  <c r="AK446" i="5"/>
  <c r="AJ446" i="5"/>
  <c r="AI446" i="5"/>
  <c r="AG446" i="5"/>
  <c r="AF446" i="5"/>
  <c r="AE446" i="5"/>
  <c r="AD446" i="5"/>
  <c r="AC446" i="5"/>
  <c r="AM445" i="5"/>
  <c r="AL445" i="5"/>
  <c r="AK445" i="5"/>
  <c r="AJ445" i="5"/>
  <c r="AI445" i="5"/>
  <c r="AG445" i="5"/>
  <c r="AF445" i="5"/>
  <c r="AE445" i="5"/>
  <c r="AD445" i="5"/>
  <c r="AC445" i="5"/>
  <c r="AM444" i="5"/>
  <c r="AL444" i="5"/>
  <c r="AK444" i="5"/>
  <c r="AJ444" i="5"/>
  <c r="AI444" i="5"/>
  <c r="AG444" i="5"/>
  <c r="AF444" i="5"/>
  <c r="AE444" i="5"/>
  <c r="AD444" i="5"/>
  <c r="AC444" i="5"/>
  <c r="AM443" i="5"/>
  <c r="AL443" i="5"/>
  <c r="AK443" i="5"/>
  <c r="AJ443" i="5"/>
  <c r="AI443" i="5"/>
  <c r="AG443" i="5"/>
  <c r="AF443" i="5"/>
  <c r="AE443" i="5"/>
  <c r="AD443" i="5"/>
  <c r="AC443" i="5"/>
  <c r="AM442" i="5"/>
  <c r="AL442" i="5"/>
  <c r="AK442" i="5"/>
  <c r="AJ442" i="5"/>
  <c r="AI442" i="5"/>
  <c r="AG442" i="5"/>
  <c r="AF442" i="5"/>
  <c r="AE442" i="5"/>
  <c r="AD442" i="5"/>
  <c r="AC442" i="5"/>
  <c r="AM441" i="5"/>
  <c r="AL441" i="5"/>
  <c r="AK441" i="5"/>
  <c r="AJ441" i="5"/>
  <c r="AI441" i="5"/>
  <c r="AG441" i="5"/>
  <c r="AF441" i="5"/>
  <c r="AE441" i="5"/>
  <c r="AD441" i="5"/>
  <c r="AC441" i="5"/>
  <c r="AM440" i="5"/>
  <c r="AL440" i="5"/>
  <c r="AK440" i="5"/>
  <c r="AJ440" i="5"/>
  <c r="AI440" i="5"/>
  <c r="AG440" i="5"/>
  <c r="AF440" i="5"/>
  <c r="AE440" i="5"/>
  <c r="AD440" i="5"/>
  <c r="AC440" i="5"/>
  <c r="AM439" i="5"/>
  <c r="AL439" i="5"/>
  <c r="AK439" i="5"/>
  <c r="AJ439" i="5"/>
  <c r="AI439" i="5"/>
  <c r="AG439" i="5"/>
  <c r="AF439" i="5"/>
  <c r="AE439" i="5"/>
  <c r="AD439" i="5"/>
  <c r="AC439" i="5"/>
  <c r="AM438" i="5"/>
  <c r="AL438" i="5"/>
  <c r="AK438" i="5"/>
  <c r="AJ438" i="5"/>
  <c r="AI438" i="5"/>
  <c r="AG438" i="5"/>
  <c r="AF438" i="5"/>
  <c r="AE438" i="5"/>
  <c r="AD438" i="5"/>
  <c r="AC438" i="5"/>
  <c r="AM437" i="5"/>
  <c r="AL437" i="5"/>
  <c r="AK437" i="5"/>
  <c r="AJ437" i="5"/>
  <c r="AG437" i="5"/>
  <c r="AF437" i="5"/>
  <c r="AE437" i="5"/>
  <c r="AD437" i="5"/>
  <c r="AC437" i="5"/>
  <c r="AM436" i="5"/>
  <c r="AL436" i="5"/>
  <c r="AK436" i="5"/>
  <c r="AJ436" i="5"/>
  <c r="AG436" i="5"/>
  <c r="AF436" i="5"/>
  <c r="AE436" i="5"/>
  <c r="AD436" i="5"/>
  <c r="AC436" i="5"/>
  <c r="AM435" i="5"/>
  <c r="AL435" i="5"/>
  <c r="AK435" i="5"/>
  <c r="AJ435" i="5"/>
  <c r="AI435" i="5"/>
  <c r="AG435" i="5"/>
  <c r="AF435" i="5"/>
  <c r="AE435" i="5"/>
  <c r="AD435" i="5"/>
  <c r="AC435" i="5"/>
  <c r="AM434" i="5"/>
  <c r="AL434" i="5"/>
  <c r="AK434" i="5"/>
  <c r="AJ434" i="5"/>
  <c r="AI434" i="5"/>
  <c r="AG434" i="5"/>
  <c r="AF434" i="5"/>
  <c r="AE434" i="5"/>
  <c r="AD434" i="5"/>
  <c r="AC434" i="5"/>
  <c r="AM433" i="5"/>
  <c r="AL433" i="5"/>
  <c r="AK433" i="5"/>
  <c r="AJ433" i="5"/>
  <c r="AI433" i="5"/>
  <c r="AG433" i="5"/>
  <c r="AF433" i="5"/>
  <c r="AE433" i="5"/>
  <c r="AD433" i="5"/>
  <c r="AC433" i="5"/>
  <c r="AM432" i="5"/>
  <c r="AL432" i="5"/>
  <c r="AK432" i="5"/>
  <c r="AJ432" i="5"/>
  <c r="AI432" i="5"/>
  <c r="AG432" i="5"/>
  <c r="AF432" i="5"/>
  <c r="AE432" i="5"/>
  <c r="AD432" i="5"/>
  <c r="AC432" i="5"/>
  <c r="AM431" i="5"/>
  <c r="AL431" i="5"/>
  <c r="AK431" i="5"/>
  <c r="AJ431" i="5"/>
  <c r="AI431" i="5"/>
  <c r="AG431" i="5"/>
  <c r="AF431" i="5"/>
  <c r="AE431" i="5"/>
  <c r="AD431" i="5"/>
  <c r="AC431" i="5"/>
  <c r="AM430" i="5"/>
  <c r="AL430" i="5"/>
  <c r="AK430" i="5"/>
  <c r="AJ430" i="5"/>
  <c r="AI430" i="5"/>
  <c r="AG430" i="5"/>
  <c r="AF430" i="5"/>
  <c r="AE430" i="5"/>
  <c r="AD430" i="5"/>
  <c r="AC430" i="5"/>
  <c r="AM429" i="5"/>
  <c r="AL429" i="5"/>
  <c r="AK429" i="5"/>
  <c r="AJ429" i="5"/>
  <c r="AG429" i="5"/>
  <c r="AF429" i="5"/>
  <c r="AE429" i="5"/>
  <c r="AD429" i="5"/>
  <c r="AC429" i="5"/>
  <c r="AM428" i="5"/>
  <c r="AL428" i="5"/>
  <c r="AK428" i="5"/>
  <c r="AJ428" i="5"/>
  <c r="AG428" i="5"/>
  <c r="AF428" i="5"/>
  <c r="AE428" i="5"/>
  <c r="AD428" i="5"/>
  <c r="AC428" i="5"/>
  <c r="AM427" i="5"/>
  <c r="AL427" i="5"/>
  <c r="AK427" i="5"/>
  <c r="AJ427" i="5"/>
  <c r="AI427" i="5"/>
  <c r="AG427" i="5"/>
  <c r="AF427" i="5"/>
  <c r="AE427" i="5"/>
  <c r="AD427" i="5"/>
  <c r="AC427" i="5"/>
  <c r="AD454" i="5" l="1"/>
  <c r="Q454" i="5"/>
  <c r="AF454" i="5" s="1"/>
  <c r="AE454" i="5"/>
  <c r="Z292" i="5" l="1"/>
  <c r="AA292" i="5" s="1"/>
  <c r="AG192" i="5" l="1"/>
  <c r="AF192" i="5"/>
  <c r="AG191" i="5"/>
  <c r="AF191" i="5"/>
  <c r="AG190" i="5"/>
  <c r="AF190" i="5"/>
  <c r="AG189" i="5"/>
  <c r="AF189" i="5"/>
  <c r="AG188" i="5"/>
  <c r="AF188" i="5"/>
  <c r="AG187" i="5"/>
  <c r="AF187" i="5"/>
  <c r="AG186" i="5"/>
  <c r="AF186" i="5"/>
  <c r="AG185" i="5"/>
  <c r="AF185" i="5"/>
  <c r="AG184" i="5"/>
  <c r="AF184" i="5"/>
  <c r="AG183" i="5"/>
  <c r="AF183" i="5"/>
  <c r="AG182" i="5"/>
  <c r="AF182" i="5"/>
  <c r="AG181" i="5"/>
  <c r="AF181" i="5"/>
  <c r="AG180" i="5"/>
  <c r="AF180" i="5"/>
  <c r="AG179" i="5"/>
  <c r="AF179" i="5"/>
  <c r="AG178" i="5"/>
  <c r="AF178" i="5"/>
  <c r="AG177" i="5"/>
  <c r="AF177" i="5"/>
  <c r="AG176" i="5"/>
  <c r="AF176" i="5"/>
  <c r="AG175" i="5"/>
  <c r="AF175" i="5"/>
  <c r="AG174" i="5"/>
  <c r="AF174" i="5"/>
  <c r="AG173" i="5"/>
  <c r="AF173" i="5"/>
  <c r="AG172" i="5"/>
  <c r="AF172" i="5"/>
  <c r="AG171" i="5"/>
  <c r="AF171" i="5"/>
  <c r="AG170" i="5"/>
  <c r="AF170" i="5"/>
  <c r="AG169" i="5"/>
  <c r="AF169" i="5"/>
  <c r="AG168" i="5"/>
  <c r="AF168" i="5"/>
  <c r="AG167" i="5"/>
  <c r="AF167" i="5"/>
  <c r="AG166" i="5"/>
  <c r="AF166" i="5"/>
  <c r="AG165" i="5"/>
  <c r="AF165" i="5"/>
  <c r="AG164" i="5"/>
  <c r="AF164" i="5"/>
  <c r="AG163" i="5"/>
  <c r="AF163" i="5"/>
  <c r="AG162" i="5"/>
  <c r="AF162" i="5"/>
  <c r="AG161" i="5"/>
  <c r="AF161" i="5"/>
  <c r="AG160" i="5"/>
  <c r="AF160" i="5"/>
  <c r="AG159" i="5"/>
  <c r="AF159" i="5"/>
  <c r="AG158" i="5"/>
  <c r="AF158" i="5"/>
  <c r="AG157" i="5"/>
  <c r="AF157" i="5"/>
  <c r="AG156" i="5"/>
  <c r="AF156" i="5"/>
  <c r="AG155" i="5"/>
  <c r="AF155" i="5"/>
  <c r="AG154" i="5"/>
  <c r="AF154" i="5"/>
  <c r="AG153" i="5"/>
  <c r="AF153" i="5"/>
  <c r="AG152" i="5"/>
  <c r="AF152" i="5"/>
  <c r="AG151" i="5"/>
  <c r="AF151" i="5"/>
  <c r="AG150" i="5"/>
  <c r="AF150" i="5"/>
  <c r="AG149" i="5"/>
  <c r="AF149" i="5"/>
  <c r="AG148" i="5"/>
  <c r="AF148" i="5"/>
  <c r="AG147" i="5"/>
  <c r="AF147" i="5"/>
  <c r="AG146" i="5"/>
  <c r="AF146" i="5"/>
  <c r="AG145" i="5"/>
  <c r="AF145" i="5"/>
  <c r="AG144" i="5"/>
  <c r="AF144" i="5"/>
  <c r="AG143" i="5"/>
  <c r="AF143" i="5"/>
  <c r="AG142" i="5"/>
  <c r="AF142" i="5"/>
  <c r="AG141" i="5"/>
  <c r="AF141" i="5"/>
  <c r="AG140" i="5"/>
  <c r="AF140" i="5"/>
  <c r="AG139" i="5"/>
  <c r="AG138" i="5"/>
  <c r="AF138" i="5"/>
  <c r="AG137" i="5"/>
  <c r="AF137" i="5"/>
  <c r="AG136" i="5"/>
  <c r="AF136" i="5"/>
  <c r="AG135" i="5"/>
  <c r="AF135" i="5"/>
  <c r="AG134" i="5"/>
  <c r="AF134" i="5"/>
  <c r="AG133" i="5"/>
  <c r="AF133" i="5"/>
  <c r="AG132" i="5"/>
  <c r="AF132" i="5"/>
  <c r="AG131" i="5"/>
  <c r="AF131" i="5"/>
  <c r="AG130" i="5"/>
  <c r="AF130" i="5"/>
  <c r="AG129" i="5"/>
  <c r="AF129" i="5"/>
  <c r="AG128" i="5"/>
  <c r="AF128" i="5"/>
  <c r="AG127" i="5"/>
  <c r="AF127" i="5"/>
  <c r="AG126" i="5"/>
  <c r="AF126" i="5"/>
  <c r="AG125" i="5"/>
  <c r="AF125" i="5"/>
  <c r="AG124" i="5"/>
  <c r="AF124" i="5"/>
  <c r="AG123" i="5"/>
  <c r="AF123" i="5"/>
  <c r="AG122" i="5"/>
  <c r="AF122" i="5"/>
  <c r="AG121" i="5"/>
  <c r="AF121" i="5"/>
  <c r="AG120" i="5"/>
  <c r="AF120" i="5"/>
  <c r="AG119" i="5"/>
  <c r="AF119" i="5"/>
  <c r="AG118" i="5"/>
  <c r="AF118" i="5"/>
  <c r="AG117" i="5"/>
  <c r="AF117" i="5"/>
  <c r="AG116" i="5"/>
  <c r="AF116" i="5"/>
  <c r="AG115" i="5"/>
  <c r="AF115" i="5"/>
  <c r="AG114" i="5"/>
  <c r="AF114" i="5"/>
  <c r="AG113" i="5"/>
  <c r="AF113" i="5"/>
  <c r="AG112" i="5"/>
  <c r="AF112" i="5"/>
  <c r="AG111" i="5"/>
  <c r="AF111" i="5"/>
  <c r="AG110" i="5"/>
  <c r="AF110" i="5"/>
  <c r="AG109" i="5"/>
  <c r="AF109" i="5"/>
  <c r="AG108" i="5"/>
  <c r="AF108" i="5"/>
  <c r="AG107" i="5"/>
  <c r="AF107" i="5"/>
  <c r="AG106" i="5"/>
  <c r="AF106" i="5"/>
  <c r="AG105" i="5"/>
  <c r="AF105" i="5"/>
  <c r="AG104" i="5"/>
  <c r="AF104" i="5"/>
  <c r="AG103" i="5"/>
  <c r="AF103" i="5"/>
  <c r="AG102" i="5"/>
  <c r="AF102" i="5"/>
  <c r="AG101" i="5"/>
  <c r="AF101" i="5"/>
  <c r="AG100" i="5"/>
  <c r="AF100" i="5"/>
  <c r="AG99" i="5"/>
  <c r="AF99" i="5"/>
  <c r="AG98" i="5"/>
  <c r="AF98" i="5"/>
  <c r="AG97" i="5"/>
  <c r="AF97" i="5"/>
  <c r="AG96" i="5"/>
  <c r="AF96" i="5"/>
  <c r="AG95" i="5"/>
  <c r="AF95" i="5"/>
  <c r="AG94" i="5"/>
  <c r="AF94" i="5"/>
  <c r="AG93" i="5"/>
  <c r="AF93" i="5"/>
  <c r="AG92" i="5"/>
  <c r="AF92" i="5"/>
  <c r="AG91" i="5"/>
  <c r="AF91" i="5"/>
  <c r="AG90" i="5"/>
  <c r="AF90" i="5"/>
  <c r="AG89" i="5"/>
  <c r="AF89" i="5"/>
  <c r="AG88" i="5"/>
  <c r="AF88" i="5"/>
  <c r="AG85" i="5"/>
  <c r="AF85" i="5"/>
  <c r="AG84" i="5"/>
  <c r="AF84" i="5"/>
  <c r="AG83" i="5"/>
  <c r="AF83" i="5"/>
  <c r="AG82" i="5"/>
  <c r="AF82" i="5"/>
  <c r="AG81" i="5"/>
  <c r="AF81" i="5"/>
  <c r="AG80" i="5"/>
  <c r="AF80" i="5"/>
  <c r="AG79" i="5"/>
  <c r="AF79" i="5"/>
  <c r="AG78" i="5"/>
  <c r="AF78" i="5"/>
  <c r="AG77" i="5"/>
  <c r="AF77" i="5"/>
  <c r="AG76" i="5"/>
  <c r="AF76" i="5"/>
  <c r="AG75" i="5"/>
  <c r="AF75" i="5"/>
  <c r="AG74" i="5"/>
  <c r="AF74" i="5"/>
  <c r="AG73" i="5"/>
  <c r="AF73" i="5"/>
  <c r="AG72" i="5"/>
  <c r="AF72" i="5"/>
  <c r="AG71" i="5"/>
  <c r="AF71" i="5"/>
  <c r="AG70" i="5"/>
  <c r="AF70" i="5"/>
  <c r="AG69" i="5"/>
  <c r="AF69" i="5"/>
  <c r="AG68" i="5"/>
  <c r="AF68" i="5"/>
  <c r="AG67" i="5"/>
  <c r="AF67" i="5"/>
  <c r="AG66" i="5"/>
  <c r="AF66" i="5"/>
  <c r="AG65" i="5"/>
  <c r="AF65" i="5"/>
  <c r="AG64" i="5"/>
  <c r="AF64" i="5"/>
  <c r="AG63" i="5"/>
  <c r="AF63" i="5"/>
  <c r="AG62" i="5"/>
  <c r="AF62" i="5"/>
  <c r="AG61" i="5"/>
  <c r="AF61" i="5"/>
  <c r="AG60" i="5"/>
  <c r="AF60" i="5"/>
  <c r="AG59" i="5"/>
  <c r="AF59" i="5"/>
  <c r="AG58" i="5"/>
  <c r="AF58" i="5"/>
  <c r="AG57" i="5"/>
  <c r="AF57" i="5"/>
  <c r="AG56" i="5"/>
  <c r="AF56" i="5"/>
  <c r="AG55" i="5"/>
  <c r="AF55" i="5"/>
  <c r="AG54" i="5"/>
  <c r="AF54" i="5"/>
  <c r="AG53" i="5"/>
  <c r="AF53" i="5"/>
  <c r="AG52" i="5"/>
  <c r="AF52" i="5"/>
  <c r="AG51" i="5"/>
  <c r="AF51" i="5"/>
  <c r="AF50" i="5"/>
  <c r="AG49" i="5"/>
  <c r="AF49" i="5"/>
  <c r="AG48" i="5"/>
  <c r="AF48" i="5"/>
  <c r="AG47" i="5"/>
  <c r="AF47" i="5"/>
  <c r="AG46" i="5"/>
  <c r="AF46" i="5"/>
  <c r="AG45" i="5"/>
  <c r="AF45" i="5"/>
  <c r="AG44" i="5"/>
  <c r="AF44" i="5"/>
  <c r="AG43" i="5"/>
  <c r="AF43" i="5"/>
  <c r="AG42" i="5"/>
  <c r="AF42" i="5"/>
  <c r="AG41" i="5"/>
  <c r="AF41" i="5"/>
  <c r="AG40" i="5"/>
  <c r="AF40" i="5"/>
  <c r="Z139" i="5"/>
  <c r="AF139" i="5" s="1"/>
  <c r="AA50" i="5"/>
  <c r="AG50" i="5" s="1"/>
  <c r="R607" i="5" l="1"/>
  <c r="A7" i="3" l="1"/>
  <c r="A22" i="3"/>
  <c r="A87" i="3"/>
  <c r="AI235" i="5"/>
  <c r="AL968" i="5" l="1"/>
  <c r="PA29" i="1" l="1"/>
  <c r="PJ29" i="1" s="1"/>
  <c r="OZ29" i="1"/>
  <c r="PI29" i="1" s="1"/>
  <c r="QW29" i="1"/>
  <c r="QY29" i="1"/>
  <c r="QX29" i="1"/>
  <c r="QV29" i="1"/>
  <c r="QK29" i="1"/>
  <c r="PC29" i="1"/>
  <c r="PL29" i="1" s="1"/>
  <c r="PB29" i="1"/>
  <c r="PK29" i="1" s="1"/>
  <c r="QJ29" i="1"/>
  <c r="AM139" i="5"/>
  <c r="AL139" i="5"/>
  <c r="AK139" i="5"/>
  <c r="AJ139" i="5"/>
  <c r="AI139" i="5"/>
  <c r="AE139" i="5"/>
  <c r="AD139" i="5"/>
  <c r="AC139" i="5"/>
  <c r="A139" i="5"/>
  <c r="AM104" i="5"/>
  <c r="AL104" i="5"/>
  <c r="AK104" i="5"/>
  <c r="AJ104" i="5"/>
  <c r="AI104" i="5"/>
  <c r="AE104" i="5"/>
  <c r="AD104" i="5"/>
  <c r="AC104" i="5"/>
  <c r="A104" i="5"/>
  <c r="AJ994" i="5" l="1"/>
  <c r="AJ971" i="5"/>
  <c r="AK971" i="5"/>
  <c r="AL971" i="5"/>
  <c r="AC985" i="5"/>
  <c r="AD985" i="5"/>
  <c r="AE985" i="5"/>
  <c r="AE1024" i="5" l="1"/>
  <c r="AD1024" i="5"/>
  <c r="AC1024" i="5"/>
  <c r="AE1023" i="5"/>
  <c r="AD1023" i="5"/>
  <c r="AC1023" i="5"/>
  <c r="AE1022" i="5"/>
  <c r="AD1022" i="5"/>
  <c r="AC1022" i="5"/>
  <c r="AE1021" i="5"/>
  <c r="AD1021" i="5"/>
  <c r="AC1021" i="5"/>
  <c r="Z1024" i="5"/>
  <c r="R1013" i="5"/>
  <c r="AW1013" i="5" s="1"/>
  <c r="AE997" i="5"/>
  <c r="AD997" i="5"/>
  <c r="AC997" i="5"/>
  <c r="AE996" i="5"/>
  <c r="AD996" i="5"/>
  <c r="AC996" i="5"/>
  <c r="AE994" i="5"/>
  <c r="AD994" i="5"/>
  <c r="AC994" i="5"/>
  <c r="AE971" i="5"/>
  <c r="AD971" i="5"/>
  <c r="AC971" i="5"/>
  <c r="AE970" i="5"/>
  <c r="AD970" i="5"/>
  <c r="AC970" i="5"/>
  <c r="AE969" i="5"/>
  <c r="AD969" i="5"/>
  <c r="AC969" i="5"/>
  <c r="AE968" i="5"/>
  <c r="AD968" i="5"/>
  <c r="AC968" i="5"/>
  <c r="AE967" i="5"/>
  <c r="AD967" i="5"/>
  <c r="AC967" i="5"/>
  <c r="AE915" i="5" l="1"/>
  <c r="AM922" i="5"/>
  <c r="AL922" i="5"/>
  <c r="AF922" i="5"/>
  <c r="AI923" i="5"/>
  <c r="AK922" i="5"/>
  <c r="AJ922" i="5"/>
  <c r="AI922" i="5"/>
  <c r="AE922" i="5"/>
  <c r="AD922" i="5"/>
  <c r="AC922" i="5"/>
  <c r="AK915" i="5"/>
  <c r="AJ915" i="5"/>
  <c r="AI915" i="5"/>
  <c r="AK914" i="5"/>
  <c r="AJ914" i="5"/>
  <c r="AI914" i="5"/>
  <c r="AK913" i="5"/>
  <c r="AJ913" i="5"/>
  <c r="AI913" i="5"/>
  <c r="AD915" i="5"/>
  <c r="AC915" i="5"/>
  <c r="AE914" i="5"/>
  <c r="AD914" i="5"/>
  <c r="AC914" i="5"/>
  <c r="AE913" i="5"/>
  <c r="AD913" i="5"/>
  <c r="AC913" i="5"/>
  <c r="AK906" i="5"/>
  <c r="AJ906" i="5"/>
  <c r="AI906" i="5"/>
  <c r="AK905" i="5"/>
  <c r="AJ905" i="5"/>
  <c r="AI905" i="5"/>
  <c r="AK904" i="5"/>
  <c r="AJ904" i="5"/>
  <c r="AI904" i="5"/>
  <c r="AE906" i="5"/>
  <c r="AD906" i="5"/>
  <c r="AC906" i="5"/>
  <c r="AE905" i="5"/>
  <c r="AD905" i="5"/>
  <c r="AC905" i="5"/>
  <c r="AE904" i="5"/>
  <c r="AD904" i="5"/>
  <c r="AC904" i="5"/>
  <c r="AK898" i="5"/>
  <c r="AJ898" i="5"/>
  <c r="AI898" i="5"/>
  <c r="AE898" i="5"/>
  <c r="AD898" i="5"/>
  <c r="AC898" i="5"/>
  <c r="AK896" i="5"/>
  <c r="AJ896" i="5"/>
  <c r="AI896" i="5"/>
  <c r="AK895" i="5"/>
  <c r="AJ895" i="5"/>
  <c r="AI895" i="5"/>
  <c r="AE896" i="5"/>
  <c r="AD896" i="5"/>
  <c r="AC896" i="5"/>
  <c r="AE895" i="5"/>
  <c r="AD895" i="5"/>
  <c r="AC895" i="5"/>
  <c r="AM906" i="5" l="1"/>
  <c r="AL906" i="5"/>
  <c r="AM905" i="5"/>
  <c r="AL905" i="5"/>
  <c r="AM904" i="5"/>
  <c r="AL904" i="5"/>
  <c r="AF906" i="5"/>
  <c r="AF905" i="5"/>
  <c r="AF904" i="5"/>
  <c r="AM898" i="5"/>
  <c r="AL898" i="5"/>
  <c r="AM897" i="5"/>
  <c r="AL897" i="5"/>
  <c r="AM896" i="5"/>
  <c r="AL896" i="5"/>
  <c r="AM895" i="5"/>
  <c r="AL895" i="5"/>
  <c r="AF898" i="5"/>
  <c r="AF897" i="5"/>
  <c r="AF896" i="5"/>
  <c r="AF895" i="5"/>
  <c r="AL832" i="5" l="1"/>
  <c r="Z809" i="5"/>
  <c r="AF809" i="5" s="1"/>
  <c r="L224" i="3" l="1"/>
  <c r="L225" i="3"/>
  <c r="L226" i="3"/>
  <c r="L227" i="3"/>
  <c r="L228" i="3"/>
  <c r="L229" i="3"/>
  <c r="L230" i="3"/>
  <c r="L231" i="3"/>
  <c r="L232" i="3"/>
  <c r="L233" i="3"/>
  <c r="L234" i="3"/>
  <c r="L235" i="3"/>
  <c r="L236" i="3"/>
  <c r="L237" i="3"/>
  <c r="L238" i="3"/>
  <c r="L239" i="3"/>
  <c r="L240" i="3"/>
  <c r="L241" i="3"/>
  <c r="L242" i="3"/>
  <c r="L243" i="3"/>
  <c r="L244" i="3"/>
  <c r="L245" i="3"/>
  <c r="L246" i="3"/>
  <c r="L247" i="3"/>
  <c r="L248" i="3"/>
  <c r="L249" i="3"/>
  <c r="AJ897" i="5" l="1"/>
  <c r="AK897" i="5"/>
  <c r="AI897" i="5"/>
  <c r="AJ923" i="5"/>
  <c r="AD897" i="5"/>
  <c r="AE897" i="5"/>
  <c r="AC897" i="5"/>
  <c r="AC940" i="5"/>
  <c r="FV29" i="4"/>
  <c r="FV90" i="4"/>
  <c r="AN5" i="2"/>
  <c r="AM5" i="2"/>
  <c r="AL5" i="2"/>
  <c r="AK5" i="2"/>
  <c r="AJ5" i="2"/>
  <c r="AH5" i="2"/>
  <c r="AG5" i="2"/>
  <c r="AF5" i="2"/>
  <c r="AE5" i="2"/>
  <c r="AD5" i="2"/>
  <c r="AN4" i="2"/>
  <c r="AM4" i="2"/>
  <c r="AL4" i="2"/>
  <c r="AK4" i="2"/>
  <c r="AH4" i="2"/>
  <c r="AG4" i="2"/>
  <c r="AF4" i="2"/>
  <c r="AE4" i="2"/>
  <c r="AD4" i="2"/>
  <c r="AM39" i="5"/>
  <c r="AL39" i="5"/>
  <c r="AK39" i="5"/>
  <c r="AJ39" i="5"/>
  <c r="AI39" i="5"/>
  <c r="AG39" i="5"/>
  <c r="AF39" i="5"/>
  <c r="AE39" i="5"/>
  <c r="AD39" i="5"/>
  <c r="AC39" i="5"/>
  <c r="A39" i="5"/>
  <c r="AM38" i="5"/>
  <c r="AL38" i="5"/>
  <c r="AK38" i="5"/>
  <c r="AJ38" i="5"/>
  <c r="AI38" i="5"/>
  <c r="AG38" i="5"/>
  <c r="AF38" i="5"/>
  <c r="AE38" i="5"/>
  <c r="AD38" i="5"/>
  <c r="AC38" i="5"/>
  <c r="A38" i="5"/>
  <c r="AM37" i="5"/>
  <c r="AL37" i="5"/>
  <c r="AK37" i="5"/>
  <c r="AJ37" i="5"/>
  <c r="AI37" i="5"/>
  <c r="AG37" i="5"/>
  <c r="AF37" i="5"/>
  <c r="AE37" i="5"/>
  <c r="AD37" i="5"/>
  <c r="AC37" i="5"/>
  <c r="A37" i="5"/>
  <c r="AM36" i="5"/>
  <c r="AL36" i="5"/>
  <c r="AK36" i="5"/>
  <c r="AJ36" i="5"/>
  <c r="AI36" i="5"/>
  <c r="AG36" i="5"/>
  <c r="AF36" i="5"/>
  <c r="AE36" i="5"/>
  <c r="AD36" i="5"/>
  <c r="AC36" i="5"/>
  <c r="A36" i="5"/>
  <c r="AM35" i="5"/>
  <c r="AL35" i="5"/>
  <c r="AK35" i="5"/>
  <c r="AJ35" i="5"/>
  <c r="AI35" i="5"/>
  <c r="AG35" i="5"/>
  <c r="AF35" i="5"/>
  <c r="AE35" i="5"/>
  <c r="AD35" i="5"/>
  <c r="AC35" i="5"/>
  <c r="A35" i="5"/>
  <c r="AM34" i="5"/>
  <c r="AL34" i="5"/>
  <c r="AK34" i="5"/>
  <c r="AJ34" i="5"/>
  <c r="AI34" i="5"/>
  <c r="AG34" i="5"/>
  <c r="AF34" i="5"/>
  <c r="AE34" i="5"/>
  <c r="AD34" i="5"/>
  <c r="AC34" i="5"/>
  <c r="A34" i="5"/>
  <c r="AM33" i="5"/>
  <c r="AL33" i="5"/>
  <c r="AK33" i="5"/>
  <c r="AJ33" i="5"/>
  <c r="AI33" i="5"/>
  <c r="AG33" i="5"/>
  <c r="AF33" i="5"/>
  <c r="AE33" i="5"/>
  <c r="AD33" i="5"/>
  <c r="AC33" i="5"/>
  <c r="A33" i="5"/>
  <c r="AM32" i="5"/>
  <c r="AL32" i="5"/>
  <c r="AK32" i="5"/>
  <c r="AJ32" i="5"/>
  <c r="AI32" i="5"/>
  <c r="AG32" i="5"/>
  <c r="AF32" i="5"/>
  <c r="AE32" i="5"/>
  <c r="AD32" i="5"/>
  <c r="AC32" i="5"/>
  <c r="A32" i="5"/>
  <c r="AM31" i="5"/>
  <c r="AL31" i="5"/>
  <c r="AK31" i="5"/>
  <c r="AJ31" i="5"/>
  <c r="AI31" i="5"/>
  <c r="AG31" i="5"/>
  <c r="AF31" i="5"/>
  <c r="AE31" i="5"/>
  <c r="AD31" i="5"/>
  <c r="AC31" i="5"/>
  <c r="A31" i="5"/>
  <c r="AM30" i="5"/>
  <c r="AL30" i="5"/>
  <c r="AK30" i="5"/>
  <c r="AJ30" i="5"/>
  <c r="AI30" i="5"/>
  <c r="AG30" i="5"/>
  <c r="AF30" i="5"/>
  <c r="AE30" i="5"/>
  <c r="AD30" i="5"/>
  <c r="AC30" i="5"/>
  <c r="A30" i="5"/>
  <c r="AM29" i="5"/>
  <c r="AL29" i="5"/>
  <c r="AK29" i="5"/>
  <c r="AJ29" i="5"/>
  <c r="AI29" i="5"/>
  <c r="AG29" i="5"/>
  <c r="AF29" i="5"/>
  <c r="AE29" i="5"/>
  <c r="AD29" i="5"/>
  <c r="AC29" i="5"/>
  <c r="A29" i="5"/>
  <c r="AM28" i="5"/>
  <c r="AL28" i="5"/>
  <c r="AK28" i="5"/>
  <c r="AJ28" i="5"/>
  <c r="AI28" i="5"/>
  <c r="AG28" i="5"/>
  <c r="AF28" i="5"/>
  <c r="AE28" i="5"/>
  <c r="AD28" i="5"/>
  <c r="AC28" i="5"/>
  <c r="A28" i="5"/>
  <c r="AM27" i="5"/>
  <c r="AL27" i="5"/>
  <c r="AK27" i="5"/>
  <c r="AJ27" i="5"/>
  <c r="AI27" i="5"/>
  <c r="AG27" i="5"/>
  <c r="AF27" i="5"/>
  <c r="AE27" i="5"/>
  <c r="AD27" i="5"/>
  <c r="AC27" i="5"/>
  <c r="A27" i="5"/>
  <c r="AM26" i="5"/>
  <c r="AL26" i="5"/>
  <c r="AK26" i="5"/>
  <c r="AJ26" i="5"/>
  <c r="AI26" i="5"/>
  <c r="AG26" i="5"/>
  <c r="AF26" i="5"/>
  <c r="AE26" i="5"/>
  <c r="AD26" i="5"/>
  <c r="AC26" i="5"/>
  <c r="A26" i="5"/>
  <c r="AM25" i="5"/>
  <c r="AL25" i="5"/>
  <c r="AK25" i="5"/>
  <c r="AJ25" i="5"/>
  <c r="AI25" i="5"/>
  <c r="AG25" i="5"/>
  <c r="AF25" i="5"/>
  <c r="AE25" i="5"/>
  <c r="AD25" i="5"/>
  <c r="AC25" i="5"/>
  <c r="A25" i="5"/>
  <c r="AM24" i="5"/>
  <c r="AL24" i="5"/>
  <c r="AK24" i="5"/>
  <c r="AJ24" i="5"/>
  <c r="AI24" i="5"/>
  <c r="AG24" i="5"/>
  <c r="AF24" i="5"/>
  <c r="AE24" i="5"/>
  <c r="AD24" i="5"/>
  <c r="AC24" i="5"/>
  <c r="A24" i="5"/>
  <c r="AM23" i="5"/>
  <c r="AL23" i="5"/>
  <c r="AK23" i="5"/>
  <c r="AJ23" i="5"/>
  <c r="AI23" i="5"/>
  <c r="AG23" i="5"/>
  <c r="AF23" i="5"/>
  <c r="AE23" i="5"/>
  <c r="AD23" i="5"/>
  <c r="AC23" i="5"/>
  <c r="A23" i="5"/>
  <c r="AM22" i="5"/>
  <c r="AL22" i="5"/>
  <c r="AK22" i="5"/>
  <c r="AJ22" i="5"/>
  <c r="AI22" i="5"/>
  <c r="AG22" i="5"/>
  <c r="AF22" i="5"/>
  <c r="AE22" i="5"/>
  <c r="AD22" i="5"/>
  <c r="AC22" i="5"/>
  <c r="A22" i="5"/>
  <c r="AM21" i="5"/>
  <c r="AL21" i="5"/>
  <c r="AK21" i="5"/>
  <c r="AJ21" i="5"/>
  <c r="AI21" i="5"/>
  <c r="AG21" i="5"/>
  <c r="AF21" i="5"/>
  <c r="AE21" i="5"/>
  <c r="AD21" i="5"/>
  <c r="AC21" i="5"/>
  <c r="A21" i="5"/>
  <c r="AM20" i="5"/>
  <c r="AL20" i="5"/>
  <c r="AK20" i="5"/>
  <c r="AJ20" i="5"/>
  <c r="AI20" i="5"/>
  <c r="AG20" i="5"/>
  <c r="AF20" i="5"/>
  <c r="AE20" i="5"/>
  <c r="AD20" i="5"/>
  <c r="AC20" i="5"/>
  <c r="A20" i="5"/>
  <c r="AM19" i="5"/>
  <c r="AL19" i="5"/>
  <c r="AK19" i="5"/>
  <c r="AJ19" i="5"/>
  <c r="AI19" i="5"/>
  <c r="AG19" i="5"/>
  <c r="AF19" i="5"/>
  <c r="AE19" i="5"/>
  <c r="AD19" i="5"/>
  <c r="AC19" i="5"/>
  <c r="A19" i="5"/>
  <c r="AM18" i="5"/>
  <c r="AL18" i="5"/>
  <c r="AK18" i="5"/>
  <c r="AJ18" i="5"/>
  <c r="AI18" i="5"/>
  <c r="AG18" i="5"/>
  <c r="AF18" i="5"/>
  <c r="AE18" i="5"/>
  <c r="AD18" i="5"/>
  <c r="AC18" i="5"/>
  <c r="A18" i="5"/>
  <c r="AM17" i="5"/>
  <c r="AL17" i="5"/>
  <c r="AK17" i="5"/>
  <c r="AJ17" i="5"/>
  <c r="AI17" i="5"/>
  <c r="AG17" i="5"/>
  <c r="AF17" i="5"/>
  <c r="AE17" i="5"/>
  <c r="AD17" i="5"/>
  <c r="AC17" i="5"/>
  <c r="A17" i="5"/>
  <c r="AM16" i="5"/>
  <c r="AL16" i="5"/>
  <c r="AK16" i="5"/>
  <c r="AJ16" i="5"/>
  <c r="AI16" i="5"/>
  <c r="AG16" i="5"/>
  <c r="AF16" i="5"/>
  <c r="AE16" i="5"/>
  <c r="AD16" i="5"/>
  <c r="AC16" i="5"/>
  <c r="A16" i="5"/>
  <c r="AM15" i="5"/>
  <c r="AL15" i="5"/>
  <c r="AK15" i="5"/>
  <c r="AJ15" i="5"/>
  <c r="AI15" i="5"/>
  <c r="AG15" i="5"/>
  <c r="AF15" i="5"/>
  <c r="AE15" i="5"/>
  <c r="AD15" i="5"/>
  <c r="AC15" i="5"/>
  <c r="A15" i="5"/>
  <c r="AM14" i="5"/>
  <c r="AL14" i="5"/>
  <c r="AK14" i="5"/>
  <c r="AJ14" i="5"/>
  <c r="AI14" i="5"/>
  <c r="AG14" i="5"/>
  <c r="AF14" i="5"/>
  <c r="AE14" i="5"/>
  <c r="AD14" i="5"/>
  <c r="AC14" i="5"/>
  <c r="A14" i="5"/>
  <c r="AM13" i="5"/>
  <c r="AL13" i="5"/>
  <c r="AK13" i="5"/>
  <c r="AJ13" i="5"/>
  <c r="AI13" i="5"/>
  <c r="AG13" i="5"/>
  <c r="AF13" i="5"/>
  <c r="AE13" i="5"/>
  <c r="AD13" i="5"/>
  <c r="AC13" i="5"/>
  <c r="A13" i="5"/>
  <c r="AM12" i="5"/>
  <c r="AL12" i="5"/>
  <c r="AK12" i="5"/>
  <c r="AJ12" i="5"/>
  <c r="AI12" i="5"/>
  <c r="AG12" i="5"/>
  <c r="AF12" i="5"/>
  <c r="AE12" i="5"/>
  <c r="AD12" i="5"/>
  <c r="AC12" i="5"/>
  <c r="A12" i="5"/>
  <c r="AM11" i="5"/>
  <c r="AL11" i="5"/>
  <c r="AK11" i="5"/>
  <c r="AJ11" i="5"/>
  <c r="AI11" i="5"/>
  <c r="AG11" i="5"/>
  <c r="AF11" i="5"/>
  <c r="AE11" i="5"/>
  <c r="AD11" i="5"/>
  <c r="AC11" i="5"/>
  <c r="A11" i="5"/>
  <c r="AM10" i="5"/>
  <c r="AL10" i="5"/>
  <c r="AK10" i="5"/>
  <c r="AJ10" i="5"/>
  <c r="AI10" i="5"/>
  <c r="AG10" i="5"/>
  <c r="AF10" i="5"/>
  <c r="AE10" i="5"/>
  <c r="AD10" i="5"/>
  <c r="AC10" i="5"/>
  <c r="A10" i="5"/>
  <c r="AM9" i="5"/>
  <c r="AL9" i="5"/>
  <c r="AK9" i="5"/>
  <c r="AJ9" i="5"/>
  <c r="AI9" i="5"/>
  <c r="AG9" i="5"/>
  <c r="AF9" i="5"/>
  <c r="AE9" i="5"/>
  <c r="AD9" i="5"/>
  <c r="AC9" i="5"/>
  <c r="A9" i="5"/>
  <c r="AM8" i="5"/>
  <c r="AL8" i="5"/>
  <c r="AK8" i="5"/>
  <c r="AJ8" i="5"/>
  <c r="AI8" i="5"/>
  <c r="AG8" i="5"/>
  <c r="AF8" i="5"/>
  <c r="AE8" i="5"/>
  <c r="AD8" i="5"/>
  <c r="AC8" i="5"/>
  <c r="A8" i="5"/>
  <c r="AM7" i="5"/>
  <c r="AL7" i="5"/>
  <c r="AK7" i="5"/>
  <c r="AJ7" i="5"/>
  <c r="AI7" i="5"/>
  <c r="AG7" i="5"/>
  <c r="AF7" i="5"/>
  <c r="AE7" i="5"/>
  <c r="AD7" i="5"/>
  <c r="AC7" i="5"/>
  <c r="A7" i="5"/>
  <c r="AM6" i="5"/>
  <c r="AL6" i="5"/>
  <c r="AK6" i="5"/>
  <c r="AJ6" i="5"/>
  <c r="AI6" i="5"/>
  <c r="AG6" i="5"/>
  <c r="AF6" i="5"/>
  <c r="AE6" i="5"/>
  <c r="AD6" i="5"/>
  <c r="AC6" i="5"/>
  <c r="A6" i="5"/>
  <c r="AM5" i="5"/>
  <c r="AL5" i="5"/>
  <c r="AK5" i="5"/>
  <c r="AJ5" i="5"/>
  <c r="AI5" i="5"/>
  <c r="AG5" i="5"/>
  <c r="AF5" i="5"/>
  <c r="AE5" i="5"/>
  <c r="AD5" i="5"/>
  <c r="AC5" i="5"/>
  <c r="A5" i="5"/>
  <c r="AM4" i="5"/>
  <c r="AL4" i="5"/>
  <c r="AK4" i="5"/>
  <c r="AJ4" i="5"/>
  <c r="AI4" i="5"/>
  <c r="AG4" i="5"/>
  <c r="AF4" i="5"/>
  <c r="AE4" i="5"/>
  <c r="AD4" i="5"/>
  <c r="AC4" i="5"/>
  <c r="A4" i="5"/>
  <c r="KJ8" i="4" l="1"/>
  <c r="KG7" i="4"/>
  <c r="KL8" i="4"/>
  <c r="KH7" i="4"/>
  <c r="KM8" i="4"/>
  <c r="KF7" i="4"/>
  <c r="KK8" i="4"/>
  <c r="KE7" i="4"/>
  <c r="KM6" i="4"/>
  <c r="KL6" i="4"/>
  <c r="KI8" i="4"/>
  <c r="KK6" i="4"/>
  <c r="KH8" i="4"/>
  <c r="KJ6" i="4"/>
  <c r="KG8" i="4"/>
  <c r="KI6" i="4"/>
  <c r="KF8" i="4"/>
  <c r="KP8" i="4" s="1"/>
  <c r="KZ8" i="4" s="1"/>
  <c r="KH6" i="4"/>
  <c r="KI7" i="4"/>
  <c r="KG6" i="4"/>
  <c r="KF6" i="4"/>
  <c r="KP6" i="4" s="1"/>
  <c r="KZ6" i="4" s="1"/>
  <c r="KE6" i="4"/>
  <c r="KE8" i="4"/>
  <c r="KM7" i="4"/>
  <c r="KJ7" i="4"/>
  <c r="KT7" i="4" s="1"/>
  <c r="LD7" i="4" s="1"/>
  <c r="KL7" i="4"/>
  <c r="KK7" i="4"/>
  <c r="KM5" i="4"/>
  <c r="KW5" i="4" s="1"/>
  <c r="LG5" i="4" s="1"/>
  <c r="KE5" i="4"/>
  <c r="KO5" i="4" s="1"/>
  <c r="KL5" i="4"/>
  <c r="KV5" i="4" s="1"/>
  <c r="LF5" i="4" s="1"/>
  <c r="KK5" i="4"/>
  <c r="KU5" i="4" s="1"/>
  <c r="LE5" i="4" s="1"/>
  <c r="KJ5" i="4"/>
  <c r="KT5" i="4" s="1"/>
  <c r="LD5" i="4" s="1"/>
  <c r="KI5" i="4"/>
  <c r="KS5" i="4" s="1"/>
  <c r="LC5" i="4" s="1"/>
  <c r="KH5" i="4"/>
  <c r="KG5" i="4"/>
  <c r="KQ5" i="4" s="1"/>
  <c r="LA5" i="4" s="1"/>
  <c r="KF5" i="4"/>
  <c r="AK206" i="5"/>
  <c r="AL206" i="5"/>
  <c r="AM206" i="5"/>
  <c r="KR7" i="4" l="1"/>
  <c r="LB7" i="4" s="1"/>
  <c r="KS8" i="4"/>
  <c r="LC8" i="4" s="1"/>
  <c r="KV8" i="4"/>
  <c r="LF8" i="4" s="1"/>
  <c r="KQ7" i="4"/>
  <c r="LA7" i="4" s="1"/>
  <c r="KR6" i="4"/>
  <c r="LB6" i="4" s="1"/>
  <c r="KS6" i="4"/>
  <c r="LC6" i="4" s="1"/>
  <c r="KR8" i="4"/>
  <c r="LB8" i="4" s="1"/>
  <c r="KU6" i="4"/>
  <c r="LE6" i="4" s="1"/>
  <c r="KS7" i="4"/>
  <c r="LC7" i="4" s="1"/>
  <c r="KW6" i="4"/>
  <c r="LG6" i="4" s="1"/>
  <c r="KO8" i="4"/>
  <c r="KY8" i="4" s="1"/>
  <c r="KT8" i="4"/>
  <c r="LD8" i="4" s="1"/>
  <c r="KU8" i="4"/>
  <c r="LE8" i="4" s="1"/>
  <c r="KQ8" i="4"/>
  <c r="LA8" i="4" s="1"/>
  <c r="KW8" i="4"/>
  <c r="LG8" i="4" s="1"/>
  <c r="KW7" i="4"/>
  <c r="LG7" i="4" s="1"/>
  <c r="KO6" i="4"/>
  <c r="KY6" i="4" s="1"/>
  <c r="KO7" i="4"/>
  <c r="KV6" i="4"/>
  <c r="LF6" i="4" s="1"/>
  <c r="KP7" i="4"/>
  <c r="KZ7" i="4" s="1"/>
  <c r="KT6" i="4"/>
  <c r="LD6" i="4" s="1"/>
  <c r="KQ6" i="4"/>
  <c r="LA6" i="4" s="1"/>
  <c r="KV7" i="4"/>
  <c r="LF7" i="4" s="1"/>
  <c r="KU7" i="4"/>
  <c r="LE7" i="4" s="1"/>
  <c r="KR5" i="4"/>
  <c r="LB5" i="4" s="1"/>
  <c r="KP5" i="4"/>
  <c r="KZ5" i="4" s="1"/>
  <c r="KY5" i="4"/>
  <c r="AN57" i="2"/>
  <c r="AM57" i="2"/>
  <c r="AL57" i="2"/>
  <c r="AK57" i="2"/>
  <c r="AJ57" i="2"/>
  <c r="AH57" i="2"/>
  <c r="AG57" i="2"/>
  <c r="AF57" i="2"/>
  <c r="AE57" i="2"/>
  <c r="AD57" i="2"/>
  <c r="AN56" i="2"/>
  <c r="AM56" i="2"/>
  <c r="AL56" i="2"/>
  <c r="AK56" i="2"/>
  <c r="AJ56" i="2"/>
  <c r="AH56" i="2"/>
  <c r="AG56" i="2"/>
  <c r="AF56" i="2"/>
  <c r="AE56" i="2"/>
  <c r="AD56" i="2"/>
  <c r="AN55" i="2"/>
  <c r="AM55" i="2"/>
  <c r="AL55" i="2"/>
  <c r="AK55" i="2"/>
  <c r="AJ55" i="2"/>
  <c r="AH55" i="2"/>
  <c r="AG55" i="2"/>
  <c r="AF55" i="2"/>
  <c r="AE55" i="2"/>
  <c r="AD55" i="2"/>
  <c r="AN54" i="2"/>
  <c r="AM54" i="2"/>
  <c r="AL54" i="2"/>
  <c r="AK54" i="2"/>
  <c r="AJ54" i="2"/>
  <c r="AH54" i="2"/>
  <c r="AG54" i="2"/>
  <c r="AF54" i="2"/>
  <c r="AE54" i="2"/>
  <c r="AD54" i="2"/>
  <c r="AN53" i="2"/>
  <c r="AM53" i="2"/>
  <c r="AL53" i="2"/>
  <c r="AK53" i="2"/>
  <c r="AJ53" i="2"/>
  <c r="AH53" i="2"/>
  <c r="AG53" i="2"/>
  <c r="AF53" i="2"/>
  <c r="AE53" i="2"/>
  <c r="AD53" i="2"/>
  <c r="AN52" i="2"/>
  <c r="AM52" i="2"/>
  <c r="AL52" i="2"/>
  <c r="AK52" i="2"/>
  <c r="AJ52" i="2"/>
  <c r="AH52" i="2"/>
  <c r="AG52" i="2"/>
  <c r="AF52" i="2"/>
  <c r="AE52" i="2"/>
  <c r="AD52" i="2"/>
  <c r="AN51" i="2"/>
  <c r="AM51" i="2"/>
  <c r="AL51" i="2"/>
  <c r="AK51" i="2"/>
  <c r="AH51" i="2"/>
  <c r="AG51" i="2"/>
  <c r="AF51" i="2"/>
  <c r="AE51" i="2"/>
  <c r="AD51" i="2"/>
  <c r="AN50" i="2"/>
  <c r="AM50" i="2"/>
  <c r="AL50" i="2"/>
  <c r="AK50" i="2"/>
  <c r="AH50" i="2"/>
  <c r="AG50" i="2"/>
  <c r="AF50" i="2"/>
  <c r="AE50" i="2"/>
  <c r="AD50" i="2"/>
  <c r="AN49" i="2"/>
  <c r="AM49" i="2"/>
  <c r="AL49" i="2"/>
  <c r="AK49" i="2"/>
  <c r="AH49" i="2"/>
  <c r="AG49" i="2"/>
  <c r="AF49" i="2"/>
  <c r="AE49" i="2"/>
  <c r="AD49" i="2"/>
  <c r="AN48" i="2"/>
  <c r="AM48" i="2"/>
  <c r="AL48" i="2"/>
  <c r="AK48" i="2"/>
  <c r="AJ48" i="2"/>
  <c r="AH48" i="2"/>
  <c r="AG48" i="2"/>
  <c r="AF48" i="2"/>
  <c r="AE48" i="2"/>
  <c r="AD48" i="2"/>
  <c r="AN47" i="2"/>
  <c r="AM47" i="2"/>
  <c r="AL47" i="2"/>
  <c r="AK47" i="2"/>
  <c r="AJ47" i="2"/>
  <c r="AH47" i="2"/>
  <c r="AG47" i="2"/>
  <c r="AF47" i="2"/>
  <c r="AE47" i="2"/>
  <c r="AD47" i="2"/>
  <c r="AN46" i="2"/>
  <c r="AM46" i="2"/>
  <c r="AL46" i="2"/>
  <c r="AK46" i="2"/>
  <c r="AJ46" i="2"/>
  <c r="AH46" i="2"/>
  <c r="AG46" i="2"/>
  <c r="AF46" i="2"/>
  <c r="AE46" i="2"/>
  <c r="AD46" i="2"/>
  <c r="AN45" i="2"/>
  <c r="AM45" i="2"/>
  <c r="AL45" i="2"/>
  <c r="AK45" i="2"/>
  <c r="AJ45" i="2"/>
  <c r="AH45" i="2"/>
  <c r="AG45" i="2"/>
  <c r="AF45" i="2"/>
  <c r="AE45" i="2"/>
  <c r="AD45" i="2"/>
  <c r="AN44" i="2"/>
  <c r="AM44" i="2"/>
  <c r="AL44" i="2"/>
  <c r="AK44" i="2"/>
  <c r="AJ44" i="2"/>
  <c r="AH44" i="2"/>
  <c r="AG44" i="2"/>
  <c r="AF44" i="2"/>
  <c r="AE44" i="2"/>
  <c r="AD44" i="2"/>
  <c r="AN43" i="2"/>
  <c r="AM43" i="2"/>
  <c r="AL43" i="2"/>
  <c r="AK43" i="2"/>
  <c r="AJ43" i="2"/>
  <c r="AH43" i="2"/>
  <c r="AG43" i="2"/>
  <c r="AF43" i="2"/>
  <c r="AE43" i="2"/>
  <c r="AD43" i="2"/>
  <c r="AN42" i="2"/>
  <c r="AM42" i="2"/>
  <c r="AL42" i="2"/>
  <c r="AK42" i="2"/>
  <c r="AJ42" i="2"/>
  <c r="AH42" i="2"/>
  <c r="AG42" i="2"/>
  <c r="AF42" i="2"/>
  <c r="AE42" i="2"/>
  <c r="AD42" i="2"/>
  <c r="AN41" i="2"/>
  <c r="AM41" i="2"/>
  <c r="AL41" i="2"/>
  <c r="AK41" i="2"/>
  <c r="AJ41" i="2"/>
  <c r="AH41" i="2"/>
  <c r="AG41" i="2"/>
  <c r="AF41" i="2"/>
  <c r="AE41" i="2"/>
  <c r="AD41" i="2"/>
  <c r="AN40" i="2"/>
  <c r="AM40" i="2"/>
  <c r="AL40" i="2"/>
  <c r="AK40" i="2"/>
  <c r="AJ40" i="2"/>
  <c r="AH40" i="2"/>
  <c r="AG40" i="2"/>
  <c r="AF40" i="2"/>
  <c r="AE40" i="2"/>
  <c r="AD40" i="2"/>
  <c r="AN39" i="2"/>
  <c r="AM39" i="2"/>
  <c r="AL39" i="2"/>
  <c r="AK39" i="2"/>
  <c r="AJ39" i="2"/>
  <c r="AH39" i="2"/>
  <c r="AG39" i="2"/>
  <c r="AF39" i="2"/>
  <c r="AE39" i="2"/>
  <c r="AD39" i="2"/>
  <c r="AN38" i="2"/>
  <c r="AM38" i="2"/>
  <c r="AL38" i="2"/>
  <c r="AK38" i="2"/>
  <c r="AJ38" i="2"/>
  <c r="AH38" i="2"/>
  <c r="AG38" i="2"/>
  <c r="AF38" i="2"/>
  <c r="AE38" i="2"/>
  <c r="AD38" i="2"/>
  <c r="AN37" i="2"/>
  <c r="AM37" i="2"/>
  <c r="AL37" i="2"/>
  <c r="AK37" i="2"/>
  <c r="AJ37" i="2"/>
  <c r="AH37" i="2"/>
  <c r="AG37" i="2"/>
  <c r="AF37" i="2"/>
  <c r="AE37" i="2"/>
  <c r="AD37" i="2"/>
  <c r="AN36" i="2"/>
  <c r="AM36" i="2"/>
  <c r="AL36" i="2"/>
  <c r="AK36" i="2"/>
  <c r="AJ36" i="2"/>
  <c r="AH36" i="2"/>
  <c r="AG36" i="2"/>
  <c r="AF36" i="2"/>
  <c r="AE36" i="2"/>
  <c r="AD36" i="2"/>
  <c r="AN35" i="2"/>
  <c r="AM35" i="2"/>
  <c r="AL35" i="2"/>
  <c r="AK35" i="2"/>
  <c r="AJ35" i="2"/>
  <c r="AH35" i="2"/>
  <c r="AG35" i="2"/>
  <c r="AF35" i="2"/>
  <c r="AE35" i="2"/>
  <c r="AD35" i="2"/>
  <c r="AN34" i="2"/>
  <c r="AM34" i="2"/>
  <c r="AL34" i="2"/>
  <c r="AK34" i="2"/>
  <c r="AJ34" i="2"/>
  <c r="AH34" i="2"/>
  <c r="AG34" i="2"/>
  <c r="AF34" i="2"/>
  <c r="AE34" i="2"/>
  <c r="AD34" i="2"/>
  <c r="AN33" i="2"/>
  <c r="AM33" i="2"/>
  <c r="AL33" i="2"/>
  <c r="AK33" i="2"/>
  <c r="AJ33" i="2"/>
  <c r="AH33" i="2"/>
  <c r="AG33" i="2"/>
  <c r="AF33" i="2"/>
  <c r="AE33" i="2"/>
  <c r="AD33" i="2"/>
  <c r="AN32" i="2"/>
  <c r="AM32" i="2"/>
  <c r="AL32" i="2"/>
  <c r="AK32" i="2"/>
  <c r="AJ32" i="2"/>
  <c r="AH32" i="2"/>
  <c r="AG32" i="2"/>
  <c r="AF32" i="2"/>
  <c r="AE32" i="2"/>
  <c r="AD32" i="2"/>
  <c r="AN31" i="2"/>
  <c r="AM31" i="2"/>
  <c r="AL31" i="2"/>
  <c r="AK31" i="2"/>
  <c r="AH31" i="2"/>
  <c r="AG31" i="2"/>
  <c r="AF31" i="2"/>
  <c r="AE31" i="2"/>
  <c r="AD31" i="2"/>
  <c r="AN30" i="2"/>
  <c r="AM30" i="2"/>
  <c r="AL30" i="2"/>
  <c r="AK30" i="2"/>
  <c r="AJ30" i="2"/>
  <c r="AH30" i="2"/>
  <c r="AG30" i="2"/>
  <c r="AF30" i="2"/>
  <c r="AE30" i="2"/>
  <c r="AD30" i="2"/>
  <c r="AN29" i="2"/>
  <c r="AM29" i="2"/>
  <c r="AL29" i="2"/>
  <c r="AK29" i="2"/>
  <c r="AJ29" i="2"/>
  <c r="AH29" i="2"/>
  <c r="AG29" i="2"/>
  <c r="AF29" i="2"/>
  <c r="AE29" i="2"/>
  <c r="AD29" i="2"/>
  <c r="AN28" i="2"/>
  <c r="AM28" i="2"/>
  <c r="AL28" i="2"/>
  <c r="AK28" i="2"/>
  <c r="AJ28" i="2"/>
  <c r="AH28" i="2"/>
  <c r="AG28" i="2"/>
  <c r="AF28" i="2"/>
  <c r="AE28" i="2"/>
  <c r="AD28" i="2"/>
  <c r="AN27" i="2"/>
  <c r="AM27" i="2"/>
  <c r="AL27" i="2"/>
  <c r="AK27" i="2"/>
  <c r="AJ27" i="2"/>
  <c r="AH27" i="2"/>
  <c r="AG27" i="2"/>
  <c r="AF27" i="2"/>
  <c r="AE27" i="2"/>
  <c r="AD27" i="2"/>
  <c r="AN26" i="2"/>
  <c r="AM26" i="2"/>
  <c r="AL26" i="2"/>
  <c r="AK26" i="2"/>
  <c r="AJ26" i="2"/>
  <c r="AH26" i="2"/>
  <c r="AG26" i="2"/>
  <c r="AF26" i="2"/>
  <c r="AE26" i="2"/>
  <c r="AD26" i="2"/>
  <c r="AN25" i="2"/>
  <c r="AM25" i="2"/>
  <c r="AL25" i="2"/>
  <c r="AK25" i="2"/>
  <c r="AJ25" i="2"/>
  <c r="AH25" i="2"/>
  <c r="AG25" i="2"/>
  <c r="AF25" i="2"/>
  <c r="AE25" i="2"/>
  <c r="AD25" i="2"/>
  <c r="AN24" i="2"/>
  <c r="AM24" i="2"/>
  <c r="AL24" i="2"/>
  <c r="AK24" i="2"/>
  <c r="AJ24" i="2"/>
  <c r="AH24" i="2"/>
  <c r="AG24" i="2"/>
  <c r="AF24" i="2"/>
  <c r="AE24" i="2"/>
  <c r="AD24" i="2"/>
  <c r="AN23" i="2"/>
  <c r="AM23" i="2"/>
  <c r="AL23" i="2"/>
  <c r="AK23" i="2"/>
  <c r="AJ23" i="2"/>
  <c r="AH23" i="2"/>
  <c r="AG23" i="2"/>
  <c r="AF23" i="2"/>
  <c r="AE23" i="2"/>
  <c r="AD23" i="2"/>
  <c r="AN22" i="2"/>
  <c r="AM22" i="2"/>
  <c r="AL22" i="2"/>
  <c r="AK22" i="2"/>
  <c r="AJ22" i="2"/>
  <c r="AH22" i="2"/>
  <c r="AG22" i="2"/>
  <c r="AF22" i="2"/>
  <c r="AE22" i="2"/>
  <c r="AD22" i="2"/>
  <c r="AN21" i="2"/>
  <c r="AM21" i="2"/>
  <c r="AL21" i="2"/>
  <c r="AK21" i="2"/>
  <c r="AJ21" i="2"/>
  <c r="AH21" i="2"/>
  <c r="AG21" i="2"/>
  <c r="AF21" i="2"/>
  <c r="AE21" i="2"/>
  <c r="AD21" i="2"/>
  <c r="AN20" i="2"/>
  <c r="AM20" i="2"/>
  <c r="AL20" i="2"/>
  <c r="AK20" i="2"/>
  <c r="AJ20" i="2"/>
  <c r="AH20" i="2"/>
  <c r="AG20" i="2"/>
  <c r="AF20" i="2"/>
  <c r="AE20" i="2"/>
  <c r="AD20" i="2"/>
  <c r="AN19" i="2"/>
  <c r="AM19" i="2"/>
  <c r="AL19" i="2"/>
  <c r="AK19" i="2"/>
  <c r="AJ19" i="2"/>
  <c r="AH19" i="2"/>
  <c r="AG19" i="2"/>
  <c r="AF19" i="2"/>
  <c r="AE19" i="2"/>
  <c r="AD19" i="2"/>
  <c r="AN18" i="2"/>
  <c r="AM18" i="2"/>
  <c r="AL18" i="2"/>
  <c r="AK18" i="2"/>
  <c r="AJ18" i="2"/>
  <c r="AH18" i="2"/>
  <c r="AG18" i="2"/>
  <c r="AF18" i="2"/>
  <c r="AE18" i="2"/>
  <c r="AD18" i="2"/>
  <c r="AN17" i="2"/>
  <c r="AM17" i="2"/>
  <c r="AL17" i="2"/>
  <c r="AK17" i="2"/>
  <c r="AJ17" i="2"/>
  <c r="AH17" i="2"/>
  <c r="AG17" i="2"/>
  <c r="AF17" i="2"/>
  <c r="AE17" i="2"/>
  <c r="AD17" i="2"/>
  <c r="AN16" i="2"/>
  <c r="AM16" i="2"/>
  <c r="AL16" i="2"/>
  <c r="AK16" i="2"/>
  <c r="AJ16" i="2"/>
  <c r="AH16" i="2"/>
  <c r="AG16" i="2"/>
  <c r="AF16" i="2"/>
  <c r="AE16" i="2"/>
  <c r="AD16" i="2"/>
  <c r="AN15" i="2"/>
  <c r="AM15" i="2"/>
  <c r="AL15" i="2"/>
  <c r="AK15" i="2"/>
  <c r="AJ15" i="2"/>
  <c r="AH15" i="2"/>
  <c r="AG15" i="2"/>
  <c r="AF15" i="2"/>
  <c r="AE15" i="2"/>
  <c r="AD15" i="2"/>
  <c r="AN14" i="2"/>
  <c r="AM14" i="2"/>
  <c r="AL14" i="2"/>
  <c r="AK14" i="2"/>
  <c r="AH14" i="2"/>
  <c r="AG14" i="2"/>
  <c r="AF14" i="2"/>
  <c r="AE14" i="2"/>
  <c r="AD14" i="2"/>
  <c r="AN13" i="2"/>
  <c r="AM13" i="2"/>
  <c r="AL13" i="2"/>
  <c r="AK13" i="2"/>
  <c r="AJ13" i="2"/>
  <c r="AH13" i="2"/>
  <c r="AG13" i="2"/>
  <c r="AF13" i="2"/>
  <c r="AE13" i="2"/>
  <c r="N13" i="2"/>
  <c r="AD13" i="2" s="1"/>
  <c r="AM192" i="5"/>
  <c r="AL192" i="5"/>
  <c r="AK192" i="5"/>
  <c r="AJ192" i="5"/>
  <c r="AI192" i="5"/>
  <c r="AE192" i="5"/>
  <c r="AD192" i="5"/>
  <c r="AC192" i="5"/>
  <c r="A192" i="5"/>
  <c r="AM191" i="5"/>
  <c r="AL191" i="5"/>
  <c r="AK191" i="5"/>
  <c r="AJ191" i="5"/>
  <c r="AI191" i="5"/>
  <c r="AE191" i="5"/>
  <c r="AD191" i="5"/>
  <c r="AC191" i="5"/>
  <c r="A191" i="5"/>
  <c r="AM190" i="5"/>
  <c r="AL190" i="5"/>
  <c r="AK190" i="5"/>
  <c r="AJ190" i="5"/>
  <c r="AI190" i="5"/>
  <c r="AE190" i="5"/>
  <c r="AD190" i="5"/>
  <c r="AC190" i="5"/>
  <c r="A190" i="5"/>
  <c r="AM189" i="5"/>
  <c r="AL189" i="5"/>
  <c r="AK189" i="5"/>
  <c r="AJ189" i="5"/>
  <c r="AI189" i="5"/>
  <c r="AE189" i="5"/>
  <c r="AD189" i="5"/>
  <c r="AC189" i="5"/>
  <c r="A189" i="5"/>
  <c r="AM188" i="5"/>
  <c r="AL188" i="5"/>
  <c r="AK188" i="5"/>
  <c r="AJ188" i="5"/>
  <c r="AI188" i="5"/>
  <c r="AE188" i="5"/>
  <c r="AD188" i="5"/>
  <c r="AC188" i="5"/>
  <c r="A188" i="5"/>
  <c r="AM187" i="5"/>
  <c r="AL187" i="5"/>
  <c r="AK187" i="5"/>
  <c r="AJ187" i="5"/>
  <c r="AI187" i="5"/>
  <c r="AE187" i="5"/>
  <c r="AD187" i="5"/>
  <c r="AC187" i="5"/>
  <c r="A187" i="5"/>
  <c r="AM186" i="5"/>
  <c r="AL186" i="5"/>
  <c r="AK186" i="5"/>
  <c r="AJ186" i="5"/>
  <c r="AI186" i="5"/>
  <c r="AE186" i="5"/>
  <c r="AD186" i="5"/>
  <c r="AC186" i="5"/>
  <c r="A186" i="5"/>
  <c r="AM185" i="5"/>
  <c r="AL185" i="5"/>
  <c r="AK185" i="5"/>
  <c r="AJ185" i="5"/>
  <c r="AI185" i="5"/>
  <c r="AE185" i="5"/>
  <c r="AD185" i="5"/>
  <c r="AC185" i="5"/>
  <c r="A185" i="5"/>
  <c r="AM184" i="5"/>
  <c r="AL184" i="5"/>
  <c r="AK184" i="5"/>
  <c r="AJ184" i="5"/>
  <c r="AE184" i="5"/>
  <c r="AD184" i="5"/>
  <c r="AC184" i="5"/>
  <c r="AM183" i="5"/>
  <c r="AL183" i="5"/>
  <c r="AK183" i="5"/>
  <c r="AJ183" i="5"/>
  <c r="AI183" i="5"/>
  <c r="AE183" i="5"/>
  <c r="AD183" i="5"/>
  <c r="AC183" i="5"/>
  <c r="A183" i="5"/>
  <c r="AM182" i="5"/>
  <c r="AL182" i="5"/>
  <c r="AK182" i="5"/>
  <c r="AJ182" i="5"/>
  <c r="AI182" i="5"/>
  <c r="AE182" i="5"/>
  <c r="AD182" i="5"/>
  <c r="AC182" i="5"/>
  <c r="A182" i="5"/>
  <c r="AM181" i="5"/>
  <c r="AL181" i="5"/>
  <c r="AK181" i="5"/>
  <c r="AJ181" i="5"/>
  <c r="AI181" i="5"/>
  <c r="AE181" i="5"/>
  <c r="AD181" i="5"/>
  <c r="AC181" i="5"/>
  <c r="A181" i="5"/>
  <c r="AM180" i="5"/>
  <c r="AL180" i="5"/>
  <c r="AK180" i="5"/>
  <c r="AJ180" i="5"/>
  <c r="AI180" i="5"/>
  <c r="AE180" i="5"/>
  <c r="AD180" i="5"/>
  <c r="AC180" i="5"/>
  <c r="A180" i="5"/>
  <c r="AM179" i="5"/>
  <c r="AL179" i="5"/>
  <c r="AK179" i="5"/>
  <c r="AJ179" i="5"/>
  <c r="AI179" i="5"/>
  <c r="AE179" i="5"/>
  <c r="AD179" i="5"/>
  <c r="AC179" i="5"/>
  <c r="A179" i="5"/>
  <c r="AM178" i="5"/>
  <c r="AL178" i="5"/>
  <c r="AK178" i="5"/>
  <c r="AJ178" i="5"/>
  <c r="AI178" i="5"/>
  <c r="AE178" i="5"/>
  <c r="AD178" i="5"/>
  <c r="AC178" i="5"/>
  <c r="A178" i="5"/>
  <c r="AM177" i="5"/>
  <c r="AL177" i="5"/>
  <c r="AK177" i="5"/>
  <c r="AJ177" i="5"/>
  <c r="AI177" i="5"/>
  <c r="AE177" i="5"/>
  <c r="AD177" i="5"/>
  <c r="AC177" i="5"/>
  <c r="A177" i="5"/>
  <c r="AM176" i="5"/>
  <c r="AL176" i="5"/>
  <c r="AK176" i="5"/>
  <c r="AJ176" i="5"/>
  <c r="AI176" i="5"/>
  <c r="AE176" i="5"/>
  <c r="AD176" i="5"/>
  <c r="AC176" i="5"/>
  <c r="A176" i="5"/>
  <c r="AM175" i="5"/>
  <c r="AL175" i="5"/>
  <c r="AK175" i="5"/>
  <c r="AJ175" i="5"/>
  <c r="AE175" i="5"/>
  <c r="AD175" i="5"/>
  <c r="AC175" i="5"/>
  <c r="AM174" i="5"/>
  <c r="AL174" i="5"/>
  <c r="AK174" i="5"/>
  <c r="AJ174" i="5"/>
  <c r="AI174" i="5"/>
  <c r="AE174" i="5"/>
  <c r="AD174" i="5"/>
  <c r="AC174" i="5"/>
  <c r="A174" i="5"/>
  <c r="AM173" i="5"/>
  <c r="AL173" i="5"/>
  <c r="AK173" i="5"/>
  <c r="AJ173" i="5"/>
  <c r="AI173" i="5"/>
  <c r="AE173" i="5"/>
  <c r="AD173" i="5"/>
  <c r="AC173" i="5"/>
  <c r="A173" i="5"/>
  <c r="AM172" i="5"/>
  <c r="AL172" i="5"/>
  <c r="AK172" i="5"/>
  <c r="AJ172" i="5"/>
  <c r="AI172" i="5"/>
  <c r="AE172" i="5"/>
  <c r="AD172" i="5"/>
  <c r="AC172" i="5"/>
  <c r="A172" i="5"/>
  <c r="AM171" i="5"/>
  <c r="AL171" i="5"/>
  <c r="AK171" i="5"/>
  <c r="AJ171" i="5"/>
  <c r="AI171" i="5"/>
  <c r="AE171" i="5"/>
  <c r="AD171" i="5"/>
  <c r="AC171" i="5"/>
  <c r="A171" i="5"/>
  <c r="AM170" i="5"/>
  <c r="AL170" i="5"/>
  <c r="AK170" i="5"/>
  <c r="AJ170" i="5"/>
  <c r="AI170" i="5"/>
  <c r="AE170" i="5"/>
  <c r="AD170" i="5"/>
  <c r="AC170" i="5"/>
  <c r="A170" i="5"/>
  <c r="AM169" i="5"/>
  <c r="AL169" i="5"/>
  <c r="AK169" i="5"/>
  <c r="AJ169" i="5"/>
  <c r="AI169" i="5"/>
  <c r="AE169" i="5"/>
  <c r="AD169" i="5"/>
  <c r="AC169" i="5"/>
  <c r="A169" i="5"/>
  <c r="AM168" i="5"/>
  <c r="AL168" i="5"/>
  <c r="AK168" i="5"/>
  <c r="AJ168" i="5"/>
  <c r="AI168" i="5"/>
  <c r="AE168" i="5"/>
  <c r="AD168" i="5"/>
  <c r="AC168" i="5"/>
  <c r="A168" i="5"/>
  <c r="AM167" i="5"/>
  <c r="AL167" i="5"/>
  <c r="AK167" i="5"/>
  <c r="AJ167" i="5"/>
  <c r="AI167" i="5"/>
  <c r="AE167" i="5"/>
  <c r="AD167" i="5"/>
  <c r="AC167" i="5"/>
  <c r="A167" i="5"/>
  <c r="AM166" i="5"/>
  <c r="AL166" i="5"/>
  <c r="AK166" i="5"/>
  <c r="AJ166" i="5"/>
  <c r="AE166" i="5"/>
  <c r="AD166" i="5"/>
  <c r="AC166" i="5"/>
  <c r="AM165" i="5"/>
  <c r="AL165" i="5"/>
  <c r="AK165" i="5"/>
  <c r="AJ165" i="5"/>
  <c r="AI165" i="5"/>
  <c r="AE165" i="5"/>
  <c r="AD165" i="5"/>
  <c r="AC165" i="5"/>
  <c r="A165" i="5"/>
  <c r="AM164" i="5"/>
  <c r="AL164" i="5"/>
  <c r="AK164" i="5"/>
  <c r="AJ164" i="5"/>
  <c r="AI164" i="5"/>
  <c r="AE164" i="5"/>
  <c r="AD164" i="5"/>
  <c r="AC164" i="5"/>
  <c r="A164" i="5"/>
  <c r="AM163" i="5"/>
  <c r="AL163" i="5"/>
  <c r="AK163" i="5"/>
  <c r="AJ163" i="5"/>
  <c r="AI163" i="5"/>
  <c r="AE163" i="5"/>
  <c r="AD163" i="5"/>
  <c r="AC163" i="5"/>
  <c r="A163" i="5"/>
  <c r="AM162" i="5"/>
  <c r="AL162" i="5"/>
  <c r="AK162" i="5"/>
  <c r="AJ162" i="5"/>
  <c r="AI162" i="5"/>
  <c r="AE162" i="5"/>
  <c r="AD162" i="5"/>
  <c r="AC162" i="5"/>
  <c r="A162" i="5"/>
  <c r="AM161" i="5"/>
  <c r="AL161" i="5"/>
  <c r="AK161" i="5"/>
  <c r="AJ161" i="5"/>
  <c r="AI161" i="5"/>
  <c r="AE161" i="5"/>
  <c r="AD161" i="5"/>
  <c r="AC161" i="5"/>
  <c r="A161" i="5"/>
  <c r="AM160" i="5"/>
  <c r="AL160" i="5"/>
  <c r="AK160" i="5"/>
  <c r="AJ160" i="5"/>
  <c r="AI160" i="5"/>
  <c r="AE160" i="5"/>
  <c r="AD160" i="5"/>
  <c r="AC160" i="5"/>
  <c r="A160" i="5"/>
  <c r="AM159" i="5"/>
  <c r="AL159" i="5"/>
  <c r="AK159" i="5"/>
  <c r="AJ159" i="5"/>
  <c r="AI159" i="5"/>
  <c r="AE159" i="5"/>
  <c r="AD159" i="5"/>
  <c r="AC159" i="5"/>
  <c r="A159" i="5"/>
  <c r="AM158" i="5"/>
  <c r="AL158" i="5"/>
  <c r="AK158" i="5"/>
  <c r="AJ158" i="5"/>
  <c r="AI158" i="5"/>
  <c r="AE158" i="5"/>
  <c r="AD158" i="5"/>
  <c r="AC158" i="5"/>
  <c r="A158" i="5"/>
  <c r="AM157" i="5"/>
  <c r="AL157" i="5"/>
  <c r="AK157" i="5"/>
  <c r="AJ157" i="5"/>
  <c r="AI157" i="5"/>
  <c r="AE157" i="5"/>
  <c r="AD157" i="5"/>
  <c r="AC157" i="5"/>
  <c r="A157" i="5"/>
  <c r="AM156" i="5"/>
  <c r="AL156" i="5"/>
  <c r="AK156" i="5"/>
  <c r="AJ156" i="5"/>
  <c r="AI156" i="5"/>
  <c r="AE156" i="5"/>
  <c r="AD156" i="5"/>
  <c r="AC156" i="5"/>
  <c r="A156" i="5"/>
  <c r="AM155" i="5"/>
  <c r="AL155" i="5"/>
  <c r="AK155" i="5"/>
  <c r="AJ155" i="5"/>
  <c r="AI155" i="5"/>
  <c r="AE155" i="5"/>
  <c r="AD155" i="5"/>
  <c r="AC155" i="5"/>
  <c r="A155" i="5"/>
  <c r="AM154" i="5"/>
  <c r="AL154" i="5"/>
  <c r="AK154" i="5"/>
  <c r="AJ154" i="5"/>
  <c r="AI154" i="5"/>
  <c r="AE154" i="5"/>
  <c r="AD154" i="5"/>
  <c r="AC154" i="5"/>
  <c r="A154" i="5"/>
  <c r="AM153" i="5"/>
  <c r="AL153" i="5"/>
  <c r="AK153" i="5"/>
  <c r="AJ153" i="5"/>
  <c r="AI153" i="5"/>
  <c r="AE153" i="5"/>
  <c r="AD153" i="5"/>
  <c r="AC153" i="5"/>
  <c r="A153" i="5"/>
  <c r="AM152" i="5"/>
  <c r="AL152" i="5"/>
  <c r="AK152" i="5"/>
  <c r="AJ152" i="5"/>
  <c r="AI152" i="5"/>
  <c r="AE152" i="5"/>
  <c r="AD152" i="5"/>
  <c r="AC152" i="5"/>
  <c r="A152" i="5"/>
  <c r="AM151" i="5"/>
  <c r="AL151" i="5"/>
  <c r="AK151" i="5"/>
  <c r="AJ151" i="5"/>
  <c r="AI151" i="5"/>
  <c r="AE151" i="5"/>
  <c r="AD151" i="5"/>
  <c r="AC151" i="5"/>
  <c r="A151" i="5"/>
  <c r="AM150" i="5"/>
  <c r="AL150" i="5"/>
  <c r="AK150" i="5"/>
  <c r="AJ150" i="5"/>
  <c r="AI150" i="5"/>
  <c r="AE150" i="5"/>
  <c r="AD150" i="5"/>
  <c r="AC150" i="5"/>
  <c r="A150" i="5"/>
  <c r="AM149" i="5"/>
  <c r="AL149" i="5"/>
  <c r="AK149" i="5"/>
  <c r="AJ149" i="5"/>
  <c r="AI149" i="5"/>
  <c r="AE149" i="5"/>
  <c r="AD149" i="5"/>
  <c r="AC149" i="5"/>
  <c r="A149" i="5"/>
  <c r="AM148" i="5"/>
  <c r="AL148" i="5"/>
  <c r="AK148" i="5"/>
  <c r="AJ148" i="5"/>
  <c r="AI148" i="5"/>
  <c r="AE148" i="5"/>
  <c r="AD148" i="5"/>
  <c r="AC148" i="5"/>
  <c r="A148" i="5"/>
  <c r="AM147" i="5"/>
  <c r="AL147" i="5"/>
  <c r="AK147" i="5"/>
  <c r="AJ147" i="5"/>
  <c r="AI147" i="5"/>
  <c r="AE147" i="5"/>
  <c r="AD147" i="5"/>
  <c r="AC147" i="5"/>
  <c r="A147" i="5"/>
  <c r="AM146" i="5"/>
  <c r="AL146" i="5"/>
  <c r="AK146" i="5"/>
  <c r="AJ146" i="5"/>
  <c r="AI146" i="5"/>
  <c r="AE146" i="5"/>
  <c r="AD146" i="5"/>
  <c r="AC146" i="5"/>
  <c r="A146" i="5"/>
  <c r="AM145" i="5"/>
  <c r="AL145" i="5"/>
  <c r="AK145" i="5"/>
  <c r="AJ145" i="5"/>
  <c r="AI145" i="5"/>
  <c r="AE145" i="5"/>
  <c r="AD145" i="5"/>
  <c r="AC145" i="5"/>
  <c r="A145" i="5"/>
  <c r="AM144" i="5"/>
  <c r="AL144" i="5"/>
  <c r="AK144" i="5"/>
  <c r="AJ144" i="5"/>
  <c r="AI144" i="5"/>
  <c r="AE144" i="5"/>
  <c r="AD144" i="5"/>
  <c r="AC144" i="5"/>
  <c r="A144" i="5"/>
  <c r="AM143" i="5"/>
  <c r="AL143" i="5"/>
  <c r="AK143" i="5"/>
  <c r="AJ143" i="5"/>
  <c r="AI143" i="5"/>
  <c r="AE143" i="5"/>
  <c r="AD143" i="5"/>
  <c r="AC143" i="5"/>
  <c r="A143" i="5"/>
  <c r="AM142" i="5"/>
  <c r="AL142" i="5"/>
  <c r="AK142" i="5"/>
  <c r="AJ142" i="5"/>
  <c r="AI142" i="5"/>
  <c r="AE142" i="5"/>
  <c r="AD142" i="5"/>
  <c r="AC142" i="5"/>
  <c r="A142" i="5"/>
  <c r="AM141" i="5"/>
  <c r="AL141" i="5"/>
  <c r="AK141" i="5"/>
  <c r="AJ141" i="5"/>
  <c r="AI141" i="5"/>
  <c r="AE141" i="5"/>
  <c r="AD141" i="5"/>
  <c r="AC141" i="5"/>
  <c r="A141" i="5"/>
  <c r="AM140" i="5"/>
  <c r="AL140" i="5"/>
  <c r="AK140" i="5"/>
  <c r="AJ140" i="5"/>
  <c r="AI140" i="5"/>
  <c r="AE140" i="5"/>
  <c r="AD140" i="5"/>
  <c r="AC140" i="5"/>
  <c r="A140" i="5"/>
  <c r="AM138" i="5"/>
  <c r="AL138" i="5"/>
  <c r="AK138" i="5"/>
  <c r="AJ138" i="5"/>
  <c r="AI138" i="5"/>
  <c r="AE138" i="5"/>
  <c r="AD138" i="5"/>
  <c r="AC138" i="5"/>
  <c r="A138" i="5"/>
  <c r="AM137" i="5"/>
  <c r="AL137" i="5"/>
  <c r="AK137" i="5"/>
  <c r="AJ137" i="5"/>
  <c r="AI137" i="5"/>
  <c r="AE137" i="5"/>
  <c r="AD137" i="5"/>
  <c r="AC137" i="5"/>
  <c r="A137" i="5"/>
  <c r="AM136" i="5"/>
  <c r="AL136" i="5"/>
  <c r="AK136" i="5"/>
  <c r="AJ136" i="5"/>
  <c r="AI136" i="5"/>
  <c r="AE136" i="5"/>
  <c r="AD136" i="5"/>
  <c r="AC136" i="5"/>
  <c r="A136" i="5"/>
  <c r="AM135" i="5"/>
  <c r="AL135" i="5"/>
  <c r="AK135" i="5"/>
  <c r="AJ135" i="5"/>
  <c r="AI135" i="5"/>
  <c r="AE135" i="5"/>
  <c r="AD135" i="5"/>
  <c r="AC135" i="5"/>
  <c r="A135" i="5"/>
  <c r="AM134" i="5"/>
  <c r="AL134" i="5"/>
  <c r="AK134" i="5"/>
  <c r="AJ134" i="5"/>
  <c r="AI134" i="5"/>
  <c r="AE134" i="5"/>
  <c r="AD134" i="5"/>
  <c r="AC134" i="5"/>
  <c r="A134" i="5"/>
  <c r="AM133" i="5"/>
  <c r="AL133" i="5"/>
  <c r="AK133" i="5"/>
  <c r="AJ133" i="5"/>
  <c r="AI133" i="5"/>
  <c r="AE133" i="5"/>
  <c r="AD133" i="5"/>
  <c r="AC133" i="5"/>
  <c r="A133" i="5"/>
  <c r="AM132" i="5"/>
  <c r="AL132" i="5"/>
  <c r="AK132" i="5"/>
  <c r="AJ132" i="5"/>
  <c r="AI132" i="5"/>
  <c r="AE132" i="5"/>
  <c r="AD132" i="5"/>
  <c r="AC132" i="5"/>
  <c r="A132" i="5"/>
  <c r="AM131" i="5"/>
  <c r="AL131" i="5"/>
  <c r="AK131" i="5"/>
  <c r="AJ131" i="5"/>
  <c r="AI131" i="5"/>
  <c r="AE131" i="5"/>
  <c r="AD131" i="5"/>
  <c r="AC131" i="5"/>
  <c r="A131" i="5"/>
  <c r="AM130" i="5"/>
  <c r="AL130" i="5"/>
  <c r="AK130" i="5"/>
  <c r="AJ130" i="5"/>
  <c r="AI130" i="5"/>
  <c r="AE130" i="5"/>
  <c r="AD130" i="5"/>
  <c r="A130" i="5"/>
  <c r="AM129" i="5"/>
  <c r="AL129" i="5"/>
  <c r="AK129" i="5"/>
  <c r="AJ129" i="5"/>
  <c r="AI129" i="5"/>
  <c r="AE129" i="5"/>
  <c r="AD129" i="5"/>
  <c r="AC129" i="5"/>
  <c r="A129" i="5"/>
  <c r="AM128" i="5"/>
  <c r="AL128" i="5"/>
  <c r="AK128" i="5"/>
  <c r="AJ128" i="5"/>
  <c r="AI128" i="5"/>
  <c r="AE128" i="5"/>
  <c r="AD128" i="5"/>
  <c r="AC128" i="5"/>
  <c r="A128" i="5"/>
  <c r="AM127" i="5"/>
  <c r="AL127" i="5"/>
  <c r="AK127" i="5"/>
  <c r="AJ127" i="5"/>
  <c r="AI127" i="5"/>
  <c r="AE127" i="5"/>
  <c r="AD127" i="5"/>
  <c r="AC127" i="5"/>
  <c r="A127" i="5"/>
  <c r="AM126" i="5"/>
  <c r="AL126" i="5"/>
  <c r="AK126" i="5"/>
  <c r="AJ126" i="5"/>
  <c r="AI126" i="5"/>
  <c r="AE126" i="5"/>
  <c r="AD126" i="5"/>
  <c r="AC126" i="5"/>
  <c r="A126" i="5"/>
  <c r="AM125" i="5"/>
  <c r="AL125" i="5"/>
  <c r="AK125" i="5"/>
  <c r="AJ125" i="5"/>
  <c r="AI125" i="5"/>
  <c r="AE125" i="5"/>
  <c r="AD125" i="5"/>
  <c r="AC125" i="5"/>
  <c r="A125" i="5"/>
  <c r="AM124" i="5"/>
  <c r="AL124" i="5"/>
  <c r="AK124" i="5"/>
  <c r="AJ124" i="5"/>
  <c r="AI124" i="5"/>
  <c r="AE124" i="5"/>
  <c r="AD124" i="5"/>
  <c r="AC124" i="5"/>
  <c r="A124" i="5"/>
  <c r="AM123" i="5"/>
  <c r="AL123" i="5"/>
  <c r="AK123" i="5"/>
  <c r="AJ123" i="5"/>
  <c r="AI123" i="5"/>
  <c r="AE123" i="5"/>
  <c r="AD123" i="5"/>
  <c r="AC123" i="5"/>
  <c r="A123" i="5"/>
  <c r="AM122" i="5"/>
  <c r="AL122" i="5"/>
  <c r="AK122" i="5"/>
  <c r="AJ122" i="5"/>
  <c r="AI122" i="5"/>
  <c r="AE122" i="5"/>
  <c r="AD122" i="5"/>
  <c r="AC122" i="5"/>
  <c r="AM121" i="5"/>
  <c r="AL121" i="5"/>
  <c r="AK121" i="5"/>
  <c r="AJ121" i="5"/>
  <c r="AI121" i="5"/>
  <c r="AE121" i="5"/>
  <c r="AD121" i="5"/>
  <c r="AC121" i="5"/>
  <c r="AM120" i="5"/>
  <c r="AL120" i="5"/>
  <c r="AK120" i="5"/>
  <c r="AJ120" i="5"/>
  <c r="AI120" i="5"/>
  <c r="AE120" i="5"/>
  <c r="AD120" i="5"/>
  <c r="AC120" i="5"/>
  <c r="A120" i="5"/>
  <c r="AM119" i="5"/>
  <c r="AL119" i="5"/>
  <c r="AK119" i="5"/>
  <c r="AJ119" i="5"/>
  <c r="AI119" i="5"/>
  <c r="AE119" i="5"/>
  <c r="AD119" i="5"/>
  <c r="AC119" i="5"/>
  <c r="A119" i="5"/>
  <c r="AM118" i="5"/>
  <c r="AL118" i="5"/>
  <c r="AK118" i="5"/>
  <c r="AJ118" i="5"/>
  <c r="AI118" i="5"/>
  <c r="AE118" i="5"/>
  <c r="AD118" i="5"/>
  <c r="AC118" i="5"/>
  <c r="A118" i="5"/>
  <c r="AM117" i="5"/>
  <c r="AL117" i="5"/>
  <c r="AK117" i="5"/>
  <c r="AJ117" i="5"/>
  <c r="AI117" i="5"/>
  <c r="AE117" i="5"/>
  <c r="AD117" i="5"/>
  <c r="AC117" i="5"/>
  <c r="A117" i="5"/>
  <c r="AM116" i="5"/>
  <c r="AL116" i="5"/>
  <c r="AK116" i="5"/>
  <c r="AJ116" i="5"/>
  <c r="AI116" i="5"/>
  <c r="AE116" i="5"/>
  <c r="AD116" i="5"/>
  <c r="AC116" i="5"/>
  <c r="A116" i="5"/>
  <c r="AM115" i="5"/>
  <c r="AL115" i="5"/>
  <c r="AK115" i="5"/>
  <c r="AJ115" i="5"/>
  <c r="AI115" i="5"/>
  <c r="AE115" i="5"/>
  <c r="AD115" i="5"/>
  <c r="AC115" i="5"/>
  <c r="A115" i="5"/>
  <c r="AM114" i="5"/>
  <c r="AL114" i="5"/>
  <c r="AK114" i="5"/>
  <c r="AJ114" i="5"/>
  <c r="AI114" i="5"/>
  <c r="AE114" i="5"/>
  <c r="AD114" i="5"/>
  <c r="AC114" i="5"/>
  <c r="A114" i="5"/>
  <c r="AM113" i="5"/>
  <c r="AL113" i="5"/>
  <c r="AK113" i="5"/>
  <c r="AJ113" i="5"/>
  <c r="AI113" i="5"/>
  <c r="AE113" i="5"/>
  <c r="AD113" i="5"/>
  <c r="AC113" i="5"/>
  <c r="AM112" i="5"/>
  <c r="AL112" i="5"/>
  <c r="AK112" i="5"/>
  <c r="AJ112" i="5"/>
  <c r="AE112" i="5"/>
  <c r="AD112" i="5"/>
  <c r="AC112" i="5"/>
  <c r="AM111" i="5"/>
  <c r="AL111" i="5"/>
  <c r="AK111" i="5"/>
  <c r="AJ111" i="5"/>
  <c r="AI111" i="5"/>
  <c r="AE111" i="5"/>
  <c r="AD111" i="5"/>
  <c r="AC111" i="5"/>
  <c r="A111" i="5"/>
  <c r="AM110" i="5"/>
  <c r="AL110" i="5"/>
  <c r="AK110" i="5"/>
  <c r="AJ110" i="5"/>
  <c r="AI110" i="5"/>
  <c r="AE110" i="5"/>
  <c r="AD110" i="5"/>
  <c r="AC110" i="5"/>
  <c r="A110" i="5"/>
  <c r="AM109" i="5"/>
  <c r="AL109" i="5"/>
  <c r="AK109" i="5"/>
  <c r="AJ109" i="5"/>
  <c r="AI109" i="5"/>
  <c r="AE109" i="5"/>
  <c r="AD109" i="5"/>
  <c r="AC109" i="5"/>
  <c r="A109" i="5"/>
  <c r="AM108" i="5"/>
  <c r="AL108" i="5"/>
  <c r="AK108" i="5"/>
  <c r="AJ108" i="5"/>
  <c r="AI108" i="5"/>
  <c r="AE108" i="5"/>
  <c r="AD108" i="5"/>
  <c r="AC108" i="5"/>
  <c r="A108" i="5"/>
  <c r="AM107" i="5"/>
  <c r="AL107" i="5"/>
  <c r="AK107" i="5"/>
  <c r="AJ107" i="5"/>
  <c r="AI107" i="5"/>
  <c r="AE107" i="5"/>
  <c r="AD107" i="5"/>
  <c r="AC107" i="5"/>
  <c r="A107" i="5"/>
  <c r="AM106" i="5"/>
  <c r="AL106" i="5"/>
  <c r="AK106" i="5"/>
  <c r="AJ106" i="5"/>
  <c r="AI106" i="5"/>
  <c r="AE106" i="5"/>
  <c r="AD106" i="5"/>
  <c r="AC106" i="5"/>
  <c r="A106" i="5"/>
  <c r="AM105" i="5"/>
  <c r="AL105" i="5"/>
  <c r="AK105" i="5"/>
  <c r="AJ105" i="5"/>
  <c r="AI105" i="5"/>
  <c r="AE105" i="5"/>
  <c r="AD105" i="5"/>
  <c r="AC105" i="5"/>
  <c r="A105" i="5"/>
  <c r="AI103" i="5"/>
  <c r="AE103" i="5"/>
  <c r="AD103" i="5"/>
  <c r="AC103" i="5"/>
  <c r="A103" i="5"/>
  <c r="AM102" i="5"/>
  <c r="AL102" i="5"/>
  <c r="AK102" i="5"/>
  <c r="AJ102" i="5"/>
  <c r="AI102" i="5"/>
  <c r="AE102" i="5"/>
  <c r="AD102" i="5"/>
  <c r="AC102" i="5"/>
  <c r="A102" i="5"/>
  <c r="AM101" i="5"/>
  <c r="AL101" i="5"/>
  <c r="AK101" i="5"/>
  <c r="AJ101" i="5"/>
  <c r="AI101" i="5"/>
  <c r="AE101" i="5"/>
  <c r="AD101" i="5"/>
  <c r="AC101" i="5"/>
  <c r="A101" i="5"/>
  <c r="AM100" i="5"/>
  <c r="AL100" i="5"/>
  <c r="AK100" i="5"/>
  <c r="AJ100" i="5"/>
  <c r="AI100" i="5"/>
  <c r="AE100" i="5"/>
  <c r="AD100" i="5"/>
  <c r="AC100" i="5"/>
  <c r="A100" i="5"/>
  <c r="AM99" i="5"/>
  <c r="AL99" i="5"/>
  <c r="AK99" i="5"/>
  <c r="AJ99" i="5"/>
  <c r="AI99" i="5"/>
  <c r="AE99" i="5"/>
  <c r="AD99" i="5"/>
  <c r="AC99" i="5"/>
  <c r="A99" i="5"/>
  <c r="AM98" i="5"/>
  <c r="AL98" i="5"/>
  <c r="AK98" i="5"/>
  <c r="AJ98" i="5"/>
  <c r="AI98" i="5"/>
  <c r="AE98" i="5"/>
  <c r="AD98" i="5"/>
  <c r="AC98" i="5"/>
  <c r="A98" i="5"/>
  <c r="AM97" i="5"/>
  <c r="AL97" i="5"/>
  <c r="AK97" i="5"/>
  <c r="AJ97" i="5"/>
  <c r="AI97" i="5"/>
  <c r="AE97" i="5"/>
  <c r="AD97" i="5"/>
  <c r="AC97" i="5"/>
  <c r="A97" i="5"/>
  <c r="AM96" i="5"/>
  <c r="AL96" i="5"/>
  <c r="AK96" i="5"/>
  <c r="AJ96" i="5"/>
  <c r="AI96" i="5"/>
  <c r="AE96" i="5"/>
  <c r="AD96" i="5"/>
  <c r="AC96" i="5"/>
  <c r="A96" i="5"/>
  <c r="AM95" i="5"/>
  <c r="AL95" i="5"/>
  <c r="AK95" i="5"/>
  <c r="AJ95" i="5"/>
  <c r="AI95" i="5"/>
  <c r="AE95" i="5"/>
  <c r="AD95" i="5"/>
  <c r="AC95" i="5"/>
  <c r="A95" i="5"/>
  <c r="AM94" i="5"/>
  <c r="AL94" i="5"/>
  <c r="AK94" i="5"/>
  <c r="AJ94" i="5"/>
  <c r="AI94" i="5"/>
  <c r="AE94" i="5"/>
  <c r="AD94" i="5"/>
  <c r="AC94" i="5"/>
  <c r="A94" i="5"/>
  <c r="AM93" i="5"/>
  <c r="AL93" i="5"/>
  <c r="AK93" i="5"/>
  <c r="AJ93" i="5"/>
  <c r="AI93" i="5"/>
  <c r="AE93" i="5"/>
  <c r="AD93" i="5"/>
  <c r="AC93" i="5"/>
  <c r="A93" i="5"/>
  <c r="AM92" i="5"/>
  <c r="AL92" i="5"/>
  <c r="AK92" i="5"/>
  <c r="AJ92" i="5"/>
  <c r="AI92" i="5"/>
  <c r="AE92" i="5"/>
  <c r="AD92" i="5"/>
  <c r="AC92" i="5"/>
  <c r="A92" i="5"/>
  <c r="AM91" i="5"/>
  <c r="AL91" i="5"/>
  <c r="AK91" i="5"/>
  <c r="AJ91" i="5"/>
  <c r="AI91" i="5"/>
  <c r="AE91" i="5"/>
  <c r="AD91" i="5"/>
  <c r="AC91" i="5"/>
  <c r="A91" i="5"/>
  <c r="AM90" i="5"/>
  <c r="AL90" i="5"/>
  <c r="AK90" i="5"/>
  <c r="AJ90" i="5"/>
  <c r="AI90" i="5"/>
  <c r="AE90" i="5"/>
  <c r="AD90" i="5"/>
  <c r="AC90" i="5"/>
  <c r="A90" i="5"/>
  <c r="AM89" i="5"/>
  <c r="AL89" i="5"/>
  <c r="AK89" i="5"/>
  <c r="AJ89" i="5"/>
  <c r="AI89" i="5"/>
  <c r="AE89" i="5"/>
  <c r="AD89" i="5"/>
  <c r="AC89" i="5"/>
  <c r="A89" i="5"/>
  <c r="AM88" i="5"/>
  <c r="AL88" i="5"/>
  <c r="AK88" i="5"/>
  <c r="AJ88" i="5"/>
  <c r="AI88" i="5"/>
  <c r="AE88" i="5"/>
  <c r="AD88" i="5"/>
  <c r="AC88" i="5"/>
  <c r="A88" i="5"/>
  <c r="A87" i="5"/>
  <c r="A86" i="5"/>
  <c r="AM85" i="5"/>
  <c r="AL85" i="5"/>
  <c r="AK85" i="5"/>
  <c r="AJ85" i="5"/>
  <c r="AI85" i="5"/>
  <c r="AE85" i="5"/>
  <c r="AD85" i="5"/>
  <c r="AC85" i="5"/>
  <c r="A85" i="5"/>
  <c r="AM84" i="5"/>
  <c r="AL84" i="5"/>
  <c r="AK84" i="5"/>
  <c r="AJ84" i="5"/>
  <c r="AI84" i="5"/>
  <c r="AE84" i="5"/>
  <c r="AD84" i="5"/>
  <c r="AC84" i="5"/>
  <c r="A84" i="5"/>
  <c r="AM83" i="5"/>
  <c r="AL83" i="5"/>
  <c r="AK83" i="5"/>
  <c r="AJ83" i="5"/>
  <c r="AI83" i="5"/>
  <c r="AE83" i="5"/>
  <c r="AD83" i="5"/>
  <c r="AC83" i="5"/>
  <c r="A83" i="5"/>
  <c r="AM82" i="5"/>
  <c r="AL82" i="5"/>
  <c r="AK82" i="5"/>
  <c r="AJ82" i="5"/>
  <c r="AI82" i="5"/>
  <c r="AE82" i="5"/>
  <c r="AD82" i="5"/>
  <c r="AC82" i="5"/>
  <c r="A82" i="5"/>
  <c r="AM81" i="5"/>
  <c r="AL81" i="5"/>
  <c r="AK81" i="5"/>
  <c r="AJ81" i="5"/>
  <c r="AI81" i="5"/>
  <c r="AE81" i="5"/>
  <c r="AD81" i="5"/>
  <c r="AC81" i="5"/>
  <c r="A81" i="5"/>
  <c r="AM80" i="5"/>
  <c r="AL80" i="5"/>
  <c r="AK80" i="5"/>
  <c r="AJ80" i="5"/>
  <c r="AI80" i="5"/>
  <c r="AE80" i="5"/>
  <c r="AD80" i="5"/>
  <c r="AC80" i="5"/>
  <c r="A80" i="5"/>
  <c r="AM79" i="5"/>
  <c r="AL79" i="5"/>
  <c r="AK79" i="5"/>
  <c r="AJ79" i="5"/>
  <c r="AI79" i="5"/>
  <c r="AE79" i="5"/>
  <c r="AD79" i="5"/>
  <c r="AC79" i="5"/>
  <c r="A79" i="5"/>
  <c r="AM78" i="5"/>
  <c r="AL78" i="5"/>
  <c r="AK78" i="5"/>
  <c r="AJ78" i="5"/>
  <c r="AI78" i="5"/>
  <c r="AE78" i="5"/>
  <c r="AD78" i="5"/>
  <c r="AC78" i="5"/>
  <c r="A78" i="5"/>
  <c r="AM77" i="5"/>
  <c r="AL77" i="5"/>
  <c r="AK77" i="5"/>
  <c r="AJ77" i="5"/>
  <c r="AI77" i="5"/>
  <c r="AE77" i="5"/>
  <c r="AD77" i="5"/>
  <c r="AC77" i="5"/>
  <c r="A77" i="5"/>
  <c r="AM76" i="5"/>
  <c r="AL76" i="5"/>
  <c r="AK76" i="5"/>
  <c r="AJ76" i="5"/>
  <c r="AI76" i="5"/>
  <c r="AE76" i="5"/>
  <c r="AD76" i="5"/>
  <c r="AC76" i="5"/>
  <c r="A76" i="5"/>
  <c r="AM75" i="5"/>
  <c r="AL75" i="5"/>
  <c r="AK75" i="5"/>
  <c r="AJ75" i="5"/>
  <c r="AI75" i="5"/>
  <c r="AE75" i="5"/>
  <c r="AD75" i="5"/>
  <c r="AC75" i="5"/>
  <c r="A75" i="5"/>
  <c r="AM74" i="5"/>
  <c r="AL74" i="5"/>
  <c r="AK74" i="5"/>
  <c r="AJ74" i="5"/>
  <c r="AI74" i="5"/>
  <c r="AE74" i="5"/>
  <c r="AD74" i="5"/>
  <c r="AC74" i="5"/>
  <c r="A74" i="5"/>
  <c r="AM73" i="5"/>
  <c r="AL73" i="5"/>
  <c r="AK73" i="5"/>
  <c r="AJ73" i="5"/>
  <c r="AI73" i="5"/>
  <c r="AE73" i="5"/>
  <c r="AD73" i="5"/>
  <c r="AC73" i="5"/>
  <c r="A73" i="5"/>
  <c r="AM72" i="5"/>
  <c r="AL72" i="5"/>
  <c r="AK72" i="5"/>
  <c r="AJ72" i="5"/>
  <c r="AI72" i="5"/>
  <c r="AE72" i="5"/>
  <c r="AD72" i="5"/>
  <c r="AC72" i="5"/>
  <c r="A72" i="5"/>
  <c r="AM71" i="5"/>
  <c r="AL71" i="5"/>
  <c r="AK71" i="5"/>
  <c r="AJ71" i="5"/>
  <c r="AI71" i="5"/>
  <c r="AE71" i="5"/>
  <c r="AD71" i="5"/>
  <c r="AC71" i="5"/>
  <c r="A71" i="5"/>
  <c r="AM70" i="5"/>
  <c r="AL70" i="5"/>
  <c r="AK70" i="5"/>
  <c r="AJ70" i="5"/>
  <c r="AI70" i="5"/>
  <c r="AE70" i="5"/>
  <c r="AD70" i="5"/>
  <c r="AC70" i="5"/>
  <c r="A70" i="5"/>
  <c r="AM69" i="5"/>
  <c r="AL69" i="5"/>
  <c r="AK69" i="5"/>
  <c r="AJ69" i="5"/>
  <c r="AI69" i="5"/>
  <c r="AE69" i="5"/>
  <c r="AD69" i="5"/>
  <c r="AC69" i="5"/>
  <c r="A69" i="5"/>
  <c r="AM68" i="5"/>
  <c r="AL68" i="5"/>
  <c r="AK68" i="5"/>
  <c r="AJ68" i="5"/>
  <c r="AI68" i="5"/>
  <c r="AE68" i="5"/>
  <c r="AD68" i="5"/>
  <c r="AC68" i="5"/>
  <c r="A68" i="5"/>
  <c r="AM67" i="5"/>
  <c r="AL67" i="5"/>
  <c r="AK67" i="5"/>
  <c r="AJ67" i="5"/>
  <c r="AI67" i="5"/>
  <c r="AE67" i="5"/>
  <c r="AD67" i="5"/>
  <c r="AC67" i="5"/>
  <c r="A67" i="5"/>
  <c r="AM66" i="5"/>
  <c r="AL66" i="5"/>
  <c r="AK66" i="5"/>
  <c r="AJ66" i="5"/>
  <c r="AI66" i="5"/>
  <c r="AE66" i="5"/>
  <c r="AD66" i="5"/>
  <c r="AC66" i="5"/>
  <c r="A66" i="5"/>
  <c r="AM65" i="5"/>
  <c r="AL65" i="5"/>
  <c r="AK65" i="5"/>
  <c r="AJ65" i="5"/>
  <c r="AI65" i="5"/>
  <c r="AE65" i="5"/>
  <c r="AD65" i="5"/>
  <c r="AC65" i="5"/>
  <c r="A65" i="5"/>
  <c r="AM64" i="5"/>
  <c r="AL64" i="5"/>
  <c r="AK64" i="5"/>
  <c r="AJ64" i="5"/>
  <c r="AI64" i="5"/>
  <c r="AE64" i="5"/>
  <c r="AD64" i="5"/>
  <c r="AC64" i="5"/>
  <c r="A64" i="5"/>
  <c r="AM63" i="5"/>
  <c r="AL63" i="5"/>
  <c r="AK63" i="5"/>
  <c r="AJ63" i="5"/>
  <c r="AI63" i="5"/>
  <c r="AE63" i="5"/>
  <c r="AD63" i="5"/>
  <c r="AC63" i="5"/>
  <c r="A63" i="5"/>
  <c r="AM62" i="5"/>
  <c r="AL62" i="5"/>
  <c r="AK62" i="5"/>
  <c r="AJ62" i="5"/>
  <c r="AI62" i="5"/>
  <c r="AE62" i="5"/>
  <c r="AD62" i="5"/>
  <c r="AC62" i="5"/>
  <c r="A62" i="5"/>
  <c r="AM61" i="5"/>
  <c r="AL61" i="5"/>
  <c r="AK61" i="5"/>
  <c r="AJ61" i="5"/>
  <c r="AI61" i="5"/>
  <c r="AE61" i="5"/>
  <c r="AD61" i="5"/>
  <c r="AC61" i="5"/>
  <c r="A61" i="5"/>
  <c r="AM60" i="5"/>
  <c r="AL60" i="5"/>
  <c r="AK60" i="5"/>
  <c r="AJ60" i="5"/>
  <c r="AI60" i="5"/>
  <c r="AE60" i="5"/>
  <c r="AD60" i="5"/>
  <c r="AC60" i="5"/>
  <c r="A60" i="5"/>
  <c r="AM59" i="5"/>
  <c r="AL59" i="5"/>
  <c r="AK59" i="5"/>
  <c r="AJ59" i="5"/>
  <c r="AI59" i="5"/>
  <c r="AE59" i="5"/>
  <c r="AD59" i="5"/>
  <c r="AC59" i="5"/>
  <c r="A59" i="5"/>
  <c r="AM58" i="5"/>
  <c r="AL58" i="5"/>
  <c r="AK58" i="5"/>
  <c r="AJ58" i="5"/>
  <c r="AI58" i="5"/>
  <c r="AE58" i="5"/>
  <c r="AD58" i="5"/>
  <c r="AC58" i="5"/>
  <c r="A58" i="5"/>
  <c r="AM57" i="5"/>
  <c r="AL57" i="5"/>
  <c r="AK57" i="5"/>
  <c r="AJ57" i="5"/>
  <c r="AI57" i="5"/>
  <c r="AE57" i="5"/>
  <c r="AD57" i="5"/>
  <c r="AC57" i="5"/>
  <c r="A57" i="5"/>
  <c r="AM56" i="5"/>
  <c r="AL56" i="5"/>
  <c r="AK56" i="5"/>
  <c r="AJ56" i="5"/>
  <c r="AI56" i="5"/>
  <c r="AE56" i="5"/>
  <c r="AD56" i="5"/>
  <c r="AC56" i="5"/>
  <c r="A56" i="5"/>
  <c r="AM55" i="5"/>
  <c r="AL55" i="5"/>
  <c r="AK55" i="5"/>
  <c r="AJ55" i="5"/>
  <c r="AI55" i="5"/>
  <c r="AE55" i="5"/>
  <c r="AD55" i="5"/>
  <c r="AC55" i="5"/>
  <c r="A55" i="5"/>
  <c r="AM54" i="5"/>
  <c r="AL54" i="5"/>
  <c r="AK54" i="5"/>
  <c r="AJ54" i="5"/>
  <c r="AI54" i="5"/>
  <c r="AE54" i="5"/>
  <c r="AD54" i="5"/>
  <c r="AC54" i="5"/>
  <c r="A54" i="5"/>
  <c r="AM53" i="5"/>
  <c r="AL53" i="5"/>
  <c r="AK53" i="5"/>
  <c r="AJ53" i="5"/>
  <c r="AI53" i="5"/>
  <c r="AE53" i="5"/>
  <c r="AD53" i="5"/>
  <c r="AC53" i="5"/>
  <c r="A53" i="5"/>
  <c r="AM52" i="5"/>
  <c r="AL52" i="5"/>
  <c r="AK52" i="5"/>
  <c r="AJ52" i="5"/>
  <c r="AI52" i="5"/>
  <c r="AE52" i="5"/>
  <c r="AD52" i="5"/>
  <c r="AC52" i="5"/>
  <c r="A52" i="5"/>
  <c r="AM51" i="5"/>
  <c r="AL51" i="5"/>
  <c r="AK51" i="5"/>
  <c r="AJ51" i="5"/>
  <c r="AI51" i="5"/>
  <c r="AE51" i="5"/>
  <c r="AD51" i="5"/>
  <c r="AC51" i="5"/>
  <c r="A51" i="5"/>
  <c r="AM50" i="5"/>
  <c r="AL50" i="5"/>
  <c r="AK50" i="5"/>
  <c r="AJ50" i="5"/>
  <c r="AI50" i="5"/>
  <c r="AD50" i="5"/>
  <c r="AC50" i="5"/>
  <c r="Y50" i="5"/>
  <c r="AE50" i="5" s="1"/>
  <c r="AM49" i="5"/>
  <c r="AL49" i="5"/>
  <c r="AK49" i="5"/>
  <c r="AJ49" i="5"/>
  <c r="AI49" i="5"/>
  <c r="AE49" i="5"/>
  <c r="AD49" i="5"/>
  <c r="AC49" i="5"/>
  <c r="AM48" i="5"/>
  <c r="AL48" i="5"/>
  <c r="AK48" i="5"/>
  <c r="AJ48" i="5"/>
  <c r="AI48" i="5"/>
  <c r="AE48" i="5"/>
  <c r="AD48" i="5"/>
  <c r="AC48" i="5"/>
  <c r="A48" i="5"/>
  <c r="AM47" i="5"/>
  <c r="AL47" i="5"/>
  <c r="AK47" i="5"/>
  <c r="AJ47" i="5"/>
  <c r="AI47" i="5"/>
  <c r="AE47" i="5"/>
  <c r="AD47" i="5"/>
  <c r="AC47" i="5"/>
  <c r="A47" i="5"/>
  <c r="AM46" i="5"/>
  <c r="AL46" i="5"/>
  <c r="AK46" i="5"/>
  <c r="AJ46" i="5"/>
  <c r="AI46" i="5"/>
  <c r="AE46" i="5"/>
  <c r="AD46" i="5"/>
  <c r="AC46" i="5"/>
  <c r="A46" i="5"/>
  <c r="AM45" i="5"/>
  <c r="AL45" i="5"/>
  <c r="AK45" i="5"/>
  <c r="AJ45" i="5"/>
  <c r="AI45" i="5"/>
  <c r="AE45" i="5"/>
  <c r="AD45" i="5"/>
  <c r="AC45" i="5"/>
  <c r="A45" i="5"/>
  <c r="AM44" i="5"/>
  <c r="AL44" i="5"/>
  <c r="AK44" i="5"/>
  <c r="AJ44" i="5"/>
  <c r="AI44" i="5"/>
  <c r="AE44" i="5"/>
  <c r="AD44" i="5"/>
  <c r="AC44" i="5"/>
  <c r="A44" i="5"/>
  <c r="AM43" i="5"/>
  <c r="AL43" i="5"/>
  <c r="AK43" i="5"/>
  <c r="AJ43" i="5"/>
  <c r="AI43" i="5"/>
  <c r="AE43" i="5"/>
  <c r="AD43" i="5"/>
  <c r="AC43" i="5"/>
  <c r="A43" i="5"/>
  <c r="AM42" i="5"/>
  <c r="AL42" i="5"/>
  <c r="AK42" i="5"/>
  <c r="AJ42" i="5"/>
  <c r="AI42" i="5"/>
  <c r="AE42" i="5"/>
  <c r="AD42" i="5"/>
  <c r="AC42" i="5"/>
  <c r="A42" i="5"/>
  <c r="AM41" i="5"/>
  <c r="AL41" i="5"/>
  <c r="AK41" i="5"/>
  <c r="AJ41" i="5"/>
  <c r="AI41" i="5"/>
  <c r="AE41" i="5"/>
  <c r="AD41" i="5"/>
  <c r="AC41" i="5"/>
  <c r="A41" i="5"/>
  <c r="AM40" i="5"/>
  <c r="AL40" i="5"/>
  <c r="AK40" i="5"/>
  <c r="AJ40" i="5"/>
  <c r="AI40" i="5"/>
  <c r="AE40" i="5"/>
  <c r="AD40" i="5"/>
  <c r="AC40" i="5"/>
  <c r="A40" i="5"/>
  <c r="KM21" i="4" l="1"/>
  <c r="KW21" i="4" s="1"/>
  <c r="LG21" i="4" s="1"/>
  <c r="KJ14" i="4"/>
  <c r="KK24" i="4"/>
  <c r="KH21" i="4"/>
  <c r="KG20" i="4"/>
  <c r="KI12" i="4"/>
  <c r="KK21" i="4"/>
  <c r="KL15" i="4"/>
  <c r="KG21" i="4"/>
  <c r="KJ20" i="4"/>
  <c r="KF13" i="4"/>
  <c r="KE23" i="4"/>
  <c r="KL19" i="4"/>
  <c r="KV19" i="4" s="1"/>
  <c r="LF19" i="4" s="1"/>
  <c r="KI18" i="4"/>
  <c r="KS18" i="4" s="1"/>
  <c r="LC18" i="4" s="1"/>
  <c r="KK10" i="4"/>
  <c r="KJ25" i="4"/>
  <c r="KK19" i="4"/>
  <c r="KE14" i="4"/>
  <c r="KJ17" i="4"/>
  <c r="KM20" i="4"/>
  <c r="KI19" i="4"/>
  <c r="KG19" i="4"/>
  <c r="KK11" i="4"/>
  <c r="KU11" i="4" s="1"/>
  <c r="LE11" i="4" s="1"/>
  <c r="KI21" i="4"/>
  <c r="KG18" i="4"/>
  <c r="KF24" i="4"/>
  <c r="KH16" i="4"/>
  <c r="KL23" i="4"/>
  <c r="KV23" i="4" s="1"/>
  <c r="LF23" i="4" s="1"/>
  <c r="KL17" i="4"/>
  <c r="KV17" i="4" s="1"/>
  <c r="LF17" i="4" s="1"/>
  <c r="KF12" i="4"/>
  <c r="KP12" i="4" s="1"/>
  <c r="KZ12" i="4" s="1"/>
  <c r="KL13" i="4"/>
  <c r="KF17" i="4"/>
  <c r="KK15" i="4"/>
  <c r="KJ22" i="4"/>
  <c r="KH10" i="4"/>
  <c r="KI20" i="4"/>
  <c r="KS20" i="4" s="1"/>
  <c r="LC20" i="4" s="1"/>
  <c r="KF22" i="4"/>
  <c r="KP22" i="4" s="1"/>
  <c r="KZ22" i="4" s="1"/>
  <c r="KJ10" i="4"/>
  <c r="KE10" i="4"/>
  <c r="KK18" i="4"/>
  <c r="KF19" i="4"/>
  <c r="KH19" i="4"/>
  <c r="KH14" i="4"/>
  <c r="KR14" i="4" s="1"/>
  <c r="LB14" i="4" s="1"/>
  <c r="KL11" i="4"/>
  <c r="KM10" i="4"/>
  <c r="KG12" i="4"/>
  <c r="KQ12" i="4" s="1"/>
  <c r="LA12" i="4" s="1"/>
  <c r="KF21" i="4"/>
  <c r="KM16" i="4"/>
  <c r="KM12" i="4"/>
  <c r="KH25" i="4"/>
  <c r="KH13" i="4"/>
  <c r="KL24" i="4"/>
  <c r="KJ18" i="4"/>
  <c r="KF20" i="4"/>
  <c r="KI25" i="4"/>
  <c r="KL14" i="4"/>
  <c r="KI11" i="4"/>
  <c r="KJ11" i="4"/>
  <c r="KT11" i="4" s="1"/>
  <c r="LD11" i="4" s="1"/>
  <c r="KM15" i="4"/>
  <c r="KH24" i="4"/>
  <c r="KR24" i="4" s="1"/>
  <c r="LB24" i="4" s="1"/>
  <c r="KL16" i="4"/>
  <c r="KL12" i="4"/>
  <c r="KF14" i="4"/>
  <c r="KP14" i="4" s="1"/>
  <c r="KZ14" i="4" s="1"/>
  <c r="KE25" i="4"/>
  <c r="KO25" i="4" s="1"/>
  <c r="KL20" i="4"/>
  <c r="KE19" i="4"/>
  <c r="KF11" i="4"/>
  <c r="KM18" i="4"/>
  <c r="KM24" i="4"/>
  <c r="KH11" i="4"/>
  <c r="KJ16" i="4"/>
  <c r="KJ13" i="4"/>
  <c r="KT13" i="4" s="1"/>
  <c r="LD13" i="4" s="1"/>
  <c r="KI24" i="4"/>
  <c r="KS24" i="4" s="1"/>
  <c r="LC24" i="4" s="1"/>
  <c r="KE24" i="4"/>
  <c r="KE22" i="4"/>
  <c r="KH17" i="4"/>
  <c r="KG13" i="4"/>
  <c r="KE20" i="4"/>
  <c r="KI9" i="4"/>
  <c r="KG9" i="4"/>
  <c r="KM25" i="4"/>
  <c r="KH23" i="4"/>
  <c r="KM19" i="4"/>
  <c r="KW19" i="4" s="1"/>
  <c r="LG19" i="4" s="1"/>
  <c r="KI16" i="4"/>
  <c r="KF18" i="4"/>
  <c r="KK23" i="4"/>
  <c r="KE11" i="4"/>
  <c r="KG24" i="4"/>
  <c r="KK22" i="4"/>
  <c r="KL18" i="4"/>
  <c r="KG23" i="4"/>
  <c r="KH20" i="4"/>
  <c r="KR20" i="4" s="1"/>
  <c r="LB20" i="4" s="1"/>
  <c r="KM17" i="4"/>
  <c r="KW17" i="4" s="1"/>
  <c r="LG17" i="4" s="1"/>
  <c r="KL25" i="4"/>
  <c r="KV25" i="4" s="1"/>
  <c r="LF25" i="4" s="1"/>
  <c r="KE17" i="4"/>
  <c r="KM14" i="4"/>
  <c r="KI17" i="4"/>
  <c r="KF9" i="4"/>
  <c r="KF10" i="4"/>
  <c r="KP10" i="4" s="1"/>
  <c r="KZ10" i="4" s="1"/>
  <c r="KG17" i="4"/>
  <c r="KE13" i="4"/>
  <c r="KH15" i="4"/>
  <c r="KG15" i="4"/>
  <c r="KE16" i="4"/>
  <c r="KE12" i="4"/>
  <c r="KG22" i="4"/>
  <c r="KK13" i="4"/>
  <c r="KH9" i="4"/>
  <c r="KJ24" i="4"/>
  <c r="KL21" i="4"/>
  <c r="KV21" i="4" s="1"/>
  <c r="LF21" i="4" s="1"/>
  <c r="KH18" i="4"/>
  <c r="KR18" i="4" s="1"/>
  <c r="LB18" i="4" s="1"/>
  <c r="KK14" i="4"/>
  <c r="KU14" i="4" s="1"/>
  <c r="LE14" i="4" s="1"/>
  <c r="KG16" i="4"/>
  <c r="KQ16" i="4" s="1"/>
  <c r="LA16" i="4" s="1"/>
  <c r="KI23" i="4"/>
  <c r="KF25" i="4"/>
  <c r="KK20" i="4"/>
  <c r="KF15" i="4"/>
  <c r="KE21" i="4"/>
  <c r="KM22" i="4"/>
  <c r="KE18" i="4"/>
  <c r="KL22" i="4"/>
  <c r="KM11" i="4"/>
  <c r="KG11" i="4"/>
  <c r="KM9" i="4"/>
  <c r="KJ23" i="4"/>
  <c r="KK25" i="4"/>
  <c r="KJ19" i="4"/>
  <c r="KK9" i="4"/>
  <c r="KF16" i="4"/>
  <c r="KH22" i="4"/>
  <c r="KR22" i="4" s="1"/>
  <c r="LB22" i="4" s="1"/>
  <c r="KG25" i="4"/>
  <c r="KJ12" i="4"/>
  <c r="KK12" i="4"/>
  <c r="KJ9" i="4"/>
  <c r="KT9" i="4" s="1"/>
  <c r="LD9" i="4" s="1"/>
  <c r="KI15" i="4"/>
  <c r="KE9" i="4"/>
  <c r="KI22" i="4"/>
  <c r="KS22" i="4" s="1"/>
  <c r="LC22" i="4" s="1"/>
  <c r="KM23" i="4"/>
  <c r="KW23" i="4" s="1"/>
  <c r="LG23" i="4" s="1"/>
  <c r="KF23" i="4"/>
  <c r="KK17" i="4"/>
  <c r="KJ15" i="4"/>
  <c r="KT15" i="4" s="1"/>
  <c r="LD15" i="4" s="1"/>
  <c r="KG10" i="4"/>
  <c r="KQ10" i="4" s="1"/>
  <c r="LA10" i="4" s="1"/>
  <c r="KK16" i="4"/>
  <c r="KG14" i="4"/>
  <c r="KE15" i="4"/>
  <c r="KH12" i="4"/>
  <c r="KM13" i="4"/>
  <c r="KI13" i="4"/>
  <c r="KL9" i="4"/>
  <c r="KI14" i="4"/>
  <c r="KS14" i="4" s="1"/>
  <c r="LC14" i="4" s="1"/>
  <c r="KL10" i="4"/>
  <c r="KJ21" i="4"/>
  <c r="KI10" i="4"/>
  <c r="KX5" i="4"/>
  <c r="LH5" i="4" s="1"/>
  <c r="KN5" i="4" s="1"/>
  <c r="KX7" i="4"/>
  <c r="KX6" i="4"/>
  <c r="LH6" i="4" s="1"/>
  <c r="KN6" i="4" s="1"/>
  <c r="KX8" i="4"/>
  <c r="LH8" i="4" s="1"/>
  <c r="KN8" i="4" s="1"/>
  <c r="KY7" i="4"/>
  <c r="IC14" i="4"/>
  <c r="EA14" i="4"/>
  <c r="DZ14" i="4"/>
  <c r="HP26" i="1"/>
  <c r="HP27" i="1"/>
  <c r="HP28" i="1"/>
  <c r="HP29" i="1"/>
  <c r="HP30" i="1"/>
  <c r="HP31" i="1"/>
  <c r="HP25" i="1"/>
  <c r="AN219" i="2"/>
  <c r="AM219" i="2"/>
  <c r="AL219" i="2"/>
  <c r="AK219" i="2"/>
  <c r="AJ219" i="2"/>
  <c r="AH219" i="2"/>
  <c r="AG219" i="2"/>
  <c r="AF219" i="2"/>
  <c r="AE219" i="2"/>
  <c r="AD219" i="2"/>
  <c r="AN218" i="2"/>
  <c r="AM218" i="2"/>
  <c r="AL218" i="2"/>
  <c r="AK218" i="2"/>
  <c r="AJ218" i="2"/>
  <c r="AH218" i="2"/>
  <c r="AG218" i="2"/>
  <c r="AF218" i="2"/>
  <c r="AE218" i="2"/>
  <c r="AD218" i="2"/>
  <c r="AN217" i="2"/>
  <c r="AM217" i="2"/>
  <c r="AL217" i="2"/>
  <c r="AK217" i="2"/>
  <c r="AJ217" i="2"/>
  <c r="AH217" i="2"/>
  <c r="AG217" i="2"/>
  <c r="AF217" i="2"/>
  <c r="AE217" i="2"/>
  <c r="AD217" i="2"/>
  <c r="AN216" i="2"/>
  <c r="AM216" i="2"/>
  <c r="AL216" i="2"/>
  <c r="AK216" i="2"/>
  <c r="AJ216" i="2"/>
  <c r="AH216" i="2"/>
  <c r="AG216" i="2"/>
  <c r="AF216" i="2"/>
  <c r="AE216" i="2"/>
  <c r="AD216" i="2"/>
  <c r="AN215" i="2"/>
  <c r="AM215" i="2"/>
  <c r="AL215" i="2"/>
  <c r="AK215" i="2"/>
  <c r="AJ215" i="2"/>
  <c r="AH215" i="2"/>
  <c r="AG215" i="2"/>
  <c r="AF215" i="2"/>
  <c r="AE215" i="2"/>
  <c r="AD215" i="2"/>
  <c r="AN214" i="2"/>
  <c r="AM214" i="2"/>
  <c r="AL214" i="2"/>
  <c r="AK214" i="2"/>
  <c r="AJ214" i="2"/>
  <c r="AH214" i="2"/>
  <c r="AG214" i="2"/>
  <c r="AF214" i="2"/>
  <c r="AE214" i="2"/>
  <c r="AD214" i="2"/>
  <c r="AN213" i="2"/>
  <c r="AM213" i="2"/>
  <c r="AL213" i="2"/>
  <c r="AK213" i="2"/>
  <c r="AJ213" i="2"/>
  <c r="AH213" i="2"/>
  <c r="AG213" i="2"/>
  <c r="AF213" i="2"/>
  <c r="AE213" i="2"/>
  <c r="AD213" i="2"/>
  <c r="AN212" i="2"/>
  <c r="AM212" i="2"/>
  <c r="AL212" i="2"/>
  <c r="AK212" i="2"/>
  <c r="AJ212" i="2"/>
  <c r="AH212" i="2"/>
  <c r="AG212" i="2"/>
  <c r="AF212" i="2"/>
  <c r="AE212" i="2"/>
  <c r="AD212" i="2"/>
  <c r="AN211" i="2"/>
  <c r="AM211" i="2"/>
  <c r="AL211" i="2"/>
  <c r="AK211" i="2"/>
  <c r="AJ211" i="2"/>
  <c r="AH211" i="2"/>
  <c r="AG211" i="2"/>
  <c r="AF211" i="2"/>
  <c r="AE211" i="2"/>
  <c r="AD211" i="2"/>
  <c r="AN210" i="2"/>
  <c r="AM210" i="2"/>
  <c r="AL210" i="2"/>
  <c r="AK210" i="2"/>
  <c r="AJ210" i="2"/>
  <c r="AH210" i="2"/>
  <c r="AG210" i="2"/>
  <c r="AF210" i="2"/>
  <c r="AE210" i="2"/>
  <c r="AD210" i="2"/>
  <c r="AN209" i="2"/>
  <c r="AM209" i="2"/>
  <c r="AL209" i="2"/>
  <c r="AK209" i="2"/>
  <c r="AJ209" i="2"/>
  <c r="AH209" i="2"/>
  <c r="AG209" i="2"/>
  <c r="AF209" i="2"/>
  <c r="AE209" i="2"/>
  <c r="AD209" i="2"/>
  <c r="AN208" i="2"/>
  <c r="AM208" i="2"/>
  <c r="AL208" i="2"/>
  <c r="AK208" i="2"/>
  <c r="AJ208" i="2"/>
  <c r="AH208" i="2"/>
  <c r="AG208" i="2"/>
  <c r="AF208" i="2"/>
  <c r="AE208" i="2"/>
  <c r="AD208" i="2"/>
  <c r="AN207" i="2"/>
  <c r="AM207" i="2"/>
  <c r="AL207" i="2"/>
  <c r="AK207" i="2"/>
  <c r="AJ207" i="2"/>
  <c r="AH207" i="2"/>
  <c r="AG207" i="2"/>
  <c r="AF207" i="2"/>
  <c r="AE207" i="2"/>
  <c r="AD207" i="2"/>
  <c r="AN206" i="2"/>
  <c r="AM206" i="2"/>
  <c r="AL206" i="2"/>
  <c r="AK206" i="2"/>
  <c r="AJ206" i="2"/>
  <c r="AH206" i="2"/>
  <c r="AG206" i="2"/>
  <c r="AF206" i="2"/>
  <c r="AE206" i="2"/>
  <c r="AD206" i="2"/>
  <c r="AN205" i="2"/>
  <c r="AM205" i="2"/>
  <c r="AL205" i="2"/>
  <c r="AK205" i="2"/>
  <c r="AJ205" i="2"/>
  <c r="AH205" i="2"/>
  <c r="AG205" i="2"/>
  <c r="AF205" i="2"/>
  <c r="AE205" i="2"/>
  <c r="AD205" i="2"/>
  <c r="AN204" i="2"/>
  <c r="AM204" i="2"/>
  <c r="AL204" i="2"/>
  <c r="AK204" i="2"/>
  <c r="AJ204" i="2"/>
  <c r="AH204" i="2"/>
  <c r="AG204" i="2"/>
  <c r="AF204" i="2"/>
  <c r="AE204" i="2"/>
  <c r="AD204" i="2"/>
  <c r="AN203" i="2"/>
  <c r="AM203" i="2"/>
  <c r="AL203" i="2"/>
  <c r="AK203" i="2"/>
  <c r="AJ203" i="2"/>
  <c r="AH203" i="2"/>
  <c r="AG203" i="2"/>
  <c r="AF203" i="2"/>
  <c r="AE203" i="2"/>
  <c r="AD203" i="2"/>
  <c r="AN202" i="2"/>
  <c r="AM202" i="2"/>
  <c r="AL202" i="2"/>
  <c r="AK202" i="2"/>
  <c r="AJ202" i="2"/>
  <c r="AH202" i="2"/>
  <c r="AG202" i="2"/>
  <c r="AF202" i="2"/>
  <c r="AE202" i="2"/>
  <c r="AD202" i="2"/>
  <c r="AN201" i="2"/>
  <c r="AM201" i="2"/>
  <c r="AL201" i="2"/>
  <c r="AK201" i="2"/>
  <c r="AJ201" i="2"/>
  <c r="AH201" i="2"/>
  <c r="AG201" i="2"/>
  <c r="AF201" i="2"/>
  <c r="AE201" i="2"/>
  <c r="AD201" i="2"/>
  <c r="AN200" i="2"/>
  <c r="AM200" i="2"/>
  <c r="AL200" i="2"/>
  <c r="AK200" i="2"/>
  <c r="AJ200" i="2"/>
  <c r="AH200" i="2"/>
  <c r="AG200" i="2"/>
  <c r="AF200" i="2"/>
  <c r="AE200" i="2"/>
  <c r="AD200" i="2"/>
  <c r="AN199" i="2"/>
  <c r="AM199" i="2"/>
  <c r="AL199" i="2"/>
  <c r="AK199" i="2"/>
  <c r="AJ199" i="2"/>
  <c r="AH199" i="2"/>
  <c r="AG199" i="2"/>
  <c r="AF199" i="2"/>
  <c r="AE199" i="2"/>
  <c r="AD199" i="2"/>
  <c r="AN198" i="2"/>
  <c r="AM198" i="2"/>
  <c r="AL198" i="2"/>
  <c r="AK198" i="2"/>
  <c r="AJ198" i="2"/>
  <c r="AH198" i="2"/>
  <c r="AG198" i="2"/>
  <c r="AF198" i="2"/>
  <c r="AE198" i="2"/>
  <c r="AD198" i="2"/>
  <c r="AN197" i="2"/>
  <c r="AM197" i="2"/>
  <c r="AL197" i="2"/>
  <c r="AK197" i="2"/>
  <c r="AJ197" i="2"/>
  <c r="AH197" i="2"/>
  <c r="AG197" i="2"/>
  <c r="AF197" i="2"/>
  <c r="AE197" i="2"/>
  <c r="AD197" i="2"/>
  <c r="AN196" i="2"/>
  <c r="AM196" i="2"/>
  <c r="AL196" i="2"/>
  <c r="AK196" i="2"/>
  <c r="AJ196" i="2"/>
  <c r="AH196" i="2"/>
  <c r="AG196" i="2"/>
  <c r="AF196" i="2"/>
  <c r="AE196" i="2"/>
  <c r="AD196" i="2"/>
  <c r="AN195" i="2"/>
  <c r="AM195" i="2"/>
  <c r="AL195" i="2"/>
  <c r="AK195" i="2"/>
  <c r="AJ195" i="2"/>
  <c r="AH195" i="2"/>
  <c r="AG195" i="2"/>
  <c r="AF195" i="2"/>
  <c r="AE195" i="2"/>
  <c r="AD195" i="2"/>
  <c r="AN194" i="2"/>
  <c r="AM194" i="2"/>
  <c r="AL194" i="2"/>
  <c r="AK194" i="2"/>
  <c r="AJ194" i="2"/>
  <c r="AH194" i="2"/>
  <c r="AG194" i="2"/>
  <c r="AF194" i="2"/>
  <c r="AE194" i="2"/>
  <c r="AD194" i="2"/>
  <c r="AN193" i="2"/>
  <c r="AM193" i="2"/>
  <c r="AL193" i="2"/>
  <c r="AJ193" i="2"/>
  <c r="AH193" i="2"/>
  <c r="AG193" i="2"/>
  <c r="AF193" i="2"/>
  <c r="AD193" i="2"/>
  <c r="Y193" i="2"/>
  <c r="AK193" i="2" s="1"/>
  <c r="AN192" i="2"/>
  <c r="AM192" i="2"/>
  <c r="AL192" i="2"/>
  <c r="AK192" i="2"/>
  <c r="AJ192" i="2"/>
  <c r="AH192" i="2"/>
  <c r="AG192" i="2"/>
  <c r="AF192" i="2"/>
  <c r="AE192" i="2"/>
  <c r="AD192" i="2"/>
  <c r="AN191" i="2"/>
  <c r="AM191" i="2"/>
  <c r="AL191" i="2"/>
  <c r="AK191" i="2"/>
  <c r="AJ191" i="2"/>
  <c r="AH191" i="2"/>
  <c r="AG191" i="2"/>
  <c r="AF191" i="2"/>
  <c r="AE191" i="2"/>
  <c r="AD191" i="2"/>
  <c r="AN190" i="2"/>
  <c r="AM190" i="2"/>
  <c r="AL190" i="2"/>
  <c r="AK190" i="2"/>
  <c r="AJ190" i="2"/>
  <c r="AH190" i="2"/>
  <c r="AG190" i="2"/>
  <c r="AF190" i="2"/>
  <c r="AE190" i="2"/>
  <c r="AD190" i="2"/>
  <c r="AN189" i="2"/>
  <c r="AM189" i="2"/>
  <c r="AL189" i="2"/>
  <c r="AK189" i="2"/>
  <c r="AJ189" i="2"/>
  <c r="AH189" i="2"/>
  <c r="AG189" i="2"/>
  <c r="AF189" i="2"/>
  <c r="AE189" i="2"/>
  <c r="AD189" i="2"/>
  <c r="AN188" i="2"/>
  <c r="AM188" i="2"/>
  <c r="AL188" i="2"/>
  <c r="AK188" i="2"/>
  <c r="AJ188" i="2"/>
  <c r="AH188" i="2"/>
  <c r="AG188" i="2"/>
  <c r="AF188" i="2"/>
  <c r="AE188" i="2"/>
  <c r="AD188" i="2"/>
  <c r="AN187" i="2"/>
  <c r="AM187" i="2"/>
  <c r="AL187" i="2"/>
  <c r="AK187" i="2"/>
  <c r="AJ187" i="2"/>
  <c r="AH187" i="2"/>
  <c r="AG187" i="2"/>
  <c r="AF187" i="2"/>
  <c r="AE187" i="2"/>
  <c r="AD187" i="2"/>
  <c r="AN186" i="2"/>
  <c r="AM186" i="2"/>
  <c r="AL186" i="2"/>
  <c r="AK186" i="2"/>
  <c r="AJ186" i="2"/>
  <c r="AH186" i="2"/>
  <c r="AG186" i="2"/>
  <c r="AF186" i="2"/>
  <c r="AE186" i="2"/>
  <c r="AD186" i="2"/>
  <c r="AN185" i="2"/>
  <c r="AM185" i="2"/>
  <c r="AL185" i="2"/>
  <c r="AK185" i="2"/>
  <c r="AJ185" i="2"/>
  <c r="AH185" i="2"/>
  <c r="AG185" i="2"/>
  <c r="AF185" i="2"/>
  <c r="AE185" i="2"/>
  <c r="AD185" i="2"/>
  <c r="AN184" i="2"/>
  <c r="AM184" i="2"/>
  <c r="AL184" i="2"/>
  <c r="AK184" i="2"/>
  <c r="AJ184" i="2"/>
  <c r="AH184" i="2"/>
  <c r="AF184" i="2"/>
  <c r="AE184" i="2"/>
  <c r="AD184" i="2"/>
  <c r="AN183" i="2"/>
  <c r="AM183" i="2"/>
  <c r="AL183" i="2"/>
  <c r="AK183" i="2"/>
  <c r="AJ183" i="2"/>
  <c r="AH183" i="2"/>
  <c r="AG183" i="2"/>
  <c r="AF183" i="2"/>
  <c r="AE183" i="2"/>
  <c r="AD183" i="2"/>
  <c r="AN182" i="2"/>
  <c r="AM182" i="2"/>
  <c r="AL182" i="2"/>
  <c r="AK182" i="2"/>
  <c r="AJ182" i="2"/>
  <c r="AH182" i="2"/>
  <c r="AG182" i="2"/>
  <c r="AF182" i="2"/>
  <c r="AE182" i="2"/>
  <c r="AD182" i="2"/>
  <c r="AN181" i="2"/>
  <c r="AM181" i="2"/>
  <c r="AL181" i="2"/>
  <c r="AK181" i="2"/>
  <c r="AJ181" i="2"/>
  <c r="AH181" i="2"/>
  <c r="AG181" i="2"/>
  <c r="AF181" i="2"/>
  <c r="AE181" i="2"/>
  <c r="AD181" i="2"/>
  <c r="AN180" i="2"/>
  <c r="AM180" i="2"/>
  <c r="AL180" i="2"/>
  <c r="AK180" i="2"/>
  <c r="AJ180" i="2"/>
  <c r="AH180" i="2"/>
  <c r="AG180" i="2"/>
  <c r="AF180" i="2"/>
  <c r="AE180" i="2"/>
  <c r="AD180" i="2"/>
  <c r="AN179" i="2"/>
  <c r="AM179" i="2"/>
  <c r="AL179" i="2"/>
  <c r="AK179" i="2"/>
  <c r="AJ179" i="2"/>
  <c r="AH179" i="2"/>
  <c r="AG179" i="2"/>
  <c r="AF179" i="2"/>
  <c r="AE179" i="2"/>
  <c r="AD179" i="2"/>
  <c r="AN178" i="2"/>
  <c r="AM178" i="2"/>
  <c r="AL178" i="2"/>
  <c r="AK178" i="2"/>
  <c r="AJ178" i="2"/>
  <c r="AH178" i="2"/>
  <c r="AG178" i="2"/>
  <c r="AF178" i="2"/>
  <c r="AE178" i="2"/>
  <c r="AD178" i="2"/>
  <c r="AN177" i="2"/>
  <c r="AM177" i="2"/>
  <c r="AL177" i="2"/>
  <c r="AK177" i="2"/>
  <c r="AJ177" i="2"/>
  <c r="AH177" i="2"/>
  <c r="AG177" i="2"/>
  <c r="AF177" i="2"/>
  <c r="AE177" i="2"/>
  <c r="AD177" i="2"/>
  <c r="AN176" i="2"/>
  <c r="AM176" i="2"/>
  <c r="AL176" i="2"/>
  <c r="AK176" i="2"/>
  <c r="AJ176" i="2"/>
  <c r="AH176" i="2"/>
  <c r="AG176" i="2"/>
  <c r="AF176" i="2"/>
  <c r="AE176" i="2"/>
  <c r="AD176" i="2"/>
  <c r="AN175" i="2"/>
  <c r="AM175" i="2"/>
  <c r="AL175" i="2"/>
  <c r="AK175" i="2"/>
  <c r="AJ175" i="2"/>
  <c r="AH175" i="2"/>
  <c r="AG175" i="2"/>
  <c r="AF175" i="2"/>
  <c r="AE175" i="2"/>
  <c r="AD175" i="2"/>
  <c r="AM894" i="5"/>
  <c r="AL894" i="5"/>
  <c r="AK894" i="5"/>
  <c r="AJ894" i="5"/>
  <c r="AI894" i="5"/>
  <c r="AE894" i="5"/>
  <c r="AD894" i="5"/>
  <c r="AC894" i="5"/>
  <c r="A894" i="5"/>
  <c r="AM893" i="5"/>
  <c r="AL893" i="5"/>
  <c r="AK893" i="5"/>
  <c r="AJ893" i="5"/>
  <c r="AI893" i="5"/>
  <c r="AE893" i="5"/>
  <c r="AD893" i="5"/>
  <c r="AC893" i="5"/>
  <c r="A893" i="5"/>
  <c r="AM892" i="5"/>
  <c r="AL892" i="5"/>
  <c r="AK892" i="5"/>
  <c r="AJ892" i="5"/>
  <c r="AI892" i="5"/>
  <c r="AE892" i="5"/>
  <c r="AD892" i="5"/>
  <c r="AC892" i="5"/>
  <c r="A892" i="5"/>
  <c r="AM891" i="5"/>
  <c r="AL891" i="5"/>
  <c r="AK891" i="5"/>
  <c r="AJ891" i="5"/>
  <c r="AI891" i="5"/>
  <c r="AE891" i="5"/>
  <c r="AD891" i="5"/>
  <c r="AC891" i="5"/>
  <c r="A891" i="5"/>
  <c r="AM890" i="5"/>
  <c r="AL890" i="5"/>
  <c r="AK890" i="5"/>
  <c r="AJ890" i="5"/>
  <c r="AI890" i="5"/>
  <c r="AE890" i="5"/>
  <c r="AD890" i="5"/>
  <c r="AC890" i="5"/>
  <c r="A890" i="5"/>
  <c r="AM889" i="5"/>
  <c r="AL889" i="5"/>
  <c r="AK889" i="5"/>
  <c r="AJ889" i="5"/>
  <c r="AI889" i="5"/>
  <c r="AE889" i="5"/>
  <c r="AD889" i="5"/>
  <c r="AC889" i="5"/>
  <c r="A889" i="5"/>
  <c r="AM888" i="5"/>
  <c r="AL888" i="5"/>
  <c r="AK888" i="5"/>
  <c r="AJ888" i="5"/>
  <c r="AI888" i="5"/>
  <c r="AE888" i="5"/>
  <c r="AD888" i="5"/>
  <c r="AC888" i="5"/>
  <c r="A888" i="5"/>
  <c r="AM887" i="5"/>
  <c r="AL887" i="5"/>
  <c r="AK887" i="5"/>
  <c r="AJ887" i="5"/>
  <c r="AI887" i="5"/>
  <c r="AE887" i="5"/>
  <c r="AD887" i="5"/>
  <c r="AC887" i="5"/>
  <c r="A887" i="5"/>
  <c r="AM886" i="5"/>
  <c r="AL886" i="5"/>
  <c r="AK886" i="5"/>
  <c r="AJ886" i="5"/>
  <c r="AI886" i="5"/>
  <c r="AE886" i="5"/>
  <c r="AD886" i="5"/>
  <c r="AC886" i="5"/>
  <c r="AM885" i="5"/>
  <c r="AL885" i="5"/>
  <c r="AK885" i="5"/>
  <c r="AJ885" i="5"/>
  <c r="AI885" i="5"/>
  <c r="AE885" i="5"/>
  <c r="AD885" i="5"/>
  <c r="AC885" i="5"/>
  <c r="A885" i="5"/>
  <c r="AM884" i="5"/>
  <c r="AL884" i="5"/>
  <c r="AK884" i="5"/>
  <c r="AJ884" i="5"/>
  <c r="AI884" i="5"/>
  <c r="AE884" i="5"/>
  <c r="AD884" i="5"/>
  <c r="AC884" i="5"/>
  <c r="A884" i="5"/>
  <c r="AM883" i="5"/>
  <c r="AL883" i="5"/>
  <c r="AK883" i="5"/>
  <c r="AJ883" i="5"/>
  <c r="AI883" i="5"/>
  <c r="AE883" i="5"/>
  <c r="AD883" i="5"/>
  <c r="AC883" i="5"/>
  <c r="A883" i="5"/>
  <c r="AM882" i="5"/>
  <c r="AL882" i="5"/>
  <c r="AK882" i="5"/>
  <c r="AJ882" i="5"/>
  <c r="AI882" i="5"/>
  <c r="AE882" i="5"/>
  <c r="AD882" i="5"/>
  <c r="AC882" i="5"/>
  <c r="A882" i="5"/>
  <c r="AM881" i="5"/>
  <c r="AL881" i="5"/>
  <c r="AK881" i="5"/>
  <c r="AJ881" i="5"/>
  <c r="AI881" i="5"/>
  <c r="AE881" i="5"/>
  <c r="AD881" i="5"/>
  <c r="AC881" i="5"/>
  <c r="A881" i="5"/>
  <c r="AM880" i="5"/>
  <c r="AL880" i="5"/>
  <c r="AK880" i="5"/>
  <c r="AJ880" i="5"/>
  <c r="AI880" i="5"/>
  <c r="AE880" i="5"/>
  <c r="AD880" i="5"/>
  <c r="AC880" i="5"/>
  <c r="A880" i="5"/>
  <c r="AM879" i="5"/>
  <c r="AL879" i="5"/>
  <c r="AK879" i="5"/>
  <c r="AJ879" i="5"/>
  <c r="AI879" i="5"/>
  <c r="AE879" i="5"/>
  <c r="AD879" i="5"/>
  <c r="AC879" i="5"/>
  <c r="A879" i="5"/>
  <c r="AM878" i="5"/>
  <c r="AL878" i="5"/>
  <c r="AK878" i="5"/>
  <c r="AJ878" i="5"/>
  <c r="AI878" i="5"/>
  <c r="AE878" i="5"/>
  <c r="AD878" i="5"/>
  <c r="AC878" i="5"/>
  <c r="A878" i="5"/>
  <c r="AM877" i="5"/>
  <c r="AL877" i="5"/>
  <c r="AK877" i="5"/>
  <c r="AJ877" i="5"/>
  <c r="AI877" i="5"/>
  <c r="AE877" i="5"/>
  <c r="AD877" i="5"/>
  <c r="AC877" i="5"/>
  <c r="A877" i="5"/>
  <c r="AM876" i="5"/>
  <c r="AL876" i="5"/>
  <c r="AK876" i="5"/>
  <c r="AJ876" i="5"/>
  <c r="AI876" i="5"/>
  <c r="AE876" i="5"/>
  <c r="AD876" i="5"/>
  <c r="AC876" i="5"/>
  <c r="A876" i="5"/>
  <c r="AM875" i="5"/>
  <c r="AL875" i="5"/>
  <c r="AK875" i="5"/>
  <c r="AJ875" i="5"/>
  <c r="AI875" i="5"/>
  <c r="AE875" i="5"/>
  <c r="AD875" i="5"/>
  <c r="AC875" i="5"/>
  <c r="A875" i="5"/>
  <c r="AM874" i="5"/>
  <c r="AL874" i="5"/>
  <c r="AK874" i="5"/>
  <c r="AJ874" i="5"/>
  <c r="AI874" i="5"/>
  <c r="AE874" i="5"/>
  <c r="AD874" i="5"/>
  <c r="AC874" i="5"/>
  <c r="A874" i="5"/>
  <c r="AM873" i="5"/>
  <c r="AL873" i="5"/>
  <c r="AK873" i="5"/>
  <c r="AJ873" i="5"/>
  <c r="AI873" i="5"/>
  <c r="AE873" i="5"/>
  <c r="AD873" i="5"/>
  <c r="AC873" i="5"/>
  <c r="A873" i="5"/>
  <c r="AM872" i="5"/>
  <c r="AL872" i="5"/>
  <c r="AK872" i="5"/>
  <c r="AJ872" i="5"/>
  <c r="AI872" i="5"/>
  <c r="AE872" i="5"/>
  <c r="AD872" i="5"/>
  <c r="AC872" i="5"/>
  <c r="A872" i="5"/>
  <c r="AM871" i="5"/>
  <c r="AL871" i="5"/>
  <c r="AK871" i="5"/>
  <c r="AJ871" i="5"/>
  <c r="AI871" i="5"/>
  <c r="AE871" i="5"/>
  <c r="AD871" i="5"/>
  <c r="AC871" i="5"/>
  <c r="A871" i="5"/>
  <c r="AM870" i="5"/>
  <c r="AL870" i="5"/>
  <c r="AK870" i="5"/>
  <c r="AJ870" i="5"/>
  <c r="AI870" i="5"/>
  <c r="AE870" i="5"/>
  <c r="AD870" i="5"/>
  <c r="AC870" i="5"/>
  <c r="A870" i="5"/>
  <c r="AM869" i="5"/>
  <c r="AL869" i="5"/>
  <c r="AK869" i="5"/>
  <c r="AJ869" i="5"/>
  <c r="AI869" i="5"/>
  <c r="AE869" i="5"/>
  <c r="AD869" i="5"/>
  <c r="AC869" i="5"/>
  <c r="A869" i="5"/>
  <c r="AM868" i="5"/>
  <c r="AL868" i="5"/>
  <c r="AK868" i="5"/>
  <c r="AJ868" i="5"/>
  <c r="AI868" i="5"/>
  <c r="AE868" i="5"/>
  <c r="AD868" i="5"/>
  <c r="AC868" i="5"/>
  <c r="A868" i="5"/>
  <c r="AM867" i="5"/>
  <c r="AL867" i="5"/>
  <c r="AK867" i="5"/>
  <c r="AJ867" i="5"/>
  <c r="AI867" i="5"/>
  <c r="AE867" i="5"/>
  <c r="AD867" i="5"/>
  <c r="AC867" i="5"/>
  <c r="A867" i="5"/>
  <c r="AM866" i="5"/>
  <c r="AL866" i="5"/>
  <c r="AK866" i="5"/>
  <c r="AJ866" i="5"/>
  <c r="AI866" i="5"/>
  <c r="AE866" i="5"/>
  <c r="AD866" i="5"/>
  <c r="AC866" i="5"/>
  <c r="A866" i="5"/>
  <c r="AM865" i="5"/>
  <c r="AL865" i="5"/>
  <c r="AK865" i="5"/>
  <c r="AJ865" i="5"/>
  <c r="AI865" i="5"/>
  <c r="AE865" i="5"/>
  <c r="AD865" i="5"/>
  <c r="AC865" i="5"/>
  <c r="A865" i="5"/>
  <c r="AM864" i="5"/>
  <c r="AL864" i="5"/>
  <c r="AK864" i="5"/>
  <c r="AJ864" i="5"/>
  <c r="AI864" i="5"/>
  <c r="AE864" i="5"/>
  <c r="AD864" i="5"/>
  <c r="AC864" i="5"/>
  <c r="A864" i="5"/>
  <c r="AM863" i="5"/>
  <c r="AL863" i="5"/>
  <c r="AK863" i="5"/>
  <c r="AJ863" i="5"/>
  <c r="AI863" i="5"/>
  <c r="AE863" i="5"/>
  <c r="AD863" i="5"/>
  <c r="AC863" i="5"/>
  <c r="A863" i="5"/>
  <c r="AM862" i="5"/>
  <c r="AL862" i="5"/>
  <c r="AK862" i="5"/>
  <c r="AJ862" i="5"/>
  <c r="AI862" i="5"/>
  <c r="AE862" i="5"/>
  <c r="AD862" i="5"/>
  <c r="AC862" i="5"/>
  <c r="A862" i="5"/>
  <c r="AM861" i="5"/>
  <c r="AL861" i="5"/>
  <c r="AK861" i="5"/>
  <c r="AJ861" i="5"/>
  <c r="AI861" i="5"/>
  <c r="AE861" i="5"/>
  <c r="AD861" i="5"/>
  <c r="AC861" i="5"/>
  <c r="A861" i="5"/>
  <c r="AM860" i="5"/>
  <c r="AL860" i="5"/>
  <c r="AK860" i="5"/>
  <c r="AJ860" i="5"/>
  <c r="AI860" i="5"/>
  <c r="AE860" i="5"/>
  <c r="AD860" i="5"/>
  <c r="AC860" i="5"/>
  <c r="A860" i="5"/>
  <c r="AM859" i="5"/>
  <c r="AL859" i="5"/>
  <c r="AK859" i="5"/>
  <c r="AJ859" i="5"/>
  <c r="AI859" i="5"/>
  <c r="AE859" i="5"/>
  <c r="AD859" i="5"/>
  <c r="AC859" i="5"/>
  <c r="A859" i="5"/>
  <c r="AM858" i="5"/>
  <c r="AL858" i="5"/>
  <c r="AK858" i="5"/>
  <c r="AJ858" i="5"/>
  <c r="AI858" i="5"/>
  <c r="AE858" i="5"/>
  <c r="AD858" i="5"/>
  <c r="AC858" i="5"/>
  <c r="A858" i="5"/>
  <c r="AM857" i="5"/>
  <c r="AL857" i="5"/>
  <c r="AK857" i="5"/>
  <c r="AJ857" i="5"/>
  <c r="AI857" i="5"/>
  <c r="AE857" i="5"/>
  <c r="AD857" i="5"/>
  <c r="AC857" i="5"/>
  <c r="A857" i="5"/>
  <c r="AM856" i="5"/>
  <c r="AL856" i="5"/>
  <c r="AK856" i="5"/>
  <c r="AJ856" i="5"/>
  <c r="AI856" i="5"/>
  <c r="AE856" i="5"/>
  <c r="AD856" i="5"/>
  <c r="AC856" i="5"/>
  <c r="A856" i="5"/>
  <c r="AM855" i="5"/>
  <c r="AL855" i="5"/>
  <c r="AK855" i="5"/>
  <c r="AJ855" i="5"/>
  <c r="AI855" i="5"/>
  <c r="AE855" i="5"/>
  <c r="AD855" i="5"/>
  <c r="AC855" i="5"/>
  <c r="A855" i="5"/>
  <c r="AM854" i="5"/>
  <c r="AL854" i="5"/>
  <c r="AK854" i="5"/>
  <c r="AJ854" i="5"/>
  <c r="AI854" i="5"/>
  <c r="AE854" i="5"/>
  <c r="AD854" i="5"/>
  <c r="AC854" i="5"/>
  <c r="A854" i="5"/>
  <c r="AM853" i="5"/>
  <c r="AL853" i="5"/>
  <c r="AK853" i="5"/>
  <c r="AJ853" i="5"/>
  <c r="AI853" i="5"/>
  <c r="AE853" i="5"/>
  <c r="AD853" i="5"/>
  <c r="AC853" i="5"/>
  <c r="A853" i="5"/>
  <c r="AM852" i="5"/>
  <c r="AL852" i="5"/>
  <c r="AK852" i="5"/>
  <c r="AJ852" i="5"/>
  <c r="AI852" i="5"/>
  <c r="AE852" i="5"/>
  <c r="AD852" i="5"/>
  <c r="AC852" i="5"/>
  <c r="A852" i="5"/>
  <c r="AM851" i="5"/>
  <c r="AL851" i="5"/>
  <c r="AK851" i="5"/>
  <c r="AJ851" i="5"/>
  <c r="AI851" i="5"/>
  <c r="AE851" i="5"/>
  <c r="AD851" i="5"/>
  <c r="AC851" i="5"/>
  <c r="A851" i="5"/>
  <c r="AM850" i="5"/>
  <c r="AL850" i="5"/>
  <c r="AK850" i="5"/>
  <c r="AJ850" i="5"/>
  <c r="AI850" i="5"/>
  <c r="AE850" i="5"/>
  <c r="AD850" i="5"/>
  <c r="AC850" i="5"/>
  <c r="A850" i="5"/>
  <c r="AM849" i="5"/>
  <c r="AL849" i="5"/>
  <c r="AK849" i="5"/>
  <c r="AJ849" i="5"/>
  <c r="AI849" i="5"/>
  <c r="AE849" i="5"/>
  <c r="AD849" i="5"/>
  <c r="AC849" i="5"/>
  <c r="A849" i="5"/>
  <c r="AM848" i="5"/>
  <c r="AL848" i="5"/>
  <c r="AK848" i="5"/>
  <c r="AJ848" i="5"/>
  <c r="AI848" i="5"/>
  <c r="AE848" i="5"/>
  <c r="AD848" i="5"/>
  <c r="AC848" i="5"/>
  <c r="A848" i="5"/>
  <c r="AM847" i="5"/>
  <c r="AL847" i="5"/>
  <c r="AK847" i="5"/>
  <c r="AJ847" i="5"/>
  <c r="AI847" i="5"/>
  <c r="AE847" i="5"/>
  <c r="AD847" i="5"/>
  <c r="AC847" i="5"/>
  <c r="A847" i="5"/>
  <c r="AM846" i="5"/>
  <c r="AL846" i="5"/>
  <c r="AK846" i="5"/>
  <c r="AJ846" i="5"/>
  <c r="AI846" i="5"/>
  <c r="AE846" i="5"/>
  <c r="AD846" i="5"/>
  <c r="AC846" i="5"/>
  <c r="A846" i="5"/>
  <c r="AM845" i="5"/>
  <c r="AL845" i="5"/>
  <c r="AK845" i="5"/>
  <c r="AJ845" i="5"/>
  <c r="AI845" i="5"/>
  <c r="AE845" i="5"/>
  <c r="AD845" i="5"/>
  <c r="AC845" i="5"/>
  <c r="A845" i="5"/>
  <c r="AM844" i="5"/>
  <c r="AL844" i="5"/>
  <c r="AK844" i="5"/>
  <c r="AJ844" i="5"/>
  <c r="AI844" i="5"/>
  <c r="AE844" i="5"/>
  <c r="AD844" i="5"/>
  <c r="AC844" i="5"/>
  <c r="A844" i="5"/>
  <c r="AM843" i="5"/>
  <c r="AL843" i="5"/>
  <c r="AK843" i="5"/>
  <c r="AJ843" i="5"/>
  <c r="AI843" i="5"/>
  <c r="AE843" i="5"/>
  <c r="AD843" i="5"/>
  <c r="AC843" i="5"/>
  <c r="A843" i="5"/>
  <c r="AM842" i="5"/>
  <c r="AL842" i="5"/>
  <c r="AK842" i="5"/>
  <c r="AJ842" i="5"/>
  <c r="AI842" i="5"/>
  <c r="AE842" i="5"/>
  <c r="AD842" i="5"/>
  <c r="AC842" i="5"/>
  <c r="A842" i="5"/>
  <c r="AM841" i="5"/>
  <c r="AL841" i="5"/>
  <c r="AK841" i="5"/>
  <c r="AJ841" i="5"/>
  <c r="AI841" i="5"/>
  <c r="AE841" i="5"/>
  <c r="AD841" i="5"/>
  <c r="AC841" i="5"/>
  <c r="A841" i="5"/>
  <c r="AM840" i="5"/>
  <c r="AL840" i="5"/>
  <c r="AK840" i="5"/>
  <c r="AJ840" i="5"/>
  <c r="AI840" i="5"/>
  <c r="AE840" i="5"/>
  <c r="AD840" i="5"/>
  <c r="AC840" i="5"/>
  <c r="A840" i="5"/>
  <c r="AM839" i="5"/>
  <c r="AL839" i="5"/>
  <c r="AK839" i="5"/>
  <c r="AJ839" i="5"/>
  <c r="AI839" i="5"/>
  <c r="AE839" i="5"/>
  <c r="AD839" i="5"/>
  <c r="AC839" i="5"/>
  <c r="A839" i="5"/>
  <c r="AM838" i="5"/>
  <c r="AL838" i="5"/>
  <c r="AK838" i="5"/>
  <c r="AJ838" i="5"/>
  <c r="AI838" i="5"/>
  <c r="AE838" i="5"/>
  <c r="AD838" i="5"/>
  <c r="AC838" i="5"/>
  <c r="A838" i="5"/>
  <c r="AM837" i="5"/>
  <c r="AL837" i="5"/>
  <c r="AK837" i="5"/>
  <c r="AJ837" i="5"/>
  <c r="AI837" i="5"/>
  <c r="AE837" i="5"/>
  <c r="AD837" i="5"/>
  <c r="AC837" i="5"/>
  <c r="A837" i="5"/>
  <c r="AM836" i="5"/>
  <c r="AL836" i="5"/>
  <c r="AK836" i="5"/>
  <c r="AJ836" i="5"/>
  <c r="AI836" i="5"/>
  <c r="AE836" i="5"/>
  <c r="AD836" i="5"/>
  <c r="AC836" i="5"/>
  <c r="A836" i="5"/>
  <c r="AM835" i="5"/>
  <c r="AL835" i="5"/>
  <c r="AK835" i="5"/>
  <c r="AJ835" i="5"/>
  <c r="AI835" i="5"/>
  <c r="AE835" i="5"/>
  <c r="AD835" i="5"/>
  <c r="AC835" i="5"/>
  <c r="A835" i="5"/>
  <c r="AM834" i="5"/>
  <c r="AL834" i="5"/>
  <c r="AK834" i="5"/>
  <c r="AJ834" i="5"/>
  <c r="AI834" i="5"/>
  <c r="AE834" i="5"/>
  <c r="AD834" i="5"/>
  <c r="AC834" i="5"/>
  <c r="A834" i="5"/>
  <c r="AM833" i="5"/>
  <c r="AL833" i="5"/>
  <c r="AK833" i="5"/>
  <c r="AJ833" i="5"/>
  <c r="AI833" i="5"/>
  <c r="AE833" i="5"/>
  <c r="AD833" i="5"/>
  <c r="AC833" i="5"/>
  <c r="A833" i="5"/>
  <c r="AM832" i="5"/>
  <c r="AK832" i="5"/>
  <c r="AJ832" i="5"/>
  <c r="AI832" i="5"/>
  <c r="AE832" i="5"/>
  <c r="AD832" i="5"/>
  <c r="AC832" i="5"/>
  <c r="A832" i="5"/>
  <c r="AM831" i="5"/>
  <c r="AL831" i="5"/>
  <c r="AK831" i="5"/>
  <c r="AJ831" i="5"/>
  <c r="AI831" i="5"/>
  <c r="AE831" i="5"/>
  <c r="AD831" i="5"/>
  <c r="AC831" i="5"/>
  <c r="A831" i="5"/>
  <c r="AM830" i="5"/>
  <c r="AL830" i="5"/>
  <c r="AK830" i="5"/>
  <c r="AJ830" i="5"/>
  <c r="AI830" i="5"/>
  <c r="AE830" i="5"/>
  <c r="AD830" i="5"/>
  <c r="AC830" i="5"/>
  <c r="A830" i="5"/>
  <c r="AM829" i="5"/>
  <c r="AL829" i="5"/>
  <c r="AK829" i="5"/>
  <c r="AJ829" i="5"/>
  <c r="AI829" i="5"/>
  <c r="AE829" i="5"/>
  <c r="AD829" i="5"/>
  <c r="AC829" i="5"/>
  <c r="A829" i="5"/>
  <c r="AM828" i="5"/>
  <c r="AL828" i="5"/>
  <c r="AK828" i="5"/>
  <c r="AJ828" i="5"/>
  <c r="AI828" i="5"/>
  <c r="AE828" i="5"/>
  <c r="AD828" i="5"/>
  <c r="AC828" i="5"/>
  <c r="A828" i="5"/>
  <c r="AM827" i="5"/>
  <c r="AL827" i="5"/>
  <c r="AK827" i="5"/>
  <c r="AJ827" i="5"/>
  <c r="AI827" i="5"/>
  <c r="AE827" i="5"/>
  <c r="AD827" i="5"/>
  <c r="AC827" i="5"/>
  <c r="A827" i="5"/>
  <c r="AM826" i="5"/>
  <c r="AL826" i="5"/>
  <c r="AK826" i="5"/>
  <c r="AJ826" i="5"/>
  <c r="AI826" i="5"/>
  <c r="AE826" i="5"/>
  <c r="AD826" i="5"/>
  <c r="AC826" i="5"/>
  <c r="A826" i="5"/>
  <c r="AM825" i="5"/>
  <c r="AL825" i="5"/>
  <c r="AK825" i="5"/>
  <c r="AJ825" i="5"/>
  <c r="AI825" i="5"/>
  <c r="AE825" i="5"/>
  <c r="AD825" i="5"/>
  <c r="AC825" i="5"/>
  <c r="A825" i="5"/>
  <c r="AM824" i="5"/>
  <c r="AL824" i="5"/>
  <c r="AK824" i="5"/>
  <c r="AJ824" i="5"/>
  <c r="AI824" i="5"/>
  <c r="AE824" i="5"/>
  <c r="AD824" i="5"/>
  <c r="AC824" i="5"/>
  <c r="A824" i="5"/>
  <c r="AM823" i="5"/>
  <c r="AL823" i="5"/>
  <c r="AK823" i="5"/>
  <c r="AJ823" i="5"/>
  <c r="AI823" i="5"/>
  <c r="AE823" i="5"/>
  <c r="AD823" i="5"/>
  <c r="AC823" i="5"/>
  <c r="A823" i="5"/>
  <c r="AM822" i="5"/>
  <c r="AL822" i="5"/>
  <c r="AK822" i="5"/>
  <c r="AJ822" i="5"/>
  <c r="AI822" i="5"/>
  <c r="AE822" i="5"/>
  <c r="AD822" i="5"/>
  <c r="AC822" i="5"/>
  <c r="A822" i="5"/>
  <c r="AM821" i="5"/>
  <c r="AL821" i="5"/>
  <c r="AK821" i="5"/>
  <c r="AJ821" i="5"/>
  <c r="AI821" i="5"/>
  <c r="AE821" i="5"/>
  <c r="AD821" i="5"/>
  <c r="AC821" i="5"/>
  <c r="A821" i="5"/>
  <c r="AM820" i="5"/>
  <c r="AL820" i="5"/>
  <c r="AK820" i="5"/>
  <c r="AJ820" i="5"/>
  <c r="AI820" i="5"/>
  <c r="AE820" i="5"/>
  <c r="AD820" i="5"/>
  <c r="AC820" i="5"/>
  <c r="A820" i="5"/>
  <c r="AM819" i="5"/>
  <c r="AL819" i="5"/>
  <c r="AK819" i="5"/>
  <c r="AJ819" i="5"/>
  <c r="AI819" i="5"/>
  <c r="AE819" i="5"/>
  <c r="AD819" i="5"/>
  <c r="AC819" i="5"/>
  <c r="A819" i="5"/>
  <c r="AM818" i="5"/>
  <c r="AL818" i="5"/>
  <c r="AK818" i="5"/>
  <c r="AJ818" i="5"/>
  <c r="AI818" i="5"/>
  <c r="AE818" i="5"/>
  <c r="AD818" i="5"/>
  <c r="AC818" i="5"/>
  <c r="A818" i="5"/>
  <c r="AM817" i="5"/>
  <c r="AL817" i="5"/>
  <c r="AK817" i="5"/>
  <c r="AJ817" i="5"/>
  <c r="AI817" i="5"/>
  <c r="AE817" i="5"/>
  <c r="AD817" i="5"/>
  <c r="AC817" i="5"/>
  <c r="A817" i="5"/>
  <c r="AM816" i="5"/>
  <c r="AL816" i="5"/>
  <c r="AK816" i="5"/>
  <c r="AJ816" i="5"/>
  <c r="AI816" i="5"/>
  <c r="AE816" i="5"/>
  <c r="AD816" i="5"/>
  <c r="AC816" i="5"/>
  <c r="A816" i="5"/>
  <c r="AM815" i="5"/>
  <c r="AL815" i="5"/>
  <c r="AK815" i="5"/>
  <c r="AJ815" i="5"/>
  <c r="AI815" i="5"/>
  <c r="AE815" i="5"/>
  <c r="AD815" i="5"/>
  <c r="AC815" i="5"/>
  <c r="A815" i="5"/>
  <c r="AM814" i="5"/>
  <c r="AL814" i="5"/>
  <c r="AK814" i="5"/>
  <c r="AJ814" i="5"/>
  <c r="AI814" i="5"/>
  <c r="AE814" i="5"/>
  <c r="AD814" i="5"/>
  <c r="AC814" i="5"/>
  <c r="A814" i="5"/>
  <c r="AM813" i="5"/>
  <c r="AL813" i="5"/>
  <c r="AK813" i="5"/>
  <c r="AJ813" i="5"/>
  <c r="AI813" i="5"/>
  <c r="AE813" i="5"/>
  <c r="AD813" i="5"/>
  <c r="AC813" i="5"/>
  <c r="A813" i="5"/>
  <c r="AM812" i="5"/>
  <c r="AL812" i="5"/>
  <c r="AK812" i="5"/>
  <c r="AJ812" i="5"/>
  <c r="AI812" i="5"/>
  <c r="AE812" i="5"/>
  <c r="AD812" i="5"/>
  <c r="AC812" i="5"/>
  <c r="A812" i="5"/>
  <c r="AM811" i="5"/>
  <c r="AL811" i="5"/>
  <c r="AK811" i="5"/>
  <c r="AJ811" i="5"/>
  <c r="AI811" i="5"/>
  <c r="AE811" i="5"/>
  <c r="AD811" i="5"/>
  <c r="AC811" i="5"/>
  <c r="A811" i="5"/>
  <c r="AM810" i="5"/>
  <c r="AL810" i="5"/>
  <c r="AK810" i="5"/>
  <c r="AJ810" i="5"/>
  <c r="AI810" i="5"/>
  <c r="AE810" i="5"/>
  <c r="AD810" i="5"/>
  <c r="AC810" i="5"/>
  <c r="A810" i="5"/>
  <c r="AM809" i="5"/>
  <c r="AL809" i="5"/>
  <c r="AK809" i="5"/>
  <c r="AJ809" i="5"/>
  <c r="AI809" i="5"/>
  <c r="AE809" i="5"/>
  <c r="AD809" i="5"/>
  <c r="AC809" i="5"/>
  <c r="A809" i="5"/>
  <c r="AM808" i="5"/>
  <c r="AL808" i="5"/>
  <c r="AK808" i="5"/>
  <c r="AJ808" i="5"/>
  <c r="AI808" i="5"/>
  <c r="AE808" i="5"/>
  <c r="AD808" i="5"/>
  <c r="AC808" i="5"/>
  <c r="A808" i="5"/>
  <c r="AM807" i="5"/>
  <c r="AL807" i="5"/>
  <c r="AK807" i="5"/>
  <c r="AJ807" i="5"/>
  <c r="AI807" i="5"/>
  <c r="AE807" i="5"/>
  <c r="AD807" i="5"/>
  <c r="AC807" i="5"/>
  <c r="A807" i="5"/>
  <c r="AM806" i="5"/>
  <c r="AL806" i="5"/>
  <c r="AK806" i="5"/>
  <c r="AJ806" i="5"/>
  <c r="AI806" i="5"/>
  <c r="AE806" i="5"/>
  <c r="AD806" i="5"/>
  <c r="AC806" i="5"/>
  <c r="AM805" i="5"/>
  <c r="AL805" i="5"/>
  <c r="AK805" i="5"/>
  <c r="AJ805" i="5"/>
  <c r="AI805" i="5"/>
  <c r="AE805" i="5"/>
  <c r="AD805" i="5"/>
  <c r="AC805" i="5"/>
  <c r="AM804" i="5"/>
  <c r="AL804" i="5"/>
  <c r="AK804" i="5"/>
  <c r="AJ804" i="5"/>
  <c r="AI804" i="5"/>
  <c r="AE804" i="5"/>
  <c r="AD804" i="5"/>
  <c r="AC804" i="5"/>
  <c r="A804" i="5"/>
  <c r="AM803" i="5"/>
  <c r="AL803" i="5"/>
  <c r="AK803" i="5"/>
  <c r="AJ803" i="5"/>
  <c r="AI803" i="5"/>
  <c r="AE803" i="5"/>
  <c r="AD803" i="5"/>
  <c r="AC803" i="5"/>
  <c r="A803" i="5"/>
  <c r="AM802" i="5"/>
  <c r="AL802" i="5"/>
  <c r="AK802" i="5"/>
  <c r="AJ802" i="5"/>
  <c r="AI802" i="5"/>
  <c r="AE802" i="5"/>
  <c r="AD802" i="5"/>
  <c r="AC802" i="5"/>
  <c r="A802" i="5"/>
  <c r="AM801" i="5"/>
  <c r="AL801" i="5"/>
  <c r="AK801" i="5"/>
  <c r="AJ801" i="5"/>
  <c r="AI801" i="5"/>
  <c r="AE801" i="5"/>
  <c r="AD801" i="5"/>
  <c r="AC801" i="5"/>
  <c r="A801" i="5"/>
  <c r="AM800" i="5"/>
  <c r="AL800" i="5"/>
  <c r="AK800" i="5"/>
  <c r="AJ800" i="5"/>
  <c r="AI800" i="5"/>
  <c r="AE800" i="5"/>
  <c r="AD800" i="5"/>
  <c r="AC800" i="5"/>
  <c r="A800" i="5"/>
  <c r="AM799" i="5"/>
  <c r="AL799" i="5"/>
  <c r="AK799" i="5"/>
  <c r="AJ799" i="5"/>
  <c r="AI799" i="5"/>
  <c r="AE799" i="5"/>
  <c r="AD799" i="5"/>
  <c r="AC799" i="5"/>
  <c r="A799" i="5"/>
  <c r="AM798" i="5"/>
  <c r="AL798" i="5"/>
  <c r="AK798" i="5"/>
  <c r="AJ798" i="5"/>
  <c r="AI798" i="5"/>
  <c r="AE798" i="5"/>
  <c r="AD798" i="5"/>
  <c r="AC798" i="5"/>
  <c r="A798" i="5"/>
  <c r="AM797" i="5"/>
  <c r="AL797" i="5"/>
  <c r="AK797" i="5"/>
  <c r="AJ797" i="5"/>
  <c r="AI797" i="5"/>
  <c r="AE797" i="5"/>
  <c r="AD797" i="5"/>
  <c r="AC797" i="5"/>
  <c r="A797" i="5"/>
  <c r="AM796" i="5"/>
  <c r="AL796" i="5"/>
  <c r="AK796" i="5"/>
  <c r="AJ796" i="5"/>
  <c r="AI796" i="5"/>
  <c r="AE796" i="5"/>
  <c r="AD796" i="5"/>
  <c r="AC796" i="5"/>
  <c r="A796" i="5"/>
  <c r="AM795" i="5"/>
  <c r="AL795" i="5"/>
  <c r="AK795" i="5"/>
  <c r="AJ795" i="5"/>
  <c r="AI795" i="5"/>
  <c r="AE795" i="5"/>
  <c r="AD795" i="5"/>
  <c r="AC795" i="5"/>
  <c r="A795" i="5"/>
  <c r="AM794" i="5"/>
  <c r="AL794" i="5"/>
  <c r="AK794" i="5"/>
  <c r="AJ794" i="5"/>
  <c r="AI794" i="5"/>
  <c r="AE794" i="5"/>
  <c r="AD794" i="5"/>
  <c r="AC794" i="5"/>
  <c r="A794" i="5"/>
  <c r="AM793" i="5"/>
  <c r="AL793" i="5"/>
  <c r="AK793" i="5"/>
  <c r="AJ793" i="5"/>
  <c r="AI793" i="5"/>
  <c r="AE793" i="5"/>
  <c r="AD793" i="5"/>
  <c r="AC793" i="5"/>
  <c r="A793" i="5"/>
  <c r="AM792" i="5"/>
  <c r="AL792" i="5"/>
  <c r="AK792" i="5"/>
  <c r="AJ792" i="5"/>
  <c r="AI792" i="5"/>
  <c r="AE792" i="5"/>
  <c r="AD792" i="5"/>
  <c r="AC792" i="5"/>
  <c r="A792" i="5"/>
  <c r="AM791" i="5"/>
  <c r="AL791" i="5"/>
  <c r="AK791" i="5"/>
  <c r="AJ791" i="5"/>
  <c r="AI791" i="5"/>
  <c r="AE791" i="5"/>
  <c r="AD791" i="5"/>
  <c r="AC791" i="5"/>
  <c r="A791" i="5"/>
  <c r="AM790" i="5"/>
  <c r="AL790" i="5"/>
  <c r="AK790" i="5"/>
  <c r="AJ790" i="5"/>
  <c r="AI790" i="5"/>
  <c r="AE790" i="5"/>
  <c r="AD790" i="5"/>
  <c r="AC790" i="5"/>
  <c r="A790" i="5"/>
  <c r="AM789" i="5"/>
  <c r="AL789" i="5"/>
  <c r="AK789" i="5"/>
  <c r="AJ789" i="5"/>
  <c r="AI789" i="5"/>
  <c r="AE789" i="5"/>
  <c r="AD789" i="5"/>
  <c r="AC789" i="5"/>
  <c r="A789" i="5"/>
  <c r="AM788" i="5"/>
  <c r="AL788" i="5"/>
  <c r="AK788" i="5"/>
  <c r="AJ788" i="5"/>
  <c r="AI788" i="5"/>
  <c r="AE788" i="5"/>
  <c r="AD788" i="5"/>
  <c r="AC788" i="5"/>
  <c r="A788" i="5"/>
  <c r="AM787" i="5"/>
  <c r="AL787" i="5"/>
  <c r="AK787" i="5"/>
  <c r="AJ787" i="5"/>
  <c r="AI787" i="5"/>
  <c r="AE787" i="5"/>
  <c r="AD787" i="5"/>
  <c r="AC787" i="5"/>
  <c r="A787" i="5"/>
  <c r="AM786" i="5"/>
  <c r="AL786" i="5"/>
  <c r="AK786" i="5"/>
  <c r="AJ786" i="5"/>
  <c r="AI786" i="5"/>
  <c r="AE786" i="5"/>
  <c r="AD786" i="5"/>
  <c r="AC786" i="5"/>
  <c r="A786" i="5"/>
  <c r="AM785" i="5"/>
  <c r="AL785" i="5"/>
  <c r="AK785" i="5"/>
  <c r="AJ785" i="5"/>
  <c r="AI785" i="5"/>
  <c r="AE785" i="5"/>
  <c r="AD785" i="5"/>
  <c r="AC785" i="5"/>
  <c r="A785" i="5"/>
  <c r="AM784" i="5"/>
  <c r="AL784" i="5"/>
  <c r="AK784" i="5"/>
  <c r="AJ784" i="5"/>
  <c r="AI784" i="5"/>
  <c r="AE784" i="5"/>
  <c r="AD784" i="5"/>
  <c r="AC784" i="5"/>
  <c r="A784" i="5"/>
  <c r="AM783" i="5"/>
  <c r="AL783" i="5"/>
  <c r="AK783" i="5"/>
  <c r="AJ783" i="5"/>
  <c r="AI783" i="5"/>
  <c r="AE783" i="5"/>
  <c r="AD783" i="5"/>
  <c r="AC783" i="5"/>
  <c r="A783" i="5"/>
  <c r="AM782" i="5"/>
  <c r="AL782" i="5"/>
  <c r="AK782" i="5"/>
  <c r="AJ782" i="5"/>
  <c r="AI782" i="5"/>
  <c r="AE782" i="5"/>
  <c r="AD782" i="5"/>
  <c r="AC782" i="5"/>
  <c r="A782" i="5"/>
  <c r="AM781" i="5"/>
  <c r="AL781" i="5"/>
  <c r="AK781" i="5"/>
  <c r="AJ781" i="5"/>
  <c r="AI781" i="5"/>
  <c r="AE781" i="5"/>
  <c r="AD781" i="5"/>
  <c r="AC781" i="5"/>
  <c r="A781" i="5"/>
  <c r="AM780" i="5"/>
  <c r="AL780" i="5"/>
  <c r="AK780" i="5"/>
  <c r="AJ780" i="5"/>
  <c r="AI780" i="5"/>
  <c r="AE780" i="5"/>
  <c r="AD780" i="5"/>
  <c r="AC780" i="5"/>
  <c r="A780" i="5"/>
  <c r="AM779" i="5"/>
  <c r="AL779" i="5"/>
  <c r="AK779" i="5"/>
  <c r="AJ779" i="5"/>
  <c r="AI779" i="5"/>
  <c r="AE779" i="5"/>
  <c r="AD779" i="5"/>
  <c r="AC779" i="5"/>
  <c r="A779" i="5"/>
  <c r="AM778" i="5"/>
  <c r="AL778" i="5"/>
  <c r="AK778" i="5"/>
  <c r="AJ778" i="5"/>
  <c r="AI778" i="5"/>
  <c r="AE778" i="5"/>
  <c r="AD778" i="5"/>
  <c r="AC778" i="5"/>
  <c r="A778" i="5"/>
  <c r="AM777" i="5"/>
  <c r="AL777" i="5"/>
  <c r="AK777" i="5"/>
  <c r="AJ777" i="5"/>
  <c r="AI777" i="5"/>
  <c r="AE777" i="5"/>
  <c r="AD777" i="5"/>
  <c r="AC777" i="5"/>
  <c r="A777" i="5"/>
  <c r="AM776" i="5"/>
  <c r="AL776" i="5"/>
  <c r="AK776" i="5"/>
  <c r="AJ776" i="5"/>
  <c r="AI776" i="5"/>
  <c r="AE776" i="5"/>
  <c r="AD776" i="5"/>
  <c r="AC776" i="5"/>
  <c r="A776" i="5"/>
  <c r="AM775" i="5"/>
  <c r="AL775" i="5"/>
  <c r="AK775" i="5"/>
  <c r="AJ775" i="5"/>
  <c r="AI775" i="5"/>
  <c r="AE775" i="5"/>
  <c r="AD775" i="5"/>
  <c r="AC775" i="5"/>
  <c r="A775" i="5"/>
  <c r="AM774" i="5"/>
  <c r="AL774" i="5"/>
  <c r="AK774" i="5"/>
  <c r="AJ774" i="5"/>
  <c r="AI774" i="5"/>
  <c r="AE774" i="5"/>
  <c r="AD774" i="5"/>
  <c r="AC774" i="5"/>
  <c r="A774" i="5"/>
  <c r="AM773" i="5"/>
  <c r="AL773" i="5"/>
  <c r="AK773" i="5"/>
  <c r="AJ773" i="5"/>
  <c r="AI773" i="5"/>
  <c r="AE773" i="5"/>
  <c r="AD773" i="5"/>
  <c r="AC773" i="5"/>
  <c r="A773" i="5"/>
  <c r="AM772" i="5"/>
  <c r="AL772" i="5"/>
  <c r="AK772" i="5"/>
  <c r="AJ772" i="5"/>
  <c r="AI772" i="5"/>
  <c r="AE772" i="5"/>
  <c r="AD772" i="5"/>
  <c r="AC772" i="5"/>
  <c r="A772" i="5"/>
  <c r="AM771" i="5"/>
  <c r="AL771" i="5"/>
  <c r="AK771" i="5"/>
  <c r="AJ771" i="5"/>
  <c r="AI771" i="5"/>
  <c r="AE771" i="5"/>
  <c r="AD771" i="5"/>
  <c r="AC771" i="5"/>
  <c r="A771" i="5"/>
  <c r="AM770" i="5"/>
  <c r="AL770" i="5"/>
  <c r="AK770" i="5"/>
  <c r="AJ770" i="5"/>
  <c r="AI770" i="5"/>
  <c r="AE770" i="5"/>
  <c r="AD770" i="5"/>
  <c r="AC770" i="5"/>
  <c r="A770" i="5"/>
  <c r="AM769" i="5"/>
  <c r="AL769" i="5"/>
  <c r="AK769" i="5"/>
  <c r="AJ769" i="5"/>
  <c r="AI769" i="5"/>
  <c r="AE769" i="5"/>
  <c r="AD769" i="5"/>
  <c r="AC769" i="5"/>
  <c r="A769" i="5"/>
  <c r="AM768" i="5"/>
  <c r="AL768" i="5"/>
  <c r="AK768" i="5"/>
  <c r="AJ768" i="5"/>
  <c r="AI768" i="5"/>
  <c r="AE768" i="5"/>
  <c r="AD768" i="5"/>
  <c r="AC768" i="5"/>
  <c r="A768" i="5"/>
  <c r="AM767" i="5"/>
  <c r="AL767" i="5"/>
  <c r="AK767" i="5"/>
  <c r="AJ767" i="5"/>
  <c r="AI767" i="5"/>
  <c r="AE767" i="5"/>
  <c r="AD767" i="5"/>
  <c r="AC767" i="5"/>
  <c r="A767" i="5"/>
  <c r="AM766" i="5"/>
  <c r="AL766" i="5"/>
  <c r="AK766" i="5"/>
  <c r="AJ766" i="5"/>
  <c r="AI766" i="5"/>
  <c r="AE766" i="5"/>
  <c r="AD766" i="5"/>
  <c r="AC766" i="5"/>
  <c r="A766" i="5"/>
  <c r="AM765" i="5"/>
  <c r="AL765" i="5"/>
  <c r="AK765" i="5"/>
  <c r="AJ765" i="5"/>
  <c r="AI765" i="5"/>
  <c r="AE765" i="5"/>
  <c r="AD765" i="5"/>
  <c r="AC765" i="5"/>
  <c r="A765" i="5"/>
  <c r="AM764" i="5"/>
  <c r="AL764" i="5"/>
  <c r="AK764" i="5"/>
  <c r="AJ764" i="5"/>
  <c r="AI764" i="5"/>
  <c r="AE764" i="5"/>
  <c r="AD764" i="5"/>
  <c r="AC764" i="5"/>
  <c r="A764" i="5"/>
  <c r="AM763" i="5"/>
  <c r="AL763" i="5"/>
  <c r="AK763" i="5"/>
  <c r="AJ763" i="5"/>
  <c r="AI763" i="5"/>
  <c r="AE763" i="5"/>
  <c r="AD763" i="5"/>
  <c r="AC763" i="5"/>
  <c r="A763" i="5"/>
  <c r="AM762" i="5"/>
  <c r="AL762" i="5"/>
  <c r="AK762" i="5"/>
  <c r="AJ762" i="5"/>
  <c r="AI762" i="5"/>
  <c r="AE762" i="5"/>
  <c r="AD762" i="5"/>
  <c r="AC762" i="5"/>
  <c r="A762" i="5"/>
  <c r="AM761" i="5"/>
  <c r="AL761" i="5"/>
  <c r="AK761" i="5"/>
  <c r="AJ761" i="5"/>
  <c r="AI761" i="5"/>
  <c r="AE761" i="5"/>
  <c r="AD761" i="5"/>
  <c r="AC761" i="5"/>
  <c r="A761" i="5"/>
  <c r="AM760" i="5"/>
  <c r="AL760" i="5"/>
  <c r="AK760" i="5"/>
  <c r="AI760" i="5"/>
  <c r="AE760" i="5"/>
  <c r="AC760" i="5"/>
  <c r="X760" i="5"/>
  <c r="AJ760" i="5" s="1"/>
  <c r="A760" i="5"/>
  <c r="AM759" i="5"/>
  <c r="AL759" i="5"/>
  <c r="AK759" i="5"/>
  <c r="AJ759" i="5"/>
  <c r="AI759" i="5"/>
  <c r="AE759" i="5"/>
  <c r="AD759" i="5"/>
  <c r="AC759" i="5"/>
  <c r="A759" i="5"/>
  <c r="AM758" i="5"/>
  <c r="AL758" i="5"/>
  <c r="AK758" i="5"/>
  <c r="AJ758" i="5"/>
  <c r="AI758" i="5"/>
  <c r="AE758" i="5"/>
  <c r="AD758" i="5"/>
  <c r="AC758" i="5"/>
  <c r="A758" i="5"/>
  <c r="AM757" i="5"/>
  <c r="AL757" i="5"/>
  <c r="AK757" i="5"/>
  <c r="AJ757" i="5"/>
  <c r="AI757" i="5"/>
  <c r="AE757" i="5"/>
  <c r="AD757" i="5"/>
  <c r="AC757" i="5"/>
  <c r="A757" i="5"/>
  <c r="AM756" i="5"/>
  <c r="AL756" i="5"/>
  <c r="AK756" i="5"/>
  <c r="AJ756" i="5"/>
  <c r="AI756" i="5"/>
  <c r="AE756" i="5"/>
  <c r="AD756" i="5"/>
  <c r="AC756" i="5"/>
  <c r="A756" i="5"/>
  <c r="AM755" i="5"/>
  <c r="AL755" i="5"/>
  <c r="AK755" i="5"/>
  <c r="AJ755" i="5"/>
  <c r="AI755" i="5"/>
  <c r="AE755" i="5"/>
  <c r="AD755" i="5"/>
  <c r="AC755" i="5"/>
  <c r="A755" i="5"/>
  <c r="AM754" i="5"/>
  <c r="AL754" i="5"/>
  <c r="AK754" i="5"/>
  <c r="AJ754" i="5"/>
  <c r="AI754" i="5"/>
  <c r="AE754" i="5"/>
  <c r="AD754" i="5"/>
  <c r="AC754" i="5"/>
  <c r="A754" i="5"/>
  <c r="AM753" i="5"/>
  <c r="AL753" i="5"/>
  <c r="AK753" i="5"/>
  <c r="AJ753" i="5"/>
  <c r="AI753" i="5"/>
  <c r="AE753" i="5"/>
  <c r="AD753" i="5"/>
  <c r="AC753" i="5"/>
  <c r="A753" i="5"/>
  <c r="AM752" i="5"/>
  <c r="AL752" i="5"/>
  <c r="AK752" i="5"/>
  <c r="AJ752" i="5"/>
  <c r="AI752" i="5"/>
  <c r="AE752" i="5"/>
  <c r="AD752" i="5"/>
  <c r="AC752" i="5"/>
  <c r="A752" i="5"/>
  <c r="AM751" i="5"/>
  <c r="AL751" i="5"/>
  <c r="AK751" i="5"/>
  <c r="AJ751" i="5"/>
  <c r="AI751" i="5"/>
  <c r="AE751" i="5"/>
  <c r="AD751" i="5"/>
  <c r="AC751" i="5"/>
  <c r="A751" i="5"/>
  <c r="AM750" i="5"/>
  <c r="AL750" i="5"/>
  <c r="AK750" i="5"/>
  <c r="AJ750" i="5"/>
  <c r="AI750" i="5"/>
  <c r="AE750" i="5"/>
  <c r="AD750" i="5"/>
  <c r="AC750" i="5"/>
  <c r="A750" i="5"/>
  <c r="AM749" i="5"/>
  <c r="AL749" i="5"/>
  <c r="AK749" i="5"/>
  <c r="AJ749" i="5"/>
  <c r="AI749" i="5"/>
  <c r="AE749" i="5"/>
  <c r="AD749" i="5"/>
  <c r="AC749" i="5"/>
  <c r="A749" i="5"/>
  <c r="AM748" i="5"/>
  <c r="AL748" i="5"/>
  <c r="AK748" i="5"/>
  <c r="AJ748" i="5"/>
  <c r="AI748" i="5"/>
  <c r="AE748" i="5"/>
  <c r="AD748" i="5"/>
  <c r="AC748" i="5"/>
  <c r="A748" i="5"/>
  <c r="AM747" i="5"/>
  <c r="AL747" i="5"/>
  <c r="AK747" i="5"/>
  <c r="AJ747" i="5"/>
  <c r="AI747" i="5"/>
  <c r="AE747" i="5"/>
  <c r="AD747" i="5"/>
  <c r="AC747" i="5"/>
  <c r="A747" i="5"/>
  <c r="AM746" i="5"/>
  <c r="AL746" i="5"/>
  <c r="AK746" i="5"/>
  <c r="AJ746" i="5"/>
  <c r="AI746" i="5"/>
  <c r="AE746" i="5"/>
  <c r="AD746" i="5"/>
  <c r="AC746" i="5"/>
  <c r="A746" i="5"/>
  <c r="AM745" i="5"/>
  <c r="AL745" i="5"/>
  <c r="AK745" i="5"/>
  <c r="AJ745" i="5"/>
  <c r="AI745" i="5"/>
  <c r="AE745" i="5"/>
  <c r="AD745" i="5"/>
  <c r="AC745" i="5"/>
  <c r="A745" i="5"/>
  <c r="AM744" i="5"/>
  <c r="AL744" i="5"/>
  <c r="AK744" i="5"/>
  <c r="AJ744" i="5"/>
  <c r="AI744" i="5"/>
  <c r="AE744" i="5"/>
  <c r="AD744" i="5"/>
  <c r="AC744" i="5"/>
  <c r="A744" i="5"/>
  <c r="AM743" i="5"/>
  <c r="AL743" i="5"/>
  <c r="AK743" i="5"/>
  <c r="AJ743" i="5"/>
  <c r="AI743" i="5"/>
  <c r="AE743" i="5"/>
  <c r="AD743" i="5"/>
  <c r="AC743" i="5"/>
  <c r="A743" i="5"/>
  <c r="AM742" i="5"/>
  <c r="AL742" i="5"/>
  <c r="AK742" i="5"/>
  <c r="AI742" i="5"/>
  <c r="AE742" i="5"/>
  <c r="AC742" i="5"/>
  <c r="X742" i="5"/>
  <c r="AD742" i="5" s="1"/>
  <c r="A742" i="5"/>
  <c r="AM741" i="5"/>
  <c r="AL741" i="5"/>
  <c r="AK741" i="5"/>
  <c r="AJ741" i="5"/>
  <c r="AI741" i="5"/>
  <c r="AE741" i="5"/>
  <c r="AD741" i="5"/>
  <c r="AC741" i="5"/>
  <c r="A741" i="5"/>
  <c r="AM740" i="5"/>
  <c r="AL740" i="5"/>
  <c r="AK740" i="5"/>
  <c r="AJ740" i="5"/>
  <c r="AI740" i="5"/>
  <c r="AE740" i="5"/>
  <c r="AD740" i="5"/>
  <c r="AC740" i="5"/>
  <c r="A740" i="5"/>
  <c r="AM739" i="5"/>
  <c r="AL739" i="5"/>
  <c r="AK739" i="5"/>
  <c r="AJ739" i="5"/>
  <c r="AI739" i="5"/>
  <c r="AE739" i="5"/>
  <c r="AD739" i="5"/>
  <c r="AC739" i="5"/>
  <c r="A739" i="5"/>
  <c r="AM738" i="5"/>
  <c r="AL738" i="5"/>
  <c r="AK738" i="5"/>
  <c r="AJ738" i="5"/>
  <c r="AI738" i="5"/>
  <c r="AE738" i="5"/>
  <c r="AD738" i="5"/>
  <c r="AC738" i="5"/>
  <c r="A738" i="5"/>
  <c r="AM737" i="5"/>
  <c r="AL737" i="5"/>
  <c r="AK737" i="5"/>
  <c r="AJ737" i="5"/>
  <c r="AI737" i="5"/>
  <c r="AE737" i="5"/>
  <c r="AD737" i="5"/>
  <c r="AC737" i="5"/>
  <c r="A737" i="5"/>
  <c r="AM736" i="5"/>
  <c r="AL736" i="5"/>
  <c r="AK736" i="5"/>
  <c r="AJ736" i="5"/>
  <c r="AI736" i="5"/>
  <c r="AE736" i="5"/>
  <c r="AD736" i="5"/>
  <c r="AC736" i="5"/>
  <c r="A736" i="5"/>
  <c r="AM735" i="5"/>
  <c r="AL735" i="5"/>
  <c r="AK735" i="5"/>
  <c r="AJ735" i="5"/>
  <c r="AI735" i="5"/>
  <c r="AE735" i="5"/>
  <c r="AD735" i="5"/>
  <c r="AC735" i="5"/>
  <c r="A735" i="5"/>
  <c r="AM734" i="5"/>
  <c r="AL734" i="5"/>
  <c r="AK734" i="5"/>
  <c r="AJ734" i="5"/>
  <c r="AI734" i="5"/>
  <c r="AE734" i="5"/>
  <c r="AD734" i="5"/>
  <c r="AC734" i="5"/>
  <c r="A734" i="5"/>
  <c r="AM733" i="5"/>
  <c r="AL733" i="5"/>
  <c r="AK733" i="5"/>
  <c r="AJ733" i="5"/>
  <c r="AI733" i="5"/>
  <c r="AE733" i="5"/>
  <c r="AD733" i="5"/>
  <c r="AC733" i="5"/>
  <c r="A733" i="5"/>
  <c r="AM732" i="5"/>
  <c r="AL732" i="5"/>
  <c r="AK732" i="5"/>
  <c r="AJ732" i="5"/>
  <c r="AI732" i="5"/>
  <c r="AE732" i="5"/>
  <c r="AD732" i="5"/>
  <c r="AC732" i="5"/>
  <c r="A732" i="5"/>
  <c r="AM731" i="5"/>
  <c r="AL731" i="5"/>
  <c r="AK731" i="5"/>
  <c r="AJ731" i="5"/>
  <c r="AI731" i="5"/>
  <c r="AE731" i="5"/>
  <c r="AD731" i="5"/>
  <c r="AC731" i="5"/>
  <c r="A731" i="5"/>
  <c r="AM730" i="5"/>
  <c r="AL730" i="5"/>
  <c r="AK730" i="5"/>
  <c r="AJ730" i="5"/>
  <c r="AI730" i="5"/>
  <c r="AE730" i="5"/>
  <c r="AD730" i="5"/>
  <c r="AC730" i="5"/>
  <c r="A730" i="5"/>
  <c r="AM729" i="5"/>
  <c r="AL729" i="5"/>
  <c r="AK729" i="5"/>
  <c r="AJ729" i="5"/>
  <c r="AI729" i="5"/>
  <c r="AE729" i="5"/>
  <c r="AD729" i="5"/>
  <c r="AC729" i="5"/>
  <c r="A729" i="5"/>
  <c r="AM728" i="5"/>
  <c r="AL728" i="5"/>
  <c r="AK728" i="5"/>
  <c r="AJ728" i="5"/>
  <c r="AI728" i="5"/>
  <c r="AE728" i="5"/>
  <c r="AD728" i="5"/>
  <c r="AC728" i="5"/>
  <c r="A728" i="5"/>
  <c r="AM727" i="5"/>
  <c r="AL727" i="5"/>
  <c r="AK727" i="5"/>
  <c r="AJ727" i="5"/>
  <c r="AI727" i="5"/>
  <c r="AE727" i="5"/>
  <c r="AD727" i="5"/>
  <c r="AC727" i="5"/>
  <c r="A727" i="5"/>
  <c r="AM726" i="5"/>
  <c r="AL726" i="5"/>
  <c r="AK726" i="5"/>
  <c r="AJ726" i="5"/>
  <c r="AI726" i="5"/>
  <c r="AE726" i="5"/>
  <c r="AD726" i="5"/>
  <c r="AC726" i="5"/>
  <c r="A726" i="5"/>
  <c r="AM725" i="5"/>
  <c r="AL725" i="5"/>
  <c r="AK725" i="5"/>
  <c r="AJ725" i="5"/>
  <c r="AI725" i="5"/>
  <c r="AE725" i="5"/>
  <c r="AD725" i="5"/>
  <c r="AC725" i="5"/>
  <c r="A725" i="5"/>
  <c r="AM724" i="5"/>
  <c r="AL724" i="5"/>
  <c r="AK724" i="5"/>
  <c r="AJ724" i="5"/>
  <c r="AI724" i="5"/>
  <c r="AE724" i="5"/>
  <c r="AD724" i="5"/>
  <c r="AC724" i="5"/>
  <c r="A724" i="5"/>
  <c r="AM723" i="5"/>
  <c r="AL723" i="5"/>
  <c r="AK723" i="5"/>
  <c r="AJ723" i="5"/>
  <c r="AI723" i="5"/>
  <c r="AE723" i="5"/>
  <c r="AD723" i="5"/>
  <c r="AC723" i="5"/>
  <c r="A723" i="5"/>
  <c r="AM722" i="5"/>
  <c r="AL722" i="5"/>
  <c r="AK722" i="5"/>
  <c r="AJ722" i="5"/>
  <c r="AI722" i="5"/>
  <c r="AE722" i="5"/>
  <c r="AD722" i="5"/>
  <c r="AC722" i="5"/>
  <c r="A722" i="5"/>
  <c r="AM721" i="5"/>
  <c r="AL721" i="5"/>
  <c r="AK721" i="5"/>
  <c r="AJ721" i="5"/>
  <c r="AI721" i="5"/>
  <c r="AE721" i="5"/>
  <c r="AD721" i="5"/>
  <c r="AC721" i="5"/>
  <c r="A721" i="5"/>
  <c r="AM720" i="5"/>
  <c r="AL720" i="5"/>
  <c r="AK720" i="5"/>
  <c r="AJ720" i="5"/>
  <c r="AI720" i="5"/>
  <c r="AE720" i="5"/>
  <c r="AD720" i="5"/>
  <c r="AC720" i="5"/>
  <c r="A720" i="5"/>
  <c r="AM719" i="5"/>
  <c r="AL719" i="5"/>
  <c r="AK719" i="5"/>
  <c r="AJ719" i="5"/>
  <c r="AI719" i="5"/>
  <c r="AE719" i="5"/>
  <c r="AD719" i="5"/>
  <c r="AC719" i="5"/>
  <c r="A719" i="5"/>
  <c r="AM718" i="5"/>
  <c r="AL718" i="5"/>
  <c r="AK718" i="5"/>
  <c r="AJ718" i="5"/>
  <c r="AI718" i="5"/>
  <c r="AE718" i="5"/>
  <c r="AD718" i="5"/>
  <c r="AC718" i="5"/>
  <c r="A718" i="5"/>
  <c r="AM717" i="5"/>
  <c r="AL717" i="5"/>
  <c r="AK717" i="5"/>
  <c r="AJ717" i="5"/>
  <c r="AI717" i="5"/>
  <c r="AE717" i="5"/>
  <c r="AD717" i="5"/>
  <c r="AC717" i="5"/>
  <c r="A717" i="5"/>
  <c r="AM716" i="5"/>
  <c r="AL716" i="5"/>
  <c r="AK716" i="5"/>
  <c r="AJ716" i="5"/>
  <c r="AI716" i="5"/>
  <c r="AE716" i="5"/>
  <c r="AD716" i="5"/>
  <c r="AC716" i="5"/>
  <c r="A716" i="5"/>
  <c r="AM715" i="5"/>
  <c r="AL715" i="5"/>
  <c r="AK715" i="5"/>
  <c r="AJ715" i="5"/>
  <c r="AI715" i="5"/>
  <c r="AE715" i="5"/>
  <c r="AD715" i="5"/>
  <c r="AC715" i="5"/>
  <c r="A715" i="5"/>
  <c r="AM714" i="5"/>
  <c r="AL714" i="5"/>
  <c r="AK714" i="5"/>
  <c r="AJ714" i="5"/>
  <c r="AI714" i="5"/>
  <c r="AE714" i="5"/>
  <c r="AD714" i="5"/>
  <c r="AC714" i="5"/>
  <c r="A714" i="5"/>
  <c r="AM713" i="5"/>
  <c r="AL713" i="5"/>
  <c r="AK713" i="5"/>
  <c r="AJ713" i="5"/>
  <c r="AI713" i="5"/>
  <c r="AE713" i="5"/>
  <c r="AD713" i="5"/>
  <c r="AC713" i="5"/>
  <c r="A713" i="5"/>
  <c r="AM712" i="5"/>
  <c r="AL712" i="5"/>
  <c r="AK712" i="5"/>
  <c r="AJ712" i="5"/>
  <c r="AI712" i="5"/>
  <c r="AE712" i="5"/>
  <c r="AD712" i="5"/>
  <c r="AC712" i="5"/>
  <c r="A712" i="5"/>
  <c r="AM711" i="5"/>
  <c r="AL711" i="5"/>
  <c r="AK711" i="5"/>
  <c r="AJ711" i="5"/>
  <c r="AI711" i="5"/>
  <c r="AE711" i="5"/>
  <c r="AD711" i="5"/>
  <c r="AC711" i="5"/>
  <c r="A711" i="5"/>
  <c r="AM710" i="5"/>
  <c r="AL710" i="5"/>
  <c r="AK710" i="5"/>
  <c r="AJ710" i="5"/>
  <c r="AI710" i="5"/>
  <c r="AE710" i="5"/>
  <c r="AD710" i="5"/>
  <c r="AC710" i="5"/>
  <c r="A710" i="5"/>
  <c r="AM709" i="5"/>
  <c r="AL709" i="5"/>
  <c r="AK709" i="5"/>
  <c r="AJ709" i="5"/>
  <c r="AI709" i="5"/>
  <c r="AE709" i="5"/>
  <c r="AD709" i="5"/>
  <c r="AC709" i="5"/>
  <c r="A709" i="5"/>
  <c r="AM708" i="5"/>
  <c r="AL708" i="5"/>
  <c r="AK708" i="5"/>
  <c r="AJ708" i="5"/>
  <c r="AI708" i="5"/>
  <c r="AE708" i="5"/>
  <c r="AD708" i="5"/>
  <c r="AC708" i="5"/>
  <c r="A708" i="5"/>
  <c r="AM707" i="5"/>
  <c r="AL707" i="5"/>
  <c r="AK707" i="5"/>
  <c r="AJ707" i="5"/>
  <c r="AI707" i="5"/>
  <c r="AE707" i="5"/>
  <c r="AD707" i="5"/>
  <c r="AC707" i="5"/>
  <c r="A707" i="5"/>
  <c r="AM706" i="5"/>
  <c r="AL706" i="5"/>
  <c r="AK706" i="5"/>
  <c r="AJ706" i="5"/>
  <c r="AI706" i="5"/>
  <c r="AE706" i="5"/>
  <c r="AD706" i="5"/>
  <c r="AC706" i="5"/>
  <c r="A706" i="5"/>
  <c r="AM705" i="5"/>
  <c r="AL705" i="5"/>
  <c r="AK705" i="5"/>
  <c r="AJ705" i="5"/>
  <c r="AI705" i="5"/>
  <c r="AE705" i="5"/>
  <c r="AD705" i="5"/>
  <c r="AC705" i="5"/>
  <c r="A705" i="5"/>
  <c r="AM704" i="5"/>
  <c r="AL704" i="5"/>
  <c r="AK704" i="5"/>
  <c r="AJ704" i="5"/>
  <c r="AI704" i="5"/>
  <c r="AE704" i="5"/>
  <c r="AD704" i="5"/>
  <c r="AC704" i="5"/>
  <c r="A704" i="5"/>
  <c r="AM703" i="5"/>
  <c r="AL703" i="5"/>
  <c r="AK703" i="5"/>
  <c r="AJ703" i="5"/>
  <c r="AI703" i="5"/>
  <c r="AE703" i="5"/>
  <c r="AD703" i="5"/>
  <c r="AC703" i="5"/>
  <c r="A703" i="5"/>
  <c r="AM702" i="5"/>
  <c r="AL702" i="5"/>
  <c r="AK702" i="5"/>
  <c r="AJ702" i="5"/>
  <c r="AI702" i="5"/>
  <c r="AE702" i="5"/>
  <c r="AD702" i="5"/>
  <c r="AC702" i="5"/>
  <c r="A702" i="5"/>
  <c r="AM701" i="5"/>
  <c r="AL701" i="5"/>
  <c r="AK701" i="5"/>
  <c r="AJ701" i="5"/>
  <c r="AI701" i="5"/>
  <c r="AE701" i="5"/>
  <c r="AD701" i="5"/>
  <c r="AC701" i="5"/>
  <c r="A701" i="5"/>
  <c r="AM700" i="5"/>
  <c r="AL700" i="5"/>
  <c r="AK700" i="5"/>
  <c r="AJ700" i="5"/>
  <c r="AI700" i="5"/>
  <c r="AE700" i="5"/>
  <c r="AD700" i="5"/>
  <c r="AC700" i="5"/>
  <c r="A700" i="5"/>
  <c r="AM699" i="5"/>
  <c r="AL699" i="5"/>
  <c r="AK699" i="5"/>
  <c r="AJ699" i="5"/>
  <c r="AI699" i="5"/>
  <c r="AE699" i="5"/>
  <c r="AD699" i="5"/>
  <c r="AC699" i="5"/>
  <c r="A699" i="5"/>
  <c r="AM698" i="5"/>
  <c r="AL698" i="5"/>
  <c r="AK698" i="5"/>
  <c r="AJ698" i="5"/>
  <c r="AI698" i="5"/>
  <c r="AE698" i="5"/>
  <c r="AD698" i="5"/>
  <c r="AC698" i="5"/>
  <c r="A698" i="5"/>
  <c r="AM697" i="5"/>
  <c r="AL697" i="5"/>
  <c r="AK697" i="5"/>
  <c r="AJ697" i="5"/>
  <c r="AI697" i="5"/>
  <c r="AE697" i="5"/>
  <c r="AD697" i="5"/>
  <c r="AC697" i="5"/>
  <c r="A697" i="5"/>
  <c r="AM696" i="5"/>
  <c r="AL696" i="5"/>
  <c r="AK696" i="5"/>
  <c r="AJ696" i="5"/>
  <c r="AI696" i="5"/>
  <c r="AE696" i="5"/>
  <c r="AD696" i="5"/>
  <c r="AC696" i="5"/>
  <c r="A696" i="5"/>
  <c r="AM695" i="5"/>
  <c r="AL695" i="5"/>
  <c r="AK695" i="5"/>
  <c r="AJ695" i="5"/>
  <c r="AI695" i="5"/>
  <c r="AE695" i="5"/>
  <c r="AD695" i="5"/>
  <c r="AC695" i="5"/>
  <c r="A695" i="5"/>
  <c r="AM694" i="5"/>
  <c r="AL694" i="5"/>
  <c r="AK694" i="5"/>
  <c r="AJ694" i="5"/>
  <c r="AI694" i="5"/>
  <c r="AE694" i="5"/>
  <c r="AD694" i="5"/>
  <c r="AC694" i="5"/>
  <c r="A694" i="5"/>
  <c r="AM693" i="5"/>
  <c r="AL693" i="5"/>
  <c r="AK693" i="5"/>
  <c r="AJ693" i="5"/>
  <c r="AI693" i="5"/>
  <c r="AE693" i="5"/>
  <c r="AD693" i="5"/>
  <c r="AC693" i="5"/>
  <c r="A693" i="5"/>
  <c r="AM692" i="5"/>
  <c r="AL692" i="5"/>
  <c r="AK692" i="5"/>
  <c r="AJ692" i="5"/>
  <c r="AI692" i="5"/>
  <c r="AE692" i="5"/>
  <c r="AD692" i="5"/>
  <c r="AC692" i="5"/>
  <c r="A692" i="5"/>
  <c r="AM691" i="5"/>
  <c r="AL691" i="5"/>
  <c r="AK691" i="5"/>
  <c r="AJ691" i="5"/>
  <c r="AI691" i="5"/>
  <c r="AE691" i="5"/>
  <c r="AD691" i="5"/>
  <c r="AC691" i="5"/>
  <c r="A691" i="5"/>
  <c r="AM690" i="5"/>
  <c r="AL690" i="5"/>
  <c r="AK690" i="5"/>
  <c r="AJ690" i="5"/>
  <c r="AI690" i="5"/>
  <c r="AE690" i="5"/>
  <c r="AD690" i="5"/>
  <c r="AC690" i="5"/>
  <c r="A690" i="5"/>
  <c r="AM689" i="5"/>
  <c r="AL689" i="5"/>
  <c r="AK689" i="5"/>
  <c r="AJ689" i="5"/>
  <c r="AI689" i="5"/>
  <c r="AE689" i="5"/>
  <c r="AD689" i="5"/>
  <c r="AC689" i="5"/>
  <c r="A689" i="5"/>
  <c r="AM688" i="5"/>
  <c r="AL688" i="5"/>
  <c r="AK688" i="5"/>
  <c r="AJ688" i="5"/>
  <c r="AI688" i="5"/>
  <c r="AE688" i="5"/>
  <c r="AD688" i="5"/>
  <c r="AC688" i="5"/>
  <c r="A688" i="5"/>
  <c r="AM687" i="5"/>
  <c r="AL687" i="5"/>
  <c r="AK687" i="5"/>
  <c r="AJ687" i="5"/>
  <c r="AI687" i="5"/>
  <c r="AE687" i="5"/>
  <c r="AD687" i="5"/>
  <c r="AC687" i="5"/>
  <c r="A687" i="5"/>
  <c r="AM686" i="5"/>
  <c r="AL686" i="5"/>
  <c r="AK686" i="5"/>
  <c r="AJ686" i="5"/>
  <c r="AI686" i="5"/>
  <c r="AE686" i="5"/>
  <c r="AD686" i="5"/>
  <c r="AC686" i="5"/>
  <c r="A686" i="5"/>
  <c r="AM685" i="5"/>
  <c r="AL685" i="5"/>
  <c r="AK685" i="5"/>
  <c r="AJ685" i="5"/>
  <c r="AI685" i="5"/>
  <c r="AE685" i="5"/>
  <c r="AD685" i="5"/>
  <c r="AC685" i="5"/>
  <c r="A685" i="5"/>
  <c r="AM684" i="5"/>
  <c r="AL684" i="5"/>
  <c r="AK684" i="5"/>
  <c r="AJ684" i="5"/>
  <c r="AI684" i="5"/>
  <c r="AE684" i="5"/>
  <c r="AD684" i="5"/>
  <c r="AC684" i="5"/>
  <c r="A684" i="5"/>
  <c r="AM683" i="5"/>
  <c r="AL683" i="5"/>
  <c r="AK683" i="5"/>
  <c r="AJ683" i="5"/>
  <c r="AI683" i="5"/>
  <c r="AE683" i="5"/>
  <c r="AD683" i="5"/>
  <c r="AC683" i="5"/>
  <c r="A683" i="5"/>
  <c r="AM682" i="5"/>
  <c r="AL682" i="5"/>
  <c r="AK682" i="5"/>
  <c r="AJ682" i="5"/>
  <c r="AI682" i="5"/>
  <c r="AE682" i="5"/>
  <c r="AD682" i="5"/>
  <c r="AC682" i="5"/>
  <c r="A682" i="5"/>
  <c r="AM681" i="5"/>
  <c r="AL681" i="5"/>
  <c r="AK681" i="5"/>
  <c r="AJ681" i="5"/>
  <c r="AI681" i="5"/>
  <c r="AE681" i="5"/>
  <c r="AD681" i="5"/>
  <c r="AC681" i="5"/>
  <c r="A681" i="5"/>
  <c r="AM680" i="5"/>
  <c r="AL680" i="5"/>
  <c r="AK680" i="5"/>
  <c r="AJ680" i="5"/>
  <c r="AI680" i="5"/>
  <c r="AE680" i="5"/>
  <c r="AD680" i="5"/>
  <c r="AC680" i="5"/>
  <c r="A680" i="5"/>
  <c r="AM679" i="5"/>
  <c r="AL679" i="5"/>
  <c r="AK679" i="5"/>
  <c r="AJ679" i="5"/>
  <c r="AI679" i="5"/>
  <c r="AE679" i="5"/>
  <c r="AD679" i="5"/>
  <c r="AC679" i="5"/>
  <c r="A679" i="5"/>
  <c r="AM678" i="5"/>
  <c r="AL678" i="5"/>
  <c r="AK678" i="5"/>
  <c r="AJ678" i="5"/>
  <c r="AI678" i="5"/>
  <c r="AE678" i="5"/>
  <c r="AD678" i="5"/>
  <c r="AC678" i="5"/>
  <c r="A678" i="5"/>
  <c r="AM677" i="5"/>
  <c r="AL677" i="5"/>
  <c r="AK677" i="5"/>
  <c r="AJ677" i="5"/>
  <c r="AI677" i="5"/>
  <c r="AE677" i="5"/>
  <c r="AD677" i="5"/>
  <c r="AC677" i="5"/>
  <c r="A677" i="5"/>
  <c r="AM676" i="5"/>
  <c r="AL676" i="5"/>
  <c r="AK676" i="5"/>
  <c r="AJ676" i="5"/>
  <c r="AI676" i="5"/>
  <c r="AE676" i="5"/>
  <c r="AD676" i="5"/>
  <c r="AC676" i="5"/>
  <c r="A676" i="5"/>
  <c r="AM675" i="5"/>
  <c r="AL675" i="5"/>
  <c r="AK675" i="5"/>
  <c r="AJ675" i="5"/>
  <c r="AI675" i="5"/>
  <c r="AE675" i="5"/>
  <c r="AD675" i="5"/>
  <c r="AC675" i="5"/>
  <c r="A675" i="5"/>
  <c r="AM674" i="5"/>
  <c r="AL674" i="5"/>
  <c r="AK674" i="5"/>
  <c r="AJ674" i="5"/>
  <c r="AI674" i="5"/>
  <c r="AE674" i="5"/>
  <c r="AD674" i="5"/>
  <c r="AC674" i="5"/>
  <c r="A674" i="5"/>
  <c r="AM673" i="5"/>
  <c r="AL673" i="5"/>
  <c r="AK673" i="5"/>
  <c r="AJ673" i="5"/>
  <c r="AI673" i="5"/>
  <c r="AE673" i="5"/>
  <c r="AD673" i="5"/>
  <c r="AC673" i="5"/>
  <c r="A673" i="5"/>
  <c r="AM672" i="5"/>
  <c r="AL672" i="5"/>
  <c r="AK672" i="5"/>
  <c r="AJ672" i="5"/>
  <c r="AI672" i="5"/>
  <c r="AE672" i="5"/>
  <c r="AD672" i="5"/>
  <c r="AC672" i="5"/>
  <c r="A672" i="5"/>
  <c r="AM671" i="5"/>
  <c r="AL671" i="5"/>
  <c r="AK671" i="5"/>
  <c r="AJ671" i="5"/>
  <c r="AE671" i="5"/>
  <c r="AD671" i="5"/>
  <c r="AC671" i="5"/>
  <c r="A671" i="5"/>
  <c r="AM670" i="5"/>
  <c r="AL670" i="5"/>
  <c r="AK670" i="5"/>
  <c r="AJ670" i="5"/>
  <c r="AE670" i="5"/>
  <c r="AD670" i="5"/>
  <c r="AC670" i="5"/>
  <c r="A670" i="5"/>
  <c r="AM669" i="5"/>
  <c r="AL669" i="5"/>
  <c r="AK669" i="5"/>
  <c r="AJ669" i="5"/>
  <c r="AI669" i="5"/>
  <c r="AE669" i="5"/>
  <c r="AD669" i="5"/>
  <c r="AC669" i="5"/>
  <c r="A669" i="5"/>
  <c r="AM668" i="5"/>
  <c r="AL668" i="5"/>
  <c r="AK668" i="5"/>
  <c r="AJ668" i="5"/>
  <c r="AI668" i="5"/>
  <c r="AE668" i="5"/>
  <c r="AD668" i="5"/>
  <c r="AC668" i="5"/>
  <c r="A668" i="5"/>
  <c r="AM667" i="5"/>
  <c r="AL667" i="5"/>
  <c r="AK667" i="5"/>
  <c r="AJ667" i="5"/>
  <c r="AI667" i="5"/>
  <c r="AE667" i="5"/>
  <c r="AD667" i="5"/>
  <c r="AC667" i="5"/>
  <c r="A667" i="5"/>
  <c r="AM666" i="5"/>
  <c r="AL666" i="5"/>
  <c r="AK666" i="5"/>
  <c r="AJ666" i="5"/>
  <c r="AI666" i="5"/>
  <c r="AE666" i="5"/>
  <c r="AD666" i="5"/>
  <c r="AC666" i="5"/>
  <c r="A666" i="5"/>
  <c r="AM665" i="5"/>
  <c r="AL665" i="5"/>
  <c r="AK665" i="5"/>
  <c r="AJ665" i="5"/>
  <c r="AI665" i="5"/>
  <c r="AE665" i="5"/>
  <c r="AD665" i="5"/>
  <c r="AC665" i="5"/>
  <c r="A665" i="5"/>
  <c r="AM664" i="5"/>
  <c r="AL664" i="5"/>
  <c r="AK664" i="5"/>
  <c r="AJ664" i="5"/>
  <c r="AI664" i="5"/>
  <c r="AE664" i="5"/>
  <c r="AD664" i="5"/>
  <c r="AC664" i="5"/>
  <c r="A664" i="5"/>
  <c r="AM663" i="5"/>
  <c r="AL663" i="5"/>
  <c r="AK663" i="5"/>
  <c r="AJ663" i="5"/>
  <c r="AI663" i="5"/>
  <c r="AE663" i="5"/>
  <c r="AD663" i="5"/>
  <c r="AC663" i="5"/>
  <c r="A663" i="5"/>
  <c r="AM662" i="5"/>
  <c r="AL662" i="5"/>
  <c r="AK662" i="5"/>
  <c r="AJ662" i="5"/>
  <c r="AI662" i="5"/>
  <c r="AE662" i="5"/>
  <c r="AD662" i="5"/>
  <c r="AC662" i="5"/>
  <c r="A662" i="5"/>
  <c r="AM661" i="5"/>
  <c r="AL661" i="5"/>
  <c r="AK661" i="5"/>
  <c r="AJ661" i="5"/>
  <c r="AI661" i="5"/>
  <c r="AE661" i="5"/>
  <c r="AD661" i="5"/>
  <c r="AC661" i="5"/>
  <c r="A661" i="5"/>
  <c r="AM660" i="5"/>
  <c r="AL660" i="5"/>
  <c r="AK660" i="5"/>
  <c r="AJ660" i="5"/>
  <c r="AI660" i="5"/>
  <c r="AE660" i="5"/>
  <c r="AD660" i="5"/>
  <c r="AC660" i="5"/>
  <c r="A660" i="5"/>
  <c r="AM659" i="5"/>
  <c r="AL659" i="5"/>
  <c r="AK659" i="5"/>
  <c r="AJ659" i="5"/>
  <c r="AI659" i="5"/>
  <c r="AE659" i="5"/>
  <c r="AD659" i="5"/>
  <c r="AC659" i="5"/>
  <c r="A659" i="5"/>
  <c r="AM658" i="5"/>
  <c r="AL658" i="5"/>
  <c r="AK658" i="5"/>
  <c r="AJ658" i="5"/>
  <c r="AI658" i="5"/>
  <c r="AE658" i="5"/>
  <c r="AD658" i="5"/>
  <c r="AC658" i="5"/>
  <c r="A658" i="5"/>
  <c r="AM657" i="5"/>
  <c r="AL657" i="5"/>
  <c r="AK657" i="5"/>
  <c r="AJ657" i="5"/>
  <c r="AI657" i="5"/>
  <c r="AE657" i="5"/>
  <c r="AD657" i="5"/>
  <c r="AC657" i="5"/>
  <c r="A657" i="5"/>
  <c r="AM656" i="5"/>
  <c r="AL656" i="5"/>
  <c r="AK656" i="5"/>
  <c r="AJ656" i="5"/>
  <c r="AI656" i="5"/>
  <c r="AE656" i="5"/>
  <c r="AD656" i="5"/>
  <c r="AC656" i="5"/>
  <c r="A656" i="5"/>
  <c r="AM655" i="5"/>
  <c r="AL655" i="5"/>
  <c r="AK655" i="5"/>
  <c r="AJ655" i="5"/>
  <c r="AI655" i="5"/>
  <c r="AE655" i="5"/>
  <c r="AD655" i="5"/>
  <c r="AC655" i="5"/>
  <c r="A655" i="5"/>
  <c r="AM654" i="5"/>
  <c r="AL654" i="5"/>
  <c r="AK654" i="5"/>
  <c r="AJ654" i="5"/>
  <c r="AI654" i="5"/>
  <c r="AE654" i="5"/>
  <c r="AD654" i="5"/>
  <c r="AC654" i="5"/>
  <c r="A654" i="5"/>
  <c r="AM653" i="5"/>
  <c r="AL653" i="5"/>
  <c r="AK653" i="5"/>
  <c r="AJ653" i="5"/>
  <c r="AI653" i="5"/>
  <c r="AE653" i="5"/>
  <c r="AD653" i="5"/>
  <c r="AC653" i="5"/>
  <c r="A653" i="5"/>
  <c r="AM652" i="5"/>
  <c r="AL652" i="5"/>
  <c r="AK652" i="5"/>
  <c r="AJ652" i="5"/>
  <c r="AI652" i="5"/>
  <c r="AE652" i="5"/>
  <c r="AD652" i="5"/>
  <c r="AC652" i="5"/>
  <c r="A652" i="5"/>
  <c r="AM651" i="5"/>
  <c r="AL651" i="5"/>
  <c r="AK651" i="5"/>
  <c r="AJ651" i="5"/>
  <c r="AI651" i="5"/>
  <c r="AE651" i="5"/>
  <c r="AD651" i="5"/>
  <c r="AC651" i="5"/>
  <c r="A651" i="5"/>
  <c r="AM650" i="5"/>
  <c r="AL650" i="5"/>
  <c r="AK650" i="5"/>
  <c r="AJ650" i="5"/>
  <c r="AI650" i="5"/>
  <c r="AE650" i="5"/>
  <c r="AD650" i="5"/>
  <c r="AC650" i="5"/>
  <c r="A650" i="5"/>
  <c r="AM649" i="5"/>
  <c r="AL649" i="5"/>
  <c r="AK649" i="5"/>
  <c r="AJ649" i="5"/>
  <c r="AI649" i="5"/>
  <c r="AE649" i="5"/>
  <c r="AD649" i="5"/>
  <c r="AC649" i="5"/>
  <c r="A649" i="5"/>
  <c r="AM648" i="5"/>
  <c r="AL648" i="5"/>
  <c r="AK648" i="5"/>
  <c r="AJ648" i="5"/>
  <c r="AI648" i="5"/>
  <c r="AE648" i="5"/>
  <c r="AD648" i="5"/>
  <c r="AC648" i="5"/>
  <c r="A648" i="5"/>
  <c r="AM647" i="5"/>
  <c r="AL647" i="5"/>
  <c r="AK647" i="5"/>
  <c r="AJ647" i="5"/>
  <c r="AI647" i="5"/>
  <c r="AE647" i="5"/>
  <c r="AD647" i="5"/>
  <c r="AC647" i="5"/>
  <c r="A647" i="5"/>
  <c r="AM646" i="5"/>
  <c r="AL646" i="5"/>
  <c r="AK646" i="5"/>
  <c r="AJ646" i="5"/>
  <c r="AI646" i="5"/>
  <c r="AE646" i="5"/>
  <c r="AD646" i="5"/>
  <c r="AC646" i="5"/>
  <c r="A646" i="5"/>
  <c r="AM645" i="5"/>
  <c r="AL645" i="5"/>
  <c r="AK645" i="5"/>
  <c r="AJ645" i="5"/>
  <c r="AI645" i="5"/>
  <c r="AE645" i="5"/>
  <c r="AD645" i="5"/>
  <c r="AC645" i="5"/>
  <c r="A645" i="5"/>
  <c r="AM644" i="5"/>
  <c r="AL644" i="5"/>
  <c r="AK644" i="5"/>
  <c r="AJ644" i="5"/>
  <c r="AI644" i="5"/>
  <c r="AE644" i="5"/>
  <c r="AD644" i="5"/>
  <c r="AC644" i="5"/>
  <c r="A644" i="5"/>
  <c r="AM643" i="5"/>
  <c r="AL643" i="5"/>
  <c r="AK643" i="5"/>
  <c r="AJ643" i="5"/>
  <c r="AI643" i="5"/>
  <c r="AE643" i="5"/>
  <c r="AD643" i="5"/>
  <c r="AC643" i="5"/>
  <c r="A643" i="5"/>
  <c r="AN84" i="2"/>
  <c r="AM84" i="2"/>
  <c r="AL84" i="2"/>
  <c r="AK84" i="2"/>
  <c r="AJ84" i="2"/>
  <c r="AH84" i="2"/>
  <c r="AG84" i="2"/>
  <c r="AF84" i="2"/>
  <c r="AE84" i="2"/>
  <c r="AD84" i="2"/>
  <c r="AN83" i="2"/>
  <c r="AM83" i="2"/>
  <c r="AL83" i="2"/>
  <c r="AK83" i="2"/>
  <c r="AJ83" i="2"/>
  <c r="AH83" i="2"/>
  <c r="AG83" i="2"/>
  <c r="AF83" i="2"/>
  <c r="AE83" i="2"/>
  <c r="AD83" i="2"/>
  <c r="AN82" i="2"/>
  <c r="AM82" i="2"/>
  <c r="AL82" i="2"/>
  <c r="AK82" i="2"/>
  <c r="AJ82" i="2"/>
  <c r="AH82" i="2"/>
  <c r="AG82" i="2"/>
  <c r="AF82" i="2"/>
  <c r="AE82" i="2"/>
  <c r="AD82" i="2"/>
  <c r="AN81" i="2"/>
  <c r="AM81" i="2"/>
  <c r="AL81" i="2"/>
  <c r="AK81" i="2"/>
  <c r="AJ81" i="2"/>
  <c r="AH81" i="2"/>
  <c r="AG81" i="2"/>
  <c r="AF81" i="2"/>
  <c r="AE81" i="2"/>
  <c r="AD81" i="2"/>
  <c r="AN80" i="2"/>
  <c r="AM80" i="2"/>
  <c r="AL80" i="2"/>
  <c r="AK80" i="2"/>
  <c r="AJ80" i="2"/>
  <c r="AH80" i="2"/>
  <c r="AG80" i="2"/>
  <c r="AF80" i="2"/>
  <c r="AE80" i="2"/>
  <c r="AD80" i="2"/>
  <c r="AN79" i="2"/>
  <c r="AM79" i="2"/>
  <c r="AL79" i="2"/>
  <c r="AK79" i="2"/>
  <c r="AJ79" i="2"/>
  <c r="AH79" i="2"/>
  <c r="AG79" i="2"/>
  <c r="AF79" i="2"/>
  <c r="AE79" i="2"/>
  <c r="AD79" i="2"/>
  <c r="AN78" i="2"/>
  <c r="AM78" i="2"/>
  <c r="AL78" i="2"/>
  <c r="AK78" i="2"/>
  <c r="AJ78" i="2"/>
  <c r="AH78" i="2"/>
  <c r="AG78" i="2"/>
  <c r="AF78" i="2"/>
  <c r="AE78" i="2"/>
  <c r="AD78" i="2"/>
  <c r="AN77" i="2"/>
  <c r="AL77" i="2"/>
  <c r="AK77" i="2"/>
  <c r="AJ77" i="2"/>
  <c r="AH77" i="2"/>
  <c r="AG77" i="2"/>
  <c r="AF77" i="2"/>
  <c r="AE77" i="2"/>
  <c r="AD77" i="2"/>
  <c r="AN76" i="2"/>
  <c r="AM76" i="2"/>
  <c r="AL76" i="2"/>
  <c r="AK76" i="2"/>
  <c r="AJ76" i="2"/>
  <c r="AH76" i="2"/>
  <c r="AG76" i="2"/>
  <c r="AF76" i="2"/>
  <c r="AE76" i="2"/>
  <c r="AD76" i="2"/>
  <c r="AN75" i="2"/>
  <c r="AM75" i="2"/>
  <c r="AL75" i="2"/>
  <c r="AK75" i="2"/>
  <c r="AJ75" i="2"/>
  <c r="AH75" i="2"/>
  <c r="AG75" i="2"/>
  <c r="AF75" i="2"/>
  <c r="AE75" i="2"/>
  <c r="AD75" i="2"/>
  <c r="AN74" i="2"/>
  <c r="AM74" i="2"/>
  <c r="AL74" i="2"/>
  <c r="AK74" i="2"/>
  <c r="AJ74" i="2"/>
  <c r="AH74" i="2"/>
  <c r="AG74" i="2"/>
  <c r="AF74" i="2"/>
  <c r="AE74" i="2"/>
  <c r="AD74" i="2"/>
  <c r="AN73" i="2"/>
  <c r="AM73" i="2"/>
  <c r="AL73" i="2"/>
  <c r="AK73" i="2"/>
  <c r="AJ73" i="2"/>
  <c r="AH73" i="2"/>
  <c r="AG73" i="2"/>
  <c r="AF73" i="2"/>
  <c r="AE73" i="2"/>
  <c r="AD73" i="2"/>
  <c r="AN72" i="2"/>
  <c r="AM72" i="2"/>
  <c r="AL72" i="2"/>
  <c r="AK72" i="2"/>
  <c r="AJ72" i="2"/>
  <c r="AH72" i="2"/>
  <c r="AG72" i="2"/>
  <c r="AF72" i="2"/>
  <c r="AE72" i="2"/>
  <c r="AD72" i="2"/>
  <c r="AN71" i="2"/>
  <c r="AM71" i="2"/>
  <c r="AL71" i="2"/>
  <c r="AK71" i="2"/>
  <c r="AJ71" i="2"/>
  <c r="AH71" i="2"/>
  <c r="AG71" i="2"/>
  <c r="AF71" i="2"/>
  <c r="AE71" i="2"/>
  <c r="AD71" i="2"/>
  <c r="AN70" i="2"/>
  <c r="AM70" i="2"/>
  <c r="AL70" i="2"/>
  <c r="AK70" i="2"/>
  <c r="AJ70" i="2"/>
  <c r="AH70" i="2"/>
  <c r="AG70" i="2"/>
  <c r="AF70" i="2"/>
  <c r="AE70" i="2"/>
  <c r="AD70" i="2"/>
  <c r="AN69" i="2"/>
  <c r="AM69" i="2"/>
  <c r="AL69" i="2"/>
  <c r="AK69" i="2"/>
  <c r="AJ69" i="2"/>
  <c r="AH69" i="2"/>
  <c r="AG69" i="2"/>
  <c r="AF69" i="2"/>
  <c r="AE69" i="2"/>
  <c r="AD69" i="2"/>
  <c r="AN68" i="2"/>
  <c r="AM68" i="2"/>
  <c r="AL68" i="2"/>
  <c r="AK68" i="2"/>
  <c r="AJ68" i="2"/>
  <c r="AH68" i="2"/>
  <c r="AG68" i="2"/>
  <c r="AF68" i="2"/>
  <c r="AE68" i="2"/>
  <c r="AD68" i="2"/>
  <c r="AN67" i="2"/>
  <c r="AM67" i="2"/>
  <c r="AL67" i="2"/>
  <c r="AK67" i="2"/>
  <c r="AJ67" i="2"/>
  <c r="AH67" i="2"/>
  <c r="AG67" i="2"/>
  <c r="AF67" i="2"/>
  <c r="AE67" i="2"/>
  <c r="AD67" i="2"/>
  <c r="AN66" i="2"/>
  <c r="AM66" i="2"/>
  <c r="AL66" i="2"/>
  <c r="AK66" i="2"/>
  <c r="AJ66" i="2"/>
  <c r="AH66" i="2"/>
  <c r="AG66" i="2"/>
  <c r="AF66" i="2"/>
  <c r="AE66" i="2"/>
  <c r="AD66" i="2"/>
  <c r="AN65" i="2"/>
  <c r="AM65" i="2"/>
  <c r="AL65" i="2"/>
  <c r="AK65" i="2"/>
  <c r="AJ65" i="2"/>
  <c r="AH65" i="2"/>
  <c r="AG65" i="2"/>
  <c r="AF65" i="2"/>
  <c r="AE65" i="2"/>
  <c r="AD65" i="2"/>
  <c r="AN64" i="2"/>
  <c r="AM64" i="2"/>
  <c r="AL64" i="2"/>
  <c r="AK64" i="2"/>
  <c r="AJ64" i="2"/>
  <c r="AH64" i="2"/>
  <c r="AG64" i="2"/>
  <c r="AF64" i="2"/>
  <c r="AE64" i="2"/>
  <c r="AD64" i="2"/>
  <c r="AN63" i="2"/>
  <c r="AM63" i="2"/>
  <c r="AL63" i="2"/>
  <c r="AK63" i="2"/>
  <c r="AJ63" i="2"/>
  <c r="AH63" i="2"/>
  <c r="AG63" i="2"/>
  <c r="AF63" i="2"/>
  <c r="AE63" i="2"/>
  <c r="AD63" i="2"/>
  <c r="AN62" i="2"/>
  <c r="AM62" i="2"/>
  <c r="AL62" i="2"/>
  <c r="AK62" i="2"/>
  <c r="AJ62" i="2"/>
  <c r="AH62" i="2"/>
  <c r="AG62" i="2"/>
  <c r="AF62" i="2"/>
  <c r="AE62" i="2"/>
  <c r="AD62" i="2"/>
  <c r="AN61" i="2"/>
  <c r="AM61" i="2"/>
  <c r="AL61" i="2"/>
  <c r="AK61" i="2"/>
  <c r="AJ61" i="2"/>
  <c r="AH61" i="2"/>
  <c r="AG61" i="2"/>
  <c r="AF61" i="2"/>
  <c r="AE61" i="2"/>
  <c r="AD61" i="2"/>
  <c r="AN60" i="2"/>
  <c r="AM60" i="2"/>
  <c r="AL60" i="2"/>
  <c r="AK60" i="2"/>
  <c r="AJ60" i="2"/>
  <c r="AH60" i="2"/>
  <c r="AG60" i="2"/>
  <c r="AF60" i="2"/>
  <c r="AE60" i="2"/>
  <c r="AD60" i="2"/>
  <c r="AN59" i="2"/>
  <c r="AM59" i="2"/>
  <c r="AL59" i="2"/>
  <c r="AK59" i="2"/>
  <c r="AJ59" i="2"/>
  <c r="AH59" i="2"/>
  <c r="AG59" i="2"/>
  <c r="AF59" i="2"/>
  <c r="AE59" i="2"/>
  <c r="AD59" i="2"/>
  <c r="AN58" i="2"/>
  <c r="AM58" i="2"/>
  <c r="AL58" i="2"/>
  <c r="AK58" i="2"/>
  <c r="AJ58" i="2"/>
  <c r="AH58" i="2"/>
  <c r="AG58" i="2"/>
  <c r="AF58" i="2"/>
  <c r="AE58" i="2"/>
  <c r="AD58" i="2"/>
  <c r="LH7" i="4" l="1"/>
  <c r="KN7" i="4" s="1"/>
  <c r="KQ14" i="4"/>
  <c r="LA14" i="4" s="1"/>
  <c r="KV14" i="4"/>
  <c r="LF14" i="4" s="1"/>
  <c r="KW14" i="4"/>
  <c r="LG14" i="4" s="1"/>
  <c r="KT14" i="4"/>
  <c r="LD14" i="4" s="1"/>
  <c r="KW16" i="4"/>
  <c r="LG16" i="4" s="1"/>
  <c r="KV15" i="4"/>
  <c r="LF15" i="4" s="1"/>
  <c r="KU9" i="4"/>
  <c r="LE9" i="4" s="1"/>
  <c r="KS15" i="4"/>
  <c r="LC15" i="4" s="1"/>
  <c r="KV24" i="4"/>
  <c r="LF24" i="4" s="1"/>
  <c r="KU22" i="4"/>
  <c r="LE22" i="4" s="1"/>
  <c r="KR11" i="4"/>
  <c r="LB11" i="4" s="1"/>
  <c r="KV18" i="4"/>
  <c r="LF18" i="4" s="1"/>
  <c r="KQ24" i="4"/>
  <c r="LA24" i="4" s="1"/>
  <c r="KU20" i="4"/>
  <c r="LE20" i="4" s="1"/>
  <c r="KQ19" i="4"/>
  <c r="LA19" i="4" s="1"/>
  <c r="KU13" i="4"/>
  <c r="LE13" i="4" s="1"/>
  <c r="KS25" i="4"/>
  <c r="LC25" i="4" s="1"/>
  <c r="KR15" i="4"/>
  <c r="LB15" i="4" s="1"/>
  <c r="KO24" i="4"/>
  <c r="KY24" i="4" s="1"/>
  <c r="KV22" i="4"/>
  <c r="LF22" i="4" s="1"/>
  <c r="KQ9" i="4"/>
  <c r="LA9" i="4" s="1"/>
  <c r="KW25" i="4"/>
  <c r="LG25" i="4" s="1"/>
  <c r="KP9" i="4"/>
  <c r="KZ9" i="4" s="1"/>
  <c r="KO17" i="4"/>
  <c r="KY17" i="4" s="1"/>
  <c r="KS23" i="4"/>
  <c r="LC23" i="4" s="1"/>
  <c r="KY25" i="4"/>
  <c r="KV9" i="4"/>
  <c r="LF9" i="4" s="1"/>
  <c r="KU17" i="4"/>
  <c r="LE17" i="4" s="1"/>
  <c r="KO12" i="4"/>
  <c r="KY12" i="4" s="1"/>
  <c r="KP11" i="4"/>
  <c r="KZ11" i="4" s="1"/>
  <c r="KV12" i="4"/>
  <c r="LF12" i="4" s="1"/>
  <c r="KR13" i="4"/>
  <c r="LB13" i="4" s="1"/>
  <c r="KU12" i="4"/>
  <c r="LE12" i="4" s="1"/>
  <c r="KS19" i="4"/>
  <c r="LC19" i="4" s="1"/>
  <c r="KV16" i="4"/>
  <c r="LF16" i="4" s="1"/>
  <c r="KP16" i="4"/>
  <c r="KZ16" i="4" s="1"/>
  <c r="KT10" i="4"/>
  <c r="LD10" i="4" s="1"/>
  <c r="KW18" i="4"/>
  <c r="LG18" i="4" s="1"/>
  <c r="KS10" i="4"/>
  <c r="LC10" i="4" s="1"/>
  <c r="KP21" i="4"/>
  <c r="KZ21" i="4" s="1"/>
  <c r="KP15" i="4"/>
  <c r="KZ15" i="4" s="1"/>
  <c r="KP25" i="4"/>
  <c r="KO20" i="4"/>
  <c r="KY20" i="4" s="1"/>
  <c r="KP13" i="4"/>
  <c r="KZ13" i="4" s="1"/>
  <c r="KT17" i="4"/>
  <c r="LD17" i="4" s="1"/>
  <c r="KP20" i="4"/>
  <c r="KZ20" i="4" s="1"/>
  <c r="KW11" i="4"/>
  <c r="LG11" i="4" s="1"/>
  <c r="KO11" i="4"/>
  <c r="KP18" i="4"/>
  <c r="KZ18" i="4" s="1"/>
  <c r="KO15" i="4"/>
  <c r="KY15" i="4" s="1"/>
  <c r="KT22" i="4"/>
  <c r="LD22" i="4" s="1"/>
  <c r="KU19" i="4"/>
  <c r="LE19" i="4" s="1"/>
  <c r="KP24" i="4"/>
  <c r="KZ24" i="4" s="1"/>
  <c r="KW10" i="4"/>
  <c r="LG10" i="4" s="1"/>
  <c r="KQ25" i="4"/>
  <c r="LA25" i="4" s="1"/>
  <c r="KW13" i="4"/>
  <c r="LG13" i="4" s="1"/>
  <c r="KR12" i="4"/>
  <c r="LB12" i="4" s="1"/>
  <c r="KO18" i="4"/>
  <c r="KY18" i="4" s="1"/>
  <c r="KS12" i="4"/>
  <c r="LC12" i="4" s="1"/>
  <c r="KW9" i="4"/>
  <c r="LG9" i="4" s="1"/>
  <c r="KQ18" i="4"/>
  <c r="LA18" i="4" s="1"/>
  <c r="KV13" i="4"/>
  <c r="LF13" i="4" s="1"/>
  <c r="KR19" i="4"/>
  <c r="LB19" i="4" s="1"/>
  <c r="KO23" i="4"/>
  <c r="KR21" i="4"/>
  <c r="LB21" i="4" s="1"/>
  <c r="KO16" i="4"/>
  <c r="KY16" i="4" s="1"/>
  <c r="KS21" i="4"/>
  <c r="LC21" i="4" s="1"/>
  <c r="KT23" i="4"/>
  <c r="LD23" i="4" s="1"/>
  <c r="KV20" i="4"/>
  <c r="LF20" i="4" s="1"/>
  <c r="KW24" i="4"/>
  <c r="LG24" i="4" s="1"/>
  <c r="KR9" i="4"/>
  <c r="LB9" i="4" s="1"/>
  <c r="KS16" i="4"/>
  <c r="LC16" i="4" s="1"/>
  <c r="KR25" i="4"/>
  <c r="LB25" i="4" s="1"/>
  <c r="KT19" i="4"/>
  <c r="LD19" i="4" s="1"/>
  <c r="KQ15" i="4"/>
  <c r="LA15" i="4" s="1"/>
  <c r="KO14" i="4"/>
  <c r="KO19" i="4"/>
  <c r="KY19" i="4" s="1"/>
  <c r="KO13" i="4"/>
  <c r="KY13" i="4" s="1"/>
  <c r="KQ11" i="4"/>
  <c r="LA11" i="4" s="1"/>
  <c r="KW20" i="4"/>
  <c r="LG20" i="4" s="1"/>
  <c r="KQ13" i="4"/>
  <c r="LA13" i="4" s="1"/>
  <c r="KU15" i="4"/>
  <c r="KT20" i="4"/>
  <c r="LD20" i="4" s="1"/>
  <c r="KO9" i="4"/>
  <c r="KY9" i="4" s="1"/>
  <c r="KS11" i="4"/>
  <c r="LC11" i="4" s="1"/>
  <c r="KO21" i="4"/>
  <c r="KY21" i="4" s="1"/>
  <c r="KO10" i="4"/>
  <c r="KY10" i="4" s="1"/>
  <c r="KS9" i="4"/>
  <c r="LC9" i="4" s="1"/>
  <c r="KR10" i="4"/>
  <c r="LB10" i="4" s="1"/>
  <c r="KQ21" i="4"/>
  <c r="LA21" i="4" s="1"/>
  <c r="KU10" i="4"/>
  <c r="LE10" i="4" s="1"/>
  <c r="KT12" i="4"/>
  <c r="LD12" i="4" s="1"/>
  <c r="KS13" i="4"/>
  <c r="LC13" i="4" s="1"/>
  <c r="KU23" i="4"/>
  <c r="LE23" i="4" s="1"/>
  <c r="KR17" i="4"/>
  <c r="LB17" i="4" s="1"/>
  <c r="KQ17" i="4"/>
  <c r="LA17" i="4" s="1"/>
  <c r="KW15" i="4"/>
  <c r="LG15" i="4" s="1"/>
  <c r="KV11" i="4"/>
  <c r="LF11" i="4" s="1"/>
  <c r="KV10" i="4"/>
  <c r="KS17" i="4"/>
  <c r="LC17" i="4" s="1"/>
  <c r="KW12" i="4"/>
  <c r="LG12" i="4" s="1"/>
  <c r="KU16" i="4"/>
  <c r="LE16" i="4" s="1"/>
  <c r="KU18" i="4"/>
  <c r="LE18" i="4" s="1"/>
  <c r="KQ22" i="4"/>
  <c r="LA22" i="4" s="1"/>
  <c r="KP19" i="4"/>
  <c r="KZ19" i="4" s="1"/>
  <c r="KT16" i="4"/>
  <c r="LD16" i="4" s="1"/>
  <c r="KT18" i="4"/>
  <c r="LD18" i="4" s="1"/>
  <c r="KR23" i="4"/>
  <c r="LB23" i="4" s="1"/>
  <c r="KU24" i="4"/>
  <c r="LE24" i="4" s="1"/>
  <c r="KT21" i="4"/>
  <c r="LD21" i="4" s="1"/>
  <c r="KQ23" i="4"/>
  <c r="LA23" i="4" s="1"/>
  <c r="KU21" i="4"/>
  <c r="LE21" i="4" s="1"/>
  <c r="KT25" i="4"/>
  <c r="LD25" i="4" s="1"/>
  <c r="KW22" i="4"/>
  <c r="LG22" i="4" s="1"/>
  <c r="KT24" i="4"/>
  <c r="LD24" i="4" s="1"/>
  <c r="KU25" i="4"/>
  <c r="LE25" i="4" s="1"/>
  <c r="KQ20" i="4"/>
  <c r="LA20" i="4" s="1"/>
  <c r="KO22" i="4"/>
  <c r="KR16" i="4"/>
  <c r="LB16" i="4" s="1"/>
  <c r="KP17" i="4"/>
  <c r="KZ17" i="4" s="1"/>
  <c r="KP23" i="4"/>
  <c r="KZ23" i="4" s="1"/>
  <c r="AJ742" i="5"/>
  <c r="AD760" i="5"/>
  <c r="AE193" i="2"/>
  <c r="FV39" i="4"/>
  <c r="FU39" i="4"/>
  <c r="FS39" i="4"/>
  <c r="FR39" i="4"/>
  <c r="FQ39" i="4"/>
  <c r="FP39" i="4"/>
  <c r="FN39" i="4"/>
  <c r="FM39" i="4"/>
  <c r="FL39" i="4"/>
  <c r="FA39" i="4"/>
  <c r="DT39" i="4"/>
  <c r="DS39" i="4"/>
  <c r="DQ39" i="4"/>
  <c r="DP39" i="4"/>
  <c r="DO39" i="4"/>
  <c r="DN39" i="4"/>
  <c r="DL39" i="4"/>
  <c r="DK39" i="4"/>
  <c r="DJ39" i="4"/>
  <c r="CU39" i="4"/>
  <c r="BM39" i="4"/>
  <c r="BL39" i="4"/>
  <c r="BK39" i="4"/>
  <c r="BJ39" i="4"/>
  <c r="BH39" i="4"/>
  <c r="BG39" i="4"/>
  <c r="BF39" i="4"/>
  <c r="C39" i="4"/>
  <c r="FV38" i="4"/>
  <c r="FU38" i="4"/>
  <c r="FS38" i="4"/>
  <c r="FR38" i="4"/>
  <c r="FQ38" i="4"/>
  <c r="FP38" i="4"/>
  <c r="FO38" i="4"/>
  <c r="FM38" i="4"/>
  <c r="FL38" i="4"/>
  <c r="EZ38" i="4"/>
  <c r="EU38" i="4"/>
  <c r="DT38" i="4"/>
  <c r="DS38" i="4"/>
  <c r="DQ38" i="4"/>
  <c r="DP38" i="4"/>
  <c r="DO38" i="4"/>
  <c r="DN38" i="4"/>
  <c r="DM38" i="4"/>
  <c r="DK38" i="4"/>
  <c r="DJ38" i="4"/>
  <c r="CY38" i="4"/>
  <c r="CW38" i="4"/>
  <c r="CT38" i="4"/>
  <c r="CQ38" i="4"/>
  <c r="BM38" i="4"/>
  <c r="BL38" i="4"/>
  <c r="BK38" i="4"/>
  <c r="BJ38" i="4"/>
  <c r="BI38" i="4"/>
  <c r="BG38" i="4"/>
  <c r="BF38" i="4"/>
  <c r="AU38" i="4"/>
  <c r="AR38" i="4"/>
  <c r="AO38" i="4"/>
  <c r="C38" i="4"/>
  <c r="FV37" i="4"/>
  <c r="FU37" i="4"/>
  <c r="FS37" i="4"/>
  <c r="FR37" i="4"/>
  <c r="FQ37" i="4"/>
  <c r="FP37" i="4"/>
  <c r="FO37" i="4"/>
  <c r="FN37" i="4"/>
  <c r="FL37" i="4"/>
  <c r="EV37" i="4"/>
  <c r="DT37" i="4"/>
  <c r="DS37" i="4"/>
  <c r="DQ37" i="4"/>
  <c r="DP37" i="4"/>
  <c r="DO37" i="4"/>
  <c r="DN37" i="4"/>
  <c r="DM37" i="4"/>
  <c r="DL37" i="4"/>
  <c r="DJ37" i="4"/>
  <c r="CX37" i="4"/>
  <c r="CU37" i="4"/>
  <c r="BM37" i="4"/>
  <c r="BL37" i="4"/>
  <c r="BK37" i="4"/>
  <c r="BJ37" i="4"/>
  <c r="BI37" i="4"/>
  <c r="BH37" i="4"/>
  <c r="BF37" i="4"/>
  <c r="AN37" i="4"/>
  <c r="C37" i="4"/>
  <c r="FV36" i="4"/>
  <c r="FU36" i="4"/>
  <c r="FS36" i="4"/>
  <c r="FR36" i="4"/>
  <c r="FQ36" i="4"/>
  <c r="FP36" i="4"/>
  <c r="FO36" i="4"/>
  <c r="FN36" i="4"/>
  <c r="FM36" i="4"/>
  <c r="EZ36" i="4"/>
  <c r="EW36" i="4"/>
  <c r="EU36" i="4"/>
  <c r="DT36" i="4"/>
  <c r="DS36" i="4"/>
  <c r="DQ36" i="4"/>
  <c r="DP36" i="4"/>
  <c r="DO36" i="4"/>
  <c r="DN36" i="4"/>
  <c r="DM36" i="4"/>
  <c r="DL36" i="4"/>
  <c r="DK36" i="4"/>
  <c r="CY36" i="4"/>
  <c r="CW36" i="4"/>
  <c r="CT36" i="4"/>
  <c r="CQ36" i="4"/>
  <c r="BM36" i="4"/>
  <c r="BL36" i="4"/>
  <c r="BK36" i="4"/>
  <c r="BJ36" i="4"/>
  <c r="BI36" i="4"/>
  <c r="BH36" i="4"/>
  <c r="BG36" i="4"/>
  <c r="AU36" i="4"/>
  <c r="AR36" i="4"/>
  <c r="C36" i="4"/>
  <c r="FV35" i="4"/>
  <c r="FU35" i="4"/>
  <c r="FS35" i="4"/>
  <c r="FR35" i="4"/>
  <c r="FQ35" i="4"/>
  <c r="FO35" i="4"/>
  <c r="FN35" i="4"/>
  <c r="FM35" i="4"/>
  <c r="FL35" i="4"/>
  <c r="EV35" i="4"/>
  <c r="DT35" i="4"/>
  <c r="DS35" i="4"/>
  <c r="DQ35" i="4"/>
  <c r="DP35" i="4"/>
  <c r="DO35" i="4"/>
  <c r="DM35" i="4"/>
  <c r="DL35" i="4"/>
  <c r="DK35" i="4"/>
  <c r="DJ35" i="4"/>
  <c r="CX35" i="4"/>
  <c r="BM35" i="4"/>
  <c r="BL35" i="4"/>
  <c r="BK35" i="4"/>
  <c r="BI35" i="4"/>
  <c r="BH35" i="4"/>
  <c r="BG35" i="4"/>
  <c r="BF35" i="4"/>
  <c r="C35" i="4"/>
  <c r="FV34" i="4"/>
  <c r="FU34" i="4"/>
  <c r="FS34" i="4"/>
  <c r="FR34" i="4"/>
  <c r="FQ34" i="4"/>
  <c r="FP34" i="4"/>
  <c r="FN34" i="4"/>
  <c r="FM34" i="4"/>
  <c r="FL34" i="4"/>
  <c r="EW34" i="4"/>
  <c r="EU34" i="4"/>
  <c r="DT34" i="4"/>
  <c r="DS34" i="4"/>
  <c r="DQ34" i="4"/>
  <c r="DP34" i="4"/>
  <c r="DO34" i="4"/>
  <c r="DN34" i="4"/>
  <c r="DL34" i="4"/>
  <c r="DK34" i="4"/>
  <c r="DJ34" i="4"/>
  <c r="CY34" i="4"/>
  <c r="CT34" i="4"/>
  <c r="BM34" i="4"/>
  <c r="BL34" i="4"/>
  <c r="BK34" i="4"/>
  <c r="BJ34" i="4"/>
  <c r="BH34" i="4"/>
  <c r="BG34" i="4"/>
  <c r="BF34" i="4"/>
  <c r="AR34" i="4"/>
  <c r="C34" i="4"/>
  <c r="FV33" i="4"/>
  <c r="FU33" i="4"/>
  <c r="FS33" i="4"/>
  <c r="FR33" i="4"/>
  <c r="FQ33" i="4"/>
  <c r="FP33" i="4"/>
  <c r="FO33" i="4"/>
  <c r="FM33" i="4"/>
  <c r="FL33" i="4"/>
  <c r="EV33" i="4"/>
  <c r="ET33" i="4"/>
  <c r="DT33" i="4"/>
  <c r="DS33" i="4"/>
  <c r="DQ33" i="4"/>
  <c r="DP33" i="4"/>
  <c r="DO33" i="4"/>
  <c r="DN33" i="4"/>
  <c r="DM33" i="4"/>
  <c r="DK33" i="4"/>
  <c r="DJ33" i="4"/>
  <c r="CS33" i="4"/>
  <c r="BM33" i="4"/>
  <c r="BL33" i="4"/>
  <c r="BK33" i="4"/>
  <c r="BJ33" i="4"/>
  <c r="BI33" i="4"/>
  <c r="BG33" i="4"/>
  <c r="BF33" i="4"/>
  <c r="AT33" i="4"/>
  <c r="AS33" i="4"/>
  <c r="AQ33" i="4"/>
  <c r="C33" i="4"/>
  <c r="FV32" i="4"/>
  <c r="FU32" i="4"/>
  <c r="FS32" i="4"/>
  <c r="FR32" i="4"/>
  <c r="FQ32" i="4"/>
  <c r="FP32" i="4"/>
  <c r="FO32" i="4"/>
  <c r="FN32" i="4"/>
  <c r="FL32" i="4"/>
  <c r="EU32" i="4"/>
  <c r="DT32" i="4"/>
  <c r="DS32" i="4"/>
  <c r="DQ32" i="4"/>
  <c r="DP32" i="4"/>
  <c r="DO32" i="4"/>
  <c r="DN32" i="4"/>
  <c r="DM32" i="4"/>
  <c r="DL32" i="4"/>
  <c r="DJ32" i="4"/>
  <c r="CW32" i="4"/>
  <c r="BM32" i="4"/>
  <c r="BL32" i="4"/>
  <c r="BK32" i="4"/>
  <c r="BJ32" i="4"/>
  <c r="BI32" i="4"/>
  <c r="BH32" i="4"/>
  <c r="BF32" i="4"/>
  <c r="AU32" i="4"/>
  <c r="AP32" i="4"/>
  <c r="C32" i="4"/>
  <c r="FV31" i="4"/>
  <c r="FU31" i="4"/>
  <c r="FS31" i="4"/>
  <c r="FR31" i="4"/>
  <c r="FQ31" i="4"/>
  <c r="FP31" i="4"/>
  <c r="FO31" i="4"/>
  <c r="FN31" i="4"/>
  <c r="FM31" i="4"/>
  <c r="EY31" i="4"/>
  <c r="DT31" i="4"/>
  <c r="DS31" i="4"/>
  <c r="DQ31" i="4"/>
  <c r="DP31" i="4"/>
  <c r="DO31" i="4"/>
  <c r="DN31" i="4"/>
  <c r="DM31" i="4"/>
  <c r="DL31" i="4"/>
  <c r="DK31" i="4"/>
  <c r="CV31" i="4"/>
  <c r="BM31" i="4"/>
  <c r="BL31" i="4"/>
  <c r="BK31" i="4"/>
  <c r="BJ31" i="4"/>
  <c r="BI31" i="4"/>
  <c r="BH31" i="4"/>
  <c r="BG31" i="4"/>
  <c r="AT31" i="4"/>
  <c r="C31" i="4"/>
  <c r="FV30" i="4"/>
  <c r="FU30" i="4"/>
  <c r="FQ30" i="4"/>
  <c r="FP30" i="4"/>
  <c r="FO30" i="4"/>
  <c r="FN30" i="4"/>
  <c r="FM30" i="4"/>
  <c r="FL30" i="4"/>
  <c r="FA30" i="4"/>
  <c r="EX30" i="4"/>
  <c r="DT30" i="4"/>
  <c r="DS30" i="4"/>
  <c r="DO30" i="4"/>
  <c r="DN30" i="4"/>
  <c r="DM30" i="4"/>
  <c r="DL30" i="4"/>
  <c r="DK30" i="4"/>
  <c r="DJ30" i="4"/>
  <c r="CR30" i="4"/>
  <c r="BK30" i="4"/>
  <c r="BJ30" i="4"/>
  <c r="BI30" i="4"/>
  <c r="BH30" i="4"/>
  <c r="BG30" i="4"/>
  <c r="BF30" i="4"/>
  <c r="AS30" i="4"/>
  <c r="AN30" i="4"/>
  <c r="C30" i="4"/>
  <c r="FU29" i="4"/>
  <c r="FS29" i="4"/>
  <c r="FR29" i="4"/>
  <c r="FO29" i="4"/>
  <c r="FN29" i="4"/>
  <c r="FM29" i="4"/>
  <c r="FL29" i="4"/>
  <c r="FA29" i="4"/>
  <c r="EZ29" i="4"/>
  <c r="EU29" i="4"/>
  <c r="DT29" i="4"/>
  <c r="DS29" i="4"/>
  <c r="DQ29" i="4"/>
  <c r="DP29" i="4"/>
  <c r="DM29" i="4"/>
  <c r="DL29" i="4"/>
  <c r="DK29" i="4"/>
  <c r="DJ29" i="4"/>
  <c r="CY29" i="4"/>
  <c r="CV29" i="4"/>
  <c r="CU29" i="4"/>
  <c r="CT29" i="4"/>
  <c r="BM29" i="4"/>
  <c r="BL29" i="4"/>
  <c r="BI29" i="4"/>
  <c r="BH29" i="4"/>
  <c r="BG29" i="4"/>
  <c r="BF29" i="4"/>
  <c r="AT29" i="4"/>
  <c r="AS29" i="4"/>
  <c r="AR29" i="4"/>
  <c r="C29" i="4"/>
  <c r="FV28" i="4"/>
  <c r="FU28" i="4"/>
  <c r="FS28" i="4"/>
  <c r="FR28" i="4"/>
  <c r="FQ28" i="4"/>
  <c r="FP28" i="4"/>
  <c r="FN28" i="4"/>
  <c r="FM28" i="4"/>
  <c r="FL28" i="4"/>
  <c r="EX28" i="4"/>
  <c r="EW28" i="4"/>
  <c r="EV28" i="4"/>
  <c r="EU28" i="4"/>
  <c r="DT28" i="4"/>
  <c r="DS28" i="4"/>
  <c r="DQ28" i="4"/>
  <c r="DP28" i="4"/>
  <c r="DO28" i="4"/>
  <c r="DN28" i="4"/>
  <c r="DL28" i="4"/>
  <c r="DK28" i="4"/>
  <c r="DJ28" i="4"/>
  <c r="CY28" i="4"/>
  <c r="CX28" i="4"/>
  <c r="CQ28" i="4"/>
  <c r="BM28" i="4"/>
  <c r="BL28" i="4"/>
  <c r="BK28" i="4"/>
  <c r="BJ28" i="4"/>
  <c r="BH28" i="4"/>
  <c r="BG28" i="4"/>
  <c r="BF28" i="4"/>
  <c r="AU28" i="4"/>
  <c r="AP28" i="4"/>
  <c r="AO28" i="4"/>
  <c r="AN28" i="4"/>
  <c r="C28" i="4"/>
  <c r="FV27" i="4"/>
  <c r="FU27" i="4"/>
  <c r="FS27" i="4"/>
  <c r="FR27" i="4"/>
  <c r="FQ27" i="4"/>
  <c r="FP27" i="4"/>
  <c r="FO27" i="4"/>
  <c r="FM27" i="4"/>
  <c r="FL27" i="4"/>
  <c r="FA27" i="4"/>
  <c r="EZ27" i="4"/>
  <c r="ET27" i="4"/>
  <c r="DT27" i="4"/>
  <c r="DS27" i="4"/>
  <c r="DQ27" i="4"/>
  <c r="DP27" i="4"/>
  <c r="DO27" i="4"/>
  <c r="DN27" i="4"/>
  <c r="DM27" i="4"/>
  <c r="DK27" i="4"/>
  <c r="DJ27" i="4"/>
  <c r="CV27" i="4"/>
  <c r="CT27" i="4"/>
  <c r="BM27" i="4"/>
  <c r="BL27" i="4"/>
  <c r="BK27" i="4"/>
  <c r="BJ27" i="4"/>
  <c r="BI27" i="4"/>
  <c r="BG27" i="4"/>
  <c r="BF27" i="4"/>
  <c r="AT27" i="4"/>
  <c r="AR27" i="4"/>
  <c r="AQ27" i="4"/>
  <c r="C27" i="4"/>
  <c r="FV26" i="4"/>
  <c r="FU26" i="4"/>
  <c r="FS26" i="4"/>
  <c r="FR26" i="4"/>
  <c r="FQ26" i="4"/>
  <c r="FP26" i="4"/>
  <c r="FO26" i="4"/>
  <c r="FN26" i="4"/>
  <c r="EV26" i="4"/>
  <c r="EU26" i="4"/>
  <c r="DT26" i="4"/>
  <c r="DS26" i="4"/>
  <c r="DQ26" i="4"/>
  <c r="DP26" i="4"/>
  <c r="DO26" i="4"/>
  <c r="DN26" i="4"/>
  <c r="DM26" i="4"/>
  <c r="DL26" i="4"/>
  <c r="CX26" i="4"/>
  <c r="CW26" i="4"/>
  <c r="BM26" i="4"/>
  <c r="BL26" i="4"/>
  <c r="BK26" i="4"/>
  <c r="BJ26" i="4"/>
  <c r="BI26" i="4"/>
  <c r="BH26" i="4"/>
  <c r="AU26" i="4"/>
  <c r="AN26" i="4"/>
  <c r="AM26" i="4"/>
  <c r="C26" i="4"/>
  <c r="AM318" i="5"/>
  <c r="AL318" i="5"/>
  <c r="AK318" i="5"/>
  <c r="AJ318" i="5"/>
  <c r="AI318" i="5"/>
  <c r="AG318" i="5"/>
  <c r="AF318" i="5"/>
  <c r="AE318" i="5"/>
  <c r="AD318" i="5"/>
  <c r="AC318" i="5"/>
  <c r="A318" i="5"/>
  <c r="AM317" i="5"/>
  <c r="AL317" i="5"/>
  <c r="AK317" i="5"/>
  <c r="AJ317" i="5"/>
  <c r="AI317" i="5"/>
  <c r="AG317" i="5"/>
  <c r="AF317" i="5"/>
  <c r="AE317" i="5"/>
  <c r="AD317" i="5"/>
  <c r="AC317" i="5"/>
  <c r="A317" i="5"/>
  <c r="AM316" i="5"/>
  <c r="AL316" i="5"/>
  <c r="AK316" i="5"/>
  <c r="AJ316" i="5"/>
  <c r="AI316" i="5"/>
  <c r="AG316" i="5"/>
  <c r="AF316" i="5"/>
  <c r="AE316" i="5"/>
  <c r="AD316" i="5"/>
  <c r="AC316" i="5"/>
  <c r="A316" i="5"/>
  <c r="AM315" i="5"/>
  <c r="AL315" i="5"/>
  <c r="AK315" i="5"/>
  <c r="AJ315" i="5"/>
  <c r="AI315" i="5"/>
  <c r="AG315" i="5"/>
  <c r="AF315" i="5"/>
  <c r="AE315" i="5"/>
  <c r="AD315" i="5"/>
  <c r="AC315" i="5"/>
  <c r="A315" i="5"/>
  <c r="AM314" i="5"/>
  <c r="AL314" i="5"/>
  <c r="AK314" i="5"/>
  <c r="AJ314" i="5"/>
  <c r="AI314" i="5"/>
  <c r="AG314" i="5"/>
  <c r="AF314" i="5"/>
  <c r="AE314" i="5"/>
  <c r="AD314" i="5"/>
  <c r="AC314" i="5"/>
  <c r="A314" i="5"/>
  <c r="AM313" i="5"/>
  <c r="AL313" i="5"/>
  <c r="AK313" i="5"/>
  <c r="AJ313" i="5"/>
  <c r="AI313" i="5"/>
  <c r="AG313" i="5"/>
  <c r="AF313" i="5"/>
  <c r="AE313" i="5"/>
  <c r="AD313" i="5"/>
  <c r="AC313" i="5"/>
  <c r="A313" i="5"/>
  <c r="AM312" i="5"/>
  <c r="AL312" i="5"/>
  <c r="AK312" i="5"/>
  <c r="AJ312" i="5"/>
  <c r="AI312" i="5"/>
  <c r="AG312" i="5"/>
  <c r="AF312" i="5"/>
  <c r="AE312" i="5"/>
  <c r="AD312" i="5"/>
  <c r="AC312" i="5"/>
  <c r="A312" i="5"/>
  <c r="AM311" i="5"/>
  <c r="AL311" i="5"/>
  <c r="AK311" i="5"/>
  <c r="AJ311" i="5"/>
  <c r="AI311" i="5"/>
  <c r="AG311" i="5"/>
  <c r="AF311" i="5"/>
  <c r="AE311" i="5"/>
  <c r="AD311" i="5"/>
  <c r="AC311" i="5"/>
  <c r="A311" i="5"/>
  <c r="AM310" i="5"/>
  <c r="AL310" i="5"/>
  <c r="AK310" i="5"/>
  <c r="AJ310" i="5"/>
  <c r="AI310" i="5"/>
  <c r="AG310" i="5"/>
  <c r="AF310" i="5"/>
  <c r="AE310" i="5"/>
  <c r="AD310" i="5"/>
  <c r="AC310" i="5"/>
  <c r="A310" i="5"/>
  <c r="AM309" i="5"/>
  <c r="AL309" i="5"/>
  <c r="AK309" i="5"/>
  <c r="AJ309" i="5"/>
  <c r="AI309" i="5"/>
  <c r="AG309" i="5"/>
  <c r="AF309" i="5"/>
  <c r="AE309" i="5"/>
  <c r="AD309" i="5"/>
  <c r="AC309" i="5"/>
  <c r="A309" i="5"/>
  <c r="AM308" i="5"/>
  <c r="AL308" i="5"/>
  <c r="AK308" i="5"/>
  <c r="AJ308" i="5"/>
  <c r="AI308" i="5"/>
  <c r="AG308" i="5"/>
  <c r="AF308" i="5"/>
  <c r="AE308" i="5"/>
  <c r="AD308" i="5"/>
  <c r="AC308" i="5"/>
  <c r="A308" i="5"/>
  <c r="AM307" i="5"/>
  <c r="AL307" i="5"/>
  <c r="AK307" i="5"/>
  <c r="AJ307" i="5"/>
  <c r="AI307" i="5"/>
  <c r="AG307" i="5"/>
  <c r="AF307" i="5"/>
  <c r="AE307" i="5"/>
  <c r="AD307" i="5"/>
  <c r="AC307" i="5"/>
  <c r="A307" i="5"/>
  <c r="AM306" i="5"/>
  <c r="AL306" i="5"/>
  <c r="AK306" i="5"/>
  <c r="AJ306" i="5"/>
  <c r="AI306" i="5"/>
  <c r="AG306" i="5"/>
  <c r="AF306" i="5"/>
  <c r="AE306" i="5"/>
  <c r="AD306" i="5"/>
  <c r="AC306" i="5"/>
  <c r="A306" i="5"/>
  <c r="AM305" i="5"/>
  <c r="AL305" i="5"/>
  <c r="AK305" i="5"/>
  <c r="AJ305" i="5"/>
  <c r="AI305" i="5"/>
  <c r="AG305" i="5"/>
  <c r="AF305" i="5"/>
  <c r="AE305" i="5"/>
  <c r="AD305" i="5"/>
  <c r="AC305" i="5"/>
  <c r="A305" i="5"/>
  <c r="AM304" i="5"/>
  <c r="AL304" i="5"/>
  <c r="AK304" i="5"/>
  <c r="AJ304" i="5"/>
  <c r="AI304" i="5"/>
  <c r="AG304" i="5"/>
  <c r="AF304" i="5"/>
  <c r="AE304" i="5"/>
  <c r="AD304" i="5"/>
  <c r="AC304" i="5"/>
  <c r="A304" i="5"/>
  <c r="AM303" i="5"/>
  <c r="AL303" i="5"/>
  <c r="AK303" i="5"/>
  <c r="AJ303" i="5"/>
  <c r="AI303" i="5"/>
  <c r="AG303" i="5"/>
  <c r="AF303" i="5"/>
  <c r="AE303" i="5"/>
  <c r="AD303" i="5"/>
  <c r="AC303" i="5"/>
  <c r="A303" i="5"/>
  <c r="AM302" i="5"/>
  <c r="AL302" i="5"/>
  <c r="AK302" i="5"/>
  <c r="AJ302" i="5"/>
  <c r="AI302" i="5"/>
  <c r="AG302" i="5"/>
  <c r="AF302" i="5"/>
  <c r="AE302" i="5"/>
  <c r="AD302" i="5"/>
  <c r="AC302" i="5"/>
  <c r="A302" i="5"/>
  <c r="AC301" i="5"/>
  <c r="O301" i="5"/>
  <c r="P301" i="5" s="1"/>
  <c r="A301" i="5"/>
  <c r="AM300" i="5"/>
  <c r="AL300" i="5"/>
  <c r="AK300" i="5"/>
  <c r="AJ300" i="5"/>
  <c r="AI300" i="5"/>
  <c r="AG300" i="5"/>
  <c r="AF300" i="5"/>
  <c r="AE300" i="5"/>
  <c r="AD300" i="5"/>
  <c r="AC300" i="5"/>
  <c r="A300" i="5"/>
  <c r="AM299" i="5"/>
  <c r="AL299" i="5"/>
  <c r="AK299" i="5"/>
  <c r="AJ299" i="5"/>
  <c r="AI299" i="5"/>
  <c r="AG299" i="5"/>
  <c r="AF299" i="5"/>
  <c r="AE299" i="5"/>
  <c r="AD299" i="5"/>
  <c r="AC299" i="5"/>
  <c r="A299" i="5"/>
  <c r="AM298" i="5"/>
  <c r="AL298" i="5"/>
  <c r="AK298" i="5"/>
  <c r="AJ298" i="5"/>
  <c r="AI298" i="5"/>
  <c r="AG298" i="5"/>
  <c r="AF298" i="5"/>
  <c r="AE298" i="5"/>
  <c r="AD298" i="5"/>
  <c r="AC298" i="5"/>
  <c r="A298" i="5"/>
  <c r="AM297" i="5"/>
  <c r="AL297" i="5"/>
  <c r="AK297" i="5"/>
  <c r="AJ297" i="5"/>
  <c r="AI297" i="5"/>
  <c r="AG297" i="5"/>
  <c r="AF297" i="5"/>
  <c r="AE297" i="5"/>
  <c r="AD297" i="5"/>
  <c r="AC297" i="5"/>
  <c r="A297" i="5"/>
  <c r="AM296" i="5"/>
  <c r="AL296" i="5"/>
  <c r="AK296" i="5"/>
  <c r="AJ296" i="5"/>
  <c r="AI296" i="5"/>
  <c r="AG296" i="5"/>
  <c r="AF296" i="5"/>
  <c r="AE296" i="5"/>
  <c r="AD296" i="5"/>
  <c r="AC296" i="5"/>
  <c r="A296" i="5"/>
  <c r="AM295" i="5"/>
  <c r="AL295" i="5"/>
  <c r="AK295" i="5"/>
  <c r="AJ295" i="5"/>
  <c r="AI295" i="5"/>
  <c r="AG295" i="5"/>
  <c r="AF295" i="5"/>
  <c r="AE295" i="5"/>
  <c r="AD295" i="5"/>
  <c r="AC295" i="5"/>
  <c r="A295" i="5"/>
  <c r="AM294" i="5"/>
  <c r="AL294" i="5"/>
  <c r="AK294" i="5"/>
  <c r="AJ294" i="5"/>
  <c r="AI294" i="5"/>
  <c r="AG294" i="5"/>
  <c r="AF294" i="5"/>
  <c r="AE294" i="5"/>
  <c r="AD294" i="5"/>
  <c r="AC294" i="5"/>
  <c r="A294" i="5"/>
  <c r="AM293" i="5"/>
  <c r="AL293" i="5"/>
  <c r="AK293" i="5"/>
  <c r="AJ293" i="5"/>
  <c r="AI293" i="5"/>
  <c r="AG293" i="5"/>
  <c r="AF293" i="5"/>
  <c r="AE293" i="5"/>
  <c r="AD293" i="5"/>
  <c r="AC293" i="5"/>
  <c r="A293" i="5"/>
  <c r="AM292" i="5"/>
  <c r="AL292" i="5"/>
  <c r="AK292" i="5"/>
  <c r="AJ292" i="5"/>
  <c r="AI292" i="5"/>
  <c r="AG292" i="5"/>
  <c r="AF292" i="5"/>
  <c r="AE292" i="5"/>
  <c r="AD292" i="5"/>
  <c r="AC292" i="5"/>
  <c r="A292" i="5"/>
  <c r="AM291" i="5"/>
  <c r="AL291" i="5"/>
  <c r="AK291" i="5"/>
  <c r="AJ291" i="5"/>
  <c r="AI291" i="5"/>
  <c r="AG291" i="5"/>
  <c r="AF291" i="5"/>
  <c r="AE291" i="5"/>
  <c r="AD291" i="5"/>
  <c r="AC291" i="5"/>
  <c r="A291" i="5"/>
  <c r="AM290" i="5"/>
  <c r="AL290" i="5"/>
  <c r="AK290" i="5"/>
  <c r="AJ290" i="5"/>
  <c r="AI290" i="5"/>
  <c r="AG290" i="5"/>
  <c r="AF290" i="5"/>
  <c r="AE290" i="5"/>
  <c r="AD290" i="5"/>
  <c r="AC290" i="5"/>
  <c r="A290" i="5"/>
  <c r="AM289" i="5"/>
  <c r="AL289" i="5"/>
  <c r="AK289" i="5"/>
  <c r="AJ289" i="5"/>
  <c r="AI289" i="5"/>
  <c r="AG289" i="5"/>
  <c r="AF289" i="5"/>
  <c r="AE289" i="5"/>
  <c r="AD289" i="5"/>
  <c r="AC289" i="5"/>
  <c r="A289" i="5"/>
  <c r="AM288" i="5"/>
  <c r="AL288" i="5"/>
  <c r="AK288" i="5"/>
  <c r="AJ288" i="5"/>
  <c r="AI288" i="5"/>
  <c r="AG288" i="5"/>
  <c r="AF288" i="5"/>
  <c r="AE288" i="5"/>
  <c r="AD288" i="5"/>
  <c r="AC288" i="5"/>
  <c r="A288" i="5"/>
  <c r="AM287" i="5"/>
  <c r="AL287" i="5"/>
  <c r="AK287" i="5"/>
  <c r="AJ287" i="5"/>
  <c r="AI287" i="5"/>
  <c r="AG287" i="5"/>
  <c r="AF287" i="5"/>
  <c r="AE287" i="5"/>
  <c r="AD287" i="5"/>
  <c r="AC287" i="5"/>
  <c r="A287" i="5"/>
  <c r="AM286" i="5"/>
  <c r="AL286" i="5"/>
  <c r="AK286" i="5"/>
  <c r="AJ286" i="5"/>
  <c r="AI286" i="5"/>
  <c r="AG286" i="5"/>
  <c r="AF286" i="5"/>
  <c r="AE286" i="5"/>
  <c r="AD286" i="5"/>
  <c r="AC286" i="5"/>
  <c r="A286" i="5"/>
  <c r="AM285" i="5"/>
  <c r="AL285" i="5"/>
  <c r="AK285" i="5"/>
  <c r="AJ285" i="5"/>
  <c r="AI285" i="5"/>
  <c r="AG285" i="5"/>
  <c r="AF285" i="5"/>
  <c r="AE285" i="5"/>
  <c r="AD285" i="5"/>
  <c r="AC285" i="5"/>
  <c r="A285" i="5"/>
  <c r="AM284" i="5"/>
  <c r="AL284" i="5"/>
  <c r="AK284" i="5"/>
  <c r="AJ284" i="5"/>
  <c r="AI284" i="5"/>
  <c r="AG284" i="5"/>
  <c r="AF284" i="5"/>
  <c r="AE284" i="5"/>
  <c r="AD284" i="5"/>
  <c r="AC284" i="5"/>
  <c r="A284" i="5"/>
  <c r="AM283" i="5"/>
  <c r="AL283" i="5"/>
  <c r="AK283" i="5"/>
  <c r="AJ283" i="5"/>
  <c r="AI283" i="5"/>
  <c r="AG283" i="5"/>
  <c r="AF283" i="5"/>
  <c r="AE283" i="5"/>
  <c r="AD283" i="5"/>
  <c r="AC283" i="5"/>
  <c r="A283" i="5"/>
  <c r="AM282" i="5"/>
  <c r="AL282" i="5"/>
  <c r="AK282" i="5"/>
  <c r="AJ282" i="5"/>
  <c r="AI282" i="5"/>
  <c r="AG282" i="5"/>
  <c r="AF282" i="5"/>
  <c r="AE282" i="5"/>
  <c r="AD282" i="5"/>
  <c r="AC282" i="5"/>
  <c r="A282" i="5"/>
  <c r="AM281" i="5"/>
  <c r="AL281" i="5"/>
  <c r="AK281" i="5"/>
  <c r="AJ281" i="5"/>
  <c r="AI281" i="5"/>
  <c r="AG281" i="5"/>
  <c r="AF281" i="5"/>
  <c r="AE281" i="5"/>
  <c r="AD281" i="5"/>
  <c r="AC281" i="5"/>
  <c r="A281" i="5"/>
  <c r="AM280" i="5"/>
  <c r="AL280" i="5"/>
  <c r="AK280" i="5"/>
  <c r="AJ280" i="5"/>
  <c r="AI280" i="5"/>
  <c r="AG280" i="5"/>
  <c r="AF280" i="5"/>
  <c r="AE280" i="5"/>
  <c r="AD280" i="5"/>
  <c r="AC280" i="5"/>
  <c r="A280" i="5"/>
  <c r="AM279" i="5"/>
  <c r="AL279" i="5"/>
  <c r="AK279" i="5"/>
  <c r="AJ279" i="5"/>
  <c r="AI279" i="5"/>
  <c r="AG279" i="5"/>
  <c r="AF279" i="5"/>
  <c r="AE279" i="5"/>
  <c r="AD279" i="5"/>
  <c r="AC279" i="5"/>
  <c r="A279" i="5"/>
  <c r="AM278" i="5"/>
  <c r="AL278" i="5"/>
  <c r="AK278" i="5"/>
  <c r="AJ278" i="5"/>
  <c r="AI278" i="5"/>
  <c r="AG278" i="5"/>
  <c r="AF278" i="5"/>
  <c r="AE278" i="5"/>
  <c r="AD278" i="5"/>
  <c r="AC278" i="5"/>
  <c r="A278" i="5"/>
  <c r="AM277" i="5"/>
  <c r="AL277" i="5"/>
  <c r="AK277" i="5"/>
  <c r="AJ277" i="5"/>
  <c r="AI277" i="5"/>
  <c r="AG277" i="5"/>
  <c r="AF277" i="5"/>
  <c r="AE277" i="5"/>
  <c r="AD277" i="5"/>
  <c r="AC277" i="5"/>
  <c r="A277" i="5"/>
  <c r="AM276" i="5"/>
  <c r="AL276" i="5"/>
  <c r="AK276" i="5"/>
  <c r="AJ276" i="5"/>
  <c r="AI276" i="5"/>
  <c r="AG276" i="5"/>
  <c r="AF276" i="5"/>
  <c r="AE276" i="5"/>
  <c r="AD276" i="5"/>
  <c r="AC276" i="5"/>
  <c r="A276" i="5"/>
  <c r="AM275" i="5"/>
  <c r="AL275" i="5"/>
  <c r="AK275" i="5"/>
  <c r="AJ275" i="5"/>
  <c r="AI275" i="5"/>
  <c r="AG275" i="5"/>
  <c r="AF275" i="5"/>
  <c r="AE275" i="5"/>
  <c r="AD275" i="5"/>
  <c r="AC275" i="5"/>
  <c r="A275" i="5"/>
  <c r="AM274" i="5"/>
  <c r="AL274" i="5"/>
  <c r="AK274" i="5"/>
  <c r="AJ274" i="5"/>
  <c r="AI274" i="5"/>
  <c r="AG274" i="5"/>
  <c r="AF274" i="5"/>
  <c r="AE274" i="5"/>
  <c r="AD274" i="5"/>
  <c r="AC274" i="5"/>
  <c r="A274" i="5"/>
  <c r="AM273" i="5"/>
  <c r="AL273" i="5"/>
  <c r="AK273" i="5"/>
  <c r="AJ273" i="5"/>
  <c r="AI273" i="5"/>
  <c r="AG273" i="5"/>
  <c r="AF273" i="5"/>
  <c r="AE273" i="5"/>
  <c r="AD273" i="5"/>
  <c r="AC273" i="5"/>
  <c r="A273" i="5"/>
  <c r="AM272" i="5"/>
  <c r="AL272" i="5"/>
  <c r="AK272" i="5"/>
  <c r="AJ272" i="5"/>
  <c r="AI272" i="5"/>
  <c r="AG272" i="5"/>
  <c r="AF272" i="5"/>
  <c r="AE272" i="5"/>
  <c r="AD272" i="5"/>
  <c r="AC272" i="5"/>
  <c r="A272" i="5"/>
  <c r="AM271" i="5"/>
  <c r="AL271" i="5"/>
  <c r="AK271" i="5"/>
  <c r="AJ271" i="5"/>
  <c r="AI271" i="5"/>
  <c r="AG271" i="5"/>
  <c r="AF271" i="5"/>
  <c r="AE271" i="5"/>
  <c r="AD271" i="5"/>
  <c r="AC271" i="5"/>
  <c r="A271" i="5"/>
  <c r="AM270" i="5"/>
  <c r="AL270" i="5"/>
  <c r="AK270" i="5"/>
  <c r="AJ270" i="5"/>
  <c r="AI270" i="5"/>
  <c r="AG270" i="5"/>
  <c r="AF270" i="5"/>
  <c r="AE270" i="5"/>
  <c r="AD270" i="5"/>
  <c r="AC270" i="5"/>
  <c r="A270" i="5"/>
  <c r="AM269" i="5"/>
  <c r="AL269" i="5"/>
  <c r="AK269" i="5"/>
  <c r="AJ269" i="5"/>
  <c r="AI269" i="5"/>
  <c r="AG269" i="5"/>
  <c r="AF269" i="5"/>
  <c r="AE269" i="5"/>
  <c r="AD269" i="5"/>
  <c r="AC269" i="5"/>
  <c r="A269" i="5"/>
  <c r="AM268" i="5"/>
  <c r="AL268" i="5"/>
  <c r="AK268" i="5"/>
  <c r="AJ268" i="5"/>
  <c r="AI268" i="5"/>
  <c r="AG268" i="5"/>
  <c r="AF268" i="5"/>
  <c r="AE268" i="5"/>
  <c r="AD268" i="5"/>
  <c r="AC268" i="5"/>
  <c r="A268" i="5"/>
  <c r="AM267" i="5"/>
  <c r="AL267" i="5"/>
  <c r="AK267" i="5"/>
  <c r="AJ267" i="5"/>
  <c r="AI267" i="5"/>
  <c r="AG267" i="5"/>
  <c r="AF267" i="5"/>
  <c r="AE267" i="5"/>
  <c r="AD267" i="5"/>
  <c r="AC267" i="5"/>
  <c r="A267" i="5"/>
  <c r="AM266" i="5"/>
  <c r="AL266" i="5"/>
  <c r="AK266" i="5"/>
  <c r="AJ266" i="5"/>
  <c r="AI266" i="5"/>
  <c r="AG266" i="5"/>
  <c r="AF266" i="5"/>
  <c r="AE266" i="5"/>
  <c r="AD266" i="5"/>
  <c r="AC266" i="5"/>
  <c r="A266" i="5"/>
  <c r="AM265" i="5"/>
  <c r="AL265" i="5"/>
  <c r="AK265" i="5"/>
  <c r="AJ265" i="5"/>
  <c r="AI265" i="5"/>
  <c r="AG265" i="5"/>
  <c r="AF265" i="5"/>
  <c r="AE265" i="5"/>
  <c r="AD265" i="5"/>
  <c r="AC265" i="5"/>
  <c r="A265" i="5"/>
  <c r="AM264" i="5"/>
  <c r="AL264" i="5"/>
  <c r="AK264" i="5"/>
  <c r="AJ264" i="5"/>
  <c r="AI264" i="5"/>
  <c r="AG264" i="5"/>
  <c r="AF264" i="5"/>
  <c r="AE264" i="5"/>
  <c r="AD264" i="5"/>
  <c r="AC264" i="5"/>
  <c r="A264" i="5"/>
  <c r="AM263" i="5"/>
  <c r="AL263" i="5"/>
  <c r="AK263" i="5"/>
  <c r="AJ263" i="5"/>
  <c r="AI263" i="5"/>
  <c r="AG263" i="5"/>
  <c r="AF263" i="5"/>
  <c r="AE263" i="5"/>
  <c r="AD263" i="5"/>
  <c r="AC263" i="5"/>
  <c r="A263" i="5"/>
  <c r="AM262" i="5"/>
  <c r="AL262" i="5"/>
  <c r="AK262" i="5"/>
  <c r="AJ262" i="5"/>
  <c r="AI262" i="5"/>
  <c r="AG262" i="5"/>
  <c r="AF262" i="5"/>
  <c r="AE262" i="5"/>
  <c r="AD262" i="5"/>
  <c r="AC262" i="5"/>
  <c r="A262" i="5"/>
  <c r="AM261" i="5"/>
  <c r="AL261" i="5"/>
  <c r="AK261" i="5"/>
  <c r="AJ261" i="5"/>
  <c r="AI261" i="5"/>
  <c r="AG261" i="5"/>
  <c r="AF261" i="5"/>
  <c r="AE261" i="5"/>
  <c r="AD261" i="5"/>
  <c r="AC261" i="5"/>
  <c r="A261" i="5"/>
  <c r="AM260" i="5"/>
  <c r="AL260" i="5"/>
  <c r="AK260" i="5"/>
  <c r="AJ260" i="5"/>
  <c r="AI260" i="5"/>
  <c r="AG260" i="5"/>
  <c r="AF260" i="5"/>
  <c r="AE260" i="5"/>
  <c r="AD260" i="5"/>
  <c r="AC260" i="5"/>
  <c r="A260" i="5"/>
  <c r="AM259" i="5"/>
  <c r="AL259" i="5"/>
  <c r="AK259" i="5"/>
  <c r="AJ259" i="5"/>
  <c r="AI259" i="5"/>
  <c r="AG259" i="5"/>
  <c r="AF259" i="5"/>
  <c r="AE259" i="5"/>
  <c r="AD259" i="5"/>
  <c r="AC259" i="5"/>
  <c r="A259" i="5"/>
  <c r="AM258" i="5"/>
  <c r="AL258" i="5"/>
  <c r="AK258" i="5"/>
  <c r="AJ258" i="5"/>
  <c r="AI258" i="5"/>
  <c r="AG258" i="5"/>
  <c r="AF258" i="5"/>
  <c r="AE258" i="5"/>
  <c r="AD258" i="5"/>
  <c r="AC258" i="5"/>
  <c r="A258" i="5"/>
  <c r="AM257" i="5"/>
  <c r="AL257" i="5"/>
  <c r="AK257" i="5"/>
  <c r="AJ257" i="5"/>
  <c r="AI257" i="5"/>
  <c r="AG257" i="5"/>
  <c r="AF257" i="5"/>
  <c r="AE257" i="5"/>
  <c r="AD257" i="5"/>
  <c r="AC257" i="5"/>
  <c r="A257" i="5"/>
  <c r="AM256" i="5"/>
  <c r="AL256" i="5"/>
  <c r="AK256" i="5"/>
  <c r="AJ256" i="5"/>
  <c r="AI256" i="5"/>
  <c r="AG256" i="5"/>
  <c r="AF256" i="5"/>
  <c r="AE256" i="5"/>
  <c r="AD256" i="5"/>
  <c r="AC256" i="5"/>
  <c r="A256" i="5"/>
  <c r="AM255" i="5"/>
  <c r="AL255" i="5"/>
  <c r="AK255" i="5"/>
  <c r="AJ255" i="5"/>
  <c r="AI255" i="5"/>
  <c r="AG255" i="5"/>
  <c r="AF255" i="5"/>
  <c r="AE255" i="5"/>
  <c r="AD255" i="5"/>
  <c r="AC255" i="5"/>
  <c r="A255" i="5"/>
  <c r="AM254" i="5"/>
  <c r="AL254" i="5"/>
  <c r="AK254" i="5"/>
  <c r="AJ254" i="5"/>
  <c r="AI254" i="5"/>
  <c r="AG254" i="5"/>
  <c r="AF254" i="5"/>
  <c r="AE254" i="5"/>
  <c r="AD254" i="5"/>
  <c r="AC254" i="5"/>
  <c r="A254" i="5"/>
  <c r="AM253" i="5"/>
  <c r="AL253" i="5"/>
  <c r="AK253" i="5"/>
  <c r="AJ253" i="5"/>
  <c r="AI253" i="5"/>
  <c r="AG253" i="5"/>
  <c r="AF253" i="5"/>
  <c r="AE253" i="5"/>
  <c r="AD253" i="5"/>
  <c r="AC253" i="5"/>
  <c r="A253" i="5"/>
  <c r="AM252" i="5"/>
  <c r="AL252" i="5"/>
  <c r="AK252" i="5"/>
  <c r="AJ252" i="5"/>
  <c r="AI252" i="5"/>
  <c r="AG252" i="5"/>
  <c r="AF252" i="5"/>
  <c r="AE252" i="5"/>
  <c r="AD252" i="5"/>
  <c r="AC252" i="5"/>
  <c r="A252" i="5"/>
  <c r="AM251" i="5"/>
  <c r="AL251" i="5"/>
  <c r="AK251" i="5"/>
  <c r="AJ251" i="5"/>
  <c r="AI251" i="5"/>
  <c r="AG251" i="5"/>
  <c r="AF251" i="5"/>
  <c r="AE251" i="5"/>
  <c r="AD251" i="5"/>
  <c r="AC251" i="5"/>
  <c r="A251" i="5"/>
  <c r="AM250" i="5"/>
  <c r="AL250" i="5"/>
  <c r="AK250" i="5"/>
  <c r="AJ250" i="5"/>
  <c r="AI250" i="5"/>
  <c r="AG250" i="5"/>
  <c r="AF250" i="5"/>
  <c r="AE250" i="5"/>
  <c r="AD250" i="5"/>
  <c r="AC250" i="5"/>
  <c r="A250" i="5"/>
  <c r="AM249" i="5"/>
  <c r="AL249" i="5"/>
  <c r="AK249" i="5"/>
  <c r="AJ249" i="5"/>
  <c r="AI249" i="5"/>
  <c r="AG249" i="5"/>
  <c r="AF249" i="5"/>
  <c r="AE249" i="5"/>
  <c r="AD249" i="5"/>
  <c r="AC249" i="5"/>
  <c r="A249" i="5"/>
  <c r="AM248" i="5"/>
  <c r="AL248" i="5"/>
  <c r="AK248" i="5"/>
  <c r="AJ248" i="5"/>
  <c r="AI248" i="5"/>
  <c r="AG248" i="5"/>
  <c r="AF248" i="5"/>
  <c r="AE248" i="5"/>
  <c r="AD248" i="5"/>
  <c r="AC248" i="5"/>
  <c r="A248" i="5"/>
  <c r="AM247" i="5"/>
  <c r="AL247" i="5"/>
  <c r="AK247" i="5"/>
  <c r="AJ247" i="5"/>
  <c r="AI247" i="5"/>
  <c r="AG247" i="5"/>
  <c r="AF247" i="5"/>
  <c r="AE247" i="5"/>
  <c r="AD247" i="5"/>
  <c r="AC247" i="5"/>
  <c r="A247" i="5"/>
  <c r="AM246" i="5"/>
  <c r="AL246" i="5"/>
  <c r="AK246" i="5"/>
  <c r="AJ246" i="5"/>
  <c r="AI246" i="5"/>
  <c r="AG246" i="5"/>
  <c r="AF246" i="5"/>
  <c r="AE246" i="5"/>
  <c r="AD246" i="5"/>
  <c r="AC246" i="5"/>
  <c r="A246" i="5"/>
  <c r="AM245" i="5"/>
  <c r="AL245" i="5"/>
  <c r="AK245" i="5"/>
  <c r="AJ245" i="5"/>
  <c r="AI245" i="5"/>
  <c r="AG245" i="5"/>
  <c r="AF245" i="5"/>
  <c r="AE245" i="5"/>
  <c r="AD245" i="5"/>
  <c r="AC245" i="5"/>
  <c r="A245" i="5"/>
  <c r="AM244" i="5"/>
  <c r="AL244" i="5"/>
  <c r="AK244" i="5"/>
  <c r="AJ244" i="5"/>
  <c r="AI244" i="5"/>
  <c r="AG244" i="5"/>
  <c r="AF244" i="5"/>
  <c r="AE244" i="5"/>
  <c r="AD244" i="5"/>
  <c r="AC244" i="5"/>
  <c r="A244" i="5"/>
  <c r="AM243" i="5"/>
  <c r="AL243" i="5"/>
  <c r="AK243" i="5"/>
  <c r="AJ243" i="5"/>
  <c r="AI243" i="5"/>
  <c r="AG243" i="5"/>
  <c r="AF243" i="5"/>
  <c r="AE243" i="5"/>
  <c r="AD243" i="5"/>
  <c r="AC243" i="5"/>
  <c r="A243" i="5"/>
  <c r="AM242" i="5"/>
  <c r="AL242" i="5"/>
  <c r="AK242" i="5"/>
  <c r="AJ242" i="5"/>
  <c r="AI242" i="5"/>
  <c r="AG242" i="5"/>
  <c r="AF242" i="5"/>
  <c r="AE242" i="5"/>
  <c r="AD242" i="5"/>
  <c r="AC242" i="5"/>
  <c r="A242" i="5"/>
  <c r="AM241" i="5"/>
  <c r="AL241" i="5"/>
  <c r="AK241" i="5"/>
  <c r="AJ241" i="5"/>
  <c r="AI241" i="5"/>
  <c r="AG241" i="5"/>
  <c r="AF241" i="5"/>
  <c r="AE241" i="5"/>
  <c r="AD241" i="5"/>
  <c r="AC241" i="5"/>
  <c r="A241" i="5"/>
  <c r="AM240" i="5"/>
  <c r="AL240" i="5"/>
  <c r="AK240" i="5"/>
  <c r="AJ240" i="5"/>
  <c r="AI240" i="5"/>
  <c r="AG240" i="5"/>
  <c r="AF240" i="5"/>
  <c r="AE240" i="5"/>
  <c r="AD240" i="5"/>
  <c r="AC240" i="5"/>
  <c r="A240" i="5"/>
  <c r="AM239" i="5"/>
  <c r="AL239" i="5"/>
  <c r="AK239" i="5"/>
  <c r="AJ239" i="5"/>
  <c r="AI239" i="5"/>
  <c r="AG239" i="5"/>
  <c r="AF239" i="5"/>
  <c r="AE239" i="5"/>
  <c r="AD239" i="5"/>
  <c r="AC239" i="5"/>
  <c r="A239" i="5"/>
  <c r="AM238" i="5"/>
  <c r="AL238" i="5"/>
  <c r="AK238" i="5"/>
  <c r="AJ238" i="5"/>
  <c r="AI238" i="5"/>
  <c r="AG238" i="5"/>
  <c r="AF238" i="5"/>
  <c r="AE238" i="5"/>
  <c r="AD238" i="5"/>
  <c r="AC238" i="5"/>
  <c r="A238" i="5"/>
  <c r="AM237" i="5"/>
  <c r="AL237" i="5"/>
  <c r="AK237" i="5"/>
  <c r="AJ237" i="5"/>
  <c r="AI237" i="5"/>
  <c r="AG237" i="5"/>
  <c r="AF237" i="5"/>
  <c r="AE237" i="5"/>
  <c r="AD237" i="5"/>
  <c r="AC237" i="5"/>
  <c r="A237" i="5"/>
  <c r="AM236" i="5"/>
  <c r="AL236" i="5"/>
  <c r="AK236" i="5"/>
  <c r="AJ236" i="5"/>
  <c r="AI236" i="5"/>
  <c r="AG236" i="5"/>
  <c r="AF236" i="5"/>
  <c r="AE236" i="5"/>
  <c r="AD236" i="5"/>
  <c r="AC236" i="5"/>
  <c r="A236" i="5"/>
  <c r="AM235" i="5"/>
  <c r="AL235" i="5"/>
  <c r="AK235" i="5"/>
  <c r="AJ235" i="5"/>
  <c r="AG235" i="5"/>
  <c r="AF235" i="5"/>
  <c r="AE235" i="5"/>
  <c r="AD235" i="5"/>
  <c r="AC235" i="5"/>
  <c r="A235" i="5"/>
  <c r="AM234" i="5"/>
  <c r="AL234" i="5"/>
  <c r="AK234" i="5"/>
  <c r="AJ234" i="5"/>
  <c r="AI234" i="5"/>
  <c r="AG234" i="5"/>
  <c r="AF234" i="5"/>
  <c r="AE234" i="5"/>
  <c r="AD234" i="5"/>
  <c r="AC234" i="5"/>
  <c r="A234" i="5"/>
  <c r="AM233" i="5"/>
  <c r="AL233" i="5"/>
  <c r="AK233" i="5"/>
  <c r="AJ233" i="5"/>
  <c r="AI233" i="5"/>
  <c r="AG233" i="5"/>
  <c r="AF233" i="5"/>
  <c r="AE233" i="5"/>
  <c r="AD233" i="5"/>
  <c r="AC233" i="5"/>
  <c r="A233" i="5"/>
  <c r="AM232" i="5"/>
  <c r="AL232" i="5"/>
  <c r="AK232" i="5"/>
  <c r="AJ232" i="5"/>
  <c r="AI232" i="5"/>
  <c r="AG232" i="5"/>
  <c r="AF232" i="5"/>
  <c r="AE232" i="5"/>
  <c r="AD232" i="5"/>
  <c r="AC232" i="5"/>
  <c r="A232" i="5"/>
  <c r="AM231" i="5"/>
  <c r="AL231" i="5"/>
  <c r="AK231" i="5"/>
  <c r="AJ231" i="5"/>
  <c r="AI231" i="5"/>
  <c r="AG231" i="5"/>
  <c r="AF231" i="5"/>
  <c r="AE231" i="5"/>
  <c r="AD231" i="5"/>
  <c r="AC231" i="5"/>
  <c r="A231" i="5"/>
  <c r="AG230" i="5"/>
  <c r="AF230" i="5"/>
  <c r="AE230" i="5"/>
  <c r="AD230" i="5"/>
  <c r="AC230" i="5"/>
  <c r="A230" i="5"/>
  <c r="AM229" i="5"/>
  <c r="AL229" i="5"/>
  <c r="AK229" i="5"/>
  <c r="AJ229" i="5"/>
  <c r="AI229" i="5"/>
  <c r="AG229" i="5"/>
  <c r="AF229" i="5"/>
  <c r="AE229" i="5"/>
  <c r="AD229" i="5"/>
  <c r="AC229" i="5"/>
  <c r="A229" i="5"/>
  <c r="AM228" i="5"/>
  <c r="AL228" i="5"/>
  <c r="AK228" i="5"/>
  <c r="AJ228" i="5"/>
  <c r="AI228" i="5"/>
  <c r="AG228" i="5"/>
  <c r="AF228" i="5"/>
  <c r="AE228" i="5"/>
  <c r="AD228" i="5"/>
  <c r="AC228" i="5"/>
  <c r="A228" i="5"/>
  <c r="AM227" i="5"/>
  <c r="AL227" i="5"/>
  <c r="AK227" i="5"/>
  <c r="AJ227" i="5"/>
  <c r="AI227" i="5"/>
  <c r="AG227" i="5"/>
  <c r="AF227" i="5"/>
  <c r="AE227" i="5"/>
  <c r="AD227" i="5"/>
  <c r="AC227" i="5"/>
  <c r="A227" i="5"/>
  <c r="AM226" i="5"/>
  <c r="AL226" i="5"/>
  <c r="AK226" i="5"/>
  <c r="AJ226" i="5"/>
  <c r="AI226" i="5"/>
  <c r="AG226" i="5"/>
  <c r="AF226" i="5"/>
  <c r="AE226" i="5"/>
  <c r="AD226" i="5"/>
  <c r="AC226" i="5"/>
  <c r="A226" i="5"/>
  <c r="AM225" i="5"/>
  <c r="AL225" i="5"/>
  <c r="AK225" i="5"/>
  <c r="AJ225" i="5"/>
  <c r="AI225" i="5"/>
  <c r="AG225" i="5"/>
  <c r="AF225" i="5"/>
  <c r="AE225" i="5"/>
  <c r="AD225" i="5"/>
  <c r="AC225" i="5"/>
  <c r="A225" i="5"/>
  <c r="AM224" i="5"/>
  <c r="AL224" i="5"/>
  <c r="AK224" i="5"/>
  <c r="AJ224" i="5"/>
  <c r="AI224" i="5"/>
  <c r="AG224" i="5"/>
  <c r="AF224" i="5"/>
  <c r="AE224" i="5"/>
  <c r="AD224" i="5"/>
  <c r="AC224" i="5"/>
  <c r="A224" i="5"/>
  <c r="AM223" i="5"/>
  <c r="AL223" i="5"/>
  <c r="AK223" i="5"/>
  <c r="AJ223" i="5"/>
  <c r="AI223" i="5"/>
  <c r="AG223" i="5"/>
  <c r="AF223" i="5"/>
  <c r="AE223" i="5"/>
  <c r="AD223" i="5"/>
  <c r="AC223" i="5"/>
  <c r="A223" i="5"/>
  <c r="AM222" i="5"/>
  <c r="AL222" i="5"/>
  <c r="AK222" i="5"/>
  <c r="AJ222" i="5"/>
  <c r="AI222" i="5"/>
  <c r="AG222" i="5"/>
  <c r="AF222" i="5"/>
  <c r="AE222" i="5"/>
  <c r="AD222" i="5"/>
  <c r="AC222" i="5"/>
  <c r="A222" i="5"/>
  <c r="AM221" i="5"/>
  <c r="AL221" i="5"/>
  <c r="AK221" i="5"/>
  <c r="AJ221" i="5"/>
  <c r="AI221" i="5"/>
  <c r="AG221" i="5"/>
  <c r="AF221" i="5"/>
  <c r="AE221" i="5"/>
  <c r="AD221" i="5"/>
  <c r="AC221" i="5"/>
  <c r="A221" i="5"/>
  <c r="AM220" i="5"/>
  <c r="AL220" i="5"/>
  <c r="AK220" i="5"/>
  <c r="AJ220" i="5"/>
  <c r="AI220" i="5"/>
  <c r="AG220" i="5"/>
  <c r="AF220" i="5"/>
  <c r="AE220" i="5"/>
  <c r="AD220" i="5"/>
  <c r="AC220" i="5"/>
  <c r="A220" i="5"/>
  <c r="AM219" i="5"/>
  <c r="AL219" i="5"/>
  <c r="AK219" i="5"/>
  <c r="AJ219" i="5"/>
  <c r="AI219" i="5"/>
  <c r="AG219" i="5"/>
  <c r="AF219" i="5"/>
  <c r="AE219" i="5"/>
  <c r="AD219" i="5"/>
  <c r="AC219" i="5"/>
  <c r="A219" i="5"/>
  <c r="AM218" i="5"/>
  <c r="AL218" i="5"/>
  <c r="AK218" i="5"/>
  <c r="AJ218" i="5"/>
  <c r="AI218" i="5"/>
  <c r="AG218" i="5"/>
  <c r="AF218" i="5"/>
  <c r="AE218" i="5"/>
  <c r="AD218" i="5"/>
  <c r="AC218" i="5"/>
  <c r="A218" i="5"/>
  <c r="AM217" i="5"/>
  <c r="AL217" i="5"/>
  <c r="AK217" i="5"/>
  <c r="AJ217" i="5"/>
  <c r="AI217" i="5"/>
  <c r="AG217" i="5"/>
  <c r="AF217" i="5"/>
  <c r="AE217" i="5"/>
  <c r="AD217" i="5"/>
  <c r="AC217" i="5"/>
  <c r="A217" i="5"/>
  <c r="AM216" i="5"/>
  <c r="AL216" i="5"/>
  <c r="AK216" i="5"/>
  <c r="AJ216" i="5"/>
  <c r="AI216" i="5"/>
  <c r="AG216" i="5"/>
  <c r="AF216" i="5"/>
  <c r="AE216" i="5"/>
  <c r="AD216" i="5"/>
  <c r="AC216" i="5"/>
  <c r="A216" i="5"/>
  <c r="AM215" i="5"/>
  <c r="AL215" i="5"/>
  <c r="AK215" i="5"/>
  <c r="AJ215" i="5"/>
  <c r="AI215" i="5"/>
  <c r="AG215" i="5"/>
  <c r="AF215" i="5"/>
  <c r="AE215" i="5"/>
  <c r="AD215" i="5"/>
  <c r="AC215" i="5"/>
  <c r="A215" i="5"/>
  <c r="AM214" i="5"/>
  <c r="AL214" i="5"/>
  <c r="AK214" i="5"/>
  <c r="AJ214" i="5"/>
  <c r="AI214" i="5"/>
  <c r="AG214" i="5"/>
  <c r="AF214" i="5"/>
  <c r="AE214" i="5"/>
  <c r="AD214" i="5"/>
  <c r="AC214" i="5"/>
  <c r="A214" i="5"/>
  <c r="AM213" i="5"/>
  <c r="AL213" i="5"/>
  <c r="AK213" i="5"/>
  <c r="AJ213" i="5"/>
  <c r="AI213" i="5"/>
  <c r="AG213" i="5"/>
  <c r="AF213" i="5"/>
  <c r="AE213" i="5"/>
  <c r="AD213" i="5"/>
  <c r="AC213" i="5"/>
  <c r="A213" i="5"/>
  <c r="AM212" i="5"/>
  <c r="AL212" i="5"/>
  <c r="AK212" i="5"/>
  <c r="AJ212" i="5"/>
  <c r="AI212" i="5"/>
  <c r="AG212" i="5"/>
  <c r="AF212" i="5"/>
  <c r="AE212" i="5"/>
  <c r="AD212" i="5"/>
  <c r="AC212" i="5"/>
  <c r="AM211" i="5"/>
  <c r="AL211" i="5"/>
  <c r="AK211" i="5"/>
  <c r="AJ211" i="5"/>
  <c r="AI211" i="5"/>
  <c r="AG211" i="5"/>
  <c r="AF211" i="5"/>
  <c r="AE211" i="5"/>
  <c r="AD211" i="5"/>
  <c r="AC211" i="5"/>
  <c r="A211" i="5"/>
  <c r="AM210" i="5"/>
  <c r="AL210" i="5"/>
  <c r="AK210" i="5"/>
  <c r="AJ210" i="5"/>
  <c r="AI210" i="5"/>
  <c r="AG210" i="5"/>
  <c r="AF210" i="5"/>
  <c r="AE210" i="5"/>
  <c r="AD210" i="5"/>
  <c r="AC210" i="5"/>
  <c r="A210" i="5"/>
  <c r="AM209" i="5"/>
  <c r="AL209" i="5"/>
  <c r="AK209" i="5"/>
  <c r="AJ209" i="5"/>
  <c r="AI209" i="5"/>
  <c r="AG209" i="5"/>
  <c r="AF209" i="5"/>
  <c r="AE209" i="5"/>
  <c r="AD209" i="5"/>
  <c r="AC209" i="5"/>
  <c r="A209" i="5"/>
  <c r="AM208" i="5"/>
  <c r="AL208" i="5"/>
  <c r="AK208" i="5"/>
  <c r="AJ208" i="5"/>
  <c r="AI208" i="5"/>
  <c r="AG208" i="5"/>
  <c r="AF208" i="5"/>
  <c r="AE208" i="5"/>
  <c r="AD208" i="5"/>
  <c r="AC208" i="5"/>
  <c r="A208" i="5"/>
  <c r="AM207" i="5"/>
  <c r="AL207" i="5"/>
  <c r="AK207" i="5"/>
  <c r="AJ207" i="5"/>
  <c r="AI207" i="5"/>
  <c r="AG207" i="5"/>
  <c r="AF207" i="5"/>
  <c r="AE207" i="5"/>
  <c r="AD207" i="5"/>
  <c r="AC207" i="5"/>
  <c r="A207" i="5"/>
  <c r="AJ206" i="5"/>
  <c r="AI206" i="5"/>
  <c r="N206" i="5"/>
  <c r="AC206" i="5" s="1"/>
  <c r="A206" i="5"/>
  <c r="AM205" i="5"/>
  <c r="AL205" i="5"/>
  <c r="AK205" i="5"/>
  <c r="AJ205" i="5"/>
  <c r="AI205" i="5"/>
  <c r="AG205" i="5"/>
  <c r="AF205" i="5"/>
  <c r="AE205" i="5"/>
  <c r="AD205" i="5"/>
  <c r="AC205" i="5"/>
  <c r="A205" i="5"/>
  <c r="AM204" i="5"/>
  <c r="AL204" i="5"/>
  <c r="AK204" i="5"/>
  <c r="AJ204" i="5"/>
  <c r="AI204" i="5"/>
  <c r="AG204" i="5"/>
  <c r="AF204" i="5"/>
  <c r="AE204" i="5"/>
  <c r="AD204" i="5"/>
  <c r="AC204" i="5"/>
  <c r="A204" i="5"/>
  <c r="AM203" i="5"/>
  <c r="AL203" i="5"/>
  <c r="AK203" i="5"/>
  <c r="AJ203" i="5"/>
  <c r="AI203" i="5"/>
  <c r="AG203" i="5"/>
  <c r="AF203" i="5"/>
  <c r="AE203" i="5"/>
  <c r="AD203" i="5"/>
  <c r="AC203" i="5"/>
  <c r="A203" i="5"/>
  <c r="AM202" i="5"/>
  <c r="AL202" i="5"/>
  <c r="AK202" i="5"/>
  <c r="AJ202" i="5"/>
  <c r="AI202" i="5"/>
  <c r="AG202" i="5"/>
  <c r="AF202" i="5"/>
  <c r="AE202" i="5"/>
  <c r="AD202" i="5"/>
  <c r="AC202" i="5"/>
  <c r="A202" i="5"/>
  <c r="AM201" i="5"/>
  <c r="AL201" i="5"/>
  <c r="AK201" i="5"/>
  <c r="AJ201" i="5"/>
  <c r="AI201" i="5"/>
  <c r="AG201" i="5"/>
  <c r="AF201" i="5"/>
  <c r="AE201" i="5"/>
  <c r="AD201" i="5"/>
  <c r="AC201" i="5"/>
  <c r="A201" i="5"/>
  <c r="AM200" i="5"/>
  <c r="AL200" i="5"/>
  <c r="AK200" i="5"/>
  <c r="AJ200" i="5"/>
  <c r="AI200" i="5"/>
  <c r="AG200" i="5"/>
  <c r="AF200" i="5"/>
  <c r="AE200" i="5"/>
  <c r="AD200" i="5"/>
  <c r="AC200" i="5"/>
  <c r="A200" i="5"/>
  <c r="AM199" i="5"/>
  <c r="AL199" i="5"/>
  <c r="AK199" i="5"/>
  <c r="AJ199" i="5"/>
  <c r="AI199" i="5"/>
  <c r="AG199" i="5"/>
  <c r="AF199" i="5"/>
  <c r="AE199" i="5"/>
  <c r="AD199" i="5"/>
  <c r="AC199" i="5"/>
  <c r="A199" i="5"/>
  <c r="AM198" i="5"/>
  <c r="AL198" i="5"/>
  <c r="AK198" i="5"/>
  <c r="AJ198" i="5"/>
  <c r="AI198" i="5"/>
  <c r="AG198" i="5"/>
  <c r="AF198" i="5"/>
  <c r="AE198" i="5"/>
  <c r="AD198" i="5"/>
  <c r="AC198" i="5"/>
  <c r="A198" i="5"/>
  <c r="AM197" i="5"/>
  <c r="AL197" i="5"/>
  <c r="AK197" i="5"/>
  <c r="AJ197" i="5"/>
  <c r="AI197" i="5"/>
  <c r="AG197" i="5"/>
  <c r="AF197" i="5"/>
  <c r="AE197" i="5"/>
  <c r="AD197" i="5"/>
  <c r="AC197" i="5"/>
  <c r="A197" i="5"/>
  <c r="AM196" i="5"/>
  <c r="AL196" i="5"/>
  <c r="AK196" i="5"/>
  <c r="AJ196" i="5"/>
  <c r="AI196" i="5"/>
  <c r="AG196" i="5"/>
  <c r="AF196" i="5"/>
  <c r="AE196" i="5"/>
  <c r="AD196" i="5"/>
  <c r="AC196" i="5"/>
  <c r="A196" i="5"/>
  <c r="AM195" i="5"/>
  <c r="AL195" i="5"/>
  <c r="AK195" i="5"/>
  <c r="AJ195" i="5"/>
  <c r="AI195" i="5"/>
  <c r="AG195" i="5"/>
  <c r="AF195" i="5"/>
  <c r="AE195" i="5"/>
  <c r="AD195" i="5"/>
  <c r="AC195" i="5"/>
  <c r="A195" i="5"/>
  <c r="AM194" i="5"/>
  <c r="AL194" i="5"/>
  <c r="AK194" i="5"/>
  <c r="AJ194" i="5"/>
  <c r="AI194" i="5"/>
  <c r="AG194" i="5"/>
  <c r="AF194" i="5"/>
  <c r="AE194" i="5"/>
  <c r="AD194" i="5"/>
  <c r="AC194" i="5"/>
  <c r="A194" i="5"/>
  <c r="AM193" i="5"/>
  <c r="AL193" i="5"/>
  <c r="AK193" i="5"/>
  <c r="AJ193" i="5"/>
  <c r="AI193" i="5"/>
  <c r="AG193" i="5"/>
  <c r="AF193" i="5"/>
  <c r="AC193" i="5"/>
  <c r="P193" i="5"/>
  <c r="AE193" i="5" s="1"/>
  <c r="O193" i="5"/>
  <c r="AD193" i="5" s="1"/>
  <c r="A193" i="5"/>
  <c r="KX14" i="4" l="1"/>
  <c r="KE32" i="4"/>
  <c r="KO32" i="4" s="1"/>
  <c r="KF32" i="4"/>
  <c r="KP32" i="4" s="1"/>
  <c r="KZ32" i="4" s="1"/>
  <c r="KG26" i="4"/>
  <c r="KE39" i="4"/>
  <c r="KI32" i="4"/>
  <c r="KS32" i="4" s="1"/>
  <c r="LC32" i="4" s="1"/>
  <c r="KL30" i="4"/>
  <c r="KV30" i="4" s="1"/>
  <c r="LF30" i="4" s="1"/>
  <c r="KI31" i="4"/>
  <c r="KI28" i="4"/>
  <c r="KF39" i="4"/>
  <c r="KK37" i="4"/>
  <c r="KH29" i="4"/>
  <c r="KK30" i="4"/>
  <c r="KU30" i="4" s="1"/>
  <c r="LE30" i="4" s="1"/>
  <c r="KJ27" i="4"/>
  <c r="KJ30" i="4"/>
  <c r="KF29" i="4"/>
  <c r="KE37" i="4"/>
  <c r="KO37" i="4" s="1"/>
  <c r="KE36" i="4"/>
  <c r="KH34" i="4"/>
  <c r="KR34" i="4" s="1"/>
  <c r="LB34" i="4" s="1"/>
  <c r="KM30" i="4"/>
  <c r="KE27" i="4"/>
  <c r="KL27" i="4"/>
  <c r="KV27" i="4" s="1"/>
  <c r="LF27" i="4" s="1"/>
  <c r="KL31" i="4"/>
  <c r="KV31" i="4" s="1"/>
  <c r="LF31" i="4" s="1"/>
  <c r="KI38" i="4"/>
  <c r="KS38" i="4" s="1"/>
  <c r="LC38" i="4" s="1"/>
  <c r="KF33" i="4"/>
  <c r="KP33" i="4" s="1"/>
  <c r="KZ33" i="4" s="1"/>
  <c r="KJ34" i="4"/>
  <c r="KI36" i="4"/>
  <c r="KF26" i="4"/>
  <c r="KK28" i="4"/>
  <c r="KF37" i="4"/>
  <c r="KK33" i="4"/>
  <c r="KK29" i="4"/>
  <c r="KU29" i="4" s="1"/>
  <c r="LE29" i="4" s="1"/>
  <c r="KL38" i="4"/>
  <c r="KG37" i="4"/>
  <c r="KI39" i="4"/>
  <c r="KJ39" i="4"/>
  <c r="KL36" i="4"/>
  <c r="KI30" i="4"/>
  <c r="KH26" i="4"/>
  <c r="KR26" i="4" s="1"/>
  <c r="LB26" i="4" s="1"/>
  <c r="KK31" i="4"/>
  <c r="KI29" i="4"/>
  <c r="KS29" i="4" s="1"/>
  <c r="LC29" i="4" s="1"/>
  <c r="KK35" i="4"/>
  <c r="KM28" i="4"/>
  <c r="KI37" i="4"/>
  <c r="KJ26" i="4"/>
  <c r="KH36" i="4"/>
  <c r="KJ38" i="4"/>
  <c r="KM31" i="4"/>
  <c r="KW31" i="4" s="1"/>
  <c r="LG31" i="4" s="1"/>
  <c r="KK32" i="4"/>
  <c r="KH35" i="4"/>
  <c r="KL32" i="4"/>
  <c r="KG30" i="4"/>
  <c r="KQ30" i="4" s="1"/>
  <c r="LA30" i="4" s="1"/>
  <c r="KJ37" i="4"/>
  <c r="KL33" i="4"/>
  <c r="KM34" i="4"/>
  <c r="KL35" i="4"/>
  <c r="KK27" i="4"/>
  <c r="KM37" i="4"/>
  <c r="KW37" i="4" s="1"/>
  <c r="LG37" i="4" s="1"/>
  <c r="KJ36" i="4"/>
  <c r="KH33" i="4"/>
  <c r="KL28" i="4"/>
  <c r="KM27" i="4"/>
  <c r="KW27" i="4" s="1"/>
  <c r="LG27" i="4" s="1"/>
  <c r="KL39" i="4"/>
  <c r="KF27" i="4"/>
  <c r="KE28" i="4"/>
  <c r="KG33" i="4"/>
  <c r="KL37" i="4"/>
  <c r="KV37" i="4" s="1"/>
  <c r="LF37" i="4" s="1"/>
  <c r="KG31" i="4"/>
  <c r="KM26" i="4"/>
  <c r="KG38" i="4"/>
  <c r="KG39" i="4"/>
  <c r="KH32" i="4"/>
  <c r="KR32" i="4" s="1"/>
  <c r="LB32" i="4" s="1"/>
  <c r="KM38" i="4"/>
  <c r="KW38" i="4" s="1"/>
  <c r="LG38" i="4" s="1"/>
  <c r="KJ35" i="4"/>
  <c r="KI34" i="4"/>
  <c r="KS34" i="4" s="1"/>
  <c r="LC34" i="4" s="1"/>
  <c r="KK26" i="4"/>
  <c r="KJ29" i="4"/>
  <c r="KT29" i="4" s="1"/>
  <c r="LD29" i="4" s="1"/>
  <c r="KG34" i="4"/>
  <c r="KM29" i="4"/>
  <c r="KW29" i="4" s="1"/>
  <c r="LG29" i="4" s="1"/>
  <c r="KF35" i="4"/>
  <c r="KF36" i="4"/>
  <c r="KE33" i="4"/>
  <c r="KO33" i="4" s="1"/>
  <c r="KM32" i="4"/>
  <c r="KH31" i="4"/>
  <c r="KF34" i="4"/>
  <c r="KP34" i="4" s="1"/>
  <c r="KZ34" i="4" s="1"/>
  <c r="KG32" i="4"/>
  <c r="KH27" i="4"/>
  <c r="KF38" i="4"/>
  <c r="KF31" i="4"/>
  <c r="KM36" i="4"/>
  <c r="KM35" i="4"/>
  <c r="KJ32" i="4"/>
  <c r="KE26" i="4"/>
  <c r="KE29" i="4"/>
  <c r="KO29" i="4" s="1"/>
  <c r="KL26" i="4"/>
  <c r="KI27" i="4"/>
  <c r="KG35" i="4"/>
  <c r="KE38" i="4"/>
  <c r="KO38" i="4" s="1"/>
  <c r="KY38" i="4" s="1"/>
  <c r="KF30" i="4"/>
  <c r="KI33" i="4"/>
  <c r="KS33" i="4" s="1"/>
  <c r="LC33" i="4" s="1"/>
  <c r="KH28" i="4"/>
  <c r="KR28" i="4" s="1"/>
  <c r="LB28" i="4" s="1"/>
  <c r="KG28" i="4"/>
  <c r="KG36" i="4"/>
  <c r="KE34" i="4"/>
  <c r="KK36" i="4"/>
  <c r="KJ31" i="4"/>
  <c r="KT31" i="4" s="1"/>
  <c r="LD31" i="4" s="1"/>
  <c r="KH30" i="4"/>
  <c r="KM39" i="4"/>
  <c r="KJ28" i="4"/>
  <c r="KG29" i="4"/>
  <c r="KQ29" i="4" s="1"/>
  <c r="LA29" i="4" s="1"/>
  <c r="KH38" i="4"/>
  <c r="KE35" i="4"/>
  <c r="KO35" i="4" s="1"/>
  <c r="KY35" i="4" s="1"/>
  <c r="KH37" i="4"/>
  <c r="KG27" i="4"/>
  <c r="KH39" i="4"/>
  <c r="KE30" i="4"/>
  <c r="KI26" i="4"/>
  <c r="KJ33" i="4"/>
  <c r="KL29" i="4"/>
  <c r="KK34" i="4"/>
  <c r="KM33" i="4"/>
  <c r="KF28" i="4"/>
  <c r="KE31" i="4"/>
  <c r="KL34" i="4"/>
  <c r="KK38" i="4"/>
  <c r="KK39" i="4"/>
  <c r="KU39" i="4" s="1"/>
  <c r="LE39" i="4" s="1"/>
  <c r="KI35" i="4"/>
  <c r="KY14" i="4"/>
  <c r="LH14" i="4" s="1"/>
  <c r="KN14" i="4" s="1"/>
  <c r="KX10" i="4"/>
  <c r="KX22" i="4"/>
  <c r="KX15" i="4"/>
  <c r="KX25" i="4"/>
  <c r="KX23" i="4"/>
  <c r="KX11" i="4"/>
  <c r="LF10" i="4"/>
  <c r="KX13" i="4"/>
  <c r="LH13" i="4" s="1"/>
  <c r="KN13" i="4" s="1"/>
  <c r="KX17" i="4"/>
  <c r="LH17" i="4" s="1"/>
  <c r="KN17" i="4" s="1"/>
  <c r="KX16" i="4"/>
  <c r="LH16" i="4" s="1"/>
  <c r="KN16" i="4" s="1"/>
  <c r="KX9" i="4"/>
  <c r="LH9" i="4" s="1"/>
  <c r="KN9" i="4" s="1"/>
  <c r="KX20" i="4"/>
  <c r="LH20" i="4" s="1"/>
  <c r="KN20" i="4" s="1"/>
  <c r="KY22" i="4"/>
  <c r="LE15" i="4"/>
  <c r="LH15" i="4" s="1"/>
  <c r="KN15" i="4" s="1"/>
  <c r="KX24" i="4"/>
  <c r="LH24" i="4" s="1"/>
  <c r="KN24" i="4" s="1"/>
  <c r="KX21" i="4"/>
  <c r="LH21" i="4" s="1"/>
  <c r="KN21" i="4" s="1"/>
  <c r="KX18" i="4"/>
  <c r="LH18" i="4" s="1"/>
  <c r="KN18" i="4" s="1"/>
  <c r="KZ25" i="4"/>
  <c r="KX19" i="4"/>
  <c r="LH19" i="4" s="1"/>
  <c r="KN19" i="4" s="1"/>
  <c r="KY23" i="4"/>
  <c r="KY11" i="4"/>
  <c r="KX12" i="4"/>
  <c r="LH12" i="4" s="1"/>
  <c r="KN12" i="4" s="1"/>
  <c r="DM28" i="4"/>
  <c r="DR28" i="4" s="1"/>
  <c r="DI28" i="4" s="1"/>
  <c r="DJ31" i="4"/>
  <c r="DR31" i="4" s="1"/>
  <c r="DI31" i="4" s="1"/>
  <c r="BI39" i="4"/>
  <c r="BN39" i="4" s="1"/>
  <c r="BE39" i="4" s="1"/>
  <c r="BF36" i="4"/>
  <c r="BN36" i="4" s="1"/>
  <c r="BE36" i="4" s="1"/>
  <c r="BH33" i="4"/>
  <c r="BN33" i="4" s="1"/>
  <c r="BE33" i="4" s="1"/>
  <c r="BH27" i="4"/>
  <c r="BN27" i="4" s="1"/>
  <c r="BE27" i="4" s="1"/>
  <c r="BJ35" i="4"/>
  <c r="BN35" i="4" s="1"/>
  <c r="BE35" i="4" s="1"/>
  <c r="FP29" i="4"/>
  <c r="FR30" i="4"/>
  <c r="DK37" i="4"/>
  <c r="DR37" i="4" s="1"/>
  <c r="DI37" i="4" s="1"/>
  <c r="BG32" i="4"/>
  <c r="BN32" i="4" s="1"/>
  <c r="BE32" i="4" s="1"/>
  <c r="FN33" i="4"/>
  <c r="FT33" i="4" s="1"/>
  <c r="FK33" i="4" s="1"/>
  <c r="AP26" i="4"/>
  <c r="AO32" i="4"/>
  <c r="DL33" i="4"/>
  <c r="DR33" i="4" s="1"/>
  <c r="DI33" i="4" s="1"/>
  <c r="AQ29" i="4"/>
  <c r="DN29" i="4"/>
  <c r="CS27" i="4"/>
  <c r="FO28" i="4"/>
  <c r="FT28" i="4" s="1"/>
  <c r="FK28" i="4" s="1"/>
  <c r="DQ30" i="4"/>
  <c r="CY31" i="4"/>
  <c r="EU33" i="4"/>
  <c r="AN35" i="4"/>
  <c r="EW38" i="4"/>
  <c r="BJ29" i="4"/>
  <c r="AO35" i="4"/>
  <c r="BK29" i="4"/>
  <c r="AS37" i="4"/>
  <c r="EX32" i="4"/>
  <c r="CU33" i="4"/>
  <c r="CR35" i="4"/>
  <c r="EV27" i="4"/>
  <c r="EY27" i="4"/>
  <c r="AR31" i="4"/>
  <c r="CV33" i="4"/>
  <c r="CS35" i="4"/>
  <c r="EY37" i="4"/>
  <c r="EY38" i="4"/>
  <c r="AM28" i="4"/>
  <c r="CT28" i="4"/>
  <c r="CW28" i="4"/>
  <c r="AQ31" i="4"/>
  <c r="CS31" i="4"/>
  <c r="EU31" i="4"/>
  <c r="AR32" i="4"/>
  <c r="ET34" i="4"/>
  <c r="AQ36" i="4"/>
  <c r="CS36" i="4"/>
  <c r="ET36" i="4"/>
  <c r="AQ39" i="4"/>
  <c r="AS39" i="4"/>
  <c r="AS32" i="4"/>
  <c r="CU35" i="4"/>
  <c r="EU35" i="4"/>
  <c r="AN27" i="4"/>
  <c r="CX30" i="4"/>
  <c r="ET31" i="4"/>
  <c r="CT32" i="4"/>
  <c r="EZ33" i="4"/>
  <c r="AS34" i="4"/>
  <c r="EZ34" i="4"/>
  <c r="AM37" i="4"/>
  <c r="AN29" i="4"/>
  <c r="CR28" i="4"/>
  <c r="CX31" i="4"/>
  <c r="FA31" i="4"/>
  <c r="CQ32" i="4"/>
  <c r="CQ34" i="4"/>
  <c r="CW35" i="4"/>
  <c r="ES35" i="4"/>
  <c r="AT36" i="4"/>
  <c r="CV36" i="4"/>
  <c r="CS37" i="4"/>
  <c r="EU37" i="4"/>
  <c r="EU39" i="4"/>
  <c r="CR26" i="4"/>
  <c r="EX26" i="4"/>
  <c r="CQ30" i="4"/>
  <c r="EV30" i="4"/>
  <c r="AN31" i="4"/>
  <c r="CR32" i="4"/>
  <c r="EZ32" i="4"/>
  <c r="AP35" i="4"/>
  <c r="EW35" i="4"/>
  <c r="AP37" i="4"/>
  <c r="ES37" i="4"/>
  <c r="AM38" i="4"/>
  <c r="AR26" i="4"/>
  <c r="CT26" i="4"/>
  <c r="ES26" i="4"/>
  <c r="FA26" i="4"/>
  <c r="CU27" i="4"/>
  <c r="CW29" i="4"/>
  <c r="AR30" i="4"/>
  <c r="CT30" i="4"/>
  <c r="EZ30" i="4"/>
  <c r="CY32" i="4"/>
  <c r="EW32" i="4"/>
  <c r="AN33" i="4"/>
  <c r="CX33" i="4"/>
  <c r="AU34" i="4"/>
  <c r="AU35" i="4"/>
  <c r="EY35" i="4"/>
  <c r="FA35" i="4"/>
  <c r="AM36" i="4"/>
  <c r="AQ37" i="4"/>
  <c r="FA37" i="4"/>
  <c r="CS39" i="4"/>
  <c r="CW39" i="4"/>
  <c r="FM26" i="4"/>
  <c r="DK26" i="4"/>
  <c r="DJ26" i="4"/>
  <c r="CV26" i="4"/>
  <c r="AM27" i="4"/>
  <c r="EX27" i="4"/>
  <c r="ET28" i="4"/>
  <c r="AT26" i="4"/>
  <c r="AU27" i="4"/>
  <c r="AQ28" i="4"/>
  <c r="AO26" i="4"/>
  <c r="CY26" i="4"/>
  <c r="EW26" i="4"/>
  <c r="FL26" i="4"/>
  <c r="AR28" i="4"/>
  <c r="CQ26" i="4"/>
  <c r="AP29" i="4"/>
  <c r="ES29" i="4"/>
  <c r="DL27" i="4"/>
  <c r="DR27" i="4" s="1"/>
  <c r="DI27" i="4" s="1"/>
  <c r="FN27" i="4"/>
  <c r="FT27" i="4" s="1"/>
  <c r="FK27" i="4" s="1"/>
  <c r="AS26" i="4"/>
  <c r="AP27" i="4"/>
  <c r="CW27" i="4"/>
  <c r="AT28" i="4"/>
  <c r="CS28" i="4"/>
  <c r="CQ29" i="4"/>
  <c r="EY26" i="4"/>
  <c r="CU26" i="4"/>
  <c r="EZ26" i="4"/>
  <c r="CX27" i="4"/>
  <c r="ES27" i="4"/>
  <c r="ES30" i="4"/>
  <c r="BF26" i="4"/>
  <c r="BG26" i="4"/>
  <c r="AS27" i="4"/>
  <c r="CR27" i="4"/>
  <c r="CV28" i="4"/>
  <c r="EZ28" i="4"/>
  <c r="EX31" i="4"/>
  <c r="AO27" i="4"/>
  <c r="CY27" i="4"/>
  <c r="EW27" i="4"/>
  <c r="AS28" i="4"/>
  <c r="CU28" i="4"/>
  <c r="FA28" i="4"/>
  <c r="EY28" i="4"/>
  <c r="AO29" i="4"/>
  <c r="AM29" i="4"/>
  <c r="AU29" i="4"/>
  <c r="CR29" i="4"/>
  <c r="EX29" i="4"/>
  <c r="CS30" i="4"/>
  <c r="EU30" i="4"/>
  <c r="AS31" i="4"/>
  <c r="CU31" i="4"/>
  <c r="EW31" i="4"/>
  <c r="FM32" i="4"/>
  <c r="FT32" i="4" s="1"/>
  <c r="FK32" i="4" s="1"/>
  <c r="DK32" i="4"/>
  <c r="DR32" i="4" s="1"/>
  <c r="DI32" i="4" s="1"/>
  <c r="CW34" i="4"/>
  <c r="ET30" i="4"/>
  <c r="BI28" i="4"/>
  <c r="BN28" i="4" s="1"/>
  <c r="BE28" i="4" s="1"/>
  <c r="EY29" i="4"/>
  <c r="AO30" i="4"/>
  <c r="CU30" i="4"/>
  <c r="EW30" i="4"/>
  <c r="CR31" i="4"/>
  <c r="AT32" i="4"/>
  <c r="AM33" i="4"/>
  <c r="AU33" i="4"/>
  <c r="CX34" i="4"/>
  <c r="FQ29" i="4"/>
  <c r="FT29" i="4" s="1"/>
  <c r="FK29" i="4" s="1"/>
  <c r="DO29" i="4"/>
  <c r="AP30" i="4"/>
  <c r="CW30" i="4"/>
  <c r="BF31" i="4"/>
  <c r="BN31" i="4" s="1"/>
  <c r="BE31" i="4" s="1"/>
  <c r="CS32" i="4"/>
  <c r="EY32" i="4"/>
  <c r="CW33" i="4"/>
  <c r="AS36" i="4"/>
  <c r="AQ30" i="4"/>
  <c r="CV30" i="4"/>
  <c r="CY30" i="4"/>
  <c r="DP30" i="4"/>
  <c r="EY30" i="4"/>
  <c r="AM32" i="4"/>
  <c r="FA34" i="4"/>
  <c r="CU32" i="4"/>
  <c r="ES32" i="4"/>
  <c r="FA32" i="4"/>
  <c r="AP33" i="4"/>
  <c r="CQ33" i="4"/>
  <c r="CY33" i="4"/>
  <c r="AQ34" i="4"/>
  <c r="AR35" i="4"/>
  <c r="CX29" i="4"/>
  <c r="ET29" i="4"/>
  <c r="BM30" i="4"/>
  <c r="FS30" i="4"/>
  <c r="AT30" i="4"/>
  <c r="BL30" i="4"/>
  <c r="FL31" i="4"/>
  <c r="FT31" i="4" s="1"/>
  <c r="FK31" i="4" s="1"/>
  <c r="EV31" i="4"/>
  <c r="CV32" i="4"/>
  <c r="ET32" i="4"/>
  <c r="CR33" i="4"/>
  <c r="EW33" i="4"/>
  <c r="AS35" i="4"/>
  <c r="EV29" i="4"/>
  <c r="AU30" i="4"/>
  <c r="AM31" i="4"/>
  <c r="AU31" i="4"/>
  <c r="AO31" i="4"/>
  <c r="CW31" i="4"/>
  <c r="CQ31" i="4"/>
  <c r="ES31" i="4"/>
  <c r="AQ32" i="4"/>
  <c r="EX33" i="4"/>
  <c r="ER35" i="4"/>
  <c r="FL36" i="4"/>
  <c r="FT36" i="4" s="1"/>
  <c r="FK36" i="4" s="1"/>
  <c r="DJ36" i="4"/>
  <c r="DR36" i="4" s="1"/>
  <c r="DI36" i="4" s="1"/>
  <c r="FA36" i="4"/>
  <c r="EW37" i="4"/>
  <c r="CS38" i="4"/>
  <c r="FA38" i="4"/>
  <c r="DM34" i="4"/>
  <c r="DR34" i="4" s="1"/>
  <c r="DI34" i="4" s="1"/>
  <c r="FO34" i="4"/>
  <c r="FT34" i="4" s="1"/>
  <c r="FK34" i="4" s="1"/>
  <c r="CS34" i="4"/>
  <c r="FP35" i="4"/>
  <c r="FT35" i="4" s="1"/>
  <c r="FK35" i="4" s="1"/>
  <c r="DN35" i="4"/>
  <c r="DR35" i="4" s="1"/>
  <c r="DI35" i="4" s="1"/>
  <c r="CY35" i="4"/>
  <c r="CU36" i="4"/>
  <c r="CW37" i="4"/>
  <c r="EY33" i="4"/>
  <c r="AT34" i="4"/>
  <c r="EV34" i="4"/>
  <c r="AM35" i="4"/>
  <c r="AQ38" i="4"/>
  <c r="CU38" i="4"/>
  <c r="ES39" i="4"/>
  <c r="FA33" i="4"/>
  <c r="AM34" i="4"/>
  <c r="CU34" i="4"/>
  <c r="AU37" i="4"/>
  <c r="CY37" i="4"/>
  <c r="CQ39" i="4"/>
  <c r="CY39" i="4"/>
  <c r="EZ31" i="4"/>
  <c r="AN32" i="4"/>
  <c r="EV32" i="4"/>
  <c r="AR33" i="4"/>
  <c r="CT33" i="4"/>
  <c r="AN34" i="4"/>
  <c r="AO34" i="4"/>
  <c r="BI34" i="4"/>
  <c r="BN34" i="4" s="1"/>
  <c r="BE34" i="4" s="1"/>
  <c r="AS38" i="4"/>
  <c r="AM39" i="4"/>
  <c r="AU39" i="4"/>
  <c r="EY34" i="4"/>
  <c r="DL38" i="4"/>
  <c r="DR38" i="4" s="1"/>
  <c r="DI38" i="4" s="1"/>
  <c r="BH38" i="4"/>
  <c r="BN38" i="4" s="1"/>
  <c r="BE38" i="4" s="1"/>
  <c r="CV34" i="4"/>
  <c r="AQ35" i="4"/>
  <c r="CQ35" i="4"/>
  <c r="EX35" i="4"/>
  <c r="AO36" i="4"/>
  <c r="EY36" i="4"/>
  <c r="FN38" i="4"/>
  <c r="FT38" i="4" s="1"/>
  <c r="FK38" i="4" s="1"/>
  <c r="AO39" i="4"/>
  <c r="AP34" i="4"/>
  <c r="CR34" i="4"/>
  <c r="EX34" i="4"/>
  <c r="AT35" i="4"/>
  <c r="CV35" i="4"/>
  <c r="ET35" i="4"/>
  <c r="AP36" i="4"/>
  <c r="CR36" i="4"/>
  <c r="EX36" i="4"/>
  <c r="AT37" i="4"/>
  <c r="CV37" i="4"/>
  <c r="ET37" i="4"/>
  <c r="AP38" i="4"/>
  <c r="CR38" i="4"/>
  <c r="EX38" i="4"/>
  <c r="AN39" i="4"/>
  <c r="AT39" i="4"/>
  <c r="CX39" i="4"/>
  <c r="CV39" i="4"/>
  <c r="DM39" i="4"/>
  <c r="DR39" i="4" s="1"/>
  <c r="DI39" i="4" s="1"/>
  <c r="EV39" i="4"/>
  <c r="ET39" i="4"/>
  <c r="EW39" i="4"/>
  <c r="CR37" i="4"/>
  <c r="EX37" i="4"/>
  <c r="FM37" i="4"/>
  <c r="FT37" i="4" s="1"/>
  <c r="FK37" i="4" s="1"/>
  <c r="AT38" i="4"/>
  <c r="ET38" i="4"/>
  <c r="AP39" i="4"/>
  <c r="CR39" i="4"/>
  <c r="EX39" i="4"/>
  <c r="EY39" i="4"/>
  <c r="AN36" i="4"/>
  <c r="CX36" i="4"/>
  <c r="EV36" i="4"/>
  <c r="AR37" i="4"/>
  <c r="BG37" i="4"/>
  <c r="BN37" i="4" s="1"/>
  <c r="BE37" i="4" s="1"/>
  <c r="CT37" i="4"/>
  <c r="EZ37" i="4"/>
  <c r="CX38" i="4"/>
  <c r="EV38" i="4"/>
  <c r="AR39" i="4"/>
  <c r="CT39" i="4"/>
  <c r="EZ39" i="4"/>
  <c r="FO39" i="4"/>
  <c r="FT39" i="4" s="1"/>
  <c r="FK39" i="4" s="1"/>
  <c r="AE301" i="5"/>
  <c r="Q301" i="5"/>
  <c r="R301" i="5" s="1"/>
  <c r="O206" i="5"/>
  <c r="AD301" i="5"/>
  <c r="LH22" i="4" l="1"/>
  <c r="KN22" i="4" s="1"/>
  <c r="LH23" i="4"/>
  <c r="KN23" i="4" s="1"/>
  <c r="LH25" i="4"/>
  <c r="KN25" i="4" s="1"/>
  <c r="FT30" i="4"/>
  <c r="FK30" i="4" s="1"/>
  <c r="DR30" i="4"/>
  <c r="DI30" i="4" s="1"/>
  <c r="LH10" i="4"/>
  <c r="KN10" i="4" s="1"/>
  <c r="KT39" i="4"/>
  <c r="LD39" i="4" s="1"/>
  <c r="KO30" i="4"/>
  <c r="KY30" i="4" s="1"/>
  <c r="KP27" i="4"/>
  <c r="KZ27" i="4" s="1"/>
  <c r="KU31" i="4"/>
  <c r="LE31" i="4" s="1"/>
  <c r="KR39" i="4"/>
  <c r="LB39" i="4" s="1"/>
  <c r="KO31" i="4"/>
  <c r="KY31" i="4" s="1"/>
  <c r="KQ36" i="4"/>
  <c r="LA36" i="4" s="1"/>
  <c r="KV29" i="4"/>
  <c r="LF29" i="4" s="1"/>
  <c r="KY32" i="4"/>
  <c r="KR35" i="4"/>
  <c r="LB35" i="4" s="1"/>
  <c r="KV26" i="4"/>
  <c r="LF26" i="4" s="1"/>
  <c r="KW28" i="4"/>
  <c r="LG28" i="4" s="1"/>
  <c r="KP29" i="4"/>
  <c r="KZ29" i="4" s="1"/>
  <c r="KO27" i="4"/>
  <c r="KY27" i="4" s="1"/>
  <c r="KW30" i="4"/>
  <c r="LG30" i="4" s="1"/>
  <c r="KR37" i="4"/>
  <c r="LB37" i="4" s="1"/>
  <c r="KQ32" i="4"/>
  <c r="KT34" i="4"/>
  <c r="LD34" i="4" s="1"/>
  <c r="KP26" i="4"/>
  <c r="KZ26" i="4" s="1"/>
  <c r="KV36" i="4"/>
  <c r="LF36" i="4" s="1"/>
  <c r="KS31" i="4"/>
  <c r="LC31" i="4" s="1"/>
  <c r="KV28" i="4"/>
  <c r="LF28" i="4" s="1"/>
  <c r="KP39" i="4"/>
  <c r="KZ39" i="4" s="1"/>
  <c r="KS27" i="4"/>
  <c r="LC27" i="4" s="1"/>
  <c r="KU28" i="4"/>
  <c r="LE28" i="4" s="1"/>
  <c r="KT26" i="4"/>
  <c r="LD26" i="4" s="1"/>
  <c r="KP38" i="4"/>
  <c r="KZ38" i="4" s="1"/>
  <c r="KT33" i="4"/>
  <c r="LD33" i="4" s="1"/>
  <c r="KO26" i="4"/>
  <c r="KY26" i="4" s="1"/>
  <c r="KW39" i="4"/>
  <c r="LG39" i="4" s="1"/>
  <c r="KV35" i="4"/>
  <c r="LF35" i="4" s="1"/>
  <c r="KP28" i="4"/>
  <c r="KZ28" i="4" s="1"/>
  <c r="KU35" i="4"/>
  <c r="LE35" i="4" s="1"/>
  <c r="KU27" i="4"/>
  <c r="LE27" i="4" s="1"/>
  <c r="KT27" i="4"/>
  <c r="LD27" i="4" s="1"/>
  <c r="KU34" i="4"/>
  <c r="LE34" i="4" s="1"/>
  <c r="KU36" i="4"/>
  <c r="LE36" i="4" s="1"/>
  <c r="KQ28" i="4"/>
  <c r="LA28" i="4" s="1"/>
  <c r="KO34" i="4"/>
  <c r="KP36" i="4"/>
  <c r="KZ36" i="4" s="1"/>
  <c r="KV32" i="4"/>
  <c r="LF32" i="4" s="1"/>
  <c r="KT38" i="4"/>
  <c r="LD38" i="4" s="1"/>
  <c r="KU32" i="4"/>
  <c r="LE32" i="4" s="1"/>
  <c r="KQ38" i="4"/>
  <c r="LA38" i="4" s="1"/>
  <c r="KQ37" i="4"/>
  <c r="LA37" i="4" s="1"/>
  <c r="KQ35" i="4"/>
  <c r="LA35" i="4" s="1"/>
  <c r="KT32" i="4"/>
  <c r="LD32" i="4" s="1"/>
  <c r="KW26" i="4"/>
  <c r="LG26" i="4" s="1"/>
  <c r="KT35" i="4"/>
  <c r="LD35" i="4" s="1"/>
  <c r="KP30" i="4"/>
  <c r="KZ30" i="4" s="1"/>
  <c r="KR36" i="4"/>
  <c r="LB36" i="4" s="1"/>
  <c r="KQ27" i="4"/>
  <c r="LA27" i="4" s="1"/>
  <c r="KS39" i="4"/>
  <c r="LC39" i="4" s="1"/>
  <c r="KU26" i="4"/>
  <c r="LE26" i="4" s="1"/>
  <c r="KS28" i="4"/>
  <c r="LC28" i="4" s="1"/>
  <c r="KV33" i="4"/>
  <c r="LF33" i="4" s="1"/>
  <c r="KR30" i="4"/>
  <c r="LB30" i="4" s="1"/>
  <c r="KV34" i="4"/>
  <c r="LF34" i="4" s="1"/>
  <c r="KQ26" i="4"/>
  <c r="LA26" i="4" s="1"/>
  <c r="KQ39" i="4"/>
  <c r="LA39" i="4" s="1"/>
  <c r="KY37" i="4"/>
  <c r="LH11" i="4"/>
  <c r="KN11" i="4" s="1"/>
  <c r="KY33" i="4"/>
  <c r="KS26" i="4"/>
  <c r="LC26" i="4" s="1"/>
  <c r="KV39" i="4"/>
  <c r="LF39" i="4" s="1"/>
  <c r="KU37" i="4"/>
  <c r="LE37" i="4" s="1"/>
  <c r="KY29" i="4"/>
  <c r="KT28" i="4"/>
  <c r="LD28" i="4" s="1"/>
  <c r="KW32" i="4"/>
  <c r="LG32" i="4" s="1"/>
  <c r="KV38" i="4"/>
  <c r="LF38" i="4" s="1"/>
  <c r="KS35" i="4"/>
  <c r="LC35" i="4" s="1"/>
  <c r="KP37" i="4"/>
  <c r="KZ37" i="4" s="1"/>
  <c r="KR31" i="4"/>
  <c r="LB31" i="4" s="1"/>
  <c r="KQ33" i="4"/>
  <c r="LA33" i="4" s="1"/>
  <c r="KO36" i="4"/>
  <c r="KY36" i="4" s="1"/>
  <c r="KQ34" i="4"/>
  <c r="LA34" i="4" s="1"/>
  <c r="KW33" i="4"/>
  <c r="LG33" i="4" s="1"/>
  <c r="KS37" i="4"/>
  <c r="LC37" i="4" s="1"/>
  <c r="KW36" i="4"/>
  <c r="LG36" i="4" s="1"/>
  <c r="KU33" i="4"/>
  <c r="LE33" i="4" s="1"/>
  <c r="KR29" i="4"/>
  <c r="KT30" i="4"/>
  <c r="LD30" i="4" s="1"/>
  <c r="KR38" i="4"/>
  <c r="LB38" i="4" s="1"/>
  <c r="KP31" i="4"/>
  <c r="KT37" i="4"/>
  <c r="LD37" i="4" s="1"/>
  <c r="KS36" i="4"/>
  <c r="LC36" i="4" s="1"/>
  <c r="KW34" i="4"/>
  <c r="LG34" i="4" s="1"/>
  <c r="KU38" i="4"/>
  <c r="LE38" i="4" s="1"/>
  <c r="KP35" i="4"/>
  <c r="KZ35" i="4" s="1"/>
  <c r="KW35" i="4"/>
  <c r="LG35" i="4" s="1"/>
  <c r="KT36" i="4"/>
  <c r="LD36" i="4" s="1"/>
  <c r="KQ31" i="4"/>
  <c r="LA31" i="4" s="1"/>
  <c r="KR27" i="4"/>
  <c r="LB27" i="4" s="1"/>
  <c r="KR33" i="4"/>
  <c r="LB33" i="4" s="1"/>
  <c r="KS30" i="4"/>
  <c r="LC30" i="4" s="1"/>
  <c r="KO39" i="4"/>
  <c r="KO28" i="4"/>
  <c r="AL31" i="4"/>
  <c r="AL26" i="4"/>
  <c r="DR29" i="4"/>
  <c r="DI29" i="4" s="1"/>
  <c r="CP35" i="4"/>
  <c r="CP31" i="4"/>
  <c r="BN30" i="4"/>
  <c r="BE30" i="4" s="1"/>
  <c r="ER26" i="4"/>
  <c r="BN29" i="4"/>
  <c r="BE29" i="4" s="1"/>
  <c r="FT26" i="4"/>
  <c r="FK26" i="4" s="1"/>
  <c r="AL38" i="4"/>
  <c r="ER28" i="4"/>
  <c r="AQ26" i="4"/>
  <c r="CP26" i="4"/>
  <c r="AP31" i="4"/>
  <c r="AV31" i="4" s="1"/>
  <c r="AB31" i="4" s="1"/>
  <c r="CP27" i="4"/>
  <c r="ER30" i="4"/>
  <c r="FB30" i="4" s="1"/>
  <c r="EH30" i="4" s="1"/>
  <c r="AL37" i="4"/>
  <c r="CP32" i="4"/>
  <c r="AL33" i="4"/>
  <c r="CP29" i="4"/>
  <c r="ER39" i="4"/>
  <c r="FB39" i="4" s="1"/>
  <c r="EH39" i="4" s="1"/>
  <c r="CP36" i="4"/>
  <c r="CZ36" i="4" s="1"/>
  <c r="CF36" i="4" s="1"/>
  <c r="CP37" i="4"/>
  <c r="AL32" i="4"/>
  <c r="AL34" i="4"/>
  <c r="AL28" i="4"/>
  <c r="AV28" i="4" s="1"/>
  <c r="AB28" i="4" s="1"/>
  <c r="ER27" i="4"/>
  <c r="AL39" i="4"/>
  <c r="AV39" i="4" s="1"/>
  <c r="AB39" i="4" s="1"/>
  <c r="ER33" i="4"/>
  <c r="CP38" i="4"/>
  <c r="CP34" i="4"/>
  <c r="CZ34" i="4" s="1"/>
  <c r="CF34" i="4" s="1"/>
  <c r="CX32" i="4"/>
  <c r="CP30" i="4"/>
  <c r="CZ30" i="4" s="1"/>
  <c r="CF30" i="4" s="1"/>
  <c r="CP28" i="4"/>
  <c r="CZ28" i="4" s="1"/>
  <c r="CF28" i="4" s="1"/>
  <c r="ER29" i="4"/>
  <c r="EW29" i="4"/>
  <c r="AL35" i="4"/>
  <c r="ER34" i="4"/>
  <c r="AV34" i="4"/>
  <c r="AB34" i="4" s="1"/>
  <c r="AO33" i="4"/>
  <c r="AV33" i="4" s="1"/>
  <c r="AB33" i="4" s="1"/>
  <c r="CQ27" i="4"/>
  <c r="CQ37" i="4"/>
  <c r="AL36" i="4"/>
  <c r="AV36" i="4" s="1"/>
  <c r="AB36" i="4" s="1"/>
  <c r="AL30" i="4"/>
  <c r="ET26" i="4"/>
  <c r="CP39" i="4"/>
  <c r="CZ39" i="4" s="1"/>
  <c r="CF39" i="4" s="1"/>
  <c r="EZ35" i="4"/>
  <c r="FB35" i="4" s="1"/>
  <c r="EH35" i="4" s="1"/>
  <c r="ER38" i="4"/>
  <c r="AL27" i="4"/>
  <c r="AV27" i="4" s="1"/>
  <c r="AB27" i="4" s="1"/>
  <c r="AN38" i="4"/>
  <c r="AO37" i="4"/>
  <c r="CT35" i="4"/>
  <c r="ER36" i="4"/>
  <c r="ER37" i="4"/>
  <c r="FB37" i="4" s="1"/>
  <c r="EH37" i="4" s="1"/>
  <c r="CV38" i="4"/>
  <c r="AV32" i="4"/>
  <c r="AB32" i="4" s="1"/>
  <c r="BN26" i="4"/>
  <c r="BE26" i="4" s="1"/>
  <c r="CS26" i="4"/>
  <c r="CS29" i="4"/>
  <c r="CZ33" i="4"/>
  <c r="CF33" i="4" s="1"/>
  <c r="ES38" i="4"/>
  <c r="ES36" i="4"/>
  <c r="AV35" i="4"/>
  <c r="AB35" i="4" s="1"/>
  <c r="ER32" i="4"/>
  <c r="FB32" i="4" s="1"/>
  <c r="EH32" i="4" s="1"/>
  <c r="ES34" i="4"/>
  <c r="ER31" i="4"/>
  <c r="FB31" i="4" s="1"/>
  <c r="EH31" i="4" s="1"/>
  <c r="EU27" i="4"/>
  <c r="ES28" i="4"/>
  <c r="AM30" i="4"/>
  <c r="AL29" i="4"/>
  <c r="AV29" i="4" s="1"/>
  <c r="AB29" i="4" s="1"/>
  <c r="CT31" i="4"/>
  <c r="ES33" i="4"/>
  <c r="CP33" i="4"/>
  <c r="DR26" i="4"/>
  <c r="DI26" i="4" s="1"/>
  <c r="AD206" i="5"/>
  <c r="P206" i="5"/>
  <c r="AF301" i="5"/>
  <c r="CZ38" i="4" l="1"/>
  <c r="CF38" i="4" s="1"/>
  <c r="FB26" i="4"/>
  <c r="EH26" i="4" s="1"/>
  <c r="KX28" i="4"/>
  <c r="KX39" i="4"/>
  <c r="KX29" i="4"/>
  <c r="KX32" i="4"/>
  <c r="KX33" i="4"/>
  <c r="LH33" i="4" s="1"/>
  <c r="KN33" i="4" s="1"/>
  <c r="LB29" i="4"/>
  <c r="KX31" i="4"/>
  <c r="KX34" i="4"/>
  <c r="KY34" i="4"/>
  <c r="KX27" i="4"/>
  <c r="LH27" i="4" s="1"/>
  <c r="KN27" i="4" s="1"/>
  <c r="KX38" i="4"/>
  <c r="LH38" i="4" s="1"/>
  <c r="KN38" i="4" s="1"/>
  <c r="KX36" i="4"/>
  <c r="LH36" i="4" s="1"/>
  <c r="KN36" i="4" s="1"/>
  <c r="KX35" i="4"/>
  <c r="LH35" i="4" s="1"/>
  <c r="KN35" i="4" s="1"/>
  <c r="KX30" i="4"/>
  <c r="LH30" i="4" s="1"/>
  <c r="KN30" i="4" s="1"/>
  <c r="KX26" i="4"/>
  <c r="LH26" i="4" s="1"/>
  <c r="KN26" i="4" s="1"/>
  <c r="LA32" i="4"/>
  <c r="KX37" i="4"/>
  <c r="LH37" i="4" s="1"/>
  <c r="KN37" i="4" s="1"/>
  <c r="KY28" i="4"/>
  <c r="KY39" i="4"/>
  <c r="KZ31" i="4"/>
  <c r="AV26" i="4"/>
  <c r="AB26" i="4" s="1"/>
  <c r="CZ31" i="4"/>
  <c r="CF31" i="4" s="1"/>
  <c r="CZ29" i="4"/>
  <c r="CF29" i="4" s="1"/>
  <c r="CZ26" i="4"/>
  <c r="CF26" i="4" s="1"/>
  <c r="CZ32" i="4"/>
  <c r="CF32" i="4" s="1"/>
  <c r="CZ35" i="4"/>
  <c r="CF35" i="4" s="1"/>
  <c r="FB38" i="4"/>
  <c r="EH38" i="4" s="1"/>
  <c r="AV37" i="4"/>
  <c r="AB37" i="4" s="1"/>
  <c r="FB29" i="4"/>
  <c r="EH29" i="4" s="1"/>
  <c r="FB28" i="4"/>
  <c r="EH28" i="4" s="1"/>
  <c r="FB34" i="4"/>
  <c r="EH34" i="4" s="1"/>
  <c r="AV30" i="4"/>
  <c r="AB30" i="4" s="1"/>
  <c r="FB27" i="4"/>
  <c r="EH27" i="4" s="1"/>
  <c r="FB33" i="4"/>
  <c r="EH33" i="4" s="1"/>
  <c r="CZ27" i="4"/>
  <c r="CF27" i="4" s="1"/>
  <c r="AV38" i="4"/>
  <c r="AB38" i="4" s="1"/>
  <c r="CZ37" i="4"/>
  <c r="CF37" i="4" s="1"/>
  <c r="FB36" i="4"/>
  <c r="EH36" i="4" s="1"/>
  <c r="AG301" i="5"/>
  <c r="U301" i="5"/>
  <c r="AN301" i="5" s="1"/>
  <c r="AE206" i="5"/>
  <c r="Q206" i="5"/>
  <c r="R206" i="5" s="1"/>
  <c r="LH29" i="4" l="1"/>
  <c r="KN29" i="4" s="1"/>
  <c r="LH39" i="4"/>
  <c r="KN39" i="4" s="1"/>
  <c r="LH28" i="4"/>
  <c r="KN28" i="4" s="1"/>
  <c r="LH31" i="4"/>
  <c r="KN31" i="4" s="1"/>
  <c r="LH34" i="4"/>
  <c r="KN34" i="4" s="1"/>
  <c r="LH32" i="4"/>
  <c r="KN32" i="4" s="1"/>
  <c r="AG206" i="5"/>
  <c r="AF206" i="5"/>
  <c r="AM301" i="5"/>
  <c r="AL301" i="5"/>
  <c r="AK301" i="5"/>
  <c r="AJ301" i="5"/>
  <c r="AI301" i="5"/>
  <c r="AM923" i="5" l="1"/>
  <c r="AL923" i="5"/>
  <c r="AK923" i="5"/>
  <c r="AF923" i="5"/>
  <c r="AE923" i="5"/>
  <c r="AD923" i="5"/>
  <c r="AC923" i="5"/>
  <c r="A923" i="5"/>
  <c r="AL223" i="2" l="1"/>
  <c r="AK223" i="2"/>
  <c r="AJ223" i="2"/>
  <c r="AF223" i="2"/>
  <c r="AE223" i="2"/>
  <c r="AD223" i="2"/>
  <c r="AN222" i="2"/>
  <c r="AM222" i="2"/>
  <c r="AL222" i="2"/>
  <c r="AK222" i="2"/>
  <c r="AJ222" i="2"/>
  <c r="AH222" i="2"/>
  <c r="AG222" i="2"/>
  <c r="AF222" i="2"/>
  <c r="AE222" i="2"/>
  <c r="AD222" i="2"/>
  <c r="AN221" i="2"/>
  <c r="AM221" i="2"/>
  <c r="AL221" i="2"/>
  <c r="AK221" i="2"/>
  <c r="AJ221" i="2"/>
  <c r="AH221" i="2"/>
  <c r="AG221" i="2"/>
  <c r="AF221" i="2"/>
  <c r="AE221" i="2"/>
  <c r="AD221" i="2"/>
  <c r="AN220" i="2"/>
  <c r="AM220" i="2"/>
  <c r="AL220" i="2"/>
  <c r="AK220" i="2"/>
  <c r="AJ220" i="2"/>
  <c r="AH220" i="2"/>
  <c r="AG220" i="2"/>
  <c r="AF220" i="2"/>
  <c r="AE220" i="2"/>
  <c r="AD220" i="2"/>
  <c r="HP17" i="1" l="1"/>
  <c r="HP18" i="1"/>
  <c r="AN165" i="2"/>
  <c r="AM165" i="2"/>
  <c r="AL165" i="2"/>
  <c r="AK165" i="2"/>
  <c r="AJ165" i="2"/>
  <c r="AH165" i="2"/>
  <c r="AG165" i="2"/>
  <c r="AF165" i="2"/>
  <c r="AE165" i="2"/>
  <c r="AD165" i="2"/>
  <c r="AN164" i="2"/>
  <c r="AM164" i="2"/>
  <c r="AL164" i="2"/>
  <c r="AK164" i="2"/>
  <c r="AJ164" i="2"/>
  <c r="AH164" i="2"/>
  <c r="AG164" i="2"/>
  <c r="AF164" i="2"/>
  <c r="AE164" i="2"/>
  <c r="AD164" i="2"/>
  <c r="AN163" i="2"/>
  <c r="AM163" i="2"/>
  <c r="AL163" i="2"/>
  <c r="AK163" i="2"/>
  <c r="AJ163" i="2"/>
  <c r="AH163" i="2"/>
  <c r="AG163" i="2"/>
  <c r="AF163" i="2"/>
  <c r="AE163" i="2"/>
  <c r="AD163" i="2"/>
  <c r="AN162" i="2"/>
  <c r="AM162" i="2"/>
  <c r="AL162" i="2"/>
  <c r="AK162" i="2"/>
  <c r="AJ162" i="2"/>
  <c r="AH162" i="2"/>
  <c r="AG162" i="2"/>
  <c r="AF162" i="2"/>
  <c r="AE162" i="2"/>
  <c r="AD162" i="2"/>
  <c r="AN161" i="2"/>
  <c r="AM161" i="2"/>
  <c r="AL161" i="2"/>
  <c r="AK161" i="2"/>
  <c r="AJ161" i="2"/>
  <c r="AH161" i="2"/>
  <c r="AG161" i="2"/>
  <c r="AF161" i="2"/>
  <c r="AE161" i="2"/>
  <c r="AD161" i="2"/>
  <c r="AN160" i="2"/>
  <c r="AM160" i="2"/>
  <c r="AL160" i="2"/>
  <c r="AK160" i="2"/>
  <c r="AJ160" i="2"/>
  <c r="AH160" i="2"/>
  <c r="AG160" i="2"/>
  <c r="AF160" i="2"/>
  <c r="AE160" i="2"/>
  <c r="AD160" i="2"/>
  <c r="AN159" i="2"/>
  <c r="AM159" i="2"/>
  <c r="AL159" i="2"/>
  <c r="AK159" i="2"/>
  <c r="AJ159" i="2"/>
  <c r="AH159" i="2"/>
  <c r="AG159" i="2"/>
  <c r="AF159" i="2"/>
  <c r="AE159" i="2"/>
  <c r="AD159" i="2"/>
  <c r="AN158" i="2"/>
  <c r="AM158" i="2"/>
  <c r="AL158" i="2"/>
  <c r="AK158" i="2"/>
  <c r="AJ158" i="2"/>
  <c r="AH158" i="2"/>
  <c r="AG158" i="2"/>
  <c r="AF158" i="2"/>
  <c r="AE158" i="2"/>
  <c r="AD158" i="2"/>
  <c r="AN157" i="2"/>
  <c r="AM157" i="2"/>
  <c r="AL157" i="2"/>
  <c r="AK157" i="2"/>
  <c r="AJ157" i="2"/>
  <c r="AH157" i="2"/>
  <c r="AG157" i="2"/>
  <c r="AF157" i="2"/>
  <c r="AE157" i="2"/>
  <c r="AD157" i="2"/>
  <c r="AN156" i="2"/>
  <c r="AM156" i="2"/>
  <c r="AL156" i="2"/>
  <c r="AK156" i="2"/>
  <c r="AJ156" i="2"/>
  <c r="AH156" i="2"/>
  <c r="AG156" i="2"/>
  <c r="AF156" i="2"/>
  <c r="AE156" i="2"/>
  <c r="AD156" i="2"/>
  <c r="AN155" i="2"/>
  <c r="AM155" i="2"/>
  <c r="AL155" i="2"/>
  <c r="AK155" i="2"/>
  <c r="AJ155" i="2"/>
  <c r="AH155" i="2"/>
  <c r="AG155" i="2"/>
  <c r="AF155" i="2"/>
  <c r="AE155" i="2"/>
  <c r="AD155" i="2"/>
  <c r="AN154" i="2"/>
  <c r="AM154" i="2"/>
  <c r="AL154" i="2"/>
  <c r="AK154" i="2"/>
  <c r="AJ154" i="2"/>
  <c r="AH154" i="2"/>
  <c r="AG154" i="2"/>
  <c r="AF154" i="2"/>
  <c r="AE154" i="2"/>
  <c r="AD154" i="2"/>
  <c r="AN153" i="2"/>
  <c r="AM153" i="2"/>
  <c r="AL153" i="2"/>
  <c r="AK153" i="2"/>
  <c r="AJ153" i="2"/>
  <c r="AH153" i="2"/>
  <c r="AG153" i="2"/>
  <c r="AF153" i="2"/>
  <c r="AE153" i="2"/>
  <c r="AD153" i="2"/>
  <c r="AN152" i="2"/>
  <c r="AM152" i="2"/>
  <c r="AL152" i="2"/>
  <c r="AK152" i="2"/>
  <c r="AJ152" i="2"/>
  <c r="AH152" i="2"/>
  <c r="AG152" i="2"/>
  <c r="AF152" i="2"/>
  <c r="AE152" i="2"/>
  <c r="AD152" i="2"/>
  <c r="AN151" i="2"/>
  <c r="AM151" i="2"/>
  <c r="AL151" i="2"/>
  <c r="AK151" i="2"/>
  <c r="AJ151" i="2"/>
  <c r="AH151" i="2"/>
  <c r="AG151" i="2"/>
  <c r="AF151" i="2"/>
  <c r="AE151" i="2"/>
  <c r="AD151" i="2"/>
  <c r="AN150" i="2"/>
  <c r="AM150" i="2"/>
  <c r="AL150" i="2"/>
  <c r="AK150" i="2"/>
  <c r="AJ150" i="2"/>
  <c r="AH150" i="2"/>
  <c r="AG150" i="2"/>
  <c r="AF150" i="2"/>
  <c r="AE150" i="2"/>
  <c r="AD150" i="2"/>
  <c r="AN149" i="2"/>
  <c r="AM149" i="2"/>
  <c r="AL149" i="2"/>
  <c r="AK149" i="2"/>
  <c r="AJ149" i="2"/>
  <c r="AH149" i="2"/>
  <c r="AG149" i="2"/>
  <c r="AF149" i="2"/>
  <c r="AE149" i="2"/>
  <c r="AD149" i="2"/>
  <c r="AN148" i="2"/>
  <c r="AM148" i="2"/>
  <c r="AL148" i="2"/>
  <c r="AK148" i="2"/>
  <c r="AJ148" i="2"/>
  <c r="AH148" i="2"/>
  <c r="AG148" i="2"/>
  <c r="AF148" i="2"/>
  <c r="AE148" i="2"/>
  <c r="AD148" i="2"/>
  <c r="AM606" i="5"/>
  <c r="AL606" i="5"/>
  <c r="AK606" i="5"/>
  <c r="AJ606" i="5"/>
  <c r="AI606" i="5"/>
  <c r="AG606" i="5"/>
  <c r="AF606" i="5"/>
  <c r="AE606" i="5"/>
  <c r="AD606" i="5"/>
  <c r="AC606" i="5"/>
  <c r="A606" i="5"/>
  <c r="AM605" i="5"/>
  <c r="AL605" i="5"/>
  <c r="AK605" i="5"/>
  <c r="AJ605" i="5"/>
  <c r="AI605" i="5"/>
  <c r="AG605" i="5"/>
  <c r="AF605" i="5"/>
  <c r="AE605" i="5"/>
  <c r="AD605" i="5"/>
  <c r="AC605" i="5"/>
  <c r="A605" i="5"/>
  <c r="AM604" i="5"/>
  <c r="AL604" i="5"/>
  <c r="AK604" i="5"/>
  <c r="AJ604" i="5"/>
  <c r="AI604" i="5"/>
  <c r="AG604" i="5"/>
  <c r="AF604" i="5"/>
  <c r="AE604" i="5"/>
  <c r="AD604" i="5"/>
  <c r="AC604" i="5"/>
  <c r="A604" i="5"/>
  <c r="AM603" i="5"/>
  <c r="AL603" i="5"/>
  <c r="AK603" i="5"/>
  <c r="AJ603" i="5"/>
  <c r="AI603" i="5"/>
  <c r="AG603" i="5"/>
  <c r="AF603" i="5"/>
  <c r="AE603" i="5"/>
  <c r="AD603" i="5"/>
  <c r="AC603" i="5"/>
  <c r="A603" i="5"/>
  <c r="AM602" i="5"/>
  <c r="AL602" i="5"/>
  <c r="AK602" i="5"/>
  <c r="AJ602" i="5"/>
  <c r="AI602" i="5"/>
  <c r="AG602" i="5"/>
  <c r="AF602" i="5"/>
  <c r="AE602" i="5"/>
  <c r="AD602" i="5"/>
  <c r="AC602" i="5"/>
  <c r="A602" i="5"/>
  <c r="AM601" i="5"/>
  <c r="AL601" i="5"/>
  <c r="AK601" i="5"/>
  <c r="AJ601" i="5"/>
  <c r="AI601" i="5"/>
  <c r="AG601" i="5"/>
  <c r="AF601" i="5"/>
  <c r="AE601" i="5"/>
  <c r="AD601" i="5"/>
  <c r="AC601" i="5"/>
  <c r="A601" i="5"/>
  <c r="AM600" i="5"/>
  <c r="AL600" i="5"/>
  <c r="AK600" i="5"/>
  <c r="AJ600" i="5"/>
  <c r="AI600" i="5"/>
  <c r="AG600" i="5"/>
  <c r="AF600" i="5"/>
  <c r="AE600" i="5"/>
  <c r="AD600" i="5"/>
  <c r="AC600" i="5"/>
  <c r="A600" i="5"/>
  <c r="AM599" i="5"/>
  <c r="AL599" i="5"/>
  <c r="AK599" i="5"/>
  <c r="AJ599" i="5"/>
  <c r="AI599" i="5"/>
  <c r="AG599" i="5"/>
  <c r="AF599" i="5"/>
  <c r="AE599" i="5"/>
  <c r="AD599" i="5"/>
  <c r="AC599" i="5"/>
  <c r="A599" i="5"/>
  <c r="AM598" i="5"/>
  <c r="AL598" i="5"/>
  <c r="AK598" i="5"/>
  <c r="AJ598" i="5"/>
  <c r="AI598" i="5"/>
  <c r="AG598" i="5"/>
  <c r="AF598" i="5"/>
  <c r="AE598" i="5"/>
  <c r="AD598" i="5"/>
  <c r="AC598" i="5"/>
  <c r="A598" i="5"/>
  <c r="AM597" i="5"/>
  <c r="AL597" i="5"/>
  <c r="AK597" i="5"/>
  <c r="AJ597" i="5"/>
  <c r="AI597" i="5"/>
  <c r="AG597" i="5"/>
  <c r="AF597" i="5"/>
  <c r="AE597" i="5"/>
  <c r="AD597" i="5"/>
  <c r="AC597" i="5"/>
  <c r="A597" i="5"/>
  <c r="AM596" i="5"/>
  <c r="AL596" i="5"/>
  <c r="AK596" i="5"/>
  <c r="AJ596" i="5"/>
  <c r="AI596" i="5"/>
  <c r="AG596" i="5"/>
  <c r="AF596" i="5"/>
  <c r="AE596" i="5"/>
  <c r="AD596" i="5"/>
  <c r="AC596" i="5"/>
  <c r="A596" i="5"/>
  <c r="AM595" i="5"/>
  <c r="AL595" i="5"/>
  <c r="AK595" i="5"/>
  <c r="AJ595" i="5"/>
  <c r="AI595" i="5"/>
  <c r="AG595" i="5"/>
  <c r="AF595" i="5"/>
  <c r="AE595" i="5"/>
  <c r="AD595" i="5"/>
  <c r="AC595" i="5"/>
  <c r="A595" i="5"/>
  <c r="AM594" i="5"/>
  <c r="AL594" i="5"/>
  <c r="AK594" i="5"/>
  <c r="AJ594" i="5"/>
  <c r="AI594" i="5"/>
  <c r="AG594" i="5"/>
  <c r="AF594" i="5"/>
  <c r="AE594" i="5"/>
  <c r="AD594" i="5"/>
  <c r="AC594" i="5"/>
  <c r="A594" i="5"/>
  <c r="AM593" i="5"/>
  <c r="AL593" i="5"/>
  <c r="AK593" i="5"/>
  <c r="AJ593" i="5"/>
  <c r="AI593" i="5"/>
  <c r="AG593" i="5"/>
  <c r="AF593" i="5"/>
  <c r="AE593" i="5"/>
  <c r="AD593" i="5"/>
  <c r="AC593" i="5"/>
  <c r="A593" i="5"/>
  <c r="AM592" i="5"/>
  <c r="AL592" i="5"/>
  <c r="AK592" i="5"/>
  <c r="AJ592" i="5"/>
  <c r="AI592" i="5"/>
  <c r="AG592" i="5"/>
  <c r="AF592" i="5"/>
  <c r="AE592" i="5"/>
  <c r="AD592" i="5"/>
  <c r="AC592" i="5"/>
  <c r="A592" i="5"/>
  <c r="AM591" i="5"/>
  <c r="AL591" i="5"/>
  <c r="AK591" i="5"/>
  <c r="AJ591" i="5"/>
  <c r="AI591" i="5"/>
  <c r="AG591" i="5"/>
  <c r="AF591" i="5"/>
  <c r="AE591" i="5"/>
  <c r="AD591" i="5"/>
  <c r="AC591" i="5"/>
  <c r="A591" i="5"/>
  <c r="AM590" i="5"/>
  <c r="AL590" i="5"/>
  <c r="AK590" i="5"/>
  <c r="AJ590" i="5"/>
  <c r="AI590" i="5"/>
  <c r="AG590" i="5"/>
  <c r="AF590" i="5"/>
  <c r="AE590" i="5"/>
  <c r="AD590" i="5"/>
  <c r="AC590" i="5"/>
  <c r="A590" i="5"/>
  <c r="AM589" i="5"/>
  <c r="AL589" i="5"/>
  <c r="AK589" i="5"/>
  <c r="AJ589" i="5"/>
  <c r="AI589" i="5"/>
  <c r="AG589" i="5"/>
  <c r="AF589" i="5"/>
  <c r="AE589" i="5"/>
  <c r="AD589" i="5"/>
  <c r="AC589" i="5"/>
  <c r="AM588" i="5"/>
  <c r="AL588" i="5"/>
  <c r="AK588" i="5"/>
  <c r="AJ588" i="5"/>
  <c r="AI588" i="5"/>
  <c r="AG588" i="5"/>
  <c r="AF588" i="5"/>
  <c r="AE588" i="5"/>
  <c r="AD588" i="5"/>
  <c r="AC588" i="5"/>
  <c r="A588" i="5"/>
  <c r="AM587" i="5"/>
  <c r="AL587" i="5"/>
  <c r="AK587" i="5"/>
  <c r="AJ587" i="5"/>
  <c r="AI587" i="5"/>
  <c r="AG587" i="5"/>
  <c r="AF587" i="5"/>
  <c r="AE587" i="5"/>
  <c r="AD587" i="5"/>
  <c r="AC587" i="5"/>
  <c r="A587" i="5"/>
  <c r="AM586" i="5"/>
  <c r="AL586" i="5"/>
  <c r="AK586" i="5"/>
  <c r="AJ586" i="5"/>
  <c r="AI586" i="5"/>
  <c r="AG586" i="5"/>
  <c r="AF586" i="5"/>
  <c r="AE586" i="5"/>
  <c r="AD586" i="5"/>
  <c r="AC586" i="5"/>
  <c r="A586" i="5"/>
  <c r="AM585" i="5"/>
  <c r="AL585" i="5"/>
  <c r="AK585" i="5"/>
  <c r="AJ585" i="5"/>
  <c r="AI585" i="5"/>
  <c r="AG585" i="5"/>
  <c r="AF585" i="5"/>
  <c r="AE585" i="5"/>
  <c r="AD585" i="5"/>
  <c r="AC585" i="5"/>
  <c r="A585" i="5"/>
  <c r="AM584" i="5"/>
  <c r="AL584" i="5"/>
  <c r="AK584" i="5"/>
  <c r="AJ584" i="5"/>
  <c r="AI584" i="5"/>
  <c r="AG584" i="5"/>
  <c r="AF584" i="5"/>
  <c r="AE584" i="5"/>
  <c r="AD584" i="5"/>
  <c r="AC584" i="5"/>
  <c r="A584" i="5"/>
  <c r="AM583" i="5"/>
  <c r="AL583" i="5"/>
  <c r="AK583" i="5"/>
  <c r="AJ583" i="5"/>
  <c r="AI583" i="5"/>
  <c r="AG583" i="5"/>
  <c r="AF583" i="5"/>
  <c r="AE583" i="5"/>
  <c r="AD583" i="5"/>
  <c r="AC583" i="5"/>
  <c r="A583" i="5"/>
  <c r="AM582" i="5"/>
  <c r="AL582" i="5"/>
  <c r="AK582" i="5"/>
  <c r="AJ582" i="5"/>
  <c r="AI582" i="5"/>
  <c r="AG582" i="5"/>
  <c r="AF582" i="5"/>
  <c r="AE582" i="5"/>
  <c r="AD582" i="5"/>
  <c r="AC582" i="5"/>
  <c r="A582" i="5"/>
  <c r="AM581" i="5"/>
  <c r="AL581" i="5"/>
  <c r="AK581" i="5"/>
  <c r="AJ581" i="5"/>
  <c r="AI581" i="5"/>
  <c r="AG581" i="5"/>
  <c r="AF581" i="5"/>
  <c r="AE581" i="5"/>
  <c r="AD581" i="5"/>
  <c r="AC581" i="5"/>
  <c r="AM580" i="5"/>
  <c r="AL580" i="5"/>
  <c r="AK580" i="5"/>
  <c r="AJ580" i="5"/>
  <c r="AI580" i="5"/>
  <c r="AG580" i="5"/>
  <c r="AF580" i="5"/>
  <c r="AE580" i="5"/>
  <c r="AD580" i="5"/>
  <c r="AC580" i="5"/>
  <c r="AM579" i="5"/>
  <c r="AL579" i="5"/>
  <c r="AK579" i="5"/>
  <c r="AJ579" i="5"/>
  <c r="AI579" i="5"/>
  <c r="AG579" i="5"/>
  <c r="AF579" i="5"/>
  <c r="AE579" i="5"/>
  <c r="AD579" i="5"/>
  <c r="AC579" i="5"/>
  <c r="A579" i="5"/>
  <c r="AM578" i="5"/>
  <c r="AL578" i="5"/>
  <c r="AK578" i="5"/>
  <c r="AJ578" i="5"/>
  <c r="AI578" i="5"/>
  <c r="AG578" i="5"/>
  <c r="AF578" i="5"/>
  <c r="AE578" i="5"/>
  <c r="AD578" i="5"/>
  <c r="AC578" i="5"/>
  <c r="A578" i="5"/>
  <c r="AM577" i="5"/>
  <c r="AL577" i="5"/>
  <c r="AK577" i="5"/>
  <c r="AJ577" i="5"/>
  <c r="AI577" i="5"/>
  <c r="AG577" i="5"/>
  <c r="AF577" i="5"/>
  <c r="AE577" i="5"/>
  <c r="AD577" i="5"/>
  <c r="AC577" i="5"/>
  <c r="A577" i="5"/>
  <c r="AM576" i="5"/>
  <c r="AL576" i="5"/>
  <c r="AK576" i="5"/>
  <c r="AJ576" i="5"/>
  <c r="AI576" i="5"/>
  <c r="AG576" i="5"/>
  <c r="AF576" i="5"/>
  <c r="AE576" i="5"/>
  <c r="AD576" i="5"/>
  <c r="AC576" i="5"/>
  <c r="A576" i="5"/>
  <c r="AM575" i="5"/>
  <c r="AL575" i="5"/>
  <c r="AK575" i="5"/>
  <c r="AJ575" i="5"/>
  <c r="AI575" i="5"/>
  <c r="AG575" i="5"/>
  <c r="AF575" i="5"/>
  <c r="AE575" i="5"/>
  <c r="AD575" i="5"/>
  <c r="AC575" i="5"/>
  <c r="A575" i="5"/>
  <c r="AM574" i="5"/>
  <c r="AL574" i="5"/>
  <c r="AK574" i="5"/>
  <c r="AJ574" i="5"/>
  <c r="AI574" i="5"/>
  <c r="AG574" i="5"/>
  <c r="AF574" i="5"/>
  <c r="AE574" i="5"/>
  <c r="AD574" i="5"/>
  <c r="AC574" i="5"/>
  <c r="A574" i="5"/>
  <c r="AM573" i="5"/>
  <c r="AL573" i="5"/>
  <c r="AK573" i="5"/>
  <c r="AJ573" i="5"/>
  <c r="AI573" i="5"/>
  <c r="AG573" i="5"/>
  <c r="AF573" i="5"/>
  <c r="AE573" i="5"/>
  <c r="AD573" i="5"/>
  <c r="AC573" i="5"/>
  <c r="A573" i="5"/>
  <c r="AM572" i="5"/>
  <c r="AL572" i="5"/>
  <c r="AK572" i="5"/>
  <c r="AJ572" i="5"/>
  <c r="AI572" i="5"/>
  <c r="AG572" i="5"/>
  <c r="AF572" i="5"/>
  <c r="AE572" i="5"/>
  <c r="AD572" i="5"/>
  <c r="AC572" i="5"/>
  <c r="A572" i="5"/>
  <c r="AM571" i="5"/>
  <c r="AL571" i="5"/>
  <c r="AK571" i="5"/>
  <c r="AJ571" i="5"/>
  <c r="AI571" i="5"/>
  <c r="AG571" i="5"/>
  <c r="AF571" i="5"/>
  <c r="AE571" i="5"/>
  <c r="AD571" i="5"/>
  <c r="AC571" i="5"/>
  <c r="A571" i="5"/>
  <c r="AM570" i="5"/>
  <c r="AL570" i="5"/>
  <c r="AK570" i="5"/>
  <c r="AJ570" i="5"/>
  <c r="AI570" i="5"/>
  <c r="AG570" i="5"/>
  <c r="AF570" i="5"/>
  <c r="AE570" i="5"/>
  <c r="AD570" i="5"/>
  <c r="AC570" i="5"/>
  <c r="A570" i="5"/>
  <c r="AM569" i="5"/>
  <c r="AL569" i="5"/>
  <c r="AK569" i="5"/>
  <c r="AJ569" i="5"/>
  <c r="AI569" i="5"/>
  <c r="AG569" i="5"/>
  <c r="AF569" i="5"/>
  <c r="AE569" i="5"/>
  <c r="AD569" i="5"/>
  <c r="AC569" i="5"/>
  <c r="A569" i="5"/>
  <c r="AM568" i="5"/>
  <c r="AL568" i="5"/>
  <c r="AK568" i="5"/>
  <c r="AJ568" i="5"/>
  <c r="AI568" i="5"/>
  <c r="AG568" i="5"/>
  <c r="AF568" i="5"/>
  <c r="AE568" i="5"/>
  <c r="AD568" i="5"/>
  <c r="AC568" i="5"/>
  <c r="A568" i="5"/>
  <c r="AM567" i="5"/>
  <c r="AL567" i="5"/>
  <c r="AK567" i="5"/>
  <c r="AJ567" i="5"/>
  <c r="AI567" i="5"/>
  <c r="AG567" i="5"/>
  <c r="AF567" i="5"/>
  <c r="AE567" i="5"/>
  <c r="AD567" i="5"/>
  <c r="AC567" i="5"/>
  <c r="A567" i="5"/>
  <c r="AM566" i="5"/>
  <c r="AL566" i="5"/>
  <c r="AK566" i="5"/>
  <c r="AJ566" i="5"/>
  <c r="AI566" i="5"/>
  <c r="AG566" i="5"/>
  <c r="AF566" i="5"/>
  <c r="AE566" i="5"/>
  <c r="AD566" i="5"/>
  <c r="AC566" i="5"/>
  <c r="A566" i="5"/>
  <c r="AM565" i="5"/>
  <c r="AL565" i="5"/>
  <c r="AK565" i="5"/>
  <c r="AJ565" i="5"/>
  <c r="AI565" i="5"/>
  <c r="AG565" i="5"/>
  <c r="AF565" i="5"/>
  <c r="AE565" i="5"/>
  <c r="AD565" i="5"/>
  <c r="AC565" i="5"/>
  <c r="A565" i="5"/>
  <c r="AM564" i="5"/>
  <c r="AL564" i="5"/>
  <c r="AK564" i="5"/>
  <c r="AJ564" i="5"/>
  <c r="AI564" i="5"/>
  <c r="AG564" i="5"/>
  <c r="AF564" i="5"/>
  <c r="AE564" i="5"/>
  <c r="AD564" i="5"/>
  <c r="AC564" i="5"/>
  <c r="A564" i="5"/>
  <c r="AM563" i="5"/>
  <c r="AL563" i="5"/>
  <c r="AK563" i="5"/>
  <c r="AJ563" i="5"/>
  <c r="AI563" i="5"/>
  <c r="AG563" i="5"/>
  <c r="AF563" i="5"/>
  <c r="AE563" i="5"/>
  <c r="AD563" i="5"/>
  <c r="AC563" i="5"/>
  <c r="A563" i="5"/>
  <c r="AM562" i="5"/>
  <c r="AL562" i="5"/>
  <c r="AK562" i="5"/>
  <c r="AJ562" i="5"/>
  <c r="AI562" i="5"/>
  <c r="AG562" i="5"/>
  <c r="AF562" i="5"/>
  <c r="AE562" i="5"/>
  <c r="AD562" i="5"/>
  <c r="AC562" i="5"/>
  <c r="A562" i="5"/>
  <c r="AM561" i="5"/>
  <c r="AL561" i="5"/>
  <c r="AK561" i="5"/>
  <c r="AJ561" i="5"/>
  <c r="AI561" i="5"/>
  <c r="AG561" i="5"/>
  <c r="AF561" i="5"/>
  <c r="AE561" i="5"/>
  <c r="AD561" i="5"/>
  <c r="AC561" i="5"/>
  <c r="A561" i="5"/>
  <c r="AM560" i="5"/>
  <c r="AL560" i="5"/>
  <c r="AK560" i="5"/>
  <c r="AJ560" i="5"/>
  <c r="AI560" i="5"/>
  <c r="AG560" i="5"/>
  <c r="AF560" i="5"/>
  <c r="AE560" i="5"/>
  <c r="AD560" i="5"/>
  <c r="AC560" i="5"/>
  <c r="A560" i="5"/>
  <c r="AM559" i="5"/>
  <c r="AL559" i="5"/>
  <c r="AK559" i="5"/>
  <c r="AJ559" i="5"/>
  <c r="AI559" i="5"/>
  <c r="AG559" i="5"/>
  <c r="AF559" i="5"/>
  <c r="AE559" i="5"/>
  <c r="AD559" i="5"/>
  <c r="AC559" i="5"/>
  <c r="A559" i="5"/>
  <c r="AM558" i="5"/>
  <c r="AL558" i="5"/>
  <c r="AK558" i="5"/>
  <c r="AJ558" i="5"/>
  <c r="AI558" i="5"/>
  <c r="AG558" i="5"/>
  <c r="AF558" i="5"/>
  <c r="AE558" i="5"/>
  <c r="AD558" i="5"/>
  <c r="AC558" i="5"/>
  <c r="A558" i="5"/>
  <c r="AM557" i="5"/>
  <c r="AL557" i="5"/>
  <c r="AK557" i="5"/>
  <c r="AJ557" i="5"/>
  <c r="AI557" i="5"/>
  <c r="AG557" i="5"/>
  <c r="AF557" i="5"/>
  <c r="AE557" i="5"/>
  <c r="AD557" i="5"/>
  <c r="AC557" i="5"/>
  <c r="A557" i="5"/>
  <c r="AM556" i="5"/>
  <c r="AL556" i="5"/>
  <c r="AK556" i="5"/>
  <c r="AJ556" i="5"/>
  <c r="AI556" i="5"/>
  <c r="AG556" i="5"/>
  <c r="AF556" i="5"/>
  <c r="AE556" i="5"/>
  <c r="AD556" i="5"/>
  <c r="AC556" i="5"/>
  <c r="A556" i="5"/>
  <c r="AM555" i="5"/>
  <c r="AL555" i="5"/>
  <c r="AK555" i="5"/>
  <c r="AJ555" i="5"/>
  <c r="AI555" i="5"/>
  <c r="AG555" i="5"/>
  <c r="AF555" i="5"/>
  <c r="AE555" i="5"/>
  <c r="AD555" i="5"/>
  <c r="AC555" i="5"/>
  <c r="A555" i="5"/>
  <c r="AM554" i="5"/>
  <c r="AL554" i="5"/>
  <c r="AK554" i="5"/>
  <c r="AJ554" i="5"/>
  <c r="AI554" i="5"/>
  <c r="AG554" i="5"/>
  <c r="AF554" i="5"/>
  <c r="AE554" i="5"/>
  <c r="AD554" i="5"/>
  <c r="AC554" i="5"/>
  <c r="A554" i="5"/>
  <c r="AM553" i="5"/>
  <c r="AL553" i="5"/>
  <c r="AK553" i="5"/>
  <c r="AJ553" i="5"/>
  <c r="AI553" i="5"/>
  <c r="AG553" i="5"/>
  <c r="AF553" i="5"/>
  <c r="AE553" i="5"/>
  <c r="AD553" i="5"/>
  <c r="AC553" i="5"/>
  <c r="A553" i="5"/>
  <c r="AM552" i="5"/>
  <c r="AL552" i="5"/>
  <c r="AK552" i="5"/>
  <c r="AJ552" i="5"/>
  <c r="AI552" i="5"/>
  <c r="AG552" i="5"/>
  <c r="AF552" i="5"/>
  <c r="AE552" i="5"/>
  <c r="AD552" i="5"/>
  <c r="AC552" i="5"/>
  <c r="A552" i="5"/>
  <c r="AM551" i="5"/>
  <c r="AL551" i="5"/>
  <c r="AK551" i="5"/>
  <c r="AJ551" i="5"/>
  <c r="AI551" i="5"/>
  <c r="AG551" i="5"/>
  <c r="AF551" i="5"/>
  <c r="AE551" i="5"/>
  <c r="AD551" i="5"/>
  <c r="AC551" i="5"/>
  <c r="A551" i="5"/>
  <c r="AM550" i="5"/>
  <c r="AL550" i="5"/>
  <c r="AK550" i="5"/>
  <c r="AJ550" i="5"/>
  <c r="AI550" i="5"/>
  <c r="AG550" i="5"/>
  <c r="AF550" i="5"/>
  <c r="AE550" i="5"/>
  <c r="AD550" i="5"/>
  <c r="AC550" i="5"/>
  <c r="A550" i="5"/>
  <c r="AM549" i="5"/>
  <c r="AL549" i="5"/>
  <c r="AK549" i="5"/>
  <c r="AJ549" i="5"/>
  <c r="AI549" i="5"/>
  <c r="AG549" i="5"/>
  <c r="AF549" i="5"/>
  <c r="AE549" i="5"/>
  <c r="AD549" i="5"/>
  <c r="AC549" i="5"/>
  <c r="A549" i="5"/>
  <c r="AM548" i="5"/>
  <c r="AL548" i="5"/>
  <c r="AK548" i="5"/>
  <c r="AJ548" i="5"/>
  <c r="AI548" i="5"/>
  <c r="AG548" i="5"/>
  <c r="AF548" i="5"/>
  <c r="AE548" i="5"/>
  <c r="AD548" i="5"/>
  <c r="AC548" i="5"/>
  <c r="A548" i="5"/>
  <c r="AM547" i="5"/>
  <c r="AL547" i="5"/>
  <c r="AK547" i="5"/>
  <c r="AJ547" i="5"/>
  <c r="AI547" i="5"/>
  <c r="AG547" i="5"/>
  <c r="AF547" i="5"/>
  <c r="AE547" i="5"/>
  <c r="AD547" i="5"/>
  <c r="AC547" i="5"/>
  <c r="A547" i="5"/>
  <c r="AM546" i="5"/>
  <c r="AL546" i="5"/>
  <c r="AK546" i="5"/>
  <c r="AJ546" i="5"/>
  <c r="AI546" i="5"/>
  <c r="AG546" i="5"/>
  <c r="AF546" i="5"/>
  <c r="AE546" i="5"/>
  <c r="AD546" i="5"/>
  <c r="AC546" i="5"/>
  <c r="A546" i="5"/>
  <c r="AM545" i="5"/>
  <c r="AL545" i="5"/>
  <c r="AK545" i="5"/>
  <c r="AJ545" i="5"/>
  <c r="AI545" i="5"/>
  <c r="AG545" i="5"/>
  <c r="AF545" i="5"/>
  <c r="AE545" i="5"/>
  <c r="AD545" i="5"/>
  <c r="AC545" i="5"/>
  <c r="A545" i="5"/>
  <c r="AM544" i="5"/>
  <c r="AL544" i="5"/>
  <c r="AK544" i="5"/>
  <c r="AJ544" i="5"/>
  <c r="AI544" i="5"/>
  <c r="AG544" i="5"/>
  <c r="AF544" i="5"/>
  <c r="AE544" i="5"/>
  <c r="AD544" i="5"/>
  <c r="AC544" i="5"/>
  <c r="A544" i="5"/>
  <c r="A543" i="5" l="1"/>
  <c r="A542" i="5"/>
  <c r="A541" i="5"/>
  <c r="A540" i="5"/>
  <c r="A539" i="5"/>
  <c r="A538" i="5"/>
  <c r="A537" i="5"/>
  <c r="A536" i="5"/>
  <c r="A535" i="5"/>
  <c r="A534" i="5"/>
  <c r="A533" i="5"/>
  <c r="A532" i="5"/>
  <c r="A531" i="5"/>
  <c r="A530" i="5"/>
  <c r="A529" i="5"/>
  <c r="A528" i="5"/>
  <c r="A527" i="5"/>
  <c r="A526" i="5"/>
  <c r="A525" i="5"/>
  <c r="A524" i="5"/>
  <c r="A523" i="5"/>
  <c r="A522" i="5"/>
  <c r="A521" i="5"/>
  <c r="A520" i="5"/>
  <c r="A519" i="5"/>
  <c r="A518" i="5"/>
  <c r="A517" i="5"/>
  <c r="A516" i="5"/>
  <c r="A515" i="5"/>
  <c r="A514" i="5"/>
  <c r="A513" i="5"/>
  <c r="A512" i="5"/>
  <c r="A511" i="5"/>
  <c r="A510" i="5"/>
  <c r="A509" i="5"/>
  <c r="A508" i="5"/>
  <c r="A507" i="5"/>
  <c r="A506" i="5"/>
  <c r="A505" i="5"/>
  <c r="A504" i="5"/>
  <c r="A503" i="5"/>
  <c r="A502" i="5"/>
  <c r="A501" i="5"/>
  <c r="A500" i="5"/>
  <c r="A499" i="5"/>
  <c r="A498" i="5"/>
  <c r="A497" i="5"/>
  <c r="A496" i="5"/>
  <c r="A495" i="5"/>
  <c r="A494" i="5"/>
  <c r="A493" i="5"/>
  <c r="A492" i="5"/>
  <c r="A491" i="5"/>
  <c r="A490" i="5"/>
  <c r="A489" i="5"/>
  <c r="A488" i="5"/>
  <c r="A487" i="5"/>
  <c r="A486" i="5"/>
  <c r="A485" i="5"/>
  <c r="A484" i="5"/>
  <c r="A483" i="5"/>
  <c r="A482" i="5"/>
  <c r="A481" i="5"/>
  <c r="A480" i="5"/>
  <c r="A479" i="5"/>
  <c r="A478" i="5"/>
  <c r="A477" i="5"/>
  <c r="A476" i="5"/>
  <c r="A475" i="5"/>
  <c r="A474" i="5"/>
  <c r="A473" i="5"/>
  <c r="A472" i="5"/>
  <c r="A471" i="5"/>
  <c r="A470" i="5"/>
  <c r="A469" i="5"/>
  <c r="A468" i="5"/>
  <c r="A467" i="5"/>
  <c r="A466" i="5"/>
  <c r="A464" i="5"/>
  <c r="A463" i="5"/>
  <c r="A462" i="5"/>
  <c r="A461" i="5"/>
  <c r="A460" i="5"/>
  <c r="A459" i="5"/>
  <c r="A458" i="5"/>
  <c r="A457" i="5"/>
  <c r="A456" i="5"/>
  <c r="A455" i="5"/>
  <c r="A454" i="5"/>
  <c r="A453" i="5"/>
  <c r="A452" i="5"/>
  <c r="A451" i="5"/>
  <c r="A450" i="5"/>
  <c r="A449" i="5"/>
  <c r="A448" i="5"/>
  <c r="A447" i="5"/>
  <c r="A446" i="5"/>
  <c r="A445" i="5"/>
  <c r="A444" i="5"/>
  <c r="A443" i="5"/>
  <c r="A442" i="5"/>
  <c r="A441" i="5"/>
  <c r="A440" i="5"/>
  <c r="A439" i="5"/>
  <c r="A438" i="5"/>
  <c r="A437" i="5"/>
  <c r="A436" i="5"/>
  <c r="A435" i="5"/>
  <c r="A434" i="5"/>
  <c r="A433" i="5"/>
  <c r="A432" i="5"/>
  <c r="A431" i="5"/>
  <c r="A430" i="5"/>
  <c r="A429" i="5"/>
  <c r="A428" i="5"/>
  <c r="A427" i="5"/>
  <c r="AN102" i="2" l="1"/>
  <c r="AM102" i="2"/>
  <c r="AL102" i="2"/>
  <c r="AK102" i="2"/>
  <c r="AJ102" i="2"/>
  <c r="AH102" i="2"/>
  <c r="AG102" i="2"/>
  <c r="AF102" i="2"/>
  <c r="AE102" i="2"/>
  <c r="AD102" i="2"/>
  <c r="AN101" i="2"/>
  <c r="AM101" i="2"/>
  <c r="AL101" i="2"/>
  <c r="AK101" i="2"/>
  <c r="AJ101" i="2"/>
  <c r="AH101" i="2"/>
  <c r="AG101" i="2"/>
  <c r="AF101" i="2"/>
  <c r="AE101" i="2"/>
  <c r="AD101" i="2"/>
  <c r="AN100" i="2"/>
  <c r="AM100" i="2"/>
  <c r="AL100" i="2"/>
  <c r="AK100" i="2"/>
  <c r="AJ100" i="2"/>
  <c r="AH100" i="2"/>
  <c r="AG100" i="2"/>
  <c r="AF100" i="2"/>
  <c r="AE100" i="2"/>
  <c r="AD100" i="2"/>
  <c r="AN99" i="2"/>
  <c r="AM99" i="2"/>
  <c r="AL99" i="2"/>
  <c r="AK99" i="2"/>
  <c r="AJ99" i="2"/>
  <c r="AH99" i="2"/>
  <c r="AG99" i="2"/>
  <c r="AF99" i="2"/>
  <c r="AE99" i="2"/>
  <c r="AD99" i="2"/>
  <c r="AN98" i="2"/>
  <c r="AM98" i="2"/>
  <c r="AL98" i="2"/>
  <c r="AK98" i="2"/>
  <c r="AJ98" i="2"/>
  <c r="AH98" i="2"/>
  <c r="AG98" i="2"/>
  <c r="AF98" i="2"/>
  <c r="AE98" i="2"/>
  <c r="AD98" i="2"/>
  <c r="AN97" i="2"/>
  <c r="AM97" i="2"/>
  <c r="AL97" i="2"/>
  <c r="AK97" i="2"/>
  <c r="AJ97" i="2"/>
  <c r="AH97" i="2"/>
  <c r="AG97" i="2"/>
  <c r="AF97" i="2"/>
  <c r="AE97" i="2"/>
  <c r="AD97" i="2"/>
  <c r="AN96" i="2"/>
  <c r="AM96" i="2"/>
  <c r="AL96" i="2"/>
  <c r="AK96" i="2"/>
  <c r="AJ96" i="2"/>
  <c r="AH96" i="2"/>
  <c r="AG96" i="2"/>
  <c r="AF96" i="2"/>
  <c r="AE96" i="2"/>
  <c r="AD96" i="2"/>
  <c r="AN95" i="2"/>
  <c r="AM95" i="2"/>
  <c r="AL95" i="2"/>
  <c r="AK95" i="2"/>
  <c r="AJ95" i="2"/>
  <c r="AH95" i="2"/>
  <c r="AG95" i="2"/>
  <c r="AF95" i="2"/>
  <c r="AE95" i="2"/>
  <c r="AD95" i="2"/>
  <c r="AN94" i="2"/>
  <c r="AM94" i="2"/>
  <c r="AL94" i="2"/>
  <c r="AK94" i="2"/>
  <c r="AJ94" i="2"/>
  <c r="AH94" i="2"/>
  <c r="AG94" i="2"/>
  <c r="AF94" i="2"/>
  <c r="AE94" i="2"/>
  <c r="AD94" i="2"/>
  <c r="AN93" i="2"/>
  <c r="AM93" i="2"/>
  <c r="AL93" i="2"/>
  <c r="AK93" i="2"/>
  <c r="AJ93" i="2"/>
  <c r="AH93" i="2"/>
  <c r="AG93" i="2"/>
  <c r="AF93" i="2"/>
  <c r="AE93" i="2"/>
  <c r="AD93" i="2"/>
  <c r="AN92" i="2"/>
  <c r="AM92" i="2"/>
  <c r="AL92" i="2"/>
  <c r="AK92" i="2"/>
  <c r="AJ92" i="2"/>
  <c r="AH92" i="2"/>
  <c r="AG92" i="2"/>
  <c r="AF92" i="2"/>
  <c r="AE92" i="2"/>
  <c r="AD92" i="2"/>
  <c r="AN91" i="2"/>
  <c r="AM91" i="2"/>
  <c r="AL91" i="2"/>
  <c r="AK91" i="2"/>
  <c r="AJ91" i="2"/>
  <c r="AH91" i="2"/>
  <c r="AG91" i="2"/>
  <c r="AF91" i="2"/>
  <c r="AE91" i="2"/>
  <c r="AD91" i="2"/>
  <c r="AN90" i="2"/>
  <c r="AM90" i="2"/>
  <c r="AL90" i="2"/>
  <c r="AK90" i="2"/>
  <c r="AJ90" i="2"/>
  <c r="AH90" i="2"/>
  <c r="AG90" i="2"/>
  <c r="AF90" i="2"/>
  <c r="AE90" i="2"/>
  <c r="AD90" i="2"/>
  <c r="AN89" i="2"/>
  <c r="AM89" i="2"/>
  <c r="AL89" i="2"/>
  <c r="AK89" i="2"/>
  <c r="AJ89" i="2"/>
  <c r="AH89" i="2"/>
  <c r="AG89" i="2"/>
  <c r="AF89" i="2"/>
  <c r="AE89" i="2"/>
  <c r="AD89" i="2"/>
  <c r="AN88" i="2"/>
  <c r="AM88" i="2"/>
  <c r="AL88" i="2"/>
  <c r="AK88" i="2"/>
  <c r="AJ88" i="2"/>
  <c r="AH88" i="2"/>
  <c r="AG88" i="2"/>
  <c r="AF88" i="2"/>
  <c r="AE88" i="2"/>
  <c r="AD88" i="2"/>
  <c r="AN87" i="2"/>
  <c r="AM87" i="2"/>
  <c r="AL87" i="2"/>
  <c r="AK87" i="2"/>
  <c r="AJ87" i="2"/>
  <c r="AH87" i="2"/>
  <c r="AG87" i="2"/>
  <c r="AF87" i="2"/>
  <c r="AE87" i="2"/>
  <c r="AD87" i="2"/>
  <c r="AN86" i="2"/>
  <c r="AM86" i="2"/>
  <c r="AL86" i="2"/>
  <c r="AK86" i="2"/>
  <c r="AJ86" i="2"/>
  <c r="AH86" i="2"/>
  <c r="AG86" i="2"/>
  <c r="AF86" i="2"/>
  <c r="AE86" i="2"/>
  <c r="AD86" i="2"/>
  <c r="AN85" i="2"/>
  <c r="AM85" i="2"/>
  <c r="AL85" i="2"/>
  <c r="AK85" i="2"/>
  <c r="AJ85" i="2"/>
  <c r="AH85" i="2"/>
  <c r="AG85" i="2"/>
  <c r="AF85" i="2"/>
  <c r="AE85" i="2"/>
  <c r="AD85" i="2"/>
  <c r="AM399" i="5"/>
  <c r="AL399" i="5"/>
  <c r="AK399" i="5"/>
  <c r="AJ399" i="5"/>
  <c r="AI399" i="5"/>
  <c r="AG399" i="5"/>
  <c r="AF399" i="5"/>
  <c r="AE399" i="5"/>
  <c r="AD399" i="5"/>
  <c r="AC399" i="5"/>
  <c r="A399" i="5"/>
  <c r="AM398" i="5"/>
  <c r="AL398" i="5"/>
  <c r="AK398" i="5"/>
  <c r="AJ398" i="5"/>
  <c r="AI398" i="5"/>
  <c r="AG398" i="5"/>
  <c r="AF398" i="5"/>
  <c r="AE398" i="5"/>
  <c r="AD398" i="5"/>
  <c r="AC398" i="5"/>
  <c r="A398" i="5"/>
  <c r="AM397" i="5"/>
  <c r="AL397" i="5"/>
  <c r="AK397" i="5"/>
  <c r="AJ397" i="5"/>
  <c r="AI397" i="5"/>
  <c r="AG397" i="5"/>
  <c r="AF397" i="5"/>
  <c r="AE397" i="5"/>
  <c r="AD397" i="5"/>
  <c r="AC397" i="5"/>
  <c r="A397" i="5"/>
  <c r="AM396" i="5"/>
  <c r="AL396" i="5"/>
  <c r="AK396" i="5"/>
  <c r="AJ396" i="5"/>
  <c r="AI396" i="5"/>
  <c r="AG396" i="5"/>
  <c r="AF396" i="5"/>
  <c r="AE396" i="5"/>
  <c r="AD396" i="5"/>
  <c r="AC396" i="5"/>
  <c r="A396" i="5"/>
  <c r="AM395" i="5"/>
  <c r="AL395" i="5"/>
  <c r="AK395" i="5"/>
  <c r="AJ395" i="5"/>
  <c r="AI395" i="5"/>
  <c r="AG395" i="5"/>
  <c r="AF395" i="5"/>
  <c r="AE395" i="5"/>
  <c r="AD395" i="5"/>
  <c r="AC395" i="5"/>
  <c r="A395" i="5"/>
  <c r="AM394" i="5"/>
  <c r="AL394" i="5"/>
  <c r="AK394" i="5"/>
  <c r="AJ394" i="5"/>
  <c r="AI394" i="5"/>
  <c r="AG394" i="5"/>
  <c r="AF394" i="5"/>
  <c r="AE394" i="5"/>
  <c r="AD394" i="5"/>
  <c r="AC394" i="5"/>
  <c r="A394" i="5"/>
  <c r="AM393" i="5"/>
  <c r="AL393" i="5"/>
  <c r="AK393" i="5"/>
  <c r="AJ393" i="5"/>
  <c r="AI393" i="5"/>
  <c r="AG393" i="5"/>
  <c r="AF393" i="5"/>
  <c r="AE393" i="5"/>
  <c r="AD393" i="5"/>
  <c r="AC393" i="5"/>
  <c r="A393" i="5"/>
  <c r="AM392" i="5"/>
  <c r="AL392" i="5"/>
  <c r="AK392" i="5"/>
  <c r="AJ392" i="5"/>
  <c r="AI392" i="5"/>
  <c r="AG392" i="5"/>
  <c r="AF392" i="5"/>
  <c r="AE392" i="5"/>
  <c r="AD392" i="5"/>
  <c r="AC392" i="5"/>
  <c r="A392" i="5"/>
  <c r="AM391" i="5"/>
  <c r="AL391" i="5"/>
  <c r="AK391" i="5"/>
  <c r="AJ391" i="5"/>
  <c r="AI391" i="5"/>
  <c r="AG391" i="5"/>
  <c r="AF391" i="5"/>
  <c r="AE391" i="5"/>
  <c r="AD391" i="5"/>
  <c r="AC391" i="5"/>
  <c r="A391" i="5"/>
  <c r="AM390" i="5"/>
  <c r="AL390" i="5"/>
  <c r="AK390" i="5"/>
  <c r="AJ390" i="5"/>
  <c r="AI390" i="5"/>
  <c r="AG390" i="5"/>
  <c r="AF390" i="5"/>
  <c r="AE390" i="5"/>
  <c r="AD390" i="5"/>
  <c r="AC390" i="5"/>
  <c r="A390" i="5"/>
  <c r="AM389" i="5"/>
  <c r="AL389" i="5"/>
  <c r="AK389" i="5"/>
  <c r="AJ389" i="5"/>
  <c r="AI389" i="5"/>
  <c r="AG389" i="5"/>
  <c r="AF389" i="5"/>
  <c r="AE389" i="5"/>
  <c r="AD389" i="5"/>
  <c r="AC389" i="5"/>
  <c r="A389" i="5"/>
  <c r="AM388" i="5"/>
  <c r="AL388" i="5"/>
  <c r="AK388" i="5"/>
  <c r="AJ388" i="5"/>
  <c r="AI388" i="5"/>
  <c r="AG388" i="5"/>
  <c r="AF388" i="5"/>
  <c r="AE388" i="5"/>
  <c r="AD388" i="5"/>
  <c r="AC388" i="5"/>
  <c r="A388" i="5"/>
  <c r="AM387" i="5"/>
  <c r="AL387" i="5"/>
  <c r="AK387" i="5"/>
  <c r="AJ387" i="5"/>
  <c r="AI387" i="5"/>
  <c r="AG387" i="5"/>
  <c r="AF387" i="5"/>
  <c r="AE387" i="5"/>
  <c r="AD387" i="5"/>
  <c r="AC387" i="5"/>
  <c r="A387" i="5"/>
  <c r="AM386" i="5"/>
  <c r="AL386" i="5"/>
  <c r="AK386" i="5"/>
  <c r="AJ386" i="5"/>
  <c r="AI386" i="5"/>
  <c r="AG386" i="5"/>
  <c r="AF386" i="5"/>
  <c r="AE386" i="5"/>
  <c r="AD386" i="5"/>
  <c r="AC386" i="5"/>
  <c r="A386" i="5"/>
  <c r="AM385" i="5"/>
  <c r="AL385" i="5"/>
  <c r="AK385" i="5"/>
  <c r="AJ385" i="5"/>
  <c r="AI385" i="5"/>
  <c r="AG385" i="5"/>
  <c r="AF385" i="5"/>
  <c r="AE385" i="5"/>
  <c r="AD385" i="5"/>
  <c r="AC385" i="5"/>
  <c r="A385" i="5"/>
  <c r="AM384" i="5"/>
  <c r="AL384" i="5"/>
  <c r="AK384" i="5"/>
  <c r="AJ384" i="5"/>
  <c r="AI384" i="5"/>
  <c r="AG384" i="5"/>
  <c r="AF384" i="5"/>
  <c r="AE384" i="5"/>
  <c r="AD384" i="5"/>
  <c r="AC384" i="5"/>
  <c r="A384" i="5"/>
  <c r="AM383" i="5"/>
  <c r="AL383" i="5"/>
  <c r="AK383" i="5"/>
  <c r="AJ383" i="5"/>
  <c r="AI383" i="5"/>
  <c r="AG383" i="5"/>
  <c r="AF383" i="5"/>
  <c r="AE383" i="5"/>
  <c r="AD383" i="5"/>
  <c r="AC383" i="5"/>
  <c r="A383" i="5"/>
  <c r="AM382" i="5"/>
  <c r="AL382" i="5"/>
  <c r="AK382" i="5"/>
  <c r="AJ382" i="5"/>
  <c r="AI382" i="5"/>
  <c r="AG382" i="5"/>
  <c r="AF382" i="5"/>
  <c r="AE382" i="5"/>
  <c r="AD382" i="5"/>
  <c r="AC382" i="5"/>
  <c r="A382" i="5"/>
  <c r="AM381" i="5"/>
  <c r="AL381" i="5"/>
  <c r="AK381" i="5"/>
  <c r="AJ381" i="5"/>
  <c r="AI381" i="5"/>
  <c r="AG381" i="5"/>
  <c r="AF381" i="5"/>
  <c r="AE381" i="5"/>
  <c r="AD381" i="5"/>
  <c r="AC381" i="5"/>
  <c r="A381" i="5"/>
  <c r="AM380" i="5"/>
  <c r="AL380" i="5"/>
  <c r="AK380" i="5"/>
  <c r="AJ380" i="5"/>
  <c r="AI380" i="5"/>
  <c r="AG380" i="5"/>
  <c r="AF380" i="5"/>
  <c r="AE380" i="5"/>
  <c r="AD380" i="5"/>
  <c r="AC380" i="5"/>
  <c r="A380" i="5"/>
  <c r="AM379" i="5"/>
  <c r="AL379" i="5"/>
  <c r="AK379" i="5"/>
  <c r="AJ379" i="5"/>
  <c r="AI379" i="5"/>
  <c r="AG379" i="5"/>
  <c r="AF379" i="5"/>
  <c r="AE379" i="5"/>
  <c r="AD379" i="5"/>
  <c r="AC379" i="5"/>
  <c r="A379" i="5"/>
  <c r="AM378" i="5"/>
  <c r="AL378" i="5"/>
  <c r="AK378" i="5"/>
  <c r="AJ378" i="5"/>
  <c r="AI378" i="5"/>
  <c r="AG378" i="5"/>
  <c r="AF378" i="5"/>
  <c r="AE378" i="5"/>
  <c r="AD378" i="5"/>
  <c r="AC378" i="5"/>
  <c r="A378" i="5"/>
  <c r="AM377" i="5"/>
  <c r="AL377" i="5"/>
  <c r="AK377" i="5"/>
  <c r="AJ377" i="5"/>
  <c r="AI377" i="5"/>
  <c r="AG377" i="5"/>
  <c r="AF377" i="5"/>
  <c r="AE377" i="5"/>
  <c r="AD377" i="5"/>
  <c r="AC377" i="5"/>
  <c r="A377" i="5"/>
  <c r="AM376" i="5"/>
  <c r="AL376" i="5"/>
  <c r="AK376" i="5"/>
  <c r="AJ376" i="5"/>
  <c r="AI376" i="5"/>
  <c r="AG376" i="5"/>
  <c r="AF376" i="5"/>
  <c r="AE376" i="5"/>
  <c r="AD376" i="5"/>
  <c r="AC376" i="5"/>
  <c r="A376" i="5"/>
  <c r="AM375" i="5"/>
  <c r="AL375" i="5"/>
  <c r="AK375" i="5"/>
  <c r="AJ375" i="5"/>
  <c r="AI375" i="5"/>
  <c r="AG375" i="5"/>
  <c r="AF375" i="5"/>
  <c r="AE375" i="5"/>
  <c r="AD375" i="5"/>
  <c r="AC375" i="5"/>
  <c r="A375" i="5"/>
  <c r="AM374" i="5"/>
  <c r="AL374" i="5"/>
  <c r="AK374" i="5"/>
  <c r="AJ374" i="5"/>
  <c r="AI374" i="5"/>
  <c r="AG374" i="5"/>
  <c r="AF374" i="5"/>
  <c r="AE374" i="5"/>
  <c r="AD374" i="5"/>
  <c r="AC374" i="5"/>
  <c r="A374" i="5"/>
  <c r="AM373" i="5"/>
  <c r="AL373" i="5"/>
  <c r="AK373" i="5"/>
  <c r="AJ373" i="5"/>
  <c r="AI373" i="5"/>
  <c r="AG373" i="5"/>
  <c r="AF373" i="5"/>
  <c r="AE373" i="5"/>
  <c r="AD373" i="5"/>
  <c r="AC373" i="5"/>
  <c r="A373" i="5"/>
  <c r="AM372" i="5"/>
  <c r="AL372" i="5"/>
  <c r="AK372" i="5"/>
  <c r="AJ372" i="5"/>
  <c r="AI372" i="5"/>
  <c r="AG372" i="5"/>
  <c r="AF372" i="5"/>
  <c r="AE372" i="5"/>
  <c r="AD372" i="5"/>
  <c r="AC372" i="5"/>
  <c r="A372" i="5"/>
  <c r="AM371" i="5"/>
  <c r="AL371" i="5"/>
  <c r="AK371" i="5"/>
  <c r="AJ371" i="5"/>
  <c r="AI371" i="5"/>
  <c r="AG371" i="5"/>
  <c r="AF371" i="5"/>
  <c r="AE371" i="5"/>
  <c r="AD371" i="5"/>
  <c r="AC371" i="5"/>
  <c r="A371" i="5"/>
  <c r="AM370" i="5"/>
  <c r="AL370" i="5"/>
  <c r="AK370" i="5"/>
  <c r="AJ370" i="5"/>
  <c r="AI370" i="5"/>
  <c r="AG370" i="5"/>
  <c r="AF370" i="5"/>
  <c r="AE370" i="5"/>
  <c r="AD370" i="5"/>
  <c r="AC370" i="5"/>
  <c r="A370" i="5"/>
  <c r="AM369" i="5"/>
  <c r="AL369" i="5"/>
  <c r="AK369" i="5"/>
  <c r="AJ369" i="5"/>
  <c r="AI369" i="5"/>
  <c r="AG369" i="5"/>
  <c r="AF369" i="5"/>
  <c r="AE369" i="5"/>
  <c r="AD369" i="5"/>
  <c r="AC369" i="5"/>
  <c r="A369" i="5"/>
  <c r="AM368" i="5"/>
  <c r="AL368" i="5"/>
  <c r="AK368" i="5"/>
  <c r="AJ368" i="5"/>
  <c r="AI368" i="5"/>
  <c r="AG368" i="5"/>
  <c r="AF368" i="5"/>
  <c r="AE368" i="5"/>
  <c r="AD368" i="5"/>
  <c r="AC368" i="5"/>
  <c r="A368" i="5"/>
  <c r="AM367" i="5"/>
  <c r="AL367" i="5"/>
  <c r="AK367" i="5"/>
  <c r="AJ367" i="5"/>
  <c r="AI367" i="5"/>
  <c r="AG367" i="5"/>
  <c r="AF367" i="5"/>
  <c r="AE367" i="5"/>
  <c r="AD367" i="5"/>
  <c r="AC367" i="5"/>
  <c r="A367" i="5"/>
  <c r="AM366" i="5"/>
  <c r="AL366" i="5"/>
  <c r="AK366" i="5"/>
  <c r="AJ366" i="5"/>
  <c r="AI366" i="5"/>
  <c r="AG366" i="5"/>
  <c r="AF366" i="5"/>
  <c r="AE366" i="5"/>
  <c r="AD366" i="5"/>
  <c r="AC366" i="5"/>
  <c r="A366" i="5"/>
  <c r="AM365" i="5"/>
  <c r="AL365" i="5"/>
  <c r="AK365" i="5"/>
  <c r="AJ365" i="5"/>
  <c r="AI365" i="5"/>
  <c r="N365" i="5"/>
  <c r="O365" i="5" s="1"/>
  <c r="P365" i="5" s="1"/>
  <c r="A365" i="5"/>
  <c r="AM364" i="5"/>
  <c r="AL364" i="5"/>
  <c r="AK364" i="5"/>
  <c r="AJ364" i="5"/>
  <c r="AI364" i="5"/>
  <c r="N364" i="5"/>
  <c r="AC364" i="5" s="1"/>
  <c r="A364" i="5"/>
  <c r="AM363" i="5"/>
  <c r="AL363" i="5"/>
  <c r="AK363" i="5"/>
  <c r="AJ363" i="5"/>
  <c r="AI363" i="5"/>
  <c r="AG363" i="5"/>
  <c r="AF363" i="5"/>
  <c r="AE363" i="5"/>
  <c r="AD363" i="5"/>
  <c r="AC363" i="5"/>
  <c r="A363" i="5"/>
  <c r="AM362" i="5"/>
  <c r="AL362" i="5"/>
  <c r="AK362" i="5"/>
  <c r="AJ362" i="5"/>
  <c r="AI362" i="5"/>
  <c r="AG362" i="5"/>
  <c r="AF362" i="5"/>
  <c r="AE362" i="5"/>
  <c r="AD362" i="5"/>
  <c r="AC362" i="5"/>
  <c r="A362" i="5"/>
  <c r="AM361" i="5"/>
  <c r="AL361" i="5"/>
  <c r="AK361" i="5"/>
  <c r="AJ361" i="5"/>
  <c r="AI361" i="5"/>
  <c r="AG361" i="5"/>
  <c r="AF361" i="5"/>
  <c r="AE361" i="5"/>
  <c r="AD361" i="5"/>
  <c r="AC361" i="5"/>
  <c r="A361" i="5"/>
  <c r="AM360" i="5"/>
  <c r="AL360" i="5"/>
  <c r="AK360" i="5"/>
  <c r="AJ360" i="5"/>
  <c r="AI360" i="5"/>
  <c r="AG360" i="5"/>
  <c r="AF360" i="5"/>
  <c r="AE360" i="5"/>
  <c r="AD360" i="5"/>
  <c r="AC360" i="5"/>
  <c r="A360" i="5"/>
  <c r="AM359" i="5"/>
  <c r="AL359" i="5"/>
  <c r="AK359" i="5"/>
  <c r="AJ359" i="5"/>
  <c r="AI359" i="5"/>
  <c r="AG359" i="5"/>
  <c r="AF359" i="5"/>
  <c r="AE359" i="5"/>
  <c r="AD359" i="5"/>
  <c r="AC359" i="5"/>
  <c r="A359" i="5"/>
  <c r="AM358" i="5"/>
  <c r="AL358" i="5"/>
  <c r="AK358" i="5"/>
  <c r="AJ358" i="5"/>
  <c r="AI358" i="5"/>
  <c r="AG358" i="5"/>
  <c r="AF358" i="5"/>
  <c r="AE358" i="5"/>
  <c r="AD358" i="5"/>
  <c r="AC358" i="5"/>
  <c r="A358" i="5"/>
  <c r="AM357" i="5"/>
  <c r="AL357" i="5"/>
  <c r="AK357" i="5"/>
  <c r="AJ357" i="5"/>
  <c r="AI357" i="5"/>
  <c r="AG357" i="5"/>
  <c r="AF357" i="5"/>
  <c r="AE357" i="5"/>
  <c r="AD357" i="5"/>
  <c r="AC357" i="5"/>
  <c r="A357" i="5"/>
  <c r="AM356" i="5"/>
  <c r="AL356" i="5"/>
  <c r="AK356" i="5"/>
  <c r="AJ356" i="5"/>
  <c r="AI356" i="5"/>
  <c r="AG356" i="5"/>
  <c r="AF356" i="5"/>
  <c r="AE356" i="5"/>
  <c r="AD356" i="5"/>
  <c r="AC356" i="5"/>
  <c r="A356" i="5"/>
  <c r="AM355" i="5"/>
  <c r="AL355" i="5"/>
  <c r="AK355" i="5"/>
  <c r="AJ355" i="5"/>
  <c r="AI355" i="5"/>
  <c r="AG355" i="5"/>
  <c r="AF355" i="5"/>
  <c r="AE355" i="5"/>
  <c r="AD355" i="5"/>
  <c r="AC355" i="5"/>
  <c r="A355" i="5"/>
  <c r="AM354" i="5"/>
  <c r="AL354" i="5"/>
  <c r="AK354" i="5"/>
  <c r="AJ354" i="5"/>
  <c r="AI354" i="5"/>
  <c r="AG354" i="5"/>
  <c r="AF354" i="5"/>
  <c r="AE354" i="5"/>
  <c r="AD354" i="5"/>
  <c r="AC354" i="5"/>
  <c r="A354" i="5"/>
  <c r="AM353" i="5"/>
  <c r="AL353" i="5"/>
  <c r="AK353" i="5"/>
  <c r="AJ353" i="5"/>
  <c r="AI353" i="5"/>
  <c r="AG353" i="5"/>
  <c r="AF353" i="5"/>
  <c r="AE353" i="5"/>
  <c r="AD353" i="5"/>
  <c r="AC353" i="5"/>
  <c r="A353" i="5"/>
  <c r="AM352" i="5"/>
  <c r="AL352" i="5"/>
  <c r="AK352" i="5"/>
  <c r="AJ352" i="5"/>
  <c r="AI352" i="5"/>
  <c r="AG352" i="5"/>
  <c r="AF352" i="5"/>
  <c r="AE352" i="5"/>
  <c r="AD352" i="5"/>
  <c r="AC352" i="5"/>
  <c r="A352" i="5"/>
  <c r="AM351" i="5"/>
  <c r="AL351" i="5"/>
  <c r="AK351" i="5"/>
  <c r="AJ351" i="5"/>
  <c r="AI351" i="5"/>
  <c r="AG351" i="5"/>
  <c r="AF351" i="5"/>
  <c r="AE351" i="5"/>
  <c r="AD351" i="5"/>
  <c r="AC351" i="5"/>
  <c r="A351" i="5"/>
  <c r="AM350" i="5"/>
  <c r="AL350" i="5"/>
  <c r="AK350" i="5"/>
  <c r="AJ350" i="5"/>
  <c r="AI350" i="5"/>
  <c r="AG350" i="5"/>
  <c r="AF350" i="5"/>
  <c r="AE350" i="5"/>
  <c r="AD350" i="5"/>
  <c r="AC350" i="5"/>
  <c r="A350" i="5"/>
  <c r="AM349" i="5"/>
  <c r="AL349" i="5"/>
  <c r="AK349" i="5"/>
  <c r="AJ349" i="5"/>
  <c r="AI349" i="5"/>
  <c r="AG349" i="5"/>
  <c r="AF349" i="5"/>
  <c r="AE349" i="5"/>
  <c r="AD349" i="5"/>
  <c r="AC349" i="5"/>
  <c r="A349" i="5"/>
  <c r="AM348" i="5"/>
  <c r="AL348" i="5"/>
  <c r="AK348" i="5"/>
  <c r="AJ348" i="5"/>
  <c r="AI348" i="5"/>
  <c r="AG348" i="5"/>
  <c r="AF348" i="5"/>
  <c r="AE348" i="5"/>
  <c r="AD348" i="5"/>
  <c r="AC348" i="5"/>
  <c r="A348" i="5"/>
  <c r="AM347" i="5"/>
  <c r="AL347" i="5"/>
  <c r="AK347" i="5"/>
  <c r="AJ347" i="5"/>
  <c r="AI347" i="5"/>
  <c r="AG347" i="5"/>
  <c r="AF347" i="5"/>
  <c r="AE347" i="5"/>
  <c r="AD347" i="5"/>
  <c r="AC347" i="5"/>
  <c r="A347" i="5"/>
  <c r="AM346" i="5"/>
  <c r="AL346" i="5"/>
  <c r="AK346" i="5"/>
  <c r="AJ346" i="5"/>
  <c r="AI346" i="5"/>
  <c r="AG346" i="5"/>
  <c r="AF346" i="5"/>
  <c r="AE346" i="5"/>
  <c r="AD346" i="5"/>
  <c r="AC346" i="5"/>
  <c r="A346" i="5"/>
  <c r="AM345" i="5"/>
  <c r="AL345" i="5"/>
  <c r="AK345" i="5"/>
  <c r="AJ345" i="5"/>
  <c r="AI345" i="5"/>
  <c r="AG345" i="5"/>
  <c r="AF345" i="5"/>
  <c r="AE345" i="5"/>
  <c r="AD345" i="5"/>
  <c r="AC345" i="5"/>
  <c r="A345" i="5"/>
  <c r="AM344" i="5"/>
  <c r="AL344" i="5"/>
  <c r="AK344" i="5"/>
  <c r="AJ344" i="5"/>
  <c r="AI344" i="5"/>
  <c r="AG344" i="5"/>
  <c r="AF344" i="5"/>
  <c r="AE344" i="5"/>
  <c r="AD344" i="5"/>
  <c r="AC344" i="5"/>
  <c r="A344" i="5"/>
  <c r="AM343" i="5"/>
  <c r="AL343" i="5"/>
  <c r="AK343" i="5"/>
  <c r="AJ343" i="5"/>
  <c r="AI343" i="5"/>
  <c r="AG343" i="5"/>
  <c r="AF343" i="5"/>
  <c r="AE343" i="5"/>
  <c r="AD343" i="5"/>
  <c r="AC343" i="5"/>
  <c r="A343" i="5"/>
  <c r="AM342" i="5"/>
  <c r="AL342" i="5"/>
  <c r="AK342" i="5"/>
  <c r="AJ342" i="5"/>
  <c r="AI342" i="5"/>
  <c r="AG342" i="5"/>
  <c r="AF342" i="5"/>
  <c r="AE342" i="5"/>
  <c r="AD342" i="5"/>
  <c r="AC342" i="5"/>
  <c r="A342" i="5"/>
  <c r="AM341" i="5"/>
  <c r="AL341" i="5"/>
  <c r="AK341" i="5"/>
  <c r="AJ341" i="5"/>
  <c r="AI341" i="5"/>
  <c r="AG341" i="5"/>
  <c r="AF341" i="5"/>
  <c r="AE341" i="5"/>
  <c r="AD341" i="5"/>
  <c r="AC341" i="5"/>
  <c r="A341" i="5"/>
  <c r="AM340" i="5"/>
  <c r="AL340" i="5"/>
  <c r="AK340" i="5"/>
  <c r="AJ340" i="5"/>
  <c r="AI340" i="5"/>
  <c r="AG340" i="5"/>
  <c r="AF340" i="5"/>
  <c r="AE340" i="5"/>
  <c r="AD340" i="5"/>
  <c r="AC340" i="5"/>
  <c r="A340" i="5"/>
  <c r="AM339" i="5"/>
  <c r="AL339" i="5"/>
  <c r="AK339" i="5"/>
  <c r="AJ339" i="5"/>
  <c r="AI339" i="5"/>
  <c r="AG339" i="5"/>
  <c r="AF339" i="5"/>
  <c r="AE339" i="5"/>
  <c r="AD339" i="5"/>
  <c r="AC339" i="5"/>
  <c r="A339" i="5"/>
  <c r="AM338" i="5"/>
  <c r="AL338" i="5"/>
  <c r="AK338" i="5"/>
  <c r="AJ338" i="5"/>
  <c r="AI338" i="5"/>
  <c r="AG338" i="5"/>
  <c r="AF338" i="5"/>
  <c r="AE338" i="5"/>
  <c r="AD338" i="5"/>
  <c r="AC338" i="5"/>
  <c r="A338" i="5"/>
  <c r="AM337" i="5"/>
  <c r="AL337" i="5"/>
  <c r="AK337" i="5"/>
  <c r="AJ337" i="5"/>
  <c r="W337" i="5"/>
  <c r="AI337" i="5" s="1"/>
  <c r="N337" i="5"/>
  <c r="O337" i="5" s="1"/>
  <c r="A337" i="5"/>
  <c r="AM336" i="5"/>
  <c r="AL336" i="5"/>
  <c r="AK336" i="5"/>
  <c r="AJ336" i="5"/>
  <c r="AI336" i="5"/>
  <c r="AG336" i="5"/>
  <c r="AF336" i="5"/>
  <c r="AE336" i="5"/>
  <c r="AD336" i="5"/>
  <c r="AC336" i="5"/>
  <c r="A336" i="5"/>
  <c r="AM335" i="5"/>
  <c r="AL335" i="5"/>
  <c r="AK335" i="5"/>
  <c r="AJ335" i="5"/>
  <c r="AI335" i="5"/>
  <c r="AG335" i="5"/>
  <c r="AF335" i="5"/>
  <c r="AE335" i="5"/>
  <c r="AD335" i="5"/>
  <c r="AC335" i="5"/>
  <c r="A335" i="5"/>
  <c r="AM334" i="5"/>
  <c r="AL334" i="5"/>
  <c r="AK334" i="5"/>
  <c r="AJ334" i="5"/>
  <c r="AI334" i="5"/>
  <c r="AG334" i="5"/>
  <c r="AF334" i="5"/>
  <c r="AE334" i="5"/>
  <c r="AD334" i="5"/>
  <c r="AC334" i="5"/>
  <c r="A334" i="5"/>
  <c r="AM333" i="5"/>
  <c r="AL333" i="5"/>
  <c r="AK333" i="5"/>
  <c r="AJ333" i="5"/>
  <c r="AI333" i="5"/>
  <c r="AG333" i="5"/>
  <c r="AF333" i="5"/>
  <c r="AE333" i="5"/>
  <c r="AD333" i="5"/>
  <c r="AC333" i="5"/>
  <c r="A333" i="5"/>
  <c r="AM332" i="5"/>
  <c r="AL332" i="5"/>
  <c r="AK332" i="5"/>
  <c r="AJ332" i="5"/>
  <c r="AI332" i="5"/>
  <c r="AG332" i="5"/>
  <c r="AF332" i="5"/>
  <c r="AE332" i="5"/>
  <c r="AD332" i="5"/>
  <c r="AC332" i="5"/>
  <c r="A332" i="5"/>
  <c r="AM331" i="5"/>
  <c r="AL331" i="5"/>
  <c r="AK331" i="5"/>
  <c r="AJ331" i="5"/>
  <c r="AI331" i="5"/>
  <c r="AG331" i="5"/>
  <c r="AF331" i="5"/>
  <c r="AE331" i="5"/>
  <c r="AD331" i="5"/>
  <c r="AC331" i="5"/>
  <c r="A331" i="5"/>
  <c r="AM330" i="5"/>
  <c r="AL330" i="5"/>
  <c r="AK330" i="5"/>
  <c r="AJ330" i="5"/>
  <c r="AI330" i="5"/>
  <c r="AG330" i="5"/>
  <c r="AF330" i="5"/>
  <c r="AE330" i="5"/>
  <c r="AD330" i="5"/>
  <c r="AC330" i="5"/>
  <c r="A330" i="5"/>
  <c r="AM329" i="5"/>
  <c r="AL329" i="5"/>
  <c r="AK329" i="5"/>
  <c r="AJ329" i="5"/>
  <c r="AI329" i="5"/>
  <c r="AG329" i="5"/>
  <c r="AF329" i="5"/>
  <c r="AE329" i="5"/>
  <c r="AD329" i="5"/>
  <c r="AC329" i="5"/>
  <c r="A329" i="5"/>
  <c r="AM328" i="5"/>
  <c r="AL328" i="5"/>
  <c r="AK328" i="5"/>
  <c r="AJ328" i="5"/>
  <c r="AI328" i="5"/>
  <c r="AG328" i="5"/>
  <c r="AF328" i="5"/>
  <c r="AE328" i="5"/>
  <c r="AD328" i="5"/>
  <c r="AC328" i="5"/>
  <c r="A328" i="5"/>
  <c r="AM327" i="5"/>
  <c r="AL327" i="5"/>
  <c r="AK327" i="5"/>
  <c r="AJ327" i="5"/>
  <c r="AI327" i="5"/>
  <c r="AG327" i="5"/>
  <c r="AF327" i="5"/>
  <c r="AE327" i="5"/>
  <c r="AD327" i="5"/>
  <c r="AC327" i="5"/>
  <c r="A327" i="5"/>
  <c r="AM326" i="5"/>
  <c r="AL326" i="5"/>
  <c r="AK326" i="5"/>
  <c r="AJ326" i="5"/>
  <c r="AI326" i="5"/>
  <c r="AG326" i="5"/>
  <c r="AF326" i="5"/>
  <c r="AE326" i="5"/>
  <c r="AD326" i="5"/>
  <c r="AC326" i="5"/>
  <c r="A326" i="5"/>
  <c r="AM325" i="5"/>
  <c r="AL325" i="5"/>
  <c r="AK325" i="5"/>
  <c r="AJ325" i="5"/>
  <c r="AI325" i="5"/>
  <c r="AG325" i="5"/>
  <c r="AF325" i="5"/>
  <c r="AE325" i="5"/>
  <c r="AD325" i="5"/>
  <c r="AC325" i="5"/>
  <c r="A325" i="5"/>
  <c r="AM324" i="5"/>
  <c r="AL324" i="5"/>
  <c r="AK324" i="5"/>
  <c r="AJ324" i="5"/>
  <c r="AI324" i="5"/>
  <c r="AG324" i="5"/>
  <c r="AF324" i="5"/>
  <c r="AE324" i="5"/>
  <c r="AD324" i="5"/>
  <c r="AC324" i="5"/>
  <c r="A324" i="5"/>
  <c r="AM323" i="5"/>
  <c r="AL323" i="5"/>
  <c r="AK323" i="5"/>
  <c r="AJ323" i="5"/>
  <c r="AI323" i="5"/>
  <c r="AG323" i="5"/>
  <c r="AF323" i="5"/>
  <c r="AE323" i="5"/>
  <c r="AD323" i="5"/>
  <c r="AC323" i="5"/>
  <c r="A323" i="5"/>
  <c r="AM322" i="5"/>
  <c r="AL322" i="5"/>
  <c r="AK322" i="5"/>
  <c r="AJ322" i="5"/>
  <c r="AI322" i="5"/>
  <c r="AG322" i="5"/>
  <c r="AF322" i="5"/>
  <c r="AE322" i="5"/>
  <c r="AD322" i="5"/>
  <c r="AC322" i="5"/>
  <c r="A322" i="5"/>
  <c r="AM321" i="5"/>
  <c r="AL321" i="5"/>
  <c r="AK321" i="5"/>
  <c r="AJ321" i="5"/>
  <c r="AI321" i="5"/>
  <c r="AG321" i="5"/>
  <c r="AF321" i="5"/>
  <c r="AE321" i="5"/>
  <c r="AD321" i="5"/>
  <c r="AC321" i="5"/>
  <c r="A321" i="5"/>
  <c r="AM320" i="5"/>
  <c r="AL320" i="5"/>
  <c r="AK320" i="5"/>
  <c r="AJ320" i="5"/>
  <c r="AI320" i="5"/>
  <c r="AG320" i="5"/>
  <c r="AF320" i="5"/>
  <c r="AE320" i="5"/>
  <c r="AD320" i="5"/>
  <c r="AC320" i="5"/>
  <c r="A320" i="5"/>
  <c r="AM319" i="5"/>
  <c r="AL319" i="5"/>
  <c r="AK319" i="5"/>
  <c r="AJ319" i="5"/>
  <c r="AI319" i="5"/>
  <c r="AC319" i="5"/>
  <c r="O319" i="5"/>
  <c r="AD319" i="5" s="1"/>
  <c r="A319" i="5"/>
  <c r="AN243" i="2"/>
  <c r="AM243" i="2"/>
  <c r="AL243" i="2"/>
  <c r="AK243" i="2"/>
  <c r="AJ243" i="2"/>
  <c r="AH243" i="2"/>
  <c r="AG243" i="2"/>
  <c r="AF243" i="2"/>
  <c r="AE243" i="2"/>
  <c r="AD243" i="2"/>
  <c r="AN242" i="2"/>
  <c r="AM242" i="2"/>
  <c r="AL242" i="2"/>
  <c r="AK242" i="2"/>
  <c r="AJ242" i="2"/>
  <c r="AH242" i="2"/>
  <c r="AG242" i="2"/>
  <c r="AF242" i="2"/>
  <c r="AE242" i="2"/>
  <c r="AD242" i="2"/>
  <c r="AN240" i="2"/>
  <c r="AH240" i="2"/>
  <c r="AF240" i="2"/>
  <c r="AE240" i="2"/>
  <c r="AD240" i="2"/>
  <c r="AN239" i="2"/>
  <c r="AH239" i="2"/>
  <c r="AF239" i="2"/>
  <c r="AE239" i="2"/>
  <c r="AD239" i="2"/>
  <c r="AN238" i="2"/>
  <c r="AM238" i="2"/>
  <c r="AL238" i="2"/>
  <c r="AK238" i="2"/>
  <c r="AJ238" i="2"/>
  <c r="AH238" i="2"/>
  <c r="AG238" i="2"/>
  <c r="AF238" i="2"/>
  <c r="AE238" i="2"/>
  <c r="AD238" i="2"/>
  <c r="AM1029" i="5"/>
  <c r="AL1029" i="5"/>
  <c r="AK1029" i="5"/>
  <c r="AJ1029" i="5"/>
  <c r="AI1029" i="5"/>
  <c r="AG1029" i="5"/>
  <c r="AF1029" i="5"/>
  <c r="AE1029" i="5"/>
  <c r="AD1029" i="5"/>
  <c r="AC1029" i="5"/>
  <c r="A1029" i="5"/>
  <c r="AM1028" i="5"/>
  <c r="AL1028" i="5"/>
  <c r="AK1028" i="5"/>
  <c r="AJ1028" i="5"/>
  <c r="AI1028" i="5"/>
  <c r="AG1028" i="5"/>
  <c r="AF1028" i="5"/>
  <c r="AE1028" i="5"/>
  <c r="AD1028" i="5"/>
  <c r="AC1028" i="5"/>
  <c r="A1028" i="5"/>
  <c r="AM1027" i="5"/>
  <c r="AL1027" i="5"/>
  <c r="AK1027" i="5"/>
  <c r="AJ1027" i="5"/>
  <c r="AI1027" i="5"/>
  <c r="AG1027" i="5"/>
  <c r="AF1027" i="5"/>
  <c r="AE1027" i="5"/>
  <c r="AD1027" i="5"/>
  <c r="AC1027" i="5"/>
  <c r="A1027" i="5"/>
  <c r="AM1026" i="5"/>
  <c r="AL1026" i="5"/>
  <c r="AK1026" i="5"/>
  <c r="AJ1026" i="5"/>
  <c r="AI1026" i="5"/>
  <c r="AG1026" i="5"/>
  <c r="AF1026" i="5"/>
  <c r="AE1026" i="5"/>
  <c r="AD1026" i="5"/>
  <c r="AC1026" i="5"/>
  <c r="A1026" i="5"/>
  <c r="AM1025" i="5"/>
  <c r="AL1025" i="5"/>
  <c r="AK1025" i="5"/>
  <c r="AJ1025" i="5"/>
  <c r="AI1025" i="5"/>
  <c r="AG1025" i="5"/>
  <c r="AF1025" i="5"/>
  <c r="AE1025" i="5"/>
  <c r="AD1025" i="5"/>
  <c r="AC1025" i="5"/>
  <c r="A1025" i="5"/>
  <c r="AM1024" i="5"/>
  <c r="AL1024" i="5"/>
  <c r="AK1024" i="5"/>
  <c r="AJ1024" i="5"/>
  <c r="AG1024" i="5"/>
  <c r="AF1024" i="5"/>
  <c r="AI1024" i="5"/>
  <c r="A1024" i="5"/>
  <c r="AM1023" i="5"/>
  <c r="AL1023" i="5"/>
  <c r="AK1023" i="5"/>
  <c r="AJ1023" i="5"/>
  <c r="AI1023" i="5"/>
  <c r="AG1023" i="5"/>
  <c r="AF1023" i="5"/>
  <c r="A1023" i="5"/>
  <c r="AM1022" i="5"/>
  <c r="AL1022" i="5"/>
  <c r="AK1022" i="5"/>
  <c r="AJ1022" i="5"/>
  <c r="AI1022" i="5"/>
  <c r="AG1022" i="5"/>
  <c r="AF1022" i="5"/>
  <c r="A1022" i="5"/>
  <c r="AM1021" i="5"/>
  <c r="AL1021" i="5"/>
  <c r="AK1021" i="5"/>
  <c r="AJ1021" i="5"/>
  <c r="AI1021" i="5"/>
  <c r="AG1021" i="5"/>
  <c r="AF1021" i="5"/>
  <c r="A1021" i="5"/>
  <c r="AM1020" i="5"/>
  <c r="AL1020" i="5"/>
  <c r="AK1020" i="5"/>
  <c r="AJ1020" i="5"/>
  <c r="AI1020" i="5"/>
  <c r="AG1020" i="5"/>
  <c r="AF1020" i="5"/>
  <c r="AE1020" i="5"/>
  <c r="AD1020" i="5"/>
  <c r="AC1020" i="5"/>
  <c r="A1020" i="5"/>
  <c r="AM1019" i="5"/>
  <c r="AL1019" i="5"/>
  <c r="AK1019" i="5"/>
  <c r="AJ1019" i="5"/>
  <c r="AI1019" i="5"/>
  <c r="AG1019" i="5"/>
  <c r="AF1019" i="5"/>
  <c r="AE1019" i="5"/>
  <c r="AD1019" i="5"/>
  <c r="AC1019" i="5"/>
  <c r="A1019" i="5"/>
  <c r="AM1018" i="5"/>
  <c r="AL1018" i="5"/>
  <c r="AK1018" i="5"/>
  <c r="AJ1018" i="5"/>
  <c r="AI1018" i="5"/>
  <c r="AG1018" i="5"/>
  <c r="AF1018" i="5"/>
  <c r="AE1018" i="5"/>
  <c r="AD1018" i="5"/>
  <c r="AC1018" i="5"/>
  <c r="A1018" i="5"/>
  <c r="AM1017" i="5"/>
  <c r="AL1017" i="5"/>
  <c r="AK1017" i="5"/>
  <c r="AJ1017" i="5"/>
  <c r="AI1017" i="5"/>
  <c r="AG1017" i="5"/>
  <c r="AF1017" i="5"/>
  <c r="AE1017" i="5"/>
  <c r="AD1017" i="5"/>
  <c r="AC1017" i="5"/>
  <c r="A1017" i="5"/>
  <c r="AM1016" i="5"/>
  <c r="AL1016" i="5"/>
  <c r="AK1016" i="5"/>
  <c r="AJ1016" i="5"/>
  <c r="AI1016" i="5"/>
  <c r="AG1016" i="5"/>
  <c r="AF1016" i="5"/>
  <c r="AE1016" i="5"/>
  <c r="AD1016" i="5"/>
  <c r="AC1016" i="5"/>
  <c r="A1016" i="5"/>
  <c r="AM1015" i="5"/>
  <c r="AL1015" i="5"/>
  <c r="AK1015" i="5"/>
  <c r="AJ1015" i="5"/>
  <c r="AI1015" i="5"/>
  <c r="AG1015" i="5"/>
  <c r="AF1015" i="5"/>
  <c r="AE1015" i="5"/>
  <c r="AD1015" i="5"/>
  <c r="AC1015" i="5"/>
  <c r="A1015" i="5"/>
  <c r="AM1014" i="5"/>
  <c r="AL1014" i="5"/>
  <c r="AK1014" i="5"/>
  <c r="AJ1014" i="5"/>
  <c r="AI1014" i="5"/>
  <c r="AG1014" i="5"/>
  <c r="AF1014" i="5"/>
  <c r="AE1014" i="5"/>
  <c r="AD1014" i="5"/>
  <c r="AC1014" i="5"/>
  <c r="A1014" i="5"/>
  <c r="AM1013" i="5"/>
  <c r="AL1013" i="5"/>
  <c r="AK1013" i="5"/>
  <c r="AJ1013" i="5"/>
  <c r="AI1013" i="5"/>
  <c r="AG1013" i="5"/>
  <c r="AF1013" i="5"/>
  <c r="AC1013" i="5"/>
  <c r="A1013" i="5"/>
  <c r="AM1012" i="5"/>
  <c r="AL1012" i="5"/>
  <c r="AK1012" i="5"/>
  <c r="AJ1012" i="5"/>
  <c r="AI1012" i="5"/>
  <c r="AG1012" i="5"/>
  <c r="AF1012" i="5"/>
  <c r="AE1012" i="5"/>
  <c r="AD1012" i="5"/>
  <c r="AC1012" i="5"/>
  <c r="A1012" i="5"/>
  <c r="AM1011" i="5"/>
  <c r="AL1011" i="5"/>
  <c r="AK1011" i="5"/>
  <c r="AJ1011" i="5"/>
  <c r="AI1011" i="5"/>
  <c r="AG1011" i="5"/>
  <c r="AF1011" i="5"/>
  <c r="AE1011" i="5"/>
  <c r="AD1011" i="5"/>
  <c r="AC1011" i="5"/>
  <c r="A1011" i="5"/>
  <c r="AM1010" i="5"/>
  <c r="AL1010" i="5"/>
  <c r="AK1010" i="5"/>
  <c r="AJ1010" i="5"/>
  <c r="AI1010" i="5"/>
  <c r="AG1010" i="5"/>
  <c r="AF1010" i="5"/>
  <c r="AE1010" i="5"/>
  <c r="AD1010" i="5"/>
  <c r="AC1010" i="5"/>
  <c r="A1010" i="5"/>
  <c r="AM1009" i="5"/>
  <c r="AL1009" i="5"/>
  <c r="AK1009" i="5"/>
  <c r="AJ1009" i="5"/>
  <c r="AI1009" i="5"/>
  <c r="AG1009" i="5"/>
  <c r="AF1009" i="5"/>
  <c r="AE1009" i="5"/>
  <c r="AD1009" i="5"/>
  <c r="AC1009" i="5"/>
  <c r="A1009" i="5"/>
  <c r="AM1008" i="5"/>
  <c r="AL1008" i="5"/>
  <c r="AK1008" i="5"/>
  <c r="AJ1008" i="5"/>
  <c r="AI1008" i="5"/>
  <c r="AG1008" i="5"/>
  <c r="AF1008" i="5"/>
  <c r="AE1008" i="5"/>
  <c r="AD1008" i="5"/>
  <c r="AC1008" i="5"/>
  <c r="A1008" i="5"/>
  <c r="AM1007" i="5"/>
  <c r="AL1007" i="5"/>
  <c r="AK1007" i="5"/>
  <c r="AJ1007" i="5"/>
  <c r="AI1007" i="5"/>
  <c r="AG1007" i="5"/>
  <c r="AF1007" i="5"/>
  <c r="AE1007" i="5"/>
  <c r="AD1007" i="5"/>
  <c r="AC1007" i="5"/>
  <c r="A1007" i="5"/>
  <c r="AM1006" i="5"/>
  <c r="AL1006" i="5"/>
  <c r="AK1006" i="5"/>
  <c r="AJ1006" i="5"/>
  <c r="AI1006" i="5"/>
  <c r="AG1006" i="5"/>
  <c r="AF1006" i="5"/>
  <c r="AE1006" i="5"/>
  <c r="AD1006" i="5"/>
  <c r="AC1006" i="5"/>
  <c r="A1006" i="5"/>
  <c r="AM1005" i="5"/>
  <c r="AL1005" i="5"/>
  <c r="AK1005" i="5"/>
  <c r="AJ1005" i="5"/>
  <c r="AI1005" i="5"/>
  <c r="AG1005" i="5"/>
  <c r="AF1005" i="5"/>
  <c r="AE1005" i="5"/>
  <c r="AD1005" i="5"/>
  <c r="AC1005" i="5"/>
  <c r="A1005" i="5"/>
  <c r="AM1004" i="5"/>
  <c r="AL1004" i="5"/>
  <c r="AK1004" i="5"/>
  <c r="AJ1004" i="5"/>
  <c r="AI1004" i="5"/>
  <c r="AG1004" i="5"/>
  <c r="AF1004" i="5"/>
  <c r="AE1004" i="5"/>
  <c r="AD1004" i="5"/>
  <c r="AC1004" i="5"/>
  <c r="A1004" i="5"/>
  <c r="AM1003" i="5"/>
  <c r="AL1003" i="5"/>
  <c r="AK1003" i="5"/>
  <c r="AJ1003" i="5"/>
  <c r="AI1003" i="5"/>
  <c r="AG1003" i="5"/>
  <c r="AF1003" i="5"/>
  <c r="AE1003" i="5"/>
  <c r="AD1003" i="5"/>
  <c r="AC1003" i="5"/>
  <c r="A1003" i="5"/>
  <c r="AM1002" i="5"/>
  <c r="AL1002" i="5"/>
  <c r="AK1002" i="5"/>
  <c r="AJ1002" i="5"/>
  <c r="AI1002" i="5"/>
  <c r="AG1002" i="5"/>
  <c r="AF1002" i="5"/>
  <c r="AE1002" i="5"/>
  <c r="AD1002" i="5"/>
  <c r="AC1002" i="5"/>
  <c r="A1002" i="5"/>
  <c r="AM1001" i="5"/>
  <c r="AL1001" i="5"/>
  <c r="AK1001" i="5"/>
  <c r="AJ1001" i="5"/>
  <c r="AI1001" i="5"/>
  <c r="AG1001" i="5"/>
  <c r="AF1001" i="5"/>
  <c r="AE1001" i="5"/>
  <c r="AD1001" i="5"/>
  <c r="AC1001" i="5"/>
  <c r="A1001" i="5"/>
  <c r="AM1000" i="5"/>
  <c r="AL1000" i="5"/>
  <c r="AK1000" i="5"/>
  <c r="AJ1000" i="5"/>
  <c r="AI1000" i="5"/>
  <c r="AG1000" i="5"/>
  <c r="AF1000" i="5"/>
  <c r="AE1000" i="5"/>
  <c r="AD1000" i="5"/>
  <c r="AC1000" i="5"/>
  <c r="A1000" i="5"/>
  <c r="AM999" i="5"/>
  <c r="AL999" i="5"/>
  <c r="AK999" i="5"/>
  <c r="AJ999" i="5"/>
  <c r="AI999" i="5"/>
  <c r="AG999" i="5"/>
  <c r="AF999" i="5"/>
  <c r="AE999" i="5"/>
  <c r="AD999" i="5"/>
  <c r="AC999" i="5"/>
  <c r="A999" i="5"/>
  <c r="AM998" i="5"/>
  <c r="AL998" i="5"/>
  <c r="AK998" i="5"/>
  <c r="AJ998" i="5"/>
  <c r="AI998" i="5"/>
  <c r="AG998" i="5"/>
  <c r="AF998" i="5"/>
  <c r="AE998" i="5"/>
  <c r="AD998" i="5"/>
  <c r="AC998" i="5"/>
  <c r="A998" i="5"/>
  <c r="AM997" i="5"/>
  <c r="AL997" i="5"/>
  <c r="AK997" i="5"/>
  <c r="AJ997" i="5"/>
  <c r="AI997" i="5"/>
  <c r="AG997" i="5"/>
  <c r="AF997" i="5"/>
  <c r="A997" i="5"/>
  <c r="AM996" i="5"/>
  <c r="AL996" i="5"/>
  <c r="AK996" i="5"/>
  <c r="AJ996" i="5"/>
  <c r="AI996" i="5"/>
  <c r="AG996" i="5"/>
  <c r="AF996" i="5"/>
  <c r="A996" i="5"/>
  <c r="AM994" i="5"/>
  <c r="AL994" i="5"/>
  <c r="AK994" i="5"/>
  <c r="AI994" i="5"/>
  <c r="AG994" i="5"/>
  <c r="AF994" i="5"/>
  <c r="A994" i="5"/>
  <c r="AM993" i="5"/>
  <c r="AL993" i="5"/>
  <c r="AK993" i="5"/>
  <c r="AJ993" i="5"/>
  <c r="AI993" i="5"/>
  <c r="AG993" i="5"/>
  <c r="AF993" i="5"/>
  <c r="AE993" i="5"/>
  <c r="AD993" i="5"/>
  <c r="AC993" i="5"/>
  <c r="A993" i="5"/>
  <c r="AM992" i="5"/>
  <c r="AL992" i="5"/>
  <c r="AK992" i="5"/>
  <c r="AJ992" i="5"/>
  <c r="AI992" i="5"/>
  <c r="AG992" i="5"/>
  <c r="AF992" i="5"/>
  <c r="AE992" i="5"/>
  <c r="AD992" i="5"/>
  <c r="AC992" i="5"/>
  <c r="A992" i="5"/>
  <c r="AM991" i="5"/>
  <c r="AL991" i="5"/>
  <c r="AK991" i="5"/>
  <c r="AJ991" i="5"/>
  <c r="AI991" i="5"/>
  <c r="AG991" i="5"/>
  <c r="AF991" i="5"/>
  <c r="AE991" i="5"/>
  <c r="AD991" i="5"/>
  <c r="AC991" i="5"/>
  <c r="A991" i="5"/>
  <c r="AM990" i="5"/>
  <c r="AL990" i="5"/>
  <c r="AK990" i="5"/>
  <c r="AJ990" i="5"/>
  <c r="AI990" i="5"/>
  <c r="AG990" i="5"/>
  <c r="AF990" i="5"/>
  <c r="AE990" i="5"/>
  <c r="AD990" i="5"/>
  <c r="AC990" i="5"/>
  <c r="A990" i="5"/>
  <c r="AM989" i="5"/>
  <c r="AL989" i="5"/>
  <c r="AK989" i="5"/>
  <c r="AJ989" i="5"/>
  <c r="AI989" i="5"/>
  <c r="AG989" i="5"/>
  <c r="AF989" i="5"/>
  <c r="AE989" i="5"/>
  <c r="AD989" i="5"/>
  <c r="AC989" i="5"/>
  <c r="A989" i="5"/>
  <c r="AM988" i="5"/>
  <c r="AL988" i="5"/>
  <c r="AK988" i="5"/>
  <c r="AJ988" i="5"/>
  <c r="AI988" i="5"/>
  <c r="AG988" i="5"/>
  <c r="AF988" i="5"/>
  <c r="AE988" i="5"/>
  <c r="AD988" i="5"/>
  <c r="AC988" i="5"/>
  <c r="A988" i="5"/>
  <c r="AM987" i="5"/>
  <c r="AL987" i="5"/>
  <c r="AK987" i="5"/>
  <c r="AJ987" i="5"/>
  <c r="AI987" i="5"/>
  <c r="AG987" i="5"/>
  <c r="AF987" i="5"/>
  <c r="AE987" i="5"/>
  <c r="AD987" i="5"/>
  <c r="AC987" i="5"/>
  <c r="A987" i="5"/>
  <c r="AM986" i="5"/>
  <c r="AL986" i="5"/>
  <c r="AK986" i="5"/>
  <c r="AJ986" i="5"/>
  <c r="AI986" i="5"/>
  <c r="AG986" i="5"/>
  <c r="AF986" i="5"/>
  <c r="AE986" i="5"/>
  <c r="AD986" i="5"/>
  <c r="AC986" i="5"/>
  <c r="A986" i="5"/>
  <c r="AM985" i="5"/>
  <c r="AG985" i="5"/>
  <c r="A985" i="5"/>
  <c r="AM984" i="5"/>
  <c r="AL984" i="5"/>
  <c r="AK984" i="5"/>
  <c r="AJ984" i="5"/>
  <c r="AI984" i="5"/>
  <c r="AG984" i="5"/>
  <c r="AF984" i="5"/>
  <c r="AE984" i="5"/>
  <c r="AD984" i="5"/>
  <c r="AC984" i="5"/>
  <c r="A984" i="5"/>
  <c r="AM983" i="5"/>
  <c r="AL983" i="5"/>
  <c r="AK983" i="5"/>
  <c r="AJ983" i="5"/>
  <c r="AI983" i="5"/>
  <c r="AG983" i="5"/>
  <c r="AF983" i="5"/>
  <c r="AE983" i="5"/>
  <c r="AD983" i="5"/>
  <c r="AC983" i="5"/>
  <c r="A983" i="5"/>
  <c r="AM982" i="5"/>
  <c r="AL982" i="5"/>
  <c r="AK982" i="5"/>
  <c r="AJ982" i="5"/>
  <c r="AI982" i="5"/>
  <c r="AG982" i="5"/>
  <c r="AF982" i="5"/>
  <c r="AE982" i="5"/>
  <c r="AD982" i="5"/>
  <c r="AC982" i="5"/>
  <c r="A982" i="5"/>
  <c r="AM981" i="5"/>
  <c r="AL981" i="5"/>
  <c r="AK981" i="5"/>
  <c r="AJ981" i="5"/>
  <c r="AI981" i="5"/>
  <c r="AG981" i="5"/>
  <c r="AF981" i="5"/>
  <c r="AE981" i="5"/>
  <c r="AD981" i="5"/>
  <c r="AC981" i="5"/>
  <c r="A981" i="5"/>
  <c r="AM980" i="5"/>
  <c r="AL980" i="5"/>
  <c r="AK980" i="5"/>
  <c r="AJ980" i="5"/>
  <c r="AI980" i="5"/>
  <c r="AG980" i="5"/>
  <c r="AF980" i="5"/>
  <c r="AE980" i="5"/>
  <c r="AD980" i="5"/>
  <c r="AC980" i="5"/>
  <c r="A980" i="5"/>
  <c r="AM979" i="5"/>
  <c r="AL979" i="5"/>
  <c r="AK979" i="5"/>
  <c r="AJ979" i="5"/>
  <c r="AI979" i="5"/>
  <c r="AG979" i="5"/>
  <c r="AF979" i="5"/>
  <c r="AE979" i="5"/>
  <c r="AD979" i="5"/>
  <c r="AC979" i="5"/>
  <c r="A979" i="5"/>
  <c r="AM978" i="5"/>
  <c r="AL978" i="5"/>
  <c r="AK978" i="5"/>
  <c r="AJ978" i="5"/>
  <c r="AI978" i="5"/>
  <c r="AG978" i="5"/>
  <c r="AF978" i="5"/>
  <c r="AE978" i="5"/>
  <c r="AD978" i="5"/>
  <c r="AC978" i="5"/>
  <c r="A978" i="5"/>
  <c r="AM977" i="5"/>
  <c r="AL977" i="5"/>
  <c r="AK977" i="5"/>
  <c r="AJ977" i="5"/>
  <c r="AI977" i="5"/>
  <c r="AG977" i="5"/>
  <c r="AF977" i="5"/>
  <c r="AE977" i="5"/>
  <c r="AD977" i="5"/>
  <c r="AC977" i="5"/>
  <c r="A977" i="5"/>
  <c r="AM976" i="5"/>
  <c r="AL976" i="5"/>
  <c r="AK976" i="5"/>
  <c r="AJ976" i="5"/>
  <c r="AI976" i="5"/>
  <c r="AG976" i="5"/>
  <c r="AF976" i="5"/>
  <c r="AE976" i="5"/>
  <c r="AD976" i="5"/>
  <c r="AC976" i="5"/>
  <c r="A976" i="5"/>
  <c r="AM975" i="5"/>
  <c r="AL975" i="5"/>
  <c r="AK975" i="5"/>
  <c r="AJ975" i="5"/>
  <c r="AI975" i="5"/>
  <c r="AG975" i="5"/>
  <c r="AF975" i="5"/>
  <c r="AE975" i="5"/>
  <c r="AD975" i="5"/>
  <c r="AC975" i="5"/>
  <c r="A975" i="5"/>
  <c r="AM974" i="5"/>
  <c r="AL974" i="5"/>
  <c r="AK974" i="5"/>
  <c r="AJ974" i="5"/>
  <c r="AI974" i="5"/>
  <c r="AG974" i="5"/>
  <c r="AF974" i="5"/>
  <c r="AE974" i="5"/>
  <c r="AD974" i="5"/>
  <c r="AC974" i="5"/>
  <c r="A974" i="5"/>
  <c r="AM973" i="5"/>
  <c r="AL973" i="5"/>
  <c r="AK973" i="5"/>
  <c r="AJ973" i="5"/>
  <c r="AI973" i="5"/>
  <c r="AG973" i="5"/>
  <c r="AF973" i="5"/>
  <c r="AE973" i="5"/>
  <c r="AD973" i="5"/>
  <c r="AC973" i="5"/>
  <c r="A973" i="5"/>
  <c r="AM972" i="5"/>
  <c r="AL972" i="5"/>
  <c r="AK972" i="5"/>
  <c r="AJ972" i="5"/>
  <c r="AI972" i="5"/>
  <c r="AG972" i="5"/>
  <c r="AF972" i="5"/>
  <c r="AE972" i="5"/>
  <c r="AD972" i="5"/>
  <c r="AC972" i="5"/>
  <c r="A972" i="5"/>
  <c r="AM971" i="5"/>
  <c r="AI971" i="5"/>
  <c r="AG971" i="5"/>
  <c r="AF971" i="5"/>
  <c r="A971" i="5"/>
  <c r="AM970" i="5"/>
  <c r="AL970" i="5"/>
  <c r="AG970" i="5"/>
  <c r="A970" i="5"/>
  <c r="AM969" i="5"/>
  <c r="AL969" i="5"/>
  <c r="AG969" i="5"/>
  <c r="A969" i="5"/>
  <c r="AM968" i="5"/>
  <c r="AG968" i="5"/>
  <c r="A968" i="5"/>
  <c r="AM967" i="5"/>
  <c r="AL967" i="5"/>
  <c r="AK967" i="5"/>
  <c r="AJ967" i="5"/>
  <c r="AI967" i="5"/>
  <c r="AG967" i="5"/>
  <c r="AF967" i="5"/>
  <c r="A967" i="5"/>
  <c r="QK31" i="1" l="1"/>
  <c r="PC31" i="1"/>
  <c r="PL31" i="1" s="1"/>
  <c r="QY31" i="1"/>
  <c r="QJ31" i="1"/>
  <c r="KJ46" i="4"/>
  <c r="KM41" i="4"/>
  <c r="KW41" i="4" s="1"/>
  <c r="LG41" i="4" s="1"/>
  <c r="KM48" i="4"/>
  <c r="KH43" i="4"/>
  <c r="KL46" i="4"/>
  <c r="KV46" i="4" s="1"/>
  <c r="LF46" i="4" s="1"/>
  <c r="KM42" i="4"/>
  <c r="KJ45" i="4"/>
  <c r="KH40" i="4"/>
  <c r="KL44" i="4"/>
  <c r="KV44" i="4" s="1"/>
  <c r="LF44" i="4" s="1"/>
  <c r="KM43" i="4"/>
  <c r="KI45" i="4"/>
  <c r="KK46" i="4"/>
  <c r="KI44" i="4"/>
  <c r="KG41" i="4"/>
  <c r="KF47" i="4"/>
  <c r="KJ47" i="4"/>
  <c r="KJ41" i="4"/>
  <c r="KL48" i="4"/>
  <c r="KV48" i="4" s="1"/>
  <c r="LF48" i="4" s="1"/>
  <c r="KF45" i="4"/>
  <c r="KK43" i="4"/>
  <c r="KU43" i="4" s="1"/>
  <c r="LE43" i="4" s="1"/>
  <c r="KH48" i="4"/>
  <c r="KI46" i="4"/>
  <c r="KS46" i="4" s="1"/>
  <c r="LC46" i="4" s="1"/>
  <c r="KE46" i="4"/>
  <c r="KE43" i="4"/>
  <c r="KK44" i="4"/>
  <c r="KU44" i="4" s="1"/>
  <c r="LE44" i="4" s="1"/>
  <c r="KG40" i="4"/>
  <c r="KQ40" i="4" s="1"/>
  <c r="LA40" i="4" s="1"/>
  <c r="KF42" i="4"/>
  <c r="KF48" i="4"/>
  <c r="KP48" i="4" s="1"/>
  <c r="KZ48" i="4" s="1"/>
  <c r="KE42" i="4"/>
  <c r="KM44" i="4"/>
  <c r="KE47" i="4"/>
  <c r="KI47" i="4"/>
  <c r="KM47" i="4"/>
  <c r="KW47" i="4" s="1"/>
  <c r="LG47" i="4" s="1"/>
  <c r="KE48" i="4"/>
  <c r="KH45" i="4"/>
  <c r="KR45" i="4" s="1"/>
  <c r="LB45" i="4" s="1"/>
  <c r="KL40" i="4"/>
  <c r="KJ44" i="4"/>
  <c r="KJ43" i="4"/>
  <c r="KM46" i="4"/>
  <c r="KK48" i="4"/>
  <c r="KL42" i="4"/>
  <c r="KF40" i="4"/>
  <c r="KF43" i="4"/>
  <c r="KF41" i="4"/>
  <c r="KJ48" i="4"/>
  <c r="KH41" i="4"/>
  <c r="KH46" i="4"/>
  <c r="KI43" i="4"/>
  <c r="KL41" i="4"/>
  <c r="KG45" i="4"/>
  <c r="KM40" i="4"/>
  <c r="KK40" i="4"/>
  <c r="KU40" i="4" s="1"/>
  <c r="LE40" i="4" s="1"/>
  <c r="KE41" i="4"/>
  <c r="KK45" i="4"/>
  <c r="KE40" i="4"/>
  <c r="KF44" i="4"/>
  <c r="KG44" i="4"/>
  <c r="KG46" i="4"/>
  <c r="KE44" i="4"/>
  <c r="KO44" i="4" s="1"/>
  <c r="KK41" i="4"/>
  <c r="KE45" i="4"/>
  <c r="KM45" i="4"/>
  <c r="KH47" i="4"/>
  <c r="KR47" i="4" s="1"/>
  <c r="LB47" i="4" s="1"/>
  <c r="KG42" i="4"/>
  <c r="KK47" i="4"/>
  <c r="KU47" i="4" s="1"/>
  <c r="LE47" i="4" s="1"/>
  <c r="KK42" i="4"/>
  <c r="KL43" i="4"/>
  <c r="KL45" i="4"/>
  <c r="KG47" i="4"/>
  <c r="KJ42" i="4"/>
  <c r="KI41" i="4"/>
  <c r="KH44" i="4"/>
  <c r="KH42" i="4"/>
  <c r="KL47" i="4"/>
  <c r="KI48" i="4"/>
  <c r="KS48" i="4" s="1"/>
  <c r="LC48" i="4" s="1"/>
  <c r="KF46" i="4"/>
  <c r="KG43" i="4"/>
  <c r="KI42" i="4"/>
  <c r="KS42" i="4" s="1"/>
  <c r="LC42" i="4" s="1"/>
  <c r="KJ40" i="4"/>
  <c r="KG48" i="4"/>
  <c r="KQ48" i="4" s="1"/>
  <c r="LA48" i="4" s="1"/>
  <c r="KI40" i="4"/>
  <c r="AC365" i="5"/>
  <c r="O364" i="5"/>
  <c r="P364" i="5" s="1"/>
  <c r="Q364" i="5" s="1"/>
  <c r="R364" i="5" s="1"/>
  <c r="JE31" i="1"/>
  <c r="IB31" i="1"/>
  <c r="P319" i="5"/>
  <c r="P337" i="5"/>
  <c r="AD337" i="5"/>
  <c r="Q365" i="5"/>
  <c r="R365" i="5" s="1"/>
  <c r="AE365" i="5"/>
  <c r="AD365" i="5"/>
  <c r="AC337" i="5"/>
  <c r="AH31" i="1"/>
  <c r="AQ31" i="1" s="1"/>
  <c r="KR46" i="4" l="1"/>
  <c r="LB46" i="4" s="1"/>
  <c r="KU46" i="4"/>
  <c r="LE46" i="4" s="1"/>
  <c r="KV43" i="4"/>
  <c r="LF43" i="4" s="1"/>
  <c r="KT46" i="4"/>
  <c r="LD46" i="4" s="1"/>
  <c r="KS41" i="4"/>
  <c r="LC41" i="4" s="1"/>
  <c r="KV41" i="4"/>
  <c r="LF41" i="4" s="1"/>
  <c r="KQ42" i="4"/>
  <c r="LA42" i="4" s="1"/>
  <c r="KW43" i="4"/>
  <c r="LG43" i="4" s="1"/>
  <c r="KT41" i="4"/>
  <c r="LD41" i="4" s="1"/>
  <c r="KW42" i="4"/>
  <c r="LG42" i="4" s="1"/>
  <c r="KS44" i="4"/>
  <c r="LC44" i="4" s="1"/>
  <c r="KR43" i="4"/>
  <c r="LB43" i="4" s="1"/>
  <c r="KP45" i="4"/>
  <c r="KZ45" i="4" s="1"/>
  <c r="KQ41" i="4"/>
  <c r="LA41" i="4" s="1"/>
  <c r="KQ43" i="4"/>
  <c r="LA43" i="4" s="1"/>
  <c r="KU48" i="4"/>
  <c r="LE48" i="4" s="1"/>
  <c r="KW46" i="4"/>
  <c r="LG46" i="4" s="1"/>
  <c r="KQ47" i="4"/>
  <c r="LA47" i="4" s="1"/>
  <c r="KV47" i="4"/>
  <c r="LF47" i="4" s="1"/>
  <c r="KP43" i="4"/>
  <c r="KZ43" i="4" s="1"/>
  <c r="KP44" i="4"/>
  <c r="KZ44" i="4" s="1"/>
  <c r="KO42" i="4"/>
  <c r="KP42" i="4"/>
  <c r="KZ42" i="4" s="1"/>
  <c r="KS45" i="4"/>
  <c r="LC45" i="4" s="1"/>
  <c r="KO40" i="4"/>
  <c r="KY40" i="4" s="1"/>
  <c r="KR44" i="4"/>
  <c r="LB44" i="4" s="1"/>
  <c r="KR41" i="4"/>
  <c r="LB41" i="4" s="1"/>
  <c r="KO43" i="4"/>
  <c r="KY43" i="4" s="1"/>
  <c r="KW45" i="4"/>
  <c r="LG45" i="4" s="1"/>
  <c r="KY44" i="4"/>
  <c r="KT45" i="4"/>
  <c r="LD45" i="4" s="1"/>
  <c r="KT42" i="4"/>
  <c r="LD42" i="4" s="1"/>
  <c r="KU41" i="4"/>
  <c r="LE41" i="4" s="1"/>
  <c r="KO41" i="4"/>
  <c r="KY41" i="4" s="1"/>
  <c r="KT40" i="4"/>
  <c r="LD40" i="4" s="1"/>
  <c r="KV40" i="4"/>
  <c r="LF40" i="4" s="1"/>
  <c r="KT48" i="4"/>
  <c r="LD48" i="4" s="1"/>
  <c r="KR40" i="4"/>
  <c r="LB40" i="4" s="1"/>
  <c r="KQ45" i="4"/>
  <c r="LA45" i="4" s="1"/>
  <c r="KW40" i="4"/>
  <c r="LG40" i="4" s="1"/>
  <c r="KT43" i="4"/>
  <c r="LD43" i="4" s="1"/>
  <c r="KT47" i="4"/>
  <c r="LD47" i="4" s="1"/>
  <c r="KO46" i="4"/>
  <c r="KO48" i="4"/>
  <c r="KQ46" i="4"/>
  <c r="LA46" i="4" s="1"/>
  <c r="KO45" i="4"/>
  <c r="KO47" i="4"/>
  <c r="KY47" i="4" s="1"/>
  <c r="KV42" i="4"/>
  <c r="LF42" i="4" s="1"/>
  <c r="KS47" i="4"/>
  <c r="LC47" i="4" s="1"/>
  <c r="KV45" i="4"/>
  <c r="LF45" i="4" s="1"/>
  <c r="KP46" i="4"/>
  <c r="KZ46" i="4" s="1"/>
  <c r="KR48" i="4"/>
  <c r="LB48" i="4" s="1"/>
  <c r="KP40" i="4"/>
  <c r="KZ40" i="4" s="1"/>
  <c r="KW48" i="4"/>
  <c r="LG48" i="4" s="1"/>
  <c r="KW44" i="4"/>
  <c r="LG44" i="4" s="1"/>
  <c r="KS43" i="4"/>
  <c r="LC43" i="4" s="1"/>
  <c r="KR42" i="4"/>
  <c r="LB42" i="4" s="1"/>
  <c r="KS40" i="4"/>
  <c r="LC40" i="4" s="1"/>
  <c r="KP41" i="4"/>
  <c r="KZ41" i="4" s="1"/>
  <c r="KT44" i="4"/>
  <c r="LD44" i="4" s="1"/>
  <c r="KU42" i="4"/>
  <c r="LE42" i="4" s="1"/>
  <c r="KP47" i="4"/>
  <c r="KZ47" i="4" s="1"/>
  <c r="KU45" i="4"/>
  <c r="LE45" i="4" s="1"/>
  <c r="KQ44" i="4"/>
  <c r="LA44" i="4" s="1"/>
  <c r="AE364" i="5"/>
  <c r="AD364" i="5"/>
  <c r="AE319" i="5"/>
  <c r="Q319" i="5"/>
  <c r="R319" i="5" s="1"/>
  <c r="AG365" i="5"/>
  <c r="AF365" i="5"/>
  <c r="Q337" i="5"/>
  <c r="R337" i="5" s="1"/>
  <c r="AE337" i="5"/>
  <c r="AG364" i="5"/>
  <c r="AF364" i="5"/>
  <c r="AD1013" i="5"/>
  <c r="AE1013" i="5"/>
  <c r="KX46" i="4" l="1"/>
  <c r="KX48" i="4"/>
  <c r="KY46" i="4"/>
  <c r="KY48" i="4"/>
  <c r="KX43" i="4"/>
  <c r="LH43" i="4" s="1"/>
  <c r="KN43" i="4" s="1"/>
  <c r="KX45" i="4"/>
  <c r="KX44" i="4"/>
  <c r="LH44" i="4" s="1"/>
  <c r="KN44" i="4" s="1"/>
  <c r="KX42" i="4"/>
  <c r="KY42" i="4"/>
  <c r="KX41" i="4"/>
  <c r="LH41" i="4" s="1"/>
  <c r="KN41" i="4" s="1"/>
  <c r="KY45" i="4"/>
  <c r="KX47" i="4"/>
  <c r="LH47" i="4" s="1"/>
  <c r="KN47" i="4" s="1"/>
  <c r="KX40" i="4"/>
  <c r="LH40" i="4" s="1"/>
  <c r="KN40" i="4" s="1"/>
  <c r="AG319" i="5"/>
  <c r="AF319" i="5"/>
  <c r="AG337" i="5"/>
  <c r="AF337" i="5"/>
  <c r="AN230" i="2"/>
  <c r="AM230" i="2"/>
  <c r="AL230" i="2"/>
  <c r="AK230" i="2"/>
  <c r="AJ230" i="2"/>
  <c r="AH230" i="2"/>
  <c r="AG230" i="2"/>
  <c r="AF230" i="2"/>
  <c r="AE230" i="2"/>
  <c r="AD230" i="2"/>
  <c r="AN229" i="2"/>
  <c r="AM229" i="2"/>
  <c r="AL229" i="2"/>
  <c r="AK229" i="2"/>
  <c r="AJ229" i="2"/>
  <c r="AH229" i="2"/>
  <c r="AG229" i="2"/>
  <c r="AF229" i="2"/>
  <c r="AE229" i="2"/>
  <c r="AD229" i="2"/>
  <c r="AM966" i="5"/>
  <c r="AL966" i="5"/>
  <c r="AK966" i="5"/>
  <c r="AJ966" i="5"/>
  <c r="AI966" i="5"/>
  <c r="AG966" i="5"/>
  <c r="AF966" i="5"/>
  <c r="AE966" i="5"/>
  <c r="AD966" i="5"/>
  <c r="AC966" i="5"/>
  <c r="A966" i="5"/>
  <c r="AM965" i="5"/>
  <c r="AL965" i="5"/>
  <c r="AK965" i="5"/>
  <c r="AJ965" i="5"/>
  <c r="AI965" i="5"/>
  <c r="AG965" i="5"/>
  <c r="AF965" i="5"/>
  <c r="AE965" i="5"/>
  <c r="AD965" i="5"/>
  <c r="AC965" i="5"/>
  <c r="A965" i="5"/>
  <c r="AM964" i="5"/>
  <c r="AL964" i="5"/>
  <c r="AK964" i="5"/>
  <c r="AJ964" i="5"/>
  <c r="AI964" i="5"/>
  <c r="AG964" i="5"/>
  <c r="AF964" i="5"/>
  <c r="AE964" i="5"/>
  <c r="AD964" i="5"/>
  <c r="AC964" i="5"/>
  <c r="A964" i="5"/>
  <c r="AM963" i="5"/>
  <c r="AL963" i="5"/>
  <c r="AK963" i="5"/>
  <c r="AJ963" i="5"/>
  <c r="AI963" i="5"/>
  <c r="AG963" i="5"/>
  <c r="AF963" i="5"/>
  <c r="AE963" i="5"/>
  <c r="AD963" i="5"/>
  <c r="AC963" i="5"/>
  <c r="A963" i="5"/>
  <c r="AM962" i="5"/>
  <c r="AL962" i="5"/>
  <c r="AK962" i="5"/>
  <c r="AJ962" i="5"/>
  <c r="AI962" i="5"/>
  <c r="AG962" i="5"/>
  <c r="AF962" i="5"/>
  <c r="AE962" i="5"/>
  <c r="AD962" i="5"/>
  <c r="AC962" i="5"/>
  <c r="A962" i="5"/>
  <c r="AM961" i="5"/>
  <c r="AL961" i="5"/>
  <c r="AK961" i="5"/>
  <c r="AJ961" i="5"/>
  <c r="AI961" i="5"/>
  <c r="AG961" i="5"/>
  <c r="AF961" i="5"/>
  <c r="AE961" i="5"/>
  <c r="AD961" i="5"/>
  <c r="AC961" i="5"/>
  <c r="A961" i="5"/>
  <c r="AM960" i="5"/>
  <c r="AL960" i="5"/>
  <c r="AK960" i="5"/>
  <c r="AJ960" i="5"/>
  <c r="AI960" i="5"/>
  <c r="AG960" i="5"/>
  <c r="AF960" i="5"/>
  <c r="AE960" i="5"/>
  <c r="AD960" i="5"/>
  <c r="AC960" i="5"/>
  <c r="A960" i="5"/>
  <c r="AM959" i="5"/>
  <c r="AL959" i="5"/>
  <c r="AK959" i="5"/>
  <c r="AJ959" i="5"/>
  <c r="AI959" i="5"/>
  <c r="AG959" i="5"/>
  <c r="AF959" i="5"/>
  <c r="AE959" i="5"/>
  <c r="AD959" i="5"/>
  <c r="AC959" i="5"/>
  <c r="A959" i="5"/>
  <c r="AM958" i="5"/>
  <c r="AL958" i="5"/>
  <c r="AK958" i="5"/>
  <c r="AJ958" i="5"/>
  <c r="AI958" i="5"/>
  <c r="AG958" i="5"/>
  <c r="AF958" i="5"/>
  <c r="AE958" i="5"/>
  <c r="AD958" i="5"/>
  <c r="AC958" i="5"/>
  <c r="A958" i="5"/>
  <c r="AM957" i="5"/>
  <c r="AL957" i="5"/>
  <c r="AK957" i="5"/>
  <c r="AJ957" i="5"/>
  <c r="AI957" i="5"/>
  <c r="AG957" i="5"/>
  <c r="AF957" i="5"/>
  <c r="AE957" i="5"/>
  <c r="AD957" i="5"/>
  <c r="AC957" i="5"/>
  <c r="A957" i="5"/>
  <c r="AM956" i="5"/>
  <c r="AL956" i="5"/>
  <c r="AK956" i="5"/>
  <c r="AJ956" i="5"/>
  <c r="AI956" i="5"/>
  <c r="AG956" i="5"/>
  <c r="AF956" i="5"/>
  <c r="AE956" i="5"/>
  <c r="AD956" i="5"/>
  <c r="AC956" i="5"/>
  <c r="A956" i="5"/>
  <c r="AM955" i="5"/>
  <c r="AL955" i="5"/>
  <c r="AK955" i="5"/>
  <c r="AJ955" i="5"/>
  <c r="AI955" i="5"/>
  <c r="AG955" i="5"/>
  <c r="AF955" i="5"/>
  <c r="AE955" i="5"/>
  <c r="AD955" i="5"/>
  <c r="AC955" i="5"/>
  <c r="A955" i="5"/>
  <c r="AM954" i="5"/>
  <c r="AL954" i="5"/>
  <c r="AK954" i="5"/>
  <c r="AJ954" i="5"/>
  <c r="AI954" i="5"/>
  <c r="AG954" i="5"/>
  <c r="AF954" i="5"/>
  <c r="AE954" i="5"/>
  <c r="AD954" i="5"/>
  <c r="AC954" i="5"/>
  <c r="A954" i="5"/>
  <c r="AM953" i="5"/>
  <c r="AL953" i="5"/>
  <c r="AK953" i="5"/>
  <c r="AJ953" i="5"/>
  <c r="AI953" i="5"/>
  <c r="AG953" i="5"/>
  <c r="AF953" i="5"/>
  <c r="AE953" i="5"/>
  <c r="AD953" i="5"/>
  <c r="AC953" i="5"/>
  <c r="A953" i="5"/>
  <c r="AM952" i="5"/>
  <c r="AL952" i="5"/>
  <c r="AK952" i="5"/>
  <c r="AJ952" i="5"/>
  <c r="AI952" i="5"/>
  <c r="AG952" i="5"/>
  <c r="AF952" i="5"/>
  <c r="AE952" i="5"/>
  <c r="AD952" i="5"/>
  <c r="AC952" i="5"/>
  <c r="A952" i="5"/>
  <c r="AM951" i="5"/>
  <c r="AL951" i="5"/>
  <c r="AK951" i="5"/>
  <c r="AJ951" i="5"/>
  <c r="AI951" i="5"/>
  <c r="AG951" i="5"/>
  <c r="AF951" i="5"/>
  <c r="AE951" i="5"/>
  <c r="AD951" i="5"/>
  <c r="AC951" i="5"/>
  <c r="A951" i="5"/>
  <c r="AM950" i="5"/>
  <c r="AL950" i="5"/>
  <c r="AK950" i="5"/>
  <c r="AJ950" i="5"/>
  <c r="AI950" i="5"/>
  <c r="AG950" i="5"/>
  <c r="AF950" i="5"/>
  <c r="AE950" i="5"/>
  <c r="AD950" i="5"/>
  <c r="AC950" i="5"/>
  <c r="A950" i="5"/>
  <c r="AM949" i="5"/>
  <c r="AL949" i="5"/>
  <c r="AK949" i="5"/>
  <c r="AJ949" i="5"/>
  <c r="AI949" i="5"/>
  <c r="AG949" i="5"/>
  <c r="AF949" i="5"/>
  <c r="AE949" i="5"/>
  <c r="AD949" i="5"/>
  <c r="AC949" i="5"/>
  <c r="A949" i="5"/>
  <c r="AM948" i="5"/>
  <c r="AL948" i="5"/>
  <c r="AK948" i="5"/>
  <c r="AJ948" i="5"/>
  <c r="AI948" i="5"/>
  <c r="AG948" i="5"/>
  <c r="AF948" i="5"/>
  <c r="AE948" i="5"/>
  <c r="AD948" i="5"/>
  <c r="AC948" i="5"/>
  <c r="A948" i="5"/>
  <c r="AM947" i="5"/>
  <c r="AL947" i="5"/>
  <c r="AK947" i="5"/>
  <c r="AJ947" i="5"/>
  <c r="AI947" i="5"/>
  <c r="AG947" i="5"/>
  <c r="AF947" i="5"/>
  <c r="AE947" i="5"/>
  <c r="AD947" i="5"/>
  <c r="AC947" i="5"/>
  <c r="A947" i="5"/>
  <c r="AM946" i="5"/>
  <c r="AL946" i="5"/>
  <c r="AK946" i="5"/>
  <c r="AJ946" i="5"/>
  <c r="AI946" i="5"/>
  <c r="AG946" i="5"/>
  <c r="AF946" i="5"/>
  <c r="AE946" i="5"/>
  <c r="AD946" i="5"/>
  <c r="AC946" i="5"/>
  <c r="A946" i="5"/>
  <c r="AM945" i="5"/>
  <c r="AL945" i="5"/>
  <c r="AK945" i="5"/>
  <c r="AJ945" i="5"/>
  <c r="AI945" i="5"/>
  <c r="AG945" i="5"/>
  <c r="AF945" i="5"/>
  <c r="AE945" i="5"/>
  <c r="AD945" i="5"/>
  <c r="AC945" i="5"/>
  <c r="A945" i="5"/>
  <c r="AM944" i="5"/>
  <c r="AL944" i="5"/>
  <c r="AK944" i="5"/>
  <c r="AJ944" i="5"/>
  <c r="AI944" i="5"/>
  <c r="AG944" i="5"/>
  <c r="AF944" i="5"/>
  <c r="AE944" i="5"/>
  <c r="AD944" i="5"/>
  <c r="AC944" i="5"/>
  <c r="A944" i="5"/>
  <c r="AM943" i="5"/>
  <c r="AL943" i="5"/>
  <c r="AK943" i="5"/>
  <c r="AJ943" i="5"/>
  <c r="AI943" i="5"/>
  <c r="AG943" i="5"/>
  <c r="AF943" i="5"/>
  <c r="AE943" i="5"/>
  <c r="AD943" i="5"/>
  <c r="AC943" i="5"/>
  <c r="A943" i="5"/>
  <c r="AM942" i="5"/>
  <c r="AL942" i="5"/>
  <c r="AK942" i="5"/>
  <c r="AJ942" i="5"/>
  <c r="AI942" i="5"/>
  <c r="AG942" i="5"/>
  <c r="AF942" i="5"/>
  <c r="AE942" i="5"/>
  <c r="AD942" i="5"/>
  <c r="AC942" i="5"/>
  <c r="A942" i="5"/>
  <c r="AM941" i="5"/>
  <c r="AL941" i="5"/>
  <c r="AK941" i="5"/>
  <c r="AJ941" i="5"/>
  <c r="AI941" i="5"/>
  <c r="AG941" i="5"/>
  <c r="AF941" i="5"/>
  <c r="AE941" i="5"/>
  <c r="AD941" i="5"/>
  <c r="AC941" i="5"/>
  <c r="A941" i="5"/>
  <c r="AM940" i="5"/>
  <c r="AL940" i="5"/>
  <c r="AK940" i="5"/>
  <c r="AJ940" i="5"/>
  <c r="AI940" i="5"/>
  <c r="AG940" i="5"/>
  <c r="AF940" i="5"/>
  <c r="AE940" i="5"/>
  <c r="AD940" i="5"/>
  <c r="A940" i="5"/>
  <c r="AM939" i="5"/>
  <c r="AL939" i="5"/>
  <c r="AK939" i="5"/>
  <c r="AJ939" i="5"/>
  <c r="AI939" i="5"/>
  <c r="AG939" i="5"/>
  <c r="AF939" i="5"/>
  <c r="AE939" i="5"/>
  <c r="AD939" i="5"/>
  <c r="AC939" i="5"/>
  <c r="A939" i="5"/>
  <c r="AM938" i="5"/>
  <c r="AL938" i="5"/>
  <c r="AK938" i="5"/>
  <c r="AJ938" i="5"/>
  <c r="AI938" i="5"/>
  <c r="AG938" i="5"/>
  <c r="AF938" i="5"/>
  <c r="AE938" i="5"/>
  <c r="AD938" i="5"/>
  <c r="AC938" i="5"/>
  <c r="A938" i="5"/>
  <c r="AM937" i="5"/>
  <c r="AL937" i="5"/>
  <c r="AK937" i="5"/>
  <c r="AJ937" i="5"/>
  <c r="AI937" i="5"/>
  <c r="AG937" i="5"/>
  <c r="AF937" i="5"/>
  <c r="AE937" i="5"/>
  <c r="AD937" i="5"/>
  <c r="AC937" i="5"/>
  <c r="A937" i="5"/>
  <c r="AM936" i="5"/>
  <c r="AL936" i="5"/>
  <c r="AK936" i="5"/>
  <c r="AJ936" i="5"/>
  <c r="AI936" i="5"/>
  <c r="AG936" i="5"/>
  <c r="AF936" i="5"/>
  <c r="AE936" i="5"/>
  <c r="AD936" i="5"/>
  <c r="AC936" i="5"/>
  <c r="A936" i="5"/>
  <c r="AM935" i="5"/>
  <c r="AL935" i="5"/>
  <c r="AK935" i="5"/>
  <c r="AJ935" i="5"/>
  <c r="AI935" i="5"/>
  <c r="AG935" i="5"/>
  <c r="AF935" i="5"/>
  <c r="AE935" i="5"/>
  <c r="AD935" i="5"/>
  <c r="AC935" i="5"/>
  <c r="A935" i="5"/>
  <c r="AM934" i="5"/>
  <c r="AL934" i="5"/>
  <c r="AK934" i="5"/>
  <c r="AJ934" i="5"/>
  <c r="AI934" i="5"/>
  <c r="AG934" i="5"/>
  <c r="AF934" i="5"/>
  <c r="AE934" i="5"/>
  <c r="AD934" i="5"/>
  <c r="AC934" i="5"/>
  <c r="A934" i="5"/>
  <c r="AM933" i="5"/>
  <c r="AL933" i="5"/>
  <c r="AK933" i="5"/>
  <c r="AJ933" i="5"/>
  <c r="AI933" i="5"/>
  <c r="AG933" i="5"/>
  <c r="AF933" i="5"/>
  <c r="AE933" i="5"/>
  <c r="AD933" i="5"/>
  <c r="AC933" i="5"/>
  <c r="A933" i="5"/>
  <c r="AM932" i="5"/>
  <c r="AL932" i="5"/>
  <c r="AK932" i="5"/>
  <c r="AJ932" i="5"/>
  <c r="AI932" i="5"/>
  <c r="AG932" i="5"/>
  <c r="AF932" i="5"/>
  <c r="AE932" i="5"/>
  <c r="AD932" i="5"/>
  <c r="AC932" i="5"/>
  <c r="A932" i="5"/>
  <c r="AM931" i="5"/>
  <c r="AL931" i="5"/>
  <c r="AK931" i="5"/>
  <c r="AJ931" i="5"/>
  <c r="AI931" i="5"/>
  <c r="AG931" i="5"/>
  <c r="AF931" i="5"/>
  <c r="AE931" i="5"/>
  <c r="AD931" i="5"/>
  <c r="AC931" i="5"/>
  <c r="A931" i="5"/>
  <c r="LH48" i="4" l="1"/>
  <c r="KN48" i="4" s="1"/>
  <c r="LH45" i="4"/>
  <c r="KN45" i="4" s="1"/>
  <c r="LH46" i="4"/>
  <c r="KN46" i="4" s="1"/>
  <c r="LH42" i="4"/>
  <c r="KN42" i="4" s="1"/>
  <c r="AN106" i="2"/>
  <c r="AM106" i="2"/>
  <c r="AL106" i="2"/>
  <c r="AK106" i="2"/>
  <c r="AJ106" i="2"/>
  <c r="AH106" i="2"/>
  <c r="AG106" i="2"/>
  <c r="AF106" i="2"/>
  <c r="AE106" i="2"/>
  <c r="AD106" i="2"/>
  <c r="AN105" i="2"/>
  <c r="AM105" i="2"/>
  <c r="AL105" i="2"/>
  <c r="AK105" i="2"/>
  <c r="AJ105" i="2"/>
  <c r="AH105" i="2"/>
  <c r="AG105" i="2"/>
  <c r="AF105" i="2"/>
  <c r="AE105" i="2"/>
  <c r="AD105" i="2"/>
  <c r="AN104" i="2"/>
  <c r="AM104" i="2"/>
  <c r="AL104" i="2"/>
  <c r="AK104" i="2"/>
  <c r="AJ104" i="2"/>
  <c r="AH104" i="2"/>
  <c r="AG104" i="2"/>
  <c r="AF104" i="2"/>
  <c r="AE104" i="2"/>
  <c r="AD104" i="2"/>
  <c r="AN103" i="2"/>
  <c r="AM103" i="2"/>
  <c r="AL103" i="2"/>
  <c r="AK103" i="2"/>
  <c r="AJ103" i="2"/>
  <c r="AH103" i="2"/>
  <c r="AG103" i="2"/>
  <c r="AF103" i="2"/>
  <c r="AE103" i="2"/>
  <c r="AD103" i="2"/>
  <c r="AM426" i="5"/>
  <c r="AL426" i="5"/>
  <c r="AK426" i="5"/>
  <c r="AJ426" i="5"/>
  <c r="AI426" i="5"/>
  <c r="AG426" i="5"/>
  <c r="AF426" i="5"/>
  <c r="AE426" i="5"/>
  <c r="AD426" i="5"/>
  <c r="AC426" i="5"/>
  <c r="A426" i="5"/>
  <c r="AM425" i="5"/>
  <c r="AL425" i="5"/>
  <c r="AK425" i="5"/>
  <c r="AJ425" i="5"/>
  <c r="AI425" i="5"/>
  <c r="AG425" i="5"/>
  <c r="AF425" i="5"/>
  <c r="AE425" i="5"/>
  <c r="AD425" i="5"/>
  <c r="AC425" i="5"/>
  <c r="A425" i="5"/>
  <c r="AM424" i="5"/>
  <c r="AL424" i="5"/>
  <c r="AK424" i="5"/>
  <c r="AJ424" i="5"/>
  <c r="AI424" i="5"/>
  <c r="AG424" i="5"/>
  <c r="AF424" i="5"/>
  <c r="AE424" i="5"/>
  <c r="AD424" i="5"/>
  <c r="AC424" i="5"/>
  <c r="A424" i="5"/>
  <c r="AM423" i="5"/>
  <c r="AL423" i="5"/>
  <c r="AK423" i="5"/>
  <c r="AJ423" i="5"/>
  <c r="AI423" i="5"/>
  <c r="AG423" i="5"/>
  <c r="AF423" i="5"/>
  <c r="AE423" i="5"/>
  <c r="AD423" i="5"/>
  <c r="AC423" i="5"/>
  <c r="A423" i="5"/>
  <c r="AM422" i="5"/>
  <c r="AL422" i="5"/>
  <c r="AK422" i="5"/>
  <c r="AJ422" i="5"/>
  <c r="AI422" i="5"/>
  <c r="AG422" i="5"/>
  <c r="AF422" i="5"/>
  <c r="AE422" i="5"/>
  <c r="AD422" i="5"/>
  <c r="AC422" i="5"/>
  <c r="A422" i="5"/>
  <c r="AM421" i="5"/>
  <c r="AL421" i="5"/>
  <c r="AK421" i="5"/>
  <c r="AJ421" i="5"/>
  <c r="AI421" i="5"/>
  <c r="AG421" i="5"/>
  <c r="AF421" i="5"/>
  <c r="AE421" i="5"/>
  <c r="AD421" i="5"/>
  <c r="AC421" i="5"/>
  <c r="A421" i="5"/>
  <c r="AM420" i="5"/>
  <c r="AL420" i="5"/>
  <c r="AK420" i="5"/>
  <c r="AJ420" i="5"/>
  <c r="AI420" i="5"/>
  <c r="AG420" i="5"/>
  <c r="AF420" i="5"/>
  <c r="AE420" i="5"/>
  <c r="AD420" i="5"/>
  <c r="AC420" i="5"/>
  <c r="A420" i="5"/>
  <c r="AM419" i="5"/>
  <c r="AL419" i="5"/>
  <c r="AK419" i="5"/>
  <c r="AJ419" i="5"/>
  <c r="AI419" i="5"/>
  <c r="AG419" i="5"/>
  <c r="AF419" i="5"/>
  <c r="AE419" i="5"/>
  <c r="AD419" i="5"/>
  <c r="AC419" i="5"/>
  <c r="A419" i="5"/>
  <c r="AM418" i="5"/>
  <c r="AL418" i="5"/>
  <c r="AK418" i="5"/>
  <c r="AJ418" i="5"/>
  <c r="AI418" i="5"/>
  <c r="AG418" i="5"/>
  <c r="AF418" i="5"/>
  <c r="AE418" i="5"/>
  <c r="AD418" i="5"/>
  <c r="AC418" i="5"/>
  <c r="A418" i="5"/>
  <c r="AM417" i="5"/>
  <c r="AL417" i="5"/>
  <c r="AK417" i="5"/>
  <c r="AJ417" i="5"/>
  <c r="AI417" i="5"/>
  <c r="AG417" i="5"/>
  <c r="AF417" i="5"/>
  <c r="AE417" i="5"/>
  <c r="AD417" i="5"/>
  <c r="AC417" i="5"/>
  <c r="A417" i="5"/>
  <c r="AM416" i="5"/>
  <c r="AL416" i="5"/>
  <c r="AK416" i="5"/>
  <c r="AJ416" i="5"/>
  <c r="AI416" i="5"/>
  <c r="AG416" i="5"/>
  <c r="AF416" i="5"/>
  <c r="AE416" i="5"/>
  <c r="AD416" i="5"/>
  <c r="AC416" i="5"/>
  <c r="A416" i="5"/>
  <c r="AM415" i="5"/>
  <c r="AL415" i="5"/>
  <c r="AK415" i="5"/>
  <c r="AJ415" i="5"/>
  <c r="AI415" i="5"/>
  <c r="AG415" i="5"/>
  <c r="AF415" i="5"/>
  <c r="AE415" i="5"/>
  <c r="AD415" i="5"/>
  <c r="AC415" i="5"/>
  <c r="A415" i="5"/>
  <c r="AM414" i="5"/>
  <c r="AL414" i="5"/>
  <c r="AK414" i="5"/>
  <c r="AJ414" i="5"/>
  <c r="AI414" i="5"/>
  <c r="AG414" i="5"/>
  <c r="AF414" i="5"/>
  <c r="AE414" i="5"/>
  <c r="AD414" i="5"/>
  <c r="AC414" i="5"/>
  <c r="A414" i="5"/>
  <c r="AM413" i="5"/>
  <c r="AL413" i="5"/>
  <c r="AK413" i="5"/>
  <c r="AJ413" i="5"/>
  <c r="AI413" i="5"/>
  <c r="AG413" i="5"/>
  <c r="AF413" i="5"/>
  <c r="AE413" i="5"/>
  <c r="AD413" i="5"/>
  <c r="AC413" i="5"/>
  <c r="A413" i="5"/>
  <c r="AM412" i="5"/>
  <c r="AL412" i="5"/>
  <c r="AK412" i="5"/>
  <c r="AJ412" i="5"/>
  <c r="AI412" i="5"/>
  <c r="AG412" i="5"/>
  <c r="AF412" i="5"/>
  <c r="AE412" i="5"/>
  <c r="AD412" i="5"/>
  <c r="AC412" i="5"/>
  <c r="A412" i="5"/>
  <c r="AM411" i="5"/>
  <c r="AL411" i="5"/>
  <c r="AK411" i="5"/>
  <c r="AJ411" i="5"/>
  <c r="AI411" i="5"/>
  <c r="AG411" i="5"/>
  <c r="AF411" i="5"/>
  <c r="AE411" i="5"/>
  <c r="AD411" i="5"/>
  <c r="AC411" i="5"/>
  <c r="A411" i="5"/>
  <c r="AM410" i="5"/>
  <c r="AL410" i="5"/>
  <c r="AK410" i="5"/>
  <c r="AJ410" i="5"/>
  <c r="AI410" i="5"/>
  <c r="AG410" i="5"/>
  <c r="AF410" i="5"/>
  <c r="AE410" i="5"/>
  <c r="AD410" i="5"/>
  <c r="AC410" i="5"/>
  <c r="A410" i="5"/>
  <c r="AM409" i="5"/>
  <c r="AL409" i="5"/>
  <c r="AK409" i="5"/>
  <c r="AJ409" i="5"/>
  <c r="AI409" i="5"/>
  <c r="AG409" i="5"/>
  <c r="AF409" i="5"/>
  <c r="AE409" i="5"/>
  <c r="AD409" i="5"/>
  <c r="AC409" i="5"/>
  <c r="A409" i="5"/>
  <c r="AM408" i="5"/>
  <c r="AL408" i="5"/>
  <c r="AK408" i="5"/>
  <c r="AJ408" i="5"/>
  <c r="AI408" i="5"/>
  <c r="AG408" i="5"/>
  <c r="AF408" i="5"/>
  <c r="AE408" i="5"/>
  <c r="AD408" i="5"/>
  <c r="AC408" i="5"/>
  <c r="A408" i="5"/>
  <c r="AM407" i="5"/>
  <c r="AL407" i="5"/>
  <c r="AK407" i="5"/>
  <c r="AJ407" i="5"/>
  <c r="AI407" i="5"/>
  <c r="AG407" i="5"/>
  <c r="AF407" i="5"/>
  <c r="AE407" i="5"/>
  <c r="AD407" i="5"/>
  <c r="AC407" i="5"/>
  <c r="A407" i="5"/>
  <c r="AM406" i="5"/>
  <c r="AL406" i="5"/>
  <c r="AK406" i="5"/>
  <c r="AJ406" i="5"/>
  <c r="AI406" i="5"/>
  <c r="AG406" i="5"/>
  <c r="AF406" i="5"/>
  <c r="AE406" i="5"/>
  <c r="AD406" i="5"/>
  <c r="AC406" i="5"/>
  <c r="A406" i="5"/>
  <c r="AM405" i="5"/>
  <c r="AL405" i="5"/>
  <c r="AK405" i="5"/>
  <c r="AJ405" i="5"/>
  <c r="AI405" i="5"/>
  <c r="AG405" i="5"/>
  <c r="AF405" i="5"/>
  <c r="AE405" i="5"/>
  <c r="AD405" i="5"/>
  <c r="AC405" i="5"/>
  <c r="A405" i="5"/>
  <c r="AM404" i="5"/>
  <c r="AL404" i="5"/>
  <c r="AK404" i="5"/>
  <c r="AJ404" i="5"/>
  <c r="AI404" i="5"/>
  <c r="AG404" i="5"/>
  <c r="AF404" i="5"/>
  <c r="AE404" i="5"/>
  <c r="AD404" i="5"/>
  <c r="AC404" i="5"/>
  <c r="A404" i="5"/>
  <c r="AM403" i="5"/>
  <c r="AL403" i="5"/>
  <c r="AK403" i="5"/>
  <c r="AJ403" i="5"/>
  <c r="AI403" i="5"/>
  <c r="AG403" i="5"/>
  <c r="AF403" i="5"/>
  <c r="AE403" i="5"/>
  <c r="AD403" i="5"/>
  <c r="AC403" i="5"/>
  <c r="A403" i="5"/>
  <c r="AM402" i="5"/>
  <c r="AL402" i="5"/>
  <c r="AK402" i="5"/>
  <c r="AJ402" i="5"/>
  <c r="AI402" i="5"/>
  <c r="AG402" i="5"/>
  <c r="AF402" i="5"/>
  <c r="AE402" i="5"/>
  <c r="AD402" i="5"/>
  <c r="AC402" i="5"/>
  <c r="A402" i="5"/>
  <c r="AM401" i="5"/>
  <c r="AL401" i="5"/>
  <c r="AK401" i="5"/>
  <c r="AJ401" i="5"/>
  <c r="AI401" i="5"/>
  <c r="AG401" i="5"/>
  <c r="AF401" i="5"/>
  <c r="AE401" i="5"/>
  <c r="AD401" i="5"/>
  <c r="AC401" i="5"/>
  <c r="A401" i="5"/>
  <c r="AM400" i="5"/>
  <c r="AL400" i="5"/>
  <c r="AK400" i="5"/>
  <c r="AJ400" i="5"/>
  <c r="AI400" i="5"/>
  <c r="AG400" i="5"/>
  <c r="AF400" i="5"/>
  <c r="AE400" i="5"/>
  <c r="AD400" i="5"/>
  <c r="AC400" i="5"/>
  <c r="A400" i="5"/>
  <c r="KJ58" i="4" l="1"/>
  <c r="KT58" i="4" s="1"/>
  <c r="LD58" i="4" s="1"/>
  <c r="KI62" i="4"/>
  <c r="KS62" i="4" s="1"/>
  <c r="LC62" i="4" s="1"/>
  <c r="KH56" i="4"/>
  <c r="KG51" i="4"/>
  <c r="KQ51" i="4" s="1"/>
  <c r="LA51" i="4" s="1"/>
  <c r="KI60" i="4"/>
  <c r="KS60" i="4" s="1"/>
  <c r="LC60" i="4" s="1"/>
  <c r="KI57" i="4"/>
  <c r="KM66" i="4"/>
  <c r="KJ65" i="4"/>
  <c r="KT65" i="4" s="1"/>
  <c r="LD65" i="4" s="1"/>
  <c r="KE55" i="4"/>
  <c r="KM69" i="4"/>
  <c r="KJ71" i="4"/>
  <c r="KF68" i="4"/>
  <c r="KP68" i="4" s="1"/>
  <c r="KZ68" i="4" s="1"/>
  <c r="KM49" i="4"/>
  <c r="KW49" i="4" s="1"/>
  <c r="LG49" i="4" s="1"/>
  <c r="KF71" i="4"/>
  <c r="KM63" i="4"/>
  <c r="KW63" i="4" s="1"/>
  <c r="LG63" i="4" s="1"/>
  <c r="KK56" i="4"/>
  <c r="KL62" i="4"/>
  <c r="KV62" i="4" s="1"/>
  <c r="LF62" i="4" s="1"/>
  <c r="KH67" i="4"/>
  <c r="KI64" i="4"/>
  <c r="KS64" i="4" s="1"/>
  <c r="LC64" i="4" s="1"/>
  <c r="KJ55" i="4"/>
  <c r="KJ63" i="4"/>
  <c r="KT63" i="4" s="1"/>
  <c r="LD63" i="4" s="1"/>
  <c r="KH49" i="4"/>
  <c r="KR49" i="4" s="1"/>
  <c r="LB49" i="4" s="1"/>
  <c r="KE69" i="4"/>
  <c r="KI61" i="4"/>
  <c r="KF52" i="4"/>
  <c r="KF69" i="4"/>
  <c r="KF70" i="4"/>
  <c r="KP70" i="4" s="1"/>
  <c r="KZ70" i="4" s="1"/>
  <c r="KJ49" i="4"/>
  <c r="KH69" i="4"/>
  <c r="KH59" i="4"/>
  <c r="KR59" i="4" s="1"/>
  <c r="LB59" i="4" s="1"/>
  <c r="KL54" i="4"/>
  <c r="KV54" i="4" s="1"/>
  <c r="LF54" i="4" s="1"/>
  <c r="KG60" i="4"/>
  <c r="KH63" i="4"/>
  <c r="KR63" i="4" s="1"/>
  <c r="LB63" i="4" s="1"/>
  <c r="KK59" i="4"/>
  <c r="KG49" i="4"/>
  <c r="KG52" i="4"/>
  <c r="KG65" i="4"/>
  <c r="KQ65" i="4" s="1"/>
  <c r="LA65" i="4" s="1"/>
  <c r="KE58" i="4"/>
  <c r="KM55" i="4"/>
  <c r="KF64" i="4"/>
  <c r="KP64" i="4" s="1"/>
  <c r="KZ64" i="4" s="1"/>
  <c r="KM65" i="4"/>
  <c r="KW65" i="4" s="1"/>
  <c r="LG65" i="4" s="1"/>
  <c r="KE60" i="4"/>
  <c r="KM67" i="4"/>
  <c r="KW67" i="4" s="1"/>
  <c r="LG67" i="4" s="1"/>
  <c r="KM53" i="4"/>
  <c r="KH64" i="4"/>
  <c r="KM50" i="4"/>
  <c r="KK70" i="4"/>
  <c r="KK55" i="4"/>
  <c r="KJ52" i="4"/>
  <c r="KL50" i="4"/>
  <c r="KV50" i="4" s="1"/>
  <c r="LF50" i="4" s="1"/>
  <c r="KI70" i="4"/>
  <c r="KE71" i="4"/>
  <c r="KJ50" i="4"/>
  <c r="KF57" i="4"/>
  <c r="KP57" i="4" s="1"/>
  <c r="KZ57" i="4" s="1"/>
  <c r="KL55" i="4"/>
  <c r="KG63" i="4"/>
  <c r="KL53" i="4"/>
  <c r="KG50" i="4"/>
  <c r="KG56" i="4"/>
  <c r="KH58" i="4"/>
  <c r="KM57" i="4"/>
  <c r="KW57" i="4" s="1"/>
  <c r="LG57" i="4" s="1"/>
  <c r="KH71" i="4"/>
  <c r="KJ62" i="4"/>
  <c r="KG69" i="4"/>
  <c r="KQ69" i="4" s="1"/>
  <c r="LA69" i="4" s="1"/>
  <c r="KJ64" i="4"/>
  <c r="KT64" i="4" s="1"/>
  <c r="LD64" i="4" s="1"/>
  <c r="KF59" i="4"/>
  <c r="KK50" i="4"/>
  <c r="KU50" i="4" s="1"/>
  <c r="LE50" i="4" s="1"/>
  <c r="KJ54" i="4"/>
  <c r="KI51" i="4"/>
  <c r="KS51" i="4" s="1"/>
  <c r="LC51" i="4" s="1"/>
  <c r="KI63" i="4"/>
  <c r="KS63" i="4" s="1"/>
  <c r="LC63" i="4" s="1"/>
  <c r="KK67" i="4"/>
  <c r="KK69" i="4"/>
  <c r="KU69" i="4" s="1"/>
  <c r="LE69" i="4" s="1"/>
  <c r="KG68" i="4"/>
  <c r="KF66" i="4"/>
  <c r="KP66" i="4" s="1"/>
  <c r="KZ66" i="4" s="1"/>
  <c r="KE65" i="4"/>
  <c r="KH52" i="4"/>
  <c r="KI69" i="4"/>
  <c r="KK62" i="4"/>
  <c r="KU62" i="4" s="1"/>
  <c r="LE62" i="4" s="1"/>
  <c r="KK63" i="4"/>
  <c r="KU63" i="4" s="1"/>
  <c r="LE63" i="4" s="1"/>
  <c r="KG62" i="4"/>
  <c r="KI58" i="4"/>
  <c r="KS58" i="4" s="1"/>
  <c r="LC58" i="4" s="1"/>
  <c r="KI52" i="4"/>
  <c r="KS52" i="4" s="1"/>
  <c r="LC52" i="4" s="1"/>
  <c r="KE57" i="4"/>
  <c r="KH55" i="4"/>
  <c r="KR55" i="4" s="1"/>
  <c r="LB55" i="4" s="1"/>
  <c r="KK58" i="4"/>
  <c r="KE68" i="4"/>
  <c r="KL49" i="4"/>
  <c r="KE51" i="4"/>
  <c r="KK49" i="4"/>
  <c r="KF51" i="4"/>
  <c r="KI54" i="4"/>
  <c r="KS54" i="4" s="1"/>
  <c r="LC54" i="4" s="1"/>
  <c r="KK53" i="4"/>
  <c r="KE50" i="4"/>
  <c r="KH57" i="4"/>
  <c r="KR57" i="4" s="1"/>
  <c r="LB57" i="4" s="1"/>
  <c r="KH53" i="4"/>
  <c r="KR53" i="4" s="1"/>
  <c r="LB53" i="4" s="1"/>
  <c r="KI56" i="4"/>
  <c r="KF54" i="4"/>
  <c r="KJ51" i="4"/>
  <c r="KL57" i="4"/>
  <c r="KF53" i="4"/>
  <c r="KM51" i="4"/>
  <c r="KH61" i="4"/>
  <c r="KR61" i="4" s="1"/>
  <c r="LB61" i="4" s="1"/>
  <c r="KF62" i="4"/>
  <c r="KP62" i="4" s="1"/>
  <c r="KZ62" i="4" s="1"/>
  <c r="KJ56" i="4"/>
  <c r="KI68" i="4"/>
  <c r="KS68" i="4" s="1"/>
  <c r="LC68" i="4" s="1"/>
  <c r="KI67" i="4"/>
  <c r="KL52" i="4"/>
  <c r="KV52" i="4" s="1"/>
  <c r="LF52" i="4" s="1"/>
  <c r="KK66" i="4"/>
  <c r="KE70" i="4"/>
  <c r="KM52" i="4"/>
  <c r="KH65" i="4"/>
  <c r="KR65" i="4" s="1"/>
  <c r="LB65" i="4" s="1"/>
  <c r="KM59" i="4"/>
  <c r="KW59" i="4" s="1"/>
  <c r="LG59" i="4" s="1"/>
  <c r="KG59" i="4"/>
  <c r="KG64" i="4"/>
  <c r="KQ64" i="4" s="1"/>
  <c r="LA64" i="4" s="1"/>
  <c r="KH60" i="4"/>
  <c r="KG61" i="4"/>
  <c r="KQ61" i="4" s="1"/>
  <c r="LA61" i="4" s="1"/>
  <c r="KE53" i="4"/>
  <c r="KE49" i="4"/>
  <c r="KE54" i="4"/>
  <c r="KE61" i="4"/>
  <c r="KG66" i="4"/>
  <c r="KQ66" i="4" s="1"/>
  <c r="LA66" i="4" s="1"/>
  <c r="KK52" i="4"/>
  <c r="KM56" i="4"/>
  <c r="KL60" i="4"/>
  <c r="KV60" i="4" s="1"/>
  <c r="LF60" i="4" s="1"/>
  <c r="KG53" i="4"/>
  <c r="KF60" i="4"/>
  <c r="KJ53" i="4"/>
  <c r="KF58" i="4"/>
  <c r="KP58" i="4" s="1"/>
  <c r="KZ58" i="4" s="1"/>
  <c r="KH70" i="4"/>
  <c r="KR70" i="4" s="1"/>
  <c r="LB70" i="4" s="1"/>
  <c r="KG57" i="4"/>
  <c r="KL71" i="4"/>
  <c r="KL56" i="4"/>
  <c r="KV56" i="4" s="1"/>
  <c r="LF56" i="4" s="1"/>
  <c r="KL51" i="4"/>
  <c r="KM68" i="4"/>
  <c r="KW68" i="4" s="1"/>
  <c r="LG68" i="4" s="1"/>
  <c r="KE64" i="4"/>
  <c r="KE52" i="4"/>
  <c r="KG54" i="4"/>
  <c r="KM60" i="4"/>
  <c r="KF61" i="4"/>
  <c r="KP61" i="4" s="1"/>
  <c r="KZ61" i="4" s="1"/>
  <c r="KE67" i="4"/>
  <c r="KO67" i="4" s="1"/>
  <c r="KL70" i="4"/>
  <c r="KI65" i="4"/>
  <c r="KS65" i="4" s="1"/>
  <c r="LC65" i="4" s="1"/>
  <c r="KG55" i="4"/>
  <c r="KI49" i="4"/>
  <c r="KK60" i="4"/>
  <c r="KH68" i="4"/>
  <c r="KL66" i="4"/>
  <c r="KF49" i="4"/>
  <c r="KF63" i="4"/>
  <c r="KP63" i="4" s="1"/>
  <c r="KZ63" i="4" s="1"/>
  <c r="KJ67" i="4"/>
  <c r="KI71" i="4"/>
  <c r="KK61" i="4"/>
  <c r="KH62" i="4"/>
  <c r="KI55" i="4"/>
  <c r="KF56" i="4"/>
  <c r="KP56" i="4" s="1"/>
  <c r="KZ56" i="4" s="1"/>
  <c r="KM58" i="4"/>
  <c r="KW58" i="4" s="1"/>
  <c r="LG58" i="4" s="1"/>
  <c r="KL58" i="4"/>
  <c r="KV58" i="4" s="1"/>
  <c r="LF58" i="4" s="1"/>
  <c r="KG67" i="4"/>
  <c r="KQ67" i="4" s="1"/>
  <c r="LA67" i="4" s="1"/>
  <c r="KL65" i="4"/>
  <c r="KL61" i="4"/>
  <c r="KK57" i="4"/>
  <c r="KM70" i="4"/>
  <c r="KM64" i="4"/>
  <c r="KW64" i="4" s="1"/>
  <c r="LG64" i="4" s="1"/>
  <c r="KL59" i="4"/>
  <c r="KL67" i="4"/>
  <c r="KV67" i="4" s="1"/>
  <c r="LF67" i="4" s="1"/>
  <c r="KM62" i="4"/>
  <c r="KW62" i="4" s="1"/>
  <c r="LG62" i="4" s="1"/>
  <c r="KE62" i="4"/>
  <c r="KE63" i="4"/>
  <c r="KI59" i="4"/>
  <c r="KJ66" i="4"/>
  <c r="KL69" i="4"/>
  <c r="KM71" i="4"/>
  <c r="KJ68" i="4"/>
  <c r="KT68" i="4" s="1"/>
  <c r="LD68" i="4" s="1"/>
  <c r="KK51" i="4"/>
  <c r="KK71" i="4"/>
  <c r="KK68" i="4"/>
  <c r="KG58" i="4"/>
  <c r="KE59" i="4"/>
  <c r="KF50" i="4"/>
  <c r="KL64" i="4"/>
  <c r="KV64" i="4" s="1"/>
  <c r="LF64" i="4" s="1"/>
  <c r="KJ70" i="4"/>
  <c r="KE56" i="4"/>
  <c r="KF65" i="4"/>
  <c r="KP65" i="4" s="1"/>
  <c r="KZ65" i="4" s="1"/>
  <c r="KH66" i="4"/>
  <c r="KJ57" i="4"/>
  <c r="KJ69" i="4"/>
  <c r="KT69" i="4" s="1"/>
  <c r="LD69" i="4" s="1"/>
  <c r="KE72" i="4"/>
  <c r="KI66" i="4"/>
  <c r="KH51" i="4"/>
  <c r="KR51" i="4" s="1"/>
  <c r="LB51" i="4" s="1"/>
  <c r="KL68" i="4"/>
  <c r="KK65" i="4"/>
  <c r="KU65" i="4" s="1"/>
  <c r="LE65" i="4" s="1"/>
  <c r="KF55" i="4"/>
  <c r="KK64" i="4"/>
  <c r="KU64" i="4" s="1"/>
  <c r="LE64" i="4" s="1"/>
  <c r="KJ60" i="4"/>
  <c r="KM61" i="4"/>
  <c r="KW61" i="4" s="1"/>
  <c r="LG61" i="4" s="1"/>
  <c r="KG70" i="4"/>
  <c r="KQ70" i="4" s="1"/>
  <c r="LA70" i="4" s="1"/>
  <c r="KE66" i="4"/>
  <c r="KM54" i="4"/>
  <c r="KL63" i="4"/>
  <c r="KH54" i="4"/>
  <c r="KK54" i="4"/>
  <c r="KI50" i="4"/>
  <c r="KH50" i="4"/>
  <c r="KJ61" i="4"/>
  <c r="KF67" i="4"/>
  <c r="KG71" i="4"/>
  <c r="KQ71" i="4" s="1"/>
  <c r="LA71" i="4" s="1"/>
  <c r="KJ59" i="4"/>
  <c r="KT59" i="4" s="1"/>
  <c r="LD59" i="4" s="1"/>
  <c r="KI53" i="4"/>
  <c r="AN166" i="2"/>
  <c r="AM166" i="2"/>
  <c r="AL166" i="2"/>
  <c r="AK166" i="2"/>
  <c r="AJ166" i="2"/>
  <c r="AH166" i="2"/>
  <c r="AG166" i="2"/>
  <c r="AF166" i="2"/>
  <c r="AE166" i="2"/>
  <c r="AD166" i="2"/>
  <c r="AM634" i="5"/>
  <c r="AL634" i="5"/>
  <c r="AK634" i="5"/>
  <c r="AJ634" i="5"/>
  <c r="AI634" i="5"/>
  <c r="AG634" i="5"/>
  <c r="AF634" i="5"/>
  <c r="AE634" i="5"/>
  <c r="AD634" i="5"/>
  <c r="AC634" i="5"/>
  <c r="A634" i="5"/>
  <c r="AM625" i="5"/>
  <c r="AL625" i="5"/>
  <c r="AK625" i="5"/>
  <c r="AJ625" i="5"/>
  <c r="AI625" i="5"/>
  <c r="AG625" i="5"/>
  <c r="AF625" i="5"/>
  <c r="AE625" i="5"/>
  <c r="AD625" i="5"/>
  <c r="AC625" i="5"/>
  <c r="A625" i="5"/>
  <c r="AM616" i="5"/>
  <c r="AL616" i="5"/>
  <c r="AK616" i="5"/>
  <c r="AJ616" i="5"/>
  <c r="AI616" i="5"/>
  <c r="AG616" i="5"/>
  <c r="AF616" i="5"/>
  <c r="AE616" i="5"/>
  <c r="AD616" i="5"/>
  <c r="AC616" i="5"/>
  <c r="A616" i="5"/>
  <c r="AM607" i="5"/>
  <c r="AL607" i="5"/>
  <c r="AK607" i="5"/>
  <c r="AJ607" i="5"/>
  <c r="AI607" i="5"/>
  <c r="AG607" i="5"/>
  <c r="AF607" i="5"/>
  <c r="AE607" i="5"/>
  <c r="AD607" i="5"/>
  <c r="AC607" i="5"/>
  <c r="A608" i="5"/>
  <c r="AC608" i="5"/>
  <c r="AD608" i="5"/>
  <c r="AE608" i="5"/>
  <c r="AF608" i="5"/>
  <c r="AG608" i="5"/>
  <c r="AI608" i="5"/>
  <c r="AJ608" i="5"/>
  <c r="AK608" i="5"/>
  <c r="AL608" i="5"/>
  <c r="AM608" i="5"/>
  <c r="A609" i="5"/>
  <c r="AC609" i="5"/>
  <c r="AD609" i="5"/>
  <c r="AE609" i="5"/>
  <c r="AF609" i="5"/>
  <c r="AG609" i="5"/>
  <c r="AI609" i="5"/>
  <c r="AJ609" i="5"/>
  <c r="AK609" i="5"/>
  <c r="AL609" i="5"/>
  <c r="AM609" i="5"/>
  <c r="A610" i="5"/>
  <c r="AC610" i="5"/>
  <c r="AD610" i="5"/>
  <c r="AE610" i="5"/>
  <c r="AF610" i="5"/>
  <c r="AG610" i="5"/>
  <c r="AI610" i="5"/>
  <c r="AJ610" i="5"/>
  <c r="AK610" i="5"/>
  <c r="AL610" i="5"/>
  <c r="AM610" i="5"/>
  <c r="KG72" i="4" l="1"/>
  <c r="KQ55" i="4"/>
  <c r="LA55" i="4" s="1"/>
  <c r="KT60" i="4"/>
  <c r="LD60" i="4" s="1"/>
  <c r="KU58" i="4"/>
  <c r="LE58" i="4" s="1"/>
  <c r="KR60" i="4"/>
  <c r="LB60" i="4" s="1"/>
  <c r="KQ53" i="4"/>
  <c r="LA53" i="4" s="1"/>
  <c r="KU66" i="4"/>
  <c r="LE66" i="4" s="1"/>
  <c r="KQ58" i="4"/>
  <c r="LA58" i="4" s="1"/>
  <c r="KO63" i="4"/>
  <c r="KY63" i="4" s="1"/>
  <c r="KR68" i="4"/>
  <c r="LB68" i="4" s="1"/>
  <c r="KR56" i="4"/>
  <c r="LB56" i="4" s="1"/>
  <c r="KO50" i="4"/>
  <c r="KY50" i="4" s="1"/>
  <c r="KV71" i="4"/>
  <c r="LF71" i="4" s="1"/>
  <c r="KU53" i="4"/>
  <c r="LE53" i="4" s="1"/>
  <c r="KT67" i="4"/>
  <c r="LD67" i="4" s="1"/>
  <c r="KV65" i="4"/>
  <c r="LF65" i="4" s="1"/>
  <c r="KO69" i="4"/>
  <c r="KO56" i="4"/>
  <c r="KY56" i="4" s="1"/>
  <c r="KO58" i="4"/>
  <c r="KY58" i="4" s="1"/>
  <c r="KT52" i="4"/>
  <c r="LD52" i="4" s="1"/>
  <c r="KW56" i="4"/>
  <c r="LG56" i="4" s="1"/>
  <c r="KV55" i="4"/>
  <c r="LF55" i="4" s="1"/>
  <c r="KQ60" i="4"/>
  <c r="LA60" i="4" s="1"/>
  <c r="KW51" i="4"/>
  <c r="LG51" i="4" s="1"/>
  <c r="KR58" i="4"/>
  <c r="LB58" i="4" s="1"/>
  <c r="KT49" i="4"/>
  <c r="LD49" i="4" s="1"/>
  <c r="KS67" i="4"/>
  <c r="LC67" i="4" s="1"/>
  <c r="KQ57" i="4"/>
  <c r="LA57" i="4" s="1"/>
  <c r="KS69" i="4"/>
  <c r="LC69" i="4" s="1"/>
  <c r="KP55" i="4"/>
  <c r="KZ55" i="4" s="1"/>
  <c r="KQ63" i="4"/>
  <c r="LA63" i="4" s="1"/>
  <c r="KT71" i="4"/>
  <c r="LD71" i="4" s="1"/>
  <c r="KP54" i="4"/>
  <c r="KZ54" i="4" s="1"/>
  <c r="KS70" i="4"/>
  <c r="LC70" i="4" s="1"/>
  <c r="KO61" i="4"/>
  <c r="KY61" i="4" s="1"/>
  <c r="KU61" i="4"/>
  <c r="LE61" i="4" s="1"/>
  <c r="KU67" i="4"/>
  <c r="LE67" i="4" s="1"/>
  <c r="KU70" i="4"/>
  <c r="LE70" i="4" s="1"/>
  <c r="KP67" i="4"/>
  <c r="KZ67" i="4" s="1"/>
  <c r="KQ52" i="4"/>
  <c r="LA52" i="4" s="1"/>
  <c r="KS53" i="4"/>
  <c r="KP53" i="4"/>
  <c r="KZ53" i="4" s="1"/>
  <c r="KS57" i="4"/>
  <c r="LC57" i="4" s="1"/>
  <c r="KP49" i="4"/>
  <c r="KZ49" i="4" s="1"/>
  <c r="KR66" i="4"/>
  <c r="LB66" i="4" s="1"/>
  <c r="KU49" i="4"/>
  <c r="LE49" i="4" s="1"/>
  <c r="KV51" i="4"/>
  <c r="LF51" i="4" s="1"/>
  <c r="KP60" i="4"/>
  <c r="KZ60" i="4" s="1"/>
  <c r="KO68" i="4"/>
  <c r="KR67" i="4"/>
  <c r="LB67" i="4" s="1"/>
  <c r="KO49" i="4"/>
  <c r="KY49" i="4" s="1"/>
  <c r="KR52" i="4"/>
  <c r="LB52" i="4" s="1"/>
  <c r="KQ50" i="4"/>
  <c r="LA50" i="4" s="1"/>
  <c r="KO70" i="4"/>
  <c r="KY70" i="4" s="1"/>
  <c r="KS61" i="4"/>
  <c r="LC61" i="4" s="1"/>
  <c r="KV61" i="4"/>
  <c r="LF61" i="4" s="1"/>
  <c r="KR54" i="4"/>
  <c r="LB54" i="4" s="1"/>
  <c r="KW71" i="4"/>
  <c r="LG71" i="4" s="1"/>
  <c r="KV66" i="4"/>
  <c r="LF66" i="4" s="1"/>
  <c r="KO52" i="4"/>
  <c r="KY52" i="4" s="1"/>
  <c r="KR62" i="4"/>
  <c r="LB62" i="4" s="1"/>
  <c r="KV69" i="4"/>
  <c r="LF69" i="4" s="1"/>
  <c r="KV57" i="4"/>
  <c r="LF57" i="4" s="1"/>
  <c r="KU68" i="4"/>
  <c r="LE68" i="4" s="1"/>
  <c r="KU55" i="4"/>
  <c r="LE55" i="4" s="1"/>
  <c r="KV49" i="4"/>
  <c r="LF49" i="4" s="1"/>
  <c r="KU51" i="4"/>
  <c r="LE51" i="4" s="1"/>
  <c r="KP69" i="4"/>
  <c r="KZ69" i="4" s="1"/>
  <c r="KO60" i="4"/>
  <c r="KY60" i="4" s="1"/>
  <c r="KW52" i="4"/>
  <c r="LG52" i="4" s="1"/>
  <c r="KT50" i="4"/>
  <c r="LD50" i="4" s="1"/>
  <c r="KT57" i="4"/>
  <c r="LD57" i="4" s="1"/>
  <c r="KR64" i="4"/>
  <c r="LB64" i="4" s="1"/>
  <c r="KT54" i="4"/>
  <c r="LD54" i="4" s="1"/>
  <c r="KU57" i="4"/>
  <c r="LE57" i="4" s="1"/>
  <c r="KT51" i="4"/>
  <c r="LD51" i="4" s="1"/>
  <c r="KS71" i="4"/>
  <c r="LC71" i="4" s="1"/>
  <c r="KP59" i="4"/>
  <c r="KZ59" i="4" s="1"/>
  <c r="KR50" i="4"/>
  <c r="LB50" i="4" s="1"/>
  <c r="KT61" i="4"/>
  <c r="LD61" i="4" s="1"/>
  <c r="KP52" i="4"/>
  <c r="KZ52" i="4" s="1"/>
  <c r="KU54" i="4"/>
  <c r="LE54" i="4" s="1"/>
  <c r="KO64" i="4"/>
  <c r="KY64" i="4" s="1"/>
  <c r="KR69" i="4"/>
  <c r="LB69" i="4" s="1"/>
  <c r="KT62" i="4"/>
  <c r="LD62" i="4" s="1"/>
  <c r="KS59" i="4"/>
  <c r="LC59" i="4" s="1"/>
  <c r="KO65" i="4"/>
  <c r="KY65" i="4" s="1"/>
  <c r="KQ49" i="4"/>
  <c r="LA49" i="4" s="1"/>
  <c r="KS50" i="4"/>
  <c r="LC50" i="4" s="1"/>
  <c r="KW54" i="4"/>
  <c r="LG54" i="4" s="1"/>
  <c r="KW53" i="4"/>
  <c r="LG53" i="4" s="1"/>
  <c r="KO62" i="4"/>
  <c r="KY62" i="4" s="1"/>
  <c r="KW69" i="4"/>
  <c r="LG69" i="4" s="1"/>
  <c r="KV59" i="4"/>
  <c r="LF59" i="4" s="1"/>
  <c r="KT53" i="4"/>
  <c r="LD53" i="4" s="1"/>
  <c r="KP50" i="4"/>
  <c r="KZ50" i="4" s="1"/>
  <c r="KU56" i="4"/>
  <c r="LE56" i="4" s="1"/>
  <c r="KQ54" i="4"/>
  <c r="LA54" i="4" s="1"/>
  <c r="KV70" i="4"/>
  <c r="LF70" i="4" s="1"/>
  <c r="KO59" i="4"/>
  <c r="KY59" i="4" s="1"/>
  <c r="KS66" i="4"/>
  <c r="LC66" i="4" s="1"/>
  <c r="KT55" i="4"/>
  <c r="LD55" i="4" s="1"/>
  <c r="KS49" i="4"/>
  <c r="LC49" i="4" s="1"/>
  <c r="KS55" i="4"/>
  <c r="KO55" i="4"/>
  <c r="KY55" i="4" s="1"/>
  <c r="KW50" i="4"/>
  <c r="LG50" i="4" s="1"/>
  <c r="KY67" i="4"/>
  <c r="KP71" i="4"/>
  <c r="KZ71" i="4" s="1"/>
  <c r="KW60" i="4"/>
  <c r="LG60" i="4" s="1"/>
  <c r="KO54" i="4"/>
  <c r="KY54" i="4" s="1"/>
  <c r="KW66" i="4"/>
  <c r="LG66" i="4" s="1"/>
  <c r="KU60" i="4"/>
  <c r="LE60" i="4" s="1"/>
  <c r="KO51" i="4"/>
  <c r="KO57" i="4"/>
  <c r="KY57" i="4" s="1"/>
  <c r="KU52" i="4"/>
  <c r="LE52" i="4" s="1"/>
  <c r="KV63" i="4"/>
  <c r="LF63" i="4" s="1"/>
  <c r="KO71" i="4"/>
  <c r="KY71" i="4" s="1"/>
  <c r="KW55" i="4"/>
  <c r="LG55" i="4" s="1"/>
  <c r="KQ56" i="4"/>
  <c r="LA56" i="4" s="1"/>
  <c r="KU71" i="4"/>
  <c r="LE71" i="4" s="1"/>
  <c r="KP51" i="4"/>
  <c r="KZ51" i="4" s="1"/>
  <c r="KO53" i="4"/>
  <c r="KY53" i="4" s="1"/>
  <c r="KS56" i="4"/>
  <c r="LC56" i="4" s="1"/>
  <c r="KV53" i="4"/>
  <c r="LF53" i="4" s="1"/>
  <c r="KQ62" i="4"/>
  <c r="LA62" i="4" s="1"/>
  <c r="KT56" i="4"/>
  <c r="LD56" i="4" s="1"/>
  <c r="KU59" i="4"/>
  <c r="LE59" i="4" s="1"/>
  <c r="KQ59" i="4"/>
  <c r="LA59" i="4" s="1"/>
  <c r="KO66" i="4"/>
  <c r="KY66" i="4" s="1"/>
  <c r="KO72" i="4"/>
  <c r="KY72" i="4" s="1"/>
  <c r="KQ68" i="4"/>
  <c r="LA68" i="4" s="1"/>
  <c r="KT66" i="4"/>
  <c r="LD66" i="4" s="1"/>
  <c r="KV68" i="4"/>
  <c r="LF68" i="4" s="1"/>
  <c r="KR71" i="4"/>
  <c r="LB71" i="4" s="1"/>
  <c r="KW70" i="4"/>
  <c r="LG70" i="4" s="1"/>
  <c r="KT70" i="4"/>
  <c r="LD70" i="4" s="1"/>
  <c r="J224" i="3"/>
  <c r="J225" i="3"/>
  <c r="J226" i="3"/>
  <c r="J227" i="3"/>
  <c r="J228" i="3"/>
  <c r="J229" i="3"/>
  <c r="J230" i="3"/>
  <c r="J231" i="3"/>
  <c r="J232" i="3"/>
  <c r="J233" i="3"/>
  <c r="J234" i="3"/>
  <c r="J235" i="3"/>
  <c r="J236" i="3"/>
  <c r="J237" i="3"/>
  <c r="J238" i="3"/>
  <c r="J239" i="3"/>
  <c r="J240" i="3"/>
  <c r="J241" i="3"/>
  <c r="J242" i="3"/>
  <c r="J243" i="3"/>
  <c r="J244" i="3"/>
  <c r="J245" i="3"/>
  <c r="J246" i="3"/>
  <c r="J247" i="3"/>
  <c r="J248" i="3"/>
  <c r="J249" i="3"/>
  <c r="J223" i="3"/>
  <c r="H223" i="3"/>
  <c r="KX53" i="4" l="1"/>
  <c r="KX65" i="4"/>
  <c r="LH65" i="4" s="1"/>
  <c r="KN65" i="4" s="1"/>
  <c r="KX68" i="4"/>
  <c r="KX51" i="4"/>
  <c r="KX55" i="4"/>
  <c r="KX62" i="4"/>
  <c r="LH62" i="4" s="1"/>
  <c r="KN62" i="4" s="1"/>
  <c r="KX69" i="4"/>
  <c r="KX71" i="4"/>
  <c r="LH71" i="4" s="1"/>
  <c r="KN71" i="4" s="1"/>
  <c r="LC55" i="4"/>
  <c r="KX52" i="4"/>
  <c r="LH52" i="4" s="1"/>
  <c r="KN52" i="4" s="1"/>
  <c r="KX67" i="4"/>
  <c r="LH67" i="4" s="1"/>
  <c r="KN67" i="4" s="1"/>
  <c r="KX57" i="4"/>
  <c r="LH57" i="4" s="1"/>
  <c r="KN57" i="4" s="1"/>
  <c r="KX50" i="4"/>
  <c r="LH50" i="4" s="1"/>
  <c r="KN50" i="4" s="1"/>
  <c r="KX64" i="4"/>
  <c r="LH64" i="4" s="1"/>
  <c r="KN64" i="4" s="1"/>
  <c r="KX49" i="4"/>
  <c r="LH49" i="4" s="1"/>
  <c r="KN49" i="4" s="1"/>
  <c r="KX58" i="4"/>
  <c r="LH58" i="4" s="1"/>
  <c r="KN58" i="4" s="1"/>
  <c r="KX61" i="4"/>
  <c r="LH61" i="4" s="1"/>
  <c r="KN61" i="4" s="1"/>
  <c r="KX63" i="4"/>
  <c r="LH63" i="4" s="1"/>
  <c r="KN63" i="4" s="1"/>
  <c r="KX54" i="4"/>
  <c r="LH54" i="4" s="1"/>
  <c r="KN54" i="4" s="1"/>
  <c r="KX59" i="4"/>
  <c r="LH59" i="4" s="1"/>
  <c r="KN59" i="4" s="1"/>
  <c r="KX70" i="4"/>
  <c r="LH70" i="4" s="1"/>
  <c r="KN70" i="4" s="1"/>
  <c r="KX56" i="4"/>
  <c r="LH56" i="4" s="1"/>
  <c r="KN56" i="4" s="1"/>
  <c r="KX66" i="4"/>
  <c r="LH66" i="4" s="1"/>
  <c r="KN66" i="4" s="1"/>
  <c r="KY51" i="4"/>
  <c r="KX60" i="4"/>
  <c r="LH60" i="4" s="1"/>
  <c r="KN60" i="4" s="1"/>
  <c r="KY68" i="4"/>
  <c r="LC53" i="4"/>
  <c r="KY69" i="4"/>
  <c r="HZ29" i="1"/>
  <c r="IA29" i="1"/>
  <c r="JB29" i="1"/>
  <c r="IB29" i="1"/>
  <c r="JC29" i="1"/>
  <c r="JD29" i="1"/>
  <c r="JE29" i="1"/>
  <c r="HY29" i="1"/>
  <c r="LH53" i="4" l="1"/>
  <c r="KN53" i="4" s="1"/>
  <c r="LH51" i="4"/>
  <c r="KN51" i="4" s="1"/>
  <c r="LH68" i="4"/>
  <c r="KN68" i="4" s="1"/>
  <c r="LH69" i="4"/>
  <c r="KN69" i="4" s="1"/>
  <c r="LH55" i="4"/>
  <c r="KN55" i="4" s="1"/>
  <c r="DT74" i="4"/>
  <c r="C5" i="4"/>
  <c r="D5" i="4" l="1"/>
  <c r="EQ15" i="1"/>
  <c r="H249" i="3" l="1"/>
  <c r="H248" i="3"/>
  <c r="H247" i="3"/>
  <c r="H246" i="3"/>
  <c r="H245" i="3"/>
  <c r="H244" i="3"/>
  <c r="H243" i="3"/>
  <c r="H242" i="3"/>
  <c r="H241" i="3"/>
  <c r="H240" i="3"/>
  <c r="H239" i="3"/>
  <c r="H238" i="3"/>
  <c r="H237" i="3"/>
  <c r="H236" i="3"/>
  <c r="H235" i="3"/>
  <c r="H234" i="3"/>
  <c r="H233" i="3"/>
  <c r="H232" i="3"/>
  <c r="H231" i="3"/>
  <c r="H230" i="3"/>
  <c r="H229" i="3"/>
  <c r="H228" i="3"/>
  <c r="H227" i="3"/>
  <c r="H226" i="3"/>
  <c r="H225" i="3"/>
  <c r="H224" i="3"/>
  <c r="V3" i="3" l="1"/>
  <c r="W3" i="3"/>
  <c r="V4" i="3"/>
  <c r="W4" i="3"/>
  <c r="V5" i="3"/>
  <c r="W5" i="3"/>
  <c r="V6" i="3"/>
  <c r="W6" i="3"/>
  <c r="V7" i="3"/>
  <c r="X7" i="3" s="1"/>
  <c r="W7" i="3"/>
  <c r="V8" i="3"/>
  <c r="X8" i="3" s="1"/>
  <c r="W8" i="3"/>
  <c r="V9" i="3"/>
  <c r="X9" i="3" s="1"/>
  <c r="W9" i="3"/>
  <c r="V10" i="3"/>
  <c r="X10" i="3" s="1"/>
  <c r="W10" i="3"/>
  <c r="V11" i="3"/>
  <c r="W11" i="3"/>
  <c r="V12" i="3"/>
  <c r="W12" i="3"/>
  <c r="V13" i="3"/>
  <c r="W13" i="3"/>
  <c r="V14" i="3"/>
  <c r="W14" i="3"/>
  <c r="V15" i="3"/>
  <c r="X15" i="3" s="1"/>
  <c r="W15" i="3"/>
  <c r="V16" i="3"/>
  <c r="X16" i="3" s="1"/>
  <c r="W16" i="3"/>
  <c r="V17" i="3"/>
  <c r="X17" i="3" s="1"/>
  <c r="W17" i="3"/>
  <c r="V18" i="3"/>
  <c r="X18" i="3" s="1"/>
  <c r="W18" i="3"/>
  <c r="V19" i="3"/>
  <c r="W19" i="3"/>
  <c r="V20" i="3"/>
  <c r="W20" i="3"/>
  <c r="V21" i="3"/>
  <c r="W21" i="3"/>
  <c r="V22" i="3"/>
  <c r="X22" i="3" s="1"/>
  <c r="W22" i="3"/>
  <c r="V23" i="3"/>
  <c r="X23" i="3" s="1"/>
  <c r="W23" i="3"/>
  <c r="V24" i="3"/>
  <c r="X24" i="3" s="1"/>
  <c r="W24" i="3"/>
  <c r="V25" i="3"/>
  <c r="X25" i="3" s="1"/>
  <c r="W25" i="3"/>
  <c r="V26" i="3"/>
  <c r="X26" i="3" s="1"/>
  <c r="W26" i="3"/>
  <c r="V27" i="3"/>
  <c r="W27" i="3"/>
  <c r="V28" i="3"/>
  <c r="W28" i="3"/>
  <c r="V29" i="3"/>
  <c r="W29" i="3"/>
  <c r="V30" i="3"/>
  <c r="W30" i="3"/>
  <c r="V31" i="3"/>
  <c r="X31" i="3" s="1"/>
  <c r="W31" i="3"/>
  <c r="V32" i="3"/>
  <c r="X32" i="3" s="1"/>
  <c r="W32" i="3"/>
  <c r="V33" i="3"/>
  <c r="X33" i="3" s="1"/>
  <c r="W33" i="3"/>
  <c r="V34" i="3"/>
  <c r="X34" i="3" s="1"/>
  <c r="W34" i="3"/>
  <c r="V35" i="3"/>
  <c r="W35" i="3"/>
  <c r="V36" i="3"/>
  <c r="W36" i="3"/>
  <c r="V37" i="3"/>
  <c r="W37" i="3"/>
  <c r="V38" i="3"/>
  <c r="W38" i="3"/>
  <c r="V39" i="3"/>
  <c r="W39" i="3"/>
  <c r="V40" i="3"/>
  <c r="X40" i="3" s="1"/>
  <c r="W40" i="3"/>
  <c r="V41" i="3"/>
  <c r="X41" i="3" s="1"/>
  <c r="W41" i="3"/>
  <c r="V42" i="3"/>
  <c r="X42" i="3" s="1"/>
  <c r="W42" i="3"/>
  <c r="V43" i="3"/>
  <c r="W43" i="3"/>
  <c r="V44" i="3"/>
  <c r="W44" i="3"/>
  <c r="V45" i="3"/>
  <c r="W45" i="3"/>
  <c r="V46" i="3"/>
  <c r="X46" i="3" s="1"/>
  <c r="W46" i="3"/>
  <c r="V47" i="3"/>
  <c r="X47" i="3" s="1"/>
  <c r="W47" i="3"/>
  <c r="V48" i="3"/>
  <c r="X48" i="3" s="1"/>
  <c r="W48" i="3"/>
  <c r="V49" i="3"/>
  <c r="X49" i="3" s="1"/>
  <c r="W49" i="3"/>
  <c r="V50" i="3"/>
  <c r="X50" i="3" s="1"/>
  <c r="W50" i="3"/>
  <c r="V51" i="3"/>
  <c r="W51" i="3"/>
  <c r="V52" i="3"/>
  <c r="W52" i="3"/>
  <c r="V53" i="3"/>
  <c r="W53" i="3"/>
  <c r="V54" i="3"/>
  <c r="W54" i="3"/>
  <c r="V55" i="3"/>
  <c r="W55" i="3"/>
  <c r="V56" i="3"/>
  <c r="W56" i="3"/>
  <c r="V57" i="3"/>
  <c r="W57" i="3"/>
  <c r="V58" i="3"/>
  <c r="W58" i="3"/>
  <c r="V59" i="3"/>
  <c r="W59" i="3"/>
  <c r="V60" i="3"/>
  <c r="W60" i="3"/>
  <c r="V61" i="3"/>
  <c r="W61" i="3"/>
  <c r="V62" i="3"/>
  <c r="W62" i="3"/>
  <c r="V63" i="3"/>
  <c r="W63" i="3"/>
  <c r="X52" i="3" l="1"/>
  <c r="X28" i="3"/>
  <c r="X29" i="3"/>
  <c r="X60" i="3"/>
  <c r="X13" i="3"/>
  <c r="X20" i="3"/>
  <c r="X45" i="3"/>
  <c r="X44" i="3"/>
  <c r="X36" i="3"/>
  <c r="X12" i="3"/>
  <c r="X4" i="3"/>
  <c r="X58" i="3"/>
  <c r="X30" i="3"/>
  <c r="X14" i="3"/>
  <c r="X61" i="3"/>
  <c r="X57" i="3"/>
  <c r="X63" i="3"/>
  <c r="X55" i="3"/>
  <c r="X39" i="3"/>
  <c r="X59" i="3"/>
  <c r="X51" i="3"/>
  <c r="X35" i="3"/>
  <c r="X19" i="3"/>
  <c r="X3" i="3"/>
  <c r="X54" i="3"/>
  <c r="X38" i="3"/>
  <c r="X6" i="3"/>
  <c r="X53" i="3"/>
  <c r="X21" i="3"/>
  <c r="X5" i="3"/>
  <c r="X62" i="3"/>
  <c r="X56" i="3"/>
  <c r="X43" i="3"/>
  <c r="X27" i="3"/>
  <c r="X11" i="3"/>
  <c r="X37" i="3"/>
  <c r="QX11" i="1" l="1"/>
  <c r="PC11" i="1" l="1"/>
  <c r="PL11" i="1" s="1"/>
  <c r="PB11" i="1"/>
  <c r="PK11" i="1" s="1"/>
  <c r="PA11" i="1"/>
  <c r="PJ11" i="1" s="1"/>
  <c r="QY11" i="1"/>
  <c r="QK11" i="1"/>
  <c r="QW11" i="1"/>
  <c r="QJ11" i="1"/>
  <c r="OV11" i="1"/>
  <c r="PE11" i="1" s="1"/>
  <c r="OZ11" i="1"/>
  <c r="PI11" i="1" s="1"/>
  <c r="OY11" i="1"/>
  <c r="PH11" i="1" s="1"/>
  <c r="OX11" i="1"/>
  <c r="PG11" i="1" s="1"/>
  <c r="OW11" i="1"/>
  <c r="PF11" i="1" s="1"/>
  <c r="PA12" i="1"/>
  <c r="PJ12" i="1" s="1"/>
  <c r="PC12" i="1"/>
  <c r="PL12" i="1" s="1"/>
  <c r="PB12" i="1"/>
  <c r="PK12" i="1" s="1"/>
  <c r="QK12" i="1"/>
  <c r="QY12" i="1"/>
  <c r="QX12" i="1"/>
  <c r="QW12" i="1"/>
  <c r="QJ12" i="1"/>
  <c r="OX12" i="1"/>
  <c r="PG12" i="1" s="1"/>
  <c r="OZ12" i="1"/>
  <c r="PI12" i="1" s="1"/>
  <c r="OY12" i="1"/>
  <c r="PH12" i="1" s="1"/>
  <c r="OV12" i="1"/>
  <c r="PE12" i="1" s="1"/>
  <c r="OW12" i="1"/>
  <c r="PF12" i="1" s="1"/>
  <c r="FA11" i="1"/>
  <c r="FB11" i="1"/>
  <c r="FC11" i="1"/>
  <c r="PA13" i="1" l="1"/>
  <c r="PJ13" i="1" s="1"/>
  <c r="OZ13" i="1"/>
  <c r="PI13" i="1" s="1"/>
  <c r="QY13" i="1"/>
  <c r="QW13" i="1"/>
  <c r="QX13" i="1"/>
  <c r="QV13" i="1"/>
  <c r="QK13" i="1"/>
  <c r="PC13" i="1"/>
  <c r="PL13" i="1" s="1"/>
  <c r="PB13" i="1"/>
  <c r="PK13" i="1" s="1"/>
  <c r="QJ13" i="1"/>
  <c r="OV13" i="1"/>
  <c r="PE13" i="1" s="1"/>
  <c r="OX13" i="1"/>
  <c r="PG13" i="1" s="1"/>
  <c r="OY13" i="1"/>
  <c r="PH13" i="1" s="1"/>
  <c r="OW13" i="1"/>
  <c r="PF13" i="1" s="1"/>
  <c r="PM11" i="1"/>
  <c r="PD11" i="1" s="1"/>
  <c r="PP11" i="1" s="1"/>
  <c r="PM12" i="1"/>
  <c r="PD12" i="1" s="1"/>
  <c r="PP12" i="1" s="1"/>
  <c r="PB24" i="1" l="1"/>
  <c r="PK24" i="1" s="1"/>
  <c r="PA24" i="1"/>
  <c r="PJ24" i="1" s="1"/>
  <c r="QX24" i="1"/>
  <c r="QK24" i="1"/>
  <c r="QY24" i="1"/>
  <c r="QW24" i="1"/>
  <c r="PC24" i="1"/>
  <c r="PL24" i="1" s="1"/>
  <c r="QJ24" i="1"/>
  <c r="PM13" i="1"/>
  <c r="PD13" i="1" s="1"/>
  <c r="PP13" i="1" s="1"/>
  <c r="QY25" i="1" l="1"/>
  <c r="QX25" i="1"/>
  <c r="QK25" i="1"/>
  <c r="PC25" i="1"/>
  <c r="PL25" i="1" s="1"/>
  <c r="PB25" i="1"/>
  <c r="PK25" i="1" s="1"/>
  <c r="QJ25" i="1"/>
  <c r="JE25" i="1"/>
  <c r="IA25" i="1"/>
  <c r="JD25" i="1"/>
  <c r="IB25" i="1"/>
  <c r="PB27" i="1" l="1"/>
  <c r="PK27" i="1" s="1"/>
  <c r="QV27" i="1"/>
  <c r="PC27" i="1"/>
  <c r="PL27" i="1" s="1"/>
  <c r="PA27" i="1"/>
  <c r="PJ27" i="1" s="1"/>
  <c r="OZ27" i="1"/>
  <c r="PI27" i="1" s="1"/>
  <c r="QY27" i="1"/>
  <c r="QK27" i="1"/>
  <c r="QX27" i="1"/>
  <c r="QW27" i="1"/>
  <c r="QJ27" i="1"/>
  <c r="HZ27" i="1"/>
  <c r="IA27" i="1"/>
  <c r="IB27" i="1"/>
  <c r="JB27" i="1"/>
  <c r="JC27" i="1"/>
  <c r="JD27" i="1"/>
  <c r="JE27" i="1"/>
  <c r="HY27" i="1"/>
  <c r="QX26" i="1" l="1"/>
  <c r="PC26" i="1"/>
  <c r="PL26" i="1" s="1"/>
  <c r="QK26" i="1"/>
  <c r="PB26" i="1"/>
  <c r="PK26" i="1" s="1"/>
  <c r="QY26" i="1"/>
  <c r="QJ26" i="1"/>
  <c r="IA26" i="1"/>
  <c r="IB26" i="1"/>
  <c r="JD26" i="1"/>
  <c r="JE26" i="1"/>
  <c r="PC18" i="1" l="1"/>
  <c r="PL18" i="1" s="1"/>
  <c r="PB18" i="1"/>
  <c r="PK18" i="1" s="1"/>
  <c r="OY18" i="1"/>
  <c r="PH18" i="1" s="1"/>
  <c r="PA18" i="1"/>
  <c r="PJ18" i="1" s="1"/>
  <c r="QY18" i="1"/>
  <c r="QK18" i="1"/>
  <c r="OZ18" i="1"/>
  <c r="PI18" i="1" s="1"/>
  <c r="QX18" i="1"/>
  <c r="OX18" i="1"/>
  <c r="PG18" i="1" s="1"/>
  <c r="QW18" i="1"/>
  <c r="QV18" i="1"/>
  <c r="QU18" i="1"/>
  <c r="QT18" i="1"/>
  <c r="QJ18" i="1"/>
  <c r="OW18" i="1"/>
  <c r="PF18" i="1" s="1"/>
  <c r="OV18" i="1"/>
  <c r="PE18" i="1" s="1"/>
  <c r="QW17" i="1"/>
  <c r="QV17" i="1"/>
  <c r="QY17" i="1"/>
  <c r="QK17" i="1"/>
  <c r="PC17" i="1"/>
  <c r="PL17" i="1" s="1"/>
  <c r="PB17" i="1"/>
  <c r="PK17" i="1" s="1"/>
  <c r="PA17" i="1"/>
  <c r="PJ17" i="1" s="1"/>
  <c r="OZ17" i="1"/>
  <c r="PI17" i="1" s="1"/>
  <c r="QX17" i="1"/>
  <c r="QJ17" i="1"/>
  <c r="OW17" i="1"/>
  <c r="PF17" i="1" s="1"/>
  <c r="OV17" i="1"/>
  <c r="PE17" i="1" s="1"/>
  <c r="OX17" i="1"/>
  <c r="PG17" i="1" s="1"/>
  <c r="OY17" i="1"/>
  <c r="PH17" i="1" s="1"/>
  <c r="QX19" i="1"/>
  <c r="QW19" i="1"/>
  <c r="QV19" i="1"/>
  <c r="QU19" i="1"/>
  <c r="QK19" i="1"/>
  <c r="PC19" i="1"/>
  <c r="PL19" i="1" s="1"/>
  <c r="PB19" i="1"/>
  <c r="PK19" i="1" s="1"/>
  <c r="PA19" i="1"/>
  <c r="PJ19" i="1" s="1"/>
  <c r="OZ19" i="1"/>
  <c r="PI19" i="1" s="1"/>
  <c r="OY19" i="1"/>
  <c r="PH19" i="1" s="1"/>
  <c r="QY19" i="1"/>
  <c r="QJ19" i="1"/>
  <c r="OW19" i="1"/>
  <c r="PF19" i="1" s="1"/>
  <c r="OX19" i="1"/>
  <c r="PG19" i="1" s="1"/>
  <c r="OV19" i="1"/>
  <c r="PE19" i="1" s="1"/>
  <c r="QK20" i="1"/>
  <c r="PB20" i="1"/>
  <c r="PK20" i="1" s="1"/>
  <c r="QV20" i="1"/>
  <c r="PC20" i="1"/>
  <c r="PL20" i="1" s="1"/>
  <c r="PA20" i="1"/>
  <c r="PJ20" i="1" s="1"/>
  <c r="OZ20" i="1"/>
  <c r="PI20" i="1" s="1"/>
  <c r="QY20" i="1"/>
  <c r="QX20" i="1"/>
  <c r="QW20" i="1"/>
  <c r="QJ20" i="1"/>
  <c r="OV20" i="1"/>
  <c r="PE20" i="1" s="1"/>
  <c r="OY20" i="1"/>
  <c r="PH20" i="1" s="1"/>
  <c r="OX20" i="1"/>
  <c r="PG20" i="1" s="1"/>
  <c r="OW20" i="1"/>
  <c r="PF20" i="1" s="1"/>
  <c r="PA16" i="1" l="1"/>
  <c r="PJ16" i="1" s="1"/>
  <c r="OZ16" i="1"/>
  <c r="PI16" i="1" s="1"/>
  <c r="QW16" i="1"/>
  <c r="QY16" i="1"/>
  <c r="OY16" i="1"/>
  <c r="PH16" i="1" s="1"/>
  <c r="QX16" i="1"/>
  <c r="QV16" i="1"/>
  <c r="QU16" i="1"/>
  <c r="QK16" i="1"/>
  <c r="PC16" i="1"/>
  <c r="PL16" i="1" s="1"/>
  <c r="PB16" i="1"/>
  <c r="PK16" i="1" s="1"/>
  <c r="QJ16" i="1"/>
  <c r="OW16" i="1"/>
  <c r="PF16" i="1" s="1"/>
  <c r="OV16" i="1"/>
  <c r="PE16" i="1" s="1"/>
  <c r="OX16" i="1"/>
  <c r="PG16" i="1" s="1"/>
  <c r="PM18" i="1"/>
  <c r="PD18" i="1" s="1"/>
  <c r="PP18" i="1" s="1"/>
  <c r="PM19" i="1"/>
  <c r="PD19" i="1" s="1"/>
  <c r="PP19" i="1" s="1"/>
  <c r="PM20" i="1"/>
  <c r="PD20" i="1" s="1"/>
  <c r="PP20" i="1" s="1"/>
  <c r="PM17" i="1"/>
  <c r="PD17" i="1" s="1"/>
  <c r="PP17" i="1" s="1"/>
  <c r="PB21" i="1" l="1"/>
  <c r="PK21" i="1" s="1"/>
  <c r="QK21" i="1"/>
  <c r="PA21" i="1"/>
  <c r="PJ21" i="1" s="1"/>
  <c r="OZ21" i="1"/>
  <c r="PI21" i="1" s="1"/>
  <c r="QY21" i="1"/>
  <c r="QX21" i="1"/>
  <c r="QW21" i="1"/>
  <c r="QV21" i="1"/>
  <c r="PC21" i="1"/>
  <c r="PL21" i="1" s="1"/>
  <c r="QJ21" i="1"/>
  <c r="OW21" i="1"/>
  <c r="PF21" i="1" s="1"/>
  <c r="OX21" i="1"/>
  <c r="PG21" i="1" s="1"/>
  <c r="OV21" i="1"/>
  <c r="PE21" i="1" s="1"/>
  <c r="OY21" i="1"/>
  <c r="PH21" i="1" s="1"/>
  <c r="QW22" i="1"/>
  <c r="QK22" i="1"/>
  <c r="QV22" i="1"/>
  <c r="QU22" i="1"/>
  <c r="QY22" i="1"/>
  <c r="PC22" i="1"/>
  <c r="PL22" i="1" s="1"/>
  <c r="PB22" i="1"/>
  <c r="PK22" i="1" s="1"/>
  <c r="PA22" i="1"/>
  <c r="PJ22" i="1" s="1"/>
  <c r="OZ22" i="1"/>
  <c r="PI22" i="1" s="1"/>
  <c r="OY22" i="1"/>
  <c r="PH22" i="1" s="1"/>
  <c r="QX22" i="1"/>
  <c r="QJ22" i="1"/>
  <c r="OW22" i="1"/>
  <c r="PF22" i="1" s="1"/>
  <c r="OX22" i="1"/>
  <c r="PG22" i="1" s="1"/>
  <c r="OV22" i="1"/>
  <c r="PE22" i="1" s="1"/>
  <c r="PM16" i="1"/>
  <c r="PD16" i="1" s="1"/>
  <c r="PP16" i="1" s="1"/>
  <c r="PM22" i="1" l="1"/>
  <c r="PD22" i="1" s="1"/>
  <c r="PP22" i="1" s="1"/>
  <c r="PM21" i="1"/>
  <c r="PD21" i="1" s="1"/>
  <c r="PP21" i="1" s="1"/>
  <c r="QW30" i="1" l="1"/>
  <c r="QV30" i="1"/>
  <c r="QK30" i="1"/>
  <c r="PC30" i="1"/>
  <c r="PL30" i="1" s="1"/>
  <c r="PB30" i="1"/>
  <c r="PK30" i="1" s="1"/>
  <c r="PA30" i="1"/>
  <c r="PJ30" i="1" s="1"/>
  <c r="OZ30" i="1"/>
  <c r="PI30" i="1" s="1"/>
  <c r="QY30" i="1"/>
  <c r="QX30" i="1"/>
  <c r="QJ30" i="1"/>
  <c r="IA30" i="1"/>
  <c r="JB30" i="1"/>
  <c r="IB30" i="1"/>
  <c r="JC30" i="1"/>
  <c r="JD30" i="1"/>
  <c r="JE30" i="1"/>
  <c r="HZ30" i="1"/>
  <c r="HY30" i="1"/>
  <c r="C79" i="4"/>
  <c r="D79" i="4" l="1"/>
  <c r="C9" i="4" l="1"/>
  <c r="C10" i="4"/>
  <c r="C11" i="4"/>
  <c r="C12" i="4"/>
  <c r="C13" i="4"/>
  <c r="QK6" i="1" l="1"/>
  <c r="PC6" i="1"/>
  <c r="PL6" i="1" s="1"/>
  <c r="QW6" i="1"/>
  <c r="PB6" i="1"/>
  <c r="PK6" i="1" s="1"/>
  <c r="PA6" i="1"/>
  <c r="PJ6" i="1" s="1"/>
  <c r="QY6" i="1"/>
  <c r="QX6" i="1"/>
  <c r="QJ6" i="1"/>
  <c r="OZ6" i="1"/>
  <c r="PI6" i="1" s="1"/>
  <c r="OV6" i="1"/>
  <c r="PE6" i="1" s="1"/>
  <c r="OY6" i="1"/>
  <c r="PH6" i="1" s="1"/>
  <c r="OW6" i="1"/>
  <c r="PF6" i="1" s="1"/>
  <c r="OX6" i="1"/>
  <c r="PG6" i="1" s="1"/>
  <c r="QY10" i="1"/>
  <c r="QK10" i="1"/>
  <c r="OY10" i="1"/>
  <c r="PH10" i="1" s="1"/>
  <c r="QX10" i="1"/>
  <c r="QU10" i="1"/>
  <c r="QW10" i="1"/>
  <c r="QV10" i="1"/>
  <c r="PC10" i="1"/>
  <c r="PL10" i="1" s="1"/>
  <c r="PB10" i="1"/>
  <c r="PK10" i="1" s="1"/>
  <c r="OZ10" i="1"/>
  <c r="PI10" i="1" s="1"/>
  <c r="PA10" i="1"/>
  <c r="PJ10" i="1" s="1"/>
  <c r="QJ10" i="1"/>
  <c r="OW10" i="1"/>
  <c r="PF10" i="1" s="1"/>
  <c r="OX10" i="1"/>
  <c r="PG10" i="1" s="1"/>
  <c r="OV10" i="1"/>
  <c r="PE10" i="1" s="1"/>
  <c r="PB7" i="1"/>
  <c r="PK7" i="1" s="1"/>
  <c r="PA7" i="1"/>
  <c r="PJ7" i="1" s="1"/>
  <c r="OZ7" i="1"/>
  <c r="PI7" i="1" s="1"/>
  <c r="QX7" i="1"/>
  <c r="QY7" i="1"/>
  <c r="QK7" i="1"/>
  <c r="OY7" i="1"/>
  <c r="PH7" i="1" s="1"/>
  <c r="QW7" i="1"/>
  <c r="QV7" i="1"/>
  <c r="QU7" i="1"/>
  <c r="PC7" i="1"/>
  <c r="PL7" i="1" s="1"/>
  <c r="QJ7" i="1"/>
  <c r="OX7" i="1"/>
  <c r="PG7" i="1" s="1"/>
  <c r="OW7" i="1"/>
  <c r="PF7" i="1" s="1"/>
  <c r="OV7" i="1"/>
  <c r="PE7" i="1" s="1"/>
  <c r="QV8" i="1"/>
  <c r="QU8" i="1"/>
  <c r="QT8" i="1"/>
  <c r="QK8" i="1"/>
  <c r="QX8" i="1"/>
  <c r="PC8" i="1"/>
  <c r="PL8" i="1" s="1"/>
  <c r="PB8" i="1"/>
  <c r="PK8" i="1" s="1"/>
  <c r="PA8" i="1"/>
  <c r="PJ8" i="1" s="1"/>
  <c r="OZ8" i="1"/>
  <c r="PI8" i="1" s="1"/>
  <c r="QY8" i="1"/>
  <c r="OY8" i="1"/>
  <c r="PH8" i="1" s="1"/>
  <c r="QW8" i="1"/>
  <c r="OX8" i="1"/>
  <c r="PG8" i="1" s="1"/>
  <c r="QJ8" i="1"/>
  <c r="OV8" i="1"/>
  <c r="PE8" i="1" s="1"/>
  <c r="OW8" i="1"/>
  <c r="PF8" i="1" s="1"/>
  <c r="QK9" i="1"/>
  <c r="PC9" i="1"/>
  <c r="PL9" i="1" s="1"/>
  <c r="PB9" i="1"/>
  <c r="PK9" i="1" s="1"/>
  <c r="OZ9" i="1"/>
  <c r="PI9" i="1" s="1"/>
  <c r="PA9" i="1"/>
  <c r="PJ9" i="1" s="1"/>
  <c r="QY9" i="1"/>
  <c r="QX9" i="1"/>
  <c r="QW9" i="1"/>
  <c r="QV9" i="1"/>
  <c r="QJ9" i="1"/>
  <c r="OX9" i="1"/>
  <c r="PG9" i="1" s="1"/>
  <c r="OV9" i="1"/>
  <c r="PE9" i="1" s="1"/>
  <c r="OW9" i="1"/>
  <c r="PF9" i="1" s="1"/>
  <c r="OY9" i="1"/>
  <c r="PH9" i="1" s="1"/>
  <c r="D11" i="4"/>
  <c r="D12" i="4"/>
  <c r="D10" i="4"/>
  <c r="D13" i="4"/>
  <c r="D9" i="4"/>
  <c r="C40" i="4"/>
  <c r="C41" i="4"/>
  <c r="C42" i="4"/>
  <c r="C43" i="4"/>
  <c r="C44" i="4"/>
  <c r="C45" i="4"/>
  <c r="PB15" i="1" l="1"/>
  <c r="PK15" i="1" s="1"/>
  <c r="QV15" i="1"/>
  <c r="PC15" i="1"/>
  <c r="PL15" i="1" s="1"/>
  <c r="PA15" i="1"/>
  <c r="PJ15" i="1" s="1"/>
  <c r="OZ15" i="1"/>
  <c r="PI15" i="1" s="1"/>
  <c r="QY15" i="1"/>
  <c r="QK15" i="1"/>
  <c r="OY15" i="1"/>
  <c r="PH15" i="1" s="1"/>
  <c r="QX15" i="1"/>
  <c r="QW15" i="1"/>
  <c r="QU15" i="1"/>
  <c r="QJ15" i="1"/>
  <c r="OW15" i="1"/>
  <c r="PF15" i="1" s="1"/>
  <c r="OV15" i="1"/>
  <c r="PE15" i="1" s="1"/>
  <c r="OX15" i="1"/>
  <c r="PG15" i="1" s="1"/>
  <c r="QY14" i="1"/>
  <c r="QX14" i="1"/>
  <c r="QK14" i="1"/>
  <c r="PC14" i="1"/>
  <c r="PL14" i="1" s="1"/>
  <c r="PB14" i="1"/>
  <c r="PK14" i="1" s="1"/>
  <c r="QJ14" i="1"/>
  <c r="OV14" i="1"/>
  <c r="PE14" i="1" s="1"/>
  <c r="OW14" i="1"/>
  <c r="PF14" i="1" s="1"/>
  <c r="OY14" i="1"/>
  <c r="PH14" i="1" s="1"/>
  <c r="OZ14" i="1"/>
  <c r="PI14" i="1" s="1"/>
  <c r="PA14" i="1"/>
  <c r="PJ14" i="1" s="1"/>
  <c r="OX14" i="1"/>
  <c r="PG14" i="1" s="1"/>
  <c r="PM7" i="1"/>
  <c r="PD7" i="1" s="1"/>
  <c r="PP7" i="1" s="1"/>
  <c r="PM9" i="1"/>
  <c r="PD9" i="1" s="1"/>
  <c r="PP9" i="1" s="1"/>
  <c r="PM6" i="1"/>
  <c r="PD6" i="1" s="1"/>
  <c r="PP6" i="1" s="1"/>
  <c r="PM8" i="1"/>
  <c r="PD8" i="1" s="1"/>
  <c r="PP8" i="1" s="1"/>
  <c r="PM10" i="1"/>
  <c r="PD10" i="1" s="1"/>
  <c r="PP10" i="1" s="1"/>
  <c r="D40" i="4"/>
  <c r="D45" i="4"/>
  <c r="D44" i="4"/>
  <c r="D43" i="4"/>
  <c r="D42" i="4"/>
  <c r="D41" i="4"/>
  <c r="C72" i="4"/>
  <c r="C73" i="4"/>
  <c r="C74" i="4"/>
  <c r="C75" i="4"/>
  <c r="PA23" i="1" l="1"/>
  <c r="PJ23" i="1" s="1"/>
  <c r="PC23" i="1"/>
  <c r="PL23" i="1" s="1"/>
  <c r="PB23" i="1"/>
  <c r="PK23" i="1" s="1"/>
  <c r="OZ23" i="1"/>
  <c r="PI23" i="1" s="1"/>
  <c r="QY23" i="1"/>
  <c r="QX23" i="1"/>
  <c r="QW23" i="1"/>
  <c r="QV23" i="1"/>
  <c r="QK23" i="1"/>
  <c r="QJ23" i="1"/>
  <c r="PM15" i="1"/>
  <c r="PD15" i="1" s="1"/>
  <c r="PP15" i="1" s="1"/>
  <c r="PM14" i="1"/>
  <c r="PD14" i="1" s="1"/>
  <c r="PP14" i="1" s="1"/>
  <c r="D73" i="4"/>
  <c r="D74" i="4"/>
  <c r="D72" i="4"/>
  <c r="D75" i="4"/>
  <c r="CC23" i="1"/>
  <c r="CD23" i="1"/>
  <c r="CA23" i="1"/>
  <c r="CB23" i="1"/>
  <c r="AH23" i="1"/>
  <c r="AQ23" i="1" s="1"/>
  <c r="AG23" i="1"/>
  <c r="AP23" i="1" s="1"/>
  <c r="AF23" i="1"/>
  <c r="AO23" i="1" s="1"/>
  <c r="AE23" i="1"/>
  <c r="AN23" i="1" s="1"/>
  <c r="QX5" i="1" l="1"/>
  <c r="LC5" i="1"/>
  <c r="QW5" i="1"/>
  <c r="QV5" i="1"/>
  <c r="QK5" i="1"/>
  <c r="PC5" i="1"/>
  <c r="PL5" i="1" s="1"/>
  <c r="PB5" i="1"/>
  <c r="PK5" i="1" s="1"/>
  <c r="PA5" i="1"/>
  <c r="PJ5" i="1" s="1"/>
  <c r="QY5" i="1"/>
  <c r="OZ5" i="1"/>
  <c r="PI5" i="1" s="1"/>
  <c r="LD5" i="1"/>
  <c r="QJ5" i="1"/>
  <c r="OW5" i="1"/>
  <c r="PF5" i="1" s="1"/>
  <c r="OV5" i="1"/>
  <c r="PE5" i="1" s="1"/>
  <c r="OX5" i="1"/>
  <c r="PG5" i="1" s="1"/>
  <c r="OY5" i="1"/>
  <c r="PH5" i="1" s="1"/>
  <c r="OB5" i="1"/>
  <c r="OL5" i="1" s="1"/>
  <c r="OC5" i="1"/>
  <c r="OM5" i="1" s="1"/>
  <c r="T5" i="4"/>
  <c r="S5" i="4"/>
  <c r="U5" i="4"/>
  <c r="CD5" i="1"/>
  <c r="CC5" i="1"/>
  <c r="CB5" i="1"/>
  <c r="CA5" i="1"/>
  <c r="PM5" i="1" l="1"/>
  <c r="PD5" i="1" s="1"/>
  <c r="AC71" i="6"/>
  <c r="AC70" i="6"/>
  <c r="AC69" i="6"/>
  <c r="AC68" i="6"/>
  <c r="AC67" i="6"/>
  <c r="AC66" i="6"/>
  <c r="AC65" i="6"/>
  <c r="AC64" i="6"/>
  <c r="AC63" i="6"/>
  <c r="AC62" i="6"/>
  <c r="AC61" i="6"/>
  <c r="AC60" i="6"/>
  <c r="AC59" i="6"/>
  <c r="AC58" i="6"/>
  <c r="AC57" i="6"/>
  <c r="AC56" i="6"/>
  <c r="AC55" i="6"/>
  <c r="AC54" i="6"/>
  <c r="AC53" i="6"/>
  <c r="AC52" i="6"/>
  <c r="PP5" i="1" l="1"/>
  <c r="A157" i="2"/>
  <c r="A158" i="2"/>
  <c r="A159" i="2"/>
  <c r="A149" i="2"/>
  <c r="A148" i="2"/>
  <c r="A198" i="2" l="1"/>
  <c r="A196" i="2"/>
  <c r="A195" i="2"/>
  <c r="A194" i="2"/>
  <c r="A193" i="2"/>
  <c r="A51" i="2" l="1"/>
  <c r="A50" i="2"/>
  <c r="A49" i="2"/>
  <c r="A41" i="2"/>
  <c r="A23" i="2"/>
  <c r="A22" i="2"/>
  <c r="A16" i="2"/>
  <c r="A15" i="2"/>
  <c r="A14" i="2"/>
  <c r="A13" i="2"/>
  <c r="A85" i="2" l="1"/>
  <c r="A86" i="2"/>
  <c r="A87" i="2"/>
  <c r="A88" i="2"/>
  <c r="A89" i="2"/>
  <c r="A90" i="2"/>
  <c r="A91" i="2"/>
  <c r="A92" i="2"/>
  <c r="A93" i="2"/>
  <c r="A166" i="2" l="1"/>
  <c r="AA5" i="4" l="1"/>
  <c r="Z5" i="4"/>
  <c r="Y5" i="4"/>
  <c r="X5" i="4"/>
  <c r="W5" i="4"/>
  <c r="V5" i="4"/>
  <c r="AM930" i="5" l="1"/>
  <c r="AL930" i="5"/>
  <c r="AK930" i="5"/>
  <c r="AJ930" i="5"/>
  <c r="AI930" i="5"/>
  <c r="AM642" i="5"/>
  <c r="AL642" i="5"/>
  <c r="AK642" i="5"/>
  <c r="AJ642" i="5"/>
  <c r="AI642" i="5"/>
  <c r="AM641" i="5"/>
  <c r="AL641" i="5"/>
  <c r="AK641" i="5"/>
  <c r="AJ641" i="5"/>
  <c r="AI641" i="5"/>
  <c r="AM640" i="5"/>
  <c r="AL640" i="5"/>
  <c r="AK640" i="5"/>
  <c r="AJ640" i="5"/>
  <c r="AI640" i="5"/>
  <c r="AM639" i="5"/>
  <c r="AL639" i="5"/>
  <c r="AK639" i="5"/>
  <c r="AJ639" i="5"/>
  <c r="AI639" i="5"/>
  <c r="AM638" i="5"/>
  <c r="AL638" i="5"/>
  <c r="AK638" i="5"/>
  <c r="AJ638" i="5"/>
  <c r="AI638" i="5"/>
  <c r="AM637" i="5"/>
  <c r="AL637" i="5"/>
  <c r="AK637" i="5"/>
  <c r="AJ637" i="5"/>
  <c r="AI637" i="5"/>
  <c r="AM636" i="5"/>
  <c r="AL636" i="5"/>
  <c r="AK636" i="5"/>
  <c r="AJ636" i="5"/>
  <c r="AI636" i="5"/>
  <c r="AM635" i="5"/>
  <c r="AL635" i="5"/>
  <c r="AK635" i="5"/>
  <c r="AJ635" i="5"/>
  <c r="AI635" i="5"/>
  <c r="AM633" i="5"/>
  <c r="AL633" i="5"/>
  <c r="AK633" i="5"/>
  <c r="AJ633" i="5"/>
  <c r="AI633" i="5"/>
  <c r="AM632" i="5"/>
  <c r="AL632" i="5"/>
  <c r="AK632" i="5"/>
  <c r="AJ632" i="5"/>
  <c r="AI632" i="5"/>
  <c r="AM631" i="5"/>
  <c r="AL631" i="5"/>
  <c r="AK631" i="5"/>
  <c r="AJ631" i="5"/>
  <c r="AI631" i="5"/>
  <c r="AM630" i="5"/>
  <c r="AL630" i="5"/>
  <c r="AK630" i="5"/>
  <c r="AJ630" i="5"/>
  <c r="AI630" i="5"/>
  <c r="AM629" i="5"/>
  <c r="AL629" i="5"/>
  <c r="AK629" i="5"/>
  <c r="AJ629" i="5"/>
  <c r="AI629" i="5"/>
  <c r="AM628" i="5"/>
  <c r="AL628" i="5"/>
  <c r="AK628" i="5"/>
  <c r="AJ628" i="5"/>
  <c r="AI628" i="5"/>
  <c r="AM627" i="5"/>
  <c r="AL627" i="5"/>
  <c r="AK627" i="5"/>
  <c r="AJ627" i="5"/>
  <c r="AI627" i="5"/>
  <c r="AM626" i="5"/>
  <c r="AL626" i="5"/>
  <c r="AK626" i="5"/>
  <c r="AJ626" i="5"/>
  <c r="AI626" i="5"/>
  <c r="AM624" i="5"/>
  <c r="AL624" i="5"/>
  <c r="AK624" i="5"/>
  <c r="AJ624" i="5"/>
  <c r="AI624" i="5"/>
  <c r="AM623" i="5"/>
  <c r="AL623" i="5"/>
  <c r="AK623" i="5"/>
  <c r="AJ623" i="5"/>
  <c r="AI623" i="5"/>
  <c r="AM622" i="5"/>
  <c r="AL622" i="5"/>
  <c r="AK622" i="5"/>
  <c r="AJ622" i="5"/>
  <c r="AI622" i="5"/>
  <c r="AM621" i="5"/>
  <c r="AL621" i="5"/>
  <c r="AK621" i="5"/>
  <c r="AJ621" i="5"/>
  <c r="AI621" i="5"/>
  <c r="AM620" i="5"/>
  <c r="AL620" i="5"/>
  <c r="AK620" i="5"/>
  <c r="AJ620" i="5"/>
  <c r="AI620" i="5"/>
  <c r="AM619" i="5"/>
  <c r="AL619" i="5"/>
  <c r="AK619" i="5"/>
  <c r="AJ619" i="5"/>
  <c r="AI619" i="5"/>
  <c r="AM618" i="5"/>
  <c r="AL618" i="5"/>
  <c r="AK618" i="5"/>
  <c r="AJ618" i="5"/>
  <c r="AI618" i="5"/>
  <c r="AM617" i="5"/>
  <c r="AL617" i="5"/>
  <c r="AK617" i="5"/>
  <c r="AJ617" i="5"/>
  <c r="AI617" i="5"/>
  <c r="AM615" i="5"/>
  <c r="AL615" i="5"/>
  <c r="AK615" i="5"/>
  <c r="AJ615" i="5"/>
  <c r="AI615" i="5"/>
  <c r="AM614" i="5"/>
  <c r="AL614" i="5"/>
  <c r="AK614" i="5"/>
  <c r="AJ614" i="5"/>
  <c r="AI614" i="5"/>
  <c r="AM613" i="5"/>
  <c r="AL613" i="5"/>
  <c r="AK613" i="5"/>
  <c r="AJ613" i="5"/>
  <c r="AI613" i="5"/>
  <c r="AM612" i="5"/>
  <c r="AL612" i="5"/>
  <c r="AK612" i="5"/>
  <c r="AJ612" i="5"/>
  <c r="AI612" i="5"/>
  <c r="AM611" i="5"/>
  <c r="AL611" i="5"/>
  <c r="AK611" i="5"/>
  <c r="AJ611" i="5"/>
  <c r="AI611" i="5"/>
  <c r="AF930" i="5"/>
  <c r="AE930" i="5"/>
  <c r="AD930" i="5"/>
  <c r="AC930" i="5"/>
  <c r="AG642" i="5"/>
  <c r="AF642" i="5"/>
  <c r="AE642" i="5"/>
  <c r="AD642" i="5"/>
  <c r="AC642" i="5"/>
  <c r="AG641" i="5"/>
  <c r="AF641" i="5"/>
  <c r="AE641" i="5"/>
  <c r="AD641" i="5"/>
  <c r="AC641" i="5"/>
  <c r="AG640" i="5"/>
  <c r="AF640" i="5"/>
  <c r="AE640" i="5"/>
  <c r="AD640" i="5"/>
  <c r="AC640" i="5"/>
  <c r="AG639" i="5"/>
  <c r="AF639" i="5"/>
  <c r="AE639" i="5"/>
  <c r="AD639" i="5"/>
  <c r="AC639" i="5"/>
  <c r="AG638" i="5"/>
  <c r="AF638" i="5"/>
  <c r="AE638" i="5"/>
  <c r="AD638" i="5"/>
  <c r="AC638" i="5"/>
  <c r="AG637" i="5"/>
  <c r="AF637" i="5"/>
  <c r="AE637" i="5"/>
  <c r="AD637" i="5"/>
  <c r="AC637" i="5"/>
  <c r="AG636" i="5"/>
  <c r="AF636" i="5"/>
  <c r="AE636" i="5"/>
  <c r="AD636" i="5"/>
  <c r="AC636" i="5"/>
  <c r="AG635" i="5"/>
  <c r="AF635" i="5"/>
  <c r="AE635" i="5"/>
  <c r="AD635" i="5"/>
  <c r="AC635" i="5"/>
  <c r="AG633" i="5"/>
  <c r="AF633" i="5"/>
  <c r="AE633" i="5"/>
  <c r="AD633" i="5"/>
  <c r="AC633" i="5"/>
  <c r="AG632" i="5"/>
  <c r="AF632" i="5"/>
  <c r="AE632" i="5"/>
  <c r="AD632" i="5"/>
  <c r="AC632" i="5"/>
  <c r="AG631" i="5"/>
  <c r="AF631" i="5"/>
  <c r="AE631" i="5"/>
  <c r="AD631" i="5"/>
  <c r="AC631" i="5"/>
  <c r="AG630" i="5"/>
  <c r="AF630" i="5"/>
  <c r="AE630" i="5"/>
  <c r="AD630" i="5"/>
  <c r="AC630" i="5"/>
  <c r="AG629" i="5"/>
  <c r="AF629" i="5"/>
  <c r="AE629" i="5"/>
  <c r="AD629" i="5"/>
  <c r="AC629" i="5"/>
  <c r="AG628" i="5"/>
  <c r="AF628" i="5"/>
  <c r="AE628" i="5"/>
  <c r="AD628" i="5"/>
  <c r="AC628" i="5"/>
  <c r="AG627" i="5"/>
  <c r="AF627" i="5"/>
  <c r="AE627" i="5"/>
  <c r="AD627" i="5"/>
  <c r="AC627" i="5"/>
  <c r="AG626" i="5"/>
  <c r="AF626" i="5"/>
  <c r="AE626" i="5"/>
  <c r="AD626" i="5"/>
  <c r="AC626" i="5"/>
  <c r="AG624" i="5"/>
  <c r="AF624" i="5"/>
  <c r="AE624" i="5"/>
  <c r="AD624" i="5"/>
  <c r="AC624" i="5"/>
  <c r="AG623" i="5"/>
  <c r="AF623" i="5"/>
  <c r="AE623" i="5"/>
  <c r="AD623" i="5"/>
  <c r="AC623" i="5"/>
  <c r="AG622" i="5"/>
  <c r="AF622" i="5"/>
  <c r="AE622" i="5"/>
  <c r="AD622" i="5"/>
  <c r="AC622" i="5"/>
  <c r="AG621" i="5"/>
  <c r="AF621" i="5"/>
  <c r="AE621" i="5"/>
  <c r="AD621" i="5"/>
  <c r="AC621" i="5"/>
  <c r="AG620" i="5"/>
  <c r="AF620" i="5"/>
  <c r="AE620" i="5"/>
  <c r="AD620" i="5"/>
  <c r="AC620" i="5"/>
  <c r="AG619" i="5"/>
  <c r="AF619" i="5"/>
  <c r="AE619" i="5"/>
  <c r="AD619" i="5"/>
  <c r="AC619" i="5"/>
  <c r="AG618" i="5"/>
  <c r="AF618" i="5"/>
  <c r="AE618" i="5"/>
  <c r="AD618" i="5"/>
  <c r="AC618" i="5"/>
  <c r="AG617" i="5"/>
  <c r="AF617" i="5"/>
  <c r="AE617" i="5"/>
  <c r="AD617" i="5"/>
  <c r="AC617" i="5"/>
  <c r="AG615" i="5"/>
  <c r="AF615" i="5"/>
  <c r="AE615" i="5"/>
  <c r="AD615" i="5"/>
  <c r="AC615" i="5"/>
  <c r="AG614" i="5"/>
  <c r="AF614" i="5"/>
  <c r="AE614" i="5"/>
  <c r="AD614" i="5"/>
  <c r="AC614" i="5"/>
  <c r="AG613" i="5"/>
  <c r="AF613" i="5"/>
  <c r="AE613" i="5"/>
  <c r="AD613" i="5"/>
  <c r="AC613" i="5"/>
  <c r="AG612" i="5"/>
  <c r="AF612" i="5"/>
  <c r="AE612" i="5"/>
  <c r="AD612" i="5"/>
  <c r="AC612" i="5"/>
  <c r="AG611" i="5"/>
  <c r="AF611" i="5"/>
  <c r="AE611" i="5"/>
  <c r="AD611" i="5"/>
  <c r="AC611" i="5"/>
  <c r="AN246" i="2"/>
  <c r="AM246" i="2"/>
  <c r="AL246" i="2"/>
  <c r="AK246" i="2"/>
  <c r="AJ246" i="2"/>
  <c r="AN245" i="2"/>
  <c r="AM245" i="2"/>
  <c r="AL245" i="2"/>
  <c r="AK245" i="2"/>
  <c r="AJ245" i="2"/>
  <c r="AN244" i="2"/>
  <c r="AM244" i="2"/>
  <c r="AL244" i="2"/>
  <c r="AK244" i="2"/>
  <c r="AJ244" i="2"/>
  <c r="AN237" i="2"/>
  <c r="AM237" i="2"/>
  <c r="AL237" i="2"/>
  <c r="AK237" i="2"/>
  <c r="AJ237" i="2"/>
  <c r="AN236" i="2"/>
  <c r="AM236" i="2"/>
  <c r="AL236" i="2"/>
  <c r="AK236" i="2"/>
  <c r="AJ236" i="2"/>
  <c r="AN235" i="2"/>
  <c r="AM235" i="2"/>
  <c r="AL235" i="2"/>
  <c r="AK235" i="2"/>
  <c r="AJ235" i="2"/>
  <c r="AN234" i="2"/>
  <c r="AM234" i="2"/>
  <c r="AL234" i="2"/>
  <c r="AK234" i="2"/>
  <c r="AJ234" i="2"/>
  <c r="AN233" i="2"/>
  <c r="AM233" i="2"/>
  <c r="AL233" i="2"/>
  <c r="AK233" i="2"/>
  <c r="AJ233" i="2"/>
  <c r="AN232" i="2"/>
  <c r="AM232" i="2"/>
  <c r="AL232" i="2"/>
  <c r="AK232" i="2"/>
  <c r="AJ232" i="2"/>
  <c r="AN231" i="2"/>
  <c r="AM231" i="2"/>
  <c r="AL231" i="2"/>
  <c r="AK231" i="2"/>
  <c r="AJ231" i="2"/>
  <c r="AN228" i="2"/>
  <c r="AM228" i="2"/>
  <c r="AL228" i="2"/>
  <c r="AK228" i="2"/>
  <c r="AJ228" i="2"/>
  <c r="AN227" i="2"/>
  <c r="AM227" i="2"/>
  <c r="AL227" i="2"/>
  <c r="AK227" i="2"/>
  <c r="AJ227" i="2"/>
  <c r="AN226" i="2"/>
  <c r="AM226" i="2"/>
  <c r="AL226" i="2"/>
  <c r="AK226" i="2"/>
  <c r="AJ226" i="2"/>
  <c r="AN225" i="2"/>
  <c r="AM225" i="2"/>
  <c r="AL225" i="2"/>
  <c r="AK225" i="2"/>
  <c r="AJ225" i="2"/>
  <c r="AN224" i="2"/>
  <c r="AM224" i="2"/>
  <c r="AL224" i="2"/>
  <c r="AK224" i="2"/>
  <c r="AJ224" i="2"/>
  <c r="AN174" i="2"/>
  <c r="AM174" i="2"/>
  <c r="AL174" i="2"/>
  <c r="AK174" i="2"/>
  <c r="AJ174" i="2"/>
  <c r="AN173" i="2"/>
  <c r="AM173" i="2"/>
  <c r="AL173" i="2"/>
  <c r="AK173" i="2"/>
  <c r="AJ173" i="2"/>
  <c r="AN172" i="2"/>
  <c r="AM172" i="2"/>
  <c r="AL172" i="2"/>
  <c r="AK172" i="2"/>
  <c r="AJ172" i="2"/>
  <c r="AN171" i="2"/>
  <c r="AM171" i="2"/>
  <c r="AL171" i="2"/>
  <c r="AK171" i="2"/>
  <c r="AJ171" i="2"/>
  <c r="AN170" i="2"/>
  <c r="AM170" i="2"/>
  <c r="AL170" i="2"/>
  <c r="AK170" i="2"/>
  <c r="AJ170" i="2"/>
  <c r="AN169" i="2"/>
  <c r="AM169" i="2"/>
  <c r="AL169" i="2"/>
  <c r="AK169" i="2"/>
  <c r="AJ169" i="2"/>
  <c r="AN168" i="2"/>
  <c r="AM168" i="2"/>
  <c r="AL168" i="2"/>
  <c r="AK168" i="2"/>
  <c r="AJ168" i="2"/>
  <c r="AN167" i="2"/>
  <c r="AM167" i="2"/>
  <c r="AL167" i="2"/>
  <c r="AK167" i="2"/>
  <c r="AJ167" i="2"/>
  <c r="AN111" i="2"/>
  <c r="AM111" i="2"/>
  <c r="AL111" i="2"/>
  <c r="AK111" i="2"/>
  <c r="AJ111" i="2"/>
  <c r="AN110" i="2"/>
  <c r="AM110" i="2"/>
  <c r="AL110" i="2"/>
  <c r="AK110" i="2"/>
  <c r="AJ110" i="2"/>
  <c r="AN109" i="2"/>
  <c r="AM109" i="2"/>
  <c r="AL109" i="2"/>
  <c r="AK109" i="2"/>
  <c r="AJ109" i="2"/>
  <c r="AN108" i="2"/>
  <c r="AM108" i="2"/>
  <c r="AL108" i="2"/>
  <c r="AK108" i="2"/>
  <c r="AJ108" i="2"/>
  <c r="AN107" i="2"/>
  <c r="AM107" i="2"/>
  <c r="AL107" i="2"/>
  <c r="AK107" i="2"/>
  <c r="AJ107" i="2"/>
  <c r="AN12" i="2"/>
  <c r="AM12" i="2"/>
  <c r="AL12" i="2"/>
  <c r="AK12" i="2"/>
  <c r="AJ12" i="2"/>
  <c r="AN11" i="2"/>
  <c r="AM11" i="2"/>
  <c r="AL11" i="2"/>
  <c r="AK11" i="2"/>
  <c r="AJ11" i="2"/>
  <c r="AN10" i="2"/>
  <c r="AM10" i="2"/>
  <c r="AL10" i="2"/>
  <c r="AK10" i="2"/>
  <c r="AJ10" i="2"/>
  <c r="AN9" i="2"/>
  <c r="AM9" i="2"/>
  <c r="AL9" i="2"/>
  <c r="AK9" i="2"/>
  <c r="AJ9" i="2"/>
  <c r="AN8" i="2"/>
  <c r="AM8" i="2"/>
  <c r="AL8" i="2"/>
  <c r="AK8" i="2"/>
  <c r="AJ8" i="2"/>
  <c r="AN7" i="2"/>
  <c r="AM7" i="2"/>
  <c r="AL7" i="2"/>
  <c r="AK7" i="2"/>
  <c r="AJ7" i="2"/>
  <c r="AN6" i="2"/>
  <c r="AM6" i="2"/>
  <c r="AL6" i="2"/>
  <c r="AK6" i="2"/>
  <c r="AJ6" i="2"/>
  <c r="AH246" i="2"/>
  <c r="AG246" i="2"/>
  <c r="AF246" i="2"/>
  <c r="AE246" i="2"/>
  <c r="AD246" i="2"/>
  <c r="AH245" i="2"/>
  <c r="AG245" i="2"/>
  <c r="AF245" i="2"/>
  <c r="AE245" i="2"/>
  <c r="AD245" i="2"/>
  <c r="AH244" i="2"/>
  <c r="AG244" i="2"/>
  <c r="AF244" i="2"/>
  <c r="AE244" i="2"/>
  <c r="AD244" i="2"/>
  <c r="AH237" i="2"/>
  <c r="AG237" i="2"/>
  <c r="AF237" i="2"/>
  <c r="AE237" i="2"/>
  <c r="AD237" i="2"/>
  <c r="AH236" i="2"/>
  <c r="AG236" i="2"/>
  <c r="AF236" i="2"/>
  <c r="AE236" i="2"/>
  <c r="AD236" i="2"/>
  <c r="AH235" i="2"/>
  <c r="AG235" i="2"/>
  <c r="AF235" i="2"/>
  <c r="AE235" i="2"/>
  <c r="AD235" i="2"/>
  <c r="AH234" i="2"/>
  <c r="AG234" i="2"/>
  <c r="AF234" i="2"/>
  <c r="AE234" i="2"/>
  <c r="AD234" i="2"/>
  <c r="AH233" i="2"/>
  <c r="AG233" i="2"/>
  <c r="AF233" i="2"/>
  <c r="AE233" i="2"/>
  <c r="AD233" i="2"/>
  <c r="AH232" i="2"/>
  <c r="AG232" i="2"/>
  <c r="AF232" i="2"/>
  <c r="AE232" i="2"/>
  <c r="AD232" i="2"/>
  <c r="AH231" i="2"/>
  <c r="AG231" i="2"/>
  <c r="AF231" i="2"/>
  <c r="AE231" i="2"/>
  <c r="AD231" i="2"/>
  <c r="AH228" i="2"/>
  <c r="AG228" i="2"/>
  <c r="AF228" i="2"/>
  <c r="AE228" i="2"/>
  <c r="AD228" i="2"/>
  <c r="AH227" i="2"/>
  <c r="AG227" i="2"/>
  <c r="AF227" i="2"/>
  <c r="AE227" i="2"/>
  <c r="AD227" i="2"/>
  <c r="AH226" i="2"/>
  <c r="AG226" i="2"/>
  <c r="AF226" i="2"/>
  <c r="AE226" i="2"/>
  <c r="AD226" i="2"/>
  <c r="AH225" i="2"/>
  <c r="AG225" i="2"/>
  <c r="AF225" i="2"/>
  <c r="AE225" i="2"/>
  <c r="AD225" i="2"/>
  <c r="AH224" i="2"/>
  <c r="AG224" i="2"/>
  <c r="AF224" i="2"/>
  <c r="AE224" i="2"/>
  <c r="AD224" i="2"/>
  <c r="AH174" i="2"/>
  <c r="AG174" i="2"/>
  <c r="AF174" i="2"/>
  <c r="AE174" i="2"/>
  <c r="AD174" i="2"/>
  <c r="AH173" i="2"/>
  <c r="AG173" i="2"/>
  <c r="AF173" i="2"/>
  <c r="AE173" i="2"/>
  <c r="AD173" i="2"/>
  <c r="AH172" i="2"/>
  <c r="AG172" i="2"/>
  <c r="AF172" i="2"/>
  <c r="AE172" i="2"/>
  <c r="AD172" i="2"/>
  <c r="AH171" i="2"/>
  <c r="AG171" i="2"/>
  <c r="AF171" i="2"/>
  <c r="AE171" i="2"/>
  <c r="AD171" i="2"/>
  <c r="AH170" i="2"/>
  <c r="AG170" i="2"/>
  <c r="AF170" i="2"/>
  <c r="AE170" i="2"/>
  <c r="AD170" i="2"/>
  <c r="AH169" i="2"/>
  <c r="AG169" i="2"/>
  <c r="AF169" i="2"/>
  <c r="AE169" i="2"/>
  <c r="AD169" i="2"/>
  <c r="AH168" i="2"/>
  <c r="AG168" i="2"/>
  <c r="AF168" i="2"/>
  <c r="AE168" i="2"/>
  <c r="AD168" i="2"/>
  <c r="AH167" i="2"/>
  <c r="AG167" i="2"/>
  <c r="AF167" i="2"/>
  <c r="AE167" i="2"/>
  <c r="AD167" i="2"/>
  <c r="AH111" i="2"/>
  <c r="AG111" i="2"/>
  <c r="AF111" i="2"/>
  <c r="AE111" i="2"/>
  <c r="AD111" i="2"/>
  <c r="AH110" i="2"/>
  <c r="AG110" i="2"/>
  <c r="AF110" i="2"/>
  <c r="AE110" i="2"/>
  <c r="AD110" i="2"/>
  <c r="AH109" i="2"/>
  <c r="AG109" i="2"/>
  <c r="AF109" i="2"/>
  <c r="AE109" i="2"/>
  <c r="AD109" i="2"/>
  <c r="AH108" i="2"/>
  <c r="AG108" i="2"/>
  <c r="AF108" i="2"/>
  <c r="AE108" i="2"/>
  <c r="AD108" i="2"/>
  <c r="AH107" i="2"/>
  <c r="AG107" i="2"/>
  <c r="AF107" i="2"/>
  <c r="AE107" i="2"/>
  <c r="AD107" i="2"/>
  <c r="AH12" i="2"/>
  <c r="AG12" i="2"/>
  <c r="AF12" i="2"/>
  <c r="AE12" i="2"/>
  <c r="AD12" i="2"/>
  <c r="AH11" i="2"/>
  <c r="AG11" i="2"/>
  <c r="AF11" i="2"/>
  <c r="AE11" i="2"/>
  <c r="AD11" i="2"/>
  <c r="AH10" i="2"/>
  <c r="AG10" i="2"/>
  <c r="AF10" i="2"/>
  <c r="AE10" i="2"/>
  <c r="AD10" i="2"/>
  <c r="AH9" i="2"/>
  <c r="AG9" i="2"/>
  <c r="AF9" i="2"/>
  <c r="AE9" i="2"/>
  <c r="AD9" i="2"/>
  <c r="AH8" i="2"/>
  <c r="AG8" i="2"/>
  <c r="AF8" i="2"/>
  <c r="AE8" i="2"/>
  <c r="AD8" i="2"/>
  <c r="AH7" i="2"/>
  <c r="AG7" i="2"/>
  <c r="AF7" i="2"/>
  <c r="AE7" i="2"/>
  <c r="AD7" i="2"/>
  <c r="AH6" i="2"/>
  <c r="AG6" i="2"/>
  <c r="AF6" i="2"/>
  <c r="AE6" i="2"/>
  <c r="AD6" i="2"/>
  <c r="KH72" i="4" l="1"/>
  <c r="KR72" i="4" s="1"/>
  <c r="LB72" i="4" s="1"/>
  <c r="KF72" i="4"/>
  <c r="KP72" i="4" s="1"/>
  <c r="KZ72" i="4" s="1"/>
  <c r="NN31" i="1"/>
  <c r="NN30" i="1"/>
  <c r="NN29" i="1"/>
  <c r="NN28" i="1"/>
  <c r="NN27" i="1"/>
  <c r="NN26" i="1"/>
  <c r="NN25" i="1"/>
  <c r="NN24" i="1"/>
  <c r="NN23" i="1"/>
  <c r="NN22" i="1"/>
  <c r="NN21" i="1"/>
  <c r="NN20" i="1"/>
  <c r="NN19" i="1"/>
  <c r="NN18" i="1"/>
  <c r="NN17" i="1"/>
  <c r="NN16" i="1"/>
  <c r="NN15" i="1"/>
  <c r="NN14" i="1"/>
  <c r="NN13" i="1"/>
  <c r="NN12" i="1"/>
  <c r="NN11" i="1"/>
  <c r="NN10" i="1"/>
  <c r="NN9" i="1"/>
  <c r="NN8" i="1"/>
  <c r="NN7" i="1"/>
  <c r="NN6" i="1"/>
  <c r="NN5" i="1"/>
  <c r="KO31" i="1"/>
  <c r="KO30" i="1"/>
  <c r="KO29" i="1"/>
  <c r="KO28" i="1"/>
  <c r="KO27" i="1"/>
  <c r="KO26" i="1"/>
  <c r="KO25" i="1"/>
  <c r="KO24" i="1"/>
  <c r="KO23" i="1"/>
  <c r="KO22" i="1"/>
  <c r="KO21" i="1"/>
  <c r="KO20" i="1"/>
  <c r="KO19" i="1"/>
  <c r="KO18" i="1"/>
  <c r="KO17" i="1"/>
  <c r="KO16" i="1"/>
  <c r="KO15" i="1"/>
  <c r="KO14" i="1"/>
  <c r="KO13" i="1"/>
  <c r="KO12" i="1"/>
  <c r="KO11" i="1"/>
  <c r="KO10" i="1"/>
  <c r="KO9" i="1"/>
  <c r="KO8" i="1"/>
  <c r="KO7" i="1"/>
  <c r="KO6" i="1"/>
  <c r="KO5" i="1"/>
  <c r="HP24" i="1"/>
  <c r="HP23" i="1"/>
  <c r="HP22" i="1"/>
  <c r="HP21" i="1"/>
  <c r="HP20" i="1"/>
  <c r="HP19" i="1"/>
  <c r="HP16" i="1"/>
  <c r="HP15" i="1"/>
  <c r="HP14" i="1"/>
  <c r="HP13" i="1"/>
  <c r="HP12" i="1"/>
  <c r="HP11" i="1"/>
  <c r="HP10" i="1"/>
  <c r="HP9" i="1"/>
  <c r="HP8" i="1"/>
  <c r="HP7" i="1"/>
  <c r="HP6" i="1"/>
  <c r="HP5" i="1"/>
  <c r="EQ31" i="1"/>
  <c r="EQ30" i="1"/>
  <c r="EQ29" i="1"/>
  <c r="EQ28" i="1"/>
  <c r="EQ27" i="1"/>
  <c r="EQ26" i="1"/>
  <c r="EQ25" i="1"/>
  <c r="EQ24" i="1"/>
  <c r="EQ23" i="1"/>
  <c r="EQ22" i="1"/>
  <c r="EQ21" i="1"/>
  <c r="EQ20" i="1"/>
  <c r="EQ19" i="1"/>
  <c r="EQ18" i="1"/>
  <c r="EQ17" i="1"/>
  <c r="EQ16" i="1"/>
  <c r="EQ14" i="1"/>
  <c r="EQ13" i="1"/>
  <c r="EQ12" i="1"/>
  <c r="EQ11" i="1"/>
  <c r="EQ10" i="1"/>
  <c r="EQ9" i="1"/>
  <c r="EQ8" i="1"/>
  <c r="EQ7" i="1"/>
  <c r="EQ6" i="1"/>
  <c r="EQ5" i="1"/>
  <c r="JN118" i="4"/>
  <c r="JW118" i="4" s="1"/>
  <c r="JM118" i="4"/>
  <c r="JV118" i="4" s="1"/>
  <c r="JL118" i="4"/>
  <c r="JU118" i="4" s="1"/>
  <c r="JJ118" i="4"/>
  <c r="JS118" i="4" s="1"/>
  <c r="JI118" i="4"/>
  <c r="JR118" i="4" s="1"/>
  <c r="JH118" i="4"/>
  <c r="JQ118" i="4" s="1"/>
  <c r="JG118" i="4"/>
  <c r="JP118" i="4" s="1"/>
  <c r="JN117" i="4"/>
  <c r="JW117" i="4" s="1"/>
  <c r="JM117" i="4"/>
  <c r="JV117" i="4" s="1"/>
  <c r="JL117" i="4"/>
  <c r="JU117" i="4" s="1"/>
  <c r="JK117" i="4"/>
  <c r="JT117" i="4" s="1"/>
  <c r="JI117" i="4"/>
  <c r="JR117" i="4" s="1"/>
  <c r="JH117" i="4"/>
  <c r="JQ117" i="4" s="1"/>
  <c r="JG117" i="4"/>
  <c r="JP117" i="4" s="1"/>
  <c r="JN116" i="4"/>
  <c r="JW116" i="4" s="1"/>
  <c r="JM116" i="4"/>
  <c r="JV116" i="4" s="1"/>
  <c r="JL116" i="4"/>
  <c r="JU116" i="4" s="1"/>
  <c r="JK116" i="4"/>
  <c r="JT116" i="4" s="1"/>
  <c r="JJ116" i="4"/>
  <c r="JS116" i="4" s="1"/>
  <c r="JH116" i="4"/>
  <c r="JQ116" i="4" s="1"/>
  <c r="JG116" i="4"/>
  <c r="JP116" i="4" s="1"/>
  <c r="JN115" i="4"/>
  <c r="JW115" i="4" s="1"/>
  <c r="JM115" i="4"/>
  <c r="JV115" i="4" s="1"/>
  <c r="JL115" i="4"/>
  <c r="JU115" i="4" s="1"/>
  <c r="JK115" i="4"/>
  <c r="JT115" i="4" s="1"/>
  <c r="JJ115" i="4"/>
  <c r="JS115" i="4" s="1"/>
  <c r="JH115" i="4"/>
  <c r="JQ115" i="4" s="1"/>
  <c r="JG115" i="4"/>
  <c r="JP115" i="4" s="1"/>
  <c r="JN114" i="4"/>
  <c r="JW114" i="4" s="1"/>
  <c r="JM114" i="4"/>
  <c r="JV114" i="4" s="1"/>
  <c r="JL114" i="4"/>
  <c r="JU114" i="4" s="1"/>
  <c r="JK114" i="4"/>
  <c r="JT114" i="4" s="1"/>
  <c r="JJ114" i="4"/>
  <c r="JS114" i="4" s="1"/>
  <c r="JI114" i="4"/>
  <c r="JR114" i="4" s="1"/>
  <c r="JG114" i="4"/>
  <c r="JP114" i="4" s="1"/>
  <c r="JN113" i="4"/>
  <c r="JW113" i="4" s="1"/>
  <c r="JM113" i="4"/>
  <c r="JV113" i="4" s="1"/>
  <c r="JL113" i="4"/>
  <c r="JU113" i="4" s="1"/>
  <c r="JK113" i="4"/>
  <c r="JT113" i="4" s="1"/>
  <c r="JJ113" i="4"/>
  <c r="JS113" i="4" s="1"/>
  <c r="JG113" i="4"/>
  <c r="JP113" i="4" s="1"/>
  <c r="JN112" i="4"/>
  <c r="JW112" i="4" s="1"/>
  <c r="JM112" i="4"/>
  <c r="JV112" i="4" s="1"/>
  <c r="JL112" i="4"/>
  <c r="JU112" i="4" s="1"/>
  <c r="JK112" i="4"/>
  <c r="JT112" i="4" s="1"/>
  <c r="JJ112" i="4"/>
  <c r="JS112" i="4" s="1"/>
  <c r="JI112" i="4"/>
  <c r="JR112" i="4" s="1"/>
  <c r="JH112" i="4"/>
  <c r="JQ112" i="4" s="1"/>
  <c r="JN111" i="4"/>
  <c r="JW111" i="4" s="1"/>
  <c r="JM111" i="4"/>
  <c r="JV111" i="4" s="1"/>
  <c r="JL111" i="4"/>
  <c r="JU111" i="4" s="1"/>
  <c r="JJ111" i="4"/>
  <c r="JS111" i="4" s="1"/>
  <c r="JI111" i="4"/>
  <c r="JR111" i="4" s="1"/>
  <c r="JH111" i="4"/>
  <c r="JQ111" i="4" s="1"/>
  <c r="JG111" i="4"/>
  <c r="JP111" i="4" s="1"/>
  <c r="JN110" i="4"/>
  <c r="JW110" i="4" s="1"/>
  <c r="JM110" i="4"/>
  <c r="JV110" i="4" s="1"/>
  <c r="JL110" i="4"/>
  <c r="JU110" i="4" s="1"/>
  <c r="JK110" i="4"/>
  <c r="JT110" i="4" s="1"/>
  <c r="JI110" i="4"/>
  <c r="JR110" i="4" s="1"/>
  <c r="JH110" i="4"/>
  <c r="JQ110" i="4" s="1"/>
  <c r="JG110" i="4"/>
  <c r="JP110" i="4" s="1"/>
  <c r="JN109" i="4"/>
  <c r="JW109" i="4" s="1"/>
  <c r="JM109" i="4"/>
  <c r="JV109" i="4" s="1"/>
  <c r="JL109" i="4"/>
  <c r="JU109" i="4" s="1"/>
  <c r="JK109" i="4"/>
  <c r="JT109" i="4" s="1"/>
  <c r="JJ109" i="4"/>
  <c r="JS109" i="4" s="1"/>
  <c r="JH109" i="4"/>
  <c r="JQ109" i="4" s="1"/>
  <c r="JG109" i="4"/>
  <c r="JP109" i="4" s="1"/>
  <c r="JN108" i="4"/>
  <c r="JW108" i="4" s="1"/>
  <c r="JM108" i="4"/>
  <c r="JV108" i="4" s="1"/>
  <c r="JL108" i="4"/>
  <c r="JK108" i="4"/>
  <c r="JT108" i="4" s="1"/>
  <c r="JJ108" i="4"/>
  <c r="JS108" i="4" s="1"/>
  <c r="JI108" i="4"/>
  <c r="JR108" i="4" s="1"/>
  <c r="JN107" i="4"/>
  <c r="JW107" i="4" s="1"/>
  <c r="JM107" i="4"/>
  <c r="JV107" i="4" s="1"/>
  <c r="JL107" i="4"/>
  <c r="JU107" i="4" s="1"/>
  <c r="JJ107" i="4"/>
  <c r="JS107" i="4" s="1"/>
  <c r="JI107" i="4"/>
  <c r="JR107" i="4" s="1"/>
  <c r="JH107" i="4"/>
  <c r="JQ107" i="4" s="1"/>
  <c r="JG107" i="4"/>
  <c r="JP107" i="4" s="1"/>
  <c r="JN106" i="4"/>
  <c r="JW106" i="4" s="1"/>
  <c r="JM106" i="4"/>
  <c r="JV106" i="4" s="1"/>
  <c r="JL106" i="4"/>
  <c r="JU106" i="4" s="1"/>
  <c r="JK106" i="4"/>
  <c r="JT106" i="4" s="1"/>
  <c r="JI106" i="4"/>
  <c r="JR106" i="4" s="1"/>
  <c r="JH106" i="4"/>
  <c r="JQ106" i="4" s="1"/>
  <c r="JG106" i="4"/>
  <c r="JP106" i="4" s="1"/>
  <c r="JN105" i="4"/>
  <c r="JW105" i="4" s="1"/>
  <c r="JM105" i="4"/>
  <c r="JV105" i="4" s="1"/>
  <c r="JL105" i="4"/>
  <c r="JU105" i="4" s="1"/>
  <c r="JK105" i="4"/>
  <c r="JT105" i="4" s="1"/>
  <c r="JJ105" i="4"/>
  <c r="JS105" i="4" s="1"/>
  <c r="JG105" i="4"/>
  <c r="JP105" i="4" s="1"/>
  <c r="JN104" i="4"/>
  <c r="JW104" i="4" s="1"/>
  <c r="JM104" i="4"/>
  <c r="JV104" i="4" s="1"/>
  <c r="JL104" i="4"/>
  <c r="JU104" i="4" s="1"/>
  <c r="JK104" i="4"/>
  <c r="JT104" i="4" s="1"/>
  <c r="JJ104" i="4"/>
  <c r="JS104" i="4" s="1"/>
  <c r="JI104" i="4"/>
  <c r="JR104" i="4" s="1"/>
  <c r="JH104" i="4"/>
  <c r="JQ104" i="4" s="1"/>
  <c r="JN103" i="4"/>
  <c r="JW103" i="4" s="1"/>
  <c r="JM103" i="4"/>
  <c r="JV103" i="4" s="1"/>
  <c r="JL103" i="4"/>
  <c r="JU103" i="4" s="1"/>
  <c r="JK103" i="4"/>
  <c r="JT103" i="4" s="1"/>
  <c r="JI103" i="4"/>
  <c r="JR103" i="4" s="1"/>
  <c r="JG103" i="4"/>
  <c r="JP103" i="4" s="1"/>
  <c r="JN102" i="4"/>
  <c r="JW102" i="4" s="1"/>
  <c r="JM102" i="4"/>
  <c r="JV102" i="4" s="1"/>
  <c r="JL102" i="4"/>
  <c r="JU102" i="4" s="1"/>
  <c r="JK102" i="4"/>
  <c r="JT102" i="4" s="1"/>
  <c r="JI102" i="4"/>
  <c r="JR102" i="4" s="1"/>
  <c r="JH102" i="4"/>
  <c r="JQ102" i="4" s="1"/>
  <c r="JG102" i="4"/>
  <c r="JP102" i="4" s="1"/>
  <c r="JN101" i="4"/>
  <c r="JW101" i="4" s="1"/>
  <c r="JM101" i="4"/>
  <c r="JV101" i="4" s="1"/>
  <c r="JL101" i="4"/>
  <c r="JU101" i="4" s="1"/>
  <c r="JK101" i="4"/>
  <c r="JT101" i="4" s="1"/>
  <c r="JJ101" i="4"/>
  <c r="JS101" i="4" s="1"/>
  <c r="JI101" i="4"/>
  <c r="JR101" i="4" s="1"/>
  <c r="JN100" i="4"/>
  <c r="JW100" i="4" s="1"/>
  <c r="JM100" i="4"/>
  <c r="JV100" i="4" s="1"/>
  <c r="JL100" i="4"/>
  <c r="JU100" i="4" s="1"/>
  <c r="JK100" i="4"/>
  <c r="JT100" i="4" s="1"/>
  <c r="JJ100" i="4"/>
  <c r="JS100" i="4" s="1"/>
  <c r="JH100" i="4"/>
  <c r="JQ100" i="4" s="1"/>
  <c r="JN99" i="4"/>
  <c r="JW99" i="4" s="1"/>
  <c r="JM99" i="4"/>
  <c r="JV99" i="4" s="1"/>
  <c r="JL99" i="4"/>
  <c r="JU99" i="4" s="1"/>
  <c r="JK99" i="4"/>
  <c r="JT99" i="4" s="1"/>
  <c r="JJ99" i="4"/>
  <c r="JS99" i="4" s="1"/>
  <c r="JI99" i="4"/>
  <c r="JR99" i="4" s="1"/>
  <c r="JN98" i="4"/>
  <c r="JW98" i="4" s="1"/>
  <c r="JM98" i="4"/>
  <c r="JV98" i="4" s="1"/>
  <c r="JL98" i="4"/>
  <c r="JU98" i="4" s="1"/>
  <c r="JK98" i="4"/>
  <c r="JT98" i="4" s="1"/>
  <c r="JJ98" i="4"/>
  <c r="JS98" i="4" s="1"/>
  <c r="JI98" i="4"/>
  <c r="JR98" i="4" s="1"/>
  <c r="JG98" i="4"/>
  <c r="JP98" i="4" s="1"/>
  <c r="JN97" i="4"/>
  <c r="JW97" i="4" s="1"/>
  <c r="JM97" i="4"/>
  <c r="JV97" i="4" s="1"/>
  <c r="JL97" i="4"/>
  <c r="JU97" i="4" s="1"/>
  <c r="JK97" i="4"/>
  <c r="JT97" i="4" s="1"/>
  <c r="JJ97" i="4"/>
  <c r="JS97" i="4" s="1"/>
  <c r="JI97" i="4"/>
  <c r="JR97" i="4" s="1"/>
  <c r="JH97" i="4"/>
  <c r="JQ97" i="4" s="1"/>
  <c r="JN96" i="4"/>
  <c r="JW96" i="4" s="1"/>
  <c r="JM96" i="4"/>
  <c r="JV96" i="4" s="1"/>
  <c r="JL96" i="4"/>
  <c r="JU96" i="4" s="1"/>
  <c r="JK96" i="4"/>
  <c r="JT96" i="4" s="1"/>
  <c r="JJ96" i="4"/>
  <c r="JS96" i="4" s="1"/>
  <c r="JN95" i="4"/>
  <c r="JW95" i="4" s="1"/>
  <c r="JM95" i="4"/>
  <c r="JV95" i="4" s="1"/>
  <c r="JL95" i="4"/>
  <c r="JU95" i="4" s="1"/>
  <c r="JK95" i="4"/>
  <c r="JT95" i="4" s="1"/>
  <c r="JJ95" i="4"/>
  <c r="JS95" i="4" s="1"/>
  <c r="JH95" i="4"/>
  <c r="JQ95" i="4" s="1"/>
  <c r="JG95" i="4"/>
  <c r="JP95" i="4" s="1"/>
  <c r="JN94" i="4"/>
  <c r="JW94" i="4" s="1"/>
  <c r="JM94" i="4"/>
  <c r="JV94" i="4" s="1"/>
  <c r="JL94" i="4"/>
  <c r="JU94" i="4" s="1"/>
  <c r="JK94" i="4"/>
  <c r="JT94" i="4" s="1"/>
  <c r="JJ94" i="4"/>
  <c r="JS94" i="4" s="1"/>
  <c r="JI94" i="4"/>
  <c r="JR94" i="4" s="1"/>
  <c r="JG94" i="4"/>
  <c r="JP94" i="4" s="1"/>
  <c r="JN93" i="4"/>
  <c r="JW93" i="4" s="1"/>
  <c r="JM93" i="4"/>
  <c r="JV93" i="4" s="1"/>
  <c r="JL93" i="4"/>
  <c r="JU93" i="4" s="1"/>
  <c r="JK93" i="4"/>
  <c r="JT93" i="4" s="1"/>
  <c r="JJ93" i="4"/>
  <c r="JS93" i="4" s="1"/>
  <c r="JI93" i="4"/>
  <c r="JR93" i="4" s="1"/>
  <c r="JH93" i="4"/>
  <c r="JQ93" i="4" s="1"/>
  <c r="JN92" i="4"/>
  <c r="JW92" i="4" s="1"/>
  <c r="JM92" i="4"/>
  <c r="JV92" i="4" s="1"/>
  <c r="JL92" i="4"/>
  <c r="JU92" i="4" s="1"/>
  <c r="JK92" i="4"/>
  <c r="JT92" i="4" s="1"/>
  <c r="JI92" i="4"/>
  <c r="JR92" i="4" s="1"/>
  <c r="JH92" i="4"/>
  <c r="JQ92" i="4" s="1"/>
  <c r="JG92" i="4"/>
  <c r="JP92" i="4" s="1"/>
  <c r="JN91" i="4"/>
  <c r="JW91" i="4" s="1"/>
  <c r="JM91" i="4"/>
  <c r="JV91" i="4" s="1"/>
  <c r="JL91" i="4"/>
  <c r="JU91" i="4" s="1"/>
  <c r="JK91" i="4"/>
  <c r="JT91" i="4" s="1"/>
  <c r="JJ91" i="4"/>
  <c r="JS91" i="4" s="1"/>
  <c r="JH91" i="4"/>
  <c r="JQ91" i="4" s="1"/>
  <c r="JG91" i="4"/>
  <c r="JP91" i="4" s="1"/>
  <c r="JN90" i="4"/>
  <c r="JW90" i="4" s="1"/>
  <c r="JM90" i="4"/>
  <c r="JV90" i="4" s="1"/>
  <c r="JL90" i="4"/>
  <c r="JU90" i="4" s="1"/>
  <c r="JK90" i="4"/>
  <c r="JT90" i="4" s="1"/>
  <c r="JI90" i="4"/>
  <c r="JR90" i="4" s="1"/>
  <c r="JH90" i="4"/>
  <c r="JQ90" i="4" s="1"/>
  <c r="JG90" i="4"/>
  <c r="JP90" i="4" s="1"/>
  <c r="JN89" i="4"/>
  <c r="JW89" i="4" s="1"/>
  <c r="JM89" i="4"/>
  <c r="JV89" i="4" s="1"/>
  <c r="JL89" i="4"/>
  <c r="JU89" i="4" s="1"/>
  <c r="JK89" i="4"/>
  <c r="JT89" i="4" s="1"/>
  <c r="JJ89" i="4"/>
  <c r="JS89" i="4" s="1"/>
  <c r="JH89" i="4"/>
  <c r="JQ89" i="4" s="1"/>
  <c r="JG89" i="4"/>
  <c r="JP89" i="4" s="1"/>
  <c r="JN88" i="4"/>
  <c r="JW88" i="4" s="1"/>
  <c r="JM88" i="4"/>
  <c r="JV88" i="4" s="1"/>
  <c r="JL88" i="4"/>
  <c r="JU88" i="4" s="1"/>
  <c r="JK88" i="4"/>
  <c r="JT88" i="4" s="1"/>
  <c r="JJ88" i="4"/>
  <c r="JS88" i="4" s="1"/>
  <c r="JI88" i="4"/>
  <c r="JR88" i="4" s="1"/>
  <c r="JG88" i="4"/>
  <c r="JP88" i="4" s="1"/>
  <c r="JN87" i="4"/>
  <c r="JW87" i="4" s="1"/>
  <c r="JM87" i="4"/>
  <c r="JV87" i="4" s="1"/>
  <c r="JL87" i="4"/>
  <c r="JU87" i="4" s="1"/>
  <c r="JK87" i="4"/>
  <c r="JT87" i="4" s="1"/>
  <c r="JJ87" i="4"/>
  <c r="JS87" i="4" s="1"/>
  <c r="JI87" i="4"/>
  <c r="JR87" i="4" s="1"/>
  <c r="JH87" i="4"/>
  <c r="JQ87" i="4" s="1"/>
  <c r="JN86" i="4"/>
  <c r="JW86" i="4" s="1"/>
  <c r="JM86" i="4"/>
  <c r="JV86" i="4" s="1"/>
  <c r="JK86" i="4"/>
  <c r="JT86" i="4" s="1"/>
  <c r="JJ86" i="4"/>
  <c r="JS86" i="4" s="1"/>
  <c r="JI86" i="4"/>
  <c r="JR86" i="4" s="1"/>
  <c r="JH86" i="4"/>
  <c r="JQ86" i="4" s="1"/>
  <c r="JG86" i="4"/>
  <c r="JP86" i="4" s="1"/>
  <c r="JN85" i="4"/>
  <c r="JW85" i="4" s="1"/>
  <c r="JM85" i="4"/>
  <c r="JV85" i="4" s="1"/>
  <c r="JL85" i="4"/>
  <c r="JU85" i="4" s="1"/>
  <c r="JJ85" i="4"/>
  <c r="JS85" i="4" s="1"/>
  <c r="JI85" i="4"/>
  <c r="JR85" i="4" s="1"/>
  <c r="JH85" i="4"/>
  <c r="JQ85" i="4" s="1"/>
  <c r="JG85" i="4"/>
  <c r="JP85" i="4" s="1"/>
  <c r="JN84" i="4"/>
  <c r="JW84" i="4" s="1"/>
  <c r="JM84" i="4"/>
  <c r="JV84" i="4" s="1"/>
  <c r="JL84" i="4"/>
  <c r="JU84" i="4" s="1"/>
  <c r="JK84" i="4"/>
  <c r="JT84" i="4" s="1"/>
  <c r="JI84" i="4"/>
  <c r="JR84" i="4" s="1"/>
  <c r="JH84" i="4"/>
  <c r="JQ84" i="4" s="1"/>
  <c r="JG84" i="4"/>
  <c r="JP84" i="4" s="1"/>
  <c r="JN83" i="4"/>
  <c r="JW83" i="4" s="1"/>
  <c r="JM83" i="4"/>
  <c r="JV83" i="4" s="1"/>
  <c r="JL83" i="4"/>
  <c r="JU83" i="4" s="1"/>
  <c r="JK83" i="4"/>
  <c r="JT83" i="4" s="1"/>
  <c r="JJ83" i="4"/>
  <c r="JS83" i="4" s="1"/>
  <c r="JH83" i="4"/>
  <c r="JQ83" i="4" s="1"/>
  <c r="JG83" i="4"/>
  <c r="JP83" i="4" s="1"/>
  <c r="JN82" i="4"/>
  <c r="JW82" i="4" s="1"/>
  <c r="JM82" i="4"/>
  <c r="JV82" i="4" s="1"/>
  <c r="JL82" i="4"/>
  <c r="JU82" i="4" s="1"/>
  <c r="JK82" i="4"/>
  <c r="JT82" i="4" s="1"/>
  <c r="JJ82" i="4"/>
  <c r="JS82" i="4" s="1"/>
  <c r="JI82" i="4"/>
  <c r="JR82" i="4" s="1"/>
  <c r="JG82" i="4"/>
  <c r="JP82" i="4" s="1"/>
  <c r="JN81" i="4"/>
  <c r="JW81" i="4" s="1"/>
  <c r="JM81" i="4"/>
  <c r="JV81" i="4" s="1"/>
  <c r="JL81" i="4"/>
  <c r="JU81" i="4" s="1"/>
  <c r="JK81" i="4"/>
  <c r="JT81" i="4" s="1"/>
  <c r="JJ81" i="4"/>
  <c r="JS81" i="4" s="1"/>
  <c r="JI81" i="4"/>
  <c r="JR81" i="4" s="1"/>
  <c r="JH81" i="4"/>
  <c r="JQ81" i="4" s="1"/>
  <c r="JN80" i="4"/>
  <c r="JW80" i="4" s="1"/>
  <c r="JM80" i="4"/>
  <c r="JV80" i="4" s="1"/>
  <c r="JL80" i="4"/>
  <c r="JU80" i="4" s="1"/>
  <c r="JJ80" i="4"/>
  <c r="JS80" i="4" s="1"/>
  <c r="JI80" i="4"/>
  <c r="JR80" i="4" s="1"/>
  <c r="JH80" i="4"/>
  <c r="JQ80" i="4" s="1"/>
  <c r="JN79" i="4"/>
  <c r="JW79" i="4" s="1"/>
  <c r="JM79" i="4"/>
  <c r="JV79" i="4" s="1"/>
  <c r="JL79" i="4"/>
  <c r="JU79" i="4" s="1"/>
  <c r="JK79" i="4"/>
  <c r="JT79" i="4" s="1"/>
  <c r="JI79" i="4"/>
  <c r="JR79" i="4" s="1"/>
  <c r="JN78" i="4"/>
  <c r="JW78" i="4" s="1"/>
  <c r="JM78" i="4"/>
  <c r="JV78" i="4" s="1"/>
  <c r="JL78" i="4"/>
  <c r="JU78" i="4" s="1"/>
  <c r="JK78" i="4"/>
  <c r="JT78" i="4" s="1"/>
  <c r="JJ78" i="4"/>
  <c r="JS78" i="4" s="1"/>
  <c r="JI78" i="4"/>
  <c r="JR78" i="4" s="1"/>
  <c r="JN77" i="4"/>
  <c r="JW77" i="4" s="1"/>
  <c r="JM77" i="4"/>
  <c r="JV77" i="4" s="1"/>
  <c r="JL77" i="4"/>
  <c r="JU77" i="4" s="1"/>
  <c r="JK77" i="4"/>
  <c r="JT77" i="4" s="1"/>
  <c r="JJ77" i="4"/>
  <c r="JS77" i="4" s="1"/>
  <c r="JH77" i="4"/>
  <c r="JQ77" i="4" s="1"/>
  <c r="JN76" i="4"/>
  <c r="JW76" i="4" s="1"/>
  <c r="JM76" i="4"/>
  <c r="JV76" i="4" s="1"/>
  <c r="JL76" i="4"/>
  <c r="JU76" i="4" s="1"/>
  <c r="JK76" i="4"/>
  <c r="JT76" i="4" s="1"/>
  <c r="JJ76" i="4"/>
  <c r="JS76" i="4" s="1"/>
  <c r="JI76" i="4"/>
  <c r="JR76" i="4" s="1"/>
  <c r="JN75" i="4"/>
  <c r="JW75" i="4" s="1"/>
  <c r="JM75" i="4"/>
  <c r="JV75" i="4" s="1"/>
  <c r="JL75" i="4"/>
  <c r="JU75" i="4" s="1"/>
  <c r="JK75" i="4"/>
  <c r="JT75" i="4" s="1"/>
  <c r="JI75" i="4"/>
  <c r="JR75" i="4" s="1"/>
  <c r="JH75" i="4"/>
  <c r="JQ75" i="4" s="1"/>
  <c r="JG75" i="4"/>
  <c r="JP75" i="4" s="1"/>
  <c r="JN74" i="4"/>
  <c r="JW74" i="4" s="1"/>
  <c r="JM74" i="4"/>
  <c r="JV74" i="4" s="1"/>
  <c r="JL74" i="4"/>
  <c r="JU74" i="4" s="1"/>
  <c r="JK74" i="4"/>
  <c r="JT74" i="4" s="1"/>
  <c r="JJ74" i="4"/>
  <c r="JS74" i="4" s="1"/>
  <c r="JH74" i="4"/>
  <c r="JQ74" i="4" s="1"/>
  <c r="JG74" i="4"/>
  <c r="JP74" i="4" s="1"/>
  <c r="JN73" i="4"/>
  <c r="JW73" i="4" s="1"/>
  <c r="JM73" i="4"/>
  <c r="JV73" i="4" s="1"/>
  <c r="JL73" i="4"/>
  <c r="JU73" i="4" s="1"/>
  <c r="JK73" i="4"/>
  <c r="JT73" i="4" s="1"/>
  <c r="JJ73" i="4"/>
  <c r="JS73" i="4" s="1"/>
  <c r="JI73" i="4"/>
  <c r="JR73" i="4" s="1"/>
  <c r="JG73" i="4"/>
  <c r="JP73" i="4" s="1"/>
  <c r="JN72" i="4"/>
  <c r="JW72" i="4" s="1"/>
  <c r="JM72" i="4"/>
  <c r="JV72" i="4" s="1"/>
  <c r="JL72" i="4"/>
  <c r="JU72" i="4" s="1"/>
  <c r="JK72" i="4"/>
  <c r="JT72" i="4" s="1"/>
  <c r="JJ72" i="4"/>
  <c r="JS72" i="4" s="1"/>
  <c r="JI72" i="4"/>
  <c r="JR72" i="4" s="1"/>
  <c r="JH72" i="4"/>
  <c r="JQ72" i="4" s="1"/>
  <c r="JN71" i="4"/>
  <c r="JW71" i="4" s="1"/>
  <c r="JM71" i="4"/>
  <c r="JV71" i="4" s="1"/>
  <c r="JL71" i="4"/>
  <c r="JU71" i="4" s="1"/>
  <c r="JK71" i="4"/>
  <c r="JT71" i="4" s="1"/>
  <c r="JI71" i="4"/>
  <c r="JR71" i="4" s="1"/>
  <c r="JH71" i="4"/>
  <c r="JQ71" i="4" s="1"/>
  <c r="JG71" i="4"/>
  <c r="JP71" i="4" s="1"/>
  <c r="JN70" i="4"/>
  <c r="JW70" i="4" s="1"/>
  <c r="JM70" i="4"/>
  <c r="JV70" i="4" s="1"/>
  <c r="JL70" i="4"/>
  <c r="JU70" i="4" s="1"/>
  <c r="JK70" i="4"/>
  <c r="JT70" i="4" s="1"/>
  <c r="JJ70" i="4"/>
  <c r="JS70" i="4" s="1"/>
  <c r="JG70" i="4"/>
  <c r="JP70" i="4" s="1"/>
  <c r="JN69" i="4"/>
  <c r="JW69" i="4" s="1"/>
  <c r="JM69" i="4"/>
  <c r="JV69" i="4" s="1"/>
  <c r="JL69" i="4"/>
  <c r="JU69" i="4" s="1"/>
  <c r="JK69" i="4"/>
  <c r="JT69" i="4" s="1"/>
  <c r="JJ69" i="4"/>
  <c r="JS69" i="4" s="1"/>
  <c r="JI69" i="4"/>
  <c r="JR69" i="4" s="1"/>
  <c r="JH69" i="4"/>
  <c r="JQ69" i="4" s="1"/>
  <c r="JN68" i="4"/>
  <c r="JW68" i="4" s="1"/>
  <c r="JM68" i="4"/>
  <c r="JV68" i="4" s="1"/>
  <c r="JL68" i="4"/>
  <c r="JU68" i="4" s="1"/>
  <c r="JK68" i="4"/>
  <c r="JT68" i="4" s="1"/>
  <c r="JJ68" i="4"/>
  <c r="JS68" i="4" s="1"/>
  <c r="JN67" i="4"/>
  <c r="JW67" i="4" s="1"/>
  <c r="JM67" i="4"/>
  <c r="JV67" i="4" s="1"/>
  <c r="JL67" i="4"/>
  <c r="JU67" i="4" s="1"/>
  <c r="JK67" i="4"/>
  <c r="JT67" i="4" s="1"/>
  <c r="JI67" i="4"/>
  <c r="JR67" i="4" s="1"/>
  <c r="JH67" i="4"/>
  <c r="JQ67" i="4" s="1"/>
  <c r="JG67" i="4"/>
  <c r="JP67" i="4" s="1"/>
  <c r="JN66" i="4"/>
  <c r="JW66" i="4" s="1"/>
  <c r="JM66" i="4"/>
  <c r="JV66" i="4" s="1"/>
  <c r="JL66" i="4"/>
  <c r="JU66" i="4" s="1"/>
  <c r="JK66" i="4"/>
  <c r="JT66" i="4" s="1"/>
  <c r="JJ66" i="4"/>
  <c r="JS66" i="4" s="1"/>
  <c r="JN65" i="4"/>
  <c r="JW65" i="4" s="1"/>
  <c r="JM65" i="4"/>
  <c r="JV65" i="4" s="1"/>
  <c r="JL65" i="4"/>
  <c r="JU65" i="4" s="1"/>
  <c r="JK65" i="4"/>
  <c r="JT65" i="4" s="1"/>
  <c r="JJ65" i="4"/>
  <c r="JS65" i="4" s="1"/>
  <c r="JI65" i="4"/>
  <c r="JR65" i="4" s="1"/>
  <c r="JN64" i="4"/>
  <c r="JW64" i="4" s="1"/>
  <c r="JM64" i="4"/>
  <c r="JV64" i="4" s="1"/>
  <c r="JL64" i="4"/>
  <c r="JU64" i="4" s="1"/>
  <c r="JJ64" i="4"/>
  <c r="JS64" i="4" s="1"/>
  <c r="JI64" i="4"/>
  <c r="JR64" i="4" s="1"/>
  <c r="JH64" i="4"/>
  <c r="JQ64" i="4" s="1"/>
  <c r="JG64" i="4"/>
  <c r="JP64" i="4" s="1"/>
  <c r="JN63" i="4"/>
  <c r="JW63" i="4" s="1"/>
  <c r="JM63" i="4"/>
  <c r="JV63" i="4" s="1"/>
  <c r="JL63" i="4"/>
  <c r="JU63" i="4" s="1"/>
  <c r="JK63" i="4"/>
  <c r="JT63" i="4" s="1"/>
  <c r="JH63" i="4"/>
  <c r="JQ63" i="4" s="1"/>
  <c r="JG63" i="4"/>
  <c r="JP63" i="4" s="1"/>
  <c r="JN62" i="4"/>
  <c r="JW62" i="4" s="1"/>
  <c r="JM62" i="4"/>
  <c r="JV62" i="4" s="1"/>
  <c r="JL62" i="4"/>
  <c r="JU62" i="4" s="1"/>
  <c r="JK62" i="4"/>
  <c r="JT62" i="4" s="1"/>
  <c r="JJ62" i="4"/>
  <c r="JS62" i="4" s="1"/>
  <c r="JI62" i="4"/>
  <c r="JR62" i="4" s="1"/>
  <c r="JG62" i="4"/>
  <c r="JP62" i="4" s="1"/>
  <c r="JN61" i="4"/>
  <c r="JW61" i="4" s="1"/>
  <c r="JM61" i="4"/>
  <c r="JV61" i="4" s="1"/>
  <c r="JL61" i="4"/>
  <c r="JU61" i="4" s="1"/>
  <c r="JK61" i="4"/>
  <c r="JT61" i="4" s="1"/>
  <c r="JJ61" i="4"/>
  <c r="JS61" i="4" s="1"/>
  <c r="JI61" i="4"/>
  <c r="JR61" i="4" s="1"/>
  <c r="JH61" i="4"/>
  <c r="JQ61" i="4" s="1"/>
  <c r="JN60" i="4"/>
  <c r="JW60" i="4" s="1"/>
  <c r="JM60" i="4"/>
  <c r="JV60" i="4" s="1"/>
  <c r="JL60" i="4"/>
  <c r="JU60" i="4" s="1"/>
  <c r="JK60" i="4"/>
  <c r="JT60" i="4" s="1"/>
  <c r="JJ60" i="4"/>
  <c r="JS60" i="4" s="1"/>
  <c r="JH60" i="4"/>
  <c r="JQ60" i="4" s="1"/>
  <c r="JG60" i="4"/>
  <c r="JP60" i="4" s="1"/>
  <c r="JN59" i="4"/>
  <c r="JW59" i="4" s="1"/>
  <c r="JM59" i="4"/>
  <c r="JV59" i="4" s="1"/>
  <c r="JL59" i="4"/>
  <c r="JU59" i="4" s="1"/>
  <c r="JK59" i="4"/>
  <c r="JT59" i="4" s="1"/>
  <c r="JJ59" i="4"/>
  <c r="JS59" i="4" s="1"/>
  <c r="JI59" i="4"/>
  <c r="JR59" i="4" s="1"/>
  <c r="JG59" i="4"/>
  <c r="JP59" i="4" s="1"/>
  <c r="JN58" i="4"/>
  <c r="JW58" i="4" s="1"/>
  <c r="JM58" i="4"/>
  <c r="JV58" i="4" s="1"/>
  <c r="JL58" i="4"/>
  <c r="JU58" i="4" s="1"/>
  <c r="JK58" i="4"/>
  <c r="JT58" i="4" s="1"/>
  <c r="JJ58" i="4"/>
  <c r="JS58" i="4" s="1"/>
  <c r="JI58" i="4"/>
  <c r="JR58" i="4" s="1"/>
  <c r="JH58" i="4"/>
  <c r="JQ58" i="4" s="1"/>
  <c r="JN57" i="4"/>
  <c r="JW57" i="4" s="1"/>
  <c r="JM57" i="4"/>
  <c r="JV57" i="4" s="1"/>
  <c r="JL57" i="4"/>
  <c r="JU57" i="4" s="1"/>
  <c r="JK57" i="4"/>
  <c r="JT57" i="4" s="1"/>
  <c r="JJ57" i="4"/>
  <c r="JS57" i="4" s="1"/>
  <c r="JN56" i="4"/>
  <c r="JW56" i="4" s="1"/>
  <c r="JM56" i="4"/>
  <c r="JV56" i="4" s="1"/>
  <c r="JL56" i="4"/>
  <c r="JU56" i="4" s="1"/>
  <c r="JK56" i="4"/>
  <c r="JT56" i="4" s="1"/>
  <c r="JJ56" i="4"/>
  <c r="JS56" i="4" s="1"/>
  <c r="JN55" i="4"/>
  <c r="JW55" i="4" s="1"/>
  <c r="JM55" i="4"/>
  <c r="JV55" i="4" s="1"/>
  <c r="JL55" i="4"/>
  <c r="JU55" i="4" s="1"/>
  <c r="JK55" i="4"/>
  <c r="JT55" i="4" s="1"/>
  <c r="JI55" i="4"/>
  <c r="JR55" i="4" s="1"/>
  <c r="JH55" i="4"/>
  <c r="JQ55" i="4" s="1"/>
  <c r="JG55" i="4"/>
  <c r="JP55" i="4" s="1"/>
  <c r="JN54" i="4"/>
  <c r="JW54" i="4" s="1"/>
  <c r="JM54" i="4"/>
  <c r="JV54" i="4" s="1"/>
  <c r="JL54" i="4"/>
  <c r="JU54" i="4" s="1"/>
  <c r="JK54" i="4"/>
  <c r="JT54" i="4" s="1"/>
  <c r="JJ54" i="4"/>
  <c r="JS54" i="4" s="1"/>
  <c r="JH54" i="4"/>
  <c r="JQ54" i="4" s="1"/>
  <c r="JG54" i="4"/>
  <c r="JP54" i="4" s="1"/>
  <c r="JN53" i="4"/>
  <c r="JW53" i="4" s="1"/>
  <c r="JM53" i="4"/>
  <c r="JV53" i="4" s="1"/>
  <c r="JL53" i="4"/>
  <c r="JU53" i="4" s="1"/>
  <c r="JK53" i="4"/>
  <c r="JT53" i="4" s="1"/>
  <c r="JJ53" i="4"/>
  <c r="JS53" i="4" s="1"/>
  <c r="JI53" i="4"/>
  <c r="JR53" i="4" s="1"/>
  <c r="JG53" i="4"/>
  <c r="JP53" i="4" s="1"/>
  <c r="JN52" i="4"/>
  <c r="JW52" i="4" s="1"/>
  <c r="JM52" i="4"/>
  <c r="JV52" i="4" s="1"/>
  <c r="JL52" i="4"/>
  <c r="JU52" i="4" s="1"/>
  <c r="JK52" i="4"/>
  <c r="JT52" i="4" s="1"/>
  <c r="JJ52" i="4"/>
  <c r="JS52" i="4" s="1"/>
  <c r="JI52" i="4"/>
  <c r="JR52" i="4" s="1"/>
  <c r="JH52" i="4"/>
  <c r="JQ52" i="4" s="1"/>
  <c r="JN51" i="4"/>
  <c r="JW51" i="4" s="1"/>
  <c r="JM51" i="4"/>
  <c r="JV51" i="4" s="1"/>
  <c r="JL51" i="4"/>
  <c r="JU51" i="4" s="1"/>
  <c r="JK51" i="4"/>
  <c r="JT51" i="4" s="1"/>
  <c r="JN50" i="4"/>
  <c r="JW50" i="4" s="1"/>
  <c r="JM50" i="4"/>
  <c r="JV50" i="4" s="1"/>
  <c r="JL50" i="4"/>
  <c r="JU50" i="4" s="1"/>
  <c r="JK50" i="4"/>
  <c r="JT50" i="4" s="1"/>
  <c r="JN49" i="4"/>
  <c r="JW49" i="4" s="1"/>
  <c r="JM49" i="4"/>
  <c r="JV49" i="4" s="1"/>
  <c r="JL49" i="4"/>
  <c r="JU49" i="4" s="1"/>
  <c r="JK49" i="4"/>
  <c r="JT49" i="4" s="1"/>
  <c r="JN48" i="4"/>
  <c r="JW48" i="4" s="1"/>
  <c r="JM48" i="4"/>
  <c r="JV48" i="4" s="1"/>
  <c r="JL48" i="4"/>
  <c r="JU48" i="4" s="1"/>
  <c r="JK48" i="4"/>
  <c r="JT48" i="4" s="1"/>
  <c r="JI48" i="4"/>
  <c r="JR48" i="4" s="1"/>
  <c r="JH48" i="4"/>
  <c r="JQ48" i="4" s="1"/>
  <c r="JG48" i="4"/>
  <c r="JP48" i="4" s="1"/>
  <c r="JN47" i="4"/>
  <c r="JW47" i="4" s="1"/>
  <c r="JM47" i="4"/>
  <c r="JV47" i="4" s="1"/>
  <c r="JL47" i="4"/>
  <c r="JU47" i="4" s="1"/>
  <c r="JK47" i="4"/>
  <c r="JT47" i="4" s="1"/>
  <c r="JJ47" i="4"/>
  <c r="JS47" i="4" s="1"/>
  <c r="JG47" i="4"/>
  <c r="JP47" i="4" s="1"/>
  <c r="JN46" i="4"/>
  <c r="JW46" i="4" s="1"/>
  <c r="JM46" i="4"/>
  <c r="JV46" i="4" s="1"/>
  <c r="JL46" i="4"/>
  <c r="JU46" i="4" s="1"/>
  <c r="JK46" i="4"/>
  <c r="JT46" i="4" s="1"/>
  <c r="JJ46" i="4"/>
  <c r="JS46" i="4" s="1"/>
  <c r="JI46" i="4"/>
  <c r="JR46" i="4" s="1"/>
  <c r="JH46" i="4"/>
  <c r="JQ46" i="4" s="1"/>
  <c r="JN45" i="4"/>
  <c r="JW45" i="4" s="1"/>
  <c r="JM45" i="4"/>
  <c r="JV45" i="4" s="1"/>
  <c r="JK45" i="4"/>
  <c r="JT45" i="4" s="1"/>
  <c r="JJ45" i="4"/>
  <c r="JS45" i="4" s="1"/>
  <c r="JI45" i="4"/>
  <c r="JR45" i="4" s="1"/>
  <c r="JH45" i="4"/>
  <c r="JQ45" i="4" s="1"/>
  <c r="JG45" i="4"/>
  <c r="JP45" i="4" s="1"/>
  <c r="JN44" i="4"/>
  <c r="JW44" i="4" s="1"/>
  <c r="JM44" i="4"/>
  <c r="JV44" i="4" s="1"/>
  <c r="JL44" i="4"/>
  <c r="JU44" i="4" s="1"/>
  <c r="JJ44" i="4"/>
  <c r="JS44" i="4" s="1"/>
  <c r="JI44" i="4"/>
  <c r="JR44" i="4" s="1"/>
  <c r="JH44" i="4"/>
  <c r="JQ44" i="4" s="1"/>
  <c r="JG44" i="4"/>
  <c r="JP44" i="4" s="1"/>
  <c r="JN43" i="4"/>
  <c r="JW43" i="4" s="1"/>
  <c r="JM43" i="4"/>
  <c r="JV43" i="4" s="1"/>
  <c r="JL43" i="4"/>
  <c r="JU43" i="4" s="1"/>
  <c r="JK43" i="4"/>
  <c r="JT43" i="4" s="1"/>
  <c r="JI43" i="4"/>
  <c r="JR43" i="4" s="1"/>
  <c r="JH43" i="4"/>
  <c r="JQ43" i="4" s="1"/>
  <c r="JG43" i="4"/>
  <c r="JP43" i="4" s="1"/>
  <c r="JN42" i="4"/>
  <c r="JW42" i="4" s="1"/>
  <c r="JM42" i="4"/>
  <c r="JV42" i="4" s="1"/>
  <c r="JL42" i="4"/>
  <c r="JU42" i="4" s="1"/>
  <c r="JK42" i="4"/>
  <c r="JT42" i="4" s="1"/>
  <c r="JJ42" i="4"/>
  <c r="JS42" i="4" s="1"/>
  <c r="JH42" i="4"/>
  <c r="JQ42" i="4" s="1"/>
  <c r="JG42" i="4"/>
  <c r="JP42" i="4" s="1"/>
  <c r="JN41" i="4"/>
  <c r="JW41" i="4" s="1"/>
  <c r="JM41" i="4"/>
  <c r="JV41" i="4" s="1"/>
  <c r="JL41" i="4"/>
  <c r="JU41" i="4" s="1"/>
  <c r="JK41" i="4"/>
  <c r="JT41" i="4" s="1"/>
  <c r="JJ41" i="4"/>
  <c r="JS41" i="4" s="1"/>
  <c r="JI41" i="4"/>
  <c r="JR41" i="4" s="1"/>
  <c r="JG41" i="4"/>
  <c r="JP41" i="4" s="1"/>
  <c r="JN40" i="4"/>
  <c r="JW40" i="4" s="1"/>
  <c r="JM40" i="4"/>
  <c r="JV40" i="4" s="1"/>
  <c r="JL40" i="4"/>
  <c r="JU40" i="4" s="1"/>
  <c r="JK40" i="4"/>
  <c r="JT40" i="4" s="1"/>
  <c r="JJ40" i="4"/>
  <c r="JS40" i="4" s="1"/>
  <c r="JI40" i="4"/>
  <c r="JR40" i="4" s="1"/>
  <c r="JH40" i="4"/>
  <c r="JQ40" i="4" s="1"/>
  <c r="JN39" i="4"/>
  <c r="JW39" i="4" s="1"/>
  <c r="JM39" i="4"/>
  <c r="JV39" i="4" s="1"/>
  <c r="JL39" i="4"/>
  <c r="JU39" i="4" s="1"/>
  <c r="JK39" i="4"/>
  <c r="JT39" i="4" s="1"/>
  <c r="JI39" i="4"/>
  <c r="JR39" i="4" s="1"/>
  <c r="JH39" i="4"/>
  <c r="JQ39" i="4" s="1"/>
  <c r="JG39" i="4"/>
  <c r="JP39" i="4" s="1"/>
  <c r="JN38" i="4"/>
  <c r="JW38" i="4" s="1"/>
  <c r="JM38" i="4"/>
  <c r="JV38" i="4" s="1"/>
  <c r="JL38" i="4"/>
  <c r="JU38" i="4" s="1"/>
  <c r="JK38" i="4"/>
  <c r="JT38" i="4" s="1"/>
  <c r="JJ38" i="4"/>
  <c r="JS38" i="4" s="1"/>
  <c r="JH38" i="4"/>
  <c r="JQ38" i="4" s="1"/>
  <c r="JG38" i="4"/>
  <c r="JP38" i="4" s="1"/>
  <c r="JN37" i="4"/>
  <c r="JW37" i="4" s="1"/>
  <c r="JM37" i="4"/>
  <c r="JV37" i="4" s="1"/>
  <c r="JL37" i="4"/>
  <c r="JU37" i="4" s="1"/>
  <c r="JK37" i="4"/>
  <c r="JT37" i="4" s="1"/>
  <c r="JJ37" i="4"/>
  <c r="JS37" i="4" s="1"/>
  <c r="JI37" i="4"/>
  <c r="JR37" i="4" s="1"/>
  <c r="JG37" i="4"/>
  <c r="JP37" i="4" s="1"/>
  <c r="JN36" i="4"/>
  <c r="JW36" i="4" s="1"/>
  <c r="JM36" i="4"/>
  <c r="JV36" i="4" s="1"/>
  <c r="JL36" i="4"/>
  <c r="JU36" i="4" s="1"/>
  <c r="JK36" i="4"/>
  <c r="JT36" i="4" s="1"/>
  <c r="JJ36" i="4"/>
  <c r="JS36" i="4" s="1"/>
  <c r="JI36" i="4"/>
  <c r="JR36" i="4" s="1"/>
  <c r="JH36" i="4"/>
  <c r="JQ36" i="4" s="1"/>
  <c r="JN35" i="4"/>
  <c r="JW35" i="4" s="1"/>
  <c r="JM35" i="4"/>
  <c r="JV35" i="4" s="1"/>
  <c r="JL35" i="4"/>
  <c r="JU35" i="4" s="1"/>
  <c r="JJ35" i="4"/>
  <c r="JS35" i="4" s="1"/>
  <c r="JI35" i="4"/>
  <c r="JR35" i="4" s="1"/>
  <c r="JH35" i="4"/>
  <c r="JQ35" i="4" s="1"/>
  <c r="JG35" i="4"/>
  <c r="JP35" i="4" s="1"/>
  <c r="JN34" i="4"/>
  <c r="JW34" i="4" s="1"/>
  <c r="JM34" i="4"/>
  <c r="JV34" i="4" s="1"/>
  <c r="JL34" i="4"/>
  <c r="JU34" i="4" s="1"/>
  <c r="JK34" i="4"/>
  <c r="JT34" i="4" s="1"/>
  <c r="JI34" i="4"/>
  <c r="JR34" i="4" s="1"/>
  <c r="JH34" i="4"/>
  <c r="JQ34" i="4" s="1"/>
  <c r="JG34" i="4"/>
  <c r="JP34" i="4" s="1"/>
  <c r="JN33" i="4"/>
  <c r="JW33" i="4" s="1"/>
  <c r="JM33" i="4"/>
  <c r="JV33" i="4" s="1"/>
  <c r="JL33" i="4"/>
  <c r="JU33" i="4" s="1"/>
  <c r="JK33" i="4"/>
  <c r="JT33" i="4" s="1"/>
  <c r="JJ33" i="4"/>
  <c r="JS33" i="4" s="1"/>
  <c r="JH33" i="4"/>
  <c r="JQ33" i="4" s="1"/>
  <c r="JG33" i="4"/>
  <c r="JP33" i="4" s="1"/>
  <c r="JN32" i="4"/>
  <c r="JW32" i="4" s="1"/>
  <c r="JM32" i="4"/>
  <c r="JV32" i="4" s="1"/>
  <c r="JL32" i="4"/>
  <c r="JU32" i="4" s="1"/>
  <c r="JK32" i="4"/>
  <c r="JT32" i="4" s="1"/>
  <c r="JJ32" i="4"/>
  <c r="JS32" i="4" s="1"/>
  <c r="JI32" i="4"/>
  <c r="JR32" i="4" s="1"/>
  <c r="JG32" i="4"/>
  <c r="JP32" i="4" s="1"/>
  <c r="JN31" i="4"/>
  <c r="JW31" i="4" s="1"/>
  <c r="JM31" i="4"/>
  <c r="JV31" i="4" s="1"/>
  <c r="JL31" i="4"/>
  <c r="JU31" i="4" s="1"/>
  <c r="JK31" i="4"/>
  <c r="JT31" i="4" s="1"/>
  <c r="JJ31" i="4"/>
  <c r="JS31" i="4" s="1"/>
  <c r="JI31" i="4"/>
  <c r="JR31" i="4" s="1"/>
  <c r="JH31" i="4"/>
  <c r="JQ31" i="4" s="1"/>
  <c r="JL30" i="4"/>
  <c r="JU30" i="4" s="1"/>
  <c r="JK30" i="4"/>
  <c r="JT30" i="4" s="1"/>
  <c r="JJ30" i="4"/>
  <c r="JS30" i="4" s="1"/>
  <c r="JI30" i="4"/>
  <c r="JR30" i="4" s="1"/>
  <c r="JH30" i="4"/>
  <c r="JQ30" i="4" s="1"/>
  <c r="JG30" i="4"/>
  <c r="JP30" i="4" s="1"/>
  <c r="JN29" i="4"/>
  <c r="JW29" i="4" s="1"/>
  <c r="JM29" i="4"/>
  <c r="JV29" i="4" s="1"/>
  <c r="JJ29" i="4"/>
  <c r="JS29" i="4" s="1"/>
  <c r="JI29" i="4"/>
  <c r="JR29" i="4" s="1"/>
  <c r="JH29" i="4"/>
  <c r="JQ29" i="4" s="1"/>
  <c r="JG29" i="4"/>
  <c r="JP29" i="4" s="1"/>
  <c r="JN28" i="4"/>
  <c r="JW28" i="4" s="1"/>
  <c r="JM28" i="4"/>
  <c r="JV28" i="4" s="1"/>
  <c r="JL28" i="4"/>
  <c r="JU28" i="4" s="1"/>
  <c r="JK28" i="4"/>
  <c r="JT28" i="4" s="1"/>
  <c r="JI28" i="4"/>
  <c r="JR28" i="4" s="1"/>
  <c r="JH28" i="4"/>
  <c r="JQ28" i="4" s="1"/>
  <c r="JG28" i="4"/>
  <c r="JP28" i="4" s="1"/>
  <c r="JN27" i="4"/>
  <c r="JW27" i="4" s="1"/>
  <c r="JM27" i="4"/>
  <c r="JV27" i="4" s="1"/>
  <c r="JL27" i="4"/>
  <c r="JU27" i="4" s="1"/>
  <c r="JK27" i="4"/>
  <c r="JT27" i="4" s="1"/>
  <c r="JJ27" i="4"/>
  <c r="JS27" i="4" s="1"/>
  <c r="JH27" i="4"/>
  <c r="JQ27" i="4" s="1"/>
  <c r="JG27" i="4"/>
  <c r="JP27" i="4" s="1"/>
  <c r="JN26" i="4"/>
  <c r="JW26" i="4" s="1"/>
  <c r="JM26" i="4"/>
  <c r="JV26" i="4" s="1"/>
  <c r="JL26" i="4"/>
  <c r="JU26" i="4" s="1"/>
  <c r="JK26" i="4"/>
  <c r="JT26" i="4" s="1"/>
  <c r="JJ26" i="4"/>
  <c r="JS26" i="4" s="1"/>
  <c r="JI26" i="4"/>
  <c r="JR26" i="4" s="1"/>
  <c r="JN25" i="4"/>
  <c r="JW25" i="4" s="1"/>
  <c r="JM25" i="4"/>
  <c r="JV25" i="4" s="1"/>
  <c r="JL25" i="4"/>
  <c r="JU25" i="4" s="1"/>
  <c r="JK25" i="4"/>
  <c r="JT25" i="4" s="1"/>
  <c r="JJ25" i="4"/>
  <c r="JS25" i="4" s="1"/>
  <c r="JH25" i="4"/>
  <c r="JQ25" i="4" s="1"/>
  <c r="JG25" i="4"/>
  <c r="JP25" i="4" s="1"/>
  <c r="JN24" i="4"/>
  <c r="JW24" i="4" s="1"/>
  <c r="JM24" i="4"/>
  <c r="JV24" i="4" s="1"/>
  <c r="JL24" i="4"/>
  <c r="JU24" i="4" s="1"/>
  <c r="JK24" i="4"/>
  <c r="JT24" i="4" s="1"/>
  <c r="JJ24" i="4"/>
  <c r="JS24" i="4" s="1"/>
  <c r="JI24" i="4"/>
  <c r="JR24" i="4" s="1"/>
  <c r="JG24" i="4"/>
  <c r="JP24" i="4" s="1"/>
  <c r="JN23" i="4"/>
  <c r="JW23" i="4" s="1"/>
  <c r="JM23" i="4"/>
  <c r="JV23" i="4" s="1"/>
  <c r="JL23" i="4"/>
  <c r="JU23" i="4" s="1"/>
  <c r="JK23" i="4"/>
  <c r="JT23" i="4" s="1"/>
  <c r="JJ23" i="4"/>
  <c r="JS23" i="4" s="1"/>
  <c r="JI23" i="4"/>
  <c r="JR23" i="4" s="1"/>
  <c r="JH23" i="4"/>
  <c r="JQ23" i="4" s="1"/>
  <c r="JN22" i="4"/>
  <c r="JW22" i="4" s="1"/>
  <c r="JM22" i="4"/>
  <c r="JV22" i="4" s="1"/>
  <c r="JL22" i="4"/>
  <c r="JU22" i="4" s="1"/>
  <c r="JJ22" i="4"/>
  <c r="JS22" i="4" s="1"/>
  <c r="JI22" i="4"/>
  <c r="JR22" i="4" s="1"/>
  <c r="JH22" i="4"/>
  <c r="JQ22" i="4" s="1"/>
  <c r="JG22" i="4"/>
  <c r="JP22" i="4" s="1"/>
  <c r="JN21" i="4"/>
  <c r="JW21" i="4" s="1"/>
  <c r="JM21" i="4"/>
  <c r="JV21" i="4" s="1"/>
  <c r="JL21" i="4"/>
  <c r="JU21" i="4" s="1"/>
  <c r="JK21" i="4"/>
  <c r="JT21" i="4" s="1"/>
  <c r="JI21" i="4"/>
  <c r="JR21" i="4" s="1"/>
  <c r="JH21" i="4"/>
  <c r="JQ21" i="4" s="1"/>
  <c r="JG21" i="4"/>
  <c r="JP21" i="4" s="1"/>
  <c r="JN20" i="4"/>
  <c r="JW20" i="4" s="1"/>
  <c r="JM20" i="4"/>
  <c r="JV20" i="4" s="1"/>
  <c r="JL20" i="4"/>
  <c r="JU20" i="4" s="1"/>
  <c r="JK20" i="4"/>
  <c r="JT20" i="4" s="1"/>
  <c r="JJ20" i="4"/>
  <c r="JS20" i="4" s="1"/>
  <c r="JG20" i="4"/>
  <c r="JP20" i="4" s="1"/>
  <c r="JN19" i="4"/>
  <c r="JW19" i="4" s="1"/>
  <c r="JM19" i="4"/>
  <c r="JV19" i="4" s="1"/>
  <c r="JL19" i="4"/>
  <c r="JU19" i="4" s="1"/>
  <c r="JK19" i="4"/>
  <c r="JT19" i="4" s="1"/>
  <c r="JJ19" i="4"/>
  <c r="JS19" i="4" s="1"/>
  <c r="JI19" i="4"/>
  <c r="JR19" i="4" s="1"/>
  <c r="JH19" i="4"/>
  <c r="JQ19" i="4" s="1"/>
  <c r="JN18" i="4"/>
  <c r="JW18" i="4" s="1"/>
  <c r="JM18" i="4"/>
  <c r="JV18" i="4" s="1"/>
  <c r="JL18" i="4"/>
  <c r="JU18" i="4" s="1"/>
  <c r="JK18" i="4"/>
  <c r="JT18" i="4" s="1"/>
  <c r="JH18" i="4"/>
  <c r="JQ18" i="4" s="1"/>
  <c r="JG18" i="4"/>
  <c r="JP18" i="4" s="1"/>
  <c r="JN17" i="4"/>
  <c r="JW17" i="4" s="1"/>
  <c r="JM17" i="4"/>
  <c r="JV17" i="4" s="1"/>
  <c r="JL17" i="4"/>
  <c r="JU17" i="4" s="1"/>
  <c r="JK17" i="4"/>
  <c r="JT17" i="4" s="1"/>
  <c r="JJ17" i="4"/>
  <c r="JS17" i="4" s="1"/>
  <c r="JI17" i="4"/>
  <c r="JR17" i="4" s="1"/>
  <c r="JN16" i="4"/>
  <c r="JW16" i="4" s="1"/>
  <c r="JM16" i="4"/>
  <c r="JV16" i="4" s="1"/>
  <c r="JL16" i="4"/>
  <c r="JU16" i="4" s="1"/>
  <c r="JK16" i="4"/>
  <c r="JT16" i="4" s="1"/>
  <c r="JJ16" i="4"/>
  <c r="JS16" i="4" s="1"/>
  <c r="JH16" i="4"/>
  <c r="JQ16" i="4" s="1"/>
  <c r="JG16" i="4"/>
  <c r="JP16" i="4" s="1"/>
  <c r="JN15" i="4"/>
  <c r="JW15" i="4" s="1"/>
  <c r="JM15" i="4"/>
  <c r="JV15" i="4" s="1"/>
  <c r="JL15" i="4"/>
  <c r="JU15" i="4" s="1"/>
  <c r="JK15" i="4"/>
  <c r="JT15" i="4" s="1"/>
  <c r="JJ15" i="4"/>
  <c r="JS15" i="4" s="1"/>
  <c r="JI15" i="4"/>
  <c r="JR15" i="4" s="1"/>
  <c r="JG15" i="4"/>
  <c r="JP15" i="4" s="1"/>
  <c r="JN14" i="4"/>
  <c r="JW14" i="4" s="1"/>
  <c r="JM14" i="4"/>
  <c r="JV14" i="4" s="1"/>
  <c r="JL14" i="4"/>
  <c r="JU14" i="4" s="1"/>
  <c r="JK14" i="4"/>
  <c r="JT14" i="4" s="1"/>
  <c r="JJ14" i="4"/>
  <c r="JS14" i="4" s="1"/>
  <c r="JI14" i="4"/>
  <c r="JR14" i="4" s="1"/>
  <c r="JH14" i="4"/>
  <c r="JQ14" i="4" s="1"/>
  <c r="JN13" i="4"/>
  <c r="JW13" i="4" s="1"/>
  <c r="JM13" i="4"/>
  <c r="JV13" i="4" s="1"/>
  <c r="JL13" i="4"/>
  <c r="JU13" i="4" s="1"/>
  <c r="JK13" i="4"/>
  <c r="JT13" i="4" s="1"/>
  <c r="JI13" i="4"/>
  <c r="JR13" i="4" s="1"/>
  <c r="JH13" i="4"/>
  <c r="JQ13" i="4" s="1"/>
  <c r="JG13" i="4"/>
  <c r="JP13" i="4" s="1"/>
  <c r="JN12" i="4"/>
  <c r="JW12" i="4" s="1"/>
  <c r="JM12" i="4"/>
  <c r="JV12" i="4" s="1"/>
  <c r="JL12" i="4"/>
  <c r="JU12" i="4" s="1"/>
  <c r="JK12" i="4"/>
  <c r="JT12" i="4" s="1"/>
  <c r="JJ12" i="4"/>
  <c r="JS12" i="4" s="1"/>
  <c r="JH12" i="4"/>
  <c r="JQ12" i="4" s="1"/>
  <c r="JG12" i="4"/>
  <c r="JP12" i="4" s="1"/>
  <c r="JN11" i="4"/>
  <c r="JW11" i="4" s="1"/>
  <c r="JM11" i="4"/>
  <c r="JV11" i="4" s="1"/>
  <c r="JL11" i="4"/>
  <c r="JU11" i="4" s="1"/>
  <c r="JK11" i="4"/>
  <c r="JT11" i="4" s="1"/>
  <c r="JJ11" i="4"/>
  <c r="JS11" i="4" s="1"/>
  <c r="JI11" i="4"/>
  <c r="JR11" i="4" s="1"/>
  <c r="JG11" i="4"/>
  <c r="JP11" i="4" s="1"/>
  <c r="JN10" i="4"/>
  <c r="JW10" i="4" s="1"/>
  <c r="JM10" i="4"/>
  <c r="JV10" i="4" s="1"/>
  <c r="JL10" i="4"/>
  <c r="JU10" i="4" s="1"/>
  <c r="JK10" i="4"/>
  <c r="JT10" i="4" s="1"/>
  <c r="JJ10" i="4"/>
  <c r="JS10" i="4" s="1"/>
  <c r="JI10" i="4"/>
  <c r="JR10" i="4" s="1"/>
  <c r="JH10" i="4"/>
  <c r="JQ10" i="4" s="1"/>
  <c r="JN9" i="4"/>
  <c r="JW9" i="4" s="1"/>
  <c r="JM9" i="4"/>
  <c r="JV9" i="4" s="1"/>
  <c r="JL9" i="4"/>
  <c r="JU9" i="4" s="1"/>
  <c r="JK9" i="4"/>
  <c r="JT9" i="4" s="1"/>
  <c r="JJ9" i="4"/>
  <c r="JS9" i="4" s="1"/>
  <c r="JI9" i="4"/>
  <c r="JR9" i="4" s="1"/>
  <c r="JH9" i="4"/>
  <c r="JQ9" i="4" s="1"/>
  <c r="JN8" i="4"/>
  <c r="JW8" i="4" s="1"/>
  <c r="JM8" i="4"/>
  <c r="JV8" i="4" s="1"/>
  <c r="JL8" i="4"/>
  <c r="JU8" i="4" s="1"/>
  <c r="JK8" i="4"/>
  <c r="JT8" i="4" s="1"/>
  <c r="JI8" i="4"/>
  <c r="JR8" i="4" s="1"/>
  <c r="JH8" i="4"/>
  <c r="JQ8" i="4" s="1"/>
  <c r="JG8" i="4"/>
  <c r="JP8" i="4" s="1"/>
  <c r="JN7" i="4"/>
  <c r="JW7" i="4" s="1"/>
  <c r="JM7" i="4"/>
  <c r="JV7" i="4" s="1"/>
  <c r="JL7" i="4"/>
  <c r="JU7" i="4" s="1"/>
  <c r="JK7" i="4"/>
  <c r="JT7" i="4" s="1"/>
  <c r="JJ7" i="4"/>
  <c r="JS7" i="4" s="1"/>
  <c r="JH7" i="4"/>
  <c r="JQ7" i="4" s="1"/>
  <c r="JG7" i="4"/>
  <c r="JP7" i="4" s="1"/>
  <c r="JN6" i="4"/>
  <c r="JW6" i="4" s="1"/>
  <c r="JM6" i="4"/>
  <c r="JV6" i="4" s="1"/>
  <c r="JL6" i="4"/>
  <c r="JU6" i="4" s="1"/>
  <c r="JK6" i="4"/>
  <c r="JT6" i="4" s="1"/>
  <c r="JJ6" i="4"/>
  <c r="JS6" i="4" s="1"/>
  <c r="JI6" i="4"/>
  <c r="JR6" i="4" s="1"/>
  <c r="JG6" i="4"/>
  <c r="JP6" i="4" s="1"/>
  <c r="JN5" i="4"/>
  <c r="JW5" i="4" s="1"/>
  <c r="JM5" i="4"/>
  <c r="JV5" i="4" s="1"/>
  <c r="JL5" i="4"/>
  <c r="JU5" i="4" s="1"/>
  <c r="JK5" i="4"/>
  <c r="JT5" i="4" s="1"/>
  <c r="JJ5" i="4"/>
  <c r="JS5" i="4" s="1"/>
  <c r="JI5" i="4"/>
  <c r="JR5" i="4" s="1"/>
  <c r="JH5" i="4"/>
  <c r="JQ5" i="4" s="1"/>
  <c r="JZ118" i="4"/>
  <c r="JY118" i="4"/>
  <c r="JZ117" i="4"/>
  <c r="JY117" i="4"/>
  <c r="JZ116" i="4"/>
  <c r="JY116" i="4"/>
  <c r="JZ115" i="4"/>
  <c r="JY115" i="4"/>
  <c r="JZ114" i="4"/>
  <c r="JY114" i="4"/>
  <c r="JZ113" i="4"/>
  <c r="JY113" i="4"/>
  <c r="JZ112" i="4"/>
  <c r="JY112" i="4"/>
  <c r="JZ111" i="4"/>
  <c r="JY111" i="4"/>
  <c r="JZ110" i="4"/>
  <c r="JY110" i="4"/>
  <c r="JZ109" i="4"/>
  <c r="JY109" i="4"/>
  <c r="JZ108" i="4"/>
  <c r="JY108" i="4"/>
  <c r="JU108" i="4"/>
  <c r="JZ107" i="4"/>
  <c r="JY107" i="4"/>
  <c r="JZ106" i="4"/>
  <c r="JY106" i="4"/>
  <c r="JZ105" i="4"/>
  <c r="JY105" i="4"/>
  <c r="JZ104" i="4"/>
  <c r="JY104" i="4"/>
  <c r="JZ103" i="4"/>
  <c r="JY103" i="4"/>
  <c r="JZ102" i="4"/>
  <c r="JY102" i="4"/>
  <c r="JZ101" i="4"/>
  <c r="JY101" i="4"/>
  <c r="JZ100" i="4"/>
  <c r="JY100" i="4"/>
  <c r="JZ99" i="4"/>
  <c r="JY99" i="4"/>
  <c r="JZ98" i="4"/>
  <c r="JY98" i="4"/>
  <c r="JZ97" i="4"/>
  <c r="JY97" i="4"/>
  <c r="JZ96" i="4"/>
  <c r="JY96" i="4"/>
  <c r="JZ95" i="4"/>
  <c r="JY95" i="4"/>
  <c r="JZ94" i="4"/>
  <c r="JY94" i="4"/>
  <c r="JZ93" i="4"/>
  <c r="JY93" i="4"/>
  <c r="JZ92" i="4"/>
  <c r="JY92" i="4"/>
  <c r="JZ91" i="4"/>
  <c r="JY91" i="4"/>
  <c r="JZ90" i="4"/>
  <c r="JY90" i="4"/>
  <c r="JZ89" i="4"/>
  <c r="JY89" i="4"/>
  <c r="JZ88" i="4"/>
  <c r="JY88" i="4"/>
  <c r="JZ87" i="4"/>
  <c r="JY87" i="4"/>
  <c r="JZ86" i="4"/>
  <c r="JY86" i="4"/>
  <c r="JZ85" i="4"/>
  <c r="JY85" i="4"/>
  <c r="JZ84" i="4"/>
  <c r="JY84" i="4"/>
  <c r="JZ83" i="4"/>
  <c r="JY83" i="4"/>
  <c r="JZ82" i="4"/>
  <c r="JY82" i="4"/>
  <c r="JZ81" i="4"/>
  <c r="JY81" i="4"/>
  <c r="JZ80" i="4"/>
  <c r="JY80" i="4"/>
  <c r="JZ79" i="4"/>
  <c r="JY79" i="4"/>
  <c r="JZ78" i="4"/>
  <c r="JY78" i="4"/>
  <c r="JZ77" i="4"/>
  <c r="JY77" i="4"/>
  <c r="JZ76" i="4"/>
  <c r="JY76" i="4"/>
  <c r="JZ75" i="4"/>
  <c r="JY75" i="4"/>
  <c r="JZ74" i="4"/>
  <c r="JY74" i="4"/>
  <c r="JZ73" i="4"/>
  <c r="JY73" i="4"/>
  <c r="JZ72" i="4"/>
  <c r="JY72" i="4"/>
  <c r="JZ71" i="4"/>
  <c r="JY71" i="4"/>
  <c r="JZ70" i="4"/>
  <c r="JY70" i="4"/>
  <c r="JZ69" i="4"/>
  <c r="JY69" i="4"/>
  <c r="JZ68" i="4"/>
  <c r="JY68" i="4"/>
  <c r="JZ67" i="4"/>
  <c r="JY67" i="4"/>
  <c r="JZ66" i="4"/>
  <c r="JY66" i="4"/>
  <c r="JZ65" i="4"/>
  <c r="JY65" i="4"/>
  <c r="JZ64" i="4"/>
  <c r="JY64" i="4"/>
  <c r="JZ63" i="4"/>
  <c r="JY63" i="4"/>
  <c r="JZ62" i="4"/>
  <c r="JY62" i="4"/>
  <c r="JZ61" i="4"/>
  <c r="JY61" i="4"/>
  <c r="JZ60" i="4"/>
  <c r="JY60" i="4"/>
  <c r="JZ59" i="4"/>
  <c r="JY59" i="4"/>
  <c r="JZ58" i="4"/>
  <c r="JY58" i="4"/>
  <c r="JZ57" i="4"/>
  <c r="JY57" i="4"/>
  <c r="JZ56" i="4"/>
  <c r="JY56" i="4"/>
  <c r="JZ55" i="4"/>
  <c r="JY55" i="4"/>
  <c r="JZ54" i="4"/>
  <c r="JY54" i="4"/>
  <c r="JZ53" i="4"/>
  <c r="JY53" i="4"/>
  <c r="JZ52" i="4"/>
  <c r="JY52" i="4"/>
  <c r="JZ51" i="4"/>
  <c r="JY51" i="4"/>
  <c r="JZ50" i="4"/>
  <c r="JY50" i="4"/>
  <c r="JZ49" i="4"/>
  <c r="JY49" i="4"/>
  <c r="JZ48" i="4"/>
  <c r="JY48" i="4"/>
  <c r="JZ47" i="4"/>
  <c r="JY47" i="4"/>
  <c r="JZ46" i="4"/>
  <c r="JY46" i="4"/>
  <c r="JZ45" i="4"/>
  <c r="JY45" i="4"/>
  <c r="JZ44" i="4"/>
  <c r="JY44" i="4"/>
  <c r="JZ43" i="4"/>
  <c r="JY43" i="4"/>
  <c r="JZ42" i="4"/>
  <c r="JY42" i="4"/>
  <c r="JZ41" i="4"/>
  <c r="JY41" i="4"/>
  <c r="JZ40" i="4"/>
  <c r="JY40" i="4"/>
  <c r="JZ39" i="4"/>
  <c r="JY39" i="4"/>
  <c r="JZ38" i="4"/>
  <c r="JY38" i="4"/>
  <c r="JZ37" i="4"/>
  <c r="JY37" i="4"/>
  <c r="JZ36" i="4"/>
  <c r="JY36" i="4"/>
  <c r="JZ35" i="4"/>
  <c r="JY35" i="4"/>
  <c r="JZ34" i="4"/>
  <c r="JY34" i="4"/>
  <c r="JZ33" i="4"/>
  <c r="JY33" i="4"/>
  <c r="JZ32" i="4"/>
  <c r="JY32" i="4"/>
  <c r="JZ31" i="4"/>
  <c r="JY31" i="4"/>
  <c r="JZ30" i="4"/>
  <c r="JY30" i="4"/>
  <c r="JZ29" i="4"/>
  <c r="JY29" i="4"/>
  <c r="JZ28" i="4"/>
  <c r="JY28" i="4"/>
  <c r="JZ27" i="4"/>
  <c r="JY27" i="4"/>
  <c r="JZ26" i="4"/>
  <c r="JY26" i="4"/>
  <c r="JZ25" i="4"/>
  <c r="JY25" i="4"/>
  <c r="JZ24" i="4"/>
  <c r="JY24" i="4"/>
  <c r="JZ23" i="4"/>
  <c r="JY23" i="4"/>
  <c r="JZ22" i="4"/>
  <c r="JY22" i="4"/>
  <c r="JZ21" i="4"/>
  <c r="JY21" i="4"/>
  <c r="JZ20" i="4"/>
  <c r="JY20" i="4"/>
  <c r="JZ19" i="4"/>
  <c r="JY19" i="4"/>
  <c r="JZ18" i="4"/>
  <c r="JY18" i="4"/>
  <c r="JZ17" i="4"/>
  <c r="JY17" i="4"/>
  <c r="JZ16" i="4"/>
  <c r="JZ15" i="4"/>
  <c r="JZ14" i="4"/>
  <c r="JY14" i="4"/>
  <c r="JZ13" i="4"/>
  <c r="JY13" i="4"/>
  <c r="JZ12" i="4"/>
  <c r="JY12" i="4"/>
  <c r="JZ11" i="4"/>
  <c r="JY11" i="4"/>
  <c r="JZ10" i="4"/>
  <c r="JY10" i="4"/>
  <c r="JZ9" i="4"/>
  <c r="JY9" i="4"/>
  <c r="JZ8" i="4"/>
  <c r="JY8" i="4"/>
  <c r="JZ7" i="4"/>
  <c r="JY7" i="4"/>
  <c r="JZ6" i="4"/>
  <c r="JY6" i="4"/>
  <c r="JZ5" i="4"/>
  <c r="JY5" i="4"/>
  <c r="HL118" i="4"/>
  <c r="HU118" i="4" s="1"/>
  <c r="HK118" i="4"/>
  <c r="HT118" i="4" s="1"/>
  <c r="HJ118" i="4"/>
  <c r="HS118" i="4" s="1"/>
  <c r="HH118" i="4"/>
  <c r="HQ118" i="4" s="1"/>
  <c r="HG118" i="4"/>
  <c r="HP118" i="4" s="1"/>
  <c r="HF118" i="4"/>
  <c r="HO118" i="4" s="1"/>
  <c r="HE118" i="4"/>
  <c r="HN118" i="4" s="1"/>
  <c r="HL117" i="4"/>
  <c r="HU117" i="4" s="1"/>
  <c r="HK117" i="4"/>
  <c r="HT117" i="4" s="1"/>
  <c r="HJ117" i="4"/>
  <c r="HS117" i="4" s="1"/>
  <c r="HI117" i="4"/>
  <c r="HR117" i="4" s="1"/>
  <c r="HG117" i="4"/>
  <c r="HP117" i="4" s="1"/>
  <c r="HF117" i="4"/>
  <c r="HO117" i="4" s="1"/>
  <c r="HE117" i="4"/>
  <c r="HN117" i="4" s="1"/>
  <c r="HL116" i="4"/>
  <c r="HU116" i="4" s="1"/>
  <c r="HK116" i="4"/>
  <c r="HT116" i="4" s="1"/>
  <c r="HJ116" i="4"/>
  <c r="HS116" i="4" s="1"/>
  <c r="HI116" i="4"/>
  <c r="HR116" i="4" s="1"/>
  <c r="HH116" i="4"/>
  <c r="HQ116" i="4" s="1"/>
  <c r="HF116" i="4"/>
  <c r="HO116" i="4" s="1"/>
  <c r="HE116" i="4"/>
  <c r="HN116" i="4" s="1"/>
  <c r="HL115" i="4"/>
  <c r="HU115" i="4" s="1"/>
  <c r="HK115" i="4"/>
  <c r="HT115" i="4" s="1"/>
  <c r="HJ115" i="4"/>
  <c r="HS115" i="4" s="1"/>
  <c r="HI115" i="4"/>
  <c r="HR115" i="4" s="1"/>
  <c r="HH115" i="4"/>
  <c r="HQ115" i="4" s="1"/>
  <c r="HF115" i="4"/>
  <c r="HO115" i="4" s="1"/>
  <c r="HE115" i="4"/>
  <c r="HN115" i="4" s="1"/>
  <c r="HL114" i="4"/>
  <c r="HU114" i="4" s="1"/>
  <c r="HK114" i="4"/>
  <c r="HT114" i="4" s="1"/>
  <c r="HJ114" i="4"/>
  <c r="HS114" i="4" s="1"/>
  <c r="HI114" i="4"/>
  <c r="HR114" i="4" s="1"/>
  <c r="HH114" i="4"/>
  <c r="HQ114" i="4" s="1"/>
  <c r="HG114" i="4"/>
  <c r="HP114" i="4" s="1"/>
  <c r="HE114" i="4"/>
  <c r="HN114" i="4" s="1"/>
  <c r="HL113" i="4"/>
  <c r="HU113" i="4" s="1"/>
  <c r="HK113" i="4"/>
  <c r="HT113" i="4" s="1"/>
  <c r="HJ113" i="4"/>
  <c r="HS113" i="4" s="1"/>
  <c r="HI113" i="4"/>
  <c r="HR113" i="4" s="1"/>
  <c r="HH113" i="4"/>
  <c r="HQ113" i="4" s="1"/>
  <c r="HE113" i="4"/>
  <c r="HN113" i="4" s="1"/>
  <c r="HL112" i="4"/>
  <c r="HU112" i="4" s="1"/>
  <c r="HK112" i="4"/>
  <c r="HT112" i="4" s="1"/>
  <c r="HJ112" i="4"/>
  <c r="HS112" i="4" s="1"/>
  <c r="HI112" i="4"/>
  <c r="HR112" i="4" s="1"/>
  <c r="HH112" i="4"/>
  <c r="HQ112" i="4" s="1"/>
  <c r="HG112" i="4"/>
  <c r="HP112" i="4" s="1"/>
  <c r="HF112" i="4"/>
  <c r="HO112" i="4" s="1"/>
  <c r="HL111" i="4"/>
  <c r="HU111" i="4" s="1"/>
  <c r="HK111" i="4"/>
  <c r="HT111" i="4" s="1"/>
  <c r="HJ111" i="4"/>
  <c r="HS111" i="4" s="1"/>
  <c r="HH111" i="4"/>
  <c r="HQ111" i="4" s="1"/>
  <c r="HG111" i="4"/>
  <c r="HP111" i="4" s="1"/>
  <c r="HF111" i="4"/>
  <c r="HO111" i="4" s="1"/>
  <c r="HE111" i="4"/>
  <c r="HN111" i="4" s="1"/>
  <c r="HL110" i="4"/>
  <c r="HU110" i="4" s="1"/>
  <c r="HK110" i="4"/>
  <c r="HT110" i="4" s="1"/>
  <c r="HJ110" i="4"/>
  <c r="HS110" i="4" s="1"/>
  <c r="HI110" i="4"/>
  <c r="HR110" i="4" s="1"/>
  <c r="HG110" i="4"/>
  <c r="HP110" i="4" s="1"/>
  <c r="HF110" i="4"/>
  <c r="HO110" i="4" s="1"/>
  <c r="HE110" i="4"/>
  <c r="HN110" i="4" s="1"/>
  <c r="HL109" i="4"/>
  <c r="HU109" i="4" s="1"/>
  <c r="HK109" i="4"/>
  <c r="HT109" i="4" s="1"/>
  <c r="HJ109" i="4"/>
  <c r="HS109" i="4" s="1"/>
  <c r="HI109" i="4"/>
  <c r="HR109" i="4" s="1"/>
  <c r="HH109" i="4"/>
  <c r="HQ109" i="4" s="1"/>
  <c r="HF109" i="4"/>
  <c r="HO109" i="4" s="1"/>
  <c r="HE109" i="4"/>
  <c r="HN109" i="4" s="1"/>
  <c r="HL108" i="4"/>
  <c r="HU108" i="4" s="1"/>
  <c r="HK108" i="4"/>
  <c r="HT108" i="4" s="1"/>
  <c r="HJ108" i="4"/>
  <c r="HS108" i="4" s="1"/>
  <c r="HI108" i="4"/>
  <c r="HR108" i="4" s="1"/>
  <c r="HH108" i="4"/>
  <c r="HQ108" i="4" s="1"/>
  <c r="HG108" i="4"/>
  <c r="HP108" i="4" s="1"/>
  <c r="HL107" i="4"/>
  <c r="HU107" i="4" s="1"/>
  <c r="HK107" i="4"/>
  <c r="HT107" i="4" s="1"/>
  <c r="HJ107" i="4"/>
  <c r="HS107" i="4" s="1"/>
  <c r="HH107" i="4"/>
  <c r="HQ107" i="4" s="1"/>
  <c r="HG107" i="4"/>
  <c r="HP107" i="4" s="1"/>
  <c r="HF107" i="4"/>
  <c r="HO107" i="4" s="1"/>
  <c r="HE107" i="4"/>
  <c r="HN107" i="4" s="1"/>
  <c r="HL106" i="4"/>
  <c r="HU106" i="4" s="1"/>
  <c r="HK106" i="4"/>
  <c r="HT106" i="4" s="1"/>
  <c r="HJ106" i="4"/>
  <c r="HS106" i="4" s="1"/>
  <c r="HI106" i="4"/>
  <c r="HR106" i="4" s="1"/>
  <c r="HG106" i="4"/>
  <c r="HP106" i="4" s="1"/>
  <c r="HF106" i="4"/>
  <c r="HO106" i="4" s="1"/>
  <c r="HE106" i="4"/>
  <c r="HN106" i="4" s="1"/>
  <c r="HL105" i="4"/>
  <c r="HU105" i="4" s="1"/>
  <c r="HK105" i="4"/>
  <c r="HT105" i="4" s="1"/>
  <c r="HJ105" i="4"/>
  <c r="HS105" i="4" s="1"/>
  <c r="HI105" i="4"/>
  <c r="HR105" i="4" s="1"/>
  <c r="HH105" i="4"/>
  <c r="HQ105" i="4" s="1"/>
  <c r="HE105" i="4"/>
  <c r="HN105" i="4" s="1"/>
  <c r="HL104" i="4"/>
  <c r="HU104" i="4" s="1"/>
  <c r="HK104" i="4"/>
  <c r="HT104" i="4" s="1"/>
  <c r="HJ104" i="4"/>
  <c r="HS104" i="4" s="1"/>
  <c r="HI104" i="4"/>
  <c r="HR104" i="4" s="1"/>
  <c r="HH104" i="4"/>
  <c r="HQ104" i="4" s="1"/>
  <c r="HG104" i="4"/>
  <c r="HP104" i="4" s="1"/>
  <c r="HF104" i="4"/>
  <c r="HO104" i="4" s="1"/>
  <c r="HL103" i="4"/>
  <c r="HU103" i="4" s="1"/>
  <c r="HK103" i="4"/>
  <c r="HT103" i="4" s="1"/>
  <c r="HJ103" i="4"/>
  <c r="HS103" i="4" s="1"/>
  <c r="HI103" i="4"/>
  <c r="HR103" i="4" s="1"/>
  <c r="HG103" i="4"/>
  <c r="HP103" i="4" s="1"/>
  <c r="HE103" i="4"/>
  <c r="HN103" i="4" s="1"/>
  <c r="HL102" i="4"/>
  <c r="HU102" i="4" s="1"/>
  <c r="HK102" i="4"/>
  <c r="HT102" i="4" s="1"/>
  <c r="HJ102" i="4"/>
  <c r="HS102" i="4" s="1"/>
  <c r="HI102" i="4"/>
  <c r="HR102" i="4" s="1"/>
  <c r="HG102" i="4"/>
  <c r="HP102" i="4" s="1"/>
  <c r="HF102" i="4"/>
  <c r="HO102" i="4" s="1"/>
  <c r="HE102" i="4"/>
  <c r="HN102" i="4" s="1"/>
  <c r="HL101" i="4"/>
  <c r="HU101" i="4" s="1"/>
  <c r="HK101" i="4"/>
  <c r="HT101" i="4" s="1"/>
  <c r="HJ101" i="4"/>
  <c r="HS101" i="4" s="1"/>
  <c r="HI101" i="4"/>
  <c r="HR101" i="4" s="1"/>
  <c r="HH101" i="4"/>
  <c r="HQ101" i="4" s="1"/>
  <c r="HG101" i="4"/>
  <c r="HP101" i="4" s="1"/>
  <c r="HL100" i="4"/>
  <c r="HU100" i="4" s="1"/>
  <c r="HK100" i="4"/>
  <c r="HT100" i="4" s="1"/>
  <c r="HJ100" i="4"/>
  <c r="HS100" i="4" s="1"/>
  <c r="HI100" i="4"/>
  <c r="HR100" i="4" s="1"/>
  <c r="HH100" i="4"/>
  <c r="HQ100" i="4" s="1"/>
  <c r="HF100" i="4"/>
  <c r="HO100" i="4" s="1"/>
  <c r="HL99" i="4"/>
  <c r="HU99" i="4" s="1"/>
  <c r="HK99" i="4"/>
  <c r="HT99" i="4" s="1"/>
  <c r="HJ99" i="4"/>
  <c r="HS99" i="4" s="1"/>
  <c r="HI99" i="4"/>
  <c r="HR99" i="4" s="1"/>
  <c r="HH99" i="4"/>
  <c r="HQ99" i="4" s="1"/>
  <c r="HG99" i="4"/>
  <c r="HP99" i="4" s="1"/>
  <c r="HL98" i="4"/>
  <c r="HU98" i="4" s="1"/>
  <c r="HK98" i="4"/>
  <c r="HT98" i="4" s="1"/>
  <c r="HJ98" i="4"/>
  <c r="HS98" i="4" s="1"/>
  <c r="HI98" i="4"/>
  <c r="HR98" i="4" s="1"/>
  <c r="HH98" i="4"/>
  <c r="HQ98" i="4" s="1"/>
  <c r="HG98" i="4"/>
  <c r="HP98" i="4" s="1"/>
  <c r="HE98" i="4"/>
  <c r="HN98" i="4" s="1"/>
  <c r="HL97" i="4"/>
  <c r="HU97" i="4" s="1"/>
  <c r="HK97" i="4"/>
  <c r="HT97" i="4" s="1"/>
  <c r="HJ97" i="4"/>
  <c r="HS97" i="4" s="1"/>
  <c r="HI97" i="4"/>
  <c r="HR97" i="4" s="1"/>
  <c r="HH97" i="4"/>
  <c r="HQ97" i="4" s="1"/>
  <c r="HG97" i="4"/>
  <c r="HP97" i="4" s="1"/>
  <c r="HF97" i="4"/>
  <c r="HO97" i="4" s="1"/>
  <c r="HL96" i="4"/>
  <c r="HU96" i="4" s="1"/>
  <c r="HK96" i="4"/>
  <c r="HT96" i="4" s="1"/>
  <c r="HJ96" i="4"/>
  <c r="HS96" i="4" s="1"/>
  <c r="HI96" i="4"/>
  <c r="HR96" i="4" s="1"/>
  <c r="HH96" i="4"/>
  <c r="HQ96" i="4" s="1"/>
  <c r="HL95" i="4"/>
  <c r="HU95" i="4" s="1"/>
  <c r="HK95" i="4"/>
  <c r="HT95" i="4" s="1"/>
  <c r="HJ95" i="4"/>
  <c r="HS95" i="4" s="1"/>
  <c r="HI95" i="4"/>
  <c r="HR95" i="4" s="1"/>
  <c r="HH95" i="4"/>
  <c r="HQ95" i="4" s="1"/>
  <c r="HF95" i="4"/>
  <c r="HO95" i="4" s="1"/>
  <c r="HE95" i="4"/>
  <c r="HN95" i="4" s="1"/>
  <c r="HL94" i="4"/>
  <c r="HU94" i="4" s="1"/>
  <c r="HK94" i="4"/>
  <c r="HT94" i="4" s="1"/>
  <c r="HJ94" i="4"/>
  <c r="HS94" i="4" s="1"/>
  <c r="HI94" i="4"/>
  <c r="HR94" i="4" s="1"/>
  <c r="HH94" i="4"/>
  <c r="HQ94" i="4" s="1"/>
  <c r="HG94" i="4"/>
  <c r="HP94" i="4" s="1"/>
  <c r="HE94" i="4"/>
  <c r="HN94" i="4" s="1"/>
  <c r="HL93" i="4"/>
  <c r="HU93" i="4" s="1"/>
  <c r="HK93" i="4"/>
  <c r="HT93" i="4" s="1"/>
  <c r="HJ93" i="4"/>
  <c r="HS93" i="4" s="1"/>
  <c r="HI93" i="4"/>
  <c r="HR93" i="4" s="1"/>
  <c r="HH93" i="4"/>
  <c r="HQ93" i="4" s="1"/>
  <c r="HG93" i="4"/>
  <c r="HP93" i="4" s="1"/>
  <c r="HF93" i="4"/>
  <c r="HO93" i="4" s="1"/>
  <c r="HL92" i="4"/>
  <c r="HU92" i="4" s="1"/>
  <c r="HK92" i="4"/>
  <c r="HT92" i="4" s="1"/>
  <c r="HJ92" i="4"/>
  <c r="HS92" i="4" s="1"/>
  <c r="HI92" i="4"/>
  <c r="HR92" i="4" s="1"/>
  <c r="HG92" i="4"/>
  <c r="HP92" i="4" s="1"/>
  <c r="HF92" i="4"/>
  <c r="HO92" i="4" s="1"/>
  <c r="HE92" i="4"/>
  <c r="HN92" i="4" s="1"/>
  <c r="HL91" i="4"/>
  <c r="HU91" i="4" s="1"/>
  <c r="HK91" i="4"/>
  <c r="HT91" i="4" s="1"/>
  <c r="HJ91" i="4"/>
  <c r="HS91" i="4" s="1"/>
  <c r="HI91" i="4"/>
  <c r="HR91" i="4" s="1"/>
  <c r="HH91" i="4"/>
  <c r="HQ91" i="4" s="1"/>
  <c r="HF91" i="4"/>
  <c r="HO91" i="4" s="1"/>
  <c r="HE91" i="4"/>
  <c r="HN91" i="4" s="1"/>
  <c r="HL90" i="4"/>
  <c r="HU90" i="4" s="1"/>
  <c r="HK90" i="4"/>
  <c r="HT90" i="4" s="1"/>
  <c r="HJ90" i="4"/>
  <c r="HS90" i="4" s="1"/>
  <c r="HI90" i="4"/>
  <c r="HR90" i="4" s="1"/>
  <c r="HG90" i="4"/>
  <c r="HP90" i="4" s="1"/>
  <c r="HF90" i="4"/>
  <c r="HO90" i="4" s="1"/>
  <c r="HE90" i="4"/>
  <c r="HN90" i="4" s="1"/>
  <c r="HL89" i="4"/>
  <c r="HU89" i="4" s="1"/>
  <c r="HK89" i="4"/>
  <c r="HT89" i="4" s="1"/>
  <c r="HJ89" i="4"/>
  <c r="HS89" i="4" s="1"/>
  <c r="HI89" i="4"/>
  <c r="HR89" i="4" s="1"/>
  <c r="HH89" i="4"/>
  <c r="HQ89" i="4" s="1"/>
  <c r="HF89" i="4"/>
  <c r="HO89" i="4" s="1"/>
  <c r="HE89" i="4"/>
  <c r="HN89" i="4" s="1"/>
  <c r="HL88" i="4"/>
  <c r="HU88" i="4" s="1"/>
  <c r="HK88" i="4"/>
  <c r="HT88" i="4" s="1"/>
  <c r="HJ88" i="4"/>
  <c r="HS88" i="4" s="1"/>
  <c r="HI88" i="4"/>
  <c r="HR88" i="4" s="1"/>
  <c r="HH88" i="4"/>
  <c r="HQ88" i="4" s="1"/>
  <c r="HG88" i="4"/>
  <c r="HP88" i="4" s="1"/>
  <c r="HE88" i="4"/>
  <c r="HN88" i="4" s="1"/>
  <c r="HL87" i="4"/>
  <c r="HU87" i="4" s="1"/>
  <c r="HK87" i="4"/>
  <c r="HT87" i="4" s="1"/>
  <c r="HJ87" i="4"/>
  <c r="HS87" i="4" s="1"/>
  <c r="HI87" i="4"/>
  <c r="HR87" i="4" s="1"/>
  <c r="HH87" i="4"/>
  <c r="HQ87" i="4" s="1"/>
  <c r="HG87" i="4"/>
  <c r="HP87" i="4" s="1"/>
  <c r="HF87" i="4"/>
  <c r="HO87" i="4" s="1"/>
  <c r="HL86" i="4"/>
  <c r="HU86" i="4" s="1"/>
  <c r="HK86" i="4"/>
  <c r="HT86" i="4" s="1"/>
  <c r="HI86" i="4"/>
  <c r="HR86" i="4" s="1"/>
  <c r="HH86" i="4"/>
  <c r="HQ86" i="4" s="1"/>
  <c r="HG86" i="4"/>
  <c r="HP86" i="4" s="1"/>
  <c r="HF86" i="4"/>
  <c r="HO86" i="4" s="1"/>
  <c r="HE86" i="4"/>
  <c r="HN86" i="4" s="1"/>
  <c r="HL85" i="4"/>
  <c r="HU85" i="4" s="1"/>
  <c r="HK85" i="4"/>
  <c r="HT85" i="4" s="1"/>
  <c r="HJ85" i="4"/>
  <c r="HS85" i="4" s="1"/>
  <c r="HH85" i="4"/>
  <c r="HQ85" i="4" s="1"/>
  <c r="HG85" i="4"/>
  <c r="HP85" i="4" s="1"/>
  <c r="HF85" i="4"/>
  <c r="HO85" i="4" s="1"/>
  <c r="HE85" i="4"/>
  <c r="HN85" i="4" s="1"/>
  <c r="HL84" i="4"/>
  <c r="HU84" i="4" s="1"/>
  <c r="HK84" i="4"/>
  <c r="HT84" i="4" s="1"/>
  <c r="HJ84" i="4"/>
  <c r="HS84" i="4" s="1"/>
  <c r="HI84" i="4"/>
  <c r="HR84" i="4" s="1"/>
  <c r="HG84" i="4"/>
  <c r="HP84" i="4" s="1"/>
  <c r="HF84" i="4"/>
  <c r="HO84" i="4" s="1"/>
  <c r="HE84" i="4"/>
  <c r="HN84" i="4" s="1"/>
  <c r="HL83" i="4"/>
  <c r="HU83" i="4" s="1"/>
  <c r="HK83" i="4"/>
  <c r="HT83" i="4" s="1"/>
  <c r="HJ83" i="4"/>
  <c r="HS83" i="4" s="1"/>
  <c r="HI83" i="4"/>
  <c r="HR83" i="4" s="1"/>
  <c r="HH83" i="4"/>
  <c r="HQ83" i="4" s="1"/>
  <c r="HF83" i="4"/>
  <c r="HO83" i="4" s="1"/>
  <c r="HE83" i="4"/>
  <c r="HN83" i="4" s="1"/>
  <c r="HL82" i="4"/>
  <c r="HU82" i="4" s="1"/>
  <c r="HK82" i="4"/>
  <c r="HT82" i="4" s="1"/>
  <c r="HJ82" i="4"/>
  <c r="HS82" i="4" s="1"/>
  <c r="HI82" i="4"/>
  <c r="HR82" i="4" s="1"/>
  <c r="HH82" i="4"/>
  <c r="HQ82" i="4" s="1"/>
  <c r="HG82" i="4"/>
  <c r="HP82" i="4" s="1"/>
  <c r="HE82" i="4"/>
  <c r="HN82" i="4" s="1"/>
  <c r="HL81" i="4"/>
  <c r="HU81" i="4" s="1"/>
  <c r="HK81" i="4"/>
  <c r="HT81" i="4" s="1"/>
  <c r="HJ81" i="4"/>
  <c r="HS81" i="4" s="1"/>
  <c r="HI81" i="4"/>
  <c r="HR81" i="4" s="1"/>
  <c r="HH81" i="4"/>
  <c r="HQ81" i="4" s="1"/>
  <c r="HG81" i="4"/>
  <c r="HP81" i="4" s="1"/>
  <c r="HF81" i="4"/>
  <c r="HO81" i="4" s="1"/>
  <c r="HL80" i="4"/>
  <c r="HU80" i="4" s="1"/>
  <c r="HK80" i="4"/>
  <c r="HT80" i="4" s="1"/>
  <c r="HJ80" i="4"/>
  <c r="HS80" i="4" s="1"/>
  <c r="HH80" i="4"/>
  <c r="HQ80" i="4" s="1"/>
  <c r="HG80" i="4"/>
  <c r="HP80" i="4" s="1"/>
  <c r="HF80" i="4"/>
  <c r="HO80" i="4" s="1"/>
  <c r="HL79" i="4"/>
  <c r="HU79" i="4" s="1"/>
  <c r="HK79" i="4"/>
  <c r="HT79" i="4" s="1"/>
  <c r="HJ79" i="4"/>
  <c r="HS79" i="4" s="1"/>
  <c r="HI79" i="4"/>
  <c r="HR79" i="4" s="1"/>
  <c r="HG79" i="4"/>
  <c r="HP79" i="4" s="1"/>
  <c r="HL78" i="4"/>
  <c r="HU78" i="4" s="1"/>
  <c r="HK78" i="4"/>
  <c r="HT78" i="4" s="1"/>
  <c r="HJ78" i="4"/>
  <c r="HS78" i="4" s="1"/>
  <c r="HI78" i="4"/>
  <c r="HR78" i="4" s="1"/>
  <c r="HH78" i="4"/>
  <c r="HQ78" i="4" s="1"/>
  <c r="HG78" i="4"/>
  <c r="HP78" i="4" s="1"/>
  <c r="HL77" i="4"/>
  <c r="HU77" i="4" s="1"/>
  <c r="HK77" i="4"/>
  <c r="HT77" i="4" s="1"/>
  <c r="HJ77" i="4"/>
  <c r="HS77" i="4" s="1"/>
  <c r="HI77" i="4"/>
  <c r="HR77" i="4" s="1"/>
  <c r="HH77" i="4"/>
  <c r="HQ77" i="4" s="1"/>
  <c r="HF77" i="4"/>
  <c r="HO77" i="4" s="1"/>
  <c r="HL76" i="4"/>
  <c r="HU76" i="4" s="1"/>
  <c r="HK76" i="4"/>
  <c r="HT76" i="4" s="1"/>
  <c r="HJ76" i="4"/>
  <c r="HS76" i="4" s="1"/>
  <c r="HI76" i="4"/>
  <c r="HR76" i="4" s="1"/>
  <c r="HH76" i="4"/>
  <c r="HQ76" i="4" s="1"/>
  <c r="HG76" i="4"/>
  <c r="HP76" i="4" s="1"/>
  <c r="HL75" i="4"/>
  <c r="HU75" i="4" s="1"/>
  <c r="HK75" i="4"/>
  <c r="HT75" i="4" s="1"/>
  <c r="HJ75" i="4"/>
  <c r="HS75" i="4" s="1"/>
  <c r="HI75" i="4"/>
  <c r="HR75" i="4" s="1"/>
  <c r="HG75" i="4"/>
  <c r="HP75" i="4" s="1"/>
  <c r="HF75" i="4"/>
  <c r="HO75" i="4" s="1"/>
  <c r="HE75" i="4"/>
  <c r="HN75" i="4" s="1"/>
  <c r="HL74" i="4"/>
  <c r="HU74" i="4" s="1"/>
  <c r="HK74" i="4"/>
  <c r="HT74" i="4" s="1"/>
  <c r="HJ74" i="4"/>
  <c r="HS74" i="4" s="1"/>
  <c r="HI74" i="4"/>
  <c r="HR74" i="4" s="1"/>
  <c r="HH74" i="4"/>
  <c r="HQ74" i="4" s="1"/>
  <c r="HF74" i="4"/>
  <c r="HO74" i="4" s="1"/>
  <c r="HE74" i="4"/>
  <c r="HN74" i="4" s="1"/>
  <c r="HL73" i="4"/>
  <c r="HU73" i="4" s="1"/>
  <c r="HK73" i="4"/>
  <c r="HT73" i="4" s="1"/>
  <c r="HJ73" i="4"/>
  <c r="HS73" i="4" s="1"/>
  <c r="HI73" i="4"/>
  <c r="HR73" i="4" s="1"/>
  <c r="HH73" i="4"/>
  <c r="HQ73" i="4" s="1"/>
  <c r="HG73" i="4"/>
  <c r="HP73" i="4" s="1"/>
  <c r="HE73" i="4"/>
  <c r="HN73" i="4" s="1"/>
  <c r="HL72" i="4"/>
  <c r="HU72" i="4" s="1"/>
  <c r="HK72" i="4"/>
  <c r="HT72" i="4" s="1"/>
  <c r="HJ72" i="4"/>
  <c r="HS72" i="4" s="1"/>
  <c r="HI72" i="4"/>
  <c r="HR72" i="4" s="1"/>
  <c r="HH72" i="4"/>
  <c r="HQ72" i="4" s="1"/>
  <c r="HG72" i="4"/>
  <c r="HP72" i="4" s="1"/>
  <c r="HF72" i="4"/>
  <c r="HO72" i="4" s="1"/>
  <c r="HL71" i="4"/>
  <c r="HU71" i="4" s="1"/>
  <c r="HK71" i="4"/>
  <c r="HT71" i="4" s="1"/>
  <c r="HJ71" i="4"/>
  <c r="HS71" i="4" s="1"/>
  <c r="HI71" i="4"/>
  <c r="HR71" i="4" s="1"/>
  <c r="HG71" i="4"/>
  <c r="HP71" i="4" s="1"/>
  <c r="HF71" i="4"/>
  <c r="HO71" i="4" s="1"/>
  <c r="HE71" i="4"/>
  <c r="HN71" i="4" s="1"/>
  <c r="HL70" i="4"/>
  <c r="HU70" i="4" s="1"/>
  <c r="HK70" i="4"/>
  <c r="HT70" i="4" s="1"/>
  <c r="HJ70" i="4"/>
  <c r="HS70" i="4" s="1"/>
  <c r="HI70" i="4"/>
  <c r="HR70" i="4" s="1"/>
  <c r="HH70" i="4"/>
  <c r="HQ70" i="4" s="1"/>
  <c r="HE70" i="4"/>
  <c r="HN70" i="4" s="1"/>
  <c r="HL69" i="4"/>
  <c r="HU69" i="4" s="1"/>
  <c r="HK69" i="4"/>
  <c r="HT69" i="4" s="1"/>
  <c r="HJ69" i="4"/>
  <c r="HS69" i="4" s="1"/>
  <c r="HI69" i="4"/>
  <c r="HR69" i="4" s="1"/>
  <c r="HH69" i="4"/>
  <c r="HQ69" i="4" s="1"/>
  <c r="HG69" i="4"/>
  <c r="HP69" i="4" s="1"/>
  <c r="HF69" i="4"/>
  <c r="HO69" i="4" s="1"/>
  <c r="HL68" i="4"/>
  <c r="HU68" i="4" s="1"/>
  <c r="HK68" i="4"/>
  <c r="HT68" i="4" s="1"/>
  <c r="HJ68" i="4"/>
  <c r="HS68" i="4" s="1"/>
  <c r="HI68" i="4"/>
  <c r="HR68" i="4" s="1"/>
  <c r="HH68" i="4"/>
  <c r="HQ68" i="4" s="1"/>
  <c r="HL67" i="4"/>
  <c r="HU67" i="4" s="1"/>
  <c r="HK67" i="4"/>
  <c r="HT67" i="4" s="1"/>
  <c r="HJ67" i="4"/>
  <c r="HS67" i="4" s="1"/>
  <c r="HI67" i="4"/>
  <c r="HR67" i="4" s="1"/>
  <c r="HG67" i="4"/>
  <c r="HP67" i="4" s="1"/>
  <c r="HF67" i="4"/>
  <c r="HO67" i="4" s="1"/>
  <c r="HE67" i="4"/>
  <c r="HN67" i="4" s="1"/>
  <c r="HL66" i="4"/>
  <c r="HU66" i="4" s="1"/>
  <c r="HK66" i="4"/>
  <c r="HT66" i="4" s="1"/>
  <c r="HJ66" i="4"/>
  <c r="HS66" i="4" s="1"/>
  <c r="HI66" i="4"/>
  <c r="HR66" i="4" s="1"/>
  <c r="HH66" i="4"/>
  <c r="HQ66" i="4" s="1"/>
  <c r="HL65" i="4"/>
  <c r="HU65" i="4" s="1"/>
  <c r="HK65" i="4"/>
  <c r="HT65" i="4" s="1"/>
  <c r="HJ65" i="4"/>
  <c r="HS65" i="4" s="1"/>
  <c r="HI65" i="4"/>
  <c r="HR65" i="4" s="1"/>
  <c r="HH65" i="4"/>
  <c r="HQ65" i="4" s="1"/>
  <c r="HG65" i="4"/>
  <c r="HP65" i="4" s="1"/>
  <c r="HL64" i="4"/>
  <c r="HU64" i="4" s="1"/>
  <c r="HK64" i="4"/>
  <c r="HT64" i="4" s="1"/>
  <c r="HJ64" i="4"/>
  <c r="HS64" i="4" s="1"/>
  <c r="HH64" i="4"/>
  <c r="HQ64" i="4" s="1"/>
  <c r="HG64" i="4"/>
  <c r="HP64" i="4" s="1"/>
  <c r="HF64" i="4"/>
  <c r="HO64" i="4" s="1"/>
  <c r="HE64" i="4"/>
  <c r="HN64" i="4" s="1"/>
  <c r="HL63" i="4"/>
  <c r="HU63" i="4" s="1"/>
  <c r="HK63" i="4"/>
  <c r="HT63" i="4" s="1"/>
  <c r="HJ63" i="4"/>
  <c r="HS63" i="4" s="1"/>
  <c r="HI63" i="4"/>
  <c r="HR63" i="4" s="1"/>
  <c r="HF63" i="4"/>
  <c r="HO63" i="4" s="1"/>
  <c r="HE63" i="4"/>
  <c r="HN63" i="4" s="1"/>
  <c r="HL62" i="4"/>
  <c r="HU62" i="4" s="1"/>
  <c r="HK62" i="4"/>
  <c r="HT62" i="4" s="1"/>
  <c r="HJ62" i="4"/>
  <c r="HS62" i="4" s="1"/>
  <c r="HI62" i="4"/>
  <c r="HR62" i="4" s="1"/>
  <c r="HH62" i="4"/>
  <c r="HQ62" i="4" s="1"/>
  <c r="HG62" i="4"/>
  <c r="HP62" i="4" s="1"/>
  <c r="HE62" i="4"/>
  <c r="HN62" i="4" s="1"/>
  <c r="HL61" i="4"/>
  <c r="HU61" i="4" s="1"/>
  <c r="HK61" i="4"/>
  <c r="HT61" i="4" s="1"/>
  <c r="HJ61" i="4"/>
  <c r="HS61" i="4" s="1"/>
  <c r="HI61" i="4"/>
  <c r="HR61" i="4" s="1"/>
  <c r="HH61" i="4"/>
  <c r="HQ61" i="4" s="1"/>
  <c r="HG61" i="4"/>
  <c r="HP61" i="4" s="1"/>
  <c r="HF61" i="4"/>
  <c r="HO61" i="4" s="1"/>
  <c r="HL60" i="4"/>
  <c r="HU60" i="4" s="1"/>
  <c r="HK60" i="4"/>
  <c r="HT60" i="4" s="1"/>
  <c r="HJ60" i="4"/>
  <c r="HS60" i="4" s="1"/>
  <c r="HI60" i="4"/>
  <c r="HR60" i="4" s="1"/>
  <c r="HH60" i="4"/>
  <c r="HQ60" i="4" s="1"/>
  <c r="HF60" i="4"/>
  <c r="HO60" i="4" s="1"/>
  <c r="HE60" i="4"/>
  <c r="HN60" i="4" s="1"/>
  <c r="HL59" i="4"/>
  <c r="HU59" i="4" s="1"/>
  <c r="HK59" i="4"/>
  <c r="HT59" i="4" s="1"/>
  <c r="HJ59" i="4"/>
  <c r="HS59" i="4" s="1"/>
  <c r="HI59" i="4"/>
  <c r="HR59" i="4" s="1"/>
  <c r="HH59" i="4"/>
  <c r="HQ59" i="4" s="1"/>
  <c r="HG59" i="4"/>
  <c r="HP59" i="4" s="1"/>
  <c r="HE59" i="4"/>
  <c r="HN59" i="4" s="1"/>
  <c r="HL58" i="4"/>
  <c r="HU58" i="4" s="1"/>
  <c r="HK58" i="4"/>
  <c r="HT58" i="4" s="1"/>
  <c r="HJ58" i="4"/>
  <c r="HS58" i="4" s="1"/>
  <c r="HI58" i="4"/>
  <c r="HR58" i="4" s="1"/>
  <c r="HH58" i="4"/>
  <c r="HQ58" i="4" s="1"/>
  <c r="HG58" i="4"/>
  <c r="HP58" i="4" s="1"/>
  <c r="HF58" i="4"/>
  <c r="HO58" i="4" s="1"/>
  <c r="HL57" i="4"/>
  <c r="HU57" i="4" s="1"/>
  <c r="HK57" i="4"/>
  <c r="HT57" i="4" s="1"/>
  <c r="HJ57" i="4"/>
  <c r="HS57" i="4" s="1"/>
  <c r="HI57" i="4"/>
  <c r="HR57" i="4" s="1"/>
  <c r="HH57" i="4"/>
  <c r="HQ57" i="4" s="1"/>
  <c r="HL56" i="4"/>
  <c r="HU56" i="4" s="1"/>
  <c r="HK56" i="4"/>
  <c r="HT56" i="4" s="1"/>
  <c r="HJ56" i="4"/>
  <c r="HS56" i="4" s="1"/>
  <c r="HI56" i="4"/>
  <c r="HR56" i="4" s="1"/>
  <c r="HH56" i="4"/>
  <c r="HQ56" i="4" s="1"/>
  <c r="HL55" i="4"/>
  <c r="HU55" i="4" s="1"/>
  <c r="HK55" i="4"/>
  <c r="HT55" i="4" s="1"/>
  <c r="HJ55" i="4"/>
  <c r="HS55" i="4" s="1"/>
  <c r="HI55" i="4"/>
  <c r="HR55" i="4" s="1"/>
  <c r="HG55" i="4"/>
  <c r="HP55" i="4" s="1"/>
  <c r="HF55" i="4"/>
  <c r="HO55" i="4" s="1"/>
  <c r="HE55" i="4"/>
  <c r="HN55" i="4" s="1"/>
  <c r="HL54" i="4"/>
  <c r="HU54" i="4" s="1"/>
  <c r="HK54" i="4"/>
  <c r="HT54" i="4" s="1"/>
  <c r="HJ54" i="4"/>
  <c r="HS54" i="4" s="1"/>
  <c r="HI54" i="4"/>
  <c r="HR54" i="4" s="1"/>
  <c r="HH54" i="4"/>
  <c r="HQ54" i="4" s="1"/>
  <c r="HF54" i="4"/>
  <c r="HO54" i="4" s="1"/>
  <c r="HE54" i="4"/>
  <c r="HN54" i="4" s="1"/>
  <c r="HL53" i="4"/>
  <c r="HU53" i="4" s="1"/>
  <c r="HK53" i="4"/>
  <c r="HT53" i="4" s="1"/>
  <c r="HJ53" i="4"/>
  <c r="HS53" i="4" s="1"/>
  <c r="HI53" i="4"/>
  <c r="HR53" i="4" s="1"/>
  <c r="HH53" i="4"/>
  <c r="HQ53" i="4" s="1"/>
  <c r="HG53" i="4"/>
  <c r="HP53" i="4" s="1"/>
  <c r="HE53" i="4"/>
  <c r="HN53" i="4" s="1"/>
  <c r="HL52" i="4"/>
  <c r="HU52" i="4" s="1"/>
  <c r="HK52" i="4"/>
  <c r="HT52" i="4" s="1"/>
  <c r="HJ52" i="4"/>
  <c r="HS52" i="4" s="1"/>
  <c r="HI52" i="4"/>
  <c r="HR52" i="4" s="1"/>
  <c r="HH52" i="4"/>
  <c r="HQ52" i="4" s="1"/>
  <c r="HG52" i="4"/>
  <c r="HP52" i="4" s="1"/>
  <c r="HF52" i="4"/>
  <c r="HO52" i="4" s="1"/>
  <c r="HL51" i="4"/>
  <c r="HU51" i="4" s="1"/>
  <c r="HK51" i="4"/>
  <c r="HT51" i="4" s="1"/>
  <c r="HJ51" i="4"/>
  <c r="HS51" i="4" s="1"/>
  <c r="HI51" i="4"/>
  <c r="HR51" i="4" s="1"/>
  <c r="HL50" i="4"/>
  <c r="HU50" i="4" s="1"/>
  <c r="HK50" i="4"/>
  <c r="HT50" i="4" s="1"/>
  <c r="HJ50" i="4"/>
  <c r="HS50" i="4" s="1"/>
  <c r="HI50" i="4"/>
  <c r="HR50" i="4" s="1"/>
  <c r="HL49" i="4"/>
  <c r="HU49" i="4" s="1"/>
  <c r="HK49" i="4"/>
  <c r="HT49" i="4" s="1"/>
  <c r="HJ49" i="4"/>
  <c r="HS49" i="4" s="1"/>
  <c r="HI49" i="4"/>
  <c r="HR49" i="4" s="1"/>
  <c r="HL48" i="4"/>
  <c r="HU48" i="4" s="1"/>
  <c r="HK48" i="4"/>
  <c r="HT48" i="4" s="1"/>
  <c r="HJ48" i="4"/>
  <c r="HS48" i="4" s="1"/>
  <c r="HI48" i="4"/>
  <c r="HR48" i="4" s="1"/>
  <c r="HG48" i="4"/>
  <c r="HP48" i="4" s="1"/>
  <c r="HF48" i="4"/>
  <c r="HO48" i="4" s="1"/>
  <c r="HE48" i="4"/>
  <c r="HN48" i="4" s="1"/>
  <c r="HL47" i="4"/>
  <c r="HU47" i="4" s="1"/>
  <c r="HK47" i="4"/>
  <c r="HT47" i="4" s="1"/>
  <c r="HJ47" i="4"/>
  <c r="HS47" i="4" s="1"/>
  <c r="HI47" i="4"/>
  <c r="HR47" i="4" s="1"/>
  <c r="HH47" i="4"/>
  <c r="HQ47" i="4" s="1"/>
  <c r="HE47" i="4"/>
  <c r="HN47" i="4" s="1"/>
  <c r="HL46" i="4"/>
  <c r="HU46" i="4" s="1"/>
  <c r="HK46" i="4"/>
  <c r="HT46" i="4" s="1"/>
  <c r="HJ46" i="4"/>
  <c r="HS46" i="4" s="1"/>
  <c r="HI46" i="4"/>
  <c r="HR46" i="4" s="1"/>
  <c r="HH46" i="4"/>
  <c r="HQ46" i="4" s="1"/>
  <c r="HG46" i="4"/>
  <c r="HP46" i="4" s="1"/>
  <c r="HF46" i="4"/>
  <c r="HO46" i="4" s="1"/>
  <c r="HL45" i="4"/>
  <c r="HU45" i="4" s="1"/>
  <c r="HK45" i="4"/>
  <c r="HT45" i="4" s="1"/>
  <c r="HI45" i="4"/>
  <c r="HR45" i="4" s="1"/>
  <c r="HH45" i="4"/>
  <c r="HQ45" i="4" s="1"/>
  <c r="HG45" i="4"/>
  <c r="HP45" i="4" s="1"/>
  <c r="HF45" i="4"/>
  <c r="HO45" i="4" s="1"/>
  <c r="HE45" i="4"/>
  <c r="HN45" i="4" s="1"/>
  <c r="HL44" i="4"/>
  <c r="HU44" i="4" s="1"/>
  <c r="HK44" i="4"/>
  <c r="HT44" i="4" s="1"/>
  <c r="HJ44" i="4"/>
  <c r="HS44" i="4" s="1"/>
  <c r="HH44" i="4"/>
  <c r="HQ44" i="4" s="1"/>
  <c r="HG44" i="4"/>
  <c r="HP44" i="4" s="1"/>
  <c r="HF44" i="4"/>
  <c r="HO44" i="4" s="1"/>
  <c r="HE44" i="4"/>
  <c r="HN44" i="4" s="1"/>
  <c r="HL43" i="4"/>
  <c r="HU43" i="4" s="1"/>
  <c r="HK43" i="4"/>
  <c r="HT43" i="4" s="1"/>
  <c r="HJ43" i="4"/>
  <c r="HS43" i="4" s="1"/>
  <c r="HI43" i="4"/>
  <c r="HR43" i="4" s="1"/>
  <c r="HG43" i="4"/>
  <c r="HP43" i="4" s="1"/>
  <c r="HF43" i="4"/>
  <c r="HO43" i="4" s="1"/>
  <c r="HE43" i="4"/>
  <c r="HN43" i="4" s="1"/>
  <c r="HL42" i="4"/>
  <c r="HU42" i="4" s="1"/>
  <c r="HK42" i="4"/>
  <c r="HT42" i="4" s="1"/>
  <c r="HJ42" i="4"/>
  <c r="HS42" i="4" s="1"/>
  <c r="HI42" i="4"/>
  <c r="HR42" i="4" s="1"/>
  <c r="HH42" i="4"/>
  <c r="HQ42" i="4" s="1"/>
  <c r="HF42" i="4"/>
  <c r="HO42" i="4" s="1"/>
  <c r="HE42" i="4"/>
  <c r="HN42" i="4" s="1"/>
  <c r="HL41" i="4"/>
  <c r="HU41" i="4" s="1"/>
  <c r="HK41" i="4"/>
  <c r="HT41" i="4" s="1"/>
  <c r="HJ41" i="4"/>
  <c r="HS41" i="4" s="1"/>
  <c r="HI41" i="4"/>
  <c r="HR41" i="4" s="1"/>
  <c r="HH41" i="4"/>
  <c r="HQ41" i="4" s="1"/>
  <c r="HG41" i="4"/>
  <c r="HP41" i="4" s="1"/>
  <c r="HE41" i="4"/>
  <c r="HN41" i="4" s="1"/>
  <c r="HL40" i="4"/>
  <c r="HU40" i="4" s="1"/>
  <c r="HK40" i="4"/>
  <c r="HT40" i="4" s="1"/>
  <c r="HJ40" i="4"/>
  <c r="HS40" i="4" s="1"/>
  <c r="HI40" i="4"/>
  <c r="HR40" i="4" s="1"/>
  <c r="HH40" i="4"/>
  <c r="HQ40" i="4" s="1"/>
  <c r="HG40" i="4"/>
  <c r="HP40" i="4" s="1"/>
  <c r="HF40" i="4"/>
  <c r="HO40" i="4" s="1"/>
  <c r="HL39" i="4"/>
  <c r="HU39" i="4" s="1"/>
  <c r="HK39" i="4"/>
  <c r="HT39" i="4" s="1"/>
  <c r="HJ39" i="4"/>
  <c r="HS39" i="4" s="1"/>
  <c r="HI39" i="4"/>
  <c r="HR39" i="4" s="1"/>
  <c r="HG39" i="4"/>
  <c r="HP39" i="4" s="1"/>
  <c r="HF39" i="4"/>
  <c r="HO39" i="4" s="1"/>
  <c r="HE39" i="4"/>
  <c r="HN39" i="4" s="1"/>
  <c r="HL38" i="4"/>
  <c r="HU38" i="4" s="1"/>
  <c r="HK38" i="4"/>
  <c r="HT38" i="4" s="1"/>
  <c r="HJ38" i="4"/>
  <c r="HS38" i="4" s="1"/>
  <c r="HI38" i="4"/>
  <c r="HR38" i="4" s="1"/>
  <c r="HH38" i="4"/>
  <c r="HQ38" i="4" s="1"/>
  <c r="HF38" i="4"/>
  <c r="HO38" i="4" s="1"/>
  <c r="HE38" i="4"/>
  <c r="HN38" i="4" s="1"/>
  <c r="HL37" i="4"/>
  <c r="HU37" i="4" s="1"/>
  <c r="HK37" i="4"/>
  <c r="HT37" i="4" s="1"/>
  <c r="HJ37" i="4"/>
  <c r="HS37" i="4" s="1"/>
  <c r="HI37" i="4"/>
  <c r="HR37" i="4" s="1"/>
  <c r="HH37" i="4"/>
  <c r="HQ37" i="4" s="1"/>
  <c r="HG37" i="4"/>
  <c r="HP37" i="4" s="1"/>
  <c r="HE37" i="4"/>
  <c r="HN37" i="4" s="1"/>
  <c r="HL36" i="4"/>
  <c r="HU36" i="4" s="1"/>
  <c r="HK36" i="4"/>
  <c r="HT36" i="4" s="1"/>
  <c r="HJ36" i="4"/>
  <c r="HS36" i="4" s="1"/>
  <c r="HI36" i="4"/>
  <c r="HR36" i="4" s="1"/>
  <c r="HH36" i="4"/>
  <c r="HQ36" i="4" s="1"/>
  <c r="HG36" i="4"/>
  <c r="HP36" i="4" s="1"/>
  <c r="HF36" i="4"/>
  <c r="HO36" i="4" s="1"/>
  <c r="HL35" i="4"/>
  <c r="HU35" i="4" s="1"/>
  <c r="HK35" i="4"/>
  <c r="HT35" i="4" s="1"/>
  <c r="HJ35" i="4"/>
  <c r="HS35" i="4" s="1"/>
  <c r="HH35" i="4"/>
  <c r="HQ35" i="4" s="1"/>
  <c r="HG35" i="4"/>
  <c r="HP35" i="4" s="1"/>
  <c r="HF35" i="4"/>
  <c r="HO35" i="4" s="1"/>
  <c r="HE35" i="4"/>
  <c r="HN35" i="4" s="1"/>
  <c r="HL34" i="4"/>
  <c r="HU34" i="4" s="1"/>
  <c r="HK34" i="4"/>
  <c r="HT34" i="4" s="1"/>
  <c r="HJ34" i="4"/>
  <c r="HS34" i="4" s="1"/>
  <c r="HI34" i="4"/>
  <c r="HR34" i="4" s="1"/>
  <c r="HG34" i="4"/>
  <c r="HP34" i="4" s="1"/>
  <c r="HF34" i="4"/>
  <c r="HO34" i="4" s="1"/>
  <c r="HE34" i="4"/>
  <c r="HN34" i="4" s="1"/>
  <c r="HL33" i="4"/>
  <c r="HU33" i="4" s="1"/>
  <c r="HK33" i="4"/>
  <c r="HT33" i="4" s="1"/>
  <c r="HJ33" i="4"/>
  <c r="HS33" i="4" s="1"/>
  <c r="HI33" i="4"/>
  <c r="HR33" i="4" s="1"/>
  <c r="HH33" i="4"/>
  <c r="HQ33" i="4" s="1"/>
  <c r="HF33" i="4"/>
  <c r="HO33" i="4" s="1"/>
  <c r="HE33" i="4"/>
  <c r="HN33" i="4" s="1"/>
  <c r="HL32" i="4"/>
  <c r="HU32" i="4" s="1"/>
  <c r="HK32" i="4"/>
  <c r="HT32" i="4" s="1"/>
  <c r="HJ32" i="4"/>
  <c r="HS32" i="4" s="1"/>
  <c r="HI32" i="4"/>
  <c r="HR32" i="4" s="1"/>
  <c r="HH32" i="4"/>
  <c r="HQ32" i="4" s="1"/>
  <c r="HG32" i="4"/>
  <c r="HP32" i="4" s="1"/>
  <c r="HE32" i="4"/>
  <c r="HN32" i="4" s="1"/>
  <c r="HL31" i="4"/>
  <c r="HU31" i="4" s="1"/>
  <c r="HK31" i="4"/>
  <c r="HT31" i="4" s="1"/>
  <c r="HJ31" i="4"/>
  <c r="HS31" i="4" s="1"/>
  <c r="HI31" i="4"/>
  <c r="HR31" i="4" s="1"/>
  <c r="HH31" i="4"/>
  <c r="HQ31" i="4" s="1"/>
  <c r="HG31" i="4"/>
  <c r="HP31" i="4" s="1"/>
  <c r="HF31" i="4"/>
  <c r="HO31" i="4" s="1"/>
  <c r="HJ30" i="4"/>
  <c r="HS30" i="4" s="1"/>
  <c r="HI30" i="4"/>
  <c r="HR30" i="4" s="1"/>
  <c r="HH30" i="4"/>
  <c r="HQ30" i="4" s="1"/>
  <c r="HG30" i="4"/>
  <c r="HP30" i="4" s="1"/>
  <c r="HF30" i="4"/>
  <c r="HO30" i="4" s="1"/>
  <c r="HE30" i="4"/>
  <c r="HN30" i="4" s="1"/>
  <c r="HL29" i="4"/>
  <c r="HU29" i="4" s="1"/>
  <c r="HK29" i="4"/>
  <c r="HT29" i="4" s="1"/>
  <c r="HH29" i="4"/>
  <c r="HQ29" i="4" s="1"/>
  <c r="HG29" i="4"/>
  <c r="HP29" i="4" s="1"/>
  <c r="HF29" i="4"/>
  <c r="HO29" i="4" s="1"/>
  <c r="HE29" i="4"/>
  <c r="HN29" i="4" s="1"/>
  <c r="HL28" i="4"/>
  <c r="HU28" i="4" s="1"/>
  <c r="HK28" i="4"/>
  <c r="HT28" i="4" s="1"/>
  <c r="HJ28" i="4"/>
  <c r="HS28" i="4" s="1"/>
  <c r="HI28" i="4"/>
  <c r="HR28" i="4" s="1"/>
  <c r="HG28" i="4"/>
  <c r="HP28" i="4" s="1"/>
  <c r="HF28" i="4"/>
  <c r="HO28" i="4" s="1"/>
  <c r="HE28" i="4"/>
  <c r="HN28" i="4" s="1"/>
  <c r="HL27" i="4"/>
  <c r="HU27" i="4" s="1"/>
  <c r="HK27" i="4"/>
  <c r="HT27" i="4" s="1"/>
  <c r="HJ27" i="4"/>
  <c r="HS27" i="4" s="1"/>
  <c r="HI27" i="4"/>
  <c r="HR27" i="4" s="1"/>
  <c r="HH27" i="4"/>
  <c r="HQ27" i="4" s="1"/>
  <c r="HF27" i="4"/>
  <c r="HO27" i="4" s="1"/>
  <c r="HE27" i="4"/>
  <c r="HN27" i="4" s="1"/>
  <c r="HL26" i="4"/>
  <c r="HU26" i="4" s="1"/>
  <c r="HK26" i="4"/>
  <c r="HT26" i="4" s="1"/>
  <c r="HJ26" i="4"/>
  <c r="HS26" i="4" s="1"/>
  <c r="HI26" i="4"/>
  <c r="HR26" i="4" s="1"/>
  <c r="HH26" i="4"/>
  <c r="HQ26" i="4" s="1"/>
  <c r="HG26" i="4"/>
  <c r="HP26" i="4" s="1"/>
  <c r="HL25" i="4"/>
  <c r="HU25" i="4" s="1"/>
  <c r="HK25" i="4"/>
  <c r="HT25" i="4" s="1"/>
  <c r="HJ25" i="4"/>
  <c r="HS25" i="4" s="1"/>
  <c r="HI25" i="4"/>
  <c r="HR25" i="4" s="1"/>
  <c r="HH25" i="4"/>
  <c r="HQ25" i="4" s="1"/>
  <c r="HF25" i="4"/>
  <c r="HO25" i="4" s="1"/>
  <c r="HE25" i="4"/>
  <c r="HN25" i="4" s="1"/>
  <c r="HL24" i="4"/>
  <c r="HU24" i="4" s="1"/>
  <c r="HK24" i="4"/>
  <c r="HT24" i="4" s="1"/>
  <c r="HJ24" i="4"/>
  <c r="HS24" i="4" s="1"/>
  <c r="HI24" i="4"/>
  <c r="HR24" i="4" s="1"/>
  <c r="HH24" i="4"/>
  <c r="HQ24" i="4" s="1"/>
  <c r="HG24" i="4"/>
  <c r="HP24" i="4" s="1"/>
  <c r="HE24" i="4"/>
  <c r="HN24" i="4" s="1"/>
  <c r="HL23" i="4"/>
  <c r="HU23" i="4" s="1"/>
  <c r="HK23" i="4"/>
  <c r="HT23" i="4" s="1"/>
  <c r="HJ23" i="4"/>
  <c r="HS23" i="4" s="1"/>
  <c r="HI23" i="4"/>
  <c r="HR23" i="4" s="1"/>
  <c r="HH23" i="4"/>
  <c r="HQ23" i="4" s="1"/>
  <c r="HG23" i="4"/>
  <c r="HP23" i="4" s="1"/>
  <c r="HF23" i="4"/>
  <c r="HO23" i="4" s="1"/>
  <c r="HL22" i="4"/>
  <c r="HU22" i="4" s="1"/>
  <c r="HK22" i="4"/>
  <c r="HT22" i="4" s="1"/>
  <c r="HJ22" i="4"/>
  <c r="HS22" i="4" s="1"/>
  <c r="HH22" i="4"/>
  <c r="HQ22" i="4" s="1"/>
  <c r="HG22" i="4"/>
  <c r="HP22" i="4" s="1"/>
  <c r="HF22" i="4"/>
  <c r="HO22" i="4" s="1"/>
  <c r="HE22" i="4"/>
  <c r="HN22" i="4" s="1"/>
  <c r="HL21" i="4"/>
  <c r="HU21" i="4" s="1"/>
  <c r="HK21" i="4"/>
  <c r="HT21" i="4" s="1"/>
  <c r="HJ21" i="4"/>
  <c r="HS21" i="4" s="1"/>
  <c r="HI21" i="4"/>
  <c r="HR21" i="4" s="1"/>
  <c r="HG21" i="4"/>
  <c r="HP21" i="4" s="1"/>
  <c r="HF21" i="4"/>
  <c r="HO21" i="4" s="1"/>
  <c r="HE21" i="4"/>
  <c r="HN21" i="4" s="1"/>
  <c r="HL20" i="4"/>
  <c r="HU20" i="4" s="1"/>
  <c r="HK20" i="4"/>
  <c r="HT20" i="4" s="1"/>
  <c r="HJ20" i="4"/>
  <c r="HS20" i="4" s="1"/>
  <c r="HI20" i="4"/>
  <c r="HR20" i="4" s="1"/>
  <c r="HH20" i="4"/>
  <c r="HQ20" i="4" s="1"/>
  <c r="HE20" i="4"/>
  <c r="HN20" i="4" s="1"/>
  <c r="HL19" i="4"/>
  <c r="HU19" i="4" s="1"/>
  <c r="HK19" i="4"/>
  <c r="HT19" i="4" s="1"/>
  <c r="HJ19" i="4"/>
  <c r="HS19" i="4" s="1"/>
  <c r="HI19" i="4"/>
  <c r="HR19" i="4" s="1"/>
  <c r="HH19" i="4"/>
  <c r="HQ19" i="4" s="1"/>
  <c r="HG19" i="4"/>
  <c r="HP19" i="4" s="1"/>
  <c r="HF19" i="4"/>
  <c r="HO19" i="4" s="1"/>
  <c r="HL18" i="4"/>
  <c r="HU18" i="4" s="1"/>
  <c r="HK18" i="4"/>
  <c r="HT18" i="4" s="1"/>
  <c r="HJ18" i="4"/>
  <c r="HS18" i="4" s="1"/>
  <c r="HI18" i="4"/>
  <c r="HR18" i="4" s="1"/>
  <c r="HF18" i="4"/>
  <c r="HO18" i="4" s="1"/>
  <c r="HE18" i="4"/>
  <c r="HN18" i="4" s="1"/>
  <c r="HL17" i="4"/>
  <c r="HU17" i="4" s="1"/>
  <c r="HK17" i="4"/>
  <c r="HT17" i="4" s="1"/>
  <c r="HJ17" i="4"/>
  <c r="HS17" i="4" s="1"/>
  <c r="HI17" i="4"/>
  <c r="HR17" i="4" s="1"/>
  <c r="HH17" i="4"/>
  <c r="HQ17" i="4" s="1"/>
  <c r="HG17" i="4"/>
  <c r="HP17" i="4" s="1"/>
  <c r="HL16" i="4"/>
  <c r="HU16" i="4" s="1"/>
  <c r="HK16" i="4"/>
  <c r="HT16" i="4" s="1"/>
  <c r="HJ16" i="4"/>
  <c r="HS16" i="4" s="1"/>
  <c r="HI16" i="4"/>
  <c r="HR16" i="4" s="1"/>
  <c r="HH16" i="4"/>
  <c r="HQ16" i="4" s="1"/>
  <c r="HF16" i="4"/>
  <c r="HO16" i="4" s="1"/>
  <c r="HE16" i="4"/>
  <c r="HN16" i="4" s="1"/>
  <c r="HL15" i="4"/>
  <c r="HU15" i="4" s="1"/>
  <c r="HK15" i="4"/>
  <c r="HT15" i="4" s="1"/>
  <c r="HJ15" i="4"/>
  <c r="HS15" i="4" s="1"/>
  <c r="HI15" i="4"/>
  <c r="HR15" i="4" s="1"/>
  <c r="HH15" i="4"/>
  <c r="HQ15" i="4" s="1"/>
  <c r="HG15" i="4"/>
  <c r="HP15" i="4" s="1"/>
  <c r="HE15" i="4"/>
  <c r="HN15" i="4" s="1"/>
  <c r="HL14" i="4"/>
  <c r="HU14" i="4" s="1"/>
  <c r="HK14" i="4"/>
  <c r="HT14" i="4" s="1"/>
  <c r="HJ14" i="4"/>
  <c r="HS14" i="4" s="1"/>
  <c r="HI14" i="4"/>
  <c r="HR14" i="4" s="1"/>
  <c r="HH14" i="4"/>
  <c r="HQ14" i="4" s="1"/>
  <c r="HG14" i="4"/>
  <c r="HP14" i="4" s="1"/>
  <c r="HF14" i="4"/>
  <c r="HO14" i="4" s="1"/>
  <c r="HL13" i="4"/>
  <c r="HU13" i="4" s="1"/>
  <c r="HK13" i="4"/>
  <c r="HT13" i="4" s="1"/>
  <c r="HJ13" i="4"/>
  <c r="HS13" i="4" s="1"/>
  <c r="HI13" i="4"/>
  <c r="HR13" i="4" s="1"/>
  <c r="HG13" i="4"/>
  <c r="HP13" i="4" s="1"/>
  <c r="HF13" i="4"/>
  <c r="HO13" i="4" s="1"/>
  <c r="HE13" i="4"/>
  <c r="HN13" i="4" s="1"/>
  <c r="HL12" i="4"/>
  <c r="HU12" i="4" s="1"/>
  <c r="HK12" i="4"/>
  <c r="HT12" i="4" s="1"/>
  <c r="HJ12" i="4"/>
  <c r="HS12" i="4" s="1"/>
  <c r="HI12" i="4"/>
  <c r="HR12" i="4" s="1"/>
  <c r="HH12" i="4"/>
  <c r="HQ12" i="4" s="1"/>
  <c r="HF12" i="4"/>
  <c r="HO12" i="4" s="1"/>
  <c r="HE12" i="4"/>
  <c r="HN12" i="4" s="1"/>
  <c r="HL11" i="4"/>
  <c r="HU11" i="4" s="1"/>
  <c r="HK11" i="4"/>
  <c r="HT11" i="4" s="1"/>
  <c r="HJ11" i="4"/>
  <c r="HS11" i="4" s="1"/>
  <c r="HI11" i="4"/>
  <c r="HR11" i="4" s="1"/>
  <c r="HH11" i="4"/>
  <c r="HQ11" i="4" s="1"/>
  <c r="HG11" i="4"/>
  <c r="HP11" i="4" s="1"/>
  <c r="HE11" i="4"/>
  <c r="HN11" i="4" s="1"/>
  <c r="HL10" i="4"/>
  <c r="HU10" i="4" s="1"/>
  <c r="HK10" i="4"/>
  <c r="HT10" i="4" s="1"/>
  <c r="HJ10" i="4"/>
  <c r="HS10" i="4" s="1"/>
  <c r="HI10" i="4"/>
  <c r="HR10" i="4" s="1"/>
  <c r="HH10" i="4"/>
  <c r="HQ10" i="4" s="1"/>
  <c r="HG10" i="4"/>
  <c r="HP10" i="4" s="1"/>
  <c r="HF10" i="4"/>
  <c r="HO10" i="4" s="1"/>
  <c r="HL9" i="4"/>
  <c r="HU9" i="4" s="1"/>
  <c r="HK9" i="4"/>
  <c r="HT9" i="4" s="1"/>
  <c r="HJ9" i="4"/>
  <c r="HS9" i="4" s="1"/>
  <c r="HI9" i="4"/>
  <c r="HR9" i="4" s="1"/>
  <c r="HH9" i="4"/>
  <c r="HQ9" i="4" s="1"/>
  <c r="HG9" i="4"/>
  <c r="HP9" i="4" s="1"/>
  <c r="HF9" i="4"/>
  <c r="HO9" i="4" s="1"/>
  <c r="HL8" i="4"/>
  <c r="HU8" i="4" s="1"/>
  <c r="HK8" i="4"/>
  <c r="HT8" i="4" s="1"/>
  <c r="HJ8" i="4"/>
  <c r="HS8" i="4" s="1"/>
  <c r="HI8" i="4"/>
  <c r="HR8" i="4" s="1"/>
  <c r="HG8" i="4"/>
  <c r="HP8" i="4" s="1"/>
  <c r="HF8" i="4"/>
  <c r="HO8" i="4" s="1"/>
  <c r="HE8" i="4"/>
  <c r="HN8" i="4" s="1"/>
  <c r="HL7" i="4"/>
  <c r="HU7" i="4" s="1"/>
  <c r="HK7" i="4"/>
  <c r="HT7" i="4" s="1"/>
  <c r="HJ7" i="4"/>
  <c r="HS7" i="4" s="1"/>
  <c r="HI7" i="4"/>
  <c r="HR7" i="4" s="1"/>
  <c r="HH7" i="4"/>
  <c r="HQ7" i="4" s="1"/>
  <c r="HF7" i="4"/>
  <c r="HO7" i="4" s="1"/>
  <c r="HE7" i="4"/>
  <c r="HN7" i="4" s="1"/>
  <c r="HL6" i="4"/>
  <c r="HU6" i="4" s="1"/>
  <c r="HK6" i="4"/>
  <c r="HT6" i="4" s="1"/>
  <c r="HJ6" i="4"/>
  <c r="HS6" i="4" s="1"/>
  <c r="HI6" i="4"/>
  <c r="HR6" i="4" s="1"/>
  <c r="HH6" i="4"/>
  <c r="HQ6" i="4" s="1"/>
  <c r="HG6" i="4"/>
  <c r="HP6" i="4" s="1"/>
  <c r="HE6" i="4"/>
  <c r="HN6" i="4" s="1"/>
  <c r="HL5" i="4"/>
  <c r="HU5" i="4" s="1"/>
  <c r="HK5" i="4"/>
  <c r="HT5" i="4" s="1"/>
  <c r="HJ5" i="4"/>
  <c r="HS5" i="4" s="1"/>
  <c r="HI5" i="4"/>
  <c r="HR5" i="4" s="1"/>
  <c r="HH5" i="4"/>
  <c r="HQ5" i="4" s="1"/>
  <c r="HG5" i="4"/>
  <c r="HP5" i="4" s="1"/>
  <c r="HF5" i="4"/>
  <c r="HO5" i="4" s="1"/>
  <c r="HX118" i="4"/>
  <c r="HW118" i="4"/>
  <c r="HX117" i="4"/>
  <c r="HW117" i="4"/>
  <c r="HX116" i="4"/>
  <c r="HW116" i="4"/>
  <c r="HX115" i="4"/>
  <c r="HW115" i="4"/>
  <c r="HX114" i="4"/>
  <c r="HW114" i="4"/>
  <c r="HX113" i="4"/>
  <c r="HW113" i="4"/>
  <c r="HX112" i="4"/>
  <c r="HW112" i="4"/>
  <c r="HX111" i="4"/>
  <c r="HW111" i="4"/>
  <c r="HX110" i="4"/>
  <c r="HW110" i="4"/>
  <c r="HX109" i="4"/>
  <c r="HW109" i="4"/>
  <c r="HX108" i="4"/>
  <c r="HW108" i="4"/>
  <c r="HX107" i="4"/>
  <c r="HW107" i="4"/>
  <c r="HX106" i="4"/>
  <c r="HW106" i="4"/>
  <c r="HX105" i="4"/>
  <c r="HW105" i="4"/>
  <c r="HX104" i="4"/>
  <c r="HW104" i="4"/>
  <c r="HX103" i="4"/>
  <c r="HW103" i="4"/>
  <c r="HX102" i="4"/>
  <c r="HW102" i="4"/>
  <c r="HX101" i="4"/>
  <c r="HW101" i="4"/>
  <c r="HX100" i="4"/>
  <c r="HW100" i="4"/>
  <c r="HX99" i="4"/>
  <c r="HW99" i="4"/>
  <c r="HX98" i="4"/>
  <c r="HW98" i="4"/>
  <c r="HX97" i="4"/>
  <c r="HW97" i="4"/>
  <c r="HX96" i="4"/>
  <c r="HW96" i="4"/>
  <c r="HX95" i="4"/>
  <c r="HW95" i="4"/>
  <c r="HX94" i="4"/>
  <c r="HW94" i="4"/>
  <c r="HX93" i="4"/>
  <c r="HW93" i="4"/>
  <c r="HX92" i="4"/>
  <c r="HW92" i="4"/>
  <c r="HX91" i="4"/>
  <c r="HW91" i="4"/>
  <c r="HX90" i="4"/>
  <c r="HW90" i="4"/>
  <c r="HX89" i="4"/>
  <c r="HW89" i="4"/>
  <c r="HX88" i="4"/>
  <c r="HW88" i="4"/>
  <c r="HX87" i="4"/>
  <c r="HW87" i="4"/>
  <c r="HX86" i="4"/>
  <c r="HW86" i="4"/>
  <c r="HX85" i="4"/>
  <c r="HW85" i="4"/>
  <c r="HX84" i="4"/>
  <c r="HW84" i="4"/>
  <c r="HX83" i="4"/>
  <c r="HW83" i="4"/>
  <c r="HX82" i="4"/>
  <c r="HW82" i="4"/>
  <c r="HX81" i="4"/>
  <c r="HW81" i="4"/>
  <c r="HX80" i="4"/>
  <c r="HW80" i="4"/>
  <c r="HX79" i="4"/>
  <c r="HW79" i="4"/>
  <c r="HX78" i="4"/>
  <c r="HW78" i="4"/>
  <c r="HX77" i="4"/>
  <c r="HW77" i="4"/>
  <c r="HX76" i="4"/>
  <c r="HW76" i="4"/>
  <c r="HX75" i="4"/>
  <c r="HW75" i="4"/>
  <c r="HX74" i="4"/>
  <c r="HW74" i="4"/>
  <c r="HX73" i="4"/>
  <c r="HW73" i="4"/>
  <c r="HX72" i="4"/>
  <c r="HW72" i="4"/>
  <c r="HX71" i="4"/>
  <c r="HW71" i="4"/>
  <c r="HX70" i="4"/>
  <c r="HW70" i="4"/>
  <c r="HX69" i="4"/>
  <c r="HW69" i="4"/>
  <c r="HX68" i="4"/>
  <c r="HW68" i="4"/>
  <c r="HX67" i="4"/>
  <c r="HW67" i="4"/>
  <c r="HX66" i="4"/>
  <c r="HW66" i="4"/>
  <c r="HX65" i="4"/>
  <c r="HW65" i="4"/>
  <c r="HX64" i="4"/>
  <c r="HW64" i="4"/>
  <c r="HX63" i="4"/>
  <c r="HW63" i="4"/>
  <c r="HX62" i="4"/>
  <c r="HW62" i="4"/>
  <c r="HX61" i="4"/>
  <c r="HW61" i="4"/>
  <c r="HX60" i="4"/>
  <c r="HW60" i="4"/>
  <c r="HX59" i="4"/>
  <c r="HW59" i="4"/>
  <c r="HX58" i="4"/>
  <c r="HW58" i="4"/>
  <c r="HX57" i="4"/>
  <c r="HW57" i="4"/>
  <c r="HX56" i="4"/>
  <c r="HW56" i="4"/>
  <c r="HX55" i="4"/>
  <c r="HW55" i="4"/>
  <c r="HX54" i="4"/>
  <c r="HW54" i="4"/>
  <c r="HX53" i="4"/>
  <c r="HW53" i="4"/>
  <c r="HX52" i="4"/>
  <c r="HW52" i="4"/>
  <c r="HX51" i="4"/>
  <c r="HW51" i="4"/>
  <c r="HX50" i="4"/>
  <c r="HW50" i="4"/>
  <c r="HX49" i="4"/>
  <c r="HW49" i="4"/>
  <c r="HX48" i="4"/>
  <c r="HW48" i="4"/>
  <c r="HX47" i="4"/>
  <c r="HW47" i="4"/>
  <c r="HX46" i="4"/>
  <c r="HW46" i="4"/>
  <c r="HX45" i="4"/>
  <c r="HW45" i="4"/>
  <c r="HX44" i="4"/>
  <c r="HW44" i="4"/>
  <c r="HX43" i="4"/>
  <c r="HW43" i="4"/>
  <c r="HX42" i="4"/>
  <c r="HW42" i="4"/>
  <c r="HX41" i="4"/>
  <c r="HW41" i="4"/>
  <c r="HX40" i="4"/>
  <c r="HW40" i="4"/>
  <c r="HX39" i="4"/>
  <c r="HW39" i="4"/>
  <c r="HX38" i="4"/>
  <c r="HW38" i="4"/>
  <c r="HX37" i="4"/>
  <c r="HW37" i="4"/>
  <c r="HX36" i="4"/>
  <c r="HW36" i="4"/>
  <c r="HX35" i="4"/>
  <c r="HW35" i="4"/>
  <c r="HX34" i="4"/>
  <c r="HW34" i="4"/>
  <c r="HX33" i="4"/>
  <c r="HW33" i="4"/>
  <c r="HX32" i="4"/>
  <c r="HW32" i="4"/>
  <c r="HX31" i="4"/>
  <c r="HW31" i="4"/>
  <c r="HX30" i="4"/>
  <c r="HW30" i="4"/>
  <c r="HX29" i="4"/>
  <c r="HW29" i="4"/>
  <c r="HX28" i="4"/>
  <c r="HW28" i="4"/>
  <c r="HX27" i="4"/>
  <c r="HW27" i="4"/>
  <c r="HX26" i="4"/>
  <c r="HW26" i="4"/>
  <c r="HX25" i="4"/>
  <c r="HW25" i="4"/>
  <c r="HX24" i="4"/>
  <c r="HW24" i="4"/>
  <c r="HX23" i="4"/>
  <c r="HW23" i="4"/>
  <c r="HX22" i="4"/>
  <c r="HW22" i="4"/>
  <c r="HX21" i="4"/>
  <c r="HW21" i="4"/>
  <c r="HX20" i="4"/>
  <c r="HW20" i="4"/>
  <c r="HX19" i="4"/>
  <c r="HW19" i="4"/>
  <c r="HX18" i="4"/>
  <c r="HW18" i="4"/>
  <c r="HX17" i="4"/>
  <c r="HW17" i="4"/>
  <c r="HX16" i="4"/>
  <c r="HW16" i="4"/>
  <c r="HX15" i="4"/>
  <c r="HW15" i="4"/>
  <c r="HX14" i="4"/>
  <c r="HW14" i="4"/>
  <c r="HX13" i="4"/>
  <c r="HW13" i="4"/>
  <c r="HX12" i="4"/>
  <c r="HW12" i="4"/>
  <c r="HX11" i="4"/>
  <c r="HW11" i="4"/>
  <c r="HX10" i="4"/>
  <c r="HW10" i="4"/>
  <c r="HX9" i="4"/>
  <c r="HW9" i="4"/>
  <c r="HX8" i="4"/>
  <c r="HW8" i="4"/>
  <c r="HX7" i="4"/>
  <c r="HW7" i="4"/>
  <c r="HX6" i="4"/>
  <c r="HW6" i="4"/>
  <c r="HX5" i="4"/>
  <c r="HW5" i="4"/>
  <c r="FJ118" i="4"/>
  <c r="FS118" i="4" s="1"/>
  <c r="FI118" i="4"/>
  <c r="FR118" i="4" s="1"/>
  <c r="FH118" i="4"/>
  <c r="FQ118" i="4" s="1"/>
  <c r="FF118" i="4"/>
  <c r="FO118" i="4" s="1"/>
  <c r="FE118" i="4"/>
  <c r="FN118" i="4" s="1"/>
  <c r="FD118" i="4"/>
  <c r="FM118" i="4" s="1"/>
  <c r="FC118" i="4"/>
  <c r="FL118" i="4" s="1"/>
  <c r="FJ117" i="4"/>
  <c r="FS117" i="4" s="1"/>
  <c r="FI117" i="4"/>
  <c r="FR117" i="4" s="1"/>
  <c r="FH117" i="4"/>
  <c r="FQ117" i="4" s="1"/>
  <c r="FG117" i="4"/>
  <c r="FP117" i="4" s="1"/>
  <c r="FE117" i="4"/>
  <c r="FN117" i="4" s="1"/>
  <c r="FD117" i="4"/>
  <c r="FM117" i="4" s="1"/>
  <c r="FC117" i="4"/>
  <c r="FL117" i="4" s="1"/>
  <c r="FJ116" i="4"/>
  <c r="FS116" i="4" s="1"/>
  <c r="FI116" i="4"/>
  <c r="FR116" i="4" s="1"/>
  <c r="FH116" i="4"/>
  <c r="FQ116" i="4" s="1"/>
  <c r="FG116" i="4"/>
  <c r="FP116" i="4" s="1"/>
  <c r="FF116" i="4"/>
  <c r="FO116" i="4" s="1"/>
  <c r="FD116" i="4"/>
  <c r="FM116" i="4" s="1"/>
  <c r="FC116" i="4"/>
  <c r="FL116" i="4" s="1"/>
  <c r="FJ115" i="4"/>
  <c r="FS115" i="4" s="1"/>
  <c r="FI115" i="4"/>
  <c r="FR115" i="4" s="1"/>
  <c r="FH115" i="4"/>
  <c r="FQ115" i="4" s="1"/>
  <c r="FG115" i="4"/>
  <c r="FP115" i="4" s="1"/>
  <c r="FF115" i="4"/>
  <c r="FO115" i="4" s="1"/>
  <c r="FD115" i="4"/>
  <c r="FM115" i="4" s="1"/>
  <c r="FC115" i="4"/>
  <c r="FL115" i="4" s="1"/>
  <c r="FJ114" i="4"/>
  <c r="FS114" i="4" s="1"/>
  <c r="FI114" i="4"/>
  <c r="FR114" i="4" s="1"/>
  <c r="FH114" i="4"/>
  <c r="FQ114" i="4" s="1"/>
  <c r="FG114" i="4"/>
  <c r="FP114" i="4" s="1"/>
  <c r="FF114" i="4"/>
  <c r="FO114" i="4" s="1"/>
  <c r="FE114" i="4"/>
  <c r="FN114" i="4" s="1"/>
  <c r="FC114" i="4"/>
  <c r="FL114" i="4" s="1"/>
  <c r="FJ113" i="4"/>
  <c r="FS113" i="4" s="1"/>
  <c r="FI113" i="4"/>
  <c r="FR113" i="4" s="1"/>
  <c r="FH113" i="4"/>
  <c r="FQ113" i="4" s="1"/>
  <c r="FG113" i="4"/>
  <c r="FP113" i="4" s="1"/>
  <c r="FF113" i="4"/>
  <c r="FO113" i="4" s="1"/>
  <c r="FC113" i="4"/>
  <c r="FL113" i="4" s="1"/>
  <c r="FJ112" i="4"/>
  <c r="FS112" i="4" s="1"/>
  <c r="FI112" i="4"/>
  <c r="FR112" i="4" s="1"/>
  <c r="FH112" i="4"/>
  <c r="FQ112" i="4" s="1"/>
  <c r="FG112" i="4"/>
  <c r="FP112" i="4" s="1"/>
  <c r="FF112" i="4"/>
  <c r="FO112" i="4" s="1"/>
  <c r="FE112" i="4"/>
  <c r="FN112" i="4" s="1"/>
  <c r="FD112" i="4"/>
  <c r="FM112" i="4" s="1"/>
  <c r="FJ111" i="4"/>
  <c r="FS111" i="4" s="1"/>
  <c r="FI111" i="4"/>
  <c r="FR111" i="4" s="1"/>
  <c r="FH111" i="4"/>
  <c r="FQ111" i="4" s="1"/>
  <c r="FF111" i="4"/>
  <c r="FO111" i="4" s="1"/>
  <c r="FE111" i="4"/>
  <c r="FN111" i="4" s="1"/>
  <c r="FD111" i="4"/>
  <c r="FM111" i="4" s="1"/>
  <c r="FC111" i="4"/>
  <c r="FL111" i="4" s="1"/>
  <c r="FJ110" i="4"/>
  <c r="FS110" i="4" s="1"/>
  <c r="FI110" i="4"/>
  <c r="FR110" i="4" s="1"/>
  <c r="FH110" i="4"/>
  <c r="FQ110" i="4" s="1"/>
  <c r="FG110" i="4"/>
  <c r="FP110" i="4" s="1"/>
  <c r="FE110" i="4"/>
  <c r="FN110" i="4" s="1"/>
  <c r="FD110" i="4"/>
  <c r="FM110" i="4" s="1"/>
  <c r="FC110" i="4"/>
  <c r="FL110" i="4" s="1"/>
  <c r="FJ109" i="4"/>
  <c r="FS109" i="4" s="1"/>
  <c r="FI109" i="4"/>
  <c r="FR109" i="4" s="1"/>
  <c r="FH109" i="4"/>
  <c r="FQ109" i="4" s="1"/>
  <c r="FG109" i="4"/>
  <c r="FP109" i="4" s="1"/>
  <c r="FF109" i="4"/>
  <c r="FO109" i="4" s="1"/>
  <c r="FD109" i="4"/>
  <c r="FM109" i="4" s="1"/>
  <c r="FC109" i="4"/>
  <c r="FL109" i="4" s="1"/>
  <c r="FJ108" i="4"/>
  <c r="FS108" i="4" s="1"/>
  <c r="FI108" i="4"/>
  <c r="FR108" i="4" s="1"/>
  <c r="FH108" i="4"/>
  <c r="FQ108" i="4" s="1"/>
  <c r="FG108" i="4"/>
  <c r="FP108" i="4" s="1"/>
  <c r="FF108" i="4"/>
  <c r="FO108" i="4" s="1"/>
  <c r="FE108" i="4"/>
  <c r="FN108" i="4" s="1"/>
  <c r="FJ107" i="4"/>
  <c r="FS107" i="4" s="1"/>
  <c r="FI107" i="4"/>
  <c r="FR107" i="4" s="1"/>
  <c r="FH107" i="4"/>
  <c r="FQ107" i="4" s="1"/>
  <c r="FF107" i="4"/>
  <c r="FO107" i="4" s="1"/>
  <c r="FE107" i="4"/>
  <c r="FN107" i="4" s="1"/>
  <c r="FD107" i="4"/>
  <c r="FM107" i="4" s="1"/>
  <c r="FC107" i="4"/>
  <c r="FL107" i="4" s="1"/>
  <c r="FJ106" i="4"/>
  <c r="FS106" i="4" s="1"/>
  <c r="FI106" i="4"/>
  <c r="FR106" i="4" s="1"/>
  <c r="FH106" i="4"/>
  <c r="FQ106" i="4" s="1"/>
  <c r="FG106" i="4"/>
  <c r="FP106" i="4" s="1"/>
  <c r="FE106" i="4"/>
  <c r="FN106" i="4" s="1"/>
  <c r="FD106" i="4"/>
  <c r="FM106" i="4" s="1"/>
  <c r="FC106" i="4"/>
  <c r="FL106" i="4" s="1"/>
  <c r="FJ105" i="4"/>
  <c r="FS105" i="4" s="1"/>
  <c r="FI105" i="4"/>
  <c r="FR105" i="4" s="1"/>
  <c r="FH105" i="4"/>
  <c r="FQ105" i="4" s="1"/>
  <c r="FG105" i="4"/>
  <c r="FP105" i="4" s="1"/>
  <c r="FF105" i="4"/>
  <c r="FO105" i="4" s="1"/>
  <c r="FC105" i="4"/>
  <c r="FL105" i="4" s="1"/>
  <c r="FJ104" i="4"/>
  <c r="FS104" i="4" s="1"/>
  <c r="FI104" i="4"/>
  <c r="FR104" i="4" s="1"/>
  <c r="FH104" i="4"/>
  <c r="FQ104" i="4" s="1"/>
  <c r="FG104" i="4"/>
  <c r="FP104" i="4" s="1"/>
  <c r="FF104" i="4"/>
  <c r="FO104" i="4" s="1"/>
  <c r="FE104" i="4"/>
  <c r="FN104" i="4" s="1"/>
  <c r="FD104" i="4"/>
  <c r="FM104" i="4" s="1"/>
  <c r="FJ103" i="4"/>
  <c r="FS103" i="4" s="1"/>
  <c r="FI103" i="4"/>
  <c r="FR103" i="4" s="1"/>
  <c r="FH103" i="4"/>
  <c r="FQ103" i="4" s="1"/>
  <c r="FG103" i="4"/>
  <c r="FP103" i="4" s="1"/>
  <c r="FE103" i="4"/>
  <c r="FN103" i="4" s="1"/>
  <c r="FC103" i="4"/>
  <c r="FL103" i="4" s="1"/>
  <c r="FJ102" i="4"/>
  <c r="FS102" i="4" s="1"/>
  <c r="FI102" i="4"/>
  <c r="FR102" i="4" s="1"/>
  <c r="FH102" i="4"/>
  <c r="FQ102" i="4" s="1"/>
  <c r="FG102" i="4"/>
  <c r="FP102" i="4" s="1"/>
  <c r="FE102" i="4"/>
  <c r="FN102" i="4" s="1"/>
  <c r="FD102" i="4"/>
  <c r="FM102" i="4" s="1"/>
  <c r="FC102" i="4"/>
  <c r="FL102" i="4" s="1"/>
  <c r="FJ101" i="4"/>
  <c r="FS101" i="4" s="1"/>
  <c r="FI101" i="4"/>
  <c r="FR101" i="4" s="1"/>
  <c r="FH101" i="4"/>
  <c r="FQ101" i="4" s="1"/>
  <c r="FG101" i="4"/>
  <c r="FP101" i="4" s="1"/>
  <c r="FF101" i="4"/>
  <c r="FO101" i="4" s="1"/>
  <c r="FE101" i="4"/>
  <c r="FN101" i="4" s="1"/>
  <c r="FJ100" i="4"/>
  <c r="FS100" i="4" s="1"/>
  <c r="FI100" i="4"/>
  <c r="FR100" i="4" s="1"/>
  <c r="FH100" i="4"/>
  <c r="FQ100" i="4" s="1"/>
  <c r="FG100" i="4"/>
  <c r="FP100" i="4" s="1"/>
  <c r="FF100" i="4"/>
  <c r="FO100" i="4" s="1"/>
  <c r="FD100" i="4"/>
  <c r="FM100" i="4" s="1"/>
  <c r="FJ99" i="4"/>
  <c r="FS99" i="4" s="1"/>
  <c r="FI99" i="4"/>
  <c r="FR99" i="4" s="1"/>
  <c r="FH99" i="4"/>
  <c r="FQ99" i="4" s="1"/>
  <c r="FG99" i="4"/>
  <c r="FP99" i="4" s="1"/>
  <c r="FF99" i="4"/>
  <c r="FO99" i="4" s="1"/>
  <c r="FE99" i="4"/>
  <c r="FN99" i="4" s="1"/>
  <c r="FJ98" i="4"/>
  <c r="FS98" i="4" s="1"/>
  <c r="FI98" i="4"/>
  <c r="FR98" i="4" s="1"/>
  <c r="FH98" i="4"/>
  <c r="FQ98" i="4" s="1"/>
  <c r="FG98" i="4"/>
  <c r="FP98" i="4" s="1"/>
  <c r="FF98" i="4"/>
  <c r="FO98" i="4" s="1"/>
  <c r="FE98" i="4"/>
  <c r="FN98" i="4" s="1"/>
  <c r="FC98" i="4"/>
  <c r="FL98" i="4" s="1"/>
  <c r="FJ97" i="4"/>
  <c r="FS97" i="4" s="1"/>
  <c r="FI97" i="4"/>
  <c r="FR97" i="4" s="1"/>
  <c r="FH97" i="4"/>
  <c r="FQ97" i="4" s="1"/>
  <c r="FG97" i="4"/>
  <c r="FP97" i="4" s="1"/>
  <c r="FF97" i="4"/>
  <c r="FO97" i="4" s="1"/>
  <c r="FE97" i="4"/>
  <c r="FN97" i="4" s="1"/>
  <c r="FD97" i="4"/>
  <c r="FM97" i="4" s="1"/>
  <c r="FJ96" i="4"/>
  <c r="FS96" i="4" s="1"/>
  <c r="FI96" i="4"/>
  <c r="FR96" i="4" s="1"/>
  <c r="FH96" i="4"/>
  <c r="FQ96" i="4" s="1"/>
  <c r="FG96" i="4"/>
  <c r="FP96" i="4" s="1"/>
  <c r="FF96" i="4"/>
  <c r="FO96" i="4" s="1"/>
  <c r="FJ95" i="4"/>
  <c r="FS95" i="4" s="1"/>
  <c r="FI95" i="4"/>
  <c r="FR95" i="4" s="1"/>
  <c r="FH95" i="4"/>
  <c r="FQ95" i="4" s="1"/>
  <c r="FG95" i="4"/>
  <c r="FP95" i="4" s="1"/>
  <c r="FF95" i="4"/>
  <c r="FO95" i="4" s="1"/>
  <c r="FD95" i="4"/>
  <c r="FM95" i="4" s="1"/>
  <c r="FC95" i="4"/>
  <c r="FL95" i="4" s="1"/>
  <c r="FJ94" i="4"/>
  <c r="FS94" i="4" s="1"/>
  <c r="FI94" i="4"/>
  <c r="FR94" i="4" s="1"/>
  <c r="FH94" i="4"/>
  <c r="FQ94" i="4" s="1"/>
  <c r="FG94" i="4"/>
  <c r="FP94" i="4" s="1"/>
  <c r="FF94" i="4"/>
  <c r="FO94" i="4" s="1"/>
  <c r="FE94" i="4"/>
  <c r="FN94" i="4" s="1"/>
  <c r="FC94" i="4"/>
  <c r="FL94" i="4" s="1"/>
  <c r="FJ93" i="4"/>
  <c r="FS93" i="4" s="1"/>
  <c r="FI93" i="4"/>
  <c r="FR93" i="4" s="1"/>
  <c r="FH93" i="4"/>
  <c r="FQ93" i="4" s="1"/>
  <c r="FG93" i="4"/>
  <c r="FP93" i="4" s="1"/>
  <c r="FF93" i="4"/>
  <c r="FO93" i="4" s="1"/>
  <c r="FE93" i="4"/>
  <c r="FN93" i="4" s="1"/>
  <c r="FD93" i="4"/>
  <c r="FM93" i="4" s="1"/>
  <c r="FJ92" i="4"/>
  <c r="FS92" i="4" s="1"/>
  <c r="FI92" i="4"/>
  <c r="FR92" i="4" s="1"/>
  <c r="FH92" i="4"/>
  <c r="FQ92" i="4" s="1"/>
  <c r="FG92" i="4"/>
  <c r="FP92" i="4" s="1"/>
  <c r="FE92" i="4"/>
  <c r="FN92" i="4" s="1"/>
  <c r="FD92" i="4"/>
  <c r="FM92" i="4" s="1"/>
  <c r="FC92" i="4"/>
  <c r="FL92" i="4" s="1"/>
  <c r="FJ91" i="4"/>
  <c r="FS91" i="4" s="1"/>
  <c r="FI91" i="4"/>
  <c r="FR91" i="4" s="1"/>
  <c r="FH91" i="4"/>
  <c r="FQ91" i="4" s="1"/>
  <c r="FG91" i="4"/>
  <c r="FP91" i="4" s="1"/>
  <c r="FF91" i="4"/>
  <c r="FO91" i="4" s="1"/>
  <c r="FD91" i="4"/>
  <c r="FM91" i="4" s="1"/>
  <c r="FC91" i="4"/>
  <c r="FL91" i="4" s="1"/>
  <c r="FJ90" i="4"/>
  <c r="FS90" i="4" s="1"/>
  <c r="FI90" i="4"/>
  <c r="FR90" i="4" s="1"/>
  <c r="FH90" i="4"/>
  <c r="FQ90" i="4" s="1"/>
  <c r="FG90" i="4"/>
  <c r="FP90" i="4" s="1"/>
  <c r="FE90" i="4"/>
  <c r="FN90" i="4" s="1"/>
  <c r="FD90" i="4"/>
  <c r="FM90" i="4" s="1"/>
  <c r="FC90" i="4"/>
  <c r="FL90" i="4" s="1"/>
  <c r="FJ89" i="4"/>
  <c r="FS89" i="4" s="1"/>
  <c r="FI89" i="4"/>
  <c r="FR89" i="4" s="1"/>
  <c r="FH89" i="4"/>
  <c r="FQ89" i="4" s="1"/>
  <c r="FG89" i="4"/>
  <c r="FP89" i="4" s="1"/>
  <c r="FF89" i="4"/>
  <c r="FO89" i="4" s="1"/>
  <c r="FD89" i="4"/>
  <c r="FM89" i="4" s="1"/>
  <c r="FC89" i="4"/>
  <c r="FL89" i="4" s="1"/>
  <c r="FJ88" i="4"/>
  <c r="FS88" i="4" s="1"/>
  <c r="FI88" i="4"/>
  <c r="FR88" i="4" s="1"/>
  <c r="FH88" i="4"/>
  <c r="FQ88" i="4" s="1"/>
  <c r="FG88" i="4"/>
  <c r="FP88" i="4" s="1"/>
  <c r="FF88" i="4"/>
  <c r="FO88" i="4" s="1"/>
  <c r="FE88" i="4"/>
  <c r="FN88" i="4" s="1"/>
  <c r="FC88" i="4"/>
  <c r="FL88" i="4" s="1"/>
  <c r="FJ87" i="4"/>
  <c r="FS87" i="4" s="1"/>
  <c r="FI87" i="4"/>
  <c r="FR87" i="4" s="1"/>
  <c r="FH87" i="4"/>
  <c r="FQ87" i="4" s="1"/>
  <c r="FG87" i="4"/>
  <c r="FP87" i="4" s="1"/>
  <c r="FF87" i="4"/>
  <c r="FO87" i="4" s="1"/>
  <c r="FE87" i="4"/>
  <c r="FN87" i="4" s="1"/>
  <c r="FD87" i="4"/>
  <c r="FM87" i="4" s="1"/>
  <c r="FJ86" i="4"/>
  <c r="FS86" i="4" s="1"/>
  <c r="FI86" i="4"/>
  <c r="FR86" i="4" s="1"/>
  <c r="FG86" i="4"/>
  <c r="FP86" i="4" s="1"/>
  <c r="FF86" i="4"/>
  <c r="FO86" i="4" s="1"/>
  <c r="FE86" i="4"/>
  <c r="FN86" i="4" s="1"/>
  <c r="FD86" i="4"/>
  <c r="FM86" i="4" s="1"/>
  <c r="FC86" i="4"/>
  <c r="FL86" i="4" s="1"/>
  <c r="FJ85" i="4"/>
  <c r="FS85" i="4" s="1"/>
  <c r="FI85" i="4"/>
  <c r="FR85" i="4" s="1"/>
  <c r="FH85" i="4"/>
  <c r="FQ85" i="4" s="1"/>
  <c r="FF85" i="4"/>
  <c r="FO85" i="4" s="1"/>
  <c r="FE85" i="4"/>
  <c r="FN85" i="4" s="1"/>
  <c r="FD85" i="4"/>
  <c r="FM85" i="4" s="1"/>
  <c r="FC85" i="4"/>
  <c r="FL85" i="4" s="1"/>
  <c r="FJ84" i="4"/>
  <c r="FS84" i="4" s="1"/>
  <c r="FI84" i="4"/>
  <c r="FR84" i="4" s="1"/>
  <c r="FH84" i="4"/>
  <c r="FQ84" i="4" s="1"/>
  <c r="FG84" i="4"/>
  <c r="FP84" i="4" s="1"/>
  <c r="FE84" i="4"/>
  <c r="FN84" i="4" s="1"/>
  <c r="FD84" i="4"/>
  <c r="FM84" i="4" s="1"/>
  <c r="FC84" i="4"/>
  <c r="FL84" i="4" s="1"/>
  <c r="FJ83" i="4"/>
  <c r="FS83" i="4" s="1"/>
  <c r="FI83" i="4"/>
  <c r="FR83" i="4" s="1"/>
  <c r="FH83" i="4"/>
  <c r="FQ83" i="4" s="1"/>
  <c r="FG83" i="4"/>
  <c r="FP83" i="4" s="1"/>
  <c r="FF83" i="4"/>
  <c r="FO83" i="4" s="1"/>
  <c r="FD83" i="4"/>
  <c r="FM83" i="4" s="1"/>
  <c r="FC83" i="4"/>
  <c r="FL83" i="4" s="1"/>
  <c r="FJ82" i="4"/>
  <c r="FS82" i="4" s="1"/>
  <c r="FI82" i="4"/>
  <c r="FR82" i="4" s="1"/>
  <c r="FH82" i="4"/>
  <c r="FQ82" i="4" s="1"/>
  <c r="FG82" i="4"/>
  <c r="FP82" i="4" s="1"/>
  <c r="FF82" i="4"/>
  <c r="FO82" i="4" s="1"/>
  <c r="FE82" i="4"/>
  <c r="FN82" i="4" s="1"/>
  <c r="FC82" i="4"/>
  <c r="FL82" i="4" s="1"/>
  <c r="FJ81" i="4"/>
  <c r="FS81" i="4" s="1"/>
  <c r="FI81" i="4"/>
  <c r="FR81" i="4" s="1"/>
  <c r="FH81" i="4"/>
  <c r="FQ81" i="4" s="1"/>
  <c r="FG81" i="4"/>
  <c r="FP81" i="4" s="1"/>
  <c r="FF81" i="4"/>
  <c r="FO81" i="4" s="1"/>
  <c r="FE81" i="4"/>
  <c r="FN81" i="4" s="1"/>
  <c r="FD81" i="4"/>
  <c r="FM81" i="4" s="1"/>
  <c r="FJ80" i="4"/>
  <c r="FS80" i="4" s="1"/>
  <c r="FI80" i="4"/>
  <c r="FR80" i="4" s="1"/>
  <c r="FH80" i="4"/>
  <c r="FQ80" i="4" s="1"/>
  <c r="FF80" i="4"/>
  <c r="FO80" i="4" s="1"/>
  <c r="FE80" i="4"/>
  <c r="FN80" i="4" s="1"/>
  <c r="FD80" i="4"/>
  <c r="FM80" i="4" s="1"/>
  <c r="FJ79" i="4"/>
  <c r="FS79" i="4" s="1"/>
  <c r="FI79" i="4"/>
  <c r="FR79" i="4" s="1"/>
  <c r="FH79" i="4"/>
  <c r="FQ79" i="4" s="1"/>
  <c r="FG79" i="4"/>
  <c r="FP79" i="4" s="1"/>
  <c r="FE79" i="4"/>
  <c r="FN79" i="4" s="1"/>
  <c r="FJ78" i="4"/>
  <c r="FS78" i="4" s="1"/>
  <c r="FI78" i="4"/>
  <c r="FR78" i="4" s="1"/>
  <c r="FH78" i="4"/>
  <c r="FQ78" i="4" s="1"/>
  <c r="FG78" i="4"/>
  <c r="FP78" i="4" s="1"/>
  <c r="FF78" i="4"/>
  <c r="FO78" i="4" s="1"/>
  <c r="FE78" i="4"/>
  <c r="FN78" i="4" s="1"/>
  <c r="FJ77" i="4"/>
  <c r="FS77" i="4" s="1"/>
  <c r="FI77" i="4"/>
  <c r="FR77" i="4" s="1"/>
  <c r="FH77" i="4"/>
  <c r="FQ77" i="4" s="1"/>
  <c r="FG77" i="4"/>
  <c r="FP77" i="4" s="1"/>
  <c r="FF77" i="4"/>
  <c r="FO77" i="4" s="1"/>
  <c r="FD77" i="4"/>
  <c r="FM77" i="4" s="1"/>
  <c r="FJ76" i="4"/>
  <c r="FS76" i="4" s="1"/>
  <c r="FI76" i="4"/>
  <c r="FR76" i="4" s="1"/>
  <c r="FH76" i="4"/>
  <c r="FQ76" i="4" s="1"/>
  <c r="FG76" i="4"/>
  <c r="FP76" i="4" s="1"/>
  <c r="FF76" i="4"/>
  <c r="FO76" i="4" s="1"/>
  <c r="FE76" i="4"/>
  <c r="FN76" i="4" s="1"/>
  <c r="FJ75" i="4"/>
  <c r="FS75" i="4" s="1"/>
  <c r="FI75" i="4"/>
  <c r="FR75" i="4" s="1"/>
  <c r="FH75" i="4"/>
  <c r="FQ75" i="4" s="1"/>
  <c r="FG75" i="4"/>
  <c r="FP75" i="4" s="1"/>
  <c r="FE75" i="4"/>
  <c r="FN75" i="4" s="1"/>
  <c r="FD75" i="4"/>
  <c r="FM75" i="4" s="1"/>
  <c r="FC75" i="4"/>
  <c r="FL75" i="4" s="1"/>
  <c r="FJ74" i="4"/>
  <c r="FS74" i="4" s="1"/>
  <c r="FI74" i="4"/>
  <c r="FR74" i="4" s="1"/>
  <c r="FH74" i="4"/>
  <c r="FQ74" i="4" s="1"/>
  <c r="FG74" i="4"/>
  <c r="FP74" i="4" s="1"/>
  <c r="FF74" i="4"/>
  <c r="FO74" i="4" s="1"/>
  <c r="FD74" i="4"/>
  <c r="FM74" i="4" s="1"/>
  <c r="FC74" i="4"/>
  <c r="FL74" i="4" s="1"/>
  <c r="FJ73" i="4"/>
  <c r="FS73" i="4" s="1"/>
  <c r="FI73" i="4"/>
  <c r="FR73" i="4" s="1"/>
  <c r="FH73" i="4"/>
  <c r="FQ73" i="4" s="1"/>
  <c r="FG73" i="4"/>
  <c r="FP73" i="4" s="1"/>
  <c r="FF73" i="4"/>
  <c r="FO73" i="4" s="1"/>
  <c r="FE73" i="4"/>
  <c r="FN73" i="4" s="1"/>
  <c r="FC73" i="4"/>
  <c r="FL73" i="4" s="1"/>
  <c r="FJ72" i="4"/>
  <c r="FS72" i="4" s="1"/>
  <c r="FI72" i="4"/>
  <c r="FR72" i="4" s="1"/>
  <c r="FH72" i="4"/>
  <c r="FQ72" i="4" s="1"/>
  <c r="FG72" i="4"/>
  <c r="FP72" i="4" s="1"/>
  <c r="FF72" i="4"/>
  <c r="FO72" i="4" s="1"/>
  <c r="FE72" i="4"/>
  <c r="FN72" i="4" s="1"/>
  <c r="FD72" i="4"/>
  <c r="FM72" i="4" s="1"/>
  <c r="FJ71" i="4"/>
  <c r="FS71" i="4" s="1"/>
  <c r="FI71" i="4"/>
  <c r="FR71" i="4" s="1"/>
  <c r="FH71" i="4"/>
  <c r="FQ71" i="4" s="1"/>
  <c r="FG71" i="4"/>
  <c r="FP71" i="4" s="1"/>
  <c r="FE71" i="4"/>
  <c r="FN71" i="4" s="1"/>
  <c r="FD71" i="4"/>
  <c r="FM71" i="4" s="1"/>
  <c r="FC71" i="4"/>
  <c r="FL71" i="4" s="1"/>
  <c r="FJ70" i="4"/>
  <c r="FS70" i="4" s="1"/>
  <c r="FI70" i="4"/>
  <c r="FR70" i="4" s="1"/>
  <c r="FH70" i="4"/>
  <c r="FQ70" i="4" s="1"/>
  <c r="FG70" i="4"/>
  <c r="FP70" i="4" s="1"/>
  <c r="FF70" i="4"/>
  <c r="FO70" i="4" s="1"/>
  <c r="FC70" i="4"/>
  <c r="FL70" i="4" s="1"/>
  <c r="FJ69" i="4"/>
  <c r="FS69" i="4" s="1"/>
  <c r="FI69" i="4"/>
  <c r="FR69" i="4" s="1"/>
  <c r="FH69" i="4"/>
  <c r="FQ69" i="4" s="1"/>
  <c r="FG69" i="4"/>
  <c r="FP69" i="4" s="1"/>
  <c r="FF69" i="4"/>
  <c r="FO69" i="4" s="1"/>
  <c r="FE69" i="4"/>
  <c r="FN69" i="4" s="1"/>
  <c r="FD69" i="4"/>
  <c r="FM69" i="4" s="1"/>
  <c r="FJ68" i="4"/>
  <c r="FS68" i="4" s="1"/>
  <c r="FI68" i="4"/>
  <c r="FR68" i="4" s="1"/>
  <c r="FH68" i="4"/>
  <c r="FQ68" i="4" s="1"/>
  <c r="FG68" i="4"/>
  <c r="FP68" i="4" s="1"/>
  <c r="FF68" i="4"/>
  <c r="FO68" i="4" s="1"/>
  <c r="FJ67" i="4"/>
  <c r="FS67" i="4" s="1"/>
  <c r="FI67" i="4"/>
  <c r="FR67" i="4" s="1"/>
  <c r="FH67" i="4"/>
  <c r="FQ67" i="4" s="1"/>
  <c r="FG67" i="4"/>
  <c r="FP67" i="4" s="1"/>
  <c r="FE67" i="4"/>
  <c r="FN67" i="4" s="1"/>
  <c r="FD67" i="4"/>
  <c r="FM67" i="4" s="1"/>
  <c r="FC67" i="4"/>
  <c r="FL67" i="4" s="1"/>
  <c r="FJ66" i="4"/>
  <c r="FS66" i="4" s="1"/>
  <c r="FI66" i="4"/>
  <c r="FR66" i="4" s="1"/>
  <c r="FH66" i="4"/>
  <c r="FQ66" i="4" s="1"/>
  <c r="FG66" i="4"/>
  <c r="FP66" i="4" s="1"/>
  <c r="FF66" i="4"/>
  <c r="FO66" i="4" s="1"/>
  <c r="FJ65" i="4"/>
  <c r="FS65" i="4" s="1"/>
  <c r="FI65" i="4"/>
  <c r="FR65" i="4" s="1"/>
  <c r="FH65" i="4"/>
  <c r="FQ65" i="4" s="1"/>
  <c r="FG65" i="4"/>
  <c r="FP65" i="4" s="1"/>
  <c r="FF65" i="4"/>
  <c r="FO65" i="4" s="1"/>
  <c r="FE65" i="4"/>
  <c r="FN65" i="4" s="1"/>
  <c r="FJ64" i="4"/>
  <c r="FS64" i="4" s="1"/>
  <c r="FI64" i="4"/>
  <c r="FR64" i="4" s="1"/>
  <c r="FH64" i="4"/>
  <c r="FQ64" i="4" s="1"/>
  <c r="FF64" i="4"/>
  <c r="FO64" i="4" s="1"/>
  <c r="FE64" i="4"/>
  <c r="FN64" i="4" s="1"/>
  <c r="FD64" i="4"/>
  <c r="FM64" i="4" s="1"/>
  <c r="FC64" i="4"/>
  <c r="FL64" i="4" s="1"/>
  <c r="FJ63" i="4"/>
  <c r="FS63" i="4" s="1"/>
  <c r="FI63" i="4"/>
  <c r="FR63" i="4" s="1"/>
  <c r="FH63" i="4"/>
  <c r="FQ63" i="4" s="1"/>
  <c r="FG63" i="4"/>
  <c r="FP63" i="4" s="1"/>
  <c r="FD63" i="4"/>
  <c r="FM63" i="4" s="1"/>
  <c r="FC63" i="4"/>
  <c r="FL63" i="4" s="1"/>
  <c r="FJ62" i="4"/>
  <c r="FS62" i="4" s="1"/>
  <c r="FI62" i="4"/>
  <c r="FR62" i="4" s="1"/>
  <c r="FH62" i="4"/>
  <c r="FQ62" i="4" s="1"/>
  <c r="FG62" i="4"/>
  <c r="FP62" i="4" s="1"/>
  <c r="FF62" i="4"/>
  <c r="FO62" i="4" s="1"/>
  <c r="FE62" i="4"/>
  <c r="FN62" i="4" s="1"/>
  <c r="FC62" i="4"/>
  <c r="FL62" i="4" s="1"/>
  <c r="FJ61" i="4"/>
  <c r="FS61" i="4" s="1"/>
  <c r="FI61" i="4"/>
  <c r="FR61" i="4" s="1"/>
  <c r="FH61" i="4"/>
  <c r="FQ61" i="4" s="1"/>
  <c r="FG61" i="4"/>
  <c r="FP61" i="4" s="1"/>
  <c r="FF61" i="4"/>
  <c r="FO61" i="4" s="1"/>
  <c r="FE61" i="4"/>
  <c r="FN61" i="4" s="1"/>
  <c r="FD61" i="4"/>
  <c r="FM61" i="4" s="1"/>
  <c r="FJ60" i="4"/>
  <c r="FS60" i="4" s="1"/>
  <c r="FI60" i="4"/>
  <c r="FR60" i="4" s="1"/>
  <c r="FH60" i="4"/>
  <c r="FQ60" i="4" s="1"/>
  <c r="FG60" i="4"/>
  <c r="FP60" i="4" s="1"/>
  <c r="FF60" i="4"/>
  <c r="FO60" i="4" s="1"/>
  <c r="FD60" i="4"/>
  <c r="FM60" i="4" s="1"/>
  <c r="FC60" i="4"/>
  <c r="FL60" i="4" s="1"/>
  <c r="FJ59" i="4"/>
  <c r="FS59" i="4" s="1"/>
  <c r="FI59" i="4"/>
  <c r="FR59" i="4" s="1"/>
  <c r="FH59" i="4"/>
  <c r="FQ59" i="4" s="1"/>
  <c r="FG59" i="4"/>
  <c r="FP59" i="4" s="1"/>
  <c r="FF59" i="4"/>
  <c r="FO59" i="4" s="1"/>
  <c r="FE59" i="4"/>
  <c r="FN59" i="4" s="1"/>
  <c r="FC59" i="4"/>
  <c r="FL59" i="4" s="1"/>
  <c r="FJ58" i="4"/>
  <c r="FS58" i="4" s="1"/>
  <c r="FI58" i="4"/>
  <c r="FR58" i="4" s="1"/>
  <c r="FH58" i="4"/>
  <c r="FQ58" i="4" s="1"/>
  <c r="FG58" i="4"/>
  <c r="FP58" i="4" s="1"/>
  <c r="FF58" i="4"/>
  <c r="FO58" i="4" s="1"/>
  <c r="FE58" i="4"/>
  <c r="FN58" i="4" s="1"/>
  <c r="FD58" i="4"/>
  <c r="FM58" i="4" s="1"/>
  <c r="FJ57" i="4"/>
  <c r="FS57" i="4" s="1"/>
  <c r="FI57" i="4"/>
  <c r="FR57" i="4" s="1"/>
  <c r="FH57" i="4"/>
  <c r="FQ57" i="4" s="1"/>
  <c r="FG57" i="4"/>
  <c r="FP57" i="4" s="1"/>
  <c r="FF57" i="4"/>
  <c r="FO57" i="4" s="1"/>
  <c r="FJ56" i="4"/>
  <c r="FS56" i="4" s="1"/>
  <c r="FI56" i="4"/>
  <c r="FR56" i="4" s="1"/>
  <c r="FH56" i="4"/>
  <c r="FQ56" i="4" s="1"/>
  <c r="FG56" i="4"/>
  <c r="FP56" i="4" s="1"/>
  <c r="FF56" i="4"/>
  <c r="FO56" i="4" s="1"/>
  <c r="FJ55" i="4"/>
  <c r="FS55" i="4" s="1"/>
  <c r="FI55" i="4"/>
  <c r="FR55" i="4" s="1"/>
  <c r="FH55" i="4"/>
  <c r="FQ55" i="4" s="1"/>
  <c r="FG55" i="4"/>
  <c r="FP55" i="4" s="1"/>
  <c r="FE55" i="4"/>
  <c r="FN55" i="4" s="1"/>
  <c r="FD55" i="4"/>
  <c r="FM55" i="4" s="1"/>
  <c r="FC55" i="4"/>
  <c r="FL55" i="4" s="1"/>
  <c r="FJ54" i="4"/>
  <c r="FS54" i="4" s="1"/>
  <c r="FI54" i="4"/>
  <c r="FR54" i="4" s="1"/>
  <c r="FH54" i="4"/>
  <c r="FQ54" i="4" s="1"/>
  <c r="FG54" i="4"/>
  <c r="FP54" i="4" s="1"/>
  <c r="FF54" i="4"/>
  <c r="FO54" i="4" s="1"/>
  <c r="FD54" i="4"/>
  <c r="FM54" i="4" s="1"/>
  <c r="FC54" i="4"/>
  <c r="FL54" i="4" s="1"/>
  <c r="FJ53" i="4"/>
  <c r="FS53" i="4" s="1"/>
  <c r="FI53" i="4"/>
  <c r="FR53" i="4" s="1"/>
  <c r="FH53" i="4"/>
  <c r="FQ53" i="4" s="1"/>
  <c r="FG53" i="4"/>
  <c r="FP53" i="4" s="1"/>
  <c r="FF53" i="4"/>
  <c r="FO53" i="4" s="1"/>
  <c r="FE53" i="4"/>
  <c r="FN53" i="4" s="1"/>
  <c r="FC53" i="4"/>
  <c r="FL53" i="4" s="1"/>
  <c r="FJ52" i="4"/>
  <c r="FS52" i="4" s="1"/>
  <c r="FI52" i="4"/>
  <c r="FR52" i="4" s="1"/>
  <c r="FH52" i="4"/>
  <c r="FQ52" i="4" s="1"/>
  <c r="FG52" i="4"/>
  <c r="FP52" i="4" s="1"/>
  <c r="FF52" i="4"/>
  <c r="FO52" i="4" s="1"/>
  <c r="FE52" i="4"/>
  <c r="FN52" i="4" s="1"/>
  <c r="FD52" i="4"/>
  <c r="FM52" i="4" s="1"/>
  <c r="FJ51" i="4"/>
  <c r="FS51" i="4" s="1"/>
  <c r="FI51" i="4"/>
  <c r="FR51" i="4" s="1"/>
  <c r="FH51" i="4"/>
  <c r="FQ51" i="4" s="1"/>
  <c r="FG51" i="4"/>
  <c r="FP51" i="4" s="1"/>
  <c r="FJ50" i="4"/>
  <c r="FS50" i="4" s="1"/>
  <c r="FI50" i="4"/>
  <c r="FR50" i="4" s="1"/>
  <c r="FH50" i="4"/>
  <c r="FQ50" i="4" s="1"/>
  <c r="FG50" i="4"/>
  <c r="FP50" i="4" s="1"/>
  <c r="FJ49" i="4"/>
  <c r="FS49" i="4" s="1"/>
  <c r="FI49" i="4"/>
  <c r="FR49" i="4" s="1"/>
  <c r="FH49" i="4"/>
  <c r="FQ49" i="4" s="1"/>
  <c r="FG49" i="4"/>
  <c r="FP49" i="4" s="1"/>
  <c r="FJ48" i="4"/>
  <c r="FS48" i="4" s="1"/>
  <c r="FI48" i="4"/>
  <c r="FR48" i="4" s="1"/>
  <c r="FH48" i="4"/>
  <c r="FQ48" i="4" s="1"/>
  <c r="FG48" i="4"/>
  <c r="FP48" i="4" s="1"/>
  <c r="FE48" i="4"/>
  <c r="FN48" i="4" s="1"/>
  <c r="FD48" i="4"/>
  <c r="FM48" i="4" s="1"/>
  <c r="FC48" i="4"/>
  <c r="FL48" i="4" s="1"/>
  <c r="FJ47" i="4"/>
  <c r="FS47" i="4" s="1"/>
  <c r="FI47" i="4"/>
  <c r="FR47" i="4" s="1"/>
  <c r="FH47" i="4"/>
  <c r="FQ47" i="4" s="1"/>
  <c r="FG47" i="4"/>
  <c r="FP47" i="4" s="1"/>
  <c r="FF47" i="4"/>
  <c r="FO47" i="4" s="1"/>
  <c r="FC47" i="4"/>
  <c r="FL47" i="4" s="1"/>
  <c r="FJ46" i="4"/>
  <c r="FS46" i="4" s="1"/>
  <c r="FI46" i="4"/>
  <c r="FR46" i="4" s="1"/>
  <c r="FH46" i="4"/>
  <c r="FQ46" i="4" s="1"/>
  <c r="FG46" i="4"/>
  <c r="FP46" i="4" s="1"/>
  <c r="FF46" i="4"/>
  <c r="FO46" i="4" s="1"/>
  <c r="FE46" i="4"/>
  <c r="FN46" i="4" s="1"/>
  <c r="FD46" i="4"/>
  <c r="FM46" i="4" s="1"/>
  <c r="FJ45" i="4"/>
  <c r="FS45" i="4" s="1"/>
  <c r="FI45" i="4"/>
  <c r="FR45" i="4" s="1"/>
  <c r="FG45" i="4"/>
  <c r="FP45" i="4" s="1"/>
  <c r="FF45" i="4"/>
  <c r="FO45" i="4" s="1"/>
  <c r="FE45" i="4"/>
  <c r="FN45" i="4" s="1"/>
  <c r="FD45" i="4"/>
  <c r="FM45" i="4" s="1"/>
  <c r="FC45" i="4"/>
  <c r="FL45" i="4" s="1"/>
  <c r="FJ44" i="4"/>
  <c r="FS44" i="4" s="1"/>
  <c r="FI44" i="4"/>
  <c r="FR44" i="4" s="1"/>
  <c r="FH44" i="4"/>
  <c r="FQ44" i="4" s="1"/>
  <c r="FF44" i="4"/>
  <c r="FO44" i="4" s="1"/>
  <c r="FE44" i="4"/>
  <c r="FN44" i="4" s="1"/>
  <c r="FD44" i="4"/>
  <c r="FM44" i="4" s="1"/>
  <c r="FC44" i="4"/>
  <c r="FL44" i="4" s="1"/>
  <c r="FJ43" i="4"/>
  <c r="FS43" i="4" s="1"/>
  <c r="FI43" i="4"/>
  <c r="FR43" i="4" s="1"/>
  <c r="FH43" i="4"/>
  <c r="FQ43" i="4" s="1"/>
  <c r="FG43" i="4"/>
  <c r="FP43" i="4" s="1"/>
  <c r="FE43" i="4"/>
  <c r="FN43" i="4" s="1"/>
  <c r="FD43" i="4"/>
  <c r="FM43" i="4" s="1"/>
  <c r="FC43" i="4"/>
  <c r="FL43" i="4" s="1"/>
  <c r="FJ42" i="4"/>
  <c r="FS42" i="4" s="1"/>
  <c r="FI42" i="4"/>
  <c r="FR42" i="4" s="1"/>
  <c r="FH42" i="4"/>
  <c r="FQ42" i="4" s="1"/>
  <c r="FG42" i="4"/>
  <c r="FP42" i="4" s="1"/>
  <c r="FF42" i="4"/>
  <c r="FO42" i="4" s="1"/>
  <c r="FD42" i="4"/>
  <c r="FM42" i="4" s="1"/>
  <c r="FC42" i="4"/>
  <c r="FL42" i="4" s="1"/>
  <c r="FJ41" i="4"/>
  <c r="FS41" i="4" s="1"/>
  <c r="FI41" i="4"/>
  <c r="FR41" i="4" s="1"/>
  <c r="FH41" i="4"/>
  <c r="FQ41" i="4" s="1"/>
  <c r="FG41" i="4"/>
  <c r="FP41" i="4" s="1"/>
  <c r="FF41" i="4"/>
  <c r="FO41" i="4" s="1"/>
  <c r="FE41" i="4"/>
  <c r="FN41" i="4" s="1"/>
  <c r="FC41" i="4"/>
  <c r="FL41" i="4" s="1"/>
  <c r="FJ40" i="4"/>
  <c r="FS40" i="4" s="1"/>
  <c r="FI40" i="4"/>
  <c r="FR40" i="4" s="1"/>
  <c r="FH40" i="4"/>
  <c r="FQ40" i="4" s="1"/>
  <c r="FG40" i="4"/>
  <c r="FP40" i="4" s="1"/>
  <c r="FF40" i="4"/>
  <c r="FO40" i="4" s="1"/>
  <c r="FE40" i="4"/>
  <c r="FN40" i="4" s="1"/>
  <c r="FD40" i="4"/>
  <c r="FM40" i="4" s="1"/>
  <c r="FJ25" i="4"/>
  <c r="FS25" i="4" s="1"/>
  <c r="FI25" i="4"/>
  <c r="FR25" i="4" s="1"/>
  <c r="FH25" i="4"/>
  <c r="FQ25" i="4" s="1"/>
  <c r="FG25" i="4"/>
  <c r="FP25" i="4" s="1"/>
  <c r="FF25" i="4"/>
  <c r="FO25" i="4" s="1"/>
  <c r="FD25" i="4"/>
  <c r="FM25" i="4" s="1"/>
  <c r="FC25" i="4"/>
  <c r="FL25" i="4" s="1"/>
  <c r="FJ24" i="4"/>
  <c r="FS24" i="4" s="1"/>
  <c r="FI24" i="4"/>
  <c r="FR24" i="4" s="1"/>
  <c r="FH24" i="4"/>
  <c r="FQ24" i="4" s="1"/>
  <c r="FG24" i="4"/>
  <c r="FP24" i="4" s="1"/>
  <c r="FF24" i="4"/>
  <c r="FO24" i="4" s="1"/>
  <c r="FE24" i="4"/>
  <c r="FN24" i="4" s="1"/>
  <c r="FC24" i="4"/>
  <c r="FL24" i="4" s="1"/>
  <c r="FJ23" i="4"/>
  <c r="FS23" i="4" s="1"/>
  <c r="FI23" i="4"/>
  <c r="FR23" i="4" s="1"/>
  <c r="FH23" i="4"/>
  <c r="FQ23" i="4" s="1"/>
  <c r="FG23" i="4"/>
  <c r="FP23" i="4" s="1"/>
  <c r="FF23" i="4"/>
  <c r="FO23" i="4" s="1"/>
  <c r="FE23" i="4"/>
  <c r="FN23" i="4" s="1"/>
  <c r="FD23" i="4"/>
  <c r="FM23" i="4" s="1"/>
  <c r="FJ22" i="4"/>
  <c r="FS22" i="4" s="1"/>
  <c r="FI22" i="4"/>
  <c r="FR22" i="4" s="1"/>
  <c r="FH22" i="4"/>
  <c r="FQ22" i="4" s="1"/>
  <c r="FF22" i="4"/>
  <c r="FO22" i="4" s="1"/>
  <c r="FE22" i="4"/>
  <c r="FN22" i="4" s="1"/>
  <c r="FD22" i="4"/>
  <c r="FM22" i="4" s="1"/>
  <c r="FC22" i="4"/>
  <c r="FL22" i="4" s="1"/>
  <c r="FJ21" i="4"/>
  <c r="FS21" i="4" s="1"/>
  <c r="FI21" i="4"/>
  <c r="FR21" i="4" s="1"/>
  <c r="FH21" i="4"/>
  <c r="FQ21" i="4" s="1"/>
  <c r="FG21" i="4"/>
  <c r="FP21" i="4" s="1"/>
  <c r="FE21" i="4"/>
  <c r="FN21" i="4" s="1"/>
  <c r="FD21" i="4"/>
  <c r="FM21" i="4" s="1"/>
  <c r="FC21" i="4"/>
  <c r="FL21" i="4" s="1"/>
  <c r="FJ20" i="4"/>
  <c r="FS20" i="4" s="1"/>
  <c r="FI20" i="4"/>
  <c r="FR20" i="4" s="1"/>
  <c r="FH20" i="4"/>
  <c r="FQ20" i="4" s="1"/>
  <c r="FG20" i="4"/>
  <c r="FP20" i="4" s="1"/>
  <c r="FF20" i="4"/>
  <c r="FO20" i="4" s="1"/>
  <c r="FC20" i="4"/>
  <c r="FL20" i="4" s="1"/>
  <c r="FJ19" i="4"/>
  <c r="FS19" i="4" s="1"/>
  <c r="FI19" i="4"/>
  <c r="FR19" i="4" s="1"/>
  <c r="FH19" i="4"/>
  <c r="FQ19" i="4" s="1"/>
  <c r="FG19" i="4"/>
  <c r="FP19" i="4" s="1"/>
  <c r="FF19" i="4"/>
  <c r="FO19" i="4" s="1"/>
  <c r="FE19" i="4"/>
  <c r="FN19" i="4" s="1"/>
  <c r="FD19" i="4"/>
  <c r="FM19" i="4" s="1"/>
  <c r="FJ18" i="4"/>
  <c r="FS18" i="4" s="1"/>
  <c r="FI18" i="4"/>
  <c r="FR18" i="4" s="1"/>
  <c r="FH18" i="4"/>
  <c r="FQ18" i="4" s="1"/>
  <c r="FG18" i="4"/>
  <c r="FP18" i="4" s="1"/>
  <c r="FD18" i="4"/>
  <c r="FM18" i="4" s="1"/>
  <c r="FC18" i="4"/>
  <c r="FL18" i="4" s="1"/>
  <c r="FJ17" i="4"/>
  <c r="FS17" i="4" s="1"/>
  <c r="FI17" i="4"/>
  <c r="FR17" i="4" s="1"/>
  <c r="FH17" i="4"/>
  <c r="FQ17" i="4" s="1"/>
  <c r="FG17" i="4"/>
  <c r="FP17" i="4" s="1"/>
  <c r="FF17" i="4"/>
  <c r="FO17" i="4" s="1"/>
  <c r="FE17" i="4"/>
  <c r="FN17" i="4" s="1"/>
  <c r="FJ16" i="4"/>
  <c r="FS16" i="4" s="1"/>
  <c r="FI16" i="4"/>
  <c r="FR16" i="4" s="1"/>
  <c r="FH16" i="4"/>
  <c r="FQ16" i="4" s="1"/>
  <c r="FG16" i="4"/>
  <c r="FP16" i="4" s="1"/>
  <c r="FF16" i="4"/>
  <c r="FO16" i="4" s="1"/>
  <c r="FD16" i="4"/>
  <c r="FM16" i="4" s="1"/>
  <c r="FC16" i="4"/>
  <c r="FL16" i="4" s="1"/>
  <c r="FJ15" i="4"/>
  <c r="FS15" i="4" s="1"/>
  <c r="FI15" i="4"/>
  <c r="FR15" i="4" s="1"/>
  <c r="FH15" i="4"/>
  <c r="FQ15" i="4" s="1"/>
  <c r="FG15" i="4"/>
  <c r="FP15" i="4" s="1"/>
  <c r="FF15" i="4"/>
  <c r="FO15" i="4" s="1"/>
  <c r="FE15" i="4"/>
  <c r="FN15" i="4" s="1"/>
  <c r="FC15" i="4"/>
  <c r="FL15" i="4" s="1"/>
  <c r="FJ14" i="4"/>
  <c r="FS14" i="4" s="1"/>
  <c r="FI14" i="4"/>
  <c r="FR14" i="4" s="1"/>
  <c r="FH14" i="4"/>
  <c r="FQ14" i="4" s="1"/>
  <c r="FG14" i="4"/>
  <c r="FP14" i="4" s="1"/>
  <c r="FF14" i="4"/>
  <c r="FO14" i="4" s="1"/>
  <c r="FE14" i="4"/>
  <c r="FN14" i="4" s="1"/>
  <c r="FD14" i="4"/>
  <c r="FM14" i="4" s="1"/>
  <c r="FJ13" i="4"/>
  <c r="FS13" i="4" s="1"/>
  <c r="FI13" i="4"/>
  <c r="FR13" i="4" s="1"/>
  <c r="FH13" i="4"/>
  <c r="FQ13" i="4" s="1"/>
  <c r="FG13" i="4"/>
  <c r="FP13" i="4" s="1"/>
  <c r="FE13" i="4"/>
  <c r="FN13" i="4" s="1"/>
  <c r="FD13" i="4"/>
  <c r="FM13" i="4" s="1"/>
  <c r="FC13" i="4"/>
  <c r="FL13" i="4" s="1"/>
  <c r="FJ12" i="4"/>
  <c r="FS12" i="4" s="1"/>
  <c r="FI12" i="4"/>
  <c r="FR12" i="4" s="1"/>
  <c r="FH12" i="4"/>
  <c r="FQ12" i="4" s="1"/>
  <c r="FG12" i="4"/>
  <c r="FP12" i="4" s="1"/>
  <c r="FF12" i="4"/>
  <c r="FO12" i="4" s="1"/>
  <c r="FD12" i="4"/>
  <c r="FM12" i="4" s="1"/>
  <c r="FC12" i="4"/>
  <c r="FL12" i="4" s="1"/>
  <c r="FJ11" i="4"/>
  <c r="FS11" i="4" s="1"/>
  <c r="FI11" i="4"/>
  <c r="FR11" i="4" s="1"/>
  <c r="FH11" i="4"/>
  <c r="FQ11" i="4" s="1"/>
  <c r="FG11" i="4"/>
  <c r="FP11" i="4" s="1"/>
  <c r="FF11" i="4"/>
  <c r="FO11" i="4" s="1"/>
  <c r="FE11" i="4"/>
  <c r="FN11" i="4" s="1"/>
  <c r="FC11" i="4"/>
  <c r="FL11" i="4" s="1"/>
  <c r="FJ10" i="4"/>
  <c r="FS10" i="4" s="1"/>
  <c r="FI10" i="4"/>
  <c r="FR10" i="4" s="1"/>
  <c r="FH10" i="4"/>
  <c r="FQ10" i="4" s="1"/>
  <c r="FG10" i="4"/>
  <c r="FP10" i="4" s="1"/>
  <c r="FF10" i="4"/>
  <c r="FO10" i="4" s="1"/>
  <c r="FE10" i="4"/>
  <c r="FN10" i="4" s="1"/>
  <c r="FD10" i="4"/>
  <c r="FM10" i="4" s="1"/>
  <c r="FJ9" i="4"/>
  <c r="FS9" i="4" s="1"/>
  <c r="FI9" i="4"/>
  <c r="FR9" i="4" s="1"/>
  <c r="FH9" i="4"/>
  <c r="FQ9" i="4" s="1"/>
  <c r="FG9" i="4"/>
  <c r="FP9" i="4" s="1"/>
  <c r="FF9" i="4"/>
  <c r="FO9" i="4" s="1"/>
  <c r="FE9" i="4"/>
  <c r="FN9" i="4" s="1"/>
  <c r="FD9" i="4"/>
  <c r="FM9" i="4" s="1"/>
  <c r="FJ8" i="4"/>
  <c r="FS8" i="4" s="1"/>
  <c r="FI8" i="4"/>
  <c r="FR8" i="4" s="1"/>
  <c r="FH8" i="4"/>
  <c r="FQ8" i="4" s="1"/>
  <c r="FG8" i="4"/>
  <c r="FP8" i="4" s="1"/>
  <c r="FE8" i="4"/>
  <c r="FN8" i="4" s="1"/>
  <c r="FD8" i="4"/>
  <c r="FM8" i="4" s="1"/>
  <c r="FC8" i="4"/>
  <c r="FL8" i="4" s="1"/>
  <c r="FJ7" i="4"/>
  <c r="FS7" i="4" s="1"/>
  <c r="FI7" i="4"/>
  <c r="FR7" i="4" s="1"/>
  <c r="FH7" i="4"/>
  <c r="FQ7" i="4" s="1"/>
  <c r="FG7" i="4"/>
  <c r="FP7" i="4" s="1"/>
  <c r="FF7" i="4"/>
  <c r="FO7" i="4" s="1"/>
  <c r="FD7" i="4"/>
  <c r="FM7" i="4" s="1"/>
  <c r="FC7" i="4"/>
  <c r="FL7" i="4" s="1"/>
  <c r="FJ6" i="4"/>
  <c r="FS6" i="4" s="1"/>
  <c r="FI6" i="4"/>
  <c r="FR6" i="4" s="1"/>
  <c r="FH6" i="4"/>
  <c r="FQ6" i="4" s="1"/>
  <c r="FG6" i="4"/>
  <c r="FP6" i="4" s="1"/>
  <c r="FF6" i="4"/>
  <c r="FO6" i="4" s="1"/>
  <c r="FE6" i="4"/>
  <c r="FN6" i="4" s="1"/>
  <c r="FC6" i="4"/>
  <c r="FL6" i="4" s="1"/>
  <c r="FJ5" i="4"/>
  <c r="FS5" i="4" s="1"/>
  <c r="FI5" i="4"/>
  <c r="FR5" i="4" s="1"/>
  <c r="FH5" i="4"/>
  <c r="FQ5" i="4" s="1"/>
  <c r="FG5" i="4"/>
  <c r="FP5" i="4" s="1"/>
  <c r="FF5" i="4"/>
  <c r="FO5" i="4" s="1"/>
  <c r="FE5" i="4"/>
  <c r="FN5" i="4" s="1"/>
  <c r="FD5" i="4"/>
  <c r="FM5" i="4" s="1"/>
  <c r="FV118" i="4"/>
  <c r="FU118" i="4"/>
  <c r="FV117" i="4"/>
  <c r="FU117" i="4"/>
  <c r="FV116" i="4"/>
  <c r="FU116" i="4"/>
  <c r="FV115" i="4"/>
  <c r="FU115" i="4"/>
  <c r="FV114" i="4"/>
  <c r="FU114" i="4"/>
  <c r="FV113" i="4"/>
  <c r="FU113" i="4"/>
  <c r="FV112" i="4"/>
  <c r="FU112" i="4"/>
  <c r="FV111" i="4"/>
  <c r="FU111" i="4"/>
  <c r="FV110" i="4"/>
  <c r="FU110" i="4"/>
  <c r="FV109" i="4"/>
  <c r="FU109" i="4"/>
  <c r="FV108" i="4"/>
  <c r="FU108" i="4"/>
  <c r="FV107" i="4"/>
  <c r="FU107" i="4"/>
  <c r="FV106" i="4"/>
  <c r="FU106" i="4"/>
  <c r="FV105" i="4"/>
  <c r="FU105" i="4"/>
  <c r="FV104" i="4"/>
  <c r="FU104" i="4"/>
  <c r="FV103" i="4"/>
  <c r="FU103" i="4"/>
  <c r="FV102" i="4"/>
  <c r="FU102" i="4"/>
  <c r="FV101" i="4"/>
  <c r="FU101" i="4"/>
  <c r="FV100" i="4"/>
  <c r="FU100" i="4"/>
  <c r="FV99" i="4"/>
  <c r="FU99" i="4"/>
  <c r="FV98" i="4"/>
  <c r="FU98" i="4"/>
  <c r="FV97" i="4"/>
  <c r="FU97" i="4"/>
  <c r="FV96" i="4"/>
  <c r="FU96" i="4"/>
  <c r="FV95" i="4"/>
  <c r="FU95" i="4"/>
  <c r="FV94" i="4"/>
  <c r="FU94" i="4"/>
  <c r="FV93" i="4"/>
  <c r="FU93" i="4"/>
  <c r="FV92" i="4"/>
  <c r="FU92" i="4"/>
  <c r="FV91" i="4"/>
  <c r="FU91" i="4"/>
  <c r="FU90" i="4"/>
  <c r="FV89" i="4"/>
  <c r="FU89" i="4"/>
  <c r="FV88" i="4"/>
  <c r="FU88" i="4"/>
  <c r="FV87" i="4"/>
  <c r="FU87" i="4"/>
  <c r="FV86" i="4"/>
  <c r="FU86" i="4"/>
  <c r="FV85" i="4"/>
  <c r="FU85" i="4"/>
  <c r="FV84" i="4"/>
  <c r="FU84" i="4"/>
  <c r="FV83" i="4"/>
  <c r="FU83" i="4"/>
  <c r="FV82" i="4"/>
  <c r="FU82" i="4"/>
  <c r="FV81" i="4"/>
  <c r="FU81" i="4"/>
  <c r="FV80" i="4"/>
  <c r="FU80" i="4"/>
  <c r="FV79" i="4"/>
  <c r="FU79" i="4"/>
  <c r="FV78" i="4"/>
  <c r="FU78" i="4"/>
  <c r="FV77" i="4"/>
  <c r="FU77" i="4"/>
  <c r="FV76" i="4"/>
  <c r="FU76" i="4"/>
  <c r="FV75" i="4"/>
  <c r="FU75" i="4"/>
  <c r="FV74" i="4"/>
  <c r="FU74" i="4"/>
  <c r="FV73" i="4"/>
  <c r="FU73" i="4"/>
  <c r="FV72" i="4"/>
  <c r="FU72" i="4"/>
  <c r="FV71" i="4"/>
  <c r="FU71" i="4"/>
  <c r="FV70" i="4"/>
  <c r="FU70" i="4"/>
  <c r="FV69" i="4"/>
  <c r="FU69" i="4"/>
  <c r="FV68" i="4"/>
  <c r="FU68" i="4"/>
  <c r="FV67" i="4"/>
  <c r="FU67" i="4"/>
  <c r="FV66" i="4"/>
  <c r="FU66" i="4"/>
  <c r="FV65" i="4"/>
  <c r="FU65" i="4"/>
  <c r="FV64" i="4"/>
  <c r="FU64" i="4"/>
  <c r="FV63" i="4"/>
  <c r="FU63" i="4"/>
  <c r="FV62" i="4"/>
  <c r="FU62" i="4"/>
  <c r="FV61" i="4"/>
  <c r="FU61" i="4"/>
  <c r="FV60" i="4"/>
  <c r="FU60" i="4"/>
  <c r="FV59" i="4"/>
  <c r="FU59" i="4"/>
  <c r="FV58" i="4"/>
  <c r="FU58" i="4"/>
  <c r="FV57" i="4"/>
  <c r="FU57" i="4"/>
  <c r="FV56" i="4"/>
  <c r="FU56" i="4"/>
  <c r="FV55" i="4"/>
  <c r="FU55" i="4"/>
  <c r="FV54" i="4"/>
  <c r="FU54" i="4"/>
  <c r="FV53" i="4"/>
  <c r="FU53" i="4"/>
  <c r="FV52" i="4"/>
  <c r="FU52" i="4"/>
  <c r="FV51" i="4"/>
  <c r="FU51" i="4"/>
  <c r="FV50" i="4"/>
  <c r="FU50" i="4"/>
  <c r="FV49" i="4"/>
  <c r="FU49" i="4"/>
  <c r="FV48" i="4"/>
  <c r="FU48" i="4"/>
  <c r="FV47" i="4"/>
  <c r="FU47" i="4"/>
  <c r="FV46" i="4"/>
  <c r="FU46" i="4"/>
  <c r="FV45" i="4"/>
  <c r="FU45" i="4"/>
  <c r="FV44" i="4"/>
  <c r="FU44" i="4"/>
  <c r="FV43" i="4"/>
  <c r="FU43" i="4"/>
  <c r="FV42" i="4"/>
  <c r="FU42" i="4"/>
  <c r="FV41" i="4"/>
  <c r="FU41" i="4"/>
  <c r="FV40" i="4"/>
  <c r="FU40" i="4"/>
  <c r="FV25" i="4"/>
  <c r="FU25" i="4"/>
  <c r="FV24" i="4"/>
  <c r="FU24" i="4"/>
  <c r="FV23" i="4"/>
  <c r="FU23" i="4"/>
  <c r="FV22" i="4"/>
  <c r="FU22" i="4"/>
  <c r="FV21" i="4"/>
  <c r="FU21" i="4"/>
  <c r="FV20" i="4"/>
  <c r="FU20" i="4"/>
  <c r="FV19" i="4"/>
  <c r="FU19" i="4"/>
  <c r="FV18" i="4"/>
  <c r="FU18" i="4"/>
  <c r="FV17" i="4"/>
  <c r="FU17" i="4"/>
  <c r="FV16" i="4"/>
  <c r="FU16" i="4"/>
  <c r="FV15" i="4"/>
  <c r="FU15" i="4"/>
  <c r="FV14" i="4"/>
  <c r="FU14" i="4"/>
  <c r="FV13" i="4"/>
  <c r="FU13" i="4"/>
  <c r="FV12" i="4"/>
  <c r="FU12" i="4"/>
  <c r="FV11" i="4"/>
  <c r="FU11" i="4"/>
  <c r="FV10" i="4"/>
  <c r="FU10" i="4"/>
  <c r="FV9" i="4"/>
  <c r="FU9" i="4"/>
  <c r="FV8" i="4"/>
  <c r="FU8" i="4"/>
  <c r="FV7" i="4"/>
  <c r="FU7" i="4"/>
  <c r="FV6" i="4"/>
  <c r="FU6" i="4"/>
  <c r="FV5" i="4"/>
  <c r="FU5" i="4"/>
  <c r="DT118" i="4"/>
  <c r="DS118" i="4"/>
  <c r="DT117" i="4"/>
  <c r="DS117" i="4"/>
  <c r="DT116" i="4"/>
  <c r="DS116" i="4"/>
  <c r="DT115" i="4"/>
  <c r="DS115" i="4"/>
  <c r="DT114" i="4"/>
  <c r="DS114" i="4"/>
  <c r="DT113" i="4"/>
  <c r="DS113" i="4"/>
  <c r="DT112" i="4"/>
  <c r="DS112" i="4"/>
  <c r="DT111" i="4"/>
  <c r="DS111" i="4"/>
  <c r="DT110" i="4"/>
  <c r="DS110" i="4"/>
  <c r="DT109" i="4"/>
  <c r="DS109" i="4"/>
  <c r="DT108" i="4"/>
  <c r="DS108" i="4"/>
  <c r="DT107" i="4"/>
  <c r="DS107" i="4"/>
  <c r="DT106" i="4"/>
  <c r="DS106" i="4"/>
  <c r="DT105" i="4"/>
  <c r="DS105" i="4"/>
  <c r="DT104" i="4"/>
  <c r="DS104" i="4"/>
  <c r="DT103" i="4"/>
  <c r="DS103" i="4"/>
  <c r="DT102" i="4"/>
  <c r="DS102" i="4"/>
  <c r="DT101" i="4"/>
  <c r="DS101" i="4"/>
  <c r="DT100" i="4"/>
  <c r="DS100" i="4"/>
  <c r="DT99" i="4"/>
  <c r="DS99" i="4"/>
  <c r="DT98" i="4"/>
  <c r="DS98" i="4"/>
  <c r="DT97" i="4"/>
  <c r="DS97" i="4"/>
  <c r="DT96" i="4"/>
  <c r="DS96" i="4"/>
  <c r="DT95" i="4"/>
  <c r="DS95" i="4"/>
  <c r="DT94" i="4"/>
  <c r="DS94" i="4"/>
  <c r="DT93" i="4"/>
  <c r="DS93" i="4"/>
  <c r="DT92" i="4"/>
  <c r="DS92" i="4"/>
  <c r="DT91" i="4"/>
  <c r="DS91" i="4"/>
  <c r="DT90" i="4"/>
  <c r="DS90" i="4"/>
  <c r="DT89" i="4"/>
  <c r="DS89" i="4"/>
  <c r="DT88" i="4"/>
  <c r="DS88" i="4"/>
  <c r="DT87" i="4"/>
  <c r="DS87" i="4"/>
  <c r="DT86" i="4"/>
  <c r="DS86" i="4"/>
  <c r="DT85" i="4"/>
  <c r="DS85" i="4"/>
  <c r="DT84" i="4"/>
  <c r="DS84" i="4"/>
  <c r="DT83" i="4"/>
  <c r="DS83" i="4"/>
  <c r="DT82" i="4"/>
  <c r="DS82" i="4"/>
  <c r="DT81" i="4"/>
  <c r="DS81" i="4"/>
  <c r="DT80" i="4"/>
  <c r="DS80" i="4"/>
  <c r="DT79" i="4"/>
  <c r="DS79" i="4"/>
  <c r="DT78" i="4"/>
  <c r="DS78" i="4"/>
  <c r="DT77" i="4"/>
  <c r="DS77" i="4"/>
  <c r="DT76" i="4"/>
  <c r="DS76" i="4"/>
  <c r="DT75" i="4"/>
  <c r="DS75" i="4"/>
  <c r="DS74" i="4"/>
  <c r="DT73" i="4"/>
  <c r="DS73" i="4"/>
  <c r="DT72" i="4"/>
  <c r="DS72" i="4"/>
  <c r="DT71" i="4"/>
  <c r="DS71" i="4"/>
  <c r="DT70" i="4"/>
  <c r="DS70" i="4"/>
  <c r="DT69" i="4"/>
  <c r="DS69" i="4"/>
  <c r="DT68" i="4"/>
  <c r="DS68" i="4"/>
  <c r="DT67" i="4"/>
  <c r="DS67" i="4"/>
  <c r="DT66" i="4"/>
  <c r="DS66" i="4"/>
  <c r="DT65" i="4"/>
  <c r="DS65" i="4"/>
  <c r="DT64" i="4"/>
  <c r="DS64" i="4"/>
  <c r="DT63" i="4"/>
  <c r="DS63" i="4"/>
  <c r="DT62" i="4"/>
  <c r="DS62" i="4"/>
  <c r="DT61" i="4"/>
  <c r="DS61" i="4"/>
  <c r="DT60" i="4"/>
  <c r="DS60" i="4"/>
  <c r="DT59" i="4"/>
  <c r="DS59" i="4"/>
  <c r="DT58" i="4"/>
  <c r="DS58" i="4"/>
  <c r="DT57" i="4"/>
  <c r="DS57" i="4"/>
  <c r="DT56" i="4"/>
  <c r="DS56" i="4"/>
  <c r="DT55" i="4"/>
  <c r="DS55" i="4"/>
  <c r="DT54" i="4"/>
  <c r="DS54" i="4"/>
  <c r="DT53" i="4"/>
  <c r="DS53" i="4"/>
  <c r="DT52" i="4"/>
  <c r="DS52" i="4"/>
  <c r="DT51" i="4"/>
  <c r="DS51" i="4"/>
  <c r="DT50" i="4"/>
  <c r="DS50" i="4"/>
  <c r="DT49" i="4"/>
  <c r="DS49" i="4"/>
  <c r="DT48" i="4"/>
  <c r="DS48" i="4"/>
  <c r="DT47" i="4"/>
  <c r="DS47" i="4"/>
  <c r="DT46" i="4"/>
  <c r="DS46" i="4"/>
  <c r="DT45" i="4"/>
  <c r="DS45" i="4"/>
  <c r="DT44" i="4"/>
  <c r="DS44" i="4"/>
  <c r="DT43" i="4"/>
  <c r="DS43" i="4"/>
  <c r="DT42" i="4"/>
  <c r="DS42" i="4"/>
  <c r="DT41" i="4"/>
  <c r="DS41" i="4"/>
  <c r="DT40" i="4"/>
  <c r="DS40" i="4"/>
  <c r="DT25" i="4"/>
  <c r="DS25" i="4"/>
  <c r="DT24" i="4"/>
  <c r="DS24" i="4"/>
  <c r="DT23" i="4"/>
  <c r="DS23" i="4"/>
  <c r="DT22" i="4"/>
  <c r="DS22" i="4"/>
  <c r="DT21" i="4"/>
  <c r="DS21" i="4"/>
  <c r="DT20" i="4"/>
  <c r="DS20" i="4"/>
  <c r="DT19" i="4"/>
  <c r="DS19" i="4"/>
  <c r="DT18" i="4"/>
  <c r="DS18" i="4"/>
  <c r="DT17" i="4"/>
  <c r="DS17" i="4"/>
  <c r="DT16" i="4"/>
  <c r="DS16" i="4"/>
  <c r="DT15" i="4"/>
  <c r="DS15" i="4"/>
  <c r="DT14" i="4"/>
  <c r="DS14" i="4"/>
  <c r="DT13" i="4"/>
  <c r="DS13" i="4"/>
  <c r="DT12" i="4"/>
  <c r="DS12" i="4"/>
  <c r="DT11" i="4"/>
  <c r="DS11" i="4"/>
  <c r="DT10" i="4"/>
  <c r="DS10" i="4"/>
  <c r="DT9" i="4"/>
  <c r="DS9" i="4"/>
  <c r="DT8" i="4"/>
  <c r="DS8" i="4"/>
  <c r="DT7" i="4"/>
  <c r="DS7" i="4"/>
  <c r="DT6" i="4"/>
  <c r="DS6" i="4"/>
  <c r="DT5" i="4"/>
  <c r="DS5" i="4"/>
  <c r="DH118" i="4"/>
  <c r="DQ118" i="4" s="1"/>
  <c r="DG118" i="4"/>
  <c r="DP118" i="4" s="1"/>
  <c r="DF118" i="4"/>
  <c r="DO118" i="4" s="1"/>
  <c r="DD118" i="4"/>
  <c r="DM118" i="4" s="1"/>
  <c r="DC118" i="4"/>
  <c r="DL118" i="4" s="1"/>
  <c r="DB118" i="4"/>
  <c r="DK118" i="4" s="1"/>
  <c r="DA118" i="4"/>
  <c r="DJ118" i="4" s="1"/>
  <c r="DH117" i="4"/>
  <c r="DQ117" i="4" s="1"/>
  <c r="DG117" i="4"/>
  <c r="DP117" i="4" s="1"/>
  <c r="DF117" i="4"/>
  <c r="DO117" i="4" s="1"/>
  <c r="DE117" i="4"/>
  <c r="DN117" i="4" s="1"/>
  <c r="DC117" i="4"/>
  <c r="DL117" i="4" s="1"/>
  <c r="DB117" i="4"/>
  <c r="DK117" i="4" s="1"/>
  <c r="DA117" i="4"/>
  <c r="DJ117" i="4" s="1"/>
  <c r="DH116" i="4"/>
  <c r="DQ116" i="4" s="1"/>
  <c r="DG116" i="4"/>
  <c r="DP116" i="4" s="1"/>
  <c r="DF116" i="4"/>
  <c r="DO116" i="4" s="1"/>
  <c r="DE116" i="4"/>
  <c r="DN116" i="4" s="1"/>
  <c r="DD116" i="4"/>
  <c r="DM116" i="4" s="1"/>
  <c r="DB116" i="4"/>
  <c r="DK116" i="4" s="1"/>
  <c r="DA116" i="4"/>
  <c r="DJ116" i="4" s="1"/>
  <c r="DH115" i="4"/>
  <c r="DQ115" i="4" s="1"/>
  <c r="DG115" i="4"/>
  <c r="DP115" i="4" s="1"/>
  <c r="DF115" i="4"/>
  <c r="DO115" i="4" s="1"/>
  <c r="DE115" i="4"/>
  <c r="DN115" i="4" s="1"/>
  <c r="DD115" i="4"/>
  <c r="DM115" i="4" s="1"/>
  <c r="DB115" i="4"/>
  <c r="DK115" i="4" s="1"/>
  <c r="DA115" i="4"/>
  <c r="DJ115" i="4" s="1"/>
  <c r="DH114" i="4"/>
  <c r="DQ114" i="4" s="1"/>
  <c r="DG114" i="4"/>
  <c r="DP114" i="4" s="1"/>
  <c r="DF114" i="4"/>
  <c r="DO114" i="4" s="1"/>
  <c r="DE114" i="4"/>
  <c r="DN114" i="4" s="1"/>
  <c r="DD114" i="4"/>
  <c r="DM114" i="4" s="1"/>
  <c r="DC114" i="4"/>
  <c r="DL114" i="4" s="1"/>
  <c r="DA114" i="4"/>
  <c r="DJ114" i="4" s="1"/>
  <c r="DH113" i="4"/>
  <c r="DQ113" i="4" s="1"/>
  <c r="DG113" i="4"/>
  <c r="DP113" i="4" s="1"/>
  <c r="DF113" i="4"/>
  <c r="DO113" i="4" s="1"/>
  <c r="DE113" i="4"/>
  <c r="DN113" i="4" s="1"/>
  <c r="DD113" i="4"/>
  <c r="DM113" i="4" s="1"/>
  <c r="DA113" i="4"/>
  <c r="DJ113" i="4" s="1"/>
  <c r="DH112" i="4"/>
  <c r="DQ112" i="4" s="1"/>
  <c r="DG112" i="4"/>
  <c r="DP112" i="4" s="1"/>
  <c r="DF112" i="4"/>
  <c r="DO112" i="4" s="1"/>
  <c r="DE112" i="4"/>
  <c r="DN112" i="4" s="1"/>
  <c r="DD112" i="4"/>
  <c r="DM112" i="4" s="1"/>
  <c r="DC112" i="4"/>
  <c r="DL112" i="4" s="1"/>
  <c r="DB112" i="4"/>
  <c r="DK112" i="4" s="1"/>
  <c r="DH111" i="4"/>
  <c r="DQ111" i="4" s="1"/>
  <c r="DG111" i="4"/>
  <c r="DP111" i="4" s="1"/>
  <c r="DF111" i="4"/>
  <c r="DO111" i="4" s="1"/>
  <c r="DD111" i="4"/>
  <c r="DM111" i="4" s="1"/>
  <c r="DC111" i="4"/>
  <c r="DL111" i="4" s="1"/>
  <c r="DB111" i="4"/>
  <c r="DK111" i="4" s="1"/>
  <c r="DA111" i="4"/>
  <c r="DJ111" i="4" s="1"/>
  <c r="DH110" i="4"/>
  <c r="DQ110" i="4" s="1"/>
  <c r="DG110" i="4"/>
  <c r="DP110" i="4" s="1"/>
  <c r="DF110" i="4"/>
  <c r="DO110" i="4" s="1"/>
  <c r="DE110" i="4"/>
  <c r="DN110" i="4" s="1"/>
  <c r="DC110" i="4"/>
  <c r="DL110" i="4" s="1"/>
  <c r="DB110" i="4"/>
  <c r="DK110" i="4" s="1"/>
  <c r="DA110" i="4"/>
  <c r="DJ110" i="4" s="1"/>
  <c r="DH109" i="4"/>
  <c r="DQ109" i="4" s="1"/>
  <c r="DG109" i="4"/>
  <c r="DP109" i="4" s="1"/>
  <c r="DF109" i="4"/>
  <c r="DO109" i="4" s="1"/>
  <c r="DE109" i="4"/>
  <c r="DN109" i="4" s="1"/>
  <c r="DD109" i="4"/>
  <c r="DM109" i="4" s="1"/>
  <c r="DB109" i="4"/>
  <c r="DK109" i="4" s="1"/>
  <c r="DA109" i="4"/>
  <c r="DJ109" i="4" s="1"/>
  <c r="DH108" i="4"/>
  <c r="DQ108" i="4" s="1"/>
  <c r="DG108" i="4"/>
  <c r="DP108" i="4" s="1"/>
  <c r="DF108" i="4"/>
  <c r="DO108" i="4" s="1"/>
  <c r="DE108" i="4"/>
  <c r="DN108" i="4" s="1"/>
  <c r="DD108" i="4"/>
  <c r="DM108" i="4" s="1"/>
  <c r="DC108" i="4"/>
  <c r="DL108" i="4" s="1"/>
  <c r="DH107" i="4"/>
  <c r="DQ107" i="4" s="1"/>
  <c r="DG107" i="4"/>
  <c r="DP107" i="4" s="1"/>
  <c r="DF107" i="4"/>
  <c r="DO107" i="4" s="1"/>
  <c r="DD107" i="4"/>
  <c r="DM107" i="4" s="1"/>
  <c r="DC107" i="4"/>
  <c r="DL107" i="4" s="1"/>
  <c r="DB107" i="4"/>
  <c r="DK107" i="4" s="1"/>
  <c r="DA107" i="4"/>
  <c r="DJ107" i="4" s="1"/>
  <c r="DH106" i="4"/>
  <c r="DQ106" i="4" s="1"/>
  <c r="DG106" i="4"/>
  <c r="DP106" i="4" s="1"/>
  <c r="DF106" i="4"/>
  <c r="DO106" i="4" s="1"/>
  <c r="DE106" i="4"/>
  <c r="DN106" i="4" s="1"/>
  <c r="DC106" i="4"/>
  <c r="DL106" i="4" s="1"/>
  <c r="DB106" i="4"/>
  <c r="DK106" i="4" s="1"/>
  <c r="DA106" i="4"/>
  <c r="DJ106" i="4" s="1"/>
  <c r="DH105" i="4"/>
  <c r="DQ105" i="4" s="1"/>
  <c r="DG105" i="4"/>
  <c r="DP105" i="4" s="1"/>
  <c r="DF105" i="4"/>
  <c r="DO105" i="4" s="1"/>
  <c r="DE105" i="4"/>
  <c r="DN105" i="4" s="1"/>
  <c r="DD105" i="4"/>
  <c r="DM105" i="4" s="1"/>
  <c r="DA105" i="4"/>
  <c r="DJ105" i="4" s="1"/>
  <c r="DH104" i="4"/>
  <c r="DQ104" i="4" s="1"/>
  <c r="DG104" i="4"/>
  <c r="DP104" i="4" s="1"/>
  <c r="DF104" i="4"/>
  <c r="DO104" i="4" s="1"/>
  <c r="DE104" i="4"/>
  <c r="DN104" i="4" s="1"/>
  <c r="DD104" i="4"/>
  <c r="DM104" i="4" s="1"/>
  <c r="DC104" i="4"/>
  <c r="DL104" i="4" s="1"/>
  <c r="DB104" i="4"/>
  <c r="DK104" i="4" s="1"/>
  <c r="DH103" i="4"/>
  <c r="DQ103" i="4" s="1"/>
  <c r="DG103" i="4"/>
  <c r="DP103" i="4" s="1"/>
  <c r="DF103" i="4"/>
  <c r="DO103" i="4" s="1"/>
  <c r="DE103" i="4"/>
  <c r="DN103" i="4" s="1"/>
  <c r="DC103" i="4"/>
  <c r="DL103" i="4" s="1"/>
  <c r="DA103" i="4"/>
  <c r="DJ103" i="4" s="1"/>
  <c r="DH102" i="4"/>
  <c r="DQ102" i="4" s="1"/>
  <c r="DG102" i="4"/>
  <c r="DP102" i="4" s="1"/>
  <c r="DF102" i="4"/>
  <c r="DO102" i="4" s="1"/>
  <c r="DE102" i="4"/>
  <c r="DN102" i="4" s="1"/>
  <c r="DC102" i="4"/>
  <c r="DL102" i="4" s="1"/>
  <c r="DB102" i="4"/>
  <c r="DK102" i="4" s="1"/>
  <c r="DA102" i="4"/>
  <c r="DJ102" i="4" s="1"/>
  <c r="DH101" i="4"/>
  <c r="DQ101" i="4" s="1"/>
  <c r="DG101" i="4"/>
  <c r="DP101" i="4" s="1"/>
  <c r="DF101" i="4"/>
  <c r="DO101" i="4" s="1"/>
  <c r="DE101" i="4"/>
  <c r="DN101" i="4" s="1"/>
  <c r="DD101" i="4"/>
  <c r="DM101" i="4" s="1"/>
  <c r="DC101" i="4"/>
  <c r="DL101" i="4" s="1"/>
  <c r="DH100" i="4"/>
  <c r="DQ100" i="4" s="1"/>
  <c r="DG100" i="4"/>
  <c r="DP100" i="4" s="1"/>
  <c r="DF100" i="4"/>
  <c r="DO100" i="4" s="1"/>
  <c r="DE100" i="4"/>
  <c r="DN100" i="4" s="1"/>
  <c r="DD100" i="4"/>
  <c r="DM100" i="4" s="1"/>
  <c r="DB100" i="4"/>
  <c r="DK100" i="4" s="1"/>
  <c r="DH99" i="4"/>
  <c r="DQ99" i="4" s="1"/>
  <c r="DG99" i="4"/>
  <c r="DP99" i="4" s="1"/>
  <c r="DF99" i="4"/>
  <c r="DO99" i="4" s="1"/>
  <c r="DE99" i="4"/>
  <c r="DN99" i="4" s="1"/>
  <c r="DD99" i="4"/>
  <c r="DM99" i="4" s="1"/>
  <c r="DC99" i="4"/>
  <c r="DL99" i="4" s="1"/>
  <c r="DH98" i="4"/>
  <c r="DQ98" i="4" s="1"/>
  <c r="DG98" i="4"/>
  <c r="DP98" i="4" s="1"/>
  <c r="DF98" i="4"/>
  <c r="DO98" i="4" s="1"/>
  <c r="DE98" i="4"/>
  <c r="DN98" i="4" s="1"/>
  <c r="DD98" i="4"/>
  <c r="DM98" i="4" s="1"/>
  <c r="DC98" i="4"/>
  <c r="DL98" i="4" s="1"/>
  <c r="DA98" i="4"/>
  <c r="DJ98" i="4" s="1"/>
  <c r="DH97" i="4"/>
  <c r="DQ97" i="4" s="1"/>
  <c r="DG97" i="4"/>
  <c r="DP97" i="4" s="1"/>
  <c r="DF97" i="4"/>
  <c r="DO97" i="4" s="1"/>
  <c r="DE97" i="4"/>
  <c r="DN97" i="4" s="1"/>
  <c r="DD97" i="4"/>
  <c r="DM97" i="4" s="1"/>
  <c r="DC97" i="4"/>
  <c r="DL97" i="4" s="1"/>
  <c r="DB97" i="4"/>
  <c r="DK97" i="4" s="1"/>
  <c r="DH96" i="4"/>
  <c r="DQ96" i="4" s="1"/>
  <c r="DG96" i="4"/>
  <c r="DP96" i="4" s="1"/>
  <c r="DF96" i="4"/>
  <c r="DO96" i="4" s="1"/>
  <c r="DE96" i="4"/>
  <c r="DN96" i="4" s="1"/>
  <c r="DD96" i="4"/>
  <c r="DM96" i="4" s="1"/>
  <c r="DH95" i="4"/>
  <c r="DQ95" i="4" s="1"/>
  <c r="DG95" i="4"/>
  <c r="DP95" i="4" s="1"/>
  <c r="DF95" i="4"/>
  <c r="DO95" i="4" s="1"/>
  <c r="DE95" i="4"/>
  <c r="DN95" i="4" s="1"/>
  <c r="DD95" i="4"/>
  <c r="DM95" i="4" s="1"/>
  <c r="DB95" i="4"/>
  <c r="DK95" i="4" s="1"/>
  <c r="DA95" i="4"/>
  <c r="DJ95" i="4" s="1"/>
  <c r="DH94" i="4"/>
  <c r="DQ94" i="4" s="1"/>
  <c r="DG94" i="4"/>
  <c r="DP94" i="4" s="1"/>
  <c r="DF94" i="4"/>
  <c r="DO94" i="4" s="1"/>
  <c r="DE94" i="4"/>
  <c r="DN94" i="4" s="1"/>
  <c r="DD94" i="4"/>
  <c r="DM94" i="4" s="1"/>
  <c r="DC94" i="4"/>
  <c r="DL94" i="4" s="1"/>
  <c r="DA94" i="4"/>
  <c r="DJ94" i="4" s="1"/>
  <c r="DH93" i="4"/>
  <c r="DQ93" i="4" s="1"/>
  <c r="DG93" i="4"/>
  <c r="DP93" i="4" s="1"/>
  <c r="DF93" i="4"/>
  <c r="DO93" i="4" s="1"/>
  <c r="DE93" i="4"/>
  <c r="DN93" i="4" s="1"/>
  <c r="DD93" i="4"/>
  <c r="DM93" i="4" s="1"/>
  <c r="DC93" i="4"/>
  <c r="DL93" i="4" s="1"/>
  <c r="DB93" i="4"/>
  <c r="DK93" i="4" s="1"/>
  <c r="DH92" i="4"/>
  <c r="DQ92" i="4" s="1"/>
  <c r="DG92" i="4"/>
  <c r="DP92" i="4" s="1"/>
  <c r="DF92" i="4"/>
  <c r="DO92" i="4" s="1"/>
  <c r="DE92" i="4"/>
  <c r="DN92" i="4" s="1"/>
  <c r="DC92" i="4"/>
  <c r="DL92" i="4" s="1"/>
  <c r="DB92" i="4"/>
  <c r="DK92" i="4" s="1"/>
  <c r="DA92" i="4"/>
  <c r="DJ92" i="4" s="1"/>
  <c r="DH91" i="4"/>
  <c r="DQ91" i="4" s="1"/>
  <c r="DG91" i="4"/>
  <c r="DP91" i="4" s="1"/>
  <c r="DF91" i="4"/>
  <c r="DO91" i="4" s="1"/>
  <c r="DE91" i="4"/>
  <c r="DN91" i="4" s="1"/>
  <c r="DD91" i="4"/>
  <c r="DM91" i="4" s="1"/>
  <c r="DB91" i="4"/>
  <c r="DK91" i="4" s="1"/>
  <c r="DA91" i="4"/>
  <c r="DJ91" i="4" s="1"/>
  <c r="DH90" i="4"/>
  <c r="DQ90" i="4" s="1"/>
  <c r="DG90" i="4"/>
  <c r="DP90" i="4" s="1"/>
  <c r="DF90" i="4"/>
  <c r="DO90" i="4" s="1"/>
  <c r="DE90" i="4"/>
  <c r="DN90" i="4" s="1"/>
  <c r="DC90" i="4"/>
  <c r="DL90" i="4" s="1"/>
  <c r="DB90" i="4"/>
  <c r="DK90" i="4" s="1"/>
  <c r="DA90" i="4"/>
  <c r="DJ90" i="4" s="1"/>
  <c r="DH89" i="4"/>
  <c r="DQ89" i="4" s="1"/>
  <c r="DG89" i="4"/>
  <c r="DP89" i="4" s="1"/>
  <c r="DF89" i="4"/>
  <c r="DO89" i="4" s="1"/>
  <c r="DE89" i="4"/>
  <c r="DN89" i="4" s="1"/>
  <c r="DD89" i="4"/>
  <c r="DM89" i="4" s="1"/>
  <c r="DB89" i="4"/>
  <c r="DK89" i="4" s="1"/>
  <c r="DA89" i="4"/>
  <c r="DJ89" i="4" s="1"/>
  <c r="DH88" i="4"/>
  <c r="DQ88" i="4" s="1"/>
  <c r="DG88" i="4"/>
  <c r="DP88" i="4" s="1"/>
  <c r="DF88" i="4"/>
  <c r="DO88" i="4" s="1"/>
  <c r="DE88" i="4"/>
  <c r="DN88" i="4" s="1"/>
  <c r="DD88" i="4"/>
  <c r="DM88" i="4" s="1"/>
  <c r="DC88" i="4"/>
  <c r="DL88" i="4" s="1"/>
  <c r="DA88" i="4"/>
  <c r="DJ88" i="4" s="1"/>
  <c r="DH87" i="4"/>
  <c r="DQ87" i="4" s="1"/>
  <c r="DG87" i="4"/>
  <c r="DP87" i="4" s="1"/>
  <c r="DF87" i="4"/>
  <c r="DO87" i="4" s="1"/>
  <c r="DE87" i="4"/>
  <c r="DN87" i="4" s="1"/>
  <c r="DD87" i="4"/>
  <c r="DM87" i="4" s="1"/>
  <c r="DC87" i="4"/>
  <c r="DL87" i="4" s="1"/>
  <c r="DB87" i="4"/>
  <c r="DK87" i="4" s="1"/>
  <c r="DH86" i="4"/>
  <c r="DQ86" i="4" s="1"/>
  <c r="DG86" i="4"/>
  <c r="DP86" i="4" s="1"/>
  <c r="DE86" i="4"/>
  <c r="DN86" i="4" s="1"/>
  <c r="DD86" i="4"/>
  <c r="DM86" i="4" s="1"/>
  <c r="DC86" i="4"/>
  <c r="DL86" i="4" s="1"/>
  <c r="DB86" i="4"/>
  <c r="DK86" i="4" s="1"/>
  <c r="DA86" i="4"/>
  <c r="DJ86" i="4" s="1"/>
  <c r="DH85" i="4"/>
  <c r="DQ85" i="4" s="1"/>
  <c r="DG85" i="4"/>
  <c r="DP85" i="4" s="1"/>
  <c r="DF85" i="4"/>
  <c r="DO85" i="4" s="1"/>
  <c r="DD85" i="4"/>
  <c r="DM85" i="4" s="1"/>
  <c r="DC85" i="4"/>
  <c r="DL85" i="4" s="1"/>
  <c r="DB85" i="4"/>
  <c r="DK85" i="4" s="1"/>
  <c r="DA85" i="4"/>
  <c r="DJ85" i="4" s="1"/>
  <c r="DH84" i="4"/>
  <c r="DQ84" i="4" s="1"/>
  <c r="DG84" i="4"/>
  <c r="DP84" i="4" s="1"/>
  <c r="DF84" i="4"/>
  <c r="DO84" i="4" s="1"/>
  <c r="DE84" i="4"/>
  <c r="DN84" i="4" s="1"/>
  <c r="DC84" i="4"/>
  <c r="DL84" i="4" s="1"/>
  <c r="DB84" i="4"/>
  <c r="DK84" i="4" s="1"/>
  <c r="DA84" i="4"/>
  <c r="DJ84" i="4" s="1"/>
  <c r="DH83" i="4"/>
  <c r="DQ83" i="4" s="1"/>
  <c r="DG83" i="4"/>
  <c r="DP83" i="4" s="1"/>
  <c r="DF83" i="4"/>
  <c r="DO83" i="4" s="1"/>
  <c r="DE83" i="4"/>
  <c r="DN83" i="4" s="1"/>
  <c r="DD83" i="4"/>
  <c r="DM83" i="4" s="1"/>
  <c r="DB83" i="4"/>
  <c r="DK83" i="4" s="1"/>
  <c r="DA83" i="4"/>
  <c r="DJ83" i="4" s="1"/>
  <c r="DH82" i="4"/>
  <c r="DQ82" i="4" s="1"/>
  <c r="DG82" i="4"/>
  <c r="DP82" i="4" s="1"/>
  <c r="DF82" i="4"/>
  <c r="DO82" i="4" s="1"/>
  <c r="DE82" i="4"/>
  <c r="DN82" i="4" s="1"/>
  <c r="DD82" i="4"/>
  <c r="DM82" i="4" s="1"/>
  <c r="DC82" i="4"/>
  <c r="DL82" i="4" s="1"/>
  <c r="DA82" i="4"/>
  <c r="DJ82" i="4" s="1"/>
  <c r="DH81" i="4"/>
  <c r="DQ81" i="4" s="1"/>
  <c r="DG81" i="4"/>
  <c r="DP81" i="4" s="1"/>
  <c r="DF81" i="4"/>
  <c r="DO81" i="4" s="1"/>
  <c r="DE81" i="4"/>
  <c r="DN81" i="4" s="1"/>
  <c r="DD81" i="4"/>
  <c r="DM81" i="4" s="1"/>
  <c r="DC81" i="4"/>
  <c r="DL81" i="4" s="1"/>
  <c r="DB81" i="4"/>
  <c r="DK81" i="4" s="1"/>
  <c r="DH80" i="4"/>
  <c r="DQ80" i="4" s="1"/>
  <c r="DG80" i="4"/>
  <c r="DP80" i="4" s="1"/>
  <c r="DF80" i="4"/>
  <c r="DO80" i="4" s="1"/>
  <c r="DD80" i="4"/>
  <c r="DM80" i="4" s="1"/>
  <c r="DC80" i="4"/>
  <c r="DL80" i="4" s="1"/>
  <c r="DB80" i="4"/>
  <c r="DK80" i="4" s="1"/>
  <c r="DH79" i="4"/>
  <c r="DQ79" i="4" s="1"/>
  <c r="DG79" i="4"/>
  <c r="DP79" i="4" s="1"/>
  <c r="DF79" i="4"/>
  <c r="DO79" i="4" s="1"/>
  <c r="DE79" i="4"/>
  <c r="DN79" i="4" s="1"/>
  <c r="DC79" i="4"/>
  <c r="DL79" i="4" s="1"/>
  <c r="DH78" i="4"/>
  <c r="DQ78" i="4" s="1"/>
  <c r="DG78" i="4"/>
  <c r="DP78" i="4" s="1"/>
  <c r="DF78" i="4"/>
  <c r="DO78" i="4" s="1"/>
  <c r="DE78" i="4"/>
  <c r="DN78" i="4" s="1"/>
  <c r="DD78" i="4"/>
  <c r="DM78" i="4" s="1"/>
  <c r="DC78" i="4"/>
  <c r="DL78" i="4" s="1"/>
  <c r="DH77" i="4"/>
  <c r="DQ77" i="4" s="1"/>
  <c r="DG77" i="4"/>
  <c r="DP77" i="4" s="1"/>
  <c r="DF77" i="4"/>
  <c r="DO77" i="4" s="1"/>
  <c r="DE77" i="4"/>
  <c r="DN77" i="4" s="1"/>
  <c r="DD77" i="4"/>
  <c r="DM77" i="4" s="1"/>
  <c r="DB77" i="4"/>
  <c r="DK77" i="4" s="1"/>
  <c r="DH76" i="4"/>
  <c r="DQ76" i="4" s="1"/>
  <c r="DG76" i="4"/>
  <c r="DP76" i="4" s="1"/>
  <c r="DF76" i="4"/>
  <c r="DO76" i="4" s="1"/>
  <c r="DE76" i="4"/>
  <c r="DN76" i="4" s="1"/>
  <c r="DD76" i="4"/>
  <c r="DM76" i="4" s="1"/>
  <c r="DC76" i="4"/>
  <c r="DL76" i="4" s="1"/>
  <c r="DH75" i="4"/>
  <c r="DQ75" i="4" s="1"/>
  <c r="DG75" i="4"/>
  <c r="DP75" i="4" s="1"/>
  <c r="DF75" i="4"/>
  <c r="DO75" i="4" s="1"/>
  <c r="DE75" i="4"/>
  <c r="DN75" i="4" s="1"/>
  <c r="DC75" i="4"/>
  <c r="DL75" i="4" s="1"/>
  <c r="DB75" i="4"/>
  <c r="DK75" i="4" s="1"/>
  <c r="DA75" i="4"/>
  <c r="DJ75" i="4" s="1"/>
  <c r="DH74" i="4"/>
  <c r="DQ74" i="4" s="1"/>
  <c r="DG74" i="4"/>
  <c r="DP74" i="4" s="1"/>
  <c r="DF74" i="4"/>
  <c r="DO74" i="4" s="1"/>
  <c r="DE74" i="4"/>
  <c r="DN74" i="4" s="1"/>
  <c r="DD74" i="4"/>
  <c r="DM74" i="4" s="1"/>
  <c r="DB74" i="4"/>
  <c r="DK74" i="4" s="1"/>
  <c r="DA74" i="4"/>
  <c r="DJ74" i="4" s="1"/>
  <c r="DH73" i="4"/>
  <c r="DQ73" i="4" s="1"/>
  <c r="DG73" i="4"/>
  <c r="DP73" i="4" s="1"/>
  <c r="DF73" i="4"/>
  <c r="DO73" i="4" s="1"/>
  <c r="DE73" i="4"/>
  <c r="DN73" i="4" s="1"/>
  <c r="DD73" i="4"/>
  <c r="DM73" i="4" s="1"/>
  <c r="DC73" i="4"/>
  <c r="DL73" i="4" s="1"/>
  <c r="DA73" i="4"/>
  <c r="DJ73" i="4" s="1"/>
  <c r="DH72" i="4"/>
  <c r="DQ72" i="4" s="1"/>
  <c r="DG72" i="4"/>
  <c r="DP72" i="4" s="1"/>
  <c r="DF72" i="4"/>
  <c r="DO72" i="4" s="1"/>
  <c r="DE72" i="4"/>
  <c r="DN72" i="4" s="1"/>
  <c r="DD72" i="4"/>
  <c r="DM72" i="4" s="1"/>
  <c r="DC72" i="4"/>
  <c r="DL72" i="4" s="1"/>
  <c r="DB72" i="4"/>
  <c r="DK72" i="4" s="1"/>
  <c r="DH71" i="4"/>
  <c r="DQ71" i="4" s="1"/>
  <c r="DG71" i="4"/>
  <c r="DP71" i="4" s="1"/>
  <c r="DF71" i="4"/>
  <c r="DO71" i="4" s="1"/>
  <c r="DE71" i="4"/>
  <c r="DN71" i="4" s="1"/>
  <c r="DC71" i="4"/>
  <c r="DL71" i="4" s="1"/>
  <c r="DB71" i="4"/>
  <c r="DK71" i="4" s="1"/>
  <c r="DA71" i="4"/>
  <c r="DJ71" i="4" s="1"/>
  <c r="DH70" i="4"/>
  <c r="DQ70" i="4" s="1"/>
  <c r="DG70" i="4"/>
  <c r="DP70" i="4" s="1"/>
  <c r="DF70" i="4"/>
  <c r="DO70" i="4" s="1"/>
  <c r="DE70" i="4"/>
  <c r="DN70" i="4" s="1"/>
  <c r="DD70" i="4"/>
  <c r="DM70" i="4" s="1"/>
  <c r="DA70" i="4"/>
  <c r="DJ70" i="4" s="1"/>
  <c r="DH69" i="4"/>
  <c r="DQ69" i="4" s="1"/>
  <c r="DG69" i="4"/>
  <c r="DP69" i="4" s="1"/>
  <c r="DF69" i="4"/>
  <c r="DO69" i="4" s="1"/>
  <c r="DE69" i="4"/>
  <c r="DN69" i="4" s="1"/>
  <c r="DD69" i="4"/>
  <c r="DM69" i="4" s="1"/>
  <c r="DC69" i="4"/>
  <c r="DL69" i="4" s="1"/>
  <c r="DB69" i="4"/>
  <c r="DK69" i="4" s="1"/>
  <c r="DH68" i="4"/>
  <c r="DQ68" i="4" s="1"/>
  <c r="DG68" i="4"/>
  <c r="DP68" i="4" s="1"/>
  <c r="DF68" i="4"/>
  <c r="DO68" i="4" s="1"/>
  <c r="DE68" i="4"/>
  <c r="DN68" i="4" s="1"/>
  <c r="DD68" i="4"/>
  <c r="DM68" i="4" s="1"/>
  <c r="DH67" i="4"/>
  <c r="DQ67" i="4" s="1"/>
  <c r="DG67" i="4"/>
  <c r="DP67" i="4" s="1"/>
  <c r="DF67" i="4"/>
  <c r="DO67" i="4" s="1"/>
  <c r="DE67" i="4"/>
  <c r="DN67" i="4" s="1"/>
  <c r="DC67" i="4"/>
  <c r="DL67" i="4" s="1"/>
  <c r="DB67" i="4"/>
  <c r="DK67" i="4" s="1"/>
  <c r="DA67" i="4"/>
  <c r="DJ67" i="4" s="1"/>
  <c r="DH66" i="4"/>
  <c r="DQ66" i="4" s="1"/>
  <c r="DG66" i="4"/>
  <c r="DP66" i="4" s="1"/>
  <c r="DF66" i="4"/>
  <c r="DO66" i="4" s="1"/>
  <c r="DE66" i="4"/>
  <c r="DN66" i="4" s="1"/>
  <c r="DD66" i="4"/>
  <c r="DM66" i="4" s="1"/>
  <c r="DH65" i="4"/>
  <c r="DQ65" i="4" s="1"/>
  <c r="DG65" i="4"/>
  <c r="DP65" i="4" s="1"/>
  <c r="DF65" i="4"/>
  <c r="DO65" i="4" s="1"/>
  <c r="DE65" i="4"/>
  <c r="DN65" i="4" s="1"/>
  <c r="DD65" i="4"/>
  <c r="DM65" i="4" s="1"/>
  <c r="DC65" i="4"/>
  <c r="DL65" i="4" s="1"/>
  <c r="DH64" i="4"/>
  <c r="DQ64" i="4" s="1"/>
  <c r="DG64" i="4"/>
  <c r="DP64" i="4" s="1"/>
  <c r="DF64" i="4"/>
  <c r="DO64" i="4" s="1"/>
  <c r="DD64" i="4"/>
  <c r="DM64" i="4" s="1"/>
  <c r="DC64" i="4"/>
  <c r="DL64" i="4" s="1"/>
  <c r="DB64" i="4"/>
  <c r="DK64" i="4" s="1"/>
  <c r="DA64" i="4"/>
  <c r="DJ64" i="4" s="1"/>
  <c r="DH63" i="4"/>
  <c r="DQ63" i="4" s="1"/>
  <c r="DG63" i="4"/>
  <c r="DP63" i="4" s="1"/>
  <c r="DF63" i="4"/>
  <c r="DO63" i="4" s="1"/>
  <c r="DE63" i="4"/>
  <c r="DN63" i="4" s="1"/>
  <c r="DB63" i="4"/>
  <c r="DK63" i="4" s="1"/>
  <c r="DA63" i="4"/>
  <c r="DJ63" i="4" s="1"/>
  <c r="DH62" i="4"/>
  <c r="DQ62" i="4" s="1"/>
  <c r="DG62" i="4"/>
  <c r="DP62" i="4" s="1"/>
  <c r="DF62" i="4"/>
  <c r="DO62" i="4" s="1"/>
  <c r="DE62" i="4"/>
  <c r="DN62" i="4" s="1"/>
  <c r="DD62" i="4"/>
  <c r="DM62" i="4" s="1"/>
  <c r="DC62" i="4"/>
  <c r="DL62" i="4" s="1"/>
  <c r="DA62" i="4"/>
  <c r="DJ62" i="4" s="1"/>
  <c r="DH61" i="4"/>
  <c r="DQ61" i="4" s="1"/>
  <c r="DG61" i="4"/>
  <c r="DP61" i="4" s="1"/>
  <c r="DF61" i="4"/>
  <c r="DO61" i="4" s="1"/>
  <c r="DE61" i="4"/>
  <c r="DN61" i="4" s="1"/>
  <c r="DD61" i="4"/>
  <c r="DM61" i="4" s="1"/>
  <c r="DC61" i="4"/>
  <c r="DL61" i="4" s="1"/>
  <c r="DB61" i="4"/>
  <c r="DK61" i="4" s="1"/>
  <c r="DH60" i="4"/>
  <c r="DQ60" i="4" s="1"/>
  <c r="DG60" i="4"/>
  <c r="DP60" i="4" s="1"/>
  <c r="DF60" i="4"/>
  <c r="DO60" i="4" s="1"/>
  <c r="DE60" i="4"/>
  <c r="DN60" i="4" s="1"/>
  <c r="DD60" i="4"/>
  <c r="DM60" i="4" s="1"/>
  <c r="DB60" i="4"/>
  <c r="DK60" i="4" s="1"/>
  <c r="DA60" i="4"/>
  <c r="DJ60" i="4" s="1"/>
  <c r="DH59" i="4"/>
  <c r="DQ59" i="4" s="1"/>
  <c r="DG59" i="4"/>
  <c r="DP59" i="4" s="1"/>
  <c r="DF59" i="4"/>
  <c r="DO59" i="4" s="1"/>
  <c r="DE59" i="4"/>
  <c r="DN59" i="4" s="1"/>
  <c r="DD59" i="4"/>
  <c r="DM59" i="4" s="1"/>
  <c r="DC59" i="4"/>
  <c r="DL59" i="4" s="1"/>
  <c r="DA59" i="4"/>
  <c r="DJ59" i="4" s="1"/>
  <c r="DH58" i="4"/>
  <c r="DQ58" i="4" s="1"/>
  <c r="DG58" i="4"/>
  <c r="DP58" i="4" s="1"/>
  <c r="DF58" i="4"/>
  <c r="DO58" i="4" s="1"/>
  <c r="DE58" i="4"/>
  <c r="DN58" i="4" s="1"/>
  <c r="DD58" i="4"/>
  <c r="DM58" i="4" s="1"/>
  <c r="DC58" i="4"/>
  <c r="DL58" i="4" s="1"/>
  <c r="DB58" i="4"/>
  <c r="DK58" i="4" s="1"/>
  <c r="DH57" i="4"/>
  <c r="DQ57" i="4" s="1"/>
  <c r="DG57" i="4"/>
  <c r="DP57" i="4" s="1"/>
  <c r="DF57" i="4"/>
  <c r="DO57" i="4" s="1"/>
  <c r="DE57" i="4"/>
  <c r="DN57" i="4" s="1"/>
  <c r="DD57" i="4"/>
  <c r="DM57" i="4" s="1"/>
  <c r="DH56" i="4"/>
  <c r="DQ56" i="4" s="1"/>
  <c r="DG56" i="4"/>
  <c r="DP56" i="4" s="1"/>
  <c r="DF56" i="4"/>
  <c r="DO56" i="4" s="1"/>
  <c r="DE56" i="4"/>
  <c r="DN56" i="4" s="1"/>
  <c r="DD56" i="4"/>
  <c r="DM56" i="4" s="1"/>
  <c r="DH55" i="4"/>
  <c r="DQ55" i="4" s="1"/>
  <c r="DG55" i="4"/>
  <c r="DP55" i="4" s="1"/>
  <c r="DF55" i="4"/>
  <c r="DO55" i="4" s="1"/>
  <c r="DE55" i="4"/>
  <c r="DN55" i="4" s="1"/>
  <c r="DC55" i="4"/>
  <c r="DL55" i="4" s="1"/>
  <c r="DB55" i="4"/>
  <c r="DK55" i="4" s="1"/>
  <c r="DA55" i="4"/>
  <c r="DJ55" i="4" s="1"/>
  <c r="DH54" i="4"/>
  <c r="DQ54" i="4" s="1"/>
  <c r="DG54" i="4"/>
  <c r="DP54" i="4" s="1"/>
  <c r="DF54" i="4"/>
  <c r="DO54" i="4" s="1"/>
  <c r="DE54" i="4"/>
  <c r="DN54" i="4" s="1"/>
  <c r="DD54" i="4"/>
  <c r="DM54" i="4" s="1"/>
  <c r="DB54" i="4"/>
  <c r="DK54" i="4" s="1"/>
  <c r="DA54" i="4"/>
  <c r="DJ54" i="4" s="1"/>
  <c r="DH53" i="4"/>
  <c r="DQ53" i="4" s="1"/>
  <c r="DG53" i="4"/>
  <c r="DP53" i="4" s="1"/>
  <c r="DF53" i="4"/>
  <c r="DO53" i="4" s="1"/>
  <c r="DE53" i="4"/>
  <c r="DN53" i="4" s="1"/>
  <c r="DD53" i="4"/>
  <c r="DM53" i="4" s="1"/>
  <c r="DC53" i="4"/>
  <c r="DL53" i="4" s="1"/>
  <c r="DA53" i="4"/>
  <c r="DJ53" i="4" s="1"/>
  <c r="DH52" i="4"/>
  <c r="DQ52" i="4" s="1"/>
  <c r="DG52" i="4"/>
  <c r="DP52" i="4" s="1"/>
  <c r="DF52" i="4"/>
  <c r="DO52" i="4" s="1"/>
  <c r="DE52" i="4"/>
  <c r="DN52" i="4" s="1"/>
  <c r="DD52" i="4"/>
  <c r="DM52" i="4" s="1"/>
  <c r="DC52" i="4"/>
  <c r="DL52" i="4" s="1"/>
  <c r="DB52" i="4"/>
  <c r="DK52" i="4" s="1"/>
  <c r="DH51" i="4"/>
  <c r="DQ51" i="4" s="1"/>
  <c r="DG51" i="4"/>
  <c r="DP51" i="4" s="1"/>
  <c r="DF51" i="4"/>
  <c r="DO51" i="4" s="1"/>
  <c r="DE51" i="4"/>
  <c r="DN51" i="4" s="1"/>
  <c r="DH50" i="4"/>
  <c r="DQ50" i="4" s="1"/>
  <c r="DG50" i="4"/>
  <c r="DP50" i="4" s="1"/>
  <c r="DF50" i="4"/>
  <c r="DO50" i="4" s="1"/>
  <c r="DE50" i="4"/>
  <c r="DN50" i="4" s="1"/>
  <c r="DH49" i="4"/>
  <c r="DQ49" i="4" s="1"/>
  <c r="DG49" i="4"/>
  <c r="DP49" i="4" s="1"/>
  <c r="DF49" i="4"/>
  <c r="DO49" i="4" s="1"/>
  <c r="DE49" i="4"/>
  <c r="DN49" i="4" s="1"/>
  <c r="DH48" i="4"/>
  <c r="DQ48" i="4" s="1"/>
  <c r="DG48" i="4"/>
  <c r="DP48" i="4" s="1"/>
  <c r="DF48" i="4"/>
  <c r="DO48" i="4" s="1"/>
  <c r="DE48" i="4"/>
  <c r="DN48" i="4" s="1"/>
  <c r="DC48" i="4"/>
  <c r="DL48" i="4" s="1"/>
  <c r="DB48" i="4"/>
  <c r="DK48" i="4" s="1"/>
  <c r="DA48" i="4"/>
  <c r="DJ48" i="4" s="1"/>
  <c r="DH47" i="4"/>
  <c r="DQ47" i="4" s="1"/>
  <c r="DG47" i="4"/>
  <c r="DP47" i="4" s="1"/>
  <c r="DF47" i="4"/>
  <c r="DO47" i="4" s="1"/>
  <c r="DE47" i="4"/>
  <c r="DN47" i="4" s="1"/>
  <c r="DD47" i="4"/>
  <c r="DM47" i="4" s="1"/>
  <c r="DA47" i="4"/>
  <c r="DJ47" i="4" s="1"/>
  <c r="DH46" i="4"/>
  <c r="DQ46" i="4" s="1"/>
  <c r="DG46" i="4"/>
  <c r="DP46" i="4" s="1"/>
  <c r="DF46" i="4"/>
  <c r="DO46" i="4" s="1"/>
  <c r="DE46" i="4"/>
  <c r="DN46" i="4" s="1"/>
  <c r="DD46" i="4"/>
  <c r="DM46" i="4" s="1"/>
  <c r="DC46" i="4"/>
  <c r="DL46" i="4" s="1"/>
  <c r="DB46" i="4"/>
  <c r="DK46" i="4" s="1"/>
  <c r="DH45" i="4"/>
  <c r="DQ45" i="4" s="1"/>
  <c r="DG45" i="4"/>
  <c r="DP45" i="4" s="1"/>
  <c r="DE45" i="4"/>
  <c r="DN45" i="4" s="1"/>
  <c r="DD45" i="4"/>
  <c r="DM45" i="4" s="1"/>
  <c r="DC45" i="4"/>
  <c r="DL45" i="4" s="1"/>
  <c r="DB45" i="4"/>
  <c r="DK45" i="4" s="1"/>
  <c r="DA45" i="4"/>
  <c r="DJ45" i="4" s="1"/>
  <c r="DH44" i="4"/>
  <c r="DQ44" i="4" s="1"/>
  <c r="DG44" i="4"/>
  <c r="DP44" i="4" s="1"/>
  <c r="DF44" i="4"/>
  <c r="DO44" i="4" s="1"/>
  <c r="DD44" i="4"/>
  <c r="DM44" i="4" s="1"/>
  <c r="DC44" i="4"/>
  <c r="DL44" i="4" s="1"/>
  <c r="DB44" i="4"/>
  <c r="DK44" i="4" s="1"/>
  <c r="DA44" i="4"/>
  <c r="DJ44" i="4" s="1"/>
  <c r="DH43" i="4"/>
  <c r="DQ43" i="4" s="1"/>
  <c r="DG43" i="4"/>
  <c r="DP43" i="4" s="1"/>
  <c r="DF43" i="4"/>
  <c r="DO43" i="4" s="1"/>
  <c r="DE43" i="4"/>
  <c r="DN43" i="4" s="1"/>
  <c r="DC43" i="4"/>
  <c r="DL43" i="4" s="1"/>
  <c r="DB43" i="4"/>
  <c r="DK43" i="4" s="1"/>
  <c r="DA43" i="4"/>
  <c r="DJ43" i="4" s="1"/>
  <c r="DH42" i="4"/>
  <c r="DQ42" i="4" s="1"/>
  <c r="DG42" i="4"/>
  <c r="DP42" i="4" s="1"/>
  <c r="DF42" i="4"/>
  <c r="DO42" i="4" s="1"/>
  <c r="DE42" i="4"/>
  <c r="DN42" i="4" s="1"/>
  <c r="DD42" i="4"/>
  <c r="DM42" i="4" s="1"/>
  <c r="DB42" i="4"/>
  <c r="DK42" i="4" s="1"/>
  <c r="DA42" i="4"/>
  <c r="DJ42" i="4" s="1"/>
  <c r="DH41" i="4"/>
  <c r="DQ41" i="4" s="1"/>
  <c r="DG41" i="4"/>
  <c r="DP41" i="4" s="1"/>
  <c r="DF41" i="4"/>
  <c r="DO41" i="4" s="1"/>
  <c r="DE41" i="4"/>
  <c r="DN41" i="4" s="1"/>
  <c r="DD41" i="4"/>
  <c r="DM41" i="4" s="1"/>
  <c r="DC41" i="4"/>
  <c r="DL41" i="4" s="1"/>
  <c r="DA41" i="4"/>
  <c r="DJ41" i="4" s="1"/>
  <c r="DH40" i="4"/>
  <c r="DQ40" i="4" s="1"/>
  <c r="DG40" i="4"/>
  <c r="DP40" i="4" s="1"/>
  <c r="DF40" i="4"/>
  <c r="DO40" i="4" s="1"/>
  <c r="DE40" i="4"/>
  <c r="DN40" i="4" s="1"/>
  <c r="DD40" i="4"/>
  <c r="DM40" i="4" s="1"/>
  <c r="DC40" i="4"/>
  <c r="DL40" i="4" s="1"/>
  <c r="DB40" i="4"/>
  <c r="DK40" i="4" s="1"/>
  <c r="DH25" i="4"/>
  <c r="DQ25" i="4" s="1"/>
  <c r="DG25" i="4"/>
  <c r="DP25" i="4" s="1"/>
  <c r="DF25" i="4"/>
  <c r="DO25" i="4" s="1"/>
  <c r="DE25" i="4"/>
  <c r="DN25" i="4" s="1"/>
  <c r="DD25" i="4"/>
  <c r="DM25" i="4" s="1"/>
  <c r="DB25" i="4"/>
  <c r="DK25" i="4" s="1"/>
  <c r="DA25" i="4"/>
  <c r="DJ25" i="4" s="1"/>
  <c r="DH24" i="4"/>
  <c r="DQ24" i="4" s="1"/>
  <c r="DG24" i="4"/>
  <c r="DP24" i="4" s="1"/>
  <c r="DF24" i="4"/>
  <c r="DO24" i="4" s="1"/>
  <c r="DE24" i="4"/>
  <c r="DN24" i="4" s="1"/>
  <c r="DD24" i="4"/>
  <c r="DM24" i="4" s="1"/>
  <c r="DC24" i="4"/>
  <c r="DL24" i="4" s="1"/>
  <c r="DA24" i="4"/>
  <c r="DJ24" i="4" s="1"/>
  <c r="DH23" i="4"/>
  <c r="DQ23" i="4" s="1"/>
  <c r="DG23" i="4"/>
  <c r="DP23" i="4" s="1"/>
  <c r="DF23" i="4"/>
  <c r="DO23" i="4" s="1"/>
  <c r="DE23" i="4"/>
  <c r="DN23" i="4" s="1"/>
  <c r="DD23" i="4"/>
  <c r="DM23" i="4" s="1"/>
  <c r="DC23" i="4"/>
  <c r="DL23" i="4" s="1"/>
  <c r="DB23" i="4"/>
  <c r="DK23" i="4" s="1"/>
  <c r="DH22" i="4"/>
  <c r="DQ22" i="4" s="1"/>
  <c r="DG22" i="4"/>
  <c r="DP22" i="4" s="1"/>
  <c r="DF22" i="4"/>
  <c r="DO22" i="4" s="1"/>
  <c r="DD22" i="4"/>
  <c r="DM22" i="4" s="1"/>
  <c r="DC22" i="4"/>
  <c r="DL22" i="4" s="1"/>
  <c r="DB22" i="4"/>
  <c r="DK22" i="4" s="1"/>
  <c r="DA22" i="4"/>
  <c r="DJ22" i="4" s="1"/>
  <c r="DH21" i="4"/>
  <c r="DQ21" i="4" s="1"/>
  <c r="DG21" i="4"/>
  <c r="DP21" i="4" s="1"/>
  <c r="DF21" i="4"/>
  <c r="DO21" i="4" s="1"/>
  <c r="DE21" i="4"/>
  <c r="DN21" i="4" s="1"/>
  <c r="DC21" i="4"/>
  <c r="DL21" i="4" s="1"/>
  <c r="DB21" i="4"/>
  <c r="DK21" i="4" s="1"/>
  <c r="DA21" i="4"/>
  <c r="DJ21" i="4" s="1"/>
  <c r="DH20" i="4"/>
  <c r="DQ20" i="4" s="1"/>
  <c r="DG20" i="4"/>
  <c r="DP20" i="4" s="1"/>
  <c r="DF20" i="4"/>
  <c r="DO20" i="4" s="1"/>
  <c r="DE20" i="4"/>
  <c r="DN20" i="4" s="1"/>
  <c r="DD20" i="4"/>
  <c r="DM20" i="4" s="1"/>
  <c r="DA20" i="4"/>
  <c r="DJ20" i="4" s="1"/>
  <c r="DH19" i="4"/>
  <c r="DQ19" i="4" s="1"/>
  <c r="DG19" i="4"/>
  <c r="DP19" i="4" s="1"/>
  <c r="DF19" i="4"/>
  <c r="DO19" i="4" s="1"/>
  <c r="DE19" i="4"/>
  <c r="DN19" i="4" s="1"/>
  <c r="DD19" i="4"/>
  <c r="DM19" i="4" s="1"/>
  <c r="DC19" i="4"/>
  <c r="DL19" i="4" s="1"/>
  <c r="DB19" i="4"/>
  <c r="DK19" i="4" s="1"/>
  <c r="DH18" i="4"/>
  <c r="DQ18" i="4" s="1"/>
  <c r="DG18" i="4"/>
  <c r="DP18" i="4" s="1"/>
  <c r="DF18" i="4"/>
  <c r="DO18" i="4" s="1"/>
  <c r="DE18" i="4"/>
  <c r="DN18" i="4" s="1"/>
  <c r="DB18" i="4"/>
  <c r="DK18" i="4" s="1"/>
  <c r="DA18" i="4"/>
  <c r="DJ18" i="4" s="1"/>
  <c r="DH17" i="4"/>
  <c r="DQ17" i="4" s="1"/>
  <c r="DG17" i="4"/>
  <c r="DP17" i="4" s="1"/>
  <c r="DF17" i="4"/>
  <c r="DO17" i="4" s="1"/>
  <c r="DE17" i="4"/>
  <c r="DN17" i="4" s="1"/>
  <c r="DD17" i="4"/>
  <c r="DM17" i="4" s="1"/>
  <c r="DC17" i="4"/>
  <c r="DL17" i="4" s="1"/>
  <c r="DH16" i="4"/>
  <c r="DQ16" i="4" s="1"/>
  <c r="DG16" i="4"/>
  <c r="DP16" i="4" s="1"/>
  <c r="DF16" i="4"/>
  <c r="DO16" i="4" s="1"/>
  <c r="DE16" i="4"/>
  <c r="DN16" i="4" s="1"/>
  <c r="DD16" i="4"/>
  <c r="DM16" i="4" s="1"/>
  <c r="DB16" i="4"/>
  <c r="DK16" i="4" s="1"/>
  <c r="DA16" i="4"/>
  <c r="DJ16" i="4" s="1"/>
  <c r="DH15" i="4"/>
  <c r="DQ15" i="4" s="1"/>
  <c r="DG15" i="4"/>
  <c r="DP15" i="4" s="1"/>
  <c r="DF15" i="4"/>
  <c r="DO15" i="4" s="1"/>
  <c r="DE15" i="4"/>
  <c r="DN15" i="4" s="1"/>
  <c r="DD15" i="4"/>
  <c r="DM15" i="4" s="1"/>
  <c r="DC15" i="4"/>
  <c r="DL15" i="4" s="1"/>
  <c r="DA15" i="4"/>
  <c r="DJ15" i="4" s="1"/>
  <c r="DH14" i="4"/>
  <c r="DQ14" i="4" s="1"/>
  <c r="DG14" i="4"/>
  <c r="DP14" i="4" s="1"/>
  <c r="DF14" i="4"/>
  <c r="DO14" i="4" s="1"/>
  <c r="DE14" i="4"/>
  <c r="DN14" i="4" s="1"/>
  <c r="DD14" i="4"/>
  <c r="DM14" i="4" s="1"/>
  <c r="DC14" i="4"/>
  <c r="DL14" i="4" s="1"/>
  <c r="DB14" i="4"/>
  <c r="DK14" i="4" s="1"/>
  <c r="DH13" i="4"/>
  <c r="DQ13" i="4" s="1"/>
  <c r="DG13" i="4"/>
  <c r="DP13" i="4" s="1"/>
  <c r="DF13" i="4"/>
  <c r="DO13" i="4" s="1"/>
  <c r="DE13" i="4"/>
  <c r="DN13" i="4" s="1"/>
  <c r="DC13" i="4"/>
  <c r="DL13" i="4" s="1"/>
  <c r="DB13" i="4"/>
  <c r="DK13" i="4" s="1"/>
  <c r="DA13" i="4"/>
  <c r="DJ13" i="4" s="1"/>
  <c r="DH12" i="4"/>
  <c r="DQ12" i="4" s="1"/>
  <c r="DG12" i="4"/>
  <c r="DP12" i="4" s="1"/>
  <c r="DF12" i="4"/>
  <c r="DO12" i="4" s="1"/>
  <c r="DE12" i="4"/>
  <c r="DN12" i="4" s="1"/>
  <c r="DD12" i="4"/>
  <c r="DM12" i="4" s="1"/>
  <c r="DB12" i="4"/>
  <c r="DK12" i="4" s="1"/>
  <c r="DA12" i="4"/>
  <c r="DJ12" i="4" s="1"/>
  <c r="DH11" i="4"/>
  <c r="DQ11" i="4" s="1"/>
  <c r="DG11" i="4"/>
  <c r="DP11" i="4" s="1"/>
  <c r="DF11" i="4"/>
  <c r="DO11" i="4" s="1"/>
  <c r="DE11" i="4"/>
  <c r="DN11" i="4" s="1"/>
  <c r="DD11" i="4"/>
  <c r="DM11" i="4" s="1"/>
  <c r="DC11" i="4"/>
  <c r="DL11" i="4" s="1"/>
  <c r="DA11" i="4"/>
  <c r="DJ11" i="4" s="1"/>
  <c r="DH10" i="4"/>
  <c r="DQ10" i="4" s="1"/>
  <c r="DG10" i="4"/>
  <c r="DP10" i="4" s="1"/>
  <c r="DF10" i="4"/>
  <c r="DO10" i="4" s="1"/>
  <c r="DE10" i="4"/>
  <c r="DN10" i="4" s="1"/>
  <c r="DD10" i="4"/>
  <c r="DM10" i="4" s="1"/>
  <c r="DC10" i="4"/>
  <c r="DL10" i="4" s="1"/>
  <c r="DB10" i="4"/>
  <c r="DK10" i="4" s="1"/>
  <c r="DH9" i="4"/>
  <c r="DQ9" i="4" s="1"/>
  <c r="DG9" i="4"/>
  <c r="DP9" i="4" s="1"/>
  <c r="DF9" i="4"/>
  <c r="DO9" i="4" s="1"/>
  <c r="DE9" i="4"/>
  <c r="DN9" i="4" s="1"/>
  <c r="DD9" i="4"/>
  <c r="DM9" i="4" s="1"/>
  <c r="DC9" i="4"/>
  <c r="DL9" i="4" s="1"/>
  <c r="DB9" i="4"/>
  <c r="DK9" i="4" s="1"/>
  <c r="DH8" i="4"/>
  <c r="DQ8" i="4" s="1"/>
  <c r="DG8" i="4"/>
  <c r="DP8" i="4" s="1"/>
  <c r="DF8" i="4"/>
  <c r="DO8" i="4" s="1"/>
  <c r="DE8" i="4"/>
  <c r="DN8" i="4" s="1"/>
  <c r="DC8" i="4"/>
  <c r="DL8" i="4" s="1"/>
  <c r="DB8" i="4"/>
  <c r="DK8" i="4" s="1"/>
  <c r="DA8" i="4"/>
  <c r="DJ8" i="4" s="1"/>
  <c r="DH7" i="4"/>
  <c r="DQ7" i="4" s="1"/>
  <c r="DG7" i="4"/>
  <c r="DP7" i="4" s="1"/>
  <c r="DF7" i="4"/>
  <c r="DO7" i="4" s="1"/>
  <c r="DE7" i="4"/>
  <c r="DN7" i="4" s="1"/>
  <c r="DD7" i="4"/>
  <c r="DM7" i="4" s="1"/>
  <c r="DB7" i="4"/>
  <c r="DK7" i="4" s="1"/>
  <c r="DA7" i="4"/>
  <c r="DJ7" i="4" s="1"/>
  <c r="DH6" i="4"/>
  <c r="DQ6" i="4" s="1"/>
  <c r="DG6" i="4"/>
  <c r="DP6" i="4" s="1"/>
  <c r="DF6" i="4"/>
  <c r="DO6" i="4" s="1"/>
  <c r="DE6" i="4"/>
  <c r="DN6" i="4" s="1"/>
  <c r="DD6" i="4"/>
  <c r="DM6" i="4" s="1"/>
  <c r="DC6" i="4"/>
  <c r="DL6" i="4" s="1"/>
  <c r="DA6" i="4"/>
  <c r="DJ6" i="4" s="1"/>
  <c r="DH5" i="4"/>
  <c r="DQ5" i="4" s="1"/>
  <c r="DG5" i="4"/>
  <c r="DP5" i="4" s="1"/>
  <c r="DF5" i="4"/>
  <c r="DO5" i="4" s="1"/>
  <c r="DE5" i="4"/>
  <c r="DD5" i="4"/>
  <c r="DM5" i="4" s="1"/>
  <c r="DC5" i="4"/>
  <c r="DL5" i="4" s="1"/>
  <c r="DB5" i="4"/>
  <c r="DK5" i="4" s="1"/>
  <c r="BM116" i="4"/>
  <c r="BL116" i="4"/>
  <c r="BK116" i="4"/>
  <c r="BJ116" i="4"/>
  <c r="BI116" i="4"/>
  <c r="BG116" i="4"/>
  <c r="BF116" i="4"/>
  <c r="BD111" i="4"/>
  <c r="BC111" i="4"/>
  <c r="BB111" i="4"/>
  <c r="AZ111" i="4"/>
  <c r="AY111" i="4"/>
  <c r="AX111" i="4"/>
  <c r="AW111" i="4"/>
  <c r="BD110" i="4"/>
  <c r="BC110" i="4"/>
  <c r="BB110" i="4"/>
  <c r="BA110" i="4"/>
  <c r="AY110" i="4"/>
  <c r="AX110" i="4"/>
  <c r="AW110" i="4"/>
  <c r="BD109" i="4"/>
  <c r="BC109" i="4"/>
  <c r="BB109" i="4"/>
  <c r="BA109" i="4"/>
  <c r="AZ109" i="4"/>
  <c r="AX109" i="4"/>
  <c r="AW109" i="4"/>
  <c r="BD108" i="4"/>
  <c r="BM108" i="4" s="1"/>
  <c r="BC108" i="4"/>
  <c r="BL108" i="4" s="1"/>
  <c r="BB108" i="4"/>
  <c r="BK108" i="4" s="1"/>
  <c r="BA108" i="4"/>
  <c r="BJ108" i="4" s="1"/>
  <c r="AZ108" i="4"/>
  <c r="BI108" i="4" s="1"/>
  <c r="AY108" i="4"/>
  <c r="BH108" i="4" s="1"/>
  <c r="BD107" i="4"/>
  <c r="BC107" i="4"/>
  <c r="BB107" i="4"/>
  <c r="AZ107" i="4"/>
  <c r="AY107" i="4"/>
  <c r="AX107" i="4"/>
  <c r="AW107" i="4"/>
  <c r="BD106" i="4"/>
  <c r="BC106" i="4"/>
  <c r="BB106" i="4"/>
  <c r="BA106" i="4"/>
  <c r="AY106" i="4"/>
  <c r="AX106" i="4"/>
  <c r="AW106" i="4"/>
  <c r="BD105" i="4"/>
  <c r="BC105" i="4"/>
  <c r="BB105" i="4"/>
  <c r="BA105" i="4"/>
  <c r="AZ105" i="4"/>
  <c r="AW105" i="4"/>
  <c r="BD104" i="4"/>
  <c r="BC104" i="4"/>
  <c r="BB104" i="4"/>
  <c r="BA104" i="4"/>
  <c r="AZ104" i="4"/>
  <c r="AY104" i="4"/>
  <c r="AX104" i="4"/>
  <c r="BD103" i="4"/>
  <c r="BC103" i="4"/>
  <c r="BB103" i="4"/>
  <c r="BA103" i="4"/>
  <c r="AY103" i="4"/>
  <c r="AW103" i="4"/>
  <c r="BD102" i="4"/>
  <c r="BC102" i="4"/>
  <c r="BB102" i="4"/>
  <c r="BA102" i="4"/>
  <c r="AY102" i="4"/>
  <c r="AX102" i="4"/>
  <c r="AW102" i="4"/>
  <c r="BD101" i="4"/>
  <c r="BC101" i="4"/>
  <c r="BB101" i="4"/>
  <c r="BA101" i="4"/>
  <c r="AZ101" i="4"/>
  <c r="AY101" i="4"/>
  <c r="BD100" i="4"/>
  <c r="BM100" i="4" s="1"/>
  <c r="BC100" i="4"/>
  <c r="BL100" i="4" s="1"/>
  <c r="BB100" i="4"/>
  <c r="BK100" i="4" s="1"/>
  <c r="BA100" i="4"/>
  <c r="BJ100" i="4" s="1"/>
  <c r="AZ100" i="4"/>
  <c r="BI100" i="4" s="1"/>
  <c r="AX100" i="4"/>
  <c r="BG100" i="4" s="1"/>
  <c r="BD99" i="4"/>
  <c r="BC99" i="4"/>
  <c r="BB99" i="4"/>
  <c r="BA99" i="4"/>
  <c r="AZ99" i="4"/>
  <c r="AY99" i="4"/>
  <c r="BD98" i="4"/>
  <c r="BC98" i="4"/>
  <c r="BB98" i="4"/>
  <c r="BA98" i="4"/>
  <c r="AZ98" i="4"/>
  <c r="AY98" i="4"/>
  <c r="AW98" i="4"/>
  <c r="BD97" i="4"/>
  <c r="BC97" i="4"/>
  <c r="BB97" i="4"/>
  <c r="BA97" i="4"/>
  <c r="AZ97" i="4"/>
  <c r="AY97" i="4"/>
  <c r="AX97" i="4"/>
  <c r="BD96" i="4"/>
  <c r="BC96" i="4"/>
  <c r="BB96" i="4"/>
  <c r="BA96" i="4"/>
  <c r="AZ96" i="4"/>
  <c r="BD95" i="4"/>
  <c r="BC95" i="4"/>
  <c r="BB95" i="4"/>
  <c r="BA95" i="4"/>
  <c r="AZ95" i="4"/>
  <c r="AX95" i="4"/>
  <c r="AW95" i="4"/>
  <c r="BD94" i="4"/>
  <c r="BC94" i="4"/>
  <c r="BB94" i="4"/>
  <c r="BA94" i="4"/>
  <c r="AZ94" i="4"/>
  <c r="AY94" i="4"/>
  <c r="AW94" i="4"/>
  <c r="BD93" i="4"/>
  <c r="BC93" i="4"/>
  <c r="BB93" i="4"/>
  <c r="BA93" i="4"/>
  <c r="AZ93" i="4"/>
  <c r="AY93" i="4"/>
  <c r="AX93" i="4"/>
  <c r="BD92" i="4"/>
  <c r="BM92" i="4" s="1"/>
  <c r="BC92" i="4"/>
  <c r="BL92" i="4" s="1"/>
  <c r="BB92" i="4"/>
  <c r="BK92" i="4" s="1"/>
  <c r="BA92" i="4"/>
  <c r="BJ92" i="4" s="1"/>
  <c r="AY92" i="4"/>
  <c r="BH92" i="4" s="1"/>
  <c r="AX92" i="4"/>
  <c r="BG92" i="4" s="1"/>
  <c r="AW92" i="4"/>
  <c r="BF92" i="4" s="1"/>
  <c r="BD91" i="4"/>
  <c r="BC91" i="4"/>
  <c r="BB91" i="4"/>
  <c r="BA91" i="4"/>
  <c r="AZ91" i="4"/>
  <c r="AX91" i="4"/>
  <c r="AW91" i="4"/>
  <c r="BD90" i="4"/>
  <c r="BC90" i="4"/>
  <c r="BB90" i="4"/>
  <c r="BA90" i="4"/>
  <c r="AY90" i="4"/>
  <c r="AX90" i="4"/>
  <c r="AW90" i="4"/>
  <c r="BD89" i="4"/>
  <c r="BC89" i="4"/>
  <c r="BB89" i="4"/>
  <c r="BA89" i="4"/>
  <c r="AZ89" i="4"/>
  <c r="AX89" i="4"/>
  <c r="AW89" i="4"/>
  <c r="BD88" i="4"/>
  <c r="BC88" i="4"/>
  <c r="BB88" i="4"/>
  <c r="BA88" i="4"/>
  <c r="AZ88" i="4"/>
  <c r="AY88" i="4"/>
  <c r="AW88" i="4"/>
  <c r="BD87" i="4"/>
  <c r="BC87" i="4"/>
  <c r="BB87" i="4"/>
  <c r="BA87" i="4"/>
  <c r="AZ87" i="4"/>
  <c r="AY87" i="4"/>
  <c r="AX87" i="4"/>
  <c r="BD86" i="4"/>
  <c r="BC86" i="4"/>
  <c r="BA86" i="4"/>
  <c r="AZ86" i="4"/>
  <c r="AY86" i="4"/>
  <c r="AX86" i="4"/>
  <c r="AW86" i="4"/>
  <c r="BD85" i="4"/>
  <c r="BC85" i="4"/>
  <c r="BB85" i="4"/>
  <c r="AZ85" i="4"/>
  <c r="AY85" i="4"/>
  <c r="AX85" i="4"/>
  <c r="AW85" i="4"/>
  <c r="BD84" i="4"/>
  <c r="BM84" i="4" s="1"/>
  <c r="BC84" i="4"/>
  <c r="BL84" i="4" s="1"/>
  <c r="BB84" i="4"/>
  <c r="BK84" i="4" s="1"/>
  <c r="BA84" i="4"/>
  <c r="BJ84" i="4" s="1"/>
  <c r="AY84" i="4"/>
  <c r="BH84" i="4" s="1"/>
  <c r="AX84" i="4"/>
  <c r="BG84" i="4" s="1"/>
  <c r="AW84" i="4"/>
  <c r="BF84" i="4" s="1"/>
  <c r="BD83" i="4"/>
  <c r="BC83" i="4"/>
  <c r="BB83" i="4"/>
  <c r="BA83" i="4"/>
  <c r="AZ83" i="4"/>
  <c r="AX83" i="4"/>
  <c r="AW83" i="4"/>
  <c r="BD82" i="4"/>
  <c r="BC82" i="4"/>
  <c r="BB82" i="4"/>
  <c r="BA82" i="4"/>
  <c r="AZ82" i="4"/>
  <c r="AY82" i="4"/>
  <c r="AW82" i="4"/>
  <c r="BD81" i="4"/>
  <c r="BC81" i="4"/>
  <c r="BB81" i="4"/>
  <c r="BA81" i="4"/>
  <c r="AZ81" i="4"/>
  <c r="AY81" i="4"/>
  <c r="AX81" i="4"/>
  <c r="BD80" i="4"/>
  <c r="BC80" i="4"/>
  <c r="BB80" i="4"/>
  <c r="AZ80" i="4"/>
  <c r="AY80" i="4"/>
  <c r="AX80" i="4"/>
  <c r="BD79" i="4"/>
  <c r="BC79" i="4"/>
  <c r="BB79" i="4"/>
  <c r="BA79" i="4"/>
  <c r="AY79" i="4"/>
  <c r="BD78" i="4"/>
  <c r="BC78" i="4"/>
  <c r="BB78" i="4"/>
  <c r="BA78" i="4"/>
  <c r="AZ78" i="4"/>
  <c r="AY78" i="4"/>
  <c r="BD77" i="4"/>
  <c r="BC77" i="4"/>
  <c r="BB77" i="4"/>
  <c r="BA77" i="4"/>
  <c r="AZ77" i="4"/>
  <c r="AX77" i="4"/>
  <c r="BD76" i="4"/>
  <c r="BM76" i="4" s="1"/>
  <c r="BC76" i="4"/>
  <c r="BL76" i="4" s="1"/>
  <c r="BB76" i="4"/>
  <c r="BK76" i="4" s="1"/>
  <c r="BA76" i="4"/>
  <c r="BJ76" i="4" s="1"/>
  <c r="AZ76" i="4"/>
  <c r="BI76" i="4" s="1"/>
  <c r="AY76" i="4"/>
  <c r="BH76" i="4" s="1"/>
  <c r="BD75" i="4"/>
  <c r="BC75" i="4"/>
  <c r="BB75" i="4"/>
  <c r="BA75" i="4"/>
  <c r="AY75" i="4"/>
  <c r="AX75" i="4"/>
  <c r="AW75" i="4"/>
  <c r="BD74" i="4"/>
  <c r="BC74" i="4"/>
  <c r="BB74" i="4"/>
  <c r="BA74" i="4"/>
  <c r="AZ74" i="4"/>
  <c r="AX74" i="4"/>
  <c r="AW74" i="4"/>
  <c r="BD73" i="4"/>
  <c r="BC73" i="4"/>
  <c r="BB73" i="4"/>
  <c r="BA73" i="4"/>
  <c r="AZ73" i="4"/>
  <c r="AY73" i="4"/>
  <c r="AW73" i="4"/>
  <c r="BD72" i="4"/>
  <c r="BC72" i="4"/>
  <c r="BB72" i="4"/>
  <c r="BA72" i="4"/>
  <c r="AZ72" i="4"/>
  <c r="AY72" i="4"/>
  <c r="AX72" i="4"/>
  <c r="BD71" i="4"/>
  <c r="BC71" i="4"/>
  <c r="BB71" i="4"/>
  <c r="BA71" i="4"/>
  <c r="AY71" i="4"/>
  <c r="AX71" i="4"/>
  <c r="AW71" i="4"/>
  <c r="BD70" i="4"/>
  <c r="BC70" i="4"/>
  <c r="BB70" i="4"/>
  <c r="BA70" i="4"/>
  <c r="AZ70" i="4"/>
  <c r="AW70" i="4"/>
  <c r="BD69" i="4"/>
  <c r="BC69" i="4"/>
  <c r="BB69" i="4"/>
  <c r="BA69" i="4"/>
  <c r="AZ69" i="4"/>
  <c r="AY69" i="4"/>
  <c r="AX69" i="4"/>
  <c r="BD68" i="4"/>
  <c r="BM68" i="4" s="1"/>
  <c r="BC68" i="4"/>
  <c r="BL68" i="4" s="1"/>
  <c r="BB68" i="4"/>
  <c r="BK68" i="4" s="1"/>
  <c r="BA68" i="4"/>
  <c r="BJ68" i="4" s="1"/>
  <c r="AZ68" i="4"/>
  <c r="BI68" i="4" s="1"/>
  <c r="BD67" i="4"/>
  <c r="BC67" i="4"/>
  <c r="BB67" i="4"/>
  <c r="BA67" i="4"/>
  <c r="AY67" i="4"/>
  <c r="AX67" i="4"/>
  <c r="AW67" i="4"/>
  <c r="BD66" i="4"/>
  <c r="BC66" i="4"/>
  <c r="BB66" i="4"/>
  <c r="BA66" i="4"/>
  <c r="AZ66" i="4"/>
  <c r="BD65" i="4"/>
  <c r="BC65" i="4"/>
  <c r="BB65" i="4"/>
  <c r="BA65" i="4"/>
  <c r="AZ65" i="4"/>
  <c r="AY65" i="4"/>
  <c r="BD64" i="4"/>
  <c r="BC64" i="4"/>
  <c r="BB64" i="4"/>
  <c r="AZ64" i="4"/>
  <c r="AY64" i="4"/>
  <c r="AX64" i="4"/>
  <c r="AW64" i="4"/>
  <c r="BD63" i="4"/>
  <c r="BC63" i="4"/>
  <c r="BB63" i="4"/>
  <c r="BA63" i="4"/>
  <c r="AX63" i="4"/>
  <c r="AW63" i="4"/>
  <c r="BD62" i="4"/>
  <c r="BC62" i="4"/>
  <c r="BB62" i="4"/>
  <c r="BA62" i="4"/>
  <c r="AZ62" i="4"/>
  <c r="AY62" i="4"/>
  <c r="AW62" i="4"/>
  <c r="BD61" i="4"/>
  <c r="BC61" i="4"/>
  <c r="BB61" i="4"/>
  <c r="BA61" i="4"/>
  <c r="AZ61" i="4"/>
  <c r="AY61" i="4"/>
  <c r="AX61" i="4"/>
  <c r="BD60" i="4"/>
  <c r="BM60" i="4" s="1"/>
  <c r="BC60" i="4"/>
  <c r="BL60" i="4" s="1"/>
  <c r="BB60" i="4"/>
  <c r="BK60" i="4" s="1"/>
  <c r="BA60" i="4"/>
  <c r="BJ60" i="4" s="1"/>
  <c r="AZ60" i="4"/>
  <c r="BI60" i="4" s="1"/>
  <c r="AX60" i="4"/>
  <c r="BG60" i="4" s="1"/>
  <c r="AW60" i="4"/>
  <c r="BF60" i="4" s="1"/>
  <c r="BD59" i="4"/>
  <c r="BC59" i="4"/>
  <c r="BB59" i="4"/>
  <c r="BA59" i="4"/>
  <c r="AZ59" i="4"/>
  <c r="AY59" i="4"/>
  <c r="AW59" i="4"/>
  <c r="BD58" i="4"/>
  <c r="BC58" i="4"/>
  <c r="BB58" i="4"/>
  <c r="BA58" i="4"/>
  <c r="AZ58" i="4"/>
  <c r="AY58" i="4"/>
  <c r="AX58" i="4"/>
  <c r="BD57" i="4"/>
  <c r="BC57" i="4"/>
  <c r="BB57" i="4"/>
  <c r="BA57" i="4"/>
  <c r="AZ57" i="4"/>
  <c r="BD56" i="4"/>
  <c r="BC56" i="4"/>
  <c r="BB56" i="4"/>
  <c r="BA56" i="4"/>
  <c r="AZ56" i="4"/>
  <c r="BD55" i="4"/>
  <c r="BC55" i="4"/>
  <c r="BB55" i="4"/>
  <c r="BA55" i="4"/>
  <c r="AY55" i="4"/>
  <c r="AX55" i="4"/>
  <c r="AW55" i="4"/>
  <c r="BD54" i="4"/>
  <c r="BC54" i="4"/>
  <c r="BB54" i="4"/>
  <c r="BA54" i="4"/>
  <c r="AZ54" i="4"/>
  <c r="AX54" i="4"/>
  <c r="AW54" i="4"/>
  <c r="BD53" i="4"/>
  <c r="BC53" i="4"/>
  <c r="BB53" i="4"/>
  <c r="BA53" i="4"/>
  <c r="AZ53" i="4"/>
  <c r="AY53" i="4"/>
  <c r="AW53" i="4"/>
  <c r="BD52" i="4"/>
  <c r="BM52" i="4" s="1"/>
  <c r="BC52" i="4"/>
  <c r="BL52" i="4" s="1"/>
  <c r="BB52" i="4"/>
  <c r="BK52" i="4" s="1"/>
  <c r="BA52" i="4"/>
  <c r="BJ52" i="4" s="1"/>
  <c r="AZ52" i="4"/>
  <c r="BI52" i="4" s="1"/>
  <c r="AY52" i="4"/>
  <c r="BH52" i="4" s="1"/>
  <c r="AX52" i="4"/>
  <c r="BG52" i="4" s="1"/>
  <c r="BD51" i="4"/>
  <c r="BC51" i="4"/>
  <c r="BB51" i="4"/>
  <c r="BA51" i="4"/>
  <c r="BD50" i="4"/>
  <c r="BC50" i="4"/>
  <c r="BB50" i="4"/>
  <c r="BA50" i="4"/>
  <c r="BD49" i="4"/>
  <c r="BC49" i="4"/>
  <c r="BB49" i="4"/>
  <c r="BA49" i="4"/>
  <c r="BD48" i="4"/>
  <c r="BC48" i="4"/>
  <c r="BB48" i="4"/>
  <c r="BA48" i="4"/>
  <c r="AY48" i="4"/>
  <c r="AX48" i="4"/>
  <c r="AW48" i="4"/>
  <c r="BD47" i="4"/>
  <c r="BC47" i="4"/>
  <c r="BB47" i="4"/>
  <c r="BA47" i="4"/>
  <c r="AZ47" i="4"/>
  <c r="AW47" i="4"/>
  <c r="BD46" i="4"/>
  <c r="BC46" i="4"/>
  <c r="BB46" i="4"/>
  <c r="BA46" i="4"/>
  <c r="AZ46" i="4"/>
  <c r="AY46" i="4"/>
  <c r="AX46" i="4"/>
  <c r="BD45" i="4"/>
  <c r="BC45" i="4"/>
  <c r="BA45" i="4"/>
  <c r="AZ45" i="4"/>
  <c r="AY45" i="4"/>
  <c r="AX45" i="4"/>
  <c r="AW45" i="4"/>
  <c r="BD44" i="4"/>
  <c r="BM44" i="4" s="1"/>
  <c r="BC44" i="4"/>
  <c r="BL44" i="4" s="1"/>
  <c r="BB44" i="4"/>
  <c r="BK44" i="4" s="1"/>
  <c r="AZ44" i="4"/>
  <c r="BI44" i="4" s="1"/>
  <c r="AY44" i="4"/>
  <c r="BH44" i="4" s="1"/>
  <c r="AX44" i="4"/>
  <c r="BG44" i="4" s="1"/>
  <c r="AW44" i="4"/>
  <c r="BF44" i="4" s="1"/>
  <c r="BD43" i="4"/>
  <c r="BC43" i="4"/>
  <c r="BB43" i="4"/>
  <c r="BA43" i="4"/>
  <c r="AY43" i="4"/>
  <c r="AX43" i="4"/>
  <c r="AW43" i="4"/>
  <c r="BD42" i="4"/>
  <c r="BC42" i="4"/>
  <c r="BB42" i="4"/>
  <c r="BA42" i="4"/>
  <c r="AZ42" i="4"/>
  <c r="AX42" i="4"/>
  <c r="AW42" i="4"/>
  <c r="BD41" i="4"/>
  <c r="BC41" i="4"/>
  <c r="BB41" i="4"/>
  <c r="BA41" i="4"/>
  <c r="AZ41" i="4"/>
  <c r="AY41" i="4"/>
  <c r="AW41" i="4"/>
  <c r="BD40" i="4"/>
  <c r="BC40" i="4"/>
  <c r="BB40" i="4"/>
  <c r="BA40" i="4"/>
  <c r="AZ40" i="4"/>
  <c r="AY40" i="4"/>
  <c r="AX40" i="4"/>
  <c r="BD25" i="4"/>
  <c r="BC25" i="4"/>
  <c r="BB25" i="4"/>
  <c r="BA25" i="4"/>
  <c r="AZ25" i="4"/>
  <c r="AX25" i="4"/>
  <c r="AW25" i="4"/>
  <c r="BD24" i="4"/>
  <c r="BC24" i="4"/>
  <c r="BB24" i="4"/>
  <c r="BA24" i="4"/>
  <c r="AZ24" i="4"/>
  <c r="AY24" i="4"/>
  <c r="AW24" i="4"/>
  <c r="BD23" i="4"/>
  <c r="BC23" i="4"/>
  <c r="BB23" i="4"/>
  <c r="BA23" i="4"/>
  <c r="AZ23" i="4"/>
  <c r="AY23" i="4"/>
  <c r="AX23" i="4"/>
  <c r="BD22" i="4"/>
  <c r="BC22" i="4"/>
  <c r="BB22" i="4"/>
  <c r="AZ22" i="4"/>
  <c r="AY22" i="4"/>
  <c r="AX22" i="4"/>
  <c r="AW22" i="4"/>
  <c r="BD21" i="4"/>
  <c r="BC21" i="4"/>
  <c r="BB21" i="4"/>
  <c r="BA21" i="4"/>
  <c r="AY21" i="4"/>
  <c r="AX21" i="4"/>
  <c r="AW21" i="4"/>
  <c r="BD20" i="4"/>
  <c r="BM20" i="4" s="1"/>
  <c r="BC20" i="4"/>
  <c r="BL20" i="4" s="1"/>
  <c r="BB20" i="4"/>
  <c r="BK20" i="4" s="1"/>
  <c r="BA20" i="4"/>
  <c r="BJ20" i="4" s="1"/>
  <c r="AZ20" i="4"/>
  <c r="BI20" i="4" s="1"/>
  <c r="AW20" i="4"/>
  <c r="BF20" i="4" s="1"/>
  <c r="BD19" i="4"/>
  <c r="BC19" i="4"/>
  <c r="BB19" i="4"/>
  <c r="BA19" i="4"/>
  <c r="AZ19" i="4"/>
  <c r="AY19" i="4"/>
  <c r="AX19" i="4"/>
  <c r="BD18" i="4"/>
  <c r="BC18" i="4"/>
  <c r="BB18" i="4"/>
  <c r="BA18" i="4"/>
  <c r="AX18" i="4"/>
  <c r="AW18" i="4"/>
  <c r="BD17" i="4"/>
  <c r="BC17" i="4"/>
  <c r="BB17" i="4"/>
  <c r="BA17" i="4"/>
  <c r="AZ17" i="4"/>
  <c r="AY17" i="4"/>
  <c r="BD16" i="4"/>
  <c r="BC16" i="4"/>
  <c r="BB16" i="4"/>
  <c r="BA16" i="4"/>
  <c r="AZ16" i="4"/>
  <c r="AX16" i="4"/>
  <c r="AW16" i="4"/>
  <c r="BD15" i="4"/>
  <c r="BC15" i="4"/>
  <c r="BB15" i="4"/>
  <c r="BA15" i="4"/>
  <c r="AZ15" i="4"/>
  <c r="AY15" i="4"/>
  <c r="AW15" i="4"/>
  <c r="BD14" i="4"/>
  <c r="BC14" i="4"/>
  <c r="BB14" i="4"/>
  <c r="BA14" i="4"/>
  <c r="AZ14" i="4"/>
  <c r="AY14" i="4"/>
  <c r="AX14" i="4"/>
  <c r="BD13" i="4"/>
  <c r="BC13" i="4"/>
  <c r="BB13" i="4"/>
  <c r="BA13" i="4"/>
  <c r="AY13" i="4"/>
  <c r="AX13" i="4"/>
  <c r="AW13" i="4"/>
  <c r="BD12" i="4"/>
  <c r="BM12" i="4" s="1"/>
  <c r="BC12" i="4"/>
  <c r="BL12" i="4" s="1"/>
  <c r="BB12" i="4"/>
  <c r="BK12" i="4" s="1"/>
  <c r="BA12" i="4"/>
  <c r="BJ12" i="4" s="1"/>
  <c r="AZ12" i="4"/>
  <c r="BI12" i="4" s="1"/>
  <c r="AX12" i="4"/>
  <c r="BG12" i="4" s="1"/>
  <c r="AW12" i="4"/>
  <c r="BF12" i="4" s="1"/>
  <c r="BD11" i="4"/>
  <c r="BC11" i="4"/>
  <c r="BB11" i="4"/>
  <c r="BA11" i="4"/>
  <c r="AZ11" i="4"/>
  <c r="AY11" i="4"/>
  <c r="AW11" i="4"/>
  <c r="BD10" i="4"/>
  <c r="BC10" i="4"/>
  <c r="BB10" i="4"/>
  <c r="BA10" i="4"/>
  <c r="AZ10" i="4"/>
  <c r="AY10" i="4"/>
  <c r="AX10" i="4"/>
  <c r="BD9" i="4"/>
  <c r="BC9" i="4"/>
  <c r="BB9" i="4"/>
  <c r="BA9" i="4"/>
  <c r="AZ9" i="4"/>
  <c r="AY9" i="4"/>
  <c r="AX9" i="4"/>
  <c r="BD8" i="4"/>
  <c r="BC8" i="4"/>
  <c r="BB8" i="4"/>
  <c r="BA8" i="4"/>
  <c r="AY8" i="4"/>
  <c r="AX8" i="4"/>
  <c r="AW8" i="4"/>
  <c r="BD7" i="4"/>
  <c r="BC7" i="4"/>
  <c r="BB7" i="4"/>
  <c r="BA7" i="4"/>
  <c r="AZ7" i="4"/>
  <c r="AX7" i="4"/>
  <c r="AW7" i="4"/>
  <c r="BD6" i="4"/>
  <c r="BC6" i="4"/>
  <c r="BB6" i="4"/>
  <c r="BA6" i="4"/>
  <c r="AZ6" i="4"/>
  <c r="AY6" i="4"/>
  <c r="AW6" i="4"/>
  <c r="BD5" i="4"/>
  <c r="BC5" i="4"/>
  <c r="BB5" i="4"/>
  <c r="BA5" i="4"/>
  <c r="AZ5" i="4"/>
  <c r="AY5" i="4"/>
  <c r="AX5" i="4"/>
  <c r="BA218" i="3"/>
  <c r="AZ218" i="3"/>
  <c r="BC218" i="3" s="1"/>
  <c r="BA217" i="3"/>
  <c r="AZ217" i="3"/>
  <c r="BC217" i="3" s="1"/>
  <c r="BA216" i="3"/>
  <c r="AZ216" i="3"/>
  <c r="BC216" i="3" s="1"/>
  <c r="BA215" i="3"/>
  <c r="AZ215" i="3"/>
  <c r="BA214" i="3"/>
  <c r="AZ214" i="3"/>
  <c r="BA213" i="3"/>
  <c r="AZ213" i="3"/>
  <c r="BA212" i="3"/>
  <c r="AZ212" i="3"/>
  <c r="BA211" i="3"/>
  <c r="AZ211" i="3"/>
  <c r="BA210" i="3"/>
  <c r="AZ210" i="3"/>
  <c r="BC210" i="3" s="1"/>
  <c r="BA209" i="3"/>
  <c r="AZ209" i="3"/>
  <c r="BC209" i="3" s="1"/>
  <c r="BA208" i="3"/>
  <c r="AZ208" i="3"/>
  <c r="BC208" i="3" s="1"/>
  <c r="BA207" i="3"/>
  <c r="AZ207" i="3"/>
  <c r="BA206" i="3"/>
  <c r="AZ206" i="3"/>
  <c r="BA205" i="3"/>
  <c r="AZ205" i="3"/>
  <c r="BA204" i="3"/>
  <c r="AZ204" i="3"/>
  <c r="BA203" i="3"/>
  <c r="AZ203" i="3"/>
  <c r="BA202" i="3"/>
  <c r="AZ202" i="3"/>
  <c r="BC202" i="3" s="1"/>
  <c r="BA201" i="3"/>
  <c r="AZ201" i="3"/>
  <c r="BC201" i="3" s="1"/>
  <c r="BA200" i="3"/>
  <c r="AZ200" i="3"/>
  <c r="BC200" i="3" s="1"/>
  <c r="BA199" i="3"/>
  <c r="AZ199" i="3"/>
  <c r="BA198" i="3"/>
  <c r="AZ198" i="3"/>
  <c r="BA197" i="3"/>
  <c r="AZ197" i="3"/>
  <c r="BA196" i="3"/>
  <c r="AZ196" i="3"/>
  <c r="BA195" i="3"/>
  <c r="AZ195" i="3"/>
  <c r="BA194" i="3"/>
  <c r="AZ194" i="3"/>
  <c r="BC194" i="3" s="1"/>
  <c r="BA193" i="3"/>
  <c r="AZ193" i="3"/>
  <c r="BC193" i="3" s="1"/>
  <c r="BA192" i="3"/>
  <c r="AZ192" i="3"/>
  <c r="BC192" i="3" s="1"/>
  <c r="BA191" i="3"/>
  <c r="AZ191" i="3"/>
  <c r="BC191" i="3" s="1"/>
  <c r="BA190" i="3"/>
  <c r="AZ190" i="3"/>
  <c r="BA189" i="3"/>
  <c r="AZ189" i="3"/>
  <c r="BA188" i="3"/>
  <c r="AZ188" i="3"/>
  <c r="BA187" i="3"/>
  <c r="AZ187" i="3"/>
  <c r="BA186" i="3"/>
  <c r="AZ186" i="3"/>
  <c r="BC186" i="3" s="1"/>
  <c r="BA185" i="3"/>
  <c r="AZ185" i="3"/>
  <c r="BC185" i="3" s="1"/>
  <c r="BA184" i="3"/>
  <c r="AZ184" i="3"/>
  <c r="BC184" i="3" s="1"/>
  <c r="BA183" i="3"/>
  <c r="AZ183" i="3"/>
  <c r="BC183" i="3" s="1"/>
  <c r="BA182" i="3"/>
  <c r="AZ182" i="3"/>
  <c r="BC182" i="3" s="1"/>
  <c r="BA181" i="3"/>
  <c r="AZ181" i="3"/>
  <c r="BA180" i="3"/>
  <c r="AZ180" i="3"/>
  <c r="BA179" i="3"/>
  <c r="AZ179" i="3"/>
  <c r="BA178" i="3"/>
  <c r="AZ178" i="3"/>
  <c r="BC178" i="3" s="1"/>
  <c r="BA177" i="3"/>
  <c r="AZ177" i="3"/>
  <c r="BC177" i="3" s="1"/>
  <c r="BA176" i="3"/>
  <c r="AZ176" i="3"/>
  <c r="BC176" i="3" s="1"/>
  <c r="BA175" i="3"/>
  <c r="AZ175" i="3"/>
  <c r="BC175" i="3" s="1"/>
  <c r="BA174" i="3"/>
  <c r="AZ174" i="3"/>
  <c r="BA173" i="3"/>
  <c r="AZ173" i="3"/>
  <c r="BA172" i="3"/>
  <c r="AZ172" i="3"/>
  <c r="BA171" i="3"/>
  <c r="AZ171" i="3"/>
  <c r="BA170" i="3"/>
  <c r="AZ170" i="3"/>
  <c r="BC170" i="3" s="1"/>
  <c r="BA169" i="3"/>
  <c r="AZ169" i="3"/>
  <c r="BC169" i="3" s="1"/>
  <c r="BA168" i="3"/>
  <c r="AZ168" i="3"/>
  <c r="BA167" i="3"/>
  <c r="AZ167" i="3"/>
  <c r="BA166" i="3"/>
  <c r="AZ166" i="3"/>
  <c r="BA165" i="3"/>
  <c r="AZ165" i="3"/>
  <c r="BA164" i="3"/>
  <c r="AZ164" i="3"/>
  <c r="BA163" i="3"/>
  <c r="AZ163" i="3"/>
  <c r="BA162" i="3"/>
  <c r="AZ162" i="3"/>
  <c r="BC162" i="3" s="1"/>
  <c r="BA161" i="3"/>
  <c r="AZ161" i="3"/>
  <c r="BC161" i="3" s="1"/>
  <c r="BA160" i="3"/>
  <c r="AZ160" i="3"/>
  <c r="BC160" i="3" s="1"/>
  <c r="BA159" i="3"/>
  <c r="AZ159" i="3"/>
  <c r="BA158" i="3"/>
  <c r="AZ158" i="3"/>
  <c r="BA157" i="3"/>
  <c r="AZ157" i="3"/>
  <c r="BA156" i="3"/>
  <c r="AZ156" i="3"/>
  <c r="BA155" i="3"/>
  <c r="AZ155" i="3"/>
  <c r="BA154" i="3"/>
  <c r="AZ154" i="3"/>
  <c r="BC154" i="3" s="1"/>
  <c r="BA153" i="3"/>
  <c r="AZ153" i="3"/>
  <c r="BC153" i="3" s="1"/>
  <c r="BA152" i="3"/>
  <c r="AZ152" i="3"/>
  <c r="BC152" i="3" s="1"/>
  <c r="BA151" i="3"/>
  <c r="AZ151" i="3"/>
  <c r="BC151" i="3" s="1"/>
  <c r="BA150" i="3"/>
  <c r="AZ150" i="3"/>
  <c r="BA149" i="3"/>
  <c r="AZ149" i="3"/>
  <c r="BA148" i="3"/>
  <c r="AZ148" i="3"/>
  <c r="BA147" i="3"/>
  <c r="AZ147" i="3"/>
  <c r="BA146" i="3"/>
  <c r="AZ146" i="3"/>
  <c r="BC146" i="3" s="1"/>
  <c r="BA145" i="3"/>
  <c r="AZ145" i="3"/>
  <c r="BC145" i="3" s="1"/>
  <c r="BA144" i="3"/>
  <c r="AZ144" i="3"/>
  <c r="BC144" i="3" s="1"/>
  <c r="BA143" i="3"/>
  <c r="AZ143" i="3"/>
  <c r="BC143" i="3" s="1"/>
  <c r="BA142" i="3"/>
  <c r="AZ142" i="3"/>
  <c r="BA141" i="3"/>
  <c r="AZ141" i="3"/>
  <c r="BA140" i="3"/>
  <c r="AZ140" i="3"/>
  <c r="BA139" i="3"/>
  <c r="AZ139" i="3"/>
  <c r="BA138" i="3"/>
  <c r="AZ138" i="3"/>
  <c r="BC138" i="3" s="1"/>
  <c r="BA137" i="3"/>
  <c r="AZ137" i="3"/>
  <c r="BC137" i="3" s="1"/>
  <c r="BA136" i="3"/>
  <c r="AZ136" i="3"/>
  <c r="BC136" i="3" s="1"/>
  <c r="BA135" i="3"/>
  <c r="AZ135" i="3"/>
  <c r="BC135" i="3" s="1"/>
  <c r="BA134" i="3"/>
  <c r="AZ134" i="3"/>
  <c r="BA133" i="3"/>
  <c r="AZ133" i="3"/>
  <c r="BA132" i="3"/>
  <c r="AZ132" i="3"/>
  <c r="BA131" i="3"/>
  <c r="AZ131" i="3"/>
  <c r="BA130" i="3"/>
  <c r="AZ130" i="3"/>
  <c r="BC130" i="3" s="1"/>
  <c r="BA129" i="3"/>
  <c r="AZ129" i="3"/>
  <c r="BC129" i="3" s="1"/>
  <c r="BA128" i="3"/>
  <c r="AZ128" i="3"/>
  <c r="BC128" i="3" s="1"/>
  <c r="BA127" i="3"/>
  <c r="AZ127" i="3"/>
  <c r="BA126" i="3"/>
  <c r="AZ126" i="3"/>
  <c r="BA125" i="3"/>
  <c r="AZ125" i="3"/>
  <c r="BA124" i="3"/>
  <c r="AZ124" i="3"/>
  <c r="BA123" i="3"/>
  <c r="AZ123" i="3"/>
  <c r="BA122" i="3"/>
  <c r="AZ122" i="3"/>
  <c r="BC122" i="3" s="1"/>
  <c r="BA121" i="3"/>
  <c r="AZ121" i="3"/>
  <c r="BC121" i="3" s="1"/>
  <c r="BA120" i="3"/>
  <c r="AZ120" i="3"/>
  <c r="BC120" i="3" s="1"/>
  <c r="BA119" i="3"/>
  <c r="AZ119" i="3"/>
  <c r="BC119" i="3" s="1"/>
  <c r="BA118" i="3"/>
  <c r="AZ118" i="3"/>
  <c r="BC118" i="3" s="1"/>
  <c r="BA117" i="3"/>
  <c r="AZ117" i="3"/>
  <c r="BA116" i="3"/>
  <c r="AZ116" i="3"/>
  <c r="BA115" i="3"/>
  <c r="AZ115" i="3"/>
  <c r="BA114" i="3"/>
  <c r="AZ114" i="3"/>
  <c r="BC114" i="3" s="1"/>
  <c r="BA113" i="3"/>
  <c r="AZ113" i="3"/>
  <c r="BC113" i="3" s="1"/>
  <c r="BA112" i="3"/>
  <c r="AZ112" i="3"/>
  <c r="BC112" i="3" s="1"/>
  <c r="BA111" i="3"/>
  <c r="AZ111" i="3"/>
  <c r="BC111" i="3" s="1"/>
  <c r="BA110" i="3"/>
  <c r="AZ110" i="3"/>
  <c r="BC110" i="3" s="1"/>
  <c r="BA109" i="3"/>
  <c r="AZ109" i="3"/>
  <c r="BA108" i="3"/>
  <c r="AZ108" i="3"/>
  <c r="BA107" i="3"/>
  <c r="AZ107" i="3"/>
  <c r="BA106" i="3"/>
  <c r="AZ106" i="3"/>
  <c r="BC106" i="3" s="1"/>
  <c r="BA105" i="3"/>
  <c r="AZ105" i="3"/>
  <c r="BC105" i="3" s="1"/>
  <c r="BA104" i="3"/>
  <c r="AZ104" i="3"/>
  <c r="BC104" i="3" s="1"/>
  <c r="BA103" i="3"/>
  <c r="AZ103" i="3"/>
  <c r="BC103" i="3" s="1"/>
  <c r="BA102" i="3"/>
  <c r="AZ102" i="3"/>
  <c r="BA101" i="3"/>
  <c r="AZ101" i="3"/>
  <c r="BA100" i="3"/>
  <c r="AZ100" i="3"/>
  <c r="BA99" i="3"/>
  <c r="AZ99" i="3"/>
  <c r="BA98" i="3"/>
  <c r="AZ98" i="3"/>
  <c r="BC98" i="3" s="1"/>
  <c r="BA97" i="3"/>
  <c r="AZ97" i="3"/>
  <c r="BC97" i="3" s="1"/>
  <c r="BA96" i="3"/>
  <c r="AZ96" i="3"/>
  <c r="BC96" i="3" s="1"/>
  <c r="BA95" i="3"/>
  <c r="AZ95" i="3"/>
  <c r="BC95" i="3" s="1"/>
  <c r="BA94" i="3"/>
  <c r="AZ94" i="3"/>
  <c r="BA93" i="3"/>
  <c r="AZ93" i="3"/>
  <c r="BA92" i="3"/>
  <c r="AZ92" i="3"/>
  <c r="BA91" i="3"/>
  <c r="AZ91" i="3"/>
  <c r="BA90" i="3"/>
  <c r="AZ90" i="3"/>
  <c r="BC90" i="3" s="1"/>
  <c r="BA89" i="3"/>
  <c r="AZ89" i="3"/>
  <c r="BC89" i="3" s="1"/>
  <c r="BA88" i="3"/>
  <c r="AZ88" i="3"/>
  <c r="BC88" i="3" s="1"/>
  <c r="BA87" i="3"/>
  <c r="AZ87" i="3"/>
  <c r="BA86" i="3"/>
  <c r="AZ86" i="3"/>
  <c r="BA85" i="3"/>
  <c r="AZ85" i="3"/>
  <c r="BA84" i="3"/>
  <c r="AZ84" i="3"/>
  <c r="BA83" i="3"/>
  <c r="AZ83" i="3"/>
  <c r="BA82" i="3"/>
  <c r="AZ82" i="3"/>
  <c r="BC82" i="3" s="1"/>
  <c r="BA81" i="3"/>
  <c r="AZ81" i="3"/>
  <c r="BC81" i="3" s="1"/>
  <c r="BA80" i="3"/>
  <c r="AZ80" i="3"/>
  <c r="BA79" i="3"/>
  <c r="AZ79" i="3"/>
  <c r="BA78" i="3"/>
  <c r="AZ78" i="3"/>
  <c r="BA77" i="3"/>
  <c r="AZ77" i="3"/>
  <c r="BA76" i="3"/>
  <c r="AZ76" i="3"/>
  <c r="BA75" i="3"/>
  <c r="AZ75" i="3"/>
  <c r="BA74" i="3"/>
  <c r="AZ74" i="3"/>
  <c r="BC74" i="3" s="1"/>
  <c r="BA73" i="3"/>
  <c r="AZ73" i="3"/>
  <c r="BC73" i="3" s="1"/>
  <c r="BA72" i="3"/>
  <c r="AZ72" i="3"/>
  <c r="BC72" i="3" s="1"/>
  <c r="BA71" i="3"/>
  <c r="AZ71" i="3"/>
  <c r="BC71" i="3" s="1"/>
  <c r="BA70" i="3"/>
  <c r="AZ70" i="3"/>
  <c r="BA69" i="3"/>
  <c r="AZ69" i="3"/>
  <c r="BA68" i="3"/>
  <c r="AZ68" i="3"/>
  <c r="BA67" i="3"/>
  <c r="AZ67" i="3"/>
  <c r="BA66" i="3"/>
  <c r="AZ66" i="3"/>
  <c r="BC66" i="3" s="1"/>
  <c r="BA65" i="3"/>
  <c r="AZ65" i="3"/>
  <c r="BC65" i="3" s="1"/>
  <c r="BA64" i="3"/>
  <c r="AZ64" i="3"/>
  <c r="BC64" i="3" s="1"/>
  <c r="BA63" i="3"/>
  <c r="AZ63" i="3"/>
  <c r="BA62" i="3"/>
  <c r="AZ62" i="3"/>
  <c r="BA61" i="3"/>
  <c r="AZ61" i="3"/>
  <c r="BA60" i="3"/>
  <c r="AZ60" i="3"/>
  <c r="BA59" i="3"/>
  <c r="AZ59" i="3"/>
  <c r="BA58" i="3"/>
  <c r="AZ58" i="3"/>
  <c r="BA57" i="3"/>
  <c r="AZ57" i="3"/>
  <c r="BA56" i="3"/>
  <c r="AZ56" i="3"/>
  <c r="BA55" i="3"/>
  <c r="AZ55" i="3"/>
  <c r="BA54" i="3"/>
  <c r="AZ54" i="3"/>
  <c r="BA53" i="3"/>
  <c r="AZ53" i="3"/>
  <c r="BA52" i="3"/>
  <c r="AZ52" i="3"/>
  <c r="BA51" i="3"/>
  <c r="AZ51" i="3"/>
  <c r="BA50" i="3"/>
  <c r="AZ50" i="3"/>
  <c r="BC50" i="3" s="1"/>
  <c r="BA49" i="3"/>
  <c r="AZ49" i="3"/>
  <c r="BC49" i="3" s="1"/>
  <c r="BA48" i="3"/>
  <c r="AZ48" i="3"/>
  <c r="BC48" i="3" s="1"/>
  <c r="BA47" i="3"/>
  <c r="AZ47" i="3"/>
  <c r="BC47" i="3" s="1"/>
  <c r="BA46" i="3"/>
  <c r="AZ46" i="3"/>
  <c r="BC46" i="3" s="1"/>
  <c r="BA45" i="3"/>
  <c r="AZ45" i="3"/>
  <c r="BA44" i="3"/>
  <c r="AZ44" i="3"/>
  <c r="BA43" i="3"/>
  <c r="AZ43" i="3"/>
  <c r="BA42" i="3"/>
  <c r="AZ42" i="3"/>
  <c r="BC42" i="3" s="1"/>
  <c r="BA41" i="3"/>
  <c r="AZ41" i="3"/>
  <c r="BC41" i="3" s="1"/>
  <c r="BA40" i="3"/>
  <c r="AZ40" i="3"/>
  <c r="BC40" i="3" s="1"/>
  <c r="BA39" i="3"/>
  <c r="AZ39" i="3"/>
  <c r="BA38" i="3"/>
  <c r="AZ38" i="3"/>
  <c r="BA37" i="3"/>
  <c r="AZ37" i="3"/>
  <c r="BA36" i="3"/>
  <c r="AZ36" i="3"/>
  <c r="BA35" i="3"/>
  <c r="AZ35" i="3"/>
  <c r="BA34" i="3"/>
  <c r="AZ34" i="3"/>
  <c r="BC34" i="3" s="1"/>
  <c r="BA33" i="3"/>
  <c r="AZ33" i="3"/>
  <c r="BC33" i="3" s="1"/>
  <c r="BA32" i="3"/>
  <c r="AZ32" i="3"/>
  <c r="BC32" i="3" s="1"/>
  <c r="BA31" i="3"/>
  <c r="AZ31" i="3"/>
  <c r="BC31" i="3" s="1"/>
  <c r="BA30" i="3"/>
  <c r="AZ30" i="3"/>
  <c r="BA29" i="3"/>
  <c r="AZ29" i="3"/>
  <c r="BA28" i="3"/>
  <c r="AZ28" i="3"/>
  <c r="BA27" i="3"/>
  <c r="AZ27" i="3"/>
  <c r="BA26" i="3"/>
  <c r="AZ26" i="3"/>
  <c r="BC26" i="3" s="1"/>
  <c r="BA25" i="3"/>
  <c r="AZ25" i="3"/>
  <c r="BC25" i="3" s="1"/>
  <c r="BA24" i="3"/>
  <c r="AZ24" i="3"/>
  <c r="BC24" i="3" s="1"/>
  <c r="BA23" i="3"/>
  <c r="AZ23" i="3"/>
  <c r="BC23" i="3" s="1"/>
  <c r="BA22" i="3"/>
  <c r="AZ22" i="3"/>
  <c r="BA21" i="3"/>
  <c r="AZ21" i="3"/>
  <c r="BA20" i="3"/>
  <c r="AZ20" i="3"/>
  <c r="BA19" i="3"/>
  <c r="AZ19" i="3"/>
  <c r="BA18" i="3"/>
  <c r="AZ18" i="3"/>
  <c r="BC18" i="3" s="1"/>
  <c r="BA17" i="3"/>
  <c r="AZ17" i="3"/>
  <c r="BC17" i="3" s="1"/>
  <c r="BA16" i="3"/>
  <c r="AZ16" i="3"/>
  <c r="BC16" i="3" s="1"/>
  <c r="BA15" i="3"/>
  <c r="AZ15" i="3"/>
  <c r="BC15" i="3" s="1"/>
  <c r="BA14" i="3"/>
  <c r="AZ14" i="3"/>
  <c r="BA13" i="3"/>
  <c r="AZ13" i="3"/>
  <c r="BA12" i="3"/>
  <c r="AZ12" i="3"/>
  <c r="BA11" i="3"/>
  <c r="AZ11" i="3"/>
  <c r="BA10" i="3"/>
  <c r="AZ10" i="3"/>
  <c r="BC10" i="3" s="1"/>
  <c r="BA9" i="3"/>
  <c r="AZ9" i="3"/>
  <c r="BC9" i="3" s="1"/>
  <c r="BA8" i="3"/>
  <c r="AZ8" i="3"/>
  <c r="BC8" i="3" s="1"/>
  <c r="BA7" i="3"/>
  <c r="AZ7" i="3"/>
  <c r="BA6" i="3"/>
  <c r="AZ6" i="3"/>
  <c r="BA5" i="3"/>
  <c r="AZ5" i="3"/>
  <c r="BA4" i="3"/>
  <c r="AZ4" i="3"/>
  <c r="BA3" i="3"/>
  <c r="AZ3" i="3"/>
  <c r="AQ218" i="3"/>
  <c r="AP218" i="3"/>
  <c r="AS218" i="3" s="1"/>
  <c r="AQ217" i="3"/>
  <c r="AP217" i="3"/>
  <c r="AR217" i="3" s="1"/>
  <c r="AQ216" i="3"/>
  <c r="AP216" i="3"/>
  <c r="AS216" i="3" s="1"/>
  <c r="AQ215" i="3"/>
  <c r="AP215" i="3"/>
  <c r="AQ214" i="3"/>
  <c r="AP214" i="3"/>
  <c r="AQ213" i="3"/>
  <c r="AP213" i="3"/>
  <c r="AQ212" i="3"/>
  <c r="AP212" i="3"/>
  <c r="AQ211" i="3"/>
  <c r="AP211" i="3"/>
  <c r="AQ210" i="3"/>
  <c r="AP210" i="3"/>
  <c r="AS210" i="3" s="1"/>
  <c r="AQ209" i="3"/>
  <c r="AP209" i="3"/>
  <c r="AS209" i="3" s="1"/>
  <c r="AQ208" i="3"/>
  <c r="AP208" i="3"/>
  <c r="AR208" i="3" s="1"/>
  <c r="AQ207" i="3"/>
  <c r="AP207" i="3"/>
  <c r="AQ206" i="3"/>
  <c r="AP206" i="3"/>
  <c r="AQ205" i="3"/>
  <c r="AP205" i="3"/>
  <c r="AQ204" i="3"/>
  <c r="AP204" i="3"/>
  <c r="AQ203" i="3"/>
  <c r="AP203" i="3"/>
  <c r="AQ202" i="3"/>
  <c r="AP202" i="3"/>
  <c r="AR202" i="3" s="1"/>
  <c r="AQ201" i="3"/>
  <c r="AP201" i="3"/>
  <c r="AS201" i="3" s="1"/>
  <c r="AQ200" i="3"/>
  <c r="AP200" i="3"/>
  <c r="AS200" i="3" s="1"/>
  <c r="AQ199" i="3"/>
  <c r="AP199" i="3"/>
  <c r="AQ198" i="3"/>
  <c r="AP198" i="3"/>
  <c r="AQ197" i="3"/>
  <c r="AP197" i="3"/>
  <c r="AQ196" i="3"/>
  <c r="AP196" i="3"/>
  <c r="AQ195" i="3"/>
  <c r="AP195" i="3"/>
  <c r="AQ194" i="3"/>
  <c r="AP194" i="3"/>
  <c r="AS194" i="3" s="1"/>
  <c r="AQ193" i="3"/>
  <c r="AP193" i="3"/>
  <c r="AR193" i="3" s="1"/>
  <c r="AQ192" i="3"/>
  <c r="AP192" i="3"/>
  <c r="AS192" i="3" s="1"/>
  <c r="AQ191" i="3"/>
  <c r="AP191" i="3"/>
  <c r="AS191" i="3" s="1"/>
  <c r="AQ190" i="3"/>
  <c r="AP190" i="3"/>
  <c r="AQ189" i="3"/>
  <c r="AP189" i="3"/>
  <c r="AQ188" i="3"/>
  <c r="AP188" i="3"/>
  <c r="AQ187" i="3"/>
  <c r="AP187" i="3"/>
  <c r="AQ186" i="3"/>
  <c r="AP186" i="3"/>
  <c r="AS186" i="3" s="1"/>
  <c r="AQ185" i="3"/>
  <c r="AP185" i="3"/>
  <c r="AS185" i="3" s="1"/>
  <c r="AQ184" i="3"/>
  <c r="AP184" i="3"/>
  <c r="AR184" i="3" s="1"/>
  <c r="AQ183" i="3"/>
  <c r="AP183" i="3"/>
  <c r="AS183" i="3" s="1"/>
  <c r="AQ182" i="3"/>
  <c r="AP182" i="3"/>
  <c r="AS182" i="3" s="1"/>
  <c r="AQ181" i="3"/>
  <c r="AP181" i="3"/>
  <c r="AQ180" i="3"/>
  <c r="AP180" i="3"/>
  <c r="AQ179" i="3"/>
  <c r="AP179" i="3"/>
  <c r="AQ178" i="3"/>
  <c r="AP178" i="3"/>
  <c r="AR178" i="3" s="1"/>
  <c r="AQ177" i="3"/>
  <c r="AP177" i="3"/>
  <c r="AS177" i="3" s="1"/>
  <c r="AQ176" i="3"/>
  <c r="AP176" i="3"/>
  <c r="AS176" i="3" s="1"/>
  <c r="AQ175" i="3"/>
  <c r="AP175" i="3"/>
  <c r="AR175" i="3" s="1"/>
  <c r="AQ174" i="3"/>
  <c r="AP174" i="3"/>
  <c r="AQ173" i="3"/>
  <c r="AP173" i="3"/>
  <c r="AQ172" i="3"/>
  <c r="AP172" i="3"/>
  <c r="AQ171" i="3"/>
  <c r="AP171" i="3"/>
  <c r="AQ170" i="3"/>
  <c r="AP170" i="3"/>
  <c r="AS170" i="3" s="1"/>
  <c r="AQ169" i="3"/>
  <c r="AP169" i="3"/>
  <c r="AR169" i="3" s="1"/>
  <c r="AQ168" i="3"/>
  <c r="AP168" i="3"/>
  <c r="AQ167" i="3"/>
  <c r="AP167" i="3"/>
  <c r="AQ166" i="3"/>
  <c r="AP166" i="3"/>
  <c r="AQ165" i="3"/>
  <c r="AP165" i="3"/>
  <c r="AQ164" i="3"/>
  <c r="AP164" i="3"/>
  <c r="AQ163" i="3"/>
  <c r="AP163" i="3"/>
  <c r="AQ162" i="3"/>
  <c r="AP162" i="3"/>
  <c r="AS162" i="3" s="1"/>
  <c r="AQ161" i="3"/>
  <c r="AP161" i="3"/>
  <c r="AS161" i="3" s="1"/>
  <c r="AQ160" i="3"/>
  <c r="AP160" i="3"/>
  <c r="AR160" i="3" s="1"/>
  <c r="AQ159" i="3"/>
  <c r="AP159" i="3"/>
  <c r="AQ158" i="3"/>
  <c r="AP158" i="3"/>
  <c r="AQ157" i="3"/>
  <c r="AP157" i="3"/>
  <c r="AQ156" i="3"/>
  <c r="AP156" i="3"/>
  <c r="AQ155" i="3"/>
  <c r="AP155" i="3"/>
  <c r="AQ154" i="3"/>
  <c r="AP154" i="3"/>
  <c r="AR154" i="3" s="1"/>
  <c r="AQ153" i="3"/>
  <c r="AP153" i="3"/>
  <c r="AS153" i="3" s="1"/>
  <c r="AQ152" i="3"/>
  <c r="AP152" i="3"/>
  <c r="AS152" i="3" s="1"/>
  <c r="AQ151" i="3"/>
  <c r="AP151" i="3"/>
  <c r="AR151" i="3" s="1"/>
  <c r="AQ150" i="3"/>
  <c r="AP150" i="3"/>
  <c r="AQ149" i="3"/>
  <c r="AP149" i="3"/>
  <c r="AQ148" i="3"/>
  <c r="AP148" i="3"/>
  <c r="AQ147" i="3"/>
  <c r="AP147" i="3"/>
  <c r="AQ146" i="3"/>
  <c r="AP146" i="3"/>
  <c r="AS146" i="3" s="1"/>
  <c r="AQ145" i="3"/>
  <c r="AP145" i="3"/>
  <c r="AR145" i="3" s="1"/>
  <c r="AQ144" i="3"/>
  <c r="AP144" i="3"/>
  <c r="AS144" i="3" s="1"/>
  <c r="AQ143" i="3"/>
  <c r="AP143" i="3"/>
  <c r="AS143" i="3" s="1"/>
  <c r="AQ142" i="3"/>
  <c r="AP142" i="3"/>
  <c r="AQ141" i="3"/>
  <c r="AP141" i="3"/>
  <c r="AQ140" i="3"/>
  <c r="AP140" i="3"/>
  <c r="AQ139" i="3"/>
  <c r="AP139" i="3"/>
  <c r="AQ138" i="3"/>
  <c r="AP138" i="3"/>
  <c r="AS138" i="3" s="1"/>
  <c r="AQ137" i="3"/>
  <c r="AP137" i="3"/>
  <c r="AS137" i="3" s="1"/>
  <c r="AQ136" i="3"/>
  <c r="AP136" i="3"/>
  <c r="AR136" i="3" s="1"/>
  <c r="AQ135" i="3"/>
  <c r="AP135" i="3"/>
  <c r="AS135" i="3" s="1"/>
  <c r="AQ134" i="3"/>
  <c r="AP134" i="3"/>
  <c r="AQ133" i="3"/>
  <c r="AP133" i="3"/>
  <c r="AQ132" i="3"/>
  <c r="AP132" i="3"/>
  <c r="AQ131" i="3"/>
  <c r="AP131" i="3"/>
  <c r="AQ130" i="3"/>
  <c r="AP130" i="3"/>
  <c r="AR130" i="3" s="1"/>
  <c r="AQ129" i="3"/>
  <c r="AP129" i="3"/>
  <c r="AS129" i="3" s="1"/>
  <c r="AQ128" i="3"/>
  <c r="AP128" i="3"/>
  <c r="AS128" i="3" s="1"/>
  <c r="AQ127" i="3"/>
  <c r="AP127" i="3"/>
  <c r="AQ126" i="3"/>
  <c r="AP126" i="3"/>
  <c r="AQ125" i="3"/>
  <c r="AP125" i="3"/>
  <c r="AQ124" i="3"/>
  <c r="AP124" i="3"/>
  <c r="AQ123" i="3"/>
  <c r="AP123" i="3"/>
  <c r="AQ122" i="3"/>
  <c r="AP122" i="3"/>
  <c r="AS122" i="3" s="1"/>
  <c r="AQ121" i="3"/>
  <c r="AP121" i="3"/>
  <c r="AR121" i="3" s="1"/>
  <c r="AQ120" i="3"/>
  <c r="AP120" i="3"/>
  <c r="AS120" i="3" s="1"/>
  <c r="AQ119" i="3"/>
  <c r="AP119" i="3"/>
  <c r="AS119" i="3" s="1"/>
  <c r="AQ118" i="3"/>
  <c r="AP118" i="3"/>
  <c r="AR118" i="3" s="1"/>
  <c r="AQ117" i="3"/>
  <c r="AP117" i="3"/>
  <c r="AQ116" i="3"/>
  <c r="AP116" i="3"/>
  <c r="AQ115" i="3"/>
  <c r="AP115" i="3"/>
  <c r="AQ114" i="3"/>
  <c r="AP114" i="3"/>
  <c r="AS114" i="3" s="1"/>
  <c r="AQ113" i="3"/>
  <c r="AP113" i="3"/>
  <c r="AS113" i="3" s="1"/>
  <c r="AQ112" i="3"/>
  <c r="AP112" i="3"/>
  <c r="AR112" i="3" s="1"/>
  <c r="AQ111" i="3"/>
  <c r="AP111" i="3"/>
  <c r="AS111" i="3" s="1"/>
  <c r="AQ110" i="3"/>
  <c r="AP110" i="3"/>
  <c r="AS110" i="3" s="1"/>
  <c r="AQ109" i="3"/>
  <c r="AP109" i="3"/>
  <c r="AQ108" i="3"/>
  <c r="AP108" i="3"/>
  <c r="AQ107" i="3"/>
  <c r="AP107" i="3"/>
  <c r="AQ106" i="3"/>
  <c r="AP106" i="3"/>
  <c r="AR106" i="3" s="1"/>
  <c r="AQ105" i="3"/>
  <c r="AP105" i="3"/>
  <c r="AS105" i="3" s="1"/>
  <c r="AQ104" i="3"/>
  <c r="AP104" i="3"/>
  <c r="AS104" i="3" s="1"/>
  <c r="AQ103" i="3"/>
  <c r="AP103" i="3"/>
  <c r="AR103" i="3" s="1"/>
  <c r="AQ102" i="3"/>
  <c r="AP102" i="3"/>
  <c r="AQ101" i="3"/>
  <c r="AP101" i="3"/>
  <c r="AQ100" i="3"/>
  <c r="AP100" i="3"/>
  <c r="AQ99" i="3"/>
  <c r="AP99" i="3"/>
  <c r="AQ98" i="3"/>
  <c r="AP98" i="3"/>
  <c r="AS98" i="3" s="1"/>
  <c r="AQ97" i="3"/>
  <c r="AP97" i="3"/>
  <c r="AR97" i="3" s="1"/>
  <c r="AQ96" i="3"/>
  <c r="AP96" i="3"/>
  <c r="AS96" i="3" s="1"/>
  <c r="AQ95" i="3"/>
  <c r="AP95" i="3"/>
  <c r="AS95" i="3" s="1"/>
  <c r="AQ94" i="3"/>
  <c r="AP94" i="3"/>
  <c r="AQ93" i="3"/>
  <c r="AP93" i="3"/>
  <c r="AQ92" i="3"/>
  <c r="AP92" i="3"/>
  <c r="AQ91" i="3"/>
  <c r="AP91" i="3"/>
  <c r="AQ90" i="3"/>
  <c r="AP90" i="3"/>
  <c r="AS90" i="3" s="1"/>
  <c r="AQ89" i="3"/>
  <c r="AP89" i="3"/>
  <c r="AS89" i="3" s="1"/>
  <c r="AQ88" i="3"/>
  <c r="AP88" i="3"/>
  <c r="AR88" i="3" s="1"/>
  <c r="AQ87" i="3"/>
  <c r="AP87" i="3"/>
  <c r="AS87" i="3" s="1"/>
  <c r="AQ86" i="3"/>
  <c r="AP86" i="3"/>
  <c r="AQ85" i="3"/>
  <c r="AP85" i="3"/>
  <c r="AQ84" i="3"/>
  <c r="AP84" i="3"/>
  <c r="AQ83" i="3"/>
  <c r="AP83" i="3"/>
  <c r="AQ82" i="3"/>
  <c r="AP82" i="3"/>
  <c r="AR82" i="3" s="1"/>
  <c r="AQ81" i="3"/>
  <c r="AP81" i="3"/>
  <c r="AS81" i="3" s="1"/>
  <c r="AQ80" i="3"/>
  <c r="AP80" i="3"/>
  <c r="AQ79" i="3"/>
  <c r="AP79" i="3"/>
  <c r="AQ78" i="3"/>
  <c r="AP78" i="3"/>
  <c r="AQ77" i="3"/>
  <c r="AP77" i="3"/>
  <c r="AQ76" i="3"/>
  <c r="AP76" i="3"/>
  <c r="AQ75" i="3"/>
  <c r="AP75" i="3"/>
  <c r="AQ74" i="3"/>
  <c r="AP74" i="3"/>
  <c r="AS74" i="3" s="1"/>
  <c r="AQ73" i="3"/>
  <c r="AP73" i="3"/>
  <c r="AR73" i="3" s="1"/>
  <c r="AQ72" i="3"/>
  <c r="AP72" i="3"/>
  <c r="AS72" i="3" s="1"/>
  <c r="AQ71" i="3"/>
  <c r="AP71" i="3"/>
  <c r="AS71" i="3" s="1"/>
  <c r="AQ70" i="3"/>
  <c r="AP70" i="3"/>
  <c r="AQ69" i="3"/>
  <c r="AP69" i="3"/>
  <c r="AQ68" i="3"/>
  <c r="AP68" i="3"/>
  <c r="AQ67" i="3"/>
  <c r="AP67" i="3"/>
  <c r="AQ66" i="3"/>
  <c r="AP66" i="3"/>
  <c r="AS66" i="3" s="1"/>
  <c r="AQ65" i="3"/>
  <c r="AP65" i="3"/>
  <c r="AS65" i="3" s="1"/>
  <c r="AQ64" i="3"/>
  <c r="AP64" i="3"/>
  <c r="AR64" i="3" s="1"/>
  <c r="AQ63" i="3"/>
  <c r="AP63" i="3"/>
  <c r="AQ62" i="3"/>
  <c r="AP62" i="3"/>
  <c r="AQ61" i="3"/>
  <c r="AP61" i="3"/>
  <c r="AQ60" i="3"/>
  <c r="AP60" i="3"/>
  <c r="AQ59" i="3"/>
  <c r="AP59" i="3"/>
  <c r="AQ58" i="3"/>
  <c r="AP58" i="3"/>
  <c r="AQ57" i="3"/>
  <c r="AP57" i="3"/>
  <c r="AQ56" i="3"/>
  <c r="AP56" i="3"/>
  <c r="AQ55" i="3"/>
  <c r="AP55" i="3"/>
  <c r="AQ54" i="3"/>
  <c r="AP54" i="3"/>
  <c r="AQ53" i="3"/>
  <c r="AP53" i="3"/>
  <c r="AQ52" i="3"/>
  <c r="AP52" i="3"/>
  <c r="AQ51" i="3"/>
  <c r="AP51" i="3"/>
  <c r="AQ50" i="3"/>
  <c r="AP50" i="3"/>
  <c r="AS50" i="3" s="1"/>
  <c r="AQ49" i="3"/>
  <c r="AP49" i="3"/>
  <c r="AR49" i="3" s="1"/>
  <c r="AQ48" i="3"/>
  <c r="AP48" i="3"/>
  <c r="AS48" i="3" s="1"/>
  <c r="AQ47" i="3"/>
  <c r="AP47" i="3"/>
  <c r="AS47" i="3" s="1"/>
  <c r="AQ46" i="3"/>
  <c r="AP46" i="3"/>
  <c r="AR46" i="3" s="1"/>
  <c r="AQ45" i="3"/>
  <c r="AP45" i="3"/>
  <c r="AQ44" i="3"/>
  <c r="AP44" i="3"/>
  <c r="AQ43" i="3"/>
  <c r="AP43" i="3"/>
  <c r="AQ42" i="3"/>
  <c r="AP42" i="3"/>
  <c r="AS42" i="3" s="1"/>
  <c r="AQ41" i="3"/>
  <c r="AP41" i="3"/>
  <c r="AS41" i="3" s="1"/>
  <c r="AQ40" i="3"/>
  <c r="AP40" i="3"/>
  <c r="AR40" i="3" s="1"/>
  <c r="AQ39" i="3"/>
  <c r="AP39" i="3"/>
  <c r="AQ38" i="3"/>
  <c r="AP38" i="3"/>
  <c r="AQ37" i="3"/>
  <c r="AP37" i="3"/>
  <c r="AQ36" i="3"/>
  <c r="AP36" i="3"/>
  <c r="AQ35" i="3"/>
  <c r="AP35" i="3"/>
  <c r="AQ34" i="3"/>
  <c r="AP34" i="3"/>
  <c r="AR34" i="3" s="1"/>
  <c r="AQ33" i="3"/>
  <c r="AP33" i="3"/>
  <c r="AS33" i="3" s="1"/>
  <c r="AQ32" i="3"/>
  <c r="AP32" i="3"/>
  <c r="AS32" i="3" s="1"/>
  <c r="AQ31" i="3"/>
  <c r="AP31" i="3"/>
  <c r="AR31" i="3" s="1"/>
  <c r="AQ30" i="3"/>
  <c r="AP30" i="3"/>
  <c r="AQ29" i="3"/>
  <c r="AP29" i="3"/>
  <c r="AQ28" i="3"/>
  <c r="AP28" i="3"/>
  <c r="AQ27" i="3"/>
  <c r="AP27" i="3"/>
  <c r="AQ26" i="3"/>
  <c r="AP26" i="3"/>
  <c r="AS26" i="3" s="1"/>
  <c r="AQ25" i="3"/>
  <c r="AP25" i="3"/>
  <c r="AR25" i="3" s="1"/>
  <c r="AQ24" i="3"/>
  <c r="AP24" i="3"/>
  <c r="AS24" i="3" s="1"/>
  <c r="AQ23" i="3"/>
  <c r="AP23" i="3"/>
  <c r="AS23" i="3" s="1"/>
  <c r="AQ22" i="3"/>
  <c r="AP22" i="3"/>
  <c r="AR22" i="3" s="1"/>
  <c r="AQ21" i="3"/>
  <c r="AP21" i="3"/>
  <c r="AQ20" i="3"/>
  <c r="AP20" i="3"/>
  <c r="AQ19" i="3"/>
  <c r="AP19" i="3"/>
  <c r="AQ18" i="3"/>
  <c r="AP18" i="3"/>
  <c r="AS18" i="3" s="1"/>
  <c r="AQ17" i="3"/>
  <c r="AP17" i="3"/>
  <c r="AS17" i="3" s="1"/>
  <c r="AQ16" i="3"/>
  <c r="AP16" i="3"/>
  <c r="AR16" i="3" s="1"/>
  <c r="AQ15" i="3"/>
  <c r="AP15" i="3"/>
  <c r="AS15" i="3" s="1"/>
  <c r="AQ14" i="3"/>
  <c r="AP14" i="3"/>
  <c r="AQ13" i="3"/>
  <c r="AP13" i="3"/>
  <c r="AQ12" i="3"/>
  <c r="AP12" i="3"/>
  <c r="AQ11" i="3"/>
  <c r="AP11" i="3"/>
  <c r="AQ10" i="3"/>
  <c r="AP10" i="3"/>
  <c r="AR10" i="3" s="1"/>
  <c r="AQ9" i="3"/>
  <c r="AP9" i="3"/>
  <c r="AS9" i="3" s="1"/>
  <c r="AQ8" i="3"/>
  <c r="AP8" i="3"/>
  <c r="AS8" i="3" s="1"/>
  <c r="AQ7" i="3"/>
  <c r="AP7" i="3"/>
  <c r="AR7" i="3" s="1"/>
  <c r="AQ6" i="3"/>
  <c r="AP6" i="3"/>
  <c r="AQ5" i="3"/>
  <c r="AP5" i="3"/>
  <c r="AQ4" i="3"/>
  <c r="AP4" i="3"/>
  <c r="AQ3" i="3"/>
  <c r="AP3" i="3"/>
  <c r="AF67" i="3"/>
  <c r="AG67" i="3"/>
  <c r="AG218" i="3"/>
  <c r="AF218" i="3"/>
  <c r="AI218" i="3" s="1"/>
  <c r="AG217" i="3"/>
  <c r="AF217" i="3"/>
  <c r="AI217" i="3" s="1"/>
  <c r="AG216" i="3"/>
  <c r="AF216" i="3"/>
  <c r="AG215" i="3"/>
  <c r="AF215" i="3"/>
  <c r="AG214" i="3"/>
  <c r="AF214" i="3"/>
  <c r="AG213" i="3"/>
  <c r="AF213" i="3"/>
  <c r="AG212" i="3"/>
  <c r="AF212" i="3"/>
  <c r="AG211" i="3"/>
  <c r="AF211" i="3"/>
  <c r="AG210" i="3"/>
  <c r="AF210" i="3"/>
  <c r="AG209" i="3"/>
  <c r="AF209" i="3"/>
  <c r="AI209" i="3" s="1"/>
  <c r="AG208" i="3"/>
  <c r="AF208" i="3"/>
  <c r="AI208" i="3" s="1"/>
  <c r="AG207" i="3"/>
  <c r="AF207" i="3"/>
  <c r="AG206" i="3"/>
  <c r="AF206" i="3"/>
  <c r="AG205" i="3"/>
  <c r="AF205" i="3"/>
  <c r="AG204" i="3"/>
  <c r="AF204" i="3"/>
  <c r="AG203" i="3"/>
  <c r="AF203" i="3"/>
  <c r="AG202" i="3"/>
  <c r="AF202" i="3"/>
  <c r="AI202" i="3" s="1"/>
  <c r="AG201" i="3"/>
  <c r="AF201" i="3"/>
  <c r="AI201" i="3" s="1"/>
  <c r="AG200" i="3"/>
  <c r="AF200" i="3"/>
  <c r="AI200" i="3" s="1"/>
  <c r="AG199" i="3"/>
  <c r="AF199" i="3"/>
  <c r="AG198" i="3"/>
  <c r="AF198" i="3"/>
  <c r="AG197" i="3"/>
  <c r="AF197" i="3"/>
  <c r="AG196" i="3"/>
  <c r="AF196" i="3"/>
  <c r="AG195" i="3"/>
  <c r="AF195" i="3"/>
  <c r="AG194" i="3"/>
  <c r="AF194" i="3"/>
  <c r="AI194" i="3" s="1"/>
  <c r="AG193" i="3"/>
  <c r="AF193" i="3"/>
  <c r="AI193" i="3" s="1"/>
  <c r="AG192" i="3"/>
  <c r="AF192" i="3"/>
  <c r="AG191" i="3"/>
  <c r="AF191" i="3"/>
  <c r="AI191" i="3" s="1"/>
  <c r="AG190" i="3"/>
  <c r="AF190" i="3"/>
  <c r="AG189" i="3"/>
  <c r="AF189" i="3"/>
  <c r="AG188" i="3"/>
  <c r="AF188" i="3"/>
  <c r="AG187" i="3"/>
  <c r="AF187" i="3"/>
  <c r="AG186" i="3"/>
  <c r="AF186" i="3"/>
  <c r="AG185" i="3"/>
  <c r="AF185" i="3"/>
  <c r="AI185" i="3" s="1"/>
  <c r="AG184" i="3"/>
  <c r="AF184" i="3"/>
  <c r="AI184" i="3" s="1"/>
  <c r="AG183" i="3"/>
  <c r="AF183" i="3"/>
  <c r="AG182" i="3"/>
  <c r="AF182" i="3"/>
  <c r="AI182" i="3" s="1"/>
  <c r="AG181" i="3"/>
  <c r="AF181" i="3"/>
  <c r="AG180" i="3"/>
  <c r="AF180" i="3"/>
  <c r="AG179" i="3"/>
  <c r="AF179" i="3"/>
  <c r="AG178" i="3"/>
  <c r="AF178" i="3"/>
  <c r="AI178" i="3" s="1"/>
  <c r="AG177" i="3"/>
  <c r="AF177" i="3"/>
  <c r="AG176" i="3"/>
  <c r="AF176" i="3"/>
  <c r="AI176" i="3" s="1"/>
  <c r="AG175" i="3"/>
  <c r="AF175" i="3"/>
  <c r="AI175" i="3" s="1"/>
  <c r="AG174" i="3"/>
  <c r="AF174" i="3"/>
  <c r="AG173" i="3"/>
  <c r="AF173" i="3"/>
  <c r="AG172" i="3"/>
  <c r="AF172" i="3"/>
  <c r="AG171" i="3"/>
  <c r="AF171" i="3"/>
  <c r="AG170" i="3"/>
  <c r="AF170" i="3"/>
  <c r="AI170" i="3" s="1"/>
  <c r="AG169" i="3"/>
  <c r="AF169" i="3"/>
  <c r="AI169" i="3" s="1"/>
  <c r="AG168" i="3"/>
  <c r="AF168" i="3"/>
  <c r="AG167" i="3"/>
  <c r="AF167" i="3"/>
  <c r="AG166" i="3"/>
  <c r="AF166" i="3"/>
  <c r="AG165" i="3"/>
  <c r="AF165" i="3"/>
  <c r="AG164" i="3"/>
  <c r="AF164" i="3"/>
  <c r="AG163" i="3"/>
  <c r="AF163" i="3"/>
  <c r="AG162" i="3"/>
  <c r="AF162" i="3"/>
  <c r="AI162" i="3" s="1"/>
  <c r="AG161" i="3"/>
  <c r="AF161" i="3"/>
  <c r="AI161" i="3" s="1"/>
  <c r="AG160" i="3"/>
  <c r="AF160" i="3"/>
  <c r="AI160" i="3" s="1"/>
  <c r="AG159" i="3"/>
  <c r="AF159" i="3"/>
  <c r="AG158" i="3"/>
  <c r="AF158" i="3"/>
  <c r="AG157" i="3"/>
  <c r="AF157" i="3"/>
  <c r="AG156" i="3"/>
  <c r="AF156" i="3"/>
  <c r="AG155" i="3"/>
  <c r="AF155" i="3"/>
  <c r="AG154" i="3"/>
  <c r="AF154" i="3"/>
  <c r="AI154" i="3" s="1"/>
  <c r="AG153" i="3"/>
  <c r="AF153" i="3"/>
  <c r="AI153" i="3" s="1"/>
  <c r="AG152" i="3"/>
  <c r="AF152" i="3"/>
  <c r="AI152" i="3" s="1"/>
  <c r="AG151" i="3"/>
  <c r="AF151" i="3"/>
  <c r="AI151" i="3" s="1"/>
  <c r="AG150" i="3"/>
  <c r="AF150" i="3"/>
  <c r="AG149" i="3"/>
  <c r="AF149" i="3"/>
  <c r="AG148" i="3"/>
  <c r="AF148" i="3"/>
  <c r="AG147" i="3"/>
  <c r="AF147" i="3"/>
  <c r="AG146" i="3"/>
  <c r="AF146" i="3"/>
  <c r="AI146" i="3" s="1"/>
  <c r="AG145" i="3"/>
  <c r="AF145" i="3"/>
  <c r="AI145" i="3" s="1"/>
  <c r="AG144" i="3"/>
  <c r="AF144" i="3"/>
  <c r="AI144" i="3" s="1"/>
  <c r="AG143" i="3"/>
  <c r="AF143" i="3"/>
  <c r="AI143" i="3" s="1"/>
  <c r="AG142" i="3"/>
  <c r="AF142" i="3"/>
  <c r="AG141" i="3"/>
  <c r="AF141" i="3"/>
  <c r="AG140" i="3"/>
  <c r="AF140" i="3"/>
  <c r="AG139" i="3"/>
  <c r="AF139" i="3"/>
  <c r="AG138" i="3"/>
  <c r="AF138" i="3"/>
  <c r="AI138" i="3" s="1"/>
  <c r="AG137" i="3"/>
  <c r="AF137" i="3"/>
  <c r="AI137" i="3" s="1"/>
  <c r="AG136" i="3"/>
  <c r="AF136" i="3"/>
  <c r="AI136" i="3" s="1"/>
  <c r="AG135" i="3"/>
  <c r="AF135" i="3"/>
  <c r="AI135" i="3" s="1"/>
  <c r="AG134" i="3"/>
  <c r="AF134" i="3"/>
  <c r="AG133" i="3"/>
  <c r="AF133" i="3"/>
  <c r="AG132" i="3"/>
  <c r="AF132" i="3"/>
  <c r="AG131" i="3"/>
  <c r="AF131" i="3"/>
  <c r="AG130" i="3"/>
  <c r="AF130" i="3"/>
  <c r="AI130" i="3" s="1"/>
  <c r="AG129" i="3"/>
  <c r="AF129" i="3"/>
  <c r="AI129" i="3" s="1"/>
  <c r="AG128" i="3"/>
  <c r="AF128" i="3"/>
  <c r="AI128" i="3" s="1"/>
  <c r="AG127" i="3"/>
  <c r="AF127" i="3"/>
  <c r="AG126" i="3"/>
  <c r="AF126" i="3"/>
  <c r="AG125" i="3"/>
  <c r="AF125" i="3"/>
  <c r="AG124" i="3"/>
  <c r="AF124" i="3"/>
  <c r="AG123" i="3"/>
  <c r="AF123" i="3"/>
  <c r="AG122" i="3"/>
  <c r="AF122" i="3"/>
  <c r="AI122" i="3" s="1"/>
  <c r="AG121" i="3"/>
  <c r="AF121" i="3"/>
  <c r="AI121" i="3" s="1"/>
  <c r="AG120" i="3"/>
  <c r="AF120" i="3"/>
  <c r="AI120" i="3" s="1"/>
  <c r="AG119" i="3"/>
  <c r="AF119" i="3"/>
  <c r="AI119" i="3" s="1"/>
  <c r="AG118" i="3"/>
  <c r="AF118" i="3"/>
  <c r="AI118" i="3" s="1"/>
  <c r="AG117" i="3"/>
  <c r="AF117" i="3"/>
  <c r="AG116" i="3"/>
  <c r="AF116" i="3"/>
  <c r="AG115" i="3"/>
  <c r="AF115" i="3"/>
  <c r="AG114" i="3"/>
  <c r="AF114" i="3"/>
  <c r="AI114" i="3" s="1"/>
  <c r="AG113" i="3"/>
  <c r="AF113" i="3"/>
  <c r="AI113" i="3" s="1"/>
  <c r="AG112" i="3"/>
  <c r="AF112" i="3"/>
  <c r="AI112" i="3" s="1"/>
  <c r="AG111" i="3"/>
  <c r="AF111" i="3"/>
  <c r="AI111" i="3" s="1"/>
  <c r="AG110" i="3"/>
  <c r="AF110" i="3"/>
  <c r="AI110" i="3" s="1"/>
  <c r="AG109" i="3"/>
  <c r="AF109" i="3"/>
  <c r="AG108" i="3"/>
  <c r="AF108" i="3"/>
  <c r="AG107" i="3"/>
  <c r="AF107" i="3"/>
  <c r="AG106" i="3"/>
  <c r="AF106" i="3"/>
  <c r="AI106" i="3" s="1"/>
  <c r="AG105" i="3"/>
  <c r="AF105" i="3"/>
  <c r="AI105" i="3" s="1"/>
  <c r="AG104" i="3"/>
  <c r="AF104" i="3"/>
  <c r="AI104" i="3" s="1"/>
  <c r="AG103" i="3"/>
  <c r="AF103" i="3"/>
  <c r="AI103" i="3" s="1"/>
  <c r="AG102" i="3"/>
  <c r="AF102" i="3"/>
  <c r="AG101" i="3"/>
  <c r="AF101" i="3"/>
  <c r="AG100" i="3"/>
  <c r="AF100" i="3"/>
  <c r="AG99" i="3"/>
  <c r="AF99" i="3"/>
  <c r="AG98" i="3"/>
  <c r="AF98" i="3"/>
  <c r="AI98" i="3" s="1"/>
  <c r="AG97" i="3"/>
  <c r="AF97" i="3"/>
  <c r="AI97" i="3" s="1"/>
  <c r="AG96" i="3"/>
  <c r="AF96" i="3"/>
  <c r="AI96" i="3" s="1"/>
  <c r="AG95" i="3"/>
  <c r="AF95" i="3"/>
  <c r="AI95" i="3" s="1"/>
  <c r="AG94" i="3"/>
  <c r="AF94" i="3"/>
  <c r="AG93" i="3"/>
  <c r="AF93" i="3"/>
  <c r="AG92" i="3"/>
  <c r="AF92" i="3"/>
  <c r="AG91" i="3"/>
  <c r="AF91" i="3"/>
  <c r="AG90" i="3"/>
  <c r="AF90" i="3"/>
  <c r="AI90" i="3" s="1"/>
  <c r="AG89" i="3"/>
  <c r="AF89" i="3"/>
  <c r="AI89" i="3" s="1"/>
  <c r="AG88" i="3"/>
  <c r="AF88" i="3"/>
  <c r="AI88" i="3" s="1"/>
  <c r="AG87" i="3"/>
  <c r="AF87" i="3"/>
  <c r="AI87" i="3" s="1"/>
  <c r="AG86" i="3"/>
  <c r="AF86" i="3"/>
  <c r="AG85" i="3"/>
  <c r="AF85" i="3"/>
  <c r="AG84" i="3"/>
  <c r="AF84" i="3"/>
  <c r="AG83" i="3"/>
  <c r="AF83" i="3"/>
  <c r="AG82" i="3"/>
  <c r="AF82" i="3"/>
  <c r="AI82" i="3" s="1"/>
  <c r="AG81" i="3"/>
  <c r="AF81" i="3"/>
  <c r="AI81" i="3" s="1"/>
  <c r="AG80" i="3"/>
  <c r="AF80" i="3"/>
  <c r="AG79" i="3"/>
  <c r="AF79" i="3"/>
  <c r="AG78" i="3"/>
  <c r="AF78" i="3"/>
  <c r="AG77" i="3"/>
  <c r="AF77" i="3"/>
  <c r="AG76" i="3"/>
  <c r="AF76" i="3"/>
  <c r="AG75" i="3"/>
  <c r="AF75" i="3"/>
  <c r="AG74" i="3"/>
  <c r="AF74" i="3"/>
  <c r="AI74" i="3" s="1"/>
  <c r="AG73" i="3"/>
  <c r="AF73" i="3"/>
  <c r="AI73" i="3" s="1"/>
  <c r="AG72" i="3"/>
  <c r="AF72" i="3"/>
  <c r="AI72" i="3" s="1"/>
  <c r="AG71" i="3"/>
  <c r="AF71" i="3"/>
  <c r="AI71" i="3" s="1"/>
  <c r="AG70" i="3"/>
  <c r="AF70" i="3"/>
  <c r="AG69" i="3"/>
  <c r="AF69" i="3"/>
  <c r="AG68" i="3"/>
  <c r="AF68" i="3"/>
  <c r="AG66" i="3"/>
  <c r="AF66" i="3"/>
  <c r="AI66" i="3" s="1"/>
  <c r="AG65" i="3"/>
  <c r="AF65" i="3"/>
  <c r="AI65" i="3" s="1"/>
  <c r="AG64" i="3"/>
  <c r="AF64" i="3"/>
  <c r="AI64" i="3" s="1"/>
  <c r="AG63" i="3"/>
  <c r="AF63" i="3"/>
  <c r="AG62" i="3"/>
  <c r="AF62" i="3"/>
  <c r="AG61" i="3"/>
  <c r="AF61" i="3"/>
  <c r="AG60" i="3"/>
  <c r="AF60" i="3"/>
  <c r="AG59" i="3"/>
  <c r="AF59" i="3"/>
  <c r="AG58" i="3"/>
  <c r="AF58" i="3"/>
  <c r="AG57" i="3"/>
  <c r="AF57" i="3"/>
  <c r="AG56" i="3"/>
  <c r="AF56" i="3"/>
  <c r="AG55" i="3"/>
  <c r="AF55" i="3"/>
  <c r="AG54" i="3"/>
  <c r="AF54" i="3"/>
  <c r="AG53" i="3"/>
  <c r="AF53" i="3"/>
  <c r="AG52" i="3"/>
  <c r="AF52" i="3"/>
  <c r="AG51" i="3"/>
  <c r="AF51" i="3"/>
  <c r="AG50" i="3"/>
  <c r="AF50" i="3"/>
  <c r="AI50" i="3" s="1"/>
  <c r="AG49" i="3"/>
  <c r="AF49" i="3"/>
  <c r="AI49" i="3" s="1"/>
  <c r="AG48" i="3"/>
  <c r="AF48" i="3"/>
  <c r="AI48" i="3" s="1"/>
  <c r="AG47" i="3"/>
  <c r="AF47" i="3"/>
  <c r="AI47" i="3" s="1"/>
  <c r="AG46" i="3"/>
  <c r="AF46" i="3"/>
  <c r="AI46" i="3" s="1"/>
  <c r="AG45" i="3"/>
  <c r="AF45" i="3"/>
  <c r="AG44" i="3"/>
  <c r="AF44" i="3"/>
  <c r="AG43" i="3"/>
  <c r="AF43" i="3"/>
  <c r="AG42" i="3"/>
  <c r="AF42" i="3"/>
  <c r="AI42" i="3" s="1"/>
  <c r="AG41" i="3"/>
  <c r="AF41" i="3"/>
  <c r="AI41" i="3" s="1"/>
  <c r="AG40" i="3"/>
  <c r="AF40" i="3"/>
  <c r="AI40" i="3" s="1"/>
  <c r="AG39" i="3"/>
  <c r="AF39" i="3"/>
  <c r="AG38" i="3"/>
  <c r="AF38" i="3"/>
  <c r="AG37" i="3"/>
  <c r="AF37" i="3"/>
  <c r="AG36" i="3"/>
  <c r="AF36" i="3"/>
  <c r="AG35" i="3"/>
  <c r="AF35" i="3"/>
  <c r="AG34" i="3"/>
  <c r="AF34" i="3"/>
  <c r="AI34" i="3" s="1"/>
  <c r="AG33" i="3"/>
  <c r="AF33" i="3"/>
  <c r="AI33" i="3" s="1"/>
  <c r="AG32" i="3"/>
  <c r="AF32" i="3"/>
  <c r="AI32" i="3" s="1"/>
  <c r="AG31" i="3"/>
  <c r="AF31" i="3"/>
  <c r="AI31" i="3" s="1"/>
  <c r="AG30" i="3"/>
  <c r="AF30" i="3"/>
  <c r="AG29" i="3"/>
  <c r="AF29" i="3"/>
  <c r="AG28" i="3"/>
  <c r="AF28" i="3"/>
  <c r="AG27" i="3"/>
  <c r="AF27" i="3"/>
  <c r="AG26" i="3"/>
  <c r="AF26" i="3"/>
  <c r="AI26" i="3" s="1"/>
  <c r="AG25" i="3"/>
  <c r="AF25" i="3"/>
  <c r="AI25" i="3" s="1"/>
  <c r="AG24" i="3"/>
  <c r="AF24" i="3"/>
  <c r="AI24" i="3" s="1"/>
  <c r="AG23" i="3"/>
  <c r="AF23" i="3"/>
  <c r="AI23" i="3" s="1"/>
  <c r="AG22" i="3"/>
  <c r="AF22" i="3"/>
  <c r="AI22" i="3" s="1"/>
  <c r="AG21" i="3"/>
  <c r="AF21" i="3"/>
  <c r="AG20" i="3"/>
  <c r="AF20" i="3"/>
  <c r="AG19" i="3"/>
  <c r="AF19" i="3"/>
  <c r="AG18" i="3"/>
  <c r="AF18" i="3"/>
  <c r="AI18" i="3" s="1"/>
  <c r="AG17" i="3"/>
  <c r="AF17" i="3"/>
  <c r="AI17" i="3" s="1"/>
  <c r="AG16" i="3"/>
  <c r="AF16" i="3"/>
  <c r="AI16" i="3" s="1"/>
  <c r="AG15" i="3"/>
  <c r="AF15" i="3"/>
  <c r="AI15" i="3" s="1"/>
  <c r="AG14" i="3"/>
  <c r="AF14" i="3"/>
  <c r="AG13" i="3"/>
  <c r="AF13" i="3"/>
  <c r="AG12" i="3"/>
  <c r="AF12" i="3"/>
  <c r="AG11" i="3"/>
  <c r="AF11" i="3"/>
  <c r="AG10" i="3"/>
  <c r="AF10" i="3"/>
  <c r="AI10" i="3" s="1"/>
  <c r="AG9" i="3"/>
  <c r="AF9" i="3"/>
  <c r="AI9" i="3" s="1"/>
  <c r="AG8" i="3"/>
  <c r="AF8" i="3"/>
  <c r="AI8" i="3" s="1"/>
  <c r="AG7" i="3"/>
  <c r="AF7" i="3"/>
  <c r="AI7" i="3" s="1"/>
  <c r="AG6" i="3"/>
  <c r="AF6" i="3"/>
  <c r="AG5" i="3"/>
  <c r="AF5" i="3"/>
  <c r="AG4" i="3"/>
  <c r="AF4" i="3"/>
  <c r="AG3" i="3"/>
  <c r="AF3" i="3"/>
  <c r="W218" i="3"/>
  <c r="V218" i="3"/>
  <c r="Y218" i="3" s="1"/>
  <c r="W217" i="3"/>
  <c r="V217" i="3"/>
  <c r="Y217" i="3" s="1"/>
  <c r="W216" i="3"/>
  <c r="V216" i="3"/>
  <c r="Y216" i="3" s="1"/>
  <c r="W215" i="3"/>
  <c r="V215" i="3"/>
  <c r="W214" i="3"/>
  <c r="V214" i="3"/>
  <c r="W213" i="3"/>
  <c r="V213" i="3"/>
  <c r="W212" i="3"/>
  <c r="V212" i="3"/>
  <c r="W211" i="3"/>
  <c r="V211" i="3"/>
  <c r="W210" i="3"/>
  <c r="V210" i="3"/>
  <c r="Y210" i="3" s="1"/>
  <c r="W209" i="3"/>
  <c r="V209" i="3"/>
  <c r="Y209" i="3" s="1"/>
  <c r="W208" i="3"/>
  <c r="V208" i="3"/>
  <c r="Y208" i="3" s="1"/>
  <c r="W207" i="3"/>
  <c r="V207" i="3"/>
  <c r="W206" i="3"/>
  <c r="V206" i="3"/>
  <c r="W205" i="3"/>
  <c r="V205" i="3"/>
  <c r="W204" i="3"/>
  <c r="V204" i="3"/>
  <c r="W203" i="3"/>
  <c r="V203" i="3"/>
  <c r="W202" i="3"/>
  <c r="V202" i="3"/>
  <c r="Y202" i="3" s="1"/>
  <c r="W201" i="3"/>
  <c r="V201" i="3"/>
  <c r="Y201" i="3" s="1"/>
  <c r="W200" i="3"/>
  <c r="V200" i="3"/>
  <c r="Y200" i="3" s="1"/>
  <c r="W199" i="3"/>
  <c r="V199" i="3"/>
  <c r="W198" i="3"/>
  <c r="V198" i="3"/>
  <c r="W197" i="3"/>
  <c r="V197" i="3"/>
  <c r="W196" i="3"/>
  <c r="V196" i="3"/>
  <c r="W195" i="3"/>
  <c r="V195" i="3"/>
  <c r="W194" i="3"/>
  <c r="V194" i="3"/>
  <c r="Y194" i="3" s="1"/>
  <c r="W193" i="3"/>
  <c r="V193" i="3"/>
  <c r="Y193" i="3" s="1"/>
  <c r="W192" i="3"/>
  <c r="V192" i="3"/>
  <c r="Y192" i="3" s="1"/>
  <c r="W191" i="3"/>
  <c r="V191" i="3"/>
  <c r="Y191" i="3" s="1"/>
  <c r="W190" i="3"/>
  <c r="V190" i="3"/>
  <c r="W189" i="3"/>
  <c r="V189" i="3"/>
  <c r="W188" i="3"/>
  <c r="V188" i="3"/>
  <c r="W187" i="3"/>
  <c r="V187" i="3"/>
  <c r="W186" i="3"/>
  <c r="V186" i="3"/>
  <c r="Y186" i="3" s="1"/>
  <c r="W185" i="3"/>
  <c r="V185" i="3"/>
  <c r="Y185" i="3" s="1"/>
  <c r="W184" i="3"/>
  <c r="V184" i="3"/>
  <c r="Y184" i="3" s="1"/>
  <c r="W183" i="3"/>
  <c r="V183" i="3"/>
  <c r="Y183" i="3" s="1"/>
  <c r="W182" i="3"/>
  <c r="V182" i="3"/>
  <c r="Y182" i="3" s="1"/>
  <c r="W181" i="3"/>
  <c r="V181" i="3"/>
  <c r="W180" i="3"/>
  <c r="V180" i="3"/>
  <c r="W179" i="3"/>
  <c r="V179" i="3"/>
  <c r="W178" i="3"/>
  <c r="V178" i="3"/>
  <c r="Y178" i="3" s="1"/>
  <c r="W177" i="3"/>
  <c r="V177" i="3"/>
  <c r="Y177" i="3" s="1"/>
  <c r="W176" i="3"/>
  <c r="V176" i="3"/>
  <c r="Y176" i="3" s="1"/>
  <c r="W175" i="3"/>
  <c r="V175" i="3"/>
  <c r="Y175" i="3" s="1"/>
  <c r="W174" i="3"/>
  <c r="V174" i="3"/>
  <c r="W173" i="3"/>
  <c r="V173" i="3"/>
  <c r="W172" i="3"/>
  <c r="V172" i="3"/>
  <c r="W171" i="3"/>
  <c r="V171" i="3"/>
  <c r="W170" i="3"/>
  <c r="V170" i="3"/>
  <c r="Y170" i="3" s="1"/>
  <c r="W169" i="3"/>
  <c r="V169" i="3"/>
  <c r="Y169" i="3" s="1"/>
  <c r="W168" i="3"/>
  <c r="V168" i="3"/>
  <c r="W167" i="3"/>
  <c r="V167" i="3"/>
  <c r="W166" i="3"/>
  <c r="V166" i="3"/>
  <c r="W165" i="3"/>
  <c r="V165" i="3"/>
  <c r="W164" i="3"/>
  <c r="V164" i="3"/>
  <c r="W163" i="3"/>
  <c r="V163" i="3"/>
  <c r="W162" i="3"/>
  <c r="V162" i="3"/>
  <c r="Y162" i="3" s="1"/>
  <c r="W161" i="3"/>
  <c r="V161" i="3"/>
  <c r="Y161" i="3" s="1"/>
  <c r="W160" i="3"/>
  <c r="V160" i="3"/>
  <c r="Y160" i="3" s="1"/>
  <c r="W159" i="3"/>
  <c r="V159" i="3"/>
  <c r="W158" i="3"/>
  <c r="V158" i="3"/>
  <c r="W157" i="3"/>
  <c r="V157" i="3"/>
  <c r="W156" i="3"/>
  <c r="V156" i="3"/>
  <c r="W155" i="3"/>
  <c r="V155" i="3"/>
  <c r="W154" i="3"/>
  <c r="V154" i="3"/>
  <c r="Y154" i="3" s="1"/>
  <c r="W153" i="3"/>
  <c r="V153" i="3"/>
  <c r="Y153" i="3" s="1"/>
  <c r="W152" i="3"/>
  <c r="V152" i="3"/>
  <c r="Y152" i="3" s="1"/>
  <c r="W151" i="3"/>
  <c r="V151" i="3"/>
  <c r="Y151" i="3" s="1"/>
  <c r="W150" i="3"/>
  <c r="V150" i="3"/>
  <c r="W149" i="3"/>
  <c r="V149" i="3"/>
  <c r="W148" i="3"/>
  <c r="V148" i="3"/>
  <c r="W147" i="3"/>
  <c r="V147" i="3"/>
  <c r="W146" i="3"/>
  <c r="V146" i="3"/>
  <c r="Y146" i="3" s="1"/>
  <c r="W145" i="3"/>
  <c r="V145" i="3"/>
  <c r="Y145" i="3" s="1"/>
  <c r="W144" i="3"/>
  <c r="V144" i="3"/>
  <c r="Y144" i="3" s="1"/>
  <c r="W143" i="3"/>
  <c r="V143" i="3"/>
  <c r="Y143" i="3" s="1"/>
  <c r="W142" i="3"/>
  <c r="V142" i="3"/>
  <c r="W141" i="3"/>
  <c r="V141" i="3"/>
  <c r="W140" i="3"/>
  <c r="V140" i="3"/>
  <c r="W139" i="3"/>
  <c r="V139" i="3"/>
  <c r="W138" i="3"/>
  <c r="V138" i="3"/>
  <c r="Y138" i="3" s="1"/>
  <c r="W137" i="3"/>
  <c r="V137" i="3"/>
  <c r="Y137" i="3" s="1"/>
  <c r="W136" i="3"/>
  <c r="V136" i="3"/>
  <c r="Y136" i="3" s="1"/>
  <c r="W135" i="3"/>
  <c r="V135" i="3"/>
  <c r="Y135" i="3" s="1"/>
  <c r="W134" i="3"/>
  <c r="V134" i="3"/>
  <c r="W133" i="3"/>
  <c r="V133" i="3"/>
  <c r="W132" i="3"/>
  <c r="V132" i="3"/>
  <c r="W131" i="3"/>
  <c r="V131" i="3"/>
  <c r="W130" i="3"/>
  <c r="V130" i="3"/>
  <c r="Y130" i="3" s="1"/>
  <c r="W129" i="3"/>
  <c r="V129" i="3"/>
  <c r="Y129" i="3" s="1"/>
  <c r="W128" i="3"/>
  <c r="V128" i="3"/>
  <c r="Y128" i="3" s="1"/>
  <c r="W127" i="3"/>
  <c r="V127" i="3"/>
  <c r="W126" i="3"/>
  <c r="V126" i="3"/>
  <c r="W125" i="3"/>
  <c r="V125" i="3"/>
  <c r="W124" i="3"/>
  <c r="V124" i="3"/>
  <c r="W123" i="3"/>
  <c r="V123" i="3"/>
  <c r="W122" i="3"/>
  <c r="V122" i="3"/>
  <c r="Y122" i="3" s="1"/>
  <c r="W121" i="3"/>
  <c r="V121" i="3"/>
  <c r="Y121" i="3" s="1"/>
  <c r="W120" i="3"/>
  <c r="V120" i="3"/>
  <c r="Y120" i="3" s="1"/>
  <c r="W119" i="3"/>
  <c r="V119" i="3"/>
  <c r="Y119" i="3" s="1"/>
  <c r="W118" i="3"/>
  <c r="V118" i="3"/>
  <c r="Y118" i="3" s="1"/>
  <c r="W117" i="3"/>
  <c r="V117" i="3"/>
  <c r="W116" i="3"/>
  <c r="V116" i="3"/>
  <c r="W115" i="3"/>
  <c r="V115" i="3"/>
  <c r="W114" i="3"/>
  <c r="V114" i="3"/>
  <c r="Y114" i="3" s="1"/>
  <c r="W113" i="3"/>
  <c r="V113" i="3"/>
  <c r="Y113" i="3" s="1"/>
  <c r="W112" i="3"/>
  <c r="V112" i="3"/>
  <c r="Y112" i="3" s="1"/>
  <c r="W111" i="3"/>
  <c r="V111" i="3"/>
  <c r="Y111" i="3" s="1"/>
  <c r="W110" i="3"/>
  <c r="V110" i="3"/>
  <c r="Y110" i="3" s="1"/>
  <c r="W109" i="3"/>
  <c r="V109" i="3"/>
  <c r="W108" i="3"/>
  <c r="V108" i="3"/>
  <c r="W107" i="3"/>
  <c r="V107" i="3"/>
  <c r="W106" i="3"/>
  <c r="V106" i="3"/>
  <c r="Y106" i="3" s="1"/>
  <c r="W105" i="3"/>
  <c r="V105" i="3"/>
  <c r="Y105" i="3" s="1"/>
  <c r="W104" i="3"/>
  <c r="V104" i="3"/>
  <c r="Y104" i="3" s="1"/>
  <c r="W103" i="3"/>
  <c r="V103" i="3"/>
  <c r="Y103" i="3" s="1"/>
  <c r="W102" i="3"/>
  <c r="V102" i="3"/>
  <c r="W101" i="3"/>
  <c r="V101" i="3"/>
  <c r="W100" i="3"/>
  <c r="V100" i="3"/>
  <c r="W99" i="3"/>
  <c r="V99" i="3"/>
  <c r="W98" i="3"/>
  <c r="V98" i="3"/>
  <c r="Y98" i="3" s="1"/>
  <c r="W97" i="3"/>
  <c r="V97" i="3"/>
  <c r="Y97" i="3" s="1"/>
  <c r="W96" i="3"/>
  <c r="V96" i="3"/>
  <c r="Y96" i="3" s="1"/>
  <c r="W95" i="3"/>
  <c r="V95" i="3"/>
  <c r="Y95" i="3" s="1"/>
  <c r="W94" i="3"/>
  <c r="V94" i="3"/>
  <c r="W93" i="3"/>
  <c r="V93" i="3"/>
  <c r="W92" i="3"/>
  <c r="V92" i="3"/>
  <c r="W91" i="3"/>
  <c r="V91" i="3"/>
  <c r="W90" i="3"/>
  <c r="V90" i="3"/>
  <c r="Y90" i="3" s="1"/>
  <c r="W89" i="3"/>
  <c r="V89" i="3"/>
  <c r="Y89" i="3" s="1"/>
  <c r="W88" i="3"/>
  <c r="V88" i="3"/>
  <c r="Y88" i="3" s="1"/>
  <c r="W87" i="3"/>
  <c r="V87" i="3"/>
  <c r="Y87" i="3" s="1"/>
  <c r="W86" i="3"/>
  <c r="V86" i="3"/>
  <c r="W85" i="3"/>
  <c r="V85" i="3"/>
  <c r="W84" i="3"/>
  <c r="V84" i="3"/>
  <c r="W83" i="3"/>
  <c r="V83" i="3"/>
  <c r="W82" i="3"/>
  <c r="V82" i="3"/>
  <c r="Y82" i="3" s="1"/>
  <c r="W81" i="3"/>
  <c r="V81" i="3"/>
  <c r="Y81" i="3" s="1"/>
  <c r="W80" i="3"/>
  <c r="V80" i="3"/>
  <c r="W79" i="3"/>
  <c r="V79" i="3"/>
  <c r="W78" i="3"/>
  <c r="V78" i="3"/>
  <c r="W77" i="3"/>
  <c r="V77" i="3"/>
  <c r="W76" i="3"/>
  <c r="V76" i="3"/>
  <c r="W75" i="3"/>
  <c r="V75" i="3"/>
  <c r="W74" i="3"/>
  <c r="V74" i="3"/>
  <c r="Y74" i="3" s="1"/>
  <c r="W73" i="3"/>
  <c r="V73" i="3"/>
  <c r="Y73" i="3" s="1"/>
  <c r="W72" i="3"/>
  <c r="V72" i="3"/>
  <c r="Y72" i="3" s="1"/>
  <c r="W71" i="3"/>
  <c r="V71" i="3"/>
  <c r="Y71" i="3" s="1"/>
  <c r="W70" i="3"/>
  <c r="V70" i="3"/>
  <c r="W69" i="3"/>
  <c r="V69" i="3"/>
  <c r="W68" i="3"/>
  <c r="V68" i="3"/>
  <c r="W67" i="3"/>
  <c r="V67" i="3"/>
  <c r="W66" i="3"/>
  <c r="V66" i="3"/>
  <c r="Y66" i="3" s="1"/>
  <c r="W65" i="3"/>
  <c r="V65" i="3"/>
  <c r="Y65" i="3" s="1"/>
  <c r="W64" i="3"/>
  <c r="V64" i="3"/>
  <c r="Y64" i="3" s="1"/>
  <c r="Y63" i="3"/>
  <c r="Y62" i="3"/>
  <c r="Y61" i="3"/>
  <c r="Y60" i="3"/>
  <c r="Y59" i="3"/>
  <c r="Y58" i="3"/>
  <c r="Y57" i="3"/>
  <c r="Y56" i="3"/>
  <c r="Y55" i="3"/>
  <c r="Y54" i="3"/>
  <c r="Y53" i="3"/>
  <c r="Y52" i="3"/>
  <c r="Y51" i="3"/>
  <c r="Y50" i="3"/>
  <c r="Y49" i="3"/>
  <c r="Y48" i="3"/>
  <c r="Y47" i="3"/>
  <c r="Y46" i="3"/>
  <c r="Y45" i="3"/>
  <c r="Y44" i="3"/>
  <c r="Y43" i="3"/>
  <c r="Y42" i="3"/>
  <c r="Y41" i="3"/>
  <c r="Y40" i="3"/>
  <c r="Y39" i="3"/>
  <c r="Y38" i="3"/>
  <c r="Y37" i="3"/>
  <c r="Y36" i="3"/>
  <c r="Y35" i="3"/>
  <c r="Y34" i="3"/>
  <c r="Y33" i="3"/>
  <c r="Y32" i="3"/>
  <c r="Y31" i="3"/>
  <c r="Y30" i="3"/>
  <c r="Y29" i="3"/>
  <c r="Y28" i="3"/>
  <c r="Y27" i="3"/>
  <c r="Y26" i="3"/>
  <c r="Y25" i="3"/>
  <c r="Y24" i="3"/>
  <c r="Y23" i="3"/>
  <c r="Y22" i="3"/>
  <c r="Y21" i="3"/>
  <c r="Y20" i="3"/>
  <c r="Y19" i="3"/>
  <c r="Y18" i="3"/>
  <c r="Y17" i="3"/>
  <c r="Y16" i="3"/>
  <c r="Y15" i="3"/>
  <c r="Y14" i="3"/>
  <c r="Y13" i="3"/>
  <c r="Y12" i="3"/>
  <c r="Y11" i="3"/>
  <c r="Y10" i="3"/>
  <c r="Y9" i="3"/>
  <c r="Y8" i="3"/>
  <c r="Y7" i="3"/>
  <c r="M218" i="3"/>
  <c r="L218" i="3"/>
  <c r="M217" i="3"/>
  <c r="L217" i="3"/>
  <c r="N217" i="3" s="1"/>
  <c r="M216" i="3"/>
  <c r="L216" i="3"/>
  <c r="M210" i="3"/>
  <c r="L210" i="3"/>
  <c r="M209" i="3"/>
  <c r="L209" i="3"/>
  <c r="M208" i="3"/>
  <c r="L208" i="3"/>
  <c r="N208" i="3" s="1"/>
  <c r="M202" i="3"/>
  <c r="L202" i="3"/>
  <c r="N202" i="3" s="1"/>
  <c r="M201" i="3"/>
  <c r="L201" i="3"/>
  <c r="M200" i="3"/>
  <c r="L200" i="3"/>
  <c r="M194" i="3"/>
  <c r="L194" i="3"/>
  <c r="M193" i="3"/>
  <c r="L193" i="3"/>
  <c r="N193" i="3" s="1"/>
  <c r="M192" i="3"/>
  <c r="L192" i="3"/>
  <c r="M191" i="3"/>
  <c r="L191" i="3"/>
  <c r="M186" i="3"/>
  <c r="L186" i="3"/>
  <c r="M185" i="3"/>
  <c r="L185" i="3"/>
  <c r="M184" i="3"/>
  <c r="L184" i="3"/>
  <c r="N184" i="3" s="1"/>
  <c r="M183" i="3"/>
  <c r="L183" i="3"/>
  <c r="M182" i="3"/>
  <c r="L182" i="3"/>
  <c r="M178" i="3"/>
  <c r="L178" i="3"/>
  <c r="N178" i="3" s="1"/>
  <c r="M177" i="3"/>
  <c r="L177" i="3"/>
  <c r="M176" i="3"/>
  <c r="L176" i="3"/>
  <c r="M175" i="3"/>
  <c r="L175" i="3"/>
  <c r="N175" i="3" s="1"/>
  <c r="M170" i="3"/>
  <c r="L170" i="3"/>
  <c r="M169" i="3"/>
  <c r="L169" i="3"/>
  <c r="N169" i="3" s="1"/>
  <c r="M162" i="3"/>
  <c r="L162" i="3"/>
  <c r="M161" i="3"/>
  <c r="L161" i="3"/>
  <c r="M160" i="3"/>
  <c r="L160" i="3"/>
  <c r="N160" i="3" s="1"/>
  <c r="M154" i="3"/>
  <c r="L154" i="3"/>
  <c r="N154" i="3" s="1"/>
  <c r="M153" i="3"/>
  <c r="L153" i="3"/>
  <c r="M152" i="3"/>
  <c r="L152" i="3"/>
  <c r="M151" i="3"/>
  <c r="L151" i="3"/>
  <c r="N151" i="3" s="1"/>
  <c r="M146" i="3"/>
  <c r="L146" i="3"/>
  <c r="M145" i="3"/>
  <c r="L145" i="3"/>
  <c r="N145" i="3" s="1"/>
  <c r="M144" i="3"/>
  <c r="L144" i="3"/>
  <c r="M143" i="3"/>
  <c r="L143" i="3"/>
  <c r="M138" i="3"/>
  <c r="L138" i="3"/>
  <c r="M137" i="3"/>
  <c r="L137" i="3"/>
  <c r="M136" i="3"/>
  <c r="L136" i="3"/>
  <c r="N136" i="3" s="1"/>
  <c r="M135" i="3"/>
  <c r="L135" i="3"/>
  <c r="M130" i="3"/>
  <c r="L130" i="3"/>
  <c r="N130" i="3" s="1"/>
  <c r="M129" i="3"/>
  <c r="L129" i="3"/>
  <c r="M128" i="3"/>
  <c r="L128" i="3"/>
  <c r="M122" i="3"/>
  <c r="L122" i="3"/>
  <c r="M121" i="3"/>
  <c r="L121" i="3"/>
  <c r="N121" i="3" s="1"/>
  <c r="M120" i="3"/>
  <c r="L120" i="3"/>
  <c r="M119" i="3"/>
  <c r="L119" i="3"/>
  <c r="M118" i="3"/>
  <c r="L118" i="3"/>
  <c r="N118" i="3" s="1"/>
  <c r="M114" i="3"/>
  <c r="L114" i="3"/>
  <c r="M113" i="3"/>
  <c r="L113" i="3"/>
  <c r="M112" i="3"/>
  <c r="L112" i="3"/>
  <c r="N112" i="3" s="1"/>
  <c r="M111" i="3"/>
  <c r="L111" i="3"/>
  <c r="M110" i="3"/>
  <c r="L110" i="3"/>
  <c r="M106" i="3"/>
  <c r="L106" i="3"/>
  <c r="N106" i="3" s="1"/>
  <c r="M105" i="3"/>
  <c r="L105" i="3"/>
  <c r="M104" i="3"/>
  <c r="L104" i="3"/>
  <c r="M103" i="3"/>
  <c r="L103" i="3"/>
  <c r="N103" i="3" s="1"/>
  <c r="M98" i="3"/>
  <c r="L98" i="3"/>
  <c r="M97" i="3"/>
  <c r="L97" i="3"/>
  <c r="N97" i="3" s="1"/>
  <c r="M96" i="3"/>
  <c r="L96" i="3"/>
  <c r="M95" i="3"/>
  <c r="L95" i="3"/>
  <c r="M90" i="3"/>
  <c r="L90" i="3"/>
  <c r="M89" i="3"/>
  <c r="L89" i="3"/>
  <c r="M88" i="3"/>
  <c r="L88" i="3"/>
  <c r="N88" i="3" s="1"/>
  <c r="M87" i="3"/>
  <c r="L87" i="3"/>
  <c r="M82" i="3"/>
  <c r="L82" i="3"/>
  <c r="N82" i="3" s="1"/>
  <c r="M81" i="3"/>
  <c r="L81" i="3"/>
  <c r="M74" i="3"/>
  <c r="L74" i="3"/>
  <c r="M73" i="3"/>
  <c r="L73" i="3"/>
  <c r="N73" i="3" s="1"/>
  <c r="M72" i="3"/>
  <c r="L72" i="3"/>
  <c r="M71" i="3"/>
  <c r="L71" i="3"/>
  <c r="M66" i="3"/>
  <c r="L66" i="3"/>
  <c r="M65" i="3"/>
  <c r="L65" i="3"/>
  <c r="M64" i="3"/>
  <c r="L64" i="3"/>
  <c r="N64" i="3" s="1"/>
  <c r="M50" i="3"/>
  <c r="L50" i="3"/>
  <c r="M49" i="3"/>
  <c r="L49" i="3"/>
  <c r="N49" i="3" s="1"/>
  <c r="M48" i="3"/>
  <c r="L48" i="3"/>
  <c r="M47" i="3"/>
  <c r="L47" i="3"/>
  <c r="M46" i="3"/>
  <c r="L46" i="3"/>
  <c r="N46" i="3" s="1"/>
  <c r="M42" i="3"/>
  <c r="L42" i="3"/>
  <c r="M41" i="3"/>
  <c r="L41" i="3"/>
  <c r="M40" i="3"/>
  <c r="L40" i="3"/>
  <c r="N40" i="3" s="1"/>
  <c r="M34" i="3"/>
  <c r="L34" i="3"/>
  <c r="N34" i="3" s="1"/>
  <c r="M33" i="3"/>
  <c r="L33" i="3"/>
  <c r="M32" i="3"/>
  <c r="L32" i="3"/>
  <c r="M31" i="3"/>
  <c r="L31" i="3"/>
  <c r="N31" i="3" s="1"/>
  <c r="M26" i="3"/>
  <c r="L26" i="3"/>
  <c r="M25" i="3"/>
  <c r="L25" i="3"/>
  <c r="N25" i="3" s="1"/>
  <c r="M24" i="3"/>
  <c r="L24" i="3"/>
  <c r="M23" i="3"/>
  <c r="L23" i="3"/>
  <c r="M18" i="3"/>
  <c r="L18" i="3"/>
  <c r="M17" i="3"/>
  <c r="L17" i="3"/>
  <c r="M16" i="3"/>
  <c r="L16" i="3"/>
  <c r="N16" i="3" s="1"/>
  <c r="M15" i="3"/>
  <c r="L15" i="3"/>
  <c r="M10" i="3"/>
  <c r="L10" i="3"/>
  <c r="N10" i="3" s="1"/>
  <c r="M9" i="3"/>
  <c r="L9" i="3"/>
  <c r="M8" i="3"/>
  <c r="L8" i="3"/>
  <c r="M7" i="3"/>
  <c r="L7" i="3"/>
  <c r="N7" i="3" s="1"/>
  <c r="A930" i="5"/>
  <c r="A642" i="5"/>
  <c r="A641" i="5"/>
  <c r="A640" i="5"/>
  <c r="A639" i="5"/>
  <c r="A638" i="5"/>
  <c r="A637" i="5"/>
  <c r="A636" i="5"/>
  <c r="A635" i="5"/>
  <c r="A633" i="5"/>
  <c r="A632" i="5"/>
  <c r="A631" i="5"/>
  <c r="A630" i="5"/>
  <c r="A629" i="5"/>
  <c r="A628" i="5"/>
  <c r="A627" i="5"/>
  <c r="A626" i="5"/>
  <c r="A624" i="5"/>
  <c r="A623" i="5"/>
  <c r="A622" i="5"/>
  <c r="A621" i="5"/>
  <c r="A620" i="5"/>
  <c r="A619" i="5"/>
  <c r="A618" i="5"/>
  <c r="A617" i="5"/>
  <c r="A615" i="5"/>
  <c r="A614" i="5"/>
  <c r="A613" i="5"/>
  <c r="A612" i="5"/>
  <c r="A611" i="5"/>
  <c r="C116" i="4"/>
  <c r="C108" i="4"/>
  <c r="C100" i="4"/>
  <c r="C92" i="4"/>
  <c r="C84" i="4"/>
  <c r="C76" i="4"/>
  <c r="C68" i="4"/>
  <c r="C60" i="4"/>
  <c r="C52" i="4"/>
  <c r="C20" i="4"/>
  <c r="BB3" i="3" l="1"/>
  <c r="KH107" i="4"/>
  <c r="KE118" i="4"/>
  <c r="KI72" i="4"/>
  <c r="KI90" i="4"/>
  <c r="KS90" i="4" s="1"/>
  <c r="LC90" i="4" s="1"/>
  <c r="KK72" i="4"/>
  <c r="KU72" i="4" s="1"/>
  <c r="LE72" i="4" s="1"/>
  <c r="KH77" i="4"/>
  <c r="KM98" i="4"/>
  <c r="KM81" i="4"/>
  <c r="KW81" i="4" s="1"/>
  <c r="LG81" i="4" s="1"/>
  <c r="KL73" i="4"/>
  <c r="KM104" i="4"/>
  <c r="KE104" i="4"/>
  <c r="KL87" i="4"/>
  <c r="KF109" i="4"/>
  <c r="KM103" i="4"/>
  <c r="KI89" i="4"/>
  <c r="KS89" i="4" s="1"/>
  <c r="LC89" i="4" s="1"/>
  <c r="KJ85" i="4"/>
  <c r="KT85" i="4" s="1"/>
  <c r="LD85" i="4" s="1"/>
  <c r="KE98" i="4"/>
  <c r="KL118" i="4"/>
  <c r="KV118" i="4" s="1"/>
  <c r="LF118" i="4" s="1"/>
  <c r="KI75" i="4"/>
  <c r="KS75" i="4" s="1"/>
  <c r="LC75" i="4" s="1"/>
  <c r="KH86" i="4"/>
  <c r="KR86" i="4" s="1"/>
  <c r="LB86" i="4" s="1"/>
  <c r="KH96" i="4"/>
  <c r="KM87" i="4"/>
  <c r="KF88" i="4"/>
  <c r="KP88" i="4" s="1"/>
  <c r="KZ88" i="4" s="1"/>
  <c r="KJ112" i="4"/>
  <c r="KT112" i="4" s="1"/>
  <c r="LD112" i="4" s="1"/>
  <c r="KG86" i="4"/>
  <c r="KM82" i="4"/>
  <c r="KK102" i="4"/>
  <c r="KU102" i="4" s="1"/>
  <c r="LE102" i="4" s="1"/>
  <c r="KI107" i="4"/>
  <c r="KS107" i="4" s="1"/>
  <c r="LC107" i="4" s="1"/>
  <c r="KG74" i="4"/>
  <c r="KF89" i="4"/>
  <c r="KF85" i="4"/>
  <c r="KJ86" i="4"/>
  <c r="KI87" i="4"/>
  <c r="KJ103" i="4"/>
  <c r="KL92" i="4"/>
  <c r="KK100" i="4"/>
  <c r="KK115" i="4"/>
  <c r="KE111" i="4"/>
  <c r="KM84" i="4"/>
  <c r="KL78" i="4"/>
  <c r="KL84" i="4"/>
  <c r="KL117" i="4"/>
  <c r="KV117" i="4" s="1"/>
  <c r="LF117" i="4" s="1"/>
  <c r="KG98" i="4"/>
  <c r="KF86" i="4"/>
  <c r="KP86" i="4" s="1"/>
  <c r="KZ86" i="4" s="1"/>
  <c r="KG92" i="4"/>
  <c r="KK106" i="4"/>
  <c r="KM83" i="4"/>
  <c r="KW83" i="4" s="1"/>
  <c r="LG83" i="4" s="1"/>
  <c r="KI101" i="4"/>
  <c r="KK79" i="4"/>
  <c r="KG112" i="4"/>
  <c r="KM76" i="4"/>
  <c r="KW76" i="4" s="1"/>
  <c r="LG76" i="4" s="1"/>
  <c r="KF102" i="4"/>
  <c r="KM85" i="4"/>
  <c r="KW85" i="4" s="1"/>
  <c r="LG85" i="4" s="1"/>
  <c r="KF112" i="4"/>
  <c r="KP112" i="4" s="1"/>
  <c r="KZ112" i="4" s="1"/>
  <c r="KK96" i="4"/>
  <c r="KU96" i="4" s="1"/>
  <c r="LE96" i="4" s="1"/>
  <c r="KL113" i="4"/>
  <c r="KV113" i="4" s="1"/>
  <c r="LF113" i="4" s="1"/>
  <c r="KG110" i="4"/>
  <c r="KL108" i="4"/>
  <c r="KH92" i="4"/>
  <c r="KR92" i="4" s="1"/>
  <c r="LB92" i="4" s="1"/>
  <c r="KJ93" i="4"/>
  <c r="KT93" i="4" s="1"/>
  <c r="LD93" i="4" s="1"/>
  <c r="KM75" i="4"/>
  <c r="KI77" i="4"/>
  <c r="KK117" i="4"/>
  <c r="KM108" i="4"/>
  <c r="KK104" i="4"/>
  <c r="KE79" i="4"/>
  <c r="KL114" i="4"/>
  <c r="KE91" i="4"/>
  <c r="KK91" i="4"/>
  <c r="KE93" i="4"/>
  <c r="KG107" i="4"/>
  <c r="KG99" i="4"/>
  <c r="KL94" i="4"/>
  <c r="KG76" i="4"/>
  <c r="KQ76" i="4" s="1"/>
  <c r="LA76" i="4" s="1"/>
  <c r="KF76" i="4"/>
  <c r="KP76" i="4" s="1"/>
  <c r="KZ76" i="4" s="1"/>
  <c r="KH81" i="4"/>
  <c r="KI92" i="4"/>
  <c r="KK76" i="4"/>
  <c r="KU76" i="4" s="1"/>
  <c r="LE76" i="4" s="1"/>
  <c r="KF75" i="4"/>
  <c r="KI83" i="4"/>
  <c r="KS83" i="4" s="1"/>
  <c r="LC83" i="4" s="1"/>
  <c r="KL103" i="4"/>
  <c r="KH112" i="4"/>
  <c r="KR112" i="4" s="1"/>
  <c r="LB112" i="4" s="1"/>
  <c r="KE80" i="4"/>
  <c r="KE87" i="4"/>
  <c r="KO87" i="4" s="1"/>
  <c r="KY87" i="4" s="1"/>
  <c r="KJ88" i="4"/>
  <c r="KJ105" i="4"/>
  <c r="KT105" i="4" s="1"/>
  <c r="LD105" i="4" s="1"/>
  <c r="KG118" i="4"/>
  <c r="KH93" i="4"/>
  <c r="KF103" i="4"/>
  <c r="KH111" i="4"/>
  <c r="KH117" i="4"/>
  <c r="KG85" i="4"/>
  <c r="KQ85" i="4" s="1"/>
  <c r="LA85" i="4" s="1"/>
  <c r="KM110" i="4"/>
  <c r="KW110" i="4" s="1"/>
  <c r="LG110" i="4" s="1"/>
  <c r="KL95" i="4"/>
  <c r="KF78" i="4"/>
  <c r="KK116" i="4"/>
  <c r="KU116" i="4" s="1"/>
  <c r="LE116" i="4" s="1"/>
  <c r="KJ118" i="4"/>
  <c r="KT118" i="4" s="1"/>
  <c r="LD118" i="4" s="1"/>
  <c r="KL77" i="4"/>
  <c r="KM79" i="4"/>
  <c r="KW79" i="4" s="1"/>
  <c r="LG79" i="4" s="1"/>
  <c r="KJ101" i="4"/>
  <c r="KK87" i="4"/>
  <c r="KU87" i="4" s="1"/>
  <c r="LE87" i="4" s="1"/>
  <c r="KI80" i="4"/>
  <c r="KS80" i="4" s="1"/>
  <c r="LC80" i="4" s="1"/>
  <c r="KJ98" i="4"/>
  <c r="KT98" i="4" s="1"/>
  <c r="LD98" i="4" s="1"/>
  <c r="KF93" i="4"/>
  <c r="KP93" i="4" s="1"/>
  <c r="KZ93" i="4" s="1"/>
  <c r="KM107" i="4"/>
  <c r="KM88" i="4"/>
  <c r="KH82" i="4"/>
  <c r="KR82" i="4" s="1"/>
  <c r="LB82" i="4" s="1"/>
  <c r="KK90" i="4"/>
  <c r="KU90" i="4" s="1"/>
  <c r="LE90" i="4" s="1"/>
  <c r="KE74" i="4"/>
  <c r="KE88" i="4"/>
  <c r="KG91" i="4"/>
  <c r="KJ117" i="4"/>
  <c r="KF99" i="4"/>
  <c r="KF110" i="4"/>
  <c r="KL90" i="4"/>
  <c r="KM112" i="4"/>
  <c r="KW112" i="4" s="1"/>
  <c r="LG112" i="4" s="1"/>
  <c r="KE110" i="4"/>
  <c r="KK78" i="4"/>
  <c r="KU78" i="4" s="1"/>
  <c r="LE78" i="4" s="1"/>
  <c r="KG87" i="4"/>
  <c r="KF74" i="4"/>
  <c r="KP74" i="4" s="1"/>
  <c r="KZ74" i="4" s="1"/>
  <c r="KE105" i="4"/>
  <c r="KG75" i="4"/>
  <c r="KL101" i="4"/>
  <c r="KV101" i="4" s="1"/>
  <c r="LF101" i="4" s="1"/>
  <c r="KM92" i="4"/>
  <c r="KW92" i="4" s="1"/>
  <c r="LG92" i="4" s="1"/>
  <c r="KK118" i="4"/>
  <c r="KU118" i="4" s="1"/>
  <c r="LE118" i="4" s="1"/>
  <c r="KL115" i="4"/>
  <c r="KF96" i="4"/>
  <c r="KK75" i="4"/>
  <c r="KU75" i="4" s="1"/>
  <c r="LE75" i="4" s="1"/>
  <c r="KI97" i="4"/>
  <c r="KS97" i="4" s="1"/>
  <c r="LC97" i="4" s="1"/>
  <c r="KI111" i="4"/>
  <c r="KS111" i="4" s="1"/>
  <c r="LC111" i="4" s="1"/>
  <c r="KE107" i="4"/>
  <c r="KK89" i="4"/>
  <c r="KJ96" i="4"/>
  <c r="KT96" i="4" s="1"/>
  <c r="LD96" i="4" s="1"/>
  <c r="KM99" i="4"/>
  <c r="KL76" i="4"/>
  <c r="KG73" i="4"/>
  <c r="KL72" i="4"/>
  <c r="KV72" i="4" s="1"/>
  <c r="LF72" i="4" s="1"/>
  <c r="KH101" i="4"/>
  <c r="KG105" i="4"/>
  <c r="KF116" i="4"/>
  <c r="KG80" i="4"/>
  <c r="KJ106" i="4"/>
  <c r="KF114" i="4"/>
  <c r="KJ73" i="4"/>
  <c r="KI82" i="4"/>
  <c r="KL110" i="4"/>
  <c r="KG94" i="4"/>
  <c r="KI116" i="4"/>
  <c r="KG79" i="4"/>
  <c r="KJ80" i="4"/>
  <c r="KM101" i="4"/>
  <c r="KK83" i="4"/>
  <c r="KJ102" i="4"/>
  <c r="KT102" i="4" s="1"/>
  <c r="LD102" i="4" s="1"/>
  <c r="KJ95" i="4"/>
  <c r="KF100" i="4"/>
  <c r="KG113" i="4"/>
  <c r="KM100" i="4"/>
  <c r="KE85" i="4"/>
  <c r="KL107" i="4"/>
  <c r="KV107" i="4" s="1"/>
  <c r="LF107" i="4" s="1"/>
  <c r="KJ100" i="4"/>
  <c r="KT100" i="4" s="1"/>
  <c r="LD100" i="4" s="1"/>
  <c r="KG93" i="4"/>
  <c r="KE115" i="4"/>
  <c r="KM74" i="4"/>
  <c r="KM115" i="4"/>
  <c r="KW115" i="4" s="1"/>
  <c r="LG115" i="4" s="1"/>
  <c r="KJ89" i="4"/>
  <c r="KT89" i="4" s="1"/>
  <c r="LD89" i="4" s="1"/>
  <c r="KI103" i="4"/>
  <c r="KF118" i="4"/>
  <c r="KG84" i="4"/>
  <c r="KG109" i="4"/>
  <c r="KK77" i="4"/>
  <c r="KL106" i="4"/>
  <c r="KI100" i="4"/>
  <c r="KE92" i="4"/>
  <c r="KE76" i="4"/>
  <c r="KE114" i="4"/>
  <c r="KJ116" i="4"/>
  <c r="KG81" i="4"/>
  <c r="KM73" i="4"/>
  <c r="KM93" i="4"/>
  <c r="KL91" i="4"/>
  <c r="KM111" i="4"/>
  <c r="KW111" i="4" s="1"/>
  <c r="LG111" i="4" s="1"/>
  <c r="KL99" i="4"/>
  <c r="KH73" i="4"/>
  <c r="KR73" i="4" s="1"/>
  <c r="LB73" i="4" s="1"/>
  <c r="KI79" i="4"/>
  <c r="KJ83" i="4"/>
  <c r="KT83" i="4" s="1"/>
  <c r="LD83" i="4" s="1"/>
  <c r="KG114" i="4"/>
  <c r="KH94" i="4"/>
  <c r="KL109" i="4"/>
  <c r="KE108" i="4"/>
  <c r="KH95" i="4"/>
  <c r="KG116" i="4"/>
  <c r="KF90" i="4"/>
  <c r="KI118" i="4"/>
  <c r="KK85" i="4"/>
  <c r="KK88" i="4"/>
  <c r="KL75" i="4"/>
  <c r="KJ115" i="4"/>
  <c r="KI95" i="4"/>
  <c r="KG117" i="4"/>
  <c r="KJ74" i="4"/>
  <c r="KK111" i="4"/>
  <c r="KF106" i="4"/>
  <c r="KP106" i="4" s="1"/>
  <c r="KZ106" i="4" s="1"/>
  <c r="KM106" i="4"/>
  <c r="KF104" i="4"/>
  <c r="KI98" i="4"/>
  <c r="KK97" i="4"/>
  <c r="KM95" i="4"/>
  <c r="KW95" i="4" s="1"/>
  <c r="LG95" i="4" s="1"/>
  <c r="KK112" i="4"/>
  <c r="KE96" i="4"/>
  <c r="KL100" i="4"/>
  <c r="KE77" i="4"/>
  <c r="KG88" i="4"/>
  <c r="KJ94" i="4"/>
  <c r="KT94" i="4" s="1"/>
  <c r="LD94" i="4" s="1"/>
  <c r="KF94" i="4"/>
  <c r="KJ109" i="4"/>
  <c r="KT109" i="4" s="1"/>
  <c r="LD109" i="4" s="1"/>
  <c r="KF111" i="4"/>
  <c r="KP111" i="4" s="1"/>
  <c r="KZ111" i="4" s="1"/>
  <c r="KL102" i="4"/>
  <c r="KF101" i="4"/>
  <c r="KP101" i="4" s="1"/>
  <c r="KZ101" i="4" s="1"/>
  <c r="KH97" i="4"/>
  <c r="KI91" i="4"/>
  <c r="KS91" i="4" s="1"/>
  <c r="LC91" i="4" s="1"/>
  <c r="KH83" i="4"/>
  <c r="KR83" i="4" s="1"/>
  <c r="LB83" i="4" s="1"/>
  <c r="KF117" i="4"/>
  <c r="KP117" i="4" s="1"/>
  <c r="KZ117" i="4" s="1"/>
  <c r="KH113" i="4"/>
  <c r="KH104" i="4"/>
  <c r="KR104" i="4" s="1"/>
  <c r="LB104" i="4" s="1"/>
  <c r="KF113" i="4"/>
  <c r="KP113" i="4" s="1"/>
  <c r="KZ113" i="4" s="1"/>
  <c r="KE83" i="4"/>
  <c r="KM109" i="4"/>
  <c r="KI74" i="4"/>
  <c r="KG77" i="4"/>
  <c r="KH102" i="4"/>
  <c r="KM113" i="4"/>
  <c r="KW113" i="4" s="1"/>
  <c r="LG113" i="4" s="1"/>
  <c r="KM114" i="4"/>
  <c r="KW114" i="4" s="1"/>
  <c r="LG114" i="4" s="1"/>
  <c r="KF83" i="4"/>
  <c r="KG104" i="4"/>
  <c r="KJ108" i="4"/>
  <c r="KT108" i="4" s="1"/>
  <c r="LD108" i="4" s="1"/>
  <c r="KG95" i="4"/>
  <c r="KJ104" i="4"/>
  <c r="KK108" i="4"/>
  <c r="KL82" i="4"/>
  <c r="KV82" i="4" s="1"/>
  <c r="LF82" i="4" s="1"/>
  <c r="KE84" i="4"/>
  <c r="KM90" i="4"/>
  <c r="KW90" i="4" s="1"/>
  <c r="LG90" i="4" s="1"/>
  <c r="KF73" i="4"/>
  <c r="KP73" i="4" s="1"/>
  <c r="KZ73" i="4" s="1"/>
  <c r="KF95" i="4"/>
  <c r="KP95" i="4" s="1"/>
  <c r="KZ95" i="4" s="1"/>
  <c r="KM72" i="4"/>
  <c r="KG90" i="4"/>
  <c r="KL81" i="4"/>
  <c r="KV81" i="4" s="1"/>
  <c r="LF81" i="4" s="1"/>
  <c r="KI110" i="4"/>
  <c r="KS110" i="4" s="1"/>
  <c r="LC110" i="4" s="1"/>
  <c r="KM102" i="4"/>
  <c r="KK109" i="4"/>
  <c r="KE95" i="4"/>
  <c r="KL93" i="4"/>
  <c r="KV93" i="4" s="1"/>
  <c r="LF93" i="4" s="1"/>
  <c r="KJ77" i="4"/>
  <c r="KI84" i="4"/>
  <c r="KS84" i="4" s="1"/>
  <c r="LC84" i="4" s="1"/>
  <c r="KM118" i="4"/>
  <c r="KW118" i="4" s="1"/>
  <c r="LG118" i="4" s="1"/>
  <c r="KG100" i="4"/>
  <c r="KK95" i="4"/>
  <c r="KE78" i="4"/>
  <c r="KH99" i="4"/>
  <c r="KH103" i="4"/>
  <c r="KM89" i="4"/>
  <c r="KW89" i="4" s="1"/>
  <c r="LG89" i="4" s="1"/>
  <c r="KH79" i="4"/>
  <c r="KH88" i="4"/>
  <c r="KR88" i="4" s="1"/>
  <c r="LB88" i="4" s="1"/>
  <c r="KK99" i="4"/>
  <c r="KI115" i="4"/>
  <c r="KS115" i="4" s="1"/>
  <c r="LC115" i="4" s="1"/>
  <c r="KL86" i="4"/>
  <c r="KE97" i="4"/>
  <c r="KI96" i="4"/>
  <c r="KS96" i="4" s="1"/>
  <c r="LC96" i="4" s="1"/>
  <c r="KF97" i="4"/>
  <c r="KP97" i="4" s="1"/>
  <c r="KZ97" i="4" s="1"/>
  <c r="KF79" i="4"/>
  <c r="KK73" i="4"/>
  <c r="KE73" i="4"/>
  <c r="KH85" i="4"/>
  <c r="KE102" i="4"/>
  <c r="KL80" i="4"/>
  <c r="KE101" i="4"/>
  <c r="KO101" i="4" s="1"/>
  <c r="KL96" i="4"/>
  <c r="KJ76" i="4"/>
  <c r="KL83" i="4"/>
  <c r="KE90" i="4"/>
  <c r="KK110" i="4"/>
  <c r="KJ82" i="4"/>
  <c r="KT82" i="4" s="1"/>
  <c r="LD82" i="4" s="1"/>
  <c r="KK82" i="4"/>
  <c r="KU82" i="4" s="1"/>
  <c r="LE82" i="4" s="1"/>
  <c r="KH76" i="4"/>
  <c r="KG108" i="4"/>
  <c r="KK101" i="4"/>
  <c r="KF81" i="4"/>
  <c r="KI106" i="4"/>
  <c r="KI102" i="4"/>
  <c r="KS102" i="4" s="1"/>
  <c r="LC102" i="4" s="1"/>
  <c r="KL111" i="4"/>
  <c r="KH98" i="4"/>
  <c r="KH105" i="4"/>
  <c r="KK98" i="4"/>
  <c r="KU98" i="4" s="1"/>
  <c r="LE98" i="4" s="1"/>
  <c r="KH91" i="4"/>
  <c r="KJ72" i="4"/>
  <c r="KT72" i="4" s="1"/>
  <c r="LD72" i="4" s="1"/>
  <c r="KK80" i="4"/>
  <c r="KM97" i="4"/>
  <c r="KW97" i="4" s="1"/>
  <c r="LG97" i="4" s="1"/>
  <c r="KK94" i="4"/>
  <c r="KU94" i="4" s="1"/>
  <c r="LE94" i="4" s="1"/>
  <c r="KF108" i="4"/>
  <c r="KF91" i="4"/>
  <c r="KL97" i="4"/>
  <c r="KE99" i="4"/>
  <c r="KI78" i="4"/>
  <c r="KS78" i="4" s="1"/>
  <c r="LC78" i="4" s="1"/>
  <c r="KK74" i="4"/>
  <c r="KI112" i="4"/>
  <c r="KS112" i="4" s="1"/>
  <c r="LC112" i="4" s="1"/>
  <c r="KJ114" i="4"/>
  <c r="KT114" i="4" s="1"/>
  <c r="LD114" i="4" s="1"/>
  <c r="KF80" i="4"/>
  <c r="KP80" i="4" s="1"/>
  <c r="KZ80" i="4" s="1"/>
  <c r="KK81" i="4"/>
  <c r="KM94" i="4"/>
  <c r="KI105" i="4"/>
  <c r="KJ75" i="4"/>
  <c r="KI81" i="4"/>
  <c r="KS81" i="4" s="1"/>
  <c r="LC81" i="4" s="1"/>
  <c r="KK105" i="4"/>
  <c r="KH100" i="4"/>
  <c r="KJ111" i="4"/>
  <c r="KT111" i="4" s="1"/>
  <c r="LD111" i="4" s="1"/>
  <c r="KI93" i="4"/>
  <c r="KI104" i="4"/>
  <c r="KI73" i="4"/>
  <c r="KS73" i="4" s="1"/>
  <c r="LC73" i="4" s="1"/>
  <c r="KM78" i="4"/>
  <c r="KL89" i="4"/>
  <c r="KJ107" i="4"/>
  <c r="KE116" i="4"/>
  <c r="KM105" i="4"/>
  <c r="KH80" i="4"/>
  <c r="KR80" i="4" s="1"/>
  <c r="LB80" i="4" s="1"/>
  <c r="KL98" i="4"/>
  <c r="KF84" i="4"/>
  <c r="KP84" i="4" s="1"/>
  <c r="KZ84" i="4" s="1"/>
  <c r="KJ99" i="4"/>
  <c r="KH109" i="4"/>
  <c r="KG101" i="4"/>
  <c r="KQ101" i="4" s="1"/>
  <c r="LA101" i="4" s="1"/>
  <c r="KJ90" i="4"/>
  <c r="KF87" i="4"/>
  <c r="KM77" i="4"/>
  <c r="KW77" i="4" s="1"/>
  <c r="LG77" i="4" s="1"/>
  <c r="KE82" i="4"/>
  <c r="KH108" i="4"/>
  <c r="KR108" i="4" s="1"/>
  <c r="LB108" i="4" s="1"/>
  <c r="KG103" i="4"/>
  <c r="KG106" i="4"/>
  <c r="KE75" i="4"/>
  <c r="KI114" i="4"/>
  <c r="KS114" i="4" s="1"/>
  <c r="LC114" i="4" s="1"/>
  <c r="KI117" i="4"/>
  <c r="KS117" i="4" s="1"/>
  <c r="LC117" i="4" s="1"/>
  <c r="KL112" i="4"/>
  <c r="KI86" i="4"/>
  <c r="KF107" i="4"/>
  <c r="KP107" i="4" s="1"/>
  <c r="KZ107" i="4" s="1"/>
  <c r="KK114" i="4"/>
  <c r="KF98" i="4"/>
  <c r="KI113" i="4"/>
  <c r="KS113" i="4" s="1"/>
  <c r="LC113" i="4" s="1"/>
  <c r="KE86" i="4"/>
  <c r="KK92" i="4"/>
  <c r="KU92" i="4" s="1"/>
  <c r="LE92" i="4" s="1"/>
  <c r="KM96" i="4"/>
  <c r="KI99" i="4"/>
  <c r="KS99" i="4" s="1"/>
  <c r="LC99" i="4" s="1"/>
  <c r="KK84" i="4"/>
  <c r="KU84" i="4" s="1"/>
  <c r="LE84" i="4" s="1"/>
  <c r="KK103" i="4"/>
  <c r="KF105" i="4"/>
  <c r="KP105" i="4" s="1"/>
  <c r="KZ105" i="4" s="1"/>
  <c r="KE81" i="4"/>
  <c r="KO81" i="4" s="1"/>
  <c r="KM80" i="4"/>
  <c r="KW80" i="4" s="1"/>
  <c r="LG80" i="4" s="1"/>
  <c r="KG82" i="4"/>
  <c r="KL85" i="4"/>
  <c r="KH118" i="4"/>
  <c r="KH87" i="4"/>
  <c r="KH110" i="4"/>
  <c r="KR110" i="4" s="1"/>
  <c r="LB110" i="4" s="1"/>
  <c r="KG83" i="4"/>
  <c r="KQ83" i="4" s="1"/>
  <c r="LA83" i="4" s="1"/>
  <c r="KH90" i="4"/>
  <c r="KR90" i="4" s="1"/>
  <c r="LB90" i="4" s="1"/>
  <c r="KJ84" i="4"/>
  <c r="KI85" i="4"/>
  <c r="KS85" i="4" s="1"/>
  <c r="LC85" i="4" s="1"/>
  <c r="KE89" i="4"/>
  <c r="KG96" i="4"/>
  <c r="KL88" i="4"/>
  <c r="KV88" i="4" s="1"/>
  <c r="LF88" i="4" s="1"/>
  <c r="KE103" i="4"/>
  <c r="KG97" i="4"/>
  <c r="KJ113" i="4"/>
  <c r="KG111" i="4"/>
  <c r="KF115" i="4"/>
  <c r="KP115" i="4" s="1"/>
  <c r="KZ115" i="4" s="1"/>
  <c r="KG102" i="4"/>
  <c r="KL104" i="4"/>
  <c r="KH116" i="4"/>
  <c r="KE117" i="4"/>
  <c r="KO117" i="4" s="1"/>
  <c r="KL116" i="4"/>
  <c r="KV116" i="4" s="1"/>
  <c r="LF116" i="4" s="1"/>
  <c r="KH78" i="4"/>
  <c r="KR78" i="4" s="1"/>
  <c r="LB78" i="4" s="1"/>
  <c r="KI76" i="4"/>
  <c r="KS76" i="4" s="1"/>
  <c r="LC76" i="4" s="1"/>
  <c r="KE112" i="4"/>
  <c r="KJ92" i="4"/>
  <c r="KT92" i="4" s="1"/>
  <c r="LD92" i="4" s="1"/>
  <c r="KK107" i="4"/>
  <c r="KH114" i="4"/>
  <c r="KR114" i="4" s="1"/>
  <c r="LB114" i="4" s="1"/>
  <c r="KF77" i="4"/>
  <c r="KJ81" i="4"/>
  <c r="KT81" i="4" s="1"/>
  <c r="LD81" i="4" s="1"/>
  <c r="KI88" i="4"/>
  <c r="KS88" i="4" s="1"/>
  <c r="LC88" i="4" s="1"/>
  <c r="KE94" i="4"/>
  <c r="KL105" i="4"/>
  <c r="KV105" i="4" s="1"/>
  <c r="LF105" i="4" s="1"/>
  <c r="KH89" i="4"/>
  <c r="KR89" i="4" s="1"/>
  <c r="LB89" i="4" s="1"/>
  <c r="KG115" i="4"/>
  <c r="KF82" i="4"/>
  <c r="KP82" i="4" s="1"/>
  <c r="KZ82" i="4" s="1"/>
  <c r="KM116" i="4"/>
  <c r="KW116" i="4" s="1"/>
  <c r="LG116" i="4" s="1"/>
  <c r="KJ78" i="4"/>
  <c r="KT78" i="4" s="1"/>
  <c r="LD78" i="4" s="1"/>
  <c r="KJ91" i="4"/>
  <c r="KT91" i="4" s="1"/>
  <c r="LD91" i="4" s="1"/>
  <c r="KF92" i="4"/>
  <c r="KP92" i="4" s="1"/>
  <c r="KZ92" i="4" s="1"/>
  <c r="KM91" i="4"/>
  <c r="KW91" i="4" s="1"/>
  <c r="LG91" i="4" s="1"/>
  <c r="KH74" i="4"/>
  <c r="KR74" i="4" s="1"/>
  <c r="LB74" i="4" s="1"/>
  <c r="KE109" i="4"/>
  <c r="KJ79" i="4"/>
  <c r="KG78" i="4"/>
  <c r="KE100" i="4"/>
  <c r="KJ110" i="4"/>
  <c r="KT110" i="4" s="1"/>
  <c r="LD110" i="4" s="1"/>
  <c r="KH115" i="4"/>
  <c r="KL74" i="4"/>
  <c r="KH84" i="4"/>
  <c r="KL79" i="4"/>
  <c r="KV79" i="4" s="1"/>
  <c r="LF79" i="4" s="1"/>
  <c r="KI109" i="4"/>
  <c r="KG89" i="4"/>
  <c r="KE113" i="4"/>
  <c r="KH75" i="4"/>
  <c r="KR75" i="4" s="1"/>
  <c r="LB75" i="4" s="1"/>
  <c r="KK113" i="4"/>
  <c r="KH106" i="4"/>
  <c r="KR106" i="4" s="1"/>
  <c r="LB106" i="4" s="1"/>
  <c r="KJ97" i="4"/>
  <c r="KJ87" i="4"/>
  <c r="KT87" i="4" s="1"/>
  <c r="LD87" i="4" s="1"/>
  <c r="KK86" i="4"/>
  <c r="KI108" i="4"/>
  <c r="KI94" i="4"/>
  <c r="KS94" i="4" s="1"/>
  <c r="LC94" i="4" s="1"/>
  <c r="KK93" i="4"/>
  <c r="KM86" i="4"/>
  <c r="KE106" i="4"/>
  <c r="KM117" i="4"/>
  <c r="KW117" i="4" s="1"/>
  <c r="LG117" i="4" s="1"/>
  <c r="KQ72" i="4"/>
  <c r="LA72" i="4" s="1"/>
  <c r="AR127" i="3"/>
  <c r="AR133" i="3"/>
  <c r="AR139" i="3"/>
  <c r="AS139" i="3" s="1"/>
  <c r="AR157" i="3"/>
  <c r="AR163" i="3"/>
  <c r="AS163" i="3" s="1"/>
  <c r="AR181" i="3"/>
  <c r="AS181" i="3" s="1"/>
  <c r="AR187" i="3"/>
  <c r="AS187" i="3" s="1"/>
  <c r="AR199" i="3"/>
  <c r="AS199" i="3" s="1"/>
  <c r="AR205" i="3"/>
  <c r="AS205" i="3" s="1"/>
  <c r="AR211" i="3"/>
  <c r="AS211" i="3" s="1"/>
  <c r="AR124" i="3"/>
  <c r="AS124" i="3" s="1"/>
  <c r="AR142" i="3"/>
  <c r="AS142" i="3" s="1"/>
  <c r="AR148" i="3"/>
  <c r="AS148" i="3" s="1"/>
  <c r="AR166" i="3"/>
  <c r="AR172" i="3"/>
  <c r="AS172" i="3" s="1"/>
  <c r="AR190" i="3"/>
  <c r="AS190" i="3" s="1"/>
  <c r="AR196" i="3"/>
  <c r="AS196" i="3" s="1"/>
  <c r="AR214" i="3"/>
  <c r="AS214" i="3" s="1"/>
  <c r="AR13" i="3"/>
  <c r="AS13" i="3" s="1"/>
  <c r="AR19" i="3"/>
  <c r="AS19" i="3" s="1"/>
  <c r="AR37" i="3"/>
  <c r="AS37" i="3" s="1"/>
  <c r="AR43" i="3"/>
  <c r="AS43" i="3" s="1"/>
  <c r="AR55" i="3"/>
  <c r="AS55" i="3" s="1"/>
  <c r="AR61" i="3"/>
  <c r="AS61" i="3" s="1"/>
  <c r="AR67" i="3"/>
  <c r="AS67" i="3" s="1"/>
  <c r="AR79" i="3"/>
  <c r="AS79" i="3" s="1"/>
  <c r="AR85" i="3"/>
  <c r="AS85" i="3" s="1"/>
  <c r="AR91" i="3"/>
  <c r="AS91" i="3" s="1"/>
  <c r="AR109" i="3"/>
  <c r="AS109" i="3" s="1"/>
  <c r="AR115" i="3"/>
  <c r="AS115" i="3" s="1"/>
  <c r="AR4" i="3"/>
  <c r="AS4" i="3" s="1"/>
  <c r="AR28" i="3"/>
  <c r="AS28" i="3" s="1"/>
  <c r="AR52" i="3"/>
  <c r="AS52" i="3" s="1"/>
  <c r="AR58" i="3"/>
  <c r="AS58" i="3" s="1"/>
  <c r="AR70" i="3"/>
  <c r="AS70" i="3" s="1"/>
  <c r="AR76" i="3"/>
  <c r="AS76" i="3" s="1"/>
  <c r="AR94" i="3"/>
  <c r="AS94" i="3" s="1"/>
  <c r="AR100" i="3"/>
  <c r="AS100" i="3" s="1"/>
  <c r="AS175" i="3"/>
  <c r="AS112" i="3"/>
  <c r="AH67" i="3"/>
  <c r="AI67" i="3" s="1"/>
  <c r="AH33" i="3"/>
  <c r="AS31" i="3"/>
  <c r="AS46" i="3"/>
  <c r="AH36" i="3"/>
  <c r="AI36" i="3" s="1"/>
  <c r="AS208" i="3"/>
  <c r="AS40" i="3"/>
  <c r="AS103" i="3"/>
  <c r="AS118" i="3"/>
  <c r="AS64" i="3"/>
  <c r="AS184" i="3"/>
  <c r="AH57" i="3"/>
  <c r="AI57" i="3" s="1"/>
  <c r="AS16" i="3"/>
  <c r="AS136" i="3"/>
  <c r="AS151" i="3"/>
  <c r="AH105" i="3"/>
  <c r="AH129" i="3"/>
  <c r="AS7" i="3"/>
  <c r="AS88" i="3"/>
  <c r="AS160" i="3"/>
  <c r="AH114" i="3"/>
  <c r="AH153" i="3"/>
  <c r="BX104" i="4"/>
  <c r="CH104" i="4" s="1"/>
  <c r="BW104" i="4"/>
  <c r="CG104" i="4" s="1"/>
  <c r="AH168" i="3"/>
  <c r="AI168" i="3" s="1"/>
  <c r="U118" i="4"/>
  <c r="V117" i="4"/>
  <c r="W116" i="4"/>
  <c r="X115" i="4"/>
  <c r="Y114" i="4"/>
  <c r="Z113" i="4"/>
  <c r="AA112" i="4"/>
  <c r="S112" i="4"/>
  <c r="Z112" i="4"/>
  <c r="T118" i="4"/>
  <c r="U117" i="4"/>
  <c r="V116" i="4"/>
  <c r="W115" i="4"/>
  <c r="X114" i="4"/>
  <c r="Y113" i="4"/>
  <c r="T112" i="4"/>
  <c r="AA118" i="4"/>
  <c r="S118" i="4"/>
  <c r="T117" i="4"/>
  <c r="U116" i="4"/>
  <c r="V115" i="4"/>
  <c r="W114" i="4"/>
  <c r="X113" i="4"/>
  <c r="Y112" i="4"/>
  <c r="U115" i="4"/>
  <c r="W113" i="4"/>
  <c r="Z118" i="4"/>
  <c r="AA117" i="4"/>
  <c r="S117" i="4"/>
  <c r="T116" i="4"/>
  <c r="V114" i="4"/>
  <c r="X112" i="4"/>
  <c r="Y118" i="4"/>
  <c r="Z117" i="4"/>
  <c r="AA116" i="4"/>
  <c r="S116" i="4"/>
  <c r="T115" i="4"/>
  <c r="U114" i="4"/>
  <c r="V113" i="4"/>
  <c r="W112" i="4"/>
  <c r="Z114" i="4"/>
  <c r="X118" i="4"/>
  <c r="Y117" i="4"/>
  <c r="Z116" i="4"/>
  <c r="AA115" i="4"/>
  <c r="S115" i="4"/>
  <c r="T114" i="4"/>
  <c r="U113" i="4"/>
  <c r="V112" i="4"/>
  <c r="X116" i="4"/>
  <c r="S113" i="4"/>
  <c r="W118" i="4"/>
  <c r="X117" i="4"/>
  <c r="Y116" i="4"/>
  <c r="Z115" i="4"/>
  <c r="AA114" i="4"/>
  <c r="S114" i="4"/>
  <c r="T113" i="4"/>
  <c r="U112" i="4"/>
  <c r="Y115" i="4"/>
  <c r="V118" i="4"/>
  <c r="W117" i="4"/>
  <c r="AA113" i="4"/>
  <c r="AS127" i="3"/>
  <c r="AH108" i="3"/>
  <c r="AI108" i="3" s="1"/>
  <c r="AS22" i="3"/>
  <c r="Y3" i="3"/>
  <c r="AH6" i="3"/>
  <c r="AI6" i="3" s="1"/>
  <c r="AH72" i="3"/>
  <c r="AH150" i="3"/>
  <c r="AI150" i="3" s="1"/>
  <c r="AH165" i="3"/>
  <c r="AI165" i="3" s="1"/>
  <c r="AS133" i="3"/>
  <c r="AS157" i="3"/>
  <c r="AH69" i="3"/>
  <c r="AI69" i="3" s="1"/>
  <c r="AH117" i="3"/>
  <c r="AI117" i="3" s="1"/>
  <c r="AH132" i="3"/>
  <c r="AI132" i="3" s="1"/>
  <c r="AS10" i="3"/>
  <c r="AS34" i="3"/>
  <c r="AS82" i="3"/>
  <c r="AS106" i="3"/>
  <c r="AS130" i="3"/>
  <c r="AS154" i="3"/>
  <c r="AS178" i="3"/>
  <c r="AS202" i="3"/>
  <c r="AH42" i="3"/>
  <c r="AH96" i="3"/>
  <c r="AH144" i="3"/>
  <c r="AH24" i="3"/>
  <c r="AH93" i="3"/>
  <c r="AI93" i="3" s="1"/>
  <c r="AH141" i="3"/>
  <c r="AI141" i="3" s="1"/>
  <c r="AS25" i="3"/>
  <c r="AS49" i="3"/>
  <c r="AS73" i="3"/>
  <c r="AS97" i="3"/>
  <c r="AS121" i="3"/>
  <c r="AS145" i="3"/>
  <c r="AS169" i="3"/>
  <c r="AS193" i="3"/>
  <c r="AS217" i="3"/>
  <c r="AH21" i="3"/>
  <c r="AI21" i="3" s="1"/>
  <c r="AH78" i="3"/>
  <c r="AI78" i="3" s="1"/>
  <c r="AS166" i="3"/>
  <c r="D108" i="4"/>
  <c r="D20" i="4"/>
  <c r="D100" i="4"/>
  <c r="D116" i="4"/>
  <c r="D60" i="4"/>
  <c r="D76" i="4"/>
  <c r="D92" i="4"/>
  <c r="D52" i="4"/>
  <c r="D68" i="4"/>
  <c r="D84" i="4"/>
  <c r="AH60" i="3"/>
  <c r="AI60" i="3" s="1"/>
  <c r="BB6" i="3"/>
  <c r="BC6" i="3" s="1"/>
  <c r="BB9" i="3"/>
  <c r="BB12" i="3"/>
  <c r="BC12" i="3" s="1"/>
  <c r="BB15" i="3"/>
  <c r="BB18" i="3"/>
  <c r="BB21" i="3"/>
  <c r="BC21" i="3" s="1"/>
  <c r="BB24" i="3"/>
  <c r="BB27" i="3"/>
  <c r="BC27" i="3" s="1"/>
  <c r="BB30" i="3"/>
  <c r="BC30" i="3" s="1"/>
  <c r="BB33" i="3"/>
  <c r="BB36" i="3"/>
  <c r="BC36" i="3" s="1"/>
  <c r="BB39" i="3"/>
  <c r="BC39" i="3" s="1"/>
  <c r="BB42" i="3"/>
  <c r="BB45" i="3"/>
  <c r="BC45" i="3" s="1"/>
  <c r="BB48" i="3"/>
  <c r="BB51" i="3"/>
  <c r="BC51" i="3" s="1"/>
  <c r="BB54" i="3"/>
  <c r="BC54" i="3" s="1"/>
  <c r="BB57" i="3"/>
  <c r="BC57" i="3" s="1"/>
  <c r="BB60" i="3"/>
  <c r="BC60" i="3" s="1"/>
  <c r="BB63" i="3"/>
  <c r="BC63" i="3" s="1"/>
  <c r="BB66" i="3"/>
  <c r="BB69" i="3"/>
  <c r="BC69" i="3" s="1"/>
  <c r="BB72" i="3"/>
  <c r="BB75" i="3"/>
  <c r="BC75" i="3" s="1"/>
  <c r="BB78" i="3"/>
  <c r="BC78" i="3" s="1"/>
  <c r="BB81" i="3"/>
  <c r="BB84" i="3"/>
  <c r="BC84" i="3" s="1"/>
  <c r="BB87" i="3"/>
  <c r="BC87" i="3" s="1"/>
  <c r="BB90" i="3"/>
  <c r="BB93" i="3"/>
  <c r="BC93" i="3" s="1"/>
  <c r="BB96" i="3"/>
  <c r="BB99" i="3"/>
  <c r="BC99" i="3" s="1"/>
  <c r="BB102" i="3"/>
  <c r="BC102" i="3" s="1"/>
  <c r="BB105" i="3"/>
  <c r="BB108" i="3"/>
  <c r="BC108" i="3" s="1"/>
  <c r="BB111" i="3"/>
  <c r="BB114" i="3"/>
  <c r="BB117" i="3"/>
  <c r="BC117" i="3" s="1"/>
  <c r="BB120" i="3"/>
  <c r="BB123" i="3"/>
  <c r="BC123" i="3" s="1"/>
  <c r="BB126" i="3"/>
  <c r="BC126" i="3" s="1"/>
  <c r="BB129" i="3"/>
  <c r="BB132" i="3"/>
  <c r="BC132" i="3" s="1"/>
  <c r="BB135" i="3"/>
  <c r="BB138" i="3"/>
  <c r="BB141" i="3"/>
  <c r="BC141" i="3" s="1"/>
  <c r="BB144" i="3"/>
  <c r="BB147" i="3"/>
  <c r="BC147" i="3" s="1"/>
  <c r="BB150" i="3"/>
  <c r="BC150" i="3" s="1"/>
  <c r="BB153" i="3"/>
  <c r="BB156" i="3"/>
  <c r="BC156" i="3" s="1"/>
  <c r="BB159" i="3"/>
  <c r="BC159" i="3" s="1"/>
  <c r="BB162" i="3"/>
  <c r="BB165" i="3"/>
  <c r="BC165" i="3" s="1"/>
  <c r="BB168" i="3"/>
  <c r="BC168" i="3" s="1"/>
  <c r="BB171" i="3"/>
  <c r="BC171" i="3" s="1"/>
  <c r="BB174" i="3"/>
  <c r="BC174" i="3" s="1"/>
  <c r="BB177" i="3"/>
  <c r="BB180" i="3"/>
  <c r="BC180" i="3" s="1"/>
  <c r="BB183" i="3"/>
  <c r="BB186" i="3"/>
  <c r="BB189" i="3"/>
  <c r="BC189" i="3" s="1"/>
  <c r="BB192" i="3"/>
  <c r="BB195" i="3"/>
  <c r="BC195" i="3" s="1"/>
  <c r="BB198" i="3"/>
  <c r="BC198" i="3" s="1"/>
  <c r="BB201" i="3"/>
  <c r="BB204" i="3"/>
  <c r="BC204" i="3" s="1"/>
  <c r="BB207" i="3"/>
  <c r="BC207" i="3" s="1"/>
  <c r="BB210" i="3"/>
  <c r="BB213" i="3"/>
  <c r="BC213" i="3" s="1"/>
  <c r="BB216" i="3"/>
  <c r="BB4" i="3"/>
  <c r="BC4" i="3" s="1"/>
  <c r="BB7" i="3"/>
  <c r="BC7" i="3" s="1"/>
  <c r="BB10" i="3"/>
  <c r="BB13" i="3"/>
  <c r="BC13" i="3" s="1"/>
  <c r="BB16" i="3"/>
  <c r="BB19" i="3"/>
  <c r="BC19" i="3" s="1"/>
  <c r="BB22" i="3"/>
  <c r="BC22" i="3" s="1"/>
  <c r="BB25" i="3"/>
  <c r="BB28" i="3"/>
  <c r="BC28" i="3" s="1"/>
  <c r="BB31" i="3"/>
  <c r="BB34" i="3"/>
  <c r="BB37" i="3"/>
  <c r="BC37" i="3" s="1"/>
  <c r="BB40" i="3"/>
  <c r="BB43" i="3"/>
  <c r="BC43" i="3" s="1"/>
  <c r="BB46" i="3"/>
  <c r="BB49" i="3"/>
  <c r="BB52" i="3"/>
  <c r="BC52" i="3" s="1"/>
  <c r="BB55" i="3"/>
  <c r="BC55" i="3" s="1"/>
  <c r="BB58" i="3"/>
  <c r="BC58" i="3" s="1"/>
  <c r="BB61" i="3"/>
  <c r="BC61" i="3" s="1"/>
  <c r="BB64" i="3"/>
  <c r="BB67" i="3"/>
  <c r="BC67" i="3" s="1"/>
  <c r="BB70" i="3"/>
  <c r="BC70" i="3" s="1"/>
  <c r="BB73" i="3"/>
  <c r="BB76" i="3"/>
  <c r="BC76" i="3" s="1"/>
  <c r="BB79" i="3"/>
  <c r="BC79" i="3" s="1"/>
  <c r="BB82" i="3"/>
  <c r="BB85" i="3"/>
  <c r="BC85" i="3" s="1"/>
  <c r="BB88" i="3"/>
  <c r="BB91" i="3"/>
  <c r="BC91" i="3" s="1"/>
  <c r="BB94" i="3"/>
  <c r="BC94" i="3" s="1"/>
  <c r="BB97" i="3"/>
  <c r="BB100" i="3"/>
  <c r="BC100" i="3" s="1"/>
  <c r="BB103" i="3"/>
  <c r="BB106" i="3"/>
  <c r="BB109" i="3"/>
  <c r="BC109" i="3" s="1"/>
  <c r="BB112" i="3"/>
  <c r="BB115" i="3"/>
  <c r="BC115" i="3" s="1"/>
  <c r="BB118" i="3"/>
  <c r="BB121" i="3"/>
  <c r="BB124" i="3"/>
  <c r="BC124" i="3" s="1"/>
  <c r="BB127" i="3"/>
  <c r="BC127" i="3" s="1"/>
  <c r="BB130" i="3"/>
  <c r="BB133" i="3"/>
  <c r="BC133" i="3" s="1"/>
  <c r="BB136" i="3"/>
  <c r="BB139" i="3"/>
  <c r="BC139" i="3" s="1"/>
  <c r="BB142" i="3"/>
  <c r="BC142" i="3" s="1"/>
  <c r="BB145" i="3"/>
  <c r="BB148" i="3"/>
  <c r="BC148" i="3" s="1"/>
  <c r="BB151" i="3"/>
  <c r="BB154" i="3"/>
  <c r="BB157" i="3"/>
  <c r="BC157" i="3" s="1"/>
  <c r="BB160" i="3"/>
  <c r="BB163" i="3"/>
  <c r="BC163" i="3" s="1"/>
  <c r="BB166" i="3"/>
  <c r="BC166" i="3" s="1"/>
  <c r="BB169" i="3"/>
  <c r="BB172" i="3"/>
  <c r="BC172" i="3" s="1"/>
  <c r="BB175" i="3"/>
  <c r="BB178" i="3"/>
  <c r="BB181" i="3"/>
  <c r="BC181" i="3" s="1"/>
  <c r="BB184" i="3"/>
  <c r="BB187" i="3"/>
  <c r="BC187" i="3" s="1"/>
  <c r="BB190" i="3"/>
  <c r="BC190" i="3" s="1"/>
  <c r="BB193" i="3"/>
  <c r="BB196" i="3"/>
  <c r="BC196" i="3" s="1"/>
  <c r="BB199" i="3"/>
  <c r="BC199" i="3" s="1"/>
  <c r="BB202" i="3"/>
  <c r="BB205" i="3"/>
  <c r="BC205" i="3" s="1"/>
  <c r="BB208" i="3"/>
  <c r="BB211" i="3"/>
  <c r="BC211" i="3" s="1"/>
  <c r="BB214" i="3"/>
  <c r="BC214" i="3" s="1"/>
  <c r="BB217" i="3"/>
  <c r="BB5" i="3"/>
  <c r="BC5" i="3" s="1"/>
  <c r="BB8" i="3"/>
  <c r="BB11" i="3"/>
  <c r="BC11" i="3" s="1"/>
  <c r="BB14" i="3"/>
  <c r="BC14" i="3" s="1"/>
  <c r="BB17" i="3"/>
  <c r="BB20" i="3"/>
  <c r="BC20" i="3" s="1"/>
  <c r="BB23" i="3"/>
  <c r="BB26" i="3"/>
  <c r="BB29" i="3"/>
  <c r="BC29" i="3" s="1"/>
  <c r="BB32" i="3"/>
  <c r="BB35" i="3"/>
  <c r="BC35" i="3" s="1"/>
  <c r="BB38" i="3"/>
  <c r="BC38" i="3" s="1"/>
  <c r="BB41" i="3"/>
  <c r="BB44" i="3"/>
  <c r="BC44" i="3" s="1"/>
  <c r="BB47" i="3"/>
  <c r="BB50" i="3"/>
  <c r="BB53" i="3"/>
  <c r="BC53" i="3" s="1"/>
  <c r="BB56" i="3"/>
  <c r="BC56" i="3" s="1"/>
  <c r="BB59" i="3"/>
  <c r="BC59" i="3" s="1"/>
  <c r="BB62" i="3"/>
  <c r="BC62" i="3" s="1"/>
  <c r="BB65" i="3"/>
  <c r="BB68" i="3"/>
  <c r="BC68" i="3" s="1"/>
  <c r="BB71" i="3"/>
  <c r="BB74" i="3"/>
  <c r="BB77" i="3"/>
  <c r="BC77" i="3" s="1"/>
  <c r="BB80" i="3"/>
  <c r="BC80" i="3" s="1"/>
  <c r="BB83" i="3"/>
  <c r="BC83" i="3" s="1"/>
  <c r="BB86" i="3"/>
  <c r="BC86" i="3" s="1"/>
  <c r="BB89" i="3"/>
  <c r="BB92" i="3"/>
  <c r="BC92" i="3" s="1"/>
  <c r="BB95" i="3"/>
  <c r="BB98" i="3"/>
  <c r="BB101" i="3"/>
  <c r="BC101" i="3" s="1"/>
  <c r="BB104" i="3"/>
  <c r="BB107" i="3"/>
  <c r="BC107" i="3" s="1"/>
  <c r="BB110" i="3"/>
  <c r="BB113" i="3"/>
  <c r="BB116" i="3"/>
  <c r="BC116" i="3" s="1"/>
  <c r="BB119" i="3"/>
  <c r="BB122" i="3"/>
  <c r="BB125" i="3"/>
  <c r="BC125" i="3" s="1"/>
  <c r="BB128" i="3"/>
  <c r="BB131" i="3"/>
  <c r="BC131" i="3" s="1"/>
  <c r="BB134" i="3"/>
  <c r="BC134" i="3" s="1"/>
  <c r="BB137" i="3"/>
  <c r="BB140" i="3"/>
  <c r="BC140" i="3" s="1"/>
  <c r="BB143" i="3"/>
  <c r="BB146" i="3"/>
  <c r="BB149" i="3"/>
  <c r="BC149" i="3" s="1"/>
  <c r="BB152" i="3"/>
  <c r="BB155" i="3"/>
  <c r="BC155" i="3" s="1"/>
  <c r="BB158" i="3"/>
  <c r="BC158" i="3" s="1"/>
  <c r="BB161" i="3"/>
  <c r="BB164" i="3"/>
  <c r="BC164" i="3" s="1"/>
  <c r="BB167" i="3"/>
  <c r="BC167" i="3" s="1"/>
  <c r="BB170" i="3"/>
  <c r="BB173" i="3"/>
  <c r="BC173" i="3" s="1"/>
  <c r="BB176" i="3"/>
  <c r="BB179" i="3"/>
  <c r="BC179" i="3" s="1"/>
  <c r="BB182" i="3"/>
  <c r="BB185" i="3"/>
  <c r="BB188" i="3"/>
  <c r="BC188" i="3" s="1"/>
  <c r="BB191" i="3"/>
  <c r="BB194" i="3"/>
  <c r="BB197" i="3"/>
  <c r="BC197" i="3" s="1"/>
  <c r="BB200" i="3"/>
  <c r="BB203" i="3"/>
  <c r="BC203" i="3" s="1"/>
  <c r="BB206" i="3"/>
  <c r="BC206" i="3" s="1"/>
  <c r="BB209" i="3"/>
  <c r="BB212" i="3"/>
  <c r="BC212" i="3" s="1"/>
  <c r="BB215" i="3"/>
  <c r="BC215" i="3" s="1"/>
  <c r="BB218" i="3"/>
  <c r="BC3" i="3"/>
  <c r="AR6" i="3"/>
  <c r="AS6" i="3" s="1"/>
  <c r="AR9" i="3"/>
  <c r="AR12" i="3"/>
  <c r="AS12" i="3" s="1"/>
  <c r="AR15" i="3"/>
  <c r="AR18" i="3"/>
  <c r="AR21" i="3"/>
  <c r="AS21" i="3" s="1"/>
  <c r="AR24" i="3"/>
  <c r="AR27" i="3"/>
  <c r="AS27" i="3" s="1"/>
  <c r="AR30" i="3"/>
  <c r="AS30" i="3" s="1"/>
  <c r="AR33" i="3"/>
  <c r="AR36" i="3"/>
  <c r="AS36" i="3" s="1"/>
  <c r="AR39" i="3"/>
  <c r="AS39" i="3" s="1"/>
  <c r="AR42" i="3"/>
  <c r="AR45" i="3"/>
  <c r="AS45" i="3" s="1"/>
  <c r="AR48" i="3"/>
  <c r="AR51" i="3"/>
  <c r="AS51" i="3" s="1"/>
  <c r="AR54" i="3"/>
  <c r="AS54" i="3" s="1"/>
  <c r="AR57" i="3"/>
  <c r="AS57" i="3" s="1"/>
  <c r="AR60" i="3"/>
  <c r="AS60" i="3" s="1"/>
  <c r="AR63" i="3"/>
  <c r="AS63" i="3" s="1"/>
  <c r="AR66" i="3"/>
  <c r="AR69" i="3"/>
  <c r="AS69" i="3" s="1"/>
  <c r="AR72" i="3"/>
  <c r="AR75" i="3"/>
  <c r="AS75" i="3" s="1"/>
  <c r="AR78" i="3"/>
  <c r="AS78" i="3" s="1"/>
  <c r="AR81" i="3"/>
  <c r="AR84" i="3"/>
  <c r="AS84" i="3" s="1"/>
  <c r="AR87" i="3"/>
  <c r="AR90" i="3"/>
  <c r="AR93" i="3"/>
  <c r="AS93" i="3" s="1"/>
  <c r="AR96" i="3"/>
  <c r="AR99" i="3"/>
  <c r="AS99" i="3" s="1"/>
  <c r="AR102" i="3"/>
  <c r="AS102" i="3" s="1"/>
  <c r="AR105" i="3"/>
  <c r="AR108" i="3"/>
  <c r="AS108" i="3" s="1"/>
  <c r="AR111" i="3"/>
  <c r="AR114" i="3"/>
  <c r="AR117" i="3"/>
  <c r="AS117" i="3" s="1"/>
  <c r="AR120" i="3"/>
  <c r="AR123" i="3"/>
  <c r="AS123" i="3" s="1"/>
  <c r="AR126" i="3"/>
  <c r="AS126" i="3" s="1"/>
  <c r="AR129" i="3"/>
  <c r="AR132" i="3"/>
  <c r="AS132" i="3" s="1"/>
  <c r="AR135" i="3"/>
  <c r="AR138" i="3"/>
  <c r="AR141" i="3"/>
  <c r="AS141" i="3" s="1"/>
  <c r="AR144" i="3"/>
  <c r="AR147" i="3"/>
  <c r="AS147" i="3" s="1"/>
  <c r="AR150" i="3"/>
  <c r="AS150" i="3" s="1"/>
  <c r="AR153" i="3"/>
  <c r="AR156" i="3"/>
  <c r="AS156" i="3" s="1"/>
  <c r="AR159" i="3"/>
  <c r="AS159" i="3" s="1"/>
  <c r="AR162" i="3"/>
  <c r="AR165" i="3"/>
  <c r="AS165" i="3" s="1"/>
  <c r="AR168" i="3"/>
  <c r="AS168" i="3" s="1"/>
  <c r="AR171" i="3"/>
  <c r="AS171" i="3" s="1"/>
  <c r="AR174" i="3"/>
  <c r="AS174" i="3" s="1"/>
  <c r="AR177" i="3"/>
  <c r="AR180" i="3"/>
  <c r="AS180" i="3" s="1"/>
  <c r="AR183" i="3"/>
  <c r="AR186" i="3"/>
  <c r="AR189" i="3"/>
  <c r="AS189" i="3" s="1"/>
  <c r="AR192" i="3"/>
  <c r="AR195" i="3"/>
  <c r="AS195" i="3" s="1"/>
  <c r="AR198" i="3"/>
  <c r="AS198" i="3" s="1"/>
  <c r="AR201" i="3"/>
  <c r="AR204" i="3"/>
  <c r="AS204" i="3" s="1"/>
  <c r="AR207" i="3"/>
  <c r="AS207" i="3" s="1"/>
  <c r="AR210" i="3"/>
  <c r="AR213" i="3"/>
  <c r="AS213" i="3" s="1"/>
  <c r="AR216" i="3"/>
  <c r="AR5" i="3"/>
  <c r="AS5" i="3" s="1"/>
  <c r="AR8" i="3"/>
  <c r="AR11" i="3"/>
  <c r="AS11" i="3" s="1"/>
  <c r="AR14" i="3"/>
  <c r="AS14" i="3" s="1"/>
  <c r="AR17" i="3"/>
  <c r="AR20" i="3"/>
  <c r="AS20" i="3" s="1"/>
  <c r="AR23" i="3"/>
  <c r="AR26" i="3"/>
  <c r="AR29" i="3"/>
  <c r="AS29" i="3" s="1"/>
  <c r="AR32" i="3"/>
  <c r="AR35" i="3"/>
  <c r="AS35" i="3" s="1"/>
  <c r="AR38" i="3"/>
  <c r="AS38" i="3" s="1"/>
  <c r="AR41" i="3"/>
  <c r="AR44" i="3"/>
  <c r="AS44" i="3" s="1"/>
  <c r="AR47" i="3"/>
  <c r="AR50" i="3"/>
  <c r="AR53" i="3"/>
  <c r="AS53" i="3" s="1"/>
  <c r="AR56" i="3"/>
  <c r="AS56" i="3" s="1"/>
  <c r="AR59" i="3"/>
  <c r="AS59" i="3" s="1"/>
  <c r="AR62" i="3"/>
  <c r="AS62" i="3" s="1"/>
  <c r="AR65" i="3"/>
  <c r="AR68" i="3"/>
  <c r="AS68" i="3" s="1"/>
  <c r="AR71" i="3"/>
  <c r="AR74" i="3"/>
  <c r="AR77" i="3"/>
  <c r="AS77" i="3" s="1"/>
  <c r="AR80" i="3"/>
  <c r="AS80" i="3" s="1"/>
  <c r="AR83" i="3"/>
  <c r="AS83" i="3" s="1"/>
  <c r="AR86" i="3"/>
  <c r="AS86" i="3" s="1"/>
  <c r="AR89" i="3"/>
  <c r="AR92" i="3"/>
  <c r="AS92" i="3" s="1"/>
  <c r="AR95" i="3"/>
  <c r="AR98" i="3"/>
  <c r="AR101" i="3"/>
  <c r="AS101" i="3" s="1"/>
  <c r="AR104" i="3"/>
  <c r="AR107" i="3"/>
  <c r="AS107" i="3" s="1"/>
  <c r="AR110" i="3"/>
  <c r="AR113" i="3"/>
  <c r="AR116" i="3"/>
  <c r="AS116" i="3" s="1"/>
  <c r="AR119" i="3"/>
  <c r="AR122" i="3"/>
  <c r="AR125" i="3"/>
  <c r="AS125" i="3" s="1"/>
  <c r="AR128" i="3"/>
  <c r="AR131" i="3"/>
  <c r="AS131" i="3" s="1"/>
  <c r="AR134" i="3"/>
  <c r="AS134" i="3" s="1"/>
  <c r="AR137" i="3"/>
  <c r="AR140" i="3"/>
  <c r="AS140" i="3" s="1"/>
  <c r="AR143" i="3"/>
  <c r="AR146" i="3"/>
  <c r="AR149" i="3"/>
  <c r="AS149" i="3" s="1"/>
  <c r="AR152" i="3"/>
  <c r="AR155" i="3"/>
  <c r="AS155" i="3" s="1"/>
  <c r="AR158" i="3"/>
  <c r="AS158" i="3" s="1"/>
  <c r="AR161" i="3"/>
  <c r="AR164" i="3"/>
  <c r="AS164" i="3" s="1"/>
  <c r="AR167" i="3"/>
  <c r="AS167" i="3" s="1"/>
  <c r="AR170" i="3"/>
  <c r="AR173" i="3"/>
  <c r="AS173" i="3" s="1"/>
  <c r="AR176" i="3"/>
  <c r="AR179" i="3"/>
  <c r="AS179" i="3" s="1"/>
  <c r="AR182" i="3"/>
  <c r="AR185" i="3"/>
  <c r="AR188" i="3"/>
  <c r="AS188" i="3" s="1"/>
  <c r="AR191" i="3"/>
  <c r="AR194" i="3"/>
  <c r="AR197" i="3"/>
  <c r="AS197" i="3" s="1"/>
  <c r="AR200" i="3"/>
  <c r="AR203" i="3"/>
  <c r="AS203" i="3" s="1"/>
  <c r="AR206" i="3"/>
  <c r="AS206" i="3" s="1"/>
  <c r="AR209" i="3"/>
  <c r="AR212" i="3"/>
  <c r="AS212" i="3" s="1"/>
  <c r="AR215" i="3"/>
  <c r="AS215" i="3" s="1"/>
  <c r="AR218" i="3"/>
  <c r="AR3" i="3"/>
  <c r="AS3" i="3" s="1"/>
  <c r="AH18" i="3"/>
  <c r="AH54" i="3"/>
  <c r="AI54" i="3" s="1"/>
  <c r="AH90" i="3"/>
  <c r="AH126" i="3"/>
  <c r="AI126" i="3" s="1"/>
  <c r="AH162" i="3"/>
  <c r="AH201" i="3"/>
  <c r="AH39" i="3"/>
  <c r="AI39" i="3" s="1"/>
  <c r="AH75" i="3"/>
  <c r="AI75" i="3" s="1"/>
  <c r="AH111" i="3"/>
  <c r="AH147" i="3"/>
  <c r="AI147" i="3" s="1"/>
  <c r="AH174" i="3"/>
  <c r="AI174" i="3" s="1"/>
  <c r="AH180" i="3"/>
  <c r="AI180" i="3" s="1"/>
  <c r="AH186" i="3"/>
  <c r="AI186" i="3"/>
  <c r="AH192" i="3"/>
  <c r="AI192" i="3"/>
  <c r="AH9" i="3"/>
  <c r="AH45" i="3"/>
  <c r="AI45" i="3" s="1"/>
  <c r="AH81" i="3"/>
  <c r="AH30" i="3"/>
  <c r="AI30" i="3" s="1"/>
  <c r="AH66" i="3"/>
  <c r="AH102" i="3"/>
  <c r="AI102" i="3" s="1"/>
  <c r="AH138" i="3"/>
  <c r="AH213" i="3"/>
  <c r="AI213" i="3" s="1"/>
  <c r="AH15" i="3"/>
  <c r="AH51" i="3"/>
  <c r="AI51" i="3" s="1"/>
  <c r="AH87" i="3"/>
  <c r="AH123" i="3"/>
  <c r="AI123" i="3" s="1"/>
  <c r="AH159" i="3"/>
  <c r="AI159" i="3" s="1"/>
  <c r="AH198" i="3"/>
  <c r="AI198" i="3" s="1"/>
  <c r="AH204" i="3"/>
  <c r="AI204" i="3" s="1"/>
  <c r="AH210" i="3"/>
  <c r="AI210" i="3"/>
  <c r="AH216" i="3"/>
  <c r="AI216" i="3"/>
  <c r="AH207" i="3"/>
  <c r="AI207" i="3" s="1"/>
  <c r="AH177" i="3"/>
  <c r="AI177" i="3"/>
  <c r="AH183" i="3"/>
  <c r="AI183" i="3"/>
  <c r="AH189" i="3"/>
  <c r="AI189" i="3" s="1"/>
  <c r="AH27" i="3"/>
  <c r="AI27" i="3" s="1"/>
  <c r="AH63" i="3"/>
  <c r="AI63" i="3" s="1"/>
  <c r="AH99" i="3"/>
  <c r="AI99" i="3" s="1"/>
  <c r="AH135" i="3"/>
  <c r="AH171" i="3"/>
  <c r="AI171" i="3" s="1"/>
  <c r="AH12" i="3"/>
  <c r="AI12" i="3" s="1"/>
  <c r="AH48" i="3"/>
  <c r="AH84" i="3"/>
  <c r="AI84" i="3" s="1"/>
  <c r="AH120" i="3"/>
  <c r="AH156" i="3"/>
  <c r="AI156" i="3" s="1"/>
  <c r="AH195" i="3"/>
  <c r="AI195" i="3" s="1"/>
  <c r="AH4" i="3"/>
  <c r="AI4" i="3" s="1"/>
  <c r="AH7" i="3"/>
  <c r="AH10" i="3"/>
  <c r="AH13" i="3"/>
  <c r="AI13" i="3" s="1"/>
  <c r="AH16" i="3"/>
  <c r="AH19" i="3"/>
  <c r="AI19" i="3" s="1"/>
  <c r="AH22" i="3"/>
  <c r="AH25" i="3"/>
  <c r="AH28" i="3"/>
  <c r="AI28" i="3" s="1"/>
  <c r="AH31" i="3"/>
  <c r="AH34" i="3"/>
  <c r="AH37" i="3"/>
  <c r="AI37" i="3" s="1"/>
  <c r="AH40" i="3"/>
  <c r="AH43" i="3"/>
  <c r="AI43" i="3" s="1"/>
  <c r="AH46" i="3"/>
  <c r="AH49" i="3"/>
  <c r="AH52" i="3"/>
  <c r="AI52" i="3" s="1"/>
  <c r="AH55" i="3"/>
  <c r="AI55" i="3" s="1"/>
  <c r="AH58" i="3"/>
  <c r="AI58" i="3" s="1"/>
  <c r="AH61" i="3"/>
  <c r="AI61" i="3" s="1"/>
  <c r="AH64" i="3"/>
  <c r="AH70" i="3"/>
  <c r="AI70" i="3" s="1"/>
  <c r="AH73" i="3"/>
  <c r="AH76" i="3"/>
  <c r="AI76" i="3" s="1"/>
  <c r="AH79" i="3"/>
  <c r="AI79" i="3" s="1"/>
  <c r="AH82" i="3"/>
  <c r="AH85" i="3"/>
  <c r="AI85" i="3" s="1"/>
  <c r="AH88" i="3"/>
  <c r="AH91" i="3"/>
  <c r="AI91" i="3" s="1"/>
  <c r="AH94" i="3"/>
  <c r="AI94" i="3" s="1"/>
  <c r="AH97" i="3"/>
  <c r="AH100" i="3"/>
  <c r="AI100" i="3" s="1"/>
  <c r="AH103" i="3"/>
  <c r="AH106" i="3"/>
  <c r="AH109" i="3"/>
  <c r="AI109" i="3" s="1"/>
  <c r="AH112" i="3"/>
  <c r="AH115" i="3"/>
  <c r="AI115" i="3" s="1"/>
  <c r="AH118" i="3"/>
  <c r="AH121" i="3"/>
  <c r="AH124" i="3"/>
  <c r="AI124" i="3" s="1"/>
  <c r="AH127" i="3"/>
  <c r="AI127" i="3" s="1"/>
  <c r="AH130" i="3"/>
  <c r="AH133" i="3"/>
  <c r="AI133" i="3" s="1"/>
  <c r="AH136" i="3"/>
  <c r="AH139" i="3"/>
  <c r="AI139" i="3" s="1"/>
  <c r="AH142" i="3"/>
  <c r="AI142" i="3" s="1"/>
  <c r="AH145" i="3"/>
  <c r="AH148" i="3"/>
  <c r="AI148" i="3" s="1"/>
  <c r="AH151" i="3"/>
  <c r="AH154" i="3"/>
  <c r="AH157" i="3"/>
  <c r="AI157" i="3" s="1"/>
  <c r="AH160" i="3"/>
  <c r="AH163" i="3"/>
  <c r="AI163" i="3" s="1"/>
  <c r="AH166" i="3"/>
  <c r="AI166" i="3" s="1"/>
  <c r="AH169" i="3"/>
  <c r="AH172" i="3"/>
  <c r="AI172" i="3" s="1"/>
  <c r="AH175" i="3"/>
  <c r="AH178" i="3"/>
  <c r="AH181" i="3"/>
  <c r="AI181" i="3" s="1"/>
  <c r="AH184" i="3"/>
  <c r="AH187" i="3"/>
  <c r="AI187" i="3" s="1"/>
  <c r="AH190" i="3"/>
  <c r="AI190" i="3" s="1"/>
  <c r="AH193" i="3"/>
  <c r="AH196" i="3"/>
  <c r="AI196" i="3" s="1"/>
  <c r="AH199" i="3"/>
  <c r="AI199" i="3" s="1"/>
  <c r="AH202" i="3"/>
  <c r="AH205" i="3"/>
  <c r="AI205" i="3" s="1"/>
  <c r="AH208" i="3"/>
  <c r="AH211" i="3"/>
  <c r="AI211" i="3" s="1"/>
  <c r="AH214" i="3"/>
  <c r="AI214" i="3" s="1"/>
  <c r="AH217" i="3"/>
  <c r="AH5" i="3"/>
  <c r="AI5" i="3" s="1"/>
  <c r="AH8" i="3"/>
  <c r="AH11" i="3"/>
  <c r="AI11" i="3" s="1"/>
  <c r="AH14" i="3"/>
  <c r="AI14" i="3" s="1"/>
  <c r="AH17" i="3"/>
  <c r="AH20" i="3"/>
  <c r="AI20" i="3" s="1"/>
  <c r="AH23" i="3"/>
  <c r="AH26" i="3"/>
  <c r="AH29" i="3"/>
  <c r="AI29" i="3" s="1"/>
  <c r="AH32" i="3"/>
  <c r="AH35" i="3"/>
  <c r="AI35" i="3" s="1"/>
  <c r="AH38" i="3"/>
  <c r="AI38" i="3" s="1"/>
  <c r="AH41" i="3"/>
  <c r="AH44" i="3"/>
  <c r="AI44" i="3" s="1"/>
  <c r="AH47" i="3"/>
  <c r="AH50" i="3"/>
  <c r="AH53" i="3"/>
  <c r="AI53" i="3" s="1"/>
  <c r="AH56" i="3"/>
  <c r="AI56" i="3" s="1"/>
  <c r="AH59" i="3"/>
  <c r="AI59" i="3" s="1"/>
  <c r="AH62" i="3"/>
  <c r="AI62" i="3" s="1"/>
  <c r="AH65" i="3"/>
  <c r="AH68" i="3"/>
  <c r="AI68" i="3" s="1"/>
  <c r="AH71" i="3"/>
  <c r="AH74" i="3"/>
  <c r="AH77" i="3"/>
  <c r="AI77" i="3" s="1"/>
  <c r="AH80" i="3"/>
  <c r="AI80" i="3" s="1"/>
  <c r="AH83" i="3"/>
  <c r="AI83" i="3" s="1"/>
  <c r="AH86" i="3"/>
  <c r="AI86" i="3" s="1"/>
  <c r="AH89" i="3"/>
  <c r="AH92" i="3"/>
  <c r="AI92" i="3" s="1"/>
  <c r="AH95" i="3"/>
  <c r="AH98" i="3"/>
  <c r="AH101" i="3"/>
  <c r="AI101" i="3" s="1"/>
  <c r="AH104" i="3"/>
  <c r="AH107" i="3"/>
  <c r="AI107" i="3" s="1"/>
  <c r="AH110" i="3"/>
  <c r="AH113" i="3"/>
  <c r="AH116" i="3"/>
  <c r="AI116" i="3" s="1"/>
  <c r="AH119" i="3"/>
  <c r="AH122" i="3"/>
  <c r="AH125" i="3"/>
  <c r="AI125" i="3" s="1"/>
  <c r="AH128" i="3"/>
  <c r="AH131" i="3"/>
  <c r="AI131" i="3" s="1"/>
  <c r="AH134" i="3"/>
  <c r="AI134" i="3" s="1"/>
  <c r="AH137" i="3"/>
  <c r="AH140" i="3"/>
  <c r="AI140" i="3" s="1"/>
  <c r="AH143" i="3"/>
  <c r="AH146" i="3"/>
  <c r="AH149" i="3"/>
  <c r="AI149" i="3" s="1"/>
  <c r="AH152" i="3"/>
  <c r="AH155" i="3"/>
  <c r="AI155" i="3" s="1"/>
  <c r="AH158" i="3"/>
  <c r="AI158" i="3" s="1"/>
  <c r="AH161" i="3"/>
  <c r="AH164" i="3"/>
  <c r="AI164" i="3" s="1"/>
  <c r="AH167" i="3"/>
  <c r="AI167" i="3" s="1"/>
  <c r="AH170" i="3"/>
  <c r="AH173" i="3"/>
  <c r="AI173" i="3" s="1"/>
  <c r="AH176" i="3"/>
  <c r="AH179" i="3"/>
  <c r="AI179" i="3" s="1"/>
  <c r="AH182" i="3"/>
  <c r="AH185" i="3"/>
  <c r="AH188" i="3"/>
  <c r="AI188" i="3" s="1"/>
  <c r="AH191" i="3"/>
  <c r="AH194" i="3"/>
  <c r="AH197" i="3"/>
  <c r="AI197" i="3" s="1"/>
  <c r="AH200" i="3"/>
  <c r="AH203" i="3"/>
  <c r="AI203" i="3" s="1"/>
  <c r="AH206" i="3"/>
  <c r="AI206" i="3" s="1"/>
  <c r="AH209" i="3"/>
  <c r="AH212" i="3"/>
  <c r="AI212" i="3" s="1"/>
  <c r="AH215" i="3"/>
  <c r="AI215" i="3" s="1"/>
  <c r="AH218" i="3"/>
  <c r="AH3" i="3"/>
  <c r="AI3" i="3" s="1"/>
  <c r="Y6" i="3"/>
  <c r="X66" i="3"/>
  <c r="X69" i="3"/>
  <c r="Y69" i="3" s="1"/>
  <c r="X72" i="3"/>
  <c r="X75" i="3"/>
  <c r="Y75" i="3" s="1"/>
  <c r="X78" i="3"/>
  <c r="Y78" i="3" s="1"/>
  <c r="X81" i="3"/>
  <c r="X84" i="3"/>
  <c r="Y84" i="3" s="1"/>
  <c r="X87" i="3"/>
  <c r="X90" i="3"/>
  <c r="X93" i="3"/>
  <c r="Y93" i="3" s="1"/>
  <c r="X96" i="3"/>
  <c r="X99" i="3"/>
  <c r="Y99" i="3" s="1"/>
  <c r="X102" i="3"/>
  <c r="Y102" i="3" s="1"/>
  <c r="X105" i="3"/>
  <c r="X108" i="3"/>
  <c r="Y108" i="3" s="1"/>
  <c r="X111" i="3"/>
  <c r="X114" i="3"/>
  <c r="X117" i="3"/>
  <c r="Y117" i="3" s="1"/>
  <c r="X120" i="3"/>
  <c r="X123" i="3"/>
  <c r="Y123" i="3" s="1"/>
  <c r="X126" i="3"/>
  <c r="Y126" i="3" s="1"/>
  <c r="X129" i="3"/>
  <c r="X132" i="3"/>
  <c r="Y132" i="3" s="1"/>
  <c r="X135" i="3"/>
  <c r="X138" i="3"/>
  <c r="X141" i="3"/>
  <c r="Y141" i="3" s="1"/>
  <c r="X144" i="3"/>
  <c r="X147" i="3"/>
  <c r="Y147" i="3" s="1"/>
  <c r="X150" i="3"/>
  <c r="Y150" i="3" s="1"/>
  <c r="X153" i="3"/>
  <c r="X156" i="3"/>
  <c r="Y156" i="3" s="1"/>
  <c r="X159" i="3"/>
  <c r="Y159" i="3" s="1"/>
  <c r="X162" i="3"/>
  <c r="X165" i="3"/>
  <c r="Y165" i="3" s="1"/>
  <c r="X168" i="3"/>
  <c r="Y168" i="3" s="1"/>
  <c r="X171" i="3"/>
  <c r="Y171" i="3" s="1"/>
  <c r="X174" i="3"/>
  <c r="Y174" i="3" s="1"/>
  <c r="X177" i="3"/>
  <c r="X180" i="3"/>
  <c r="Y180" i="3" s="1"/>
  <c r="X183" i="3"/>
  <c r="X186" i="3"/>
  <c r="X189" i="3"/>
  <c r="Y189" i="3" s="1"/>
  <c r="X192" i="3"/>
  <c r="X195" i="3"/>
  <c r="Y195" i="3" s="1"/>
  <c r="X198" i="3"/>
  <c r="Y198" i="3" s="1"/>
  <c r="X201" i="3"/>
  <c r="X204" i="3"/>
  <c r="Y204" i="3" s="1"/>
  <c r="X207" i="3"/>
  <c r="Y207" i="3" s="1"/>
  <c r="X210" i="3"/>
  <c r="X213" i="3"/>
  <c r="Y213" i="3" s="1"/>
  <c r="X216" i="3"/>
  <c r="Y4" i="3"/>
  <c r="X64" i="3"/>
  <c r="X67" i="3"/>
  <c r="Y67" i="3" s="1"/>
  <c r="X70" i="3"/>
  <c r="Y70" i="3" s="1"/>
  <c r="X73" i="3"/>
  <c r="X76" i="3"/>
  <c r="Y76" i="3" s="1"/>
  <c r="X79" i="3"/>
  <c r="Y79" i="3" s="1"/>
  <c r="X82" i="3"/>
  <c r="X85" i="3"/>
  <c r="Y85" i="3" s="1"/>
  <c r="X88" i="3"/>
  <c r="X91" i="3"/>
  <c r="Y91" i="3" s="1"/>
  <c r="X94" i="3"/>
  <c r="Y94" i="3" s="1"/>
  <c r="X97" i="3"/>
  <c r="X100" i="3"/>
  <c r="Y100" i="3" s="1"/>
  <c r="X103" i="3"/>
  <c r="X106" i="3"/>
  <c r="X109" i="3"/>
  <c r="Y109" i="3" s="1"/>
  <c r="X112" i="3"/>
  <c r="X115" i="3"/>
  <c r="Y115" i="3" s="1"/>
  <c r="X118" i="3"/>
  <c r="X121" i="3"/>
  <c r="X124" i="3"/>
  <c r="Y124" i="3" s="1"/>
  <c r="X127" i="3"/>
  <c r="Y127" i="3" s="1"/>
  <c r="X130" i="3"/>
  <c r="X133" i="3"/>
  <c r="Y133" i="3" s="1"/>
  <c r="X136" i="3"/>
  <c r="X139" i="3"/>
  <c r="Y139" i="3" s="1"/>
  <c r="X142" i="3"/>
  <c r="Y142" i="3" s="1"/>
  <c r="X145" i="3"/>
  <c r="X148" i="3"/>
  <c r="Y148" i="3" s="1"/>
  <c r="X151" i="3"/>
  <c r="X154" i="3"/>
  <c r="X157" i="3"/>
  <c r="Y157" i="3" s="1"/>
  <c r="X160" i="3"/>
  <c r="X163" i="3"/>
  <c r="Y163" i="3" s="1"/>
  <c r="X166" i="3"/>
  <c r="Y166" i="3" s="1"/>
  <c r="X169" i="3"/>
  <c r="X172" i="3"/>
  <c r="Y172" i="3" s="1"/>
  <c r="X175" i="3"/>
  <c r="X178" i="3"/>
  <c r="X181" i="3"/>
  <c r="Y181" i="3" s="1"/>
  <c r="X184" i="3"/>
  <c r="X187" i="3"/>
  <c r="Y187" i="3" s="1"/>
  <c r="X190" i="3"/>
  <c r="Y190" i="3" s="1"/>
  <c r="X193" i="3"/>
  <c r="X196" i="3"/>
  <c r="Y196" i="3" s="1"/>
  <c r="X199" i="3"/>
  <c r="Y199" i="3" s="1"/>
  <c r="X202" i="3"/>
  <c r="X205" i="3"/>
  <c r="Y205" i="3" s="1"/>
  <c r="X208" i="3"/>
  <c r="X211" i="3"/>
  <c r="Y211" i="3" s="1"/>
  <c r="X214" i="3"/>
  <c r="Y214" i="3" s="1"/>
  <c r="X217" i="3"/>
  <c r="Y5" i="3"/>
  <c r="X65" i="3"/>
  <c r="X68" i="3"/>
  <c r="Y68" i="3" s="1"/>
  <c r="X71" i="3"/>
  <c r="X74" i="3"/>
  <c r="X77" i="3"/>
  <c r="Y77" i="3" s="1"/>
  <c r="X80" i="3"/>
  <c r="Y80" i="3" s="1"/>
  <c r="X83" i="3"/>
  <c r="Y83" i="3" s="1"/>
  <c r="X86" i="3"/>
  <c r="Y86" i="3" s="1"/>
  <c r="X89" i="3"/>
  <c r="X92" i="3"/>
  <c r="Y92" i="3" s="1"/>
  <c r="X95" i="3"/>
  <c r="X98" i="3"/>
  <c r="X101" i="3"/>
  <c r="Y101" i="3" s="1"/>
  <c r="X104" i="3"/>
  <c r="X107" i="3"/>
  <c r="Y107" i="3" s="1"/>
  <c r="X110" i="3"/>
  <c r="X113" i="3"/>
  <c r="X116" i="3"/>
  <c r="Y116" i="3" s="1"/>
  <c r="X119" i="3"/>
  <c r="X122" i="3"/>
  <c r="X125" i="3"/>
  <c r="Y125" i="3" s="1"/>
  <c r="X128" i="3"/>
  <c r="X131" i="3"/>
  <c r="Y131" i="3" s="1"/>
  <c r="X134" i="3"/>
  <c r="Y134" i="3" s="1"/>
  <c r="X137" i="3"/>
  <c r="X140" i="3"/>
  <c r="Y140" i="3" s="1"/>
  <c r="X143" i="3"/>
  <c r="X146" i="3"/>
  <c r="X149" i="3"/>
  <c r="Y149" i="3" s="1"/>
  <c r="X152" i="3"/>
  <c r="X155" i="3"/>
  <c r="Y155" i="3" s="1"/>
  <c r="X158" i="3"/>
  <c r="Y158" i="3" s="1"/>
  <c r="X161" i="3"/>
  <c r="X164" i="3"/>
  <c r="Y164" i="3" s="1"/>
  <c r="X167" i="3"/>
  <c r="Y167" i="3" s="1"/>
  <c r="X170" i="3"/>
  <c r="X173" i="3"/>
  <c r="Y173" i="3" s="1"/>
  <c r="X176" i="3"/>
  <c r="X179" i="3"/>
  <c r="Y179" i="3" s="1"/>
  <c r="X182" i="3"/>
  <c r="X185" i="3"/>
  <c r="X188" i="3"/>
  <c r="Y188" i="3" s="1"/>
  <c r="X191" i="3"/>
  <c r="X194" i="3"/>
  <c r="X197" i="3"/>
  <c r="Y197" i="3" s="1"/>
  <c r="X200" i="3"/>
  <c r="X203" i="3"/>
  <c r="Y203" i="3" s="1"/>
  <c r="X206" i="3"/>
  <c r="Y206" i="3" s="1"/>
  <c r="X209" i="3"/>
  <c r="X212" i="3"/>
  <c r="Y212" i="3" s="1"/>
  <c r="X215" i="3"/>
  <c r="Y215" i="3" s="1"/>
  <c r="X218" i="3"/>
  <c r="N9" i="3"/>
  <c r="N15" i="3"/>
  <c r="N18" i="3"/>
  <c r="N24" i="3"/>
  <c r="N33" i="3"/>
  <c r="N42" i="3"/>
  <c r="N48" i="3"/>
  <c r="N66" i="3"/>
  <c r="N72" i="3"/>
  <c r="N81" i="3"/>
  <c r="N87" i="3"/>
  <c r="N90" i="3"/>
  <c r="N96" i="3"/>
  <c r="N105" i="3"/>
  <c r="N111" i="3"/>
  <c r="N114" i="3"/>
  <c r="N120" i="3"/>
  <c r="N129" i="3"/>
  <c r="N135" i="3"/>
  <c r="N138" i="3"/>
  <c r="N144" i="3"/>
  <c r="N153" i="3"/>
  <c r="N162" i="3"/>
  <c r="N177" i="3"/>
  <c r="N183" i="3"/>
  <c r="N186" i="3"/>
  <c r="N192" i="3"/>
  <c r="N201" i="3"/>
  <c r="N210" i="3"/>
  <c r="N216" i="3"/>
  <c r="N8" i="3"/>
  <c r="N17" i="3"/>
  <c r="N23" i="3"/>
  <c r="N26" i="3"/>
  <c r="N32" i="3"/>
  <c r="N41" i="3"/>
  <c r="N47" i="3"/>
  <c r="N50" i="3"/>
  <c r="N65" i="3"/>
  <c r="N71" i="3"/>
  <c r="N74" i="3"/>
  <c r="N89" i="3"/>
  <c r="N95" i="3"/>
  <c r="N98" i="3"/>
  <c r="N104" i="3"/>
  <c r="N110" i="3"/>
  <c r="N113" i="3"/>
  <c r="N119" i="3"/>
  <c r="N122" i="3"/>
  <c r="N128" i="3"/>
  <c r="N137" i="3"/>
  <c r="N143" i="3"/>
  <c r="N146" i="3"/>
  <c r="N152" i="3"/>
  <c r="N161" i="3"/>
  <c r="N170" i="3"/>
  <c r="N176" i="3"/>
  <c r="N182" i="3"/>
  <c r="N185" i="3"/>
  <c r="N191" i="3"/>
  <c r="N194" i="3"/>
  <c r="N200" i="3"/>
  <c r="N209" i="3"/>
  <c r="N218" i="3"/>
  <c r="BM118" i="4"/>
  <c r="BL118" i="4"/>
  <c r="BK118" i="4"/>
  <c r="BI118" i="4"/>
  <c r="BH118" i="4"/>
  <c r="BG118" i="4"/>
  <c r="BF118" i="4"/>
  <c r="BM117" i="4"/>
  <c r="BL117" i="4"/>
  <c r="BK117" i="4"/>
  <c r="BJ117" i="4"/>
  <c r="BH117" i="4"/>
  <c r="BG117" i="4"/>
  <c r="BF117" i="4"/>
  <c r="BM115" i="4"/>
  <c r="BL115" i="4"/>
  <c r="BK115" i="4"/>
  <c r="BJ115" i="4"/>
  <c r="BI115" i="4"/>
  <c r="BG115" i="4"/>
  <c r="BF115" i="4"/>
  <c r="BM114" i="4"/>
  <c r="BL114" i="4"/>
  <c r="BK114" i="4"/>
  <c r="BJ114" i="4"/>
  <c r="BI114" i="4"/>
  <c r="BH114" i="4"/>
  <c r="BF114" i="4"/>
  <c r="BM113" i="4"/>
  <c r="BL113" i="4"/>
  <c r="BK113" i="4"/>
  <c r="BJ113" i="4"/>
  <c r="BI113" i="4"/>
  <c r="BF113" i="4"/>
  <c r="BM112" i="4"/>
  <c r="BL112" i="4"/>
  <c r="BK112" i="4"/>
  <c r="BJ112" i="4"/>
  <c r="BI112" i="4"/>
  <c r="BH112" i="4"/>
  <c r="BG112" i="4"/>
  <c r="BM111" i="4"/>
  <c r="BL111" i="4"/>
  <c r="BK111" i="4"/>
  <c r="BI111" i="4"/>
  <c r="BH111" i="4"/>
  <c r="BG111" i="4"/>
  <c r="BF111" i="4"/>
  <c r="BM110" i="4"/>
  <c r="BL110" i="4"/>
  <c r="BK110" i="4"/>
  <c r="BJ110" i="4"/>
  <c r="BH110" i="4"/>
  <c r="BG110" i="4"/>
  <c r="BF110" i="4"/>
  <c r="BM109" i="4"/>
  <c r="BL109" i="4"/>
  <c r="BK109" i="4"/>
  <c r="BJ109" i="4"/>
  <c r="BI109" i="4"/>
  <c r="BG109" i="4"/>
  <c r="BF109" i="4"/>
  <c r="BM107" i="4"/>
  <c r="BL107" i="4"/>
  <c r="BK107" i="4"/>
  <c r="BI107" i="4"/>
  <c r="BH107" i="4"/>
  <c r="BG107" i="4"/>
  <c r="BF107" i="4"/>
  <c r="BM106" i="4"/>
  <c r="BL106" i="4"/>
  <c r="BK106" i="4"/>
  <c r="BJ106" i="4"/>
  <c r="BH106" i="4"/>
  <c r="BG106" i="4"/>
  <c r="BF106" i="4"/>
  <c r="BM105" i="4"/>
  <c r="BL105" i="4"/>
  <c r="BK105" i="4"/>
  <c r="BJ105" i="4"/>
  <c r="BI105" i="4"/>
  <c r="BF105" i="4"/>
  <c r="BM104" i="4"/>
  <c r="BL104" i="4"/>
  <c r="BK104" i="4"/>
  <c r="BJ104" i="4"/>
  <c r="BI104" i="4"/>
  <c r="BH104" i="4"/>
  <c r="BG104" i="4"/>
  <c r="BM103" i="4"/>
  <c r="BL103" i="4"/>
  <c r="BK103" i="4"/>
  <c r="BJ103" i="4"/>
  <c r="BH103" i="4"/>
  <c r="BF103" i="4"/>
  <c r="BM102" i="4"/>
  <c r="BL102" i="4"/>
  <c r="BK102" i="4"/>
  <c r="BJ102" i="4"/>
  <c r="BH102" i="4"/>
  <c r="BG102" i="4"/>
  <c r="BF102" i="4"/>
  <c r="BM101" i="4"/>
  <c r="BL101" i="4"/>
  <c r="BK101" i="4"/>
  <c r="BJ101" i="4"/>
  <c r="BI101" i="4"/>
  <c r="BH101" i="4"/>
  <c r="BM99" i="4"/>
  <c r="BL99" i="4"/>
  <c r="BK99" i="4"/>
  <c r="BJ99" i="4"/>
  <c r="BI99" i="4"/>
  <c r="BH99" i="4"/>
  <c r="BM98" i="4"/>
  <c r="BL98" i="4"/>
  <c r="BK98" i="4"/>
  <c r="BJ98" i="4"/>
  <c r="BI98" i="4"/>
  <c r="BH98" i="4"/>
  <c r="BF98" i="4"/>
  <c r="BM97" i="4"/>
  <c r="BL97" i="4"/>
  <c r="BK97" i="4"/>
  <c r="BJ97" i="4"/>
  <c r="BI97" i="4"/>
  <c r="BH97" i="4"/>
  <c r="BG97" i="4"/>
  <c r="BM96" i="4"/>
  <c r="BL96" i="4"/>
  <c r="BK96" i="4"/>
  <c r="BJ96" i="4"/>
  <c r="BI96" i="4"/>
  <c r="BM95" i="4"/>
  <c r="BL95" i="4"/>
  <c r="BK95" i="4"/>
  <c r="BJ95" i="4"/>
  <c r="BI95" i="4"/>
  <c r="BG95" i="4"/>
  <c r="BF95" i="4"/>
  <c r="BM94" i="4"/>
  <c r="BL94" i="4"/>
  <c r="BK94" i="4"/>
  <c r="BJ94" i="4"/>
  <c r="BI94" i="4"/>
  <c r="BH94" i="4"/>
  <c r="BF94" i="4"/>
  <c r="BM93" i="4"/>
  <c r="BL93" i="4"/>
  <c r="BK93" i="4"/>
  <c r="BJ93" i="4"/>
  <c r="BI93" i="4"/>
  <c r="BH93" i="4"/>
  <c r="BG93" i="4"/>
  <c r="BM91" i="4"/>
  <c r="BL91" i="4"/>
  <c r="BK91" i="4"/>
  <c r="BJ91" i="4"/>
  <c r="BI91" i="4"/>
  <c r="BG91" i="4"/>
  <c r="BF91" i="4"/>
  <c r="BM90" i="4"/>
  <c r="BL90" i="4"/>
  <c r="BK90" i="4"/>
  <c r="BJ90" i="4"/>
  <c r="BH90" i="4"/>
  <c r="BG90" i="4"/>
  <c r="BF90" i="4"/>
  <c r="BM89" i="4"/>
  <c r="BL89" i="4"/>
  <c r="BK89" i="4"/>
  <c r="BJ89" i="4"/>
  <c r="BI89" i="4"/>
  <c r="BG89" i="4"/>
  <c r="BF89" i="4"/>
  <c r="BM88" i="4"/>
  <c r="BL88" i="4"/>
  <c r="BK88" i="4"/>
  <c r="BJ88" i="4"/>
  <c r="BI88" i="4"/>
  <c r="BH88" i="4"/>
  <c r="BF88" i="4"/>
  <c r="BM87" i="4"/>
  <c r="BL87" i="4"/>
  <c r="BK87" i="4"/>
  <c r="BJ87" i="4"/>
  <c r="BI87" i="4"/>
  <c r="BH87" i="4"/>
  <c r="BG87" i="4"/>
  <c r="BM86" i="4"/>
  <c r="BL86" i="4"/>
  <c r="BJ86" i="4"/>
  <c r="BI86" i="4"/>
  <c r="BH86" i="4"/>
  <c r="BG86" i="4"/>
  <c r="BF86" i="4"/>
  <c r="BM85" i="4"/>
  <c r="BL85" i="4"/>
  <c r="BK85" i="4"/>
  <c r="BI85" i="4"/>
  <c r="BH85" i="4"/>
  <c r="BG85" i="4"/>
  <c r="BF85" i="4"/>
  <c r="BM83" i="4"/>
  <c r="BL83" i="4"/>
  <c r="BK83" i="4"/>
  <c r="BJ83" i="4"/>
  <c r="BI83" i="4"/>
  <c r="BG83" i="4"/>
  <c r="BF83" i="4"/>
  <c r="BM82" i="4"/>
  <c r="BL82" i="4"/>
  <c r="BK82" i="4"/>
  <c r="BJ82" i="4"/>
  <c r="BI82" i="4"/>
  <c r="BH82" i="4"/>
  <c r="BF82" i="4"/>
  <c r="BM81" i="4"/>
  <c r="BL81" i="4"/>
  <c r="BK81" i="4"/>
  <c r="BJ81" i="4"/>
  <c r="BI81" i="4"/>
  <c r="BH81" i="4"/>
  <c r="BG81" i="4"/>
  <c r="BM80" i="4"/>
  <c r="BL80" i="4"/>
  <c r="BK80" i="4"/>
  <c r="BI80" i="4"/>
  <c r="BH80" i="4"/>
  <c r="BG80" i="4"/>
  <c r="BM79" i="4"/>
  <c r="BL79" i="4"/>
  <c r="BK79" i="4"/>
  <c r="BJ79" i="4"/>
  <c r="BH79" i="4"/>
  <c r="BM78" i="4"/>
  <c r="BL78" i="4"/>
  <c r="BK78" i="4"/>
  <c r="BJ78" i="4"/>
  <c r="BI78" i="4"/>
  <c r="BH78" i="4"/>
  <c r="BM77" i="4"/>
  <c r="BL77" i="4"/>
  <c r="BK77" i="4"/>
  <c r="BJ77" i="4"/>
  <c r="BI77" i="4"/>
  <c r="BG77" i="4"/>
  <c r="BM75" i="4"/>
  <c r="BL75" i="4"/>
  <c r="BK75" i="4"/>
  <c r="BJ75" i="4"/>
  <c r="BH75" i="4"/>
  <c r="BG75" i="4"/>
  <c r="BF75" i="4"/>
  <c r="BM74" i="4"/>
  <c r="BL74" i="4"/>
  <c r="BK74" i="4"/>
  <c r="BJ74" i="4"/>
  <c r="BI74" i="4"/>
  <c r="BG74" i="4"/>
  <c r="BF74" i="4"/>
  <c r="BM73" i="4"/>
  <c r="BL73" i="4"/>
  <c r="BK73" i="4"/>
  <c r="BJ73" i="4"/>
  <c r="BI73" i="4"/>
  <c r="BH73" i="4"/>
  <c r="BF73" i="4"/>
  <c r="BM72" i="4"/>
  <c r="BL72" i="4"/>
  <c r="BK72" i="4"/>
  <c r="BJ72" i="4"/>
  <c r="BI72" i="4"/>
  <c r="BH72" i="4"/>
  <c r="BG72" i="4"/>
  <c r="BM71" i="4"/>
  <c r="BL71" i="4"/>
  <c r="BK71" i="4"/>
  <c r="BJ71" i="4"/>
  <c r="BH71" i="4"/>
  <c r="BG71" i="4"/>
  <c r="BF71" i="4"/>
  <c r="BM70" i="4"/>
  <c r="BL70" i="4"/>
  <c r="BK70" i="4"/>
  <c r="BJ70" i="4"/>
  <c r="BI70" i="4"/>
  <c r="BF70" i="4"/>
  <c r="BM69" i="4"/>
  <c r="BL69" i="4"/>
  <c r="BK69" i="4"/>
  <c r="BJ69" i="4"/>
  <c r="BI69" i="4"/>
  <c r="BH69" i="4"/>
  <c r="BG69" i="4"/>
  <c r="BM67" i="4"/>
  <c r="BL67" i="4"/>
  <c r="BK67" i="4"/>
  <c r="BJ67" i="4"/>
  <c r="BH67" i="4"/>
  <c r="BG67" i="4"/>
  <c r="BF67" i="4"/>
  <c r="BM66" i="4"/>
  <c r="BL66" i="4"/>
  <c r="BK66" i="4"/>
  <c r="BJ66" i="4"/>
  <c r="BI66" i="4"/>
  <c r="BM65" i="4"/>
  <c r="BL65" i="4"/>
  <c r="BK65" i="4"/>
  <c r="BJ65" i="4"/>
  <c r="BI65" i="4"/>
  <c r="BH65" i="4"/>
  <c r="BM64" i="4"/>
  <c r="BL64" i="4"/>
  <c r="BK64" i="4"/>
  <c r="BI64" i="4"/>
  <c r="BH64" i="4"/>
  <c r="BG64" i="4"/>
  <c r="BF64" i="4"/>
  <c r="BM63" i="4"/>
  <c r="BL63" i="4"/>
  <c r="BK63" i="4"/>
  <c r="BJ63" i="4"/>
  <c r="BG63" i="4"/>
  <c r="BF63" i="4"/>
  <c r="BM62" i="4"/>
  <c r="BL62" i="4"/>
  <c r="BK62" i="4"/>
  <c r="BJ62" i="4"/>
  <c r="BI62" i="4"/>
  <c r="BH62" i="4"/>
  <c r="BF62" i="4"/>
  <c r="BM61" i="4"/>
  <c r="BL61" i="4"/>
  <c r="BK61" i="4"/>
  <c r="BJ61" i="4"/>
  <c r="BI61" i="4"/>
  <c r="BH61" i="4"/>
  <c r="BG61" i="4"/>
  <c r="BM59" i="4"/>
  <c r="BL59" i="4"/>
  <c r="BK59" i="4"/>
  <c r="BJ59" i="4"/>
  <c r="BI59" i="4"/>
  <c r="BH59" i="4"/>
  <c r="BF59" i="4"/>
  <c r="BM58" i="4"/>
  <c r="BL58" i="4"/>
  <c r="BK58" i="4"/>
  <c r="BJ58" i="4"/>
  <c r="BI58" i="4"/>
  <c r="BH58" i="4"/>
  <c r="BG58" i="4"/>
  <c r="BM57" i="4"/>
  <c r="BL57" i="4"/>
  <c r="BK57" i="4"/>
  <c r="BJ57" i="4"/>
  <c r="BI57" i="4"/>
  <c r="BM56" i="4"/>
  <c r="BL56" i="4"/>
  <c r="BK56" i="4"/>
  <c r="BJ56" i="4"/>
  <c r="BI56" i="4"/>
  <c r="BM55" i="4"/>
  <c r="BL55" i="4"/>
  <c r="BK55" i="4"/>
  <c r="BJ55" i="4"/>
  <c r="BH55" i="4"/>
  <c r="BG55" i="4"/>
  <c r="BF55" i="4"/>
  <c r="BM54" i="4"/>
  <c r="BL54" i="4"/>
  <c r="BK54" i="4"/>
  <c r="BJ54" i="4"/>
  <c r="BI54" i="4"/>
  <c r="BG54" i="4"/>
  <c r="BF54" i="4"/>
  <c r="BM53" i="4"/>
  <c r="BL53" i="4"/>
  <c r="BK53" i="4"/>
  <c r="BJ53" i="4"/>
  <c r="BI53" i="4"/>
  <c r="BH53" i="4"/>
  <c r="BF53" i="4"/>
  <c r="BM51" i="4"/>
  <c r="BL51" i="4"/>
  <c r="BK51" i="4"/>
  <c r="BJ51" i="4"/>
  <c r="BM50" i="4"/>
  <c r="BL50" i="4"/>
  <c r="BK50" i="4"/>
  <c r="BJ50" i="4"/>
  <c r="BM49" i="4"/>
  <c r="BL49" i="4"/>
  <c r="BK49" i="4"/>
  <c r="BJ49" i="4"/>
  <c r="BM48" i="4"/>
  <c r="BL48" i="4"/>
  <c r="BK48" i="4"/>
  <c r="BJ48" i="4"/>
  <c r="BH48" i="4"/>
  <c r="BG48" i="4"/>
  <c r="BF48" i="4"/>
  <c r="BM47" i="4"/>
  <c r="BL47" i="4"/>
  <c r="BK47" i="4"/>
  <c r="BJ47" i="4"/>
  <c r="BI47" i="4"/>
  <c r="BF47" i="4"/>
  <c r="BM46" i="4"/>
  <c r="BL46" i="4"/>
  <c r="BK46" i="4"/>
  <c r="BJ46" i="4"/>
  <c r="BI46" i="4"/>
  <c r="BH46" i="4"/>
  <c r="BG46" i="4"/>
  <c r="BM45" i="4"/>
  <c r="BL45" i="4"/>
  <c r="BJ45" i="4"/>
  <c r="BI45" i="4"/>
  <c r="BH45" i="4"/>
  <c r="BG45" i="4"/>
  <c r="BF45" i="4"/>
  <c r="BM43" i="4"/>
  <c r="BL43" i="4"/>
  <c r="BK43" i="4"/>
  <c r="BJ43" i="4"/>
  <c r="BH43" i="4"/>
  <c r="BG43" i="4"/>
  <c r="BF43" i="4"/>
  <c r="BM42" i="4"/>
  <c r="BL42" i="4"/>
  <c r="BK42" i="4"/>
  <c r="BJ42" i="4"/>
  <c r="BI42" i="4"/>
  <c r="BG42" i="4"/>
  <c r="BF42" i="4"/>
  <c r="BM41" i="4"/>
  <c r="BL41" i="4"/>
  <c r="BK41" i="4"/>
  <c r="BJ41" i="4"/>
  <c r="BI41" i="4"/>
  <c r="BH41" i="4"/>
  <c r="BF41" i="4"/>
  <c r="BM40" i="4"/>
  <c r="BL40" i="4"/>
  <c r="BK40" i="4"/>
  <c r="BJ40" i="4"/>
  <c r="BI40" i="4"/>
  <c r="BH40" i="4"/>
  <c r="BG40" i="4"/>
  <c r="BM25" i="4"/>
  <c r="BL25" i="4"/>
  <c r="BK25" i="4"/>
  <c r="BJ25" i="4"/>
  <c r="BI25" i="4"/>
  <c r="BG25" i="4"/>
  <c r="BF25" i="4"/>
  <c r="BM24" i="4"/>
  <c r="BL24" i="4"/>
  <c r="BK24" i="4"/>
  <c r="BJ24" i="4"/>
  <c r="BI24" i="4"/>
  <c r="BH24" i="4"/>
  <c r="BF24" i="4"/>
  <c r="BM23" i="4"/>
  <c r="BL23" i="4"/>
  <c r="BK23" i="4"/>
  <c r="BJ23" i="4"/>
  <c r="BI23" i="4"/>
  <c r="BH23" i="4"/>
  <c r="BG23" i="4"/>
  <c r="BM22" i="4"/>
  <c r="BL22" i="4"/>
  <c r="BK22" i="4"/>
  <c r="BI22" i="4"/>
  <c r="BH22" i="4"/>
  <c r="BG22" i="4"/>
  <c r="BF22" i="4"/>
  <c r="BM21" i="4"/>
  <c r="BL21" i="4"/>
  <c r="BK21" i="4"/>
  <c r="BJ21" i="4"/>
  <c r="BH21" i="4"/>
  <c r="BG21" i="4"/>
  <c r="BF21" i="4"/>
  <c r="BM19" i="4"/>
  <c r="BL19" i="4"/>
  <c r="BK19" i="4"/>
  <c r="BJ19" i="4"/>
  <c r="BI19" i="4"/>
  <c r="BH19" i="4"/>
  <c r="BG19" i="4"/>
  <c r="BM18" i="4"/>
  <c r="BL18" i="4"/>
  <c r="BK18" i="4"/>
  <c r="BJ18" i="4"/>
  <c r="BG18" i="4"/>
  <c r="BF18" i="4"/>
  <c r="BM17" i="4"/>
  <c r="BL17" i="4"/>
  <c r="BK17" i="4"/>
  <c r="BJ17" i="4"/>
  <c r="BI17" i="4"/>
  <c r="BH17" i="4"/>
  <c r="BM16" i="4"/>
  <c r="BL16" i="4"/>
  <c r="BK16" i="4"/>
  <c r="BJ16" i="4"/>
  <c r="BI16" i="4"/>
  <c r="BG16" i="4"/>
  <c r="BF16" i="4"/>
  <c r="BM15" i="4"/>
  <c r="BL15" i="4"/>
  <c r="BK15" i="4"/>
  <c r="BJ15" i="4"/>
  <c r="BI15" i="4"/>
  <c r="BH15" i="4"/>
  <c r="BF15" i="4"/>
  <c r="BM14" i="4"/>
  <c r="BL14" i="4"/>
  <c r="BK14" i="4"/>
  <c r="BJ14" i="4"/>
  <c r="BI14" i="4"/>
  <c r="BH14" i="4"/>
  <c r="BG14" i="4"/>
  <c r="BM13" i="4"/>
  <c r="BL13" i="4"/>
  <c r="BK13" i="4"/>
  <c r="BJ13" i="4"/>
  <c r="BH13" i="4"/>
  <c r="BG13" i="4"/>
  <c r="BF13" i="4"/>
  <c r="C118" i="4"/>
  <c r="C117" i="4"/>
  <c r="C115" i="4"/>
  <c r="C114" i="4"/>
  <c r="C113" i="4"/>
  <c r="C112" i="4"/>
  <c r="C111" i="4"/>
  <c r="C110" i="4"/>
  <c r="C109" i="4"/>
  <c r="C107" i="4"/>
  <c r="C106" i="4"/>
  <c r="C105" i="4"/>
  <c r="C104" i="4"/>
  <c r="C103" i="4"/>
  <c r="C102" i="4"/>
  <c r="C101" i="4"/>
  <c r="C99" i="4"/>
  <c r="C98" i="4"/>
  <c r="C97" i="4"/>
  <c r="C96" i="4"/>
  <c r="C95" i="4"/>
  <c r="C94" i="4"/>
  <c r="C93" i="4"/>
  <c r="C91" i="4"/>
  <c r="C90" i="4"/>
  <c r="C89" i="4"/>
  <c r="C88" i="4"/>
  <c r="C87" i="4"/>
  <c r="C86" i="4"/>
  <c r="C85" i="4"/>
  <c r="C83" i="4"/>
  <c r="C82" i="4"/>
  <c r="C81" i="4"/>
  <c r="C80" i="4"/>
  <c r="C78" i="4"/>
  <c r="C77" i="4"/>
  <c r="C71" i="4"/>
  <c r="C70" i="4"/>
  <c r="C69" i="4"/>
  <c r="C67" i="4"/>
  <c r="C66" i="4"/>
  <c r="C65" i="4"/>
  <c r="C64" i="4"/>
  <c r="C63" i="4"/>
  <c r="C62" i="4"/>
  <c r="C61" i="4"/>
  <c r="C59" i="4"/>
  <c r="C58" i="4"/>
  <c r="C57" i="4"/>
  <c r="C56" i="4"/>
  <c r="C55" i="4"/>
  <c r="C54" i="4"/>
  <c r="C53" i="4"/>
  <c r="C51" i="4"/>
  <c r="C50" i="4"/>
  <c r="C49" i="4"/>
  <c r="C48" i="4"/>
  <c r="C47" i="4"/>
  <c r="C46" i="4"/>
  <c r="C25" i="4"/>
  <c r="C24" i="4"/>
  <c r="C23" i="4"/>
  <c r="C22" i="4"/>
  <c r="C21" i="4"/>
  <c r="C19" i="4"/>
  <c r="C18" i="4"/>
  <c r="C17" i="4"/>
  <c r="C16" i="4"/>
  <c r="C15" i="4"/>
  <c r="C14" i="4"/>
  <c r="C246" i="2"/>
  <c r="C245" i="2"/>
  <c r="C244" i="2"/>
  <c r="C237" i="2"/>
  <c r="C236" i="2"/>
  <c r="C235" i="2"/>
  <c r="C234" i="2"/>
  <c r="C233" i="2"/>
  <c r="C232" i="2"/>
  <c r="C231" i="2"/>
  <c r="C228" i="2"/>
  <c r="C227" i="2"/>
  <c r="C226" i="2"/>
  <c r="C225" i="2"/>
  <c r="C224" i="2"/>
  <c r="C174" i="2"/>
  <c r="C173" i="2"/>
  <c r="C172" i="2"/>
  <c r="C171" i="2"/>
  <c r="C170" i="2"/>
  <c r="C169" i="2"/>
  <c r="C168" i="2"/>
  <c r="C167" i="2"/>
  <c r="C111" i="2"/>
  <c r="C110" i="2"/>
  <c r="C109" i="2"/>
  <c r="C108" i="2"/>
  <c r="C107" i="2"/>
  <c r="C12" i="2"/>
  <c r="C11" i="2"/>
  <c r="C10" i="2"/>
  <c r="C9" i="2"/>
  <c r="C8" i="2"/>
  <c r="C7" i="2"/>
  <c r="C6" i="2"/>
  <c r="A246" i="2"/>
  <c r="A245" i="2"/>
  <c r="A244" i="2"/>
  <c r="A243" i="2"/>
  <c r="A242" i="2"/>
  <c r="A241" i="2"/>
  <c r="A240" i="2"/>
  <c r="A239" i="2"/>
  <c r="A238" i="2"/>
  <c r="A237" i="2"/>
  <c r="A236" i="2"/>
  <c r="A235" i="2"/>
  <c r="A234" i="2"/>
  <c r="A233" i="2"/>
  <c r="A232" i="2"/>
  <c r="A231" i="2"/>
  <c r="A230" i="2"/>
  <c r="A229" i="2"/>
  <c r="A228" i="2"/>
  <c r="A227" i="2"/>
  <c r="A226" i="2"/>
  <c r="A225" i="2"/>
  <c r="A224" i="2"/>
  <c r="A223" i="2"/>
  <c r="A222" i="2"/>
  <c r="A221" i="2"/>
  <c r="A220" i="2"/>
  <c r="A219" i="2"/>
  <c r="A218" i="2"/>
  <c r="A217" i="2"/>
  <c r="A216" i="2"/>
  <c r="A215" i="2"/>
  <c r="A214" i="2"/>
  <c r="A213" i="2"/>
  <c r="A212" i="2"/>
  <c r="A211" i="2"/>
  <c r="A210" i="2"/>
  <c r="A209" i="2"/>
  <c r="A208" i="2"/>
  <c r="A207" i="2"/>
  <c r="A206" i="2"/>
  <c r="A205" i="2"/>
  <c r="A204" i="2"/>
  <c r="A203" i="2"/>
  <c r="A202" i="2"/>
  <c r="A201" i="2"/>
  <c r="A200" i="2"/>
  <c r="A199" i="2"/>
  <c r="A197" i="2"/>
  <c r="A192" i="2"/>
  <c r="A191" i="2"/>
  <c r="A190" i="2"/>
  <c r="A189" i="2"/>
  <c r="A188" i="2"/>
  <c r="A187" i="2"/>
  <c r="A186" i="2"/>
  <c r="A185" i="2"/>
  <c r="A184" i="2"/>
  <c r="A183" i="2"/>
  <c r="A182" i="2"/>
  <c r="A181" i="2"/>
  <c r="A180" i="2"/>
  <c r="A179" i="2"/>
  <c r="A178" i="2"/>
  <c r="A177" i="2"/>
  <c r="A176" i="2"/>
  <c r="A175" i="2"/>
  <c r="A174" i="2"/>
  <c r="A173" i="2"/>
  <c r="A172" i="2"/>
  <c r="A171" i="2"/>
  <c r="A170" i="2"/>
  <c r="A169" i="2"/>
  <c r="A168" i="2"/>
  <c r="A167" i="2"/>
  <c r="A165" i="2"/>
  <c r="A164" i="2"/>
  <c r="A163" i="2"/>
  <c r="A162" i="2"/>
  <c r="A161" i="2"/>
  <c r="A160" i="2"/>
  <c r="A156" i="2"/>
  <c r="A155" i="2"/>
  <c r="A154" i="2"/>
  <c r="A153" i="2"/>
  <c r="A152" i="2"/>
  <c r="A151" i="2"/>
  <c r="A150" i="2"/>
  <c r="A147" i="2"/>
  <c r="A146" i="2"/>
  <c r="A145" i="2"/>
  <c r="A144" i="2"/>
  <c r="A143" i="2"/>
  <c r="A142" i="2"/>
  <c r="A141" i="2"/>
  <c r="A140" i="2"/>
  <c r="A139" i="2"/>
  <c r="A138" i="2"/>
  <c r="A137" i="2"/>
  <c r="A136" i="2"/>
  <c r="A135" i="2"/>
  <c r="A134" i="2"/>
  <c r="A133" i="2"/>
  <c r="A132" i="2"/>
  <c r="A131" i="2"/>
  <c r="A130" i="2"/>
  <c r="A129" i="2"/>
  <c r="A128" i="2"/>
  <c r="A127" i="2"/>
  <c r="A126" i="2"/>
  <c r="A125" i="2"/>
  <c r="A124" i="2"/>
  <c r="A123" i="2"/>
  <c r="A122" i="2"/>
  <c r="A121" i="2"/>
  <c r="A120" i="2"/>
  <c r="A119" i="2"/>
  <c r="A118" i="2"/>
  <c r="A117" i="2"/>
  <c r="A116" i="2"/>
  <c r="A115" i="2"/>
  <c r="A114" i="2"/>
  <c r="A113" i="2"/>
  <c r="A112" i="2"/>
  <c r="A111" i="2"/>
  <c r="A110" i="2"/>
  <c r="A109" i="2"/>
  <c r="A108" i="2"/>
  <c r="A107" i="2"/>
  <c r="A106" i="2"/>
  <c r="A105" i="2"/>
  <c r="A104" i="2"/>
  <c r="A103" i="2"/>
  <c r="A102" i="2"/>
  <c r="A101" i="2"/>
  <c r="A100" i="2"/>
  <c r="A99" i="2"/>
  <c r="A98" i="2"/>
  <c r="A97" i="2"/>
  <c r="A96" i="2"/>
  <c r="A84" i="2"/>
  <c r="A83" i="2"/>
  <c r="A82" i="2"/>
  <c r="A81" i="2"/>
  <c r="A80" i="2"/>
  <c r="A79" i="2"/>
  <c r="A78" i="2"/>
  <c r="A77" i="2"/>
  <c r="A76" i="2"/>
  <c r="A75" i="2"/>
  <c r="A74" i="2"/>
  <c r="A73" i="2"/>
  <c r="A72" i="2"/>
  <c r="A71" i="2"/>
  <c r="A70" i="2"/>
  <c r="A69" i="2"/>
  <c r="A68" i="2"/>
  <c r="A67" i="2"/>
  <c r="A66" i="2"/>
  <c r="A65" i="2"/>
  <c r="A64" i="2"/>
  <c r="A63" i="2"/>
  <c r="A62" i="2"/>
  <c r="A61" i="2"/>
  <c r="A60" i="2"/>
  <c r="A59" i="2"/>
  <c r="A58" i="2"/>
  <c r="A57" i="2"/>
  <c r="A56" i="2"/>
  <c r="A55" i="2"/>
  <c r="A54" i="2"/>
  <c r="A53" i="2"/>
  <c r="A52" i="2"/>
  <c r="A48" i="2"/>
  <c r="A47" i="2"/>
  <c r="A46" i="2"/>
  <c r="A45" i="2"/>
  <c r="A44" i="2"/>
  <c r="A43" i="2"/>
  <c r="A42" i="2"/>
  <c r="A40" i="2"/>
  <c r="A39" i="2"/>
  <c r="A38" i="2"/>
  <c r="A37" i="2"/>
  <c r="A36" i="2"/>
  <c r="A35" i="2"/>
  <c r="A34" i="2"/>
  <c r="A33" i="2"/>
  <c r="A30" i="2"/>
  <c r="A29" i="2"/>
  <c r="A28" i="2"/>
  <c r="A27" i="2"/>
  <c r="A26" i="2"/>
  <c r="A25" i="2"/>
  <c r="A24" i="2"/>
  <c r="A21" i="2"/>
  <c r="A20" i="2"/>
  <c r="A19" i="2"/>
  <c r="A18" i="2"/>
  <c r="A17" i="2"/>
  <c r="A12" i="2"/>
  <c r="KR117" i="4" l="1"/>
  <c r="LB117" i="4" s="1"/>
  <c r="KQ118" i="4"/>
  <c r="LA118" i="4" s="1"/>
  <c r="KS106" i="4"/>
  <c r="LC106" i="4" s="1"/>
  <c r="KU113" i="4"/>
  <c r="LE113" i="4" s="1"/>
  <c r="KQ92" i="4"/>
  <c r="LA92" i="4" s="1"/>
  <c r="KQ102" i="4"/>
  <c r="LA102" i="4" s="1"/>
  <c r="KO79" i="4"/>
  <c r="KY79" i="4" s="1"/>
  <c r="KU93" i="4"/>
  <c r="LE93" i="4" s="1"/>
  <c r="KO107" i="4"/>
  <c r="KY107" i="4" s="1"/>
  <c r="KR115" i="4"/>
  <c r="LB115" i="4" s="1"/>
  <c r="KQ75" i="4"/>
  <c r="LA75" i="4" s="1"/>
  <c r="KQ79" i="4"/>
  <c r="LA79" i="4" s="1"/>
  <c r="KP108" i="4"/>
  <c r="KZ108" i="4" s="1"/>
  <c r="KP77" i="4"/>
  <c r="KZ77" i="4" s="1"/>
  <c r="KY117" i="4"/>
  <c r="KO82" i="4"/>
  <c r="KY82" i="4" s="1"/>
  <c r="KQ95" i="4"/>
  <c r="LA95" i="4" s="1"/>
  <c r="KR76" i="4"/>
  <c r="LB76" i="4" s="1"/>
  <c r="KV99" i="4"/>
  <c r="LF99" i="4" s="1"/>
  <c r="KU91" i="4"/>
  <c r="LE91" i="4" s="1"/>
  <c r="KV90" i="4"/>
  <c r="LF90" i="4" s="1"/>
  <c r="KO108" i="4"/>
  <c r="KY108" i="4" s="1"/>
  <c r="KQ81" i="4"/>
  <c r="LA81" i="4" s="1"/>
  <c r="KU110" i="4"/>
  <c r="LE110" i="4" s="1"/>
  <c r="KV96" i="4"/>
  <c r="LF96" i="4" s="1"/>
  <c r="KO99" i="4"/>
  <c r="KY99" i="4" s="1"/>
  <c r="KO109" i="4"/>
  <c r="KY109" i="4" s="1"/>
  <c r="KP94" i="4"/>
  <c r="KZ94" i="4" s="1"/>
  <c r="KQ105" i="4"/>
  <c r="LA105" i="4" s="1"/>
  <c r="KS79" i="4"/>
  <c r="LC79" i="4" s="1"/>
  <c r="KW102" i="4"/>
  <c r="LG102" i="4" s="1"/>
  <c r="KO83" i="4"/>
  <c r="KY83" i="4" s="1"/>
  <c r="KQ117" i="4"/>
  <c r="KS98" i="4"/>
  <c r="LC98" i="4" s="1"/>
  <c r="KR97" i="4"/>
  <c r="LB97" i="4" s="1"/>
  <c r="KS108" i="4"/>
  <c r="LC108" i="4" s="1"/>
  <c r="KR87" i="4"/>
  <c r="LB87" i="4" s="1"/>
  <c r="KW109" i="4"/>
  <c r="LG109" i="4" s="1"/>
  <c r="KP109" i="4"/>
  <c r="KZ109" i="4" s="1"/>
  <c r="KO98" i="4"/>
  <c r="KY98" i="4" s="1"/>
  <c r="KQ87" i="4"/>
  <c r="LA87" i="4" s="1"/>
  <c r="KU114" i="4"/>
  <c r="LE114" i="4" s="1"/>
  <c r="KW99" i="4"/>
  <c r="LG99" i="4" s="1"/>
  <c r="KO114" i="4"/>
  <c r="KY114" i="4" s="1"/>
  <c r="KO100" i="4"/>
  <c r="KY100" i="4" s="1"/>
  <c r="KR116" i="4"/>
  <c r="LB116" i="4" s="1"/>
  <c r="KT74" i="4"/>
  <c r="LD74" i="4" s="1"/>
  <c r="KU106" i="4"/>
  <c r="LE106" i="4" s="1"/>
  <c r="KP91" i="4"/>
  <c r="KZ91" i="4" s="1"/>
  <c r="KQ100" i="4"/>
  <c r="LA100" i="4" s="1"/>
  <c r="KQ109" i="4"/>
  <c r="LA109" i="4" s="1"/>
  <c r="KS104" i="4"/>
  <c r="LC104" i="4" s="1"/>
  <c r="KQ114" i="4"/>
  <c r="LA114" i="4" s="1"/>
  <c r="KQ112" i="4"/>
  <c r="LA112" i="4" s="1"/>
  <c r="KO94" i="4"/>
  <c r="KY94" i="4" s="1"/>
  <c r="KP79" i="4"/>
  <c r="KZ79" i="4" s="1"/>
  <c r="KW105" i="4"/>
  <c r="LG105" i="4" s="1"/>
  <c r="KO78" i="4"/>
  <c r="KY78" i="4" s="1"/>
  <c r="KW75" i="4"/>
  <c r="LG75" i="4" s="1"/>
  <c r="KP83" i="4"/>
  <c r="KZ83" i="4" s="1"/>
  <c r="KV112" i="4"/>
  <c r="LF112" i="4" s="1"/>
  <c r="KO95" i="4"/>
  <c r="KY95" i="4" s="1"/>
  <c r="KR111" i="4"/>
  <c r="LB111" i="4" s="1"/>
  <c r="KV92" i="4"/>
  <c r="LF92" i="4" s="1"/>
  <c r="KT88" i="4"/>
  <c r="LD88" i="4" s="1"/>
  <c r="KP118" i="4"/>
  <c r="KZ118" i="4" s="1"/>
  <c r="KP85" i="4"/>
  <c r="KZ85" i="4" s="1"/>
  <c r="KT101" i="4"/>
  <c r="LD101" i="4" s="1"/>
  <c r="KQ89" i="4"/>
  <c r="LA89" i="4" s="1"/>
  <c r="KU83" i="4"/>
  <c r="LE83" i="4" s="1"/>
  <c r="KO116" i="4"/>
  <c r="KR102" i="4"/>
  <c r="LB102" i="4" s="1"/>
  <c r="KS93" i="4"/>
  <c r="LC93" i="4" s="1"/>
  <c r="KV89" i="4"/>
  <c r="LF89" i="4" s="1"/>
  <c r="KQ78" i="4"/>
  <c r="LA78" i="4" s="1"/>
  <c r="KR93" i="4"/>
  <c r="LB93" i="4" s="1"/>
  <c r="KR79" i="4"/>
  <c r="LB79" i="4" s="1"/>
  <c r="KV108" i="4"/>
  <c r="LF108" i="4" s="1"/>
  <c r="KO80" i="4"/>
  <c r="KY80" i="4" s="1"/>
  <c r="KP75" i="4"/>
  <c r="KZ75" i="4" s="1"/>
  <c r="KS105" i="4"/>
  <c r="LC105" i="4" s="1"/>
  <c r="KR105" i="4"/>
  <c r="LB105" i="4" s="1"/>
  <c r="KQ90" i="4"/>
  <c r="LA90" i="4" s="1"/>
  <c r="KO97" i="4"/>
  <c r="KY97" i="4" s="1"/>
  <c r="KO106" i="4"/>
  <c r="KY106" i="4" s="1"/>
  <c r="KT106" i="4"/>
  <c r="LD106" i="4" s="1"/>
  <c r="KW74" i="4"/>
  <c r="LG74" i="4" s="1"/>
  <c r="KQ94" i="4"/>
  <c r="LA94" i="4" s="1"/>
  <c r="KO105" i="4"/>
  <c r="KY105" i="4" s="1"/>
  <c r="KT73" i="4"/>
  <c r="LD73" i="4" s="1"/>
  <c r="KO112" i="4"/>
  <c r="KR85" i="4"/>
  <c r="LB85" i="4" s="1"/>
  <c r="KV115" i="4"/>
  <c r="LF115" i="4" s="1"/>
  <c r="KV103" i="4"/>
  <c r="LF103" i="4" s="1"/>
  <c r="KR94" i="4"/>
  <c r="LB94" i="4" s="1"/>
  <c r="KR77" i="4"/>
  <c r="LB77" i="4" s="1"/>
  <c r="KQ82" i="4"/>
  <c r="LA82" i="4" s="1"/>
  <c r="KW103" i="4"/>
  <c r="LG103" i="4" s="1"/>
  <c r="KT77" i="4"/>
  <c r="LD77" i="4" s="1"/>
  <c r="KS95" i="4"/>
  <c r="LC95" i="4" s="1"/>
  <c r="KV98" i="4"/>
  <c r="LF98" i="4" s="1"/>
  <c r="KW93" i="4"/>
  <c r="LG93" i="4" s="1"/>
  <c r="KW73" i="4"/>
  <c r="LG73" i="4" s="1"/>
  <c r="KS101" i="4"/>
  <c r="LC101" i="4" s="1"/>
  <c r="KR91" i="4"/>
  <c r="LB91" i="4" s="1"/>
  <c r="KO89" i="4"/>
  <c r="KY89" i="4" s="1"/>
  <c r="KQ99" i="4"/>
  <c r="LA99" i="4" s="1"/>
  <c r="KQ86" i="4"/>
  <c r="LA86" i="4" s="1"/>
  <c r="KT117" i="4"/>
  <c r="LD117" i="4" s="1"/>
  <c r="KR99" i="4"/>
  <c r="LB99" i="4" s="1"/>
  <c r="KO118" i="4"/>
  <c r="KY118" i="4" s="1"/>
  <c r="KS100" i="4"/>
  <c r="LC100" i="4" s="1"/>
  <c r="KU77" i="4"/>
  <c r="LE77" i="4" s="1"/>
  <c r="KW106" i="4"/>
  <c r="LG106" i="4" s="1"/>
  <c r="KT116" i="4"/>
  <c r="LD116" i="4" s="1"/>
  <c r="KQ96" i="4"/>
  <c r="LA96" i="4" s="1"/>
  <c r="KP81" i="4"/>
  <c r="KZ81" i="4" s="1"/>
  <c r="KO93" i="4"/>
  <c r="KY93" i="4" s="1"/>
  <c r="KR81" i="4"/>
  <c r="LB81" i="4" s="1"/>
  <c r="KT76" i="4"/>
  <c r="KW94" i="4"/>
  <c r="LG94" i="4" s="1"/>
  <c r="KO103" i="4"/>
  <c r="KY103" i="4" s="1"/>
  <c r="KW78" i="4"/>
  <c r="LG78" i="4" s="1"/>
  <c r="KU117" i="4"/>
  <c r="LE117" i="4" s="1"/>
  <c r="KV73" i="4"/>
  <c r="LF73" i="4" s="1"/>
  <c r="KW101" i="4"/>
  <c r="LG101" i="4" s="1"/>
  <c r="KO91" i="4"/>
  <c r="KY91" i="4" s="1"/>
  <c r="KQ91" i="4"/>
  <c r="LA91" i="4" s="1"/>
  <c r="KV97" i="4"/>
  <c r="LF97" i="4" s="1"/>
  <c r="KU100" i="4"/>
  <c r="LE100" i="4" s="1"/>
  <c r="KU79" i="4"/>
  <c r="LE79" i="4" s="1"/>
  <c r="KP110" i="4"/>
  <c r="KZ110" i="4" s="1"/>
  <c r="KP114" i="4"/>
  <c r="KZ114" i="4" s="1"/>
  <c r="KV84" i="4"/>
  <c r="LF84" i="4" s="1"/>
  <c r="KT107" i="4"/>
  <c r="LD107" i="4" s="1"/>
  <c r="KQ115" i="4"/>
  <c r="LA115" i="4" s="1"/>
  <c r="KQ106" i="4"/>
  <c r="LA106" i="4" s="1"/>
  <c r="KO92" i="4"/>
  <c r="KY92" i="4" s="1"/>
  <c r="KT113" i="4"/>
  <c r="LD113" i="4" s="1"/>
  <c r="KV94" i="4"/>
  <c r="LF94" i="4" s="1"/>
  <c r="KO84" i="4"/>
  <c r="KR96" i="4"/>
  <c r="LB96" i="4" s="1"/>
  <c r="KQ84" i="4"/>
  <c r="LA84" i="4" s="1"/>
  <c r="KU80" i="4"/>
  <c r="LE80" i="4" s="1"/>
  <c r="KT103" i="4"/>
  <c r="KQ77" i="4"/>
  <c r="LA77" i="4" s="1"/>
  <c r="KR98" i="4"/>
  <c r="LB98" i="4" s="1"/>
  <c r="KS86" i="4"/>
  <c r="LC86" i="4" s="1"/>
  <c r="KW108" i="4"/>
  <c r="LG108" i="4" s="1"/>
  <c r="KU108" i="4"/>
  <c r="LE108" i="4" s="1"/>
  <c r="KO75" i="4"/>
  <c r="KY75" i="4" s="1"/>
  <c r="KR107" i="4"/>
  <c r="LB107" i="4" s="1"/>
  <c r="KU99" i="4"/>
  <c r="LE99" i="4" s="1"/>
  <c r="KS103" i="4"/>
  <c r="LC103" i="4" s="1"/>
  <c r="KU74" i="4"/>
  <c r="LE74" i="4" s="1"/>
  <c r="KV114" i="4"/>
  <c r="LF114" i="4" s="1"/>
  <c r="KP102" i="4"/>
  <c r="KZ102" i="4" s="1"/>
  <c r="KV87" i="4"/>
  <c r="LF87" i="4" s="1"/>
  <c r="KR84" i="4"/>
  <c r="LB84" i="4" s="1"/>
  <c r="KP116" i="4"/>
  <c r="KZ116" i="4" s="1"/>
  <c r="KP90" i="4"/>
  <c r="KZ90" i="4" s="1"/>
  <c r="KQ107" i="4"/>
  <c r="LA107" i="4" s="1"/>
  <c r="KR100" i="4"/>
  <c r="LB100" i="4" s="1"/>
  <c r="KT79" i="4"/>
  <c r="LD79" i="4" s="1"/>
  <c r="KW100" i="4"/>
  <c r="LG100" i="4" s="1"/>
  <c r="KU115" i="4"/>
  <c r="LE115" i="4" s="1"/>
  <c r="KV110" i="4"/>
  <c r="LF110" i="4" s="1"/>
  <c r="KV78" i="4"/>
  <c r="LF78" i="4" s="1"/>
  <c r="KO104" i="4"/>
  <c r="KP100" i="4"/>
  <c r="KZ100" i="4" s="1"/>
  <c r="KW96" i="4"/>
  <c r="LG96" i="4" s="1"/>
  <c r="KQ110" i="4"/>
  <c r="LA110" i="4" s="1"/>
  <c r="KV91" i="4"/>
  <c r="LF91" i="4" s="1"/>
  <c r="KR101" i="4"/>
  <c r="LB101" i="4" s="1"/>
  <c r="KV106" i="4"/>
  <c r="LF106" i="4" s="1"/>
  <c r="KW104" i="4"/>
  <c r="LG104" i="4" s="1"/>
  <c r="KP103" i="4"/>
  <c r="KZ103" i="4" s="1"/>
  <c r="KY101" i="4"/>
  <c r="KP104" i="4"/>
  <c r="KZ104" i="4" s="1"/>
  <c r="KO90" i="4"/>
  <c r="KY90" i="4" s="1"/>
  <c r="KS82" i="4"/>
  <c r="LC82" i="4" s="1"/>
  <c r="KO96" i="4"/>
  <c r="KY96" i="4" s="1"/>
  <c r="KP78" i="4"/>
  <c r="KZ78" i="4" s="1"/>
  <c r="KV80" i="4"/>
  <c r="LF80" i="4" s="1"/>
  <c r="KU103" i="4"/>
  <c r="LE103" i="4" s="1"/>
  <c r="KR109" i="4"/>
  <c r="LB109" i="4" s="1"/>
  <c r="KO113" i="4"/>
  <c r="KY113" i="4" s="1"/>
  <c r="KO86" i="4"/>
  <c r="KY86" i="4" s="1"/>
  <c r="KU107" i="4"/>
  <c r="LE107" i="4" s="1"/>
  <c r="KO110" i="4"/>
  <c r="KY110" i="4" s="1"/>
  <c r="KV76" i="4"/>
  <c r="LF76" i="4" s="1"/>
  <c r="KR95" i="4"/>
  <c r="LB95" i="4" s="1"/>
  <c r="KW88" i="4"/>
  <c r="LG88" i="4" s="1"/>
  <c r="KT99" i="4"/>
  <c r="LD99" i="4" s="1"/>
  <c r="KO85" i="4"/>
  <c r="KY85" i="4" s="1"/>
  <c r="KQ74" i="4"/>
  <c r="LA74" i="4" s="1"/>
  <c r="KV111" i="4"/>
  <c r="LF111" i="4" s="1"/>
  <c r="KQ113" i="4"/>
  <c r="LA113" i="4" s="1"/>
  <c r="KV104" i="4"/>
  <c r="LF104" i="4" s="1"/>
  <c r="KS77" i="4"/>
  <c r="LC77" i="4" s="1"/>
  <c r="KO88" i="4"/>
  <c r="KY88" i="4" s="1"/>
  <c r="KV85" i="4"/>
  <c r="LF85" i="4" s="1"/>
  <c r="KO74" i="4"/>
  <c r="KY74" i="4" s="1"/>
  <c r="KO77" i="4"/>
  <c r="KY77" i="4" s="1"/>
  <c r="KT80" i="4"/>
  <c r="LD80" i="4" s="1"/>
  <c r="KW98" i="4"/>
  <c r="LG98" i="4" s="1"/>
  <c r="KT97" i="4"/>
  <c r="LD97" i="4" s="1"/>
  <c r="KU81" i="4"/>
  <c r="LE81" i="4" s="1"/>
  <c r="KU104" i="4"/>
  <c r="LE104" i="4" s="1"/>
  <c r="KU89" i="4"/>
  <c r="LE89" i="4" s="1"/>
  <c r="KT86" i="4"/>
  <c r="LD86" i="4" s="1"/>
  <c r="KW82" i="4"/>
  <c r="LG82" i="4" s="1"/>
  <c r="KT84" i="4"/>
  <c r="LD84" i="4" s="1"/>
  <c r="KQ73" i="4"/>
  <c r="LA73" i="4" s="1"/>
  <c r="KS118" i="4"/>
  <c r="LC118" i="4" s="1"/>
  <c r="KQ104" i="4"/>
  <c r="LA104" i="4" s="1"/>
  <c r="KU109" i="4"/>
  <c r="LE109" i="4" s="1"/>
  <c r="KQ88" i="4"/>
  <c r="LA88" i="4" s="1"/>
  <c r="KO102" i="4"/>
  <c r="KY102" i="4" s="1"/>
  <c r="KO76" i="4"/>
  <c r="KY76" i="4" s="1"/>
  <c r="KS116" i="4"/>
  <c r="LC116" i="4" s="1"/>
  <c r="KU88" i="4"/>
  <c r="LE88" i="4" s="1"/>
  <c r="KP96" i="4"/>
  <c r="KZ96" i="4" s="1"/>
  <c r="KT75" i="4"/>
  <c r="LD75" i="4" s="1"/>
  <c r="KQ116" i="4"/>
  <c r="LA116" i="4" s="1"/>
  <c r="KU95" i="4"/>
  <c r="LE95" i="4" s="1"/>
  <c r="KT90" i="4"/>
  <c r="LD90" i="4" s="1"/>
  <c r="KU112" i="4"/>
  <c r="LE112" i="4" s="1"/>
  <c r="KQ80" i="4"/>
  <c r="LA80" i="4" s="1"/>
  <c r="KV100" i="4"/>
  <c r="LF100" i="4" s="1"/>
  <c r="KR118" i="4"/>
  <c r="KQ111" i="4"/>
  <c r="LA111" i="4" s="1"/>
  <c r="KT115" i="4"/>
  <c r="LD115" i="4" s="1"/>
  <c r="KS87" i="4"/>
  <c r="LC87" i="4" s="1"/>
  <c r="KU97" i="4"/>
  <c r="LE97" i="4" s="1"/>
  <c r="KV109" i="4"/>
  <c r="LF109" i="4" s="1"/>
  <c r="KQ97" i="4"/>
  <c r="LA97" i="4" s="1"/>
  <c r="KP87" i="4"/>
  <c r="KZ87" i="4" s="1"/>
  <c r="KU85" i="4"/>
  <c r="LE85" i="4" s="1"/>
  <c r="KU86" i="4"/>
  <c r="KV77" i="4"/>
  <c r="KU105" i="4"/>
  <c r="LE105" i="4" s="1"/>
  <c r="KO111" i="4"/>
  <c r="KY111" i="4" s="1"/>
  <c r="KP89" i="4"/>
  <c r="KZ89" i="4" s="1"/>
  <c r="KR103" i="4"/>
  <c r="LB103" i="4" s="1"/>
  <c r="KP99" i="4"/>
  <c r="KZ99" i="4" s="1"/>
  <c r="KQ93" i="4"/>
  <c r="LA93" i="4" s="1"/>
  <c r="KQ103" i="4"/>
  <c r="LA103" i="4" s="1"/>
  <c r="KQ108" i="4"/>
  <c r="LA108" i="4" s="1"/>
  <c r="KP98" i="4"/>
  <c r="KZ98" i="4" s="1"/>
  <c r="KS92" i="4"/>
  <c r="LC92" i="4" s="1"/>
  <c r="KV95" i="4"/>
  <c r="LF95" i="4" s="1"/>
  <c r="KQ98" i="4"/>
  <c r="LA98" i="4" s="1"/>
  <c r="KR113" i="4"/>
  <c r="LB113" i="4" s="1"/>
  <c r="KV74" i="4"/>
  <c r="LF74" i="4" s="1"/>
  <c r="KS74" i="4"/>
  <c r="LC74" i="4" s="1"/>
  <c r="KO73" i="4"/>
  <c r="KY73" i="4" s="1"/>
  <c r="KV102" i="4"/>
  <c r="LF102" i="4" s="1"/>
  <c r="KY81" i="4"/>
  <c r="KW72" i="4"/>
  <c r="LG72" i="4" s="1"/>
  <c r="KW87" i="4"/>
  <c r="LG87" i="4" s="1"/>
  <c r="KO115" i="4"/>
  <c r="KT95" i="4"/>
  <c r="LD95" i="4" s="1"/>
  <c r="KV86" i="4"/>
  <c r="LF86" i="4" s="1"/>
  <c r="KU101" i="4"/>
  <c r="LE101" i="4" s="1"/>
  <c r="KU73" i="4"/>
  <c r="LE73" i="4" s="1"/>
  <c r="KU111" i="4"/>
  <c r="LE111" i="4" s="1"/>
  <c r="KW107" i="4"/>
  <c r="LG107" i="4" s="1"/>
  <c r="KW84" i="4"/>
  <c r="LG84" i="4" s="1"/>
  <c r="KV83" i="4"/>
  <c r="LF83" i="4" s="1"/>
  <c r="KW86" i="4"/>
  <c r="LG86" i="4" s="1"/>
  <c r="KT104" i="4"/>
  <c r="LD104" i="4" s="1"/>
  <c r="KV75" i="4"/>
  <c r="LF75" i="4" s="1"/>
  <c r="KS72" i="4"/>
  <c r="LC72" i="4" s="1"/>
  <c r="KS109" i="4"/>
  <c r="LC109" i="4" s="1"/>
  <c r="AM113" i="4"/>
  <c r="AN112" i="4"/>
  <c r="AL114" i="4"/>
  <c r="AN115" i="4"/>
  <c r="AO112" i="4"/>
  <c r="AM114" i="4"/>
  <c r="AO115" i="4"/>
  <c r="AM112" i="4"/>
  <c r="AL115" i="4"/>
  <c r="AO113" i="4"/>
  <c r="AL113" i="4"/>
  <c r="AN114" i="4"/>
  <c r="AM115" i="4"/>
  <c r="AO114" i="4"/>
  <c r="AN116" i="4"/>
  <c r="AL116" i="4"/>
  <c r="AM117" i="4"/>
  <c r="AM116" i="4"/>
  <c r="AL118" i="4"/>
  <c r="AO116" i="4"/>
  <c r="AO117" i="4"/>
  <c r="AL117" i="4"/>
  <c r="AN117" i="4"/>
  <c r="AN118" i="4"/>
  <c r="AN113" i="4"/>
  <c r="AM118" i="4"/>
  <c r="AL112" i="4"/>
  <c r="AO118" i="4"/>
  <c r="D70" i="4"/>
  <c r="D111" i="4"/>
  <c r="D17" i="4"/>
  <c r="D58" i="4"/>
  <c r="D86" i="4"/>
  <c r="D99" i="4"/>
  <c r="D113" i="4"/>
  <c r="D18" i="4"/>
  <c r="D46" i="4"/>
  <c r="D59" i="4"/>
  <c r="D87" i="4"/>
  <c r="D101" i="4"/>
  <c r="D114" i="4"/>
  <c r="D19" i="4"/>
  <c r="D47" i="4"/>
  <c r="D61" i="4"/>
  <c r="D88" i="4"/>
  <c r="D102" i="4"/>
  <c r="D115" i="4"/>
  <c r="D21" i="4"/>
  <c r="D103" i="4"/>
  <c r="D22" i="4"/>
  <c r="D49" i="4"/>
  <c r="D63" i="4"/>
  <c r="D77" i="4"/>
  <c r="D90" i="4"/>
  <c r="D104" i="4"/>
  <c r="D118" i="4"/>
  <c r="D48" i="4"/>
  <c r="D89" i="4"/>
  <c r="D117" i="4"/>
  <c r="D23" i="4"/>
  <c r="D50" i="4"/>
  <c r="D64" i="4"/>
  <c r="D78" i="4"/>
  <c r="D91" i="4"/>
  <c r="D105" i="4"/>
  <c r="D62" i="4"/>
  <c r="D24" i="4"/>
  <c r="D51" i="4"/>
  <c r="D65" i="4"/>
  <c r="D93" i="4"/>
  <c r="D106" i="4"/>
  <c r="D56" i="4"/>
  <c r="D25" i="4"/>
  <c r="D53" i="4"/>
  <c r="D66" i="4"/>
  <c r="D80" i="4"/>
  <c r="D94" i="4"/>
  <c r="D107" i="4"/>
  <c r="D97" i="4"/>
  <c r="D54" i="4"/>
  <c r="D67" i="4"/>
  <c r="D81" i="4"/>
  <c r="D95" i="4"/>
  <c r="D109" i="4"/>
  <c r="D83" i="4"/>
  <c r="D14" i="4"/>
  <c r="D55" i="4"/>
  <c r="D69" i="4"/>
  <c r="D82" i="4"/>
  <c r="D96" i="4"/>
  <c r="D110" i="4"/>
  <c r="D15" i="4"/>
  <c r="D16" i="4"/>
  <c r="D57" i="4"/>
  <c r="D71" i="4"/>
  <c r="D85" i="4"/>
  <c r="D98" i="4"/>
  <c r="D112" i="4"/>
  <c r="A218" i="3"/>
  <c r="A217" i="3"/>
  <c r="A216" i="3"/>
  <c r="A215" i="3"/>
  <c r="A214" i="3"/>
  <c r="A213" i="3"/>
  <c r="A212" i="3"/>
  <c r="A211" i="3"/>
  <c r="A210" i="3"/>
  <c r="A209" i="3"/>
  <c r="A208" i="3"/>
  <c r="A207" i="3"/>
  <c r="A206" i="3"/>
  <c r="A205" i="3"/>
  <c r="A204" i="3"/>
  <c r="A203" i="3"/>
  <c r="A202" i="3"/>
  <c r="A201" i="3"/>
  <c r="A200" i="3"/>
  <c r="A199" i="3"/>
  <c r="A198" i="3"/>
  <c r="A197" i="3"/>
  <c r="A196" i="3"/>
  <c r="A195" i="3"/>
  <c r="A194" i="3"/>
  <c r="A193" i="3"/>
  <c r="A192" i="3"/>
  <c r="A191" i="3"/>
  <c r="A190" i="3"/>
  <c r="A189" i="3"/>
  <c r="A188" i="3"/>
  <c r="A187" i="3"/>
  <c r="A186" i="3"/>
  <c r="A185" i="3"/>
  <c r="A184" i="3"/>
  <c r="A183" i="3"/>
  <c r="A182" i="3"/>
  <c r="A181" i="3"/>
  <c r="A180" i="3"/>
  <c r="A179" i="3"/>
  <c r="A178" i="3"/>
  <c r="A177" i="3"/>
  <c r="A176" i="3"/>
  <c r="A175" i="3"/>
  <c r="A174" i="3"/>
  <c r="A173" i="3"/>
  <c r="A172" i="3"/>
  <c r="A171" i="3"/>
  <c r="A170" i="3"/>
  <c r="A169" i="3"/>
  <c r="A168" i="3"/>
  <c r="A167" i="3"/>
  <c r="A166" i="3"/>
  <c r="A165" i="3"/>
  <c r="A164" i="3"/>
  <c r="A163" i="3"/>
  <c r="A162" i="3"/>
  <c r="A161" i="3"/>
  <c r="A160" i="3"/>
  <c r="A159" i="3"/>
  <c r="A158" i="3"/>
  <c r="A157" i="3"/>
  <c r="A156" i="3"/>
  <c r="A155" i="3"/>
  <c r="A154" i="3"/>
  <c r="A153" i="3"/>
  <c r="A152" i="3"/>
  <c r="A151" i="3"/>
  <c r="A150" i="3"/>
  <c r="A149" i="3"/>
  <c r="A148" i="3"/>
  <c r="A147" i="3"/>
  <c r="A146" i="3"/>
  <c r="A145" i="3"/>
  <c r="A144" i="3"/>
  <c r="A143" i="3"/>
  <c r="A142" i="3"/>
  <c r="A141" i="3"/>
  <c r="A140" i="3"/>
  <c r="A139" i="3"/>
  <c r="A138" i="3"/>
  <c r="A137" i="3"/>
  <c r="A136" i="3"/>
  <c r="A135" i="3"/>
  <c r="A134" i="3"/>
  <c r="A133" i="3"/>
  <c r="A132" i="3"/>
  <c r="A131" i="3"/>
  <c r="A130" i="3"/>
  <c r="A129" i="3"/>
  <c r="A128" i="3"/>
  <c r="A127" i="3"/>
  <c r="A126" i="3"/>
  <c r="A125" i="3"/>
  <c r="A124" i="3"/>
  <c r="A123" i="3"/>
  <c r="A122" i="3"/>
  <c r="A121" i="3"/>
  <c r="A120" i="3"/>
  <c r="A119" i="3"/>
  <c r="A118" i="3"/>
  <c r="A117" i="3"/>
  <c r="A116" i="3"/>
  <c r="A115" i="3"/>
  <c r="A114" i="3"/>
  <c r="A113" i="3"/>
  <c r="A112" i="3"/>
  <c r="A111" i="3"/>
  <c r="A110" i="3"/>
  <c r="A109" i="3"/>
  <c r="A108" i="3"/>
  <c r="A107" i="3"/>
  <c r="A106" i="3"/>
  <c r="A105" i="3"/>
  <c r="A104" i="3"/>
  <c r="A103" i="3"/>
  <c r="A102" i="3"/>
  <c r="A101" i="3"/>
  <c r="A100" i="3"/>
  <c r="A99" i="3"/>
  <c r="A98" i="3"/>
  <c r="A97" i="3"/>
  <c r="A96" i="3"/>
  <c r="A95" i="3"/>
  <c r="A94" i="3"/>
  <c r="A93" i="3"/>
  <c r="A92" i="3"/>
  <c r="A91" i="3"/>
  <c r="A90" i="3"/>
  <c r="A89" i="3"/>
  <c r="A88" i="3"/>
  <c r="A86" i="3"/>
  <c r="A85" i="3"/>
  <c r="A84" i="3"/>
  <c r="A83" i="3"/>
  <c r="A82" i="3"/>
  <c r="A81" i="3"/>
  <c r="A80" i="3"/>
  <c r="A79" i="3"/>
  <c r="A78" i="3"/>
  <c r="A77" i="3"/>
  <c r="A76" i="3"/>
  <c r="A75" i="3"/>
  <c r="A74" i="3"/>
  <c r="A73" i="3"/>
  <c r="A72" i="3"/>
  <c r="A71" i="3"/>
  <c r="A70" i="3"/>
  <c r="A69" i="3"/>
  <c r="A68" i="3"/>
  <c r="A67" i="3"/>
  <c r="A66" i="3"/>
  <c r="A65" i="3"/>
  <c r="A64" i="3"/>
  <c r="A63" i="3"/>
  <c r="A62" i="3"/>
  <c r="A61" i="3"/>
  <c r="A60" i="3"/>
  <c r="A59" i="3"/>
  <c r="A58" i="3"/>
  <c r="A57" i="3"/>
  <c r="A56" i="3"/>
  <c r="A55" i="3"/>
  <c r="A54" i="3"/>
  <c r="A53" i="3"/>
  <c r="A52" i="3"/>
  <c r="A51" i="3"/>
  <c r="A50" i="3"/>
  <c r="A49" i="3"/>
  <c r="A48" i="3"/>
  <c r="A47" i="3"/>
  <c r="A46" i="3"/>
  <c r="A45" i="3"/>
  <c r="A44" i="3"/>
  <c r="A43" i="3"/>
  <c r="A42" i="3"/>
  <c r="A41" i="3"/>
  <c r="A40" i="3"/>
  <c r="A39" i="3"/>
  <c r="A38" i="3"/>
  <c r="A37" i="3"/>
  <c r="A36" i="3"/>
  <c r="A35" i="3"/>
  <c r="A34" i="3"/>
  <c r="A33" i="3"/>
  <c r="A32" i="3"/>
  <c r="A31" i="3"/>
  <c r="A30" i="3"/>
  <c r="A29" i="3"/>
  <c r="A28" i="3"/>
  <c r="A27" i="3"/>
  <c r="KX115" i="4" l="1"/>
  <c r="KX101" i="4"/>
  <c r="LH101" i="4" s="1"/>
  <c r="KN101" i="4" s="1"/>
  <c r="KX77" i="4"/>
  <c r="KX118" i="4"/>
  <c r="KX117" i="4"/>
  <c r="KX116" i="4"/>
  <c r="LA117" i="4"/>
  <c r="LB118" i="4"/>
  <c r="KX112" i="4"/>
  <c r="KX84" i="4"/>
  <c r="KX81" i="4"/>
  <c r="LH81" i="4" s="1"/>
  <c r="KN81" i="4" s="1"/>
  <c r="OV25" i="1" s="1"/>
  <c r="PE25" i="1" s="1"/>
  <c r="KX86" i="4"/>
  <c r="KX76" i="4"/>
  <c r="KX72" i="4"/>
  <c r="LH72" i="4" s="1"/>
  <c r="KN72" i="4" s="1"/>
  <c r="OV23" i="1" s="1"/>
  <c r="PE23" i="1" s="1"/>
  <c r="KX97" i="4"/>
  <c r="LH97" i="4" s="1"/>
  <c r="KN97" i="4" s="1"/>
  <c r="KX74" i="4"/>
  <c r="LH74" i="4" s="1"/>
  <c r="KN74" i="4" s="1"/>
  <c r="OX23" i="1" s="1"/>
  <c r="PG23" i="1" s="1"/>
  <c r="KX99" i="4"/>
  <c r="LH99" i="4" s="1"/>
  <c r="KN99" i="4" s="1"/>
  <c r="KX108" i="4"/>
  <c r="LH108" i="4" s="1"/>
  <c r="KN108" i="4" s="1"/>
  <c r="OV30" i="1" s="1"/>
  <c r="PE30" i="1" s="1"/>
  <c r="KX104" i="4"/>
  <c r="KX103" i="4"/>
  <c r="KX110" i="4"/>
  <c r="LH110" i="4" s="1"/>
  <c r="KN110" i="4" s="1"/>
  <c r="OX30" i="1" s="1"/>
  <c r="PG30" i="1" s="1"/>
  <c r="KX73" i="4"/>
  <c r="LH73" i="4" s="1"/>
  <c r="KN73" i="4" s="1"/>
  <c r="OW23" i="1" s="1"/>
  <c r="PF23" i="1" s="1"/>
  <c r="LF77" i="4"/>
  <c r="KX94" i="4"/>
  <c r="LH94" i="4" s="1"/>
  <c r="KN94" i="4" s="1"/>
  <c r="OW27" i="1" s="1"/>
  <c r="PF27" i="1" s="1"/>
  <c r="KY112" i="4"/>
  <c r="KX80" i="4"/>
  <c r="LH80" i="4" s="1"/>
  <c r="KN80" i="4" s="1"/>
  <c r="OZ24" i="1" s="1"/>
  <c r="PI24" i="1" s="1"/>
  <c r="KY116" i="4"/>
  <c r="KX78" i="4"/>
  <c r="LH78" i="4" s="1"/>
  <c r="KN78" i="4" s="1"/>
  <c r="OX24" i="1" s="1"/>
  <c r="PG24" i="1" s="1"/>
  <c r="KX88" i="4"/>
  <c r="LH88" i="4" s="1"/>
  <c r="KN88" i="4" s="1"/>
  <c r="OW26" i="1" s="1"/>
  <c r="PF26" i="1" s="1"/>
  <c r="KX95" i="4"/>
  <c r="LH95" i="4" s="1"/>
  <c r="KN95" i="4" s="1"/>
  <c r="OX27" i="1" s="1"/>
  <c r="PG27" i="1" s="1"/>
  <c r="KX89" i="4"/>
  <c r="LH89" i="4" s="1"/>
  <c r="KN89" i="4" s="1"/>
  <c r="OX26" i="1" s="1"/>
  <c r="PG26" i="1" s="1"/>
  <c r="LE86" i="4"/>
  <c r="KX90" i="4"/>
  <c r="LH90" i="4" s="1"/>
  <c r="KN90" i="4" s="1"/>
  <c r="OY26" i="1" s="1"/>
  <c r="PH26" i="1" s="1"/>
  <c r="KX75" i="4"/>
  <c r="LH75" i="4" s="1"/>
  <c r="KN75" i="4" s="1"/>
  <c r="OY23" i="1" s="1"/>
  <c r="PH23" i="1" s="1"/>
  <c r="KX93" i="4"/>
  <c r="LH93" i="4" s="1"/>
  <c r="KN93" i="4" s="1"/>
  <c r="OV27" i="1" s="1"/>
  <c r="PE27" i="1" s="1"/>
  <c r="KX100" i="4"/>
  <c r="LH100" i="4" s="1"/>
  <c r="KN100" i="4" s="1"/>
  <c r="KX87" i="4"/>
  <c r="LH87" i="4" s="1"/>
  <c r="KN87" i="4" s="1"/>
  <c r="OV26" i="1" s="1"/>
  <c r="PE26" i="1" s="1"/>
  <c r="KX83" i="4"/>
  <c r="LH83" i="4" s="1"/>
  <c r="KN83" i="4" s="1"/>
  <c r="OX25" i="1" s="1"/>
  <c r="PG25" i="1" s="1"/>
  <c r="KX82" i="4"/>
  <c r="LH82" i="4" s="1"/>
  <c r="KN82" i="4" s="1"/>
  <c r="OW25" i="1" s="1"/>
  <c r="PF25" i="1" s="1"/>
  <c r="KX111" i="4"/>
  <c r="LH111" i="4" s="1"/>
  <c r="KN111" i="4" s="1"/>
  <c r="OY30" i="1" s="1"/>
  <c r="PH30" i="1" s="1"/>
  <c r="KX85" i="4"/>
  <c r="LH85" i="4" s="1"/>
  <c r="KN85" i="4" s="1"/>
  <c r="OZ25" i="1" s="1"/>
  <c r="PI25" i="1" s="1"/>
  <c r="KX113" i="4"/>
  <c r="LH113" i="4" s="1"/>
  <c r="KN113" i="4" s="1"/>
  <c r="OW31" i="1" s="1"/>
  <c r="PF31" i="1" s="1"/>
  <c r="KX96" i="4"/>
  <c r="LH96" i="4" s="1"/>
  <c r="KN96" i="4" s="1"/>
  <c r="OY27" i="1" s="1"/>
  <c r="PH27" i="1" s="1"/>
  <c r="KX92" i="4"/>
  <c r="LH92" i="4" s="1"/>
  <c r="KN92" i="4" s="1"/>
  <c r="PA26" i="1" s="1"/>
  <c r="PJ26" i="1" s="1"/>
  <c r="KX91" i="4"/>
  <c r="LH91" i="4" s="1"/>
  <c r="KN91" i="4" s="1"/>
  <c r="OZ26" i="1" s="1"/>
  <c r="PI26" i="1" s="1"/>
  <c r="KX105" i="4"/>
  <c r="LH105" i="4" s="1"/>
  <c r="KN105" i="4" s="1"/>
  <c r="OW29" i="1" s="1"/>
  <c r="PF29" i="1" s="1"/>
  <c r="KY115" i="4"/>
  <c r="KX102" i="4"/>
  <c r="LH102" i="4" s="1"/>
  <c r="KN102" i="4" s="1"/>
  <c r="KY104" i="4"/>
  <c r="LD103" i="4"/>
  <c r="KY84" i="4"/>
  <c r="LD76" i="4"/>
  <c r="KX106" i="4"/>
  <c r="LH106" i="4" s="1"/>
  <c r="KN106" i="4" s="1"/>
  <c r="OX29" i="1" s="1"/>
  <c r="PG29" i="1" s="1"/>
  <c r="KX114" i="4"/>
  <c r="LH114" i="4" s="1"/>
  <c r="KN114" i="4" s="1"/>
  <c r="OX31" i="1" s="1"/>
  <c r="PG31" i="1" s="1"/>
  <c r="KX98" i="4"/>
  <c r="LH98" i="4" s="1"/>
  <c r="KN98" i="4" s="1"/>
  <c r="KX109" i="4"/>
  <c r="LH109" i="4" s="1"/>
  <c r="KN109" i="4" s="1"/>
  <c r="OW30" i="1" s="1"/>
  <c r="PF30" i="1" s="1"/>
  <c r="KX79" i="4"/>
  <c r="LH79" i="4" s="1"/>
  <c r="KN79" i="4" s="1"/>
  <c r="OY24" i="1" s="1"/>
  <c r="PH24" i="1" s="1"/>
  <c r="KX107" i="4"/>
  <c r="LH107" i="4" s="1"/>
  <c r="KN107" i="4" s="1"/>
  <c r="OY29" i="1" s="1"/>
  <c r="PH29" i="1" s="1"/>
  <c r="A26" i="3"/>
  <c r="A25" i="3"/>
  <c r="A24" i="3"/>
  <c r="A23" i="3"/>
  <c r="A21" i="3"/>
  <c r="A20" i="3"/>
  <c r="A19" i="3"/>
  <c r="LH76" i="4" l="1"/>
  <c r="KN76" i="4" s="1"/>
  <c r="OV24" i="1" s="1"/>
  <c r="PE24" i="1" s="1"/>
  <c r="LH77" i="4"/>
  <c r="KN77" i="4" s="1"/>
  <c r="OW24" i="1" s="1"/>
  <c r="PF24" i="1" s="1"/>
  <c r="LH103" i="4"/>
  <c r="KN103" i="4" s="1"/>
  <c r="LH86" i="4"/>
  <c r="KN86" i="4" s="1"/>
  <c r="PA25" i="1" s="1"/>
  <c r="PJ25" i="1" s="1"/>
  <c r="LH118" i="4"/>
  <c r="KN118" i="4" s="1"/>
  <c r="PB31" i="1" s="1"/>
  <c r="PK31" i="1" s="1"/>
  <c r="LH115" i="4"/>
  <c r="KN115" i="4" s="1"/>
  <c r="OY31" i="1" s="1"/>
  <c r="PH31" i="1" s="1"/>
  <c r="PM30" i="1"/>
  <c r="PD30" i="1" s="1"/>
  <c r="PP30" i="1" s="1"/>
  <c r="PM26" i="1"/>
  <c r="PD26" i="1" s="1"/>
  <c r="PP26" i="1" s="1"/>
  <c r="PM23" i="1"/>
  <c r="PD23" i="1" s="1"/>
  <c r="PP23" i="1" s="1"/>
  <c r="PM27" i="1"/>
  <c r="PD27" i="1" s="1"/>
  <c r="PP27" i="1" s="1"/>
  <c r="LH112" i="4"/>
  <c r="KN112" i="4" s="1"/>
  <c r="OV31" i="1" s="1"/>
  <c r="PE31" i="1" s="1"/>
  <c r="LH116" i="4"/>
  <c r="KN116" i="4" s="1"/>
  <c r="OZ31" i="1" s="1"/>
  <c r="PI31" i="1" s="1"/>
  <c r="LH84" i="4"/>
  <c r="KN84" i="4" s="1"/>
  <c r="OY25" i="1" s="1"/>
  <c r="PH25" i="1" s="1"/>
  <c r="LH117" i="4"/>
  <c r="KN117" i="4" s="1"/>
  <c r="PA31" i="1" s="1"/>
  <c r="PJ31" i="1" s="1"/>
  <c r="LH104" i="4"/>
  <c r="KN104" i="4" s="1"/>
  <c r="OV29" i="1" s="1"/>
  <c r="PE29" i="1" s="1"/>
  <c r="PM29" i="1" s="1"/>
  <c r="PD29" i="1" s="1"/>
  <c r="PP29" i="1" s="1"/>
  <c r="PM24" i="1" l="1"/>
  <c r="PD24" i="1" s="1"/>
  <c r="PP24" i="1" s="1"/>
  <c r="PM25" i="1"/>
  <c r="PD25" i="1" s="1"/>
  <c r="PP25" i="1" s="1"/>
  <c r="PM31" i="1"/>
  <c r="PD31" i="1" s="1"/>
  <c r="AC51" i="6"/>
  <c r="AC50" i="6"/>
  <c r="AC49" i="6"/>
  <c r="AC47" i="6"/>
  <c r="AC46" i="6"/>
  <c r="AC45" i="6"/>
  <c r="AC44" i="6"/>
  <c r="AC43" i="6"/>
  <c r="AC42" i="6"/>
  <c r="AC41" i="6"/>
  <c r="AC39" i="6"/>
  <c r="AC38" i="6"/>
  <c r="AC37" i="6"/>
  <c r="AC36" i="6"/>
  <c r="AC35" i="6"/>
  <c r="AC34" i="6"/>
  <c r="AC33" i="6"/>
  <c r="AC31" i="6"/>
  <c r="AC30" i="6"/>
  <c r="AC29" i="6"/>
  <c r="AC28" i="6"/>
  <c r="AC27" i="6"/>
  <c r="AC26" i="6"/>
  <c r="AC25" i="6"/>
  <c r="AC23" i="6"/>
  <c r="AC22" i="6"/>
  <c r="AC21" i="6"/>
  <c r="AC20" i="6"/>
  <c r="AC19" i="6"/>
  <c r="AC18" i="6"/>
  <c r="AC17" i="6"/>
  <c r="AC15" i="6"/>
  <c r="AC14" i="6"/>
  <c r="AC13" i="6"/>
  <c r="AC12" i="6"/>
  <c r="AC11" i="6"/>
  <c r="AC10" i="6"/>
  <c r="AC9" i="6"/>
  <c r="AC7" i="6"/>
  <c r="AC6" i="6"/>
  <c r="AC5" i="6"/>
  <c r="AC4" i="6"/>
  <c r="AC3" i="6"/>
  <c r="AC2" i="6"/>
  <c r="PP31" i="1" l="1"/>
  <c r="AC8" i="6"/>
  <c r="AC16" i="6"/>
  <c r="AC24" i="6"/>
  <c r="AC32" i="6"/>
  <c r="AC40" i="6"/>
  <c r="AC48" i="6"/>
  <c r="A28" i="1" l="1"/>
  <c r="R115" i="6"/>
  <c r="R114" i="6"/>
  <c r="R113" i="6"/>
  <c r="R112" i="6"/>
  <c r="R111" i="6"/>
  <c r="R110" i="6"/>
  <c r="R109" i="6"/>
  <c r="R108" i="6"/>
  <c r="R107" i="6"/>
  <c r="R106" i="6"/>
  <c r="R105" i="6"/>
  <c r="R104" i="6"/>
  <c r="R103" i="6"/>
  <c r="R102" i="6"/>
  <c r="R101" i="6"/>
  <c r="R100" i="6"/>
  <c r="R99" i="6"/>
  <c r="R98" i="6"/>
  <c r="R97" i="6"/>
  <c r="R96" i="6"/>
  <c r="R95" i="6"/>
  <c r="R94" i="6"/>
  <c r="R93" i="6"/>
  <c r="R92" i="6"/>
  <c r="R91" i="6"/>
  <c r="R90" i="6"/>
  <c r="R89" i="6"/>
  <c r="R88" i="6"/>
  <c r="R87" i="6"/>
  <c r="R86" i="6"/>
  <c r="R85" i="6"/>
  <c r="R84" i="6"/>
  <c r="R83" i="6"/>
  <c r="R82" i="6"/>
  <c r="R81" i="6"/>
  <c r="R80" i="6"/>
  <c r="R79" i="6"/>
  <c r="R78" i="6"/>
  <c r="R77" i="6"/>
  <c r="R76" i="6"/>
  <c r="R75" i="6"/>
  <c r="R74" i="6"/>
  <c r="R73" i="6"/>
  <c r="R72" i="6"/>
  <c r="R71" i="6"/>
  <c r="R70" i="6"/>
  <c r="R69" i="6"/>
  <c r="R68" i="6"/>
  <c r="R67" i="6"/>
  <c r="R66" i="6"/>
  <c r="R65" i="6"/>
  <c r="R64" i="6"/>
  <c r="R63" i="6"/>
  <c r="R62" i="6"/>
  <c r="R61" i="6"/>
  <c r="R60" i="6"/>
  <c r="R59" i="6"/>
  <c r="R58" i="6"/>
  <c r="R57" i="6"/>
  <c r="R56" i="6"/>
  <c r="R55" i="6"/>
  <c r="R54" i="6"/>
  <c r="R53" i="6"/>
  <c r="R52" i="6"/>
  <c r="R51" i="6"/>
  <c r="R50" i="6"/>
  <c r="R49" i="6"/>
  <c r="R48" i="6"/>
  <c r="R47" i="6"/>
  <c r="R46" i="6"/>
  <c r="R45" i="6"/>
  <c r="R44" i="6"/>
  <c r="R43" i="6"/>
  <c r="R42" i="6"/>
  <c r="R41" i="6"/>
  <c r="R40" i="6"/>
  <c r="R39" i="6"/>
  <c r="R38" i="6"/>
  <c r="R37" i="6"/>
  <c r="R36" i="6"/>
  <c r="R35" i="6"/>
  <c r="R34" i="6"/>
  <c r="R33" i="6"/>
  <c r="R32" i="6"/>
  <c r="R31" i="6"/>
  <c r="R30" i="6"/>
  <c r="R29" i="6"/>
  <c r="R28" i="6"/>
  <c r="R27" i="6"/>
  <c r="R26" i="6"/>
  <c r="R25" i="6"/>
  <c r="R24" i="6"/>
  <c r="R23" i="6"/>
  <c r="R22" i="6"/>
  <c r="R21" i="6"/>
  <c r="R20" i="6"/>
  <c r="R19" i="6"/>
  <c r="R18" i="6"/>
  <c r="R17" i="6"/>
  <c r="R16" i="6"/>
  <c r="R15" i="6"/>
  <c r="R14" i="6"/>
  <c r="R13" i="6"/>
  <c r="R12" i="6"/>
  <c r="R11" i="6"/>
  <c r="R10" i="6"/>
  <c r="R9" i="6"/>
  <c r="R8" i="6"/>
  <c r="R7" i="6"/>
  <c r="R6" i="6"/>
  <c r="R5" i="6"/>
  <c r="R4" i="6"/>
  <c r="R3" i="6"/>
  <c r="R2" i="6"/>
  <c r="C8" i="4"/>
  <c r="C7" i="4"/>
  <c r="C6" i="4"/>
  <c r="PC28" i="1" l="1"/>
  <c r="PL28" i="1" s="1"/>
  <c r="QY28" i="1"/>
  <c r="QK28" i="1"/>
  <c r="QJ28" i="1"/>
  <c r="OV28" i="1"/>
  <c r="PE28" i="1" s="1"/>
  <c r="OZ28" i="1"/>
  <c r="PI28" i="1" s="1"/>
  <c r="PA28" i="1"/>
  <c r="PJ28" i="1" s="1"/>
  <c r="OX28" i="1"/>
  <c r="PG28" i="1" s="1"/>
  <c r="OW28" i="1"/>
  <c r="PF28" i="1" s="1"/>
  <c r="OY28" i="1"/>
  <c r="PH28" i="1" s="1"/>
  <c r="PB28" i="1"/>
  <c r="PK28" i="1" s="1"/>
  <c r="IB28" i="1"/>
  <c r="JE28" i="1"/>
  <c r="JN28" i="1" s="1"/>
  <c r="BO5" i="1"/>
  <c r="BP5" i="1"/>
  <c r="NK6" i="1"/>
  <c r="NZ6" i="1"/>
  <c r="NY6" i="1"/>
  <c r="NX6" i="1"/>
  <c r="NL6" i="1"/>
  <c r="MB6" i="1"/>
  <c r="MK6" i="1" s="1"/>
  <c r="MD6" i="1"/>
  <c r="MM6" i="1" s="1"/>
  <c r="MC6" i="1"/>
  <c r="ML6" i="1" s="1"/>
  <c r="NW7" i="1"/>
  <c r="NV7" i="1"/>
  <c r="NZ7" i="1"/>
  <c r="NL7" i="1"/>
  <c r="NY7" i="1"/>
  <c r="NK7" i="1"/>
  <c r="NX7" i="1"/>
  <c r="MB7" i="1"/>
  <c r="MK7" i="1" s="1"/>
  <c r="MA7" i="1"/>
  <c r="MJ7" i="1" s="1"/>
  <c r="LZ7" i="1"/>
  <c r="MI7" i="1" s="1"/>
  <c r="MD7" i="1"/>
  <c r="MM7" i="1" s="1"/>
  <c r="MC7" i="1"/>
  <c r="ML7" i="1" s="1"/>
  <c r="NW8" i="1"/>
  <c r="NV8" i="1"/>
  <c r="NU8" i="1"/>
  <c r="NL8" i="1"/>
  <c r="NK8" i="1"/>
  <c r="NZ8" i="1"/>
  <c r="NY8" i="1"/>
  <c r="NX8" i="1"/>
  <c r="MB8" i="1"/>
  <c r="MK8" i="1" s="1"/>
  <c r="MA8" i="1"/>
  <c r="MJ8" i="1" s="1"/>
  <c r="LZ8" i="1"/>
  <c r="MI8" i="1" s="1"/>
  <c r="LY8" i="1"/>
  <c r="MH8" i="1" s="1"/>
  <c r="MD8" i="1"/>
  <c r="MM8" i="1" s="1"/>
  <c r="MC8" i="1"/>
  <c r="ML8" i="1" s="1"/>
  <c r="NW16" i="1"/>
  <c r="NV16" i="1"/>
  <c r="NL16" i="1"/>
  <c r="NK16" i="1"/>
  <c r="NZ16" i="1"/>
  <c r="NY16" i="1"/>
  <c r="NX16" i="1"/>
  <c r="MB16" i="1"/>
  <c r="MK16" i="1" s="1"/>
  <c r="MA16" i="1"/>
  <c r="MJ16" i="1" s="1"/>
  <c r="LZ16" i="1"/>
  <c r="MI16" i="1" s="1"/>
  <c r="MD16" i="1"/>
  <c r="MM16" i="1" s="1"/>
  <c r="MC16" i="1"/>
  <c r="ML16" i="1" s="1"/>
  <c r="NL24" i="1"/>
  <c r="NK24" i="1"/>
  <c r="NZ24" i="1"/>
  <c r="MB24" i="1"/>
  <c r="MK24" i="1" s="1"/>
  <c r="NY24" i="1"/>
  <c r="NX24" i="1"/>
  <c r="MD24" i="1"/>
  <c r="MM24" i="1" s="1"/>
  <c r="MC24" i="1"/>
  <c r="ML24" i="1" s="1"/>
  <c r="NW9" i="1"/>
  <c r="NL9" i="1"/>
  <c r="NK9" i="1"/>
  <c r="NZ9" i="1"/>
  <c r="NY9" i="1"/>
  <c r="NX9" i="1"/>
  <c r="MB9" i="1"/>
  <c r="MK9" i="1" s="1"/>
  <c r="MA9" i="1"/>
  <c r="MJ9" i="1" s="1"/>
  <c r="MD9" i="1"/>
  <c r="MM9" i="1" s="1"/>
  <c r="MC9" i="1"/>
  <c r="ML9" i="1" s="1"/>
  <c r="NW17" i="1"/>
  <c r="NL17" i="1"/>
  <c r="NK17" i="1"/>
  <c r="NZ17" i="1"/>
  <c r="NY17" i="1"/>
  <c r="NX17" i="1"/>
  <c r="MB17" i="1"/>
  <c r="MK17" i="1" s="1"/>
  <c r="MA17" i="1"/>
  <c r="MJ17" i="1" s="1"/>
  <c r="MD17" i="1"/>
  <c r="MM17" i="1" s="1"/>
  <c r="MC17" i="1"/>
  <c r="ML17" i="1" s="1"/>
  <c r="NL25" i="1"/>
  <c r="NK25" i="1"/>
  <c r="NZ25" i="1"/>
  <c r="NY25" i="1"/>
  <c r="MD25" i="1"/>
  <c r="MM25" i="1" s="1"/>
  <c r="MC25" i="1"/>
  <c r="ML25" i="1" s="1"/>
  <c r="NW10" i="1"/>
  <c r="NK10" i="1"/>
  <c r="NV10" i="1"/>
  <c r="NZ10" i="1"/>
  <c r="NY10" i="1"/>
  <c r="NX10" i="1"/>
  <c r="NL10" i="1"/>
  <c r="MB10" i="1"/>
  <c r="MK10" i="1" s="1"/>
  <c r="MA10" i="1"/>
  <c r="MJ10" i="1" s="1"/>
  <c r="LZ10" i="1"/>
  <c r="MI10" i="1" s="1"/>
  <c r="MD10" i="1"/>
  <c r="MM10" i="1" s="1"/>
  <c r="MC10" i="1"/>
  <c r="ML10" i="1" s="1"/>
  <c r="NW18" i="1"/>
  <c r="NK18" i="1"/>
  <c r="NV18" i="1"/>
  <c r="NU18" i="1"/>
  <c r="NZ18" i="1"/>
  <c r="NY18" i="1"/>
  <c r="NX18" i="1"/>
  <c r="NL18" i="1"/>
  <c r="MB18" i="1"/>
  <c r="MK18" i="1" s="1"/>
  <c r="MA18" i="1"/>
  <c r="MJ18" i="1" s="1"/>
  <c r="LZ18" i="1"/>
  <c r="MI18" i="1" s="1"/>
  <c r="LY18" i="1"/>
  <c r="MH18" i="1" s="1"/>
  <c r="MD18" i="1"/>
  <c r="MM18" i="1" s="1"/>
  <c r="MC18" i="1"/>
  <c r="ML18" i="1" s="1"/>
  <c r="NK26" i="1"/>
  <c r="NZ26" i="1"/>
  <c r="NY26" i="1"/>
  <c r="NL26" i="1"/>
  <c r="MD26" i="1"/>
  <c r="MM26" i="1" s="1"/>
  <c r="MC26" i="1"/>
  <c r="ML26" i="1" s="1"/>
  <c r="NZ11" i="1"/>
  <c r="NL11" i="1"/>
  <c r="NY11" i="1"/>
  <c r="NK11" i="1"/>
  <c r="NX11" i="1"/>
  <c r="MB11" i="1"/>
  <c r="MK11" i="1" s="1"/>
  <c r="MD11" i="1"/>
  <c r="MM11" i="1" s="1"/>
  <c r="MC11" i="1"/>
  <c r="ML11" i="1" s="1"/>
  <c r="NW19" i="1"/>
  <c r="NV19" i="1"/>
  <c r="NZ19" i="1"/>
  <c r="NL19" i="1"/>
  <c r="NY19" i="1"/>
  <c r="NK19" i="1"/>
  <c r="NX19" i="1"/>
  <c r="MB19" i="1"/>
  <c r="MK19" i="1" s="1"/>
  <c r="MA19" i="1"/>
  <c r="MJ19" i="1" s="1"/>
  <c r="LZ19" i="1"/>
  <c r="MI19" i="1" s="1"/>
  <c r="MD19" i="1"/>
  <c r="MM19" i="1" s="1"/>
  <c r="MC19" i="1"/>
  <c r="ML19" i="1" s="1"/>
  <c r="NW27" i="1"/>
  <c r="NZ27" i="1"/>
  <c r="NL27" i="1"/>
  <c r="MB27" i="1"/>
  <c r="MK27" i="1" s="1"/>
  <c r="NY27" i="1"/>
  <c r="NK27" i="1"/>
  <c r="MA27" i="1"/>
  <c r="MJ27" i="1" s="1"/>
  <c r="NX27" i="1"/>
  <c r="MD27" i="1"/>
  <c r="MM27" i="1" s="1"/>
  <c r="MC27" i="1"/>
  <c r="ML27" i="1" s="1"/>
  <c r="NL12" i="1"/>
  <c r="NK12" i="1"/>
  <c r="NZ12" i="1"/>
  <c r="NY12" i="1"/>
  <c r="NX12" i="1"/>
  <c r="MB12" i="1"/>
  <c r="MK12" i="1" s="1"/>
  <c r="MD12" i="1"/>
  <c r="MM12" i="1" s="1"/>
  <c r="MC12" i="1"/>
  <c r="ML12" i="1" s="1"/>
  <c r="NW20" i="1"/>
  <c r="NL20" i="1"/>
  <c r="NK20" i="1"/>
  <c r="NZ20" i="1"/>
  <c r="NY20" i="1"/>
  <c r="NX20" i="1"/>
  <c r="MB20" i="1"/>
  <c r="MK20" i="1" s="1"/>
  <c r="MA20" i="1"/>
  <c r="MJ20" i="1" s="1"/>
  <c r="MD20" i="1"/>
  <c r="MM20" i="1" s="1"/>
  <c r="MC20" i="1"/>
  <c r="ML20" i="1" s="1"/>
  <c r="NL28" i="1"/>
  <c r="NK28" i="1"/>
  <c r="NZ28" i="1"/>
  <c r="MD28" i="1"/>
  <c r="MM28" i="1" s="1"/>
  <c r="NW5" i="1"/>
  <c r="NL5" i="1"/>
  <c r="NK5" i="1"/>
  <c r="NZ5" i="1"/>
  <c r="NY5" i="1"/>
  <c r="NX5" i="1"/>
  <c r="MB5" i="1"/>
  <c r="MK5" i="1" s="1"/>
  <c r="MA5" i="1"/>
  <c r="MJ5" i="1" s="1"/>
  <c r="MD5" i="1"/>
  <c r="MM5" i="1" s="1"/>
  <c r="MC5" i="1"/>
  <c r="ML5" i="1" s="1"/>
  <c r="NW13" i="1"/>
  <c r="NL13" i="1"/>
  <c r="NK13" i="1"/>
  <c r="NZ13" i="1"/>
  <c r="NY13" i="1"/>
  <c r="NX13" i="1"/>
  <c r="MB13" i="1"/>
  <c r="MK13" i="1" s="1"/>
  <c r="MA13" i="1"/>
  <c r="MJ13" i="1" s="1"/>
  <c r="MD13" i="1"/>
  <c r="MM13" i="1" s="1"/>
  <c r="MC13" i="1"/>
  <c r="ML13" i="1" s="1"/>
  <c r="NW21" i="1"/>
  <c r="NL21" i="1"/>
  <c r="NK21" i="1"/>
  <c r="NZ21" i="1"/>
  <c r="NY21" i="1"/>
  <c r="NX21" i="1"/>
  <c r="MB21" i="1"/>
  <c r="MK21" i="1" s="1"/>
  <c r="MA21" i="1"/>
  <c r="MJ21" i="1" s="1"/>
  <c r="MD21" i="1"/>
  <c r="MM21" i="1" s="1"/>
  <c r="MC21" i="1"/>
  <c r="ML21" i="1" s="1"/>
  <c r="NW29" i="1"/>
  <c r="NL29" i="1"/>
  <c r="NK29" i="1"/>
  <c r="NZ29" i="1"/>
  <c r="MB29" i="1"/>
  <c r="MK29" i="1" s="1"/>
  <c r="NY29" i="1"/>
  <c r="MA29" i="1"/>
  <c r="MJ29" i="1" s="1"/>
  <c r="NX29" i="1"/>
  <c r="MD29" i="1"/>
  <c r="MM29" i="1" s="1"/>
  <c r="MC29" i="1"/>
  <c r="ML29" i="1" s="1"/>
  <c r="NK14" i="1"/>
  <c r="NZ14" i="1"/>
  <c r="NY14" i="1"/>
  <c r="NL14" i="1"/>
  <c r="MD14" i="1"/>
  <c r="MM14" i="1" s="1"/>
  <c r="MC14" i="1"/>
  <c r="ML14" i="1" s="1"/>
  <c r="NW22" i="1"/>
  <c r="NK22" i="1"/>
  <c r="NV22" i="1"/>
  <c r="NZ22" i="1"/>
  <c r="NY22" i="1"/>
  <c r="NX22" i="1"/>
  <c r="NL22" i="1"/>
  <c r="MB22" i="1"/>
  <c r="MK22" i="1" s="1"/>
  <c r="MA22" i="1"/>
  <c r="MJ22" i="1" s="1"/>
  <c r="LZ22" i="1"/>
  <c r="MI22" i="1" s="1"/>
  <c r="MD22" i="1"/>
  <c r="MM22" i="1" s="1"/>
  <c r="MC22" i="1"/>
  <c r="ML22" i="1" s="1"/>
  <c r="NW30" i="1"/>
  <c r="NK30" i="1"/>
  <c r="NZ30" i="1"/>
  <c r="MB30" i="1"/>
  <c r="MK30" i="1" s="1"/>
  <c r="NY30" i="1"/>
  <c r="MA30" i="1"/>
  <c r="MJ30" i="1" s="1"/>
  <c r="NX30" i="1"/>
  <c r="NL30" i="1"/>
  <c r="MD30" i="1"/>
  <c r="MM30" i="1" s="1"/>
  <c r="MC30" i="1"/>
  <c r="ML30" i="1" s="1"/>
  <c r="NW15" i="1"/>
  <c r="NV15" i="1"/>
  <c r="NZ15" i="1"/>
  <c r="NL15" i="1"/>
  <c r="NY15" i="1"/>
  <c r="NK15" i="1"/>
  <c r="NX15" i="1"/>
  <c r="MB15" i="1"/>
  <c r="MK15" i="1" s="1"/>
  <c r="MA15" i="1"/>
  <c r="MJ15" i="1" s="1"/>
  <c r="LZ15" i="1"/>
  <c r="MI15" i="1" s="1"/>
  <c r="MD15" i="1"/>
  <c r="MM15" i="1" s="1"/>
  <c r="MC15" i="1"/>
  <c r="ML15" i="1" s="1"/>
  <c r="NW23" i="1"/>
  <c r="NZ23" i="1"/>
  <c r="NL23" i="1"/>
  <c r="MB23" i="1"/>
  <c r="MK23" i="1" s="1"/>
  <c r="NY23" i="1"/>
  <c r="NK23" i="1"/>
  <c r="MA23" i="1"/>
  <c r="MJ23" i="1" s="1"/>
  <c r="NX23" i="1"/>
  <c r="MD23" i="1"/>
  <c r="MM23" i="1" s="1"/>
  <c r="MC23" i="1"/>
  <c r="ML23" i="1" s="1"/>
  <c r="NZ31" i="1"/>
  <c r="NL31" i="1"/>
  <c r="NK31" i="1"/>
  <c r="MD31" i="1"/>
  <c r="MM31" i="1" s="1"/>
  <c r="JK30" i="1"/>
  <c r="KZ30" i="1"/>
  <c r="KM30" i="1"/>
  <c r="KL30" i="1"/>
  <c r="LA30" i="1"/>
  <c r="KY30" i="1"/>
  <c r="KX30" i="1"/>
  <c r="JM30" i="1"/>
  <c r="JN30" i="1"/>
  <c r="JL30" i="1"/>
  <c r="LA19" i="1"/>
  <c r="JE19" i="1"/>
  <c r="JN19" i="1" s="1"/>
  <c r="KM19" i="1"/>
  <c r="JD19" i="1"/>
  <c r="JM19" i="1" s="1"/>
  <c r="KZ19" i="1"/>
  <c r="KL19" i="1"/>
  <c r="JC19" i="1"/>
  <c r="JL19" i="1" s="1"/>
  <c r="KY19" i="1"/>
  <c r="JB19" i="1"/>
  <c r="JK19" i="1" s="1"/>
  <c r="KX19" i="1"/>
  <c r="JA19" i="1"/>
  <c r="JJ19" i="1" s="1"/>
  <c r="KW19" i="1"/>
  <c r="LA31" i="1"/>
  <c r="JN31" i="1"/>
  <c r="KM31" i="1"/>
  <c r="KL31" i="1"/>
  <c r="KZ8" i="1"/>
  <c r="KY8" i="1"/>
  <c r="KX8" i="1"/>
  <c r="JC8" i="1"/>
  <c r="JL8" i="1" s="1"/>
  <c r="JA8" i="1"/>
  <c r="JJ8" i="1" s="1"/>
  <c r="IZ8" i="1"/>
  <c r="JI8" i="1" s="1"/>
  <c r="LA8" i="1"/>
  <c r="KW8" i="1"/>
  <c r="KV8" i="1"/>
  <c r="KM8" i="1"/>
  <c r="KL8" i="1"/>
  <c r="JD8" i="1"/>
  <c r="JM8" i="1" s="1"/>
  <c r="JE8" i="1"/>
  <c r="JN8" i="1" s="1"/>
  <c r="JB8" i="1"/>
  <c r="JK8" i="1" s="1"/>
  <c r="KX20" i="1"/>
  <c r="LA20" i="1"/>
  <c r="KZ20" i="1"/>
  <c r="JC20" i="1"/>
  <c r="JL20" i="1" s="1"/>
  <c r="KY20" i="1"/>
  <c r="KM20" i="1"/>
  <c r="KL20" i="1"/>
  <c r="JD20" i="1"/>
  <c r="JM20" i="1" s="1"/>
  <c r="JE20" i="1"/>
  <c r="JN20" i="1" s="1"/>
  <c r="JB20" i="1"/>
  <c r="JK20" i="1" s="1"/>
  <c r="JB18" i="1"/>
  <c r="JK18" i="1" s="1"/>
  <c r="JA18" i="1"/>
  <c r="JJ18" i="1" s="1"/>
  <c r="KW18" i="1"/>
  <c r="KV18" i="1"/>
  <c r="IZ18" i="1"/>
  <c r="JI18" i="1" s="1"/>
  <c r="KM18" i="1"/>
  <c r="KL18" i="1"/>
  <c r="LA18" i="1"/>
  <c r="KY18" i="1"/>
  <c r="JD18" i="1"/>
  <c r="JM18" i="1" s="1"/>
  <c r="JE18" i="1"/>
  <c r="JN18" i="1" s="1"/>
  <c r="JC18" i="1"/>
  <c r="JL18" i="1" s="1"/>
  <c r="KZ18" i="1"/>
  <c r="KX18" i="1"/>
  <c r="JB9" i="1"/>
  <c r="JK9" i="1" s="1"/>
  <c r="JE9" i="1"/>
  <c r="JN9" i="1" s="1"/>
  <c r="KM9" i="1"/>
  <c r="JD9" i="1"/>
  <c r="JM9" i="1" s="1"/>
  <c r="KL9" i="1"/>
  <c r="JC9" i="1"/>
  <c r="JL9" i="1" s="1"/>
  <c r="LA9" i="1"/>
  <c r="KY9" i="1"/>
  <c r="KZ9" i="1"/>
  <c r="KX9" i="1"/>
  <c r="JB21" i="1"/>
  <c r="JK21" i="1" s="1"/>
  <c r="KZ21" i="1"/>
  <c r="KM21" i="1"/>
  <c r="KL21" i="1"/>
  <c r="JE21" i="1"/>
  <c r="JN21" i="1" s="1"/>
  <c r="JD21" i="1"/>
  <c r="JM21" i="1" s="1"/>
  <c r="JC21" i="1"/>
  <c r="JL21" i="1" s="1"/>
  <c r="LA21" i="1"/>
  <c r="KY21" i="1"/>
  <c r="KX21" i="1"/>
  <c r="KM10" i="1"/>
  <c r="JE10" i="1"/>
  <c r="JN10" i="1" s="1"/>
  <c r="KL10" i="1"/>
  <c r="LA10" i="1"/>
  <c r="JA10" i="1"/>
  <c r="JJ10" i="1" s="1"/>
  <c r="KZ10" i="1"/>
  <c r="KY10" i="1"/>
  <c r="KX10" i="1"/>
  <c r="KW10" i="1"/>
  <c r="JC10" i="1"/>
  <c r="JL10" i="1" s="1"/>
  <c r="JD10" i="1"/>
  <c r="JM10" i="1" s="1"/>
  <c r="JB10" i="1"/>
  <c r="JK10" i="1" s="1"/>
  <c r="LA22" i="1"/>
  <c r="KZ22" i="1"/>
  <c r="KY22" i="1"/>
  <c r="KM22" i="1"/>
  <c r="JE22" i="1"/>
  <c r="JN22" i="1" s="1"/>
  <c r="KX22" i="1"/>
  <c r="KL22" i="1"/>
  <c r="JA22" i="1"/>
  <c r="JJ22" i="1" s="1"/>
  <c r="KW22" i="1"/>
  <c r="JC22" i="1"/>
  <c r="JL22" i="1" s="1"/>
  <c r="JD22" i="1"/>
  <c r="JM22" i="1" s="1"/>
  <c r="JB22" i="1"/>
  <c r="JK22" i="1" s="1"/>
  <c r="KZ11" i="1"/>
  <c r="KL11" i="1"/>
  <c r="KY11" i="1"/>
  <c r="JC11" i="1"/>
  <c r="JL11" i="1" s="1"/>
  <c r="KM11" i="1"/>
  <c r="JE11" i="1"/>
  <c r="JN11" i="1" s="1"/>
  <c r="JD11" i="1"/>
  <c r="JM11" i="1" s="1"/>
  <c r="LA11" i="1"/>
  <c r="KX23" i="1"/>
  <c r="KL23" i="1"/>
  <c r="KY23" i="1"/>
  <c r="JC23" i="1"/>
  <c r="JL23" i="1" s="1"/>
  <c r="JE23" i="1"/>
  <c r="JN23" i="1" s="1"/>
  <c r="JD23" i="1"/>
  <c r="JM23" i="1" s="1"/>
  <c r="JB23" i="1"/>
  <c r="JK23" i="1" s="1"/>
  <c r="LA23" i="1"/>
  <c r="KZ23" i="1"/>
  <c r="KM23" i="1"/>
  <c r="KM12" i="1"/>
  <c r="KL12" i="1"/>
  <c r="LA12" i="1"/>
  <c r="KZ12" i="1"/>
  <c r="KY12" i="1"/>
  <c r="JD12" i="1"/>
  <c r="JM12" i="1" s="1"/>
  <c r="JE12" i="1"/>
  <c r="JN12" i="1" s="1"/>
  <c r="JC12" i="1"/>
  <c r="JL12" i="1" s="1"/>
  <c r="JB15" i="1"/>
  <c r="JK15" i="1" s="1"/>
  <c r="JA15" i="1"/>
  <c r="JJ15" i="1" s="1"/>
  <c r="KW15" i="1"/>
  <c r="LA15" i="1"/>
  <c r="KZ15" i="1"/>
  <c r="KY15" i="1"/>
  <c r="KX15" i="1"/>
  <c r="JE15" i="1"/>
  <c r="JN15" i="1" s="1"/>
  <c r="JD15" i="1"/>
  <c r="JM15" i="1" s="1"/>
  <c r="JC15" i="1"/>
  <c r="JL15" i="1" s="1"/>
  <c r="KL15" i="1"/>
  <c r="KM15" i="1"/>
  <c r="LA6" i="1"/>
  <c r="KZ6" i="1"/>
  <c r="KY6" i="1"/>
  <c r="KL6" i="1"/>
  <c r="JD6" i="1"/>
  <c r="JM6" i="1" s="1"/>
  <c r="KM6" i="1"/>
  <c r="JE6" i="1"/>
  <c r="JN6" i="1" s="1"/>
  <c r="JC6" i="1"/>
  <c r="JL6" i="1" s="1"/>
  <c r="KY24" i="1"/>
  <c r="LA24" i="1"/>
  <c r="KZ24" i="1"/>
  <c r="KL24" i="1"/>
  <c r="JD24" i="1"/>
  <c r="JM24" i="1" s="1"/>
  <c r="JE24" i="1"/>
  <c r="JN24" i="1" s="1"/>
  <c r="JC24" i="1"/>
  <c r="JL24" i="1" s="1"/>
  <c r="KM24" i="1"/>
  <c r="JE13" i="1"/>
  <c r="JN13" i="1" s="1"/>
  <c r="LA13" i="1"/>
  <c r="KM13" i="1"/>
  <c r="KZ13" i="1"/>
  <c r="KL13" i="1"/>
  <c r="KY13" i="1"/>
  <c r="KX13" i="1"/>
  <c r="JD13" i="1"/>
  <c r="JM13" i="1" s="1"/>
  <c r="JC13" i="1"/>
  <c r="JL13" i="1" s="1"/>
  <c r="JB13" i="1"/>
  <c r="JK13" i="1" s="1"/>
  <c r="LA25" i="1"/>
  <c r="JN25" i="1"/>
  <c r="KM25" i="1"/>
  <c r="KZ25" i="1"/>
  <c r="JM25" i="1"/>
  <c r="KL25" i="1"/>
  <c r="KZ14" i="1"/>
  <c r="LA14" i="1"/>
  <c r="KM14" i="1"/>
  <c r="JD14" i="1"/>
  <c r="JM14" i="1" s="1"/>
  <c r="KL14" i="1"/>
  <c r="JE14" i="1"/>
  <c r="JN14" i="1" s="1"/>
  <c r="KM26" i="1"/>
  <c r="KL26" i="1"/>
  <c r="KZ26" i="1"/>
  <c r="JM26" i="1"/>
  <c r="JN26" i="1"/>
  <c r="LA26" i="1"/>
  <c r="JK27" i="1"/>
  <c r="LA27" i="1"/>
  <c r="JN27" i="1"/>
  <c r="KZ27" i="1"/>
  <c r="KM27" i="1"/>
  <c r="JM27" i="1"/>
  <c r="KY27" i="1"/>
  <c r="KL27" i="1"/>
  <c r="JL27" i="1"/>
  <c r="KX27" i="1"/>
  <c r="KM16" i="1"/>
  <c r="JE16" i="1"/>
  <c r="JN16" i="1" s="1"/>
  <c r="KL16" i="1"/>
  <c r="LA16" i="1"/>
  <c r="JA16" i="1"/>
  <c r="JJ16" i="1" s="1"/>
  <c r="KZ16" i="1"/>
  <c r="KX16" i="1"/>
  <c r="JC16" i="1"/>
  <c r="JL16" i="1" s="1"/>
  <c r="KY16" i="1"/>
  <c r="JD16" i="1"/>
  <c r="JM16" i="1" s="1"/>
  <c r="JB16" i="1"/>
  <c r="JK16" i="1" s="1"/>
  <c r="KW16" i="1"/>
  <c r="LA28" i="1"/>
  <c r="KM28" i="1"/>
  <c r="KL28" i="1"/>
  <c r="KZ5" i="1"/>
  <c r="KL5" i="1"/>
  <c r="KY5" i="1"/>
  <c r="KX5" i="1"/>
  <c r="JC5" i="1"/>
  <c r="JL5" i="1" s="1"/>
  <c r="JE5" i="1"/>
  <c r="JN5" i="1" s="1"/>
  <c r="JD5" i="1"/>
  <c r="JM5" i="1" s="1"/>
  <c r="JB5" i="1"/>
  <c r="JK5" i="1" s="1"/>
  <c r="LA5" i="1"/>
  <c r="KM5" i="1"/>
  <c r="KZ17" i="1"/>
  <c r="KL17" i="1"/>
  <c r="KY17" i="1"/>
  <c r="KX17" i="1"/>
  <c r="JC17" i="1"/>
  <c r="JL17" i="1" s="1"/>
  <c r="LA17" i="1"/>
  <c r="JE17" i="1"/>
  <c r="JN17" i="1" s="1"/>
  <c r="JD17" i="1"/>
  <c r="JM17" i="1" s="1"/>
  <c r="JB17" i="1"/>
  <c r="JK17" i="1" s="1"/>
  <c r="KM17" i="1"/>
  <c r="KX29" i="1"/>
  <c r="KL29" i="1"/>
  <c r="LA29" i="1"/>
  <c r="KZ29" i="1"/>
  <c r="JL29" i="1"/>
  <c r="KM29" i="1"/>
  <c r="JN29" i="1"/>
  <c r="JM29" i="1"/>
  <c r="JK29" i="1"/>
  <c r="KY29" i="1"/>
  <c r="JE7" i="1"/>
  <c r="JN7" i="1" s="1"/>
  <c r="LA7" i="1"/>
  <c r="KM7" i="1"/>
  <c r="JD7" i="1"/>
  <c r="JM7" i="1" s="1"/>
  <c r="JC7" i="1"/>
  <c r="JL7" i="1" s="1"/>
  <c r="JB7" i="1"/>
  <c r="JK7" i="1" s="1"/>
  <c r="JA7" i="1"/>
  <c r="JJ7" i="1" s="1"/>
  <c r="KZ7" i="1"/>
  <c r="KX7" i="1"/>
  <c r="KL7" i="1"/>
  <c r="KY7" i="1"/>
  <c r="KW7" i="1"/>
  <c r="HZ15" i="1"/>
  <c r="IA15" i="1"/>
  <c r="HY15" i="1"/>
  <c r="GD15" i="1"/>
  <c r="GM15" i="1" s="1"/>
  <c r="HN15" i="1"/>
  <c r="GC15" i="1"/>
  <c r="GL15" i="1" s="1"/>
  <c r="GB15" i="1"/>
  <c r="GK15" i="1" s="1"/>
  <c r="GF15" i="1"/>
  <c r="GO15" i="1" s="1"/>
  <c r="IB15" i="1"/>
  <c r="HX15" i="1"/>
  <c r="HM15" i="1"/>
  <c r="GE15" i="1"/>
  <c r="GN15" i="1" s="1"/>
  <c r="HM30" i="1"/>
  <c r="GE30" i="1"/>
  <c r="GN30" i="1" s="1"/>
  <c r="HN30" i="1"/>
  <c r="GD30" i="1"/>
  <c r="GM30" i="1" s="1"/>
  <c r="GF30" i="1"/>
  <c r="GO30" i="1" s="1"/>
  <c r="GC30" i="1"/>
  <c r="GL30" i="1" s="1"/>
  <c r="HY7" i="1"/>
  <c r="HZ7" i="1"/>
  <c r="IB7" i="1"/>
  <c r="HM7" i="1"/>
  <c r="GE7" i="1"/>
  <c r="GN7" i="1" s="1"/>
  <c r="IA7" i="1"/>
  <c r="HN7" i="1"/>
  <c r="HX7" i="1"/>
  <c r="GF7" i="1"/>
  <c r="GO7" i="1" s="1"/>
  <c r="GD7" i="1"/>
  <c r="GM7" i="1" s="1"/>
  <c r="GC7" i="1"/>
  <c r="GL7" i="1" s="1"/>
  <c r="GB7" i="1"/>
  <c r="GK7" i="1" s="1"/>
  <c r="GF31" i="1"/>
  <c r="GO31" i="1" s="1"/>
  <c r="HN31" i="1"/>
  <c r="HM31" i="1"/>
  <c r="HY8" i="1"/>
  <c r="HN8" i="1"/>
  <c r="GD8" i="1"/>
  <c r="GM8" i="1" s="1"/>
  <c r="IA8" i="1"/>
  <c r="HX8" i="1"/>
  <c r="HW8" i="1"/>
  <c r="HM8" i="1"/>
  <c r="GA8" i="1"/>
  <c r="GJ8" i="1" s="1"/>
  <c r="HZ8" i="1"/>
  <c r="GC8" i="1"/>
  <c r="GL8" i="1" s="1"/>
  <c r="GF8" i="1"/>
  <c r="GO8" i="1" s="1"/>
  <c r="GB8" i="1"/>
  <c r="GK8" i="1" s="1"/>
  <c r="IB8" i="1"/>
  <c r="GE8" i="1"/>
  <c r="GN8" i="1" s="1"/>
  <c r="IB20" i="1"/>
  <c r="HY20" i="1"/>
  <c r="HN20" i="1"/>
  <c r="GF20" i="1"/>
  <c r="GO20" i="1" s="1"/>
  <c r="HZ20" i="1"/>
  <c r="HM20" i="1"/>
  <c r="GE20" i="1"/>
  <c r="GN20" i="1" s="1"/>
  <c r="GD20" i="1"/>
  <c r="GM20" i="1" s="1"/>
  <c r="GC20" i="1"/>
  <c r="GL20" i="1" s="1"/>
  <c r="IA20" i="1"/>
  <c r="HM6" i="1"/>
  <c r="HZ6" i="1"/>
  <c r="IA6" i="1"/>
  <c r="GD6" i="1"/>
  <c r="GM6" i="1" s="1"/>
  <c r="HN6" i="1"/>
  <c r="IB6" i="1"/>
  <c r="GF6" i="1"/>
  <c r="GO6" i="1" s="1"/>
  <c r="GE6" i="1"/>
  <c r="GN6" i="1" s="1"/>
  <c r="HZ9" i="1"/>
  <c r="HY9" i="1"/>
  <c r="HM9" i="1"/>
  <c r="GD9" i="1"/>
  <c r="GM9" i="1" s="1"/>
  <c r="IB9" i="1"/>
  <c r="GF9" i="1"/>
  <c r="GO9" i="1" s="1"/>
  <c r="GE9" i="1"/>
  <c r="GN9" i="1" s="1"/>
  <c r="GC9" i="1"/>
  <c r="GL9" i="1" s="1"/>
  <c r="HN9" i="1"/>
  <c r="IA9" i="1"/>
  <c r="GE21" i="1"/>
  <c r="GN21" i="1" s="1"/>
  <c r="HZ21" i="1"/>
  <c r="IB21" i="1"/>
  <c r="HY21" i="1"/>
  <c r="HN21" i="1"/>
  <c r="GD21" i="1"/>
  <c r="GM21" i="1" s="1"/>
  <c r="HM21" i="1"/>
  <c r="IA21" i="1"/>
  <c r="GF21" i="1"/>
  <c r="GO21" i="1" s="1"/>
  <c r="GC21" i="1"/>
  <c r="GL21" i="1" s="1"/>
  <c r="HY10" i="1"/>
  <c r="IA10" i="1"/>
  <c r="HM10" i="1"/>
  <c r="HX10" i="1"/>
  <c r="GE10" i="1"/>
  <c r="GN10" i="1" s="1"/>
  <c r="GB10" i="1"/>
  <c r="GK10" i="1" s="1"/>
  <c r="IB10" i="1"/>
  <c r="HN10" i="1"/>
  <c r="HZ10" i="1"/>
  <c r="GC10" i="1"/>
  <c r="GL10" i="1" s="1"/>
  <c r="GD10" i="1"/>
  <c r="GM10" i="1" s="1"/>
  <c r="GF10" i="1"/>
  <c r="GO10" i="1" s="1"/>
  <c r="HY22" i="1"/>
  <c r="HX22" i="1"/>
  <c r="GB22" i="1"/>
  <c r="GK22" i="1" s="1"/>
  <c r="IB22" i="1"/>
  <c r="HZ22" i="1"/>
  <c r="GF22" i="1"/>
  <c r="GO22" i="1" s="1"/>
  <c r="GE22" i="1"/>
  <c r="GN22" i="1" s="1"/>
  <c r="GC22" i="1"/>
  <c r="GL22" i="1" s="1"/>
  <c r="HN22" i="1"/>
  <c r="HM22" i="1"/>
  <c r="IA22" i="1"/>
  <c r="GD22" i="1"/>
  <c r="GM22" i="1" s="1"/>
  <c r="IB11" i="1"/>
  <c r="HZ11" i="1"/>
  <c r="HN11" i="1"/>
  <c r="GE11" i="1"/>
  <c r="GN11" i="1" s="1"/>
  <c r="HM11" i="1"/>
  <c r="GD11" i="1"/>
  <c r="GM11" i="1" s="1"/>
  <c r="IA11" i="1"/>
  <c r="GF11" i="1"/>
  <c r="GO11" i="1" s="1"/>
  <c r="IB23" i="1"/>
  <c r="HY23" i="1"/>
  <c r="GF23" i="1"/>
  <c r="GO23" i="1" s="1"/>
  <c r="IA23" i="1"/>
  <c r="HM23" i="1"/>
  <c r="HZ23" i="1"/>
  <c r="GE23" i="1"/>
  <c r="GN23" i="1" s="1"/>
  <c r="GC23" i="1"/>
  <c r="GL23" i="1" s="1"/>
  <c r="HN23" i="1"/>
  <c r="GD23" i="1"/>
  <c r="GM23" i="1" s="1"/>
  <c r="HM24" i="1"/>
  <c r="GE24" i="1"/>
  <c r="GN24" i="1" s="1"/>
  <c r="HZ24" i="1"/>
  <c r="IA24" i="1"/>
  <c r="GD24" i="1"/>
  <c r="GM24" i="1" s="1"/>
  <c r="HN24" i="1"/>
  <c r="IB24" i="1"/>
  <c r="GF24" i="1"/>
  <c r="GO24" i="1" s="1"/>
  <c r="HM18" i="1"/>
  <c r="HZ18" i="1"/>
  <c r="HX18" i="1"/>
  <c r="HN18" i="1"/>
  <c r="GD18" i="1"/>
  <c r="GM18" i="1" s="1"/>
  <c r="GC18" i="1"/>
  <c r="GL18" i="1" s="1"/>
  <c r="IA18" i="1"/>
  <c r="GA18" i="1"/>
  <c r="GJ18" i="1" s="1"/>
  <c r="HY18" i="1"/>
  <c r="GB18" i="1"/>
  <c r="GK18" i="1" s="1"/>
  <c r="HW18" i="1"/>
  <c r="GF18" i="1"/>
  <c r="GO18" i="1" s="1"/>
  <c r="IB18" i="1"/>
  <c r="GE18" i="1"/>
  <c r="GN18" i="1" s="1"/>
  <c r="HM12" i="1"/>
  <c r="HZ12" i="1"/>
  <c r="IB12" i="1"/>
  <c r="GD12" i="1"/>
  <c r="GM12" i="1" s="1"/>
  <c r="IA12" i="1"/>
  <c r="GF12" i="1"/>
  <c r="GO12" i="1" s="1"/>
  <c r="GE12" i="1"/>
  <c r="GN12" i="1" s="1"/>
  <c r="HN12" i="1"/>
  <c r="HY13" i="1"/>
  <c r="IB13" i="1"/>
  <c r="HM13" i="1"/>
  <c r="HZ13" i="1"/>
  <c r="GE13" i="1"/>
  <c r="GN13" i="1" s="1"/>
  <c r="IA13" i="1"/>
  <c r="GF13" i="1"/>
  <c r="GO13" i="1" s="1"/>
  <c r="HN13" i="1"/>
  <c r="GD13" i="1"/>
  <c r="GM13" i="1" s="1"/>
  <c r="GC13" i="1"/>
  <c r="GL13" i="1" s="1"/>
  <c r="HN25" i="1"/>
  <c r="GE25" i="1"/>
  <c r="GN25" i="1" s="1"/>
  <c r="HM25" i="1"/>
  <c r="GF25" i="1"/>
  <c r="GO25" i="1" s="1"/>
  <c r="IB14" i="1"/>
  <c r="HN14" i="1"/>
  <c r="GE14" i="1"/>
  <c r="GN14" i="1" s="1"/>
  <c r="IA14" i="1"/>
  <c r="HM14" i="1"/>
  <c r="GF14" i="1"/>
  <c r="GO14" i="1" s="1"/>
  <c r="HN26" i="1"/>
  <c r="GF26" i="1"/>
  <c r="GO26" i="1" s="1"/>
  <c r="HM26" i="1"/>
  <c r="GE26" i="1"/>
  <c r="GN26" i="1" s="1"/>
  <c r="GE27" i="1"/>
  <c r="GN27" i="1" s="1"/>
  <c r="HN27" i="1"/>
  <c r="GF27" i="1"/>
  <c r="GO27" i="1" s="1"/>
  <c r="GC27" i="1"/>
  <c r="GL27" i="1" s="1"/>
  <c r="GD27" i="1"/>
  <c r="GM27" i="1" s="1"/>
  <c r="HM27" i="1"/>
  <c r="HY16" i="1"/>
  <c r="HX16" i="1"/>
  <c r="HM16" i="1"/>
  <c r="IB16" i="1"/>
  <c r="HZ16" i="1"/>
  <c r="GE16" i="1"/>
  <c r="GN16" i="1" s="1"/>
  <c r="IA16" i="1"/>
  <c r="GF16" i="1"/>
  <c r="GO16" i="1" s="1"/>
  <c r="HN16" i="1"/>
  <c r="GD16" i="1"/>
  <c r="GM16" i="1" s="1"/>
  <c r="GC16" i="1"/>
  <c r="GL16" i="1" s="1"/>
  <c r="GB16" i="1"/>
  <c r="GK16" i="1" s="1"/>
  <c r="HN28" i="1"/>
  <c r="GF28" i="1"/>
  <c r="GO28" i="1" s="1"/>
  <c r="HM28" i="1"/>
  <c r="HZ5" i="1"/>
  <c r="HN5" i="1"/>
  <c r="GD5" i="1"/>
  <c r="GM5" i="1" s="1"/>
  <c r="IB5" i="1"/>
  <c r="HM5" i="1"/>
  <c r="GF5" i="1"/>
  <c r="GO5" i="1" s="1"/>
  <c r="GE5" i="1"/>
  <c r="GN5" i="1" s="1"/>
  <c r="GC5" i="1"/>
  <c r="GL5" i="1" s="1"/>
  <c r="IA5" i="1"/>
  <c r="HY5" i="1"/>
  <c r="IB17" i="1"/>
  <c r="HY17" i="1"/>
  <c r="GE17" i="1"/>
  <c r="GN17" i="1" s="1"/>
  <c r="IA17" i="1"/>
  <c r="GD17" i="1"/>
  <c r="GM17" i="1" s="1"/>
  <c r="HZ17" i="1"/>
  <c r="HM17" i="1"/>
  <c r="GF17" i="1"/>
  <c r="GO17" i="1" s="1"/>
  <c r="GC17" i="1"/>
  <c r="GL17" i="1" s="1"/>
  <c r="HN17" i="1"/>
  <c r="GF29" i="1"/>
  <c r="GO29" i="1" s="1"/>
  <c r="GD29" i="1"/>
  <c r="GM29" i="1" s="1"/>
  <c r="HN29" i="1"/>
  <c r="GE29" i="1"/>
  <c r="GN29" i="1" s="1"/>
  <c r="GC29" i="1"/>
  <c r="GL29" i="1" s="1"/>
  <c r="HM29" i="1"/>
  <c r="HY19" i="1"/>
  <c r="HX19" i="1"/>
  <c r="GB19" i="1"/>
  <c r="GK19" i="1" s="1"/>
  <c r="HM19" i="1"/>
  <c r="IB19" i="1"/>
  <c r="IA19" i="1"/>
  <c r="GF19" i="1"/>
  <c r="GO19" i="1" s="1"/>
  <c r="HZ19" i="1"/>
  <c r="HN19" i="1"/>
  <c r="GE19" i="1"/>
  <c r="GN19" i="1" s="1"/>
  <c r="GD19" i="1"/>
  <c r="GM19" i="1" s="1"/>
  <c r="GC19" i="1"/>
  <c r="GL19" i="1" s="1"/>
  <c r="FA16" i="1"/>
  <c r="EY16" i="1"/>
  <c r="EN16" i="1"/>
  <c r="FB16" i="1"/>
  <c r="EO16" i="1"/>
  <c r="FC16" i="1"/>
  <c r="DF16" i="1"/>
  <c r="DO16" i="1" s="1"/>
  <c r="EZ16" i="1"/>
  <c r="DE16" i="1"/>
  <c r="DN16" i="1" s="1"/>
  <c r="DG16" i="1"/>
  <c r="DP16" i="1" s="1"/>
  <c r="DD16" i="1"/>
  <c r="DM16" i="1" s="1"/>
  <c r="DC16" i="1"/>
  <c r="DL16" i="1" s="1"/>
  <c r="DD17" i="1"/>
  <c r="DM17" i="1" s="1"/>
  <c r="EO17" i="1"/>
  <c r="DF17" i="1"/>
  <c r="DO17" i="1" s="1"/>
  <c r="DG17" i="1"/>
  <c r="DP17" i="1" s="1"/>
  <c r="EN17" i="1"/>
  <c r="DE17" i="1"/>
  <c r="DN17" i="1" s="1"/>
  <c r="FC6" i="1"/>
  <c r="EO6" i="1"/>
  <c r="DE6" i="1"/>
  <c r="DN6" i="1" s="1"/>
  <c r="FA6" i="1"/>
  <c r="EN6" i="1"/>
  <c r="DG6" i="1"/>
  <c r="DP6" i="1" s="1"/>
  <c r="DF6" i="1"/>
  <c r="DO6" i="1" s="1"/>
  <c r="FB6" i="1"/>
  <c r="EZ8" i="1"/>
  <c r="EY8" i="1"/>
  <c r="EN8" i="1"/>
  <c r="DD8" i="1"/>
  <c r="DM8" i="1" s="1"/>
  <c r="FC8" i="1"/>
  <c r="FB8" i="1"/>
  <c r="EO8" i="1"/>
  <c r="DF8" i="1"/>
  <c r="DO8" i="1" s="1"/>
  <c r="DB8" i="1"/>
  <c r="DK8" i="1" s="1"/>
  <c r="FA8" i="1"/>
  <c r="EX8" i="1"/>
  <c r="DC8" i="1"/>
  <c r="DL8" i="1" s="1"/>
  <c r="DG8" i="1"/>
  <c r="DP8" i="1" s="1"/>
  <c r="DE8" i="1"/>
  <c r="DN8" i="1" s="1"/>
  <c r="EN20" i="1"/>
  <c r="DF20" i="1"/>
  <c r="DO20" i="1" s="1"/>
  <c r="EO20" i="1"/>
  <c r="DD20" i="1"/>
  <c r="DM20" i="1" s="1"/>
  <c r="DE20" i="1"/>
  <c r="DN20" i="1" s="1"/>
  <c r="DG20" i="1"/>
  <c r="DP20" i="1" s="1"/>
  <c r="FC29" i="1"/>
  <c r="FB29" i="1"/>
  <c r="FA29" i="1"/>
  <c r="DG29" i="1"/>
  <c r="DP29" i="1" s="1"/>
  <c r="DD29" i="1"/>
  <c r="DM29" i="1" s="1"/>
  <c r="EO29" i="1"/>
  <c r="EN29" i="1"/>
  <c r="EZ29" i="1"/>
  <c r="DF29" i="1"/>
  <c r="DO29" i="1" s="1"/>
  <c r="DE29" i="1"/>
  <c r="DN29" i="1" s="1"/>
  <c r="FC9" i="1"/>
  <c r="EO9" i="1"/>
  <c r="EZ9" i="1"/>
  <c r="DE9" i="1"/>
  <c r="DN9" i="1" s="1"/>
  <c r="DD9" i="1"/>
  <c r="DM9" i="1" s="1"/>
  <c r="FA9" i="1"/>
  <c r="EN9" i="1"/>
  <c r="DG9" i="1"/>
  <c r="DP9" i="1" s="1"/>
  <c r="DF9" i="1"/>
  <c r="DO9" i="1" s="1"/>
  <c r="FB9" i="1"/>
  <c r="EO21" i="1"/>
  <c r="FA21" i="1"/>
  <c r="DG21" i="1"/>
  <c r="DP21" i="1" s="1"/>
  <c r="DE21" i="1"/>
  <c r="DN21" i="1" s="1"/>
  <c r="FC21" i="1"/>
  <c r="DD21" i="1"/>
  <c r="DM21" i="1" s="1"/>
  <c r="EN21" i="1"/>
  <c r="DF21" i="1"/>
  <c r="DO21" i="1" s="1"/>
  <c r="FB21" i="1"/>
  <c r="EZ21" i="1"/>
  <c r="FA22" i="1"/>
  <c r="EY22" i="1"/>
  <c r="FB22" i="1"/>
  <c r="EN22" i="1"/>
  <c r="EZ22" i="1"/>
  <c r="DE22" i="1"/>
  <c r="DN22" i="1" s="1"/>
  <c r="DC22" i="1"/>
  <c r="DL22" i="1" s="1"/>
  <c r="FC22" i="1"/>
  <c r="EO22" i="1"/>
  <c r="DF22" i="1"/>
  <c r="DO22" i="1" s="1"/>
  <c r="DG22" i="1"/>
  <c r="DP22" i="1" s="1"/>
  <c r="DD22" i="1"/>
  <c r="DM22" i="1" s="1"/>
  <c r="FA12" i="1"/>
  <c r="EO12" i="1"/>
  <c r="FB12" i="1"/>
  <c r="DE12" i="1"/>
  <c r="DN12" i="1" s="1"/>
  <c r="EN12" i="1"/>
  <c r="FC12" i="1"/>
  <c r="DG12" i="1"/>
  <c r="DP12" i="1" s="1"/>
  <c r="DF12" i="1"/>
  <c r="DO12" i="1" s="1"/>
  <c r="EO24" i="1"/>
  <c r="DG24" i="1"/>
  <c r="DP24" i="1" s="1"/>
  <c r="FC24" i="1"/>
  <c r="FB24" i="1"/>
  <c r="DF24" i="1"/>
  <c r="DO24" i="1" s="1"/>
  <c r="FA24" i="1"/>
  <c r="EN24" i="1"/>
  <c r="DE24" i="1"/>
  <c r="DN24" i="1" s="1"/>
  <c r="FA13" i="1"/>
  <c r="FB13" i="1"/>
  <c r="EZ13" i="1"/>
  <c r="EO13" i="1"/>
  <c r="EN13" i="1"/>
  <c r="DF13" i="1"/>
  <c r="DO13" i="1" s="1"/>
  <c r="DE13" i="1"/>
  <c r="DN13" i="1" s="1"/>
  <c r="DG13" i="1"/>
  <c r="DP13" i="1" s="1"/>
  <c r="FC13" i="1"/>
  <c r="DD13" i="1"/>
  <c r="DM13" i="1" s="1"/>
  <c r="DF25" i="1"/>
  <c r="DO25" i="1" s="1"/>
  <c r="FB25" i="1"/>
  <c r="EN25" i="1"/>
  <c r="FC25" i="1"/>
  <c r="EO25" i="1"/>
  <c r="DG25" i="1"/>
  <c r="DP25" i="1" s="1"/>
  <c r="FA10" i="1"/>
  <c r="EY10" i="1"/>
  <c r="EN10" i="1"/>
  <c r="FC10" i="1"/>
  <c r="DF10" i="1"/>
  <c r="DO10" i="1" s="1"/>
  <c r="DE10" i="1"/>
  <c r="DN10" i="1" s="1"/>
  <c r="EZ10" i="1"/>
  <c r="DG10" i="1"/>
  <c r="DP10" i="1" s="1"/>
  <c r="EO10" i="1"/>
  <c r="DD10" i="1"/>
  <c r="DM10" i="1" s="1"/>
  <c r="DC10" i="1"/>
  <c r="DL10" i="1" s="1"/>
  <c r="FB10" i="1"/>
  <c r="EO11" i="1"/>
  <c r="EN11" i="1"/>
  <c r="DF11" i="1"/>
  <c r="DO11" i="1" s="1"/>
  <c r="DG11" i="1"/>
  <c r="DP11" i="1" s="1"/>
  <c r="DE11" i="1"/>
  <c r="DN11" i="1" s="1"/>
  <c r="FC14" i="1"/>
  <c r="FB14" i="1"/>
  <c r="EN14" i="1"/>
  <c r="DF14" i="1"/>
  <c r="DO14" i="1" s="1"/>
  <c r="EO14" i="1"/>
  <c r="DG14" i="1"/>
  <c r="DP14" i="1" s="1"/>
  <c r="FC26" i="1"/>
  <c r="EN26" i="1"/>
  <c r="DG26" i="1"/>
  <c r="DP26" i="1" s="1"/>
  <c r="DF26" i="1"/>
  <c r="DO26" i="1" s="1"/>
  <c r="EO26" i="1"/>
  <c r="FB26" i="1"/>
  <c r="FC23" i="1"/>
  <c r="FB23" i="1"/>
  <c r="EZ23" i="1"/>
  <c r="EN23" i="1"/>
  <c r="DE23" i="1"/>
  <c r="DN23" i="1" s="1"/>
  <c r="DD23" i="1"/>
  <c r="DM23" i="1" s="1"/>
  <c r="DF23" i="1"/>
  <c r="DO23" i="1" s="1"/>
  <c r="FA23" i="1"/>
  <c r="EO23" i="1"/>
  <c r="DG23" i="1"/>
  <c r="DP23" i="1" s="1"/>
  <c r="EZ15" i="1"/>
  <c r="EY15" i="1"/>
  <c r="EO15" i="1"/>
  <c r="FA15" i="1"/>
  <c r="DE15" i="1"/>
  <c r="DN15" i="1" s="1"/>
  <c r="DD15" i="1"/>
  <c r="DM15" i="1" s="1"/>
  <c r="FC15" i="1"/>
  <c r="DG15" i="1"/>
  <c r="DP15" i="1" s="1"/>
  <c r="DF15" i="1"/>
  <c r="DO15" i="1" s="1"/>
  <c r="DC15" i="1"/>
  <c r="DL15" i="1" s="1"/>
  <c r="EN15" i="1"/>
  <c r="FB15" i="1"/>
  <c r="FC27" i="1"/>
  <c r="EO27" i="1"/>
  <c r="EZ27" i="1"/>
  <c r="DG27" i="1"/>
  <c r="DP27" i="1" s="1"/>
  <c r="DD27" i="1"/>
  <c r="DM27" i="1" s="1"/>
  <c r="FA27" i="1"/>
  <c r="DE27" i="1"/>
  <c r="DN27" i="1" s="1"/>
  <c r="EN27" i="1"/>
  <c r="DF27" i="1"/>
  <c r="DO27" i="1" s="1"/>
  <c r="FB27" i="1"/>
  <c r="EN28" i="1"/>
  <c r="FC28" i="1"/>
  <c r="DG28" i="1"/>
  <c r="DP28" i="1" s="1"/>
  <c r="EO28" i="1"/>
  <c r="EZ5" i="1"/>
  <c r="FA5" i="1"/>
  <c r="DD5" i="1"/>
  <c r="DM5" i="1" s="1"/>
  <c r="EN5" i="1"/>
  <c r="FC5" i="1"/>
  <c r="DF5" i="1"/>
  <c r="DO5" i="1" s="1"/>
  <c r="EO5" i="1"/>
  <c r="DG5" i="1"/>
  <c r="DP5" i="1" s="1"/>
  <c r="FB5" i="1"/>
  <c r="DE5" i="1"/>
  <c r="DN5" i="1" s="1"/>
  <c r="EO18" i="1"/>
  <c r="DF18" i="1"/>
  <c r="DO18" i="1" s="1"/>
  <c r="DE18" i="1"/>
  <c r="DN18" i="1" s="1"/>
  <c r="DC18" i="1"/>
  <c r="DL18" i="1" s="1"/>
  <c r="DB18" i="1"/>
  <c r="DK18" i="1" s="1"/>
  <c r="DG18" i="1"/>
  <c r="DP18" i="1" s="1"/>
  <c r="DD18" i="1"/>
  <c r="DM18" i="1" s="1"/>
  <c r="EN18" i="1"/>
  <c r="FA30" i="1"/>
  <c r="EO30" i="1"/>
  <c r="DG30" i="1"/>
  <c r="DP30" i="1" s="1"/>
  <c r="FC30" i="1"/>
  <c r="FB30" i="1"/>
  <c r="DF30" i="1"/>
  <c r="DO30" i="1" s="1"/>
  <c r="EZ30" i="1"/>
  <c r="EN30" i="1"/>
  <c r="DE30" i="1"/>
  <c r="DN30" i="1" s="1"/>
  <c r="DD30" i="1"/>
  <c r="DM30" i="1" s="1"/>
  <c r="FA7" i="1"/>
  <c r="FB7" i="1"/>
  <c r="EN7" i="1"/>
  <c r="DF7" i="1"/>
  <c r="DO7" i="1" s="1"/>
  <c r="DE7" i="1"/>
  <c r="DN7" i="1" s="1"/>
  <c r="DG7" i="1"/>
  <c r="DP7" i="1" s="1"/>
  <c r="DD7" i="1"/>
  <c r="DM7" i="1" s="1"/>
  <c r="DC7" i="1"/>
  <c r="DL7" i="1" s="1"/>
  <c r="FC7" i="1"/>
  <c r="EO7" i="1"/>
  <c r="EZ7" i="1"/>
  <c r="EY7" i="1"/>
  <c r="DE19" i="1"/>
  <c r="DN19" i="1" s="1"/>
  <c r="EO19" i="1"/>
  <c r="DG19" i="1"/>
  <c r="DP19" i="1" s="1"/>
  <c r="DC19" i="1"/>
  <c r="DL19" i="1" s="1"/>
  <c r="DF19" i="1"/>
  <c r="DO19" i="1" s="1"/>
  <c r="DD19" i="1"/>
  <c r="DM19" i="1" s="1"/>
  <c r="EN19" i="1"/>
  <c r="FC31" i="1"/>
  <c r="EO31" i="1"/>
  <c r="EN31" i="1"/>
  <c r="DG31" i="1"/>
  <c r="DP31" i="1" s="1"/>
  <c r="CD9" i="1"/>
  <c r="CC9" i="1"/>
  <c r="AH9" i="1"/>
  <c r="AG9" i="1"/>
  <c r="AF9" i="1"/>
  <c r="AE9" i="1"/>
  <c r="CB9" i="1"/>
  <c r="CA9" i="1"/>
  <c r="CA10" i="1"/>
  <c r="CB10" i="1"/>
  <c r="CD10" i="1"/>
  <c r="CC10" i="1"/>
  <c r="BZ10" i="1"/>
  <c r="AH10" i="1"/>
  <c r="AG10" i="1"/>
  <c r="AF10" i="1"/>
  <c r="AE10" i="1"/>
  <c r="AD10" i="1"/>
  <c r="CA22" i="1"/>
  <c r="CB22" i="1"/>
  <c r="AH22" i="1"/>
  <c r="AG22" i="1"/>
  <c r="AF22" i="1"/>
  <c r="AE22" i="1"/>
  <c r="AD22" i="1"/>
  <c r="CD22" i="1"/>
  <c r="CC22" i="1"/>
  <c r="BZ22" i="1"/>
  <c r="CD11" i="1"/>
  <c r="CC11" i="1"/>
  <c r="AH11" i="1"/>
  <c r="CB11" i="1"/>
  <c r="AG11" i="1"/>
  <c r="AF11" i="1"/>
  <c r="CD12" i="1"/>
  <c r="CC12" i="1"/>
  <c r="AH12" i="1"/>
  <c r="AG12" i="1"/>
  <c r="AF12" i="1"/>
  <c r="CB12" i="1"/>
  <c r="CD24" i="1"/>
  <c r="CC24" i="1"/>
  <c r="AH24" i="1"/>
  <c r="AG24" i="1"/>
  <c r="AF24" i="1"/>
  <c r="CB24" i="1"/>
  <c r="BZ8" i="1"/>
  <c r="BY8" i="1"/>
  <c r="CC8" i="1"/>
  <c r="AD8" i="1"/>
  <c r="CB8" i="1"/>
  <c r="AC8" i="1"/>
  <c r="CA8" i="1"/>
  <c r="AH8" i="1"/>
  <c r="AG8" i="1"/>
  <c r="AF8" i="1"/>
  <c r="CD8" i="1"/>
  <c r="AE8" i="1"/>
  <c r="CD20" i="1"/>
  <c r="CC20" i="1"/>
  <c r="AH20" i="1"/>
  <c r="CB20" i="1"/>
  <c r="AG20" i="1"/>
  <c r="CA20" i="1"/>
  <c r="AF20" i="1"/>
  <c r="AE20" i="1"/>
  <c r="CA13" i="1"/>
  <c r="CB13" i="1"/>
  <c r="AH13" i="1"/>
  <c r="AG13" i="1"/>
  <c r="AF13" i="1"/>
  <c r="AE13" i="1"/>
  <c r="CD13" i="1"/>
  <c r="CC13" i="1"/>
  <c r="AH25" i="1"/>
  <c r="CD25" i="1"/>
  <c r="AG25" i="1"/>
  <c r="CC25" i="1"/>
  <c r="CD14" i="1"/>
  <c r="CC14" i="1"/>
  <c r="AH14" i="1"/>
  <c r="AG14" i="1"/>
  <c r="CC26" i="1"/>
  <c r="AH26" i="1"/>
  <c r="AG26" i="1"/>
  <c r="CD26" i="1"/>
  <c r="CD15" i="1"/>
  <c r="CC15" i="1"/>
  <c r="CA15" i="1"/>
  <c r="AH15" i="1"/>
  <c r="BZ15" i="1"/>
  <c r="AG15" i="1"/>
  <c r="AF15" i="1"/>
  <c r="AE15" i="1"/>
  <c r="AD15" i="1"/>
  <c r="CB15" i="1"/>
  <c r="CA16" i="1"/>
  <c r="CB16" i="1"/>
  <c r="AH16" i="1"/>
  <c r="CD16" i="1"/>
  <c r="AG16" i="1"/>
  <c r="CC16" i="1"/>
  <c r="AF16" i="1"/>
  <c r="BZ16" i="1"/>
  <c r="AE16" i="1"/>
  <c r="AD16" i="1"/>
  <c r="CD28" i="1"/>
  <c r="AH28" i="1"/>
  <c r="CD27" i="1"/>
  <c r="CC27" i="1"/>
  <c r="AH27" i="1"/>
  <c r="AG27" i="1"/>
  <c r="AF27" i="1"/>
  <c r="AE27" i="1"/>
  <c r="CB27" i="1"/>
  <c r="CA27" i="1"/>
  <c r="AH5" i="1"/>
  <c r="AG5" i="1"/>
  <c r="AF5" i="1"/>
  <c r="AE5" i="1"/>
  <c r="CD29" i="1"/>
  <c r="CC29" i="1"/>
  <c r="AH29" i="1"/>
  <c r="CB29" i="1"/>
  <c r="AG29" i="1"/>
  <c r="CA29" i="1"/>
  <c r="AF29" i="1"/>
  <c r="AE29" i="1"/>
  <c r="CD6" i="1"/>
  <c r="CC6" i="1"/>
  <c r="AH6" i="1"/>
  <c r="AG6" i="1"/>
  <c r="AF6" i="1"/>
  <c r="CB6" i="1"/>
  <c r="CD18" i="1"/>
  <c r="CC18" i="1"/>
  <c r="AH18" i="1"/>
  <c r="AG18" i="1"/>
  <c r="AF18" i="1"/>
  <c r="AE18" i="1"/>
  <c r="AD18" i="1"/>
  <c r="AC18" i="1"/>
  <c r="CB18" i="1"/>
  <c r="CA18" i="1"/>
  <c r="BZ18" i="1"/>
  <c r="BY18" i="1"/>
  <c r="CD30" i="1"/>
  <c r="CC30" i="1"/>
  <c r="AH30" i="1"/>
  <c r="AG30" i="1"/>
  <c r="AF30" i="1"/>
  <c r="CB30" i="1"/>
  <c r="AE30" i="1"/>
  <c r="CA30" i="1"/>
  <c r="CD21" i="1"/>
  <c r="CC21" i="1"/>
  <c r="AH21" i="1"/>
  <c r="AG21" i="1"/>
  <c r="AF21" i="1"/>
  <c r="CB21" i="1"/>
  <c r="AE21" i="1"/>
  <c r="CA21" i="1"/>
  <c r="CC17" i="1"/>
  <c r="CB17" i="1"/>
  <c r="CA17" i="1"/>
  <c r="AH17" i="1"/>
  <c r="AG17" i="1"/>
  <c r="AF17" i="1"/>
  <c r="CD17" i="1"/>
  <c r="AE17" i="1"/>
  <c r="CA7" i="1"/>
  <c r="CB7" i="1"/>
  <c r="AH7" i="1"/>
  <c r="CD7" i="1"/>
  <c r="AG7" i="1"/>
  <c r="CC7" i="1"/>
  <c r="AF7" i="1"/>
  <c r="BZ7" i="1"/>
  <c r="AE7" i="1"/>
  <c r="AD7" i="1"/>
  <c r="CA19" i="1"/>
  <c r="CB19" i="1"/>
  <c r="CD19" i="1"/>
  <c r="CC19" i="1"/>
  <c r="BZ19" i="1"/>
  <c r="AH19" i="1"/>
  <c r="AG19" i="1"/>
  <c r="AF19" i="1"/>
  <c r="AE19" i="1"/>
  <c r="AD19" i="1"/>
  <c r="CD31" i="1"/>
  <c r="D8" i="4"/>
  <c r="D7" i="4"/>
  <c r="D6" i="4"/>
  <c r="BP26" i="1"/>
  <c r="BO26" i="1"/>
  <c r="BP27" i="1"/>
  <c r="BO27" i="1"/>
  <c r="BP10" i="1"/>
  <c r="BO10" i="1"/>
  <c r="BP28" i="1"/>
  <c r="BO28" i="1"/>
  <c r="BP16" i="1"/>
  <c r="BO16" i="1"/>
  <c r="BO17" i="1"/>
  <c r="BP17" i="1"/>
  <c r="BP19" i="1"/>
  <c r="BO19" i="1"/>
  <c r="BO21" i="1"/>
  <c r="BP21" i="1"/>
  <c r="BO29" i="1"/>
  <c r="BP29" i="1"/>
  <c r="BP8" i="1"/>
  <c r="BO8" i="1"/>
  <c r="BO9" i="1"/>
  <c r="BP9" i="1"/>
  <c r="BP18" i="1"/>
  <c r="BO18" i="1"/>
  <c r="BP12" i="1"/>
  <c r="BO12" i="1"/>
  <c r="BO13" i="1"/>
  <c r="BP13" i="1"/>
  <c r="BP6" i="1"/>
  <c r="BO6" i="1"/>
  <c r="BP22" i="1"/>
  <c r="BO22" i="1"/>
  <c r="BP30" i="1"/>
  <c r="BO30" i="1"/>
  <c r="BP24" i="1"/>
  <c r="BO24" i="1"/>
  <c r="BP25" i="1"/>
  <c r="BO25" i="1"/>
  <c r="BP11" i="1"/>
  <c r="BO11" i="1"/>
  <c r="BP20" i="1"/>
  <c r="BO20" i="1"/>
  <c r="BP14" i="1"/>
  <c r="BO14" i="1"/>
  <c r="BO7" i="1"/>
  <c r="BP7" i="1"/>
  <c r="BO15" i="1"/>
  <c r="BP15" i="1"/>
  <c r="BP23" i="1"/>
  <c r="BO23" i="1"/>
  <c r="BO31" i="1"/>
  <c r="BP31" i="1"/>
  <c r="PM28" i="1" l="1"/>
  <c r="PD28" i="1" s="1"/>
  <c r="PP28" i="1" s="1"/>
  <c r="AP29" i="1"/>
  <c r="AP27" i="1"/>
  <c r="AN27" i="1"/>
  <c r="AL18" i="1"/>
  <c r="AP16" i="1"/>
  <c r="AP15" i="1"/>
  <c r="AP14" i="1"/>
  <c r="AP13" i="1"/>
  <c r="AN13" i="1"/>
  <c r="AP12" i="1"/>
  <c r="AP11" i="1"/>
  <c r="AN10" i="1"/>
  <c r="AN9" i="1"/>
  <c r="AN8" i="1"/>
  <c r="AL8" i="1"/>
  <c r="AN7" i="1"/>
  <c r="AP30" i="1"/>
  <c r="AO30" i="1"/>
  <c r="AO29" i="1"/>
  <c r="AN29" i="1"/>
  <c r="AQ28" i="1"/>
  <c r="AQ27" i="1"/>
  <c r="AO27" i="1"/>
  <c r="AQ26" i="1"/>
  <c r="AP26" i="1"/>
  <c r="AQ25" i="1"/>
  <c r="AP25" i="1"/>
  <c r="AQ24" i="1"/>
  <c r="AP24" i="1"/>
  <c r="AO24" i="1"/>
  <c r="AP22" i="1"/>
  <c r="AO22" i="1"/>
  <c r="AN22" i="1"/>
  <c r="AM22" i="1"/>
  <c r="AQ21" i="1"/>
  <c r="AP21" i="1"/>
  <c r="AO21" i="1"/>
  <c r="AN21" i="1"/>
  <c r="AP20" i="1"/>
  <c r="AO20" i="1"/>
  <c r="AN20" i="1"/>
  <c r="AQ19" i="1"/>
  <c r="AP19" i="1"/>
  <c r="AO19" i="1"/>
  <c r="AN19" i="1"/>
  <c r="AM19" i="1"/>
  <c r="AQ18" i="1"/>
  <c r="AP18" i="1"/>
  <c r="AO18" i="1"/>
  <c r="AN18" i="1"/>
  <c r="AM18" i="1"/>
  <c r="AQ17" i="1"/>
  <c r="AP17" i="1"/>
  <c r="AO17" i="1"/>
  <c r="AN17" i="1"/>
  <c r="AQ16" i="1"/>
  <c r="AO16" i="1"/>
  <c r="AN16" i="1"/>
  <c r="AQ15" i="1"/>
  <c r="AO15" i="1"/>
  <c r="AN15" i="1"/>
  <c r="AM15" i="1"/>
  <c r="AQ14" i="1"/>
  <c r="AQ13" i="1"/>
  <c r="AO13" i="1"/>
  <c r="AQ12" i="1"/>
  <c r="AO12" i="1"/>
  <c r="AQ11" i="1"/>
  <c r="AO11" i="1"/>
  <c r="AQ10" i="1"/>
  <c r="AP10" i="1"/>
  <c r="AO10" i="1"/>
  <c r="AM10" i="1"/>
  <c r="AQ9" i="1"/>
  <c r="AP9" i="1"/>
  <c r="AO9" i="1"/>
  <c r="AQ8" i="1"/>
  <c r="AP8" i="1"/>
  <c r="AO8" i="1"/>
  <c r="AM8" i="1"/>
  <c r="AQ7" i="1"/>
  <c r="AP7" i="1"/>
  <c r="AO7" i="1"/>
  <c r="AQ6" i="1"/>
  <c r="AP6" i="1"/>
  <c r="AO6" i="1"/>
  <c r="AQ30" i="1"/>
  <c r="AN30" i="1"/>
  <c r="AQ29" i="1"/>
  <c r="AQ22" i="1"/>
  <c r="AQ20" i="1"/>
  <c r="AM16" i="1"/>
  <c r="AM7" i="1"/>
  <c r="BI11" i="4"/>
  <c r="BM10" i="4"/>
  <c r="BI10" i="4"/>
  <c r="BG10" i="4"/>
  <c r="BM9" i="4"/>
  <c r="BL9" i="4"/>
  <c r="BK9" i="4"/>
  <c r="BI9" i="4"/>
  <c r="BG9" i="4"/>
  <c r="BK8" i="4"/>
  <c r="BJ8" i="4"/>
  <c r="BG8" i="4"/>
  <c r="BF8" i="4"/>
  <c r="BK7" i="4"/>
  <c r="BG7" i="4"/>
  <c r="BK6" i="4"/>
  <c r="BM5" i="4"/>
  <c r="BI5" i="4"/>
  <c r="BH5" i="4"/>
  <c r="BL8" i="4"/>
  <c r="BM11" i="4"/>
  <c r="BL11" i="4"/>
  <c r="BK11" i="4"/>
  <c r="BH11" i="4"/>
  <c r="BL10" i="4"/>
  <c r="BK10" i="4"/>
  <c r="BH10" i="4"/>
  <c r="BH9" i="4"/>
  <c r="BM8" i="4"/>
  <c r="BH8" i="4"/>
  <c r="BM7" i="4"/>
  <c r="BM6" i="4"/>
  <c r="BL6" i="4"/>
  <c r="BL5" i="4"/>
  <c r="BK5" i="4"/>
  <c r="BJ11" i="4"/>
  <c r="BF11" i="4"/>
  <c r="BJ10" i="4"/>
  <c r="BJ9" i="4"/>
  <c r="BJ7" i="4"/>
  <c r="BI7" i="4"/>
  <c r="BF7" i="4"/>
  <c r="BF6" i="4"/>
  <c r="BJ5" i="4"/>
  <c r="A18" i="3" l="1"/>
  <c r="A17" i="3"/>
  <c r="A16" i="3"/>
  <c r="A15" i="3"/>
  <c r="A14" i="3"/>
  <c r="A13" i="3"/>
  <c r="A12" i="3"/>
  <c r="A11" i="3"/>
  <c r="A10" i="3"/>
  <c r="A9" i="3"/>
  <c r="A8" i="3"/>
  <c r="A6" i="3"/>
  <c r="A5" i="3"/>
  <c r="A4" i="3"/>
  <c r="A3" i="3"/>
  <c r="A11" i="2"/>
  <c r="A10" i="2"/>
  <c r="A9" i="2"/>
  <c r="A8" i="2"/>
  <c r="A7" i="2"/>
  <c r="A6" i="2"/>
  <c r="LM111" i="4" l="1"/>
  <c r="LV111" i="4" s="1"/>
  <c r="LZ111" i="4" s="1"/>
  <c r="LQ111" i="4" s="1"/>
  <c r="MC111" i="4" s="1"/>
  <c r="LI104" i="4"/>
  <c r="LR104" i="4" s="1"/>
  <c r="LZ104" i="4" s="1"/>
  <c r="LQ104" i="4" s="1"/>
  <c r="MC104" i="4" s="1"/>
  <c r="LI101" i="4"/>
  <c r="LR101" i="4" s="1"/>
  <c r="LI80" i="4"/>
  <c r="LR80" i="4" s="1"/>
  <c r="LI77" i="4"/>
  <c r="LR77" i="4" s="1"/>
  <c r="LI68" i="4"/>
  <c r="LR68" i="4" s="1"/>
  <c r="LI65" i="4"/>
  <c r="LR65" i="4" s="1"/>
  <c r="LI56" i="4"/>
  <c r="LR56" i="4" s="1"/>
  <c r="LI50" i="4"/>
  <c r="LR50" i="4" s="1"/>
  <c r="LI26" i="4"/>
  <c r="LR26" i="4" s="1"/>
  <c r="LI23" i="4"/>
  <c r="LR23" i="4" s="1"/>
  <c r="LZ23" i="4" s="1"/>
  <c r="LQ23" i="4" s="1"/>
  <c r="MC23" i="4" s="1"/>
  <c r="LI17" i="4"/>
  <c r="LR17" i="4" s="1"/>
  <c r="LI14" i="4"/>
  <c r="LR14" i="4" s="1"/>
  <c r="LZ14" i="4" s="1"/>
  <c r="LQ14" i="4" s="1"/>
  <c r="MC14" i="4" s="1"/>
  <c r="PY28" i="1"/>
  <c r="QH28" i="1" s="1"/>
  <c r="LK105" i="4"/>
  <c r="LT105" i="4" s="1"/>
  <c r="LK96" i="4"/>
  <c r="LT96" i="4" s="1"/>
  <c r="LK66" i="4"/>
  <c r="LT66" i="4" s="1"/>
  <c r="LK63" i="4"/>
  <c r="LT63" i="4" s="1"/>
  <c r="LK42" i="4"/>
  <c r="LT42" i="4" s="1"/>
  <c r="LZ42" i="4" s="1"/>
  <c r="LQ42" i="4" s="1"/>
  <c r="MC42" i="4" s="1"/>
  <c r="LK18" i="4"/>
  <c r="LT18" i="4" s="1"/>
  <c r="LJ108" i="4"/>
  <c r="LS108" i="4" s="1"/>
  <c r="LJ99" i="4"/>
  <c r="LS99" i="4" s="1"/>
  <c r="LJ96" i="4"/>
  <c r="LS96" i="4" s="1"/>
  <c r="LJ78" i="4"/>
  <c r="LS78" i="4" s="1"/>
  <c r="LJ66" i="4"/>
  <c r="LS66" i="4" s="1"/>
  <c r="LJ57" i="4"/>
  <c r="LS57" i="4" s="1"/>
  <c r="LJ51" i="4"/>
  <c r="LS51" i="4" s="1"/>
  <c r="LJ24" i="4"/>
  <c r="LS24" i="4" s="1"/>
  <c r="LZ24" i="4" s="1"/>
  <c r="LQ24" i="4" s="1"/>
  <c r="MC24" i="4" s="1"/>
  <c r="LJ15" i="4"/>
  <c r="LS15" i="4" s="1"/>
  <c r="LZ15" i="4" s="1"/>
  <c r="LQ15" i="4" s="1"/>
  <c r="MC15" i="4" s="1"/>
  <c r="PW28" i="1"/>
  <c r="QF28" i="1" s="1"/>
  <c r="LI99" i="4"/>
  <c r="LR99" i="4" s="1"/>
  <c r="LI87" i="4"/>
  <c r="LR87" i="4" s="1"/>
  <c r="LZ87" i="4" s="1"/>
  <c r="LQ87" i="4" s="1"/>
  <c r="MC87" i="4" s="1"/>
  <c r="LI81" i="4"/>
  <c r="LR81" i="4" s="1"/>
  <c r="LZ81" i="4" s="1"/>
  <c r="LQ81" i="4" s="1"/>
  <c r="MC81" i="4" s="1"/>
  <c r="LI72" i="4"/>
  <c r="LR72" i="4" s="1"/>
  <c r="LZ72" i="4" s="1"/>
  <c r="LQ72" i="4" s="1"/>
  <c r="MC72" i="4" s="1"/>
  <c r="LI69" i="4"/>
  <c r="LR69" i="4" s="1"/>
  <c r="LZ69" i="4" s="1"/>
  <c r="LQ69" i="4" s="1"/>
  <c r="MC69" i="4" s="1"/>
  <c r="LM64" i="4"/>
  <c r="LV64" i="4" s="1"/>
  <c r="LZ64" i="4" s="1"/>
  <c r="LQ64" i="4" s="1"/>
  <c r="MC64" i="4" s="1"/>
  <c r="LI57" i="4"/>
  <c r="LR57" i="4" s="1"/>
  <c r="LM22" i="4"/>
  <c r="LV22" i="4" s="1"/>
  <c r="LZ22" i="4" s="1"/>
  <c r="LQ22" i="4" s="1"/>
  <c r="MC22" i="4" s="1"/>
  <c r="LI9" i="4"/>
  <c r="LR9" i="4" s="1"/>
  <c r="LZ9" i="4" s="1"/>
  <c r="LQ9" i="4" s="1"/>
  <c r="MC9" i="4" s="1"/>
  <c r="LL55" i="4"/>
  <c r="LU55" i="4" s="1"/>
  <c r="LZ55" i="4" s="1"/>
  <c r="LQ55" i="4" s="1"/>
  <c r="MC55" i="4" s="1"/>
  <c r="LL43" i="4"/>
  <c r="LU43" i="4" s="1"/>
  <c r="LZ43" i="4" s="1"/>
  <c r="LQ43" i="4" s="1"/>
  <c r="MC43" i="4" s="1"/>
  <c r="LL28" i="4"/>
  <c r="LU28" i="4" s="1"/>
  <c r="LZ28" i="4" s="1"/>
  <c r="LQ28" i="4" s="1"/>
  <c r="MC28" i="4" s="1"/>
  <c r="LK115" i="4"/>
  <c r="LT115" i="4" s="1"/>
  <c r="LZ115" i="4" s="1"/>
  <c r="LQ115" i="4" s="1"/>
  <c r="MC115" i="4" s="1"/>
  <c r="LK109" i="4"/>
  <c r="LT109" i="4" s="1"/>
  <c r="LZ109" i="4" s="1"/>
  <c r="LQ109" i="4" s="1"/>
  <c r="MC109" i="4" s="1"/>
  <c r="LK91" i="4"/>
  <c r="LT91" i="4" s="1"/>
  <c r="LZ91" i="4" s="1"/>
  <c r="LQ91" i="4" s="1"/>
  <c r="MC91" i="4" s="1"/>
  <c r="LK70" i="4"/>
  <c r="LT70" i="4" s="1"/>
  <c r="LK25" i="4"/>
  <c r="LT25" i="4" s="1"/>
  <c r="LZ25" i="4" s="1"/>
  <c r="LQ25" i="4" s="1"/>
  <c r="MC25" i="4" s="1"/>
  <c r="LJ103" i="4"/>
  <c r="LS103" i="4" s="1"/>
  <c r="LJ94" i="4"/>
  <c r="LS94" i="4" s="1"/>
  <c r="LZ94" i="4" s="1"/>
  <c r="LQ94" i="4" s="1"/>
  <c r="MC94" i="4" s="1"/>
  <c r="LN86" i="4"/>
  <c r="LW86" i="4" s="1"/>
  <c r="LZ86" i="4" s="1"/>
  <c r="LQ86" i="4" s="1"/>
  <c r="MC86" i="4" s="1"/>
  <c r="LJ79" i="4"/>
  <c r="LS79" i="4" s="1"/>
  <c r="LJ76" i="4"/>
  <c r="LS76" i="4" s="1"/>
  <c r="LJ73" i="4"/>
  <c r="LS73" i="4" s="1"/>
  <c r="LZ73" i="4" s="1"/>
  <c r="LQ73" i="4" s="1"/>
  <c r="MC73" i="4" s="1"/>
  <c r="LJ70" i="4"/>
  <c r="LS70" i="4" s="1"/>
  <c r="LM107" i="4"/>
  <c r="LV107" i="4" s="1"/>
  <c r="LZ107" i="4" s="1"/>
  <c r="LQ107" i="4" s="1"/>
  <c r="MC107" i="4" s="1"/>
  <c r="LM80" i="4"/>
  <c r="LV80" i="4" s="1"/>
  <c r="LI52" i="4"/>
  <c r="LR52" i="4" s="1"/>
  <c r="LZ52" i="4" s="1"/>
  <c r="LQ52" i="4" s="1"/>
  <c r="MC52" i="4" s="1"/>
  <c r="LI49" i="4"/>
  <c r="LR49" i="4" s="1"/>
  <c r="LI46" i="4"/>
  <c r="LR46" i="4" s="1"/>
  <c r="LZ46" i="4" s="1"/>
  <c r="LQ46" i="4" s="1"/>
  <c r="MC46" i="4" s="1"/>
  <c r="LM44" i="4"/>
  <c r="LV44" i="4" s="1"/>
  <c r="LZ44" i="4" s="1"/>
  <c r="LQ44" i="4" s="1"/>
  <c r="MC44" i="4" s="1"/>
  <c r="LI40" i="4"/>
  <c r="LR40" i="4" s="1"/>
  <c r="LZ40" i="4" s="1"/>
  <c r="LQ40" i="4" s="1"/>
  <c r="MC40" i="4" s="1"/>
  <c r="LM29" i="4"/>
  <c r="LV29" i="4" s="1"/>
  <c r="LI19" i="4"/>
  <c r="LR19" i="4" s="1"/>
  <c r="LZ19" i="4" s="1"/>
  <c r="LQ19" i="4" s="1"/>
  <c r="MC19" i="4" s="1"/>
  <c r="LL71" i="4"/>
  <c r="LU71" i="4" s="1"/>
  <c r="LZ71" i="4" s="1"/>
  <c r="LQ71" i="4" s="1"/>
  <c r="MC71" i="4" s="1"/>
  <c r="LL50" i="4"/>
  <c r="LU50" i="4" s="1"/>
  <c r="LP30" i="4"/>
  <c r="LY30" i="4" s="1"/>
  <c r="LK116" i="4"/>
  <c r="LT116" i="4" s="1"/>
  <c r="LZ116" i="4" s="1"/>
  <c r="LQ116" i="4" s="1"/>
  <c r="MC116" i="4" s="1"/>
  <c r="LK113" i="4"/>
  <c r="LT113" i="4" s="1"/>
  <c r="LK95" i="4"/>
  <c r="LT95" i="4" s="1"/>
  <c r="LZ95" i="4" s="1"/>
  <c r="LQ95" i="4" s="1"/>
  <c r="MC95" i="4" s="1"/>
  <c r="LL117" i="4"/>
  <c r="LU117" i="4" s="1"/>
  <c r="LZ117" i="4" s="1"/>
  <c r="LQ117" i="4" s="1"/>
  <c r="MC117" i="4" s="1"/>
  <c r="LL102" i="4"/>
  <c r="LU102" i="4" s="1"/>
  <c r="LZ102" i="4" s="1"/>
  <c r="LQ102" i="4" s="1"/>
  <c r="MC102" i="4" s="1"/>
  <c r="LL90" i="4"/>
  <c r="LU90" i="4" s="1"/>
  <c r="LZ90" i="4" s="1"/>
  <c r="LQ90" i="4" s="1"/>
  <c r="MC90" i="4" s="1"/>
  <c r="LL84" i="4"/>
  <c r="LU84" i="4" s="1"/>
  <c r="LZ84" i="4" s="1"/>
  <c r="LQ84" i="4" s="1"/>
  <c r="MC84" i="4" s="1"/>
  <c r="LL75" i="4"/>
  <c r="LU75" i="4" s="1"/>
  <c r="LZ75" i="4" s="1"/>
  <c r="LQ75" i="4" s="1"/>
  <c r="MC75" i="4" s="1"/>
  <c r="LL63" i="4"/>
  <c r="LU63" i="4" s="1"/>
  <c r="LL51" i="4"/>
  <c r="LU51" i="4" s="1"/>
  <c r="LL48" i="4"/>
  <c r="LU48" i="4" s="1"/>
  <c r="LZ48" i="4" s="1"/>
  <c r="LQ48" i="4" s="1"/>
  <c r="MC48" i="4" s="1"/>
  <c r="LL39" i="4"/>
  <c r="LU39" i="4" s="1"/>
  <c r="LZ39" i="4" s="1"/>
  <c r="LQ39" i="4" s="1"/>
  <c r="MC39" i="4" s="1"/>
  <c r="LL21" i="4"/>
  <c r="LU21" i="4" s="1"/>
  <c r="LZ21" i="4" s="1"/>
  <c r="LQ21" i="4" s="1"/>
  <c r="MC21" i="4" s="1"/>
  <c r="LL18" i="4"/>
  <c r="LU18" i="4" s="1"/>
  <c r="LK60" i="4"/>
  <c r="LT60" i="4" s="1"/>
  <c r="LZ60" i="4" s="1"/>
  <c r="LQ60" i="4" s="1"/>
  <c r="MC60" i="4" s="1"/>
  <c r="LK57" i="4"/>
  <c r="LT57" i="4" s="1"/>
  <c r="LK54" i="4"/>
  <c r="LT54" i="4" s="1"/>
  <c r="LZ54" i="4" s="1"/>
  <c r="LQ54" i="4" s="1"/>
  <c r="MC54" i="4" s="1"/>
  <c r="LK51" i="4"/>
  <c r="LT51" i="4" s="1"/>
  <c r="LK33" i="4"/>
  <c r="LT33" i="4" s="1"/>
  <c r="LZ33" i="4" s="1"/>
  <c r="LQ33" i="4" s="1"/>
  <c r="MC33" i="4" s="1"/>
  <c r="LK27" i="4"/>
  <c r="LT27" i="4" s="1"/>
  <c r="LZ27" i="4" s="1"/>
  <c r="LQ27" i="4" s="1"/>
  <c r="MC27" i="4" s="1"/>
  <c r="LK12" i="4"/>
  <c r="LT12" i="4" s="1"/>
  <c r="LZ12" i="4" s="1"/>
  <c r="LQ12" i="4" s="1"/>
  <c r="MC12" i="4" s="1"/>
  <c r="PX28" i="1"/>
  <c r="QG28" i="1" s="1"/>
  <c r="LJ114" i="4"/>
  <c r="LS114" i="4" s="1"/>
  <c r="LZ114" i="4" s="1"/>
  <c r="LQ114" i="4" s="1"/>
  <c r="MC114" i="4" s="1"/>
  <c r="LJ105" i="4"/>
  <c r="LS105" i="4" s="1"/>
  <c r="LM118" i="4"/>
  <c r="LV118" i="4" s="1"/>
  <c r="LZ118" i="4" s="1"/>
  <c r="LQ118" i="4" s="1"/>
  <c r="MC118" i="4" s="1"/>
  <c r="LI108" i="4"/>
  <c r="LR108" i="4" s="1"/>
  <c r="LI96" i="4"/>
  <c r="LR96" i="4" s="1"/>
  <c r="LI93" i="4"/>
  <c r="LR93" i="4" s="1"/>
  <c r="LZ93" i="4" s="1"/>
  <c r="LQ93" i="4" s="1"/>
  <c r="MC93" i="4" s="1"/>
  <c r="LM85" i="4"/>
  <c r="LV85" i="4" s="1"/>
  <c r="LZ85" i="4" s="1"/>
  <c r="LQ85" i="4" s="1"/>
  <c r="MC85" i="4" s="1"/>
  <c r="MD85" i="4" s="1"/>
  <c r="LI78" i="4"/>
  <c r="LR78" i="4" s="1"/>
  <c r="LI66" i="4"/>
  <c r="LR66" i="4" s="1"/>
  <c r="LI51" i="4"/>
  <c r="LR51" i="4" s="1"/>
  <c r="LI36" i="4"/>
  <c r="LR36" i="4" s="1"/>
  <c r="LZ36" i="4" s="1"/>
  <c r="LQ36" i="4" s="1"/>
  <c r="MC36" i="4" s="1"/>
  <c r="PV28" i="1"/>
  <c r="QE28" i="1" s="1"/>
  <c r="LL106" i="4"/>
  <c r="LU106" i="4" s="1"/>
  <c r="LZ106" i="4" s="1"/>
  <c r="LQ106" i="4" s="1"/>
  <c r="MC106" i="4" s="1"/>
  <c r="LL103" i="4"/>
  <c r="LU103" i="4" s="1"/>
  <c r="LL79" i="4"/>
  <c r="LU79" i="4" s="1"/>
  <c r="LL67" i="4"/>
  <c r="LU67" i="4" s="1"/>
  <c r="LZ67" i="4" s="1"/>
  <c r="LQ67" i="4" s="1"/>
  <c r="MC67" i="4" s="1"/>
  <c r="LL49" i="4"/>
  <c r="LU49" i="4" s="1"/>
  <c r="LL34" i="4"/>
  <c r="LU34" i="4" s="1"/>
  <c r="LZ34" i="4" s="1"/>
  <c r="LQ34" i="4" s="1"/>
  <c r="MC34" i="4" s="1"/>
  <c r="LL13" i="4"/>
  <c r="LU13" i="4" s="1"/>
  <c r="LZ13" i="4" s="1"/>
  <c r="LQ13" i="4" s="1"/>
  <c r="MC13" i="4" s="1"/>
  <c r="PU28" i="1"/>
  <c r="QD28" i="1" s="1"/>
  <c r="LK100" i="4"/>
  <c r="LT100" i="4" s="1"/>
  <c r="LK49" i="4"/>
  <c r="LT49" i="4" s="1"/>
  <c r="LK16" i="4"/>
  <c r="LT16" i="4" s="1"/>
  <c r="LZ16" i="4" s="1"/>
  <c r="LQ16" i="4" s="1"/>
  <c r="MC16" i="4" s="1"/>
  <c r="PT28" i="1"/>
  <c r="QC28" i="1" s="1"/>
  <c r="LJ88" i="4"/>
  <c r="LS88" i="4" s="1"/>
  <c r="LZ88" i="4" s="1"/>
  <c r="LQ88" i="4" s="1"/>
  <c r="MC88" i="4" s="1"/>
  <c r="LJ82" i="4"/>
  <c r="LS82" i="4" s="1"/>
  <c r="LZ82" i="4" s="1"/>
  <c r="LQ82" i="4" s="1"/>
  <c r="MC82" i="4" s="1"/>
  <c r="LJ49" i="4"/>
  <c r="LS49" i="4" s="1"/>
  <c r="LJ37" i="4"/>
  <c r="LS37" i="4" s="1"/>
  <c r="LZ37" i="4" s="1"/>
  <c r="LQ37" i="4" s="1"/>
  <c r="MC37" i="4" s="1"/>
  <c r="LN29" i="4"/>
  <c r="LW29" i="4" s="1"/>
  <c r="PS28" i="1"/>
  <c r="QB28" i="1" s="1"/>
  <c r="LI112" i="4"/>
  <c r="LR112" i="4" s="1"/>
  <c r="LZ112" i="4" s="1"/>
  <c r="LQ112" i="4" s="1"/>
  <c r="MC112" i="4" s="1"/>
  <c r="LI100" i="4"/>
  <c r="LR100" i="4" s="1"/>
  <c r="LI97" i="4"/>
  <c r="LR97" i="4" s="1"/>
  <c r="LZ97" i="4" s="1"/>
  <c r="LQ97" i="4" s="1"/>
  <c r="MC97" i="4" s="1"/>
  <c r="LI79" i="4"/>
  <c r="LR79" i="4" s="1"/>
  <c r="LI76" i="4"/>
  <c r="LR76" i="4" s="1"/>
  <c r="LI61" i="4"/>
  <c r="LR61" i="4" s="1"/>
  <c r="LZ61" i="4" s="1"/>
  <c r="LQ61" i="4" s="1"/>
  <c r="MC61" i="4" s="1"/>
  <c r="LI58" i="4"/>
  <c r="LR58" i="4" s="1"/>
  <c r="LZ58" i="4" s="1"/>
  <c r="LQ58" i="4" s="1"/>
  <c r="MC58" i="4" s="1"/>
  <c r="LM35" i="4"/>
  <c r="LV35" i="4" s="1"/>
  <c r="LZ35" i="4" s="1"/>
  <c r="LQ35" i="4" s="1"/>
  <c r="MC35" i="4" s="1"/>
  <c r="LI31" i="4"/>
  <c r="LR31" i="4" s="1"/>
  <c r="LZ31" i="4" s="1"/>
  <c r="LQ31" i="4" s="1"/>
  <c r="MC31" i="4" s="1"/>
  <c r="LI10" i="4"/>
  <c r="LR10" i="4" s="1"/>
  <c r="LZ10" i="4" s="1"/>
  <c r="LQ10" i="4" s="1"/>
  <c r="MC10" i="4" s="1"/>
  <c r="PR28" i="1"/>
  <c r="QA28" i="1" s="1"/>
  <c r="LL110" i="4"/>
  <c r="LU110" i="4" s="1"/>
  <c r="LZ110" i="4" s="1"/>
  <c r="LQ110" i="4" s="1"/>
  <c r="MC110" i="4" s="1"/>
  <c r="LL92" i="4"/>
  <c r="LU92" i="4" s="1"/>
  <c r="LZ92" i="4" s="1"/>
  <c r="LQ92" i="4" s="1"/>
  <c r="MC92" i="4" s="1"/>
  <c r="LJ68" i="4"/>
  <c r="LS68" i="4" s="1"/>
  <c r="LJ50" i="4"/>
  <c r="LS50" i="4" s="1"/>
  <c r="LJ41" i="4"/>
  <c r="LS41" i="4" s="1"/>
  <c r="LZ41" i="4" s="1"/>
  <c r="LQ41" i="4" s="1"/>
  <c r="MC41" i="4" s="1"/>
  <c r="LJ62" i="4"/>
  <c r="LS62" i="4" s="1"/>
  <c r="LZ62" i="4" s="1"/>
  <c r="LQ62" i="4" s="1"/>
  <c r="MC62" i="4" s="1"/>
  <c r="LJ17" i="4"/>
  <c r="LS17" i="4" s="1"/>
  <c r="LJ113" i="4"/>
  <c r="LS113" i="4" s="1"/>
  <c r="LK74" i="4"/>
  <c r="LT74" i="4" s="1"/>
  <c r="LZ74" i="4" s="1"/>
  <c r="LQ74" i="4" s="1"/>
  <c r="MC74" i="4" s="1"/>
  <c r="LK47" i="4"/>
  <c r="LT47" i="4" s="1"/>
  <c r="LJ53" i="4"/>
  <c r="LS53" i="4" s="1"/>
  <c r="LZ53" i="4" s="1"/>
  <c r="LQ53" i="4" s="1"/>
  <c r="MC53" i="4" s="1"/>
  <c r="LK20" i="4"/>
  <c r="LT20" i="4" s="1"/>
  <c r="LJ65" i="4"/>
  <c r="LS65" i="4" s="1"/>
  <c r="LK56" i="4"/>
  <c r="LT56" i="4" s="1"/>
  <c r="LJ98" i="4"/>
  <c r="LS98" i="4" s="1"/>
  <c r="LZ98" i="4" s="1"/>
  <c r="LQ98" i="4" s="1"/>
  <c r="MC98" i="4" s="1"/>
  <c r="LK68" i="4"/>
  <c r="LT68" i="4" s="1"/>
  <c r="LK50" i="4"/>
  <c r="LT50" i="4" s="1"/>
  <c r="LJ59" i="4"/>
  <c r="LS59" i="4" s="1"/>
  <c r="LZ59" i="4" s="1"/>
  <c r="LQ59" i="4" s="1"/>
  <c r="MC59" i="4" s="1"/>
  <c r="LJ26" i="4"/>
  <c r="LS26" i="4" s="1"/>
  <c r="LJ101" i="4"/>
  <c r="LS101" i="4" s="1"/>
  <c r="LO30" i="4"/>
  <c r="LX30" i="4" s="1"/>
  <c r="LN45" i="4"/>
  <c r="LW45" i="4" s="1"/>
  <c r="LZ45" i="4" s="1"/>
  <c r="LQ45" i="4" s="1"/>
  <c r="MC45" i="4" s="1"/>
  <c r="LK83" i="4"/>
  <c r="LT83" i="4" s="1"/>
  <c r="LZ83" i="4" s="1"/>
  <c r="LQ83" i="4" s="1"/>
  <c r="MC83" i="4" s="1"/>
  <c r="LJ47" i="4"/>
  <c r="LS47" i="4" s="1"/>
  <c r="LJ32" i="4"/>
  <c r="LS32" i="4" s="1"/>
  <c r="LZ32" i="4" s="1"/>
  <c r="LQ32" i="4" s="1"/>
  <c r="MC32" i="4" s="1"/>
  <c r="LJ20" i="4"/>
  <c r="LS20" i="4" s="1"/>
  <c r="LK77" i="4"/>
  <c r="LT77" i="4" s="1"/>
  <c r="LJ56" i="4"/>
  <c r="LS56" i="4" s="1"/>
  <c r="LJ11" i="4"/>
  <c r="LS11" i="4" s="1"/>
  <c r="LZ11" i="4" s="1"/>
  <c r="LQ11" i="4" s="1"/>
  <c r="MC11" i="4" s="1"/>
  <c r="LK89" i="4"/>
  <c r="LT89" i="4" s="1"/>
  <c r="LZ89" i="4" s="1"/>
  <c r="LQ89" i="4" s="1"/>
  <c r="MC89" i="4" s="1"/>
  <c r="LK38" i="4"/>
  <c r="LK7" i="4"/>
  <c r="LT7" i="4" s="1"/>
  <c r="LZ7" i="4" s="1"/>
  <c r="LQ7" i="4" s="1"/>
  <c r="MC7" i="4" s="1"/>
  <c r="LI5" i="4"/>
  <c r="LR5" i="4" s="1"/>
  <c r="LL8" i="4"/>
  <c r="LU8" i="4" s="1"/>
  <c r="LZ8" i="4" s="1"/>
  <c r="LQ8" i="4" s="1"/>
  <c r="MC8" i="4" s="1"/>
  <c r="LJ6" i="4"/>
  <c r="LS6" i="4" s="1"/>
  <c r="LZ6" i="4" s="1"/>
  <c r="LQ6" i="4" s="1"/>
  <c r="MC6" i="4" s="1"/>
  <c r="PT29" i="1"/>
  <c r="QC29" i="1" s="1"/>
  <c r="PY29" i="1"/>
  <c r="QH29" i="1" s="1"/>
  <c r="PS29" i="1"/>
  <c r="QB29" i="1" s="1"/>
  <c r="PR29" i="1"/>
  <c r="QA29" i="1" s="1"/>
  <c r="PV29" i="1"/>
  <c r="QE29" i="1" s="1"/>
  <c r="PX29" i="1"/>
  <c r="QG29" i="1" s="1"/>
  <c r="PW29" i="1"/>
  <c r="QF29" i="1" s="1"/>
  <c r="PU29" i="1"/>
  <c r="QD29" i="1" s="1"/>
  <c r="PV31" i="1"/>
  <c r="QE31" i="1" s="1"/>
  <c r="PU31" i="1"/>
  <c r="QD31" i="1" s="1"/>
  <c r="PT31" i="1"/>
  <c r="QC31" i="1" s="1"/>
  <c r="PR31" i="1"/>
  <c r="QA31" i="1" s="1"/>
  <c r="PX31" i="1"/>
  <c r="QG31" i="1" s="1"/>
  <c r="PS31" i="1"/>
  <c r="QB31" i="1" s="1"/>
  <c r="PY31" i="1"/>
  <c r="QH31" i="1" s="1"/>
  <c r="PW31" i="1"/>
  <c r="QF31" i="1" s="1"/>
  <c r="PY11" i="1"/>
  <c r="QH11" i="1" s="1"/>
  <c r="PV11" i="1"/>
  <c r="QE11" i="1" s="1"/>
  <c r="PY12" i="1"/>
  <c r="QH12" i="1" s="1"/>
  <c r="PX12" i="1"/>
  <c r="QG12" i="1" s="1"/>
  <c r="PW12" i="1"/>
  <c r="QF12" i="1" s="1"/>
  <c r="PR12" i="1"/>
  <c r="QA12" i="1" s="1"/>
  <c r="PU12" i="1"/>
  <c r="QD12" i="1" s="1"/>
  <c r="PR11" i="1"/>
  <c r="QA11" i="1" s="1"/>
  <c r="PT12" i="1"/>
  <c r="QC12" i="1" s="1"/>
  <c r="PX11" i="1"/>
  <c r="QG11" i="1" s="1"/>
  <c r="PW11" i="1"/>
  <c r="QF11" i="1" s="1"/>
  <c r="PU11" i="1"/>
  <c r="QD11" i="1" s="1"/>
  <c r="PT11" i="1"/>
  <c r="QC11" i="1" s="1"/>
  <c r="PS11" i="1"/>
  <c r="QB11" i="1" s="1"/>
  <c r="PV12" i="1"/>
  <c r="QE12" i="1" s="1"/>
  <c r="PS12" i="1"/>
  <c r="QB12" i="1" s="1"/>
  <c r="PV13" i="1"/>
  <c r="QE13" i="1" s="1"/>
  <c r="PY13" i="1"/>
  <c r="QH13" i="1" s="1"/>
  <c r="PU13" i="1"/>
  <c r="QD13" i="1" s="1"/>
  <c r="PX13" i="1"/>
  <c r="QG13" i="1" s="1"/>
  <c r="PT13" i="1"/>
  <c r="QC13" i="1" s="1"/>
  <c r="PR13" i="1"/>
  <c r="QA13" i="1" s="1"/>
  <c r="PW13" i="1"/>
  <c r="QF13" i="1" s="1"/>
  <c r="PS13" i="1"/>
  <c r="QB13" i="1" s="1"/>
  <c r="PR24" i="1"/>
  <c r="QA24" i="1" s="1"/>
  <c r="PT24" i="1"/>
  <c r="QC24" i="1" s="1"/>
  <c r="PS24" i="1"/>
  <c r="QB24" i="1" s="1"/>
  <c r="PY24" i="1"/>
  <c r="QH24" i="1" s="1"/>
  <c r="PW24" i="1"/>
  <c r="QF24" i="1" s="1"/>
  <c r="PV24" i="1"/>
  <c r="QE24" i="1" s="1"/>
  <c r="PU24" i="1"/>
  <c r="QD24" i="1" s="1"/>
  <c r="PX24" i="1"/>
  <c r="QG24" i="1" s="1"/>
  <c r="PV25" i="1"/>
  <c r="QE25" i="1" s="1"/>
  <c r="PU25" i="1"/>
  <c r="QD25" i="1" s="1"/>
  <c r="PR25" i="1"/>
  <c r="QA25" i="1" s="1"/>
  <c r="PT25" i="1"/>
  <c r="QC25" i="1" s="1"/>
  <c r="PX25" i="1"/>
  <c r="QG25" i="1" s="1"/>
  <c r="PS25" i="1"/>
  <c r="QB25" i="1" s="1"/>
  <c r="PY25" i="1"/>
  <c r="QH25" i="1" s="1"/>
  <c r="PW25" i="1"/>
  <c r="QF25" i="1" s="1"/>
  <c r="PR27" i="1"/>
  <c r="QA27" i="1" s="1"/>
  <c r="PV27" i="1"/>
  <c r="QE27" i="1" s="1"/>
  <c r="PU27" i="1"/>
  <c r="QD27" i="1" s="1"/>
  <c r="PT27" i="1"/>
  <c r="QC27" i="1" s="1"/>
  <c r="PY27" i="1"/>
  <c r="QH27" i="1" s="1"/>
  <c r="PS27" i="1"/>
  <c r="QB27" i="1" s="1"/>
  <c r="PX27" i="1"/>
  <c r="QG27" i="1" s="1"/>
  <c r="PW27" i="1"/>
  <c r="QF27" i="1" s="1"/>
  <c r="PY26" i="1"/>
  <c r="QH26" i="1" s="1"/>
  <c r="PX26" i="1"/>
  <c r="QG26" i="1" s="1"/>
  <c r="PV26" i="1"/>
  <c r="QE26" i="1" s="1"/>
  <c r="PW26" i="1"/>
  <c r="QF26" i="1" s="1"/>
  <c r="PU26" i="1"/>
  <c r="QD26" i="1" s="1"/>
  <c r="PT26" i="1"/>
  <c r="QC26" i="1" s="1"/>
  <c r="PS26" i="1"/>
  <c r="QB26" i="1" s="1"/>
  <c r="PR26" i="1"/>
  <c r="QA26" i="1" s="1"/>
  <c r="PR18" i="1"/>
  <c r="QA18" i="1" s="1"/>
  <c r="PX18" i="1"/>
  <c r="QG18" i="1" s="1"/>
  <c r="PX20" i="1"/>
  <c r="QG20" i="1" s="1"/>
  <c r="PR20" i="1"/>
  <c r="QA20" i="1" s="1"/>
  <c r="PV17" i="1"/>
  <c r="QE17" i="1" s="1"/>
  <c r="PT19" i="1"/>
  <c r="QC19" i="1" s="1"/>
  <c r="PW20" i="1"/>
  <c r="QF20" i="1" s="1"/>
  <c r="PX17" i="1"/>
  <c r="QG17" i="1" s="1"/>
  <c r="PR19" i="1"/>
  <c r="QA19" i="1" s="1"/>
  <c r="PX19" i="1"/>
  <c r="QG19" i="1" s="1"/>
  <c r="PT20" i="1"/>
  <c r="QC20" i="1" s="1"/>
  <c r="PY19" i="1"/>
  <c r="QH19" i="1" s="1"/>
  <c r="PS20" i="1"/>
  <c r="QB20" i="1" s="1"/>
  <c r="PR17" i="1"/>
  <c r="QA17" i="1" s="1"/>
  <c r="PU19" i="1"/>
  <c r="QD19" i="1" s="1"/>
  <c r="PW19" i="1"/>
  <c r="QF19" i="1" s="1"/>
  <c r="PW18" i="1"/>
  <c r="QF18" i="1" s="1"/>
  <c r="PY17" i="1"/>
  <c r="QH17" i="1" s="1"/>
  <c r="PV18" i="1"/>
  <c r="QE18" i="1" s="1"/>
  <c r="PU18" i="1"/>
  <c r="QD18" i="1" s="1"/>
  <c r="PW17" i="1"/>
  <c r="QF17" i="1" s="1"/>
  <c r="PS18" i="1"/>
  <c r="QB18" i="1" s="1"/>
  <c r="PS19" i="1"/>
  <c r="QB19" i="1" s="1"/>
  <c r="PU17" i="1"/>
  <c r="QD17" i="1" s="1"/>
  <c r="PY18" i="1"/>
  <c r="QH18" i="1" s="1"/>
  <c r="PT17" i="1"/>
  <c r="QC17" i="1" s="1"/>
  <c r="PY20" i="1"/>
  <c r="QH20" i="1" s="1"/>
  <c r="PS17" i="1"/>
  <c r="QB17" i="1" s="1"/>
  <c r="PV19" i="1"/>
  <c r="QE19" i="1" s="1"/>
  <c r="PU20" i="1"/>
  <c r="QD20" i="1" s="1"/>
  <c r="PT18" i="1"/>
  <c r="QC18" i="1" s="1"/>
  <c r="PV20" i="1"/>
  <c r="QE20" i="1" s="1"/>
  <c r="PV16" i="1"/>
  <c r="QE16" i="1" s="1"/>
  <c r="PT16" i="1"/>
  <c r="QC16" i="1" s="1"/>
  <c r="PR16" i="1"/>
  <c r="QA16" i="1" s="1"/>
  <c r="PS16" i="1"/>
  <c r="QB16" i="1" s="1"/>
  <c r="PU16" i="1"/>
  <c r="QD16" i="1" s="1"/>
  <c r="PY16" i="1"/>
  <c r="QH16" i="1" s="1"/>
  <c r="PX16" i="1"/>
  <c r="QG16" i="1" s="1"/>
  <c r="PW16" i="1"/>
  <c r="QF16" i="1" s="1"/>
  <c r="PR21" i="1"/>
  <c r="QA21" i="1" s="1"/>
  <c r="PV21" i="1"/>
  <c r="QE21" i="1" s="1"/>
  <c r="PV22" i="1"/>
  <c r="QE22" i="1" s="1"/>
  <c r="PU22" i="1"/>
  <c r="QD22" i="1" s="1"/>
  <c r="PX22" i="1"/>
  <c r="QG22" i="1" s="1"/>
  <c r="PT22" i="1"/>
  <c r="QC22" i="1" s="1"/>
  <c r="PW22" i="1"/>
  <c r="QF22" i="1" s="1"/>
  <c r="PY21" i="1"/>
  <c r="QH21" i="1" s="1"/>
  <c r="PW21" i="1"/>
  <c r="QF21" i="1" s="1"/>
  <c r="PU21" i="1"/>
  <c r="QD21" i="1" s="1"/>
  <c r="PT21" i="1"/>
  <c r="QC21" i="1" s="1"/>
  <c r="PS21" i="1"/>
  <c r="QB21" i="1" s="1"/>
  <c r="PS22" i="1"/>
  <c r="QB22" i="1" s="1"/>
  <c r="PX21" i="1"/>
  <c r="QG21" i="1" s="1"/>
  <c r="PR22" i="1"/>
  <c r="QA22" i="1" s="1"/>
  <c r="PY22" i="1"/>
  <c r="QH22" i="1" s="1"/>
  <c r="PU30" i="1"/>
  <c r="QD30" i="1" s="1"/>
  <c r="PS30" i="1"/>
  <c r="QB30" i="1" s="1"/>
  <c r="PT30" i="1"/>
  <c r="QC30" i="1" s="1"/>
  <c r="PW30" i="1"/>
  <c r="QF30" i="1" s="1"/>
  <c r="PV30" i="1"/>
  <c r="QE30" i="1" s="1"/>
  <c r="PR30" i="1"/>
  <c r="QA30" i="1" s="1"/>
  <c r="PY30" i="1"/>
  <c r="QH30" i="1" s="1"/>
  <c r="PX30" i="1"/>
  <c r="QG30" i="1" s="1"/>
  <c r="PR6" i="1"/>
  <c r="QA6" i="1" s="1"/>
  <c r="PU6" i="1"/>
  <c r="QD6" i="1" s="1"/>
  <c r="PT7" i="1"/>
  <c r="QC7" i="1" s="1"/>
  <c r="PX7" i="1"/>
  <c r="QG7" i="1" s="1"/>
  <c r="PY9" i="1"/>
  <c r="QH9" i="1" s="1"/>
  <c r="PW10" i="1"/>
  <c r="QF10" i="1" s="1"/>
  <c r="PW8" i="1"/>
  <c r="QF8" i="1" s="1"/>
  <c r="PT10" i="1"/>
  <c r="QC10" i="1" s="1"/>
  <c r="PX6" i="1"/>
  <c r="QG6" i="1" s="1"/>
  <c r="PS7" i="1"/>
  <c r="QB7" i="1" s="1"/>
  <c r="PS8" i="1"/>
  <c r="QB8" i="1" s="1"/>
  <c r="PV9" i="1"/>
  <c r="QE9" i="1" s="1"/>
  <c r="PU9" i="1"/>
  <c r="QD9" i="1" s="1"/>
  <c r="PV6" i="1"/>
  <c r="QE6" i="1" s="1"/>
  <c r="PY10" i="1"/>
  <c r="QH10" i="1" s="1"/>
  <c r="PU7" i="1"/>
  <c r="QD7" i="1" s="1"/>
  <c r="PV10" i="1"/>
  <c r="QE10" i="1" s="1"/>
  <c r="PT6" i="1"/>
  <c r="QC6" i="1" s="1"/>
  <c r="PW7" i="1"/>
  <c r="QF7" i="1" s="1"/>
  <c r="PX8" i="1"/>
  <c r="QG8" i="1" s="1"/>
  <c r="PS6" i="1"/>
  <c r="QB6" i="1" s="1"/>
  <c r="PU10" i="1"/>
  <c r="QD10" i="1" s="1"/>
  <c r="PX10" i="1"/>
  <c r="QG10" i="1" s="1"/>
  <c r="PR7" i="1"/>
  <c r="QA7" i="1" s="1"/>
  <c r="PR10" i="1"/>
  <c r="QA10" i="1" s="1"/>
  <c r="PT8" i="1"/>
  <c r="QC8" i="1" s="1"/>
  <c r="PR8" i="1"/>
  <c r="QA8" i="1" s="1"/>
  <c r="PY6" i="1"/>
  <c r="QH6" i="1" s="1"/>
  <c r="PU8" i="1"/>
  <c r="QD8" i="1" s="1"/>
  <c r="PX9" i="1"/>
  <c r="QG9" i="1" s="1"/>
  <c r="PW9" i="1"/>
  <c r="QF9" i="1" s="1"/>
  <c r="PR9" i="1"/>
  <c r="QA9" i="1" s="1"/>
  <c r="PW6" i="1"/>
  <c r="QF6" i="1" s="1"/>
  <c r="PS10" i="1"/>
  <c r="QB10" i="1" s="1"/>
  <c r="PV7" i="1"/>
  <c r="QE7" i="1" s="1"/>
  <c r="PY8" i="1"/>
  <c r="QH8" i="1" s="1"/>
  <c r="PV8" i="1"/>
  <c r="QE8" i="1" s="1"/>
  <c r="PS9" i="1"/>
  <c r="QB9" i="1" s="1"/>
  <c r="PY7" i="1"/>
  <c r="QH7" i="1" s="1"/>
  <c r="PT9" i="1"/>
  <c r="QC9" i="1" s="1"/>
  <c r="PR15" i="1"/>
  <c r="QA15" i="1" s="1"/>
  <c r="PS14" i="1"/>
  <c r="QB14" i="1" s="1"/>
  <c r="PV15" i="1"/>
  <c r="QE15" i="1" s="1"/>
  <c r="PY14" i="1"/>
  <c r="QH14" i="1" s="1"/>
  <c r="PV14" i="1"/>
  <c r="QE14" i="1" s="1"/>
  <c r="PU15" i="1"/>
  <c r="QD15" i="1" s="1"/>
  <c r="PX14" i="1"/>
  <c r="QG14" i="1" s="1"/>
  <c r="PR14" i="1"/>
  <c r="QA14" i="1" s="1"/>
  <c r="PW15" i="1"/>
  <c r="QF15" i="1" s="1"/>
  <c r="PY15" i="1"/>
  <c r="QH15" i="1" s="1"/>
  <c r="PT15" i="1"/>
  <c r="QC15" i="1" s="1"/>
  <c r="PW14" i="1"/>
  <c r="QF14" i="1" s="1"/>
  <c r="PU14" i="1"/>
  <c r="QD14" i="1" s="1"/>
  <c r="PX15" i="1"/>
  <c r="QG15" i="1" s="1"/>
  <c r="PS15" i="1"/>
  <c r="QB15" i="1" s="1"/>
  <c r="PT14" i="1"/>
  <c r="QC14" i="1" s="1"/>
  <c r="PX23" i="1"/>
  <c r="QG23" i="1" s="1"/>
  <c r="PR23" i="1"/>
  <c r="QA23" i="1" s="1"/>
  <c r="PU23" i="1"/>
  <c r="QD23" i="1" s="1"/>
  <c r="PT23" i="1"/>
  <c r="QC23" i="1" s="1"/>
  <c r="PV23" i="1"/>
  <c r="QE23" i="1" s="1"/>
  <c r="PS23" i="1"/>
  <c r="QB23" i="1" s="1"/>
  <c r="PW23" i="1"/>
  <c r="QF23" i="1" s="1"/>
  <c r="PY23" i="1"/>
  <c r="QH23" i="1" s="1"/>
  <c r="PT5" i="1"/>
  <c r="QC5" i="1" s="1"/>
  <c r="PS5" i="1"/>
  <c r="QB5" i="1" s="1"/>
  <c r="PR5" i="1"/>
  <c r="QA5" i="1" s="1"/>
  <c r="PY5" i="1"/>
  <c r="QH5" i="1" s="1"/>
  <c r="PX5" i="1"/>
  <c r="QG5" i="1" s="1"/>
  <c r="PW5" i="1"/>
  <c r="QF5" i="1" s="1"/>
  <c r="PV5" i="1"/>
  <c r="QE5" i="1" s="1"/>
  <c r="PU5" i="1"/>
  <c r="QD5" i="1" s="1"/>
  <c r="LJ31" i="1"/>
  <c r="LT31" i="1" s="1"/>
  <c r="LG30" i="1"/>
  <c r="LQ30" i="1" s="1"/>
  <c r="LD29" i="1"/>
  <c r="LN29" i="1" s="1"/>
  <c r="LJ27" i="1"/>
  <c r="LT27" i="1" s="1"/>
  <c r="LG26" i="1"/>
  <c r="LQ26" i="1" s="1"/>
  <c r="LD25" i="1"/>
  <c r="LN25" i="1" s="1"/>
  <c r="LJ23" i="1"/>
  <c r="LT23" i="1" s="1"/>
  <c r="LG22" i="1"/>
  <c r="LQ22" i="1" s="1"/>
  <c r="LD21" i="1"/>
  <c r="LN21" i="1" s="1"/>
  <c r="LJ19" i="1"/>
  <c r="LT19" i="1" s="1"/>
  <c r="LG18" i="1"/>
  <c r="LQ18" i="1" s="1"/>
  <c r="LD17" i="1"/>
  <c r="LN17" i="1" s="1"/>
  <c r="LJ15" i="1"/>
  <c r="LT15" i="1" s="1"/>
  <c r="LG14" i="1"/>
  <c r="LQ14" i="1" s="1"/>
  <c r="LD13" i="1"/>
  <c r="LN13" i="1" s="1"/>
  <c r="LJ11" i="1"/>
  <c r="LT11" i="1" s="1"/>
  <c r="LG10" i="1"/>
  <c r="LQ10" i="1" s="1"/>
  <c r="LD9" i="1"/>
  <c r="LN9" i="1" s="1"/>
  <c r="LJ7" i="1"/>
  <c r="LT7" i="1" s="1"/>
  <c r="LG6" i="1"/>
  <c r="LQ6" i="1" s="1"/>
  <c r="LE30" i="1"/>
  <c r="LO30" i="1" s="1"/>
  <c r="LH27" i="1"/>
  <c r="LR27" i="1" s="1"/>
  <c r="LE26" i="1"/>
  <c r="LO26" i="1" s="1"/>
  <c r="LH23" i="1"/>
  <c r="LR23" i="1" s="1"/>
  <c r="LE22" i="1"/>
  <c r="LO22" i="1" s="1"/>
  <c r="LH19" i="1"/>
  <c r="LR19" i="1" s="1"/>
  <c r="LK16" i="1"/>
  <c r="LU16" i="1" s="1"/>
  <c r="LE14" i="1"/>
  <c r="LO14" i="1" s="1"/>
  <c r="LH11" i="1"/>
  <c r="LR11" i="1" s="1"/>
  <c r="LE10" i="1"/>
  <c r="LO10" i="1" s="1"/>
  <c r="LH7" i="1"/>
  <c r="LR7" i="1" s="1"/>
  <c r="LE6" i="1"/>
  <c r="LO6" i="1" s="1"/>
  <c r="LE31" i="1"/>
  <c r="LO31" i="1" s="1"/>
  <c r="LH28" i="1"/>
  <c r="LR28" i="1" s="1"/>
  <c r="LE27" i="1"/>
  <c r="LO27" i="1" s="1"/>
  <c r="LK25" i="1"/>
  <c r="LU25" i="1" s="1"/>
  <c r="LE23" i="1"/>
  <c r="LO23" i="1" s="1"/>
  <c r="LK21" i="1"/>
  <c r="LU21" i="1" s="1"/>
  <c r="LE19" i="1"/>
  <c r="LO19" i="1" s="1"/>
  <c r="LE15" i="1"/>
  <c r="LO15" i="1" s="1"/>
  <c r="LH12" i="1"/>
  <c r="LR12" i="1" s="1"/>
  <c r="LE11" i="1"/>
  <c r="LO11" i="1" s="1"/>
  <c r="LH8" i="1"/>
  <c r="LR8" i="1" s="1"/>
  <c r="LK5" i="1"/>
  <c r="LU5" i="1" s="1"/>
  <c r="LD31" i="1"/>
  <c r="LN31" i="1" s="1"/>
  <c r="LD27" i="1"/>
  <c r="LN27" i="1" s="1"/>
  <c r="LJ25" i="1"/>
  <c r="LT25" i="1" s="1"/>
  <c r="LG24" i="1"/>
  <c r="LQ24" i="1" s="1"/>
  <c r="LD23" i="1"/>
  <c r="LN23" i="1" s="1"/>
  <c r="LD19" i="1"/>
  <c r="LN19" i="1" s="1"/>
  <c r="LJ17" i="1"/>
  <c r="LT17" i="1" s="1"/>
  <c r="LJ13" i="1"/>
  <c r="LT13" i="1" s="1"/>
  <c r="LJ9" i="1"/>
  <c r="LT9" i="1" s="1"/>
  <c r="LJ5" i="1"/>
  <c r="LT5" i="1" s="1"/>
  <c r="LI29" i="1"/>
  <c r="LS29" i="1" s="1"/>
  <c r="LI21" i="1"/>
  <c r="LS21" i="1" s="1"/>
  <c r="LC19" i="1"/>
  <c r="LM19" i="1" s="1"/>
  <c r="LC15" i="1"/>
  <c r="LM15" i="1" s="1"/>
  <c r="LF12" i="1"/>
  <c r="LP12" i="1" s="1"/>
  <c r="LI9" i="1"/>
  <c r="LS9" i="1" s="1"/>
  <c r="LC7" i="1"/>
  <c r="LM7" i="1" s="1"/>
  <c r="LK30" i="1"/>
  <c r="LU30" i="1" s="1"/>
  <c r="LK26" i="1"/>
  <c r="LU26" i="1" s="1"/>
  <c r="LH25" i="1"/>
  <c r="LR25" i="1" s="1"/>
  <c r="LE24" i="1"/>
  <c r="LO24" i="1" s="1"/>
  <c r="LK22" i="1"/>
  <c r="LU22" i="1" s="1"/>
  <c r="LK18" i="1"/>
  <c r="LU18" i="1" s="1"/>
  <c r="LH17" i="1"/>
  <c r="LR17" i="1" s="1"/>
  <c r="LH13" i="1"/>
  <c r="LR13" i="1" s="1"/>
  <c r="LH9" i="1"/>
  <c r="LR9" i="1" s="1"/>
  <c r="LH5" i="1"/>
  <c r="LR5" i="1" s="1"/>
  <c r="LJ30" i="1"/>
  <c r="LT30" i="1" s="1"/>
  <c r="LG29" i="1"/>
  <c r="LQ29" i="1" s="1"/>
  <c r="LG25" i="1"/>
  <c r="LQ25" i="1" s="1"/>
  <c r="LD24" i="1"/>
  <c r="LN24" i="1" s="1"/>
  <c r="LJ22" i="1"/>
  <c r="LT22" i="1" s="1"/>
  <c r="LG21" i="1"/>
  <c r="LQ21" i="1" s="1"/>
  <c r="LD20" i="1"/>
  <c r="LN20" i="1" s="1"/>
  <c r="LD16" i="1"/>
  <c r="LN16" i="1" s="1"/>
  <c r="LD12" i="1"/>
  <c r="LN12" i="1" s="1"/>
  <c r="LJ10" i="1"/>
  <c r="LT10" i="1" s="1"/>
  <c r="LJ6" i="1"/>
  <c r="LT6" i="1" s="1"/>
  <c r="LI31" i="1"/>
  <c r="LS31" i="1" s="1"/>
  <c r="LF30" i="1"/>
  <c r="LP30" i="1" s="1"/>
  <c r="LC29" i="1"/>
  <c r="LM29" i="1" s="1"/>
  <c r="LI27" i="1"/>
  <c r="LS27" i="1" s="1"/>
  <c r="LF26" i="1"/>
  <c r="LP26" i="1" s="1"/>
  <c r="LC25" i="1"/>
  <c r="LM25" i="1" s="1"/>
  <c r="LI23" i="1"/>
  <c r="LS23" i="1" s="1"/>
  <c r="LF22" i="1"/>
  <c r="LP22" i="1" s="1"/>
  <c r="LC21" i="1"/>
  <c r="LM21" i="1" s="1"/>
  <c r="LI19" i="1"/>
  <c r="LS19" i="1" s="1"/>
  <c r="LF18" i="1"/>
  <c r="LP18" i="1" s="1"/>
  <c r="LC17" i="1"/>
  <c r="LM17" i="1" s="1"/>
  <c r="LI15" i="1"/>
  <c r="LS15" i="1" s="1"/>
  <c r="LF14" i="1"/>
  <c r="LP14" i="1" s="1"/>
  <c r="LC13" i="1"/>
  <c r="LM13" i="1" s="1"/>
  <c r="LI11" i="1"/>
  <c r="LS11" i="1" s="1"/>
  <c r="LF10" i="1"/>
  <c r="LP10" i="1" s="1"/>
  <c r="LC9" i="1"/>
  <c r="LM9" i="1" s="1"/>
  <c r="LI7" i="1"/>
  <c r="LS7" i="1" s="1"/>
  <c r="LF6" i="1"/>
  <c r="LP6" i="1" s="1"/>
  <c r="LH31" i="1"/>
  <c r="LR31" i="1" s="1"/>
  <c r="LK28" i="1"/>
  <c r="LU28" i="1" s="1"/>
  <c r="LK24" i="1"/>
  <c r="LU24" i="1" s="1"/>
  <c r="LK20" i="1"/>
  <c r="LU20" i="1" s="1"/>
  <c r="LE18" i="1"/>
  <c r="LO18" i="1" s="1"/>
  <c r="LH15" i="1"/>
  <c r="LR15" i="1" s="1"/>
  <c r="LK12" i="1"/>
  <c r="LU12" i="1" s="1"/>
  <c r="LK8" i="1"/>
  <c r="LU8" i="1" s="1"/>
  <c r="LK17" i="1"/>
  <c r="LU17" i="1" s="1"/>
  <c r="LE7" i="1"/>
  <c r="LO7" i="1" s="1"/>
  <c r="LG28" i="1"/>
  <c r="LQ28" i="1" s="1"/>
  <c r="LG20" i="1"/>
  <c r="LQ20" i="1" s="1"/>
  <c r="LD15" i="1"/>
  <c r="LN15" i="1" s="1"/>
  <c r="LD11" i="1"/>
  <c r="LN11" i="1" s="1"/>
  <c r="LG8" i="1"/>
  <c r="LQ8" i="1" s="1"/>
  <c r="LC27" i="1"/>
  <c r="LM27" i="1" s="1"/>
  <c r="LF16" i="1"/>
  <c r="LP16" i="1" s="1"/>
  <c r="LC11" i="1"/>
  <c r="LM11" i="1" s="1"/>
  <c r="LI5" i="1"/>
  <c r="LS5" i="1" s="1"/>
  <c r="LE28" i="1"/>
  <c r="LO28" i="1" s="1"/>
  <c r="LE20" i="1"/>
  <c r="LO20" i="1" s="1"/>
  <c r="LK14" i="1"/>
  <c r="LU14" i="1" s="1"/>
  <c r="LK10" i="1"/>
  <c r="LU10" i="1" s="1"/>
  <c r="LK6" i="1"/>
  <c r="LU6" i="1" s="1"/>
  <c r="LJ26" i="1"/>
  <c r="LT26" i="1" s="1"/>
  <c r="LG17" i="1"/>
  <c r="LQ17" i="1" s="1"/>
  <c r="LJ14" i="1"/>
  <c r="LT14" i="1" s="1"/>
  <c r="LG9" i="1"/>
  <c r="LQ9" i="1" s="1"/>
  <c r="LG5" i="1"/>
  <c r="LQ5" i="1" s="1"/>
  <c r="LG31" i="1"/>
  <c r="LQ31" i="1" s="1"/>
  <c r="LD30" i="1"/>
  <c r="LN30" i="1" s="1"/>
  <c r="LJ28" i="1"/>
  <c r="LT28" i="1" s="1"/>
  <c r="LG27" i="1"/>
  <c r="LQ27" i="1" s="1"/>
  <c r="LD26" i="1"/>
  <c r="LN26" i="1" s="1"/>
  <c r="LJ24" i="1"/>
  <c r="LT24" i="1" s="1"/>
  <c r="LG23" i="1"/>
  <c r="LQ23" i="1" s="1"/>
  <c r="LD22" i="1"/>
  <c r="LN22" i="1" s="1"/>
  <c r="LJ20" i="1"/>
  <c r="LT20" i="1" s="1"/>
  <c r="LG19" i="1"/>
  <c r="LQ19" i="1" s="1"/>
  <c r="LD18" i="1"/>
  <c r="LN18" i="1" s="1"/>
  <c r="LJ16" i="1"/>
  <c r="LT16" i="1" s="1"/>
  <c r="LG15" i="1"/>
  <c r="LQ15" i="1" s="1"/>
  <c r="LD14" i="1"/>
  <c r="LN14" i="1" s="1"/>
  <c r="LJ12" i="1"/>
  <c r="LT12" i="1" s="1"/>
  <c r="LG11" i="1"/>
  <c r="LQ11" i="1" s="1"/>
  <c r="LD10" i="1"/>
  <c r="LN10" i="1" s="1"/>
  <c r="LJ8" i="1"/>
  <c r="LT8" i="1" s="1"/>
  <c r="LG7" i="1"/>
  <c r="LQ7" i="1" s="1"/>
  <c r="LD6" i="1"/>
  <c r="LN6" i="1" s="1"/>
  <c r="LF31" i="1"/>
  <c r="LP31" i="1" s="1"/>
  <c r="LC30" i="1"/>
  <c r="LM30" i="1" s="1"/>
  <c r="LI28" i="1"/>
  <c r="LS28" i="1" s="1"/>
  <c r="LF27" i="1"/>
  <c r="LP27" i="1" s="1"/>
  <c r="LC26" i="1"/>
  <c r="LM26" i="1" s="1"/>
  <c r="LI24" i="1"/>
  <c r="LS24" i="1" s="1"/>
  <c r="LF23" i="1"/>
  <c r="LP23" i="1" s="1"/>
  <c r="LC22" i="1"/>
  <c r="LM22" i="1" s="1"/>
  <c r="LI20" i="1"/>
  <c r="LS20" i="1" s="1"/>
  <c r="LF19" i="1"/>
  <c r="LP19" i="1" s="1"/>
  <c r="LC18" i="1"/>
  <c r="LM18" i="1" s="1"/>
  <c r="LI16" i="1"/>
  <c r="LS16" i="1" s="1"/>
  <c r="LF15" i="1"/>
  <c r="LP15" i="1" s="1"/>
  <c r="LC14" i="1"/>
  <c r="LM14" i="1" s="1"/>
  <c r="LI12" i="1"/>
  <c r="LS12" i="1" s="1"/>
  <c r="LF11" i="1"/>
  <c r="LP11" i="1" s="1"/>
  <c r="LC10" i="1"/>
  <c r="LM10" i="1" s="1"/>
  <c r="LI8" i="1"/>
  <c r="LS8" i="1" s="1"/>
  <c r="LF7" i="1"/>
  <c r="LP7" i="1" s="1"/>
  <c r="LC6" i="1"/>
  <c r="LM6" i="1" s="1"/>
  <c r="LK29" i="1"/>
  <c r="LU29" i="1" s="1"/>
  <c r="LH24" i="1"/>
  <c r="LR24" i="1" s="1"/>
  <c r="LH20" i="1"/>
  <c r="LR20" i="1" s="1"/>
  <c r="LH16" i="1"/>
  <c r="LR16" i="1" s="1"/>
  <c r="LK13" i="1"/>
  <c r="LU13" i="1" s="1"/>
  <c r="LK9" i="1"/>
  <c r="LU9" i="1" s="1"/>
  <c r="LJ29" i="1"/>
  <c r="LT29" i="1" s="1"/>
  <c r="LJ21" i="1"/>
  <c r="LT21" i="1" s="1"/>
  <c r="LG16" i="1"/>
  <c r="LQ16" i="1" s="1"/>
  <c r="LG12" i="1"/>
  <c r="LQ12" i="1" s="1"/>
  <c r="LD7" i="1"/>
  <c r="LN7" i="1" s="1"/>
  <c r="LC31" i="1"/>
  <c r="LM31" i="1" s="1"/>
  <c r="LF28" i="1"/>
  <c r="LP28" i="1" s="1"/>
  <c r="LI25" i="1"/>
  <c r="LS25" i="1" s="1"/>
  <c r="LF24" i="1"/>
  <c r="LP24" i="1" s="1"/>
  <c r="LC23" i="1"/>
  <c r="LM23" i="1" s="1"/>
  <c r="LF20" i="1"/>
  <c r="LP20" i="1" s="1"/>
  <c r="LI17" i="1"/>
  <c r="LS17" i="1" s="1"/>
  <c r="LI13" i="1"/>
  <c r="LS13" i="1" s="1"/>
  <c r="LF8" i="1"/>
  <c r="LP8" i="1" s="1"/>
  <c r="LH29" i="1"/>
  <c r="LR29" i="1" s="1"/>
  <c r="LH21" i="1"/>
  <c r="LR21" i="1" s="1"/>
  <c r="LE16" i="1"/>
  <c r="LO16" i="1" s="1"/>
  <c r="LE12" i="1"/>
  <c r="LO12" i="1" s="1"/>
  <c r="LE8" i="1"/>
  <c r="LO8" i="1" s="1"/>
  <c r="LD28" i="1"/>
  <c r="LN28" i="1" s="1"/>
  <c r="LJ18" i="1"/>
  <c r="LT18" i="1" s="1"/>
  <c r="LG13" i="1"/>
  <c r="LQ13" i="1" s="1"/>
  <c r="LD8" i="1"/>
  <c r="LN8" i="1" s="1"/>
  <c r="LI26" i="1"/>
  <c r="LS26" i="1" s="1"/>
  <c r="LI18" i="1"/>
  <c r="LS18" i="1" s="1"/>
  <c r="LI10" i="1"/>
  <c r="LS10" i="1" s="1"/>
  <c r="LK31" i="1"/>
  <c r="LU31" i="1" s="1"/>
  <c r="LF21" i="1"/>
  <c r="LP21" i="1" s="1"/>
  <c r="LE13" i="1"/>
  <c r="LO13" i="1" s="1"/>
  <c r="LC28" i="1"/>
  <c r="LM28" i="1" s="1"/>
  <c r="LK19" i="1"/>
  <c r="LU19" i="1" s="1"/>
  <c r="LH26" i="1"/>
  <c r="LR26" i="1" s="1"/>
  <c r="LH18" i="1"/>
  <c r="LR18" i="1" s="1"/>
  <c r="LH10" i="1"/>
  <c r="LR10" i="1" s="1"/>
  <c r="LF25" i="1"/>
  <c r="LP25" i="1" s="1"/>
  <c r="LF17" i="1"/>
  <c r="LP17" i="1" s="1"/>
  <c r="LF9" i="1"/>
  <c r="LP9" i="1" s="1"/>
  <c r="LK15" i="1"/>
  <c r="LU15" i="1" s="1"/>
  <c r="LI30" i="1"/>
  <c r="LS30" i="1" s="1"/>
  <c r="LI22" i="1"/>
  <c r="LS22" i="1" s="1"/>
  <c r="LI14" i="1"/>
  <c r="LS14" i="1" s="1"/>
  <c r="LI6" i="1"/>
  <c r="LS6" i="1" s="1"/>
  <c r="LH30" i="1"/>
  <c r="LR30" i="1" s="1"/>
  <c r="LH22" i="1"/>
  <c r="LR22" i="1" s="1"/>
  <c r="LH14" i="1"/>
  <c r="LR14" i="1" s="1"/>
  <c r="LH6" i="1"/>
  <c r="LR6" i="1" s="1"/>
  <c r="LF29" i="1"/>
  <c r="LP29" i="1" s="1"/>
  <c r="LF5" i="1"/>
  <c r="LP5" i="1" s="1"/>
  <c r="LE29" i="1"/>
  <c r="LO29" i="1" s="1"/>
  <c r="LE21" i="1"/>
  <c r="LO21" i="1" s="1"/>
  <c r="LC20" i="1"/>
  <c r="LM20" i="1" s="1"/>
  <c r="LK27" i="1"/>
  <c r="LU27" i="1" s="1"/>
  <c r="LE25" i="1"/>
  <c r="LO25" i="1" s="1"/>
  <c r="LE17" i="1"/>
  <c r="LO17" i="1" s="1"/>
  <c r="LE9" i="1"/>
  <c r="LO9" i="1" s="1"/>
  <c r="LC24" i="1"/>
  <c r="LM24" i="1" s="1"/>
  <c r="LC16" i="1"/>
  <c r="LM16" i="1" s="1"/>
  <c r="LC8" i="1"/>
  <c r="LM8" i="1" s="1"/>
  <c r="LK23" i="1"/>
  <c r="LU23" i="1" s="1"/>
  <c r="LK7" i="1"/>
  <c r="LU7" i="1" s="1"/>
  <c r="LF13" i="1"/>
  <c r="LP13" i="1" s="1"/>
  <c r="LE5" i="1"/>
  <c r="LO5" i="1" s="1"/>
  <c r="LC12" i="1"/>
  <c r="LM12" i="1" s="1"/>
  <c r="LK11" i="1"/>
  <c r="LU11" i="1" s="1"/>
  <c r="OG29" i="1"/>
  <c r="OQ29" i="1" s="1"/>
  <c r="OD29" i="1"/>
  <c r="ON29" i="1" s="1"/>
  <c r="OE29" i="1"/>
  <c r="OO29" i="1" s="1"/>
  <c r="OB29" i="1"/>
  <c r="OL29" i="1" s="1"/>
  <c r="OC29" i="1"/>
  <c r="OM29" i="1" s="1"/>
  <c r="OJ29" i="1"/>
  <c r="OT29" i="1" s="1"/>
  <c r="OI29" i="1"/>
  <c r="OS29" i="1" s="1"/>
  <c r="OH29" i="1"/>
  <c r="OR29" i="1" s="1"/>
  <c r="OF29" i="1"/>
  <c r="OP29" i="1" s="1"/>
  <c r="OH31" i="1"/>
  <c r="OR31" i="1" s="1"/>
  <c r="OF31" i="1"/>
  <c r="OP31" i="1" s="1"/>
  <c r="OE31" i="1"/>
  <c r="OO31" i="1" s="1"/>
  <c r="OB31" i="1"/>
  <c r="OL31" i="1" s="1"/>
  <c r="OI31" i="1"/>
  <c r="OS31" i="1" s="1"/>
  <c r="OG31" i="1"/>
  <c r="OQ31" i="1" s="1"/>
  <c r="OD31" i="1"/>
  <c r="ON31" i="1" s="1"/>
  <c r="OC31" i="1"/>
  <c r="OM31" i="1" s="1"/>
  <c r="OJ31" i="1"/>
  <c r="OT31" i="1" s="1"/>
  <c r="OC11" i="1"/>
  <c r="OM11" i="1" s="1"/>
  <c r="OD12" i="1"/>
  <c r="ON12" i="1" s="1"/>
  <c r="OB11" i="1"/>
  <c r="OL11" i="1" s="1"/>
  <c r="OJ12" i="1"/>
  <c r="OT12" i="1" s="1"/>
  <c r="OI11" i="1"/>
  <c r="OS11" i="1" s="1"/>
  <c r="OI12" i="1"/>
  <c r="OS12" i="1" s="1"/>
  <c r="OH12" i="1"/>
  <c r="OR12" i="1" s="1"/>
  <c r="OG11" i="1"/>
  <c r="OQ11" i="1" s="1"/>
  <c r="OG12" i="1"/>
  <c r="OQ12" i="1" s="1"/>
  <c r="OF11" i="1"/>
  <c r="OP11" i="1" s="1"/>
  <c r="OB12" i="1"/>
  <c r="OL12" i="1" s="1"/>
  <c r="OF12" i="1"/>
  <c r="OP12" i="1" s="1"/>
  <c r="OE11" i="1"/>
  <c r="OO11" i="1" s="1"/>
  <c r="OE12" i="1"/>
  <c r="OO12" i="1" s="1"/>
  <c r="OH11" i="1"/>
  <c r="OR11" i="1" s="1"/>
  <c r="OC12" i="1"/>
  <c r="OM12" i="1" s="1"/>
  <c r="OJ11" i="1"/>
  <c r="OT11" i="1" s="1"/>
  <c r="OD11" i="1"/>
  <c r="ON11" i="1" s="1"/>
  <c r="OB13" i="1"/>
  <c r="OL13" i="1" s="1"/>
  <c r="OD13" i="1"/>
  <c r="ON13" i="1" s="1"/>
  <c r="OG13" i="1"/>
  <c r="OQ13" i="1" s="1"/>
  <c r="OJ13" i="1"/>
  <c r="OT13" i="1" s="1"/>
  <c r="OE13" i="1"/>
  <c r="OO13" i="1" s="1"/>
  <c r="OF13" i="1"/>
  <c r="OP13" i="1" s="1"/>
  <c r="OH13" i="1"/>
  <c r="OR13" i="1" s="1"/>
  <c r="OI13" i="1"/>
  <c r="OS13" i="1" s="1"/>
  <c r="OC13" i="1"/>
  <c r="OM13" i="1" s="1"/>
  <c r="OI24" i="1"/>
  <c r="OS24" i="1" s="1"/>
  <c r="OH24" i="1"/>
  <c r="OR24" i="1" s="1"/>
  <c r="OJ24" i="1"/>
  <c r="OT24" i="1" s="1"/>
  <c r="OG24" i="1"/>
  <c r="OQ24" i="1" s="1"/>
  <c r="OC24" i="1"/>
  <c r="OM24" i="1" s="1"/>
  <c r="OF24" i="1"/>
  <c r="OP24" i="1" s="1"/>
  <c r="OE24" i="1"/>
  <c r="OO24" i="1" s="1"/>
  <c r="OD24" i="1"/>
  <c r="ON24" i="1" s="1"/>
  <c r="OB24" i="1"/>
  <c r="OL24" i="1" s="1"/>
  <c r="OJ25" i="1"/>
  <c r="OT25" i="1" s="1"/>
  <c r="OG25" i="1"/>
  <c r="OQ25" i="1" s="1"/>
  <c r="OI25" i="1"/>
  <c r="OS25" i="1" s="1"/>
  <c r="OF25" i="1"/>
  <c r="OP25" i="1" s="1"/>
  <c r="OC25" i="1"/>
  <c r="OM25" i="1" s="1"/>
  <c r="OH25" i="1"/>
  <c r="OR25" i="1" s="1"/>
  <c r="OE25" i="1"/>
  <c r="OO25" i="1" s="1"/>
  <c r="OB25" i="1"/>
  <c r="OL25" i="1" s="1"/>
  <c r="OD25" i="1"/>
  <c r="ON25" i="1" s="1"/>
  <c r="OI27" i="1"/>
  <c r="OS27" i="1" s="1"/>
  <c r="OG27" i="1"/>
  <c r="OQ27" i="1" s="1"/>
  <c r="OD27" i="1"/>
  <c r="ON27" i="1" s="1"/>
  <c r="OE27" i="1"/>
  <c r="OO27" i="1" s="1"/>
  <c r="OB27" i="1"/>
  <c r="OL27" i="1" s="1"/>
  <c r="OJ27" i="1"/>
  <c r="OT27" i="1" s="1"/>
  <c r="OH27" i="1"/>
  <c r="OR27" i="1" s="1"/>
  <c r="OC27" i="1"/>
  <c r="OM27" i="1" s="1"/>
  <c r="OF27" i="1"/>
  <c r="OP27" i="1" s="1"/>
  <c r="OH26" i="1"/>
  <c r="OR26" i="1" s="1"/>
  <c r="OE26" i="1"/>
  <c r="OO26" i="1" s="1"/>
  <c r="OC26" i="1"/>
  <c r="OM26" i="1" s="1"/>
  <c r="OG26" i="1"/>
  <c r="OQ26" i="1" s="1"/>
  <c r="OB26" i="1"/>
  <c r="OL26" i="1" s="1"/>
  <c r="OJ26" i="1"/>
  <c r="OT26" i="1" s="1"/>
  <c r="OD26" i="1"/>
  <c r="ON26" i="1" s="1"/>
  <c r="OF26" i="1"/>
  <c r="OP26" i="1" s="1"/>
  <c r="OI26" i="1"/>
  <c r="OS26" i="1" s="1"/>
  <c r="OC18" i="1"/>
  <c r="OM18" i="1" s="1"/>
  <c r="OJ18" i="1"/>
  <c r="OT18" i="1" s="1"/>
  <c r="OD19" i="1"/>
  <c r="ON19" i="1" s="1"/>
  <c r="OG19" i="1"/>
  <c r="OQ19" i="1" s="1"/>
  <c r="OI20" i="1"/>
  <c r="OS20" i="1" s="1"/>
  <c r="OF17" i="1"/>
  <c r="OP17" i="1" s="1"/>
  <c r="OG17" i="1"/>
  <c r="OQ17" i="1" s="1"/>
  <c r="OI18" i="1"/>
  <c r="OS18" i="1" s="1"/>
  <c r="OB19" i="1"/>
  <c r="OL19" i="1" s="1"/>
  <c r="OE20" i="1"/>
  <c r="OO20" i="1" s="1"/>
  <c r="OC19" i="1"/>
  <c r="OM19" i="1" s="1"/>
  <c r="OH20" i="1"/>
  <c r="OR20" i="1" s="1"/>
  <c r="OH18" i="1"/>
  <c r="OR18" i="1" s="1"/>
  <c r="OD17" i="1"/>
  <c r="ON17" i="1" s="1"/>
  <c r="OE17" i="1"/>
  <c r="OO17" i="1" s="1"/>
  <c r="OD20" i="1"/>
  <c r="ON20" i="1" s="1"/>
  <c r="OE18" i="1"/>
  <c r="OO18" i="1" s="1"/>
  <c r="OB20" i="1"/>
  <c r="OL20" i="1" s="1"/>
  <c r="OC20" i="1"/>
  <c r="OM20" i="1" s="1"/>
  <c r="OC17" i="1"/>
  <c r="OM17" i="1" s="1"/>
  <c r="OB18" i="1"/>
  <c r="OL18" i="1" s="1"/>
  <c r="OG20" i="1"/>
  <c r="OQ20" i="1" s="1"/>
  <c r="OH17" i="1"/>
  <c r="OR17" i="1" s="1"/>
  <c r="OH19" i="1"/>
  <c r="OR19" i="1" s="1"/>
  <c r="OF18" i="1"/>
  <c r="OP18" i="1" s="1"/>
  <c r="OJ19" i="1"/>
  <c r="OT19" i="1" s="1"/>
  <c r="OJ20" i="1"/>
  <c r="OT20" i="1" s="1"/>
  <c r="OJ17" i="1"/>
  <c r="OT17" i="1" s="1"/>
  <c r="OG18" i="1"/>
  <c r="OQ18" i="1" s="1"/>
  <c r="OF19" i="1"/>
  <c r="OP19" i="1" s="1"/>
  <c r="OI17" i="1"/>
  <c r="OS17" i="1" s="1"/>
  <c r="OI19" i="1"/>
  <c r="OS19" i="1" s="1"/>
  <c r="OD18" i="1"/>
  <c r="ON18" i="1" s="1"/>
  <c r="OE19" i="1"/>
  <c r="OO19" i="1" s="1"/>
  <c r="OB17" i="1"/>
  <c r="OL17" i="1" s="1"/>
  <c r="OF20" i="1"/>
  <c r="OP20" i="1" s="1"/>
  <c r="OD16" i="1"/>
  <c r="ON16" i="1" s="1"/>
  <c r="OC16" i="1"/>
  <c r="OM16" i="1" s="1"/>
  <c r="OH16" i="1"/>
  <c r="OR16" i="1" s="1"/>
  <c r="OB16" i="1"/>
  <c r="OL16" i="1" s="1"/>
  <c r="OJ16" i="1"/>
  <c r="OT16" i="1" s="1"/>
  <c r="OI16" i="1"/>
  <c r="OS16" i="1" s="1"/>
  <c r="OF16" i="1"/>
  <c r="OP16" i="1" s="1"/>
  <c r="OE16" i="1"/>
  <c r="OO16" i="1" s="1"/>
  <c r="OG16" i="1"/>
  <c r="OQ16" i="1" s="1"/>
  <c r="OI22" i="1"/>
  <c r="OS22" i="1" s="1"/>
  <c r="OC21" i="1"/>
  <c r="OM21" i="1" s="1"/>
  <c r="OI21" i="1"/>
  <c r="OS21" i="1" s="1"/>
  <c r="OJ22" i="1"/>
  <c r="OT22" i="1" s="1"/>
  <c r="OE22" i="1"/>
  <c r="OO22" i="1" s="1"/>
  <c r="OF21" i="1"/>
  <c r="OP21" i="1" s="1"/>
  <c r="OB21" i="1"/>
  <c r="OL21" i="1" s="1"/>
  <c r="OE21" i="1"/>
  <c r="OO21" i="1" s="1"/>
  <c r="OH22" i="1"/>
  <c r="OR22" i="1" s="1"/>
  <c r="OC22" i="1"/>
  <c r="OM22" i="1" s="1"/>
  <c r="OH21" i="1"/>
  <c r="OR21" i="1" s="1"/>
  <c r="OD21" i="1"/>
  <c r="ON21" i="1" s="1"/>
  <c r="OG21" i="1"/>
  <c r="OQ21" i="1" s="1"/>
  <c r="OB22" i="1"/>
  <c r="OL22" i="1" s="1"/>
  <c r="OJ21" i="1"/>
  <c r="OT21" i="1" s="1"/>
  <c r="OG22" i="1"/>
  <c r="OQ22" i="1" s="1"/>
  <c r="OF22" i="1"/>
  <c r="OP22" i="1" s="1"/>
  <c r="OD22" i="1"/>
  <c r="ON22" i="1" s="1"/>
  <c r="OG30" i="1"/>
  <c r="OQ30" i="1" s="1"/>
  <c r="OF30" i="1"/>
  <c r="OP30" i="1" s="1"/>
  <c r="OI30" i="1"/>
  <c r="OS30" i="1" s="1"/>
  <c r="OE30" i="1"/>
  <c r="OO30" i="1" s="1"/>
  <c r="OJ30" i="1"/>
  <c r="OT30" i="1" s="1"/>
  <c r="OD30" i="1"/>
  <c r="ON30" i="1" s="1"/>
  <c r="OC30" i="1"/>
  <c r="OM30" i="1" s="1"/>
  <c r="OB30" i="1"/>
  <c r="OL30" i="1" s="1"/>
  <c r="OH30" i="1"/>
  <c r="OR30" i="1" s="1"/>
  <c r="OI9" i="1"/>
  <c r="OS9" i="1" s="1"/>
  <c r="OD10" i="1"/>
  <c r="ON10" i="1" s="1"/>
  <c r="OH6" i="1"/>
  <c r="OR6" i="1" s="1"/>
  <c r="OI7" i="1"/>
  <c r="OS7" i="1" s="1"/>
  <c r="OE7" i="1"/>
  <c r="OO7" i="1" s="1"/>
  <c r="OE8" i="1"/>
  <c r="OO8" i="1" s="1"/>
  <c r="OC7" i="1"/>
  <c r="OM7" i="1" s="1"/>
  <c r="OB8" i="1"/>
  <c r="OL8" i="1" s="1"/>
  <c r="OG6" i="1"/>
  <c r="OQ6" i="1" s="1"/>
  <c r="OJ8" i="1"/>
  <c r="OT8" i="1" s="1"/>
  <c r="OJ6" i="1"/>
  <c r="OT6" i="1" s="1"/>
  <c r="OF6" i="1"/>
  <c r="OP6" i="1" s="1"/>
  <c r="OG7" i="1"/>
  <c r="OQ7" i="1" s="1"/>
  <c r="OJ7" i="1"/>
  <c r="OT7" i="1" s="1"/>
  <c r="OH10" i="1"/>
  <c r="OR10" i="1" s="1"/>
  <c r="OF7" i="1"/>
  <c r="OP7" i="1" s="1"/>
  <c r="OC8" i="1"/>
  <c r="OM8" i="1" s="1"/>
  <c r="OB10" i="1"/>
  <c r="OL10" i="1" s="1"/>
  <c r="OC9" i="1"/>
  <c r="OM9" i="1" s="1"/>
  <c r="OD6" i="1"/>
  <c r="ON6" i="1" s="1"/>
  <c r="OG10" i="1"/>
  <c r="OQ10" i="1" s="1"/>
  <c r="OB9" i="1"/>
  <c r="OL9" i="1" s="1"/>
  <c r="OI10" i="1"/>
  <c r="OS10" i="1" s="1"/>
  <c r="OE10" i="1"/>
  <c r="OO10" i="1" s="1"/>
  <c r="OJ9" i="1"/>
  <c r="OT9" i="1" s="1"/>
  <c r="OG9" i="1"/>
  <c r="OQ9" i="1" s="1"/>
  <c r="OH9" i="1"/>
  <c r="OR9" i="1" s="1"/>
  <c r="OC6" i="1"/>
  <c r="OM6" i="1" s="1"/>
  <c r="OD7" i="1"/>
  <c r="ON7" i="1" s="1"/>
  <c r="OH7" i="1"/>
  <c r="OR7" i="1" s="1"/>
  <c r="OH8" i="1"/>
  <c r="OR8" i="1" s="1"/>
  <c r="OE9" i="1"/>
  <c r="OO9" i="1" s="1"/>
  <c r="OB7" i="1"/>
  <c r="OL7" i="1" s="1"/>
  <c r="OD9" i="1"/>
  <c r="ON9" i="1" s="1"/>
  <c r="OF9" i="1"/>
  <c r="OP9" i="1" s="1"/>
  <c r="OJ10" i="1"/>
  <c r="OT10" i="1" s="1"/>
  <c r="OB6" i="1"/>
  <c r="OL6" i="1" s="1"/>
  <c r="OI8" i="1"/>
  <c r="OS8" i="1" s="1"/>
  <c r="OF10" i="1"/>
  <c r="OP10" i="1" s="1"/>
  <c r="OG8" i="1"/>
  <c r="OQ8" i="1" s="1"/>
  <c r="OD8" i="1"/>
  <c r="ON8" i="1" s="1"/>
  <c r="OI6" i="1"/>
  <c r="OS6" i="1" s="1"/>
  <c r="OE6" i="1"/>
  <c r="OO6" i="1" s="1"/>
  <c r="OF8" i="1"/>
  <c r="OP8" i="1" s="1"/>
  <c r="OC10" i="1"/>
  <c r="OM10" i="1" s="1"/>
  <c r="OI15" i="1"/>
  <c r="OS15" i="1" s="1"/>
  <c r="OG14" i="1"/>
  <c r="OQ14" i="1" s="1"/>
  <c r="OJ14" i="1"/>
  <c r="OT14" i="1" s="1"/>
  <c r="OE15" i="1"/>
  <c r="OO15" i="1" s="1"/>
  <c r="OH15" i="1"/>
  <c r="OR15" i="1" s="1"/>
  <c r="OE14" i="1"/>
  <c r="OO14" i="1" s="1"/>
  <c r="OI14" i="1"/>
  <c r="OS14" i="1" s="1"/>
  <c r="OC15" i="1"/>
  <c r="OM15" i="1" s="1"/>
  <c r="OH14" i="1"/>
  <c r="OR14" i="1" s="1"/>
  <c r="OF15" i="1"/>
  <c r="OP15" i="1" s="1"/>
  <c r="OJ15" i="1"/>
  <c r="OT15" i="1" s="1"/>
  <c r="OB14" i="1"/>
  <c r="OL14" i="1" s="1"/>
  <c r="OG15" i="1"/>
  <c r="OQ15" i="1" s="1"/>
  <c r="OB15" i="1"/>
  <c r="OL15" i="1" s="1"/>
  <c r="OF14" i="1"/>
  <c r="OP14" i="1" s="1"/>
  <c r="OD14" i="1"/>
  <c r="ON14" i="1" s="1"/>
  <c r="OD15" i="1"/>
  <c r="ON15" i="1" s="1"/>
  <c r="OC14" i="1"/>
  <c r="OM14" i="1" s="1"/>
  <c r="OH23" i="1"/>
  <c r="OR23" i="1" s="1"/>
  <c r="OF23" i="1"/>
  <c r="OP23" i="1" s="1"/>
  <c r="OD23" i="1"/>
  <c r="ON23" i="1" s="1"/>
  <c r="OB23" i="1"/>
  <c r="OL23" i="1" s="1"/>
  <c r="OC23" i="1"/>
  <c r="OM23" i="1" s="1"/>
  <c r="OI23" i="1"/>
  <c r="OS23" i="1" s="1"/>
  <c r="OG23" i="1"/>
  <c r="OQ23" i="1" s="1"/>
  <c r="OE23" i="1"/>
  <c r="OO23" i="1" s="1"/>
  <c r="OJ23" i="1"/>
  <c r="OT23" i="1" s="1"/>
  <c r="OD5" i="1"/>
  <c r="ON5" i="1" s="1"/>
  <c r="OJ5" i="1"/>
  <c r="OT5" i="1" s="1"/>
  <c r="OG5" i="1"/>
  <c r="OQ5" i="1" s="1"/>
  <c r="OF5" i="1"/>
  <c r="OP5" i="1" s="1"/>
  <c r="OI5" i="1"/>
  <c r="OS5" i="1" s="1"/>
  <c r="OE5" i="1"/>
  <c r="OO5" i="1" s="1"/>
  <c r="OH5" i="1"/>
  <c r="OR5" i="1" s="1"/>
  <c r="OH28" i="1"/>
  <c r="OR28" i="1" s="1"/>
  <c r="OF28" i="1"/>
  <c r="OP28" i="1" s="1"/>
  <c r="OB28" i="1"/>
  <c r="OL28" i="1" s="1"/>
  <c r="OG28" i="1"/>
  <c r="OQ28" i="1" s="1"/>
  <c r="OD28" i="1"/>
  <c r="ON28" i="1" s="1"/>
  <c r="OJ28" i="1"/>
  <c r="OT28" i="1" s="1"/>
  <c r="OC28" i="1"/>
  <c r="OM28" i="1" s="1"/>
  <c r="OI28" i="1"/>
  <c r="OS28" i="1" s="1"/>
  <c r="OE28" i="1"/>
  <c r="OO28" i="1" s="1"/>
  <c r="MW5" i="1"/>
  <c r="NF5" i="1" s="1"/>
  <c r="LT38" i="4"/>
  <c r="LZ38" i="4" s="1"/>
  <c r="LQ38" i="4" s="1"/>
  <c r="MC38" i="4" s="1"/>
  <c r="IG28" i="1"/>
  <c r="IQ28" i="1" s="1"/>
  <c r="IH28" i="1"/>
  <c r="IR28" i="1" s="1"/>
  <c r="II28" i="1"/>
  <c r="IS28" i="1" s="1"/>
  <c r="IJ28" i="1"/>
  <c r="IT28" i="1" s="1"/>
  <c r="IK28" i="1"/>
  <c r="IU28" i="1" s="1"/>
  <c r="ID28" i="1"/>
  <c r="IN28" i="1" s="1"/>
  <c r="IL28" i="1"/>
  <c r="IV28" i="1" s="1"/>
  <c r="IE28" i="1"/>
  <c r="IO28" i="1" s="1"/>
  <c r="IF28" i="1"/>
  <c r="IP28" i="1" s="1"/>
  <c r="IF31" i="1"/>
  <c r="IP31" i="1" s="1"/>
  <c r="IE31" i="1"/>
  <c r="IO31" i="1" s="1"/>
  <c r="IG31" i="1"/>
  <c r="IQ31" i="1" s="1"/>
  <c r="ID31" i="1"/>
  <c r="IN31" i="1" s="1"/>
  <c r="IH31" i="1"/>
  <c r="IR31" i="1" s="1"/>
  <c r="IL31" i="1"/>
  <c r="IV31" i="1" s="1"/>
  <c r="II31" i="1"/>
  <c r="IS31" i="1" s="1"/>
  <c r="IJ31" i="1"/>
  <c r="IT31" i="1" s="1"/>
  <c r="IK31" i="1"/>
  <c r="IU31" i="1" s="1"/>
  <c r="IH29" i="1"/>
  <c r="IR29" i="1" s="1"/>
  <c r="IG29" i="1"/>
  <c r="IQ29" i="1" s="1"/>
  <c r="II29" i="1"/>
  <c r="IS29" i="1" s="1"/>
  <c r="ID29" i="1"/>
  <c r="IN29" i="1" s="1"/>
  <c r="IL29" i="1"/>
  <c r="IV29" i="1" s="1"/>
  <c r="IJ29" i="1"/>
  <c r="IT29" i="1" s="1"/>
  <c r="IE29" i="1"/>
  <c r="IO29" i="1" s="1"/>
  <c r="IK29" i="1"/>
  <c r="IU29" i="1" s="1"/>
  <c r="IF29" i="1"/>
  <c r="IP29" i="1" s="1"/>
  <c r="IE25" i="1"/>
  <c r="IO25" i="1" s="1"/>
  <c r="IJ25" i="1"/>
  <c r="IT25" i="1" s="1"/>
  <c r="IK25" i="1"/>
  <c r="IU25" i="1" s="1"/>
  <c r="IF25" i="1"/>
  <c r="IP25" i="1" s="1"/>
  <c r="IL25" i="1"/>
  <c r="IV25" i="1" s="1"/>
  <c r="IG25" i="1"/>
  <c r="IQ25" i="1" s="1"/>
  <c r="ID25" i="1"/>
  <c r="IN25" i="1" s="1"/>
  <c r="IH25" i="1"/>
  <c r="IR25" i="1" s="1"/>
  <c r="II25" i="1"/>
  <c r="IS25" i="1" s="1"/>
  <c r="IL27" i="1"/>
  <c r="IV27" i="1" s="1"/>
  <c r="IH27" i="1"/>
  <c r="IR27" i="1" s="1"/>
  <c r="II27" i="1"/>
  <c r="IS27" i="1" s="1"/>
  <c r="ID27" i="1"/>
  <c r="IN27" i="1" s="1"/>
  <c r="IE27" i="1"/>
  <c r="IO27" i="1" s="1"/>
  <c r="IJ27" i="1"/>
  <c r="IT27" i="1" s="1"/>
  <c r="IF27" i="1"/>
  <c r="IP27" i="1" s="1"/>
  <c r="IK27" i="1"/>
  <c r="IU27" i="1" s="1"/>
  <c r="IG27" i="1"/>
  <c r="IQ27" i="1" s="1"/>
  <c r="IL26" i="1"/>
  <c r="IV26" i="1" s="1"/>
  <c r="IE26" i="1"/>
  <c r="IO26" i="1" s="1"/>
  <c r="IH26" i="1"/>
  <c r="IR26" i="1" s="1"/>
  <c r="II26" i="1"/>
  <c r="IS26" i="1" s="1"/>
  <c r="ID26" i="1"/>
  <c r="IN26" i="1" s="1"/>
  <c r="IJ26" i="1"/>
  <c r="IT26" i="1" s="1"/>
  <c r="IG26" i="1"/>
  <c r="IQ26" i="1" s="1"/>
  <c r="IF26" i="1"/>
  <c r="IP26" i="1" s="1"/>
  <c r="IK26" i="1"/>
  <c r="IU26" i="1" s="1"/>
  <c r="IH30" i="1"/>
  <c r="IR30" i="1" s="1"/>
  <c r="IG30" i="1"/>
  <c r="IQ30" i="1" s="1"/>
  <c r="IJ30" i="1"/>
  <c r="IT30" i="1" s="1"/>
  <c r="IE30" i="1"/>
  <c r="IO30" i="1" s="1"/>
  <c r="IK30" i="1"/>
  <c r="IU30" i="1" s="1"/>
  <c r="IF30" i="1"/>
  <c r="IP30" i="1" s="1"/>
  <c r="II30" i="1"/>
  <c r="IS30" i="1" s="1"/>
  <c r="ID30" i="1"/>
  <c r="IN30" i="1" s="1"/>
  <c r="IL30" i="1"/>
  <c r="IV30" i="1" s="1"/>
  <c r="AZ31" i="1"/>
  <c r="BI31" i="1" s="1"/>
  <c r="AY31" i="1"/>
  <c r="BH31" i="1" s="1"/>
  <c r="AX31" i="1"/>
  <c r="BG31" i="1" s="1"/>
  <c r="AW31" i="1"/>
  <c r="BF31" i="1" s="1"/>
  <c r="G31" i="1"/>
  <c r="Q31" i="1" s="1"/>
  <c r="K31" i="1"/>
  <c r="U31" i="1" s="1"/>
  <c r="J31" i="1"/>
  <c r="T31" i="1" s="1"/>
  <c r="N31" i="1"/>
  <c r="X31" i="1" s="1"/>
  <c r="M31" i="1"/>
  <c r="W31" i="1" s="1"/>
  <c r="I31" i="1"/>
  <c r="S31" i="1" s="1"/>
  <c r="L31" i="1"/>
  <c r="V31" i="1" s="1"/>
  <c r="O31" i="1"/>
  <c r="Y31" i="1" s="1"/>
  <c r="H31" i="1"/>
  <c r="R31" i="1" s="1"/>
  <c r="H6" i="1"/>
  <c r="R6" i="1" s="1"/>
  <c r="G6" i="1"/>
  <c r="Q6" i="1" s="1"/>
  <c r="AY23" i="1"/>
  <c r="BH23" i="1" s="1"/>
  <c r="AX23" i="1"/>
  <c r="BG23" i="1" s="1"/>
  <c r="AW23" i="1"/>
  <c r="BF23" i="1" s="1"/>
  <c r="BA7" i="1"/>
  <c r="BJ7" i="1" s="1"/>
  <c r="M23" i="1"/>
  <c r="W23" i="1" s="1"/>
  <c r="J23" i="1"/>
  <c r="T23" i="1" s="1"/>
  <c r="O23" i="1"/>
  <c r="Y23" i="1" s="1"/>
  <c r="N23" i="1"/>
  <c r="X23" i="1" s="1"/>
  <c r="L23" i="1"/>
  <c r="V23" i="1" s="1"/>
  <c r="H23" i="1"/>
  <c r="R23" i="1" s="1"/>
  <c r="G23" i="1"/>
  <c r="Q23" i="1" s="1"/>
  <c r="I23" i="1"/>
  <c r="S23" i="1" s="1"/>
  <c r="K23" i="1"/>
  <c r="U23" i="1" s="1"/>
  <c r="G21" i="1"/>
  <c r="Q21" i="1" s="1"/>
  <c r="IK118" i="4"/>
  <c r="IU118" i="4" s="1"/>
  <c r="IC118" i="4"/>
  <c r="IM118" i="4" s="1"/>
  <c r="ID117" i="4"/>
  <c r="IN117" i="4" s="1"/>
  <c r="IE116" i="4"/>
  <c r="IO116" i="4" s="1"/>
  <c r="IF115" i="4"/>
  <c r="IP115" i="4" s="1"/>
  <c r="IG114" i="4"/>
  <c r="IQ114" i="4" s="1"/>
  <c r="IH113" i="4"/>
  <c r="IR113" i="4" s="1"/>
  <c r="II112" i="4"/>
  <c r="IS112" i="4" s="1"/>
  <c r="IJ111" i="4"/>
  <c r="IT111" i="4" s="1"/>
  <c r="IK110" i="4"/>
  <c r="IU110" i="4" s="1"/>
  <c r="IC110" i="4"/>
  <c r="IM110" i="4" s="1"/>
  <c r="ID109" i="4"/>
  <c r="IN109" i="4" s="1"/>
  <c r="IE108" i="4"/>
  <c r="IO108" i="4" s="1"/>
  <c r="IF107" i="4"/>
  <c r="IP107" i="4" s="1"/>
  <c r="IG106" i="4"/>
  <c r="IQ106" i="4" s="1"/>
  <c r="IH105" i="4"/>
  <c r="IR105" i="4" s="1"/>
  <c r="II104" i="4"/>
  <c r="IS104" i="4" s="1"/>
  <c r="IJ103" i="4"/>
  <c r="IT103" i="4" s="1"/>
  <c r="IK102" i="4"/>
  <c r="IU102" i="4" s="1"/>
  <c r="IC102" i="4"/>
  <c r="IM102" i="4" s="1"/>
  <c r="ID101" i="4"/>
  <c r="IN101" i="4" s="1"/>
  <c r="IE100" i="4"/>
  <c r="IO100" i="4" s="1"/>
  <c r="IF99" i="4"/>
  <c r="IP99" i="4" s="1"/>
  <c r="IG98" i="4"/>
  <c r="IQ98" i="4" s="1"/>
  <c r="IH97" i="4"/>
  <c r="IR97" i="4" s="1"/>
  <c r="II96" i="4"/>
  <c r="IS96" i="4" s="1"/>
  <c r="IJ95" i="4"/>
  <c r="IT95" i="4" s="1"/>
  <c r="IK94" i="4"/>
  <c r="IU94" i="4" s="1"/>
  <c r="IC94" i="4"/>
  <c r="IM94" i="4" s="1"/>
  <c r="ID93" i="4"/>
  <c r="IN93" i="4" s="1"/>
  <c r="IE92" i="4"/>
  <c r="IO92" i="4" s="1"/>
  <c r="IF91" i="4"/>
  <c r="IP91" i="4" s="1"/>
  <c r="IG90" i="4"/>
  <c r="IQ90" i="4" s="1"/>
  <c r="IH89" i="4"/>
  <c r="IR89" i="4" s="1"/>
  <c r="II88" i="4"/>
  <c r="IS88" i="4" s="1"/>
  <c r="IJ87" i="4"/>
  <c r="IT87" i="4" s="1"/>
  <c r="IK86" i="4"/>
  <c r="IU86" i="4" s="1"/>
  <c r="IC86" i="4"/>
  <c r="IM86" i="4" s="1"/>
  <c r="ID85" i="4"/>
  <c r="IN85" i="4" s="1"/>
  <c r="IE84" i="4"/>
  <c r="IO84" i="4" s="1"/>
  <c r="IF83" i="4"/>
  <c r="IP83" i="4" s="1"/>
  <c r="IG82" i="4"/>
  <c r="IQ82" i="4" s="1"/>
  <c r="IH81" i="4"/>
  <c r="IR81" i="4" s="1"/>
  <c r="II80" i="4"/>
  <c r="IS80" i="4" s="1"/>
  <c r="IJ79" i="4"/>
  <c r="IT79" i="4" s="1"/>
  <c r="IK78" i="4"/>
  <c r="IU78" i="4" s="1"/>
  <c r="IC78" i="4"/>
  <c r="IM78" i="4" s="1"/>
  <c r="ID77" i="4"/>
  <c r="IN77" i="4" s="1"/>
  <c r="IE76" i="4"/>
  <c r="IO76" i="4" s="1"/>
  <c r="IF75" i="4"/>
  <c r="IP75" i="4" s="1"/>
  <c r="IG74" i="4"/>
  <c r="IQ74" i="4" s="1"/>
  <c r="IH73" i="4"/>
  <c r="IR73" i="4" s="1"/>
  <c r="II72" i="4"/>
  <c r="IS72" i="4" s="1"/>
  <c r="IJ71" i="4"/>
  <c r="IT71" i="4" s="1"/>
  <c r="IK70" i="4"/>
  <c r="IU70" i="4" s="1"/>
  <c r="IC70" i="4"/>
  <c r="IM70" i="4" s="1"/>
  <c r="ID69" i="4"/>
  <c r="IN69" i="4" s="1"/>
  <c r="IE68" i="4"/>
  <c r="IO68" i="4" s="1"/>
  <c r="IF67" i="4"/>
  <c r="IP67" i="4" s="1"/>
  <c r="IG66" i="4"/>
  <c r="IQ66" i="4" s="1"/>
  <c r="IH65" i="4"/>
  <c r="IR65" i="4" s="1"/>
  <c r="II64" i="4"/>
  <c r="IS64" i="4" s="1"/>
  <c r="IJ63" i="4"/>
  <c r="IT63" i="4" s="1"/>
  <c r="IK62" i="4"/>
  <c r="IU62" i="4" s="1"/>
  <c r="IC62" i="4"/>
  <c r="IM62" i="4" s="1"/>
  <c r="ID61" i="4"/>
  <c r="IN61" i="4" s="1"/>
  <c r="IE60" i="4"/>
  <c r="IO60" i="4" s="1"/>
  <c r="IF59" i="4"/>
  <c r="IP59" i="4" s="1"/>
  <c r="IG58" i="4"/>
  <c r="IQ58" i="4" s="1"/>
  <c r="IH57" i="4"/>
  <c r="IR57" i="4" s="1"/>
  <c r="II56" i="4"/>
  <c r="IS56" i="4" s="1"/>
  <c r="IJ55" i="4"/>
  <c r="IT55" i="4" s="1"/>
  <c r="IK54" i="4"/>
  <c r="IU54" i="4" s="1"/>
  <c r="IC54" i="4"/>
  <c r="IM54" i="4" s="1"/>
  <c r="IJ118" i="4"/>
  <c r="IT118" i="4" s="1"/>
  <c r="IK117" i="4"/>
  <c r="IU117" i="4" s="1"/>
  <c r="IC117" i="4"/>
  <c r="IM117" i="4" s="1"/>
  <c r="II118" i="4"/>
  <c r="IS118" i="4" s="1"/>
  <c r="IJ117" i="4"/>
  <c r="IT117" i="4" s="1"/>
  <c r="IK116" i="4"/>
  <c r="IU116" i="4" s="1"/>
  <c r="IC116" i="4"/>
  <c r="IM116" i="4" s="1"/>
  <c r="ID115" i="4"/>
  <c r="IN115" i="4" s="1"/>
  <c r="IE114" i="4"/>
  <c r="IO114" i="4" s="1"/>
  <c r="IF113" i="4"/>
  <c r="IP113" i="4" s="1"/>
  <c r="IG112" i="4"/>
  <c r="IQ112" i="4" s="1"/>
  <c r="IH111" i="4"/>
  <c r="IR111" i="4" s="1"/>
  <c r="II110" i="4"/>
  <c r="IS110" i="4" s="1"/>
  <c r="IJ109" i="4"/>
  <c r="IT109" i="4" s="1"/>
  <c r="IK108" i="4"/>
  <c r="IU108" i="4" s="1"/>
  <c r="IC108" i="4"/>
  <c r="IM108" i="4" s="1"/>
  <c r="ID107" i="4"/>
  <c r="IN107" i="4" s="1"/>
  <c r="IE106" i="4"/>
  <c r="IO106" i="4" s="1"/>
  <c r="IF105" i="4"/>
  <c r="IP105" i="4" s="1"/>
  <c r="IG104" i="4"/>
  <c r="IQ104" i="4" s="1"/>
  <c r="IH103" i="4"/>
  <c r="IR103" i="4" s="1"/>
  <c r="II102" i="4"/>
  <c r="IS102" i="4" s="1"/>
  <c r="IH118" i="4"/>
  <c r="IR118" i="4" s="1"/>
  <c r="II117" i="4"/>
  <c r="IS117" i="4" s="1"/>
  <c r="IJ116" i="4"/>
  <c r="IT116" i="4" s="1"/>
  <c r="IK115" i="4"/>
  <c r="IU115" i="4" s="1"/>
  <c r="IC115" i="4"/>
  <c r="IM115" i="4" s="1"/>
  <c r="ID114" i="4"/>
  <c r="IN114" i="4" s="1"/>
  <c r="IE113" i="4"/>
  <c r="IO113" i="4" s="1"/>
  <c r="IF112" i="4"/>
  <c r="IP112" i="4" s="1"/>
  <c r="IG111" i="4"/>
  <c r="IQ111" i="4" s="1"/>
  <c r="IH110" i="4"/>
  <c r="IR110" i="4" s="1"/>
  <c r="II109" i="4"/>
  <c r="IS109" i="4" s="1"/>
  <c r="IJ108" i="4"/>
  <c r="IT108" i="4" s="1"/>
  <c r="IK107" i="4"/>
  <c r="IU107" i="4" s="1"/>
  <c r="IC107" i="4"/>
  <c r="IM107" i="4" s="1"/>
  <c r="ID106" i="4"/>
  <c r="IN106" i="4" s="1"/>
  <c r="IE105" i="4"/>
  <c r="IO105" i="4" s="1"/>
  <c r="IF104" i="4"/>
  <c r="IP104" i="4" s="1"/>
  <c r="IG103" i="4"/>
  <c r="IQ103" i="4" s="1"/>
  <c r="IH102" i="4"/>
  <c r="IR102" i="4" s="1"/>
  <c r="II101" i="4"/>
  <c r="IS101" i="4" s="1"/>
  <c r="IJ100" i="4"/>
  <c r="IT100" i="4" s="1"/>
  <c r="IK99" i="4"/>
  <c r="IU99" i="4" s="1"/>
  <c r="IC99" i="4"/>
  <c r="IM99" i="4" s="1"/>
  <c r="ID98" i="4"/>
  <c r="IN98" i="4" s="1"/>
  <c r="IE97" i="4"/>
  <c r="IO97" i="4" s="1"/>
  <c r="IF96" i="4"/>
  <c r="IP96" i="4" s="1"/>
  <c r="IG95" i="4"/>
  <c r="IQ95" i="4" s="1"/>
  <c r="IH94" i="4"/>
  <c r="IR94" i="4" s="1"/>
  <c r="II93" i="4"/>
  <c r="IS93" i="4" s="1"/>
  <c r="IJ92" i="4"/>
  <c r="IT92" i="4" s="1"/>
  <c r="IK91" i="4"/>
  <c r="IU91" i="4" s="1"/>
  <c r="IC91" i="4"/>
  <c r="IM91" i="4" s="1"/>
  <c r="ID90" i="4"/>
  <c r="IN90" i="4" s="1"/>
  <c r="IE89" i="4"/>
  <c r="IO89" i="4" s="1"/>
  <c r="IF88" i="4"/>
  <c r="IP88" i="4" s="1"/>
  <c r="IG87" i="4"/>
  <c r="IQ87" i="4" s="1"/>
  <c r="IH86" i="4"/>
  <c r="IR86" i="4" s="1"/>
  <c r="II85" i="4"/>
  <c r="IS85" i="4" s="1"/>
  <c r="IJ84" i="4"/>
  <c r="IT84" i="4" s="1"/>
  <c r="IK83" i="4"/>
  <c r="IU83" i="4" s="1"/>
  <c r="IC83" i="4"/>
  <c r="IM83" i="4" s="1"/>
  <c r="ID82" i="4"/>
  <c r="IN82" i="4" s="1"/>
  <c r="IE81" i="4"/>
  <c r="IO81" i="4" s="1"/>
  <c r="IF80" i="4"/>
  <c r="IP80" i="4" s="1"/>
  <c r="IG79" i="4"/>
  <c r="IQ79" i="4" s="1"/>
  <c r="IH78" i="4"/>
  <c r="IR78" i="4" s="1"/>
  <c r="II77" i="4"/>
  <c r="IS77" i="4" s="1"/>
  <c r="IJ76" i="4"/>
  <c r="IT76" i="4" s="1"/>
  <c r="IK75" i="4"/>
  <c r="IU75" i="4" s="1"/>
  <c r="IC75" i="4"/>
  <c r="IM75" i="4" s="1"/>
  <c r="ID74" i="4"/>
  <c r="IN74" i="4" s="1"/>
  <c r="IE73" i="4"/>
  <c r="IO73" i="4" s="1"/>
  <c r="IF72" i="4"/>
  <c r="IP72" i="4" s="1"/>
  <c r="IG71" i="4"/>
  <c r="IQ71" i="4" s="1"/>
  <c r="IH70" i="4"/>
  <c r="IR70" i="4" s="1"/>
  <c r="II69" i="4"/>
  <c r="IS69" i="4" s="1"/>
  <c r="IJ68" i="4"/>
  <c r="IT68" i="4" s="1"/>
  <c r="IK67" i="4"/>
  <c r="IU67" i="4" s="1"/>
  <c r="IC67" i="4"/>
  <c r="IM67" i="4" s="1"/>
  <c r="ID66" i="4"/>
  <c r="IN66" i="4" s="1"/>
  <c r="IE65" i="4"/>
  <c r="IO65" i="4" s="1"/>
  <c r="IF64" i="4"/>
  <c r="IP64" i="4" s="1"/>
  <c r="IG63" i="4"/>
  <c r="IQ63" i="4" s="1"/>
  <c r="IH62" i="4"/>
  <c r="IR62" i="4" s="1"/>
  <c r="II61" i="4"/>
  <c r="IS61" i="4" s="1"/>
  <c r="IJ60" i="4"/>
  <c r="IT60" i="4" s="1"/>
  <c r="IK59" i="4"/>
  <c r="IU59" i="4" s="1"/>
  <c r="IC59" i="4"/>
  <c r="IM59" i="4" s="1"/>
  <c r="ID58" i="4"/>
  <c r="IN58" i="4" s="1"/>
  <c r="IE57" i="4"/>
  <c r="IO57" i="4" s="1"/>
  <c r="IF56" i="4"/>
  <c r="IP56" i="4" s="1"/>
  <c r="IG55" i="4"/>
  <c r="IQ55" i="4" s="1"/>
  <c r="IH54" i="4"/>
  <c r="IR54" i="4" s="1"/>
  <c r="II53" i="4"/>
  <c r="IS53" i="4" s="1"/>
  <c r="IJ52" i="4"/>
  <c r="IT52" i="4" s="1"/>
  <c r="IK51" i="4"/>
  <c r="IU51" i="4" s="1"/>
  <c r="IC51" i="4"/>
  <c r="IM51" i="4" s="1"/>
  <c r="ID50" i="4"/>
  <c r="IN50" i="4" s="1"/>
  <c r="IE49" i="4"/>
  <c r="IO49" i="4" s="1"/>
  <c r="IF48" i="4"/>
  <c r="IP48" i="4" s="1"/>
  <c r="IG47" i="4"/>
  <c r="IQ47" i="4" s="1"/>
  <c r="IH46" i="4"/>
  <c r="IR46" i="4" s="1"/>
  <c r="II45" i="4"/>
  <c r="IS45" i="4" s="1"/>
  <c r="IJ44" i="4"/>
  <c r="IT44" i="4" s="1"/>
  <c r="IK43" i="4"/>
  <c r="IU43" i="4" s="1"/>
  <c r="IC43" i="4"/>
  <c r="IM43" i="4" s="1"/>
  <c r="ID42" i="4"/>
  <c r="IN42" i="4" s="1"/>
  <c r="IE41" i="4"/>
  <c r="IO41" i="4" s="1"/>
  <c r="IF40" i="4"/>
  <c r="IP40" i="4" s="1"/>
  <c r="IG39" i="4"/>
  <c r="IQ39" i="4" s="1"/>
  <c r="IH38" i="4"/>
  <c r="IR38" i="4" s="1"/>
  <c r="II37" i="4"/>
  <c r="IS37" i="4" s="1"/>
  <c r="IJ36" i="4"/>
  <c r="IT36" i="4" s="1"/>
  <c r="IK35" i="4"/>
  <c r="IU35" i="4" s="1"/>
  <c r="IC35" i="4"/>
  <c r="IM35" i="4" s="1"/>
  <c r="ID34" i="4"/>
  <c r="IN34" i="4" s="1"/>
  <c r="IE33" i="4"/>
  <c r="IO33" i="4" s="1"/>
  <c r="IG118" i="4"/>
  <c r="IQ118" i="4" s="1"/>
  <c r="IH117" i="4"/>
  <c r="IR117" i="4" s="1"/>
  <c r="II116" i="4"/>
  <c r="IS116" i="4" s="1"/>
  <c r="IJ115" i="4"/>
  <c r="IT115" i="4" s="1"/>
  <c r="IK114" i="4"/>
  <c r="IU114" i="4" s="1"/>
  <c r="IC114" i="4"/>
  <c r="IM114" i="4" s="1"/>
  <c r="ID113" i="4"/>
  <c r="IN113" i="4" s="1"/>
  <c r="IE112" i="4"/>
  <c r="IO112" i="4" s="1"/>
  <c r="IF111" i="4"/>
  <c r="IP111" i="4" s="1"/>
  <c r="IG110" i="4"/>
  <c r="IQ110" i="4" s="1"/>
  <c r="IH109" i="4"/>
  <c r="IR109" i="4" s="1"/>
  <c r="II108" i="4"/>
  <c r="IS108" i="4" s="1"/>
  <c r="IJ107" i="4"/>
  <c r="IT107" i="4" s="1"/>
  <c r="IK106" i="4"/>
  <c r="IU106" i="4" s="1"/>
  <c r="IC106" i="4"/>
  <c r="IM106" i="4" s="1"/>
  <c r="ID105" i="4"/>
  <c r="IN105" i="4" s="1"/>
  <c r="IE104" i="4"/>
  <c r="IO104" i="4" s="1"/>
  <c r="IF103" i="4"/>
  <c r="IP103" i="4" s="1"/>
  <c r="IG102" i="4"/>
  <c r="IQ102" i="4" s="1"/>
  <c r="IH101" i="4"/>
  <c r="IR101" i="4" s="1"/>
  <c r="II100" i="4"/>
  <c r="IS100" i="4" s="1"/>
  <c r="IJ99" i="4"/>
  <c r="IT99" i="4" s="1"/>
  <c r="IK98" i="4"/>
  <c r="IU98" i="4" s="1"/>
  <c r="IC98" i="4"/>
  <c r="IM98" i="4" s="1"/>
  <c r="ID97" i="4"/>
  <c r="IN97" i="4" s="1"/>
  <c r="IE96" i="4"/>
  <c r="IO96" i="4" s="1"/>
  <c r="IF95" i="4"/>
  <c r="IP95" i="4" s="1"/>
  <c r="IG94" i="4"/>
  <c r="IQ94" i="4" s="1"/>
  <c r="IH93" i="4"/>
  <c r="IR93" i="4" s="1"/>
  <c r="II92" i="4"/>
  <c r="IS92" i="4" s="1"/>
  <c r="IJ91" i="4"/>
  <c r="IT91" i="4" s="1"/>
  <c r="IK90" i="4"/>
  <c r="IU90" i="4" s="1"/>
  <c r="IC90" i="4"/>
  <c r="IM90" i="4" s="1"/>
  <c r="ID89" i="4"/>
  <c r="IN89" i="4" s="1"/>
  <c r="IE88" i="4"/>
  <c r="IO88" i="4" s="1"/>
  <c r="IF87" i="4"/>
  <c r="IP87" i="4" s="1"/>
  <c r="IG86" i="4"/>
  <c r="IQ86" i="4" s="1"/>
  <c r="IH85" i="4"/>
  <c r="IR85" i="4" s="1"/>
  <c r="II84" i="4"/>
  <c r="IS84" i="4" s="1"/>
  <c r="IJ83" i="4"/>
  <c r="IT83" i="4" s="1"/>
  <c r="IK82" i="4"/>
  <c r="IU82" i="4" s="1"/>
  <c r="IC82" i="4"/>
  <c r="IM82" i="4" s="1"/>
  <c r="ID81" i="4"/>
  <c r="IN81" i="4" s="1"/>
  <c r="IE80" i="4"/>
  <c r="IO80" i="4" s="1"/>
  <c r="IF79" i="4"/>
  <c r="IP79" i="4" s="1"/>
  <c r="IG78" i="4"/>
  <c r="IQ78" i="4" s="1"/>
  <c r="IH77" i="4"/>
  <c r="IR77" i="4" s="1"/>
  <c r="II76" i="4"/>
  <c r="IS76" i="4" s="1"/>
  <c r="IJ75" i="4"/>
  <c r="IT75" i="4" s="1"/>
  <c r="IK74" i="4"/>
  <c r="IU74" i="4" s="1"/>
  <c r="IC74" i="4"/>
  <c r="IM74" i="4" s="1"/>
  <c r="ID73" i="4"/>
  <c r="IN73" i="4" s="1"/>
  <c r="IE72" i="4"/>
  <c r="IO72" i="4" s="1"/>
  <c r="IF71" i="4"/>
  <c r="IP71" i="4" s="1"/>
  <c r="IG70" i="4"/>
  <c r="IQ70" i="4" s="1"/>
  <c r="IH69" i="4"/>
  <c r="IR69" i="4" s="1"/>
  <c r="II68" i="4"/>
  <c r="IS68" i="4" s="1"/>
  <c r="IJ67" i="4"/>
  <c r="IT67" i="4" s="1"/>
  <c r="IK66" i="4"/>
  <c r="IU66" i="4" s="1"/>
  <c r="IC66" i="4"/>
  <c r="IM66" i="4" s="1"/>
  <c r="ID65" i="4"/>
  <c r="IN65" i="4" s="1"/>
  <c r="IE64" i="4"/>
  <c r="IO64" i="4" s="1"/>
  <c r="IF63" i="4"/>
  <c r="IP63" i="4" s="1"/>
  <c r="IG62" i="4"/>
  <c r="IQ62" i="4" s="1"/>
  <c r="IH61" i="4"/>
  <c r="IR61" i="4" s="1"/>
  <c r="II60" i="4"/>
  <c r="IS60" i="4" s="1"/>
  <c r="IJ59" i="4"/>
  <c r="IT59" i="4" s="1"/>
  <c r="IK58" i="4"/>
  <c r="IU58" i="4" s="1"/>
  <c r="IC58" i="4"/>
  <c r="IM58" i="4" s="1"/>
  <c r="IF118" i="4"/>
  <c r="IP118" i="4" s="1"/>
  <c r="IG117" i="4"/>
  <c r="IQ117" i="4" s="1"/>
  <c r="IH116" i="4"/>
  <c r="IR116" i="4" s="1"/>
  <c r="II115" i="4"/>
  <c r="IS115" i="4" s="1"/>
  <c r="IJ114" i="4"/>
  <c r="IT114" i="4" s="1"/>
  <c r="IK113" i="4"/>
  <c r="IU113" i="4" s="1"/>
  <c r="IC113" i="4"/>
  <c r="IM113" i="4" s="1"/>
  <c r="ID112" i="4"/>
  <c r="IN112" i="4" s="1"/>
  <c r="IE111" i="4"/>
  <c r="IO111" i="4" s="1"/>
  <c r="IF110" i="4"/>
  <c r="IP110" i="4" s="1"/>
  <c r="IG109" i="4"/>
  <c r="IQ109" i="4" s="1"/>
  <c r="IH108" i="4"/>
  <c r="IR108" i="4" s="1"/>
  <c r="IE118" i="4"/>
  <c r="IO118" i="4" s="1"/>
  <c r="IF117" i="4"/>
  <c r="IP117" i="4" s="1"/>
  <c r="IG116" i="4"/>
  <c r="IQ116" i="4" s="1"/>
  <c r="IH115" i="4"/>
  <c r="IR115" i="4" s="1"/>
  <c r="II114" i="4"/>
  <c r="IS114" i="4" s="1"/>
  <c r="IJ113" i="4"/>
  <c r="IT113" i="4" s="1"/>
  <c r="IK112" i="4"/>
  <c r="IU112" i="4" s="1"/>
  <c r="IC112" i="4"/>
  <c r="IM112" i="4" s="1"/>
  <c r="ID111" i="4"/>
  <c r="IN111" i="4" s="1"/>
  <c r="IE110" i="4"/>
  <c r="IO110" i="4" s="1"/>
  <c r="IF109" i="4"/>
  <c r="IP109" i="4" s="1"/>
  <c r="IG108" i="4"/>
  <c r="IQ108" i="4" s="1"/>
  <c r="IH107" i="4"/>
  <c r="IR107" i="4" s="1"/>
  <c r="II106" i="4"/>
  <c r="IS106" i="4" s="1"/>
  <c r="IJ105" i="4"/>
  <c r="IT105" i="4" s="1"/>
  <c r="IK104" i="4"/>
  <c r="IU104" i="4" s="1"/>
  <c r="IC104" i="4"/>
  <c r="IM104" i="4" s="1"/>
  <c r="ID103" i="4"/>
  <c r="IN103" i="4" s="1"/>
  <c r="IE102" i="4"/>
  <c r="IO102" i="4" s="1"/>
  <c r="IF101" i="4"/>
  <c r="IP101" i="4" s="1"/>
  <c r="IG100" i="4"/>
  <c r="IQ100" i="4" s="1"/>
  <c r="IH99" i="4"/>
  <c r="IR99" i="4" s="1"/>
  <c r="II98" i="4"/>
  <c r="IS98" i="4" s="1"/>
  <c r="IJ97" i="4"/>
  <c r="IT97" i="4" s="1"/>
  <c r="IK96" i="4"/>
  <c r="IU96" i="4" s="1"/>
  <c r="IC96" i="4"/>
  <c r="IM96" i="4" s="1"/>
  <c r="ID95" i="4"/>
  <c r="IN95" i="4" s="1"/>
  <c r="IE94" i="4"/>
  <c r="IO94" i="4" s="1"/>
  <c r="IF93" i="4"/>
  <c r="IP93" i="4" s="1"/>
  <c r="IG92" i="4"/>
  <c r="IQ92" i="4" s="1"/>
  <c r="IH91" i="4"/>
  <c r="IR91" i="4" s="1"/>
  <c r="II90" i="4"/>
  <c r="IS90" i="4" s="1"/>
  <c r="IJ89" i="4"/>
  <c r="IT89" i="4" s="1"/>
  <c r="IK88" i="4"/>
  <c r="IU88" i="4" s="1"/>
  <c r="IC88" i="4"/>
  <c r="IM88" i="4" s="1"/>
  <c r="ID87" i="4"/>
  <c r="IN87" i="4" s="1"/>
  <c r="IE86" i="4"/>
  <c r="IO86" i="4" s="1"/>
  <c r="IF85" i="4"/>
  <c r="IP85" i="4" s="1"/>
  <c r="IG84" i="4"/>
  <c r="IQ84" i="4" s="1"/>
  <c r="IH83" i="4"/>
  <c r="IR83" i="4" s="1"/>
  <c r="II82" i="4"/>
  <c r="IS82" i="4" s="1"/>
  <c r="IJ81" i="4"/>
  <c r="IT81" i="4" s="1"/>
  <c r="IK80" i="4"/>
  <c r="IU80" i="4" s="1"/>
  <c r="IC80" i="4"/>
  <c r="IM80" i="4" s="1"/>
  <c r="ID79" i="4"/>
  <c r="IN79" i="4" s="1"/>
  <c r="IE78" i="4"/>
  <c r="IO78" i="4" s="1"/>
  <c r="ID118" i="4"/>
  <c r="IN118" i="4" s="1"/>
  <c r="IE117" i="4"/>
  <c r="IO117" i="4" s="1"/>
  <c r="IF116" i="4"/>
  <c r="IP116" i="4" s="1"/>
  <c r="IG115" i="4"/>
  <c r="IQ115" i="4" s="1"/>
  <c r="IH114" i="4"/>
  <c r="IR114" i="4" s="1"/>
  <c r="II113" i="4"/>
  <c r="IS113" i="4" s="1"/>
  <c r="IJ112" i="4"/>
  <c r="IT112" i="4" s="1"/>
  <c r="IK111" i="4"/>
  <c r="IU111" i="4" s="1"/>
  <c r="IC111" i="4"/>
  <c r="IM111" i="4" s="1"/>
  <c r="ID110" i="4"/>
  <c r="IN110" i="4" s="1"/>
  <c r="IE109" i="4"/>
  <c r="IO109" i="4" s="1"/>
  <c r="IF108" i="4"/>
  <c r="IP108" i="4" s="1"/>
  <c r="IG107" i="4"/>
  <c r="IQ107" i="4" s="1"/>
  <c r="IH106" i="4"/>
  <c r="IR106" i="4" s="1"/>
  <c r="II105" i="4"/>
  <c r="IS105" i="4" s="1"/>
  <c r="IJ104" i="4"/>
  <c r="IT104" i="4" s="1"/>
  <c r="IK103" i="4"/>
  <c r="IU103" i="4" s="1"/>
  <c r="IC103" i="4"/>
  <c r="IM103" i="4" s="1"/>
  <c r="ID102" i="4"/>
  <c r="IN102" i="4" s="1"/>
  <c r="IE101" i="4"/>
  <c r="IO101" i="4" s="1"/>
  <c r="IF100" i="4"/>
  <c r="IP100" i="4" s="1"/>
  <c r="IG99" i="4"/>
  <c r="IQ99" i="4" s="1"/>
  <c r="IH98" i="4"/>
  <c r="IR98" i="4" s="1"/>
  <c r="II97" i="4"/>
  <c r="IS97" i="4" s="1"/>
  <c r="IJ96" i="4"/>
  <c r="IT96" i="4" s="1"/>
  <c r="IK95" i="4"/>
  <c r="IU95" i="4" s="1"/>
  <c r="ID116" i="4"/>
  <c r="IN116" i="4" s="1"/>
  <c r="IC109" i="4"/>
  <c r="IM109" i="4" s="1"/>
  <c r="IC105" i="4"/>
  <c r="IM105" i="4" s="1"/>
  <c r="IJ101" i="4"/>
  <c r="IT101" i="4" s="1"/>
  <c r="IE99" i="4"/>
  <c r="IO99" i="4" s="1"/>
  <c r="IC97" i="4"/>
  <c r="IM97" i="4" s="1"/>
  <c r="IJ94" i="4"/>
  <c r="IT94" i="4" s="1"/>
  <c r="IC93" i="4"/>
  <c r="IM93" i="4" s="1"/>
  <c r="IE91" i="4"/>
  <c r="IO91" i="4" s="1"/>
  <c r="IG89" i="4"/>
  <c r="IQ89" i="4" s="1"/>
  <c r="II87" i="4"/>
  <c r="IS87" i="4" s="1"/>
  <c r="IK85" i="4"/>
  <c r="IU85" i="4" s="1"/>
  <c r="ID84" i="4"/>
  <c r="IN84" i="4" s="1"/>
  <c r="IF82" i="4"/>
  <c r="IP82" i="4" s="1"/>
  <c r="IH80" i="4"/>
  <c r="IR80" i="4" s="1"/>
  <c r="IJ78" i="4"/>
  <c r="IT78" i="4" s="1"/>
  <c r="IE77" i="4"/>
  <c r="IO77" i="4" s="1"/>
  <c r="II75" i="4"/>
  <c r="IS75" i="4" s="1"/>
  <c r="IF74" i="4"/>
  <c r="IP74" i="4" s="1"/>
  <c r="IK72" i="4"/>
  <c r="IU72" i="4" s="1"/>
  <c r="IH71" i="4"/>
  <c r="IR71" i="4" s="1"/>
  <c r="ID70" i="4"/>
  <c r="IN70" i="4" s="1"/>
  <c r="IH68" i="4"/>
  <c r="IR68" i="4" s="1"/>
  <c r="IE67" i="4"/>
  <c r="IO67" i="4" s="1"/>
  <c r="IJ65" i="4"/>
  <c r="IT65" i="4" s="1"/>
  <c r="IG64" i="4"/>
  <c r="IQ64" i="4" s="1"/>
  <c r="IC63" i="4"/>
  <c r="IM63" i="4" s="1"/>
  <c r="IG61" i="4"/>
  <c r="IQ61" i="4" s="1"/>
  <c r="ID60" i="4"/>
  <c r="IN60" i="4" s="1"/>
  <c r="II58" i="4"/>
  <c r="IS58" i="4" s="1"/>
  <c r="IF57" i="4"/>
  <c r="IP57" i="4" s="1"/>
  <c r="ID56" i="4"/>
  <c r="IN56" i="4" s="1"/>
  <c r="IC55" i="4"/>
  <c r="IM55" i="4" s="1"/>
  <c r="IJ53" i="4"/>
  <c r="IT53" i="4" s="1"/>
  <c r="II52" i="4"/>
  <c r="IS52" i="4" s="1"/>
  <c r="II51" i="4"/>
  <c r="IS51" i="4" s="1"/>
  <c r="II50" i="4"/>
  <c r="IS50" i="4" s="1"/>
  <c r="II49" i="4"/>
  <c r="IS49" i="4" s="1"/>
  <c r="II48" i="4"/>
  <c r="IS48" i="4" s="1"/>
  <c r="II47" i="4"/>
  <c r="IS47" i="4" s="1"/>
  <c r="II46" i="4"/>
  <c r="IS46" i="4" s="1"/>
  <c r="IH45" i="4"/>
  <c r="IR45" i="4" s="1"/>
  <c r="IH44" i="4"/>
  <c r="IR44" i="4" s="1"/>
  <c r="IH43" i="4"/>
  <c r="IR43" i="4" s="1"/>
  <c r="IH42" i="4"/>
  <c r="IR42" i="4" s="1"/>
  <c r="IH41" i="4"/>
  <c r="IR41" i="4" s="1"/>
  <c r="IH40" i="4"/>
  <c r="IR40" i="4" s="1"/>
  <c r="IH39" i="4"/>
  <c r="IR39" i="4" s="1"/>
  <c r="IG38" i="4"/>
  <c r="IQ38" i="4" s="1"/>
  <c r="IG37" i="4"/>
  <c r="IQ37" i="4" s="1"/>
  <c r="IG36" i="4"/>
  <c r="IQ36" i="4" s="1"/>
  <c r="IG35" i="4"/>
  <c r="IQ35" i="4" s="1"/>
  <c r="IG34" i="4"/>
  <c r="IQ34" i="4" s="1"/>
  <c r="IG33" i="4"/>
  <c r="IQ33" i="4" s="1"/>
  <c r="IG32" i="4"/>
  <c r="IQ32" i="4" s="1"/>
  <c r="IH31" i="4"/>
  <c r="IR31" i="4" s="1"/>
  <c r="II30" i="4"/>
  <c r="IS30" i="4" s="1"/>
  <c r="IJ29" i="4"/>
  <c r="IT29" i="4" s="1"/>
  <c r="IK28" i="4"/>
  <c r="IU28" i="4" s="1"/>
  <c r="IC28" i="4"/>
  <c r="IM28" i="4" s="1"/>
  <c r="ID27" i="4"/>
  <c r="IN27" i="4" s="1"/>
  <c r="IE26" i="4"/>
  <c r="IO26" i="4" s="1"/>
  <c r="IF25" i="4"/>
  <c r="IP25" i="4" s="1"/>
  <c r="IG24" i="4"/>
  <c r="IQ24" i="4" s="1"/>
  <c r="IH23" i="4"/>
  <c r="IR23" i="4" s="1"/>
  <c r="II22" i="4"/>
  <c r="IS22" i="4" s="1"/>
  <c r="IJ21" i="4"/>
  <c r="IT21" i="4" s="1"/>
  <c r="IK20" i="4"/>
  <c r="IU20" i="4" s="1"/>
  <c r="IC20" i="4"/>
  <c r="IM20" i="4" s="1"/>
  <c r="ID19" i="4"/>
  <c r="IN19" i="4" s="1"/>
  <c r="IE18" i="4"/>
  <c r="IO18" i="4" s="1"/>
  <c r="IF17" i="4"/>
  <c r="IP17" i="4" s="1"/>
  <c r="IG16" i="4"/>
  <c r="IQ16" i="4" s="1"/>
  <c r="IH15" i="4"/>
  <c r="IR15" i="4" s="1"/>
  <c r="IS14" i="4"/>
  <c r="IJ13" i="4"/>
  <c r="IT13" i="4" s="1"/>
  <c r="IK12" i="4"/>
  <c r="IU12" i="4" s="1"/>
  <c r="IC12" i="4"/>
  <c r="IM12" i="4" s="1"/>
  <c r="ID11" i="4"/>
  <c r="IN11" i="4" s="1"/>
  <c r="IE10" i="4"/>
  <c r="IO10" i="4" s="1"/>
  <c r="IF9" i="4"/>
  <c r="IP9" i="4" s="1"/>
  <c r="IE115" i="4"/>
  <c r="IO115" i="4" s="1"/>
  <c r="ID108" i="4"/>
  <c r="IN108" i="4" s="1"/>
  <c r="IH104" i="4"/>
  <c r="IR104" i="4" s="1"/>
  <c r="IG101" i="4"/>
  <c r="IQ101" i="4" s="1"/>
  <c r="ID99" i="4"/>
  <c r="IN99" i="4" s="1"/>
  <c r="IH96" i="4"/>
  <c r="IR96" i="4" s="1"/>
  <c r="II94" i="4"/>
  <c r="IS94" i="4" s="1"/>
  <c r="IK92" i="4"/>
  <c r="IU92" i="4" s="1"/>
  <c r="ID91" i="4"/>
  <c r="IN91" i="4" s="1"/>
  <c r="IF89" i="4"/>
  <c r="IP89" i="4" s="1"/>
  <c r="IH87" i="4"/>
  <c r="IR87" i="4" s="1"/>
  <c r="IJ85" i="4"/>
  <c r="IT85" i="4" s="1"/>
  <c r="IC84" i="4"/>
  <c r="IM84" i="4" s="1"/>
  <c r="IE82" i="4"/>
  <c r="IO82" i="4" s="1"/>
  <c r="IG80" i="4"/>
  <c r="IQ80" i="4" s="1"/>
  <c r="II78" i="4"/>
  <c r="IS78" i="4" s="1"/>
  <c r="IC77" i="4"/>
  <c r="IM77" i="4" s="1"/>
  <c r="IH75" i="4"/>
  <c r="IR75" i="4" s="1"/>
  <c r="IE74" i="4"/>
  <c r="IO74" i="4" s="1"/>
  <c r="IJ72" i="4"/>
  <c r="IT72" i="4" s="1"/>
  <c r="IE71" i="4"/>
  <c r="IO71" i="4" s="1"/>
  <c r="IK69" i="4"/>
  <c r="IU69" i="4" s="1"/>
  <c r="IG68" i="4"/>
  <c r="IQ68" i="4" s="1"/>
  <c r="ID67" i="4"/>
  <c r="IN67" i="4" s="1"/>
  <c r="II65" i="4"/>
  <c r="IS65" i="4" s="1"/>
  <c r="IN64" i="4"/>
  <c r="IJ62" i="4"/>
  <c r="IT62" i="4" s="1"/>
  <c r="IF61" i="4"/>
  <c r="IP61" i="4" s="1"/>
  <c r="IC60" i="4"/>
  <c r="IM60" i="4" s="1"/>
  <c r="IH58" i="4"/>
  <c r="IR58" i="4" s="1"/>
  <c r="ID57" i="4"/>
  <c r="IN57" i="4" s="1"/>
  <c r="IC56" i="4"/>
  <c r="IM56" i="4" s="1"/>
  <c r="IJ54" i="4"/>
  <c r="IT54" i="4" s="1"/>
  <c r="IH53" i="4"/>
  <c r="IR53" i="4" s="1"/>
  <c r="IH52" i="4"/>
  <c r="IR52" i="4" s="1"/>
  <c r="IH51" i="4"/>
  <c r="IR51" i="4" s="1"/>
  <c r="IH50" i="4"/>
  <c r="IR50" i="4" s="1"/>
  <c r="IH49" i="4"/>
  <c r="IR49" i="4" s="1"/>
  <c r="IH48" i="4"/>
  <c r="IR48" i="4" s="1"/>
  <c r="IH47" i="4"/>
  <c r="IR47" i="4" s="1"/>
  <c r="IG46" i="4"/>
  <c r="IQ46" i="4" s="1"/>
  <c r="IG45" i="4"/>
  <c r="IQ45" i="4" s="1"/>
  <c r="IG44" i="4"/>
  <c r="IQ44" i="4" s="1"/>
  <c r="IG43" i="4"/>
  <c r="IQ43" i="4" s="1"/>
  <c r="IG42" i="4"/>
  <c r="IQ42" i="4" s="1"/>
  <c r="IG41" i="4"/>
  <c r="IQ41" i="4" s="1"/>
  <c r="IG40" i="4"/>
  <c r="IQ40" i="4" s="1"/>
  <c r="IF39" i="4"/>
  <c r="IP39" i="4" s="1"/>
  <c r="IF38" i="4"/>
  <c r="IP38" i="4" s="1"/>
  <c r="IF37" i="4"/>
  <c r="IP37" i="4" s="1"/>
  <c r="IF36" i="4"/>
  <c r="IP36" i="4" s="1"/>
  <c r="IF35" i="4"/>
  <c r="IP35" i="4" s="1"/>
  <c r="IF34" i="4"/>
  <c r="IP34" i="4" s="1"/>
  <c r="IF33" i="4"/>
  <c r="IP33" i="4" s="1"/>
  <c r="IF32" i="4"/>
  <c r="IP32" i="4" s="1"/>
  <c r="IG31" i="4"/>
  <c r="IQ31" i="4" s="1"/>
  <c r="IH30" i="4"/>
  <c r="IR30" i="4" s="1"/>
  <c r="II29" i="4"/>
  <c r="IS29" i="4" s="1"/>
  <c r="IJ28" i="4"/>
  <c r="IT28" i="4" s="1"/>
  <c r="IK27" i="4"/>
  <c r="IU27" i="4" s="1"/>
  <c r="IC27" i="4"/>
  <c r="IM27" i="4" s="1"/>
  <c r="ID26" i="4"/>
  <c r="IN26" i="4" s="1"/>
  <c r="IE25" i="4"/>
  <c r="IO25" i="4" s="1"/>
  <c r="IF24" i="4"/>
  <c r="IP24" i="4" s="1"/>
  <c r="IG23" i="4"/>
  <c r="IQ23" i="4" s="1"/>
  <c r="IH22" i="4"/>
  <c r="IR22" i="4" s="1"/>
  <c r="II21" i="4"/>
  <c r="IS21" i="4" s="1"/>
  <c r="IJ20" i="4"/>
  <c r="IT20" i="4" s="1"/>
  <c r="IK19" i="4"/>
  <c r="IU19" i="4" s="1"/>
  <c r="IC19" i="4"/>
  <c r="IM19" i="4" s="1"/>
  <c r="ID18" i="4"/>
  <c r="IN18" i="4" s="1"/>
  <c r="IE17" i="4"/>
  <c r="IO17" i="4" s="1"/>
  <c r="IF16" i="4"/>
  <c r="IP16" i="4" s="1"/>
  <c r="IG15" i="4"/>
  <c r="IQ15" i="4" s="1"/>
  <c r="IF114" i="4"/>
  <c r="IP114" i="4" s="1"/>
  <c r="II107" i="4"/>
  <c r="IS107" i="4" s="1"/>
  <c r="ID104" i="4"/>
  <c r="IN104" i="4" s="1"/>
  <c r="IC101" i="4"/>
  <c r="IM101" i="4" s="1"/>
  <c r="IJ98" i="4"/>
  <c r="IT98" i="4" s="1"/>
  <c r="IG96" i="4"/>
  <c r="IQ96" i="4" s="1"/>
  <c r="IF94" i="4"/>
  <c r="IP94" i="4" s="1"/>
  <c r="IH92" i="4"/>
  <c r="IR92" i="4" s="1"/>
  <c r="IJ90" i="4"/>
  <c r="IT90" i="4" s="1"/>
  <c r="IC89" i="4"/>
  <c r="IM89" i="4" s="1"/>
  <c r="IE87" i="4"/>
  <c r="IO87" i="4" s="1"/>
  <c r="IG85" i="4"/>
  <c r="IQ85" i="4" s="1"/>
  <c r="II83" i="4"/>
  <c r="IS83" i="4" s="1"/>
  <c r="IK81" i="4"/>
  <c r="IU81" i="4" s="1"/>
  <c r="ID80" i="4"/>
  <c r="IN80" i="4" s="1"/>
  <c r="IF78" i="4"/>
  <c r="IP78" i="4" s="1"/>
  <c r="IK76" i="4"/>
  <c r="IU76" i="4" s="1"/>
  <c r="IG75" i="4"/>
  <c r="IQ75" i="4" s="1"/>
  <c r="IK73" i="4"/>
  <c r="IU73" i="4" s="1"/>
  <c r="IH72" i="4"/>
  <c r="IR72" i="4" s="1"/>
  <c r="ID71" i="4"/>
  <c r="IN71" i="4" s="1"/>
  <c r="IJ69" i="4"/>
  <c r="IT69" i="4" s="1"/>
  <c r="IF68" i="4"/>
  <c r="IP68" i="4" s="1"/>
  <c r="IJ66" i="4"/>
  <c r="IT66" i="4" s="1"/>
  <c r="IG65" i="4"/>
  <c r="IQ65" i="4" s="1"/>
  <c r="IC64" i="4"/>
  <c r="IM64" i="4" s="1"/>
  <c r="II62" i="4"/>
  <c r="IS62" i="4" s="1"/>
  <c r="IE61" i="4"/>
  <c r="IO61" i="4" s="1"/>
  <c r="II59" i="4"/>
  <c r="IS59" i="4" s="1"/>
  <c r="IF58" i="4"/>
  <c r="IP58" i="4" s="1"/>
  <c r="IC57" i="4"/>
  <c r="IM57" i="4" s="1"/>
  <c r="IK55" i="4"/>
  <c r="IU55" i="4" s="1"/>
  <c r="II54" i="4"/>
  <c r="IS54" i="4" s="1"/>
  <c r="IG53" i="4"/>
  <c r="IQ53" i="4" s="1"/>
  <c r="IG52" i="4"/>
  <c r="IQ52" i="4" s="1"/>
  <c r="IG51" i="4"/>
  <c r="IQ51" i="4" s="1"/>
  <c r="IG50" i="4"/>
  <c r="IQ50" i="4" s="1"/>
  <c r="IG49" i="4"/>
  <c r="IQ49" i="4" s="1"/>
  <c r="IG48" i="4"/>
  <c r="IQ48" i="4" s="1"/>
  <c r="IF47" i="4"/>
  <c r="IP47" i="4" s="1"/>
  <c r="IF46" i="4"/>
  <c r="IP46" i="4" s="1"/>
  <c r="IF45" i="4"/>
  <c r="IP45" i="4" s="1"/>
  <c r="IF44" i="4"/>
  <c r="IP44" i="4" s="1"/>
  <c r="IF43" i="4"/>
  <c r="IP43" i="4" s="1"/>
  <c r="IF42" i="4"/>
  <c r="IP42" i="4" s="1"/>
  <c r="IF41" i="4"/>
  <c r="IP41" i="4" s="1"/>
  <c r="IE40" i="4"/>
  <c r="IO40" i="4" s="1"/>
  <c r="IE39" i="4"/>
  <c r="IO39" i="4" s="1"/>
  <c r="IE38" i="4"/>
  <c r="IO38" i="4" s="1"/>
  <c r="IE37" i="4"/>
  <c r="IO37" i="4" s="1"/>
  <c r="IE36" i="4"/>
  <c r="IO36" i="4" s="1"/>
  <c r="IE35" i="4"/>
  <c r="IO35" i="4" s="1"/>
  <c r="IE34" i="4"/>
  <c r="IO34" i="4" s="1"/>
  <c r="ID33" i="4"/>
  <c r="IN33" i="4" s="1"/>
  <c r="IE32" i="4"/>
  <c r="IO32" i="4" s="1"/>
  <c r="IF31" i="4"/>
  <c r="IP31" i="4" s="1"/>
  <c r="IG30" i="4"/>
  <c r="IQ30" i="4" s="1"/>
  <c r="IH29" i="4"/>
  <c r="IR29" i="4" s="1"/>
  <c r="II28" i="4"/>
  <c r="IS28" i="4" s="1"/>
  <c r="IJ27" i="4"/>
  <c r="IT27" i="4" s="1"/>
  <c r="IK26" i="4"/>
  <c r="IU26" i="4" s="1"/>
  <c r="IC26" i="4"/>
  <c r="IM26" i="4" s="1"/>
  <c r="ID25" i="4"/>
  <c r="IN25" i="4" s="1"/>
  <c r="IE24" i="4"/>
  <c r="IO24" i="4" s="1"/>
  <c r="IF23" i="4"/>
  <c r="IP23" i="4" s="1"/>
  <c r="IG22" i="4"/>
  <c r="IQ22" i="4" s="1"/>
  <c r="IH21" i="4"/>
  <c r="IR21" i="4" s="1"/>
  <c r="II20" i="4"/>
  <c r="IS20" i="4" s="1"/>
  <c r="IJ19" i="4"/>
  <c r="IT19" i="4" s="1"/>
  <c r="IK18" i="4"/>
  <c r="IU18" i="4" s="1"/>
  <c r="IC18" i="4"/>
  <c r="IM18" i="4" s="1"/>
  <c r="ID17" i="4"/>
  <c r="IN17" i="4" s="1"/>
  <c r="IE16" i="4"/>
  <c r="IO16" i="4" s="1"/>
  <c r="IF15" i="4"/>
  <c r="IP15" i="4" s="1"/>
  <c r="IQ14" i="4"/>
  <c r="IH13" i="4"/>
  <c r="IR13" i="4" s="1"/>
  <c r="II12" i="4"/>
  <c r="IS12" i="4" s="1"/>
  <c r="IJ11" i="4"/>
  <c r="IT11" i="4" s="1"/>
  <c r="IK10" i="4"/>
  <c r="IU10" i="4" s="1"/>
  <c r="IG113" i="4"/>
  <c r="IQ113" i="4" s="1"/>
  <c r="IE107" i="4"/>
  <c r="IO107" i="4" s="1"/>
  <c r="II103" i="4"/>
  <c r="IS103" i="4" s="1"/>
  <c r="IK100" i="4"/>
  <c r="IU100" i="4" s="1"/>
  <c r="IF98" i="4"/>
  <c r="IP98" i="4" s="1"/>
  <c r="ID96" i="4"/>
  <c r="IN96" i="4" s="1"/>
  <c r="ID94" i="4"/>
  <c r="IN94" i="4" s="1"/>
  <c r="IF92" i="4"/>
  <c r="IP92" i="4" s="1"/>
  <c r="IH90" i="4"/>
  <c r="IR90" i="4" s="1"/>
  <c r="IJ88" i="4"/>
  <c r="IT88" i="4" s="1"/>
  <c r="IC87" i="4"/>
  <c r="IM87" i="4" s="1"/>
  <c r="IE85" i="4"/>
  <c r="IO85" i="4" s="1"/>
  <c r="IG83" i="4"/>
  <c r="IQ83" i="4" s="1"/>
  <c r="II81" i="4"/>
  <c r="IS81" i="4" s="1"/>
  <c r="IK79" i="4"/>
  <c r="IU79" i="4" s="1"/>
  <c r="ID78" i="4"/>
  <c r="IN78" i="4" s="1"/>
  <c r="IH76" i="4"/>
  <c r="IR76" i="4" s="1"/>
  <c r="IE75" i="4"/>
  <c r="IO75" i="4" s="1"/>
  <c r="IJ73" i="4"/>
  <c r="IT73" i="4" s="1"/>
  <c r="IG72" i="4"/>
  <c r="IQ72" i="4" s="1"/>
  <c r="IC71" i="4"/>
  <c r="IM71" i="4" s="1"/>
  <c r="IG69" i="4"/>
  <c r="IQ69" i="4" s="1"/>
  <c r="ID68" i="4"/>
  <c r="IN68" i="4" s="1"/>
  <c r="II66" i="4"/>
  <c r="IS66" i="4" s="1"/>
  <c r="IF65" i="4"/>
  <c r="IP65" i="4" s="1"/>
  <c r="IK63" i="4"/>
  <c r="IU63" i="4" s="1"/>
  <c r="IF62" i="4"/>
  <c r="IP62" i="4" s="1"/>
  <c r="IC61" i="4"/>
  <c r="IM61" i="4" s="1"/>
  <c r="IH59" i="4"/>
  <c r="IR59" i="4" s="1"/>
  <c r="IE58" i="4"/>
  <c r="IO58" i="4" s="1"/>
  <c r="IK56" i="4"/>
  <c r="IU56" i="4" s="1"/>
  <c r="II55" i="4"/>
  <c r="IS55" i="4" s="1"/>
  <c r="IG54" i="4"/>
  <c r="IQ54" i="4" s="1"/>
  <c r="IF53" i="4"/>
  <c r="IP53" i="4" s="1"/>
  <c r="IF52" i="4"/>
  <c r="IP52" i="4" s="1"/>
  <c r="IF51" i="4"/>
  <c r="IP51" i="4" s="1"/>
  <c r="IF50" i="4"/>
  <c r="IP50" i="4" s="1"/>
  <c r="IF49" i="4"/>
  <c r="IP49" i="4" s="1"/>
  <c r="IE48" i="4"/>
  <c r="IO48" i="4" s="1"/>
  <c r="IE47" i="4"/>
  <c r="IO47" i="4" s="1"/>
  <c r="IE46" i="4"/>
  <c r="IO46" i="4" s="1"/>
  <c r="IE45" i="4"/>
  <c r="IO45" i="4" s="1"/>
  <c r="IE44" i="4"/>
  <c r="IO44" i="4" s="1"/>
  <c r="IE43" i="4"/>
  <c r="IO43" i="4" s="1"/>
  <c r="IE42" i="4"/>
  <c r="IO42" i="4" s="1"/>
  <c r="ID41" i="4"/>
  <c r="IN41" i="4" s="1"/>
  <c r="ID40" i="4"/>
  <c r="IN40" i="4" s="1"/>
  <c r="ID39" i="4"/>
  <c r="IN39" i="4" s="1"/>
  <c r="ID38" i="4"/>
  <c r="IN38" i="4" s="1"/>
  <c r="ID37" i="4"/>
  <c r="IN37" i="4" s="1"/>
  <c r="ID36" i="4"/>
  <c r="IN36" i="4" s="1"/>
  <c r="ID35" i="4"/>
  <c r="IN35" i="4" s="1"/>
  <c r="IC34" i="4"/>
  <c r="IM34" i="4" s="1"/>
  <c r="IC33" i="4"/>
  <c r="IM33" i="4" s="1"/>
  <c r="ID32" i="4"/>
  <c r="IN32" i="4" s="1"/>
  <c r="IE31" i="4"/>
  <c r="IO31" i="4" s="1"/>
  <c r="IF30" i="4"/>
  <c r="IP30" i="4" s="1"/>
  <c r="IG29" i="4"/>
  <c r="IQ29" i="4" s="1"/>
  <c r="IH28" i="4"/>
  <c r="IR28" i="4" s="1"/>
  <c r="II27" i="4"/>
  <c r="IS27" i="4" s="1"/>
  <c r="IJ26" i="4"/>
  <c r="IT26" i="4" s="1"/>
  <c r="IK25" i="4"/>
  <c r="IU25" i="4" s="1"/>
  <c r="IC25" i="4"/>
  <c r="IM25" i="4" s="1"/>
  <c r="ID24" i="4"/>
  <c r="IN24" i="4" s="1"/>
  <c r="IE23" i="4"/>
  <c r="IO23" i="4" s="1"/>
  <c r="IF22" i="4"/>
  <c r="IP22" i="4" s="1"/>
  <c r="IG21" i="4"/>
  <c r="IQ21" i="4" s="1"/>
  <c r="IH20" i="4"/>
  <c r="IR20" i="4" s="1"/>
  <c r="II19" i="4"/>
  <c r="IS19" i="4" s="1"/>
  <c r="IJ18" i="4"/>
  <c r="IT18" i="4" s="1"/>
  <c r="IK17" i="4"/>
  <c r="IU17" i="4" s="1"/>
  <c r="IC17" i="4"/>
  <c r="IM17" i="4" s="1"/>
  <c r="ID16" i="4"/>
  <c r="IN16" i="4" s="1"/>
  <c r="IE15" i="4"/>
  <c r="IO15" i="4" s="1"/>
  <c r="IP14" i="4"/>
  <c r="IG13" i="4"/>
  <c r="IQ13" i="4" s="1"/>
  <c r="IH12" i="4"/>
  <c r="IR12" i="4" s="1"/>
  <c r="II11" i="4"/>
  <c r="IS11" i="4" s="1"/>
  <c r="IJ10" i="4"/>
  <c r="IT10" i="4" s="1"/>
  <c r="IK9" i="4"/>
  <c r="IU9" i="4" s="1"/>
  <c r="IC9" i="4"/>
  <c r="IM9" i="4" s="1"/>
  <c r="ID8" i="4"/>
  <c r="IN8" i="4" s="1"/>
  <c r="IH112" i="4"/>
  <c r="IR112" i="4" s="1"/>
  <c r="IJ106" i="4"/>
  <c r="IT106" i="4" s="1"/>
  <c r="IE103" i="4"/>
  <c r="IO103" i="4" s="1"/>
  <c r="IH100" i="4"/>
  <c r="IR100" i="4" s="1"/>
  <c r="IE98" i="4"/>
  <c r="IO98" i="4" s="1"/>
  <c r="II95" i="4"/>
  <c r="IS95" i="4" s="1"/>
  <c r="IK93" i="4"/>
  <c r="IU93" i="4" s="1"/>
  <c r="ID92" i="4"/>
  <c r="IN92" i="4" s="1"/>
  <c r="IF90" i="4"/>
  <c r="IP90" i="4" s="1"/>
  <c r="IH88" i="4"/>
  <c r="IR88" i="4" s="1"/>
  <c r="IJ86" i="4"/>
  <c r="IT86" i="4" s="1"/>
  <c r="IC85" i="4"/>
  <c r="IM85" i="4" s="1"/>
  <c r="IE83" i="4"/>
  <c r="IO83" i="4" s="1"/>
  <c r="IG81" i="4"/>
  <c r="IQ81" i="4" s="1"/>
  <c r="II79" i="4"/>
  <c r="IS79" i="4" s="1"/>
  <c r="IK77" i="4"/>
  <c r="IU77" i="4" s="1"/>
  <c r="IG76" i="4"/>
  <c r="IQ76" i="4" s="1"/>
  <c r="ID75" i="4"/>
  <c r="IN75" i="4" s="1"/>
  <c r="II73" i="4"/>
  <c r="IS73" i="4" s="1"/>
  <c r="ID72" i="4"/>
  <c r="IN72" i="4" s="1"/>
  <c r="IJ70" i="4"/>
  <c r="IT70" i="4" s="1"/>
  <c r="IF69" i="4"/>
  <c r="IP69" i="4" s="1"/>
  <c r="IC68" i="4"/>
  <c r="IM68" i="4" s="1"/>
  <c r="IH66" i="4"/>
  <c r="IR66" i="4" s="1"/>
  <c r="IC65" i="4"/>
  <c r="IM65" i="4" s="1"/>
  <c r="II63" i="4"/>
  <c r="IS63" i="4" s="1"/>
  <c r="IE62" i="4"/>
  <c r="IO62" i="4" s="1"/>
  <c r="IK60" i="4"/>
  <c r="IU60" i="4" s="1"/>
  <c r="IG59" i="4"/>
  <c r="IQ59" i="4" s="1"/>
  <c r="IK57" i="4"/>
  <c r="IU57" i="4" s="1"/>
  <c r="IJ56" i="4"/>
  <c r="IT56" i="4" s="1"/>
  <c r="IH55" i="4"/>
  <c r="IR55" i="4" s="1"/>
  <c r="IF54" i="4"/>
  <c r="IP54" i="4" s="1"/>
  <c r="IE53" i="4"/>
  <c r="IO53" i="4" s="1"/>
  <c r="IE52" i="4"/>
  <c r="IO52" i="4" s="1"/>
  <c r="IE51" i="4"/>
  <c r="IO51" i="4" s="1"/>
  <c r="IE50" i="4"/>
  <c r="IO50" i="4" s="1"/>
  <c r="ID49" i="4"/>
  <c r="IN49" i="4" s="1"/>
  <c r="ID48" i="4"/>
  <c r="IN48" i="4" s="1"/>
  <c r="ID47" i="4"/>
  <c r="IN47" i="4" s="1"/>
  <c r="ID46" i="4"/>
  <c r="IN46" i="4" s="1"/>
  <c r="ID45" i="4"/>
  <c r="IN45" i="4" s="1"/>
  <c r="ID44" i="4"/>
  <c r="IN44" i="4" s="1"/>
  <c r="ID43" i="4"/>
  <c r="IN43" i="4" s="1"/>
  <c r="IC42" i="4"/>
  <c r="IM42" i="4" s="1"/>
  <c r="IC41" i="4"/>
  <c r="IM41" i="4" s="1"/>
  <c r="IC40" i="4"/>
  <c r="IM40" i="4" s="1"/>
  <c r="IC39" i="4"/>
  <c r="IM39" i="4" s="1"/>
  <c r="IC38" i="4"/>
  <c r="IM38" i="4" s="1"/>
  <c r="IC37" i="4"/>
  <c r="IM37" i="4" s="1"/>
  <c r="IC36" i="4"/>
  <c r="IM36" i="4" s="1"/>
  <c r="IK34" i="4"/>
  <c r="IU34" i="4" s="1"/>
  <c r="IK33" i="4"/>
  <c r="IU33" i="4" s="1"/>
  <c r="IK32" i="4"/>
  <c r="IU32" i="4" s="1"/>
  <c r="IC32" i="4"/>
  <c r="IM32" i="4" s="1"/>
  <c r="ID31" i="4"/>
  <c r="IN31" i="4" s="1"/>
  <c r="IE30" i="4"/>
  <c r="IO30" i="4" s="1"/>
  <c r="IF29" i="4"/>
  <c r="IP29" i="4" s="1"/>
  <c r="IG28" i="4"/>
  <c r="IQ28" i="4" s="1"/>
  <c r="IH27" i="4"/>
  <c r="IR27" i="4" s="1"/>
  <c r="II26" i="4"/>
  <c r="IS26" i="4" s="1"/>
  <c r="IJ25" i="4"/>
  <c r="IT25" i="4" s="1"/>
  <c r="IK24" i="4"/>
  <c r="IU24" i="4" s="1"/>
  <c r="IC24" i="4"/>
  <c r="IM24" i="4" s="1"/>
  <c r="ID23" i="4"/>
  <c r="IN23" i="4" s="1"/>
  <c r="IE22" i="4"/>
  <c r="IO22" i="4" s="1"/>
  <c r="IF21" i="4"/>
  <c r="IP21" i="4" s="1"/>
  <c r="IG20" i="4"/>
  <c r="IQ20" i="4" s="1"/>
  <c r="IH19" i="4"/>
  <c r="IR19" i="4" s="1"/>
  <c r="II18" i="4"/>
  <c r="IS18" i="4" s="1"/>
  <c r="IJ17" i="4"/>
  <c r="IT17" i="4" s="1"/>
  <c r="IK16" i="4"/>
  <c r="IU16" i="4" s="1"/>
  <c r="II111" i="4"/>
  <c r="IS111" i="4" s="1"/>
  <c r="IF106" i="4"/>
  <c r="IP106" i="4" s="1"/>
  <c r="IJ102" i="4"/>
  <c r="IT102" i="4" s="1"/>
  <c r="ID100" i="4"/>
  <c r="IN100" i="4" s="1"/>
  <c r="IK97" i="4"/>
  <c r="IU97" i="4" s="1"/>
  <c r="IH95" i="4"/>
  <c r="IR95" i="4" s="1"/>
  <c r="IJ93" i="4"/>
  <c r="IT93" i="4" s="1"/>
  <c r="IC92" i="4"/>
  <c r="IM92" i="4" s="1"/>
  <c r="IE90" i="4"/>
  <c r="IO90" i="4" s="1"/>
  <c r="IG88" i="4"/>
  <c r="IQ88" i="4" s="1"/>
  <c r="II86" i="4"/>
  <c r="IS86" i="4" s="1"/>
  <c r="IK84" i="4"/>
  <c r="IU84" i="4" s="1"/>
  <c r="ID83" i="4"/>
  <c r="IN83" i="4" s="1"/>
  <c r="IF81" i="4"/>
  <c r="IP81" i="4" s="1"/>
  <c r="IH79" i="4"/>
  <c r="IR79" i="4" s="1"/>
  <c r="IJ77" i="4"/>
  <c r="IT77" i="4" s="1"/>
  <c r="IF76" i="4"/>
  <c r="IP76" i="4" s="1"/>
  <c r="IJ74" i="4"/>
  <c r="IT74" i="4" s="1"/>
  <c r="IG73" i="4"/>
  <c r="IQ73" i="4" s="1"/>
  <c r="IC72" i="4"/>
  <c r="IM72" i="4" s="1"/>
  <c r="II70" i="4"/>
  <c r="IS70" i="4" s="1"/>
  <c r="IE69" i="4"/>
  <c r="IO69" i="4" s="1"/>
  <c r="II67" i="4"/>
  <c r="IS67" i="4" s="1"/>
  <c r="IF66" i="4"/>
  <c r="IP66" i="4" s="1"/>
  <c r="IK64" i="4"/>
  <c r="IU64" i="4" s="1"/>
  <c r="IH63" i="4"/>
  <c r="IR63" i="4" s="1"/>
  <c r="ID62" i="4"/>
  <c r="IN62" i="4" s="1"/>
  <c r="IH60" i="4"/>
  <c r="IR60" i="4" s="1"/>
  <c r="IE59" i="4"/>
  <c r="IO59" i="4" s="1"/>
  <c r="IJ57" i="4"/>
  <c r="IT57" i="4" s="1"/>
  <c r="IH56" i="4"/>
  <c r="IR56" i="4" s="1"/>
  <c r="IF55" i="4"/>
  <c r="IP55" i="4" s="1"/>
  <c r="IE54" i="4"/>
  <c r="IO54" i="4" s="1"/>
  <c r="ID53" i="4"/>
  <c r="IN53" i="4" s="1"/>
  <c r="ID52" i="4"/>
  <c r="IN52" i="4" s="1"/>
  <c r="ID51" i="4"/>
  <c r="IN51" i="4" s="1"/>
  <c r="IC50" i="4"/>
  <c r="IM50" i="4" s="1"/>
  <c r="IC49" i="4"/>
  <c r="IM49" i="4" s="1"/>
  <c r="IC48" i="4"/>
  <c r="IM48" i="4" s="1"/>
  <c r="IC47" i="4"/>
  <c r="IM47" i="4" s="1"/>
  <c r="IC46" i="4"/>
  <c r="IM46" i="4" s="1"/>
  <c r="IC45" i="4"/>
  <c r="IM45" i="4" s="1"/>
  <c r="IC44" i="4"/>
  <c r="IM44" i="4" s="1"/>
  <c r="IK42" i="4"/>
  <c r="IU42" i="4" s="1"/>
  <c r="IK41" i="4"/>
  <c r="IU41" i="4" s="1"/>
  <c r="IK40" i="4"/>
  <c r="IU40" i="4" s="1"/>
  <c r="IK39" i="4"/>
  <c r="IU39" i="4" s="1"/>
  <c r="IK38" i="4"/>
  <c r="IU38" i="4" s="1"/>
  <c r="IK37" i="4"/>
  <c r="IU37" i="4" s="1"/>
  <c r="IK36" i="4"/>
  <c r="IU36" i="4" s="1"/>
  <c r="IJ35" i="4"/>
  <c r="IT35" i="4" s="1"/>
  <c r="IJ34" i="4"/>
  <c r="IT34" i="4" s="1"/>
  <c r="IJ33" i="4"/>
  <c r="IT33" i="4" s="1"/>
  <c r="IJ32" i="4"/>
  <c r="IT32" i="4" s="1"/>
  <c r="IK31" i="4"/>
  <c r="IU31" i="4" s="1"/>
  <c r="IC31" i="4"/>
  <c r="IM31" i="4" s="1"/>
  <c r="ID30" i="4"/>
  <c r="IN30" i="4" s="1"/>
  <c r="IE29" i="4"/>
  <c r="IO29" i="4" s="1"/>
  <c r="IF28" i="4"/>
  <c r="IP28" i="4" s="1"/>
  <c r="IG27" i="4"/>
  <c r="IQ27" i="4" s="1"/>
  <c r="IH26" i="4"/>
  <c r="IR26" i="4" s="1"/>
  <c r="II25" i="4"/>
  <c r="IS25" i="4" s="1"/>
  <c r="IJ24" i="4"/>
  <c r="IT24" i="4" s="1"/>
  <c r="IK23" i="4"/>
  <c r="IU23" i="4" s="1"/>
  <c r="IC23" i="4"/>
  <c r="IM23" i="4" s="1"/>
  <c r="IN22" i="4"/>
  <c r="IE21" i="4"/>
  <c r="IO21" i="4" s="1"/>
  <c r="IF20" i="4"/>
  <c r="IP20" i="4" s="1"/>
  <c r="IG19" i="4"/>
  <c r="IQ19" i="4" s="1"/>
  <c r="IH18" i="4"/>
  <c r="IR18" i="4" s="1"/>
  <c r="II17" i="4"/>
  <c r="IS17" i="4" s="1"/>
  <c r="IJ16" i="4"/>
  <c r="IT16" i="4" s="1"/>
  <c r="IK15" i="4"/>
  <c r="IU15" i="4" s="1"/>
  <c r="IC15" i="4"/>
  <c r="IM15" i="4" s="1"/>
  <c r="IN14" i="4"/>
  <c r="IE13" i="4"/>
  <c r="IO13" i="4" s="1"/>
  <c r="IF12" i="4"/>
  <c r="IP12" i="4" s="1"/>
  <c r="IJ110" i="4"/>
  <c r="IT110" i="4" s="1"/>
  <c r="IK105" i="4"/>
  <c r="IU105" i="4" s="1"/>
  <c r="IF102" i="4"/>
  <c r="IP102" i="4" s="1"/>
  <c r="IC100" i="4"/>
  <c r="IM100" i="4" s="1"/>
  <c r="IG97" i="4"/>
  <c r="IQ97" i="4" s="1"/>
  <c r="IE95" i="4"/>
  <c r="IO95" i="4" s="1"/>
  <c r="IG93" i="4"/>
  <c r="IQ93" i="4" s="1"/>
  <c r="II91" i="4"/>
  <c r="IS91" i="4" s="1"/>
  <c r="IK89" i="4"/>
  <c r="IU89" i="4" s="1"/>
  <c r="ID88" i="4"/>
  <c r="IN88" i="4" s="1"/>
  <c r="IF86" i="4"/>
  <c r="IP86" i="4" s="1"/>
  <c r="IH84" i="4"/>
  <c r="IR84" i="4" s="1"/>
  <c r="IJ82" i="4"/>
  <c r="IT82" i="4" s="1"/>
  <c r="IC81" i="4"/>
  <c r="IM81" i="4" s="1"/>
  <c r="IE79" i="4"/>
  <c r="IO79" i="4" s="1"/>
  <c r="IG77" i="4"/>
  <c r="IQ77" i="4" s="1"/>
  <c r="ID76" i="4"/>
  <c r="IN76" i="4" s="1"/>
  <c r="II74" i="4"/>
  <c r="IS74" i="4" s="1"/>
  <c r="IF73" i="4"/>
  <c r="IP73" i="4" s="1"/>
  <c r="IK71" i="4"/>
  <c r="IU71" i="4" s="1"/>
  <c r="IF70" i="4"/>
  <c r="IP70" i="4" s="1"/>
  <c r="IC69" i="4"/>
  <c r="IM69" i="4" s="1"/>
  <c r="IH67" i="4"/>
  <c r="IR67" i="4" s="1"/>
  <c r="IE66" i="4"/>
  <c r="IO66" i="4" s="1"/>
  <c r="IJ64" i="4"/>
  <c r="IT64" i="4" s="1"/>
  <c r="IE63" i="4"/>
  <c r="IO63" i="4" s="1"/>
  <c r="IK61" i="4"/>
  <c r="IU61" i="4" s="1"/>
  <c r="IG60" i="4"/>
  <c r="IQ60" i="4" s="1"/>
  <c r="ID59" i="4"/>
  <c r="IN59" i="4" s="1"/>
  <c r="II57" i="4"/>
  <c r="IS57" i="4" s="1"/>
  <c r="IG56" i="4"/>
  <c r="IQ56" i="4" s="1"/>
  <c r="IE55" i="4"/>
  <c r="IO55" i="4" s="1"/>
  <c r="ID54" i="4"/>
  <c r="IN54" i="4" s="1"/>
  <c r="IC53" i="4"/>
  <c r="IM53" i="4" s="1"/>
  <c r="IC52" i="4"/>
  <c r="IM52" i="4" s="1"/>
  <c r="IK50" i="4"/>
  <c r="IU50" i="4" s="1"/>
  <c r="IK49" i="4"/>
  <c r="IU49" i="4" s="1"/>
  <c r="IK48" i="4"/>
  <c r="IU48" i="4" s="1"/>
  <c r="IK47" i="4"/>
  <c r="IU47" i="4" s="1"/>
  <c r="IK46" i="4"/>
  <c r="IU46" i="4" s="1"/>
  <c r="IK45" i="4"/>
  <c r="IU45" i="4" s="1"/>
  <c r="IK44" i="4"/>
  <c r="IU44" i="4" s="1"/>
  <c r="IJ43" i="4"/>
  <c r="IT43" i="4" s="1"/>
  <c r="IJ42" i="4"/>
  <c r="IT42" i="4" s="1"/>
  <c r="IJ41" i="4"/>
  <c r="IT41" i="4" s="1"/>
  <c r="IJ40" i="4"/>
  <c r="IT40" i="4" s="1"/>
  <c r="IJ39" i="4"/>
  <c r="IT39" i="4" s="1"/>
  <c r="IJ38" i="4"/>
  <c r="IT38" i="4" s="1"/>
  <c r="IJ37" i="4"/>
  <c r="IT37" i="4" s="1"/>
  <c r="II36" i="4"/>
  <c r="IS36" i="4" s="1"/>
  <c r="II35" i="4"/>
  <c r="IS35" i="4" s="1"/>
  <c r="II34" i="4"/>
  <c r="IS34" i="4" s="1"/>
  <c r="II33" i="4"/>
  <c r="IS33" i="4" s="1"/>
  <c r="II32" i="4"/>
  <c r="IS32" i="4" s="1"/>
  <c r="IJ31" i="4"/>
  <c r="IT31" i="4" s="1"/>
  <c r="IK30" i="4"/>
  <c r="IU30" i="4" s="1"/>
  <c r="IC30" i="4"/>
  <c r="IM30" i="4" s="1"/>
  <c r="ID29" i="4"/>
  <c r="IN29" i="4" s="1"/>
  <c r="IE28" i="4"/>
  <c r="IO28" i="4" s="1"/>
  <c r="IF27" i="4"/>
  <c r="IP27" i="4" s="1"/>
  <c r="IG26" i="4"/>
  <c r="IQ26" i="4" s="1"/>
  <c r="IH25" i="4"/>
  <c r="IR25" i="4" s="1"/>
  <c r="II24" i="4"/>
  <c r="IS24" i="4" s="1"/>
  <c r="IJ23" i="4"/>
  <c r="IT23" i="4" s="1"/>
  <c r="IK22" i="4"/>
  <c r="IU22" i="4" s="1"/>
  <c r="IC22" i="4"/>
  <c r="IM22" i="4" s="1"/>
  <c r="ID21" i="4"/>
  <c r="IN21" i="4" s="1"/>
  <c r="IE20" i="4"/>
  <c r="IO20" i="4" s="1"/>
  <c r="IF19" i="4"/>
  <c r="IP19" i="4" s="1"/>
  <c r="IG18" i="4"/>
  <c r="IQ18" i="4" s="1"/>
  <c r="IH17" i="4"/>
  <c r="IR17" i="4" s="1"/>
  <c r="II16" i="4"/>
  <c r="IS16" i="4" s="1"/>
  <c r="IJ15" i="4"/>
  <c r="IT15" i="4" s="1"/>
  <c r="IU14" i="4"/>
  <c r="IM14" i="4"/>
  <c r="ID13" i="4"/>
  <c r="IN13" i="4" s="1"/>
  <c r="IE12" i="4"/>
  <c r="IO12" i="4" s="1"/>
  <c r="IF11" i="4"/>
  <c r="IP11" i="4" s="1"/>
  <c r="IK109" i="4"/>
  <c r="IU109" i="4" s="1"/>
  <c r="IG105" i="4"/>
  <c r="IQ105" i="4" s="1"/>
  <c r="IK101" i="4"/>
  <c r="IU101" i="4" s="1"/>
  <c r="II99" i="4"/>
  <c r="IS99" i="4" s="1"/>
  <c r="IF97" i="4"/>
  <c r="IP97" i="4" s="1"/>
  <c r="IC95" i="4"/>
  <c r="IM95" i="4" s="1"/>
  <c r="IE93" i="4"/>
  <c r="IO93" i="4" s="1"/>
  <c r="IG91" i="4"/>
  <c r="IQ91" i="4" s="1"/>
  <c r="II89" i="4"/>
  <c r="IS89" i="4" s="1"/>
  <c r="IK87" i="4"/>
  <c r="IU87" i="4" s="1"/>
  <c r="ID86" i="4"/>
  <c r="IN86" i="4" s="1"/>
  <c r="IF84" i="4"/>
  <c r="IP84" i="4" s="1"/>
  <c r="IH82" i="4"/>
  <c r="IR82" i="4" s="1"/>
  <c r="IJ80" i="4"/>
  <c r="IT80" i="4" s="1"/>
  <c r="IC79" i="4"/>
  <c r="IM79" i="4" s="1"/>
  <c r="IF77" i="4"/>
  <c r="IP77" i="4" s="1"/>
  <c r="IC76" i="4"/>
  <c r="IM76" i="4" s="1"/>
  <c r="IH74" i="4"/>
  <c r="IR74" i="4" s="1"/>
  <c r="IC73" i="4"/>
  <c r="IM73" i="4" s="1"/>
  <c r="II71" i="4"/>
  <c r="IS71" i="4" s="1"/>
  <c r="IE70" i="4"/>
  <c r="IO70" i="4" s="1"/>
  <c r="IK68" i="4"/>
  <c r="IU68" i="4" s="1"/>
  <c r="IG67" i="4"/>
  <c r="IQ67" i="4" s="1"/>
  <c r="IK65" i="4"/>
  <c r="IU65" i="4" s="1"/>
  <c r="IH64" i="4"/>
  <c r="IR64" i="4" s="1"/>
  <c r="ID63" i="4"/>
  <c r="IN63" i="4" s="1"/>
  <c r="IJ61" i="4"/>
  <c r="IT61" i="4" s="1"/>
  <c r="IF60" i="4"/>
  <c r="IP60" i="4" s="1"/>
  <c r="IJ58" i="4"/>
  <c r="IT58" i="4" s="1"/>
  <c r="IG57" i="4"/>
  <c r="IQ57" i="4" s="1"/>
  <c r="IE56" i="4"/>
  <c r="IO56" i="4" s="1"/>
  <c r="ID55" i="4"/>
  <c r="IN55" i="4" s="1"/>
  <c r="IK53" i="4"/>
  <c r="IU53" i="4" s="1"/>
  <c r="IK52" i="4"/>
  <c r="IU52" i="4" s="1"/>
  <c r="IJ51" i="4"/>
  <c r="IT51" i="4" s="1"/>
  <c r="IJ50" i="4"/>
  <c r="IT50" i="4" s="1"/>
  <c r="IJ49" i="4"/>
  <c r="IT49" i="4" s="1"/>
  <c r="IJ48" i="4"/>
  <c r="IT48" i="4" s="1"/>
  <c r="IJ47" i="4"/>
  <c r="IT47" i="4" s="1"/>
  <c r="IJ46" i="4"/>
  <c r="IT46" i="4" s="1"/>
  <c r="IJ45" i="4"/>
  <c r="IT45" i="4" s="1"/>
  <c r="II44" i="4"/>
  <c r="IS44" i="4" s="1"/>
  <c r="II43" i="4"/>
  <c r="IS43" i="4" s="1"/>
  <c r="II42" i="4"/>
  <c r="IS42" i="4" s="1"/>
  <c r="II41" i="4"/>
  <c r="IS41" i="4" s="1"/>
  <c r="II40" i="4"/>
  <c r="IS40" i="4" s="1"/>
  <c r="II39" i="4"/>
  <c r="IS39" i="4" s="1"/>
  <c r="II38" i="4"/>
  <c r="IS38" i="4" s="1"/>
  <c r="IH37" i="4"/>
  <c r="IR37" i="4" s="1"/>
  <c r="IH36" i="4"/>
  <c r="IR36" i="4" s="1"/>
  <c r="IH35" i="4"/>
  <c r="IR35" i="4" s="1"/>
  <c r="IH34" i="4"/>
  <c r="IR34" i="4" s="1"/>
  <c r="IH33" i="4"/>
  <c r="IR33" i="4" s="1"/>
  <c r="IH32" i="4"/>
  <c r="IR32" i="4" s="1"/>
  <c r="II31" i="4"/>
  <c r="IS31" i="4" s="1"/>
  <c r="IJ30" i="4"/>
  <c r="IT30" i="4" s="1"/>
  <c r="IK29" i="4"/>
  <c r="IU29" i="4" s="1"/>
  <c r="IC29" i="4"/>
  <c r="IM29" i="4" s="1"/>
  <c r="ID28" i="4"/>
  <c r="IN28" i="4" s="1"/>
  <c r="IE27" i="4"/>
  <c r="IO27" i="4" s="1"/>
  <c r="IF26" i="4"/>
  <c r="IP26" i="4" s="1"/>
  <c r="IG25" i="4"/>
  <c r="IQ25" i="4" s="1"/>
  <c r="IH24" i="4"/>
  <c r="IR24" i="4" s="1"/>
  <c r="II23" i="4"/>
  <c r="IS23" i="4" s="1"/>
  <c r="IJ22" i="4"/>
  <c r="IT22" i="4" s="1"/>
  <c r="IK21" i="4"/>
  <c r="IU21" i="4" s="1"/>
  <c r="IC21" i="4"/>
  <c r="IM21" i="4" s="1"/>
  <c r="ID20" i="4"/>
  <c r="IN20" i="4" s="1"/>
  <c r="IE19" i="4"/>
  <c r="IO19" i="4" s="1"/>
  <c r="IF18" i="4"/>
  <c r="IP18" i="4" s="1"/>
  <c r="IG17" i="4"/>
  <c r="IQ17" i="4" s="1"/>
  <c r="IH16" i="4"/>
  <c r="IR16" i="4" s="1"/>
  <c r="II15" i="4"/>
  <c r="IS15" i="4" s="1"/>
  <c r="IT14" i="4"/>
  <c r="IK13" i="4"/>
  <c r="IU13" i="4" s="1"/>
  <c r="IC13" i="4"/>
  <c r="IM13" i="4" s="1"/>
  <c r="ID12" i="4"/>
  <c r="IN12" i="4" s="1"/>
  <c r="IE11" i="4"/>
  <c r="IO11" i="4" s="1"/>
  <c r="IF10" i="4"/>
  <c r="IP10" i="4" s="1"/>
  <c r="IG9" i="4"/>
  <c r="IQ9" i="4" s="1"/>
  <c r="IH8" i="4"/>
  <c r="IR8" i="4" s="1"/>
  <c r="II7" i="4"/>
  <c r="IS7" i="4" s="1"/>
  <c r="IJ6" i="4"/>
  <c r="IT6" i="4" s="1"/>
  <c r="IK5" i="4"/>
  <c r="IU5" i="4" s="1"/>
  <c r="IC5" i="4"/>
  <c r="IM5" i="4" s="1"/>
  <c r="IC16" i="4"/>
  <c r="IM16" i="4" s="1"/>
  <c r="IK11" i="4"/>
  <c r="IU11" i="4" s="1"/>
  <c r="IC10" i="4"/>
  <c r="IM10" i="4" s="1"/>
  <c r="II8" i="4"/>
  <c r="IS8" i="4" s="1"/>
  <c r="IG7" i="4"/>
  <c r="IQ7" i="4" s="1"/>
  <c r="IG6" i="4"/>
  <c r="IQ6" i="4" s="1"/>
  <c r="IG5" i="4"/>
  <c r="IQ5" i="4" s="1"/>
  <c r="ID15" i="4"/>
  <c r="IN15" i="4" s="1"/>
  <c r="IH11" i="4"/>
  <c r="IR11" i="4" s="1"/>
  <c r="IJ9" i="4"/>
  <c r="IT9" i="4" s="1"/>
  <c r="IG8" i="4"/>
  <c r="IQ8" i="4" s="1"/>
  <c r="IF7" i="4"/>
  <c r="IP7" i="4" s="1"/>
  <c r="IF6" i="4"/>
  <c r="IP6" i="4" s="1"/>
  <c r="IF5" i="4"/>
  <c r="IP5" i="4" s="1"/>
  <c r="IR14" i="4"/>
  <c r="IG11" i="4"/>
  <c r="IQ11" i="4" s="1"/>
  <c r="II9" i="4"/>
  <c r="IS9" i="4" s="1"/>
  <c r="IF8" i="4"/>
  <c r="IP8" i="4" s="1"/>
  <c r="IE7" i="4"/>
  <c r="IO7" i="4" s="1"/>
  <c r="IE6" i="4"/>
  <c r="IO6" i="4" s="1"/>
  <c r="IE5" i="4"/>
  <c r="IO5" i="4" s="1"/>
  <c r="IO14" i="4"/>
  <c r="IC11" i="4"/>
  <c r="IM11" i="4" s="1"/>
  <c r="IH9" i="4"/>
  <c r="IR9" i="4" s="1"/>
  <c r="IE8" i="4"/>
  <c r="IO8" i="4" s="1"/>
  <c r="ID7" i="4"/>
  <c r="IN7" i="4" s="1"/>
  <c r="ID6" i="4"/>
  <c r="IN6" i="4" s="1"/>
  <c r="ID5" i="4"/>
  <c r="IN5" i="4" s="1"/>
  <c r="II13" i="4"/>
  <c r="IS13" i="4" s="1"/>
  <c r="II10" i="4"/>
  <c r="IS10" i="4" s="1"/>
  <c r="IE9" i="4"/>
  <c r="IO9" i="4" s="1"/>
  <c r="IC8" i="4"/>
  <c r="IM8" i="4" s="1"/>
  <c r="IC7" i="4"/>
  <c r="IM7" i="4" s="1"/>
  <c r="IC6" i="4"/>
  <c r="IM6" i="4" s="1"/>
  <c r="IF13" i="4"/>
  <c r="IP13" i="4" s="1"/>
  <c r="IH10" i="4"/>
  <c r="IR10" i="4" s="1"/>
  <c r="ID9" i="4"/>
  <c r="IN9" i="4" s="1"/>
  <c r="IK7" i="4"/>
  <c r="IU7" i="4" s="1"/>
  <c r="IK6" i="4"/>
  <c r="IU6" i="4" s="1"/>
  <c r="IJ5" i="4"/>
  <c r="IT5" i="4" s="1"/>
  <c r="IJ12" i="4"/>
  <c r="IT12" i="4" s="1"/>
  <c r="IG10" i="4"/>
  <c r="IQ10" i="4" s="1"/>
  <c r="IK8" i="4"/>
  <c r="IU8" i="4" s="1"/>
  <c r="IJ7" i="4"/>
  <c r="IT7" i="4" s="1"/>
  <c r="II6" i="4"/>
  <c r="IS6" i="4" s="1"/>
  <c r="II5" i="4"/>
  <c r="IS5" i="4" s="1"/>
  <c r="IG12" i="4"/>
  <c r="IQ12" i="4" s="1"/>
  <c r="ID10" i="4"/>
  <c r="IN10" i="4" s="1"/>
  <c r="IJ8" i="4"/>
  <c r="IT8" i="4" s="1"/>
  <c r="IH7" i="4"/>
  <c r="IR7" i="4" s="1"/>
  <c r="IH6" i="4"/>
  <c r="IR6" i="4" s="1"/>
  <c r="IH5" i="4"/>
  <c r="IR5" i="4" s="1"/>
  <c r="GF118" i="4"/>
  <c r="GP118" i="4" s="1"/>
  <c r="GG117" i="4"/>
  <c r="GQ117" i="4" s="1"/>
  <c r="GH116" i="4"/>
  <c r="GR116" i="4" s="1"/>
  <c r="GI115" i="4"/>
  <c r="GS115" i="4" s="1"/>
  <c r="GA115" i="4"/>
  <c r="GK115" i="4" s="1"/>
  <c r="GB114" i="4"/>
  <c r="GL114" i="4" s="1"/>
  <c r="GC113" i="4"/>
  <c r="GM113" i="4" s="1"/>
  <c r="GD112" i="4"/>
  <c r="GN112" i="4" s="1"/>
  <c r="GE111" i="4"/>
  <c r="GO111" i="4" s="1"/>
  <c r="GF110" i="4"/>
  <c r="GP110" i="4" s="1"/>
  <c r="GG109" i="4"/>
  <c r="GQ109" i="4" s="1"/>
  <c r="GH108" i="4"/>
  <c r="GR108" i="4" s="1"/>
  <c r="GI107" i="4"/>
  <c r="GS107" i="4" s="1"/>
  <c r="GE118" i="4"/>
  <c r="GO118" i="4" s="1"/>
  <c r="GF117" i="4"/>
  <c r="GP117" i="4" s="1"/>
  <c r="GG116" i="4"/>
  <c r="GQ116" i="4" s="1"/>
  <c r="GH115" i="4"/>
  <c r="GR115" i="4" s="1"/>
  <c r="GI114" i="4"/>
  <c r="GS114" i="4" s="1"/>
  <c r="GA114" i="4"/>
  <c r="GK114" i="4" s="1"/>
  <c r="GB113" i="4"/>
  <c r="GL113" i="4" s="1"/>
  <c r="GC112" i="4"/>
  <c r="GM112" i="4" s="1"/>
  <c r="GD111" i="4"/>
  <c r="GN111" i="4" s="1"/>
  <c r="GE110" i="4"/>
  <c r="GO110" i="4" s="1"/>
  <c r="GF109" i="4"/>
  <c r="GP109" i="4" s="1"/>
  <c r="GD118" i="4"/>
  <c r="GN118" i="4" s="1"/>
  <c r="GE117" i="4"/>
  <c r="GO117" i="4" s="1"/>
  <c r="GF116" i="4"/>
  <c r="GP116" i="4" s="1"/>
  <c r="GG115" i="4"/>
  <c r="GQ115" i="4" s="1"/>
  <c r="GH114" i="4"/>
  <c r="GR114" i="4" s="1"/>
  <c r="GI113" i="4"/>
  <c r="GS113" i="4" s="1"/>
  <c r="GA113" i="4"/>
  <c r="GK113" i="4" s="1"/>
  <c r="GB112" i="4"/>
  <c r="GL112" i="4" s="1"/>
  <c r="GC111" i="4"/>
  <c r="GM111" i="4" s="1"/>
  <c r="GD110" i="4"/>
  <c r="GN110" i="4" s="1"/>
  <c r="GE109" i="4"/>
  <c r="GO109" i="4" s="1"/>
  <c r="GF108" i="4"/>
  <c r="GP108" i="4" s="1"/>
  <c r="GG107" i="4"/>
  <c r="GQ107" i="4" s="1"/>
  <c r="GH106" i="4"/>
  <c r="GR106" i="4" s="1"/>
  <c r="GI105" i="4"/>
  <c r="GS105" i="4" s="1"/>
  <c r="GA105" i="4"/>
  <c r="GK105" i="4" s="1"/>
  <c r="GB104" i="4"/>
  <c r="GL104" i="4" s="1"/>
  <c r="GC118" i="4"/>
  <c r="GM118" i="4" s="1"/>
  <c r="GD117" i="4"/>
  <c r="GN117" i="4" s="1"/>
  <c r="GE116" i="4"/>
  <c r="GO116" i="4" s="1"/>
  <c r="GF115" i="4"/>
  <c r="GP115" i="4" s="1"/>
  <c r="GG114" i="4"/>
  <c r="GQ114" i="4" s="1"/>
  <c r="GH113" i="4"/>
  <c r="GR113" i="4" s="1"/>
  <c r="GI112" i="4"/>
  <c r="GS112" i="4" s="1"/>
  <c r="GA112" i="4"/>
  <c r="GK112" i="4" s="1"/>
  <c r="GB111" i="4"/>
  <c r="GL111" i="4" s="1"/>
  <c r="GB118" i="4"/>
  <c r="GL118" i="4" s="1"/>
  <c r="GC117" i="4"/>
  <c r="GM117" i="4" s="1"/>
  <c r="GI118" i="4"/>
  <c r="GS118" i="4" s="1"/>
  <c r="GA118" i="4"/>
  <c r="GK118" i="4" s="1"/>
  <c r="GB117" i="4"/>
  <c r="GL117" i="4" s="1"/>
  <c r="GC116" i="4"/>
  <c r="GM116" i="4" s="1"/>
  <c r="GD115" i="4"/>
  <c r="GN115" i="4" s="1"/>
  <c r="GE114" i="4"/>
  <c r="GO114" i="4" s="1"/>
  <c r="GF113" i="4"/>
  <c r="GP113" i="4" s="1"/>
  <c r="GG112" i="4"/>
  <c r="GQ112" i="4" s="1"/>
  <c r="GH111" i="4"/>
  <c r="GR111" i="4" s="1"/>
  <c r="GI110" i="4"/>
  <c r="GS110" i="4" s="1"/>
  <c r="GA110" i="4"/>
  <c r="GK110" i="4" s="1"/>
  <c r="GB109" i="4"/>
  <c r="GL109" i="4" s="1"/>
  <c r="GC108" i="4"/>
  <c r="GM108" i="4" s="1"/>
  <c r="GD107" i="4"/>
  <c r="GN107" i="4" s="1"/>
  <c r="GE106" i="4"/>
  <c r="GO106" i="4" s="1"/>
  <c r="GF105" i="4"/>
  <c r="GP105" i="4" s="1"/>
  <c r="GH118" i="4"/>
  <c r="GR118" i="4" s="1"/>
  <c r="GI117" i="4"/>
  <c r="GS117" i="4" s="1"/>
  <c r="GA117" i="4"/>
  <c r="GK117" i="4" s="1"/>
  <c r="GB116" i="4"/>
  <c r="GL116" i="4" s="1"/>
  <c r="GC115" i="4"/>
  <c r="GM115" i="4" s="1"/>
  <c r="GD114" i="4"/>
  <c r="GN114" i="4" s="1"/>
  <c r="GE113" i="4"/>
  <c r="GO113" i="4" s="1"/>
  <c r="GF112" i="4"/>
  <c r="GP112" i="4" s="1"/>
  <c r="GG111" i="4"/>
  <c r="GQ111" i="4" s="1"/>
  <c r="GH110" i="4"/>
  <c r="GR110" i="4" s="1"/>
  <c r="GI109" i="4"/>
  <c r="GS109" i="4" s="1"/>
  <c r="GA109" i="4"/>
  <c r="GK109" i="4" s="1"/>
  <c r="GB108" i="4"/>
  <c r="GL108" i="4" s="1"/>
  <c r="GC107" i="4"/>
  <c r="GM107" i="4" s="1"/>
  <c r="GD106" i="4"/>
  <c r="GN106" i="4" s="1"/>
  <c r="GE105" i="4"/>
  <c r="GO105" i="4" s="1"/>
  <c r="GF104" i="4"/>
  <c r="GP104" i="4" s="1"/>
  <c r="GG103" i="4"/>
  <c r="GQ103" i="4" s="1"/>
  <c r="GH102" i="4"/>
  <c r="GR102" i="4" s="1"/>
  <c r="GI101" i="4"/>
  <c r="GS101" i="4" s="1"/>
  <c r="GA101" i="4"/>
  <c r="GK101" i="4" s="1"/>
  <c r="GB100" i="4"/>
  <c r="GL100" i="4" s="1"/>
  <c r="GC99" i="4"/>
  <c r="GM99" i="4" s="1"/>
  <c r="GD98" i="4"/>
  <c r="GN98" i="4" s="1"/>
  <c r="GE97" i="4"/>
  <c r="GO97" i="4" s="1"/>
  <c r="GF96" i="4"/>
  <c r="GP96" i="4" s="1"/>
  <c r="GG95" i="4"/>
  <c r="GQ95" i="4" s="1"/>
  <c r="GH94" i="4"/>
  <c r="GR94" i="4" s="1"/>
  <c r="GG118" i="4"/>
  <c r="GQ118" i="4" s="1"/>
  <c r="GH117" i="4"/>
  <c r="GR117" i="4" s="1"/>
  <c r="GI116" i="4"/>
  <c r="GS116" i="4" s="1"/>
  <c r="GA116" i="4"/>
  <c r="GK116" i="4" s="1"/>
  <c r="GB115" i="4"/>
  <c r="GL115" i="4" s="1"/>
  <c r="GC114" i="4"/>
  <c r="GM114" i="4" s="1"/>
  <c r="GD113" i="4"/>
  <c r="GN113" i="4" s="1"/>
  <c r="GE112" i="4"/>
  <c r="GO112" i="4" s="1"/>
  <c r="GF111" i="4"/>
  <c r="GP111" i="4" s="1"/>
  <c r="GG110" i="4"/>
  <c r="GQ110" i="4" s="1"/>
  <c r="GH109" i="4"/>
  <c r="GR109" i="4" s="1"/>
  <c r="GI108" i="4"/>
  <c r="GS108" i="4" s="1"/>
  <c r="GA108" i="4"/>
  <c r="GK108" i="4" s="1"/>
  <c r="GB107" i="4"/>
  <c r="GL107" i="4" s="1"/>
  <c r="GC106" i="4"/>
  <c r="GM106" i="4" s="1"/>
  <c r="GD105" i="4"/>
  <c r="GN105" i="4" s="1"/>
  <c r="GE104" i="4"/>
  <c r="GO104" i="4" s="1"/>
  <c r="GF103" i="4"/>
  <c r="GP103" i="4" s="1"/>
  <c r="GG102" i="4"/>
  <c r="GQ102" i="4" s="1"/>
  <c r="GH101" i="4"/>
  <c r="GR101" i="4" s="1"/>
  <c r="GI100" i="4"/>
  <c r="GS100" i="4" s="1"/>
  <c r="GA100" i="4"/>
  <c r="GK100" i="4" s="1"/>
  <c r="GB99" i="4"/>
  <c r="GL99" i="4" s="1"/>
  <c r="GC98" i="4"/>
  <c r="GM98" i="4" s="1"/>
  <c r="GD97" i="4"/>
  <c r="GN97" i="4" s="1"/>
  <c r="GE96" i="4"/>
  <c r="GO96" i="4" s="1"/>
  <c r="GF95" i="4"/>
  <c r="GP95" i="4" s="1"/>
  <c r="GG94" i="4"/>
  <c r="GQ94" i="4" s="1"/>
  <c r="GI111" i="4"/>
  <c r="GS111" i="4" s="1"/>
  <c r="GD108" i="4"/>
  <c r="GN108" i="4" s="1"/>
  <c r="GB106" i="4"/>
  <c r="GL106" i="4" s="1"/>
  <c r="GG104" i="4"/>
  <c r="GQ104" i="4" s="1"/>
  <c r="GC103" i="4"/>
  <c r="GM103" i="4" s="1"/>
  <c r="GB102" i="4"/>
  <c r="GL102" i="4" s="1"/>
  <c r="GH100" i="4"/>
  <c r="GR100" i="4" s="1"/>
  <c r="GG99" i="4"/>
  <c r="GQ99" i="4" s="1"/>
  <c r="GF98" i="4"/>
  <c r="GP98" i="4" s="1"/>
  <c r="GC97" i="4"/>
  <c r="GM97" i="4" s="1"/>
  <c r="GB96" i="4"/>
  <c r="GL96" i="4" s="1"/>
  <c r="GA95" i="4"/>
  <c r="GK95" i="4" s="1"/>
  <c r="GI93" i="4"/>
  <c r="GS93" i="4" s="1"/>
  <c r="GA93" i="4"/>
  <c r="GK93" i="4" s="1"/>
  <c r="GB92" i="4"/>
  <c r="GL92" i="4" s="1"/>
  <c r="GC91" i="4"/>
  <c r="GM91" i="4" s="1"/>
  <c r="GD90" i="4"/>
  <c r="GN90" i="4" s="1"/>
  <c r="GE89" i="4"/>
  <c r="GO89" i="4" s="1"/>
  <c r="GF88" i="4"/>
  <c r="GP88" i="4" s="1"/>
  <c r="GG87" i="4"/>
  <c r="GQ87" i="4" s="1"/>
  <c r="GH86" i="4"/>
  <c r="GR86" i="4" s="1"/>
  <c r="GI85" i="4"/>
  <c r="GS85" i="4" s="1"/>
  <c r="GA85" i="4"/>
  <c r="GK85" i="4" s="1"/>
  <c r="GB84" i="4"/>
  <c r="GL84" i="4" s="1"/>
  <c r="GC83" i="4"/>
  <c r="GM83" i="4" s="1"/>
  <c r="GD82" i="4"/>
  <c r="GN82" i="4" s="1"/>
  <c r="GE81" i="4"/>
  <c r="GO81" i="4" s="1"/>
  <c r="GF80" i="4"/>
  <c r="GP80" i="4" s="1"/>
  <c r="GG79" i="4"/>
  <c r="GQ79" i="4" s="1"/>
  <c r="GH78" i="4"/>
  <c r="GR78" i="4" s="1"/>
  <c r="GI77" i="4"/>
  <c r="GS77" i="4" s="1"/>
  <c r="GA77" i="4"/>
  <c r="GK77" i="4" s="1"/>
  <c r="GB76" i="4"/>
  <c r="GL76" i="4" s="1"/>
  <c r="GC75" i="4"/>
  <c r="GM75" i="4" s="1"/>
  <c r="GD74" i="4"/>
  <c r="GN74" i="4" s="1"/>
  <c r="GE73" i="4"/>
  <c r="GO73" i="4" s="1"/>
  <c r="GF72" i="4"/>
  <c r="GP72" i="4" s="1"/>
  <c r="GG71" i="4"/>
  <c r="GQ71" i="4" s="1"/>
  <c r="GH70" i="4"/>
  <c r="GR70" i="4" s="1"/>
  <c r="GI69" i="4"/>
  <c r="GS69" i="4" s="1"/>
  <c r="GA69" i="4"/>
  <c r="GK69" i="4" s="1"/>
  <c r="GB68" i="4"/>
  <c r="GL68" i="4" s="1"/>
  <c r="GC67" i="4"/>
  <c r="GM67" i="4" s="1"/>
  <c r="GD66" i="4"/>
  <c r="GN66" i="4" s="1"/>
  <c r="GE65" i="4"/>
  <c r="GO65" i="4" s="1"/>
  <c r="GF64" i="4"/>
  <c r="GP64" i="4" s="1"/>
  <c r="GG63" i="4"/>
  <c r="GQ63" i="4" s="1"/>
  <c r="GH62" i="4"/>
  <c r="GR62" i="4" s="1"/>
  <c r="GI61" i="4"/>
  <c r="GS61" i="4" s="1"/>
  <c r="GA61" i="4"/>
  <c r="GK61" i="4" s="1"/>
  <c r="GB60" i="4"/>
  <c r="GL60" i="4" s="1"/>
  <c r="GC59" i="4"/>
  <c r="GM59" i="4" s="1"/>
  <c r="GD58" i="4"/>
  <c r="GN58" i="4" s="1"/>
  <c r="GE57" i="4"/>
  <c r="GO57" i="4" s="1"/>
  <c r="GF56" i="4"/>
  <c r="GP56" i="4" s="1"/>
  <c r="GG55" i="4"/>
  <c r="GQ55" i="4" s="1"/>
  <c r="GH54" i="4"/>
  <c r="GR54" i="4" s="1"/>
  <c r="GI53" i="4"/>
  <c r="GS53" i="4" s="1"/>
  <c r="GA53" i="4"/>
  <c r="GK53" i="4" s="1"/>
  <c r="GB52" i="4"/>
  <c r="GL52" i="4" s="1"/>
  <c r="GC51" i="4"/>
  <c r="GM51" i="4" s="1"/>
  <c r="GD50" i="4"/>
  <c r="GN50" i="4" s="1"/>
  <c r="GE49" i="4"/>
  <c r="GO49" i="4" s="1"/>
  <c r="GF48" i="4"/>
  <c r="GP48" i="4" s="1"/>
  <c r="GG47" i="4"/>
  <c r="GQ47" i="4" s="1"/>
  <c r="GH46" i="4"/>
  <c r="GR46" i="4" s="1"/>
  <c r="GI45" i="4"/>
  <c r="GS45" i="4" s="1"/>
  <c r="GA45" i="4"/>
  <c r="GK45" i="4" s="1"/>
  <c r="GB44" i="4"/>
  <c r="GL44" i="4" s="1"/>
  <c r="GC43" i="4"/>
  <c r="GM43" i="4" s="1"/>
  <c r="GD42" i="4"/>
  <c r="GN42" i="4" s="1"/>
  <c r="GE41" i="4"/>
  <c r="GO41" i="4" s="1"/>
  <c r="GF40" i="4"/>
  <c r="GP40" i="4" s="1"/>
  <c r="GG39" i="4"/>
  <c r="GQ39" i="4" s="1"/>
  <c r="GH38" i="4"/>
  <c r="GR38" i="4" s="1"/>
  <c r="GI37" i="4"/>
  <c r="GS37" i="4" s="1"/>
  <c r="GA37" i="4"/>
  <c r="GK37" i="4" s="1"/>
  <c r="GB36" i="4"/>
  <c r="GL36" i="4" s="1"/>
  <c r="GC35" i="4"/>
  <c r="GM35" i="4" s="1"/>
  <c r="GD34" i="4"/>
  <c r="GN34" i="4" s="1"/>
  <c r="GE33" i="4"/>
  <c r="GO33" i="4" s="1"/>
  <c r="GF32" i="4"/>
  <c r="GP32" i="4" s="1"/>
  <c r="GG31" i="4"/>
  <c r="GQ31" i="4" s="1"/>
  <c r="GH30" i="4"/>
  <c r="GR30" i="4" s="1"/>
  <c r="GI29" i="4"/>
  <c r="GS29" i="4" s="1"/>
  <c r="GA29" i="4"/>
  <c r="GK29" i="4" s="1"/>
  <c r="GB28" i="4"/>
  <c r="GL28" i="4" s="1"/>
  <c r="GC27" i="4"/>
  <c r="GM27" i="4" s="1"/>
  <c r="GD26" i="4"/>
  <c r="GN26" i="4" s="1"/>
  <c r="GE25" i="4"/>
  <c r="GO25" i="4" s="1"/>
  <c r="GF24" i="4"/>
  <c r="GP24" i="4" s="1"/>
  <c r="GG23" i="4"/>
  <c r="GQ23" i="4" s="1"/>
  <c r="GH22" i="4"/>
  <c r="GR22" i="4" s="1"/>
  <c r="GI21" i="4"/>
  <c r="GS21" i="4" s="1"/>
  <c r="GA21" i="4"/>
  <c r="GK21" i="4" s="1"/>
  <c r="GB20" i="4"/>
  <c r="GL20" i="4" s="1"/>
  <c r="GC19" i="4"/>
  <c r="GM19" i="4" s="1"/>
  <c r="GA111" i="4"/>
  <c r="GK111" i="4" s="1"/>
  <c r="GH107" i="4"/>
  <c r="GR107" i="4" s="1"/>
  <c r="GA106" i="4"/>
  <c r="GK106" i="4" s="1"/>
  <c r="GD104" i="4"/>
  <c r="GN104" i="4" s="1"/>
  <c r="GB103" i="4"/>
  <c r="GL103" i="4" s="1"/>
  <c r="GA102" i="4"/>
  <c r="GK102" i="4" s="1"/>
  <c r="GG100" i="4"/>
  <c r="GQ100" i="4" s="1"/>
  <c r="GF99" i="4"/>
  <c r="GP99" i="4" s="1"/>
  <c r="GE98" i="4"/>
  <c r="GO98" i="4" s="1"/>
  <c r="GB97" i="4"/>
  <c r="GL97" i="4" s="1"/>
  <c r="GA96" i="4"/>
  <c r="GK96" i="4" s="1"/>
  <c r="GI94" i="4"/>
  <c r="GS94" i="4" s="1"/>
  <c r="GH93" i="4"/>
  <c r="GR93" i="4" s="1"/>
  <c r="GI92" i="4"/>
  <c r="GS92" i="4" s="1"/>
  <c r="GA92" i="4"/>
  <c r="GK92" i="4" s="1"/>
  <c r="GB91" i="4"/>
  <c r="GL91" i="4" s="1"/>
  <c r="GC90" i="4"/>
  <c r="GM90" i="4" s="1"/>
  <c r="GD89" i="4"/>
  <c r="GN89" i="4" s="1"/>
  <c r="GE88" i="4"/>
  <c r="GO88" i="4" s="1"/>
  <c r="GF87" i="4"/>
  <c r="GP87" i="4" s="1"/>
  <c r="GG86" i="4"/>
  <c r="GQ86" i="4" s="1"/>
  <c r="GH85" i="4"/>
  <c r="GR85" i="4" s="1"/>
  <c r="GI84" i="4"/>
  <c r="GS84" i="4" s="1"/>
  <c r="GA84" i="4"/>
  <c r="GK84" i="4" s="1"/>
  <c r="GB83" i="4"/>
  <c r="GL83" i="4" s="1"/>
  <c r="GC82" i="4"/>
  <c r="GM82" i="4" s="1"/>
  <c r="GD81" i="4"/>
  <c r="GN81" i="4" s="1"/>
  <c r="GE80" i="4"/>
  <c r="GO80" i="4" s="1"/>
  <c r="GF79" i="4"/>
  <c r="GP79" i="4" s="1"/>
  <c r="GG78" i="4"/>
  <c r="GQ78" i="4" s="1"/>
  <c r="GH77" i="4"/>
  <c r="GR77" i="4" s="1"/>
  <c r="GI76" i="4"/>
  <c r="GS76" i="4" s="1"/>
  <c r="GA76" i="4"/>
  <c r="GK76" i="4" s="1"/>
  <c r="GB75" i="4"/>
  <c r="GL75" i="4" s="1"/>
  <c r="GC74" i="4"/>
  <c r="GM74" i="4" s="1"/>
  <c r="GD73" i="4"/>
  <c r="GN73" i="4" s="1"/>
  <c r="GE72" i="4"/>
  <c r="GO72" i="4" s="1"/>
  <c r="GF71" i="4"/>
  <c r="GP71" i="4" s="1"/>
  <c r="GG70" i="4"/>
  <c r="GQ70" i="4" s="1"/>
  <c r="GH69" i="4"/>
  <c r="GR69" i="4" s="1"/>
  <c r="GI68" i="4"/>
  <c r="GS68" i="4" s="1"/>
  <c r="GA68" i="4"/>
  <c r="GK68" i="4" s="1"/>
  <c r="GB67" i="4"/>
  <c r="GL67" i="4" s="1"/>
  <c r="GC66" i="4"/>
  <c r="GM66" i="4" s="1"/>
  <c r="GD65" i="4"/>
  <c r="GN65" i="4" s="1"/>
  <c r="GE64" i="4"/>
  <c r="GO64" i="4" s="1"/>
  <c r="GF63" i="4"/>
  <c r="GP63" i="4" s="1"/>
  <c r="GG62" i="4"/>
  <c r="GQ62" i="4" s="1"/>
  <c r="GH61" i="4"/>
  <c r="GR61" i="4" s="1"/>
  <c r="GI60" i="4"/>
  <c r="GS60" i="4" s="1"/>
  <c r="GA60" i="4"/>
  <c r="GK60" i="4" s="1"/>
  <c r="GB59" i="4"/>
  <c r="GL59" i="4" s="1"/>
  <c r="GC58" i="4"/>
  <c r="GM58" i="4" s="1"/>
  <c r="GD57" i="4"/>
  <c r="GN57" i="4" s="1"/>
  <c r="GE56" i="4"/>
  <c r="GO56" i="4" s="1"/>
  <c r="GF55" i="4"/>
  <c r="GP55" i="4" s="1"/>
  <c r="GG54" i="4"/>
  <c r="GQ54" i="4" s="1"/>
  <c r="GH53" i="4"/>
  <c r="GR53" i="4" s="1"/>
  <c r="GI52" i="4"/>
  <c r="GS52" i="4" s="1"/>
  <c r="GA52" i="4"/>
  <c r="GK52" i="4" s="1"/>
  <c r="GB51" i="4"/>
  <c r="GL51" i="4" s="1"/>
  <c r="GC50" i="4"/>
  <c r="GM50" i="4" s="1"/>
  <c r="GD49" i="4"/>
  <c r="GN49" i="4" s="1"/>
  <c r="GE48" i="4"/>
  <c r="GO48" i="4" s="1"/>
  <c r="GF47" i="4"/>
  <c r="GP47" i="4" s="1"/>
  <c r="GG46" i="4"/>
  <c r="GQ46" i="4" s="1"/>
  <c r="GH45" i="4"/>
  <c r="GR45" i="4" s="1"/>
  <c r="GI44" i="4"/>
  <c r="GS44" i="4" s="1"/>
  <c r="GA44" i="4"/>
  <c r="GK44" i="4" s="1"/>
  <c r="GB43" i="4"/>
  <c r="GL43" i="4" s="1"/>
  <c r="GC42" i="4"/>
  <c r="GM42" i="4" s="1"/>
  <c r="GD41" i="4"/>
  <c r="GN41" i="4" s="1"/>
  <c r="GE40" i="4"/>
  <c r="GO40" i="4" s="1"/>
  <c r="GF39" i="4"/>
  <c r="GP39" i="4" s="1"/>
  <c r="GG38" i="4"/>
  <c r="GQ38" i="4" s="1"/>
  <c r="GH37" i="4"/>
  <c r="GR37" i="4" s="1"/>
  <c r="GI36" i="4"/>
  <c r="GS36" i="4" s="1"/>
  <c r="GA36" i="4"/>
  <c r="GK36" i="4" s="1"/>
  <c r="GB35" i="4"/>
  <c r="GL35" i="4" s="1"/>
  <c r="GC34" i="4"/>
  <c r="GM34" i="4" s="1"/>
  <c r="GD33" i="4"/>
  <c r="GN33" i="4" s="1"/>
  <c r="GE32" i="4"/>
  <c r="GO32" i="4" s="1"/>
  <c r="GF31" i="4"/>
  <c r="GP31" i="4" s="1"/>
  <c r="GG30" i="4"/>
  <c r="GQ30" i="4" s="1"/>
  <c r="GH29" i="4"/>
  <c r="GR29" i="4" s="1"/>
  <c r="GC110" i="4"/>
  <c r="GM110" i="4" s="1"/>
  <c r="GF107" i="4"/>
  <c r="GP107" i="4" s="1"/>
  <c r="GH105" i="4"/>
  <c r="GR105" i="4" s="1"/>
  <c r="GC104" i="4"/>
  <c r="GM104" i="4" s="1"/>
  <c r="GA103" i="4"/>
  <c r="GK103" i="4" s="1"/>
  <c r="GG101" i="4"/>
  <c r="GQ101" i="4" s="1"/>
  <c r="GF100" i="4"/>
  <c r="GP100" i="4" s="1"/>
  <c r="GE99" i="4"/>
  <c r="GO99" i="4" s="1"/>
  <c r="GB98" i="4"/>
  <c r="GL98" i="4" s="1"/>
  <c r="GA97" i="4"/>
  <c r="GK97" i="4" s="1"/>
  <c r="GI95" i="4"/>
  <c r="GS95" i="4" s="1"/>
  <c r="GF94" i="4"/>
  <c r="GP94" i="4" s="1"/>
  <c r="GG93" i="4"/>
  <c r="GQ93" i="4" s="1"/>
  <c r="GH92" i="4"/>
  <c r="GR92" i="4" s="1"/>
  <c r="GI91" i="4"/>
  <c r="GS91" i="4" s="1"/>
  <c r="GA91" i="4"/>
  <c r="GK91" i="4" s="1"/>
  <c r="GB90" i="4"/>
  <c r="GL90" i="4" s="1"/>
  <c r="GC89" i="4"/>
  <c r="GM89" i="4" s="1"/>
  <c r="GD88" i="4"/>
  <c r="GN88" i="4" s="1"/>
  <c r="GE87" i="4"/>
  <c r="GO87" i="4" s="1"/>
  <c r="GF86" i="4"/>
  <c r="GP86" i="4" s="1"/>
  <c r="GG85" i="4"/>
  <c r="GQ85" i="4" s="1"/>
  <c r="GH84" i="4"/>
  <c r="GR84" i="4" s="1"/>
  <c r="GI83" i="4"/>
  <c r="GS83" i="4" s="1"/>
  <c r="GA83" i="4"/>
  <c r="GK83" i="4" s="1"/>
  <c r="GB82" i="4"/>
  <c r="GL82" i="4" s="1"/>
  <c r="GC81" i="4"/>
  <c r="GM81" i="4" s="1"/>
  <c r="GD80" i="4"/>
  <c r="GN80" i="4" s="1"/>
  <c r="GE79" i="4"/>
  <c r="GO79" i="4" s="1"/>
  <c r="GF78" i="4"/>
  <c r="GP78" i="4" s="1"/>
  <c r="GG77" i="4"/>
  <c r="GQ77" i="4" s="1"/>
  <c r="GH76" i="4"/>
  <c r="GR76" i="4" s="1"/>
  <c r="GI75" i="4"/>
  <c r="GS75" i="4" s="1"/>
  <c r="GA75" i="4"/>
  <c r="GK75" i="4" s="1"/>
  <c r="GB74" i="4"/>
  <c r="GL74" i="4" s="1"/>
  <c r="GC73" i="4"/>
  <c r="GM73" i="4" s="1"/>
  <c r="GD72" i="4"/>
  <c r="GN72" i="4" s="1"/>
  <c r="GE71" i="4"/>
  <c r="GO71" i="4" s="1"/>
  <c r="GF70" i="4"/>
  <c r="GP70" i="4" s="1"/>
  <c r="GG69" i="4"/>
  <c r="GQ69" i="4" s="1"/>
  <c r="GH68" i="4"/>
  <c r="GR68" i="4" s="1"/>
  <c r="GI67" i="4"/>
  <c r="GS67" i="4" s="1"/>
  <c r="GA67" i="4"/>
  <c r="GK67" i="4" s="1"/>
  <c r="GB66" i="4"/>
  <c r="GL66" i="4" s="1"/>
  <c r="GC65" i="4"/>
  <c r="GM65" i="4" s="1"/>
  <c r="GD64" i="4"/>
  <c r="GN64" i="4" s="1"/>
  <c r="GE63" i="4"/>
  <c r="GO63" i="4" s="1"/>
  <c r="GF62" i="4"/>
  <c r="GP62" i="4" s="1"/>
  <c r="GG61" i="4"/>
  <c r="GQ61" i="4" s="1"/>
  <c r="GH60" i="4"/>
  <c r="GR60" i="4" s="1"/>
  <c r="GI59" i="4"/>
  <c r="GS59" i="4" s="1"/>
  <c r="GA59" i="4"/>
  <c r="GK59" i="4" s="1"/>
  <c r="GB58" i="4"/>
  <c r="GL58" i="4" s="1"/>
  <c r="GC57" i="4"/>
  <c r="GM57" i="4" s="1"/>
  <c r="GD56" i="4"/>
  <c r="GN56" i="4" s="1"/>
  <c r="GE55" i="4"/>
  <c r="GO55" i="4" s="1"/>
  <c r="GF54" i="4"/>
  <c r="GP54" i="4" s="1"/>
  <c r="GG53" i="4"/>
  <c r="GQ53" i="4" s="1"/>
  <c r="GH52" i="4"/>
  <c r="GR52" i="4" s="1"/>
  <c r="GI51" i="4"/>
  <c r="GS51" i="4" s="1"/>
  <c r="GA51" i="4"/>
  <c r="GK51" i="4" s="1"/>
  <c r="GB50" i="4"/>
  <c r="GL50" i="4" s="1"/>
  <c r="GC49" i="4"/>
  <c r="GM49" i="4" s="1"/>
  <c r="GD48" i="4"/>
  <c r="GN48" i="4" s="1"/>
  <c r="GE47" i="4"/>
  <c r="GO47" i="4" s="1"/>
  <c r="GF46" i="4"/>
  <c r="GP46" i="4" s="1"/>
  <c r="GG45" i="4"/>
  <c r="GQ45" i="4" s="1"/>
  <c r="GH44" i="4"/>
  <c r="GR44" i="4" s="1"/>
  <c r="GI43" i="4"/>
  <c r="GS43" i="4" s="1"/>
  <c r="GA43" i="4"/>
  <c r="GK43" i="4" s="1"/>
  <c r="GB42" i="4"/>
  <c r="GL42" i="4" s="1"/>
  <c r="GC41" i="4"/>
  <c r="GM41" i="4" s="1"/>
  <c r="GD40" i="4"/>
  <c r="GN40" i="4" s="1"/>
  <c r="GE39" i="4"/>
  <c r="GO39" i="4" s="1"/>
  <c r="GF38" i="4"/>
  <c r="GP38" i="4" s="1"/>
  <c r="GG37" i="4"/>
  <c r="GQ37" i="4" s="1"/>
  <c r="GH36" i="4"/>
  <c r="GR36" i="4" s="1"/>
  <c r="GI35" i="4"/>
  <c r="GS35" i="4" s="1"/>
  <c r="GA35" i="4"/>
  <c r="GK35" i="4" s="1"/>
  <c r="GB34" i="4"/>
  <c r="GL34" i="4" s="1"/>
  <c r="GC33" i="4"/>
  <c r="GM33" i="4" s="1"/>
  <c r="GD32" i="4"/>
  <c r="GN32" i="4" s="1"/>
  <c r="GE31" i="4"/>
  <c r="GO31" i="4" s="1"/>
  <c r="GF30" i="4"/>
  <c r="GP30" i="4" s="1"/>
  <c r="GG29" i="4"/>
  <c r="GQ29" i="4" s="1"/>
  <c r="GH28" i="4"/>
  <c r="GR28" i="4" s="1"/>
  <c r="GI27" i="4"/>
  <c r="GS27" i="4" s="1"/>
  <c r="GA27" i="4"/>
  <c r="GK27" i="4" s="1"/>
  <c r="GB26" i="4"/>
  <c r="GL26" i="4" s="1"/>
  <c r="GC25" i="4"/>
  <c r="GM25" i="4" s="1"/>
  <c r="GD24" i="4"/>
  <c r="GN24" i="4" s="1"/>
  <c r="GE23" i="4"/>
  <c r="GO23" i="4" s="1"/>
  <c r="GF22" i="4"/>
  <c r="GP22" i="4" s="1"/>
  <c r="GG21" i="4"/>
  <c r="GQ21" i="4" s="1"/>
  <c r="GH20" i="4"/>
  <c r="GR20" i="4" s="1"/>
  <c r="GD116" i="4"/>
  <c r="GN116" i="4" s="1"/>
  <c r="GB110" i="4"/>
  <c r="GL110" i="4" s="1"/>
  <c r="GE107" i="4"/>
  <c r="GO107" i="4" s="1"/>
  <c r="GG105" i="4"/>
  <c r="GQ105" i="4" s="1"/>
  <c r="GA104" i="4"/>
  <c r="GK104" i="4" s="1"/>
  <c r="GI102" i="4"/>
  <c r="GS102" i="4" s="1"/>
  <c r="GF101" i="4"/>
  <c r="GP101" i="4" s="1"/>
  <c r="GE100" i="4"/>
  <c r="GO100" i="4" s="1"/>
  <c r="GD99" i="4"/>
  <c r="GN99" i="4" s="1"/>
  <c r="GA98" i="4"/>
  <c r="GK98" i="4" s="1"/>
  <c r="GI96" i="4"/>
  <c r="GS96" i="4" s="1"/>
  <c r="GH95" i="4"/>
  <c r="GR95" i="4" s="1"/>
  <c r="GE94" i="4"/>
  <c r="GO94" i="4" s="1"/>
  <c r="GF93" i="4"/>
  <c r="GP93" i="4" s="1"/>
  <c r="GG92" i="4"/>
  <c r="GQ92" i="4" s="1"/>
  <c r="GH91" i="4"/>
  <c r="GR91" i="4" s="1"/>
  <c r="GI90" i="4"/>
  <c r="GS90" i="4" s="1"/>
  <c r="GA90" i="4"/>
  <c r="GK90" i="4" s="1"/>
  <c r="GB89" i="4"/>
  <c r="GL89" i="4" s="1"/>
  <c r="GC88" i="4"/>
  <c r="GM88" i="4" s="1"/>
  <c r="GD87" i="4"/>
  <c r="GN87" i="4" s="1"/>
  <c r="GE86" i="4"/>
  <c r="GO86" i="4" s="1"/>
  <c r="GF85" i="4"/>
  <c r="GP85" i="4" s="1"/>
  <c r="GG84" i="4"/>
  <c r="GQ84" i="4" s="1"/>
  <c r="GH83" i="4"/>
  <c r="GR83" i="4" s="1"/>
  <c r="GI82" i="4"/>
  <c r="GS82" i="4" s="1"/>
  <c r="GA82" i="4"/>
  <c r="GK82" i="4" s="1"/>
  <c r="GB81" i="4"/>
  <c r="GL81" i="4" s="1"/>
  <c r="GC80" i="4"/>
  <c r="GM80" i="4" s="1"/>
  <c r="GD79" i="4"/>
  <c r="GN79" i="4" s="1"/>
  <c r="GE78" i="4"/>
  <c r="GO78" i="4" s="1"/>
  <c r="GF77" i="4"/>
  <c r="GP77" i="4" s="1"/>
  <c r="GG76" i="4"/>
  <c r="GQ76" i="4" s="1"/>
  <c r="GH75" i="4"/>
  <c r="GR75" i="4" s="1"/>
  <c r="GI74" i="4"/>
  <c r="GS74" i="4" s="1"/>
  <c r="GA74" i="4"/>
  <c r="GK74" i="4" s="1"/>
  <c r="GB73" i="4"/>
  <c r="GL73" i="4" s="1"/>
  <c r="GC72" i="4"/>
  <c r="GM72" i="4" s="1"/>
  <c r="GD71" i="4"/>
  <c r="GN71" i="4" s="1"/>
  <c r="GE70" i="4"/>
  <c r="GO70" i="4" s="1"/>
  <c r="GF69" i="4"/>
  <c r="GP69" i="4" s="1"/>
  <c r="GG68" i="4"/>
  <c r="GQ68" i="4" s="1"/>
  <c r="GH67" i="4"/>
  <c r="GR67" i="4" s="1"/>
  <c r="GI66" i="4"/>
  <c r="GS66" i="4" s="1"/>
  <c r="GA66" i="4"/>
  <c r="GK66" i="4" s="1"/>
  <c r="GB65" i="4"/>
  <c r="GL65" i="4" s="1"/>
  <c r="GC64" i="4"/>
  <c r="GM64" i="4" s="1"/>
  <c r="GD63" i="4"/>
  <c r="GN63" i="4" s="1"/>
  <c r="GE62" i="4"/>
  <c r="GO62" i="4" s="1"/>
  <c r="GF61" i="4"/>
  <c r="GP61" i="4" s="1"/>
  <c r="GG60" i="4"/>
  <c r="GQ60" i="4" s="1"/>
  <c r="GH59" i="4"/>
  <c r="GR59" i="4" s="1"/>
  <c r="GI58" i="4"/>
  <c r="GS58" i="4" s="1"/>
  <c r="GA58" i="4"/>
  <c r="GK58" i="4" s="1"/>
  <c r="GB57" i="4"/>
  <c r="GL57" i="4" s="1"/>
  <c r="GC56" i="4"/>
  <c r="GM56" i="4" s="1"/>
  <c r="GD55" i="4"/>
  <c r="GN55" i="4" s="1"/>
  <c r="GE54" i="4"/>
  <c r="GO54" i="4" s="1"/>
  <c r="GF53" i="4"/>
  <c r="GP53" i="4" s="1"/>
  <c r="GG52" i="4"/>
  <c r="GQ52" i="4" s="1"/>
  <c r="GH51" i="4"/>
  <c r="GR51" i="4" s="1"/>
  <c r="GI50" i="4"/>
  <c r="GS50" i="4" s="1"/>
  <c r="GA50" i="4"/>
  <c r="GK50" i="4" s="1"/>
  <c r="GB49" i="4"/>
  <c r="GL49" i="4" s="1"/>
  <c r="GC48" i="4"/>
  <c r="GM48" i="4" s="1"/>
  <c r="GD47" i="4"/>
  <c r="GN47" i="4" s="1"/>
  <c r="GE46" i="4"/>
  <c r="GO46" i="4" s="1"/>
  <c r="GF45" i="4"/>
  <c r="GP45" i="4" s="1"/>
  <c r="GG44" i="4"/>
  <c r="GQ44" i="4" s="1"/>
  <c r="GH43" i="4"/>
  <c r="GR43" i="4" s="1"/>
  <c r="GI42" i="4"/>
  <c r="GS42" i="4" s="1"/>
  <c r="GA42" i="4"/>
  <c r="GK42" i="4" s="1"/>
  <c r="GB41" i="4"/>
  <c r="GL41" i="4" s="1"/>
  <c r="GC40" i="4"/>
  <c r="GM40" i="4" s="1"/>
  <c r="GD39" i="4"/>
  <c r="GN39" i="4" s="1"/>
  <c r="GE38" i="4"/>
  <c r="GO38" i="4" s="1"/>
  <c r="GF37" i="4"/>
  <c r="GP37" i="4" s="1"/>
  <c r="GG36" i="4"/>
  <c r="GQ36" i="4" s="1"/>
  <c r="GH35" i="4"/>
  <c r="GR35" i="4" s="1"/>
  <c r="GE115" i="4"/>
  <c r="GO115" i="4" s="1"/>
  <c r="GD109" i="4"/>
  <c r="GN109" i="4" s="1"/>
  <c r="GA107" i="4"/>
  <c r="GK107" i="4" s="1"/>
  <c r="GC105" i="4"/>
  <c r="GM105" i="4" s="1"/>
  <c r="GI103" i="4"/>
  <c r="GS103" i="4" s="1"/>
  <c r="GF102" i="4"/>
  <c r="GP102" i="4" s="1"/>
  <c r="GE101" i="4"/>
  <c r="GO101" i="4" s="1"/>
  <c r="GD100" i="4"/>
  <c r="GN100" i="4" s="1"/>
  <c r="GA99" i="4"/>
  <c r="GK99" i="4" s="1"/>
  <c r="GI97" i="4"/>
  <c r="GS97" i="4" s="1"/>
  <c r="GH96" i="4"/>
  <c r="GR96" i="4" s="1"/>
  <c r="GE95" i="4"/>
  <c r="GO95" i="4" s="1"/>
  <c r="GD94" i="4"/>
  <c r="GN94" i="4" s="1"/>
  <c r="GE93" i="4"/>
  <c r="GO93" i="4" s="1"/>
  <c r="GF92" i="4"/>
  <c r="GP92" i="4" s="1"/>
  <c r="GG91" i="4"/>
  <c r="GQ91" i="4" s="1"/>
  <c r="GH90" i="4"/>
  <c r="GR90" i="4" s="1"/>
  <c r="GI89" i="4"/>
  <c r="GS89" i="4" s="1"/>
  <c r="GA89" i="4"/>
  <c r="GK89" i="4" s="1"/>
  <c r="GB88" i="4"/>
  <c r="GL88" i="4" s="1"/>
  <c r="GC87" i="4"/>
  <c r="GM87" i="4" s="1"/>
  <c r="GD86" i="4"/>
  <c r="GN86" i="4" s="1"/>
  <c r="GE85" i="4"/>
  <c r="GO85" i="4" s="1"/>
  <c r="GF84" i="4"/>
  <c r="GP84" i="4" s="1"/>
  <c r="GG83" i="4"/>
  <c r="GQ83" i="4" s="1"/>
  <c r="GH82" i="4"/>
  <c r="GR82" i="4" s="1"/>
  <c r="GI81" i="4"/>
  <c r="GS81" i="4" s="1"/>
  <c r="GA81" i="4"/>
  <c r="GK81" i="4" s="1"/>
  <c r="GB80" i="4"/>
  <c r="GL80" i="4" s="1"/>
  <c r="GC79" i="4"/>
  <c r="GM79" i="4" s="1"/>
  <c r="GD78" i="4"/>
  <c r="GN78" i="4" s="1"/>
  <c r="GE77" i="4"/>
  <c r="GO77" i="4" s="1"/>
  <c r="GF76" i="4"/>
  <c r="GP76" i="4" s="1"/>
  <c r="GG75" i="4"/>
  <c r="GQ75" i="4" s="1"/>
  <c r="GH74" i="4"/>
  <c r="GR74" i="4" s="1"/>
  <c r="GI73" i="4"/>
  <c r="GS73" i="4" s="1"/>
  <c r="GA73" i="4"/>
  <c r="GK73" i="4" s="1"/>
  <c r="GB72" i="4"/>
  <c r="GL72" i="4" s="1"/>
  <c r="GC71" i="4"/>
  <c r="GM71" i="4" s="1"/>
  <c r="GD70" i="4"/>
  <c r="GN70" i="4" s="1"/>
  <c r="GE69" i="4"/>
  <c r="GO69" i="4" s="1"/>
  <c r="GF68" i="4"/>
  <c r="GP68" i="4" s="1"/>
  <c r="GG67" i="4"/>
  <c r="GQ67" i="4" s="1"/>
  <c r="GH66" i="4"/>
  <c r="GR66" i="4" s="1"/>
  <c r="GI65" i="4"/>
  <c r="GS65" i="4" s="1"/>
  <c r="GA65" i="4"/>
  <c r="GK65" i="4" s="1"/>
  <c r="GB64" i="4"/>
  <c r="GL64" i="4" s="1"/>
  <c r="GC63" i="4"/>
  <c r="GM63" i="4" s="1"/>
  <c r="GD62" i="4"/>
  <c r="GN62" i="4" s="1"/>
  <c r="GE61" i="4"/>
  <c r="GO61" i="4" s="1"/>
  <c r="GF60" i="4"/>
  <c r="GP60" i="4" s="1"/>
  <c r="GG59" i="4"/>
  <c r="GQ59" i="4" s="1"/>
  <c r="GH58" i="4"/>
  <c r="GR58" i="4" s="1"/>
  <c r="GI57" i="4"/>
  <c r="GS57" i="4" s="1"/>
  <c r="GA57" i="4"/>
  <c r="GK57" i="4" s="1"/>
  <c r="GB56" i="4"/>
  <c r="GL56" i="4" s="1"/>
  <c r="GC55" i="4"/>
  <c r="GM55" i="4" s="1"/>
  <c r="GD54" i="4"/>
  <c r="GN54" i="4" s="1"/>
  <c r="GE53" i="4"/>
  <c r="GO53" i="4" s="1"/>
  <c r="GF52" i="4"/>
  <c r="GP52" i="4" s="1"/>
  <c r="GG51" i="4"/>
  <c r="GQ51" i="4" s="1"/>
  <c r="GH50" i="4"/>
  <c r="GR50" i="4" s="1"/>
  <c r="GI49" i="4"/>
  <c r="GS49" i="4" s="1"/>
  <c r="GA49" i="4"/>
  <c r="GK49" i="4" s="1"/>
  <c r="GB48" i="4"/>
  <c r="GL48" i="4" s="1"/>
  <c r="GC47" i="4"/>
  <c r="GM47" i="4" s="1"/>
  <c r="GD46" i="4"/>
  <c r="GN46" i="4" s="1"/>
  <c r="GE45" i="4"/>
  <c r="GO45" i="4" s="1"/>
  <c r="GF44" i="4"/>
  <c r="GP44" i="4" s="1"/>
  <c r="GG43" i="4"/>
  <c r="GQ43" i="4" s="1"/>
  <c r="GH42" i="4"/>
  <c r="GR42" i="4" s="1"/>
  <c r="GI41" i="4"/>
  <c r="GS41" i="4" s="1"/>
  <c r="GA41" i="4"/>
  <c r="GK41" i="4" s="1"/>
  <c r="GB40" i="4"/>
  <c r="GL40" i="4" s="1"/>
  <c r="GC39" i="4"/>
  <c r="GM39" i="4" s="1"/>
  <c r="GD38" i="4"/>
  <c r="GN38" i="4" s="1"/>
  <c r="GE37" i="4"/>
  <c r="GO37" i="4" s="1"/>
  <c r="GF36" i="4"/>
  <c r="GP36" i="4" s="1"/>
  <c r="GG35" i="4"/>
  <c r="GQ35" i="4" s="1"/>
  <c r="GF114" i="4"/>
  <c r="GP114" i="4" s="1"/>
  <c r="GC109" i="4"/>
  <c r="GM109" i="4" s="1"/>
  <c r="GI106" i="4"/>
  <c r="GS106" i="4" s="1"/>
  <c r="GB105" i="4"/>
  <c r="GL105" i="4" s="1"/>
  <c r="GH103" i="4"/>
  <c r="GR103" i="4" s="1"/>
  <c r="GE102" i="4"/>
  <c r="GO102" i="4" s="1"/>
  <c r="GD101" i="4"/>
  <c r="GN101" i="4" s="1"/>
  <c r="GC100" i="4"/>
  <c r="GM100" i="4" s="1"/>
  <c r="GI98" i="4"/>
  <c r="GS98" i="4" s="1"/>
  <c r="GH97" i="4"/>
  <c r="GR97" i="4" s="1"/>
  <c r="GG96" i="4"/>
  <c r="GQ96" i="4" s="1"/>
  <c r="GD95" i="4"/>
  <c r="GN95" i="4" s="1"/>
  <c r="GC94" i="4"/>
  <c r="GM94" i="4" s="1"/>
  <c r="GD93" i="4"/>
  <c r="GN93" i="4" s="1"/>
  <c r="GE92" i="4"/>
  <c r="GO92" i="4" s="1"/>
  <c r="GF91" i="4"/>
  <c r="GP91" i="4" s="1"/>
  <c r="GG90" i="4"/>
  <c r="GQ90" i="4" s="1"/>
  <c r="GH89" i="4"/>
  <c r="GR89" i="4" s="1"/>
  <c r="GI88" i="4"/>
  <c r="GS88" i="4" s="1"/>
  <c r="GA88" i="4"/>
  <c r="GK88" i="4" s="1"/>
  <c r="GB87" i="4"/>
  <c r="GL87" i="4" s="1"/>
  <c r="GC86" i="4"/>
  <c r="GM86" i="4" s="1"/>
  <c r="GD85" i="4"/>
  <c r="GN85" i="4" s="1"/>
  <c r="GE84" i="4"/>
  <c r="GO84" i="4" s="1"/>
  <c r="GF83" i="4"/>
  <c r="GP83" i="4" s="1"/>
  <c r="GG82" i="4"/>
  <c r="GQ82" i="4" s="1"/>
  <c r="GH81" i="4"/>
  <c r="GR81" i="4" s="1"/>
  <c r="GI80" i="4"/>
  <c r="GS80" i="4" s="1"/>
  <c r="GA80" i="4"/>
  <c r="GK80" i="4" s="1"/>
  <c r="GB79" i="4"/>
  <c r="GL79" i="4" s="1"/>
  <c r="GC78" i="4"/>
  <c r="GM78" i="4" s="1"/>
  <c r="GD77" i="4"/>
  <c r="GN77" i="4" s="1"/>
  <c r="GE76" i="4"/>
  <c r="GO76" i="4" s="1"/>
  <c r="GF75" i="4"/>
  <c r="GP75" i="4" s="1"/>
  <c r="GG74" i="4"/>
  <c r="GQ74" i="4" s="1"/>
  <c r="GH73" i="4"/>
  <c r="GR73" i="4" s="1"/>
  <c r="GI72" i="4"/>
  <c r="GS72" i="4" s="1"/>
  <c r="GA72" i="4"/>
  <c r="GK72" i="4" s="1"/>
  <c r="GB71" i="4"/>
  <c r="GL71" i="4" s="1"/>
  <c r="GC70" i="4"/>
  <c r="GM70" i="4" s="1"/>
  <c r="GD69" i="4"/>
  <c r="GN69" i="4" s="1"/>
  <c r="GE68" i="4"/>
  <c r="GO68" i="4" s="1"/>
  <c r="GF67" i="4"/>
  <c r="GP67" i="4" s="1"/>
  <c r="GG66" i="4"/>
  <c r="GQ66" i="4" s="1"/>
  <c r="GH65" i="4"/>
  <c r="GR65" i="4" s="1"/>
  <c r="GI64" i="4"/>
  <c r="GS64" i="4" s="1"/>
  <c r="GA64" i="4"/>
  <c r="GK64" i="4" s="1"/>
  <c r="GB63" i="4"/>
  <c r="GL63" i="4" s="1"/>
  <c r="GC62" i="4"/>
  <c r="GM62" i="4" s="1"/>
  <c r="GD61" i="4"/>
  <c r="GN61" i="4" s="1"/>
  <c r="GE60" i="4"/>
  <c r="GO60" i="4" s="1"/>
  <c r="GF59" i="4"/>
  <c r="GP59" i="4" s="1"/>
  <c r="GG58" i="4"/>
  <c r="GQ58" i="4" s="1"/>
  <c r="GH57" i="4"/>
  <c r="GR57" i="4" s="1"/>
  <c r="GI56" i="4"/>
  <c r="GS56" i="4" s="1"/>
  <c r="GA56" i="4"/>
  <c r="GK56" i="4" s="1"/>
  <c r="GB55" i="4"/>
  <c r="GL55" i="4" s="1"/>
  <c r="GC54" i="4"/>
  <c r="GM54" i="4" s="1"/>
  <c r="GD53" i="4"/>
  <c r="GN53" i="4" s="1"/>
  <c r="GE52" i="4"/>
  <c r="GO52" i="4" s="1"/>
  <c r="GF51" i="4"/>
  <c r="GP51" i="4" s="1"/>
  <c r="GG50" i="4"/>
  <c r="GQ50" i="4" s="1"/>
  <c r="GH49" i="4"/>
  <c r="GR49" i="4" s="1"/>
  <c r="GI48" i="4"/>
  <c r="GS48" i="4" s="1"/>
  <c r="GA48" i="4"/>
  <c r="GK48" i="4" s="1"/>
  <c r="GB47" i="4"/>
  <c r="GL47" i="4" s="1"/>
  <c r="GC46" i="4"/>
  <c r="GM46" i="4" s="1"/>
  <c r="GD45" i="4"/>
  <c r="GN45" i="4" s="1"/>
  <c r="GE44" i="4"/>
  <c r="GO44" i="4" s="1"/>
  <c r="GF43" i="4"/>
  <c r="GP43" i="4" s="1"/>
  <c r="GG42" i="4"/>
  <c r="GQ42" i="4" s="1"/>
  <c r="GH41" i="4"/>
  <c r="GR41" i="4" s="1"/>
  <c r="GI40" i="4"/>
  <c r="GS40" i="4" s="1"/>
  <c r="GA40" i="4"/>
  <c r="GK40" i="4" s="1"/>
  <c r="GB39" i="4"/>
  <c r="GL39" i="4" s="1"/>
  <c r="GC38" i="4"/>
  <c r="GM38" i="4" s="1"/>
  <c r="GD37" i="4"/>
  <c r="GN37" i="4" s="1"/>
  <c r="GE36" i="4"/>
  <c r="GO36" i="4" s="1"/>
  <c r="GF35" i="4"/>
  <c r="GP35" i="4" s="1"/>
  <c r="GG34" i="4"/>
  <c r="GQ34" i="4" s="1"/>
  <c r="GH33" i="4"/>
  <c r="GR33" i="4" s="1"/>
  <c r="GI32" i="4"/>
  <c r="GS32" i="4" s="1"/>
  <c r="GA32" i="4"/>
  <c r="GK32" i="4" s="1"/>
  <c r="GB31" i="4"/>
  <c r="GL31" i="4" s="1"/>
  <c r="GC30" i="4"/>
  <c r="GM30" i="4" s="1"/>
  <c r="GD29" i="4"/>
  <c r="GN29" i="4" s="1"/>
  <c r="GE28" i="4"/>
  <c r="GO28" i="4" s="1"/>
  <c r="GF27" i="4"/>
  <c r="GP27" i="4" s="1"/>
  <c r="GG26" i="4"/>
  <c r="GQ26" i="4" s="1"/>
  <c r="GH25" i="4"/>
  <c r="GR25" i="4" s="1"/>
  <c r="GI24" i="4"/>
  <c r="GS24" i="4" s="1"/>
  <c r="GA24" i="4"/>
  <c r="GK24" i="4" s="1"/>
  <c r="GG113" i="4"/>
  <c r="GQ113" i="4" s="1"/>
  <c r="GG108" i="4"/>
  <c r="GQ108" i="4" s="1"/>
  <c r="GG106" i="4"/>
  <c r="GQ106" i="4" s="1"/>
  <c r="GI104" i="4"/>
  <c r="GS104" i="4" s="1"/>
  <c r="GE103" i="4"/>
  <c r="GO103" i="4" s="1"/>
  <c r="GD102" i="4"/>
  <c r="GN102" i="4" s="1"/>
  <c r="GC101" i="4"/>
  <c r="GM101" i="4" s="1"/>
  <c r="GI99" i="4"/>
  <c r="GS99" i="4" s="1"/>
  <c r="GH98" i="4"/>
  <c r="GR98" i="4" s="1"/>
  <c r="GG97" i="4"/>
  <c r="GQ97" i="4" s="1"/>
  <c r="GD96" i="4"/>
  <c r="GN96" i="4" s="1"/>
  <c r="GC95" i="4"/>
  <c r="GM95" i="4" s="1"/>
  <c r="GB94" i="4"/>
  <c r="GL94" i="4" s="1"/>
  <c r="GC93" i="4"/>
  <c r="GM93" i="4" s="1"/>
  <c r="GD92" i="4"/>
  <c r="GN92" i="4" s="1"/>
  <c r="GE91" i="4"/>
  <c r="GO91" i="4" s="1"/>
  <c r="GF90" i="4"/>
  <c r="GP90" i="4" s="1"/>
  <c r="GG89" i="4"/>
  <c r="GQ89" i="4" s="1"/>
  <c r="GH88" i="4"/>
  <c r="GR88" i="4" s="1"/>
  <c r="GI87" i="4"/>
  <c r="GS87" i="4" s="1"/>
  <c r="GA87" i="4"/>
  <c r="GK87" i="4" s="1"/>
  <c r="GB86" i="4"/>
  <c r="GL86" i="4" s="1"/>
  <c r="GC85" i="4"/>
  <c r="GM85" i="4" s="1"/>
  <c r="GD84" i="4"/>
  <c r="GN84" i="4" s="1"/>
  <c r="GE83" i="4"/>
  <c r="GO83" i="4" s="1"/>
  <c r="GF82" i="4"/>
  <c r="GP82" i="4" s="1"/>
  <c r="GG81" i="4"/>
  <c r="GQ81" i="4" s="1"/>
  <c r="GH80" i="4"/>
  <c r="GR80" i="4" s="1"/>
  <c r="GI79" i="4"/>
  <c r="GS79" i="4" s="1"/>
  <c r="GA79" i="4"/>
  <c r="GK79" i="4" s="1"/>
  <c r="GB78" i="4"/>
  <c r="GL78" i="4" s="1"/>
  <c r="GC77" i="4"/>
  <c r="GM77" i="4" s="1"/>
  <c r="GD76" i="4"/>
  <c r="GN76" i="4" s="1"/>
  <c r="GE75" i="4"/>
  <c r="GO75" i="4" s="1"/>
  <c r="GF74" i="4"/>
  <c r="GP74" i="4" s="1"/>
  <c r="GG73" i="4"/>
  <c r="GQ73" i="4" s="1"/>
  <c r="GH72" i="4"/>
  <c r="GR72" i="4" s="1"/>
  <c r="GI71" i="4"/>
  <c r="GS71" i="4" s="1"/>
  <c r="GA71" i="4"/>
  <c r="GK71" i="4" s="1"/>
  <c r="GB70" i="4"/>
  <c r="GL70" i="4" s="1"/>
  <c r="GC69" i="4"/>
  <c r="GM69" i="4" s="1"/>
  <c r="GD68" i="4"/>
  <c r="GN68" i="4" s="1"/>
  <c r="GE67" i="4"/>
  <c r="GO67" i="4" s="1"/>
  <c r="GF66" i="4"/>
  <c r="GP66" i="4" s="1"/>
  <c r="GG65" i="4"/>
  <c r="GQ65" i="4" s="1"/>
  <c r="GH64" i="4"/>
  <c r="GR64" i="4" s="1"/>
  <c r="GI63" i="4"/>
  <c r="GS63" i="4" s="1"/>
  <c r="GA63" i="4"/>
  <c r="GK63" i="4" s="1"/>
  <c r="GB62" i="4"/>
  <c r="GL62" i="4" s="1"/>
  <c r="GC61" i="4"/>
  <c r="GM61" i="4" s="1"/>
  <c r="GD60" i="4"/>
  <c r="GN60" i="4" s="1"/>
  <c r="GE59" i="4"/>
  <c r="GO59" i="4" s="1"/>
  <c r="GF58" i="4"/>
  <c r="GP58" i="4" s="1"/>
  <c r="GG57" i="4"/>
  <c r="GQ57" i="4" s="1"/>
  <c r="GH56" i="4"/>
  <c r="GR56" i="4" s="1"/>
  <c r="GI55" i="4"/>
  <c r="GS55" i="4" s="1"/>
  <c r="GA55" i="4"/>
  <c r="GK55" i="4" s="1"/>
  <c r="GB54" i="4"/>
  <c r="GL54" i="4" s="1"/>
  <c r="GC53" i="4"/>
  <c r="GM53" i="4" s="1"/>
  <c r="GD52" i="4"/>
  <c r="GN52" i="4" s="1"/>
  <c r="GE51" i="4"/>
  <c r="GO51" i="4" s="1"/>
  <c r="GF50" i="4"/>
  <c r="GP50" i="4" s="1"/>
  <c r="GG49" i="4"/>
  <c r="GQ49" i="4" s="1"/>
  <c r="GH48" i="4"/>
  <c r="GR48" i="4" s="1"/>
  <c r="GI47" i="4"/>
  <c r="GS47" i="4" s="1"/>
  <c r="GA47" i="4"/>
  <c r="GK47" i="4" s="1"/>
  <c r="GB46" i="4"/>
  <c r="GL46" i="4" s="1"/>
  <c r="GC45" i="4"/>
  <c r="GM45" i="4" s="1"/>
  <c r="GD44" i="4"/>
  <c r="GN44" i="4" s="1"/>
  <c r="GE43" i="4"/>
  <c r="GO43" i="4" s="1"/>
  <c r="GF42" i="4"/>
  <c r="GP42" i="4" s="1"/>
  <c r="GG41" i="4"/>
  <c r="GQ41" i="4" s="1"/>
  <c r="GH40" i="4"/>
  <c r="GR40" i="4" s="1"/>
  <c r="GI39" i="4"/>
  <c r="GS39" i="4" s="1"/>
  <c r="GA39" i="4"/>
  <c r="GK39" i="4" s="1"/>
  <c r="GB38" i="4"/>
  <c r="GL38" i="4" s="1"/>
  <c r="GC37" i="4"/>
  <c r="GM37" i="4" s="1"/>
  <c r="GD36" i="4"/>
  <c r="GN36" i="4" s="1"/>
  <c r="GE35" i="4"/>
  <c r="GO35" i="4" s="1"/>
  <c r="GF34" i="4"/>
  <c r="GP34" i="4" s="1"/>
  <c r="GG33" i="4"/>
  <c r="GQ33" i="4" s="1"/>
  <c r="GH32" i="4"/>
  <c r="GR32" i="4" s="1"/>
  <c r="GI31" i="4"/>
  <c r="GS31" i="4" s="1"/>
  <c r="GA31" i="4"/>
  <c r="GK31" i="4" s="1"/>
  <c r="GB30" i="4"/>
  <c r="GL30" i="4" s="1"/>
  <c r="GC29" i="4"/>
  <c r="GM29" i="4" s="1"/>
  <c r="GD28" i="4"/>
  <c r="GN28" i="4" s="1"/>
  <c r="GE27" i="4"/>
  <c r="GO27" i="4" s="1"/>
  <c r="GF26" i="4"/>
  <c r="GP26" i="4" s="1"/>
  <c r="GG25" i="4"/>
  <c r="GQ25" i="4" s="1"/>
  <c r="GH24" i="4"/>
  <c r="GR24" i="4" s="1"/>
  <c r="GH112" i="4"/>
  <c r="GR112" i="4" s="1"/>
  <c r="GE108" i="4"/>
  <c r="GO108" i="4" s="1"/>
  <c r="GF106" i="4"/>
  <c r="GP106" i="4" s="1"/>
  <c r="GH104" i="4"/>
  <c r="GR104" i="4" s="1"/>
  <c r="GD103" i="4"/>
  <c r="GN103" i="4" s="1"/>
  <c r="GC102" i="4"/>
  <c r="GM102" i="4" s="1"/>
  <c r="GB101" i="4"/>
  <c r="GL101" i="4" s="1"/>
  <c r="GH99" i="4"/>
  <c r="GR99" i="4" s="1"/>
  <c r="GG98" i="4"/>
  <c r="GQ98" i="4" s="1"/>
  <c r="GF97" i="4"/>
  <c r="GP97" i="4" s="1"/>
  <c r="GC96" i="4"/>
  <c r="GM96" i="4" s="1"/>
  <c r="GB95" i="4"/>
  <c r="GL95" i="4" s="1"/>
  <c r="GA94" i="4"/>
  <c r="GK94" i="4" s="1"/>
  <c r="GB93" i="4"/>
  <c r="GL93" i="4" s="1"/>
  <c r="GC92" i="4"/>
  <c r="GM92" i="4" s="1"/>
  <c r="GD91" i="4"/>
  <c r="GN91" i="4" s="1"/>
  <c r="GE90" i="4"/>
  <c r="GO90" i="4" s="1"/>
  <c r="GF89" i="4"/>
  <c r="GP89" i="4" s="1"/>
  <c r="GG88" i="4"/>
  <c r="GQ88" i="4" s="1"/>
  <c r="GH87" i="4"/>
  <c r="GR87" i="4" s="1"/>
  <c r="GI86" i="4"/>
  <c r="GS86" i="4" s="1"/>
  <c r="GA86" i="4"/>
  <c r="GK86" i="4" s="1"/>
  <c r="GB85" i="4"/>
  <c r="GL85" i="4" s="1"/>
  <c r="GC84" i="4"/>
  <c r="GM84" i="4" s="1"/>
  <c r="GD83" i="4"/>
  <c r="GN83" i="4" s="1"/>
  <c r="GE82" i="4"/>
  <c r="GO82" i="4" s="1"/>
  <c r="GF81" i="4"/>
  <c r="GP81" i="4" s="1"/>
  <c r="GG80" i="4"/>
  <c r="GQ80" i="4" s="1"/>
  <c r="GH79" i="4"/>
  <c r="GR79" i="4" s="1"/>
  <c r="GI78" i="4"/>
  <c r="GS78" i="4" s="1"/>
  <c r="GA78" i="4"/>
  <c r="GK78" i="4" s="1"/>
  <c r="GB77" i="4"/>
  <c r="GL77" i="4" s="1"/>
  <c r="GC76" i="4"/>
  <c r="GM76" i="4" s="1"/>
  <c r="GD75" i="4"/>
  <c r="GN75" i="4" s="1"/>
  <c r="GE74" i="4"/>
  <c r="GO74" i="4" s="1"/>
  <c r="GF73" i="4"/>
  <c r="GP73" i="4" s="1"/>
  <c r="GG72" i="4"/>
  <c r="GQ72" i="4" s="1"/>
  <c r="GH71" i="4"/>
  <c r="GR71" i="4" s="1"/>
  <c r="GI70" i="4"/>
  <c r="GS70" i="4" s="1"/>
  <c r="GA70" i="4"/>
  <c r="GK70" i="4" s="1"/>
  <c r="GB69" i="4"/>
  <c r="GL69" i="4" s="1"/>
  <c r="GC68" i="4"/>
  <c r="GM68" i="4" s="1"/>
  <c r="GD67" i="4"/>
  <c r="GN67" i="4" s="1"/>
  <c r="GE66" i="4"/>
  <c r="GO66" i="4" s="1"/>
  <c r="GF65" i="4"/>
  <c r="GP65" i="4" s="1"/>
  <c r="GG64" i="4"/>
  <c r="GQ64" i="4" s="1"/>
  <c r="GH63" i="4"/>
  <c r="GR63" i="4" s="1"/>
  <c r="GI62" i="4"/>
  <c r="GS62" i="4" s="1"/>
  <c r="GA62" i="4"/>
  <c r="GK62" i="4" s="1"/>
  <c r="GB61" i="4"/>
  <c r="GL61" i="4" s="1"/>
  <c r="GC60" i="4"/>
  <c r="GM60" i="4" s="1"/>
  <c r="GD59" i="4"/>
  <c r="GN59" i="4" s="1"/>
  <c r="GE58" i="4"/>
  <c r="GO58" i="4" s="1"/>
  <c r="GF57" i="4"/>
  <c r="GP57" i="4" s="1"/>
  <c r="GG56" i="4"/>
  <c r="GQ56" i="4" s="1"/>
  <c r="GH55" i="4"/>
  <c r="GR55" i="4" s="1"/>
  <c r="GI54" i="4"/>
  <c r="GS54" i="4" s="1"/>
  <c r="GA54" i="4"/>
  <c r="GK54" i="4" s="1"/>
  <c r="GB53" i="4"/>
  <c r="GL53" i="4" s="1"/>
  <c r="GC52" i="4"/>
  <c r="GM52" i="4" s="1"/>
  <c r="GD51" i="4"/>
  <c r="GN51" i="4" s="1"/>
  <c r="GE50" i="4"/>
  <c r="GO50" i="4" s="1"/>
  <c r="GF49" i="4"/>
  <c r="GP49" i="4" s="1"/>
  <c r="GG48" i="4"/>
  <c r="GQ48" i="4" s="1"/>
  <c r="GH47" i="4"/>
  <c r="GR47" i="4" s="1"/>
  <c r="GI46" i="4"/>
  <c r="GS46" i="4" s="1"/>
  <c r="GA46" i="4"/>
  <c r="GK46" i="4" s="1"/>
  <c r="GB45" i="4"/>
  <c r="GL45" i="4" s="1"/>
  <c r="GC44" i="4"/>
  <c r="GM44" i="4" s="1"/>
  <c r="GD43" i="4"/>
  <c r="GN43" i="4" s="1"/>
  <c r="GE42" i="4"/>
  <c r="GO42" i="4" s="1"/>
  <c r="GF41" i="4"/>
  <c r="GP41" i="4" s="1"/>
  <c r="GG40" i="4"/>
  <c r="GQ40" i="4" s="1"/>
  <c r="GH39" i="4"/>
  <c r="GR39" i="4" s="1"/>
  <c r="GI38" i="4"/>
  <c r="GS38" i="4" s="1"/>
  <c r="GA38" i="4"/>
  <c r="GK38" i="4" s="1"/>
  <c r="GB37" i="4"/>
  <c r="GL37" i="4" s="1"/>
  <c r="GC36" i="4"/>
  <c r="GM36" i="4" s="1"/>
  <c r="GD35" i="4"/>
  <c r="GN35" i="4" s="1"/>
  <c r="GE34" i="4"/>
  <c r="GO34" i="4" s="1"/>
  <c r="GF33" i="4"/>
  <c r="GP33" i="4" s="1"/>
  <c r="GG32" i="4"/>
  <c r="GQ32" i="4" s="1"/>
  <c r="GH31" i="4"/>
  <c r="GR31" i="4" s="1"/>
  <c r="GI30" i="4"/>
  <c r="GS30" i="4" s="1"/>
  <c r="GA30" i="4"/>
  <c r="GK30" i="4" s="1"/>
  <c r="GB29" i="4"/>
  <c r="GL29" i="4" s="1"/>
  <c r="GC28" i="4"/>
  <c r="GM28" i="4" s="1"/>
  <c r="GD27" i="4"/>
  <c r="GN27" i="4" s="1"/>
  <c r="GE26" i="4"/>
  <c r="GO26" i="4" s="1"/>
  <c r="GF25" i="4"/>
  <c r="GP25" i="4" s="1"/>
  <c r="GG24" i="4"/>
  <c r="GQ24" i="4" s="1"/>
  <c r="GA33" i="4"/>
  <c r="GK33" i="4" s="1"/>
  <c r="GE29" i="4"/>
  <c r="GO29" i="4" s="1"/>
  <c r="GI26" i="4"/>
  <c r="GS26" i="4" s="1"/>
  <c r="GE24" i="4"/>
  <c r="GO24" i="4" s="1"/>
  <c r="GB23" i="4"/>
  <c r="GL23" i="4" s="1"/>
  <c r="GA22" i="4"/>
  <c r="GK22" i="4" s="1"/>
  <c r="GG20" i="4"/>
  <c r="GQ20" i="4" s="1"/>
  <c r="GG19" i="4"/>
  <c r="GQ19" i="4" s="1"/>
  <c r="GG18" i="4"/>
  <c r="GQ18" i="4" s="1"/>
  <c r="GH17" i="4"/>
  <c r="GR17" i="4" s="1"/>
  <c r="GI16" i="4"/>
  <c r="GS16" i="4" s="1"/>
  <c r="GA16" i="4"/>
  <c r="GK16" i="4" s="1"/>
  <c r="GB15" i="4"/>
  <c r="GL15" i="4" s="1"/>
  <c r="GC14" i="4"/>
  <c r="GM14" i="4" s="1"/>
  <c r="GD13" i="4"/>
  <c r="GN13" i="4" s="1"/>
  <c r="GE12" i="4"/>
  <c r="GO12" i="4" s="1"/>
  <c r="GF11" i="4"/>
  <c r="GP11" i="4" s="1"/>
  <c r="GG10" i="4"/>
  <c r="GQ10" i="4" s="1"/>
  <c r="GH9" i="4"/>
  <c r="GR9" i="4" s="1"/>
  <c r="GI8" i="4"/>
  <c r="GS8" i="4" s="1"/>
  <c r="GA8" i="4"/>
  <c r="GK8" i="4" s="1"/>
  <c r="GB7" i="4"/>
  <c r="GL7" i="4" s="1"/>
  <c r="GC6" i="4"/>
  <c r="GM6" i="4" s="1"/>
  <c r="GD5" i="4"/>
  <c r="GN5" i="4" s="1"/>
  <c r="GC32" i="4"/>
  <c r="GM32" i="4" s="1"/>
  <c r="GI28" i="4"/>
  <c r="GS28" i="4" s="1"/>
  <c r="GH26" i="4"/>
  <c r="GR26" i="4" s="1"/>
  <c r="GC24" i="4"/>
  <c r="GM24" i="4" s="1"/>
  <c r="GA23" i="4"/>
  <c r="GK23" i="4" s="1"/>
  <c r="GH21" i="4"/>
  <c r="GR21" i="4" s="1"/>
  <c r="GF20" i="4"/>
  <c r="GP20" i="4" s="1"/>
  <c r="GF19" i="4"/>
  <c r="GP19" i="4" s="1"/>
  <c r="GF18" i="4"/>
  <c r="GP18" i="4" s="1"/>
  <c r="GG17" i="4"/>
  <c r="GQ17" i="4" s="1"/>
  <c r="GH16" i="4"/>
  <c r="GR16" i="4" s="1"/>
  <c r="GI15" i="4"/>
  <c r="GS15" i="4" s="1"/>
  <c r="GA15" i="4"/>
  <c r="GK15" i="4" s="1"/>
  <c r="GB14" i="4"/>
  <c r="GL14" i="4" s="1"/>
  <c r="GC13" i="4"/>
  <c r="GM13" i="4" s="1"/>
  <c r="GD12" i="4"/>
  <c r="GN12" i="4" s="1"/>
  <c r="GE11" i="4"/>
  <c r="GO11" i="4" s="1"/>
  <c r="GF10" i="4"/>
  <c r="GP10" i="4" s="1"/>
  <c r="GG9" i="4"/>
  <c r="GQ9" i="4" s="1"/>
  <c r="GH8" i="4"/>
  <c r="GR8" i="4" s="1"/>
  <c r="GI7" i="4"/>
  <c r="GS7" i="4" s="1"/>
  <c r="GA7" i="4"/>
  <c r="GK7" i="4" s="1"/>
  <c r="GB6" i="4"/>
  <c r="GL6" i="4" s="1"/>
  <c r="GC5" i="4"/>
  <c r="GM5" i="4" s="1"/>
  <c r="GB32" i="4"/>
  <c r="GL32" i="4" s="1"/>
  <c r="GG28" i="4"/>
  <c r="GQ28" i="4" s="1"/>
  <c r="GC26" i="4"/>
  <c r="GM26" i="4" s="1"/>
  <c r="GB24" i="4"/>
  <c r="GL24" i="4" s="1"/>
  <c r="GI22" i="4"/>
  <c r="GS22" i="4" s="1"/>
  <c r="GF21" i="4"/>
  <c r="GP21" i="4" s="1"/>
  <c r="GE20" i="4"/>
  <c r="GO20" i="4" s="1"/>
  <c r="GE19" i="4"/>
  <c r="GO19" i="4" s="1"/>
  <c r="GE18" i="4"/>
  <c r="GO18" i="4" s="1"/>
  <c r="GF17" i="4"/>
  <c r="GP17" i="4" s="1"/>
  <c r="GG16" i="4"/>
  <c r="GQ16" i="4" s="1"/>
  <c r="GH15" i="4"/>
  <c r="GR15" i="4" s="1"/>
  <c r="GI14" i="4"/>
  <c r="GS14" i="4" s="1"/>
  <c r="GA14" i="4"/>
  <c r="GK14" i="4" s="1"/>
  <c r="GB13" i="4"/>
  <c r="GL13" i="4" s="1"/>
  <c r="GC12" i="4"/>
  <c r="GM12" i="4" s="1"/>
  <c r="GD11" i="4"/>
  <c r="GN11" i="4" s="1"/>
  <c r="GE10" i="4"/>
  <c r="GO10" i="4" s="1"/>
  <c r="GF9" i="4"/>
  <c r="GP9" i="4" s="1"/>
  <c r="GG8" i="4"/>
  <c r="GQ8" i="4" s="1"/>
  <c r="GH7" i="4"/>
  <c r="GR7" i="4" s="1"/>
  <c r="GI6" i="4"/>
  <c r="GS6" i="4" s="1"/>
  <c r="GA6" i="4"/>
  <c r="GK6" i="4" s="1"/>
  <c r="GB5" i="4"/>
  <c r="GL5" i="4" s="1"/>
  <c r="GI34" i="4"/>
  <c r="GS34" i="4" s="1"/>
  <c r="GD31" i="4"/>
  <c r="GN31" i="4" s="1"/>
  <c r="GF28" i="4"/>
  <c r="GP28" i="4" s="1"/>
  <c r="GA26" i="4"/>
  <c r="GK26" i="4" s="1"/>
  <c r="GI23" i="4"/>
  <c r="GS23" i="4" s="1"/>
  <c r="GG22" i="4"/>
  <c r="GQ22" i="4" s="1"/>
  <c r="GE21" i="4"/>
  <c r="GO21" i="4" s="1"/>
  <c r="GD20" i="4"/>
  <c r="GN20" i="4" s="1"/>
  <c r="GD19" i="4"/>
  <c r="GN19" i="4" s="1"/>
  <c r="GD18" i="4"/>
  <c r="GN18" i="4" s="1"/>
  <c r="GE17" i="4"/>
  <c r="GO17" i="4" s="1"/>
  <c r="GF16" i="4"/>
  <c r="GP16" i="4" s="1"/>
  <c r="GG15" i="4"/>
  <c r="GQ15" i="4" s="1"/>
  <c r="GH14" i="4"/>
  <c r="GR14" i="4" s="1"/>
  <c r="GI13" i="4"/>
  <c r="GS13" i="4" s="1"/>
  <c r="GA13" i="4"/>
  <c r="GK13" i="4" s="1"/>
  <c r="GB12" i="4"/>
  <c r="GL12" i="4" s="1"/>
  <c r="GC11" i="4"/>
  <c r="GM11" i="4" s="1"/>
  <c r="GD10" i="4"/>
  <c r="GN10" i="4" s="1"/>
  <c r="GE9" i="4"/>
  <c r="GO9" i="4" s="1"/>
  <c r="GF8" i="4"/>
  <c r="GP8" i="4" s="1"/>
  <c r="GG7" i="4"/>
  <c r="GQ7" i="4" s="1"/>
  <c r="GH6" i="4"/>
  <c r="GR6" i="4" s="1"/>
  <c r="GI5" i="4"/>
  <c r="GS5" i="4" s="1"/>
  <c r="GA5" i="4"/>
  <c r="GK5" i="4" s="1"/>
  <c r="GH34" i="4"/>
  <c r="GR34" i="4" s="1"/>
  <c r="GC31" i="4"/>
  <c r="GM31" i="4" s="1"/>
  <c r="GA28" i="4"/>
  <c r="GK28" i="4" s="1"/>
  <c r="GI25" i="4"/>
  <c r="GS25" i="4" s="1"/>
  <c r="GH23" i="4"/>
  <c r="GR23" i="4" s="1"/>
  <c r="GE22" i="4"/>
  <c r="GO22" i="4" s="1"/>
  <c r="GD21" i="4"/>
  <c r="GN21" i="4" s="1"/>
  <c r="GC20" i="4"/>
  <c r="GM20" i="4" s="1"/>
  <c r="GB19" i="4"/>
  <c r="GL19" i="4" s="1"/>
  <c r="GC18" i="4"/>
  <c r="GM18" i="4" s="1"/>
  <c r="GD17" i="4"/>
  <c r="GN17" i="4" s="1"/>
  <c r="GE16" i="4"/>
  <c r="GO16" i="4" s="1"/>
  <c r="GF15" i="4"/>
  <c r="GP15" i="4" s="1"/>
  <c r="GG14" i="4"/>
  <c r="GQ14" i="4" s="1"/>
  <c r="GH13" i="4"/>
  <c r="GR13" i="4" s="1"/>
  <c r="GI12" i="4"/>
  <c r="GS12" i="4" s="1"/>
  <c r="GA12" i="4"/>
  <c r="GK12" i="4" s="1"/>
  <c r="GB11" i="4"/>
  <c r="GL11" i="4" s="1"/>
  <c r="GC10" i="4"/>
  <c r="GM10" i="4" s="1"/>
  <c r="GD9" i="4"/>
  <c r="GN9" i="4" s="1"/>
  <c r="GE8" i="4"/>
  <c r="GO8" i="4" s="1"/>
  <c r="GF7" i="4"/>
  <c r="GP7" i="4" s="1"/>
  <c r="GG6" i="4"/>
  <c r="GQ6" i="4" s="1"/>
  <c r="GH5" i="4"/>
  <c r="GR5" i="4" s="1"/>
  <c r="GA34" i="4"/>
  <c r="GK34" i="4" s="1"/>
  <c r="GE30" i="4"/>
  <c r="GO30" i="4" s="1"/>
  <c r="GH27" i="4"/>
  <c r="GR27" i="4" s="1"/>
  <c r="GD25" i="4"/>
  <c r="GN25" i="4" s="1"/>
  <c r="GF23" i="4"/>
  <c r="GP23" i="4" s="1"/>
  <c r="GD22" i="4"/>
  <c r="GN22" i="4" s="1"/>
  <c r="GC21" i="4"/>
  <c r="GM21" i="4" s="1"/>
  <c r="GA20" i="4"/>
  <c r="GK20" i="4" s="1"/>
  <c r="GA19" i="4"/>
  <c r="GK19" i="4" s="1"/>
  <c r="GB18" i="4"/>
  <c r="GL18" i="4" s="1"/>
  <c r="GC17" i="4"/>
  <c r="GM17" i="4" s="1"/>
  <c r="GD16" i="4"/>
  <c r="GN16" i="4" s="1"/>
  <c r="GE15" i="4"/>
  <c r="GO15" i="4" s="1"/>
  <c r="GF14" i="4"/>
  <c r="GP14" i="4" s="1"/>
  <c r="GG13" i="4"/>
  <c r="GQ13" i="4" s="1"/>
  <c r="GH12" i="4"/>
  <c r="GR12" i="4" s="1"/>
  <c r="GI11" i="4"/>
  <c r="GS11" i="4" s="1"/>
  <c r="GA11" i="4"/>
  <c r="GK11" i="4" s="1"/>
  <c r="GB10" i="4"/>
  <c r="GL10" i="4" s="1"/>
  <c r="GC9" i="4"/>
  <c r="GM9" i="4" s="1"/>
  <c r="GD8" i="4"/>
  <c r="GN8" i="4" s="1"/>
  <c r="GE7" i="4"/>
  <c r="GO7" i="4" s="1"/>
  <c r="GF6" i="4"/>
  <c r="GP6" i="4" s="1"/>
  <c r="GG5" i="4"/>
  <c r="GQ5" i="4" s="1"/>
  <c r="GI33" i="4"/>
  <c r="GS33" i="4" s="1"/>
  <c r="GD30" i="4"/>
  <c r="GN30" i="4" s="1"/>
  <c r="GG27" i="4"/>
  <c r="GQ27" i="4" s="1"/>
  <c r="GB25" i="4"/>
  <c r="GL25" i="4" s="1"/>
  <c r="GD23" i="4"/>
  <c r="GN23" i="4" s="1"/>
  <c r="GC22" i="4"/>
  <c r="GM22" i="4" s="1"/>
  <c r="GB21" i="4"/>
  <c r="GL21" i="4" s="1"/>
  <c r="GI19" i="4"/>
  <c r="GS19" i="4" s="1"/>
  <c r="GI18" i="4"/>
  <c r="GS18" i="4" s="1"/>
  <c r="GA18" i="4"/>
  <c r="GK18" i="4" s="1"/>
  <c r="GB17" i="4"/>
  <c r="GL17" i="4" s="1"/>
  <c r="GC16" i="4"/>
  <c r="GM16" i="4" s="1"/>
  <c r="GD15" i="4"/>
  <c r="GN15" i="4" s="1"/>
  <c r="GE14" i="4"/>
  <c r="GO14" i="4" s="1"/>
  <c r="GF13" i="4"/>
  <c r="GP13" i="4" s="1"/>
  <c r="GG12" i="4"/>
  <c r="GQ12" i="4" s="1"/>
  <c r="GH11" i="4"/>
  <c r="GR11" i="4" s="1"/>
  <c r="GI10" i="4"/>
  <c r="GS10" i="4" s="1"/>
  <c r="GA10" i="4"/>
  <c r="GK10" i="4" s="1"/>
  <c r="GB9" i="4"/>
  <c r="GL9" i="4" s="1"/>
  <c r="GC8" i="4"/>
  <c r="GM8" i="4" s="1"/>
  <c r="GD7" i="4"/>
  <c r="GN7" i="4" s="1"/>
  <c r="GE6" i="4"/>
  <c r="GO6" i="4" s="1"/>
  <c r="GF5" i="4"/>
  <c r="GP5" i="4" s="1"/>
  <c r="GB33" i="4"/>
  <c r="GL33" i="4" s="1"/>
  <c r="GF29" i="4"/>
  <c r="GP29" i="4" s="1"/>
  <c r="GB27" i="4"/>
  <c r="GL27" i="4" s="1"/>
  <c r="GA25" i="4"/>
  <c r="GK25" i="4" s="1"/>
  <c r="GC23" i="4"/>
  <c r="GM23" i="4" s="1"/>
  <c r="GB22" i="4"/>
  <c r="GL22" i="4" s="1"/>
  <c r="GI20" i="4"/>
  <c r="GS20" i="4" s="1"/>
  <c r="GH19" i="4"/>
  <c r="GR19" i="4" s="1"/>
  <c r="GH18" i="4"/>
  <c r="GR18" i="4" s="1"/>
  <c r="GI17" i="4"/>
  <c r="GS17" i="4" s="1"/>
  <c r="GA17" i="4"/>
  <c r="GK17" i="4" s="1"/>
  <c r="GB16" i="4"/>
  <c r="GL16" i="4" s="1"/>
  <c r="GC15" i="4"/>
  <c r="GM15" i="4" s="1"/>
  <c r="GD14" i="4"/>
  <c r="GN14" i="4" s="1"/>
  <c r="GE13" i="4"/>
  <c r="GO13" i="4" s="1"/>
  <c r="GF12" i="4"/>
  <c r="GP12" i="4" s="1"/>
  <c r="GG11" i="4"/>
  <c r="GQ11" i="4" s="1"/>
  <c r="GH10" i="4"/>
  <c r="GR10" i="4" s="1"/>
  <c r="GI9" i="4"/>
  <c r="GS9" i="4" s="1"/>
  <c r="GA9" i="4"/>
  <c r="GK9" i="4" s="1"/>
  <c r="GB8" i="4"/>
  <c r="GL8" i="4" s="1"/>
  <c r="GC7" i="4"/>
  <c r="GM7" i="4" s="1"/>
  <c r="GD6" i="4"/>
  <c r="GN6" i="4" s="1"/>
  <c r="GE5" i="4"/>
  <c r="GO5" i="4" s="1"/>
  <c r="ED118" i="4"/>
  <c r="EN118" i="4" s="1"/>
  <c r="EE117" i="4"/>
  <c r="EO117" i="4" s="1"/>
  <c r="EF116" i="4"/>
  <c r="EP116" i="4" s="1"/>
  <c r="EG115" i="4"/>
  <c r="EQ115" i="4" s="1"/>
  <c r="DY115" i="4"/>
  <c r="EI115" i="4" s="1"/>
  <c r="DZ114" i="4"/>
  <c r="EJ114" i="4" s="1"/>
  <c r="EA113" i="4"/>
  <c r="EK113" i="4" s="1"/>
  <c r="EB112" i="4"/>
  <c r="EL112" i="4" s="1"/>
  <c r="EC111" i="4"/>
  <c r="EM111" i="4" s="1"/>
  <c r="ED110" i="4"/>
  <c r="EN110" i="4" s="1"/>
  <c r="EE109" i="4"/>
  <c r="EO109" i="4" s="1"/>
  <c r="EF108" i="4"/>
  <c r="EP108" i="4" s="1"/>
  <c r="EG107" i="4"/>
  <c r="EQ107" i="4" s="1"/>
  <c r="DY107" i="4"/>
  <c r="EI107" i="4" s="1"/>
  <c r="DZ106" i="4"/>
  <c r="EJ106" i="4" s="1"/>
  <c r="EA105" i="4"/>
  <c r="EK105" i="4" s="1"/>
  <c r="EB104" i="4"/>
  <c r="EL104" i="4" s="1"/>
  <c r="EC103" i="4"/>
  <c r="EM103" i="4" s="1"/>
  <c r="ED102" i="4"/>
  <c r="EN102" i="4" s="1"/>
  <c r="EE101" i="4"/>
  <c r="EO101" i="4" s="1"/>
  <c r="EF100" i="4"/>
  <c r="EP100" i="4" s="1"/>
  <c r="EG99" i="4"/>
  <c r="EQ99" i="4" s="1"/>
  <c r="DY99" i="4"/>
  <c r="EI99" i="4" s="1"/>
  <c r="DZ98" i="4"/>
  <c r="EJ98" i="4" s="1"/>
  <c r="EA97" i="4"/>
  <c r="EK97" i="4" s="1"/>
  <c r="EB96" i="4"/>
  <c r="EL96" i="4" s="1"/>
  <c r="EC95" i="4"/>
  <c r="EM95" i="4" s="1"/>
  <c r="ED94" i="4"/>
  <c r="EN94" i="4" s="1"/>
  <c r="EE93" i="4"/>
  <c r="EO93" i="4" s="1"/>
  <c r="EF92" i="4"/>
  <c r="EP92" i="4" s="1"/>
  <c r="EG91" i="4"/>
  <c r="EQ91" i="4" s="1"/>
  <c r="DY91" i="4"/>
  <c r="EI91" i="4" s="1"/>
  <c r="DZ90" i="4"/>
  <c r="EJ90" i="4" s="1"/>
  <c r="EA89" i="4"/>
  <c r="EK89" i="4" s="1"/>
  <c r="EB88" i="4"/>
  <c r="EL88" i="4" s="1"/>
  <c r="EC87" i="4"/>
  <c r="EM87" i="4" s="1"/>
  <c r="ED86" i="4"/>
  <c r="EN86" i="4" s="1"/>
  <c r="EE85" i="4"/>
  <c r="EO85" i="4" s="1"/>
  <c r="EF84" i="4"/>
  <c r="EP84" i="4" s="1"/>
  <c r="EG83" i="4"/>
  <c r="EQ83" i="4" s="1"/>
  <c r="DY83" i="4"/>
  <c r="EI83" i="4" s="1"/>
  <c r="DZ82" i="4"/>
  <c r="EJ82" i="4" s="1"/>
  <c r="EA81" i="4"/>
  <c r="EK81" i="4" s="1"/>
  <c r="EB80" i="4"/>
  <c r="EL80" i="4" s="1"/>
  <c r="EC79" i="4"/>
  <c r="EM79" i="4" s="1"/>
  <c r="ED78" i="4"/>
  <c r="EN78" i="4" s="1"/>
  <c r="EE77" i="4"/>
  <c r="EO77" i="4" s="1"/>
  <c r="EF76" i="4"/>
  <c r="EP76" i="4" s="1"/>
  <c r="EG75" i="4"/>
  <c r="EQ75" i="4" s="1"/>
  <c r="DY75" i="4"/>
  <c r="EI75" i="4" s="1"/>
  <c r="DZ74" i="4"/>
  <c r="EJ74" i="4" s="1"/>
  <c r="EA73" i="4"/>
  <c r="EK73" i="4" s="1"/>
  <c r="EB72" i="4"/>
  <c r="EL72" i="4" s="1"/>
  <c r="EC71" i="4"/>
  <c r="EM71" i="4" s="1"/>
  <c r="ED70" i="4"/>
  <c r="EN70" i="4" s="1"/>
  <c r="EE69" i="4"/>
  <c r="EO69" i="4" s="1"/>
  <c r="EF68" i="4"/>
  <c r="EP68" i="4" s="1"/>
  <c r="EG67" i="4"/>
  <c r="EQ67" i="4" s="1"/>
  <c r="DY67" i="4"/>
  <c r="EI67" i="4" s="1"/>
  <c r="DZ66" i="4"/>
  <c r="EJ66" i="4" s="1"/>
  <c r="EA65" i="4"/>
  <c r="EK65" i="4" s="1"/>
  <c r="EB64" i="4"/>
  <c r="EL64" i="4" s="1"/>
  <c r="EC63" i="4"/>
  <c r="EM63" i="4" s="1"/>
  <c r="ED62" i="4"/>
  <c r="EN62" i="4" s="1"/>
  <c r="EE61" i="4"/>
  <c r="EO61" i="4" s="1"/>
  <c r="EF60" i="4"/>
  <c r="EP60" i="4" s="1"/>
  <c r="EG59" i="4"/>
  <c r="EQ59" i="4" s="1"/>
  <c r="DY59" i="4"/>
  <c r="EI59" i="4" s="1"/>
  <c r="DZ58" i="4"/>
  <c r="EJ58" i="4" s="1"/>
  <c r="EA57" i="4"/>
  <c r="EK57" i="4" s="1"/>
  <c r="EB56" i="4"/>
  <c r="EL56" i="4" s="1"/>
  <c r="EC55" i="4"/>
  <c r="EM55" i="4" s="1"/>
  <c r="ED54" i="4"/>
  <c r="EN54" i="4" s="1"/>
  <c r="EE53" i="4"/>
  <c r="EO53" i="4" s="1"/>
  <c r="EF52" i="4"/>
  <c r="EP52" i="4" s="1"/>
  <c r="EG51" i="4"/>
  <c r="EQ51" i="4" s="1"/>
  <c r="DY51" i="4"/>
  <c r="EI51" i="4" s="1"/>
  <c r="DZ50" i="4"/>
  <c r="EJ50" i="4" s="1"/>
  <c r="EA49" i="4"/>
  <c r="EK49" i="4" s="1"/>
  <c r="EB48" i="4"/>
  <c r="EL48" i="4" s="1"/>
  <c r="EC47" i="4"/>
  <c r="EM47" i="4" s="1"/>
  <c r="ED46" i="4"/>
  <c r="EN46" i="4" s="1"/>
  <c r="EE45" i="4"/>
  <c r="EO45" i="4" s="1"/>
  <c r="EF44" i="4"/>
  <c r="EP44" i="4" s="1"/>
  <c r="EG43" i="4"/>
  <c r="EQ43" i="4" s="1"/>
  <c r="DY43" i="4"/>
  <c r="EI43" i="4" s="1"/>
  <c r="DZ42" i="4"/>
  <c r="EJ42" i="4" s="1"/>
  <c r="EA41" i="4"/>
  <c r="EK41" i="4" s="1"/>
  <c r="EB40" i="4"/>
  <c r="EL40" i="4" s="1"/>
  <c r="EC118" i="4"/>
  <c r="EM118" i="4" s="1"/>
  <c r="ED117" i="4"/>
  <c r="EN117" i="4" s="1"/>
  <c r="EE116" i="4"/>
  <c r="EO116" i="4" s="1"/>
  <c r="EF115" i="4"/>
  <c r="EP115" i="4" s="1"/>
  <c r="EG114" i="4"/>
  <c r="EQ114" i="4" s="1"/>
  <c r="DY114" i="4"/>
  <c r="EI114" i="4" s="1"/>
  <c r="DZ113" i="4"/>
  <c r="EJ113" i="4" s="1"/>
  <c r="EA112" i="4"/>
  <c r="EK112" i="4" s="1"/>
  <c r="EB111" i="4"/>
  <c r="EL111" i="4" s="1"/>
  <c r="EC110" i="4"/>
  <c r="EM110" i="4" s="1"/>
  <c r="ED109" i="4"/>
  <c r="EN109" i="4" s="1"/>
  <c r="EE108" i="4"/>
  <c r="EO108" i="4" s="1"/>
  <c r="EF107" i="4"/>
  <c r="EP107" i="4" s="1"/>
  <c r="EG106" i="4"/>
  <c r="EQ106" i="4" s="1"/>
  <c r="DY106" i="4"/>
  <c r="EI106" i="4" s="1"/>
  <c r="DZ105" i="4"/>
  <c r="EJ105" i="4" s="1"/>
  <c r="EA104" i="4"/>
  <c r="EK104" i="4" s="1"/>
  <c r="EB103" i="4"/>
  <c r="EL103" i="4" s="1"/>
  <c r="EC102" i="4"/>
  <c r="EM102" i="4" s="1"/>
  <c r="ED101" i="4"/>
  <c r="EN101" i="4" s="1"/>
  <c r="EE100" i="4"/>
  <c r="EO100" i="4" s="1"/>
  <c r="EF99" i="4"/>
  <c r="EP99" i="4" s="1"/>
  <c r="EG98" i="4"/>
  <c r="EQ98" i="4" s="1"/>
  <c r="DY98" i="4"/>
  <c r="EI98" i="4" s="1"/>
  <c r="DZ97" i="4"/>
  <c r="EJ97" i="4" s="1"/>
  <c r="EA96" i="4"/>
  <c r="EK96" i="4" s="1"/>
  <c r="EB95" i="4"/>
  <c r="EL95" i="4" s="1"/>
  <c r="EC94" i="4"/>
  <c r="EM94" i="4" s="1"/>
  <c r="ED93" i="4"/>
  <c r="EN93" i="4" s="1"/>
  <c r="EE92" i="4"/>
  <c r="EO92" i="4" s="1"/>
  <c r="EF91" i="4"/>
  <c r="EP91" i="4" s="1"/>
  <c r="EG90" i="4"/>
  <c r="EQ90" i="4" s="1"/>
  <c r="DY90" i="4"/>
  <c r="EI90" i="4" s="1"/>
  <c r="DZ89" i="4"/>
  <c r="EJ89" i="4" s="1"/>
  <c r="EA88" i="4"/>
  <c r="EK88" i="4" s="1"/>
  <c r="EB87" i="4"/>
  <c r="EL87" i="4" s="1"/>
  <c r="EC86" i="4"/>
  <c r="EM86" i="4" s="1"/>
  <c r="ED85" i="4"/>
  <c r="EN85" i="4" s="1"/>
  <c r="EE84" i="4"/>
  <c r="EO84" i="4" s="1"/>
  <c r="EF83" i="4"/>
  <c r="EP83" i="4" s="1"/>
  <c r="EG82" i="4"/>
  <c r="EQ82" i="4" s="1"/>
  <c r="DY82" i="4"/>
  <c r="EI82" i="4" s="1"/>
  <c r="DZ81" i="4"/>
  <c r="EJ81" i="4" s="1"/>
  <c r="EA80" i="4"/>
  <c r="EK80" i="4" s="1"/>
  <c r="EB79" i="4"/>
  <c r="EL79" i="4" s="1"/>
  <c r="EC78" i="4"/>
  <c r="EM78" i="4" s="1"/>
  <c r="ED77" i="4"/>
  <c r="EN77" i="4" s="1"/>
  <c r="EE76" i="4"/>
  <c r="EO76" i="4" s="1"/>
  <c r="EF75" i="4"/>
  <c r="EP75" i="4" s="1"/>
  <c r="EG74" i="4"/>
  <c r="EQ74" i="4" s="1"/>
  <c r="DY74" i="4"/>
  <c r="EI74" i="4" s="1"/>
  <c r="DZ73" i="4"/>
  <c r="EJ73" i="4" s="1"/>
  <c r="EA72" i="4"/>
  <c r="EK72" i="4" s="1"/>
  <c r="EB71" i="4"/>
  <c r="EL71" i="4" s="1"/>
  <c r="EC70" i="4"/>
  <c r="EM70" i="4" s="1"/>
  <c r="ED69" i="4"/>
  <c r="EN69" i="4" s="1"/>
  <c r="EE68" i="4"/>
  <c r="EO68" i="4" s="1"/>
  <c r="EF67" i="4"/>
  <c r="EP67" i="4" s="1"/>
  <c r="EG66" i="4"/>
  <c r="EQ66" i="4" s="1"/>
  <c r="DY66" i="4"/>
  <c r="EI66" i="4" s="1"/>
  <c r="DZ65" i="4"/>
  <c r="EJ65" i="4" s="1"/>
  <c r="EA64" i="4"/>
  <c r="EK64" i="4" s="1"/>
  <c r="EB63" i="4"/>
  <c r="EL63" i="4" s="1"/>
  <c r="EC62" i="4"/>
  <c r="EM62" i="4" s="1"/>
  <c r="ED61" i="4"/>
  <c r="EN61" i="4" s="1"/>
  <c r="EE60" i="4"/>
  <c r="EO60" i="4" s="1"/>
  <c r="EF59" i="4"/>
  <c r="EP59" i="4" s="1"/>
  <c r="EG58" i="4"/>
  <c r="EQ58" i="4" s="1"/>
  <c r="DY58" i="4"/>
  <c r="EI58" i="4" s="1"/>
  <c r="DZ57" i="4"/>
  <c r="EJ57" i="4" s="1"/>
  <c r="EA56" i="4"/>
  <c r="EK56" i="4" s="1"/>
  <c r="EB55" i="4"/>
  <c r="EL55" i="4" s="1"/>
  <c r="EC54" i="4"/>
  <c r="EM54" i="4" s="1"/>
  <c r="ED53" i="4"/>
  <c r="EN53" i="4" s="1"/>
  <c r="EE52" i="4"/>
  <c r="EO52" i="4" s="1"/>
  <c r="EF51" i="4"/>
  <c r="EP51" i="4" s="1"/>
  <c r="EG50" i="4"/>
  <c r="EQ50" i="4" s="1"/>
  <c r="DY50" i="4"/>
  <c r="EI50" i="4" s="1"/>
  <c r="DZ49" i="4"/>
  <c r="EJ49" i="4" s="1"/>
  <c r="EA48" i="4"/>
  <c r="EK48" i="4" s="1"/>
  <c r="EB47" i="4"/>
  <c r="EL47" i="4" s="1"/>
  <c r="EC46" i="4"/>
  <c r="EM46" i="4" s="1"/>
  <c r="ED45" i="4"/>
  <c r="EN45" i="4" s="1"/>
  <c r="EE44" i="4"/>
  <c r="EO44" i="4" s="1"/>
  <c r="EF43" i="4"/>
  <c r="EP43" i="4" s="1"/>
  <c r="EG42" i="4"/>
  <c r="EQ42" i="4" s="1"/>
  <c r="DY42" i="4"/>
  <c r="EI42" i="4" s="1"/>
  <c r="DZ41" i="4"/>
  <c r="EJ41" i="4" s="1"/>
  <c r="EA40" i="4"/>
  <c r="EK40" i="4" s="1"/>
  <c r="EB118" i="4"/>
  <c r="EL118" i="4" s="1"/>
  <c r="EC117" i="4"/>
  <c r="EM117" i="4" s="1"/>
  <c r="ED116" i="4"/>
  <c r="EN116" i="4" s="1"/>
  <c r="EE115" i="4"/>
  <c r="EO115" i="4" s="1"/>
  <c r="EF114" i="4"/>
  <c r="EP114" i="4" s="1"/>
  <c r="EG113" i="4"/>
  <c r="EQ113" i="4" s="1"/>
  <c r="DY113" i="4"/>
  <c r="EI113" i="4" s="1"/>
  <c r="DZ112" i="4"/>
  <c r="EJ112" i="4" s="1"/>
  <c r="EA111" i="4"/>
  <c r="EK111" i="4" s="1"/>
  <c r="EB110" i="4"/>
  <c r="EL110" i="4" s="1"/>
  <c r="EC109" i="4"/>
  <c r="EM109" i="4" s="1"/>
  <c r="ED108" i="4"/>
  <c r="EN108" i="4" s="1"/>
  <c r="EE107" i="4"/>
  <c r="EO107" i="4" s="1"/>
  <c r="EF106" i="4"/>
  <c r="EP106" i="4" s="1"/>
  <c r="EG105" i="4"/>
  <c r="EQ105" i="4" s="1"/>
  <c r="DY105" i="4"/>
  <c r="EI105" i="4" s="1"/>
  <c r="DZ104" i="4"/>
  <c r="EJ104" i="4" s="1"/>
  <c r="EA103" i="4"/>
  <c r="EK103" i="4" s="1"/>
  <c r="EB102" i="4"/>
  <c r="EL102" i="4" s="1"/>
  <c r="EC101" i="4"/>
  <c r="EM101" i="4" s="1"/>
  <c r="ED100" i="4"/>
  <c r="EN100" i="4" s="1"/>
  <c r="EE99" i="4"/>
  <c r="EO99" i="4" s="1"/>
  <c r="EF98" i="4"/>
  <c r="EP98" i="4" s="1"/>
  <c r="EG97" i="4"/>
  <c r="EQ97" i="4" s="1"/>
  <c r="DY97" i="4"/>
  <c r="EI97" i="4" s="1"/>
  <c r="DZ96" i="4"/>
  <c r="EJ96" i="4" s="1"/>
  <c r="EA95" i="4"/>
  <c r="EK95" i="4" s="1"/>
  <c r="EB94" i="4"/>
  <c r="EL94" i="4" s="1"/>
  <c r="EC93" i="4"/>
  <c r="EM93" i="4" s="1"/>
  <c r="ED92" i="4"/>
  <c r="EN92" i="4" s="1"/>
  <c r="EE91" i="4"/>
  <c r="EO91" i="4" s="1"/>
  <c r="EF90" i="4"/>
  <c r="EP90" i="4" s="1"/>
  <c r="EG89" i="4"/>
  <c r="EQ89" i="4" s="1"/>
  <c r="DY89" i="4"/>
  <c r="EI89" i="4" s="1"/>
  <c r="DZ88" i="4"/>
  <c r="EJ88" i="4" s="1"/>
  <c r="EA87" i="4"/>
  <c r="EK87" i="4" s="1"/>
  <c r="EB86" i="4"/>
  <c r="EL86" i="4" s="1"/>
  <c r="EC85" i="4"/>
  <c r="EM85" i="4" s="1"/>
  <c r="ED84" i="4"/>
  <c r="EN84" i="4" s="1"/>
  <c r="EE83" i="4"/>
  <c r="EO83" i="4" s="1"/>
  <c r="EF82" i="4"/>
  <c r="EP82" i="4" s="1"/>
  <c r="EG81" i="4"/>
  <c r="EQ81" i="4" s="1"/>
  <c r="DY81" i="4"/>
  <c r="EI81" i="4" s="1"/>
  <c r="DZ80" i="4"/>
  <c r="EJ80" i="4" s="1"/>
  <c r="EA79" i="4"/>
  <c r="EK79" i="4" s="1"/>
  <c r="EB78" i="4"/>
  <c r="EL78" i="4" s="1"/>
  <c r="EC77" i="4"/>
  <c r="EM77" i="4" s="1"/>
  <c r="ED76" i="4"/>
  <c r="EN76" i="4" s="1"/>
  <c r="EE75" i="4"/>
  <c r="EO75" i="4" s="1"/>
  <c r="EF74" i="4"/>
  <c r="EP74" i="4" s="1"/>
  <c r="EG73" i="4"/>
  <c r="EQ73" i="4" s="1"/>
  <c r="DY73" i="4"/>
  <c r="EI73" i="4" s="1"/>
  <c r="DZ72" i="4"/>
  <c r="EJ72" i="4" s="1"/>
  <c r="EA71" i="4"/>
  <c r="EK71" i="4" s="1"/>
  <c r="EB70" i="4"/>
  <c r="EL70" i="4" s="1"/>
  <c r="EC69" i="4"/>
  <c r="EM69" i="4" s="1"/>
  <c r="ED68" i="4"/>
  <c r="EN68" i="4" s="1"/>
  <c r="EE67" i="4"/>
  <c r="EO67" i="4" s="1"/>
  <c r="EF66" i="4"/>
  <c r="EP66" i="4" s="1"/>
  <c r="EG65" i="4"/>
  <c r="EQ65" i="4" s="1"/>
  <c r="DY65" i="4"/>
  <c r="EI65" i="4" s="1"/>
  <c r="DZ64" i="4"/>
  <c r="EJ64" i="4" s="1"/>
  <c r="EA63" i="4"/>
  <c r="EK63" i="4" s="1"/>
  <c r="EB62" i="4"/>
  <c r="EL62" i="4" s="1"/>
  <c r="EC61" i="4"/>
  <c r="EM61" i="4" s="1"/>
  <c r="ED60" i="4"/>
  <c r="EN60" i="4" s="1"/>
  <c r="EE59" i="4"/>
  <c r="EO59" i="4" s="1"/>
  <c r="EF58" i="4"/>
  <c r="EP58" i="4" s="1"/>
  <c r="EG57" i="4"/>
  <c r="EQ57" i="4" s="1"/>
  <c r="DY57" i="4"/>
  <c r="EI57" i="4" s="1"/>
  <c r="DZ56" i="4"/>
  <c r="EJ56" i="4" s="1"/>
  <c r="EA55" i="4"/>
  <c r="EK55" i="4" s="1"/>
  <c r="EB54" i="4"/>
  <c r="EL54" i="4" s="1"/>
  <c r="EC53" i="4"/>
  <c r="EM53" i="4" s="1"/>
  <c r="ED52" i="4"/>
  <c r="EN52" i="4" s="1"/>
  <c r="EE51" i="4"/>
  <c r="EO51" i="4" s="1"/>
  <c r="EF50" i="4"/>
  <c r="EP50" i="4" s="1"/>
  <c r="EG49" i="4"/>
  <c r="EQ49" i="4" s="1"/>
  <c r="DY49" i="4"/>
  <c r="EI49" i="4" s="1"/>
  <c r="DZ48" i="4"/>
  <c r="EJ48" i="4" s="1"/>
  <c r="EA47" i="4"/>
  <c r="EK47" i="4" s="1"/>
  <c r="EB46" i="4"/>
  <c r="EL46" i="4" s="1"/>
  <c r="EC45" i="4"/>
  <c r="EM45" i="4" s="1"/>
  <c r="ED44" i="4"/>
  <c r="EN44" i="4" s="1"/>
  <c r="EE43" i="4"/>
  <c r="EO43" i="4" s="1"/>
  <c r="EF42" i="4"/>
  <c r="EP42" i="4" s="1"/>
  <c r="EG41" i="4"/>
  <c r="EQ41" i="4" s="1"/>
  <c r="DY41" i="4"/>
  <c r="EI41" i="4" s="1"/>
  <c r="DZ40" i="4"/>
  <c r="EJ40" i="4" s="1"/>
  <c r="EG25" i="4"/>
  <c r="DY25" i="4"/>
  <c r="DZ24" i="4"/>
  <c r="EJ24" i="4" s="1"/>
  <c r="EA23" i="4"/>
  <c r="EB22" i="4"/>
  <c r="EC21" i="4"/>
  <c r="ED20" i="4"/>
  <c r="EE19" i="4"/>
  <c r="EF18" i="4"/>
  <c r="EG17" i="4"/>
  <c r="DY17" i="4"/>
  <c r="DZ16" i="4"/>
  <c r="EA15" i="4"/>
  <c r="EB14" i="4"/>
  <c r="EC13" i="4"/>
  <c r="ED12" i="4"/>
  <c r="EE11" i="4"/>
  <c r="EF10" i="4"/>
  <c r="EG9" i="4"/>
  <c r="EA118" i="4"/>
  <c r="EK118" i="4" s="1"/>
  <c r="EB117" i="4"/>
  <c r="EL117" i="4" s="1"/>
  <c r="EC116" i="4"/>
  <c r="EM116" i="4" s="1"/>
  <c r="ED115" i="4"/>
  <c r="EN115" i="4" s="1"/>
  <c r="EE114" i="4"/>
  <c r="EO114" i="4" s="1"/>
  <c r="EF113" i="4"/>
  <c r="EP113" i="4" s="1"/>
  <c r="EG112" i="4"/>
  <c r="EQ112" i="4" s="1"/>
  <c r="DY112" i="4"/>
  <c r="EI112" i="4" s="1"/>
  <c r="DZ111" i="4"/>
  <c r="EJ111" i="4" s="1"/>
  <c r="EA110" i="4"/>
  <c r="EK110" i="4" s="1"/>
  <c r="EB109" i="4"/>
  <c r="EL109" i="4" s="1"/>
  <c r="EC108" i="4"/>
  <c r="EM108" i="4" s="1"/>
  <c r="ED107" i="4"/>
  <c r="EN107" i="4" s="1"/>
  <c r="EE106" i="4"/>
  <c r="EO106" i="4" s="1"/>
  <c r="EF105" i="4"/>
  <c r="EP105" i="4" s="1"/>
  <c r="EG104" i="4"/>
  <c r="EQ104" i="4" s="1"/>
  <c r="DY104" i="4"/>
  <c r="EI104" i="4" s="1"/>
  <c r="DZ103" i="4"/>
  <c r="EJ103" i="4" s="1"/>
  <c r="EA102" i="4"/>
  <c r="EK102" i="4" s="1"/>
  <c r="EB101" i="4"/>
  <c r="EL101" i="4" s="1"/>
  <c r="EC100" i="4"/>
  <c r="EM100" i="4" s="1"/>
  <c r="ED99" i="4"/>
  <c r="EN99" i="4" s="1"/>
  <c r="EE98" i="4"/>
  <c r="EO98" i="4" s="1"/>
  <c r="EF97" i="4"/>
  <c r="EP97" i="4" s="1"/>
  <c r="EG96" i="4"/>
  <c r="EQ96" i="4" s="1"/>
  <c r="DY96" i="4"/>
  <c r="EI96" i="4" s="1"/>
  <c r="DZ95" i="4"/>
  <c r="EJ95" i="4" s="1"/>
  <c r="EA94" i="4"/>
  <c r="EK94" i="4" s="1"/>
  <c r="EB93" i="4"/>
  <c r="EL93" i="4" s="1"/>
  <c r="EC92" i="4"/>
  <c r="EM92" i="4" s="1"/>
  <c r="ED91" i="4"/>
  <c r="EN91" i="4" s="1"/>
  <c r="EE90" i="4"/>
  <c r="EO90" i="4" s="1"/>
  <c r="EF89" i="4"/>
  <c r="EP89" i="4" s="1"/>
  <c r="EG88" i="4"/>
  <c r="EQ88" i="4" s="1"/>
  <c r="DY88" i="4"/>
  <c r="EI88" i="4" s="1"/>
  <c r="DZ87" i="4"/>
  <c r="EJ87" i="4" s="1"/>
  <c r="EA86" i="4"/>
  <c r="EK86" i="4" s="1"/>
  <c r="EB85" i="4"/>
  <c r="EL85" i="4" s="1"/>
  <c r="EC84" i="4"/>
  <c r="EM84" i="4" s="1"/>
  <c r="ED83" i="4"/>
  <c r="EN83" i="4" s="1"/>
  <c r="EE82" i="4"/>
  <c r="EO82" i="4" s="1"/>
  <c r="EF81" i="4"/>
  <c r="EP81" i="4" s="1"/>
  <c r="EG80" i="4"/>
  <c r="EQ80" i="4" s="1"/>
  <c r="DY80" i="4"/>
  <c r="EI80" i="4" s="1"/>
  <c r="DZ79" i="4"/>
  <c r="EJ79" i="4" s="1"/>
  <c r="EA78" i="4"/>
  <c r="EK78" i="4" s="1"/>
  <c r="EB77" i="4"/>
  <c r="EL77" i="4" s="1"/>
  <c r="EC76" i="4"/>
  <c r="EM76" i="4" s="1"/>
  <c r="ED75" i="4"/>
  <c r="EN75" i="4" s="1"/>
  <c r="EE74" i="4"/>
  <c r="EO74" i="4" s="1"/>
  <c r="EF73" i="4"/>
  <c r="EP73" i="4" s="1"/>
  <c r="EG72" i="4"/>
  <c r="EQ72" i="4" s="1"/>
  <c r="DY72" i="4"/>
  <c r="EI72" i="4" s="1"/>
  <c r="DZ71" i="4"/>
  <c r="EJ71" i="4" s="1"/>
  <c r="EA70" i="4"/>
  <c r="EK70" i="4" s="1"/>
  <c r="EB69" i="4"/>
  <c r="EL69" i="4" s="1"/>
  <c r="EC68" i="4"/>
  <c r="EM68" i="4" s="1"/>
  <c r="ED67" i="4"/>
  <c r="EN67" i="4" s="1"/>
  <c r="EE66" i="4"/>
  <c r="EO66" i="4" s="1"/>
  <c r="EF65" i="4"/>
  <c r="EP65" i="4" s="1"/>
  <c r="EG64" i="4"/>
  <c r="EQ64" i="4" s="1"/>
  <c r="DY64" i="4"/>
  <c r="EI64" i="4" s="1"/>
  <c r="DZ63" i="4"/>
  <c r="EJ63" i="4" s="1"/>
  <c r="EA62" i="4"/>
  <c r="EK62" i="4" s="1"/>
  <c r="EB61" i="4"/>
  <c r="EL61" i="4" s="1"/>
  <c r="EC60" i="4"/>
  <c r="EM60" i="4" s="1"/>
  <c r="ED59" i="4"/>
  <c r="EN59" i="4" s="1"/>
  <c r="EE58" i="4"/>
  <c r="EO58" i="4" s="1"/>
  <c r="EF57" i="4"/>
  <c r="EP57" i="4" s="1"/>
  <c r="EG56" i="4"/>
  <c r="EQ56" i="4" s="1"/>
  <c r="DY56" i="4"/>
  <c r="EI56" i="4" s="1"/>
  <c r="DZ55" i="4"/>
  <c r="EJ55" i="4" s="1"/>
  <c r="EA54" i="4"/>
  <c r="EK54" i="4" s="1"/>
  <c r="EB53" i="4"/>
  <c r="EL53" i="4" s="1"/>
  <c r="EC52" i="4"/>
  <c r="EM52" i="4" s="1"/>
  <c r="ED51" i="4"/>
  <c r="EN51" i="4" s="1"/>
  <c r="EE50" i="4"/>
  <c r="EO50" i="4" s="1"/>
  <c r="EF49" i="4"/>
  <c r="EP49" i="4" s="1"/>
  <c r="EG48" i="4"/>
  <c r="EQ48" i="4" s="1"/>
  <c r="DY48" i="4"/>
  <c r="EI48" i="4" s="1"/>
  <c r="DZ47" i="4"/>
  <c r="EJ47" i="4" s="1"/>
  <c r="EA46" i="4"/>
  <c r="EK46" i="4" s="1"/>
  <c r="EB45" i="4"/>
  <c r="EL45" i="4" s="1"/>
  <c r="EC44" i="4"/>
  <c r="EM44" i="4" s="1"/>
  <c r="ED43" i="4"/>
  <c r="EN43" i="4" s="1"/>
  <c r="EE42" i="4"/>
  <c r="EO42" i="4" s="1"/>
  <c r="EF41" i="4"/>
  <c r="EP41" i="4" s="1"/>
  <c r="EG40" i="4"/>
  <c r="EQ40" i="4" s="1"/>
  <c r="DY40" i="4"/>
  <c r="EI40" i="4" s="1"/>
  <c r="EF25" i="4"/>
  <c r="EG24" i="4"/>
  <c r="EQ24" i="4" s="1"/>
  <c r="DY24" i="4"/>
  <c r="EI24" i="4" s="1"/>
  <c r="DZ23" i="4"/>
  <c r="EA22" i="4"/>
  <c r="EB21" i="4"/>
  <c r="EC20" i="4"/>
  <c r="DZ118" i="4"/>
  <c r="EJ118" i="4" s="1"/>
  <c r="EA117" i="4"/>
  <c r="EK117" i="4" s="1"/>
  <c r="EB116" i="4"/>
  <c r="EL116" i="4" s="1"/>
  <c r="EC115" i="4"/>
  <c r="EM115" i="4" s="1"/>
  <c r="ED114" i="4"/>
  <c r="EN114" i="4" s="1"/>
  <c r="EE113" i="4"/>
  <c r="EO113" i="4" s="1"/>
  <c r="EF112" i="4"/>
  <c r="EP112" i="4" s="1"/>
  <c r="EG111" i="4"/>
  <c r="EQ111" i="4" s="1"/>
  <c r="DY111" i="4"/>
  <c r="EI111" i="4" s="1"/>
  <c r="DZ110" i="4"/>
  <c r="EJ110" i="4" s="1"/>
  <c r="EA109" i="4"/>
  <c r="EK109" i="4" s="1"/>
  <c r="EB108" i="4"/>
  <c r="EL108" i="4" s="1"/>
  <c r="EC107" i="4"/>
  <c r="EM107" i="4" s="1"/>
  <c r="ED106" i="4"/>
  <c r="EN106" i="4" s="1"/>
  <c r="EE105" i="4"/>
  <c r="EO105" i="4" s="1"/>
  <c r="EF104" i="4"/>
  <c r="EP104" i="4" s="1"/>
  <c r="EG103" i="4"/>
  <c r="EQ103" i="4" s="1"/>
  <c r="DY103" i="4"/>
  <c r="EI103" i="4" s="1"/>
  <c r="DZ102" i="4"/>
  <c r="EJ102" i="4" s="1"/>
  <c r="EA101" i="4"/>
  <c r="EK101" i="4" s="1"/>
  <c r="EB100" i="4"/>
  <c r="EL100" i="4" s="1"/>
  <c r="EC99" i="4"/>
  <c r="EM99" i="4" s="1"/>
  <c r="ED98" i="4"/>
  <c r="EN98" i="4" s="1"/>
  <c r="EE97" i="4"/>
  <c r="EO97" i="4" s="1"/>
  <c r="EF96" i="4"/>
  <c r="EP96" i="4" s="1"/>
  <c r="EG95" i="4"/>
  <c r="EQ95" i="4" s="1"/>
  <c r="DY95" i="4"/>
  <c r="EI95" i="4" s="1"/>
  <c r="DZ94" i="4"/>
  <c r="EJ94" i="4" s="1"/>
  <c r="EA93" i="4"/>
  <c r="EK93" i="4" s="1"/>
  <c r="EB92" i="4"/>
  <c r="EL92" i="4" s="1"/>
  <c r="EC91" i="4"/>
  <c r="EM91" i="4" s="1"/>
  <c r="ED90" i="4"/>
  <c r="EN90" i="4" s="1"/>
  <c r="EE89" i="4"/>
  <c r="EO89" i="4" s="1"/>
  <c r="EF88" i="4"/>
  <c r="EP88" i="4" s="1"/>
  <c r="EG87" i="4"/>
  <c r="EQ87" i="4" s="1"/>
  <c r="DY87" i="4"/>
  <c r="EI87" i="4" s="1"/>
  <c r="DZ86" i="4"/>
  <c r="EJ86" i="4" s="1"/>
  <c r="EA85" i="4"/>
  <c r="EK85" i="4" s="1"/>
  <c r="EB84" i="4"/>
  <c r="EL84" i="4" s="1"/>
  <c r="EC83" i="4"/>
  <c r="EM83" i="4" s="1"/>
  <c r="ED82" i="4"/>
  <c r="EN82" i="4" s="1"/>
  <c r="EE81" i="4"/>
  <c r="EO81" i="4" s="1"/>
  <c r="EF80" i="4"/>
  <c r="EP80" i="4" s="1"/>
  <c r="EG79" i="4"/>
  <c r="EQ79" i="4" s="1"/>
  <c r="DY79" i="4"/>
  <c r="EI79" i="4" s="1"/>
  <c r="DZ78" i="4"/>
  <c r="EJ78" i="4" s="1"/>
  <c r="EA77" i="4"/>
  <c r="EK77" i="4" s="1"/>
  <c r="EB76" i="4"/>
  <c r="EL76" i="4" s="1"/>
  <c r="EC75" i="4"/>
  <c r="EM75" i="4" s="1"/>
  <c r="ED74" i="4"/>
  <c r="EN74" i="4" s="1"/>
  <c r="EE73" i="4"/>
  <c r="EO73" i="4" s="1"/>
  <c r="EF72" i="4"/>
  <c r="EP72" i="4" s="1"/>
  <c r="EG71" i="4"/>
  <c r="EQ71" i="4" s="1"/>
  <c r="DY71" i="4"/>
  <c r="EI71" i="4" s="1"/>
  <c r="DZ70" i="4"/>
  <c r="EJ70" i="4" s="1"/>
  <c r="EA69" i="4"/>
  <c r="EK69" i="4" s="1"/>
  <c r="EB68" i="4"/>
  <c r="EL68" i="4" s="1"/>
  <c r="EC67" i="4"/>
  <c r="EM67" i="4" s="1"/>
  <c r="ED66" i="4"/>
  <c r="EN66" i="4" s="1"/>
  <c r="EE65" i="4"/>
  <c r="EO65" i="4" s="1"/>
  <c r="EF64" i="4"/>
  <c r="EP64" i="4" s="1"/>
  <c r="EG63" i="4"/>
  <c r="EQ63" i="4" s="1"/>
  <c r="DY63" i="4"/>
  <c r="EI63" i="4" s="1"/>
  <c r="DZ62" i="4"/>
  <c r="EJ62" i="4" s="1"/>
  <c r="EA61" i="4"/>
  <c r="EK61" i="4" s="1"/>
  <c r="EB60" i="4"/>
  <c r="EL60" i="4" s="1"/>
  <c r="EC59" i="4"/>
  <c r="EM59" i="4" s="1"/>
  <c r="ED58" i="4"/>
  <c r="EN58" i="4" s="1"/>
  <c r="EE57" i="4"/>
  <c r="EO57" i="4" s="1"/>
  <c r="EF56" i="4"/>
  <c r="EP56" i="4" s="1"/>
  <c r="EG55" i="4"/>
  <c r="EQ55" i="4" s="1"/>
  <c r="DY55" i="4"/>
  <c r="EI55" i="4" s="1"/>
  <c r="DZ54" i="4"/>
  <c r="EJ54" i="4" s="1"/>
  <c r="EA53" i="4"/>
  <c r="EK53" i="4" s="1"/>
  <c r="EB52" i="4"/>
  <c r="EL52" i="4" s="1"/>
  <c r="EC51" i="4"/>
  <c r="EM51" i="4" s="1"/>
  <c r="ED50" i="4"/>
  <c r="EN50" i="4" s="1"/>
  <c r="EE49" i="4"/>
  <c r="EO49" i="4" s="1"/>
  <c r="EF48" i="4"/>
  <c r="EP48" i="4" s="1"/>
  <c r="EG47" i="4"/>
  <c r="EQ47" i="4" s="1"/>
  <c r="DY47" i="4"/>
  <c r="EI47" i="4" s="1"/>
  <c r="DZ46" i="4"/>
  <c r="EJ46" i="4" s="1"/>
  <c r="EA45" i="4"/>
  <c r="EK45" i="4" s="1"/>
  <c r="EB44" i="4"/>
  <c r="EL44" i="4" s="1"/>
  <c r="EC43" i="4"/>
  <c r="EM43" i="4" s="1"/>
  <c r="ED42" i="4"/>
  <c r="EN42" i="4" s="1"/>
  <c r="EE41" i="4"/>
  <c r="EO41" i="4" s="1"/>
  <c r="EF40" i="4"/>
  <c r="EP40" i="4" s="1"/>
  <c r="EE25" i="4"/>
  <c r="EF24" i="4"/>
  <c r="EP24" i="4" s="1"/>
  <c r="EG23" i="4"/>
  <c r="DY23" i="4"/>
  <c r="DZ22" i="4"/>
  <c r="EA21" i="4"/>
  <c r="EB20" i="4"/>
  <c r="EC19" i="4"/>
  <c r="ED18" i="4"/>
  <c r="EE17" i="4"/>
  <c r="EF16" i="4"/>
  <c r="EG15" i="4"/>
  <c r="DY15" i="4"/>
  <c r="EA13" i="4"/>
  <c r="EB12" i="4"/>
  <c r="EC11" i="4"/>
  <c r="ED10" i="4"/>
  <c r="EE9" i="4"/>
  <c r="EF8" i="4"/>
  <c r="EG7" i="4"/>
  <c r="DY7" i="4"/>
  <c r="DZ6" i="4"/>
  <c r="EA5" i="4"/>
  <c r="EG118" i="4"/>
  <c r="EQ118" i="4" s="1"/>
  <c r="DY118" i="4"/>
  <c r="EI118" i="4" s="1"/>
  <c r="DZ117" i="4"/>
  <c r="EJ117" i="4" s="1"/>
  <c r="EA116" i="4"/>
  <c r="EK116" i="4" s="1"/>
  <c r="EB115" i="4"/>
  <c r="EL115" i="4" s="1"/>
  <c r="EC114" i="4"/>
  <c r="EM114" i="4" s="1"/>
  <c r="ED113" i="4"/>
  <c r="EN113" i="4" s="1"/>
  <c r="EE112" i="4"/>
  <c r="EO112" i="4" s="1"/>
  <c r="EF111" i="4"/>
  <c r="EP111" i="4" s="1"/>
  <c r="EG110" i="4"/>
  <c r="EQ110" i="4" s="1"/>
  <c r="DY110" i="4"/>
  <c r="EI110" i="4" s="1"/>
  <c r="DZ109" i="4"/>
  <c r="EJ109" i="4" s="1"/>
  <c r="EA108" i="4"/>
  <c r="EK108" i="4" s="1"/>
  <c r="EB107" i="4"/>
  <c r="EL107" i="4" s="1"/>
  <c r="EC106" i="4"/>
  <c r="EM106" i="4" s="1"/>
  <c r="ED105" i="4"/>
  <c r="EN105" i="4" s="1"/>
  <c r="EE104" i="4"/>
  <c r="EO104" i="4" s="1"/>
  <c r="EF103" i="4"/>
  <c r="EP103" i="4" s="1"/>
  <c r="EG102" i="4"/>
  <c r="EQ102" i="4" s="1"/>
  <c r="DY102" i="4"/>
  <c r="EI102" i="4" s="1"/>
  <c r="DZ101" i="4"/>
  <c r="EJ101" i="4" s="1"/>
  <c r="EA100" i="4"/>
  <c r="EK100" i="4" s="1"/>
  <c r="EB99" i="4"/>
  <c r="EL99" i="4" s="1"/>
  <c r="EC98" i="4"/>
  <c r="EM98" i="4" s="1"/>
  <c r="ED97" i="4"/>
  <c r="EN97" i="4" s="1"/>
  <c r="EE96" i="4"/>
  <c r="EO96" i="4" s="1"/>
  <c r="EF95" i="4"/>
  <c r="EP95" i="4" s="1"/>
  <c r="EG94" i="4"/>
  <c r="EQ94" i="4" s="1"/>
  <c r="DY94" i="4"/>
  <c r="EI94" i="4" s="1"/>
  <c r="DZ93" i="4"/>
  <c r="EJ93" i="4" s="1"/>
  <c r="EA92" i="4"/>
  <c r="EK92" i="4" s="1"/>
  <c r="EB91" i="4"/>
  <c r="EL91" i="4" s="1"/>
  <c r="EC90" i="4"/>
  <c r="EM90" i="4" s="1"/>
  <c r="ED89" i="4"/>
  <c r="EN89" i="4" s="1"/>
  <c r="EE88" i="4"/>
  <c r="EO88" i="4" s="1"/>
  <c r="EF87" i="4"/>
  <c r="EP87" i="4" s="1"/>
  <c r="EG86" i="4"/>
  <c r="EQ86" i="4" s="1"/>
  <c r="DY86" i="4"/>
  <c r="EI86" i="4" s="1"/>
  <c r="DZ85" i="4"/>
  <c r="EJ85" i="4" s="1"/>
  <c r="EA84" i="4"/>
  <c r="EK84" i="4" s="1"/>
  <c r="EB83" i="4"/>
  <c r="EL83" i="4" s="1"/>
  <c r="EC82" i="4"/>
  <c r="EM82" i="4" s="1"/>
  <c r="ED81" i="4"/>
  <c r="EN81" i="4" s="1"/>
  <c r="EE80" i="4"/>
  <c r="EO80" i="4" s="1"/>
  <c r="EF79" i="4"/>
  <c r="EP79" i="4" s="1"/>
  <c r="EG78" i="4"/>
  <c r="EQ78" i="4" s="1"/>
  <c r="DY78" i="4"/>
  <c r="EI78" i="4" s="1"/>
  <c r="DZ77" i="4"/>
  <c r="EJ77" i="4" s="1"/>
  <c r="EA76" i="4"/>
  <c r="EK76" i="4" s="1"/>
  <c r="EB75" i="4"/>
  <c r="EL75" i="4" s="1"/>
  <c r="EC74" i="4"/>
  <c r="EM74" i="4" s="1"/>
  <c r="ED73" i="4"/>
  <c r="EN73" i="4" s="1"/>
  <c r="EE72" i="4"/>
  <c r="EO72" i="4" s="1"/>
  <c r="EF71" i="4"/>
  <c r="EP71" i="4" s="1"/>
  <c r="EG70" i="4"/>
  <c r="EQ70" i="4" s="1"/>
  <c r="DY70" i="4"/>
  <c r="EI70" i="4" s="1"/>
  <c r="DZ69" i="4"/>
  <c r="EJ69" i="4" s="1"/>
  <c r="EA68" i="4"/>
  <c r="EK68" i="4" s="1"/>
  <c r="EB67" i="4"/>
  <c r="EL67" i="4" s="1"/>
  <c r="EC66" i="4"/>
  <c r="EM66" i="4" s="1"/>
  <c r="ED65" i="4"/>
  <c r="EN65" i="4" s="1"/>
  <c r="EE64" i="4"/>
  <c r="EO64" i="4" s="1"/>
  <c r="EF63" i="4"/>
  <c r="EP63" i="4" s="1"/>
  <c r="EG62" i="4"/>
  <c r="EQ62" i="4" s="1"/>
  <c r="DY62" i="4"/>
  <c r="EI62" i="4" s="1"/>
  <c r="DZ61" i="4"/>
  <c r="EJ61" i="4" s="1"/>
  <c r="EA60" i="4"/>
  <c r="EK60" i="4" s="1"/>
  <c r="EB59" i="4"/>
  <c r="EL59" i="4" s="1"/>
  <c r="EC58" i="4"/>
  <c r="EM58" i="4" s="1"/>
  <c r="ED57" i="4"/>
  <c r="EN57" i="4" s="1"/>
  <c r="EE56" i="4"/>
  <c r="EO56" i="4" s="1"/>
  <c r="EF55" i="4"/>
  <c r="EP55" i="4" s="1"/>
  <c r="EG54" i="4"/>
  <c r="EQ54" i="4" s="1"/>
  <c r="DY54" i="4"/>
  <c r="EI54" i="4" s="1"/>
  <c r="DZ53" i="4"/>
  <c r="EJ53" i="4" s="1"/>
  <c r="EA52" i="4"/>
  <c r="EK52" i="4" s="1"/>
  <c r="EB51" i="4"/>
  <c r="EL51" i="4" s="1"/>
  <c r="EC50" i="4"/>
  <c r="EM50" i="4" s="1"/>
  <c r="ED49" i="4"/>
  <c r="EN49" i="4" s="1"/>
  <c r="EE48" i="4"/>
  <c r="EO48" i="4" s="1"/>
  <c r="EF47" i="4"/>
  <c r="EP47" i="4" s="1"/>
  <c r="EG46" i="4"/>
  <c r="EQ46" i="4" s="1"/>
  <c r="DY46" i="4"/>
  <c r="EI46" i="4" s="1"/>
  <c r="DZ45" i="4"/>
  <c r="EJ45" i="4" s="1"/>
  <c r="EA44" i="4"/>
  <c r="EK44" i="4" s="1"/>
  <c r="EB43" i="4"/>
  <c r="EL43" i="4" s="1"/>
  <c r="EC42" i="4"/>
  <c r="EM42" i="4" s="1"/>
  <c r="ED41" i="4"/>
  <c r="EN41" i="4" s="1"/>
  <c r="EE40" i="4"/>
  <c r="EO40" i="4" s="1"/>
  <c r="EF118" i="4"/>
  <c r="EP118" i="4" s="1"/>
  <c r="EG117" i="4"/>
  <c r="EQ117" i="4" s="1"/>
  <c r="DY117" i="4"/>
  <c r="EI117" i="4" s="1"/>
  <c r="DZ116" i="4"/>
  <c r="EJ116" i="4" s="1"/>
  <c r="EA115" i="4"/>
  <c r="EK115" i="4" s="1"/>
  <c r="EB114" i="4"/>
  <c r="EL114" i="4" s="1"/>
  <c r="EC113" i="4"/>
  <c r="EM113" i="4" s="1"/>
  <c r="ED112" i="4"/>
  <c r="EN112" i="4" s="1"/>
  <c r="EE111" i="4"/>
  <c r="EO111" i="4" s="1"/>
  <c r="EF110" i="4"/>
  <c r="EP110" i="4" s="1"/>
  <c r="EG109" i="4"/>
  <c r="EQ109" i="4" s="1"/>
  <c r="DY109" i="4"/>
  <c r="EI109" i="4" s="1"/>
  <c r="DZ108" i="4"/>
  <c r="EJ108" i="4" s="1"/>
  <c r="EA107" i="4"/>
  <c r="EK107" i="4" s="1"/>
  <c r="EB106" i="4"/>
  <c r="EL106" i="4" s="1"/>
  <c r="EC105" i="4"/>
  <c r="EM105" i="4" s="1"/>
  <c r="ED104" i="4"/>
  <c r="EN104" i="4" s="1"/>
  <c r="EE103" i="4"/>
  <c r="EO103" i="4" s="1"/>
  <c r="EF102" i="4"/>
  <c r="EP102" i="4" s="1"/>
  <c r="EG101" i="4"/>
  <c r="EQ101" i="4" s="1"/>
  <c r="DY101" i="4"/>
  <c r="EI101" i="4" s="1"/>
  <c r="DZ100" i="4"/>
  <c r="EJ100" i="4" s="1"/>
  <c r="EA99" i="4"/>
  <c r="EK99" i="4" s="1"/>
  <c r="EB98" i="4"/>
  <c r="EL98" i="4" s="1"/>
  <c r="EC97" i="4"/>
  <c r="EM97" i="4" s="1"/>
  <c r="ED96" i="4"/>
  <c r="EN96" i="4" s="1"/>
  <c r="EE95" i="4"/>
  <c r="EO95" i="4" s="1"/>
  <c r="EF94" i="4"/>
  <c r="EP94" i="4" s="1"/>
  <c r="EG93" i="4"/>
  <c r="EQ93" i="4" s="1"/>
  <c r="DY93" i="4"/>
  <c r="EI93" i="4" s="1"/>
  <c r="DZ92" i="4"/>
  <c r="EJ92" i="4" s="1"/>
  <c r="EA91" i="4"/>
  <c r="EK91" i="4" s="1"/>
  <c r="EB90" i="4"/>
  <c r="EL90" i="4" s="1"/>
  <c r="EC89" i="4"/>
  <c r="EM89" i="4" s="1"/>
  <c r="ED88" i="4"/>
  <c r="EN88" i="4" s="1"/>
  <c r="EE87" i="4"/>
  <c r="EO87" i="4" s="1"/>
  <c r="EF86" i="4"/>
  <c r="EP86" i="4" s="1"/>
  <c r="EG85" i="4"/>
  <c r="EQ85" i="4" s="1"/>
  <c r="DY85" i="4"/>
  <c r="EI85" i="4" s="1"/>
  <c r="DZ84" i="4"/>
  <c r="EJ84" i="4" s="1"/>
  <c r="EA83" i="4"/>
  <c r="EK83" i="4" s="1"/>
  <c r="EB82" i="4"/>
  <c r="EL82" i="4" s="1"/>
  <c r="EC81" i="4"/>
  <c r="EM81" i="4" s="1"/>
  <c r="ED80" i="4"/>
  <c r="EN80" i="4" s="1"/>
  <c r="EE79" i="4"/>
  <c r="EO79" i="4" s="1"/>
  <c r="EF78" i="4"/>
  <c r="EP78" i="4" s="1"/>
  <c r="EG77" i="4"/>
  <c r="EQ77" i="4" s="1"/>
  <c r="DY77" i="4"/>
  <c r="EI77" i="4" s="1"/>
  <c r="DZ76" i="4"/>
  <c r="EJ76" i="4" s="1"/>
  <c r="EA75" i="4"/>
  <c r="EK75" i="4" s="1"/>
  <c r="EB74" i="4"/>
  <c r="EL74" i="4" s="1"/>
  <c r="EC73" i="4"/>
  <c r="EM73" i="4" s="1"/>
  <c r="ED72" i="4"/>
  <c r="EN72" i="4" s="1"/>
  <c r="EE71" i="4"/>
  <c r="EO71" i="4" s="1"/>
  <c r="EF70" i="4"/>
  <c r="EP70" i="4" s="1"/>
  <c r="EG69" i="4"/>
  <c r="EQ69" i="4" s="1"/>
  <c r="DY69" i="4"/>
  <c r="EI69" i="4" s="1"/>
  <c r="DZ68" i="4"/>
  <c r="EJ68" i="4" s="1"/>
  <c r="EA67" i="4"/>
  <c r="EK67" i="4" s="1"/>
  <c r="EB66" i="4"/>
  <c r="EL66" i="4" s="1"/>
  <c r="EC65" i="4"/>
  <c r="EM65" i="4" s="1"/>
  <c r="ED64" i="4"/>
  <c r="EN64" i="4" s="1"/>
  <c r="EE63" i="4"/>
  <c r="EO63" i="4" s="1"/>
  <c r="EF62" i="4"/>
  <c r="EP62" i="4" s="1"/>
  <c r="EG61" i="4"/>
  <c r="EQ61" i="4" s="1"/>
  <c r="DY61" i="4"/>
  <c r="EI61" i="4" s="1"/>
  <c r="DZ60" i="4"/>
  <c r="EJ60" i="4" s="1"/>
  <c r="EA59" i="4"/>
  <c r="EK59" i="4" s="1"/>
  <c r="EB58" i="4"/>
  <c r="EL58" i="4" s="1"/>
  <c r="EC57" i="4"/>
  <c r="EM57" i="4" s="1"/>
  <c r="ED56" i="4"/>
  <c r="EN56" i="4" s="1"/>
  <c r="EE55" i="4"/>
  <c r="EO55" i="4" s="1"/>
  <c r="EF54" i="4"/>
  <c r="EP54" i="4" s="1"/>
  <c r="EG53" i="4"/>
  <c r="EQ53" i="4" s="1"/>
  <c r="DY53" i="4"/>
  <c r="EI53" i="4" s="1"/>
  <c r="DZ52" i="4"/>
  <c r="EJ52" i="4" s="1"/>
  <c r="EA51" i="4"/>
  <c r="EK51" i="4" s="1"/>
  <c r="EB50" i="4"/>
  <c r="EL50" i="4" s="1"/>
  <c r="EC49" i="4"/>
  <c r="EM49" i="4" s="1"/>
  <c r="ED48" i="4"/>
  <c r="EN48" i="4" s="1"/>
  <c r="EE47" i="4"/>
  <c r="EO47" i="4" s="1"/>
  <c r="EF46" i="4"/>
  <c r="EP46" i="4" s="1"/>
  <c r="EG45" i="4"/>
  <c r="EQ45" i="4" s="1"/>
  <c r="DY45" i="4"/>
  <c r="EI45" i="4" s="1"/>
  <c r="DZ44" i="4"/>
  <c r="EJ44" i="4" s="1"/>
  <c r="EA43" i="4"/>
  <c r="EK43" i="4" s="1"/>
  <c r="EB42" i="4"/>
  <c r="EL42" i="4" s="1"/>
  <c r="EC41" i="4"/>
  <c r="EM41" i="4" s="1"/>
  <c r="ED40" i="4"/>
  <c r="EN40" i="4" s="1"/>
  <c r="EC25" i="4"/>
  <c r="ED24" i="4"/>
  <c r="EN24" i="4" s="1"/>
  <c r="EE23" i="4"/>
  <c r="EF22" i="4"/>
  <c r="EG21" i="4"/>
  <c r="DY21" i="4"/>
  <c r="DZ20" i="4"/>
  <c r="EA19" i="4"/>
  <c r="EB18" i="4"/>
  <c r="EC17" i="4"/>
  <c r="ED16" i="4"/>
  <c r="EE15" i="4"/>
  <c r="EF14" i="4"/>
  <c r="EG13" i="4"/>
  <c r="DY13" i="4"/>
  <c r="DZ12" i="4"/>
  <c r="EA11" i="4"/>
  <c r="EB10" i="4"/>
  <c r="EC9" i="4"/>
  <c r="ED8" i="4"/>
  <c r="EE7" i="4"/>
  <c r="EF6" i="4"/>
  <c r="EE118" i="4"/>
  <c r="EO118" i="4" s="1"/>
  <c r="EF117" i="4"/>
  <c r="EP117" i="4" s="1"/>
  <c r="EG116" i="4"/>
  <c r="EQ116" i="4" s="1"/>
  <c r="DY116" i="4"/>
  <c r="EI116" i="4" s="1"/>
  <c r="DZ115" i="4"/>
  <c r="EJ115" i="4" s="1"/>
  <c r="EA114" i="4"/>
  <c r="EK114" i="4" s="1"/>
  <c r="EB113" i="4"/>
  <c r="EL113" i="4" s="1"/>
  <c r="EC112" i="4"/>
  <c r="EM112" i="4" s="1"/>
  <c r="ED111" i="4"/>
  <c r="EN111" i="4" s="1"/>
  <c r="EE110" i="4"/>
  <c r="EO110" i="4" s="1"/>
  <c r="EF109" i="4"/>
  <c r="EP109" i="4" s="1"/>
  <c r="EG108" i="4"/>
  <c r="EQ108" i="4" s="1"/>
  <c r="DY108" i="4"/>
  <c r="EI108" i="4" s="1"/>
  <c r="DZ107" i="4"/>
  <c r="EJ107" i="4" s="1"/>
  <c r="EA106" i="4"/>
  <c r="EK106" i="4" s="1"/>
  <c r="EB105" i="4"/>
  <c r="EL105" i="4" s="1"/>
  <c r="EC104" i="4"/>
  <c r="EM104" i="4" s="1"/>
  <c r="ED103" i="4"/>
  <c r="EN103" i="4" s="1"/>
  <c r="EE102" i="4"/>
  <c r="EO102" i="4" s="1"/>
  <c r="EF101" i="4"/>
  <c r="EP101" i="4" s="1"/>
  <c r="EG100" i="4"/>
  <c r="EQ100" i="4" s="1"/>
  <c r="DY100" i="4"/>
  <c r="EI100" i="4" s="1"/>
  <c r="DZ99" i="4"/>
  <c r="EJ99" i="4" s="1"/>
  <c r="EA98" i="4"/>
  <c r="EK98" i="4" s="1"/>
  <c r="EB97" i="4"/>
  <c r="EL97" i="4" s="1"/>
  <c r="EC96" i="4"/>
  <c r="EM96" i="4" s="1"/>
  <c r="ED95" i="4"/>
  <c r="EN95" i="4" s="1"/>
  <c r="EE94" i="4"/>
  <c r="EO94" i="4" s="1"/>
  <c r="EF93" i="4"/>
  <c r="EP93" i="4" s="1"/>
  <c r="EG92" i="4"/>
  <c r="EQ92" i="4" s="1"/>
  <c r="DY92" i="4"/>
  <c r="EI92" i="4" s="1"/>
  <c r="DZ91" i="4"/>
  <c r="EJ91" i="4" s="1"/>
  <c r="EA90" i="4"/>
  <c r="EK90" i="4" s="1"/>
  <c r="EB89" i="4"/>
  <c r="EL89" i="4" s="1"/>
  <c r="EC88" i="4"/>
  <c r="EM88" i="4" s="1"/>
  <c r="ED87" i="4"/>
  <c r="EN87" i="4" s="1"/>
  <c r="EE86" i="4"/>
  <c r="EO86" i="4" s="1"/>
  <c r="EF85" i="4"/>
  <c r="EP85" i="4" s="1"/>
  <c r="EG84" i="4"/>
  <c r="EQ84" i="4" s="1"/>
  <c r="DY84" i="4"/>
  <c r="EI84" i="4" s="1"/>
  <c r="DZ83" i="4"/>
  <c r="EJ83" i="4" s="1"/>
  <c r="EA82" i="4"/>
  <c r="EK82" i="4" s="1"/>
  <c r="EB81" i="4"/>
  <c r="EL81" i="4" s="1"/>
  <c r="EC80" i="4"/>
  <c r="EM80" i="4" s="1"/>
  <c r="ED79" i="4"/>
  <c r="EN79" i="4" s="1"/>
  <c r="EE78" i="4"/>
  <c r="EO78" i="4" s="1"/>
  <c r="EF77" i="4"/>
  <c r="EP77" i="4" s="1"/>
  <c r="EG76" i="4"/>
  <c r="EQ76" i="4" s="1"/>
  <c r="DY76" i="4"/>
  <c r="EI76" i="4" s="1"/>
  <c r="DZ75" i="4"/>
  <c r="EJ75" i="4" s="1"/>
  <c r="EA74" i="4"/>
  <c r="EK74" i="4" s="1"/>
  <c r="EB73" i="4"/>
  <c r="EL73" i="4" s="1"/>
  <c r="EC72" i="4"/>
  <c r="EM72" i="4" s="1"/>
  <c r="ED71" i="4"/>
  <c r="EN71" i="4" s="1"/>
  <c r="EE70" i="4"/>
  <c r="EO70" i="4" s="1"/>
  <c r="EF69" i="4"/>
  <c r="EP69" i="4" s="1"/>
  <c r="EG68" i="4"/>
  <c r="EQ68" i="4" s="1"/>
  <c r="DY68" i="4"/>
  <c r="EI68" i="4" s="1"/>
  <c r="DZ67" i="4"/>
  <c r="EJ67" i="4" s="1"/>
  <c r="EA66" i="4"/>
  <c r="EK66" i="4" s="1"/>
  <c r="EB65" i="4"/>
  <c r="EL65" i="4" s="1"/>
  <c r="EC64" i="4"/>
  <c r="EM64" i="4" s="1"/>
  <c r="ED63" i="4"/>
  <c r="EN63" i="4" s="1"/>
  <c r="EE62" i="4"/>
  <c r="EO62" i="4" s="1"/>
  <c r="EF61" i="4"/>
  <c r="EP61" i="4" s="1"/>
  <c r="EG60" i="4"/>
  <c r="EQ60" i="4" s="1"/>
  <c r="DY60" i="4"/>
  <c r="EI60" i="4" s="1"/>
  <c r="DZ59" i="4"/>
  <c r="EJ59" i="4" s="1"/>
  <c r="EA58" i="4"/>
  <c r="EK58" i="4" s="1"/>
  <c r="EB57" i="4"/>
  <c r="EL57" i="4" s="1"/>
  <c r="EC56" i="4"/>
  <c r="EM56" i="4" s="1"/>
  <c r="ED55" i="4"/>
  <c r="EN55" i="4" s="1"/>
  <c r="EE54" i="4"/>
  <c r="EO54" i="4" s="1"/>
  <c r="EF53" i="4"/>
  <c r="EP53" i="4" s="1"/>
  <c r="EG52" i="4"/>
  <c r="EQ52" i="4" s="1"/>
  <c r="DY52" i="4"/>
  <c r="EI52" i="4" s="1"/>
  <c r="DZ51" i="4"/>
  <c r="EJ51" i="4" s="1"/>
  <c r="EA50" i="4"/>
  <c r="EK50" i="4" s="1"/>
  <c r="EB49" i="4"/>
  <c r="EL49" i="4" s="1"/>
  <c r="EC48" i="4"/>
  <c r="EM48" i="4" s="1"/>
  <c r="ED47" i="4"/>
  <c r="EN47" i="4" s="1"/>
  <c r="EE46" i="4"/>
  <c r="EO46" i="4" s="1"/>
  <c r="EF45" i="4"/>
  <c r="EP45" i="4" s="1"/>
  <c r="EG44" i="4"/>
  <c r="EQ44" i="4" s="1"/>
  <c r="DY44" i="4"/>
  <c r="EI44" i="4" s="1"/>
  <c r="DZ43" i="4"/>
  <c r="EJ43" i="4" s="1"/>
  <c r="EA42" i="4"/>
  <c r="EK42" i="4" s="1"/>
  <c r="EB41" i="4"/>
  <c r="EL41" i="4" s="1"/>
  <c r="EC40" i="4"/>
  <c r="EM40" i="4" s="1"/>
  <c r="EB25" i="4"/>
  <c r="EC24" i="4"/>
  <c r="EM24" i="4" s="1"/>
  <c r="ED23" i="4"/>
  <c r="EE22" i="4"/>
  <c r="EF21" i="4"/>
  <c r="EG20" i="4"/>
  <c r="DY20" i="4"/>
  <c r="DZ19" i="4"/>
  <c r="EA18" i="4"/>
  <c r="EB17" i="4"/>
  <c r="EC16" i="4"/>
  <c r="ED15" i="4"/>
  <c r="EE14" i="4"/>
  <c r="EF13" i="4"/>
  <c r="EG12" i="4"/>
  <c r="DY12" i="4"/>
  <c r="DZ11" i="4"/>
  <c r="EA10" i="4"/>
  <c r="EB9" i="4"/>
  <c r="EC8" i="4"/>
  <c r="ED7" i="4"/>
  <c r="EE6" i="4"/>
  <c r="EF5" i="4"/>
  <c r="EE24" i="4"/>
  <c r="EO24" i="4" s="1"/>
  <c r="EC22" i="4"/>
  <c r="EG19" i="4"/>
  <c r="DZ18" i="4"/>
  <c r="EB16" i="4"/>
  <c r="ED14" i="4"/>
  <c r="EF12" i="4"/>
  <c r="DY11" i="4"/>
  <c r="EA9" i="4"/>
  <c r="DY8" i="4"/>
  <c r="EC6" i="4"/>
  <c r="EB5" i="4"/>
  <c r="EB24" i="4"/>
  <c r="EL24" i="4" s="1"/>
  <c r="DY22" i="4"/>
  <c r="EF19" i="4"/>
  <c r="DY18" i="4"/>
  <c r="EA16" i="4"/>
  <c r="EC14" i="4"/>
  <c r="EE12" i="4"/>
  <c r="EG10" i="4"/>
  <c r="DZ9" i="4"/>
  <c r="EF7" i="4"/>
  <c r="EB6" i="4"/>
  <c r="DZ5" i="4"/>
  <c r="EA24" i="4"/>
  <c r="EK24" i="4" s="1"/>
  <c r="EE21" i="4"/>
  <c r="ED19" i="4"/>
  <c r="EF17" i="4"/>
  <c r="DY16" i="4"/>
  <c r="EC12" i="4"/>
  <c r="EE10" i="4"/>
  <c r="DY9" i="4"/>
  <c r="EC7" i="4"/>
  <c r="EA6" i="4"/>
  <c r="DY5" i="4"/>
  <c r="BX118" i="4"/>
  <c r="CH118" i="4" s="1"/>
  <c r="BY117" i="4"/>
  <c r="CI117" i="4" s="1"/>
  <c r="EF23" i="4"/>
  <c r="ED21" i="4"/>
  <c r="EB19" i="4"/>
  <c r="ED17" i="4"/>
  <c r="EF15" i="4"/>
  <c r="DY14" i="4"/>
  <c r="EA12" i="4"/>
  <c r="EC10" i="4"/>
  <c r="EG8" i="4"/>
  <c r="EB7" i="4"/>
  <c r="DY6" i="4"/>
  <c r="CE118" i="4"/>
  <c r="CO118" i="4" s="1"/>
  <c r="BW118" i="4"/>
  <c r="CG118" i="4" s="1"/>
  <c r="BX117" i="4"/>
  <c r="CH117" i="4" s="1"/>
  <c r="BY116" i="4"/>
  <c r="CI116" i="4" s="1"/>
  <c r="BZ115" i="4"/>
  <c r="CJ115" i="4" s="1"/>
  <c r="EC23" i="4"/>
  <c r="DZ21" i="4"/>
  <c r="DY19" i="4"/>
  <c r="EA17" i="4"/>
  <c r="EC15" i="4"/>
  <c r="EE13" i="4"/>
  <c r="EG11" i="4"/>
  <c r="DZ10" i="4"/>
  <c r="EE8" i="4"/>
  <c r="EA7" i="4"/>
  <c r="EG5" i="4"/>
  <c r="ED25" i="4"/>
  <c r="EB23" i="4"/>
  <c r="EF20" i="4"/>
  <c r="EG18" i="4"/>
  <c r="DZ17" i="4"/>
  <c r="EB15" i="4"/>
  <c r="ED13" i="4"/>
  <c r="EF11" i="4"/>
  <c r="DY10" i="4"/>
  <c r="EB8" i="4"/>
  <c r="DZ7" i="4"/>
  <c r="EE5" i="4"/>
  <c r="EA25" i="4"/>
  <c r="EG22" i="4"/>
  <c r="EE20" i="4"/>
  <c r="EE18" i="4"/>
  <c r="EG16" i="4"/>
  <c r="DZ15" i="4"/>
  <c r="EB13" i="4"/>
  <c r="ED11" i="4"/>
  <c r="EF9" i="4"/>
  <c r="EA8" i="4"/>
  <c r="EG6" i="4"/>
  <c r="ED5" i="4"/>
  <c r="CB118" i="4"/>
  <c r="CL118" i="4" s="1"/>
  <c r="CC117" i="4"/>
  <c r="CM117" i="4" s="1"/>
  <c r="CD116" i="4"/>
  <c r="CN116" i="4" s="1"/>
  <c r="CE115" i="4"/>
  <c r="CO115" i="4" s="1"/>
  <c r="DZ25" i="4"/>
  <c r="ED22" i="4"/>
  <c r="EA20" i="4"/>
  <c r="EC18" i="4"/>
  <c r="EE16" i="4"/>
  <c r="EG14" i="4"/>
  <c r="DZ13" i="4"/>
  <c r="EB11" i="4"/>
  <c r="ED9" i="4"/>
  <c r="DZ8" i="4"/>
  <c r="ED6" i="4"/>
  <c r="EC5" i="4"/>
  <c r="CA118" i="4"/>
  <c r="CK118" i="4" s="1"/>
  <c r="CB117" i="4"/>
  <c r="CL117" i="4" s="1"/>
  <c r="CC116" i="4"/>
  <c r="CM116" i="4" s="1"/>
  <c r="CD115" i="4"/>
  <c r="CN115" i="4" s="1"/>
  <c r="CE114" i="4"/>
  <c r="CO114" i="4" s="1"/>
  <c r="BW114" i="4"/>
  <c r="CG114" i="4" s="1"/>
  <c r="BX113" i="4"/>
  <c r="CH113" i="4" s="1"/>
  <c r="BY112" i="4"/>
  <c r="CI112" i="4" s="1"/>
  <c r="BY118" i="4"/>
  <c r="CI118" i="4" s="1"/>
  <c r="CA116" i="4"/>
  <c r="CK116" i="4" s="1"/>
  <c r="BX115" i="4"/>
  <c r="CH115" i="4" s="1"/>
  <c r="BX114" i="4"/>
  <c r="CH114" i="4" s="1"/>
  <c r="BW113" i="4"/>
  <c r="CG113" i="4" s="1"/>
  <c r="BW112" i="4"/>
  <c r="CG112" i="4" s="1"/>
  <c r="BX111" i="4"/>
  <c r="CH111" i="4" s="1"/>
  <c r="BY110" i="4"/>
  <c r="CI110" i="4" s="1"/>
  <c r="BZ109" i="4"/>
  <c r="CJ109" i="4" s="1"/>
  <c r="CA108" i="4"/>
  <c r="CK108" i="4" s="1"/>
  <c r="CB107" i="4"/>
  <c r="CL107" i="4" s="1"/>
  <c r="CC106" i="4"/>
  <c r="CM106" i="4" s="1"/>
  <c r="CD105" i="4"/>
  <c r="CN105" i="4" s="1"/>
  <c r="CE104" i="4"/>
  <c r="CO104" i="4" s="1"/>
  <c r="BX103" i="4"/>
  <c r="CH103" i="4" s="1"/>
  <c r="BY102" i="4"/>
  <c r="CI102" i="4" s="1"/>
  <c r="BZ101" i="4"/>
  <c r="CJ101" i="4" s="1"/>
  <c r="CA100" i="4"/>
  <c r="CK100" i="4" s="1"/>
  <c r="CB99" i="4"/>
  <c r="CL99" i="4" s="1"/>
  <c r="CC98" i="4"/>
  <c r="CM98" i="4" s="1"/>
  <c r="CD97" i="4"/>
  <c r="CN97" i="4" s="1"/>
  <c r="CE96" i="4"/>
  <c r="CO96" i="4" s="1"/>
  <c r="BW96" i="4"/>
  <c r="CG96" i="4" s="1"/>
  <c r="BX95" i="4"/>
  <c r="CH95" i="4" s="1"/>
  <c r="BY94" i="4"/>
  <c r="CI94" i="4" s="1"/>
  <c r="BZ93" i="4"/>
  <c r="CJ93" i="4" s="1"/>
  <c r="CA92" i="4"/>
  <c r="CK92" i="4" s="1"/>
  <c r="CB91" i="4"/>
  <c r="CL91" i="4" s="1"/>
  <c r="CC90" i="4"/>
  <c r="CM90" i="4" s="1"/>
  <c r="CD89" i="4"/>
  <c r="CN89" i="4" s="1"/>
  <c r="CE88" i="4"/>
  <c r="CO88" i="4" s="1"/>
  <c r="BW88" i="4"/>
  <c r="CG88" i="4" s="1"/>
  <c r="BX87" i="4"/>
  <c r="CH87" i="4" s="1"/>
  <c r="BY86" i="4"/>
  <c r="CI86" i="4" s="1"/>
  <c r="BZ85" i="4"/>
  <c r="CJ85" i="4" s="1"/>
  <c r="CA84" i="4"/>
  <c r="CK84" i="4" s="1"/>
  <c r="CB83" i="4"/>
  <c r="CL83" i="4" s="1"/>
  <c r="CC82" i="4"/>
  <c r="CM82" i="4" s="1"/>
  <c r="CD81" i="4"/>
  <c r="CN81" i="4" s="1"/>
  <c r="CE80" i="4"/>
  <c r="CO80" i="4" s="1"/>
  <c r="BW80" i="4"/>
  <c r="CG80" i="4" s="1"/>
  <c r="BX79" i="4"/>
  <c r="CH79" i="4" s="1"/>
  <c r="BY78" i="4"/>
  <c r="CI78" i="4" s="1"/>
  <c r="BZ77" i="4"/>
  <c r="CJ77" i="4" s="1"/>
  <c r="CA76" i="4"/>
  <c r="CK76" i="4" s="1"/>
  <c r="CB75" i="4"/>
  <c r="CL75" i="4" s="1"/>
  <c r="CC74" i="4"/>
  <c r="CM74" i="4" s="1"/>
  <c r="CD73" i="4"/>
  <c r="CN73" i="4" s="1"/>
  <c r="CE72" i="4"/>
  <c r="CO72" i="4" s="1"/>
  <c r="BW72" i="4"/>
  <c r="CG72" i="4" s="1"/>
  <c r="BX71" i="4"/>
  <c r="CH71" i="4" s="1"/>
  <c r="BY70" i="4"/>
  <c r="CI70" i="4" s="1"/>
  <c r="BZ69" i="4"/>
  <c r="CJ69" i="4" s="1"/>
  <c r="CA68" i="4"/>
  <c r="CK68" i="4" s="1"/>
  <c r="CB67" i="4"/>
  <c r="CL67" i="4" s="1"/>
  <c r="CC66" i="4"/>
  <c r="CM66" i="4" s="1"/>
  <c r="CD65" i="4"/>
  <c r="CN65" i="4" s="1"/>
  <c r="CE64" i="4"/>
  <c r="CO64" i="4" s="1"/>
  <c r="BW64" i="4"/>
  <c r="CG64" i="4" s="1"/>
  <c r="BX63" i="4"/>
  <c r="CH63" i="4" s="1"/>
  <c r="BY62" i="4"/>
  <c r="CI62" i="4" s="1"/>
  <c r="BZ61" i="4"/>
  <c r="CJ61" i="4" s="1"/>
  <c r="CA60" i="4"/>
  <c r="CK60" i="4" s="1"/>
  <c r="CB59" i="4"/>
  <c r="CL59" i="4" s="1"/>
  <c r="CC58" i="4"/>
  <c r="CM58" i="4" s="1"/>
  <c r="CD57" i="4"/>
  <c r="CN57" i="4" s="1"/>
  <c r="CE56" i="4"/>
  <c r="CO56" i="4" s="1"/>
  <c r="BW56" i="4"/>
  <c r="CG56" i="4" s="1"/>
  <c r="BX55" i="4"/>
  <c r="CH55" i="4" s="1"/>
  <c r="BY54" i="4"/>
  <c r="CI54" i="4" s="1"/>
  <c r="BZ53" i="4"/>
  <c r="CJ53" i="4" s="1"/>
  <c r="CA52" i="4"/>
  <c r="CK52" i="4" s="1"/>
  <c r="CB51" i="4"/>
  <c r="CL51" i="4" s="1"/>
  <c r="CC50" i="4"/>
  <c r="CM50" i="4" s="1"/>
  <c r="CD49" i="4"/>
  <c r="CN49" i="4" s="1"/>
  <c r="CE48" i="4"/>
  <c r="CO48" i="4" s="1"/>
  <c r="BW48" i="4"/>
  <c r="CG48" i="4" s="1"/>
  <c r="BX47" i="4"/>
  <c r="CH47" i="4" s="1"/>
  <c r="BY46" i="4"/>
  <c r="CI46" i="4" s="1"/>
  <c r="BZ45" i="4"/>
  <c r="CJ45" i="4" s="1"/>
  <c r="CA44" i="4"/>
  <c r="CK44" i="4" s="1"/>
  <c r="CB43" i="4"/>
  <c r="CL43" i="4" s="1"/>
  <c r="CC42" i="4"/>
  <c r="CM42" i="4" s="1"/>
  <c r="CD41" i="4"/>
  <c r="CN41" i="4" s="1"/>
  <c r="CE40" i="4"/>
  <c r="CO40" i="4" s="1"/>
  <c r="BW40" i="4"/>
  <c r="CG40" i="4" s="1"/>
  <c r="CD25" i="4"/>
  <c r="CN25" i="4" s="1"/>
  <c r="CE24" i="4"/>
  <c r="CO24" i="4" s="1"/>
  <c r="BW24" i="4"/>
  <c r="CG24" i="4" s="1"/>
  <c r="BX23" i="4"/>
  <c r="CH23" i="4" s="1"/>
  <c r="BY22" i="4"/>
  <c r="CI22" i="4" s="1"/>
  <c r="BZ21" i="4"/>
  <c r="CJ21" i="4" s="1"/>
  <c r="CA20" i="4"/>
  <c r="CK20" i="4" s="1"/>
  <c r="CB19" i="4"/>
  <c r="CL19" i="4" s="1"/>
  <c r="CC18" i="4"/>
  <c r="CM18" i="4" s="1"/>
  <c r="CD17" i="4"/>
  <c r="CN17" i="4" s="1"/>
  <c r="CE16" i="4"/>
  <c r="CO16" i="4" s="1"/>
  <c r="BW16" i="4"/>
  <c r="CG16" i="4" s="1"/>
  <c r="BX15" i="4"/>
  <c r="CH15" i="4" s="1"/>
  <c r="BY14" i="4"/>
  <c r="CI14" i="4" s="1"/>
  <c r="BZ13" i="4"/>
  <c r="CJ13" i="4" s="1"/>
  <c r="CA12" i="4"/>
  <c r="CK12" i="4" s="1"/>
  <c r="CB11" i="4"/>
  <c r="CL11" i="4" s="1"/>
  <c r="CC10" i="4"/>
  <c r="CM10" i="4" s="1"/>
  <c r="CD9" i="4"/>
  <c r="CN9" i="4" s="1"/>
  <c r="CE8" i="4"/>
  <c r="CO8" i="4" s="1"/>
  <c r="BW8" i="4"/>
  <c r="CG8" i="4" s="1"/>
  <c r="BX7" i="4"/>
  <c r="CH7" i="4" s="1"/>
  <c r="BY6" i="4"/>
  <c r="CI6" i="4" s="1"/>
  <c r="BZ5" i="4"/>
  <c r="CJ5" i="4" s="1"/>
  <c r="CE117" i="4"/>
  <c r="CO117" i="4" s="1"/>
  <c r="BZ116" i="4"/>
  <c r="CJ116" i="4" s="1"/>
  <c r="BW115" i="4"/>
  <c r="CG115" i="4" s="1"/>
  <c r="CE113" i="4"/>
  <c r="CO113" i="4" s="1"/>
  <c r="CE112" i="4"/>
  <c r="CO112" i="4" s="1"/>
  <c r="CE111" i="4"/>
  <c r="CO111" i="4" s="1"/>
  <c r="BW111" i="4"/>
  <c r="CG111" i="4" s="1"/>
  <c r="BX110" i="4"/>
  <c r="CH110" i="4" s="1"/>
  <c r="BY109" i="4"/>
  <c r="CI109" i="4" s="1"/>
  <c r="BZ108" i="4"/>
  <c r="CJ108" i="4" s="1"/>
  <c r="CA107" i="4"/>
  <c r="CK107" i="4" s="1"/>
  <c r="CB106" i="4"/>
  <c r="CL106" i="4" s="1"/>
  <c r="CC105" i="4"/>
  <c r="CM105" i="4" s="1"/>
  <c r="CD104" i="4"/>
  <c r="CN104" i="4" s="1"/>
  <c r="CE103" i="4"/>
  <c r="CO103" i="4" s="1"/>
  <c r="BW103" i="4"/>
  <c r="CG103" i="4" s="1"/>
  <c r="BX102" i="4"/>
  <c r="CH102" i="4" s="1"/>
  <c r="BY101" i="4"/>
  <c r="CI101" i="4" s="1"/>
  <c r="BZ100" i="4"/>
  <c r="CJ100" i="4" s="1"/>
  <c r="CA99" i="4"/>
  <c r="CK99" i="4" s="1"/>
  <c r="CB98" i="4"/>
  <c r="CL98" i="4" s="1"/>
  <c r="CC97" i="4"/>
  <c r="CM97" i="4" s="1"/>
  <c r="CD96" i="4"/>
  <c r="CN96" i="4" s="1"/>
  <c r="CE95" i="4"/>
  <c r="CO95" i="4" s="1"/>
  <c r="BW95" i="4"/>
  <c r="CG95" i="4" s="1"/>
  <c r="BX94" i="4"/>
  <c r="CH94" i="4" s="1"/>
  <c r="BY93" i="4"/>
  <c r="CI93" i="4" s="1"/>
  <c r="BZ92" i="4"/>
  <c r="CJ92" i="4" s="1"/>
  <c r="CA91" i="4"/>
  <c r="CK91" i="4" s="1"/>
  <c r="CB90" i="4"/>
  <c r="CL90" i="4" s="1"/>
  <c r="CC89" i="4"/>
  <c r="CM89" i="4" s="1"/>
  <c r="CD88" i="4"/>
  <c r="CN88" i="4" s="1"/>
  <c r="CE87" i="4"/>
  <c r="CO87" i="4" s="1"/>
  <c r="BW87" i="4"/>
  <c r="CG87" i="4" s="1"/>
  <c r="BX86" i="4"/>
  <c r="CH86" i="4" s="1"/>
  <c r="BY85" i="4"/>
  <c r="CI85" i="4" s="1"/>
  <c r="BZ84" i="4"/>
  <c r="CJ84" i="4" s="1"/>
  <c r="CA83" i="4"/>
  <c r="CK83" i="4" s="1"/>
  <c r="CB82" i="4"/>
  <c r="CL82" i="4" s="1"/>
  <c r="CC81" i="4"/>
  <c r="CM81" i="4" s="1"/>
  <c r="CD80" i="4"/>
  <c r="CN80" i="4" s="1"/>
  <c r="CE79" i="4"/>
  <c r="CO79" i="4" s="1"/>
  <c r="BW79" i="4"/>
  <c r="CG79" i="4" s="1"/>
  <c r="BX78" i="4"/>
  <c r="CH78" i="4" s="1"/>
  <c r="BY77" i="4"/>
  <c r="CI77" i="4" s="1"/>
  <c r="BZ76" i="4"/>
  <c r="CJ76" i="4" s="1"/>
  <c r="CA75" i="4"/>
  <c r="CK75" i="4" s="1"/>
  <c r="CB74" i="4"/>
  <c r="CL74" i="4" s="1"/>
  <c r="CC73" i="4"/>
  <c r="CM73" i="4" s="1"/>
  <c r="CD72" i="4"/>
  <c r="CN72" i="4" s="1"/>
  <c r="CE71" i="4"/>
  <c r="CO71" i="4" s="1"/>
  <c r="BW71" i="4"/>
  <c r="CG71" i="4" s="1"/>
  <c r="BX70" i="4"/>
  <c r="CH70" i="4" s="1"/>
  <c r="BY69" i="4"/>
  <c r="CI69" i="4" s="1"/>
  <c r="BZ68" i="4"/>
  <c r="CJ68" i="4" s="1"/>
  <c r="CA67" i="4"/>
  <c r="CK67" i="4" s="1"/>
  <c r="CB66" i="4"/>
  <c r="CL66" i="4" s="1"/>
  <c r="CC65" i="4"/>
  <c r="CM65" i="4" s="1"/>
  <c r="CD64" i="4"/>
  <c r="CN64" i="4" s="1"/>
  <c r="CE63" i="4"/>
  <c r="CO63" i="4" s="1"/>
  <c r="BW63" i="4"/>
  <c r="CG63" i="4" s="1"/>
  <c r="BX62" i="4"/>
  <c r="CH62" i="4" s="1"/>
  <c r="BY61" i="4"/>
  <c r="CI61" i="4" s="1"/>
  <c r="BZ60" i="4"/>
  <c r="CJ60" i="4" s="1"/>
  <c r="CA59" i="4"/>
  <c r="CK59" i="4" s="1"/>
  <c r="CB58" i="4"/>
  <c r="CL58" i="4" s="1"/>
  <c r="CC57" i="4"/>
  <c r="CM57" i="4" s="1"/>
  <c r="CD56" i="4"/>
  <c r="CN56" i="4" s="1"/>
  <c r="CE55" i="4"/>
  <c r="CO55" i="4" s="1"/>
  <c r="BW55" i="4"/>
  <c r="CG55" i="4" s="1"/>
  <c r="BX54" i="4"/>
  <c r="CH54" i="4" s="1"/>
  <c r="BY53" i="4"/>
  <c r="CI53" i="4" s="1"/>
  <c r="BZ52" i="4"/>
  <c r="CJ52" i="4" s="1"/>
  <c r="CA51" i="4"/>
  <c r="CK51" i="4" s="1"/>
  <c r="CB50" i="4"/>
  <c r="CL50" i="4" s="1"/>
  <c r="CC49" i="4"/>
  <c r="CM49" i="4" s="1"/>
  <c r="CD48" i="4"/>
  <c r="CN48" i="4" s="1"/>
  <c r="CE47" i="4"/>
  <c r="CO47" i="4" s="1"/>
  <c r="BW47" i="4"/>
  <c r="CG47" i="4" s="1"/>
  <c r="BX46" i="4"/>
  <c r="CH46" i="4" s="1"/>
  <c r="BY45" i="4"/>
  <c r="CI45" i="4" s="1"/>
  <c r="BZ44" i="4"/>
  <c r="CJ44" i="4" s="1"/>
  <c r="CA43" i="4"/>
  <c r="CK43" i="4" s="1"/>
  <c r="CB42" i="4"/>
  <c r="CL42" i="4" s="1"/>
  <c r="CC41" i="4"/>
  <c r="CM41" i="4" s="1"/>
  <c r="CD40" i="4"/>
  <c r="CN40" i="4" s="1"/>
  <c r="CC25" i="4"/>
  <c r="CM25" i="4" s="1"/>
  <c r="CD24" i="4"/>
  <c r="CN24" i="4" s="1"/>
  <c r="CE23" i="4"/>
  <c r="CO23" i="4" s="1"/>
  <c r="BW23" i="4"/>
  <c r="CG23" i="4" s="1"/>
  <c r="BX22" i="4"/>
  <c r="CH22" i="4" s="1"/>
  <c r="BY21" i="4"/>
  <c r="CI21" i="4" s="1"/>
  <c r="BZ20" i="4"/>
  <c r="CJ20" i="4" s="1"/>
  <c r="CA19" i="4"/>
  <c r="CK19" i="4" s="1"/>
  <c r="CB18" i="4"/>
  <c r="CL18" i="4" s="1"/>
  <c r="CC17" i="4"/>
  <c r="CM17" i="4" s="1"/>
  <c r="CD16" i="4"/>
  <c r="CN16" i="4" s="1"/>
  <c r="CE15" i="4"/>
  <c r="CO15" i="4" s="1"/>
  <c r="BW15" i="4"/>
  <c r="CG15" i="4" s="1"/>
  <c r="BX14" i="4"/>
  <c r="CH14" i="4" s="1"/>
  <c r="BY13" i="4"/>
  <c r="CI13" i="4" s="1"/>
  <c r="BZ12" i="4"/>
  <c r="CJ12" i="4" s="1"/>
  <c r="CA11" i="4"/>
  <c r="CK11" i="4" s="1"/>
  <c r="CB10" i="4"/>
  <c r="CL10" i="4" s="1"/>
  <c r="CC9" i="4"/>
  <c r="CM9" i="4" s="1"/>
  <c r="CD8" i="4"/>
  <c r="CN8" i="4" s="1"/>
  <c r="CE7" i="4"/>
  <c r="CO7" i="4" s="1"/>
  <c r="BW7" i="4"/>
  <c r="CG7" i="4" s="1"/>
  <c r="BX6" i="4"/>
  <c r="CH6" i="4" s="1"/>
  <c r="BY5" i="4"/>
  <c r="CI5" i="4" s="1"/>
  <c r="CD117" i="4"/>
  <c r="CN117" i="4" s="1"/>
  <c r="BX116" i="4"/>
  <c r="CH116" i="4" s="1"/>
  <c r="CD114" i="4"/>
  <c r="CN114" i="4" s="1"/>
  <c r="CD113" i="4"/>
  <c r="CN113" i="4" s="1"/>
  <c r="CD112" i="4"/>
  <c r="CN112" i="4" s="1"/>
  <c r="CD111" i="4"/>
  <c r="CN111" i="4" s="1"/>
  <c r="CE110" i="4"/>
  <c r="CO110" i="4" s="1"/>
  <c r="BW110" i="4"/>
  <c r="CG110" i="4" s="1"/>
  <c r="BX109" i="4"/>
  <c r="CH109" i="4" s="1"/>
  <c r="BY108" i="4"/>
  <c r="CI108" i="4" s="1"/>
  <c r="BZ107" i="4"/>
  <c r="CJ107" i="4" s="1"/>
  <c r="CA106" i="4"/>
  <c r="CK106" i="4" s="1"/>
  <c r="CB105" i="4"/>
  <c r="CL105" i="4" s="1"/>
  <c r="CC104" i="4"/>
  <c r="CM104" i="4" s="1"/>
  <c r="CD103" i="4"/>
  <c r="CN103" i="4" s="1"/>
  <c r="CE102" i="4"/>
  <c r="CO102" i="4" s="1"/>
  <c r="BW102" i="4"/>
  <c r="CG102" i="4" s="1"/>
  <c r="BX101" i="4"/>
  <c r="CH101" i="4" s="1"/>
  <c r="BY100" i="4"/>
  <c r="CI100" i="4" s="1"/>
  <c r="BZ99" i="4"/>
  <c r="CJ99" i="4" s="1"/>
  <c r="CA98" i="4"/>
  <c r="CK98" i="4" s="1"/>
  <c r="CB97" i="4"/>
  <c r="CL97" i="4" s="1"/>
  <c r="CC96" i="4"/>
  <c r="CM96" i="4" s="1"/>
  <c r="CD95" i="4"/>
  <c r="CN95" i="4" s="1"/>
  <c r="CE94" i="4"/>
  <c r="CO94" i="4" s="1"/>
  <c r="BW94" i="4"/>
  <c r="CG94" i="4" s="1"/>
  <c r="BX93" i="4"/>
  <c r="CH93" i="4" s="1"/>
  <c r="BY92" i="4"/>
  <c r="CI92" i="4" s="1"/>
  <c r="BZ91" i="4"/>
  <c r="CJ91" i="4" s="1"/>
  <c r="CA90" i="4"/>
  <c r="CK90" i="4" s="1"/>
  <c r="CB89" i="4"/>
  <c r="CL89" i="4" s="1"/>
  <c r="CC88" i="4"/>
  <c r="CM88" i="4" s="1"/>
  <c r="CD87" i="4"/>
  <c r="CN87" i="4" s="1"/>
  <c r="CE86" i="4"/>
  <c r="CO86" i="4" s="1"/>
  <c r="BW86" i="4"/>
  <c r="CG86" i="4" s="1"/>
  <c r="BX85" i="4"/>
  <c r="CH85" i="4" s="1"/>
  <c r="BY84" i="4"/>
  <c r="CI84" i="4" s="1"/>
  <c r="BZ83" i="4"/>
  <c r="CJ83" i="4" s="1"/>
  <c r="CA82" i="4"/>
  <c r="CK82" i="4" s="1"/>
  <c r="CB81" i="4"/>
  <c r="CL81" i="4" s="1"/>
  <c r="CC80" i="4"/>
  <c r="CM80" i="4" s="1"/>
  <c r="CD79" i="4"/>
  <c r="CN79" i="4" s="1"/>
  <c r="CE78" i="4"/>
  <c r="CO78" i="4" s="1"/>
  <c r="BW78" i="4"/>
  <c r="CG78" i="4" s="1"/>
  <c r="BX77" i="4"/>
  <c r="CH77" i="4" s="1"/>
  <c r="BY76" i="4"/>
  <c r="CI76" i="4" s="1"/>
  <c r="BZ75" i="4"/>
  <c r="CJ75" i="4" s="1"/>
  <c r="CA74" i="4"/>
  <c r="CK74" i="4" s="1"/>
  <c r="CB73" i="4"/>
  <c r="CL73" i="4" s="1"/>
  <c r="CC72" i="4"/>
  <c r="CM72" i="4" s="1"/>
  <c r="CD71" i="4"/>
  <c r="CN71" i="4" s="1"/>
  <c r="CE70" i="4"/>
  <c r="CO70" i="4" s="1"/>
  <c r="BW70" i="4"/>
  <c r="CG70" i="4" s="1"/>
  <c r="BX69" i="4"/>
  <c r="CH69" i="4" s="1"/>
  <c r="BY68" i="4"/>
  <c r="CI68" i="4" s="1"/>
  <c r="BZ67" i="4"/>
  <c r="CJ67" i="4" s="1"/>
  <c r="CA66" i="4"/>
  <c r="CK66" i="4" s="1"/>
  <c r="CB65" i="4"/>
  <c r="CL65" i="4" s="1"/>
  <c r="CC64" i="4"/>
  <c r="CM64" i="4" s="1"/>
  <c r="CD63" i="4"/>
  <c r="CN63" i="4" s="1"/>
  <c r="CE62" i="4"/>
  <c r="CO62" i="4" s="1"/>
  <c r="BW62" i="4"/>
  <c r="CG62" i="4" s="1"/>
  <c r="BX61" i="4"/>
  <c r="CH61" i="4" s="1"/>
  <c r="BY60" i="4"/>
  <c r="CI60" i="4" s="1"/>
  <c r="BZ59" i="4"/>
  <c r="CJ59" i="4" s="1"/>
  <c r="CA58" i="4"/>
  <c r="CK58" i="4" s="1"/>
  <c r="CB57" i="4"/>
  <c r="CL57" i="4" s="1"/>
  <c r="CC56" i="4"/>
  <c r="CM56" i="4" s="1"/>
  <c r="CD55" i="4"/>
  <c r="CN55" i="4" s="1"/>
  <c r="CE54" i="4"/>
  <c r="CO54" i="4" s="1"/>
  <c r="BW54" i="4"/>
  <c r="CG54" i="4" s="1"/>
  <c r="BX53" i="4"/>
  <c r="CH53" i="4" s="1"/>
  <c r="BY52" i="4"/>
  <c r="CI52" i="4" s="1"/>
  <c r="BZ51" i="4"/>
  <c r="CJ51" i="4" s="1"/>
  <c r="CA50" i="4"/>
  <c r="CK50" i="4" s="1"/>
  <c r="CB49" i="4"/>
  <c r="CL49" i="4" s="1"/>
  <c r="CC48" i="4"/>
  <c r="CM48" i="4" s="1"/>
  <c r="CD47" i="4"/>
  <c r="CN47" i="4" s="1"/>
  <c r="CE46" i="4"/>
  <c r="CO46" i="4" s="1"/>
  <c r="BW46" i="4"/>
  <c r="CG46" i="4" s="1"/>
  <c r="BX45" i="4"/>
  <c r="CH45" i="4" s="1"/>
  <c r="BY44" i="4"/>
  <c r="CI44" i="4" s="1"/>
  <c r="BZ43" i="4"/>
  <c r="CJ43" i="4" s="1"/>
  <c r="CA42" i="4"/>
  <c r="CK42" i="4" s="1"/>
  <c r="CB41" i="4"/>
  <c r="CL41" i="4" s="1"/>
  <c r="CC40" i="4"/>
  <c r="CM40" i="4" s="1"/>
  <c r="CB25" i="4"/>
  <c r="CL25" i="4" s="1"/>
  <c r="CC24" i="4"/>
  <c r="CM24" i="4" s="1"/>
  <c r="CD23" i="4"/>
  <c r="CN23" i="4" s="1"/>
  <c r="CE22" i="4"/>
  <c r="CO22" i="4" s="1"/>
  <c r="BW22" i="4"/>
  <c r="CG22" i="4" s="1"/>
  <c r="BX21" i="4"/>
  <c r="CH21" i="4" s="1"/>
  <c r="BY20" i="4"/>
  <c r="CI20" i="4" s="1"/>
  <c r="BZ19" i="4"/>
  <c r="CJ19" i="4" s="1"/>
  <c r="CA18" i="4"/>
  <c r="CK18" i="4" s="1"/>
  <c r="CB17" i="4"/>
  <c r="CL17" i="4" s="1"/>
  <c r="CC16" i="4"/>
  <c r="CM16" i="4" s="1"/>
  <c r="CD15" i="4"/>
  <c r="CN15" i="4" s="1"/>
  <c r="CE14" i="4"/>
  <c r="CO14" i="4" s="1"/>
  <c r="BW14" i="4"/>
  <c r="CG14" i="4" s="1"/>
  <c r="BX13" i="4"/>
  <c r="CH13" i="4" s="1"/>
  <c r="BY12" i="4"/>
  <c r="CI12" i="4" s="1"/>
  <c r="BZ11" i="4"/>
  <c r="CJ11" i="4" s="1"/>
  <c r="CA10" i="4"/>
  <c r="CK10" i="4" s="1"/>
  <c r="CB9" i="4"/>
  <c r="CL9" i="4" s="1"/>
  <c r="CC8" i="4"/>
  <c r="CM8" i="4" s="1"/>
  <c r="CD7" i="4"/>
  <c r="CN7" i="4" s="1"/>
  <c r="CE6" i="4"/>
  <c r="CO6" i="4" s="1"/>
  <c r="BW6" i="4"/>
  <c r="CG6" i="4" s="1"/>
  <c r="BX5" i="4"/>
  <c r="CH5" i="4" s="1"/>
  <c r="CA117" i="4"/>
  <c r="CK117" i="4" s="1"/>
  <c r="BW116" i="4"/>
  <c r="CG116" i="4" s="1"/>
  <c r="CC114" i="4"/>
  <c r="CM114" i="4" s="1"/>
  <c r="CC113" i="4"/>
  <c r="CM113" i="4" s="1"/>
  <c r="CC112" i="4"/>
  <c r="CM112" i="4" s="1"/>
  <c r="CC111" i="4"/>
  <c r="CM111" i="4" s="1"/>
  <c r="CD110" i="4"/>
  <c r="CN110" i="4" s="1"/>
  <c r="CE109" i="4"/>
  <c r="CO109" i="4" s="1"/>
  <c r="BW109" i="4"/>
  <c r="CG109" i="4" s="1"/>
  <c r="BX108" i="4"/>
  <c r="CH108" i="4" s="1"/>
  <c r="BY107" i="4"/>
  <c r="CI107" i="4" s="1"/>
  <c r="BZ106" i="4"/>
  <c r="CJ106" i="4" s="1"/>
  <c r="CA105" i="4"/>
  <c r="CK105" i="4" s="1"/>
  <c r="CB104" i="4"/>
  <c r="CL104" i="4" s="1"/>
  <c r="CC103" i="4"/>
  <c r="CM103" i="4" s="1"/>
  <c r="CD102" i="4"/>
  <c r="CN102" i="4" s="1"/>
  <c r="CE101" i="4"/>
  <c r="CO101" i="4" s="1"/>
  <c r="BW101" i="4"/>
  <c r="CG101" i="4" s="1"/>
  <c r="BX100" i="4"/>
  <c r="CH100" i="4" s="1"/>
  <c r="BY99" i="4"/>
  <c r="CI99" i="4" s="1"/>
  <c r="BZ98" i="4"/>
  <c r="CJ98" i="4" s="1"/>
  <c r="CA97" i="4"/>
  <c r="CK97" i="4" s="1"/>
  <c r="CB96" i="4"/>
  <c r="CL96" i="4" s="1"/>
  <c r="CC95" i="4"/>
  <c r="CM95" i="4" s="1"/>
  <c r="CD94" i="4"/>
  <c r="CN94" i="4" s="1"/>
  <c r="CE93" i="4"/>
  <c r="CO93" i="4" s="1"/>
  <c r="BW93" i="4"/>
  <c r="CG93" i="4" s="1"/>
  <c r="BX92" i="4"/>
  <c r="CH92" i="4" s="1"/>
  <c r="BY91" i="4"/>
  <c r="CI91" i="4" s="1"/>
  <c r="BZ90" i="4"/>
  <c r="CJ90" i="4" s="1"/>
  <c r="CA89" i="4"/>
  <c r="CK89" i="4" s="1"/>
  <c r="CB88" i="4"/>
  <c r="CL88" i="4" s="1"/>
  <c r="CC87" i="4"/>
  <c r="CM87" i="4" s="1"/>
  <c r="CD86" i="4"/>
  <c r="CN86" i="4" s="1"/>
  <c r="CE85" i="4"/>
  <c r="CO85" i="4" s="1"/>
  <c r="BW85" i="4"/>
  <c r="CG85" i="4" s="1"/>
  <c r="BX84" i="4"/>
  <c r="CH84" i="4" s="1"/>
  <c r="BY83" i="4"/>
  <c r="CI83" i="4" s="1"/>
  <c r="BZ82" i="4"/>
  <c r="CJ82" i="4" s="1"/>
  <c r="CA81" i="4"/>
  <c r="CK81" i="4" s="1"/>
  <c r="CB80" i="4"/>
  <c r="CL80" i="4" s="1"/>
  <c r="CC79" i="4"/>
  <c r="CM79" i="4" s="1"/>
  <c r="CD78" i="4"/>
  <c r="CN78" i="4" s="1"/>
  <c r="CE77" i="4"/>
  <c r="CO77" i="4" s="1"/>
  <c r="BW77" i="4"/>
  <c r="CG77" i="4" s="1"/>
  <c r="BX76" i="4"/>
  <c r="CH76" i="4" s="1"/>
  <c r="BY75" i="4"/>
  <c r="CI75" i="4" s="1"/>
  <c r="BZ74" i="4"/>
  <c r="CJ74" i="4" s="1"/>
  <c r="CA73" i="4"/>
  <c r="CK73" i="4" s="1"/>
  <c r="CB72" i="4"/>
  <c r="CL72" i="4" s="1"/>
  <c r="CC71" i="4"/>
  <c r="CM71" i="4" s="1"/>
  <c r="CD70" i="4"/>
  <c r="CN70" i="4" s="1"/>
  <c r="CE69" i="4"/>
  <c r="CO69" i="4" s="1"/>
  <c r="BW69" i="4"/>
  <c r="CG69" i="4" s="1"/>
  <c r="BX68" i="4"/>
  <c r="CH68" i="4" s="1"/>
  <c r="BY67" i="4"/>
  <c r="CI67" i="4" s="1"/>
  <c r="BZ66" i="4"/>
  <c r="CJ66" i="4" s="1"/>
  <c r="CA65" i="4"/>
  <c r="CK65" i="4" s="1"/>
  <c r="CB64" i="4"/>
  <c r="CL64" i="4" s="1"/>
  <c r="CC63" i="4"/>
  <c r="CM63" i="4" s="1"/>
  <c r="CD62" i="4"/>
  <c r="CN62" i="4" s="1"/>
  <c r="CE61" i="4"/>
  <c r="CO61" i="4" s="1"/>
  <c r="BW61" i="4"/>
  <c r="CG61" i="4" s="1"/>
  <c r="BX60" i="4"/>
  <c r="CH60" i="4" s="1"/>
  <c r="BY59" i="4"/>
  <c r="CI59" i="4" s="1"/>
  <c r="BZ58" i="4"/>
  <c r="CJ58" i="4" s="1"/>
  <c r="CA57" i="4"/>
  <c r="CK57" i="4" s="1"/>
  <c r="CB56" i="4"/>
  <c r="CL56" i="4" s="1"/>
  <c r="CC55" i="4"/>
  <c r="CM55" i="4" s="1"/>
  <c r="CD54" i="4"/>
  <c r="CN54" i="4" s="1"/>
  <c r="CE53" i="4"/>
  <c r="CO53" i="4" s="1"/>
  <c r="BW53" i="4"/>
  <c r="CG53" i="4" s="1"/>
  <c r="BX52" i="4"/>
  <c r="CH52" i="4" s="1"/>
  <c r="BY51" i="4"/>
  <c r="CI51" i="4" s="1"/>
  <c r="BZ50" i="4"/>
  <c r="CJ50" i="4" s="1"/>
  <c r="CA49" i="4"/>
  <c r="CK49" i="4" s="1"/>
  <c r="CB48" i="4"/>
  <c r="CL48" i="4" s="1"/>
  <c r="CC47" i="4"/>
  <c r="CM47" i="4" s="1"/>
  <c r="CD46" i="4"/>
  <c r="CN46" i="4" s="1"/>
  <c r="CE45" i="4"/>
  <c r="CO45" i="4" s="1"/>
  <c r="BW45" i="4"/>
  <c r="CG45" i="4" s="1"/>
  <c r="BX44" i="4"/>
  <c r="CH44" i="4" s="1"/>
  <c r="BY43" i="4"/>
  <c r="CI43" i="4" s="1"/>
  <c r="BZ42" i="4"/>
  <c r="CJ42" i="4" s="1"/>
  <c r="CA41" i="4"/>
  <c r="CK41" i="4" s="1"/>
  <c r="CB40" i="4"/>
  <c r="CL40" i="4" s="1"/>
  <c r="CA25" i="4"/>
  <c r="CK25" i="4" s="1"/>
  <c r="CB24" i="4"/>
  <c r="CL24" i="4" s="1"/>
  <c r="CC23" i="4"/>
  <c r="CM23" i="4" s="1"/>
  <c r="CD22" i="4"/>
  <c r="CN22" i="4" s="1"/>
  <c r="CE21" i="4"/>
  <c r="CO21" i="4" s="1"/>
  <c r="BW21" i="4"/>
  <c r="CG21" i="4" s="1"/>
  <c r="BX20" i="4"/>
  <c r="CH20" i="4" s="1"/>
  <c r="BY19" i="4"/>
  <c r="CI19" i="4" s="1"/>
  <c r="BZ18" i="4"/>
  <c r="CJ18" i="4" s="1"/>
  <c r="CA17" i="4"/>
  <c r="CK17" i="4" s="1"/>
  <c r="CB16" i="4"/>
  <c r="CL16" i="4" s="1"/>
  <c r="CC15" i="4"/>
  <c r="CM15" i="4" s="1"/>
  <c r="CD14" i="4"/>
  <c r="CN14" i="4" s="1"/>
  <c r="CE13" i="4"/>
  <c r="CO13" i="4" s="1"/>
  <c r="BW13" i="4"/>
  <c r="CG13" i="4" s="1"/>
  <c r="BX12" i="4"/>
  <c r="CH12" i="4" s="1"/>
  <c r="BY11" i="4"/>
  <c r="CI11" i="4" s="1"/>
  <c r="BZ10" i="4"/>
  <c r="CJ10" i="4" s="1"/>
  <c r="CA9" i="4"/>
  <c r="CK9" i="4" s="1"/>
  <c r="CB8" i="4"/>
  <c r="CL8" i="4" s="1"/>
  <c r="CC7" i="4"/>
  <c r="CM7" i="4" s="1"/>
  <c r="CD6" i="4"/>
  <c r="CN6" i="4" s="1"/>
  <c r="CE5" i="4"/>
  <c r="CO5" i="4" s="1"/>
  <c r="BW5" i="4"/>
  <c r="CG5" i="4" s="1"/>
  <c r="BZ117" i="4"/>
  <c r="CJ117" i="4" s="1"/>
  <c r="CC115" i="4"/>
  <c r="CM115" i="4" s="1"/>
  <c r="CB114" i="4"/>
  <c r="CL114" i="4" s="1"/>
  <c r="CB113" i="4"/>
  <c r="CL113" i="4" s="1"/>
  <c r="CB112" i="4"/>
  <c r="CL112" i="4" s="1"/>
  <c r="CB111" i="4"/>
  <c r="CL111" i="4" s="1"/>
  <c r="CC110" i="4"/>
  <c r="CM110" i="4" s="1"/>
  <c r="CD109" i="4"/>
  <c r="CN109" i="4" s="1"/>
  <c r="CE108" i="4"/>
  <c r="CO108" i="4" s="1"/>
  <c r="BW108" i="4"/>
  <c r="CG108" i="4" s="1"/>
  <c r="BX107" i="4"/>
  <c r="CH107" i="4" s="1"/>
  <c r="BY106" i="4"/>
  <c r="CI106" i="4" s="1"/>
  <c r="BZ105" i="4"/>
  <c r="CJ105" i="4" s="1"/>
  <c r="CA104" i="4"/>
  <c r="CK104" i="4" s="1"/>
  <c r="CB103" i="4"/>
  <c r="CL103" i="4" s="1"/>
  <c r="CC102" i="4"/>
  <c r="CM102" i="4" s="1"/>
  <c r="CD101" i="4"/>
  <c r="CN101" i="4" s="1"/>
  <c r="CE100" i="4"/>
  <c r="CO100" i="4" s="1"/>
  <c r="BW100" i="4"/>
  <c r="CG100" i="4" s="1"/>
  <c r="BX99" i="4"/>
  <c r="CH99" i="4" s="1"/>
  <c r="BY98" i="4"/>
  <c r="CI98" i="4" s="1"/>
  <c r="BZ97" i="4"/>
  <c r="CJ97" i="4" s="1"/>
  <c r="CA96" i="4"/>
  <c r="CK96" i="4" s="1"/>
  <c r="CB95" i="4"/>
  <c r="CL95" i="4" s="1"/>
  <c r="CC94" i="4"/>
  <c r="CM94" i="4" s="1"/>
  <c r="CD93" i="4"/>
  <c r="CN93" i="4" s="1"/>
  <c r="CE92" i="4"/>
  <c r="CO92" i="4" s="1"/>
  <c r="BW92" i="4"/>
  <c r="CG92" i="4" s="1"/>
  <c r="BX91" i="4"/>
  <c r="CH91" i="4" s="1"/>
  <c r="BY90" i="4"/>
  <c r="CI90" i="4" s="1"/>
  <c r="BZ89" i="4"/>
  <c r="CJ89" i="4" s="1"/>
  <c r="CA88" i="4"/>
  <c r="CK88" i="4" s="1"/>
  <c r="CB87" i="4"/>
  <c r="CL87" i="4" s="1"/>
  <c r="CC86" i="4"/>
  <c r="CM86" i="4" s="1"/>
  <c r="CD85" i="4"/>
  <c r="CN85" i="4" s="1"/>
  <c r="CE84" i="4"/>
  <c r="CO84" i="4" s="1"/>
  <c r="BW84" i="4"/>
  <c r="CG84" i="4" s="1"/>
  <c r="BX83" i="4"/>
  <c r="CH83" i="4" s="1"/>
  <c r="BY82" i="4"/>
  <c r="CI82" i="4" s="1"/>
  <c r="BZ81" i="4"/>
  <c r="CJ81" i="4" s="1"/>
  <c r="CA80" i="4"/>
  <c r="CK80" i="4" s="1"/>
  <c r="CB79" i="4"/>
  <c r="CL79" i="4" s="1"/>
  <c r="CC78" i="4"/>
  <c r="CM78" i="4" s="1"/>
  <c r="CD77" i="4"/>
  <c r="CN77" i="4" s="1"/>
  <c r="CE76" i="4"/>
  <c r="CO76" i="4" s="1"/>
  <c r="BW76" i="4"/>
  <c r="CG76" i="4" s="1"/>
  <c r="BX75" i="4"/>
  <c r="CH75" i="4" s="1"/>
  <c r="BY74" i="4"/>
  <c r="CI74" i="4" s="1"/>
  <c r="BZ73" i="4"/>
  <c r="CJ73" i="4" s="1"/>
  <c r="CA72" i="4"/>
  <c r="CK72" i="4" s="1"/>
  <c r="CB71" i="4"/>
  <c r="CL71" i="4" s="1"/>
  <c r="CC70" i="4"/>
  <c r="CM70" i="4" s="1"/>
  <c r="CD69" i="4"/>
  <c r="CN69" i="4" s="1"/>
  <c r="CE68" i="4"/>
  <c r="CO68" i="4" s="1"/>
  <c r="BW68" i="4"/>
  <c r="CG68" i="4" s="1"/>
  <c r="BX67" i="4"/>
  <c r="CH67" i="4" s="1"/>
  <c r="BY66" i="4"/>
  <c r="CI66" i="4" s="1"/>
  <c r="BZ65" i="4"/>
  <c r="CJ65" i="4" s="1"/>
  <c r="CA64" i="4"/>
  <c r="CK64" i="4" s="1"/>
  <c r="CB63" i="4"/>
  <c r="CL63" i="4" s="1"/>
  <c r="CC62" i="4"/>
  <c r="CM62" i="4" s="1"/>
  <c r="CD61" i="4"/>
  <c r="CN61" i="4" s="1"/>
  <c r="CE60" i="4"/>
  <c r="CO60" i="4" s="1"/>
  <c r="BW60" i="4"/>
  <c r="CG60" i="4" s="1"/>
  <c r="BX59" i="4"/>
  <c r="CH59" i="4" s="1"/>
  <c r="BY58" i="4"/>
  <c r="CI58" i="4" s="1"/>
  <c r="BZ57" i="4"/>
  <c r="CJ57" i="4" s="1"/>
  <c r="CA56" i="4"/>
  <c r="CK56" i="4" s="1"/>
  <c r="CB55" i="4"/>
  <c r="CL55" i="4" s="1"/>
  <c r="CC54" i="4"/>
  <c r="CM54" i="4" s="1"/>
  <c r="CD53" i="4"/>
  <c r="CN53" i="4" s="1"/>
  <c r="CE52" i="4"/>
  <c r="CO52" i="4" s="1"/>
  <c r="BW52" i="4"/>
  <c r="CG52" i="4" s="1"/>
  <c r="BX51" i="4"/>
  <c r="CH51" i="4" s="1"/>
  <c r="BY50" i="4"/>
  <c r="CI50" i="4" s="1"/>
  <c r="BZ49" i="4"/>
  <c r="CJ49" i="4" s="1"/>
  <c r="CA48" i="4"/>
  <c r="CK48" i="4" s="1"/>
  <c r="CB47" i="4"/>
  <c r="CL47" i="4" s="1"/>
  <c r="CC46" i="4"/>
  <c r="CM46" i="4" s="1"/>
  <c r="CD45" i="4"/>
  <c r="CN45" i="4" s="1"/>
  <c r="CE44" i="4"/>
  <c r="CO44" i="4" s="1"/>
  <c r="BW44" i="4"/>
  <c r="CG44" i="4" s="1"/>
  <c r="BX43" i="4"/>
  <c r="CH43" i="4" s="1"/>
  <c r="BY42" i="4"/>
  <c r="CI42" i="4" s="1"/>
  <c r="BZ41" i="4"/>
  <c r="CJ41" i="4" s="1"/>
  <c r="CA40" i="4"/>
  <c r="CK40" i="4" s="1"/>
  <c r="BZ25" i="4"/>
  <c r="CJ25" i="4" s="1"/>
  <c r="CA24" i="4"/>
  <c r="CK24" i="4" s="1"/>
  <c r="CB23" i="4"/>
  <c r="CL23" i="4" s="1"/>
  <c r="CC22" i="4"/>
  <c r="CM22" i="4" s="1"/>
  <c r="CD21" i="4"/>
  <c r="CN21" i="4" s="1"/>
  <c r="CE20" i="4"/>
  <c r="CO20" i="4" s="1"/>
  <c r="BW20" i="4"/>
  <c r="CG20" i="4" s="1"/>
  <c r="BX19" i="4"/>
  <c r="CH19" i="4" s="1"/>
  <c r="BY18" i="4"/>
  <c r="CI18" i="4" s="1"/>
  <c r="BZ17" i="4"/>
  <c r="CJ17" i="4" s="1"/>
  <c r="CA16" i="4"/>
  <c r="CK16" i="4" s="1"/>
  <c r="CB15" i="4"/>
  <c r="CL15" i="4" s="1"/>
  <c r="CC14" i="4"/>
  <c r="CM14" i="4" s="1"/>
  <c r="CD13" i="4"/>
  <c r="CN13" i="4" s="1"/>
  <c r="CE12" i="4"/>
  <c r="CO12" i="4" s="1"/>
  <c r="BW12" i="4"/>
  <c r="CG12" i="4" s="1"/>
  <c r="BX11" i="4"/>
  <c r="CH11" i="4" s="1"/>
  <c r="BY10" i="4"/>
  <c r="CI10" i="4" s="1"/>
  <c r="BZ9" i="4"/>
  <c r="CJ9" i="4" s="1"/>
  <c r="CA8" i="4"/>
  <c r="CK8" i="4" s="1"/>
  <c r="CB7" i="4"/>
  <c r="CL7" i="4" s="1"/>
  <c r="CC6" i="4"/>
  <c r="CM6" i="4" s="1"/>
  <c r="CD5" i="4"/>
  <c r="CN5" i="4" s="1"/>
  <c r="CD118" i="4"/>
  <c r="CN118" i="4" s="1"/>
  <c r="BW117" i="4"/>
  <c r="CG117" i="4" s="1"/>
  <c r="CB115" i="4"/>
  <c r="CL115" i="4" s="1"/>
  <c r="CA114" i="4"/>
  <c r="CK114" i="4" s="1"/>
  <c r="CA113" i="4"/>
  <c r="CK113" i="4" s="1"/>
  <c r="CA112" i="4"/>
  <c r="CK112" i="4" s="1"/>
  <c r="CA111" i="4"/>
  <c r="CK111" i="4" s="1"/>
  <c r="CB110" i="4"/>
  <c r="CL110" i="4" s="1"/>
  <c r="CC109" i="4"/>
  <c r="CM109" i="4" s="1"/>
  <c r="CD108" i="4"/>
  <c r="CN108" i="4" s="1"/>
  <c r="CE107" i="4"/>
  <c r="CO107" i="4" s="1"/>
  <c r="BW107" i="4"/>
  <c r="CG107" i="4" s="1"/>
  <c r="BX106" i="4"/>
  <c r="CH106" i="4" s="1"/>
  <c r="BY105" i="4"/>
  <c r="CI105" i="4" s="1"/>
  <c r="BZ104" i="4"/>
  <c r="CJ104" i="4" s="1"/>
  <c r="CA103" i="4"/>
  <c r="CK103" i="4" s="1"/>
  <c r="CB102" i="4"/>
  <c r="CL102" i="4" s="1"/>
  <c r="CC101" i="4"/>
  <c r="CM101" i="4" s="1"/>
  <c r="CD100" i="4"/>
  <c r="CN100" i="4" s="1"/>
  <c r="CE99" i="4"/>
  <c r="CO99" i="4" s="1"/>
  <c r="BW99" i="4"/>
  <c r="CG99" i="4" s="1"/>
  <c r="BX98" i="4"/>
  <c r="CH98" i="4" s="1"/>
  <c r="BY97" i="4"/>
  <c r="CI97" i="4" s="1"/>
  <c r="BZ96" i="4"/>
  <c r="CJ96" i="4" s="1"/>
  <c r="CA95" i="4"/>
  <c r="CK95" i="4" s="1"/>
  <c r="CB94" i="4"/>
  <c r="CL94" i="4" s="1"/>
  <c r="CC93" i="4"/>
  <c r="CM93" i="4" s="1"/>
  <c r="CD92" i="4"/>
  <c r="CN92" i="4" s="1"/>
  <c r="CE91" i="4"/>
  <c r="CO91" i="4" s="1"/>
  <c r="BW91" i="4"/>
  <c r="CG91" i="4" s="1"/>
  <c r="BX90" i="4"/>
  <c r="CH90" i="4" s="1"/>
  <c r="BY89" i="4"/>
  <c r="CI89" i="4" s="1"/>
  <c r="BZ88" i="4"/>
  <c r="CJ88" i="4" s="1"/>
  <c r="CA87" i="4"/>
  <c r="CK87" i="4" s="1"/>
  <c r="CB86" i="4"/>
  <c r="CL86" i="4" s="1"/>
  <c r="CC85" i="4"/>
  <c r="CM85" i="4" s="1"/>
  <c r="CD84" i="4"/>
  <c r="CN84" i="4" s="1"/>
  <c r="CE83" i="4"/>
  <c r="CO83" i="4" s="1"/>
  <c r="BW83" i="4"/>
  <c r="CG83" i="4" s="1"/>
  <c r="BX82" i="4"/>
  <c r="CH82" i="4" s="1"/>
  <c r="BY81" i="4"/>
  <c r="CI81" i="4" s="1"/>
  <c r="BZ80" i="4"/>
  <c r="CJ80" i="4" s="1"/>
  <c r="CA79" i="4"/>
  <c r="CK79" i="4" s="1"/>
  <c r="CB78" i="4"/>
  <c r="CL78" i="4" s="1"/>
  <c r="CC77" i="4"/>
  <c r="CM77" i="4" s="1"/>
  <c r="CD76" i="4"/>
  <c r="CN76" i="4" s="1"/>
  <c r="CE75" i="4"/>
  <c r="CO75" i="4" s="1"/>
  <c r="BW75" i="4"/>
  <c r="CG75" i="4" s="1"/>
  <c r="BX74" i="4"/>
  <c r="CH74" i="4" s="1"/>
  <c r="BY73" i="4"/>
  <c r="CI73" i="4" s="1"/>
  <c r="BZ72" i="4"/>
  <c r="CJ72" i="4" s="1"/>
  <c r="CA71" i="4"/>
  <c r="CK71" i="4" s="1"/>
  <c r="CB70" i="4"/>
  <c r="CL70" i="4" s="1"/>
  <c r="CC69" i="4"/>
  <c r="CM69" i="4" s="1"/>
  <c r="CD68" i="4"/>
  <c r="CN68" i="4" s="1"/>
  <c r="CE67" i="4"/>
  <c r="CO67" i="4" s="1"/>
  <c r="BW67" i="4"/>
  <c r="CG67" i="4" s="1"/>
  <c r="BX66" i="4"/>
  <c r="CH66" i="4" s="1"/>
  <c r="BY65" i="4"/>
  <c r="CI65" i="4" s="1"/>
  <c r="BZ64" i="4"/>
  <c r="CJ64" i="4" s="1"/>
  <c r="CA63" i="4"/>
  <c r="CK63" i="4" s="1"/>
  <c r="CB62" i="4"/>
  <c r="CL62" i="4" s="1"/>
  <c r="CC61" i="4"/>
  <c r="CM61" i="4" s="1"/>
  <c r="CD60" i="4"/>
  <c r="CN60" i="4" s="1"/>
  <c r="CE59" i="4"/>
  <c r="CO59" i="4" s="1"/>
  <c r="BW59" i="4"/>
  <c r="CG59" i="4" s="1"/>
  <c r="BX58" i="4"/>
  <c r="CH58" i="4" s="1"/>
  <c r="BY57" i="4"/>
  <c r="CI57" i="4" s="1"/>
  <c r="BZ56" i="4"/>
  <c r="CJ56" i="4" s="1"/>
  <c r="CA55" i="4"/>
  <c r="CK55" i="4" s="1"/>
  <c r="CB54" i="4"/>
  <c r="CL54" i="4" s="1"/>
  <c r="CC53" i="4"/>
  <c r="CM53" i="4" s="1"/>
  <c r="CD52" i="4"/>
  <c r="CN52" i="4" s="1"/>
  <c r="CE51" i="4"/>
  <c r="CO51" i="4" s="1"/>
  <c r="BW51" i="4"/>
  <c r="CG51" i="4" s="1"/>
  <c r="BX50" i="4"/>
  <c r="CH50" i="4" s="1"/>
  <c r="BY49" i="4"/>
  <c r="CI49" i="4" s="1"/>
  <c r="BZ48" i="4"/>
  <c r="CJ48" i="4" s="1"/>
  <c r="CA47" i="4"/>
  <c r="CK47" i="4" s="1"/>
  <c r="CB46" i="4"/>
  <c r="CL46" i="4" s="1"/>
  <c r="CC45" i="4"/>
  <c r="CM45" i="4" s="1"/>
  <c r="CD44" i="4"/>
  <c r="CN44" i="4" s="1"/>
  <c r="CE43" i="4"/>
  <c r="CO43" i="4" s="1"/>
  <c r="BW43" i="4"/>
  <c r="CG43" i="4" s="1"/>
  <c r="BX42" i="4"/>
  <c r="CH42" i="4" s="1"/>
  <c r="BY41" i="4"/>
  <c r="CI41" i="4" s="1"/>
  <c r="BZ40" i="4"/>
  <c r="CJ40" i="4" s="1"/>
  <c r="BY25" i="4"/>
  <c r="CI25" i="4" s="1"/>
  <c r="BZ24" i="4"/>
  <c r="CJ24" i="4" s="1"/>
  <c r="CA23" i="4"/>
  <c r="CK23" i="4" s="1"/>
  <c r="CB22" i="4"/>
  <c r="CL22" i="4" s="1"/>
  <c r="CC21" i="4"/>
  <c r="CM21" i="4" s="1"/>
  <c r="CD20" i="4"/>
  <c r="CN20" i="4" s="1"/>
  <c r="CE19" i="4"/>
  <c r="CO19" i="4" s="1"/>
  <c r="BW19" i="4"/>
  <c r="CG19" i="4" s="1"/>
  <c r="BX18" i="4"/>
  <c r="CH18" i="4" s="1"/>
  <c r="BY17" i="4"/>
  <c r="CI17" i="4" s="1"/>
  <c r="BZ16" i="4"/>
  <c r="CJ16" i="4" s="1"/>
  <c r="CA15" i="4"/>
  <c r="CK15" i="4" s="1"/>
  <c r="CB14" i="4"/>
  <c r="CL14" i="4" s="1"/>
  <c r="CC13" i="4"/>
  <c r="CM13" i="4" s="1"/>
  <c r="CD12" i="4"/>
  <c r="CN12" i="4" s="1"/>
  <c r="CE11" i="4"/>
  <c r="CO11" i="4" s="1"/>
  <c r="BW11" i="4"/>
  <c r="CG11" i="4" s="1"/>
  <c r="BX10" i="4"/>
  <c r="CH10" i="4" s="1"/>
  <c r="BY9" i="4"/>
  <c r="CI9" i="4" s="1"/>
  <c r="BZ8" i="4"/>
  <c r="CJ8" i="4" s="1"/>
  <c r="CA7" i="4"/>
  <c r="CK7" i="4" s="1"/>
  <c r="CB6" i="4"/>
  <c r="CL6" i="4" s="1"/>
  <c r="CC5" i="4"/>
  <c r="CM5" i="4" s="1"/>
  <c r="CC118" i="4"/>
  <c r="CM118" i="4" s="1"/>
  <c r="CE116" i="4"/>
  <c r="CO116" i="4" s="1"/>
  <c r="CA115" i="4"/>
  <c r="CK115" i="4" s="1"/>
  <c r="BZ114" i="4"/>
  <c r="CJ114" i="4" s="1"/>
  <c r="BZ113" i="4"/>
  <c r="CJ113" i="4" s="1"/>
  <c r="BZ112" i="4"/>
  <c r="CJ112" i="4" s="1"/>
  <c r="BZ111" i="4"/>
  <c r="CJ111" i="4" s="1"/>
  <c r="CA110" i="4"/>
  <c r="CK110" i="4" s="1"/>
  <c r="CB109" i="4"/>
  <c r="CL109" i="4" s="1"/>
  <c r="CC108" i="4"/>
  <c r="CM108" i="4" s="1"/>
  <c r="CD107" i="4"/>
  <c r="CN107" i="4" s="1"/>
  <c r="CE106" i="4"/>
  <c r="CO106" i="4" s="1"/>
  <c r="BW106" i="4"/>
  <c r="CG106" i="4" s="1"/>
  <c r="BX105" i="4"/>
  <c r="CH105" i="4" s="1"/>
  <c r="BY104" i="4"/>
  <c r="CI104" i="4" s="1"/>
  <c r="BZ103" i="4"/>
  <c r="CJ103" i="4" s="1"/>
  <c r="CA102" i="4"/>
  <c r="CK102" i="4" s="1"/>
  <c r="CB101" i="4"/>
  <c r="CL101" i="4" s="1"/>
  <c r="CC100" i="4"/>
  <c r="CM100" i="4" s="1"/>
  <c r="CD99" i="4"/>
  <c r="CN99" i="4" s="1"/>
  <c r="CE98" i="4"/>
  <c r="CO98" i="4" s="1"/>
  <c r="BW98" i="4"/>
  <c r="CG98" i="4" s="1"/>
  <c r="BX97" i="4"/>
  <c r="CH97" i="4" s="1"/>
  <c r="BY96" i="4"/>
  <c r="CI96" i="4" s="1"/>
  <c r="BZ95" i="4"/>
  <c r="CJ95" i="4" s="1"/>
  <c r="CA94" i="4"/>
  <c r="CK94" i="4" s="1"/>
  <c r="CB93" i="4"/>
  <c r="CL93" i="4" s="1"/>
  <c r="CC92" i="4"/>
  <c r="CM92" i="4" s="1"/>
  <c r="CD91" i="4"/>
  <c r="CN91" i="4" s="1"/>
  <c r="CE90" i="4"/>
  <c r="CO90" i="4" s="1"/>
  <c r="BW90" i="4"/>
  <c r="CG90" i="4" s="1"/>
  <c r="BX89" i="4"/>
  <c r="CH89" i="4" s="1"/>
  <c r="BY88" i="4"/>
  <c r="CI88" i="4" s="1"/>
  <c r="BZ87" i="4"/>
  <c r="CJ87" i="4" s="1"/>
  <c r="CA86" i="4"/>
  <c r="CK86" i="4" s="1"/>
  <c r="CB85" i="4"/>
  <c r="CL85" i="4" s="1"/>
  <c r="CC84" i="4"/>
  <c r="CM84" i="4" s="1"/>
  <c r="CD83" i="4"/>
  <c r="CN83" i="4" s="1"/>
  <c r="CE82" i="4"/>
  <c r="CO82" i="4" s="1"/>
  <c r="BW82" i="4"/>
  <c r="CG82" i="4" s="1"/>
  <c r="BX81" i="4"/>
  <c r="CH81" i="4" s="1"/>
  <c r="BY80" i="4"/>
  <c r="CI80" i="4" s="1"/>
  <c r="BZ79" i="4"/>
  <c r="CJ79" i="4" s="1"/>
  <c r="CA78" i="4"/>
  <c r="CK78" i="4" s="1"/>
  <c r="CB77" i="4"/>
  <c r="CL77" i="4" s="1"/>
  <c r="CC76" i="4"/>
  <c r="CM76" i="4" s="1"/>
  <c r="CD75" i="4"/>
  <c r="CN75" i="4" s="1"/>
  <c r="CE74" i="4"/>
  <c r="CO74" i="4" s="1"/>
  <c r="BW74" i="4"/>
  <c r="CG74" i="4" s="1"/>
  <c r="BX73" i="4"/>
  <c r="CH73" i="4" s="1"/>
  <c r="BY72" i="4"/>
  <c r="CI72" i="4" s="1"/>
  <c r="BZ71" i="4"/>
  <c r="CJ71" i="4" s="1"/>
  <c r="CA70" i="4"/>
  <c r="CK70" i="4" s="1"/>
  <c r="CB69" i="4"/>
  <c r="CL69" i="4" s="1"/>
  <c r="CC68" i="4"/>
  <c r="CM68" i="4" s="1"/>
  <c r="CD67" i="4"/>
  <c r="CN67" i="4" s="1"/>
  <c r="CE66" i="4"/>
  <c r="CO66" i="4" s="1"/>
  <c r="BW66" i="4"/>
  <c r="CG66" i="4" s="1"/>
  <c r="BX65" i="4"/>
  <c r="CH65" i="4" s="1"/>
  <c r="BY64" i="4"/>
  <c r="CI64" i="4" s="1"/>
  <c r="BZ63" i="4"/>
  <c r="CJ63" i="4" s="1"/>
  <c r="CA62" i="4"/>
  <c r="CK62" i="4" s="1"/>
  <c r="CB61" i="4"/>
  <c r="CL61" i="4" s="1"/>
  <c r="CC60" i="4"/>
  <c r="CM60" i="4" s="1"/>
  <c r="CD59" i="4"/>
  <c r="CN59" i="4" s="1"/>
  <c r="CE58" i="4"/>
  <c r="CO58" i="4" s="1"/>
  <c r="BW58" i="4"/>
  <c r="CG58" i="4" s="1"/>
  <c r="BX57" i="4"/>
  <c r="CH57" i="4" s="1"/>
  <c r="BY56" i="4"/>
  <c r="CI56" i="4" s="1"/>
  <c r="BZ55" i="4"/>
  <c r="CJ55" i="4" s="1"/>
  <c r="CA54" i="4"/>
  <c r="CK54" i="4" s="1"/>
  <c r="CB53" i="4"/>
  <c r="CL53" i="4" s="1"/>
  <c r="CC52" i="4"/>
  <c r="CM52" i="4" s="1"/>
  <c r="CD51" i="4"/>
  <c r="CN51" i="4" s="1"/>
  <c r="CE50" i="4"/>
  <c r="CO50" i="4" s="1"/>
  <c r="BW50" i="4"/>
  <c r="CG50" i="4" s="1"/>
  <c r="BX49" i="4"/>
  <c r="CH49" i="4" s="1"/>
  <c r="BY48" i="4"/>
  <c r="CI48" i="4" s="1"/>
  <c r="BZ47" i="4"/>
  <c r="CJ47" i="4" s="1"/>
  <c r="CA46" i="4"/>
  <c r="CK46" i="4" s="1"/>
  <c r="CB45" i="4"/>
  <c r="CL45" i="4" s="1"/>
  <c r="CC44" i="4"/>
  <c r="CM44" i="4" s="1"/>
  <c r="CD43" i="4"/>
  <c r="CN43" i="4" s="1"/>
  <c r="CE42" i="4"/>
  <c r="CO42" i="4" s="1"/>
  <c r="BW42" i="4"/>
  <c r="CG42" i="4" s="1"/>
  <c r="BX41" i="4"/>
  <c r="CH41" i="4" s="1"/>
  <c r="BY40" i="4"/>
  <c r="CI40" i="4" s="1"/>
  <c r="BX25" i="4"/>
  <c r="CH25" i="4" s="1"/>
  <c r="BY24" i="4"/>
  <c r="CI24" i="4" s="1"/>
  <c r="BZ23" i="4"/>
  <c r="CJ23" i="4" s="1"/>
  <c r="CA22" i="4"/>
  <c r="CK22" i="4" s="1"/>
  <c r="CB21" i="4"/>
  <c r="CL21" i="4" s="1"/>
  <c r="CC20" i="4"/>
  <c r="CM20" i="4" s="1"/>
  <c r="CD19" i="4"/>
  <c r="CN19" i="4" s="1"/>
  <c r="CE18" i="4"/>
  <c r="CO18" i="4" s="1"/>
  <c r="BW18" i="4"/>
  <c r="CG18" i="4" s="1"/>
  <c r="BX17" i="4"/>
  <c r="CH17" i="4" s="1"/>
  <c r="BY16" i="4"/>
  <c r="CI16" i="4" s="1"/>
  <c r="BZ15" i="4"/>
  <c r="CJ15" i="4" s="1"/>
  <c r="CA14" i="4"/>
  <c r="CK14" i="4" s="1"/>
  <c r="CB13" i="4"/>
  <c r="CL13" i="4" s="1"/>
  <c r="CC12" i="4"/>
  <c r="CM12" i="4" s="1"/>
  <c r="CD11" i="4"/>
  <c r="CN11" i="4" s="1"/>
  <c r="CE10" i="4"/>
  <c r="CO10" i="4" s="1"/>
  <c r="BW10" i="4"/>
  <c r="CG10" i="4" s="1"/>
  <c r="BX9" i="4"/>
  <c r="CH9" i="4" s="1"/>
  <c r="BY8" i="4"/>
  <c r="CI8" i="4" s="1"/>
  <c r="BZ7" i="4"/>
  <c r="CJ7" i="4" s="1"/>
  <c r="CA6" i="4"/>
  <c r="CK6" i="4" s="1"/>
  <c r="CB5" i="4"/>
  <c r="CL5" i="4" s="1"/>
  <c r="BZ118" i="4"/>
  <c r="CJ118" i="4" s="1"/>
  <c r="CB116" i="4"/>
  <c r="CL116" i="4" s="1"/>
  <c r="BY115" i="4"/>
  <c r="CI115" i="4" s="1"/>
  <c r="BY114" i="4"/>
  <c r="CI114" i="4" s="1"/>
  <c r="BY113" i="4"/>
  <c r="CI113" i="4" s="1"/>
  <c r="BX112" i="4"/>
  <c r="CH112" i="4" s="1"/>
  <c r="BY111" i="4"/>
  <c r="CI111" i="4" s="1"/>
  <c r="BZ110" i="4"/>
  <c r="CJ110" i="4" s="1"/>
  <c r="CA109" i="4"/>
  <c r="CK109" i="4" s="1"/>
  <c r="CB108" i="4"/>
  <c r="CL108" i="4" s="1"/>
  <c r="CC107" i="4"/>
  <c r="CM107" i="4" s="1"/>
  <c r="CD106" i="4"/>
  <c r="CN106" i="4" s="1"/>
  <c r="CE105" i="4"/>
  <c r="CO105" i="4" s="1"/>
  <c r="BW105" i="4"/>
  <c r="CG105" i="4" s="1"/>
  <c r="BY103" i="4"/>
  <c r="CI103" i="4" s="1"/>
  <c r="BZ102" i="4"/>
  <c r="CJ102" i="4" s="1"/>
  <c r="CA101" i="4"/>
  <c r="CK101" i="4" s="1"/>
  <c r="CB100" i="4"/>
  <c r="CL100" i="4" s="1"/>
  <c r="CC99" i="4"/>
  <c r="CM99" i="4" s="1"/>
  <c r="CD98" i="4"/>
  <c r="CN98" i="4" s="1"/>
  <c r="CE97" i="4"/>
  <c r="CO97" i="4" s="1"/>
  <c r="BW97" i="4"/>
  <c r="CG97" i="4" s="1"/>
  <c r="BX96" i="4"/>
  <c r="CH96" i="4" s="1"/>
  <c r="BY95" i="4"/>
  <c r="CI95" i="4" s="1"/>
  <c r="BZ94" i="4"/>
  <c r="CJ94" i="4" s="1"/>
  <c r="CA93" i="4"/>
  <c r="CK93" i="4" s="1"/>
  <c r="CB92" i="4"/>
  <c r="CL92" i="4" s="1"/>
  <c r="CC91" i="4"/>
  <c r="CM91" i="4" s="1"/>
  <c r="CD90" i="4"/>
  <c r="CN90" i="4" s="1"/>
  <c r="CE89" i="4"/>
  <c r="CO89" i="4" s="1"/>
  <c r="BW89" i="4"/>
  <c r="CG89" i="4" s="1"/>
  <c r="BX88" i="4"/>
  <c r="CH88" i="4" s="1"/>
  <c r="BY87" i="4"/>
  <c r="CI87" i="4" s="1"/>
  <c r="BZ86" i="4"/>
  <c r="CJ86" i="4" s="1"/>
  <c r="CA85" i="4"/>
  <c r="CK85" i="4" s="1"/>
  <c r="CB84" i="4"/>
  <c r="CL84" i="4" s="1"/>
  <c r="CC83" i="4"/>
  <c r="CM83" i="4" s="1"/>
  <c r="CD82" i="4"/>
  <c r="CN82" i="4" s="1"/>
  <c r="CE81" i="4"/>
  <c r="CO81" i="4" s="1"/>
  <c r="BW81" i="4"/>
  <c r="CG81" i="4" s="1"/>
  <c r="BX80" i="4"/>
  <c r="CH80" i="4" s="1"/>
  <c r="BY79" i="4"/>
  <c r="CI79" i="4" s="1"/>
  <c r="BZ78" i="4"/>
  <c r="CJ78" i="4" s="1"/>
  <c r="CA77" i="4"/>
  <c r="CK77" i="4" s="1"/>
  <c r="CB76" i="4"/>
  <c r="CL76" i="4" s="1"/>
  <c r="CC75" i="4"/>
  <c r="CM75" i="4" s="1"/>
  <c r="CD74" i="4"/>
  <c r="CN74" i="4" s="1"/>
  <c r="CE73" i="4"/>
  <c r="CO73" i="4" s="1"/>
  <c r="BW73" i="4"/>
  <c r="CG73" i="4" s="1"/>
  <c r="BX72" i="4"/>
  <c r="CH72" i="4" s="1"/>
  <c r="BY71" i="4"/>
  <c r="CI71" i="4" s="1"/>
  <c r="BZ70" i="4"/>
  <c r="CJ70" i="4" s="1"/>
  <c r="CA69" i="4"/>
  <c r="CK69" i="4" s="1"/>
  <c r="CB68" i="4"/>
  <c r="CL68" i="4" s="1"/>
  <c r="CC67" i="4"/>
  <c r="CM67" i="4" s="1"/>
  <c r="CD66" i="4"/>
  <c r="CN66" i="4" s="1"/>
  <c r="CE65" i="4"/>
  <c r="CO65" i="4" s="1"/>
  <c r="BW65" i="4"/>
  <c r="CG65" i="4" s="1"/>
  <c r="BX64" i="4"/>
  <c r="CH64" i="4" s="1"/>
  <c r="BY63" i="4"/>
  <c r="CI63" i="4" s="1"/>
  <c r="BZ62" i="4"/>
  <c r="CJ62" i="4" s="1"/>
  <c r="CA61" i="4"/>
  <c r="CK61" i="4" s="1"/>
  <c r="CB60" i="4"/>
  <c r="CL60" i="4" s="1"/>
  <c r="CC59" i="4"/>
  <c r="CM59" i="4" s="1"/>
  <c r="CD58" i="4"/>
  <c r="CN58" i="4" s="1"/>
  <c r="CE57" i="4"/>
  <c r="CO57" i="4" s="1"/>
  <c r="BW57" i="4"/>
  <c r="CG57" i="4" s="1"/>
  <c r="BX56" i="4"/>
  <c r="CH56" i="4" s="1"/>
  <c r="BY55" i="4"/>
  <c r="CI55" i="4" s="1"/>
  <c r="BZ54" i="4"/>
  <c r="CJ54" i="4" s="1"/>
  <c r="CA53" i="4"/>
  <c r="CK53" i="4" s="1"/>
  <c r="CB52" i="4"/>
  <c r="CL52" i="4" s="1"/>
  <c r="CC51" i="4"/>
  <c r="CM51" i="4" s="1"/>
  <c r="CD50" i="4"/>
  <c r="CN50" i="4" s="1"/>
  <c r="CE49" i="4"/>
  <c r="CO49" i="4" s="1"/>
  <c r="BW49" i="4"/>
  <c r="CG49" i="4" s="1"/>
  <c r="BX48" i="4"/>
  <c r="CH48" i="4" s="1"/>
  <c r="BY47" i="4"/>
  <c r="CI47" i="4" s="1"/>
  <c r="BZ46" i="4"/>
  <c r="CJ46" i="4" s="1"/>
  <c r="CA45" i="4"/>
  <c r="CK45" i="4" s="1"/>
  <c r="CB44" i="4"/>
  <c r="CL44" i="4" s="1"/>
  <c r="CC43" i="4"/>
  <c r="CM43" i="4" s="1"/>
  <c r="CD42" i="4"/>
  <c r="CN42" i="4" s="1"/>
  <c r="CE41" i="4"/>
  <c r="CO41" i="4" s="1"/>
  <c r="BW41" i="4"/>
  <c r="CG41" i="4" s="1"/>
  <c r="BX40" i="4"/>
  <c r="CH40" i="4" s="1"/>
  <c r="CE25" i="4"/>
  <c r="CO25" i="4" s="1"/>
  <c r="BW25" i="4"/>
  <c r="CG25" i="4" s="1"/>
  <c r="BX24" i="4"/>
  <c r="CH24" i="4" s="1"/>
  <c r="BY23" i="4"/>
  <c r="CI23" i="4" s="1"/>
  <c r="BZ22" i="4"/>
  <c r="CJ22" i="4" s="1"/>
  <c r="CA21" i="4"/>
  <c r="CK21" i="4" s="1"/>
  <c r="CB20" i="4"/>
  <c r="CL20" i="4" s="1"/>
  <c r="CC19" i="4"/>
  <c r="CM19" i="4" s="1"/>
  <c r="CD18" i="4"/>
  <c r="CN18" i="4" s="1"/>
  <c r="CE17" i="4"/>
  <c r="CO17" i="4" s="1"/>
  <c r="BW17" i="4"/>
  <c r="CG17" i="4" s="1"/>
  <c r="BX16" i="4"/>
  <c r="CH16" i="4" s="1"/>
  <c r="BY15" i="4"/>
  <c r="CI15" i="4" s="1"/>
  <c r="BZ14" i="4"/>
  <c r="CJ14" i="4" s="1"/>
  <c r="CA13" i="4"/>
  <c r="CK13" i="4" s="1"/>
  <c r="CB12" i="4"/>
  <c r="CL12" i="4" s="1"/>
  <c r="CC11" i="4"/>
  <c r="CM11" i="4" s="1"/>
  <c r="CD10" i="4"/>
  <c r="CN10" i="4" s="1"/>
  <c r="CE9" i="4"/>
  <c r="CO9" i="4" s="1"/>
  <c r="BW9" i="4"/>
  <c r="CG9" i="4" s="1"/>
  <c r="BX8" i="4"/>
  <c r="CH8" i="4" s="1"/>
  <c r="BY7" i="4"/>
  <c r="CI7" i="4" s="1"/>
  <c r="BZ6" i="4"/>
  <c r="CJ6" i="4" s="1"/>
  <c r="CA5" i="4"/>
  <c r="CK5" i="4" s="1"/>
  <c r="LM5" i="1"/>
  <c r="IF20" i="1"/>
  <c r="IP20" i="1" s="1"/>
  <c r="IJ18" i="1"/>
  <c r="IT18" i="1" s="1"/>
  <c r="IG9" i="1"/>
  <c r="IQ9" i="1" s="1"/>
  <c r="IH9" i="1"/>
  <c r="IR9" i="1" s="1"/>
  <c r="IK10" i="1"/>
  <c r="IU10" i="1" s="1"/>
  <c r="ID10" i="1"/>
  <c r="IN10" i="1" s="1"/>
  <c r="IJ22" i="1"/>
  <c r="IT22" i="1" s="1"/>
  <c r="IK11" i="1"/>
  <c r="IU11" i="1" s="1"/>
  <c r="IG11" i="1"/>
  <c r="IQ11" i="1" s="1"/>
  <c r="IL12" i="1"/>
  <c r="IV12" i="1" s="1"/>
  <c r="IL15" i="1"/>
  <c r="IV15" i="1" s="1"/>
  <c r="IG15" i="1"/>
  <c r="IQ15" i="1" s="1"/>
  <c r="II6" i="1"/>
  <c r="IS6" i="1" s="1"/>
  <c r="ID24" i="1"/>
  <c r="IN24" i="1" s="1"/>
  <c r="IG24" i="1"/>
  <c r="IQ24" i="1" s="1"/>
  <c r="II19" i="1"/>
  <c r="IS19" i="1" s="1"/>
  <c r="IJ8" i="1"/>
  <c r="IT8" i="1" s="1"/>
  <c r="IE20" i="1"/>
  <c r="IO20" i="1" s="1"/>
  <c r="IK18" i="1"/>
  <c r="IU18" i="1" s="1"/>
  <c r="ID18" i="1"/>
  <c r="IN18" i="1" s="1"/>
  <c r="IG21" i="1"/>
  <c r="IQ21" i="1" s="1"/>
  <c r="IE21" i="1"/>
  <c r="IO21" i="1" s="1"/>
  <c r="IH10" i="1"/>
  <c r="IR10" i="1" s="1"/>
  <c r="IH22" i="1"/>
  <c r="IR22" i="1" s="1"/>
  <c r="IE22" i="1"/>
  <c r="IO22" i="1" s="1"/>
  <c r="IE11" i="1"/>
  <c r="IO11" i="1" s="1"/>
  <c r="II11" i="1"/>
  <c r="IS11" i="1" s="1"/>
  <c r="IF23" i="1"/>
  <c r="IP23" i="1" s="1"/>
  <c r="IJ23" i="1"/>
  <c r="IT23" i="1" s="1"/>
  <c r="IF12" i="1"/>
  <c r="IP12" i="1" s="1"/>
  <c r="IG12" i="1"/>
  <c r="IQ12" i="1" s="1"/>
  <c r="LN5" i="1"/>
  <c r="IK19" i="1"/>
  <c r="IU19" i="1" s="1"/>
  <c r="II8" i="1"/>
  <c r="IS8" i="1" s="1"/>
  <c r="IH8" i="1"/>
  <c r="IR8" i="1" s="1"/>
  <c r="II18" i="1"/>
  <c r="IS18" i="1" s="1"/>
  <c r="II9" i="1"/>
  <c r="IS9" i="1" s="1"/>
  <c r="IJ9" i="1"/>
  <c r="IT9" i="1" s="1"/>
  <c r="ID9" i="1"/>
  <c r="IN9" i="1" s="1"/>
  <c r="IL21" i="1"/>
  <c r="IV21" i="1" s="1"/>
  <c r="IL22" i="1"/>
  <c r="IV22" i="1" s="1"/>
  <c r="IH11" i="1"/>
  <c r="IR11" i="1" s="1"/>
  <c r="IG8" i="1"/>
  <c r="IQ8" i="1" s="1"/>
  <c r="IK20" i="1"/>
  <c r="IU20" i="1" s="1"/>
  <c r="IF9" i="1"/>
  <c r="IP9" i="1" s="1"/>
  <c r="IK21" i="1"/>
  <c r="IU21" i="1" s="1"/>
  <c r="IL10" i="1"/>
  <c r="IV10" i="1" s="1"/>
  <c r="IG10" i="1"/>
  <c r="IQ10" i="1" s="1"/>
  <c r="IK22" i="1"/>
  <c r="IU22" i="1" s="1"/>
  <c r="II23" i="1"/>
  <c r="IS23" i="1" s="1"/>
  <c r="IG23" i="1"/>
  <c r="IQ23" i="1" s="1"/>
  <c r="IF15" i="1"/>
  <c r="IP15" i="1" s="1"/>
  <c r="IF24" i="1"/>
  <c r="IP24" i="1" s="1"/>
  <c r="IL19" i="1"/>
  <c r="IV19" i="1" s="1"/>
  <c r="IJ19" i="1"/>
  <c r="IT19" i="1" s="1"/>
  <c r="ID8" i="1"/>
  <c r="IN8" i="1" s="1"/>
  <c r="IL8" i="1"/>
  <c r="IV8" i="1" s="1"/>
  <c r="IF8" i="1"/>
  <c r="IP8" i="1" s="1"/>
  <c r="IK9" i="1"/>
  <c r="IU9" i="1" s="1"/>
  <c r="II10" i="1"/>
  <c r="IS10" i="1" s="1"/>
  <c r="IG22" i="1"/>
  <c r="IQ22" i="1" s="1"/>
  <c r="IF22" i="1"/>
  <c r="IP22" i="1" s="1"/>
  <c r="ID11" i="1"/>
  <c r="IN11" i="1" s="1"/>
  <c r="IL23" i="1"/>
  <c r="IV23" i="1" s="1"/>
  <c r="IF19" i="1"/>
  <c r="IP19" i="1" s="1"/>
  <c r="IG19" i="1"/>
  <c r="IQ19" i="1" s="1"/>
  <c r="IE8" i="1"/>
  <c r="IO8" i="1" s="1"/>
  <c r="IH18" i="1"/>
  <c r="IR18" i="1" s="1"/>
  <c r="IF18" i="1"/>
  <c r="IP18" i="1" s="1"/>
  <c r="IF21" i="1"/>
  <c r="IP21" i="1" s="1"/>
  <c r="ID21" i="1"/>
  <c r="IN21" i="1" s="1"/>
  <c r="IF10" i="1"/>
  <c r="IP10" i="1" s="1"/>
  <c r="ID22" i="1"/>
  <c r="IN22" i="1" s="1"/>
  <c r="IJ11" i="1"/>
  <c r="IT11" i="1" s="1"/>
  <c r="IE23" i="1"/>
  <c r="IO23" i="1" s="1"/>
  <c r="ID12" i="1"/>
  <c r="IN12" i="1" s="1"/>
  <c r="IJ12" i="1"/>
  <c r="IT12" i="1" s="1"/>
  <c r="IK15" i="1"/>
  <c r="IU15" i="1" s="1"/>
  <c r="IJ15" i="1"/>
  <c r="IT15" i="1" s="1"/>
  <c r="IH6" i="1"/>
  <c r="IR6" i="1" s="1"/>
  <c r="IF6" i="1"/>
  <c r="IP6" i="1" s="1"/>
  <c r="IH24" i="1"/>
  <c r="IR24" i="1" s="1"/>
  <c r="II13" i="1"/>
  <c r="IS13" i="1" s="1"/>
  <c r="IJ13" i="1"/>
  <c r="IT13" i="1" s="1"/>
  <c r="IE19" i="1"/>
  <c r="IO19" i="1" s="1"/>
  <c r="IL20" i="1"/>
  <c r="IV20" i="1" s="1"/>
  <c r="IL18" i="1"/>
  <c r="IV18" i="1" s="1"/>
  <c r="IE9" i="1"/>
  <c r="IO9" i="1" s="1"/>
  <c r="IL9" i="1"/>
  <c r="IV9" i="1" s="1"/>
  <c r="IJ21" i="1"/>
  <c r="IT21" i="1" s="1"/>
  <c r="II21" i="1"/>
  <c r="IS21" i="1" s="1"/>
  <c r="IE10" i="1"/>
  <c r="IO10" i="1" s="1"/>
  <c r="II22" i="1"/>
  <c r="IS22" i="1" s="1"/>
  <c r="IL11" i="1"/>
  <c r="IV11" i="1" s="1"/>
  <c r="IH23" i="1"/>
  <c r="IR23" i="1" s="1"/>
  <c r="ID23" i="1"/>
  <c r="IN23" i="1" s="1"/>
  <c r="II15" i="1"/>
  <c r="IS15" i="1" s="1"/>
  <c r="ID19" i="1"/>
  <c r="IN19" i="1" s="1"/>
  <c r="IH19" i="1"/>
  <c r="IR19" i="1" s="1"/>
  <c r="IK8" i="1"/>
  <c r="IU8" i="1" s="1"/>
  <c r="ID20" i="1"/>
  <c r="IN20" i="1" s="1"/>
  <c r="II20" i="1"/>
  <c r="IS20" i="1" s="1"/>
  <c r="IJ20" i="1"/>
  <c r="IT20" i="1" s="1"/>
  <c r="IG20" i="1"/>
  <c r="IQ20" i="1" s="1"/>
  <c r="IH20" i="1"/>
  <c r="IR20" i="1" s="1"/>
  <c r="IG18" i="1"/>
  <c r="IQ18" i="1" s="1"/>
  <c r="IE18" i="1"/>
  <c r="IO18" i="1" s="1"/>
  <c r="IH21" i="1"/>
  <c r="IR21" i="1" s="1"/>
  <c r="IJ10" i="1"/>
  <c r="IT10" i="1" s="1"/>
  <c r="IF11" i="1"/>
  <c r="IP11" i="1" s="1"/>
  <c r="IK23" i="1"/>
  <c r="IU23" i="1" s="1"/>
  <c r="IE15" i="1"/>
  <c r="IO15" i="1" s="1"/>
  <c r="IK13" i="1"/>
  <c r="IU13" i="1" s="1"/>
  <c r="IH14" i="1"/>
  <c r="IR14" i="1" s="1"/>
  <c r="ID14" i="1"/>
  <c r="IN14" i="1" s="1"/>
  <c r="IL16" i="1"/>
  <c r="IV16" i="1" s="1"/>
  <c r="IG5" i="1"/>
  <c r="IQ5" i="1" s="1"/>
  <c r="II7" i="1"/>
  <c r="IS7" i="1" s="1"/>
  <c r="FL15" i="1"/>
  <c r="FV15" i="1" s="1"/>
  <c r="FE15" i="1"/>
  <c r="FO15" i="1" s="1"/>
  <c r="FE30" i="1"/>
  <c r="FO30" i="1" s="1"/>
  <c r="FJ7" i="1"/>
  <c r="FT7" i="1" s="1"/>
  <c r="FH31" i="1"/>
  <c r="FR31" i="1" s="1"/>
  <c r="FI8" i="1"/>
  <c r="FS8" i="1" s="1"/>
  <c r="FJ20" i="1"/>
  <c r="FT20" i="1" s="1"/>
  <c r="FG20" i="1"/>
  <c r="FQ20" i="1" s="1"/>
  <c r="FH6" i="1"/>
  <c r="FR6" i="1" s="1"/>
  <c r="FF6" i="1"/>
  <c r="FP6" i="1" s="1"/>
  <c r="FK6" i="1"/>
  <c r="FU6" i="1" s="1"/>
  <c r="FE9" i="1"/>
  <c r="FO9" i="1" s="1"/>
  <c r="FM21" i="1"/>
  <c r="FW21" i="1" s="1"/>
  <c r="FG21" i="1"/>
  <c r="FQ21" i="1" s="1"/>
  <c r="FL22" i="1"/>
  <c r="FV22" i="1" s="1"/>
  <c r="FF11" i="1"/>
  <c r="FP11" i="1" s="1"/>
  <c r="FF23" i="1"/>
  <c r="FP23" i="1" s="1"/>
  <c r="FJ24" i="1"/>
  <c r="FT24" i="1" s="1"/>
  <c r="FI24" i="1"/>
  <c r="FS24" i="1" s="1"/>
  <c r="FG12" i="1"/>
  <c r="FQ12" i="1" s="1"/>
  <c r="FF13" i="1"/>
  <c r="FP13" i="1" s="1"/>
  <c r="FK25" i="1"/>
  <c r="FU25" i="1" s="1"/>
  <c r="FM14" i="1"/>
  <c r="FW14" i="1" s="1"/>
  <c r="FH14" i="1"/>
  <c r="FR14" i="1" s="1"/>
  <c r="FF26" i="1"/>
  <c r="FP26" i="1" s="1"/>
  <c r="IH12" i="1"/>
  <c r="IR12" i="1" s="1"/>
  <c r="ID15" i="1"/>
  <c r="IN15" i="1" s="1"/>
  <c r="IL6" i="1"/>
  <c r="IV6" i="1" s="1"/>
  <c r="ID6" i="1"/>
  <c r="IN6" i="1" s="1"/>
  <c r="IL24" i="1"/>
  <c r="IV24" i="1" s="1"/>
  <c r="IF16" i="1"/>
  <c r="IP16" i="1" s="1"/>
  <c r="II16" i="1"/>
  <c r="IS16" i="1" s="1"/>
  <c r="IK16" i="1"/>
  <c r="IU16" i="1" s="1"/>
  <c r="IH17" i="1"/>
  <c r="IR17" i="1" s="1"/>
  <c r="IL7" i="1"/>
  <c r="IV7" i="1" s="1"/>
  <c r="IH7" i="1"/>
  <c r="IR7" i="1" s="1"/>
  <c r="IG7" i="1"/>
  <c r="IQ7" i="1" s="1"/>
  <c r="FM7" i="1"/>
  <c r="FW7" i="1" s="1"/>
  <c r="FM31" i="1"/>
  <c r="FW31" i="1" s="1"/>
  <c r="FL8" i="1"/>
  <c r="FV8" i="1" s="1"/>
  <c r="FJ6" i="1"/>
  <c r="FT6" i="1" s="1"/>
  <c r="FJ9" i="1"/>
  <c r="FT9" i="1" s="1"/>
  <c r="FJ21" i="1"/>
  <c r="FT21" i="1" s="1"/>
  <c r="FI10" i="1"/>
  <c r="FS10" i="1" s="1"/>
  <c r="FM10" i="1"/>
  <c r="FW10" i="1" s="1"/>
  <c r="FF22" i="1"/>
  <c r="FP22" i="1" s="1"/>
  <c r="FJ11" i="1"/>
  <c r="FT11" i="1" s="1"/>
  <c r="FK23" i="1"/>
  <c r="FU23" i="1" s="1"/>
  <c r="FE23" i="1"/>
  <c r="FO23" i="1" s="1"/>
  <c r="FL24" i="1"/>
  <c r="FV24" i="1" s="1"/>
  <c r="FK18" i="1"/>
  <c r="FU18" i="1" s="1"/>
  <c r="FF18" i="1"/>
  <c r="FP18" i="1" s="1"/>
  <c r="FK12" i="1"/>
  <c r="FU12" i="1" s="1"/>
  <c r="FJ25" i="1"/>
  <c r="FT25" i="1" s="1"/>
  <c r="IE12" i="1"/>
  <c r="IO12" i="1" s="1"/>
  <c r="IK6" i="1"/>
  <c r="IU6" i="1" s="1"/>
  <c r="II24" i="1"/>
  <c r="IS24" i="1" s="1"/>
  <c r="IG13" i="1"/>
  <c r="IQ13" i="1" s="1"/>
  <c r="IL13" i="1"/>
  <c r="IV13" i="1" s="1"/>
  <c r="IJ16" i="1"/>
  <c r="IT16" i="1" s="1"/>
  <c r="IF5" i="1"/>
  <c r="IP5" i="1" s="1"/>
  <c r="IJ5" i="1"/>
  <c r="IT5" i="1" s="1"/>
  <c r="ID17" i="1"/>
  <c r="IN17" i="1" s="1"/>
  <c r="IE7" i="1"/>
  <c r="IO7" i="1" s="1"/>
  <c r="FM15" i="1"/>
  <c r="FW15" i="1" s="1"/>
  <c r="FL30" i="1"/>
  <c r="FV30" i="1" s="1"/>
  <c r="FJ30" i="1"/>
  <c r="FT30" i="1" s="1"/>
  <c r="FG7" i="1"/>
  <c r="FQ7" i="1" s="1"/>
  <c r="FL7" i="1"/>
  <c r="FV7" i="1" s="1"/>
  <c r="FI7" i="1"/>
  <c r="FS7" i="1" s="1"/>
  <c r="FF31" i="1"/>
  <c r="FP31" i="1" s="1"/>
  <c r="FK31" i="1"/>
  <c r="FU31" i="1" s="1"/>
  <c r="FK20" i="1"/>
  <c r="FU20" i="1" s="1"/>
  <c r="FE20" i="1"/>
  <c r="FO20" i="1" s="1"/>
  <c r="FE6" i="1"/>
  <c r="FO6" i="1" s="1"/>
  <c r="FF21" i="1"/>
  <c r="FP21" i="1" s="1"/>
  <c r="FK10" i="1"/>
  <c r="FU10" i="1" s="1"/>
  <c r="FJ22" i="1"/>
  <c r="FT22" i="1" s="1"/>
  <c r="FM22" i="1"/>
  <c r="FW22" i="1" s="1"/>
  <c r="FE11" i="1"/>
  <c r="FO11" i="1" s="1"/>
  <c r="FE24" i="1"/>
  <c r="FO24" i="1" s="1"/>
  <c r="FK24" i="1"/>
  <c r="FU24" i="1" s="1"/>
  <c r="FJ18" i="1"/>
  <c r="FT18" i="1" s="1"/>
  <c r="FE18" i="1"/>
  <c r="FO18" i="1" s="1"/>
  <c r="FE12" i="1"/>
  <c r="FO12" i="1" s="1"/>
  <c r="FI12" i="1"/>
  <c r="FS12" i="1" s="1"/>
  <c r="FJ13" i="1"/>
  <c r="FT13" i="1" s="1"/>
  <c r="FE13" i="1"/>
  <c r="FO13" i="1" s="1"/>
  <c r="FH25" i="1"/>
  <c r="FR25" i="1" s="1"/>
  <c r="IK24" i="1"/>
  <c r="IU24" i="1" s="1"/>
  <c r="IK14" i="1"/>
  <c r="IU14" i="1" s="1"/>
  <c r="ID16" i="1"/>
  <c r="IN16" i="1" s="1"/>
  <c r="II5" i="1"/>
  <c r="IS5" i="1" s="1"/>
  <c r="IG17" i="1"/>
  <c r="IQ17" i="1" s="1"/>
  <c r="IE17" i="1"/>
  <c r="IO17" i="1" s="1"/>
  <c r="FH15" i="1"/>
  <c r="FR15" i="1" s="1"/>
  <c r="FJ15" i="1"/>
  <c r="FT15" i="1" s="1"/>
  <c r="FM30" i="1"/>
  <c r="FW30" i="1" s="1"/>
  <c r="FE31" i="1"/>
  <c r="FO31" i="1" s="1"/>
  <c r="FJ8" i="1"/>
  <c r="FT8" i="1" s="1"/>
  <c r="FG8" i="1"/>
  <c r="FQ8" i="1" s="1"/>
  <c r="FM20" i="1"/>
  <c r="FW20" i="1" s="1"/>
  <c r="FL6" i="1"/>
  <c r="FV6" i="1" s="1"/>
  <c r="FH9" i="1"/>
  <c r="FR9" i="1" s="1"/>
  <c r="FI21" i="1"/>
  <c r="FS21" i="1" s="1"/>
  <c r="FE21" i="1"/>
  <c r="FO21" i="1" s="1"/>
  <c r="FJ10" i="1"/>
  <c r="FT10" i="1" s="1"/>
  <c r="FE22" i="1"/>
  <c r="FO22" i="1" s="1"/>
  <c r="FK22" i="1"/>
  <c r="FU22" i="1" s="1"/>
  <c r="FM11" i="1"/>
  <c r="FW11" i="1" s="1"/>
  <c r="FF24" i="1"/>
  <c r="FP24" i="1" s="1"/>
  <c r="FI18" i="1"/>
  <c r="FS18" i="1" s="1"/>
  <c r="FH13" i="1"/>
  <c r="FR13" i="1" s="1"/>
  <c r="FI25" i="1"/>
  <c r="FS25" i="1" s="1"/>
  <c r="FF25" i="1"/>
  <c r="FP25" i="1" s="1"/>
  <c r="II12" i="1"/>
  <c r="IS12" i="1" s="1"/>
  <c r="IE24" i="1"/>
  <c r="IO24" i="1" s="1"/>
  <c r="IG14" i="1"/>
  <c r="IQ14" i="1" s="1"/>
  <c r="IG16" i="1"/>
  <c r="IQ16" i="1" s="1"/>
  <c r="IE5" i="1"/>
  <c r="IO5" i="1" s="1"/>
  <c r="IJ17" i="1"/>
  <c r="IT17" i="1" s="1"/>
  <c r="IL17" i="1"/>
  <c r="IV17" i="1" s="1"/>
  <c r="IK7" i="1"/>
  <c r="IU7" i="1" s="1"/>
  <c r="IF7" i="1"/>
  <c r="IP7" i="1" s="1"/>
  <c r="FK15" i="1"/>
  <c r="FU15" i="1" s="1"/>
  <c r="FH30" i="1"/>
  <c r="FR30" i="1" s="1"/>
  <c r="FK7" i="1"/>
  <c r="FU7" i="1" s="1"/>
  <c r="FH7" i="1"/>
  <c r="FR7" i="1" s="1"/>
  <c r="FH8" i="1"/>
  <c r="FR8" i="1" s="1"/>
  <c r="FI20" i="1"/>
  <c r="FS20" i="1" s="1"/>
  <c r="FF9" i="1"/>
  <c r="FP9" i="1" s="1"/>
  <c r="FH21" i="1"/>
  <c r="FR21" i="1" s="1"/>
  <c r="FE10" i="1"/>
  <c r="FO10" i="1" s="1"/>
  <c r="FL11" i="1"/>
  <c r="FV11" i="1" s="1"/>
  <c r="FI11" i="1"/>
  <c r="FS11" i="1" s="1"/>
  <c r="FG23" i="1"/>
  <c r="FQ23" i="1" s="1"/>
  <c r="FJ23" i="1"/>
  <c r="FT23" i="1" s="1"/>
  <c r="IJ6" i="1"/>
  <c r="IT6" i="1" s="1"/>
  <c r="IG6" i="1"/>
  <c r="IQ6" i="1" s="1"/>
  <c r="IJ24" i="1"/>
  <c r="IT24" i="1" s="1"/>
  <c r="IF13" i="1"/>
  <c r="IP13" i="1" s="1"/>
  <c r="IH13" i="1"/>
  <c r="IR13" i="1" s="1"/>
  <c r="IL14" i="1"/>
  <c r="IV14" i="1" s="1"/>
  <c r="IF14" i="1"/>
  <c r="IP14" i="1" s="1"/>
  <c r="IH16" i="1"/>
  <c r="IR16" i="1" s="1"/>
  <c r="IH5" i="1"/>
  <c r="IR5" i="1" s="1"/>
  <c r="II17" i="1"/>
  <c r="IS17" i="1" s="1"/>
  <c r="FG31" i="1"/>
  <c r="FQ31" i="1" s="1"/>
  <c r="FJ31" i="1"/>
  <c r="FT31" i="1" s="1"/>
  <c r="FK8" i="1"/>
  <c r="FU8" i="1" s="1"/>
  <c r="FF20" i="1"/>
  <c r="FP20" i="1" s="1"/>
  <c r="FG6" i="1"/>
  <c r="FQ6" i="1" s="1"/>
  <c r="FM6" i="1"/>
  <c r="FW6" i="1" s="1"/>
  <c r="FM9" i="1"/>
  <c r="FW9" i="1" s="1"/>
  <c r="FL9" i="1"/>
  <c r="FV9" i="1" s="1"/>
  <c r="FG9" i="1"/>
  <c r="FQ9" i="1" s="1"/>
  <c r="FL21" i="1"/>
  <c r="FV21" i="1" s="1"/>
  <c r="FL10" i="1"/>
  <c r="FV10" i="1" s="1"/>
  <c r="FG10" i="1"/>
  <c r="FQ10" i="1" s="1"/>
  <c r="FI22" i="1"/>
  <c r="FS22" i="1" s="1"/>
  <c r="FM23" i="1"/>
  <c r="FW23" i="1" s="1"/>
  <c r="FL18" i="1"/>
  <c r="FV18" i="1" s="1"/>
  <c r="FM12" i="1"/>
  <c r="FW12" i="1" s="1"/>
  <c r="FG13" i="1"/>
  <c r="FQ13" i="1" s="1"/>
  <c r="FF14" i="1"/>
  <c r="FP14" i="1" s="1"/>
  <c r="FE26" i="1"/>
  <c r="FO26" i="1" s="1"/>
  <c r="FM26" i="1"/>
  <c r="FW26" i="1" s="1"/>
  <c r="ID13" i="1"/>
  <c r="IN13" i="1" s="1"/>
  <c r="IJ14" i="1"/>
  <c r="IT14" i="1" s="1"/>
  <c r="IE14" i="1"/>
  <c r="IO14" i="1" s="1"/>
  <c r="IE16" i="1"/>
  <c r="IO16" i="1" s="1"/>
  <c r="IK5" i="1"/>
  <c r="IU5" i="1" s="1"/>
  <c r="ID5" i="1"/>
  <c r="IN5" i="1" s="1"/>
  <c r="ID7" i="1"/>
  <c r="IN7" i="1" s="1"/>
  <c r="IJ7" i="1"/>
  <c r="IT7" i="1" s="1"/>
  <c r="FG15" i="1"/>
  <c r="FQ15" i="1" s="1"/>
  <c r="FF15" i="1"/>
  <c r="FP15" i="1" s="1"/>
  <c r="FI15" i="1"/>
  <c r="FS15" i="1" s="1"/>
  <c r="FK30" i="1"/>
  <c r="FU30" i="1" s="1"/>
  <c r="FG30" i="1"/>
  <c r="FQ30" i="1" s="1"/>
  <c r="FF7" i="1"/>
  <c r="FP7" i="1" s="1"/>
  <c r="FL31" i="1"/>
  <c r="FV31" i="1" s="1"/>
  <c r="FF8" i="1"/>
  <c r="FP8" i="1" s="1"/>
  <c r="FE8" i="1"/>
  <c r="FO8" i="1" s="1"/>
  <c r="FH20" i="1"/>
  <c r="FR20" i="1" s="1"/>
  <c r="FL20" i="1"/>
  <c r="FV20" i="1" s="1"/>
  <c r="FI6" i="1"/>
  <c r="FS6" i="1" s="1"/>
  <c r="FK21" i="1"/>
  <c r="FU21" i="1" s="1"/>
  <c r="FH22" i="1"/>
  <c r="FR22" i="1" s="1"/>
  <c r="FK11" i="1"/>
  <c r="FU11" i="1" s="1"/>
  <c r="FI23" i="1"/>
  <c r="FS23" i="1" s="1"/>
  <c r="FG24" i="1"/>
  <c r="FQ24" i="1" s="1"/>
  <c r="FM18" i="1"/>
  <c r="FW18" i="1" s="1"/>
  <c r="FG18" i="1"/>
  <c r="FQ18" i="1" s="1"/>
  <c r="FJ12" i="1"/>
  <c r="FT12" i="1" s="1"/>
  <c r="FK13" i="1"/>
  <c r="FU13" i="1" s="1"/>
  <c r="FE25" i="1"/>
  <c r="FO25" i="1" s="1"/>
  <c r="FJ14" i="1"/>
  <c r="FT14" i="1" s="1"/>
  <c r="IK12" i="1"/>
  <c r="IU12" i="1" s="1"/>
  <c r="IH15" i="1"/>
  <c r="IR15" i="1" s="1"/>
  <c r="IE6" i="1"/>
  <c r="IO6" i="1" s="1"/>
  <c r="IE13" i="1"/>
  <c r="IO13" i="1" s="1"/>
  <c r="II14" i="1"/>
  <c r="IS14" i="1" s="1"/>
  <c r="IL5" i="1"/>
  <c r="IV5" i="1" s="1"/>
  <c r="IF17" i="1"/>
  <c r="IP17" i="1" s="1"/>
  <c r="IK17" i="1"/>
  <c r="IU17" i="1" s="1"/>
  <c r="FI30" i="1"/>
  <c r="FS30" i="1" s="1"/>
  <c r="FF30" i="1"/>
  <c r="FP30" i="1" s="1"/>
  <c r="FE7" i="1"/>
  <c r="FO7" i="1" s="1"/>
  <c r="FI31" i="1"/>
  <c r="FS31" i="1" s="1"/>
  <c r="FM8" i="1"/>
  <c r="FW8" i="1" s="1"/>
  <c r="FI9" i="1"/>
  <c r="FS9" i="1" s="1"/>
  <c r="FK9" i="1"/>
  <c r="FU9" i="1" s="1"/>
  <c r="FF10" i="1"/>
  <c r="FP10" i="1" s="1"/>
  <c r="FH10" i="1"/>
  <c r="FR10" i="1" s="1"/>
  <c r="FG22" i="1"/>
  <c r="FQ22" i="1" s="1"/>
  <c r="FG11" i="1"/>
  <c r="FQ11" i="1" s="1"/>
  <c r="FH11" i="1"/>
  <c r="FR11" i="1" s="1"/>
  <c r="FL23" i="1"/>
  <c r="FV23" i="1" s="1"/>
  <c r="FH23" i="1"/>
  <c r="FR23" i="1" s="1"/>
  <c r="FH24" i="1"/>
  <c r="FR24" i="1" s="1"/>
  <c r="FM24" i="1"/>
  <c r="FW24" i="1" s="1"/>
  <c r="FL12" i="1"/>
  <c r="FV12" i="1" s="1"/>
  <c r="FM13" i="1"/>
  <c r="FW13" i="1" s="1"/>
  <c r="FM25" i="1"/>
  <c r="FW25" i="1" s="1"/>
  <c r="FL25" i="1"/>
  <c r="FV25" i="1" s="1"/>
  <c r="FE14" i="1"/>
  <c r="FO14" i="1" s="1"/>
  <c r="FG26" i="1"/>
  <c r="FQ26" i="1" s="1"/>
  <c r="FJ26" i="1"/>
  <c r="FT26" i="1" s="1"/>
  <c r="FG27" i="1"/>
  <c r="FQ27" i="1" s="1"/>
  <c r="FM27" i="1"/>
  <c r="FW27" i="1" s="1"/>
  <c r="FI14" i="1"/>
  <c r="FS14" i="1" s="1"/>
  <c r="FK27" i="1"/>
  <c r="FU27" i="1" s="1"/>
  <c r="FF27" i="1"/>
  <c r="FP27" i="1" s="1"/>
  <c r="FG16" i="1"/>
  <c r="FQ16" i="1" s="1"/>
  <c r="FG28" i="1"/>
  <c r="FQ28" i="1" s="1"/>
  <c r="FJ5" i="1"/>
  <c r="FT5" i="1" s="1"/>
  <c r="FM17" i="1"/>
  <c r="FW17" i="1" s="1"/>
  <c r="FK17" i="1"/>
  <c r="FU17" i="1" s="1"/>
  <c r="FH29" i="1"/>
  <c r="FR29" i="1" s="1"/>
  <c r="FM19" i="1"/>
  <c r="FW19" i="1" s="1"/>
  <c r="CF16" i="1"/>
  <c r="CP16" i="1" s="1"/>
  <c r="CM17" i="1"/>
  <c r="CW17" i="1" s="1"/>
  <c r="CG17" i="1"/>
  <c r="CQ17" i="1" s="1"/>
  <c r="CM9" i="1"/>
  <c r="CW9" i="1" s="1"/>
  <c r="CG21" i="1"/>
  <c r="CQ21" i="1" s="1"/>
  <c r="CK21" i="1"/>
  <c r="CU21" i="1" s="1"/>
  <c r="CI22" i="1"/>
  <c r="CS22" i="1" s="1"/>
  <c r="CN22" i="1"/>
  <c r="CX22" i="1" s="1"/>
  <c r="CJ12" i="1"/>
  <c r="CT12" i="1" s="1"/>
  <c r="CN12" i="1"/>
  <c r="CX12" i="1" s="1"/>
  <c r="CI24" i="1"/>
  <c r="CS24" i="1" s="1"/>
  <c r="CH13" i="1"/>
  <c r="CR13" i="1" s="1"/>
  <c r="CJ25" i="1"/>
  <c r="CT25" i="1" s="1"/>
  <c r="CM11" i="1"/>
  <c r="CW11" i="1" s="1"/>
  <c r="CI11" i="1"/>
  <c r="CS11" i="1" s="1"/>
  <c r="CM14" i="1"/>
  <c r="CW14" i="1" s="1"/>
  <c r="CJ14" i="1"/>
  <c r="CT14" i="1" s="1"/>
  <c r="CH14" i="1"/>
  <c r="CR14" i="1" s="1"/>
  <c r="CM26" i="1"/>
  <c r="CW26" i="1" s="1"/>
  <c r="CF27" i="1"/>
  <c r="CP27" i="1" s="1"/>
  <c r="CM28" i="1"/>
  <c r="CW28" i="1" s="1"/>
  <c r="CJ5" i="1"/>
  <c r="CT5" i="1" s="1"/>
  <c r="CH5" i="1"/>
  <c r="CR5" i="1" s="1"/>
  <c r="CL5" i="1"/>
  <c r="CV5" i="1" s="1"/>
  <c r="CI18" i="1"/>
  <c r="CS18" i="1" s="1"/>
  <c r="CG18" i="1"/>
  <c r="CQ18" i="1" s="1"/>
  <c r="CI7" i="1"/>
  <c r="CS7" i="1" s="1"/>
  <c r="CJ19" i="1"/>
  <c r="CT19" i="1" s="1"/>
  <c r="FH18" i="1"/>
  <c r="FR18" i="1" s="1"/>
  <c r="FI13" i="1"/>
  <c r="FS13" i="1" s="1"/>
  <c r="FE27" i="1"/>
  <c r="FO27" i="1" s="1"/>
  <c r="FJ16" i="1"/>
  <c r="FT16" i="1" s="1"/>
  <c r="FK16" i="1"/>
  <c r="FU16" i="1" s="1"/>
  <c r="FG17" i="1"/>
  <c r="FQ17" i="1" s="1"/>
  <c r="FL29" i="1"/>
  <c r="FV29" i="1" s="1"/>
  <c r="FF19" i="1"/>
  <c r="FP19" i="1" s="1"/>
  <c r="CH16" i="1"/>
  <c r="CR16" i="1" s="1"/>
  <c r="CL17" i="1"/>
  <c r="CV17" i="1" s="1"/>
  <c r="CG6" i="1"/>
  <c r="CQ6" i="1" s="1"/>
  <c r="CK8" i="1"/>
  <c r="CU8" i="1" s="1"/>
  <c r="CN20" i="1"/>
  <c r="CX20" i="1" s="1"/>
  <c r="CG9" i="1"/>
  <c r="CQ9" i="1" s="1"/>
  <c r="CN9" i="1"/>
  <c r="CX9" i="1" s="1"/>
  <c r="CH21" i="1"/>
  <c r="CR21" i="1" s="1"/>
  <c r="CF12" i="1"/>
  <c r="CP12" i="1" s="1"/>
  <c r="CM12" i="1"/>
  <c r="CW12" i="1" s="1"/>
  <c r="CH12" i="1"/>
  <c r="CR12" i="1" s="1"/>
  <c r="CJ13" i="1"/>
  <c r="CT13" i="1" s="1"/>
  <c r="CK25" i="1"/>
  <c r="CU25" i="1" s="1"/>
  <c r="CM10" i="1"/>
  <c r="CW10" i="1" s="1"/>
  <c r="CK10" i="1"/>
  <c r="CU10" i="1" s="1"/>
  <c r="CG11" i="1"/>
  <c r="CQ11" i="1" s="1"/>
  <c r="CK11" i="1"/>
  <c r="CU11" i="1" s="1"/>
  <c r="CL26" i="1"/>
  <c r="CV26" i="1" s="1"/>
  <c r="CH26" i="1"/>
  <c r="CR26" i="1" s="1"/>
  <c r="CI23" i="1"/>
  <c r="CS23" i="1" s="1"/>
  <c r="CK15" i="1"/>
  <c r="CU15" i="1" s="1"/>
  <c r="CN5" i="1"/>
  <c r="CX5" i="1" s="1"/>
  <c r="CM18" i="1"/>
  <c r="CW18" i="1" s="1"/>
  <c r="CM30" i="1"/>
  <c r="CW30" i="1" s="1"/>
  <c r="CI30" i="1"/>
  <c r="CS30" i="1" s="1"/>
  <c r="CG30" i="1"/>
  <c r="CQ30" i="1" s="1"/>
  <c r="CF7" i="1"/>
  <c r="CP7" i="1" s="1"/>
  <c r="CI19" i="1"/>
  <c r="CS19" i="1" s="1"/>
  <c r="CH19" i="1"/>
  <c r="CR19" i="1" s="1"/>
  <c r="FJ27" i="1"/>
  <c r="FT27" i="1" s="1"/>
  <c r="FK28" i="1"/>
  <c r="FU28" i="1" s="1"/>
  <c r="FI5" i="1"/>
  <c r="FS5" i="1" s="1"/>
  <c r="FL5" i="1"/>
  <c r="FV5" i="1" s="1"/>
  <c r="FE5" i="1"/>
  <c r="FO5" i="1" s="1"/>
  <c r="FI29" i="1"/>
  <c r="FS29" i="1" s="1"/>
  <c r="FK29" i="1"/>
  <c r="FU29" i="1" s="1"/>
  <c r="CN16" i="1"/>
  <c r="CX16" i="1" s="1"/>
  <c r="CF17" i="1"/>
  <c r="CP17" i="1" s="1"/>
  <c r="CJ6" i="1"/>
  <c r="CT6" i="1" s="1"/>
  <c r="CF8" i="1"/>
  <c r="CP8" i="1" s="1"/>
  <c r="CL8" i="1"/>
  <c r="CV8" i="1" s="1"/>
  <c r="CG20" i="1"/>
  <c r="CQ20" i="1" s="1"/>
  <c r="CM20" i="1"/>
  <c r="CW20" i="1" s="1"/>
  <c r="CI29" i="1"/>
  <c r="CS29" i="1" s="1"/>
  <c r="CF29" i="1"/>
  <c r="CP29" i="1" s="1"/>
  <c r="CM21" i="1"/>
  <c r="CW21" i="1" s="1"/>
  <c r="CF22" i="1"/>
  <c r="CP22" i="1" s="1"/>
  <c r="CM24" i="1"/>
  <c r="CW24" i="1" s="1"/>
  <c r="CF13" i="1"/>
  <c r="CP13" i="1" s="1"/>
  <c r="CI10" i="1"/>
  <c r="CS10" i="1" s="1"/>
  <c r="CI14" i="1"/>
  <c r="CS14" i="1" s="1"/>
  <c r="CG14" i="1"/>
  <c r="CQ14" i="1" s="1"/>
  <c r="CH23" i="1"/>
  <c r="CR23" i="1" s="1"/>
  <c r="CL15" i="1"/>
  <c r="CV15" i="1" s="1"/>
  <c r="CM27" i="1"/>
  <c r="CW27" i="1" s="1"/>
  <c r="CK27" i="1"/>
  <c r="CU27" i="1" s="1"/>
  <c r="CK28" i="1"/>
  <c r="CU28" i="1" s="1"/>
  <c r="CI5" i="1"/>
  <c r="CS5" i="1" s="1"/>
  <c r="CF18" i="1"/>
  <c r="CP18" i="1" s="1"/>
  <c r="CM7" i="1"/>
  <c r="CW7" i="1" s="1"/>
  <c r="CJ7" i="1"/>
  <c r="CT7" i="1" s="1"/>
  <c r="CM19" i="1"/>
  <c r="CW19" i="1" s="1"/>
  <c r="FH12" i="1"/>
  <c r="FR12" i="1" s="1"/>
  <c r="FL13" i="1"/>
  <c r="FV13" i="1" s="1"/>
  <c r="FK14" i="1"/>
  <c r="FU14" i="1" s="1"/>
  <c r="FI16" i="1"/>
  <c r="FS16" i="1" s="1"/>
  <c r="FE16" i="1"/>
  <c r="FO16" i="1" s="1"/>
  <c r="FF28" i="1"/>
  <c r="FP28" i="1" s="1"/>
  <c r="FE28" i="1"/>
  <c r="FO28" i="1" s="1"/>
  <c r="FH5" i="1"/>
  <c r="FR5" i="1" s="1"/>
  <c r="FF17" i="1"/>
  <c r="FP17" i="1" s="1"/>
  <c r="FJ17" i="1"/>
  <c r="FT17" i="1" s="1"/>
  <c r="FG29" i="1"/>
  <c r="FQ29" i="1" s="1"/>
  <c r="FK19" i="1"/>
  <c r="FU19" i="1" s="1"/>
  <c r="CJ17" i="1"/>
  <c r="CT17" i="1" s="1"/>
  <c r="CK17" i="1"/>
  <c r="CU17" i="1" s="1"/>
  <c r="CM6" i="1"/>
  <c r="CW6" i="1" s="1"/>
  <c r="CJ8" i="1"/>
  <c r="CT8" i="1" s="1"/>
  <c r="CI8" i="1"/>
  <c r="CS8" i="1" s="1"/>
  <c r="CL20" i="1"/>
  <c r="CV20" i="1" s="1"/>
  <c r="CK20" i="1"/>
  <c r="CU20" i="1" s="1"/>
  <c r="CL9" i="1"/>
  <c r="CV9" i="1" s="1"/>
  <c r="CJ21" i="1"/>
  <c r="CT21" i="1" s="1"/>
  <c r="CL22" i="1"/>
  <c r="CV22" i="1" s="1"/>
  <c r="CK22" i="1"/>
  <c r="CU22" i="1" s="1"/>
  <c r="CK12" i="1"/>
  <c r="CU12" i="1" s="1"/>
  <c r="CJ24" i="1"/>
  <c r="CT24" i="1" s="1"/>
  <c r="CI13" i="1"/>
  <c r="CS13" i="1" s="1"/>
  <c r="CH25" i="1"/>
  <c r="CR25" i="1" s="1"/>
  <c r="CL10" i="1"/>
  <c r="CV10" i="1" s="1"/>
  <c r="CJ11" i="1"/>
  <c r="CT11" i="1" s="1"/>
  <c r="CG26" i="1"/>
  <c r="CQ26" i="1" s="1"/>
  <c r="CG15" i="1"/>
  <c r="CQ15" i="1" s="1"/>
  <c r="CJ15" i="1"/>
  <c r="CT15" i="1" s="1"/>
  <c r="CG27" i="1"/>
  <c r="CQ27" i="1" s="1"/>
  <c r="CJ27" i="1"/>
  <c r="CT27" i="1" s="1"/>
  <c r="CJ28" i="1"/>
  <c r="CT28" i="1" s="1"/>
  <c r="CL28" i="1"/>
  <c r="CV28" i="1" s="1"/>
  <c r="CN18" i="1"/>
  <c r="CX18" i="1" s="1"/>
  <c r="CG7" i="1"/>
  <c r="CQ7" i="1" s="1"/>
  <c r="CN7" i="1"/>
  <c r="CX7" i="1" s="1"/>
  <c r="CN31" i="1"/>
  <c r="CX31" i="1" s="1"/>
  <c r="FI27" i="1"/>
  <c r="FS27" i="1" s="1"/>
  <c r="FI28" i="1"/>
  <c r="FS28" i="1" s="1"/>
  <c r="FF5" i="1"/>
  <c r="FP5" i="1" s="1"/>
  <c r="FE17" i="1"/>
  <c r="FO17" i="1" s="1"/>
  <c r="FH17" i="1"/>
  <c r="FR17" i="1" s="1"/>
  <c r="FE29" i="1"/>
  <c r="FO29" i="1" s="1"/>
  <c r="CJ16" i="1"/>
  <c r="CT16" i="1" s="1"/>
  <c r="CM16" i="1"/>
  <c r="CW16" i="1" s="1"/>
  <c r="CK6" i="1"/>
  <c r="CU6" i="1" s="1"/>
  <c r="CI20" i="1"/>
  <c r="CS20" i="1" s="1"/>
  <c r="CM29" i="1"/>
  <c r="CW29" i="1" s="1"/>
  <c r="CJ9" i="1"/>
  <c r="CT9" i="1" s="1"/>
  <c r="CF9" i="1"/>
  <c r="CP9" i="1" s="1"/>
  <c r="CF21" i="1"/>
  <c r="CP21" i="1" s="1"/>
  <c r="CN21" i="1"/>
  <c r="CX21" i="1" s="1"/>
  <c r="CG12" i="1"/>
  <c r="CQ12" i="1" s="1"/>
  <c r="CL12" i="1"/>
  <c r="CV12" i="1" s="1"/>
  <c r="CG24" i="1"/>
  <c r="CQ24" i="1" s="1"/>
  <c r="CK24" i="1"/>
  <c r="CU24" i="1" s="1"/>
  <c r="CM25" i="1"/>
  <c r="CW25" i="1" s="1"/>
  <c r="CI25" i="1"/>
  <c r="CS25" i="1" s="1"/>
  <c r="CN25" i="1"/>
  <c r="CX25" i="1" s="1"/>
  <c r="CH10" i="1"/>
  <c r="CR10" i="1" s="1"/>
  <c r="CL11" i="1"/>
  <c r="CV11" i="1" s="1"/>
  <c r="CL14" i="1"/>
  <c r="CV14" i="1" s="1"/>
  <c r="CF14" i="1"/>
  <c r="CP14" i="1" s="1"/>
  <c r="CJ26" i="1"/>
  <c r="CT26" i="1" s="1"/>
  <c r="CF26" i="1"/>
  <c r="CP26" i="1" s="1"/>
  <c r="CM23" i="1"/>
  <c r="CW23" i="1" s="1"/>
  <c r="CN23" i="1"/>
  <c r="CX23" i="1" s="1"/>
  <c r="CL27" i="1"/>
  <c r="CV27" i="1" s="1"/>
  <c r="CH27" i="1"/>
  <c r="CR27" i="1" s="1"/>
  <c r="CI28" i="1"/>
  <c r="CS28" i="1" s="1"/>
  <c r="CG5" i="1"/>
  <c r="CQ5" i="1" s="1"/>
  <c r="CL18" i="1"/>
  <c r="CV18" i="1" s="1"/>
  <c r="CK18" i="1"/>
  <c r="CU18" i="1" s="1"/>
  <c r="CL30" i="1"/>
  <c r="CV30" i="1" s="1"/>
  <c r="CF30" i="1"/>
  <c r="CP30" i="1" s="1"/>
  <c r="CN19" i="1"/>
  <c r="CX19" i="1" s="1"/>
  <c r="CG31" i="1"/>
  <c r="CQ31" i="1" s="1"/>
  <c r="CM31" i="1"/>
  <c r="CW31" i="1" s="1"/>
  <c r="CK31" i="1"/>
  <c r="CU31" i="1" s="1"/>
  <c r="FL14" i="1"/>
  <c r="FV14" i="1" s="1"/>
  <c r="FG14" i="1"/>
  <c r="FQ14" i="1" s="1"/>
  <c r="FH16" i="1"/>
  <c r="FR16" i="1" s="1"/>
  <c r="FM28" i="1"/>
  <c r="FW28" i="1" s="1"/>
  <c r="FH28" i="1"/>
  <c r="FR28" i="1" s="1"/>
  <c r="FM5" i="1"/>
  <c r="FW5" i="1" s="1"/>
  <c r="FK5" i="1"/>
  <c r="FU5" i="1" s="1"/>
  <c r="FM29" i="1"/>
  <c r="FW29" i="1" s="1"/>
  <c r="FJ19" i="1"/>
  <c r="FT19" i="1" s="1"/>
  <c r="CI16" i="1"/>
  <c r="CS16" i="1" s="1"/>
  <c r="CH17" i="1"/>
  <c r="CR17" i="1" s="1"/>
  <c r="CI6" i="1"/>
  <c r="CS6" i="1" s="1"/>
  <c r="CH8" i="1"/>
  <c r="CR8" i="1" s="1"/>
  <c r="CN8" i="1"/>
  <c r="CX8" i="1" s="1"/>
  <c r="CH20" i="1"/>
  <c r="CR20" i="1" s="1"/>
  <c r="CK29" i="1"/>
  <c r="CU29" i="1" s="1"/>
  <c r="CL29" i="1"/>
  <c r="CV29" i="1" s="1"/>
  <c r="CK9" i="1"/>
  <c r="CU9" i="1" s="1"/>
  <c r="CI21" i="1"/>
  <c r="CS21" i="1" s="1"/>
  <c r="CL21" i="1"/>
  <c r="CV21" i="1" s="1"/>
  <c r="CH22" i="1"/>
  <c r="CR22" i="1" s="1"/>
  <c r="CN13" i="1"/>
  <c r="CX13" i="1" s="1"/>
  <c r="CF10" i="1"/>
  <c r="CP10" i="1" s="1"/>
  <c r="CF11" i="1"/>
  <c r="CP11" i="1" s="1"/>
  <c r="CN14" i="1"/>
  <c r="CX14" i="1" s="1"/>
  <c r="CN26" i="1"/>
  <c r="CX26" i="1" s="1"/>
  <c r="CG23" i="1"/>
  <c r="CQ23" i="1" s="1"/>
  <c r="CF23" i="1"/>
  <c r="CP23" i="1" s="1"/>
  <c r="CI15" i="1"/>
  <c r="CS15" i="1" s="1"/>
  <c r="CH15" i="1"/>
  <c r="CR15" i="1" s="1"/>
  <c r="CI27" i="1"/>
  <c r="CS27" i="1" s="1"/>
  <c r="CG28" i="1"/>
  <c r="CQ28" i="1" s="1"/>
  <c r="CM5" i="1"/>
  <c r="CW5" i="1" s="1"/>
  <c r="CH18" i="1"/>
  <c r="CR18" i="1" s="1"/>
  <c r="CN30" i="1"/>
  <c r="CX30" i="1" s="1"/>
  <c r="CL7" i="1"/>
  <c r="CV7" i="1" s="1"/>
  <c r="CF19" i="1"/>
  <c r="CP19" i="1" s="1"/>
  <c r="CJ31" i="1"/>
  <c r="CT31" i="1" s="1"/>
  <c r="FF12" i="1"/>
  <c r="FP12" i="1" s="1"/>
  <c r="FG25" i="1"/>
  <c r="FQ25" i="1" s="1"/>
  <c r="FL26" i="1"/>
  <c r="FV26" i="1" s="1"/>
  <c r="FK26" i="1"/>
  <c r="FU26" i="1" s="1"/>
  <c r="FF16" i="1"/>
  <c r="FP16" i="1" s="1"/>
  <c r="FM16" i="1"/>
  <c r="FW16" i="1" s="1"/>
  <c r="FF29" i="1"/>
  <c r="FP29" i="1" s="1"/>
  <c r="FG19" i="1"/>
  <c r="FQ19" i="1" s="1"/>
  <c r="FE19" i="1"/>
  <c r="FO19" i="1" s="1"/>
  <c r="FI19" i="1"/>
  <c r="FS19" i="1" s="1"/>
  <c r="CG16" i="1"/>
  <c r="CQ16" i="1" s="1"/>
  <c r="CK16" i="1"/>
  <c r="CU16" i="1" s="1"/>
  <c r="CI17" i="1"/>
  <c r="CS17" i="1" s="1"/>
  <c r="CF6" i="1"/>
  <c r="CP6" i="1" s="1"/>
  <c r="CJ20" i="1"/>
  <c r="CT20" i="1" s="1"/>
  <c r="CF20" i="1"/>
  <c r="CP20" i="1" s="1"/>
  <c r="CG29" i="1"/>
  <c r="CQ29" i="1" s="1"/>
  <c r="CN29" i="1"/>
  <c r="CX29" i="1" s="1"/>
  <c r="CJ22" i="1"/>
  <c r="CT22" i="1" s="1"/>
  <c r="CG22" i="1"/>
  <c r="CQ22" i="1" s="1"/>
  <c r="CI12" i="1"/>
  <c r="CS12" i="1" s="1"/>
  <c r="CF24" i="1"/>
  <c r="CP24" i="1" s="1"/>
  <c r="CL24" i="1"/>
  <c r="CV24" i="1" s="1"/>
  <c r="CG13" i="1"/>
  <c r="CQ13" i="1" s="1"/>
  <c r="CK13" i="1"/>
  <c r="CU13" i="1" s="1"/>
  <c r="CL13" i="1"/>
  <c r="CV13" i="1" s="1"/>
  <c r="CG25" i="1"/>
  <c r="CQ25" i="1" s="1"/>
  <c r="CG10" i="1"/>
  <c r="CQ10" i="1" s="1"/>
  <c r="CK26" i="1"/>
  <c r="CU26" i="1" s="1"/>
  <c r="CK23" i="1"/>
  <c r="CU23" i="1" s="1"/>
  <c r="CN28" i="1"/>
  <c r="CX28" i="1" s="1"/>
  <c r="CH28" i="1"/>
  <c r="CR28" i="1" s="1"/>
  <c r="CJ18" i="1"/>
  <c r="CT18" i="1" s="1"/>
  <c r="CJ30" i="1"/>
  <c r="CT30" i="1" s="1"/>
  <c r="CK30" i="1"/>
  <c r="CU30" i="1" s="1"/>
  <c r="CK7" i="1"/>
  <c r="CU7" i="1" s="1"/>
  <c r="CL19" i="1"/>
  <c r="CV19" i="1" s="1"/>
  <c r="CL31" i="1"/>
  <c r="CV31" i="1" s="1"/>
  <c r="CH31" i="1"/>
  <c r="CR31" i="1" s="1"/>
  <c r="FI26" i="1"/>
  <c r="FS26" i="1" s="1"/>
  <c r="FH26" i="1"/>
  <c r="FR26" i="1" s="1"/>
  <c r="FL27" i="1"/>
  <c r="FV27" i="1" s="1"/>
  <c r="FH27" i="1"/>
  <c r="FR27" i="1" s="1"/>
  <c r="FL16" i="1"/>
  <c r="FV16" i="1" s="1"/>
  <c r="FJ28" i="1"/>
  <c r="FT28" i="1" s="1"/>
  <c r="FL28" i="1"/>
  <c r="FV28" i="1" s="1"/>
  <c r="FG5" i="1"/>
  <c r="FQ5" i="1" s="1"/>
  <c r="FI17" i="1"/>
  <c r="FS17" i="1" s="1"/>
  <c r="FL17" i="1"/>
  <c r="FV17" i="1" s="1"/>
  <c r="FJ29" i="1"/>
  <c r="FT29" i="1" s="1"/>
  <c r="FL19" i="1"/>
  <c r="FV19" i="1" s="1"/>
  <c r="FH19" i="1"/>
  <c r="FR19" i="1" s="1"/>
  <c r="CL16" i="1"/>
  <c r="CV16" i="1" s="1"/>
  <c r="CN17" i="1"/>
  <c r="CX17" i="1" s="1"/>
  <c r="CL6" i="1"/>
  <c r="CV6" i="1" s="1"/>
  <c r="CN6" i="1"/>
  <c r="CX6" i="1" s="1"/>
  <c r="CH6" i="1"/>
  <c r="CR6" i="1" s="1"/>
  <c r="CG8" i="1"/>
  <c r="CQ8" i="1" s="1"/>
  <c r="CM8" i="1"/>
  <c r="CW8" i="1" s="1"/>
  <c r="CJ29" i="1"/>
  <c r="CT29" i="1" s="1"/>
  <c r="CH29" i="1"/>
  <c r="CR29" i="1" s="1"/>
  <c r="CI9" i="1"/>
  <c r="CS9" i="1" s="1"/>
  <c r="CH9" i="1"/>
  <c r="CR9" i="1" s="1"/>
  <c r="CM22" i="1"/>
  <c r="CW22" i="1" s="1"/>
  <c r="CH24" i="1"/>
  <c r="CR24" i="1" s="1"/>
  <c r="CN24" i="1"/>
  <c r="CX24" i="1" s="1"/>
  <c r="CM13" i="1"/>
  <c r="CW13" i="1" s="1"/>
  <c r="CF25" i="1"/>
  <c r="CP25" i="1" s="1"/>
  <c r="CL25" i="1"/>
  <c r="CV25" i="1" s="1"/>
  <c r="CJ10" i="1"/>
  <c r="CT10" i="1" s="1"/>
  <c r="CN10" i="1"/>
  <c r="CX10" i="1" s="1"/>
  <c r="CN11" i="1"/>
  <c r="CX11" i="1" s="1"/>
  <c r="CH11" i="1"/>
  <c r="CR11" i="1" s="1"/>
  <c r="CK14" i="1"/>
  <c r="CU14" i="1" s="1"/>
  <c r="CI26" i="1"/>
  <c r="CS26" i="1" s="1"/>
  <c r="CL23" i="1"/>
  <c r="CV23" i="1" s="1"/>
  <c r="CJ23" i="1"/>
  <c r="CT23" i="1" s="1"/>
  <c r="CM15" i="1"/>
  <c r="CW15" i="1" s="1"/>
  <c r="CN15" i="1"/>
  <c r="CX15" i="1" s="1"/>
  <c r="CF15" i="1"/>
  <c r="CP15" i="1" s="1"/>
  <c r="CN27" i="1"/>
  <c r="CX27" i="1" s="1"/>
  <c r="CF28" i="1"/>
  <c r="CP28" i="1" s="1"/>
  <c r="CF5" i="1"/>
  <c r="CP5" i="1" s="1"/>
  <c r="CK5" i="1"/>
  <c r="CU5" i="1" s="1"/>
  <c r="CH30" i="1"/>
  <c r="CR30" i="1" s="1"/>
  <c r="CH7" i="1"/>
  <c r="CR7" i="1" s="1"/>
  <c r="CG19" i="1"/>
  <c r="CQ19" i="1" s="1"/>
  <c r="CK19" i="1"/>
  <c r="CU19" i="1" s="1"/>
  <c r="CI31" i="1"/>
  <c r="CS31" i="1" s="1"/>
  <c r="CF31" i="1"/>
  <c r="CP31" i="1" s="1"/>
  <c r="JG52" i="4"/>
  <c r="JP52" i="4" s="1"/>
  <c r="JX52" i="4" s="1"/>
  <c r="JO52" i="4" s="1"/>
  <c r="JG108" i="4"/>
  <c r="JP108" i="4" s="1"/>
  <c r="AW100" i="4"/>
  <c r="BF100" i="4" s="1"/>
  <c r="HE68" i="4"/>
  <c r="HN68" i="4" s="1"/>
  <c r="FD76" i="4"/>
  <c r="FM76" i="4" s="1"/>
  <c r="FD20" i="4"/>
  <c r="FM20" i="4" s="1"/>
  <c r="DA100" i="4"/>
  <c r="DJ100" i="4" s="1"/>
  <c r="AX20" i="4"/>
  <c r="BG20" i="4" s="1"/>
  <c r="DA76" i="4"/>
  <c r="DJ76" i="4" s="1"/>
  <c r="AY60" i="4"/>
  <c r="BH60" i="4" s="1"/>
  <c r="BN60" i="4" s="1"/>
  <c r="BE60" i="4" s="1"/>
  <c r="AW76" i="4"/>
  <c r="BF76" i="4" s="1"/>
  <c r="JI100" i="4"/>
  <c r="JR100" i="4" s="1"/>
  <c r="HE36" i="4"/>
  <c r="HN36" i="4" s="1"/>
  <c r="HV36" i="4" s="1"/>
  <c r="HM36" i="4" s="1"/>
  <c r="HF108" i="4"/>
  <c r="HO108" i="4" s="1"/>
  <c r="BA44" i="4"/>
  <c r="BJ44" i="4" s="1"/>
  <c r="BN44" i="4" s="1"/>
  <c r="BE44" i="4" s="1"/>
  <c r="HH28" i="4"/>
  <c r="HQ28" i="4" s="1"/>
  <c r="HV28" i="4" s="1"/>
  <c r="HM28" i="4" s="1"/>
  <c r="HF20" i="4"/>
  <c r="HO20" i="4" s="1"/>
  <c r="FC52" i="4"/>
  <c r="FL52" i="4" s="1"/>
  <c r="FT52" i="4" s="1"/>
  <c r="FK52" i="4" s="1"/>
  <c r="FE60" i="4"/>
  <c r="FN60" i="4" s="1"/>
  <c r="FT60" i="4" s="1"/>
  <c r="FK60" i="4" s="1"/>
  <c r="FC76" i="4"/>
  <c r="FL76" i="4" s="1"/>
  <c r="DC20" i="4"/>
  <c r="DL20" i="4" s="1"/>
  <c r="AY100" i="4"/>
  <c r="BH100" i="4" s="1"/>
  <c r="AY20" i="4"/>
  <c r="BH20" i="4" s="1"/>
  <c r="AX76" i="4"/>
  <c r="BG76" i="4" s="1"/>
  <c r="DD84" i="4"/>
  <c r="DM84" i="4" s="1"/>
  <c r="DR84" i="4" s="1"/>
  <c r="DI84" i="4" s="1"/>
  <c r="JG100" i="4"/>
  <c r="JP100" i="4" s="1"/>
  <c r="HE108" i="4"/>
  <c r="HN108" i="4" s="1"/>
  <c r="AY12" i="4"/>
  <c r="BH12" i="4" s="1"/>
  <c r="BN12" i="4" s="1"/>
  <c r="BE12" i="4" s="1"/>
  <c r="FE68" i="4"/>
  <c r="FN68" i="4" s="1"/>
  <c r="DB20" i="4"/>
  <c r="DK20" i="4" s="1"/>
  <c r="BH116" i="4"/>
  <c r="BN116" i="4" s="1"/>
  <c r="BE116" i="4" s="1"/>
  <c r="DA68" i="4"/>
  <c r="DJ68" i="4" s="1"/>
  <c r="JI60" i="4"/>
  <c r="JR60" i="4" s="1"/>
  <c r="JX60" i="4" s="1"/>
  <c r="JO60" i="4" s="1"/>
  <c r="HG100" i="4"/>
  <c r="HP100" i="4" s="1"/>
  <c r="HI44" i="4"/>
  <c r="HR44" i="4" s="1"/>
  <c r="HV44" i="4" s="1"/>
  <c r="HM44" i="4" s="1"/>
  <c r="HG20" i="4"/>
  <c r="HP20" i="4" s="1"/>
  <c r="FE12" i="4"/>
  <c r="FN12" i="4" s="1"/>
  <c r="FT12" i="4" s="1"/>
  <c r="FK12" i="4" s="1"/>
  <c r="FD68" i="4"/>
  <c r="FM68" i="4" s="1"/>
  <c r="FF92" i="4"/>
  <c r="FO92" i="4" s="1"/>
  <c r="FT92" i="4" s="1"/>
  <c r="FK92" i="4" s="1"/>
  <c r="FD108" i="4"/>
  <c r="FM108" i="4" s="1"/>
  <c r="DC60" i="4"/>
  <c r="DL60" i="4" s="1"/>
  <c r="DR60" i="4" s="1"/>
  <c r="DI60" i="4" s="1"/>
  <c r="DC12" i="4"/>
  <c r="DL12" i="4" s="1"/>
  <c r="DR12" i="4" s="1"/>
  <c r="DI12" i="4" s="1"/>
  <c r="JJ28" i="4"/>
  <c r="JS28" i="4" s="1"/>
  <c r="JX28" i="4" s="1"/>
  <c r="JO28" i="4" s="1"/>
  <c r="JI12" i="4"/>
  <c r="JR12" i="4" s="1"/>
  <c r="JX12" i="4" s="1"/>
  <c r="JO12" i="4" s="1"/>
  <c r="JI20" i="4"/>
  <c r="JR20" i="4" s="1"/>
  <c r="JH68" i="4"/>
  <c r="JQ68" i="4" s="1"/>
  <c r="JH76" i="4"/>
  <c r="JQ76" i="4" s="1"/>
  <c r="JG36" i="4"/>
  <c r="JP36" i="4" s="1"/>
  <c r="JX36" i="4" s="1"/>
  <c r="JO36" i="4" s="1"/>
  <c r="JH20" i="4"/>
  <c r="JQ20" i="4" s="1"/>
  <c r="JJ84" i="4"/>
  <c r="JS84" i="4" s="1"/>
  <c r="JX84" i="4" s="1"/>
  <c r="JO84" i="4" s="1"/>
  <c r="JI68" i="4"/>
  <c r="JR68" i="4" s="1"/>
  <c r="HG116" i="4"/>
  <c r="HP116" i="4" s="1"/>
  <c r="HV116" i="4" s="1"/>
  <c r="HM116" i="4" s="1"/>
  <c r="FC100" i="4"/>
  <c r="FL100" i="4" s="1"/>
  <c r="AZ84" i="4"/>
  <c r="BI84" i="4" s="1"/>
  <c r="BN84" i="4" s="1"/>
  <c r="BE84" i="4" s="1"/>
  <c r="DB108" i="4"/>
  <c r="DK108" i="4" s="1"/>
  <c r="AZ92" i="4"/>
  <c r="BI92" i="4" s="1"/>
  <c r="BN92" i="4" s="1"/>
  <c r="BE92" i="4" s="1"/>
  <c r="DB68" i="4"/>
  <c r="DK68" i="4" s="1"/>
  <c r="JG76" i="4"/>
  <c r="JP76" i="4" s="1"/>
  <c r="JJ92" i="4"/>
  <c r="JS92" i="4" s="1"/>
  <c r="JX92" i="4" s="1"/>
  <c r="JO92" i="4" s="1"/>
  <c r="JI116" i="4"/>
  <c r="JR116" i="4" s="1"/>
  <c r="JX116" i="4" s="1"/>
  <c r="JO116" i="4" s="1"/>
  <c r="JG68" i="4"/>
  <c r="JP68" i="4" s="1"/>
  <c r="HF68" i="4"/>
  <c r="HO68" i="4" s="1"/>
  <c r="HF76" i="4"/>
  <c r="HO76" i="4" s="1"/>
  <c r="HG60" i="4"/>
  <c r="HP60" i="4" s="1"/>
  <c r="HV60" i="4" s="1"/>
  <c r="HM60" i="4" s="1"/>
  <c r="HH92" i="4"/>
  <c r="HQ92" i="4" s="1"/>
  <c r="HV92" i="4" s="1"/>
  <c r="HM92" i="4" s="1"/>
  <c r="AX68" i="4"/>
  <c r="BG68" i="4" s="1"/>
  <c r="FE20" i="4"/>
  <c r="FN20" i="4" s="1"/>
  <c r="DA108" i="4"/>
  <c r="DJ108" i="4" s="1"/>
  <c r="AW108" i="4"/>
  <c r="BF108" i="4" s="1"/>
  <c r="DE44" i="4"/>
  <c r="DN44" i="4" s="1"/>
  <c r="DR44" i="4" s="1"/>
  <c r="DI44" i="4" s="1"/>
  <c r="AW68" i="4"/>
  <c r="BF68" i="4" s="1"/>
  <c r="JH108" i="4"/>
  <c r="JQ108" i="4" s="1"/>
  <c r="JK44" i="4"/>
  <c r="JT44" i="4" s="1"/>
  <c r="JX44" i="4" s="1"/>
  <c r="JO44" i="4" s="1"/>
  <c r="HG68" i="4"/>
  <c r="HP68" i="4" s="1"/>
  <c r="HE76" i="4"/>
  <c r="HN76" i="4" s="1"/>
  <c r="AW52" i="4"/>
  <c r="BF52" i="4" s="1"/>
  <c r="BN52" i="4" s="1"/>
  <c r="BE52" i="4" s="1"/>
  <c r="FG44" i="4"/>
  <c r="FP44" i="4" s="1"/>
  <c r="FT44" i="4" s="1"/>
  <c r="FK44" i="4" s="1"/>
  <c r="FF84" i="4"/>
  <c r="FO84" i="4" s="1"/>
  <c r="FT84" i="4" s="1"/>
  <c r="FK84" i="4" s="1"/>
  <c r="HE52" i="4"/>
  <c r="HN52" i="4" s="1"/>
  <c r="HV52" i="4" s="1"/>
  <c r="HM52" i="4" s="1"/>
  <c r="HH84" i="4"/>
  <c r="HQ84" i="4" s="1"/>
  <c r="HV84" i="4" s="1"/>
  <c r="HM84" i="4" s="1"/>
  <c r="FC68" i="4"/>
  <c r="FL68" i="4" s="1"/>
  <c r="AX108" i="4"/>
  <c r="BG108" i="4" s="1"/>
  <c r="FE116" i="4"/>
  <c r="FN116" i="4" s="1"/>
  <c r="FT116" i="4" s="1"/>
  <c r="FK116" i="4" s="1"/>
  <c r="DB76" i="4"/>
  <c r="DK76" i="4" s="1"/>
  <c r="HG12" i="4"/>
  <c r="HP12" i="4" s="1"/>
  <c r="HV12" i="4" s="1"/>
  <c r="HM12" i="4" s="1"/>
  <c r="FE100" i="4"/>
  <c r="FN100" i="4" s="1"/>
  <c r="DC100" i="4"/>
  <c r="DL100" i="4" s="1"/>
  <c r="DC68" i="4"/>
  <c r="DL68" i="4" s="1"/>
  <c r="AY68" i="4"/>
  <c r="BH68" i="4" s="1"/>
  <c r="DD92" i="4"/>
  <c r="DM92" i="4" s="1"/>
  <c r="DR92" i="4" s="1"/>
  <c r="DI92" i="4" s="1"/>
  <c r="HE100" i="4"/>
  <c r="HN100" i="4" s="1"/>
  <c r="DC116" i="4"/>
  <c r="DL116" i="4" s="1"/>
  <c r="DR116" i="4" s="1"/>
  <c r="DI116" i="4" s="1"/>
  <c r="DA52" i="4"/>
  <c r="DJ52" i="4" s="1"/>
  <c r="DR52" i="4" s="1"/>
  <c r="DI52" i="4" s="1"/>
  <c r="FC108" i="4"/>
  <c r="FL108" i="4" s="1"/>
  <c r="JI16" i="4"/>
  <c r="JR16" i="4" s="1"/>
  <c r="JX16" i="4" s="1"/>
  <c r="JO16" i="4" s="1"/>
  <c r="JK80" i="4"/>
  <c r="JT80" i="4" s="1"/>
  <c r="JG26" i="4"/>
  <c r="JP26" i="4" s="1"/>
  <c r="JJ90" i="4"/>
  <c r="JS90" i="4" s="1"/>
  <c r="JX90" i="4" s="1"/>
  <c r="JO90" i="4" s="1"/>
  <c r="JH37" i="4"/>
  <c r="JQ37" i="4" s="1"/>
  <c r="JX37" i="4" s="1"/>
  <c r="JO37" i="4" s="1"/>
  <c r="JG101" i="4"/>
  <c r="JP101" i="4" s="1"/>
  <c r="JI56" i="4"/>
  <c r="JR56" i="4" s="1"/>
  <c r="JJ102" i="4"/>
  <c r="JS102" i="4" s="1"/>
  <c r="JX102" i="4" s="1"/>
  <c r="JO102" i="4" s="1"/>
  <c r="JH57" i="4"/>
  <c r="JQ57" i="4" s="1"/>
  <c r="JJ103" i="4"/>
  <c r="JS103" i="4" s="1"/>
  <c r="JI49" i="4"/>
  <c r="JR49" i="4" s="1"/>
  <c r="JI95" i="4"/>
  <c r="JR95" i="4" s="1"/>
  <c r="JX95" i="4" s="1"/>
  <c r="JO95" i="4" s="1"/>
  <c r="JJ50" i="4"/>
  <c r="JS50" i="4" s="1"/>
  <c r="JG87" i="4"/>
  <c r="JP87" i="4" s="1"/>
  <c r="JX87" i="4" s="1"/>
  <c r="JO87" i="4" s="1"/>
  <c r="JH24" i="4"/>
  <c r="JQ24" i="4" s="1"/>
  <c r="JX24" i="4" s="1"/>
  <c r="JO24" i="4" s="1"/>
  <c r="JH70" i="4"/>
  <c r="JQ70" i="4" s="1"/>
  <c r="JI115" i="4"/>
  <c r="JR115" i="4" s="1"/>
  <c r="JX115" i="4" s="1"/>
  <c r="JO115" i="4" s="1"/>
  <c r="HG77" i="4"/>
  <c r="HP77" i="4" s="1"/>
  <c r="HF113" i="4"/>
  <c r="HO113" i="4" s="1"/>
  <c r="HF66" i="4"/>
  <c r="HO66" i="4" s="1"/>
  <c r="HF79" i="4"/>
  <c r="HO79" i="4" s="1"/>
  <c r="HF82" i="4"/>
  <c r="HO82" i="4" s="1"/>
  <c r="HV82" i="4" s="1"/>
  <c r="HM82" i="4" s="1"/>
  <c r="HF65" i="4"/>
  <c r="HO65" i="4" s="1"/>
  <c r="HE14" i="4"/>
  <c r="HN14" i="4" s="1"/>
  <c r="HV14" i="4" s="1"/>
  <c r="HM14" i="4" s="1"/>
  <c r="HE96" i="4"/>
  <c r="HN96" i="4" s="1"/>
  <c r="HF56" i="4"/>
  <c r="HO56" i="4" s="1"/>
  <c r="HG16" i="4"/>
  <c r="HP16" i="4" s="1"/>
  <c r="HV16" i="4" s="1"/>
  <c r="HM16" i="4" s="1"/>
  <c r="HI85" i="4"/>
  <c r="HR85" i="4" s="1"/>
  <c r="HV85" i="4" s="1"/>
  <c r="HM85" i="4" s="1"/>
  <c r="HE46" i="4"/>
  <c r="HN46" i="4" s="1"/>
  <c r="HV46" i="4" s="1"/>
  <c r="HM46" i="4" s="1"/>
  <c r="HF88" i="4"/>
  <c r="HO88" i="4" s="1"/>
  <c r="HV88" i="4" s="1"/>
  <c r="HM88" i="4" s="1"/>
  <c r="HH21" i="4"/>
  <c r="HQ21" i="4" s="1"/>
  <c r="HV21" i="4" s="1"/>
  <c r="HM21" i="4" s="1"/>
  <c r="HH75" i="4"/>
  <c r="HQ75" i="4" s="1"/>
  <c r="HV75" i="4" s="1"/>
  <c r="HM75" i="4" s="1"/>
  <c r="HH117" i="4"/>
  <c r="HQ117" i="4" s="1"/>
  <c r="HV117" i="4" s="1"/>
  <c r="HM117" i="4" s="1"/>
  <c r="HI35" i="4"/>
  <c r="HR35" i="4" s="1"/>
  <c r="HV35" i="4" s="1"/>
  <c r="HM35" i="4" s="1"/>
  <c r="HI118" i="4"/>
  <c r="HR118" i="4" s="1"/>
  <c r="HV118" i="4" s="1"/>
  <c r="HM118" i="4" s="1"/>
  <c r="FE66" i="4"/>
  <c r="FN66" i="4" s="1"/>
  <c r="FF13" i="4"/>
  <c r="FO13" i="4" s="1"/>
  <c r="FT13" i="4" s="1"/>
  <c r="FK13" i="4" s="1"/>
  <c r="FD82" i="4"/>
  <c r="FM82" i="4" s="1"/>
  <c r="FT82" i="4" s="1"/>
  <c r="FK82" i="4" s="1"/>
  <c r="FF110" i="4"/>
  <c r="FO110" i="4" s="1"/>
  <c r="FT110" i="4" s="1"/>
  <c r="FK110" i="4" s="1"/>
  <c r="FE56" i="4"/>
  <c r="FN56" i="4" s="1"/>
  <c r="FE83" i="4"/>
  <c r="FN83" i="4" s="1"/>
  <c r="FT83" i="4" s="1"/>
  <c r="FK83" i="4" s="1"/>
  <c r="FH45" i="4"/>
  <c r="FQ45" i="4" s="1"/>
  <c r="FT45" i="4" s="1"/>
  <c r="FK45" i="4" s="1"/>
  <c r="FD99" i="4"/>
  <c r="FM99" i="4" s="1"/>
  <c r="FE47" i="4"/>
  <c r="FN47" i="4" s="1"/>
  <c r="FE89" i="4"/>
  <c r="FN89" i="4" s="1"/>
  <c r="FT89" i="4" s="1"/>
  <c r="FK89" i="4" s="1"/>
  <c r="FE63" i="4"/>
  <c r="FN63" i="4" s="1"/>
  <c r="FC104" i="4"/>
  <c r="FL104" i="4" s="1"/>
  <c r="FT104" i="4" s="1"/>
  <c r="FK104" i="4" s="1"/>
  <c r="FD62" i="4"/>
  <c r="FM62" i="4" s="1"/>
  <c r="FT62" i="4" s="1"/>
  <c r="FK62" i="4" s="1"/>
  <c r="FG64" i="4"/>
  <c r="FP64" i="4" s="1"/>
  <c r="FT64" i="4" s="1"/>
  <c r="FK64" i="4" s="1"/>
  <c r="FD51" i="4"/>
  <c r="FM51" i="4" s="1"/>
  <c r="AW17" i="4"/>
  <c r="BF17" i="4" s="1"/>
  <c r="AX59" i="4"/>
  <c r="BG59" i="4" s="1"/>
  <c r="BN59" i="4" s="1"/>
  <c r="BE59" i="4" s="1"/>
  <c r="AW87" i="4"/>
  <c r="BF87" i="4" s="1"/>
  <c r="BN87" i="4" s="1"/>
  <c r="BE87" i="4" s="1"/>
  <c r="DA61" i="4"/>
  <c r="DJ61" i="4" s="1"/>
  <c r="DR61" i="4" s="1"/>
  <c r="DI61" i="4" s="1"/>
  <c r="DB88" i="4"/>
  <c r="DK88" i="4" s="1"/>
  <c r="DR88" i="4" s="1"/>
  <c r="DI88" i="4" s="1"/>
  <c r="DC115" i="4"/>
  <c r="DL115" i="4" s="1"/>
  <c r="DR115" i="4" s="1"/>
  <c r="DI115" i="4" s="1"/>
  <c r="BA22" i="4"/>
  <c r="BJ22" i="4" s="1"/>
  <c r="BN22" i="4" s="1"/>
  <c r="BE22" i="4" s="1"/>
  <c r="AX49" i="4"/>
  <c r="BG49" i="4" s="1"/>
  <c r="AY63" i="4"/>
  <c r="BH63" i="4" s="1"/>
  <c r="DD48" i="4"/>
  <c r="DM48" i="4" s="1"/>
  <c r="DR48" i="4" s="1"/>
  <c r="DI48" i="4" s="1"/>
  <c r="DD117" i="4"/>
  <c r="DM117" i="4" s="1"/>
  <c r="DR117" i="4" s="1"/>
  <c r="DI117" i="4" s="1"/>
  <c r="DD50" i="4"/>
  <c r="DM50" i="4" s="1"/>
  <c r="AX78" i="4"/>
  <c r="BG78" i="4" s="1"/>
  <c r="AW51" i="4"/>
  <c r="BF51" i="4" s="1"/>
  <c r="AX79" i="4"/>
  <c r="BG79" i="4" s="1"/>
  <c r="DD106" i="4"/>
  <c r="DM106" i="4" s="1"/>
  <c r="DR106" i="4" s="1"/>
  <c r="DI106" i="4" s="1"/>
  <c r="AW66" i="4"/>
  <c r="BF66" i="4" s="1"/>
  <c r="DA96" i="4"/>
  <c r="DJ96" i="4" s="1"/>
  <c r="AZ110" i="4"/>
  <c r="BI110" i="4" s="1"/>
  <c r="BN110" i="4" s="1"/>
  <c r="BE110" i="4" s="1"/>
  <c r="AX15" i="4"/>
  <c r="BG15" i="4" s="1"/>
  <c r="BN15" i="4" s="1"/>
  <c r="BE15" i="4" s="1"/>
  <c r="JI25" i="4"/>
  <c r="JR25" i="4" s="1"/>
  <c r="JX25" i="4" s="1"/>
  <c r="JO25" i="4" s="1"/>
  <c r="JI89" i="4"/>
  <c r="JR89" i="4" s="1"/>
  <c r="JX89" i="4" s="1"/>
  <c r="JO89" i="4" s="1"/>
  <c r="JK35" i="4"/>
  <c r="JT35" i="4" s="1"/>
  <c r="JX35" i="4" s="1"/>
  <c r="JO35" i="4" s="1"/>
  <c r="JH99" i="4"/>
  <c r="JQ99" i="4" s="1"/>
  <c r="JG46" i="4"/>
  <c r="JP46" i="4" s="1"/>
  <c r="JX46" i="4" s="1"/>
  <c r="JO46" i="4" s="1"/>
  <c r="JJ110" i="4"/>
  <c r="JS110" i="4" s="1"/>
  <c r="JX110" i="4" s="1"/>
  <c r="JO110" i="4" s="1"/>
  <c r="JH56" i="4"/>
  <c r="JQ56" i="4" s="1"/>
  <c r="JK111" i="4"/>
  <c r="JT111" i="4" s="1"/>
  <c r="JX111" i="4" s="1"/>
  <c r="JO111" i="4" s="1"/>
  <c r="JG57" i="4"/>
  <c r="JP57" i="4" s="1"/>
  <c r="JH103" i="4"/>
  <c r="JQ103" i="4" s="1"/>
  <c r="JH49" i="4"/>
  <c r="JQ49" i="4" s="1"/>
  <c r="JG104" i="4"/>
  <c r="JP104" i="4" s="1"/>
  <c r="JX104" i="4" s="1"/>
  <c r="JO104" i="4" s="1"/>
  <c r="JI50" i="4"/>
  <c r="JR50" i="4" s="1"/>
  <c r="JH96" i="4"/>
  <c r="JQ96" i="4" s="1"/>
  <c r="JI33" i="4"/>
  <c r="JR33" i="4" s="1"/>
  <c r="JX33" i="4" s="1"/>
  <c r="JO33" i="4" s="1"/>
  <c r="JI70" i="4"/>
  <c r="JR70" i="4" s="1"/>
  <c r="HF49" i="4"/>
  <c r="HO49" i="4" s="1"/>
  <c r="HE77" i="4"/>
  <c r="HN77" i="4" s="1"/>
  <c r="HI64" i="4"/>
  <c r="HR64" i="4" s="1"/>
  <c r="HV64" i="4" s="1"/>
  <c r="HM64" i="4" s="1"/>
  <c r="HJ45" i="4"/>
  <c r="HS45" i="4" s="1"/>
  <c r="HV45" i="4" s="1"/>
  <c r="HM45" i="4" s="1"/>
  <c r="HG25" i="4"/>
  <c r="HP25" i="4" s="1"/>
  <c r="HV25" i="4" s="1"/>
  <c r="HM25" i="4" s="1"/>
  <c r="HG113" i="4"/>
  <c r="HP113" i="4" s="1"/>
  <c r="HE66" i="4"/>
  <c r="HN66" i="4" s="1"/>
  <c r="HE40" i="4"/>
  <c r="HN40" i="4" s="1"/>
  <c r="HV40" i="4" s="1"/>
  <c r="HM40" i="4" s="1"/>
  <c r="HG95" i="4"/>
  <c r="HP95" i="4" s="1"/>
  <c r="HV95" i="4" s="1"/>
  <c r="HM95" i="4" s="1"/>
  <c r="HH79" i="4"/>
  <c r="HQ79" i="4" s="1"/>
  <c r="HE65" i="4"/>
  <c r="HN65" i="4" s="1"/>
  <c r="HF15" i="4"/>
  <c r="HO15" i="4" s="1"/>
  <c r="HV15" i="4" s="1"/>
  <c r="HM15" i="4" s="1"/>
  <c r="HE97" i="4"/>
  <c r="HN97" i="4" s="1"/>
  <c r="HV97" i="4" s="1"/>
  <c r="HM97" i="4" s="1"/>
  <c r="HJ29" i="4"/>
  <c r="HS29" i="4" s="1"/>
  <c r="HG56" i="4"/>
  <c r="HP56" i="4" s="1"/>
  <c r="HF101" i="4"/>
  <c r="HO101" i="4" s="1"/>
  <c r="HF47" i="4"/>
  <c r="HO47" i="4" s="1"/>
  <c r="FD53" i="4"/>
  <c r="FM53" i="4" s="1"/>
  <c r="FT53" i="4" s="1"/>
  <c r="FK53" i="4" s="1"/>
  <c r="FE54" i="4"/>
  <c r="FN54" i="4" s="1"/>
  <c r="FT54" i="4" s="1"/>
  <c r="FK54" i="4" s="1"/>
  <c r="FE109" i="4"/>
  <c r="FN109" i="4" s="1"/>
  <c r="FT109" i="4" s="1"/>
  <c r="FK109" i="4" s="1"/>
  <c r="FD56" i="4"/>
  <c r="FM56" i="4" s="1"/>
  <c r="FD57" i="4"/>
  <c r="FM57" i="4" s="1"/>
  <c r="FD98" i="4"/>
  <c r="FM98" i="4" s="1"/>
  <c r="FT98" i="4" s="1"/>
  <c r="FK98" i="4" s="1"/>
  <c r="FD17" i="4"/>
  <c r="FM17" i="4" s="1"/>
  <c r="FE113" i="4"/>
  <c r="FN113" i="4" s="1"/>
  <c r="FC99" i="4"/>
  <c r="FL99" i="4" s="1"/>
  <c r="FC46" i="4"/>
  <c r="FL46" i="4" s="1"/>
  <c r="FT46" i="4" s="1"/>
  <c r="FK46" i="4" s="1"/>
  <c r="FD47" i="4"/>
  <c r="FM47" i="4" s="1"/>
  <c r="FF102" i="4"/>
  <c r="FO102" i="4" s="1"/>
  <c r="FT102" i="4" s="1"/>
  <c r="FK102" i="4" s="1"/>
  <c r="FF75" i="4"/>
  <c r="FO75" i="4" s="1"/>
  <c r="FT75" i="4" s="1"/>
  <c r="FK75" i="4" s="1"/>
  <c r="FF49" i="4"/>
  <c r="FO49" i="4" s="1"/>
  <c r="FE105" i="4"/>
  <c r="FN105" i="4" s="1"/>
  <c r="FD24" i="4"/>
  <c r="FM24" i="4" s="1"/>
  <c r="FT24" i="4" s="1"/>
  <c r="FK24" i="4" s="1"/>
  <c r="FC51" i="4"/>
  <c r="FL51" i="4" s="1"/>
  <c r="FF106" i="4"/>
  <c r="FO106" i="4" s="1"/>
  <c r="FT106" i="4" s="1"/>
  <c r="FK106" i="4" s="1"/>
  <c r="DB17" i="4"/>
  <c r="DK17" i="4" s="1"/>
  <c r="DF45" i="4"/>
  <c r="DO45" i="4" s="1"/>
  <c r="DR45" i="4" s="1"/>
  <c r="DI45" i="4" s="1"/>
  <c r="DA72" i="4"/>
  <c r="DJ72" i="4" s="1"/>
  <c r="DR72" i="4" s="1"/>
  <c r="DI72" i="4" s="1"/>
  <c r="DC113" i="4"/>
  <c r="DL113" i="4" s="1"/>
  <c r="DA19" i="4"/>
  <c r="DJ19" i="4" s="1"/>
  <c r="DR19" i="4" s="1"/>
  <c r="DI19" i="4" s="1"/>
  <c r="AW61" i="4"/>
  <c r="BF61" i="4" s="1"/>
  <c r="BN61" i="4" s="1"/>
  <c r="BE61" i="4" s="1"/>
  <c r="AX88" i="4"/>
  <c r="BG88" i="4" s="1"/>
  <c r="BN88" i="4" s="1"/>
  <c r="BE88" i="4" s="1"/>
  <c r="BH115" i="4"/>
  <c r="BN115" i="4" s="1"/>
  <c r="BE115" i="4" s="1"/>
  <c r="AZ21" i="4"/>
  <c r="BI21" i="4" s="1"/>
  <c r="BN21" i="4" s="1"/>
  <c r="BE21" i="4" s="1"/>
  <c r="DD49" i="4"/>
  <c r="DM49" i="4" s="1"/>
  <c r="AW49" i="4"/>
  <c r="BF49" i="4" s="1"/>
  <c r="AZ48" i="4"/>
  <c r="BI48" i="4" s="1"/>
  <c r="BN48" i="4" s="1"/>
  <c r="BE48" i="4" s="1"/>
  <c r="BI117" i="4"/>
  <c r="BN117" i="4" s="1"/>
  <c r="BE117" i="4" s="1"/>
  <c r="DC50" i="4"/>
  <c r="DL50" i="4" s="1"/>
  <c r="DE64" i="4"/>
  <c r="DN64" i="4" s="1"/>
  <c r="DR64" i="4" s="1"/>
  <c r="DI64" i="4" s="1"/>
  <c r="AW78" i="4"/>
  <c r="BF78" i="4" s="1"/>
  <c r="DB105" i="4"/>
  <c r="DK105" i="4" s="1"/>
  <c r="DD51" i="4"/>
  <c r="DM51" i="4" s="1"/>
  <c r="AW79" i="4"/>
  <c r="BF79" i="4" s="1"/>
  <c r="AZ106" i="4"/>
  <c r="BI106" i="4" s="1"/>
  <c r="BN106" i="4" s="1"/>
  <c r="BE106" i="4" s="1"/>
  <c r="DD75" i="4"/>
  <c r="DM75" i="4" s="1"/>
  <c r="DR75" i="4" s="1"/>
  <c r="DI75" i="4" s="1"/>
  <c r="JJ34" i="4"/>
  <c r="JS34" i="4" s="1"/>
  <c r="JX34" i="4" s="1"/>
  <c r="JO34" i="4" s="1"/>
  <c r="JH98" i="4"/>
  <c r="JQ98" i="4" s="1"/>
  <c r="JX98" i="4" s="1"/>
  <c r="JO98" i="4" s="1"/>
  <c r="JL45" i="4"/>
  <c r="JU45" i="4" s="1"/>
  <c r="JX45" i="4" s="1"/>
  <c r="JO45" i="4" s="1"/>
  <c r="JG99" i="4"/>
  <c r="JP99" i="4" s="1"/>
  <c r="JJ55" i="4"/>
  <c r="JS55" i="4" s="1"/>
  <c r="JX55" i="4" s="1"/>
  <c r="JO55" i="4" s="1"/>
  <c r="JG19" i="4"/>
  <c r="JP19" i="4" s="1"/>
  <c r="JX19" i="4" s="1"/>
  <c r="JO19" i="4" s="1"/>
  <c r="JG56" i="4"/>
  <c r="JP56" i="4" s="1"/>
  <c r="JJ21" i="4"/>
  <c r="JS21" i="4" s="1"/>
  <c r="JX21" i="4" s="1"/>
  <c r="JO21" i="4" s="1"/>
  <c r="JH66" i="4"/>
  <c r="JQ66" i="4" s="1"/>
  <c r="JG112" i="4"/>
  <c r="JP112" i="4" s="1"/>
  <c r="JX112" i="4" s="1"/>
  <c r="JO112" i="4" s="1"/>
  <c r="JG49" i="4"/>
  <c r="JP49" i="4" s="1"/>
  <c r="JI113" i="4"/>
  <c r="JR113" i="4" s="1"/>
  <c r="JH50" i="4"/>
  <c r="JQ50" i="4" s="1"/>
  <c r="JI96" i="4"/>
  <c r="JR96" i="4" s="1"/>
  <c r="JI42" i="4"/>
  <c r="JR42" i="4" s="1"/>
  <c r="JX42" i="4" s="1"/>
  <c r="JO42" i="4" s="1"/>
  <c r="JJ79" i="4"/>
  <c r="JS79" i="4" s="1"/>
  <c r="HG105" i="4"/>
  <c r="HP105" i="4" s="1"/>
  <c r="HH51" i="4"/>
  <c r="HQ51" i="4" s="1"/>
  <c r="HE72" i="4"/>
  <c r="HN72" i="4" s="1"/>
  <c r="HV72" i="4" s="1"/>
  <c r="HM72" i="4" s="1"/>
  <c r="HE79" i="4"/>
  <c r="HN79" i="4" s="1"/>
  <c r="HH110" i="4"/>
  <c r="HQ110" i="4" s="1"/>
  <c r="HV110" i="4" s="1"/>
  <c r="HM110" i="4" s="1"/>
  <c r="HH55" i="4"/>
  <c r="HQ55" i="4" s="1"/>
  <c r="HV55" i="4" s="1"/>
  <c r="HM55" i="4" s="1"/>
  <c r="HE56" i="4"/>
  <c r="HN56" i="4" s="1"/>
  <c r="HE57" i="4"/>
  <c r="HN57" i="4" s="1"/>
  <c r="HF98" i="4"/>
  <c r="HO98" i="4" s="1"/>
  <c r="HV98" i="4" s="1"/>
  <c r="HM98" i="4" s="1"/>
  <c r="HF59" i="4"/>
  <c r="HO59" i="4" s="1"/>
  <c r="HV59" i="4" s="1"/>
  <c r="HM59" i="4" s="1"/>
  <c r="HE101" i="4"/>
  <c r="HN101" i="4" s="1"/>
  <c r="HG115" i="4"/>
  <c r="HP115" i="4" s="1"/>
  <c r="HV115" i="4" s="1"/>
  <c r="HM115" i="4" s="1"/>
  <c r="HG47" i="4"/>
  <c r="HP47" i="4" s="1"/>
  <c r="HH34" i="4"/>
  <c r="HQ34" i="4" s="1"/>
  <c r="HV34" i="4" s="1"/>
  <c r="HM34" i="4" s="1"/>
  <c r="HG89" i="4"/>
  <c r="HP89" i="4" s="1"/>
  <c r="HV89" i="4" s="1"/>
  <c r="HM89" i="4" s="1"/>
  <c r="FE25" i="4"/>
  <c r="FN25" i="4" s="1"/>
  <c r="FT25" i="4" s="1"/>
  <c r="FK25" i="4" s="1"/>
  <c r="FG107" i="4"/>
  <c r="FP107" i="4" s="1"/>
  <c r="FT107" i="4" s="1"/>
  <c r="FK107" i="4" s="1"/>
  <c r="FD41" i="4"/>
  <c r="FM41" i="4" s="1"/>
  <c r="FT41" i="4" s="1"/>
  <c r="FK41" i="4" s="1"/>
  <c r="FC56" i="4"/>
  <c r="FL56" i="4" s="1"/>
  <c r="FC97" i="4"/>
  <c r="FL97" i="4" s="1"/>
  <c r="FT97" i="4" s="1"/>
  <c r="FK97" i="4" s="1"/>
  <c r="FC57" i="4"/>
  <c r="FL57" i="4" s="1"/>
  <c r="FC17" i="4"/>
  <c r="FL17" i="4" s="1"/>
  <c r="FC58" i="4"/>
  <c r="FL58" i="4" s="1"/>
  <c r="FT58" i="4" s="1"/>
  <c r="FK58" i="4" s="1"/>
  <c r="FD113" i="4"/>
  <c r="FM113" i="4" s="1"/>
  <c r="FD101" i="4"/>
  <c r="FM101" i="4" s="1"/>
  <c r="FG22" i="4"/>
  <c r="FP22" i="4" s="1"/>
  <c r="FT22" i="4" s="1"/>
  <c r="FK22" i="4" s="1"/>
  <c r="FE49" i="4"/>
  <c r="FN49" i="4" s="1"/>
  <c r="FG118" i="4"/>
  <c r="FP118" i="4" s="1"/>
  <c r="FT118" i="4" s="1"/>
  <c r="FK118" i="4" s="1"/>
  <c r="FF117" i="4"/>
  <c r="FO117" i="4" s="1"/>
  <c r="FT117" i="4" s="1"/>
  <c r="FK117" i="4" s="1"/>
  <c r="FD105" i="4"/>
  <c r="FM105" i="4" s="1"/>
  <c r="FF51" i="4"/>
  <c r="FO51" i="4" s="1"/>
  <c r="DE111" i="4"/>
  <c r="DN111" i="4" s="1"/>
  <c r="DR111" i="4" s="1"/>
  <c r="DI111" i="4" s="1"/>
  <c r="AX17" i="4"/>
  <c r="BG17" i="4" s="1"/>
  <c r="BB45" i="4"/>
  <c r="BK45" i="4" s="1"/>
  <c r="BN45" i="4" s="1"/>
  <c r="BE45" i="4" s="1"/>
  <c r="AW72" i="4"/>
  <c r="BF72" i="4" s="1"/>
  <c r="BN72" i="4" s="1"/>
  <c r="BE72" i="4" s="1"/>
  <c r="DB99" i="4"/>
  <c r="DK99" i="4" s="1"/>
  <c r="DB113" i="4"/>
  <c r="DK113" i="4" s="1"/>
  <c r="DC18" i="4"/>
  <c r="DL18" i="4" s="1"/>
  <c r="DB114" i="4"/>
  <c r="DK114" i="4" s="1"/>
  <c r="DR114" i="4" s="1"/>
  <c r="DI114" i="4" s="1"/>
  <c r="AW19" i="4"/>
  <c r="BF19" i="4" s="1"/>
  <c r="BN19" i="4" s="1"/>
  <c r="BE19" i="4" s="1"/>
  <c r="DC47" i="4"/>
  <c r="DL47" i="4" s="1"/>
  <c r="DC49" i="4"/>
  <c r="DL49" i="4" s="1"/>
  <c r="DD90" i="4"/>
  <c r="DM90" i="4" s="1"/>
  <c r="DR90" i="4" s="1"/>
  <c r="DI90" i="4" s="1"/>
  <c r="DE118" i="4"/>
  <c r="DN118" i="4" s="1"/>
  <c r="DR118" i="4" s="1"/>
  <c r="DI118" i="4" s="1"/>
  <c r="AW50" i="4"/>
  <c r="BF50" i="4" s="1"/>
  <c r="BA64" i="4"/>
  <c r="BJ64" i="4" s="1"/>
  <c r="BN64" i="4" s="1"/>
  <c r="BE64" i="4" s="1"/>
  <c r="DC105" i="4"/>
  <c r="DL105" i="4" s="1"/>
  <c r="DB62" i="4"/>
  <c r="DK62" i="4" s="1"/>
  <c r="DR62" i="4" s="1"/>
  <c r="DI62" i="4" s="1"/>
  <c r="DB51" i="4"/>
  <c r="DK51" i="4" s="1"/>
  <c r="DC56" i="4"/>
  <c r="DL56" i="4" s="1"/>
  <c r="AZ75" i="4"/>
  <c r="BI75" i="4" s="1"/>
  <c r="BN75" i="4" s="1"/>
  <c r="BE75" i="4" s="1"/>
  <c r="DB66" i="4"/>
  <c r="DK66" i="4" s="1"/>
  <c r="DB94" i="4"/>
  <c r="DK94" i="4" s="1"/>
  <c r="DR94" i="4" s="1"/>
  <c r="DI94" i="4" s="1"/>
  <c r="AY54" i="4"/>
  <c r="BH54" i="4" s="1"/>
  <c r="BN54" i="4" s="1"/>
  <c r="BE54" i="4" s="1"/>
  <c r="AW81" i="4"/>
  <c r="BF81" i="4" s="1"/>
  <c r="BN81" i="4" s="1"/>
  <c r="BE81" i="4" s="1"/>
  <c r="AY109" i="4"/>
  <c r="BH109" i="4" s="1"/>
  <c r="BN109" i="4" s="1"/>
  <c r="BE109" i="4" s="1"/>
  <c r="AY83" i="4"/>
  <c r="BH83" i="4" s="1"/>
  <c r="BN83" i="4" s="1"/>
  <c r="BE83" i="4" s="1"/>
  <c r="JJ43" i="4"/>
  <c r="JS43" i="4" s="1"/>
  <c r="JX43" i="4" s="1"/>
  <c r="JO43" i="4" s="1"/>
  <c r="JK107" i="4"/>
  <c r="JT107" i="4" s="1"/>
  <c r="JX107" i="4" s="1"/>
  <c r="JO107" i="4" s="1"/>
  <c r="JI54" i="4"/>
  <c r="JR54" i="4" s="1"/>
  <c r="JX54" i="4" s="1"/>
  <c r="JO54" i="4" s="1"/>
  <c r="JI109" i="4"/>
  <c r="JR109" i="4" s="1"/>
  <c r="JX109" i="4" s="1"/>
  <c r="JO109" i="4" s="1"/>
  <c r="JK64" i="4"/>
  <c r="JT64" i="4" s="1"/>
  <c r="JX64" i="4" s="1"/>
  <c r="JO64" i="4" s="1"/>
  <c r="JL29" i="4"/>
  <c r="JU29" i="4" s="1"/>
  <c r="JG65" i="4"/>
  <c r="JP65" i="4" s="1"/>
  <c r="JN30" i="4"/>
  <c r="JW30" i="4" s="1"/>
  <c r="JG66" i="4"/>
  <c r="JP66" i="4" s="1"/>
  <c r="JJ13" i="4"/>
  <c r="JS13" i="4" s="1"/>
  <c r="JX13" i="4" s="1"/>
  <c r="JO13" i="4" s="1"/>
  <c r="JG58" i="4"/>
  <c r="JP58" i="4" s="1"/>
  <c r="JX58" i="4" s="1"/>
  <c r="JO58" i="4" s="1"/>
  <c r="JH113" i="4"/>
  <c r="JQ113" i="4" s="1"/>
  <c r="JG50" i="4"/>
  <c r="JP50" i="4" s="1"/>
  <c r="JG96" i="4"/>
  <c r="JP96" i="4" s="1"/>
  <c r="JJ51" i="4"/>
  <c r="JS51" i="4" s="1"/>
  <c r="JH79" i="4"/>
  <c r="JQ79" i="4" s="1"/>
  <c r="HJ86" i="4"/>
  <c r="HS86" i="4" s="1"/>
  <c r="HV86" i="4" s="1"/>
  <c r="HM86" i="4" s="1"/>
  <c r="HE49" i="4"/>
  <c r="HN49" i="4" s="1"/>
  <c r="HE104" i="4"/>
  <c r="HN104" i="4" s="1"/>
  <c r="HV104" i="4" s="1"/>
  <c r="HM104" i="4" s="1"/>
  <c r="HF105" i="4"/>
  <c r="HO105" i="4" s="1"/>
  <c r="HH106" i="4"/>
  <c r="HQ106" i="4" s="1"/>
  <c r="HV106" i="4" s="1"/>
  <c r="HM106" i="4" s="1"/>
  <c r="HG51" i="4"/>
  <c r="HP51" i="4" s="1"/>
  <c r="HF53" i="4"/>
  <c r="HO53" i="4" s="1"/>
  <c r="HV53" i="4" s="1"/>
  <c r="HM53" i="4" s="1"/>
  <c r="HH39" i="4"/>
  <c r="HQ39" i="4" s="1"/>
  <c r="HV39" i="4" s="1"/>
  <c r="HM39" i="4" s="1"/>
  <c r="HH13" i="4"/>
  <c r="HQ13" i="4" s="1"/>
  <c r="HV13" i="4" s="1"/>
  <c r="HM13" i="4" s="1"/>
  <c r="HG54" i="4"/>
  <c r="HP54" i="4" s="1"/>
  <c r="HV54" i="4" s="1"/>
  <c r="HM54" i="4" s="1"/>
  <c r="HG109" i="4"/>
  <c r="HP109" i="4" s="1"/>
  <c r="HV109" i="4" s="1"/>
  <c r="HM109" i="4" s="1"/>
  <c r="HI107" i="4"/>
  <c r="HR107" i="4" s="1"/>
  <c r="HV107" i="4" s="1"/>
  <c r="HM107" i="4" s="1"/>
  <c r="HG42" i="4"/>
  <c r="HP42" i="4" s="1"/>
  <c r="HV42" i="4" s="1"/>
  <c r="HM42" i="4" s="1"/>
  <c r="HL30" i="4"/>
  <c r="HU30" i="4" s="1"/>
  <c r="HG57" i="4"/>
  <c r="HP57" i="4" s="1"/>
  <c r="HH18" i="4"/>
  <c r="HQ18" i="4" s="1"/>
  <c r="HG63" i="4"/>
  <c r="HP63" i="4" s="1"/>
  <c r="FF67" i="4"/>
  <c r="FO67" i="4" s="1"/>
  <c r="FT67" i="4" s="1"/>
  <c r="FK67" i="4" s="1"/>
  <c r="FE57" i="4"/>
  <c r="FN57" i="4" s="1"/>
  <c r="FC112" i="4"/>
  <c r="FL112" i="4" s="1"/>
  <c r="FT112" i="4" s="1"/>
  <c r="FK112" i="4" s="1"/>
  <c r="FD59" i="4"/>
  <c r="FM59" i="4" s="1"/>
  <c r="FT59" i="4" s="1"/>
  <c r="FK59" i="4" s="1"/>
  <c r="FC101" i="4"/>
  <c r="FL101" i="4" s="1"/>
  <c r="FC19" i="4"/>
  <c r="FL19" i="4" s="1"/>
  <c r="FT19" i="4" s="1"/>
  <c r="FK19" i="4" s="1"/>
  <c r="FC61" i="4"/>
  <c r="FL61" i="4" s="1"/>
  <c r="FT61" i="4" s="1"/>
  <c r="FK61" i="4" s="1"/>
  <c r="FE115" i="4"/>
  <c r="FN115" i="4" s="1"/>
  <c r="FT115" i="4" s="1"/>
  <c r="FK115" i="4" s="1"/>
  <c r="FD49" i="4"/>
  <c r="FM49" i="4" s="1"/>
  <c r="FE77" i="4"/>
  <c r="FN77" i="4" s="1"/>
  <c r="FC23" i="4"/>
  <c r="FL23" i="4" s="1"/>
  <c r="FT23" i="4" s="1"/>
  <c r="FK23" i="4" s="1"/>
  <c r="FE50" i="4"/>
  <c r="FN50" i="4" s="1"/>
  <c r="FD78" i="4"/>
  <c r="FM78" i="4" s="1"/>
  <c r="FF48" i="4"/>
  <c r="FO48" i="4" s="1"/>
  <c r="FT48" i="4" s="1"/>
  <c r="FK48" i="4" s="1"/>
  <c r="FE51" i="4"/>
  <c r="FN51" i="4" s="1"/>
  <c r="FF79" i="4"/>
  <c r="FO79" i="4" s="1"/>
  <c r="BA111" i="4"/>
  <c r="BJ111" i="4" s="1"/>
  <c r="BN111" i="4" s="1"/>
  <c r="BE111" i="4" s="1"/>
  <c r="DA99" i="4"/>
  <c r="DJ99" i="4" s="1"/>
  <c r="BH113" i="4"/>
  <c r="AZ18" i="4"/>
  <c r="BI18" i="4" s="1"/>
  <c r="DA46" i="4"/>
  <c r="DJ46" i="4" s="1"/>
  <c r="DR46" i="4" s="1"/>
  <c r="DI46" i="4" s="1"/>
  <c r="DB73" i="4"/>
  <c r="DK73" i="4" s="1"/>
  <c r="DR73" i="4" s="1"/>
  <c r="DI73" i="4" s="1"/>
  <c r="BG114" i="4"/>
  <c r="BN114" i="4" s="1"/>
  <c r="BE114" i="4" s="1"/>
  <c r="DB47" i="4"/>
  <c r="DK47" i="4" s="1"/>
  <c r="DB49" i="4"/>
  <c r="DK49" i="4" s="1"/>
  <c r="AZ90" i="4"/>
  <c r="BI90" i="4" s="1"/>
  <c r="BN90" i="4" s="1"/>
  <c r="BE90" i="4" s="1"/>
  <c r="BJ118" i="4"/>
  <c r="BN118" i="4" s="1"/>
  <c r="BE118" i="4" s="1"/>
  <c r="DB50" i="4"/>
  <c r="DK50" i="4" s="1"/>
  <c r="AY105" i="4"/>
  <c r="BH105" i="4" s="1"/>
  <c r="AX62" i="4"/>
  <c r="BG62" i="4" s="1"/>
  <c r="BN62" i="4" s="1"/>
  <c r="BE62" i="4" s="1"/>
  <c r="DA51" i="4"/>
  <c r="DJ51" i="4" s="1"/>
  <c r="AW56" i="4"/>
  <c r="BF56" i="4" s="1"/>
  <c r="DA66" i="4"/>
  <c r="DJ66" i="4" s="1"/>
  <c r="JH53" i="4"/>
  <c r="JQ53" i="4" s="1"/>
  <c r="JX53" i="4" s="1"/>
  <c r="JO53" i="4" s="1"/>
  <c r="JJ117" i="4"/>
  <c r="JS117" i="4" s="1"/>
  <c r="JX117" i="4" s="1"/>
  <c r="JO117" i="4" s="1"/>
  <c r="JJ63" i="4"/>
  <c r="JS63" i="4" s="1"/>
  <c r="JK118" i="4"/>
  <c r="JT118" i="4" s="1"/>
  <c r="JX118" i="4" s="1"/>
  <c r="JO118" i="4" s="1"/>
  <c r="JH73" i="4"/>
  <c r="JQ73" i="4" s="1"/>
  <c r="JX73" i="4" s="1"/>
  <c r="JO73" i="4" s="1"/>
  <c r="JK29" i="4"/>
  <c r="JT29" i="4" s="1"/>
  <c r="JH65" i="4"/>
  <c r="JQ65" i="4" s="1"/>
  <c r="JM30" i="4"/>
  <c r="JV30" i="4" s="1"/>
  <c r="JI66" i="4"/>
  <c r="JR66" i="4" s="1"/>
  <c r="JK22" i="4"/>
  <c r="JT22" i="4" s="1"/>
  <c r="JX22" i="4" s="1"/>
  <c r="JO22" i="4" s="1"/>
  <c r="JJ67" i="4"/>
  <c r="JS67" i="4" s="1"/>
  <c r="JX67" i="4" s="1"/>
  <c r="JO67" i="4" s="1"/>
  <c r="JG14" i="4"/>
  <c r="JP14" i="4" s="1"/>
  <c r="JX14" i="4" s="1"/>
  <c r="JO14" i="4" s="1"/>
  <c r="JH59" i="4"/>
  <c r="JQ59" i="4" s="1"/>
  <c r="JX59" i="4" s="1"/>
  <c r="JO59" i="4" s="1"/>
  <c r="JI105" i="4"/>
  <c r="JR105" i="4" s="1"/>
  <c r="JI51" i="4"/>
  <c r="JR51" i="4" s="1"/>
  <c r="JG79" i="4"/>
  <c r="JP79" i="4" s="1"/>
  <c r="HH49" i="4"/>
  <c r="HQ49" i="4" s="1"/>
  <c r="HF50" i="4"/>
  <c r="HO50" i="4" s="1"/>
  <c r="HF78" i="4"/>
  <c r="HO78" i="4" s="1"/>
  <c r="HF99" i="4"/>
  <c r="HO99" i="4" s="1"/>
  <c r="HF51" i="4"/>
  <c r="HO51" i="4" s="1"/>
  <c r="HG38" i="4"/>
  <c r="HP38" i="4" s="1"/>
  <c r="HV38" i="4" s="1"/>
  <c r="HM38" i="4" s="1"/>
  <c r="HF94" i="4"/>
  <c r="HO94" i="4" s="1"/>
  <c r="HV94" i="4" s="1"/>
  <c r="HM94" i="4" s="1"/>
  <c r="HI29" i="4"/>
  <c r="HR29" i="4" s="1"/>
  <c r="HG83" i="4"/>
  <c r="HP83" i="4" s="1"/>
  <c r="HV83" i="4" s="1"/>
  <c r="HM83" i="4" s="1"/>
  <c r="HK30" i="4"/>
  <c r="HT30" i="4" s="1"/>
  <c r="HF57" i="4"/>
  <c r="HO57" i="4" s="1"/>
  <c r="HE112" i="4"/>
  <c r="HN112" i="4" s="1"/>
  <c r="HV112" i="4" s="1"/>
  <c r="HM112" i="4" s="1"/>
  <c r="HF17" i="4"/>
  <c r="HO17" i="4" s="1"/>
  <c r="HG18" i="4"/>
  <c r="HP18" i="4" s="1"/>
  <c r="HF73" i="4"/>
  <c r="HO73" i="4" s="1"/>
  <c r="HV73" i="4" s="1"/>
  <c r="HM73" i="4" s="1"/>
  <c r="HF114" i="4"/>
  <c r="HO114" i="4" s="1"/>
  <c r="HV114" i="4" s="1"/>
  <c r="HM114" i="4" s="1"/>
  <c r="HE19" i="4"/>
  <c r="HN19" i="4" s="1"/>
  <c r="HV19" i="4" s="1"/>
  <c r="HM19" i="4" s="1"/>
  <c r="HE58" i="4"/>
  <c r="HN58" i="4" s="1"/>
  <c r="HV58" i="4" s="1"/>
  <c r="HM58" i="4" s="1"/>
  <c r="HG74" i="4"/>
  <c r="HP74" i="4" s="1"/>
  <c r="HV74" i="4" s="1"/>
  <c r="HM74" i="4" s="1"/>
  <c r="HH48" i="4"/>
  <c r="HQ48" i="4" s="1"/>
  <c r="HV48" i="4" s="1"/>
  <c r="HM48" i="4" s="1"/>
  <c r="HH63" i="4"/>
  <c r="HQ63" i="4" s="1"/>
  <c r="FC80" i="4"/>
  <c r="FL80" i="4" s="1"/>
  <c r="FF55" i="4"/>
  <c r="FO55" i="4" s="1"/>
  <c r="FT55" i="4" s="1"/>
  <c r="FK55" i="4" s="1"/>
  <c r="FD96" i="4"/>
  <c r="FM96" i="4" s="1"/>
  <c r="FD15" i="4"/>
  <c r="FM15" i="4" s="1"/>
  <c r="FT15" i="4" s="1"/>
  <c r="FK15" i="4" s="1"/>
  <c r="FG111" i="4"/>
  <c r="FP111" i="4" s="1"/>
  <c r="FT111" i="4" s="1"/>
  <c r="FK111" i="4" s="1"/>
  <c r="FC72" i="4"/>
  <c r="FL72" i="4" s="1"/>
  <c r="FT72" i="4" s="1"/>
  <c r="FK72" i="4" s="1"/>
  <c r="FF18" i="4"/>
  <c r="FO18" i="4" s="1"/>
  <c r="FC49" i="4"/>
  <c r="FL49" i="4" s="1"/>
  <c r="FC77" i="4"/>
  <c r="FL77" i="4" s="1"/>
  <c r="FD50" i="4"/>
  <c r="FM50" i="4" s="1"/>
  <c r="FC78" i="4"/>
  <c r="FL78" i="4" s="1"/>
  <c r="FD79" i="4"/>
  <c r="FM79" i="4" s="1"/>
  <c r="DC70" i="4"/>
  <c r="DL70" i="4" s="1"/>
  <c r="AX99" i="4"/>
  <c r="BG99" i="4" s="1"/>
  <c r="BG113" i="4"/>
  <c r="AY18" i="4"/>
  <c r="BH18" i="4" s="1"/>
  <c r="AW46" i="4"/>
  <c r="BF46" i="4" s="1"/>
  <c r="BN46" i="4" s="1"/>
  <c r="BE46" i="4" s="1"/>
  <c r="AX73" i="4"/>
  <c r="BG73" i="4" s="1"/>
  <c r="BN73" i="4" s="1"/>
  <c r="BE73" i="4" s="1"/>
  <c r="DA101" i="4"/>
  <c r="DJ101" i="4" s="1"/>
  <c r="AY47" i="4"/>
  <c r="BH47" i="4" s="1"/>
  <c r="DC74" i="4"/>
  <c r="DL74" i="4" s="1"/>
  <c r="DR74" i="4" s="1"/>
  <c r="DI74" i="4" s="1"/>
  <c r="DD102" i="4"/>
  <c r="DM102" i="4" s="1"/>
  <c r="DR102" i="4" s="1"/>
  <c r="DI102" i="4" s="1"/>
  <c r="DD103" i="4"/>
  <c r="DM103" i="4" s="1"/>
  <c r="DA77" i="4"/>
  <c r="DJ77" i="4" s="1"/>
  <c r="DC89" i="4"/>
  <c r="DL89" i="4" s="1"/>
  <c r="DR89" i="4" s="1"/>
  <c r="DI89" i="4" s="1"/>
  <c r="DA23" i="4"/>
  <c r="DJ23" i="4" s="1"/>
  <c r="DR23" i="4" s="1"/>
  <c r="DI23" i="4" s="1"/>
  <c r="AY50" i="4"/>
  <c r="BH50" i="4" s="1"/>
  <c r="DC91" i="4"/>
  <c r="DL91" i="4" s="1"/>
  <c r="DR91" i="4" s="1"/>
  <c r="DI91" i="4" s="1"/>
  <c r="AX105" i="4"/>
  <c r="BG105" i="4" s="1"/>
  <c r="DC51" i="4"/>
  <c r="DL51" i="4" s="1"/>
  <c r="DA65" i="4"/>
  <c r="DJ65" i="4" s="1"/>
  <c r="DD79" i="4"/>
  <c r="DM79" i="4" s="1"/>
  <c r="DA93" i="4"/>
  <c r="DJ93" i="4" s="1"/>
  <c r="DR93" i="4" s="1"/>
  <c r="DI93" i="4" s="1"/>
  <c r="DB56" i="4"/>
  <c r="DK56" i="4" s="1"/>
  <c r="DA80" i="4"/>
  <c r="DJ80" i="4" s="1"/>
  <c r="DA14" i="4"/>
  <c r="DJ14" i="4" s="1"/>
  <c r="DR14" i="4" s="1"/>
  <c r="DI14" i="4" s="1"/>
  <c r="AY96" i="4"/>
  <c r="BH96" i="4" s="1"/>
  <c r="AZ43" i="4"/>
  <c r="BI43" i="4" s="1"/>
  <c r="BN43" i="4" s="1"/>
  <c r="BE43" i="4" s="1"/>
  <c r="AY57" i="4"/>
  <c r="BH57" i="4" s="1"/>
  <c r="JH62" i="4"/>
  <c r="JQ62" i="4" s="1"/>
  <c r="JX62" i="4" s="1"/>
  <c r="JO62" i="4" s="1"/>
  <c r="JH17" i="4"/>
  <c r="JQ17" i="4" s="1"/>
  <c r="JI63" i="4"/>
  <c r="JR63" i="4" s="1"/>
  <c r="JJ18" i="4"/>
  <c r="JS18" i="4" s="1"/>
  <c r="JH82" i="4"/>
  <c r="JQ82" i="4" s="1"/>
  <c r="JX82" i="4" s="1"/>
  <c r="JO82" i="4" s="1"/>
  <c r="JI38" i="4"/>
  <c r="JR38" i="4" s="1"/>
  <c r="JX38" i="4" s="1"/>
  <c r="JO38" i="4" s="1"/>
  <c r="JI74" i="4"/>
  <c r="JR74" i="4" s="1"/>
  <c r="JX74" i="4" s="1"/>
  <c r="JO74" i="4" s="1"/>
  <c r="JJ39" i="4"/>
  <c r="JS39" i="4" s="1"/>
  <c r="JX39" i="4" s="1"/>
  <c r="JO39" i="4" s="1"/>
  <c r="JJ75" i="4"/>
  <c r="JS75" i="4" s="1"/>
  <c r="JX75" i="4" s="1"/>
  <c r="JO75" i="4" s="1"/>
  <c r="JG31" i="4"/>
  <c r="JP31" i="4" s="1"/>
  <c r="JX31" i="4" s="1"/>
  <c r="JO31" i="4" s="1"/>
  <c r="JG77" i="4"/>
  <c r="JP77" i="4" s="1"/>
  <c r="JG23" i="4"/>
  <c r="JP23" i="4" s="1"/>
  <c r="JX23" i="4" s="1"/>
  <c r="JO23" i="4" s="1"/>
  <c r="JG69" i="4"/>
  <c r="JP69" i="4" s="1"/>
  <c r="JX69" i="4" s="1"/>
  <c r="JO69" i="4" s="1"/>
  <c r="JH105" i="4"/>
  <c r="JQ105" i="4" s="1"/>
  <c r="JH51" i="4"/>
  <c r="JQ51" i="4" s="1"/>
  <c r="JH88" i="4"/>
  <c r="JQ88" i="4" s="1"/>
  <c r="JX88" i="4" s="1"/>
  <c r="JO88" i="4" s="1"/>
  <c r="HI22" i="4"/>
  <c r="HR22" i="4" s="1"/>
  <c r="HV22" i="4" s="1"/>
  <c r="HM22" i="4" s="1"/>
  <c r="HG49" i="4"/>
  <c r="HP49" i="4" s="1"/>
  <c r="HE23" i="4"/>
  <c r="HN23" i="4" s="1"/>
  <c r="HV23" i="4" s="1"/>
  <c r="HM23" i="4" s="1"/>
  <c r="HH50" i="4"/>
  <c r="HQ50" i="4" s="1"/>
  <c r="HE78" i="4"/>
  <c r="HN78" i="4" s="1"/>
  <c r="HE99" i="4"/>
  <c r="HN99" i="4" s="1"/>
  <c r="HE51" i="4"/>
  <c r="HN51" i="4" s="1"/>
  <c r="HH67" i="4"/>
  <c r="HQ67" i="4" s="1"/>
  <c r="HV67" i="4" s="1"/>
  <c r="HM67" i="4" s="1"/>
  <c r="HG27" i="4"/>
  <c r="HP27" i="4" s="1"/>
  <c r="HV27" i="4" s="1"/>
  <c r="HM27" i="4" s="1"/>
  <c r="HF103" i="4"/>
  <c r="HO103" i="4" s="1"/>
  <c r="FG80" i="4"/>
  <c r="FP80" i="4" s="1"/>
  <c r="FC81" i="4"/>
  <c r="FL81" i="4" s="1"/>
  <c r="FT81" i="4" s="1"/>
  <c r="FK81" i="4" s="1"/>
  <c r="FC96" i="4"/>
  <c r="FL96" i="4" s="1"/>
  <c r="FE70" i="4"/>
  <c r="FN70" i="4" s="1"/>
  <c r="FE42" i="4"/>
  <c r="FN42" i="4" s="1"/>
  <c r="FT42" i="4" s="1"/>
  <c r="FK42" i="4" s="1"/>
  <c r="FF43" i="4"/>
  <c r="FO43" i="4" s="1"/>
  <c r="FT43" i="4" s="1"/>
  <c r="FK43" i="4" s="1"/>
  <c r="FF71" i="4"/>
  <c r="FO71" i="4" s="1"/>
  <c r="FT71" i="4" s="1"/>
  <c r="FK71" i="4" s="1"/>
  <c r="FE18" i="4"/>
  <c r="FN18" i="4" s="1"/>
  <c r="FD73" i="4"/>
  <c r="FM73" i="4" s="1"/>
  <c r="FT73" i="4" s="1"/>
  <c r="FK73" i="4" s="1"/>
  <c r="FD114" i="4"/>
  <c r="FM114" i="4" s="1"/>
  <c r="FT114" i="4" s="1"/>
  <c r="FK114" i="4" s="1"/>
  <c r="FE74" i="4"/>
  <c r="FN74" i="4" s="1"/>
  <c r="FT74" i="4" s="1"/>
  <c r="FK74" i="4" s="1"/>
  <c r="FC50" i="4"/>
  <c r="FL50" i="4" s="1"/>
  <c r="FC79" i="4"/>
  <c r="FL79" i="4" s="1"/>
  <c r="DB70" i="4"/>
  <c r="DK70" i="4" s="1"/>
  <c r="DA17" i="4"/>
  <c r="DJ17" i="4" s="1"/>
  <c r="DA58" i="4"/>
  <c r="DJ58" i="4" s="1"/>
  <c r="DR58" i="4" s="1"/>
  <c r="DI58" i="4" s="1"/>
  <c r="DF86" i="4"/>
  <c r="DO86" i="4" s="1"/>
  <c r="DR86" i="4" s="1"/>
  <c r="DI86" i="4" s="1"/>
  <c r="AW99" i="4"/>
  <c r="BF99" i="4" s="1"/>
  <c r="AW101" i="4"/>
  <c r="BF101" i="4" s="1"/>
  <c r="AX47" i="4"/>
  <c r="BG47" i="4" s="1"/>
  <c r="AY74" i="4"/>
  <c r="BH74" i="4" s="1"/>
  <c r="BN74" i="4" s="1"/>
  <c r="BE74" i="4" s="1"/>
  <c r="AZ102" i="4"/>
  <c r="BI102" i="4" s="1"/>
  <c r="BN102" i="4" s="1"/>
  <c r="BE102" i="4" s="1"/>
  <c r="DB103" i="4"/>
  <c r="DK103" i="4" s="1"/>
  <c r="DA49" i="4"/>
  <c r="DJ49" i="4" s="1"/>
  <c r="DD63" i="4"/>
  <c r="DM63" i="4" s="1"/>
  <c r="DC77" i="4"/>
  <c r="DL77" i="4" s="1"/>
  <c r="AY89" i="4"/>
  <c r="BH89" i="4" s="1"/>
  <c r="BN89" i="4" s="1"/>
  <c r="BE89" i="4" s="1"/>
  <c r="AW23" i="4"/>
  <c r="BF23" i="4" s="1"/>
  <c r="BN23" i="4" s="1"/>
  <c r="BE23" i="4" s="1"/>
  <c r="AX50" i="4"/>
  <c r="BG50" i="4" s="1"/>
  <c r="AY91" i="4"/>
  <c r="BH91" i="4" s="1"/>
  <c r="BN91" i="4" s="1"/>
  <c r="BE91" i="4" s="1"/>
  <c r="AZ51" i="4"/>
  <c r="BI51" i="4" s="1"/>
  <c r="DB65" i="4"/>
  <c r="DK65" i="4" s="1"/>
  <c r="DB79" i="4"/>
  <c r="DK79" i="4" s="1"/>
  <c r="AW93" i="4"/>
  <c r="BF93" i="4" s="1"/>
  <c r="BN93" i="4" s="1"/>
  <c r="BE93" i="4" s="1"/>
  <c r="AY56" i="4"/>
  <c r="BH56" i="4" s="1"/>
  <c r="DC25" i="4"/>
  <c r="DL25" i="4" s="1"/>
  <c r="DR25" i="4" s="1"/>
  <c r="DI25" i="4" s="1"/>
  <c r="DB53" i="4"/>
  <c r="DK53" i="4" s="1"/>
  <c r="DR53" i="4" s="1"/>
  <c r="DI53" i="4" s="1"/>
  <c r="DC66" i="4"/>
  <c r="DL66" i="4" s="1"/>
  <c r="AW80" i="4"/>
  <c r="BF80" i="4" s="1"/>
  <c r="DA40" i="4"/>
  <c r="DJ40" i="4" s="1"/>
  <c r="DR40" i="4" s="1"/>
  <c r="DI40" i="4" s="1"/>
  <c r="DD67" i="4"/>
  <c r="DM67" i="4" s="1"/>
  <c r="DR67" i="4" s="1"/>
  <c r="DI67" i="4" s="1"/>
  <c r="DC95" i="4"/>
  <c r="DL95" i="4" s="1"/>
  <c r="DR95" i="4" s="1"/>
  <c r="DI95" i="4" s="1"/>
  <c r="DB41" i="4"/>
  <c r="DK41" i="4" s="1"/>
  <c r="DR41" i="4" s="1"/>
  <c r="DI41" i="4" s="1"/>
  <c r="DA69" i="4"/>
  <c r="DJ69" i="4" s="1"/>
  <c r="DR69" i="4" s="1"/>
  <c r="DI69" i="4" s="1"/>
  <c r="JJ71" i="4"/>
  <c r="JS71" i="4" s="1"/>
  <c r="JX71" i="4" s="1"/>
  <c r="JO71" i="4" s="1"/>
  <c r="JG17" i="4"/>
  <c r="JP17" i="4" s="1"/>
  <c r="JG72" i="4"/>
  <c r="JP72" i="4" s="1"/>
  <c r="JX72" i="4" s="1"/>
  <c r="JO72" i="4" s="1"/>
  <c r="JI18" i="4"/>
  <c r="JR18" i="4" s="1"/>
  <c r="JI91" i="4"/>
  <c r="JR91" i="4" s="1"/>
  <c r="JX91" i="4" s="1"/>
  <c r="JO91" i="4" s="1"/>
  <c r="JI47" i="4"/>
  <c r="JR47" i="4" s="1"/>
  <c r="JI83" i="4"/>
  <c r="JR83" i="4" s="1"/>
  <c r="JX83" i="4" s="1"/>
  <c r="JO83" i="4" s="1"/>
  <c r="JJ48" i="4"/>
  <c r="JS48" i="4" s="1"/>
  <c r="JX48" i="4" s="1"/>
  <c r="JO48" i="4" s="1"/>
  <c r="JK85" i="4"/>
  <c r="JT85" i="4" s="1"/>
  <c r="JX85" i="4" s="1"/>
  <c r="JO85" i="4" s="1"/>
  <c r="JG40" i="4"/>
  <c r="JP40" i="4" s="1"/>
  <c r="JX40" i="4" s="1"/>
  <c r="JO40" i="4" s="1"/>
  <c r="JI77" i="4"/>
  <c r="JR77" i="4" s="1"/>
  <c r="JH32" i="4"/>
  <c r="JQ32" i="4" s="1"/>
  <c r="JX32" i="4" s="1"/>
  <c r="JO32" i="4" s="1"/>
  <c r="JH78" i="4"/>
  <c r="JQ78" i="4" s="1"/>
  <c r="JH114" i="4"/>
  <c r="JQ114" i="4" s="1"/>
  <c r="JX114" i="4" s="1"/>
  <c r="JO114" i="4" s="1"/>
  <c r="JG51" i="4"/>
  <c r="JP51" i="4" s="1"/>
  <c r="JG97" i="4"/>
  <c r="JP97" i="4" s="1"/>
  <c r="JX97" i="4" s="1"/>
  <c r="JO97" i="4" s="1"/>
  <c r="HF37" i="4"/>
  <c r="HO37" i="4" s="1"/>
  <c r="HV37" i="4" s="1"/>
  <c r="HM37" i="4" s="1"/>
  <c r="HG50" i="4"/>
  <c r="HP50" i="4" s="1"/>
  <c r="HI80" i="4"/>
  <c r="HR80" i="4" s="1"/>
  <c r="HF26" i="4"/>
  <c r="HO26" i="4" s="1"/>
  <c r="HF41" i="4"/>
  <c r="HO41" i="4" s="1"/>
  <c r="HV41" i="4" s="1"/>
  <c r="HM41" i="4" s="1"/>
  <c r="HF70" i="4"/>
  <c r="HO70" i="4" s="1"/>
  <c r="HF24" i="4"/>
  <c r="HO24" i="4" s="1"/>
  <c r="HV24" i="4" s="1"/>
  <c r="HM24" i="4" s="1"/>
  <c r="HG96" i="4"/>
  <c r="HP96" i="4" s="1"/>
  <c r="HI111" i="4"/>
  <c r="HR111" i="4" s="1"/>
  <c r="HV111" i="4" s="1"/>
  <c r="HM111" i="4" s="1"/>
  <c r="HH43" i="4"/>
  <c r="HQ43" i="4" s="1"/>
  <c r="HV43" i="4" s="1"/>
  <c r="HM43" i="4" s="1"/>
  <c r="HH71" i="4"/>
  <c r="HQ71" i="4" s="1"/>
  <c r="HV71" i="4" s="1"/>
  <c r="HM71" i="4" s="1"/>
  <c r="HF32" i="4"/>
  <c r="HO32" i="4" s="1"/>
  <c r="HV32" i="4" s="1"/>
  <c r="HM32" i="4" s="1"/>
  <c r="HE87" i="4"/>
  <c r="HN87" i="4" s="1"/>
  <c r="HV87" i="4" s="1"/>
  <c r="HM87" i="4" s="1"/>
  <c r="HE61" i="4"/>
  <c r="HN61" i="4" s="1"/>
  <c r="HV61" i="4" s="1"/>
  <c r="HM61" i="4" s="1"/>
  <c r="HG33" i="4"/>
  <c r="HP33" i="4" s="1"/>
  <c r="HV33" i="4" s="1"/>
  <c r="HM33" i="4" s="1"/>
  <c r="HH102" i="4"/>
  <c r="HQ102" i="4" s="1"/>
  <c r="HV102" i="4" s="1"/>
  <c r="HM102" i="4" s="1"/>
  <c r="HF62" i="4"/>
  <c r="HO62" i="4" s="1"/>
  <c r="HV62" i="4" s="1"/>
  <c r="HM62" i="4" s="1"/>
  <c r="HH103" i="4"/>
  <c r="HQ103" i="4" s="1"/>
  <c r="HE31" i="4"/>
  <c r="HN31" i="4" s="1"/>
  <c r="HV31" i="4" s="1"/>
  <c r="HM31" i="4" s="1"/>
  <c r="HH90" i="4"/>
  <c r="HQ90" i="4" s="1"/>
  <c r="HV90" i="4" s="1"/>
  <c r="HM90" i="4" s="1"/>
  <c r="FD66" i="4"/>
  <c r="FM66" i="4" s="1"/>
  <c r="FC14" i="4"/>
  <c r="FL14" i="4" s="1"/>
  <c r="FT14" i="4" s="1"/>
  <c r="FK14" i="4" s="1"/>
  <c r="FC69" i="4"/>
  <c r="FL69" i="4" s="1"/>
  <c r="FT69" i="4" s="1"/>
  <c r="FK69" i="4" s="1"/>
  <c r="FE96" i="4"/>
  <c r="FN96" i="4" s="1"/>
  <c r="FD70" i="4"/>
  <c r="FM70" i="4" s="1"/>
  <c r="FH86" i="4"/>
  <c r="FQ86" i="4" s="1"/>
  <c r="FT86" i="4" s="1"/>
  <c r="FK86" i="4" s="1"/>
  <c r="FF21" i="4"/>
  <c r="FO21" i="4" s="1"/>
  <c r="FT21" i="4" s="1"/>
  <c r="FK21" i="4" s="1"/>
  <c r="FF90" i="4"/>
  <c r="FO90" i="4" s="1"/>
  <c r="FT90" i="4" s="1"/>
  <c r="FK90" i="4" s="1"/>
  <c r="FF50" i="4"/>
  <c r="FO50" i="4" s="1"/>
  <c r="FE91" i="4"/>
  <c r="FN91" i="4" s="1"/>
  <c r="FT91" i="4" s="1"/>
  <c r="FK91" i="4" s="1"/>
  <c r="FF103" i="4"/>
  <c r="FO103" i="4" s="1"/>
  <c r="FD65" i="4"/>
  <c r="FM65" i="4" s="1"/>
  <c r="AY70" i="4"/>
  <c r="BH70" i="4" s="1"/>
  <c r="AW58" i="4"/>
  <c r="BF58" i="4" s="1"/>
  <c r="BN58" i="4" s="1"/>
  <c r="BE58" i="4" s="1"/>
  <c r="BB86" i="4"/>
  <c r="BK86" i="4" s="1"/>
  <c r="BN86" i="4" s="1"/>
  <c r="BE86" i="4" s="1"/>
  <c r="DB101" i="4"/>
  <c r="DK101" i="4" s="1"/>
  <c r="AZ103" i="4"/>
  <c r="BI103" i="4" s="1"/>
  <c r="AY49" i="4"/>
  <c r="BH49" i="4" s="1"/>
  <c r="DC63" i="4"/>
  <c r="DL63" i="4" s="1"/>
  <c r="AW77" i="4"/>
  <c r="BF77" i="4" s="1"/>
  <c r="DA104" i="4"/>
  <c r="DJ104" i="4" s="1"/>
  <c r="DR104" i="4" s="1"/>
  <c r="DI104" i="4" s="1"/>
  <c r="AZ50" i="4"/>
  <c r="BI50" i="4" s="1"/>
  <c r="DB78" i="4"/>
  <c r="DK78" i="4" s="1"/>
  <c r="DC42" i="4"/>
  <c r="DL42" i="4" s="1"/>
  <c r="DR42" i="4" s="1"/>
  <c r="DI42" i="4" s="1"/>
  <c r="DB24" i="4"/>
  <c r="DK24" i="4" s="1"/>
  <c r="DR24" i="4" s="1"/>
  <c r="DI24" i="4" s="1"/>
  <c r="AY51" i="4"/>
  <c r="BH51" i="4" s="1"/>
  <c r="AW65" i="4"/>
  <c r="BF65" i="4" s="1"/>
  <c r="DA79" i="4"/>
  <c r="DJ79" i="4" s="1"/>
  <c r="AX56" i="4"/>
  <c r="BG56" i="4" s="1"/>
  <c r="AY25" i="4"/>
  <c r="BH25" i="4" s="1"/>
  <c r="BN25" i="4" s="1"/>
  <c r="BE25" i="4" s="1"/>
  <c r="AX53" i="4"/>
  <c r="BG53" i="4" s="1"/>
  <c r="BN53" i="4" s="1"/>
  <c r="BE53" i="4" s="1"/>
  <c r="AY66" i="4"/>
  <c r="BH66" i="4" s="1"/>
  <c r="DE80" i="4"/>
  <c r="DN80" i="4" s="1"/>
  <c r="DE107" i="4"/>
  <c r="DN107" i="4" s="1"/>
  <c r="DR107" i="4" s="1"/>
  <c r="DI107" i="4" s="1"/>
  <c r="DA97" i="4"/>
  <c r="DJ97" i="4" s="1"/>
  <c r="DR97" i="4" s="1"/>
  <c r="DI97" i="4" s="1"/>
  <c r="AW40" i="4"/>
  <c r="BF40" i="4" s="1"/>
  <c r="BN40" i="4" s="1"/>
  <c r="BE40" i="4" s="1"/>
  <c r="AZ67" i="4"/>
  <c r="BI67" i="4" s="1"/>
  <c r="BN67" i="4" s="1"/>
  <c r="BE67" i="4" s="1"/>
  <c r="AY95" i="4"/>
  <c r="BH95" i="4" s="1"/>
  <c r="BN95" i="4" s="1"/>
  <c r="BE95" i="4" s="1"/>
  <c r="AW14" i="4"/>
  <c r="BF14" i="4" s="1"/>
  <c r="BN14" i="4" s="1"/>
  <c r="BE14" i="4" s="1"/>
  <c r="AX41" i="4"/>
  <c r="BG41" i="4" s="1"/>
  <c r="BN41" i="4" s="1"/>
  <c r="BE41" i="4" s="1"/>
  <c r="AW69" i="4"/>
  <c r="BF69" i="4" s="1"/>
  <c r="BN69" i="4" s="1"/>
  <c r="BE69" i="4" s="1"/>
  <c r="AW57" i="4"/>
  <c r="BF57" i="4" s="1"/>
  <c r="BA85" i="4"/>
  <c r="BJ85" i="4" s="1"/>
  <c r="BN85" i="4" s="1"/>
  <c r="BE85" i="4" s="1"/>
  <c r="BF112" i="4"/>
  <c r="BN112" i="4" s="1"/>
  <c r="BE112" i="4" s="1"/>
  <c r="JG80" i="4"/>
  <c r="JP80" i="4" s="1"/>
  <c r="JH26" i="4"/>
  <c r="JQ26" i="4" s="1"/>
  <c r="JG81" i="4"/>
  <c r="JP81" i="4" s="1"/>
  <c r="JX81" i="4" s="1"/>
  <c r="JO81" i="4" s="1"/>
  <c r="JI27" i="4"/>
  <c r="JR27" i="4" s="1"/>
  <c r="JX27" i="4" s="1"/>
  <c r="JO27" i="4" s="1"/>
  <c r="JH101" i="4"/>
  <c r="JQ101" i="4" s="1"/>
  <c r="JH47" i="4"/>
  <c r="JQ47" i="4" s="1"/>
  <c r="JG93" i="4"/>
  <c r="JP93" i="4" s="1"/>
  <c r="JX93" i="4" s="1"/>
  <c r="JO93" i="4" s="1"/>
  <c r="JI57" i="4"/>
  <c r="JR57" i="4" s="1"/>
  <c r="JH94" i="4"/>
  <c r="JQ94" i="4" s="1"/>
  <c r="JX94" i="4" s="1"/>
  <c r="JO94" i="4" s="1"/>
  <c r="JJ49" i="4"/>
  <c r="JS49" i="4" s="1"/>
  <c r="JL86" i="4"/>
  <c r="JU86" i="4" s="1"/>
  <c r="JX86" i="4" s="1"/>
  <c r="JO86" i="4" s="1"/>
  <c r="JH41" i="4"/>
  <c r="JQ41" i="4" s="1"/>
  <c r="JX41" i="4" s="1"/>
  <c r="JO41" i="4" s="1"/>
  <c r="JG78" i="4"/>
  <c r="JP78" i="4" s="1"/>
  <c r="JH15" i="4"/>
  <c r="JQ15" i="4" s="1"/>
  <c r="JX15" i="4" s="1"/>
  <c r="JO15" i="4" s="1"/>
  <c r="JG61" i="4"/>
  <c r="JP61" i="4" s="1"/>
  <c r="JX61" i="4" s="1"/>
  <c r="JO61" i="4" s="1"/>
  <c r="JJ106" i="4"/>
  <c r="JS106" i="4" s="1"/>
  <c r="JX106" i="4" s="1"/>
  <c r="JO106" i="4" s="1"/>
  <c r="HE50" i="4"/>
  <c r="HN50" i="4" s="1"/>
  <c r="HG91" i="4"/>
  <c r="HP91" i="4" s="1"/>
  <c r="HV91" i="4" s="1"/>
  <c r="HM91" i="4" s="1"/>
  <c r="HE93" i="4"/>
  <c r="HN93" i="4" s="1"/>
  <c r="HV93" i="4" s="1"/>
  <c r="HM93" i="4" s="1"/>
  <c r="HE80" i="4"/>
  <c r="HN80" i="4" s="1"/>
  <c r="HG66" i="4"/>
  <c r="HP66" i="4" s="1"/>
  <c r="HE26" i="4"/>
  <c r="HN26" i="4" s="1"/>
  <c r="HE81" i="4"/>
  <c r="HN81" i="4" s="1"/>
  <c r="HV81" i="4" s="1"/>
  <c r="HM81" i="4" s="1"/>
  <c r="HE69" i="4"/>
  <c r="HN69" i="4" s="1"/>
  <c r="HV69" i="4" s="1"/>
  <c r="HM69" i="4" s="1"/>
  <c r="HG70" i="4"/>
  <c r="HP70" i="4" s="1"/>
  <c r="HF96" i="4"/>
  <c r="HO96" i="4" s="1"/>
  <c r="HE17" i="4"/>
  <c r="HN17" i="4" s="1"/>
  <c r="FC66" i="4"/>
  <c r="FL66" i="4" s="1"/>
  <c r="FD94" i="4"/>
  <c r="FM94" i="4" s="1"/>
  <c r="FT94" i="4" s="1"/>
  <c r="FK94" i="4" s="1"/>
  <c r="FC40" i="4"/>
  <c r="FL40" i="4" s="1"/>
  <c r="FT40" i="4" s="1"/>
  <c r="FK40" i="4" s="1"/>
  <c r="FE95" i="4"/>
  <c r="FN95" i="4" s="1"/>
  <c r="FT95" i="4" s="1"/>
  <c r="FK95" i="4" s="1"/>
  <c r="FE16" i="4"/>
  <c r="FN16" i="4" s="1"/>
  <c r="FT16" i="4" s="1"/>
  <c r="FK16" i="4" s="1"/>
  <c r="FG85" i="4"/>
  <c r="FP85" i="4" s="1"/>
  <c r="FT85" i="4" s="1"/>
  <c r="FK85" i="4" s="1"/>
  <c r="FC87" i="4"/>
  <c r="FL87" i="4" s="1"/>
  <c r="FT87" i="4" s="1"/>
  <c r="FK87" i="4" s="1"/>
  <c r="FD88" i="4"/>
  <c r="FM88" i="4" s="1"/>
  <c r="FT88" i="4" s="1"/>
  <c r="FK88" i="4" s="1"/>
  <c r="FF63" i="4"/>
  <c r="FO63" i="4" s="1"/>
  <c r="FD103" i="4"/>
  <c r="FM103" i="4" s="1"/>
  <c r="FC65" i="4"/>
  <c r="FL65" i="4" s="1"/>
  <c r="FC93" i="4"/>
  <c r="FL93" i="4" s="1"/>
  <c r="FT93" i="4" s="1"/>
  <c r="FK93" i="4" s="1"/>
  <c r="AX70" i="4"/>
  <c r="BG70" i="4" s="1"/>
  <c r="DD18" i="4"/>
  <c r="DM18" i="4" s="1"/>
  <c r="DB59" i="4"/>
  <c r="DK59" i="4" s="1"/>
  <c r="DR59" i="4" s="1"/>
  <c r="DI59" i="4" s="1"/>
  <c r="DA87" i="4"/>
  <c r="DJ87" i="4" s="1"/>
  <c r="DR87" i="4" s="1"/>
  <c r="DI87" i="4" s="1"/>
  <c r="AX101" i="4"/>
  <c r="BG101" i="4" s="1"/>
  <c r="DD21" i="4"/>
  <c r="DM21" i="4" s="1"/>
  <c r="DR21" i="4" s="1"/>
  <c r="DI21" i="4" s="1"/>
  <c r="AX103" i="4"/>
  <c r="BG103" i="4" s="1"/>
  <c r="DE22" i="4"/>
  <c r="DN22" i="4" s="1"/>
  <c r="DR22" i="4" s="1"/>
  <c r="DI22" i="4" s="1"/>
  <c r="AZ49" i="4"/>
  <c r="BI49" i="4" s="1"/>
  <c r="AZ63" i="4"/>
  <c r="BI63" i="4" s="1"/>
  <c r="AY77" i="4"/>
  <c r="BH77" i="4" s="1"/>
  <c r="AW104" i="4"/>
  <c r="BF104" i="4" s="1"/>
  <c r="BN104" i="4" s="1"/>
  <c r="BE104" i="4" s="1"/>
  <c r="DA50" i="4"/>
  <c r="DJ50" i="4" s="1"/>
  <c r="DA78" i="4"/>
  <c r="DJ78" i="4" s="1"/>
  <c r="AY42" i="4"/>
  <c r="BH42" i="4" s="1"/>
  <c r="BN42" i="4" s="1"/>
  <c r="BE42" i="4" s="1"/>
  <c r="AX24" i="4"/>
  <c r="BG24" i="4" s="1"/>
  <c r="BN24" i="4" s="1"/>
  <c r="BE24" i="4" s="1"/>
  <c r="AX51" i="4"/>
  <c r="BG51" i="4" s="1"/>
  <c r="AX65" i="4"/>
  <c r="BG65" i="4" s="1"/>
  <c r="AZ79" i="4"/>
  <c r="BI79" i="4" s="1"/>
  <c r="DA56" i="4"/>
  <c r="DJ56" i="4" s="1"/>
  <c r="AX66" i="4"/>
  <c r="BG66" i="4" s="1"/>
  <c r="BA80" i="4"/>
  <c r="BJ80" i="4" s="1"/>
  <c r="BA107" i="4"/>
  <c r="BJ107" i="4" s="1"/>
  <c r="BN107" i="4" s="1"/>
  <c r="BE107" i="4" s="1"/>
  <c r="AW97" i="4"/>
  <c r="BF97" i="4" s="1"/>
  <c r="BN97" i="4" s="1"/>
  <c r="BE97" i="4" s="1"/>
  <c r="DB96" i="4"/>
  <c r="DK96" i="4" s="1"/>
  <c r="DD110" i="4"/>
  <c r="DM110" i="4" s="1"/>
  <c r="DR110" i="4" s="1"/>
  <c r="DI110" i="4" s="1"/>
  <c r="DB15" i="4"/>
  <c r="DK15" i="4" s="1"/>
  <c r="DR15" i="4" s="1"/>
  <c r="DI15" i="4" s="1"/>
  <c r="DC16" i="4"/>
  <c r="DL16" i="4" s="1"/>
  <c r="DR16" i="4" s="1"/>
  <c r="DI16" i="4" s="1"/>
  <c r="DC54" i="4"/>
  <c r="DL54" i="4" s="1"/>
  <c r="DR54" i="4" s="1"/>
  <c r="DI54" i="4" s="1"/>
  <c r="DD55" i="4"/>
  <c r="DM55" i="4" s="1"/>
  <c r="DR55" i="4" s="1"/>
  <c r="DI55" i="4" s="1"/>
  <c r="AX96" i="4"/>
  <c r="BG96" i="4" s="1"/>
  <c r="AZ71" i="4"/>
  <c r="BI71" i="4" s="1"/>
  <c r="BN71" i="4" s="1"/>
  <c r="BE71" i="4" s="1"/>
  <c r="DC83" i="4"/>
  <c r="DL83" i="4" s="1"/>
  <c r="DR83" i="4" s="1"/>
  <c r="DI83" i="4" s="1"/>
  <c r="AZ55" i="4"/>
  <c r="BI55" i="4" s="1"/>
  <c r="BN55" i="4" s="1"/>
  <c r="BE55" i="4" s="1"/>
  <c r="AW96" i="4"/>
  <c r="BF96" i="4" s="1"/>
  <c r="DD13" i="4"/>
  <c r="DM13" i="4" s="1"/>
  <c r="DR13" i="4" s="1"/>
  <c r="DI13" i="4" s="1"/>
  <c r="DB57" i="4"/>
  <c r="DK57" i="4" s="1"/>
  <c r="DE85" i="4"/>
  <c r="DN85" i="4" s="1"/>
  <c r="DR85" i="4" s="1"/>
  <c r="DI85" i="4" s="1"/>
  <c r="AZ13" i="4"/>
  <c r="BI13" i="4" s="1"/>
  <c r="BN13" i="4" s="1"/>
  <c r="BE13" i="4" s="1"/>
  <c r="DA81" i="4"/>
  <c r="DJ81" i="4" s="1"/>
  <c r="DR81" i="4" s="1"/>
  <c r="DI81" i="4" s="1"/>
  <c r="AY16" i="4"/>
  <c r="BH16" i="4" s="1"/>
  <c r="BN16" i="4" s="1"/>
  <c r="BE16" i="4" s="1"/>
  <c r="DA57" i="4"/>
  <c r="DJ57" i="4" s="1"/>
  <c r="AX94" i="4"/>
  <c r="BG94" i="4" s="1"/>
  <c r="BN94" i="4" s="1"/>
  <c r="BE94" i="4" s="1"/>
  <c r="DB82" i="4"/>
  <c r="DK82" i="4" s="1"/>
  <c r="DR82" i="4" s="1"/>
  <c r="DI82" i="4" s="1"/>
  <c r="DC57" i="4"/>
  <c r="DL57" i="4" s="1"/>
  <c r="DB98" i="4"/>
  <c r="DK98" i="4" s="1"/>
  <c r="DR98" i="4" s="1"/>
  <c r="DI98" i="4" s="1"/>
  <c r="AX82" i="4"/>
  <c r="BG82" i="4" s="1"/>
  <c r="BN82" i="4" s="1"/>
  <c r="BE82" i="4" s="1"/>
  <c r="AX57" i="4"/>
  <c r="BG57" i="4" s="1"/>
  <c r="AX98" i="4"/>
  <c r="BG98" i="4" s="1"/>
  <c r="BN98" i="4" s="1"/>
  <c r="BE98" i="4" s="1"/>
  <c r="DC109" i="4"/>
  <c r="DL109" i="4" s="1"/>
  <c r="DR109" i="4" s="1"/>
  <c r="DI109" i="4" s="1"/>
  <c r="DC96" i="4"/>
  <c r="DL96" i="4" s="1"/>
  <c r="DD43" i="4"/>
  <c r="DM43" i="4" s="1"/>
  <c r="DR43" i="4" s="1"/>
  <c r="DI43" i="4" s="1"/>
  <c r="DD71" i="4"/>
  <c r="DM71" i="4" s="1"/>
  <c r="DR71" i="4" s="1"/>
  <c r="DI71" i="4" s="1"/>
  <c r="DA112" i="4"/>
  <c r="DJ112" i="4" s="1"/>
  <c r="DR112" i="4" s="1"/>
  <c r="DI112" i="4" s="1"/>
  <c r="MX6" i="1"/>
  <c r="NG6" i="1" s="1"/>
  <c r="MV7" i="1"/>
  <c r="NE7" i="1" s="1"/>
  <c r="MX8" i="1"/>
  <c r="NG8" i="1" s="1"/>
  <c r="MY8" i="1"/>
  <c r="NH8" i="1" s="1"/>
  <c r="MS16" i="1"/>
  <c r="NB16" i="1" s="1"/>
  <c r="MT24" i="1"/>
  <c r="NC24" i="1" s="1"/>
  <c r="MW9" i="1"/>
  <c r="NF9" i="1" s="1"/>
  <c r="MT17" i="1"/>
  <c r="NC17" i="1" s="1"/>
  <c r="MY10" i="1"/>
  <c r="NH10" i="1" s="1"/>
  <c r="MZ18" i="1"/>
  <c r="NI18" i="1" s="1"/>
  <c r="MT26" i="1"/>
  <c r="NC26" i="1" s="1"/>
  <c r="JH11" i="4"/>
  <c r="JQ11" i="4" s="1"/>
  <c r="JX11" i="4" s="1"/>
  <c r="JO11" i="4" s="1"/>
  <c r="MZ11" i="1"/>
  <c r="NI11" i="1" s="1"/>
  <c r="MV27" i="1"/>
  <c r="NE27" i="1" s="1"/>
  <c r="MY27" i="1"/>
  <c r="NH27" i="1" s="1"/>
  <c r="MV12" i="1"/>
  <c r="NE12" i="1" s="1"/>
  <c r="MU12" i="1"/>
  <c r="ND12" i="1" s="1"/>
  <c r="MW28" i="1"/>
  <c r="NF28" i="1" s="1"/>
  <c r="MS5" i="1"/>
  <c r="NB5" i="1" s="1"/>
  <c r="MT5" i="1"/>
  <c r="NC5" i="1" s="1"/>
  <c r="MS13" i="1"/>
  <c r="NB13" i="1" s="1"/>
  <c r="MV13" i="1"/>
  <c r="NE13" i="1" s="1"/>
  <c r="MU13" i="1"/>
  <c r="ND13" i="1" s="1"/>
  <c r="MY21" i="1"/>
  <c r="NH21" i="1" s="1"/>
  <c r="MS29" i="1"/>
  <c r="NB29" i="1" s="1"/>
  <c r="MW29" i="1"/>
  <c r="NF29" i="1" s="1"/>
  <c r="MS14" i="1"/>
  <c r="NB14" i="1" s="1"/>
  <c r="MU14" i="1"/>
  <c r="ND14" i="1" s="1"/>
  <c r="MY22" i="1"/>
  <c r="NH22" i="1" s="1"/>
  <c r="MS30" i="1"/>
  <c r="NB30" i="1" s="1"/>
  <c r="MW30" i="1"/>
  <c r="NF30" i="1" s="1"/>
  <c r="MV23" i="1"/>
  <c r="NE23" i="1" s="1"/>
  <c r="MX31" i="1"/>
  <c r="NG31" i="1" s="1"/>
  <c r="JV30" i="1"/>
  <c r="KE30" i="1" s="1"/>
  <c r="JT30" i="1"/>
  <c r="KC30" i="1" s="1"/>
  <c r="JX8" i="1"/>
  <c r="KG8" i="1" s="1"/>
  <c r="JZ20" i="1"/>
  <c r="KI20" i="1" s="1"/>
  <c r="JU18" i="1"/>
  <c r="KD18" i="1" s="1"/>
  <c r="KA9" i="1"/>
  <c r="KJ9" i="1" s="1"/>
  <c r="JY21" i="1"/>
  <c r="KH21" i="1" s="1"/>
  <c r="JX10" i="1"/>
  <c r="KG10" i="1" s="1"/>
  <c r="JV22" i="1"/>
  <c r="KE22" i="1" s="1"/>
  <c r="JZ11" i="1"/>
  <c r="KI11" i="1" s="1"/>
  <c r="JZ23" i="1"/>
  <c r="KI23" i="1" s="1"/>
  <c r="JW12" i="1"/>
  <c r="KF12" i="1" s="1"/>
  <c r="JZ15" i="1"/>
  <c r="KI15" i="1" s="1"/>
  <c r="JX6" i="1"/>
  <c r="KG6" i="1" s="1"/>
  <c r="JT6" i="1"/>
  <c r="KC6" i="1" s="1"/>
  <c r="JT24" i="1"/>
  <c r="KC24" i="1" s="1"/>
  <c r="JZ13" i="1"/>
  <c r="KI13" i="1" s="1"/>
  <c r="MY6" i="1"/>
  <c r="NH6" i="1" s="1"/>
  <c r="MZ7" i="1"/>
  <c r="NI7" i="1" s="1"/>
  <c r="MW16" i="1"/>
  <c r="NF16" i="1" s="1"/>
  <c r="MV24" i="1"/>
  <c r="NE24" i="1" s="1"/>
  <c r="MX17" i="1"/>
  <c r="NG17" i="1" s="1"/>
  <c r="MS25" i="1"/>
  <c r="NB25" i="1" s="1"/>
  <c r="MW25" i="1"/>
  <c r="NF25" i="1" s="1"/>
  <c r="MW10" i="1"/>
  <c r="NF10" i="1" s="1"/>
  <c r="MT18" i="1"/>
  <c r="NC18" i="1" s="1"/>
  <c r="MY26" i="1"/>
  <c r="NH26" i="1" s="1"/>
  <c r="MX11" i="1"/>
  <c r="NG11" i="1" s="1"/>
  <c r="MT11" i="1"/>
  <c r="NC11" i="1" s="1"/>
  <c r="MV19" i="1"/>
  <c r="NE19" i="1" s="1"/>
  <c r="MU19" i="1"/>
  <c r="ND19" i="1" s="1"/>
  <c r="MT27" i="1"/>
  <c r="NC27" i="1" s="1"/>
  <c r="MX27" i="1"/>
  <c r="NG27" i="1" s="1"/>
  <c r="MZ12" i="1"/>
  <c r="NI12" i="1" s="1"/>
  <c r="MS20" i="1"/>
  <c r="NB20" i="1" s="1"/>
  <c r="MW20" i="1"/>
  <c r="NF20" i="1" s="1"/>
  <c r="MZ28" i="1"/>
  <c r="NI28" i="1" s="1"/>
  <c r="MW21" i="1"/>
  <c r="NF21" i="1" s="1"/>
  <c r="MV14" i="1"/>
  <c r="NE14" i="1" s="1"/>
  <c r="MW22" i="1"/>
  <c r="NF22" i="1" s="1"/>
  <c r="MS15" i="1"/>
  <c r="NB15" i="1" s="1"/>
  <c r="MW15" i="1"/>
  <c r="NF15" i="1" s="1"/>
  <c r="MX23" i="1"/>
  <c r="NG23" i="1" s="1"/>
  <c r="MZ23" i="1"/>
  <c r="NI23" i="1" s="1"/>
  <c r="MS31" i="1"/>
  <c r="NB31" i="1" s="1"/>
  <c r="JX30" i="1"/>
  <c r="KG30" i="1" s="1"/>
  <c r="JY30" i="1"/>
  <c r="KH30" i="1" s="1"/>
  <c r="JZ19" i="1"/>
  <c r="KI19" i="1" s="1"/>
  <c r="JU31" i="1"/>
  <c r="KD31" i="1" s="1"/>
  <c r="JT31" i="1"/>
  <c r="KC31" i="1" s="1"/>
  <c r="JX20" i="1"/>
  <c r="KG20" i="1" s="1"/>
  <c r="JW18" i="1"/>
  <c r="KF18" i="1" s="1"/>
  <c r="JU9" i="1"/>
  <c r="KD9" i="1" s="1"/>
  <c r="KA21" i="1"/>
  <c r="KJ21" i="1" s="1"/>
  <c r="JT10" i="1"/>
  <c r="KC10" i="1" s="1"/>
  <c r="JX11" i="1"/>
  <c r="KG11" i="1" s="1"/>
  <c r="JU23" i="1"/>
  <c r="KD23" i="1" s="1"/>
  <c r="KA12" i="1"/>
  <c r="KJ12" i="1" s="1"/>
  <c r="MW6" i="1"/>
  <c r="NF6" i="1" s="1"/>
  <c r="MS8" i="1"/>
  <c r="NB8" i="1" s="1"/>
  <c r="MW8" i="1"/>
  <c r="NF8" i="1" s="1"/>
  <c r="MU16" i="1"/>
  <c r="ND16" i="1" s="1"/>
  <c r="MS9" i="1"/>
  <c r="NB9" i="1" s="1"/>
  <c r="MV9" i="1"/>
  <c r="NE9" i="1" s="1"/>
  <c r="MU9" i="1"/>
  <c r="ND9" i="1" s="1"/>
  <c r="MY17" i="1"/>
  <c r="NH17" i="1" s="1"/>
  <c r="MX18" i="1"/>
  <c r="NG18" i="1" s="1"/>
  <c r="MS26" i="1"/>
  <c r="NB26" i="1" s="1"/>
  <c r="MW26" i="1"/>
  <c r="NF26" i="1" s="1"/>
  <c r="JG5" i="4"/>
  <c r="JP5" i="4" s="1"/>
  <c r="JX5" i="4" s="1"/>
  <c r="JO5" i="4" s="1"/>
  <c r="MU28" i="1"/>
  <c r="ND28" i="1" s="1"/>
  <c r="MY5" i="1"/>
  <c r="NH5" i="1" s="1"/>
  <c r="MZ13" i="1"/>
  <c r="NI13" i="1" s="1"/>
  <c r="MU29" i="1"/>
  <c r="ND29" i="1" s="1"/>
  <c r="MZ29" i="1"/>
  <c r="NI29" i="1" s="1"/>
  <c r="MZ14" i="1"/>
  <c r="NI14" i="1" s="1"/>
  <c r="MZ30" i="1"/>
  <c r="NI30" i="1" s="1"/>
  <c r="MU15" i="1"/>
  <c r="ND15" i="1" s="1"/>
  <c r="MT23" i="1"/>
  <c r="NC23" i="1" s="1"/>
  <c r="JW19" i="1"/>
  <c r="KF19" i="1" s="1"/>
  <c r="JX31" i="1"/>
  <c r="KG31" i="1" s="1"/>
  <c r="JY8" i="1"/>
  <c r="KH8" i="1" s="1"/>
  <c r="JV20" i="1"/>
  <c r="KE20" i="1" s="1"/>
  <c r="KA18" i="1"/>
  <c r="KJ18" i="1" s="1"/>
  <c r="JX9" i="1"/>
  <c r="KG9" i="1" s="1"/>
  <c r="JZ22" i="1"/>
  <c r="KI22" i="1" s="1"/>
  <c r="JX22" i="1"/>
  <c r="KG22" i="1" s="1"/>
  <c r="JT23" i="1"/>
  <c r="KC23" i="1" s="1"/>
  <c r="JV12" i="1"/>
  <c r="KE12" i="1" s="1"/>
  <c r="MX7" i="1"/>
  <c r="NG7" i="1" s="1"/>
  <c r="MT7" i="1"/>
  <c r="NC7" i="1" s="1"/>
  <c r="MU8" i="1"/>
  <c r="ND8" i="1" s="1"/>
  <c r="MV16" i="1"/>
  <c r="NE16" i="1" s="1"/>
  <c r="MX24" i="1"/>
  <c r="NG24" i="1" s="1"/>
  <c r="MY24" i="1"/>
  <c r="NH24" i="1" s="1"/>
  <c r="MZ9" i="1"/>
  <c r="NI9" i="1" s="1"/>
  <c r="MW17" i="1"/>
  <c r="NF17" i="1" s="1"/>
  <c r="MZ25" i="1"/>
  <c r="NI25" i="1" s="1"/>
  <c r="MY25" i="1"/>
  <c r="NH25" i="1" s="1"/>
  <c r="MS10" i="1"/>
  <c r="NB10" i="1" s="1"/>
  <c r="MU10" i="1"/>
  <c r="ND10" i="1" s="1"/>
  <c r="MY18" i="1"/>
  <c r="NH18" i="1" s="1"/>
  <c r="MU26" i="1"/>
  <c r="ND26" i="1" s="1"/>
  <c r="MY11" i="1"/>
  <c r="NH11" i="1" s="1"/>
  <c r="MZ19" i="1"/>
  <c r="NI19" i="1" s="1"/>
  <c r="MS27" i="1"/>
  <c r="NB27" i="1" s="1"/>
  <c r="MU27" i="1"/>
  <c r="ND27" i="1" s="1"/>
  <c r="MT12" i="1"/>
  <c r="NC12" i="1" s="1"/>
  <c r="MV20" i="1"/>
  <c r="NE20" i="1" s="1"/>
  <c r="MU20" i="1"/>
  <c r="ND20" i="1" s="1"/>
  <c r="MV28" i="1"/>
  <c r="NE28" i="1" s="1"/>
  <c r="MT13" i="1"/>
  <c r="NC13" i="1" s="1"/>
  <c r="MS21" i="1"/>
  <c r="NB21" i="1" s="1"/>
  <c r="MV21" i="1"/>
  <c r="NE21" i="1" s="1"/>
  <c r="MU21" i="1"/>
  <c r="ND21" i="1" s="1"/>
  <c r="MV29" i="1"/>
  <c r="NE29" i="1" s="1"/>
  <c r="MT14" i="1"/>
  <c r="NC14" i="1" s="1"/>
  <c r="MS22" i="1"/>
  <c r="NB22" i="1" s="1"/>
  <c r="MU22" i="1"/>
  <c r="ND22" i="1" s="1"/>
  <c r="MV15" i="1"/>
  <c r="NE15" i="1" s="1"/>
  <c r="MZ31" i="1"/>
  <c r="NI31" i="1" s="1"/>
  <c r="KA30" i="1"/>
  <c r="KJ30" i="1" s="1"/>
  <c r="JU19" i="1"/>
  <c r="KD19" i="1" s="1"/>
  <c r="JT19" i="1"/>
  <c r="KC19" i="1" s="1"/>
  <c r="KA31" i="1"/>
  <c r="KJ31" i="1" s="1"/>
  <c r="KA8" i="1"/>
  <c r="KJ8" i="1" s="1"/>
  <c r="JW8" i="1"/>
  <c r="KF8" i="1" s="1"/>
  <c r="JV18" i="1"/>
  <c r="KE18" i="1" s="1"/>
  <c r="JZ18" i="1"/>
  <c r="KI18" i="1" s="1"/>
  <c r="JW21" i="1"/>
  <c r="KF21" i="1" s="1"/>
  <c r="JU21" i="1"/>
  <c r="KD21" i="1" s="1"/>
  <c r="JZ10" i="1"/>
  <c r="KI10" i="1" s="1"/>
  <c r="JY10" i="1"/>
  <c r="KH10" i="1" s="1"/>
  <c r="JW10" i="1"/>
  <c r="KF10" i="1" s="1"/>
  <c r="JU11" i="1"/>
  <c r="KD11" i="1" s="1"/>
  <c r="JZ12" i="1"/>
  <c r="KI12" i="1" s="1"/>
  <c r="JT15" i="1"/>
  <c r="KC15" i="1" s="1"/>
  <c r="KA6" i="1"/>
  <c r="KJ6" i="1" s="1"/>
  <c r="JU6" i="1"/>
  <c r="KD6" i="1" s="1"/>
  <c r="MS6" i="1"/>
  <c r="NB6" i="1" s="1"/>
  <c r="MU6" i="1"/>
  <c r="ND6" i="1" s="1"/>
  <c r="MY7" i="1"/>
  <c r="NH7" i="1" s="1"/>
  <c r="MV8" i="1"/>
  <c r="NE8" i="1" s="1"/>
  <c r="MZ16" i="1"/>
  <c r="NI16" i="1" s="1"/>
  <c r="MS24" i="1"/>
  <c r="NB24" i="1" s="1"/>
  <c r="JG10" i="4"/>
  <c r="JP10" i="4" s="1"/>
  <c r="JX10" i="4" s="1"/>
  <c r="JO10" i="4" s="1"/>
  <c r="MV25" i="1"/>
  <c r="NE25" i="1" s="1"/>
  <c r="MV10" i="1"/>
  <c r="NE10" i="1" s="1"/>
  <c r="MW18" i="1"/>
  <c r="NF18" i="1" s="1"/>
  <c r="MZ26" i="1"/>
  <c r="NI26" i="1" s="1"/>
  <c r="MS11" i="1"/>
  <c r="NB11" i="1" s="1"/>
  <c r="MW11" i="1"/>
  <c r="NF11" i="1" s="1"/>
  <c r="MX19" i="1"/>
  <c r="NG19" i="1" s="1"/>
  <c r="MT19" i="1"/>
  <c r="NC19" i="1" s="1"/>
  <c r="MX12" i="1"/>
  <c r="NG12" i="1" s="1"/>
  <c r="MY12" i="1"/>
  <c r="NH12" i="1" s="1"/>
  <c r="MZ20" i="1"/>
  <c r="NI20" i="1" s="1"/>
  <c r="MT28" i="1"/>
  <c r="NC28" i="1" s="1"/>
  <c r="JH6" i="4"/>
  <c r="JQ6" i="4" s="1"/>
  <c r="JX6" i="4" s="1"/>
  <c r="JO6" i="4" s="1"/>
  <c r="MX5" i="1"/>
  <c r="NG5" i="1" s="1"/>
  <c r="MX13" i="1"/>
  <c r="NG13" i="1" s="1"/>
  <c r="MX14" i="1"/>
  <c r="NG14" i="1" s="1"/>
  <c r="MV22" i="1"/>
  <c r="NE22" i="1" s="1"/>
  <c r="MU30" i="1"/>
  <c r="ND30" i="1" s="1"/>
  <c r="MV30" i="1"/>
  <c r="NE30" i="1" s="1"/>
  <c r="MZ15" i="1"/>
  <c r="NI15" i="1" s="1"/>
  <c r="MS23" i="1"/>
  <c r="NB23" i="1" s="1"/>
  <c r="MY23" i="1"/>
  <c r="NH23" i="1" s="1"/>
  <c r="MW31" i="1"/>
  <c r="NF31" i="1" s="1"/>
  <c r="JY19" i="1"/>
  <c r="KH19" i="1" s="1"/>
  <c r="JT8" i="1"/>
  <c r="KC8" i="1" s="1"/>
  <c r="KA20" i="1"/>
  <c r="KJ20" i="1" s="1"/>
  <c r="JT18" i="1"/>
  <c r="KC18" i="1" s="1"/>
  <c r="JW9" i="1"/>
  <c r="KF9" i="1" s="1"/>
  <c r="JZ21" i="1"/>
  <c r="KI21" i="1" s="1"/>
  <c r="KA22" i="1"/>
  <c r="KJ22" i="1" s="1"/>
  <c r="JT22" i="1"/>
  <c r="KC22" i="1" s="1"/>
  <c r="JW11" i="1"/>
  <c r="KF11" i="1" s="1"/>
  <c r="KA23" i="1"/>
  <c r="KJ23" i="1" s="1"/>
  <c r="JV23" i="1"/>
  <c r="KE23" i="1" s="1"/>
  <c r="MV6" i="1"/>
  <c r="NE6" i="1" s="1"/>
  <c r="MZ8" i="1"/>
  <c r="NI8" i="1" s="1"/>
  <c r="MT16" i="1"/>
  <c r="NC16" i="1" s="1"/>
  <c r="MU24" i="1"/>
  <c r="ND24" i="1" s="1"/>
  <c r="MT9" i="1"/>
  <c r="NC9" i="1" s="1"/>
  <c r="MS17" i="1"/>
  <c r="NB17" i="1" s="1"/>
  <c r="MV17" i="1"/>
  <c r="NE17" i="1" s="1"/>
  <c r="MU17" i="1"/>
  <c r="ND17" i="1" s="1"/>
  <c r="MU25" i="1"/>
  <c r="ND25" i="1" s="1"/>
  <c r="MZ10" i="1"/>
  <c r="NI10" i="1" s="1"/>
  <c r="MZ27" i="1"/>
  <c r="NI27" i="1" s="1"/>
  <c r="MW27" i="1"/>
  <c r="NF27" i="1" s="1"/>
  <c r="MX28" i="1"/>
  <c r="NG28" i="1" s="1"/>
  <c r="MV5" i="1"/>
  <c r="NE5" i="1" s="1"/>
  <c r="MU5" i="1"/>
  <c r="ND5" i="1" s="1"/>
  <c r="MY13" i="1"/>
  <c r="NH13" i="1" s="1"/>
  <c r="MZ21" i="1"/>
  <c r="NI21" i="1" s="1"/>
  <c r="MT29" i="1"/>
  <c r="NC29" i="1" s="1"/>
  <c r="MX29" i="1"/>
  <c r="NG29" i="1" s="1"/>
  <c r="MY14" i="1"/>
  <c r="NH14" i="1" s="1"/>
  <c r="MZ22" i="1"/>
  <c r="NI22" i="1" s="1"/>
  <c r="MX30" i="1"/>
  <c r="NG30" i="1" s="1"/>
  <c r="MY30" i="1"/>
  <c r="NH30" i="1" s="1"/>
  <c r="JJ8" i="4"/>
  <c r="JS8" i="4" s="1"/>
  <c r="JX8" i="4" s="1"/>
  <c r="JO8" i="4" s="1"/>
  <c r="MW23" i="1"/>
  <c r="NF23" i="1" s="1"/>
  <c r="MU31" i="1"/>
  <c r="ND31" i="1" s="1"/>
  <c r="MY31" i="1"/>
  <c r="NH31" i="1" s="1"/>
  <c r="JW30" i="1"/>
  <c r="KF30" i="1" s="1"/>
  <c r="JW31" i="1"/>
  <c r="KF31" i="1" s="1"/>
  <c r="JT20" i="1"/>
  <c r="KC20" i="1" s="1"/>
  <c r="JY20" i="1"/>
  <c r="KH20" i="1" s="1"/>
  <c r="JW20" i="1"/>
  <c r="KF20" i="1" s="1"/>
  <c r="JY18" i="1"/>
  <c r="KH18" i="1" s="1"/>
  <c r="JV9" i="1"/>
  <c r="KE9" i="1" s="1"/>
  <c r="JT9" i="1"/>
  <c r="KC9" i="1" s="1"/>
  <c r="JZ9" i="1"/>
  <c r="KI9" i="1" s="1"/>
  <c r="JT21" i="1"/>
  <c r="KC21" i="1" s="1"/>
  <c r="JV10" i="1"/>
  <c r="KE10" i="1" s="1"/>
  <c r="JU22" i="1"/>
  <c r="KD22" i="1" s="1"/>
  <c r="JY11" i="1"/>
  <c r="KH11" i="1" s="1"/>
  <c r="JY12" i="1"/>
  <c r="KH12" i="1" s="1"/>
  <c r="JV24" i="1"/>
  <c r="KE24" i="1" s="1"/>
  <c r="JU13" i="1"/>
  <c r="KD13" i="1" s="1"/>
  <c r="KA25" i="1"/>
  <c r="KJ25" i="1" s="1"/>
  <c r="MZ6" i="1"/>
  <c r="NI6" i="1" s="1"/>
  <c r="MS7" i="1"/>
  <c r="NB7" i="1" s="1"/>
  <c r="MW7" i="1"/>
  <c r="NF7" i="1" s="1"/>
  <c r="JG9" i="4"/>
  <c r="JP9" i="4" s="1"/>
  <c r="JX9" i="4" s="1"/>
  <c r="JO9" i="4" s="1"/>
  <c r="MT8" i="1"/>
  <c r="NC8" i="1" s="1"/>
  <c r="MW24" i="1"/>
  <c r="NF24" i="1" s="1"/>
  <c r="MX9" i="1"/>
  <c r="NG9" i="1" s="1"/>
  <c r="MZ17" i="1"/>
  <c r="NI17" i="1" s="1"/>
  <c r="MT25" i="1"/>
  <c r="NC25" i="1" s="1"/>
  <c r="MX25" i="1"/>
  <c r="NG25" i="1" s="1"/>
  <c r="JI7" i="4"/>
  <c r="JR7" i="4" s="1"/>
  <c r="JX7" i="4" s="1"/>
  <c r="JO7" i="4" s="1"/>
  <c r="MT10" i="1"/>
  <c r="NC10" i="1" s="1"/>
  <c r="MS18" i="1"/>
  <c r="NB18" i="1" s="1"/>
  <c r="MU18" i="1"/>
  <c r="ND18" i="1" s="1"/>
  <c r="MV26" i="1"/>
  <c r="NE26" i="1" s="1"/>
  <c r="MV11" i="1"/>
  <c r="NE11" i="1" s="1"/>
  <c r="MU11" i="1"/>
  <c r="ND11" i="1" s="1"/>
  <c r="MY19" i="1"/>
  <c r="NH19" i="1" s="1"/>
  <c r="MS12" i="1"/>
  <c r="NB12" i="1" s="1"/>
  <c r="MW12" i="1"/>
  <c r="NF12" i="1" s="1"/>
  <c r="MT20" i="1"/>
  <c r="NC20" i="1" s="1"/>
  <c r="MS28" i="1"/>
  <c r="NB28" i="1" s="1"/>
  <c r="MW13" i="1"/>
  <c r="NF13" i="1" s="1"/>
  <c r="MT21" i="1"/>
  <c r="NC21" i="1" s="1"/>
  <c r="MW14" i="1"/>
  <c r="NF14" i="1" s="1"/>
  <c r="MT22" i="1"/>
  <c r="NC22" i="1" s="1"/>
  <c r="MT30" i="1"/>
  <c r="NC30" i="1" s="1"/>
  <c r="MX15" i="1"/>
  <c r="NG15" i="1" s="1"/>
  <c r="MT15" i="1"/>
  <c r="NC15" i="1" s="1"/>
  <c r="JZ30" i="1"/>
  <c r="KI30" i="1" s="1"/>
  <c r="KA19" i="1"/>
  <c r="KJ19" i="1" s="1"/>
  <c r="JV19" i="1"/>
  <c r="KE19" i="1" s="1"/>
  <c r="JY31" i="1"/>
  <c r="KH31" i="1" s="1"/>
  <c r="JV31" i="1"/>
  <c r="KE31" i="1" s="1"/>
  <c r="JZ8" i="1"/>
  <c r="KI8" i="1" s="1"/>
  <c r="JU8" i="1"/>
  <c r="KD8" i="1" s="1"/>
  <c r="JU20" i="1"/>
  <c r="KD20" i="1" s="1"/>
  <c r="JX18" i="1"/>
  <c r="KG18" i="1" s="1"/>
  <c r="JY9" i="1"/>
  <c r="KH9" i="1" s="1"/>
  <c r="JW22" i="1"/>
  <c r="KF22" i="1" s="1"/>
  <c r="JT11" i="1"/>
  <c r="KC11" i="1" s="1"/>
  <c r="KA11" i="1"/>
  <c r="KJ11" i="1" s="1"/>
  <c r="JX23" i="1"/>
  <c r="KG23" i="1" s="1"/>
  <c r="JX12" i="1"/>
  <c r="KG12" i="1" s="1"/>
  <c r="JT12" i="1"/>
  <c r="KC12" i="1" s="1"/>
  <c r="KA15" i="1"/>
  <c r="KJ15" i="1" s="1"/>
  <c r="JU15" i="1"/>
  <c r="KD15" i="1" s="1"/>
  <c r="MT6" i="1"/>
  <c r="NC6" i="1" s="1"/>
  <c r="MU7" i="1"/>
  <c r="ND7" i="1" s="1"/>
  <c r="MX16" i="1"/>
  <c r="NG16" i="1" s="1"/>
  <c r="MY16" i="1"/>
  <c r="NH16" i="1" s="1"/>
  <c r="MZ24" i="1"/>
  <c r="NI24" i="1" s="1"/>
  <c r="MY9" i="1"/>
  <c r="NH9" i="1" s="1"/>
  <c r="MX10" i="1"/>
  <c r="NG10" i="1" s="1"/>
  <c r="MV18" i="1"/>
  <c r="NE18" i="1" s="1"/>
  <c r="MX26" i="1"/>
  <c r="NG26" i="1" s="1"/>
  <c r="MS19" i="1"/>
  <c r="NB19" i="1" s="1"/>
  <c r="MW19" i="1"/>
  <c r="NF19" i="1" s="1"/>
  <c r="MX20" i="1"/>
  <c r="NG20" i="1" s="1"/>
  <c r="MY20" i="1"/>
  <c r="NH20" i="1" s="1"/>
  <c r="MY28" i="1"/>
  <c r="NH28" i="1" s="1"/>
  <c r="MZ5" i="1"/>
  <c r="NI5" i="1" s="1"/>
  <c r="MX21" i="1"/>
  <c r="NG21" i="1" s="1"/>
  <c r="MY29" i="1"/>
  <c r="NH29" i="1" s="1"/>
  <c r="MX22" i="1"/>
  <c r="NG22" i="1" s="1"/>
  <c r="MY15" i="1"/>
  <c r="NH15" i="1" s="1"/>
  <c r="MU23" i="1"/>
  <c r="ND23" i="1" s="1"/>
  <c r="MT31" i="1"/>
  <c r="NC31" i="1" s="1"/>
  <c r="MV31" i="1"/>
  <c r="NE31" i="1" s="1"/>
  <c r="JU30" i="1"/>
  <c r="KD30" i="1" s="1"/>
  <c r="JX19" i="1"/>
  <c r="KG19" i="1" s="1"/>
  <c r="JZ31" i="1"/>
  <c r="KI31" i="1" s="1"/>
  <c r="JV8" i="1"/>
  <c r="KE8" i="1" s="1"/>
  <c r="JX21" i="1"/>
  <c r="KG21" i="1" s="1"/>
  <c r="JV21" i="1"/>
  <c r="KE21" i="1" s="1"/>
  <c r="KA10" i="1"/>
  <c r="KJ10" i="1" s="1"/>
  <c r="JU10" i="1"/>
  <c r="KD10" i="1" s="1"/>
  <c r="JY22" i="1"/>
  <c r="KH22" i="1" s="1"/>
  <c r="JV11" i="1"/>
  <c r="KE11" i="1" s="1"/>
  <c r="JY23" i="1"/>
  <c r="KH23" i="1" s="1"/>
  <c r="JW23" i="1"/>
  <c r="KF23" i="1" s="1"/>
  <c r="JU12" i="1"/>
  <c r="KD12" i="1" s="1"/>
  <c r="JW24" i="1"/>
  <c r="KF24" i="1" s="1"/>
  <c r="JU24" i="1"/>
  <c r="KD24" i="1" s="1"/>
  <c r="JV13" i="1"/>
  <c r="KE13" i="1" s="1"/>
  <c r="JT25" i="1"/>
  <c r="KC25" i="1" s="1"/>
  <c r="JW25" i="1"/>
  <c r="KF25" i="1" s="1"/>
  <c r="JT14" i="1"/>
  <c r="KC14" i="1" s="1"/>
  <c r="JY14" i="1"/>
  <c r="KH14" i="1" s="1"/>
  <c r="JV26" i="1"/>
  <c r="KE26" i="1" s="1"/>
  <c r="JU27" i="1"/>
  <c r="KD27" i="1" s="1"/>
  <c r="JY27" i="1"/>
  <c r="KH27" i="1" s="1"/>
  <c r="JZ28" i="1"/>
  <c r="KI28" i="1" s="1"/>
  <c r="JT28" i="1"/>
  <c r="KC28" i="1" s="1"/>
  <c r="JW5" i="1"/>
  <c r="KF5" i="1" s="1"/>
  <c r="KA29" i="1"/>
  <c r="KJ29" i="1" s="1"/>
  <c r="HA15" i="1"/>
  <c r="HJ15" i="1" s="1"/>
  <c r="GW15" i="1"/>
  <c r="HF15" i="1" s="1"/>
  <c r="HB30" i="1"/>
  <c r="HK30" i="1" s="1"/>
  <c r="GW7" i="1"/>
  <c r="HF7" i="1" s="1"/>
  <c r="GX31" i="1"/>
  <c r="HG31" i="1" s="1"/>
  <c r="GY31" i="1"/>
  <c r="HH31" i="1" s="1"/>
  <c r="GX9" i="1"/>
  <c r="HG9" i="1" s="1"/>
  <c r="GZ21" i="1"/>
  <c r="HI21" i="1" s="1"/>
  <c r="HB21" i="1"/>
  <c r="HK21" i="1" s="1"/>
  <c r="HA10" i="1"/>
  <c r="HJ10" i="1" s="1"/>
  <c r="GU10" i="1"/>
  <c r="HD10" i="1" s="1"/>
  <c r="GX22" i="1"/>
  <c r="HG22" i="1" s="1"/>
  <c r="GY11" i="1"/>
  <c r="HH11" i="1" s="1"/>
  <c r="GU18" i="1"/>
  <c r="HD18" i="1" s="1"/>
  <c r="GU26" i="1"/>
  <c r="HD26" i="1" s="1"/>
  <c r="JY13" i="1"/>
  <c r="KH13" i="1" s="1"/>
  <c r="JX25" i="1"/>
  <c r="KG25" i="1" s="1"/>
  <c r="KA14" i="1"/>
  <c r="KJ14" i="1" s="1"/>
  <c r="JV14" i="1"/>
  <c r="KE14" i="1" s="1"/>
  <c r="JW14" i="1"/>
  <c r="KF14" i="1" s="1"/>
  <c r="JW27" i="1"/>
  <c r="KF27" i="1" s="1"/>
  <c r="KA16" i="1"/>
  <c r="KJ16" i="1" s="1"/>
  <c r="JV28" i="1"/>
  <c r="KE28" i="1" s="1"/>
  <c r="JZ17" i="1"/>
  <c r="KI17" i="1" s="1"/>
  <c r="JW17" i="1"/>
  <c r="KF17" i="1" s="1"/>
  <c r="JV29" i="1"/>
  <c r="KE29" i="1" s="1"/>
  <c r="JW7" i="1"/>
  <c r="KF7" i="1" s="1"/>
  <c r="GX15" i="1"/>
  <c r="HG15" i="1" s="1"/>
  <c r="HB15" i="1"/>
  <c r="HK15" i="1" s="1"/>
  <c r="GW8" i="1"/>
  <c r="HF8" i="1" s="1"/>
  <c r="HB8" i="1"/>
  <c r="HK8" i="1" s="1"/>
  <c r="GX8" i="1"/>
  <c r="HG8" i="1" s="1"/>
  <c r="GV8" i="1"/>
  <c r="HE8" i="1" s="1"/>
  <c r="GY20" i="1"/>
  <c r="HH20" i="1" s="1"/>
  <c r="HA20" i="1"/>
  <c r="HJ20" i="1" s="1"/>
  <c r="GU6" i="1"/>
  <c r="HD6" i="1" s="1"/>
  <c r="GX6" i="1"/>
  <c r="HG6" i="1" s="1"/>
  <c r="HA22" i="1"/>
  <c r="HJ22" i="1" s="1"/>
  <c r="GV11" i="1"/>
  <c r="HE11" i="1" s="1"/>
  <c r="GV23" i="1"/>
  <c r="HE23" i="1" s="1"/>
  <c r="GZ23" i="1"/>
  <c r="HI23" i="1" s="1"/>
  <c r="GU24" i="1"/>
  <c r="HD24" i="1" s="1"/>
  <c r="HB18" i="1"/>
  <c r="HK18" i="1" s="1"/>
  <c r="GV18" i="1"/>
  <c r="HE18" i="1" s="1"/>
  <c r="HA25" i="1"/>
  <c r="HJ25" i="1" s="1"/>
  <c r="GW25" i="1"/>
  <c r="HF25" i="1" s="1"/>
  <c r="GY25" i="1"/>
  <c r="HH25" i="1" s="1"/>
  <c r="GV14" i="1"/>
  <c r="HE14" i="1" s="1"/>
  <c r="JX15" i="1"/>
  <c r="KG15" i="1" s="1"/>
  <c r="JW6" i="1"/>
  <c r="KF6" i="1" s="1"/>
  <c r="JY6" i="1"/>
  <c r="KH6" i="1" s="1"/>
  <c r="JZ25" i="1"/>
  <c r="KI25" i="1" s="1"/>
  <c r="JV25" i="1"/>
  <c r="KE25" i="1" s="1"/>
  <c r="JU14" i="1"/>
  <c r="KD14" i="1" s="1"/>
  <c r="KA26" i="1"/>
  <c r="KJ26" i="1" s="1"/>
  <c r="JT27" i="1"/>
  <c r="KC27" i="1" s="1"/>
  <c r="JU16" i="1"/>
  <c r="KD16" i="1" s="1"/>
  <c r="JX16" i="1"/>
  <c r="KG16" i="1" s="1"/>
  <c r="JU28" i="1"/>
  <c r="KD28" i="1" s="1"/>
  <c r="KA5" i="1"/>
  <c r="KJ5" i="1" s="1"/>
  <c r="JY17" i="1"/>
  <c r="KH17" i="1" s="1"/>
  <c r="JU17" i="1"/>
  <c r="KD17" i="1" s="1"/>
  <c r="JY29" i="1"/>
  <c r="KH29" i="1" s="1"/>
  <c r="GZ15" i="1"/>
  <c r="HI15" i="1" s="1"/>
  <c r="GU15" i="1"/>
  <c r="HD15" i="1" s="1"/>
  <c r="GX30" i="1"/>
  <c r="HG30" i="1" s="1"/>
  <c r="GV7" i="1"/>
  <c r="HE7" i="1" s="1"/>
  <c r="GV31" i="1"/>
  <c r="HE31" i="1" s="1"/>
  <c r="GU8" i="1"/>
  <c r="HD8" i="1" s="1"/>
  <c r="HB20" i="1"/>
  <c r="HK20" i="1" s="1"/>
  <c r="GZ20" i="1"/>
  <c r="HI20" i="1" s="1"/>
  <c r="GZ6" i="1"/>
  <c r="HI6" i="1" s="1"/>
  <c r="GV6" i="1"/>
  <c r="HE6" i="1" s="1"/>
  <c r="HB9" i="1"/>
  <c r="HK9" i="1" s="1"/>
  <c r="GV9" i="1"/>
  <c r="HE9" i="1" s="1"/>
  <c r="GX10" i="1"/>
  <c r="HG10" i="1" s="1"/>
  <c r="GV10" i="1"/>
  <c r="HE10" i="1" s="1"/>
  <c r="GZ10" i="1"/>
  <c r="HI10" i="1" s="1"/>
  <c r="GU22" i="1"/>
  <c r="HD22" i="1" s="1"/>
  <c r="GW23" i="1"/>
  <c r="HF23" i="1" s="1"/>
  <c r="HA23" i="1"/>
  <c r="HJ23" i="1" s="1"/>
  <c r="GZ12" i="1"/>
  <c r="HI12" i="1" s="1"/>
  <c r="HB13" i="1"/>
  <c r="HK13" i="1" s="1"/>
  <c r="GY13" i="1"/>
  <c r="HH13" i="1" s="1"/>
  <c r="GX25" i="1"/>
  <c r="HG25" i="1" s="1"/>
  <c r="JT13" i="1"/>
  <c r="KC13" i="1" s="1"/>
  <c r="JZ14" i="1"/>
  <c r="KI14" i="1" s="1"/>
  <c r="JY26" i="1"/>
  <c r="KH26" i="1" s="1"/>
  <c r="JU26" i="1"/>
  <c r="KD26" i="1" s="1"/>
  <c r="JV16" i="1"/>
  <c r="KE16" i="1" s="1"/>
  <c r="JV5" i="1"/>
  <c r="KE5" i="1" s="1"/>
  <c r="JT17" i="1"/>
  <c r="KC17" i="1" s="1"/>
  <c r="JT29" i="1"/>
  <c r="KC29" i="1" s="1"/>
  <c r="JU29" i="1"/>
  <c r="KD29" i="1" s="1"/>
  <c r="JV7" i="1"/>
  <c r="KE7" i="1" s="1"/>
  <c r="JY7" i="1"/>
  <c r="KH7" i="1" s="1"/>
  <c r="GV30" i="1"/>
  <c r="HE30" i="1" s="1"/>
  <c r="GY30" i="1"/>
  <c r="HH30" i="1" s="1"/>
  <c r="HA31" i="1"/>
  <c r="HJ31" i="1" s="1"/>
  <c r="GZ8" i="1"/>
  <c r="HI8" i="1" s="1"/>
  <c r="GW20" i="1"/>
  <c r="HF20" i="1" s="1"/>
  <c r="GX20" i="1"/>
  <c r="HG20" i="1" s="1"/>
  <c r="HA6" i="1"/>
  <c r="HJ6" i="1" s="1"/>
  <c r="GZ9" i="1"/>
  <c r="HI9" i="1" s="1"/>
  <c r="GX21" i="1"/>
  <c r="HG21" i="1" s="1"/>
  <c r="GY21" i="1"/>
  <c r="HH21" i="1" s="1"/>
  <c r="GZ11" i="1"/>
  <c r="HI11" i="1" s="1"/>
  <c r="GU11" i="1"/>
  <c r="HD11" i="1" s="1"/>
  <c r="GX23" i="1"/>
  <c r="HG23" i="1" s="1"/>
  <c r="GZ24" i="1"/>
  <c r="HI24" i="1" s="1"/>
  <c r="HB24" i="1"/>
  <c r="HK24" i="1" s="1"/>
  <c r="GY18" i="1"/>
  <c r="HH18" i="1" s="1"/>
  <c r="GZ18" i="1"/>
  <c r="HI18" i="1" s="1"/>
  <c r="GV12" i="1"/>
  <c r="HE12" i="1" s="1"/>
  <c r="HB12" i="1"/>
  <c r="HK12" i="1" s="1"/>
  <c r="GV13" i="1"/>
  <c r="HE13" i="1" s="1"/>
  <c r="GZ13" i="1"/>
  <c r="HI13" i="1" s="1"/>
  <c r="GV25" i="1"/>
  <c r="HE25" i="1" s="1"/>
  <c r="GW14" i="1"/>
  <c r="HF14" i="1" s="1"/>
  <c r="JW15" i="1"/>
  <c r="KF15" i="1" s="1"/>
  <c r="JV6" i="1"/>
  <c r="KE6" i="1" s="1"/>
  <c r="KA24" i="1"/>
  <c r="KJ24" i="1" s="1"/>
  <c r="JX13" i="1"/>
  <c r="KG13" i="1" s="1"/>
  <c r="JZ26" i="1"/>
  <c r="KI26" i="1" s="1"/>
  <c r="KA28" i="1"/>
  <c r="KJ28" i="1" s="1"/>
  <c r="JY28" i="1"/>
  <c r="KH28" i="1" s="1"/>
  <c r="JY5" i="1"/>
  <c r="KH5" i="1" s="1"/>
  <c r="JX5" i="1"/>
  <c r="KG5" i="1" s="1"/>
  <c r="JZ29" i="1"/>
  <c r="KI29" i="1" s="1"/>
  <c r="GV15" i="1"/>
  <c r="HE15" i="1" s="1"/>
  <c r="GX7" i="1"/>
  <c r="HG7" i="1" s="1"/>
  <c r="HA7" i="1"/>
  <c r="HJ7" i="1" s="1"/>
  <c r="GU31" i="1"/>
  <c r="HD31" i="1" s="1"/>
  <c r="GZ31" i="1"/>
  <c r="HI31" i="1" s="1"/>
  <c r="HA9" i="1"/>
  <c r="HJ9" i="1" s="1"/>
  <c r="HA21" i="1"/>
  <c r="HJ21" i="1" s="1"/>
  <c r="GV21" i="1"/>
  <c r="HE21" i="1" s="1"/>
  <c r="GY22" i="1"/>
  <c r="HH22" i="1" s="1"/>
  <c r="GV24" i="1"/>
  <c r="HE24" i="1" s="1"/>
  <c r="JX24" i="1"/>
  <c r="KG24" i="1" s="1"/>
  <c r="JT26" i="1"/>
  <c r="KC26" i="1" s="1"/>
  <c r="JX26" i="1"/>
  <c r="KG26" i="1" s="1"/>
  <c r="JV27" i="1"/>
  <c r="KE27" i="1" s="1"/>
  <c r="JT16" i="1"/>
  <c r="KC16" i="1" s="1"/>
  <c r="JY16" i="1"/>
  <c r="KH16" i="1" s="1"/>
  <c r="JX28" i="1"/>
  <c r="KG28" i="1" s="1"/>
  <c r="JT5" i="1"/>
  <c r="KC5" i="1" s="1"/>
  <c r="JU5" i="1"/>
  <c r="KD5" i="1" s="1"/>
  <c r="JX17" i="1"/>
  <c r="KG17" i="1" s="1"/>
  <c r="JV17" i="1"/>
  <c r="KE17" i="1" s="1"/>
  <c r="JX29" i="1"/>
  <c r="KG29" i="1" s="1"/>
  <c r="JT7" i="1"/>
  <c r="KC7" i="1" s="1"/>
  <c r="JZ7" i="1"/>
  <c r="KI7" i="1" s="1"/>
  <c r="GY15" i="1"/>
  <c r="HH15" i="1" s="1"/>
  <c r="HA30" i="1"/>
  <c r="HJ30" i="1" s="1"/>
  <c r="GU30" i="1"/>
  <c r="HD30" i="1" s="1"/>
  <c r="GZ30" i="1"/>
  <c r="HI30" i="1" s="1"/>
  <c r="GW30" i="1"/>
  <c r="HF30" i="1" s="1"/>
  <c r="GZ7" i="1"/>
  <c r="HI7" i="1" s="1"/>
  <c r="GY8" i="1"/>
  <c r="HH8" i="1" s="1"/>
  <c r="GU20" i="1"/>
  <c r="HD20" i="1" s="1"/>
  <c r="GY6" i="1"/>
  <c r="HH6" i="1" s="1"/>
  <c r="GW6" i="1"/>
  <c r="HF6" i="1" s="1"/>
  <c r="GY9" i="1"/>
  <c r="HH9" i="1" s="1"/>
  <c r="GY10" i="1"/>
  <c r="HH10" i="1" s="1"/>
  <c r="HB22" i="1"/>
  <c r="HK22" i="1" s="1"/>
  <c r="GZ22" i="1"/>
  <c r="HI22" i="1" s="1"/>
  <c r="GX11" i="1"/>
  <c r="HG11" i="1" s="1"/>
  <c r="HA11" i="1"/>
  <c r="HJ11" i="1" s="1"/>
  <c r="GY23" i="1"/>
  <c r="HH23" i="1" s="1"/>
  <c r="HA24" i="1"/>
  <c r="HJ24" i="1" s="1"/>
  <c r="GX24" i="1"/>
  <c r="HG24" i="1" s="1"/>
  <c r="GW18" i="1"/>
  <c r="HF18" i="1" s="1"/>
  <c r="GU12" i="1"/>
  <c r="HD12" i="1" s="1"/>
  <c r="GW12" i="1"/>
  <c r="HF12" i="1" s="1"/>
  <c r="GX13" i="1"/>
  <c r="HG13" i="1" s="1"/>
  <c r="HA13" i="1"/>
  <c r="HJ13" i="1" s="1"/>
  <c r="GU13" i="1"/>
  <c r="HD13" i="1" s="1"/>
  <c r="GU25" i="1"/>
  <c r="HD25" i="1" s="1"/>
  <c r="GZ25" i="1"/>
  <c r="HI25" i="1" s="1"/>
  <c r="GZ14" i="1"/>
  <c r="HI14" i="1" s="1"/>
  <c r="GW26" i="1"/>
  <c r="HF26" i="1" s="1"/>
  <c r="GU27" i="1"/>
  <c r="HD27" i="1" s="1"/>
  <c r="JV15" i="1"/>
  <c r="KE15" i="1" s="1"/>
  <c r="JY15" i="1"/>
  <c r="KH15" i="1" s="1"/>
  <c r="JZ24" i="1"/>
  <c r="KI24" i="1" s="1"/>
  <c r="KA13" i="1"/>
  <c r="KJ13" i="1" s="1"/>
  <c r="JW13" i="1"/>
  <c r="KF13" i="1" s="1"/>
  <c r="JU25" i="1"/>
  <c r="KD25" i="1" s="1"/>
  <c r="JY25" i="1"/>
  <c r="KH25" i="1" s="1"/>
  <c r="JW26" i="1"/>
  <c r="KF26" i="1" s="1"/>
  <c r="JZ27" i="1"/>
  <c r="KI27" i="1" s="1"/>
  <c r="JZ16" i="1"/>
  <c r="KI16" i="1" s="1"/>
  <c r="JZ5" i="1"/>
  <c r="KI5" i="1" s="1"/>
  <c r="KA7" i="1"/>
  <c r="KJ7" i="1" s="1"/>
  <c r="JU7" i="1"/>
  <c r="KD7" i="1" s="1"/>
  <c r="HB7" i="1"/>
  <c r="HK7" i="1" s="1"/>
  <c r="GU7" i="1"/>
  <c r="HD7" i="1" s="1"/>
  <c r="GW31" i="1"/>
  <c r="HF31" i="1" s="1"/>
  <c r="HB6" i="1"/>
  <c r="HK6" i="1" s="1"/>
  <c r="GW9" i="1"/>
  <c r="HF9" i="1" s="1"/>
  <c r="GU21" i="1"/>
  <c r="HD21" i="1" s="1"/>
  <c r="GW21" i="1"/>
  <c r="HF21" i="1" s="1"/>
  <c r="GW10" i="1"/>
  <c r="HF10" i="1" s="1"/>
  <c r="GV22" i="1"/>
  <c r="HE22" i="1" s="1"/>
  <c r="HB11" i="1"/>
  <c r="HK11" i="1" s="1"/>
  <c r="GY24" i="1"/>
  <c r="HH24" i="1" s="1"/>
  <c r="GW24" i="1"/>
  <c r="HF24" i="1" s="1"/>
  <c r="GX18" i="1"/>
  <c r="HG18" i="1" s="1"/>
  <c r="GX12" i="1"/>
  <c r="HG12" i="1" s="1"/>
  <c r="HA14" i="1"/>
  <c r="HJ14" i="1" s="1"/>
  <c r="GX14" i="1"/>
  <c r="HG14" i="1" s="1"/>
  <c r="HA26" i="1"/>
  <c r="HJ26" i="1" s="1"/>
  <c r="JZ6" i="1"/>
  <c r="KI6" i="1" s="1"/>
  <c r="JY24" i="1"/>
  <c r="KH24" i="1" s="1"/>
  <c r="JX14" i="1"/>
  <c r="KG14" i="1" s="1"/>
  <c r="JX27" i="1"/>
  <c r="KG27" i="1" s="1"/>
  <c r="KA27" i="1"/>
  <c r="KJ27" i="1" s="1"/>
  <c r="JW16" i="1"/>
  <c r="KF16" i="1" s="1"/>
  <c r="JW28" i="1"/>
  <c r="KF28" i="1" s="1"/>
  <c r="KA17" i="1"/>
  <c r="KJ17" i="1" s="1"/>
  <c r="JW29" i="1"/>
  <c r="KF29" i="1" s="1"/>
  <c r="JX7" i="1"/>
  <c r="KG7" i="1" s="1"/>
  <c r="GY7" i="1"/>
  <c r="HH7" i="1" s="1"/>
  <c r="HB31" i="1"/>
  <c r="HK31" i="1" s="1"/>
  <c r="HA8" i="1"/>
  <c r="HJ8" i="1" s="1"/>
  <c r="GV20" i="1"/>
  <c r="HE20" i="1" s="1"/>
  <c r="GU9" i="1"/>
  <c r="HD9" i="1" s="1"/>
  <c r="HB10" i="1"/>
  <c r="HK10" i="1" s="1"/>
  <c r="GW22" i="1"/>
  <c r="HF22" i="1" s="1"/>
  <c r="GW11" i="1"/>
  <c r="HF11" i="1" s="1"/>
  <c r="HB23" i="1"/>
  <c r="HK23" i="1" s="1"/>
  <c r="GU23" i="1"/>
  <c r="HD23" i="1" s="1"/>
  <c r="HA18" i="1"/>
  <c r="HJ18" i="1" s="1"/>
  <c r="GY12" i="1"/>
  <c r="HH12" i="1" s="1"/>
  <c r="HB25" i="1"/>
  <c r="HK25" i="1" s="1"/>
  <c r="HA27" i="1"/>
  <c r="HJ27" i="1" s="1"/>
  <c r="GZ27" i="1"/>
  <c r="HI27" i="1" s="1"/>
  <c r="GY26" i="1"/>
  <c r="HH26" i="1" s="1"/>
  <c r="GZ16" i="1"/>
  <c r="HI16" i="1" s="1"/>
  <c r="GW29" i="1"/>
  <c r="HF29" i="1" s="1"/>
  <c r="GX29" i="1"/>
  <c r="HG29" i="1" s="1"/>
  <c r="HA29" i="1"/>
  <c r="HJ29" i="1" s="1"/>
  <c r="GZ19" i="1"/>
  <c r="HI19" i="1" s="1"/>
  <c r="HA19" i="1"/>
  <c r="HJ19" i="1" s="1"/>
  <c r="DZ16" i="1"/>
  <c r="EI16" i="1" s="1"/>
  <c r="EC16" i="1"/>
  <c r="EL16" i="1" s="1"/>
  <c r="DZ17" i="1"/>
  <c r="EI17" i="1" s="1"/>
  <c r="DY8" i="1"/>
  <c r="EH8" i="1" s="1"/>
  <c r="DX8" i="1"/>
  <c r="EG8" i="1" s="1"/>
  <c r="EA20" i="1"/>
  <c r="EJ20" i="1" s="1"/>
  <c r="DW20" i="1"/>
  <c r="EF20" i="1" s="1"/>
  <c r="DY29" i="1"/>
  <c r="EH29" i="1" s="1"/>
  <c r="DZ29" i="1"/>
  <c r="EI29" i="1" s="1"/>
  <c r="EB21" i="1"/>
  <c r="EK21" i="1" s="1"/>
  <c r="DX12" i="1"/>
  <c r="EG12" i="1" s="1"/>
  <c r="EC24" i="1"/>
  <c r="EL24" i="1" s="1"/>
  <c r="EA24" i="1"/>
  <c r="EJ24" i="1" s="1"/>
  <c r="EB24" i="1"/>
  <c r="EK24" i="1" s="1"/>
  <c r="EC13" i="1"/>
  <c r="EL13" i="1" s="1"/>
  <c r="DX25" i="1"/>
  <c r="EG25" i="1" s="1"/>
  <c r="DY10" i="1"/>
  <c r="EH10" i="1" s="1"/>
  <c r="EC10" i="1"/>
  <c r="EL10" i="1" s="1"/>
  <c r="DX26" i="1"/>
  <c r="EG26" i="1" s="1"/>
  <c r="EB23" i="1"/>
  <c r="EK23" i="1" s="1"/>
  <c r="DV23" i="1"/>
  <c r="EE23" i="1" s="1"/>
  <c r="EC23" i="1"/>
  <c r="EL23" i="1" s="1"/>
  <c r="DW23" i="1"/>
  <c r="EF23" i="1" s="1"/>
  <c r="EB15" i="1"/>
  <c r="EK15" i="1" s="1"/>
  <c r="EA15" i="1"/>
  <c r="EJ15" i="1" s="1"/>
  <c r="DX27" i="1"/>
  <c r="EG27" i="1" s="1"/>
  <c r="EB30" i="1"/>
  <c r="EK30" i="1" s="1"/>
  <c r="DY7" i="1"/>
  <c r="EH7" i="1" s="1"/>
  <c r="EB19" i="1"/>
  <c r="EK19" i="1" s="1"/>
  <c r="EA31" i="1"/>
  <c r="EJ31" i="1" s="1"/>
  <c r="EC31" i="1"/>
  <c r="EL31" i="1" s="1"/>
  <c r="DZ31" i="1"/>
  <c r="EI31" i="1" s="1"/>
  <c r="AY9" i="1"/>
  <c r="BH9" i="1" s="1"/>
  <c r="AX10" i="1"/>
  <c r="BG10" i="1" s="1"/>
  <c r="BA22" i="1"/>
  <c r="BJ22" i="1" s="1"/>
  <c r="BB12" i="1"/>
  <c r="BK12" i="1" s="1"/>
  <c r="AY12" i="1"/>
  <c r="BH12" i="1" s="1"/>
  <c r="AW24" i="1"/>
  <c r="BF24" i="1" s="1"/>
  <c r="BC8" i="1"/>
  <c r="BL8" i="1" s="1"/>
  <c r="BB20" i="1"/>
  <c r="BK20" i="1" s="1"/>
  <c r="BD13" i="1"/>
  <c r="BM13" i="1" s="1"/>
  <c r="AZ13" i="1"/>
  <c r="BI13" i="1" s="1"/>
  <c r="BD25" i="1"/>
  <c r="BM25" i="1" s="1"/>
  <c r="BD15" i="1"/>
  <c r="BM15" i="1" s="1"/>
  <c r="AW15" i="1"/>
  <c r="BF15" i="1" s="1"/>
  <c r="BC16" i="1"/>
  <c r="BL16" i="1" s="1"/>
  <c r="AZ16" i="1"/>
  <c r="BI16" i="1" s="1"/>
  <c r="BB28" i="1"/>
  <c r="BK28" i="1" s="1"/>
  <c r="BD27" i="1"/>
  <c r="BM27" i="1" s="1"/>
  <c r="AZ27" i="1"/>
  <c r="BI27" i="1" s="1"/>
  <c r="AZ5" i="1"/>
  <c r="AW29" i="1"/>
  <c r="BF29" i="1" s="1"/>
  <c r="BC29" i="1"/>
  <c r="BL29" i="1" s="1"/>
  <c r="AX29" i="1"/>
  <c r="BG29" i="1" s="1"/>
  <c r="BA6" i="1"/>
  <c r="BJ6" i="1" s="1"/>
  <c r="BB18" i="1"/>
  <c r="BK18" i="1" s="1"/>
  <c r="BD7" i="1"/>
  <c r="BM7" i="1" s="1"/>
  <c r="BA19" i="1"/>
  <c r="BJ19" i="1" s="1"/>
  <c r="BD31" i="1"/>
  <c r="BM31" i="1" s="1"/>
  <c r="DA9" i="4"/>
  <c r="DJ9" i="4" s="1"/>
  <c r="DR9" i="4" s="1"/>
  <c r="DI9" i="4" s="1"/>
  <c r="HF6" i="4"/>
  <c r="HO6" i="4" s="1"/>
  <c r="HV6" i="4" s="1"/>
  <c r="HM6" i="4" s="1"/>
  <c r="GY27" i="1"/>
  <c r="HH27" i="1" s="1"/>
  <c r="GV16" i="1"/>
  <c r="HE16" i="1" s="1"/>
  <c r="GY28" i="1"/>
  <c r="HH28" i="1" s="1"/>
  <c r="GX5" i="1"/>
  <c r="HG5" i="1" s="1"/>
  <c r="GY19" i="1"/>
  <c r="HH19" i="1" s="1"/>
  <c r="EB17" i="1"/>
  <c r="EK17" i="1" s="1"/>
  <c r="DZ6" i="1"/>
  <c r="EI6" i="1" s="1"/>
  <c r="EC8" i="1"/>
  <c r="EL8" i="1" s="1"/>
  <c r="EB20" i="1"/>
  <c r="EK20" i="1" s="1"/>
  <c r="DV29" i="1"/>
  <c r="EE29" i="1" s="1"/>
  <c r="DX21" i="1"/>
  <c r="EG21" i="1" s="1"/>
  <c r="DY21" i="1"/>
  <c r="EH21" i="1" s="1"/>
  <c r="EA22" i="1"/>
  <c r="EJ22" i="1" s="1"/>
  <c r="EA13" i="1"/>
  <c r="EJ13" i="1" s="1"/>
  <c r="DZ13" i="1"/>
  <c r="EI13" i="1" s="1"/>
  <c r="DY25" i="1"/>
  <c r="EH25" i="1" s="1"/>
  <c r="DZ10" i="1"/>
  <c r="EI10" i="1" s="1"/>
  <c r="EA23" i="1"/>
  <c r="EJ23" i="1" s="1"/>
  <c r="EC15" i="1"/>
  <c r="EL15" i="1" s="1"/>
  <c r="EC27" i="1"/>
  <c r="EL27" i="1" s="1"/>
  <c r="DV28" i="1"/>
  <c r="EE28" i="1" s="1"/>
  <c r="DY28" i="1"/>
  <c r="EH28" i="1" s="1"/>
  <c r="DW28" i="1"/>
  <c r="EF28" i="1" s="1"/>
  <c r="DZ5" i="1"/>
  <c r="EI5" i="1" s="1"/>
  <c r="DV7" i="1"/>
  <c r="EE7" i="1" s="1"/>
  <c r="EA19" i="1"/>
  <c r="EJ19" i="1" s="1"/>
  <c r="DW19" i="1"/>
  <c r="EF19" i="1" s="1"/>
  <c r="BC10" i="1"/>
  <c r="BL10" i="1" s="1"/>
  <c r="BC23" i="1"/>
  <c r="BL23" i="1" s="1"/>
  <c r="AW22" i="1"/>
  <c r="BF22" i="1" s="1"/>
  <c r="AY11" i="1"/>
  <c r="BH11" i="1" s="1"/>
  <c r="BB11" i="1"/>
  <c r="BK11" i="1" s="1"/>
  <c r="AY24" i="1"/>
  <c r="BH24" i="1" s="1"/>
  <c r="AZ8" i="1"/>
  <c r="BI8" i="1" s="1"/>
  <c r="BA8" i="1"/>
  <c r="BJ8" i="1" s="1"/>
  <c r="AW20" i="1"/>
  <c r="BF20" i="1" s="1"/>
  <c r="AX13" i="1"/>
  <c r="BG13" i="1" s="1"/>
  <c r="AX25" i="1"/>
  <c r="BG25" i="1" s="1"/>
  <c r="AY14" i="1"/>
  <c r="BH14" i="1" s="1"/>
  <c r="BB14" i="1"/>
  <c r="BK14" i="1" s="1"/>
  <c r="BB26" i="1"/>
  <c r="BK26" i="1" s="1"/>
  <c r="AZ15" i="1"/>
  <c r="BI15" i="1" s="1"/>
  <c r="AW28" i="1"/>
  <c r="BF28" i="1" s="1"/>
  <c r="AY27" i="1"/>
  <c r="BH27" i="1" s="1"/>
  <c r="AW5" i="1"/>
  <c r="BA5" i="1"/>
  <c r="BC18" i="1"/>
  <c r="BL18" i="1" s="1"/>
  <c r="BC30" i="1"/>
  <c r="BL30" i="1" s="1"/>
  <c r="BA21" i="1"/>
  <c r="BJ21" i="1" s="1"/>
  <c r="AY17" i="1"/>
  <c r="BH17" i="1" s="1"/>
  <c r="AY7" i="1"/>
  <c r="BH7" i="1" s="1"/>
  <c r="BC19" i="1"/>
  <c r="BL19" i="1" s="1"/>
  <c r="DA5" i="4"/>
  <c r="DJ5" i="4" s="1"/>
  <c r="DR5" i="4" s="1"/>
  <c r="DI5" i="4" s="1"/>
  <c r="GZ26" i="1"/>
  <c r="HI26" i="1" s="1"/>
  <c r="GZ28" i="1"/>
  <c r="HI28" i="1" s="1"/>
  <c r="GY17" i="1"/>
  <c r="HH17" i="1" s="1"/>
  <c r="GU29" i="1"/>
  <c r="HD29" i="1" s="1"/>
  <c r="GW19" i="1"/>
  <c r="HF19" i="1" s="1"/>
  <c r="DV16" i="1"/>
  <c r="EE16" i="1" s="1"/>
  <c r="EB6" i="1"/>
  <c r="EK6" i="1" s="1"/>
  <c r="DV6" i="1"/>
  <c r="EE6" i="1" s="1"/>
  <c r="EB8" i="1"/>
  <c r="EK8" i="1" s="1"/>
  <c r="DV20" i="1"/>
  <c r="EE20" i="1" s="1"/>
  <c r="EB9" i="1"/>
  <c r="EK9" i="1" s="1"/>
  <c r="EA9" i="1"/>
  <c r="EJ9" i="1" s="1"/>
  <c r="EC22" i="1"/>
  <c r="EL22" i="1" s="1"/>
  <c r="DZ22" i="1"/>
  <c r="EI22" i="1" s="1"/>
  <c r="DW12" i="1"/>
  <c r="EF12" i="1" s="1"/>
  <c r="DZ12" i="1"/>
  <c r="EI12" i="1" s="1"/>
  <c r="DX24" i="1"/>
  <c r="EG24" i="1" s="1"/>
  <c r="DZ24" i="1"/>
  <c r="EI24" i="1" s="1"/>
  <c r="DY24" i="1"/>
  <c r="EH24" i="1" s="1"/>
  <c r="DV25" i="1"/>
  <c r="EE25" i="1" s="1"/>
  <c r="EB10" i="1"/>
  <c r="EK10" i="1" s="1"/>
  <c r="DX10" i="1"/>
  <c r="EG10" i="1" s="1"/>
  <c r="DY14" i="1"/>
  <c r="EH14" i="1" s="1"/>
  <c r="DX14" i="1"/>
  <c r="EG14" i="1" s="1"/>
  <c r="EC26" i="1"/>
  <c r="EL26" i="1" s="1"/>
  <c r="DW26" i="1"/>
  <c r="EF26" i="1" s="1"/>
  <c r="DV26" i="1"/>
  <c r="EE26" i="1" s="1"/>
  <c r="DY23" i="1"/>
  <c r="EH23" i="1" s="1"/>
  <c r="DZ15" i="1"/>
  <c r="EI15" i="1" s="1"/>
  <c r="EB27" i="1"/>
  <c r="EK27" i="1" s="1"/>
  <c r="DY18" i="1"/>
  <c r="EH18" i="1" s="1"/>
  <c r="EA30" i="1"/>
  <c r="EJ30" i="1" s="1"/>
  <c r="DZ30" i="1"/>
  <c r="EI30" i="1" s="1"/>
  <c r="DY31" i="1"/>
  <c r="EH31" i="1" s="1"/>
  <c r="BC9" i="1"/>
  <c r="BL9" i="1" s="1"/>
  <c r="BA9" i="1"/>
  <c r="BJ9" i="1" s="1"/>
  <c r="AX9" i="1"/>
  <c r="BG9" i="1" s="1"/>
  <c r="AZ10" i="1"/>
  <c r="BI10" i="1" s="1"/>
  <c r="AX12" i="1"/>
  <c r="BG12" i="1" s="1"/>
  <c r="BD24" i="1"/>
  <c r="BM24" i="1" s="1"/>
  <c r="AX8" i="1"/>
  <c r="BG8" i="1" s="1"/>
  <c r="BC13" i="1"/>
  <c r="BL13" i="1" s="1"/>
  <c r="BD28" i="1"/>
  <c r="BM28" i="1" s="1"/>
  <c r="BC27" i="1"/>
  <c r="BL27" i="1" s="1"/>
  <c r="AY5" i="1"/>
  <c r="BD5" i="1"/>
  <c r="BA18" i="1"/>
  <c r="BJ18" i="1" s="1"/>
  <c r="AX18" i="1"/>
  <c r="BG18" i="1" s="1"/>
  <c r="AX30" i="1"/>
  <c r="BG30" i="1" s="1"/>
  <c r="BA30" i="1"/>
  <c r="BJ30" i="1" s="1"/>
  <c r="BC21" i="1"/>
  <c r="BL21" i="1" s="1"/>
  <c r="AZ21" i="1"/>
  <c r="BI21" i="1" s="1"/>
  <c r="BD17" i="1"/>
  <c r="BM17" i="1" s="1"/>
  <c r="AX19" i="1"/>
  <c r="BG19" i="1" s="1"/>
  <c r="BC31" i="1"/>
  <c r="BL31" i="1" s="1"/>
  <c r="HH8" i="4"/>
  <c r="HQ8" i="4" s="1"/>
  <c r="HV8" i="4" s="1"/>
  <c r="HM8" i="4" s="1"/>
  <c r="HF11" i="4"/>
  <c r="HO11" i="4" s="1"/>
  <c r="HV11" i="4" s="1"/>
  <c r="HM11" i="4" s="1"/>
  <c r="DD8" i="4"/>
  <c r="DM8" i="4" s="1"/>
  <c r="DR8" i="4" s="1"/>
  <c r="DI8" i="4" s="1"/>
  <c r="GX26" i="1"/>
  <c r="HG26" i="1" s="1"/>
  <c r="GX27" i="1"/>
  <c r="HG27" i="1" s="1"/>
  <c r="GW16" i="1"/>
  <c r="HF16" i="1" s="1"/>
  <c r="GW28" i="1"/>
  <c r="HF28" i="1" s="1"/>
  <c r="GY5" i="1"/>
  <c r="HH5" i="1" s="1"/>
  <c r="GZ17" i="1"/>
  <c r="HI17" i="1" s="1"/>
  <c r="GU19" i="1"/>
  <c r="HD19" i="1" s="1"/>
  <c r="DW16" i="1"/>
  <c r="EF16" i="1" s="1"/>
  <c r="DW17" i="1"/>
  <c r="EF17" i="1" s="1"/>
  <c r="EA8" i="1"/>
  <c r="EJ8" i="1" s="1"/>
  <c r="DY20" i="1"/>
  <c r="EH20" i="1" s="1"/>
  <c r="DW9" i="1"/>
  <c r="EF9" i="1" s="1"/>
  <c r="DW21" i="1"/>
  <c r="EF21" i="1" s="1"/>
  <c r="DZ21" i="1"/>
  <c r="EI21" i="1" s="1"/>
  <c r="DY13" i="1"/>
  <c r="EH13" i="1" s="1"/>
  <c r="EB25" i="1"/>
  <c r="EK25" i="1" s="1"/>
  <c r="EC25" i="1"/>
  <c r="EL25" i="1" s="1"/>
  <c r="DW10" i="1"/>
  <c r="EF10" i="1" s="1"/>
  <c r="EB11" i="1"/>
  <c r="EK11" i="1" s="1"/>
  <c r="EA11" i="1"/>
  <c r="EJ11" i="1" s="1"/>
  <c r="EC14" i="1"/>
  <c r="EL14" i="1" s="1"/>
  <c r="EB14" i="1"/>
  <c r="EK14" i="1" s="1"/>
  <c r="EB26" i="1"/>
  <c r="EK26" i="1" s="1"/>
  <c r="DX15" i="1"/>
  <c r="EG15" i="1" s="1"/>
  <c r="EB28" i="1"/>
  <c r="EK28" i="1" s="1"/>
  <c r="DV5" i="1"/>
  <c r="EE5" i="1" s="1"/>
  <c r="EC5" i="1"/>
  <c r="EL5" i="1" s="1"/>
  <c r="DX5" i="1"/>
  <c r="EG5" i="1" s="1"/>
  <c r="EB18" i="1"/>
  <c r="EK18" i="1" s="1"/>
  <c r="EC7" i="1"/>
  <c r="EL7" i="1" s="1"/>
  <c r="DX19" i="1"/>
  <c r="EG19" i="1" s="1"/>
  <c r="DX31" i="1"/>
  <c r="EG31" i="1" s="1"/>
  <c r="DV31" i="1"/>
  <c r="EE31" i="1" s="1"/>
  <c r="AW10" i="1"/>
  <c r="BF10" i="1" s="1"/>
  <c r="BB23" i="1"/>
  <c r="BK23" i="1" s="1"/>
  <c r="BC22" i="1"/>
  <c r="BL22" i="1" s="1"/>
  <c r="BD22" i="1"/>
  <c r="BM22" i="1" s="1"/>
  <c r="AX11" i="1"/>
  <c r="BG11" i="1" s="1"/>
  <c r="BD11" i="1"/>
  <c r="BM11" i="1" s="1"/>
  <c r="BA11" i="1"/>
  <c r="BJ11" i="1" s="1"/>
  <c r="BA12" i="1"/>
  <c r="BJ12" i="1" s="1"/>
  <c r="AX24" i="1"/>
  <c r="BG24" i="1" s="1"/>
  <c r="BB24" i="1"/>
  <c r="BK24" i="1" s="1"/>
  <c r="AY20" i="1"/>
  <c r="BH20" i="1" s="1"/>
  <c r="BA20" i="1"/>
  <c r="BJ20" i="1" s="1"/>
  <c r="AW13" i="1"/>
  <c r="BF13" i="1" s="1"/>
  <c r="BC25" i="1"/>
  <c r="BL25" i="1" s="1"/>
  <c r="AW25" i="1"/>
  <c r="BF25" i="1" s="1"/>
  <c r="AX14" i="1"/>
  <c r="BG14" i="1" s="1"/>
  <c r="BA14" i="1"/>
  <c r="BJ14" i="1" s="1"/>
  <c r="BA26" i="1"/>
  <c r="BJ26" i="1" s="1"/>
  <c r="BC15" i="1"/>
  <c r="BL15" i="1" s="1"/>
  <c r="AY15" i="1"/>
  <c r="BH15" i="1" s="1"/>
  <c r="BB16" i="1"/>
  <c r="BK16" i="1" s="1"/>
  <c r="AY16" i="1"/>
  <c r="BH16" i="1" s="1"/>
  <c r="BC28" i="1"/>
  <c r="BL28" i="1" s="1"/>
  <c r="AX27" i="1"/>
  <c r="BG27" i="1" s="1"/>
  <c r="BB29" i="1"/>
  <c r="BK29" i="1" s="1"/>
  <c r="BB6" i="1"/>
  <c r="BK6" i="1" s="1"/>
  <c r="AX6" i="1"/>
  <c r="BG6" i="1" s="1"/>
  <c r="AY21" i="1"/>
  <c r="BH21" i="1" s="1"/>
  <c r="AX7" i="1"/>
  <c r="BG7" i="1" s="1"/>
  <c r="BB19" i="1"/>
  <c r="BK19" i="1" s="1"/>
  <c r="FC10" i="4"/>
  <c r="FL10" i="4" s="1"/>
  <c r="FT10" i="4" s="1"/>
  <c r="FK10" i="4" s="1"/>
  <c r="AZ8" i="4"/>
  <c r="BI8" i="4" s="1"/>
  <c r="BN8" i="4" s="1"/>
  <c r="BE8" i="4" s="1"/>
  <c r="AW5" i="4"/>
  <c r="BF5" i="4" s="1"/>
  <c r="GU14" i="1"/>
  <c r="HD14" i="1" s="1"/>
  <c r="GV26" i="1"/>
  <c r="HE26" i="1" s="1"/>
  <c r="GX16" i="1"/>
  <c r="HG16" i="1" s="1"/>
  <c r="HB16" i="1"/>
  <c r="HK16" i="1" s="1"/>
  <c r="GU28" i="1"/>
  <c r="HD28" i="1" s="1"/>
  <c r="GV5" i="1"/>
  <c r="HE5" i="1" s="1"/>
  <c r="GU17" i="1"/>
  <c r="HD17" i="1" s="1"/>
  <c r="GV29" i="1"/>
  <c r="HE29" i="1" s="1"/>
  <c r="GY29" i="1"/>
  <c r="HH29" i="1" s="1"/>
  <c r="GV19" i="1"/>
  <c r="HE19" i="1" s="1"/>
  <c r="DX17" i="1"/>
  <c r="EG17" i="1" s="1"/>
  <c r="DX6" i="1"/>
  <c r="EG6" i="1" s="1"/>
  <c r="DV8" i="1"/>
  <c r="EE8" i="1" s="1"/>
  <c r="DZ20" i="1"/>
  <c r="EI20" i="1" s="1"/>
  <c r="DW29" i="1"/>
  <c r="EF29" i="1" s="1"/>
  <c r="EC29" i="1"/>
  <c r="EL29" i="1" s="1"/>
  <c r="DZ9" i="1"/>
  <c r="EI9" i="1" s="1"/>
  <c r="DX22" i="1"/>
  <c r="EG22" i="1" s="1"/>
  <c r="DV22" i="1"/>
  <c r="EE22" i="1" s="1"/>
  <c r="DW24" i="1"/>
  <c r="EF24" i="1" s="1"/>
  <c r="DV24" i="1"/>
  <c r="EE24" i="1" s="1"/>
  <c r="DX13" i="1"/>
  <c r="EG13" i="1" s="1"/>
  <c r="DW13" i="1"/>
  <c r="EF13" i="1" s="1"/>
  <c r="DZ25" i="1"/>
  <c r="EI25" i="1" s="1"/>
  <c r="EA10" i="1"/>
  <c r="EJ10" i="1" s="1"/>
  <c r="DZ11" i="1"/>
  <c r="EI11" i="1" s="1"/>
  <c r="EA14" i="1"/>
  <c r="EJ14" i="1" s="1"/>
  <c r="DY26" i="1"/>
  <c r="EH26" i="1" s="1"/>
  <c r="DZ23" i="1"/>
  <c r="EI23" i="1" s="1"/>
  <c r="DX23" i="1"/>
  <c r="EG23" i="1" s="1"/>
  <c r="DY15" i="1"/>
  <c r="EH15" i="1" s="1"/>
  <c r="DV15" i="1"/>
  <c r="EE15" i="1" s="1"/>
  <c r="EA27" i="1"/>
  <c r="EJ27" i="1" s="1"/>
  <c r="EA18" i="1"/>
  <c r="EJ18" i="1" s="1"/>
  <c r="DV30" i="1"/>
  <c r="EE30" i="1" s="1"/>
  <c r="DZ7" i="1"/>
  <c r="EI7" i="1" s="1"/>
  <c r="BB10" i="1"/>
  <c r="BK10" i="1" s="1"/>
  <c r="BA23" i="1"/>
  <c r="BJ23" i="1" s="1"/>
  <c r="BB22" i="1"/>
  <c r="BK22" i="1" s="1"/>
  <c r="BD12" i="1"/>
  <c r="BM12" i="1" s="1"/>
  <c r="AW12" i="1"/>
  <c r="BF12" i="1" s="1"/>
  <c r="BC24" i="1"/>
  <c r="BL24" i="1" s="1"/>
  <c r="AW8" i="1"/>
  <c r="BF8" i="1" s="1"/>
  <c r="BB8" i="1"/>
  <c r="BK8" i="1" s="1"/>
  <c r="BD20" i="1"/>
  <c r="BM20" i="1" s="1"/>
  <c r="BB13" i="1"/>
  <c r="BK13" i="1" s="1"/>
  <c r="AY13" i="1"/>
  <c r="BH13" i="1" s="1"/>
  <c r="BA25" i="1"/>
  <c r="BJ25" i="1" s="1"/>
  <c r="BD14" i="1"/>
  <c r="BM14" i="1" s="1"/>
  <c r="AZ26" i="1"/>
  <c r="BI26" i="1" s="1"/>
  <c r="AZ28" i="1"/>
  <c r="BI28" i="1" s="1"/>
  <c r="BB27" i="1"/>
  <c r="BK27" i="1" s="1"/>
  <c r="BC5" i="1"/>
  <c r="BD6" i="1"/>
  <c r="BM6" i="1" s="1"/>
  <c r="AZ6" i="1"/>
  <c r="BI6" i="1" s="1"/>
  <c r="AW18" i="1"/>
  <c r="BF18" i="1" s="1"/>
  <c r="AZ30" i="1"/>
  <c r="BI30" i="1" s="1"/>
  <c r="AX21" i="1"/>
  <c r="BG21" i="1" s="1"/>
  <c r="AX17" i="1"/>
  <c r="BG17" i="1" s="1"/>
  <c r="BC17" i="1"/>
  <c r="BL17" i="1" s="1"/>
  <c r="BA31" i="1"/>
  <c r="BJ31" i="1" s="1"/>
  <c r="FC9" i="4"/>
  <c r="FL9" i="4" s="1"/>
  <c r="FT9" i="4" s="1"/>
  <c r="FK9" i="4" s="1"/>
  <c r="FE7" i="4"/>
  <c r="FN7" i="4" s="1"/>
  <c r="FT7" i="4" s="1"/>
  <c r="FK7" i="4" s="1"/>
  <c r="DB6" i="4"/>
  <c r="DK6" i="4" s="1"/>
  <c r="DR6" i="4" s="1"/>
  <c r="DI6" i="4" s="1"/>
  <c r="GW13" i="1"/>
  <c r="HF13" i="1" s="1"/>
  <c r="HB26" i="1"/>
  <c r="HK26" i="1" s="1"/>
  <c r="GV27" i="1"/>
  <c r="HE27" i="1" s="1"/>
  <c r="GW27" i="1"/>
  <c r="HF27" i="1" s="1"/>
  <c r="HA16" i="1"/>
  <c r="HJ16" i="1" s="1"/>
  <c r="GV28" i="1"/>
  <c r="HE28" i="1" s="1"/>
  <c r="GU5" i="1"/>
  <c r="HD5" i="1" s="1"/>
  <c r="GX19" i="1"/>
  <c r="HG19" i="1" s="1"/>
  <c r="HB19" i="1"/>
  <c r="HK19" i="1" s="1"/>
  <c r="EB16" i="1"/>
  <c r="EK16" i="1" s="1"/>
  <c r="DY16" i="1"/>
  <c r="EH16" i="1" s="1"/>
  <c r="DY17" i="1"/>
  <c r="EH17" i="1" s="1"/>
  <c r="DY6" i="1"/>
  <c r="EH6" i="1" s="1"/>
  <c r="EA6" i="1"/>
  <c r="EJ6" i="1" s="1"/>
  <c r="DZ8" i="1"/>
  <c r="EI8" i="1" s="1"/>
  <c r="EC20" i="1"/>
  <c r="EL20" i="1" s="1"/>
  <c r="EA29" i="1"/>
  <c r="EJ29" i="1" s="1"/>
  <c r="DX9" i="1"/>
  <c r="EG9" i="1" s="1"/>
  <c r="DY9" i="1"/>
  <c r="EH9" i="1" s="1"/>
  <c r="DY22" i="1"/>
  <c r="EH22" i="1" s="1"/>
  <c r="EA12" i="1"/>
  <c r="EJ12" i="1" s="1"/>
  <c r="EB12" i="1"/>
  <c r="EK12" i="1" s="1"/>
  <c r="DV13" i="1"/>
  <c r="EE13" i="1" s="1"/>
  <c r="EA25" i="1"/>
  <c r="EJ25" i="1" s="1"/>
  <c r="DV10" i="1"/>
  <c r="EE10" i="1" s="1"/>
  <c r="DW11" i="1"/>
  <c r="EF11" i="1" s="1"/>
  <c r="EA26" i="1"/>
  <c r="EJ26" i="1" s="1"/>
  <c r="DW27" i="1"/>
  <c r="EF27" i="1" s="1"/>
  <c r="DZ27" i="1"/>
  <c r="EI27" i="1" s="1"/>
  <c r="EA28" i="1"/>
  <c r="EJ28" i="1" s="1"/>
  <c r="EC28" i="1"/>
  <c r="EL28" i="1" s="1"/>
  <c r="DX18" i="1"/>
  <c r="EG18" i="1" s="1"/>
  <c r="EC18" i="1"/>
  <c r="EL18" i="1" s="1"/>
  <c r="DX30" i="1"/>
  <c r="EG30" i="1" s="1"/>
  <c r="EC30" i="1"/>
  <c r="EL30" i="1" s="1"/>
  <c r="EB7" i="1"/>
  <c r="EK7" i="1" s="1"/>
  <c r="DW7" i="1"/>
  <c r="EF7" i="1" s="1"/>
  <c r="DV19" i="1"/>
  <c r="EE19" i="1" s="1"/>
  <c r="EC19" i="1"/>
  <c r="EL19" i="1" s="1"/>
  <c r="EB31" i="1"/>
  <c r="EK31" i="1" s="1"/>
  <c r="DW31" i="1"/>
  <c r="EF31" i="1" s="1"/>
  <c r="AZ9" i="1"/>
  <c r="BI9" i="1" s="1"/>
  <c r="AW9" i="1"/>
  <c r="BF9" i="1" s="1"/>
  <c r="AY10" i="1"/>
  <c r="BH10" i="1" s="1"/>
  <c r="AZ22" i="1"/>
  <c r="BI22" i="1" s="1"/>
  <c r="AW11" i="1"/>
  <c r="BF11" i="1" s="1"/>
  <c r="AZ12" i="1"/>
  <c r="BI12" i="1" s="1"/>
  <c r="BA24" i="1"/>
  <c r="BJ24" i="1" s="1"/>
  <c r="AZ20" i="1"/>
  <c r="BI20" i="1" s="1"/>
  <c r="BB25" i="1"/>
  <c r="BK25" i="1" s="1"/>
  <c r="AZ25" i="1"/>
  <c r="BI25" i="1" s="1"/>
  <c r="AY26" i="1"/>
  <c r="BH26" i="1" s="1"/>
  <c r="AX26" i="1"/>
  <c r="BG26" i="1" s="1"/>
  <c r="BD26" i="1"/>
  <c r="BM26" i="1" s="1"/>
  <c r="BB15" i="1"/>
  <c r="BK15" i="1" s="1"/>
  <c r="BD16" i="1"/>
  <c r="BM16" i="1" s="1"/>
  <c r="AX16" i="1"/>
  <c r="BG16" i="1" s="1"/>
  <c r="AY28" i="1"/>
  <c r="BH28" i="1" s="1"/>
  <c r="AX5" i="1"/>
  <c r="AZ29" i="1"/>
  <c r="BI29" i="1" s="1"/>
  <c r="AW6" i="1"/>
  <c r="BF6" i="1" s="1"/>
  <c r="AZ18" i="1"/>
  <c r="BI18" i="1" s="1"/>
  <c r="AW30" i="1"/>
  <c r="BF30" i="1" s="1"/>
  <c r="AW21" i="1"/>
  <c r="BF21" i="1" s="1"/>
  <c r="BD21" i="1"/>
  <c r="BM21" i="1" s="1"/>
  <c r="BC7" i="1"/>
  <c r="BL7" i="1" s="1"/>
  <c r="AW7" i="1"/>
  <c r="BF7" i="1" s="1"/>
  <c r="AW19" i="1"/>
  <c r="BF19" i="1" s="1"/>
  <c r="AZ19" i="1"/>
  <c r="BI19" i="1" s="1"/>
  <c r="HE9" i="4"/>
  <c r="HN9" i="4" s="1"/>
  <c r="HV9" i="4" s="1"/>
  <c r="HM9" i="4" s="1"/>
  <c r="DB11" i="4"/>
  <c r="DK11" i="4" s="1"/>
  <c r="DR11" i="4" s="1"/>
  <c r="DI11" i="4" s="1"/>
  <c r="AX6" i="4"/>
  <c r="BG6" i="4" s="1"/>
  <c r="GU16" i="1"/>
  <c r="HD16" i="1" s="1"/>
  <c r="GY16" i="1"/>
  <c r="HH16" i="1" s="1"/>
  <c r="HA28" i="1"/>
  <c r="HJ28" i="1" s="1"/>
  <c r="HA5" i="1"/>
  <c r="HJ5" i="1" s="1"/>
  <c r="GZ5" i="1"/>
  <c r="HI5" i="1" s="1"/>
  <c r="HB17" i="1"/>
  <c r="HK17" i="1" s="1"/>
  <c r="GX17" i="1"/>
  <c r="HG17" i="1" s="1"/>
  <c r="GV17" i="1"/>
  <c r="HE17" i="1" s="1"/>
  <c r="HB29" i="1"/>
  <c r="HK29" i="1" s="1"/>
  <c r="GZ29" i="1"/>
  <c r="HI29" i="1" s="1"/>
  <c r="EA16" i="1"/>
  <c r="EJ16" i="1" s="1"/>
  <c r="DV17" i="1"/>
  <c r="EE17" i="1" s="1"/>
  <c r="EA17" i="1"/>
  <c r="EJ17" i="1" s="1"/>
  <c r="EC6" i="1"/>
  <c r="EL6" i="1" s="1"/>
  <c r="DW8" i="1"/>
  <c r="EF8" i="1" s="1"/>
  <c r="DX29" i="1"/>
  <c r="EG29" i="1" s="1"/>
  <c r="DV9" i="1"/>
  <c r="EE9" i="1" s="1"/>
  <c r="EA21" i="1"/>
  <c r="EJ21" i="1" s="1"/>
  <c r="DV21" i="1"/>
  <c r="EE21" i="1" s="1"/>
  <c r="EC12" i="1"/>
  <c r="EL12" i="1" s="1"/>
  <c r="EB13" i="1"/>
  <c r="EK13" i="1" s="1"/>
  <c r="DW25" i="1"/>
  <c r="EF25" i="1" s="1"/>
  <c r="DY11" i="1"/>
  <c r="EH11" i="1" s="1"/>
  <c r="DX11" i="1"/>
  <c r="EG11" i="1" s="1"/>
  <c r="DZ14" i="1"/>
  <c r="EI14" i="1" s="1"/>
  <c r="DW14" i="1"/>
  <c r="EF14" i="1" s="1"/>
  <c r="DZ26" i="1"/>
  <c r="EI26" i="1" s="1"/>
  <c r="DW15" i="1"/>
  <c r="EF15" i="1" s="1"/>
  <c r="DV27" i="1"/>
  <c r="EE27" i="1" s="1"/>
  <c r="EB5" i="1"/>
  <c r="EK5" i="1" s="1"/>
  <c r="EA5" i="1"/>
  <c r="EJ5" i="1" s="1"/>
  <c r="DV18" i="1"/>
  <c r="EE18" i="1" s="1"/>
  <c r="DX7" i="1"/>
  <c r="EG7" i="1" s="1"/>
  <c r="BB9" i="1"/>
  <c r="BK9" i="1" s="1"/>
  <c r="AZ23" i="1"/>
  <c r="BI23" i="1" s="1"/>
  <c r="AY22" i="1"/>
  <c r="BH22" i="1" s="1"/>
  <c r="BC11" i="1"/>
  <c r="BL11" i="1" s="1"/>
  <c r="BC12" i="1"/>
  <c r="BL12" i="1" s="1"/>
  <c r="AY8" i="1"/>
  <c r="BH8" i="1" s="1"/>
  <c r="BD8" i="1"/>
  <c r="BM8" i="1" s="1"/>
  <c r="BC20" i="1"/>
  <c r="BL20" i="1" s="1"/>
  <c r="BA13" i="1"/>
  <c r="BJ13" i="1" s="1"/>
  <c r="AW14" i="1"/>
  <c r="BF14" i="1" s="1"/>
  <c r="BC14" i="1"/>
  <c r="BL14" i="1" s="1"/>
  <c r="AX15" i="1"/>
  <c r="BG15" i="1" s="1"/>
  <c r="BA16" i="1"/>
  <c r="BJ16" i="1" s="1"/>
  <c r="AW27" i="1"/>
  <c r="BF27" i="1" s="1"/>
  <c r="BB5" i="1"/>
  <c r="AY29" i="1"/>
  <c r="BH29" i="1" s="1"/>
  <c r="BD29" i="1"/>
  <c r="BM29" i="1" s="1"/>
  <c r="BA29" i="1"/>
  <c r="BJ29" i="1" s="1"/>
  <c r="BD18" i="1"/>
  <c r="BM18" i="1" s="1"/>
  <c r="AY30" i="1"/>
  <c r="BH30" i="1" s="1"/>
  <c r="AZ17" i="1"/>
  <c r="BI17" i="1" s="1"/>
  <c r="AW17" i="1"/>
  <c r="BF17" i="1" s="1"/>
  <c r="BB17" i="1"/>
  <c r="BK17" i="1" s="1"/>
  <c r="BB31" i="1"/>
  <c r="BK31" i="1" s="1"/>
  <c r="HG7" i="4"/>
  <c r="HP7" i="4" s="1"/>
  <c r="HV7" i="4" s="1"/>
  <c r="HM7" i="4" s="1"/>
  <c r="FC5" i="4"/>
  <c r="FL5" i="4" s="1"/>
  <c r="FT5" i="4" s="1"/>
  <c r="FK5" i="4" s="1"/>
  <c r="AX11" i="4"/>
  <c r="BG11" i="4" s="1"/>
  <c r="BN11" i="4" s="1"/>
  <c r="BE11" i="4" s="1"/>
  <c r="DC7" i="4"/>
  <c r="FD11" i="4"/>
  <c r="FM11" i="4" s="1"/>
  <c r="FT11" i="4" s="1"/>
  <c r="FK11" i="4" s="1"/>
  <c r="AY7" i="4"/>
  <c r="BH7" i="4" s="1"/>
  <c r="BA17" i="1"/>
  <c r="BJ17" i="1" s="1"/>
  <c r="HA12" i="1"/>
  <c r="HJ12" i="1" s="1"/>
  <c r="HB14" i="1"/>
  <c r="HK14" i="1" s="1"/>
  <c r="GY14" i="1"/>
  <c r="HH14" i="1" s="1"/>
  <c r="HB27" i="1"/>
  <c r="HK27" i="1" s="1"/>
  <c r="GX28" i="1"/>
  <c r="HG28" i="1" s="1"/>
  <c r="HB28" i="1"/>
  <c r="HK28" i="1" s="1"/>
  <c r="GW5" i="1"/>
  <c r="HF5" i="1" s="1"/>
  <c r="HB5" i="1"/>
  <c r="HK5" i="1" s="1"/>
  <c r="GW17" i="1"/>
  <c r="HF17" i="1" s="1"/>
  <c r="HA17" i="1"/>
  <c r="HJ17" i="1" s="1"/>
  <c r="DX16" i="1"/>
  <c r="EG16" i="1" s="1"/>
  <c r="EC17" i="1"/>
  <c r="EL17" i="1" s="1"/>
  <c r="DW6" i="1"/>
  <c r="EF6" i="1" s="1"/>
  <c r="DX20" i="1"/>
  <c r="EG20" i="1" s="1"/>
  <c r="EB29" i="1"/>
  <c r="EK29" i="1" s="1"/>
  <c r="EC9" i="1"/>
  <c r="EL9" i="1" s="1"/>
  <c r="EC21" i="1"/>
  <c r="EL21" i="1" s="1"/>
  <c r="EB22" i="1"/>
  <c r="EK22" i="1" s="1"/>
  <c r="DW22" i="1"/>
  <c r="EF22" i="1" s="1"/>
  <c r="DY12" i="1"/>
  <c r="EH12" i="1" s="1"/>
  <c r="DV12" i="1"/>
  <c r="EE12" i="1" s="1"/>
  <c r="DV11" i="1"/>
  <c r="EE11" i="1" s="1"/>
  <c r="EC11" i="1"/>
  <c r="EL11" i="1" s="1"/>
  <c r="DV14" i="1"/>
  <c r="EE14" i="1" s="1"/>
  <c r="DY27" i="1"/>
  <c r="EH27" i="1" s="1"/>
  <c r="DX28" i="1"/>
  <c r="EG28" i="1" s="1"/>
  <c r="DZ28" i="1"/>
  <c r="EI28" i="1" s="1"/>
  <c r="DY5" i="1"/>
  <c r="EH5" i="1" s="1"/>
  <c r="DW5" i="1"/>
  <c r="EF5" i="1" s="1"/>
  <c r="DW18" i="1"/>
  <c r="EF18" i="1" s="1"/>
  <c r="DZ18" i="1"/>
  <c r="EI18" i="1" s="1"/>
  <c r="DW30" i="1"/>
  <c r="EF30" i="1" s="1"/>
  <c r="DY30" i="1"/>
  <c r="EH30" i="1" s="1"/>
  <c r="EA7" i="1"/>
  <c r="EJ7" i="1" s="1"/>
  <c r="DY19" i="1"/>
  <c r="EH19" i="1" s="1"/>
  <c r="DZ19" i="1"/>
  <c r="EI19" i="1" s="1"/>
  <c r="BD9" i="1"/>
  <c r="BM9" i="1" s="1"/>
  <c r="BD10" i="1"/>
  <c r="BM10" i="1" s="1"/>
  <c r="BA10" i="1"/>
  <c r="BJ10" i="1" s="1"/>
  <c r="BD23" i="1"/>
  <c r="BM23" i="1" s="1"/>
  <c r="AX22" i="1"/>
  <c r="BG22" i="1" s="1"/>
  <c r="AZ11" i="1"/>
  <c r="BI11" i="1" s="1"/>
  <c r="AZ24" i="1"/>
  <c r="BI24" i="1" s="1"/>
  <c r="AX20" i="1"/>
  <c r="BG20" i="1" s="1"/>
  <c r="AY25" i="1"/>
  <c r="BH25" i="1" s="1"/>
  <c r="AZ14" i="1"/>
  <c r="BI14" i="1" s="1"/>
  <c r="BC26" i="1"/>
  <c r="BL26" i="1" s="1"/>
  <c r="AW26" i="1"/>
  <c r="BF26" i="1" s="1"/>
  <c r="BA15" i="1"/>
  <c r="BJ15" i="1" s="1"/>
  <c r="AW16" i="1"/>
  <c r="BF16" i="1" s="1"/>
  <c r="BA28" i="1"/>
  <c r="BJ28" i="1" s="1"/>
  <c r="AX28" i="1"/>
  <c r="BG28" i="1" s="1"/>
  <c r="BA27" i="1"/>
  <c r="BJ27" i="1" s="1"/>
  <c r="BC6" i="1"/>
  <c r="BL6" i="1" s="1"/>
  <c r="AY6" i="1"/>
  <c r="BH6" i="1" s="1"/>
  <c r="AY18" i="1"/>
  <c r="BH18" i="1" s="1"/>
  <c r="BD30" i="1"/>
  <c r="BM30" i="1" s="1"/>
  <c r="BB30" i="1"/>
  <c r="BK30" i="1" s="1"/>
  <c r="BB21" i="1"/>
  <c r="BK21" i="1" s="1"/>
  <c r="AZ7" i="1"/>
  <c r="BI7" i="1" s="1"/>
  <c r="BD19" i="1"/>
  <c r="BM19" i="1" s="1"/>
  <c r="AY19" i="1"/>
  <c r="BH19" i="1" s="1"/>
  <c r="HE5" i="4"/>
  <c r="HN5" i="4" s="1"/>
  <c r="HV5" i="4" s="1"/>
  <c r="HM5" i="4" s="1"/>
  <c r="FD6" i="4"/>
  <c r="FM6" i="4" s="1"/>
  <c r="FT6" i="4" s="1"/>
  <c r="FK6" i="4" s="1"/>
  <c r="FF8" i="4"/>
  <c r="FO8" i="4" s="1"/>
  <c r="FT8" i="4" s="1"/>
  <c r="FK8" i="4" s="1"/>
  <c r="DA10" i="4"/>
  <c r="DJ10" i="4" s="1"/>
  <c r="DR10" i="4" s="1"/>
  <c r="DI10" i="4" s="1"/>
  <c r="HE10" i="4"/>
  <c r="HN10" i="4" s="1"/>
  <c r="HV10" i="4" s="1"/>
  <c r="HM10" i="4" s="1"/>
  <c r="AW10" i="4"/>
  <c r="BF10" i="4" s="1"/>
  <c r="BN10" i="4" s="1"/>
  <c r="BE10" i="4" s="1"/>
  <c r="BB7" i="1"/>
  <c r="BK7" i="1" s="1"/>
  <c r="AW9" i="4"/>
  <c r="BF9" i="4" s="1"/>
  <c r="BN9" i="4" s="1"/>
  <c r="BE9" i="4" s="1"/>
  <c r="J8" i="1"/>
  <c r="T8" i="1" s="1"/>
  <c r="M24" i="1"/>
  <c r="W24" i="1" s="1"/>
  <c r="I9" i="1"/>
  <c r="S9" i="1" s="1"/>
  <c r="N9" i="1"/>
  <c r="X9" i="1" s="1"/>
  <c r="L25" i="1"/>
  <c r="V25" i="1" s="1"/>
  <c r="G25" i="1"/>
  <c r="Q25" i="1" s="1"/>
  <c r="M25" i="1"/>
  <c r="W25" i="1" s="1"/>
  <c r="G10" i="1"/>
  <c r="Q10" i="1" s="1"/>
  <c r="I10" i="1"/>
  <c r="S10" i="1" s="1"/>
  <c r="O18" i="1"/>
  <c r="Y18" i="1" s="1"/>
  <c r="M18" i="1"/>
  <c r="W18" i="1" s="1"/>
  <c r="H26" i="1"/>
  <c r="R26" i="1" s="1"/>
  <c r="M11" i="1"/>
  <c r="W11" i="1" s="1"/>
  <c r="G11" i="1"/>
  <c r="Q11" i="1" s="1"/>
  <c r="I19" i="1"/>
  <c r="S19" i="1" s="1"/>
  <c r="M27" i="1"/>
  <c r="W27" i="1" s="1"/>
  <c r="G27" i="1"/>
  <c r="Q27" i="1" s="1"/>
  <c r="I28" i="1"/>
  <c r="S28" i="1" s="1"/>
  <c r="K28" i="1"/>
  <c r="U28" i="1" s="1"/>
  <c r="L21" i="1"/>
  <c r="V21" i="1" s="1"/>
  <c r="K21" i="1"/>
  <c r="U21" i="1" s="1"/>
  <c r="N14" i="1"/>
  <c r="X14" i="1" s="1"/>
  <c r="H22" i="1"/>
  <c r="R22" i="1" s="1"/>
  <c r="L8" i="1"/>
  <c r="V8" i="1" s="1"/>
  <c r="J16" i="1"/>
  <c r="T16" i="1" s="1"/>
  <c r="O16" i="1"/>
  <c r="Y16" i="1" s="1"/>
  <c r="O24" i="1"/>
  <c r="Y24" i="1" s="1"/>
  <c r="H24" i="1"/>
  <c r="R24" i="1" s="1"/>
  <c r="I12" i="1"/>
  <c r="S12" i="1" s="1"/>
  <c r="J12" i="1"/>
  <c r="T12" i="1" s="1"/>
  <c r="N12" i="1"/>
  <c r="X12" i="1" s="1"/>
  <c r="L13" i="1"/>
  <c r="V13" i="1" s="1"/>
  <c r="I13" i="1"/>
  <c r="S13" i="1" s="1"/>
  <c r="K6" i="1"/>
  <c r="U6" i="1" s="1"/>
  <c r="J7" i="1"/>
  <c r="T7" i="1" s="1"/>
  <c r="K7" i="1"/>
  <c r="U7" i="1" s="1"/>
  <c r="K9" i="1"/>
  <c r="U9" i="1" s="1"/>
  <c r="N17" i="1"/>
  <c r="X17" i="1" s="1"/>
  <c r="G17" i="1"/>
  <c r="Q17" i="1" s="1"/>
  <c r="K10" i="1"/>
  <c r="U10" i="1" s="1"/>
  <c r="G18" i="1"/>
  <c r="Q18" i="1" s="1"/>
  <c r="O26" i="1"/>
  <c r="Y26" i="1" s="1"/>
  <c r="G19" i="1"/>
  <c r="Q19" i="1" s="1"/>
  <c r="L19" i="1"/>
  <c r="V19" i="1" s="1"/>
  <c r="I27" i="1"/>
  <c r="S27" i="1" s="1"/>
  <c r="L20" i="1"/>
  <c r="V20" i="1" s="1"/>
  <c r="H21" i="1"/>
  <c r="R21" i="1" s="1"/>
  <c r="L29" i="1"/>
  <c r="V29" i="1" s="1"/>
  <c r="L5" i="1"/>
  <c r="L14" i="1"/>
  <c r="V14" i="1" s="1"/>
  <c r="N22" i="1"/>
  <c r="X22" i="1" s="1"/>
  <c r="J22" i="1"/>
  <c r="T22" i="1" s="1"/>
  <c r="L30" i="1"/>
  <c r="V30" i="1" s="1"/>
  <c r="O8" i="1"/>
  <c r="Y8" i="1" s="1"/>
  <c r="H8" i="1"/>
  <c r="R8" i="1" s="1"/>
  <c r="L16" i="1"/>
  <c r="V16" i="1" s="1"/>
  <c r="H13" i="1"/>
  <c r="R13" i="1" s="1"/>
  <c r="O6" i="1"/>
  <c r="Y6" i="1" s="1"/>
  <c r="L6" i="1"/>
  <c r="V6" i="1" s="1"/>
  <c r="G9" i="1"/>
  <c r="Q9" i="1" s="1"/>
  <c r="M9" i="1"/>
  <c r="W9" i="1" s="1"/>
  <c r="K17" i="1"/>
  <c r="U17" i="1" s="1"/>
  <c r="J25" i="1"/>
  <c r="T25" i="1" s="1"/>
  <c r="N10" i="1"/>
  <c r="X10" i="1" s="1"/>
  <c r="H10" i="1"/>
  <c r="R10" i="1" s="1"/>
  <c r="K18" i="1"/>
  <c r="U18" i="1" s="1"/>
  <c r="L18" i="1"/>
  <c r="V18" i="1" s="1"/>
  <c r="G26" i="1"/>
  <c r="Q26" i="1" s="1"/>
  <c r="N11" i="1"/>
  <c r="X11" i="1" s="1"/>
  <c r="L11" i="1"/>
  <c r="V11" i="1" s="1"/>
  <c r="L27" i="1"/>
  <c r="V27" i="1" s="1"/>
  <c r="H20" i="1"/>
  <c r="R20" i="1" s="1"/>
  <c r="O28" i="1"/>
  <c r="Y28" i="1" s="1"/>
  <c r="J28" i="1"/>
  <c r="T28" i="1" s="1"/>
  <c r="J21" i="1"/>
  <c r="T21" i="1" s="1"/>
  <c r="H29" i="1"/>
  <c r="R29" i="1" s="1"/>
  <c r="N29" i="1"/>
  <c r="X29" i="1" s="1"/>
  <c r="N5" i="1"/>
  <c r="H16" i="1"/>
  <c r="R16" i="1" s="1"/>
  <c r="N16" i="1"/>
  <c r="X16" i="1" s="1"/>
  <c r="L24" i="1"/>
  <c r="V24" i="1" s="1"/>
  <c r="N24" i="1"/>
  <c r="X24" i="1" s="1"/>
  <c r="G24" i="1"/>
  <c r="Q24" i="1" s="1"/>
  <c r="G12" i="1"/>
  <c r="Q12" i="1" s="1"/>
  <c r="L12" i="1"/>
  <c r="V12" i="1" s="1"/>
  <c r="M13" i="1"/>
  <c r="W13" i="1" s="1"/>
  <c r="N7" i="1"/>
  <c r="X7" i="1" s="1"/>
  <c r="I7" i="1"/>
  <c r="S7" i="1" s="1"/>
  <c r="M17" i="1"/>
  <c r="W17" i="1" s="1"/>
  <c r="K25" i="1"/>
  <c r="U25" i="1" s="1"/>
  <c r="K26" i="1"/>
  <c r="U26" i="1" s="1"/>
  <c r="N19" i="1"/>
  <c r="X19" i="1" s="1"/>
  <c r="K20" i="1"/>
  <c r="U20" i="1" s="1"/>
  <c r="O20" i="1"/>
  <c r="Y20" i="1" s="1"/>
  <c r="H28" i="1"/>
  <c r="R28" i="1" s="1"/>
  <c r="J29" i="1"/>
  <c r="T29" i="1" s="1"/>
  <c r="M5" i="1"/>
  <c r="K14" i="1"/>
  <c r="U14" i="1" s="1"/>
  <c r="J14" i="1"/>
  <c r="T14" i="1" s="1"/>
  <c r="J30" i="1"/>
  <c r="T30" i="1" s="1"/>
  <c r="I8" i="1"/>
  <c r="S8" i="1" s="1"/>
  <c r="N8" i="1"/>
  <c r="X8" i="1" s="1"/>
  <c r="H12" i="1"/>
  <c r="R12" i="1" s="1"/>
  <c r="J6" i="1"/>
  <c r="T6" i="1" s="1"/>
  <c r="H9" i="1"/>
  <c r="R9" i="1" s="1"/>
  <c r="O25" i="1"/>
  <c r="Y25" i="1" s="1"/>
  <c r="I25" i="1"/>
  <c r="S25" i="1" s="1"/>
  <c r="J10" i="1"/>
  <c r="T10" i="1" s="1"/>
  <c r="M10" i="1"/>
  <c r="W10" i="1" s="1"/>
  <c r="I18" i="1"/>
  <c r="S18" i="1" s="1"/>
  <c r="L26" i="1"/>
  <c r="V26" i="1" s="1"/>
  <c r="J11" i="1"/>
  <c r="T11" i="1" s="1"/>
  <c r="K11" i="1"/>
  <c r="U11" i="1" s="1"/>
  <c r="N27" i="1"/>
  <c r="X27" i="1" s="1"/>
  <c r="K27" i="1"/>
  <c r="U27" i="1" s="1"/>
  <c r="N28" i="1"/>
  <c r="X28" i="1" s="1"/>
  <c r="G28" i="1"/>
  <c r="Q28" i="1" s="1"/>
  <c r="O21" i="1"/>
  <c r="Y21" i="1" s="1"/>
  <c r="N21" i="1"/>
  <c r="X21" i="1" s="1"/>
  <c r="I21" i="1"/>
  <c r="S21" i="1" s="1"/>
  <c r="M29" i="1"/>
  <c r="W29" i="1" s="1"/>
  <c r="I5" i="1"/>
  <c r="O14" i="1"/>
  <c r="Y14" i="1" s="1"/>
  <c r="K22" i="1"/>
  <c r="U22" i="1" s="1"/>
  <c r="I16" i="1"/>
  <c r="S16" i="1" s="1"/>
  <c r="G16" i="1"/>
  <c r="Q16" i="1" s="1"/>
  <c r="K24" i="1"/>
  <c r="U24" i="1" s="1"/>
  <c r="K12" i="1"/>
  <c r="U12" i="1" s="1"/>
  <c r="O13" i="1"/>
  <c r="Y13" i="1" s="1"/>
  <c r="K13" i="1"/>
  <c r="U13" i="1" s="1"/>
  <c r="O7" i="1"/>
  <c r="Y7" i="1" s="1"/>
  <c r="H7" i="1"/>
  <c r="R7" i="1" s="1"/>
  <c r="H17" i="1"/>
  <c r="R17" i="1" s="1"/>
  <c r="J17" i="1"/>
  <c r="T17" i="1" s="1"/>
  <c r="J18" i="1"/>
  <c r="T18" i="1" s="1"/>
  <c r="N26" i="1"/>
  <c r="X26" i="1" s="1"/>
  <c r="J19" i="1"/>
  <c r="T19" i="1" s="1"/>
  <c r="K19" i="1"/>
  <c r="U19" i="1" s="1"/>
  <c r="O19" i="1"/>
  <c r="Y19" i="1" s="1"/>
  <c r="M20" i="1"/>
  <c r="W20" i="1" s="1"/>
  <c r="J20" i="1"/>
  <c r="T20" i="1" s="1"/>
  <c r="O29" i="1"/>
  <c r="Y29" i="1" s="1"/>
  <c r="I29" i="1"/>
  <c r="S29" i="1" s="1"/>
  <c r="O5" i="1"/>
  <c r="Y5" i="1" s="1"/>
  <c r="K5" i="1"/>
  <c r="G14" i="1"/>
  <c r="Q14" i="1" s="1"/>
  <c r="I14" i="1"/>
  <c r="S14" i="1" s="1"/>
  <c r="O22" i="1"/>
  <c r="Y22" i="1" s="1"/>
  <c r="M22" i="1"/>
  <c r="W22" i="1" s="1"/>
  <c r="K30" i="1"/>
  <c r="U30" i="1" s="1"/>
  <c r="I30" i="1"/>
  <c r="S30" i="1" s="1"/>
  <c r="J15" i="1"/>
  <c r="T15" i="1" s="1"/>
  <c r="O15" i="1"/>
  <c r="Y15" i="1" s="1"/>
  <c r="M8" i="1"/>
  <c r="W8" i="1" s="1"/>
  <c r="G8" i="1"/>
  <c r="Q8" i="1" s="1"/>
  <c r="K8" i="1"/>
  <c r="U8" i="1" s="1"/>
  <c r="I24" i="1"/>
  <c r="S24" i="1" s="1"/>
  <c r="G13" i="1"/>
  <c r="Q13" i="1" s="1"/>
  <c r="N13" i="1"/>
  <c r="X13" i="1" s="1"/>
  <c r="N6" i="1"/>
  <c r="X6" i="1" s="1"/>
  <c r="I6" i="1"/>
  <c r="S6" i="1" s="1"/>
  <c r="M7" i="1"/>
  <c r="W7" i="1" s="1"/>
  <c r="L9" i="1"/>
  <c r="V9" i="1" s="1"/>
  <c r="J9" i="1"/>
  <c r="T9" i="1" s="1"/>
  <c r="O9" i="1"/>
  <c r="Y9" i="1" s="1"/>
  <c r="H25" i="1"/>
  <c r="R25" i="1" s="1"/>
  <c r="N25" i="1"/>
  <c r="X25" i="1" s="1"/>
  <c r="L10" i="1"/>
  <c r="V10" i="1" s="1"/>
  <c r="N18" i="1"/>
  <c r="X18" i="1" s="1"/>
  <c r="H18" i="1"/>
  <c r="R18" i="1" s="1"/>
  <c r="J26" i="1"/>
  <c r="T26" i="1" s="1"/>
  <c r="I26" i="1"/>
  <c r="S26" i="1" s="1"/>
  <c r="O11" i="1"/>
  <c r="Y11" i="1" s="1"/>
  <c r="H11" i="1"/>
  <c r="R11" i="1" s="1"/>
  <c r="J27" i="1"/>
  <c r="T27" i="1" s="1"/>
  <c r="O27" i="1"/>
  <c r="Y27" i="1" s="1"/>
  <c r="H27" i="1"/>
  <c r="R27" i="1" s="1"/>
  <c r="M28" i="1"/>
  <c r="W28" i="1" s="1"/>
  <c r="L28" i="1"/>
  <c r="V28" i="1" s="1"/>
  <c r="M21" i="1"/>
  <c r="W21" i="1" s="1"/>
  <c r="G29" i="1"/>
  <c r="Q29" i="1" s="1"/>
  <c r="K29" i="1"/>
  <c r="U29" i="1" s="1"/>
  <c r="G5" i="1"/>
  <c r="Q5" i="1" s="1"/>
  <c r="G22" i="1"/>
  <c r="Q22" i="1" s="1"/>
  <c r="I22" i="1"/>
  <c r="S22" i="1" s="1"/>
  <c r="O30" i="1"/>
  <c r="Y30" i="1" s="1"/>
  <c r="M16" i="1"/>
  <c r="W16" i="1" s="1"/>
  <c r="K16" i="1"/>
  <c r="U16" i="1" s="1"/>
  <c r="J24" i="1"/>
  <c r="T24" i="1" s="1"/>
  <c r="M12" i="1"/>
  <c r="W12" i="1" s="1"/>
  <c r="O12" i="1"/>
  <c r="Y12" i="1" s="1"/>
  <c r="J13" i="1"/>
  <c r="T13" i="1" s="1"/>
  <c r="M6" i="1"/>
  <c r="W6" i="1" s="1"/>
  <c r="L7" i="1"/>
  <c r="V7" i="1" s="1"/>
  <c r="G7" i="1"/>
  <c r="Q7" i="1" s="1"/>
  <c r="L17" i="1"/>
  <c r="V17" i="1" s="1"/>
  <c r="O17" i="1"/>
  <c r="Y17" i="1" s="1"/>
  <c r="I17" i="1"/>
  <c r="S17" i="1" s="1"/>
  <c r="O10" i="1"/>
  <c r="Y10" i="1" s="1"/>
  <c r="M26" i="1"/>
  <c r="W26" i="1" s="1"/>
  <c r="I11" i="1"/>
  <c r="S11" i="1" s="1"/>
  <c r="H19" i="1"/>
  <c r="R19" i="1" s="1"/>
  <c r="M19" i="1"/>
  <c r="W19" i="1" s="1"/>
  <c r="I20" i="1"/>
  <c r="S20" i="1" s="1"/>
  <c r="N20" i="1"/>
  <c r="X20" i="1" s="1"/>
  <c r="G20" i="1"/>
  <c r="Q20" i="1" s="1"/>
  <c r="H5" i="1"/>
  <c r="J5" i="1"/>
  <c r="M14" i="1"/>
  <c r="W14" i="1" s="1"/>
  <c r="H14" i="1"/>
  <c r="R14" i="1" s="1"/>
  <c r="L22" i="1"/>
  <c r="V22" i="1" s="1"/>
  <c r="G30" i="1"/>
  <c r="Q30" i="1" s="1"/>
  <c r="M30" i="1"/>
  <c r="W30" i="1" s="1"/>
  <c r="H30" i="1"/>
  <c r="R30" i="1" s="1"/>
  <c r="N15" i="1"/>
  <c r="X15" i="1" s="1"/>
  <c r="H15" i="1"/>
  <c r="R15" i="1" s="1"/>
  <c r="L15" i="1"/>
  <c r="V15" i="1" s="1"/>
  <c r="I15" i="1"/>
  <c r="S15" i="1" s="1"/>
  <c r="G15" i="1"/>
  <c r="Q15" i="1" s="1"/>
  <c r="M15" i="1"/>
  <c r="W15" i="1" s="1"/>
  <c r="K15" i="1"/>
  <c r="U15" i="1" s="1"/>
  <c r="N30" i="1"/>
  <c r="X30" i="1" s="1"/>
  <c r="Z102" i="4"/>
  <c r="X78" i="4"/>
  <c r="S63" i="4"/>
  <c r="Z48" i="4"/>
  <c r="V25" i="4"/>
  <c r="U18" i="4"/>
  <c r="T11" i="4"/>
  <c r="T8" i="4"/>
  <c r="U7" i="4"/>
  <c r="V6" i="4"/>
  <c r="U99" i="4"/>
  <c r="T76" i="4"/>
  <c r="U61" i="4"/>
  <c r="S47" i="4"/>
  <c r="W24" i="4"/>
  <c r="V17" i="4"/>
  <c r="U10" i="4"/>
  <c r="S8" i="4"/>
  <c r="T7" i="4"/>
  <c r="U6" i="4"/>
  <c r="Y95" i="4"/>
  <c r="AA73" i="4"/>
  <c r="W59" i="4"/>
  <c r="Y45" i="4"/>
  <c r="X23" i="4"/>
  <c r="W16" i="4"/>
  <c r="V9" i="4"/>
  <c r="AA7" i="4"/>
  <c r="S7" i="4"/>
  <c r="T6" i="4"/>
  <c r="T92" i="4"/>
  <c r="AA71" i="4"/>
  <c r="Y57" i="4"/>
  <c r="U44" i="4"/>
  <c r="Y22" i="4"/>
  <c r="X15" i="4"/>
  <c r="Y8" i="4"/>
  <c r="Z7" i="4"/>
  <c r="AA6" i="4"/>
  <c r="S6" i="4"/>
  <c r="X88" i="4"/>
  <c r="T70" i="4"/>
  <c r="AA55" i="4"/>
  <c r="T43" i="4"/>
  <c r="Z21" i="4"/>
  <c r="Y14" i="4"/>
  <c r="X8" i="4"/>
  <c r="Y7" i="4"/>
  <c r="Z6" i="4"/>
  <c r="Y85" i="4"/>
  <c r="V68" i="4"/>
  <c r="T54" i="4"/>
  <c r="U42" i="4"/>
  <c r="AA20" i="4"/>
  <c r="Z13" i="4"/>
  <c r="W8" i="4"/>
  <c r="X7" i="4"/>
  <c r="Y6" i="4"/>
  <c r="Z110" i="4"/>
  <c r="U83" i="4"/>
  <c r="X66" i="4"/>
  <c r="V52" i="4"/>
  <c r="V41" i="4"/>
  <c r="S20" i="4"/>
  <c r="AA12" i="4"/>
  <c r="V8" i="4"/>
  <c r="W7" i="4"/>
  <c r="X6" i="4"/>
  <c r="V106" i="4"/>
  <c r="S81" i="4"/>
  <c r="Z64" i="4"/>
  <c r="X50" i="4"/>
  <c r="W40" i="4"/>
  <c r="T19" i="4"/>
  <c r="S12" i="4"/>
  <c r="U8" i="4"/>
  <c r="V7" i="4"/>
  <c r="W6" i="4"/>
  <c r="Y15" i="4"/>
  <c r="Z22" i="4"/>
  <c r="V44" i="4"/>
  <c r="AA57" i="4"/>
  <c r="T72" i="4"/>
  <c r="Z92" i="4"/>
  <c r="W10" i="4"/>
  <c r="X17" i="4"/>
  <c r="Y24" i="4"/>
  <c r="W47" i="4"/>
  <c r="Y61" i="4"/>
  <c r="Z76" i="4"/>
  <c r="T100" i="4"/>
  <c r="W11" i="4"/>
  <c r="X18" i="4"/>
  <c r="Y25" i="4"/>
  <c r="W49" i="4"/>
  <c r="Y63" i="4"/>
  <c r="W79" i="4"/>
  <c r="V104" i="4"/>
  <c r="S16" i="4"/>
  <c r="T23" i="4"/>
  <c r="S45" i="4"/>
  <c r="X58" i="4"/>
  <c r="Z72" i="4"/>
  <c r="AA93" i="4"/>
  <c r="T99" i="4"/>
  <c r="S92" i="4"/>
  <c r="AA84" i="4"/>
  <c r="Z77" i="4"/>
  <c r="Y70" i="4"/>
  <c r="X63" i="4"/>
  <c r="W56" i="4"/>
  <c r="V49" i="4"/>
  <c r="X110" i="4"/>
  <c r="U96" i="4"/>
  <c r="T89" i="4"/>
  <c r="S82" i="4"/>
  <c r="AA74" i="4"/>
  <c r="Z67" i="4"/>
  <c r="Y60" i="4"/>
  <c r="X53" i="4"/>
  <c r="W46" i="4"/>
  <c r="Z98" i="4"/>
  <c r="Y91" i="4"/>
  <c r="X99" i="4"/>
  <c r="W92" i="4"/>
  <c r="V85" i="4"/>
  <c r="U78" i="4"/>
  <c r="T71" i="4"/>
  <c r="S64" i="4"/>
  <c r="AA56" i="4"/>
  <c r="Z49" i="4"/>
  <c r="W107" i="4"/>
  <c r="V100" i="4"/>
  <c r="U93" i="4"/>
  <c r="T86" i="4"/>
  <c r="S79" i="4"/>
  <c r="AA102" i="4"/>
  <c r="Z95" i="4"/>
  <c r="Y88" i="4"/>
  <c r="X81" i="4"/>
  <c r="W74" i="4"/>
  <c r="V67" i="4"/>
  <c r="U60" i="4"/>
  <c r="T53" i="4"/>
  <c r="S9" i="4"/>
  <c r="T16" i="4"/>
  <c r="U23" i="4"/>
  <c r="T45" i="4"/>
  <c r="Z58" i="4"/>
  <c r="S73" i="4"/>
  <c r="W9" i="4"/>
  <c r="X16" i="4"/>
  <c r="Y23" i="4"/>
  <c r="AA45" i="4"/>
  <c r="Y59" i="4"/>
  <c r="T74" i="4"/>
  <c r="V96" i="4"/>
  <c r="V11" i="4"/>
  <c r="W18" i="4"/>
  <c r="X25" i="4"/>
  <c r="U49" i="4"/>
  <c r="W63" i="4"/>
  <c r="U79" i="4"/>
  <c r="Y103" i="4"/>
  <c r="V12" i="4"/>
  <c r="W19" i="4"/>
  <c r="Z40" i="4"/>
  <c r="U51" i="4"/>
  <c r="W65" i="4"/>
  <c r="AA81" i="4"/>
  <c r="AA107" i="4"/>
  <c r="AA16" i="4"/>
  <c r="S24" i="4"/>
  <c r="V46" i="4"/>
  <c r="V60" i="4"/>
  <c r="S75" i="4"/>
  <c r="W97" i="4"/>
  <c r="U98" i="4"/>
  <c r="T91" i="4"/>
  <c r="S84" i="4"/>
  <c r="AA76" i="4"/>
  <c r="Z69" i="4"/>
  <c r="Y62" i="4"/>
  <c r="X55" i="4"/>
  <c r="W48" i="4"/>
  <c r="Y109" i="4"/>
  <c r="V95" i="4"/>
  <c r="U88" i="4"/>
  <c r="T81" i="4"/>
  <c r="S74" i="4"/>
  <c r="AA66" i="4"/>
  <c r="Z59" i="4"/>
  <c r="Y52" i="4"/>
  <c r="X45" i="4"/>
  <c r="AA97" i="4"/>
  <c r="Z90" i="4"/>
  <c r="Y98" i="4"/>
  <c r="X91" i="4"/>
  <c r="W84" i="4"/>
  <c r="V77" i="4"/>
  <c r="U70" i="4"/>
  <c r="T63" i="4"/>
  <c r="S56" i="4"/>
  <c r="AA48" i="4"/>
  <c r="X106" i="4"/>
  <c r="W99" i="4"/>
  <c r="V92" i="4"/>
  <c r="U85" i="4"/>
  <c r="T78" i="4"/>
  <c r="S102" i="4"/>
  <c r="AA94" i="4"/>
  <c r="Z87" i="4"/>
  <c r="Y80" i="4"/>
  <c r="X73" i="4"/>
  <c r="W66" i="4"/>
  <c r="V10" i="4"/>
  <c r="W17" i="4"/>
  <c r="X24" i="4"/>
  <c r="U47" i="4"/>
  <c r="W61" i="4"/>
  <c r="X76" i="4"/>
  <c r="AA99" i="4"/>
  <c r="U12" i="4"/>
  <c r="V19" i="4"/>
  <c r="Y40" i="4"/>
  <c r="S51" i="4"/>
  <c r="U65" i="4"/>
  <c r="W81" i="4"/>
  <c r="U107" i="4"/>
  <c r="U13" i="4"/>
  <c r="V20" i="4"/>
  <c r="Y41" i="4"/>
  <c r="S53" i="4"/>
  <c r="U67" i="4"/>
  <c r="T84" i="4"/>
  <c r="Z17" i="4"/>
  <c r="AA24" i="4"/>
  <c r="AA47" i="4"/>
  <c r="T62" i="4"/>
  <c r="W77" i="4"/>
  <c r="S101" i="4"/>
  <c r="V97" i="4"/>
  <c r="U90" i="4"/>
  <c r="T83" i="4"/>
  <c r="S76" i="4"/>
  <c r="AA68" i="4"/>
  <c r="Z61" i="4"/>
  <c r="Y54" i="4"/>
  <c r="X47" i="4"/>
  <c r="X101" i="4"/>
  <c r="W94" i="4"/>
  <c r="V87" i="4"/>
  <c r="U80" i="4"/>
  <c r="T73" i="4"/>
  <c r="S66" i="4"/>
  <c r="AA58" i="4"/>
  <c r="Z51" i="4"/>
  <c r="Y44" i="4"/>
  <c r="S97" i="4"/>
  <c r="AA89" i="4"/>
  <c r="Z97" i="4"/>
  <c r="Y90" i="4"/>
  <c r="X83" i="4"/>
  <c r="W76" i="4"/>
  <c r="V69" i="4"/>
  <c r="U62" i="4"/>
  <c r="T55" i="4"/>
  <c r="S48" i="4"/>
  <c r="Y105" i="4"/>
  <c r="X98" i="4"/>
  <c r="W91" i="4"/>
  <c r="V84" i="4"/>
  <c r="U77" i="4"/>
  <c r="T101" i="4"/>
  <c r="S94" i="4"/>
  <c r="AA86" i="4"/>
  <c r="Z79" i="4"/>
  <c r="Y72" i="4"/>
  <c r="X65" i="4"/>
  <c r="W58" i="4"/>
  <c r="V51" i="4"/>
  <c r="Z10" i="4"/>
  <c r="AA17" i="4"/>
  <c r="S25" i="4"/>
  <c r="T48" i="4"/>
  <c r="V62" i="4"/>
  <c r="Y77" i="4"/>
  <c r="Y101" i="4"/>
  <c r="U11" i="4"/>
  <c r="V18" i="4"/>
  <c r="W25" i="4"/>
  <c r="S49" i="4"/>
  <c r="U63" i="4"/>
  <c r="Z78" i="4"/>
  <c r="W103" i="4"/>
  <c r="T13" i="4"/>
  <c r="U20" i="4"/>
  <c r="X41" i="4"/>
  <c r="Z52" i="4"/>
  <c r="S67" i="4"/>
  <c r="AA83" i="4"/>
  <c r="T14" i="4"/>
  <c r="U21" i="4"/>
  <c r="X42" i="4"/>
  <c r="Z54" i="4"/>
  <c r="S69" i="4"/>
  <c r="X86" i="4"/>
  <c r="AA8" i="4"/>
  <c r="Y18" i="4"/>
  <c r="Z25" i="4"/>
  <c r="S40" i="4"/>
  <c r="Y49" i="4"/>
  <c r="AA63" i="4"/>
  <c r="Y79" i="4"/>
  <c r="X104" i="4"/>
  <c r="W96" i="4"/>
  <c r="V89" i="4"/>
  <c r="U82" i="4"/>
  <c r="T75" i="4"/>
  <c r="S68" i="4"/>
  <c r="AA60" i="4"/>
  <c r="Z53" i="4"/>
  <c r="Y46" i="4"/>
  <c r="Y100" i="4"/>
  <c r="X93" i="4"/>
  <c r="W86" i="4"/>
  <c r="V79" i="4"/>
  <c r="U72" i="4"/>
  <c r="T65" i="4"/>
  <c r="S58" i="4"/>
  <c r="AA50" i="4"/>
  <c r="Z43" i="4"/>
  <c r="T96" i="4"/>
  <c r="S89" i="4"/>
  <c r="AA96" i="4"/>
  <c r="Z89" i="4"/>
  <c r="Y82" i="4"/>
  <c r="X75" i="4"/>
  <c r="W68" i="4"/>
  <c r="V61" i="4"/>
  <c r="U54" i="4"/>
  <c r="T47" i="4"/>
  <c r="AA111" i="4"/>
  <c r="Z104" i="4"/>
  <c r="Y97" i="4"/>
  <c r="X90" i="4"/>
  <c r="W83" i="4"/>
  <c r="V76" i="4"/>
  <c r="U100" i="4"/>
  <c r="T93" i="4"/>
  <c r="S86" i="4"/>
  <c r="AA78" i="4"/>
  <c r="Z71" i="4"/>
  <c r="Y64" i="4"/>
  <c r="X57" i="4"/>
  <c r="W50" i="4"/>
  <c r="Y11" i="4"/>
  <c r="Z18" i="4"/>
  <c r="AA25" i="4"/>
  <c r="T40" i="4"/>
  <c r="AA49" i="4"/>
  <c r="T64" i="4"/>
  <c r="T80" i="4"/>
  <c r="T12" i="4"/>
  <c r="U19" i="4"/>
  <c r="X40" i="4"/>
  <c r="Z50" i="4"/>
  <c r="S65" i="4"/>
  <c r="U81" i="4"/>
  <c r="S107" i="4"/>
  <c r="S14" i="4"/>
  <c r="T21" i="4"/>
  <c r="W42" i="4"/>
  <c r="X54" i="4"/>
  <c r="Z68" i="4"/>
  <c r="V86" i="4"/>
  <c r="S15" i="4"/>
  <c r="T22" i="4"/>
  <c r="W43" i="4"/>
  <c r="X56" i="4"/>
  <c r="Z70" i="4"/>
  <c r="T90" i="4"/>
  <c r="Z9" i="4"/>
  <c r="X19" i="4"/>
  <c r="AA40" i="4"/>
  <c r="W51" i="4"/>
  <c r="Y65" i="4"/>
  <c r="T82" i="4"/>
  <c r="T108" i="4"/>
  <c r="X95" i="4"/>
  <c r="W88" i="4"/>
  <c r="V81" i="4"/>
  <c r="U74" i="4"/>
  <c r="T67" i="4"/>
  <c r="S60" i="4"/>
  <c r="AA52" i="4"/>
  <c r="Z45" i="4"/>
  <c r="Z99" i="4"/>
  <c r="Y92" i="4"/>
  <c r="X85" i="4"/>
  <c r="W78" i="4"/>
  <c r="V71" i="4"/>
  <c r="U64" i="4"/>
  <c r="T57" i="4"/>
  <c r="S50" i="4"/>
  <c r="V102" i="4"/>
  <c r="U95" i="4"/>
  <c r="T88" i="4"/>
  <c r="S96" i="4"/>
  <c r="AA88" i="4"/>
  <c r="Z81" i="4"/>
  <c r="Y74" i="4"/>
  <c r="X67" i="4"/>
  <c r="W60" i="4"/>
  <c r="V53" i="4"/>
  <c r="U46" i="4"/>
  <c r="S111" i="4"/>
  <c r="AA103" i="4"/>
  <c r="Z96" i="4"/>
  <c r="Y89" i="4"/>
  <c r="X82" i="4"/>
  <c r="W75" i="4"/>
  <c r="V99" i="4"/>
  <c r="U92" i="4"/>
  <c r="T85" i="4"/>
  <c r="S78" i="4"/>
  <c r="AA70" i="4"/>
  <c r="Z63" i="4"/>
  <c r="Y56" i="4"/>
  <c r="X49" i="4"/>
  <c r="X12" i="4"/>
  <c r="Y19" i="4"/>
  <c r="S41" i="4"/>
  <c r="Y51" i="4"/>
  <c r="AA65" i="4"/>
  <c r="V82" i="4"/>
  <c r="S13" i="4"/>
  <c r="T20" i="4"/>
  <c r="W41" i="4"/>
  <c r="X52" i="4"/>
  <c r="Z66" i="4"/>
  <c r="Y83" i="4"/>
  <c r="Y111" i="4"/>
  <c r="AA14" i="4"/>
  <c r="S22" i="4"/>
  <c r="V43" i="4"/>
  <c r="V56" i="4"/>
  <c r="X70" i="4"/>
  <c r="W89" i="4"/>
  <c r="Z8" i="4"/>
  <c r="AA15" i="4"/>
  <c r="S23" i="4"/>
  <c r="Z44" i="4"/>
  <c r="V58" i="4"/>
  <c r="X72" i="4"/>
  <c r="Y93" i="4"/>
  <c r="V13" i="4"/>
  <c r="W20" i="4"/>
  <c r="Z41" i="4"/>
  <c r="U53" i="4"/>
  <c r="W67" i="4"/>
  <c r="X84" i="4"/>
  <c r="Z101" i="4"/>
  <c r="Y94" i="4"/>
  <c r="X87" i="4"/>
  <c r="W80" i="4"/>
  <c r="V73" i="4"/>
  <c r="U66" i="4"/>
  <c r="T59" i="4"/>
  <c r="S52" i="4"/>
  <c r="AA44" i="4"/>
  <c r="AA98" i="4"/>
  <c r="Z91" i="4"/>
  <c r="Y84" i="4"/>
  <c r="X77" i="4"/>
  <c r="W70" i="4"/>
  <c r="V63" i="4"/>
  <c r="U56" i="4"/>
  <c r="T49" i="4"/>
  <c r="W101" i="4"/>
  <c r="V94" i="4"/>
  <c r="U87" i="4"/>
  <c r="T95" i="4"/>
  <c r="S88" i="4"/>
  <c r="AA80" i="4"/>
  <c r="Z73" i="4"/>
  <c r="Y66" i="4"/>
  <c r="X59" i="4"/>
  <c r="W52" i="4"/>
  <c r="V45" i="4"/>
  <c r="T110" i="4"/>
  <c r="S103" i="4"/>
  <c r="AA95" i="4"/>
  <c r="Z88" i="4"/>
  <c r="Y81" i="4"/>
  <c r="X74" i="4"/>
  <c r="W98" i="4"/>
  <c r="V91" i="4"/>
  <c r="U84" i="4"/>
  <c r="T77" i="4"/>
  <c r="S70" i="4"/>
  <c r="AA62" i="4"/>
  <c r="Z55" i="4"/>
  <c r="Y48" i="4"/>
  <c r="AA13" i="4"/>
  <c r="S21" i="4"/>
  <c r="V42" i="4"/>
  <c r="V54" i="4"/>
  <c r="X68" i="4"/>
  <c r="AA85" i="4"/>
  <c r="Z15" i="4"/>
  <c r="AA22" i="4"/>
  <c r="X44" i="4"/>
  <c r="T58" i="4"/>
  <c r="V72" i="4"/>
  <c r="S93" i="4"/>
  <c r="Y9" i="4"/>
  <c r="Z16" i="4"/>
  <c r="AA23" i="4"/>
  <c r="T46" i="4"/>
  <c r="T60" i="4"/>
  <c r="Z74" i="4"/>
  <c r="U97" i="4"/>
  <c r="U14" i="4"/>
  <c r="V21" i="4"/>
  <c r="Y42" i="4"/>
  <c r="S55" i="4"/>
  <c r="U69" i="4"/>
  <c r="Z86" i="4"/>
  <c r="AA100" i="4"/>
  <c r="Z93" i="4"/>
  <c r="Y86" i="4"/>
  <c r="X79" i="4"/>
  <c r="W72" i="4"/>
  <c r="V65" i="4"/>
  <c r="U58" i="4"/>
  <c r="T51" i="4"/>
  <c r="S44" i="4"/>
  <c r="S98" i="4"/>
  <c r="AA90" i="4"/>
  <c r="Z83" i="4"/>
  <c r="Y76" i="4"/>
  <c r="X69" i="4"/>
  <c r="W62" i="4"/>
  <c r="V55" i="4"/>
  <c r="U48" i="4"/>
  <c r="X100" i="4"/>
  <c r="W93" i="4"/>
  <c r="V101" i="4"/>
  <c r="U94" i="4"/>
  <c r="T87" i="4"/>
  <c r="S80" i="4"/>
  <c r="AA72" i="4"/>
  <c r="Z65" i="4"/>
  <c r="Y58" i="4"/>
  <c r="X51" i="4"/>
  <c r="W44" i="4"/>
  <c r="U109" i="4"/>
  <c r="T102" i="4"/>
  <c r="S95" i="4"/>
  <c r="AA87" i="4"/>
  <c r="Z80" i="4"/>
  <c r="Y73" i="4"/>
  <c r="X97" i="4"/>
  <c r="W90" i="4"/>
  <c r="V83" i="4"/>
  <c r="U76" i="4"/>
  <c r="T69" i="4"/>
  <c r="S62" i="4"/>
  <c r="AA54" i="4"/>
  <c r="Z47" i="4"/>
  <c r="V14" i="4"/>
  <c r="W21" i="4"/>
  <c r="Z42" i="4"/>
  <c r="U55" i="4"/>
  <c r="W69" i="4"/>
  <c r="W87" i="4"/>
  <c r="Z14" i="4"/>
  <c r="AA21" i="4"/>
  <c r="U43" i="4"/>
  <c r="T56" i="4"/>
  <c r="V70" i="4"/>
  <c r="U89" i="4"/>
  <c r="X9" i="4"/>
  <c r="Y16" i="4"/>
  <c r="Z23" i="4"/>
  <c r="S46" i="4"/>
  <c r="AA59" i="4"/>
  <c r="V74" i="4"/>
  <c r="X96" i="4"/>
  <c r="X10" i="4"/>
  <c r="Y17" i="4"/>
  <c r="Z24" i="4"/>
  <c r="Y47" i="4"/>
  <c r="AA61" i="4"/>
  <c r="S77" i="4"/>
  <c r="Z100" i="4"/>
  <c r="T15" i="4"/>
  <c r="U22" i="4"/>
  <c r="X43" i="4"/>
  <c r="Z56" i="4"/>
  <c r="S71" i="4"/>
  <c r="V90" i="4"/>
  <c r="S100" i="4"/>
  <c r="AA92" i="4"/>
  <c r="Z85" i="4"/>
  <c r="Y78" i="4"/>
  <c r="X71" i="4"/>
  <c r="W64" i="4"/>
  <c r="V57" i="4"/>
  <c r="U50" i="4"/>
  <c r="W111" i="4"/>
  <c r="T97" i="4"/>
  <c r="S90" i="4"/>
  <c r="AA82" i="4"/>
  <c r="Z75" i="4"/>
  <c r="Y68" i="4"/>
  <c r="X61" i="4"/>
  <c r="W54" i="4"/>
  <c r="V47" i="4"/>
  <c r="Y99" i="4"/>
  <c r="X92" i="4"/>
  <c r="W100" i="4"/>
  <c r="V93" i="4"/>
  <c r="U86" i="4"/>
  <c r="T79" i="4"/>
  <c r="S72" i="4"/>
  <c r="AA64" i="4"/>
  <c r="Z57" i="4"/>
  <c r="Y50" i="4"/>
  <c r="V108" i="4"/>
  <c r="U101" i="4"/>
  <c r="T94" i="4"/>
  <c r="S87" i="4"/>
  <c r="AA79" i="4"/>
  <c r="Z103" i="4"/>
  <c r="Y96" i="4"/>
  <c r="X89" i="4"/>
  <c r="W82" i="4"/>
  <c r="V75" i="4"/>
  <c r="U68" i="4"/>
  <c r="T61" i="4"/>
  <c r="S54" i="4"/>
  <c r="W12" i="4"/>
  <c r="U15" i="4"/>
  <c r="V22" i="4"/>
  <c r="Y43" i="4"/>
  <c r="S57" i="4"/>
  <c r="U71" i="4"/>
  <c r="S91" i="4"/>
  <c r="T9" i="4"/>
  <c r="V59" i="4"/>
  <c r="U75" i="4"/>
  <c r="S10" i="4"/>
  <c r="T17" i="4"/>
  <c r="U24" i="4"/>
  <c r="Z46" i="4"/>
  <c r="Z60" i="4"/>
  <c r="Y75" i="4"/>
  <c r="V98" i="4"/>
  <c r="T10" i="4"/>
  <c r="U17" i="4"/>
  <c r="V24" i="4"/>
  <c r="AA46" i="4"/>
  <c r="S61" i="4"/>
  <c r="AA75" i="4"/>
  <c r="S99" i="4"/>
  <c r="V107" i="4"/>
  <c r="W108" i="4"/>
  <c r="Z106" i="4"/>
  <c r="U104" i="4"/>
  <c r="V111" i="4"/>
  <c r="Z109" i="4"/>
  <c r="U52" i="4"/>
  <c r="Z84" i="4"/>
  <c r="AA10" i="4"/>
  <c r="S18" i="4"/>
  <c r="T25" i="4"/>
  <c r="V48" i="4"/>
  <c r="X62" i="4"/>
  <c r="AA77" i="4"/>
  <c r="AA101" i="4"/>
  <c r="S11" i="4"/>
  <c r="T18" i="4"/>
  <c r="U25" i="4"/>
  <c r="X48" i="4"/>
  <c r="Z62" i="4"/>
  <c r="V78" i="4"/>
  <c r="X102" i="4"/>
  <c r="U108" i="4"/>
  <c r="U102" i="4"/>
  <c r="V109" i="4"/>
  <c r="Y107" i="4"/>
  <c r="T105" i="4"/>
  <c r="Y102" i="4"/>
  <c r="Y110" i="4"/>
  <c r="AA9" i="4"/>
  <c r="X94" i="4"/>
  <c r="Z11" i="4"/>
  <c r="AA18" i="4"/>
  <c r="U40" i="4"/>
  <c r="T50" i="4"/>
  <c r="V64" i="4"/>
  <c r="V80" i="4"/>
  <c r="W105" i="4"/>
  <c r="AA11" i="4"/>
  <c r="S19" i="4"/>
  <c r="V40" i="4"/>
  <c r="V50" i="4"/>
  <c r="X64" i="4"/>
  <c r="X80" i="4"/>
  <c r="T106" i="4"/>
  <c r="T109" i="4"/>
  <c r="T103" i="4"/>
  <c r="U110" i="4"/>
  <c r="AP117" i="4"/>
  <c r="X108" i="4"/>
  <c r="S106" i="4"/>
  <c r="X103" i="4"/>
  <c r="X111" i="4"/>
  <c r="W13" i="4"/>
  <c r="AA41" i="4"/>
  <c r="T98" i="4"/>
  <c r="Y12" i="4"/>
  <c r="Z19" i="4"/>
  <c r="T41" i="4"/>
  <c r="AA51" i="4"/>
  <c r="T66" i="4"/>
  <c r="Z82" i="4"/>
  <c r="S109" i="4"/>
  <c r="Z12" i="4"/>
  <c r="AA19" i="4"/>
  <c r="U41" i="4"/>
  <c r="T52" i="4"/>
  <c r="V66" i="4"/>
  <c r="S83" i="4"/>
  <c r="AA109" i="4"/>
  <c r="S110" i="4"/>
  <c r="S104" i="4"/>
  <c r="T111" i="4"/>
  <c r="W109" i="4"/>
  <c r="AR116" i="4"/>
  <c r="AA106" i="4"/>
  <c r="W104" i="4"/>
  <c r="S17" i="4"/>
  <c r="X46" i="4"/>
  <c r="U105" i="4"/>
  <c r="X13" i="4"/>
  <c r="Y20" i="4"/>
  <c r="S42" i="4"/>
  <c r="Y53" i="4"/>
  <c r="AA67" i="4"/>
  <c r="S85" i="4"/>
  <c r="Y13" i="4"/>
  <c r="Z20" i="4"/>
  <c r="T42" i="4"/>
  <c r="AA53" i="4"/>
  <c r="T68" i="4"/>
  <c r="W85" i="4"/>
  <c r="AA110" i="4"/>
  <c r="AA104" i="4"/>
  <c r="U103" i="4"/>
  <c r="V110" i="4"/>
  <c r="Z107" i="4"/>
  <c r="V105" i="4"/>
  <c r="X20" i="4"/>
  <c r="W53" i="4"/>
  <c r="Z108" i="4"/>
  <c r="W14" i="4"/>
  <c r="X21" i="4"/>
  <c r="AA42" i="4"/>
  <c r="W55" i="4"/>
  <c r="Y69" i="4"/>
  <c r="Y87" i="4"/>
  <c r="U106" i="4"/>
  <c r="X14" i="4"/>
  <c r="Y21" i="4"/>
  <c r="S43" i="4"/>
  <c r="Y55" i="4"/>
  <c r="AA69" i="4"/>
  <c r="V88" i="4"/>
  <c r="Y104" i="4"/>
  <c r="Z111" i="4"/>
  <c r="Z105" i="4"/>
  <c r="T104" i="4"/>
  <c r="U111" i="4"/>
  <c r="Y108" i="4"/>
  <c r="T107" i="4"/>
  <c r="T24" i="4"/>
  <c r="X60" i="4"/>
  <c r="V15" i="4"/>
  <c r="W22" i="4"/>
  <c r="AA43" i="4"/>
  <c r="U57" i="4"/>
  <c r="W71" i="4"/>
  <c r="U91" i="4"/>
  <c r="Y10" i="4"/>
  <c r="W15" i="4"/>
  <c r="X22" i="4"/>
  <c r="T44" i="4"/>
  <c r="W57" i="4"/>
  <c r="Y71" i="4"/>
  <c r="AA91" i="4"/>
  <c r="X105" i="4"/>
  <c r="Y106" i="4"/>
  <c r="S105" i="4"/>
  <c r="W102" i="4"/>
  <c r="X109" i="4"/>
  <c r="S108" i="4"/>
  <c r="Y67" i="4"/>
  <c r="X11" i="4"/>
  <c r="U16" i="4"/>
  <c r="V23" i="4"/>
  <c r="U45" i="4"/>
  <c r="S59" i="4"/>
  <c r="U73" i="4"/>
  <c r="Z94" i="4"/>
  <c r="U9" i="4"/>
  <c r="V16" i="4"/>
  <c r="W23" i="4"/>
  <c r="W45" i="4"/>
  <c r="U59" i="4"/>
  <c r="W73" i="4"/>
  <c r="W95" i="4"/>
  <c r="W106" i="4"/>
  <c r="X107" i="4"/>
  <c r="AA105" i="4"/>
  <c r="V103" i="4"/>
  <c r="W110" i="4"/>
  <c r="AA108" i="4"/>
  <c r="BJ6" i="4"/>
  <c r="BI6" i="4"/>
  <c r="BH6" i="4"/>
  <c r="BG5" i="4"/>
  <c r="BL7" i="4"/>
  <c r="LZ99" i="4" l="1"/>
  <c r="LQ99" i="4" s="1"/>
  <c r="MC99" i="4" s="1"/>
  <c r="MD99" i="4" s="1"/>
  <c r="QI8" i="1"/>
  <c r="PZ8" i="1" s="1"/>
  <c r="LZ26" i="4"/>
  <c r="LQ26" i="4" s="1"/>
  <c r="MC26" i="4" s="1"/>
  <c r="MD26" i="4" s="1"/>
  <c r="QI30" i="1"/>
  <c r="PZ30" i="1" s="1"/>
  <c r="QI13" i="1"/>
  <c r="PZ13" i="1" s="1"/>
  <c r="QI18" i="1"/>
  <c r="PZ18" i="1" s="1"/>
  <c r="QI6" i="1"/>
  <c r="PZ6" i="1" s="1"/>
  <c r="QI20" i="1"/>
  <c r="PZ20" i="1" s="1"/>
  <c r="QI23" i="1"/>
  <c r="PZ23" i="1" s="1"/>
  <c r="QI9" i="1"/>
  <c r="PZ9" i="1" s="1"/>
  <c r="QI26" i="1"/>
  <c r="PZ26" i="1" s="1"/>
  <c r="QI11" i="1"/>
  <c r="PZ11" i="1" s="1"/>
  <c r="QI31" i="1"/>
  <c r="PZ31" i="1" s="1"/>
  <c r="QI5" i="1"/>
  <c r="PZ5" i="1" s="1"/>
  <c r="QI16" i="1"/>
  <c r="PZ16" i="1" s="1"/>
  <c r="QI25" i="1"/>
  <c r="PZ25" i="1" s="1"/>
  <c r="QI12" i="1"/>
  <c r="PZ12" i="1" s="1"/>
  <c r="QI22" i="1"/>
  <c r="PZ22" i="1" s="1"/>
  <c r="QI10" i="1"/>
  <c r="PZ10" i="1" s="1"/>
  <c r="QI21" i="1"/>
  <c r="PZ21" i="1" s="1"/>
  <c r="QI24" i="1"/>
  <c r="PZ24" i="1" s="1"/>
  <c r="QI14" i="1"/>
  <c r="PZ14" i="1" s="1"/>
  <c r="QI7" i="1"/>
  <c r="PZ7" i="1" s="1"/>
  <c r="QI29" i="1"/>
  <c r="PZ29" i="1" s="1"/>
  <c r="QI17" i="1"/>
  <c r="PZ17" i="1" s="1"/>
  <c r="QI15" i="1"/>
  <c r="PZ15" i="1" s="1"/>
  <c r="QI19" i="1"/>
  <c r="PZ19" i="1" s="1"/>
  <c r="QI27" i="1"/>
  <c r="PZ27" i="1" s="1"/>
  <c r="QI28" i="1"/>
  <c r="PZ28" i="1" s="1"/>
  <c r="LZ49" i="4"/>
  <c r="LQ49" i="4" s="1"/>
  <c r="MC49" i="4" s="1"/>
  <c r="MD49" i="4" s="1"/>
  <c r="LZ101" i="4"/>
  <c r="LQ101" i="4" s="1"/>
  <c r="MC101" i="4" s="1"/>
  <c r="MD101" i="4" s="1"/>
  <c r="LZ17" i="4"/>
  <c r="LQ17" i="4" s="1"/>
  <c r="MC17" i="4" s="1"/>
  <c r="MD17" i="4" s="1"/>
  <c r="OU10" i="1"/>
  <c r="OK10" i="1" s="1"/>
  <c r="PO10" i="1" s="1"/>
  <c r="PQ10" i="1" s="1" a="1"/>
  <c r="PQ10" i="1" s="1"/>
  <c r="PN10" i="1" s="1"/>
  <c r="OU20" i="1"/>
  <c r="OK20" i="1" s="1"/>
  <c r="PO20" i="1" s="1"/>
  <c r="PQ20" i="1" s="1" a="1"/>
  <c r="PQ20" i="1" s="1"/>
  <c r="PN20" i="1" s="1"/>
  <c r="OU21" i="1"/>
  <c r="OK21" i="1" s="1"/>
  <c r="PO21" i="1" s="1"/>
  <c r="PQ21" i="1" s="1" a="1"/>
  <c r="PQ21" i="1" s="1"/>
  <c r="PN21" i="1" s="1"/>
  <c r="OU5" i="1"/>
  <c r="OK5" i="1" s="1"/>
  <c r="OU6" i="1"/>
  <c r="OK6" i="1" s="1"/>
  <c r="PO6" i="1" s="1"/>
  <c r="PQ6" i="1" s="1" a="1"/>
  <c r="PQ6" i="1" s="1"/>
  <c r="PN6" i="1" s="1"/>
  <c r="OU11" i="1"/>
  <c r="OK11" i="1" s="1"/>
  <c r="PO11" i="1" s="1"/>
  <c r="PQ11" i="1" s="1" a="1"/>
  <c r="PQ11" i="1" s="1"/>
  <c r="PN11" i="1" s="1"/>
  <c r="OU16" i="1"/>
  <c r="OK16" i="1" s="1"/>
  <c r="PO16" i="1" s="1"/>
  <c r="PQ16" i="1" s="1" a="1"/>
  <c r="PQ16" i="1" s="1"/>
  <c r="PN16" i="1" s="1"/>
  <c r="OU31" i="1"/>
  <c r="OK31" i="1" s="1"/>
  <c r="PO31" i="1" s="1"/>
  <c r="PQ31" i="1" s="1"/>
  <c r="PN31" i="1" s="1"/>
  <c r="OU30" i="1"/>
  <c r="OK30" i="1" s="1"/>
  <c r="PO30" i="1" s="1"/>
  <c r="PQ30" i="1" s="1" a="1"/>
  <c r="PQ30" i="1" s="1"/>
  <c r="PN30" i="1" s="1"/>
  <c r="OU28" i="1"/>
  <c r="OK28" i="1" s="1"/>
  <c r="PO28" i="1" s="1"/>
  <c r="PQ28" i="1" s="1" a="1"/>
  <c r="PQ28" i="1" s="1"/>
  <c r="PN28" i="1" s="1"/>
  <c r="OU9" i="1"/>
  <c r="OK9" i="1" s="1"/>
  <c r="PO9" i="1" s="1"/>
  <c r="PQ9" i="1" s="1" a="1"/>
  <c r="PQ9" i="1" s="1"/>
  <c r="PN9" i="1" s="1"/>
  <c r="OU25" i="1"/>
  <c r="OK25" i="1" s="1"/>
  <c r="PO25" i="1" s="1"/>
  <c r="PQ25" i="1" s="1" a="1"/>
  <c r="PQ25" i="1" s="1"/>
  <c r="PN25" i="1" s="1"/>
  <c r="OU14" i="1"/>
  <c r="OK14" i="1" s="1"/>
  <c r="PO14" i="1" s="1"/>
  <c r="PQ14" i="1" s="1" a="1"/>
  <c r="PQ14" i="1" s="1"/>
  <c r="PN14" i="1" s="1"/>
  <c r="OU7" i="1"/>
  <c r="OK7" i="1" s="1"/>
  <c r="PO7" i="1" s="1"/>
  <c r="PQ7" i="1" s="1" a="1"/>
  <c r="PQ7" i="1" s="1"/>
  <c r="PN7" i="1" s="1"/>
  <c r="OU18" i="1"/>
  <c r="OK18" i="1" s="1"/>
  <c r="PO18" i="1" s="1"/>
  <c r="PQ18" i="1" s="1" a="1"/>
  <c r="PQ18" i="1" s="1"/>
  <c r="PN18" i="1" s="1"/>
  <c r="OU19" i="1"/>
  <c r="OK19" i="1" s="1"/>
  <c r="PO19" i="1" s="1"/>
  <c r="PQ19" i="1" s="1" a="1"/>
  <c r="PQ19" i="1" s="1"/>
  <c r="PN19" i="1" s="1"/>
  <c r="OU24" i="1"/>
  <c r="OK24" i="1" s="1"/>
  <c r="PO24" i="1" s="1"/>
  <c r="PQ24" i="1" s="1" a="1"/>
  <c r="PQ24" i="1" s="1"/>
  <c r="PN24" i="1" s="1"/>
  <c r="OU13" i="1"/>
  <c r="OK13" i="1" s="1"/>
  <c r="PO13" i="1" s="1"/>
  <c r="PQ13" i="1" s="1" a="1"/>
  <c r="PQ13" i="1" s="1"/>
  <c r="PN13" i="1" s="1"/>
  <c r="OU22" i="1"/>
  <c r="OK22" i="1" s="1"/>
  <c r="PO22" i="1" s="1"/>
  <c r="PQ22" i="1" s="1" a="1"/>
  <c r="PQ22" i="1" s="1"/>
  <c r="PN22" i="1" s="1"/>
  <c r="OU27" i="1"/>
  <c r="OK27" i="1" s="1"/>
  <c r="PO27" i="1" s="1"/>
  <c r="PQ27" i="1" s="1" a="1"/>
  <c r="PQ27" i="1" s="1"/>
  <c r="PN27" i="1" s="1"/>
  <c r="OU8" i="1"/>
  <c r="OK8" i="1" s="1"/>
  <c r="PO8" i="1" s="1"/>
  <c r="PQ8" i="1" s="1" a="1"/>
  <c r="PQ8" i="1" s="1"/>
  <c r="PN8" i="1" s="1"/>
  <c r="OU26" i="1"/>
  <c r="OK26" i="1" s="1"/>
  <c r="PO26" i="1" s="1"/>
  <c r="PQ26" i="1" s="1" a="1"/>
  <c r="PQ26" i="1" s="1"/>
  <c r="PN26" i="1" s="1"/>
  <c r="OU12" i="1"/>
  <c r="OK12" i="1" s="1"/>
  <c r="PO12" i="1" s="1"/>
  <c r="PQ12" i="1" s="1" a="1"/>
  <c r="PQ12" i="1" s="1"/>
  <c r="PN12" i="1" s="1"/>
  <c r="OU15" i="1"/>
  <c r="OK15" i="1" s="1"/>
  <c r="PO15" i="1" s="1"/>
  <c r="PQ15" i="1" s="1" a="1"/>
  <c r="PQ15" i="1" s="1"/>
  <c r="PN15" i="1" s="1"/>
  <c r="OU17" i="1"/>
  <c r="OK17" i="1" s="1"/>
  <c r="PO17" i="1" s="1"/>
  <c r="PQ17" i="1" s="1" a="1"/>
  <c r="PQ17" i="1" s="1"/>
  <c r="PN17" i="1" s="1"/>
  <c r="OU23" i="1"/>
  <c r="OK23" i="1" s="1"/>
  <c r="PO23" i="1" s="1"/>
  <c r="PQ23" i="1" s="1" a="1"/>
  <c r="PQ23" i="1" s="1"/>
  <c r="PN23" i="1" s="1"/>
  <c r="OU29" i="1"/>
  <c r="OK29" i="1" s="1"/>
  <c r="PO29" i="1" s="1"/>
  <c r="PQ29" i="1" s="1" a="1"/>
  <c r="PQ29" i="1" s="1"/>
  <c r="PN29" i="1" s="1"/>
  <c r="LZ100" i="4"/>
  <c r="LQ100" i="4" s="1"/>
  <c r="MC100" i="4" s="1"/>
  <c r="MD100" i="4" s="1"/>
  <c r="LZ65" i="4"/>
  <c r="LQ65" i="4" s="1"/>
  <c r="MC65" i="4" s="1"/>
  <c r="QR21" i="1" s="1"/>
  <c r="LZ63" i="4"/>
  <c r="LQ63" i="4" s="1"/>
  <c r="MC63" i="4" s="1"/>
  <c r="MD63" i="4" s="1"/>
  <c r="LZ50" i="4"/>
  <c r="LQ50" i="4" s="1"/>
  <c r="MC50" i="4" s="1"/>
  <c r="MD50" i="4" s="1"/>
  <c r="LZ57" i="4"/>
  <c r="LQ57" i="4" s="1"/>
  <c r="MC57" i="4" s="1"/>
  <c r="MD57" i="4" s="1"/>
  <c r="LZ47" i="4"/>
  <c r="LQ47" i="4" s="1"/>
  <c r="MC47" i="4" s="1"/>
  <c r="MD47" i="4" s="1"/>
  <c r="LZ70" i="4"/>
  <c r="LQ70" i="4" s="1"/>
  <c r="MC70" i="4" s="1"/>
  <c r="MD70" i="4" s="1"/>
  <c r="LZ20" i="4"/>
  <c r="LQ20" i="4" s="1"/>
  <c r="MC20" i="4" s="1"/>
  <c r="MD20" i="4" s="1"/>
  <c r="LZ108" i="4"/>
  <c r="LQ108" i="4" s="1"/>
  <c r="MC108" i="4" s="1"/>
  <c r="QR30" i="1" s="1"/>
  <c r="MD110" i="4"/>
  <c r="QT30" i="1"/>
  <c r="MD95" i="4"/>
  <c r="QT27" i="1"/>
  <c r="MD94" i="4"/>
  <c r="QS27" i="1"/>
  <c r="MD89" i="4"/>
  <c r="QT26" i="1"/>
  <c r="MD106" i="4"/>
  <c r="QT29" i="1"/>
  <c r="MD97" i="4"/>
  <c r="QR28" i="1"/>
  <c r="MD45" i="4"/>
  <c r="QW14" i="1"/>
  <c r="MD9" i="4"/>
  <c r="QR6" i="1"/>
  <c r="MD34" i="4"/>
  <c r="QU12" i="1"/>
  <c r="MD32" i="4"/>
  <c r="QS12" i="1"/>
  <c r="MD81" i="4"/>
  <c r="QR25" i="1"/>
  <c r="MD117" i="4"/>
  <c r="QW31" i="1"/>
  <c r="MD93" i="4"/>
  <c r="QR27" i="1"/>
  <c r="MD83" i="4"/>
  <c r="QT25" i="1"/>
  <c r="MD54" i="4"/>
  <c r="QT17" i="1"/>
  <c r="MD25" i="4"/>
  <c r="QT10" i="1"/>
  <c r="MD16" i="4"/>
  <c r="QT7" i="1"/>
  <c r="MD92" i="4"/>
  <c r="QW26" i="1"/>
  <c r="MD41" i="4"/>
  <c r="QS14" i="1"/>
  <c r="MD11" i="4"/>
  <c r="QT6" i="1"/>
  <c r="MD39" i="4"/>
  <c r="QU13" i="1"/>
  <c r="MD88" i="4"/>
  <c r="QS26" i="1"/>
  <c r="MD67" i="4"/>
  <c r="QT21" i="1"/>
  <c r="MD118" i="4"/>
  <c r="QX31" i="1"/>
  <c r="MD58" i="4"/>
  <c r="QR19" i="1"/>
  <c r="MD53" i="4"/>
  <c r="QS17" i="1"/>
  <c r="MD24" i="4"/>
  <c r="QS10" i="1"/>
  <c r="MD15" i="4"/>
  <c r="QS7" i="1"/>
  <c r="MD52" i="4"/>
  <c r="QR17" i="1"/>
  <c r="MD40" i="4"/>
  <c r="QR14" i="1"/>
  <c r="MD27" i="4"/>
  <c r="QS11" i="1"/>
  <c r="MD8" i="4"/>
  <c r="QU5" i="1"/>
  <c r="MD104" i="4"/>
  <c r="QR29" i="1"/>
  <c r="LZ77" i="4"/>
  <c r="LQ77" i="4" s="1"/>
  <c r="MC77" i="4" s="1"/>
  <c r="MD107" i="4"/>
  <c r="QU29" i="1"/>
  <c r="MD98" i="4"/>
  <c r="QS28" i="1"/>
  <c r="MD116" i="4"/>
  <c r="QV31" i="1"/>
  <c r="MD75" i="4"/>
  <c r="QU23" i="1"/>
  <c r="MD43" i="4"/>
  <c r="QU14" i="1"/>
  <c r="MD31" i="4"/>
  <c r="QR12" i="1"/>
  <c r="MD7" i="4"/>
  <c r="QT5" i="1"/>
  <c r="MD86" i="4"/>
  <c r="QW25" i="1"/>
  <c r="MD111" i="4"/>
  <c r="QU30" i="1"/>
  <c r="MD46" i="4"/>
  <c r="QR15" i="1"/>
  <c r="MD87" i="4"/>
  <c r="QR26" i="1"/>
  <c r="MD82" i="4"/>
  <c r="QS25" i="1"/>
  <c r="MD19" i="4"/>
  <c r="QR9" i="1"/>
  <c r="MD84" i="4"/>
  <c r="QU25" i="1"/>
  <c r="MD72" i="4"/>
  <c r="QR23" i="1"/>
  <c r="MD42" i="4"/>
  <c r="QT14" i="1"/>
  <c r="MD36" i="4"/>
  <c r="QR13" i="1"/>
  <c r="MD35" i="4"/>
  <c r="QV12" i="1"/>
  <c r="MD6" i="4"/>
  <c r="QS5" i="1"/>
  <c r="MD115" i="4"/>
  <c r="QU31" i="1"/>
  <c r="MD91" i="4"/>
  <c r="QV26" i="1"/>
  <c r="MD71" i="4"/>
  <c r="QT22" i="1"/>
  <c r="MD62" i="4"/>
  <c r="QS20" i="1"/>
  <c r="QV25" i="1"/>
  <c r="MD61" i="4"/>
  <c r="QR20" i="1"/>
  <c r="MD23" i="4"/>
  <c r="QR10" i="1"/>
  <c r="MD74" i="4"/>
  <c r="QT23" i="1"/>
  <c r="MD10" i="4"/>
  <c r="QS6" i="1"/>
  <c r="MD33" i="4"/>
  <c r="QT12" i="1"/>
  <c r="MD48" i="4"/>
  <c r="QT15" i="1"/>
  <c r="MD114" i="4"/>
  <c r="QT31" i="1"/>
  <c r="MD69" i="4"/>
  <c r="QR22" i="1"/>
  <c r="MD59" i="4"/>
  <c r="QS19" i="1"/>
  <c r="MD22" i="4"/>
  <c r="QU9" i="1"/>
  <c r="MD73" i="4"/>
  <c r="QS23" i="1"/>
  <c r="MD13" i="4"/>
  <c r="QV6" i="1"/>
  <c r="MD37" i="4"/>
  <c r="QS13" i="1"/>
  <c r="MD38" i="4"/>
  <c r="QT13" i="1"/>
  <c r="MD102" i="4"/>
  <c r="QW28" i="1"/>
  <c r="MD14" i="4"/>
  <c r="QR7" i="1"/>
  <c r="MD64" i="4"/>
  <c r="QU20" i="1"/>
  <c r="MD112" i="4"/>
  <c r="QR31" i="1"/>
  <c r="MD55" i="4"/>
  <c r="QU17" i="1"/>
  <c r="MD21" i="4"/>
  <c r="QT9" i="1"/>
  <c r="MD109" i="4"/>
  <c r="QS30" i="1"/>
  <c r="MD90" i="4"/>
  <c r="QU26" i="1"/>
  <c r="MD60" i="4"/>
  <c r="QT19" i="1"/>
  <c r="MD44" i="4"/>
  <c r="QV14" i="1"/>
  <c r="MD12" i="4"/>
  <c r="QU6" i="1"/>
  <c r="MD28" i="4"/>
  <c r="QT11" i="1"/>
  <c r="LZ66" i="4"/>
  <c r="LQ66" i="4" s="1"/>
  <c r="MC66" i="4" s="1"/>
  <c r="LZ68" i="4"/>
  <c r="LQ68" i="4" s="1"/>
  <c r="MC68" i="4" s="1"/>
  <c r="LZ5" i="4"/>
  <c r="LQ5" i="4" s="1"/>
  <c r="MC5" i="4" s="1"/>
  <c r="LZ105" i="4"/>
  <c r="LQ105" i="4" s="1"/>
  <c r="MC105" i="4" s="1"/>
  <c r="LZ51" i="4"/>
  <c r="LQ51" i="4" s="1"/>
  <c r="MC51" i="4" s="1"/>
  <c r="LZ56" i="4"/>
  <c r="LQ56" i="4" s="1"/>
  <c r="MC56" i="4" s="1"/>
  <c r="LZ79" i="4"/>
  <c r="LQ79" i="4" s="1"/>
  <c r="MC79" i="4" s="1"/>
  <c r="LZ96" i="4"/>
  <c r="LQ96" i="4" s="1"/>
  <c r="MC96" i="4" s="1"/>
  <c r="LZ80" i="4"/>
  <c r="LQ80" i="4" s="1"/>
  <c r="MC80" i="4" s="1"/>
  <c r="LZ18" i="4"/>
  <c r="LQ18" i="4" s="1"/>
  <c r="MC18" i="4" s="1"/>
  <c r="LZ103" i="4"/>
  <c r="LQ103" i="4" s="1"/>
  <c r="MC103" i="4" s="1"/>
  <c r="LZ76" i="4"/>
  <c r="LQ76" i="4" s="1"/>
  <c r="MC76" i="4" s="1"/>
  <c r="LZ29" i="4"/>
  <c r="LQ29" i="4" s="1"/>
  <c r="MC29" i="4" s="1"/>
  <c r="LZ30" i="4"/>
  <c r="LQ30" i="4" s="1"/>
  <c r="MC30" i="4" s="1"/>
  <c r="LZ113" i="4"/>
  <c r="LQ113" i="4" s="1"/>
  <c r="MC113" i="4" s="1"/>
  <c r="LZ78" i="4"/>
  <c r="LQ78" i="4" s="1"/>
  <c r="MC78" i="4" s="1"/>
  <c r="HV17" i="4"/>
  <c r="HM17" i="4" s="1"/>
  <c r="DR103" i="4"/>
  <c r="DI103" i="4" s="1"/>
  <c r="BN18" i="4"/>
  <c r="BE18" i="4" s="1"/>
  <c r="HV105" i="4"/>
  <c r="HM105" i="4" s="1"/>
  <c r="HV65" i="4"/>
  <c r="HM65" i="4" s="1"/>
  <c r="IW30" i="1"/>
  <c r="IM30" i="1" s="1"/>
  <c r="JQ30" i="1" s="1"/>
  <c r="IW29" i="1"/>
  <c r="IM29" i="1" s="1"/>
  <c r="JQ29" i="1" s="1"/>
  <c r="IW28" i="1"/>
  <c r="IM28" i="1" s="1"/>
  <c r="JQ28" i="1" s="1"/>
  <c r="IW27" i="1"/>
  <c r="IM27" i="1" s="1"/>
  <c r="JQ27" i="1" s="1"/>
  <c r="IW31" i="1"/>
  <c r="IM31" i="1" s="1"/>
  <c r="IW26" i="1"/>
  <c r="IM26" i="1" s="1"/>
  <c r="JQ26" i="1" s="1"/>
  <c r="IW25" i="1"/>
  <c r="IM25" i="1" s="1"/>
  <c r="JQ25" i="1" s="1"/>
  <c r="Z31" i="1"/>
  <c r="P31" i="1" s="1"/>
  <c r="BN47" i="4"/>
  <c r="BE47" i="4" s="1"/>
  <c r="Z19" i="1"/>
  <c r="P19" i="1" s="1"/>
  <c r="CY5" i="1"/>
  <c r="CO5" i="1" s="1"/>
  <c r="IW19" i="1"/>
  <c r="IM19" i="1" s="1"/>
  <c r="JQ19" i="1" s="1"/>
  <c r="LV26" i="1"/>
  <c r="LL26" i="1" s="1"/>
  <c r="MP26" i="1" s="1"/>
  <c r="CY28" i="1"/>
  <c r="CO28" i="1" s="1"/>
  <c r="DS28" i="1" s="1"/>
  <c r="IW7" i="1"/>
  <c r="IM7" i="1" s="1"/>
  <c r="JQ7" i="1" s="1"/>
  <c r="FX19" i="1"/>
  <c r="FN19" i="1" s="1"/>
  <c r="GR19" i="1" s="1"/>
  <c r="LV12" i="1"/>
  <c r="LL12" i="1" s="1"/>
  <c r="MP12" i="1" s="1"/>
  <c r="LV27" i="1"/>
  <c r="LL27" i="1" s="1"/>
  <c r="MP27" i="1" s="1"/>
  <c r="FX18" i="1"/>
  <c r="FN18" i="1" s="1"/>
  <c r="GR18" i="1" s="1"/>
  <c r="IW6" i="1"/>
  <c r="IM6" i="1" s="1"/>
  <c r="JQ6" i="1" s="1"/>
  <c r="IW12" i="1"/>
  <c r="IM12" i="1" s="1"/>
  <c r="JQ12" i="1" s="1"/>
  <c r="LV15" i="1"/>
  <c r="LL15" i="1" s="1"/>
  <c r="MP15" i="1" s="1"/>
  <c r="LV6" i="1"/>
  <c r="LL6" i="1" s="1"/>
  <c r="MP6" i="1" s="1"/>
  <c r="LV17" i="1"/>
  <c r="LL17" i="1" s="1"/>
  <c r="MP17" i="1" s="1"/>
  <c r="CY31" i="1"/>
  <c r="CO31" i="1" s="1"/>
  <c r="CY11" i="1"/>
  <c r="CO11" i="1" s="1"/>
  <c r="DS11" i="1" s="1"/>
  <c r="FX22" i="1"/>
  <c r="FN22" i="1" s="1"/>
  <c r="GR22" i="1" s="1"/>
  <c r="FX6" i="1"/>
  <c r="FN6" i="1" s="1"/>
  <c r="GR6" i="1" s="1"/>
  <c r="FX9" i="1"/>
  <c r="FN9" i="1" s="1"/>
  <c r="GR9" i="1" s="1"/>
  <c r="LV5" i="1"/>
  <c r="LL5" i="1" s="1"/>
  <c r="CY10" i="1"/>
  <c r="CO10" i="1" s="1"/>
  <c r="CY22" i="1"/>
  <c r="CO22" i="1" s="1"/>
  <c r="DS22" i="1" s="1"/>
  <c r="FX25" i="1"/>
  <c r="FN25" i="1" s="1"/>
  <c r="GR25" i="1" s="1"/>
  <c r="FX31" i="1"/>
  <c r="FN31" i="1" s="1"/>
  <c r="FX20" i="1"/>
  <c r="FN20" i="1" s="1"/>
  <c r="GR20" i="1" s="1"/>
  <c r="IW15" i="1"/>
  <c r="IM15" i="1" s="1"/>
  <c r="JQ15" i="1" s="1"/>
  <c r="FX30" i="1"/>
  <c r="FN30" i="1" s="1"/>
  <c r="GR30" i="1" s="1"/>
  <c r="LV14" i="1"/>
  <c r="LL14" i="1" s="1"/>
  <c r="MP14" i="1" s="1"/>
  <c r="IW8" i="1"/>
  <c r="IM8" i="1" s="1"/>
  <c r="JQ8" i="1" s="1"/>
  <c r="LV30" i="1"/>
  <c r="LL30" i="1" s="1"/>
  <c r="MP30" i="1" s="1"/>
  <c r="LV13" i="1"/>
  <c r="LL13" i="1" s="1"/>
  <c r="MP13" i="1" s="1"/>
  <c r="LV20" i="1"/>
  <c r="LL20" i="1" s="1"/>
  <c r="MP20" i="1" s="1"/>
  <c r="LV22" i="1"/>
  <c r="LL22" i="1" s="1"/>
  <c r="MP22" i="1" s="1"/>
  <c r="FX14" i="1"/>
  <c r="FN14" i="1" s="1"/>
  <c r="GR14" i="1" s="1"/>
  <c r="IW5" i="1"/>
  <c r="IM5" i="1" s="1"/>
  <c r="FX21" i="1"/>
  <c r="FN21" i="1" s="1"/>
  <c r="GR21" i="1" s="1"/>
  <c r="IW16" i="1"/>
  <c r="IM16" i="1" s="1"/>
  <c r="JQ16" i="1" s="1"/>
  <c r="FX24" i="1"/>
  <c r="FN24" i="1" s="1"/>
  <c r="GR24" i="1" s="1"/>
  <c r="FX15" i="1"/>
  <c r="FN15" i="1" s="1"/>
  <c r="GR15" i="1" s="1"/>
  <c r="IW20" i="1"/>
  <c r="IM20" i="1" s="1"/>
  <c r="JQ20" i="1" s="1"/>
  <c r="LV29" i="1"/>
  <c r="LL29" i="1" s="1"/>
  <c r="MP29" i="1" s="1"/>
  <c r="IW22" i="1"/>
  <c r="IM22" i="1" s="1"/>
  <c r="JQ22" i="1" s="1"/>
  <c r="IW11" i="1"/>
  <c r="IM11" i="1" s="1"/>
  <c r="JQ11" i="1" s="1"/>
  <c r="IW24" i="1"/>
  <c r="IM24" i="1" s="1"/>
  <c r="JQ24" i="1" s="1"/>
  <c r="IW10" i="1"/>
  <c r="IM10" i="1" s="1"/>
  <c r="JQ10" i="1" s="1"/>
  <c r="FX28" i="1"/>
  <c r="FN28" i="1" s="1"/>
  <c r="GR28" i="1" s="1"/>
  <c r="IW13" i="1"/>
  <c r="IM13" i="1" s="1"/>
  <c r="JQ13" i="1" s="1"/>
  <c r="FX13" i="1"/>
  <c r="FN13" i="1" s="1"/>
  <c r="GR13" i="1" s="1"/>
  <c r="FX11" i="1"/>
  <c r="FN11" i="1" s="1"/>
  <c r="GR11" i="1" s="1"/>
  <c r="IW14" i="1"/>
  <c r="IM14" i="1" s="1"/>
  <c r="JQ14" i="1" s="1"/>
  <c r="LV21" i="1"/>
  <c r="LL21" i="1" s="1"/>
  <c r="MP21" i="1" s="1"/>
  <c r="IW18" i="1"/>
  <c r="IM18" i="1" s="1"/>
  <c r="JQ18" i="1" s="1"/>
  <c r="FX29" i="1"/>
  <c r="FN29" i="1" s="1"/>
  <c r="GR29" i="1" s="1"/>
  <c r="FX7" i="1"/>
  <c r="FN7" i="1" s="1"/>
  <c r="GR7" i="1" s="1"/>
  <c r="FX10" i="1"/>
  <c r="FN10" i="1" s="1"/>
  <c r="FX23" i="1"/>
  <c r="FN23" i="1" s="1"/>
  <c r="GR23" i="1" s="1"/>
  <c r="IW21" i="1"/>
  <c r="IM21" i="1" s="1"/>
  <c r="JQ21" i="1" s="1"/>
  <c r="LV11" i="1"/>
  <c r="LL11" i="1" s="1"/>
  <c r="MP11" i="1" s="1"/>
  <c r="LV16" i="1"/>
  <c r="LL16" i="1" s="1"/>
  <c r="MP16" i="1" s="1"/>
  <c r="LV23" i="1"/>
  <c r="LL23" i="1" s="1"/>
  <c r="MP23" i="1" s="1"/>
  <c r="FX16" i="1"/>
  <c r="FN16" i="1" s="1"/>
  <c r="GR16" i="1" s="1"/>
  <c r="FX27" i="1"/>
  <c r="FN27" i="1" s="1"/>
  <c r="GR27" i="1" s="1"/>
  <c r="FX26" i="1"/>
  <c r="FN26" i="1" s="1"/>
  <c r="GR26" i="1" s="1"/>
  <c r="IW17" i="1"/>
  <c r="IM17" i="1" s="1"/>
  <c r="JQ17" i="1" s="1"/>
  <c r="IW23" i="1"/>
  <c r="IM23" i="1" s="1"/>
  <c r="JQ23" i="1" s="1"/>
  <c r="LV28" i="1"/>
  <c r="LL28" i="1" s="1"/>
  <c r="MP28" i="1" s="1"/>
  <c r="LV25" i="1"/>
  <c r="LL25" i="1" s="1"/>
  <c r="MP25" i="1" s="1"/>
  <c r="LV31" i="1"/>
  <c r="LL31" i="1" s="1"/>
  <c r="LV8" i="1"/>
  <c r="LL8" i="1" s="1"/>
  <c r="MP8" i="1" s="1"/>
  <c r="IW9" i="1"/>
  <c r="IM9" i="1" s="1"/>
  <c r="JQ9" i="1" s="1"/>
  <c r="LV7" i="1"/>
  <c r="LL7" i="1" s="1"/>
  <c r="MP7" i="1" s="1"/>
  <c r="LV10" i="1"/>
  <c r="LL10" i="1" s="1"/>
  <c r="MP10" i="1" s="1"/>
  <c r="LV19" i="1"/>
  <c r="LL19" i="1" s="1"/>
  <c r="MP19" i="1" s="1"/>
  <c r="FX17" i="1"/>
  <c r="FN17" i="1" s="1"/>
  <c r="GR17" i="1" s="1"/>
  <c r="FX5" i="1"/>
  <c r="FN5" i="1" s="1"/>
  <c r="FX8" i="1"/>
  <c r="FN8" i="1" s="1"/>
  <c r="GR8" i="1" s="1"/>
  <c r="FX12" i="1"/>
  <c r="FN12" i="1" s="1"/>
  <c r="GR12" i="1" s="1"/>
  <c r="LV24" i="1"/>
  <c r="LL24" i="1" s="1"/>
  <c r="MP24" i="1" s="1"/>
  <c r="LV9" i="1"/>
  <c r="LL9" i="1" s="1"/>
  <c r="MP9" i="1" s="1"/>
  <c r="LV18" i="1"/>
  <c r="LL18" i="1" s="1"/>
  <c r="MP18" i="1" s="1"/>
  <c r="CY13" i="1"/>
  <c r="CO13" i="1" s="1"/>
  <c r="DS13" i="1" s="1"/>
  <c r="CY12" i="1"/>
  <c r="CO12" i="1" s="1"/>
  <c r="DS12" i="1" s="1"/>
  <c r="CY8" i="1"/>
  <c r="CO8" i="1" s="1"/>
  <c r="DS8" i="1" s="1"/>
  <c r="CY15" i="1"/>
  <c r="CO15" i="1" s="1"/>
  <c r="DS15" i="1" s="1"/>
  <c r="CY20" i="1"/>
  <c r="CO20" i="1" s="1"/>
  <c r="DS20" i="1" s="1"/>
  <c r="CY17" i="1"/>
  <c r="CO17" i="1" s="1"/>
  <c r="DS17" i="1" s="1"/>
  <c r="CY14" i="1"/>
  <c r="CO14" i="1" s="1"/>
  <c r="DS14" i="1" s="1"/>
  <c r="CY19" i="1"/>
  <c r="CO19" i="1" s="1"/>
  <c r="DS19" i="1" s="1"/>
  <c r="CY29" i="1"/>
  <c r="CO29" i="1" s="1"/>
  <c r="DS29" i="1" s="1"/>
  <c r="CY16" i="1"/>
  <c r="CO16" i="1" s="1"/>
  <c r="DS16" i="1" s="1"/>
  <c r="CY27" i="1"/>
  <c r="CO27" i="1" s="1"/>
  <c r="DS27" i="1" s="1"/>
  <c r="CY24" i="1"/>
  <c r="CO24" i="1" s="1"/>
  <c r="DS24" i="1" s="1"/>
  <c r="CY6" i="1"/>
  <c r="CO6" i="1" s="1"/>
  <c r="DS6" i="1" s="1"/>
  <c r="CY23" i="1"/>
  <c r="CO23" i="1" s="1"/>
  <c r="DS23" i="1" s="1"/>
  <c r="CY30" i="1"/>
  <c r="CO30" i="1" s="1"/>
  <c r="CY21" i="1"/>
  <c r="CO21" i="1" s="1"/>
  <c r="DS21" i="1" s="1"/>
  <c r="CY9" i="1"/>
  <c r="CO9" i="1" s="1"/>
  <c r="DS9" i="1" s="1"/>
  <c r="CY18" i="1"/>
  <c r="CO18" i="1" s="1"/>
  <c r="DS18" i="1" s="1"/>
  <c r="CY7" i="1"/>
  <c r="CO7" i="1" s="1"/>
  <c r="DS7" i="1" s="1"/>
  <c r="CY25" i="1"/>
  <c r="CO25" i="1" s="1"/>
  <c r="DS25" i="1" s="1"/>
  <c r="CY26" i="1"/>
  <c r="CO26" i="1" s="1"/>
  <c r="DS26" i="1" s="1"/>
  <c r="IZ75" i="4"/>
  <c r="EV103" i="4"/>
  <c r="GY65" i="4"/>
  <c r="GX117" i="4"/>
  <c r="ET81" i="4"/>
  <c r="IX77" i="4"/>
  <c r="HA19" i="4"/>
  <c r="GV60" i="4"/>
  <c r="GX97" i="4"/>
  <c r="GV99" i="4"/>
  <c r="IZ22" i="4"/>
  <c r="GZ110" i="4"/>
  <c r="GZ24" i="4"/>
  <c r="GY19" i="4"/>
  <c r="EW21" i="4"/>
  <c r="GV112" i="4"/>
  <c r="GV106" i="4"/>
  <c r="HC44" i="4"/>
  <c r="GV69" i="4"/>
  <c r="HC108" i="4"/>
  <c r="GZ115" i="4"/>
  <c r="EU97" i="4"/>
  <c r="EW111" i="4"/>
  <c r="GX118" i="4"/>
  <c r="EU71" i="4"/>
  <c r="GW58" i="4"/>
  <c r="EV14" i="4"/>
  <c r="HC43" i="4"/>
  <c r="CR76" i="4"/>
  <c r="EZ23" i="4"/>
  <c r="FA88" i="4"/>
  <c r="HC21" i="4"/>
  <c r="GY99" i="4"/>
  <c r="GZ55" i="4"/>
  <c r="EZ42" i="4"/>
  <c r="ET107" i="4"/>
  <c r="EY113" i="4"/>
  <c r="ET78" i="4"/>
  <c r="HB108" i="4"/>
  <c r="IX90" i="4"/>
  <c r="EZ76" i="4"/>
  <c r="EY84" i="4"/>
  <c r="HC95" i="4"/>
  <c r="EX24" i="4"/>
  <c r="EW99" i="4"/>
  <c r="HB19" i="4"/>
  <c r="EW55" i="4"/>
  <c r="EZ101" i="4"/>
  <c r="EV10" i="4"/>
  <c r="EU64" i="4"/>
  <c r="EU93" i="4"/>
  <c r="EZ57" i="4"/>
  <c r="GX23" i="4"/>
  <c r="FA108" i="4"/>
  <c r="JC20" i="4"/>
  <c r="EX111" i="4"/>
  <c r="HA54" i="4"/>
  <c r="EX114" i="4"/>
  <c r="EU75" i="4"/>
  <c r="EW75" i="4"/>
  <c r="GY98" i="4"/>
  <c r="EW66" i="4"/>
  <c r="GY35" i="4"/>
  <c r="FA25" i="4"/>
  <c r="EU106" i="4"/>
  <c r="HA112" i="4"/>
  <c r="HC61" i="4"/>
  <c r="IX29" i="4"/>
  <c r="JE76" i="4"/>
  <c r="EU60" i="4"/>
  <c r="GV20" i="4"/>
  <c r="GW91" i="4"/>
  <c r="EX16" i="4"/>
  <c r="ET55" i="4"/>
  <c r="HA51" i="4"/>
  <c r="HB32" i="4"/>
  <c r="GW42" i="4"/>
  <c r="HB101" i="4"/>
  <c r="HB36" i="4"/>
  <c r="GW26" i="4"/>
  <c r="IY42" i="4"/>
  <c r="GW114" i="4"/>
  <c r="JC47" i="4"/>
  <c r="EZ19" i="4"/>
  <c r="EW6" i="4"/>
  <c r="GV22" i="4"/>
  <c r="GY21" i="4"/>
  <c r="HC86" i="4"/>
  <c r="GY62" i="4"/>
  <c r="GY92" i="4"/>
  <c r="JA40" i="4"/>
  <c r="EX87" i="4"/>
  <c r="FA100" i="4"/>
  <c r="EU104" i="4"/>
  <c r="EU68" i="4"/>
  <c r="GX33" i="4"/>
  <c r="GX91" i="4"/>
  <c r="GW73" i="4"/>
  <c r="JA83" i="4"/>
  <c r="EU54" i="4"/>
  <c r="GZ47" i="4"/>
  <c r="HB79" i="4"/>
  <c r="GV114" i="4"/>
  <c r="EV19" i="4"/>
  <c r="CY108" i="4"/>
  <c r="EZ22" i="4"/>
  <c r="HC58" i="4"/>
  <c r="GV17" i="4"/>
  <c r="GW13" i="4"/>
  <c r="HB73" i="4"/>
  <c r="GX46" i="4"/>
  <c r="HC67" i="4"/>
  <c r="EX95" i="4"/>
  <c r="CX10" i="4"/>
  <c r="CR107" i="4"/>
  <c r="EY108" i="4"/>
  <c r="EY96" i="4"/>
  <c r="GW116" i="4"/>
  <c r="CY67" i="4"/>
  <c r="CQ98" i="4"/>
  <c r="CS108" i="4"/>
  <c r="EU109" i="4"/>
  <c r="CX91" i="4"/>
  <c r="CY98" i="4"/>
  <c r="EZ65" i="4"/>
  <c r="ET87" i="4"/>
  <c r="HB45" i="4"/>
  <c r="CV95" i="4"/>
  <c r="EW13" i="4"/>
  <c r="ES22" i="4"/>
  <c r="HC9" i="4"/>
  <c r="AR103" i="4"/>
  <c r="AR43" i="4"/>
  <c r="ET109" i="4"/>
  <c r="EW79" i="4"/>
  <c r="ET83" i="4"/>
  <c r="EY102" i="4"/>
  <c r="EX41" i="4"/>
  <c r="EX91" i="4"/>
  <c r="EW9" i="4"/>
  <c r="HB18" i="4"/>
  <c r="GZ31" i="4"/>
  <c r="HA72" i="4"/>
  <c r="GW88" i="4"/>
  <c r="HB74" i="4"/>
  <c r="CT97" i="4"/>
  <c r="EU25" i="4"/>
  <c r="EU94" i="4"/>
  <c r="GW37" i="4"/>
  <c r="GW84" i="4"/>
  <c r="GW69" i="4"/>
  <c r="GV111" i="4"/>
  <c r="JB14" i="4"/>
  <c r="IX96" i="4"/>
  <c r="DL7" i="4"/>
  <c r="DR7" i="4" s="1"/>
  <c r="DI7" i="4" s="1"/>
  <c r="AP110" i="4"/>
  <c r="CT79" i="4"/>
  <c r="CT63" i="4"/>
  <c r="CS84" i="4"/>
  <c r="Z23" i="1"/>
  <c r="P23" i="1" s="1"/>
  <c r="AT23" i="1" s="1"/>
  <c r="DR79" i="4"/>
  <c r="DI79" i="4" s="1"/>
  <c r="CY23" i="4"/>
  <c r="CY46" i="4"/>
  <c r="CY18" i="4"/>
  <c r="CV23" i="4"/>
  <c r="CY64" i="4"/>
  <c r="CV49" i="4"/>
  <c r="CV90" i="4"/>
  <c r="CY42" i="4"/>
  <c r="CW56" i="4"/>
  <c r="CT51" i="4"/>
  <c r="CS80" i="4"/>
  <c r="CW5" i="4"/>
  <c r="CV45" i="4"/>
  <c r="CX59" i="4"/>
  <c r="CS40" i="4"/>
  <c r="CY58" i="4"/>
  <c r="CY43" i="4"/>
  <c r="CW81" i="4"/>
  <c r="CS12" i="4"/>
  <c r="CQ111" i="4"/>
  <c r="BN7" i="4"/>
  <c r="BE7" i="4" s="1"/>
  <c r="Z7" i="1"/>
  <c r="P7" i="1" s="1"/>
  <c r="Z20" i="1"/>
  <c r="P20" i="1" s="1"/>
  <c r="Z29" i="1"/>
  <c r="P29" i="1" s="1"/>
  <c r="Z22" i="1"/>
  <c r="P22" i="1" s="1"/>
  <c r="Z21" i="1"/>
  <c r="P21" i="1" s="1"/>
  <c r="Z30" i="1"/>
  <c r="P30" i="1" s="1"/>
  <c r="Z13" i="1"/>
  <c r="P13" i="1" s="1"/>
  <c r="Z26" i="1"/>
  <c r="P26" i="1" s="1"/>
  <c r="Z9" i="1"/>
  <c r="P9" i="1" s="1"/>
  <c r="Z11" i="1"/>
  <c r="P11" i="1" s="1"/>
  <c r="Z25" i="1"/>
  <c r="P25" i="1" s="1"/>
  <c r="Z16" i="1"/>
  <c r="P16" i="1" s="1"/>
  <c r="Z10" i="1"/>
  <c r="P10" i="1" s="1"/>
  <c r="Z15" i="1"/>
  <c r="P15" i="1" s="1"/>
  <c r="Z8" i="1"/>
  <c r="P8" i="1" s="1"/>
  <c r="Z6" i="1"/>
  <c r="P6" i="1" s="1"/>
  <c r="Z18" i="1"/>
  <c r="P18" i="1" s="1"/>
  <c r="Z14" i="1"/>
  <c r="P14" i="1" s="1"/>
  <c r="Z28" i="1"/>
  <c r="P28" i="1" s="1"/>
  <c r="Z12" i="1"/>
  <c r="P12" i="1" s="1"/>
  <c r="Z17" i="1"/>
  <c r="P17" i="1" s="1"/>
  <c r="Z27" i="1"/>
  <c r="P27" i="1" s="1"/>
  <c r="Z24" i="1"/>
  <c r="P24" i="1" s="1"/>
  <c r="JC88" i="4"/>
  <c r="IY60" i="4"/>
  <c r="JA74" i="4"/>
  <c r="AM53" i="4"/>
  <c r="AP92" i="4"/>
  <c r="JB89" i="4"/>
  <c r="AP45" i="4"/>
  <c r="AM79" i="4"/>
  <c r="JC104" i="4"/>
  <c r="AS49" i="4"/>
  <c r="IY100" i="4"/>
  <c r="HC29" i="4"/>
  <c r="GW108" i="4"/>
  <c r="IZ30" i="4"/>
  <c r="HA24" i="4"/>
  <c r="GZ111" i="4"/>
  <c r="ET58" i="4"/>
  <c r="FA49" i="4"/>
  <c r="EW85" i="4"/>
  <c r="EZ51" i="4"/>
  <c r="ET73" i="4"/>
  <c r="GY12" i="4"/>
  <c r="GZ77" i="4"/>
  <c r="HB84" i="4"/>
  <c r="HC105" i="4"/>
  <c r="GZ100" i="4"/>
  <c r="GX115" i="4"/>
  <c r="JD9" i="4"/>
  <c r="JD36" i="4"/>
  <c r="FA96" i="4"/>
  <c r="HB22" i="4"/>
  <c r="HC91" i="4"/>
  <c r="EV78" i="4"/>
  <c r="GV47" i="4"/>
  <c r="GX102" i="4"/>
  <c r="GZ70" i="4"/>
  <c r="IX38" i="4"/>
  <c r="JA104" i="4"/>
  <c r="IX93" i="4"/>
  <c r="JC64" i="4"/>
  <c r="JD71" i="4"/>
  <c r="DR17" i="4"/>
  <c r="DI17" i="4" s="1"/>
  <c r="JD32" i="4"/>
  <c r="IX80" i="4"/>
  <c r="JD44" i="4"/>
  <c r="JB11" i="4"/>
  <c r="JD59" i="4"/>
  <c r="HV100" i="4"/>
  <c r="HM100" i="4" s="1"/>
  <c r="EW102" i="4"/>
  <c r="GV5" i="4"/>
  <c r="HA20" i="4"/>
  <c r="EW87" i="4"/>
  <c r="EV95" i="4"/>
  <c r="CV9" i="4"/>
  <c r="FA23" i="4"/>
  <c r="EZ44" i="4"/>
  <c r="FA87" i="4"/>
  <c r="ET66" i="4"/>
  <c r="GW98" i="4"/>
  <c r="HB94" i="4"/>
  <c r="GV14" i="4"/>
  <c r="BN100" i="4"/>
  <c r="BE100" i="4" s="1"/>
  <c r="HV20" i="4"/>
  <c r="HM20" i="4" s="1"/>
  <c r="FT47" i="4"/>
  <c r="FK47" i="4" s="1"/>
  <c r="FT108" i="4"/>
  <c r="FK108" i="4" s="1"/>
  <c r="JX78" i="4"/>
  <c r="JO78" i="4" s="1"/>
  <c r="FT66" i="4"/>
  <c r="FK66" i="4" s="1"/>
  <c r="JX80" i="4"/>
  <c r="JO80" i="4" s="1"/>
  <c r="DR50" i="4"/>
  <c r="DI50" i="4" s="1"/>
  <c r="HV77" i="4"/>
  <c r="HM77" i="4" s="1"/>
  <c r="JX103" i="4"/>
  <c r="JO103" i="4" s="1"/>
  <c r="HV29" i="4"/>
  <c r="HM29" i="4" s="1"/>
  <c r="FT101" i="4"/>
  <c r="FK101" i="4" s="1"/>
  <c r="FT18" i="4"/>
  <c r="FK18" i="4" s="1"/>
  <c r="DR47" i="4"/>
  <c r="DI47" i="4" s="1"/>
  <c r="FT113" i="4"/>
  <c r="FK113" i="4" s="1"/>
  <c r="FT99" i="4"/>
  <c r="FK99" i="4" s="1"/>
  <c r="HV79" i="4"/>
  <c r="HM79" i="4" s="1"/>
  <c r="HV80" i="4"/>
  <c r="HM80" i="4" s="1"/>
  <c r="HV30" i="4"/>
  <c r="HM30" i="4" s="1"/>
  <c r="HV108" i="4"/>
  <c r="HM108" i="4" s="1"/>
  <c r="HV78" i="4"/>
  <c r="HM78" i="4" s="1"/>
  <c r="JX29" i="4"/>
  <c r="JO29" i="4" s="1"/>
  <c r="JX99" i="4"/>
  <c r="JO99" i="4" s="1"/>
  <c r="DR99" i="4"/>
  <c r="DI99" i="4" s="1"/>
  <c r="JX96" i="4"/>
  <c r="JO96" i="4" s="1"/>
  <c r="JX63" i="4"/>
  <c r="JO63" i="4" s="1"/>
  <c r="BN70" i="4"/>
  <c r="BE70" i="4" s="1"/>
  <c r="HV101" i="4"/>
  <c r="HM101" i="4" s="1"/>
  <c r="DR68" i="4"/>
  <c r="DI68" i="4" s="1"/>
  <c r="CY22" i="4"/>
  <c r="CY5" i="4"/>
  <c r="HA83" i="4"/>
  <c r="GV48" i="4"/>
  <c r="GW29" i="4"/>
  <c r="EU118" i="4"/>
  <c r="EX92" i="4"/>
  <c r="EY44" i="4"/>
  <c r="ET47" i="4"/>
  <c r="FA58" i="4"/>
  <c r="GX5" i="4"/>
  <c r="AP113" i="4"/>
  <c r="EX101" i="4"/>
  <c r="FA107" i="4"/>
  <c r="GX11" i="4"/>
  <c r="HB25" i="4"/>
  <c r="GW55" i="4"/>
  <c r="FA79" i="4"/>
  <c r="EV87" i="4"/>
  <c r="ET115" i="4"/>
  <c r="HB64" i="4"/>
  <c r="GZ75" i="4"/>
  <c r="EZ9" i="4"/>
  <c r="IZ91" i="4"/>
  <c r="IY105" i="4"/>
  <c r="HC41" i="4"/>
  <c r="EZ68" i="4"/>
  <c r="GX26" i="4"/>
  <c r="IZ21" i="4"/>
  <c r="GY109" i="4"/>
  <c r="JE22" i="4"/>
  <c r="GY78" i="4"/>
  <c r="IX6" i="4"/>
  <c r="JD6" i="4"/>
  <c r="JD15" i="4"/>
  <c r="IZ94" i="4"/>
  <c r="CS44" i="4"/>
  <c r="CV65" i="4"/>
  <c r="CV19" i="4"/>
  <c r="IZ69" i="4"/>
  <c r="CR23" i="4"/>
  <c r="EX90" i="4"/>
  <c r="HB118" i="4"/>
  <c r="IZ57" i="4"/>
  <c r="JB40" i="4"/>
  <c r="AO14" i="4"/>
  <c r="CU5" i="4"/>
  <c r="EV58" i="4"/>
  <c r="HC42" i="4"/>
  <c r="GX71" i="4"/>
  <c r="JD26" i="4"/>
  <c r="CS25" i="4"/>
  <c r="CV98" i="4"/>
  <c r="EZ43" i="4"/>
  <c r="EZ98" i="4"/>
  <c r="FA105" i="4"/>
  <c r="CY63" i="4"/>
  <c r="EV69" i="4"/>
  <c r="EV114" i="4"/>
  <c r="AT43" i="4"/>
  <c r="CT5" i="4"/>
  <c r="FA46" i="4"/>
  <c r="EY7" i="4"/>
  <c r="EW82" i="4"/>
  <c r="EU15" i="4"/>
  <c r="EY82" i="4"/>
  <c r="GX17" i="4"/>
  <c r="EU107" i="4"/>
  <c r="EX75" i="4"/>
  <c r="EW7" i="4"/>
  <c r="EY86" i="4"/>
  <c r="EV75" i="4"/>
  <c r="GY18" i="4"/>
  <c r="CT92" i="4"/>
  <c r="EW51" i="4"/>
  <c r="EZ14" i="4"/>
  <c r="FA113" i="4"/>
  <c r="GX16" i="4"/>
  <c r="AU61" i="4"/>
  <c r="CS47" i="4"/>
  <c r="CY20" i="4"/>
  <c r="EW8" i="4"/>
  <c r="EW57" i="4"/>
  <c r="EY22" i="4"/>
  <c r="EX86" i="4"/>
  <c r="BN99" i="4"/>
  <c r="BE99" i="4" s="1"/>
  <c r="FT56" i="4"/>
  <c r="FK56" i="4" s="1"/>
  <c r="EM18" i="1"/>
  <c r="ED18" i="1" s="1"/>
  <c r="EM10" i="1"/>
  <c r="ED10" i="1" s="1"/>
  <c r="HL21" i="1"/>
  <c r="HC21" i="1" s="1"/>
  <c r="NJ7" i="1"/>
  <c r="NA7" i="1" s="1"/>
  <c r="JX77" i="4"/>
  <c r="JO77" i="4" s="1"/>
  <c r="JX50" i="4"/>
  <c r="JO50" i="4" s="1"/>
  <c r="DR105" i="4"/>
  <c r="DI105" i="4" s="1"/>
  <c r="JX76" i="4"/>
  <c r="JO76" i="4" s="1"/>
  <c r="KK22" i="1"/>
  <c r="KB22" i="1" s="1"/>
  <c r="HV50" i="4"/>
  <c r="HM50" i="4" s="1"/>
  <c r="HV103" i="4"/>
  <c r="HM103" i="4" s="1"/>
  <c r="JX70" i="4"/>
  <c r="JO70" i="4" s="1"/>
  <c r="HV68" i="4"/>
  <c r="HM68" i="4" s="1"/>
  <c r="FT103" i="4"/>
  <c r="FK103" i="4" s="1"/>
  <c r="FT78" i="4"/>
  <c r="FK78" i="4" s="1"/>
  <c r="FT105" i="4"/>
  <c r="FK105" i="4" s="1"/>
  <c r="FT17" i="4"/>
  <c r="FK17" i="4" s="1"/>
  <c r="BN96" i="4"/>
  <c r="BE96" i="4" s="1"/>
  <c r="JX18" i="4"/>
  <c r="JO18" i="4" s="1"/>
  <c r="HV26" i="4"/>
  <c r="HM26" i="4" s="1"/>
  <c r="DR63" i="4"/>
  <c r="DI63" i="4" s="1"/>
  <c r="JX79" i="4"/>
  <c r="JO79" i="4" s="1"/>
  <c r="JX30" i="4"/>
  <c r="JO30" i="4" s="1"/>
  <c r="DR108" i="4"/>
  <c r="DI108" i="4" s="1"/>
  <c r="HL19" i="1"/>
  <c r="HC19" i="1" s="1"/>
  <c r="HL9" i="1"/>
  <c r="HC9" i="1" s="1"/>
  <c r="HL30" i="1"/>
  <c r="HC30" i="1" s="1"/>
  <c r="HL11" i="1"/>
  <c r="HC11" i="1" s="1"/>
  <c r="KK17" i="1"/>
  <c r="KB17" i="1" s="1"/>
  <c r="HL6" i="1"/>
  <c r="HC6" i="1" s="1"/>
  <c r="NJ6" i="1"/>
  <c r="NA6" i="1" s="1"/>
  <c r="KK19" i="1"/>
  <c r="KB19" i="1" s="1"/>
  <c r="NJ26" i="1"/>
  <c r="NA26" i="1" s="1"/>
  <c r="FT70" i="4"/>
  <c r="FK70" i="4" s="1"/>
  <c r="FT96" i="4"/>
  <c r="FK96" i="4" s="1"/>
  <c r="HV18" i="4"/>
  <c r="HM18" i="4" s="1"/>
  <c r="DR51" i="4"/>
  <c r="DI51" i="4" s="1"/>
  <c r="JX65" i="4"/>
  <c r="JO65" i="4" s="1"/>
  <c r="HV66" i="4"/>
  <c r="HM66" i="4" s="1"/>
  <c r="HV113" i="4"/>
  <c r="HM113" i="4" s="1"/>
  <c r="HV76" i="4"/>
  <c r="HM76" i="4" s="1"/>
  <c r="FT100" i="4"/>
  <c r="FK100" i="4" s="1"/>
  <c r="DR100" i="4"/>
  <c r="DI100" i="4" s="1"/>
  <c r="CY72" i="4"/>
  <c r="EZ61" i="4"/>
  <c r="GZ16" i="4"/>
  <c r="HB16" i="4"/>
  <c r="GY24" i="4"/>
  <c r="HA56" i="4"/>
  <c r="GY33" i="4"/>
  <c r="HC14" i="4"/>
  <c r="HC8" i="4"/>
  <c r="FA44" i="4"/>
  <c r="FA47" i="4"/>
  <c r="HB105" i="4"/>
  <c r="GW34" i="4"/>
  <c r="CV62" i="4"/>
  <c r="ET72" i="4"/>
  <c r="EY79" i="4"/>
  <c r="GW18" i="4"/>
  <c r="HC13" i="4"/>
  <c r="FA57" i="4"/>
  <c r="EZ104" i="4"/>
  <c r="GZ44" i="4"/>
  <c r="GZ99" i="4"/>
  <c r="HC115" i="4"/>
  <c r="GY38" i="4"/>
  <c r="GZ104" i="4"/>
  <c r="AR20" i="4"/>
  <c r="CV10" i="4"/>
  <c r="CS93" i="4"/>
  <c r="CV51" i="4"/>
  <c r="CW113" i="4"/>
  <c r="FA53" i="4"/>
  <c r="EU66" i="4"/>
  <c r="EY94" i="4"/>
  <c r="EU45" i="4"/>
  <c r="ET96" i="4"/>
  <c r="EV22" i="4"/>
  <c r="EU103" i="4"/>
  <c r="EX118" i="4"/>
  <c r="FA54" i="4"/>
  <c r="ET68" i="4"/>
  <c r="FA90" i="4"/>
  <c r="EU86" i="4"/>
  <c r="EU100" i="4"/>
  <c r="EZ114" i="4"/>
  <c r="EX107" i="4"/>
  <c r="HA62" i="4"/>
  <c r="HB95" i="4"/>
  <c r="GW87" i="4"/>
  <c r="AU57" i="4"/>
  <c r="EU82" i="4"/>
  <c r="FA22" i="4"/>
  <c r="HC117" i="4"/>
  <c r="GY25" i="4"/>
  <c r="EY14" i="4"/>
  <c r="EX56" i="4"/>
  <c r="EU7" i="4"/>
  <c r="EU16" i="4"/>
  <c r="EX67" i="4"/>
  <c r="EV117" i="4"/>
  <c r="EZ85" i="4"/>
  <c r="GX6" i="4"/>
  <c r="HC34" i="4"/>
  <c r="GW47" i="4"/>
  <c r="GY55" i="4"/>
  <c r="HB82" i="4"/>
  <c r="IY16" i="4"/>
  <c r="CY50" i="4"/>
  <c r="CY78" i="4"/>
  <c r="EZ80" i="4"/>
  <c r="ET102" i="4"/>
  <c r="GW63" i="4"/>
  <c r="HB92" i="4"/>
  <c r="HB35" i="4"/>
  <c r="HA87" i="4"/>
  <c r="EZ86" i="4"/>
  <c r="EU115" i="4"/>
  <c r="EU62" i="4"/>
  <c r="FA66" i="4"/>
  <c r="GX70" i="4"/>
  <c r="EY40" i="4"/>
  <c r="HA32" i="4"/>
  <c r="HC101" i="4"/>
  <c r="GV30" i="4"/>
  <c r="HC52" i="4"/>
  <c r="HB106" i="4"/>
  <c r="EV6" i="4"/>
  <c r="EX83" i="4"/>
  <c r="HC46" i="4"/>
  <c r="GZ80" i="4"/>
  <c r="CV73" i="4"/>
  <c r="CS99" i="4"/>
  <c r="CX100" i="4"/>
  <c r="CX105" i="4"/>
  <c r="EZ47" i="4"/>
  <c r="FA104" i="4"/>
  <c r="EW93" i="4"/>
  <c r="ET108" i="4"/>
  <c r="EY15" i="4"/>
  <c r="EY107" i="4"/>
  <c r="EU79" i="4"/>
  <c r="FA118" i="4"/>
  <c r="GW17" i="4"/>
  <c r="HB21" i="4"/>
  <c r="GW74" i="4"/>
  <c r="GZ85" i="4"/>
  <c r="HB33" i="4"/>
  <c r="HC40" i="4"/>
  <c r="GZ101" i="4"/>
  <c r="GX81" i="4"/>
  <c r="HB30" i="4"/>
  <c r="GW59" i="4"/>
  <c r="CS77" i="4"/>
  <c r="CW64" i="4"/>
  <c r="EX84" i="4"/>
  <c r="EV106" i="4"/>
  <c r="EW71" i="4"/>
  <c r="ET86" i="4"/>
  <c r="EW86" i="4"/>
  <c r="GW5" i="4"/>
  <c r="GZ17" i="4"/>
  <c r="HC25" i="4"/>
  <c r="GX65" i="4"/>
  <c r="HA110" i="4"/>
  <c r="GZ118" i="4"/>
  <c r="IY38" i="4"/>
  <c r="IZ66" i="4"/>
  <c r="JA86" i="4"/>
  <c r="EU46" i="4"/>
  <c r="HC30" i="4"/>
  <c r="HC36" i="4"/>
  <c r="GX59" i="4"/>
  <c r="HB56" i="4"/>
  <c r="GY114" i="4"/>
  <c r="IX12" i="4"/>
  <c r="AR108" i="4"/>
  <c r="CS72" i="4"/>
  <c r="CY14" i="4"/>
  <c r="CY96" i="4"/>
  <c r="ET22" i="4"/>
  <c r="EZ64" i="4"/>
  <c r="EY78" i="4"/>
  <c r="EX50" i="4"/>
  <c r="FA13" i="4"/>
  <c r="GY66" i="4"/>
  <c r="GW43" i="4"/>
  <c r="HA76" i="4"/>
  <c r="GZ64" i="4"/>
  <c r="JD62" i="4"/>
  <c r="AU53" i="4"/>
  <c r="CV57" i="4"/>
  <c r="CT90" i="4"/>
  <c r="CR12" i="4"/>
  <c r="EU99" i="4"/>
  <c r="EW113" i="4"/>
  <c r="EZ81" i="4"/>
  <c r="ET103" i="4"/>
  <c r="EV67" i="4"/>
  <c r="EY74" i="4"/>
  <c r="FA7" i="4"/>
  <c r="EX20" i="4"/>
  <c r="FA114" i="4"/>
  <c r="FA41" i="4"/>
  <c r="EZ107" i="4"/>
  <c r="ET114" i="4"/>
  <c r="GY10" i="4"/>
  <c r="GZ13" i="4"/>
  <c r="GX54" i="4"/>
  <c r="GY61" i="4"/>
  <c r="GY96" i="4"/>
  <c r="IX9" i="4"/>
  <c r="JD77" i="4"/>
  <c r="IX65" i="4"/>
  <c r="JD90" i="4"/>
  <c r="AM43" i="4"/>
  <c r="AN50" i="4"/>
  <c r="CV46" i="4"/>
  <c r="CY76" i="4"/>
  <c r="CS13" i="4"/>
  <c r="CX54" i="4"/>
  <c r="EU114" i="4"/>
  <c r="EW74" i="4"/>
  <c r="EX19" i="4"/>
  <c r="EX71" i="4"/>
  <c r="EW107" i="4"/>
  <c r="ET50" i="4"/>
  <c r="ET92" i="4"/>
  <c r="EY91" i="4"/>
  <c r="EW49" i="4"/>
  <c r="ET56" i="4"/>
  <c r="FA71" i="4"/>
  <c r="HC20" i="4"/>
  <c r="GZ73" i="4"/>
  <c r="HB81" i="4"/>
  <c r="GW41" i="4"/>
  <c r="HC88" i="4"/>
  <c r="HB87" i="4"/>
  <c r="GX99" i="4"/>
  <c r="CV11" i="4"/>
  <c r="CV93" i="4"/>
  <c r="CV112" i="4"/>
  <c r="CT112" i="4"/>
  <c r="CW93" i="4"/>
  <c r="CY107" i="4"/>
  <c r="EX7" i="4"/>
  <c r="ET53" i="4"/>
  <c r="EU57" i="4"/>
  <c r="EU72" i="4"/>
  <c r="EV100" i="4"/>
  <c r="EY63" i="4"/>
  <c r="FA99" i="4"/>
  <c r="EW43" i="4"/>
  <c r="HA18" i="4"/>
  <c r="GZ19" i="4"/>
  <c r="GZ11" i="4"/>
  <c r="GZ103" i="4"/>
  <c r="GY111" i="4"/>
  <c r="GX55" i="4"/>
  <c r="HA74" i="4"/>
  <c r="GV102" i="4"/>
  <c r="HB93" i="4"/>
  <c r="JE77" i="4"/>
  <c r="IZ97" i="4"/>
  <c r="JB82" i="4"/>
  <c r="AM70" i="4"/>
  <c r="CS117" i="4"/>
  <c r="EU91" i="4"/>
  <c r="ET112" i="4"/>
  <c r="GX22" i="4"/>
  <c r="HA80" i="4"/>
  <c r="EX79" i="4"/>
  <c r="GV94" i="4"/>
  <c r="GV61" i="4"/>
  <c r="GZ58" i="4"/>
  <c r="GX66" i="4"/>
  <c r="JD105" i="4"/>
  <c r="EY48" i="4"/>
  <c r="EX108" i="4"/>
  <c r="EY98" i="4"/>
  <c r="FA112" i="4"/>
  <c r="EZ24" i="4"/>
  <c r="EZ105" i="4"/>
  <c r="EU81" i="4"/>
  <c r="HA12" i="4"/>
  <c r="GX111" i="4"/>
  <c r="GW82" i="4"/>
  <c r="HC92" i="4"/>
  <c r="IZ41" i="4"/>
  <c r="HC60" i="4"/>
  <c r="CW7" i="4"/>
  <c r="CX14" i="4"/>
  <c r="CY79" i="4"/>
  <c r="EW84" i="4"/>
  <c r="EY10" i="4"/>
  <c r="ET63" i="4"/>
  <c r="EZ10" i="4"/>
  <c r="EU23" i="4"/>
  <c r="EY51" i="4"/>
  <c r="EW46" i="4"/>
  <c r="EX53" i="4"/>
  <c r="GV7" i="4"/>
  <c r="HB14" i="4"/>
  <c r="HA6" i="4"/>
  <c r="GW14" i="4"/>
  <c r="HB58" i="4"/>
  <c r="GZ86" i="4"/>
  <c r="GZ92" i="4"/>
  <c r="GW106" i="4"/>
  <c r="HB113" i="4"/>
  <c r="HB69" i="4"/>
  <c r="HB107" i="4"/>
  <c r="GZ84" i="4"/>
  <c r="HA91" i="4"/>
  <c r="EV77" i="4"/>
  <c r="EU53" i="4"/>
  <c r="FA65" i="4"/>
  <c r="GW100" i="4"/>
  <c r="HA107" i="4"/>
  <c r="JE74" i="4"/>
  <c r="CY15" i="4"/>
  <c r="EZ58" i="4"/>
  <c r="EX105" i="4"/>
  <c r="EZ94" i="4"/>
  <c r="EX102" i="4"/>
  <c r="EY87" i="4"/>
  <c r="ET116" i="4"/>
  <c r="HA22" i="4"/>
  <c r="HC7" i="4"/>
  <c r="HB53" i="4"/>
  <c r="HB80" i="4"/>
  <c r="GV63" i="4"/>
  <c r="GW65" i="4"/>
  <c r="HB38" i="4"/>
  <c r="EV17" i="4"/>
  <c r="EV88" i="4"/>
  <c r="FA48" i="4"/>
  <c r="EU70" i="4"/>
  <c r="ET89" i="4"/>
  <c r="EU96" i="4"/>
  <c r="GZ22" i="4"/>
  <c r="IX68" i="4"/>
  <c r="ET67" i="4"/>
  <c r="EZ7" i="4"/>
  <c r="FA62" i="4"/>
  <c r="EV91" i="4"/>
  <c r="EU9" i="4"/>
  <c r="ET16" i="4"/>
  <c r="EY115" i="4"/>
  <c r="GY20" i="4"/>
  <c r="GY90" i="4"/>
  <c r="HA46" i="4"/>
  <c r="GY59" i="4"/>
  <c r="GZ66" i="4"/>
  <c r="GZ88" i="4"/>
  <c r="HA40" i="4"/>
  <c r="GX78" i="4"/>
  <c r="HB102" i="4"/>
  <c r="HC109" i="4"/>
  <c r="IX15" i="4"/>
  <c r="JE21" i="4"/>
  <c r="JA96" i="4"/>
  <c r="IZ103" i="4"/>
  <c r="GZ60" i="4"/>
  <c r="HB75" i="4"/>
  <c r="JB85" i="4"/>
  <c r="CS98" i="4"/>
  <c r="CV40" i="4"/>
  <c r="CY93" i="4"/>
  <c r="CQ101" i="4"/>
  <c r="CX70" i="4"/>
  <c r="CR88" i="4"/>
  <c r="CV50" i="4"/>
  <c r="AR106" i="4"/>
  <c r="CU49" i="4"/>
  <c r="CR92" i="4"/>
  <c r="CS52" i="4"/>
  <c r="CX6" i="4"/>
  <c r="EX21" i="4"/>
  <c r="CU93" i="4"/>
  <c r="CW107" i="4"/>
  <c r="CU108" i="4"/>
  <c r="EW65" i="4"/>
  <c r="EX72" i="4"/>
  <c r="CS24" i="4"/>
  <c r="EW22" i="4"/>
  <c r="EV83" i="4"/>
  <c r="EZ111" i="4"/>
  <c r="AR49" i="4"/>
  <c r="CS61" i="4"/>
  <c r="CV59" i="4"/>
  <c r="EY42" i="4"/>
  <c r="EX49" i="4"/>
  <c r="EU56" i="4"/>
  <c r="EX62" i="4"/>
  <c r="EY68" i="4"/>
  <c r="EX55" i="4"/>
  <c r="EX51" i="4"/>
  <c r="EY59" i="4"/>
  <c r="EV57" i="4"/>
  <c r="EZ95" i="4"/>
  <c r="FA102" i="4"/>
  <c r="EV101" i="4"/>
  <c r="GZ6" i="4"/>
  <c r="HC31" i="4"/>
  <c r="GW25" i="4"/>
  <c r="HA64" i="4"/>
  <c r="HA70" i="4"/>
  <c r="HB24" i="4"/>
  <c r="HB51" i="4"/>
  <c r="CU48" i="4"/>
  <c r="EW92" i="4"/>
  <c r="GY28" i="4"/>
  <c r="HB104" i="4"/>
  <c r="GZ69" i="4"/>
  <c r="HA115" i="4"/>
  <c r="CX98" i="4"/>
  <c r="CY105" i="4"/>
  <c r="CU113" i="4"/>
  <c r="ET71" i="4"/>
  <c r="EW118" i="4"/>
  <c r="EV42" i="4"/>
  <c r="EW64" i="4"/>
  <c r="EX23" i="4"/>
  <c r="GY23" i="4"/>
  <c r="HC106" i="4"/>
  <c r="HB28" i="4"/>
  <c r="AP108" i="4"/>
  <c r="AT47" i="4"/>
  <c r="CS68" i="4"/>
  <c r="CX86" i="4"/>
  <c r="CR72" i="4"/>
  <c r="CV107" i="4"/>
  <c r="CW116" i="4"/>
  <c r="CX109" i="4"/>
  <c r="FA60" i="4"/>
  <c r="ET60" i="4"/>
  <c r="ET97" i="4"/>
  <c r="EZ49" i="4"/>
  <c r="HC11" i="4"/>
  <c r="GY40" i="4"/>
  <c r="HA48" i="4"/>
  <c r="HA103" i="4"/>
  <c r="HB99" i="4"/>
  <c r="GY89" i="4"/>
  <c r="GU26" i="4"/>
  <c r="GW52" i="4"/>
  <c r="JD18" i="4"/>
  <c r="JB64" i="4"/>
  <c r="EU50" i="4"/>
  <c r="EZ11" i="4"/>
  <c r="AO51" i="4"/>
  <c r="AN108" i="4"/>
  <c r="AQ76" i="4"/>
  <c r="HB10" i="4"/>
  <c r="HB12" i="4"/>
  <c r="FA56" i="4"/>
  <c r="ET79" i="4"/>
  <c r="EU95" i="4"/>
  <c r="GX21" i="4"/>
  <c r="HA39" i="4"/>
  <c r="JD12" i="4"/>
  <c r="JA50" i="4"/>
  <c r="JA80" i="4"/>
  <c r="CY54" i="4"/>
  <c r="CY95" i="4"/>
  <c r="CT11" i="4"/>
  <c r="ET75" i="4"/>
  <c r="EZ117" i="4"/>
  <c r="EW17" i="4"/>
  <c r="EW40" i="4"/>
  <c r="EV99" i="4"/>
  <c r="EX113" i="4"/>
  <c r="EV85" i="4"/>
  <c r="ET9" i="4"/>
  <c r="EV93" i="4"/>
  <c r="EZ113" i="4"/>
  <c r="EX52" i="4"/>
  <c r="EZ74" i="4"/>
  <c r="EX60" i="4"/>
  <c r="EV110" i="4"/>
  <c r="EW42" i="4"/>
  <c r="EX116" i="4"/>
  <c r="EZ96" i="4"/>
  <c r="EX110" i="4"/>
  <c r="HC6" i="4"/>
  <c r="HA5" i="4"/>
  <c r="HB7" i="4"/>
  <c r="HB49" i="4"/>
  <c r="GW80" i="4"/>
  <c r="GX93" i="4"/>
  <c r="GX101" i="4"/>
  <c r="HC107" i="4"/>
  <c r="HA114" i="4"/>
  <c r="HB111" i="4"/>
  <c r="HA43" i="4"/>
  <c r="HA50" i="4"/>
  <c r="GW90" i="4"/>
  <c r="GY97" i="4"/>
  <c r="IY13" i="4"/>
  <c r="JE82" i="4"/>
  <c r="JC90" i="4"/>
  <c r="JC98" i="4"/>
  <c r="JD96" i="4"/>
  <c r="AS84" i="4"/>
  <c r="EY110" i="4"/>
  <c r="EU18" i="4"/>
  <c r="EV18" i="4"/>
  <c r="EU67" i="4"/>
  <c r="EW114" i="4"/>
  <c r="EV107" i="4"/>
  <c r="EW96" i="4"/>
  <c r="EW103" i="4"/>
  <c r="FA17" i="4"/>
  <c r="EX46" i="4"/>
  <c r="EX103" i="4"/>
  <c r="EW117" i="4"/>
  <c r="EZ60" i="4"/>
  <c r="HC10" i="4"/>
  <c r="GV72" i="4"/>
  <c r="GZ49" i="4"/>
  <c r="GZ37" i="4"/>
  <c r="GY87" i="4"/>
  <c r="GZ98" i="4"/>
  <c r="HC68" i="4"/>
  <c r="HB110" i="4"/>
  <c r="JA27" i="4"/>
  <c r="IX18" i="4"/>
  <c r="JE67" i="4"/>
  <c r="JC59" i="4"/>
  <c r="AR52" i="4"/>
  <c r="CS86" i="4"/>
  <c r="CT64" i="4"/>
  <c r="CX74" i="4"/>
  <c r="CV110" i="4"/>
  <c r="ET93" i="4"/>
  <c r="EW11" i="4"/>
  <c r="EW19" i="4"/>
  <c r="EW45" i="4"/>
  <c r="EY95" i="4"/>
  <c r="EV47" i="4"/>
  <c r="ET54" i="4"/>
  <c r="EW81" i="4"/>
  <c r="EZ6" i="4"/>
  <c r="EX61" i="4"/>
  <c r="FA75" i="4"/>
  <c r="GZ8" i="4"/>
  <c r="GX30" i="4"/>
  <c r="HA42" i="4"/>
  <c r="HB44" i="4"/>
  <c r="GW78" i="4"/>
  <c r="GY67" i="4"/>
  <c r="HA106" i="4"/>
  <c r="GV66" i="4"/>
  <c r="GW81" i="4"/>
  <c r="JC53" i="4"/>
  <c r="JD83" i="4"/>
  <c r="AS71" i="4"/>
  <c r="CV89" i="4"/>
  <c r="CV25" i="4"/>
  <c r="FA70" i="4"/>
  <c r="EZ12" i="4"/>
  <c r="EV46" i="4"/>
  <c r="FA73" i="4"/>
  <c r="EU89" i="4"/>
  <c r="EV96" i="4"/>
  <c r="EZ102" i="4"/>
  <c r="EZ40" i="4"/>
  <c r="EU48" i="4"/>
  <c r="EU61" i="4"/>
  <c r="ET105" i="4"/>
  <c r="EW83" i="4"/>
  <c r="EY67" i="4"/>
  <c r="EZ70" i="4"/>
  <c r="GW20" i="4"/>
  <c r="GX29" i="4"/>
  <c r="GX85" i="4"/>
  <c r="GZ45" i="4"/>
  <c r="HB52" i="4"/>
  <c r="HC103" i="4"/>
  <c r="HB59" i="4"/>
  <c r="GW112" i="4"/>
  <c r="GZ41" i="4"/>
  <c r="JB8" i="4"/>
  <c r="AU67" i="4"/>
  <c r="AP50" i="4"/>
  <c r="CT9" i="4"/>
  <c r="CR15" i="4"/>
  <c r="CS45" i="4"/>
  <c r="EZ110" i="4"/>
  <c r="EX88" i="4"/>
  <c r="EV25" i="4"/>
  <c r="EV97" i="4"/>
  <c r="EW109" i="4"/>
  <c r="ET62" i="4"/>
  <c r="EY106" i="4"/>
  <c r="FA82" i="4"/>
  <c r="EV55" i="4"/>
  <c r="HB13" i="4"/>
  <c r="GY9" i="4"/>
  <c r="GV101" i="4"/>
  <c r="GZ38" i="4"/>
  <c r="GW53" i="4"/>
  <c r="GV46" i="4"/>
  <c r="GV83" i="4"/>
  <c r="HC57" i="4"/>
  <c r="HC100" i="4"/>
  <c r="JB37" i="4"/>
  <c r="JB17" i="4"/>
  <c r="IY9" i="4"/>
  <c r="IX62" i="4"/>
  <c r="CV115" i="4"/>
  <c r="IY93" i="4"/>
  <c r="AT107" i="4"/>
  <c r="CT7" i="4"/>
  <c r="CS5" i="4"/>
  <c r="CW100" i="4"/>
  <c r="FA20" i="4"/>
  <c r="FA91" i="4"/>
  <c r="EU41" i="4"/>
  <c r="ET70" i="4"/>
  <c r="EZ87" i="4"/>
  <c r="EZ5" i="4"/>
  <c r="EY19" i="4"/>
  <c r="EY111" i="4"/>
  <c r="EZ118" i="4"/>
  <c r="EY75" i="4"/>
  <c r="EU13" i="4"/>
  <c r="EV73" i="4"/>
  <c r="ET95" i="4"/>
  <c r="EU102" i="4"/>
  <c r="FA45" i="4"/>
  <c r="HA10" i="4"/>
  <c r="GY7" i="4"/>
  <c r="HC78" i="4"/>
  <c r="GY27" i="4"/>
  <c r="GX106" i="4"/>
  <c r="GX43" i="4"/>
  <c r="GY50" i="4"/>
  <c r="HB66" i="4"/>
  <c r="GY91" i="4"/>
  <c r="HB96" i="4"/>
  <c r="HA55" i="4"/>
  <c r="IX23" i="4"/>
  <c r="IY37" i="4"/>
  <c r="JD74" i="4"/>
  <c r="JE71" i="4"/>
  <c r="JD99" i="4"/>
  <c r="JC107" i="4"/>
  <c r="AU64" i="4"/>
  <c r="CY103" i="4"/>
  <c r="CV18" i="4"/>
  <c r="CU25" i="4"/>
  <c r="CY59" i="4"/>
  <c r="EV51" i="4"/>
  <c r="FA63" i="4"/>
  <c r="FA97" i="4"/>
  <c r="ET57" i="4"/>
  <c r="FA86" i="4"/>
  <c r="EV115" i="4"/>
  <c r="EW52" i="4"/>
  <c r="EW97" i="4"/>
  <c r="EZ82" i="4"/>
  <c r="EW112" i="4"/>
  <c r="ET14" i="4"/>
  <c r="EU21" i="4"/>
  <c r="EY83" i="4"/>
  <c r="EW90" i="4"/>
  <c r="HC18" i="4"/>
  <c r="GY11" i="4"/>
  <c r="GV28" i="4"/>
  <c r="GY29" i="4"/>
  <c r="HA94" i="4"/>
  <c r="HB109" i="4"/>
  <c r="GX51" i="4"/>
  <c r="GZ89" i="4"/>
  <c r="GW40" i="4"/>
  <c r="GY56" i="4"/>
  <c r="HA78" i="4"/>
  <c r="GW99" i="4"/>
  <c r="GY105" i="4"/>
  <c r="GZ48" i="4"/>
  <c r="GV104" i="4"/>
  <c r="JD41" i="4"/>
  <c r="IY7" i="4"/>
  <c r="IZ7" i="4"/>
  <c r="IX35" i="4"/>
  <c r="JB5" i="4"/>
  <c r="JA75" i="4"/>
  <c r="JA88" i="4"/>
  <c r="IX99" i="4"/>
  <c r="CV67" i="4"/>
  <c r="CQ105" i="4"/>
  <c r="ET45" i="4"/>
  <c r="EX98" i="4"/>
  <c r="EZ112" i="4"/>
  <c r="EY12" i="4"/>
  <c r="EX40" i="4"/>
  <c r="EZ54" i="4"/>
  <c r="FA61" i="4"/>
  <c r="FA94" i="4"/>
  <c r="EV109" i="4"/>
  <c r="EU116" i="4"/>
  <c r="EZ69" i="4"/>
  <c r="EZ77" i="4"/>
  <c r="FA84" i="4"/>
  <c r="ET98" i="4"/>
  <c r="EX70" i="4"/>
  <c r="EU105" i="4"/>
  <c r="ET113" i="4"/>
  <c r="EX76" i="4"/>
  <c r="EZ91" i="4"/>
  <c r="HB9" i="4"/>
  <c r="HA16" i="4"/>
  <c r="GZ15" i="4"/>
  <c r="HB71" i="4"/>
  <c r="GV93" i="4"/>
  <c r="GX110" i="4"/>
  <c r="GY53" i="4"/>
  <c r="GW35" i="4"/>
  <c r="GX49" i="4"/>
  <c r="JC5" i="4"/>
  <c r="IZ45" i="4"/>
  <c r="IZ51" i="4"/>
  <c r="JA78" i="4"/>
  <c r="IW84" i="4"/>
  <c r="CY80" i="4"/>
  <c r="CY6" i="4"/>
  <c r="CQ93" i="4"/>
  <c r="CS110" i="4"/>
  <c r="CY115" i="4"/>
  <c r="EX65" i="4"/>
  <c r="ET106" i="4"/>
  <c r="EW44" i="4"/>
  <c r="EZ62" i="4"/>
  <c r="EU47" i="4"/>
  <c r="ET49" i="4"/>
  <c r="EW70" i="4"/>
  <c r="EZ56" i="4"/>
  <c r="ET84" i="4"/>
  <c r="EV54" i="4"/>
  <c r="EW61" i="4"/>
  <c r="EV90" i="4"/>
  <c r="EX112" i="4"/>
  <c r="EU77" i="4"/>
  <c r="GV31" i="4"/>
  <c r="GY8" i="4"/>
  <c r="HB15" i="4"/>
  <c r="GV26" i="4"/>
  <c r="GX38" i="4"/>
  <c r="HB40" i="4"/>
  <c r="HA68" i="4"/>
  <c r="GY113" i="4"/>
  <c r="GV35" i="4"/>
  <c r="GX42" i="4"/>
  <c r="GW94" i="4"/>
  <c r="GZ71" i="4"/>
  <c r="IY54" i="4"/>
  <c r="JC62" i="4"/>
  <c r="AU114" i="4"/>
  <c r="AO41" i="4"/>
  <c r="CY70" i="4"/>
  <c r="CW97" i="4"/>
  <c r="CS118" i="4"/>
  <c r="CQ107" i="4"/>
  <c r="EY72" i="4"/>
  <c r="EW14" i="4"/>
  <c r="EU52" i="4"/>
  <c r="EX59" i="4"/>
  <c r="FA76" i="4"/>
  <c r="FA12" i="4"/>
  <c r="ET48" i="4"/>
  <c r="EU83" i="4"/>
  <c r="EU42" i="4"/>
  <c r="EW63" i="4"/>
  <c r="EZ79" i="4"/>
  <c r="EZ99" i="4"/>
  <c r="EU55" i="4"/>
  <c r="EV62" i="4"/>
  <c r="EU113" i="4"/>
  <c r="GZ7" i="4"/>
  <c r="HC16" i="4"/>
  <c r="GV82" i="4"/>
  <c r="HC116" i="4"/>
  <c r="GY45" i="4"/>
  <c r="HC80" i="4"/>
  <c r="GV110" i="4"/>
  <c r="GX47" i="4"/>
  <c r="GZ54" i="4"/>
  <c r="GW89" i="4"/>
  <c r="GV118" i="4"/>
  <c r="GV62" i="4"/>
  <c r="GV105" i="4"/>
  <c r="GW32" i="4"/>
  <c r="GY116" i="4"/>
  <c r="GZ34" i="4"/>
  <c r="GZ95" i="4"/>
  <c r="JD47" i="4"/>
  <c r="JB63" i="4"/>
  <c r="JB70" i="4"/>
  <c r="IZ106" i="4"/>
  <c r="AL14" i="4"/>
  <c r="CY24" i="4"/>
  <c r="CV82" i="4"/>
  <c r="CR24" i="4"/>
  <c r="CW48" i="4"/>
  <c r="CS115" i="4"/>
  <c r="CT114" i="4"/>
  <c r="CU79" i="4"/>
  <c r="CV86" i="4"/>
  <c r="CU109" i="4"/>
  <c r="CV109" i="4"/>
  <c r="CW104" i="4"/>
  <c r="EX73" i="4"/>
  <c r="FA89" i="4"/>
  <c r="FA42" i="4"/>
  <c r="EX77" i="4"/>
  <c r="EZ90" i="4"/>
  <c r="ET104" i="4"/>
  <c r="EZ13" i="4"/>
  <c r="ET42" i="4"/>
  <c r="FA98" i="4"/>
  <c r="EV23" i="4"/>
  <c r="EY80" i="4"/>
  <c r="ET101" i="4"/>
  <c r="EW58" i="4"/>
  <c r="EU108" i="4"/>
  <c r="EW116" i="4"/>
  <c r="EZ18" i="4"/>
  <c r="EW48" i="4"/>
  <c r="EY70" i="4"/>
  <c r="EW78" i="4"/>
  <c r="GY5" i="4"/>
  <c r="GT34" i="4"/>
  <c r="HC55" i="4"/>
  <c r="GY83" i="4"/>
  <c r="GY117" i="4"/>
  <c r="GX34" i="4"/>
  <c r="GY47" i="4"/>
  <c r="GY41" i="4"/>
  <c r="HB70" i="4"/>
  <c r="HB85" i="4"/>
  <c r="HC114" i="4"/>
  <c r="JA33" i="4"/>
  <c r="IZ34" i="4"/>
  <c r="IV111" i="4"/>
  <c r="AM62" i="4"/>
  <c r="CT16" i="4"/>
  <c r="CS53" i="4"/>
  <c r="CT101" i="4"/>
  <c r="CV61" i="4"/>
  <c r="CT91" i="4"/>
  <c r="CR95" i="4"/>
  <c r="CU97" i="4"/>
  <c r="AS40" i="4"/>
  <c r="AO47" i="4"/>
  <c r="AP66" i="4"/>
  <c r="AQ46" i="4"/>
  <c r="CS67" i="4"/>
  <c r="CV14" i="4"/>
  <c r="CS18" i="4"/>
  <c r="AU48" i="4"/>
  <c r="CS9" i="4"/>
  <c r="CS73" i="4"/>
  <c r="CS76" i="4"/>
  <c r="CV24" i="4"/>
  <c r="CS87" i="4"/>
  <c r="CP72" i="4"/>
  <c r="CS79" i="4"/>
  <c r="CR41" i="4"/>
  <c r="CX111" i="4"/>
  <c r="ER67" i="4"/>
  <c r="ER83" i="4"/>
  <c r="CU45" i="4"/>
  <c r="CT71" i="4"/>
  <c r="EZ17" i="4"/>
  <c r="EV49" i="4"/>
  <c r="GW86" i="4"/>
  <c r="GX103" i="4"/>
  <c r="CV102" i="4"/>
  <c r="EW105" i="4"/>
  <c r="GW44" i="4"/>
  <c r="GZ65" i="4"/>
  <c r="JD80" i="4"/>
  <c r="CS81" i="4"/>
  <c r="CY97" i="4"/>
  <c r="CS114" i="4"/>
  <c r="EY8" i="4"/>
  <c r="GU47" i="4"/>
  <c r="IY50" i="4"/>
  <c r="IX83" i="4"/>
  <c r="JE79" i="4"/>
  <c r="CX118" i="4"/>
  <c r="HA53" i="4"/>
  <c r="CS103" i="4"/>
  <c r="CV13" i="4"/>
  <c r="CQ97" i="4"/>
  <c r="CX112" i="4"/>
  <c r="HC26" i="4"/>
  <c r="CS102" i="4"/>
  <c r="EX104" i="4"/>
  <c r="EY47" i="4"/>
  <c r="EV105" i="4"/>
  <c r="CT117" i="4"/>
  <c r="GZ51" i="4"/>
  <c r="GY44" i="4"/>
  <c r="GY107" i="4"/>
  <c r="CS15" i="4"/>
  <c r="CV103" i="4"/>
  <c r="GT63" i="4"/>
  <c r="GT105" i="4"/>
  <c r="GZ28" i="4"/>
  <c r="FA111" i="4"/>
  <c r="JD102" i="4"/>
  <c r="GW31" i="4"/>
  <c r="AO60" i="4"/>
  <c r="CX50" i="4"/>
  <c r="CT86" i="4"/>
  <c r="CV5" i="4"/>
  <c r="CT87" i="4"/>
  <c r="CT94" i="4"/>
  <c r="CV106" i="4"/>
  <c r="ET5" i="4"/>
  <c r="EX64" i="4"/>
  <c r="GV49" i="4"/>
  <c r="GW109" i="4"/>
  <c r="CT118" i="4"/>
  <c r="EW23" i="4"/>
  <c r="FA19" i="4"/>
  <c r="EV65" i="4"/>
  <c r="EW72" i="4"/>
  <c r="EZ25" i="4"/>
  <c r="GY43" i="4"/>
  <c r="GW56" i="4"/>
  <c r="GY63" i="4"/>
  <c r="GX61" i="4"/>
  <c r="JC36" i="4"/>
  <c r="JC99" i="4"/>
  <c r="CY86" i="4"/>
  <c r="CR40" i="4"/>
  <c r="CU115" i="4"/>
  <c r="CX114" i="4"/>
  <c r="ER63" i="4"/>
  <c r="EU58" i="4"/>
  <c r="ET10" i="4"/>
  <c r="ET51" i="4"/>
  <c r="EX58" i="4"/>
  <c r="ET111" i="4"/>
  <c r="EW115" i="4"/>
  <c r="GW93" i="4"/>
  <c r="GY100" i="4"/>
  <c r="HC47" i="4"/>
  <c r="HA118" i="4"/>
  <c r="JB79" i="4"/>
  <c r="AM57" i="4"/>
  <c r="AU52" i="4"/>
  <c r="CY75" i="4"/>
  <c r="CW112" i="4"/>
  <c r="EX89" i="4"/>
  <c r="HC71" i="4"/>
  <c r="GW60" i="4"/>
  <c r="GY68" i="4"/>
  <c r="HC38" i="4"/>
  <c r="HA82" i="4"/>
  <c r="IZ78" i="4"/>
  <c r="AS24" i="4"/>
  <c r="CX18" i="4"/>
  <c r="CW8" i="4"/>
  <c r="CS107" i="4"/>
  <c r="EW5" i="4"/>
  <c r="FA16" i="4"/>
  <c r="EY71" i="4"/>
  <c r="EW68" i="4"/>
  <c r="FA15" i="4"/>
  <c r="GW9" i="4"/>
  <c r="HA88" i="4"/>
  <c r="HB90" i="4"/>
  <c r="HB34" i="4"/>
  <c r="HB91" i="4"/>
  <c r="JB76" i="4"/>
  <c r="CX77" i="4"/>
  <c r="CS111" i="4"/>
  <c r="CT111" i="4"/>
  <c r="CS106" i="4"/>
  <c r="CQ116" i="4"/>
  <c r="CY87" i="4"/>
  <c r="EY18" i="4"/>
  <c r="EX15" i="4"/>
  <c r="EU43" i="4"/>
  <c r="FA85" i="4"/>
  <c r="EZ93" i="4"/>
  <c r="GY74" i="4"/>
  <c r="HC27" i="4"/>
  <c r="JE80" i="4"/>
  <c r="AU116" i="4"/>
  <c r="CP5" i="4"/>
  <c r="CW12" i="4"/>
  <c r="CS48" i="4"/>
  <c r="CU24" i="4"/>
  <c r="CV16" i="4"/>
  <c r="CQ45" i="4"/>
  <c r="CV80" i="4"/>
  <c r="CW87" i="4"/>
  <c r="CY101" i="4"/>
  <c r="CY84" i="4"/>
  <c r="EU14" i="4"/>
  <c r="EZ46" i="4"/>
  <c r="EY103" i="4"/>
  <c r="GT28" i="4"/>
  <c r="GX62" i="4"/>
  <c r="GY42" i="4"/>
  <c r="HB63" i="4"/>
  <c r="HA89" i="4"/>
  <c r="IV10" i="4"/>
  <c r="IV72" i="4"/>
  <c r="JD56" i="4"/>
  <c r="JC67" i="4"/>
  <c r="JD93" i="4"/>
  <c r="IV118" i="4"/>
  <c r="IV99" i="4"/>
  <c r="CY17" i="4"/>
  <c r="CV60" i="4"/>
  <c r="CT110" i="4"/>
  <c r="EX11" i="4"/>
  <c r="EV43" i="4"/>
  <c r="CX24" i="4"/>
  <c r="FA10" i="4"/>
  <c r="EW89" i="4"/>
  <c r="HC70" i="4"/>
  <c r="CS105" i="4"/>
  <c r="CS113" i="4"/>
  <c r="CW101" i="4"/>
  <c r="CV114" i="4"/>
  <c r="CY114" i="4"/>
  <c r="EX13" i="4"/>
  <c r="EY13" i="4"/>
  <c r="AP49" i="4"/>
  <c r="CY109" i="4"/>
  <c r="EX5" i="4"/>
  <c r="EU17" i="4"/>
  <c r="GW92" i="4"/>
  <c r="IV84" i="4"/>
  <c r="ER112" i="4"/>
  <c r="AO52" i="4"/>
  <c r="AU20" i="4"/>
  <c r="CS57" i="4"/>
  <c r="CT95" i="4"/>
  <c r="CW95" i="4"/>
  <c r="ET7" i="4"/>
  <c r="ET21" i="4"/>
  <c r="EV94" i="4"/>
  <c r="EY109" i="4"/>
  <c r="EW73" i="4"/>
  <c r="ET80" i="4"/>
  <c r="EX117" i="4"/>
  <c r="GT29" i="4"/>
  <c r="HC33" i="4"/>
  <c r="GZ33" i="4"/>
  <c r="HA35" i="4"/>
  <c r="GV64" i="4"/>
  <c r="AL16" i="4"/>
  <c r="AL67" i="4"/>
  <c r="AL94" i="4"/>
  <c r="AL111" i="4"/>
  <c r="CV6" i="4"/>
  <c r="CP79" i="4"/>
  <c r="CS60" i="4"/>
  <c r="CY82" i="4"/>
  <c r="CW88" i="4"/>
  <c r="CV87" i="4"/>
  <c r="CS95" i="4"/>
  <c r="CT102" i="4"/>
  <c r="CV101" i="4"/>
  <c r="CV116" i="4"/>
  <c r="CU95" i="4"/>
  <c r="CW109" i="4"/>
  <c r="CV96" i="4"/>
  <c r="CW103" i="4"/>
  <c r="CT99" i="4"/>
  <c r="CX104" i="4"/>
  <c r="CV99" i="4"/>
  <c r="ER20" i="4"/>
  <c r="EW15" i="4"/>
  <c r="EU117" i="4"/>
  <c r="EU10" i="4"/>
  <c r="FA74" i="4"/>
  <c r="EU74" i="4"/>
  <c r="EY104" i="4"/>
  <c r="EV113" i="4"/>
  <c r="GV9" i="4"/>
  <c r="GT78" i="4"/>
  <c r="GZ27" i="4"/>
  <c r="HC49" i="4"/>
  <c r="HC102" i="4"/>
  <c r="GV54" i="4"/>
  <c r="GY81" i="4"/>
  <c r="AL13" i="4"/>
  <c r="CY10" i="4"/>
  <c r="CV15" i="4"/>
  <c r="CV79" i="4"/>
  <c r="CX95" i="4"/>
  <c r="CQ25" i="4"/>
  <c r="CS89" i="4"/>
  <c r="CU103" i="4"/>
  <c r="ER6" i="4"/>
  <c r="FA95" i="4"/>
  <c r="EU87" i="4"/>
  <c r="EW110" i="4"/>
  <c r="FA52" i="4"/>
  <c r="GV19" i="4"/>
  <c r="GZ39" i="4"/>
  <c r="HC104" i="4"/>
  <c r="GV96" i="4"/>
  <c r="GY103" i="4"/>
  <c r="AN105" i="4"/>
  <c r="AS51" i="4"/>
  <c r="AM67" i="4"/>
  <c r="CP15" i="4"/>
  <c r="CS58" i="4"/>
  <c r="CT44" i="4"/>
  <c r="CT6" i="4"/>
  <c r="CS41" i="4"/>
  <c r="CS49" i="4"/>
  <c r="CS66" i="4"/>
  <c r="EW20" i="4"/>
  <c r="EU59" i="4"/>
  <c r="ET74" i="4"/>
  <c r="EZ53" i="4"/>
  <c r="EW98" i="4"/>
  <c r="EY112" i="4"/>
  <c r="GT93" i="4"/>
  <c r="GV58" i="4"/>
  <c r="GW95" i="4"/>
  <c r="GX113" i="4"/>
  <c r="GZ97" i="4"/>
  <c r="IV53" i="4"/>
  <c r="CT67" i="4"/>
  <c r="CY91" i="4"/>
  <c r="CU102" i="4"/>
  <c r="EZ45" i="4"/>
  <c r="FA116" i="4"/>
  <c r="HA98" i="4"/>
  <c r="GW76" i="4"/>
  <c r="GX83" i="4"/>
  <c r="CW13" i="4"/>
  <c r="CU114" i="4"/>
  <c r="EW101" i="4"/>
  <c r="GW16" i="4"/>
  <c r="HA36" i="4"/>
  <c r="HB43" i="4"/>
  <c r="HC50" i="4"/>
  <c r="IZ81" i="4"/>
  <c r="AL46" i="4"/>
  <c r="AL40" i="4"/>
  <c r="AL90" i="4"/>
  <c r="AL109" i="4"/>
  <c r="CP52" i="4"/>
  <c r="CW43" i="4"/>
  <c r="CY57" i="4"/>
  <c r="CV100" i="4"/>
  <c r="CX19" i="4"/>
  <c r="CV69" i="4"/>
  <c r="CX83" i="4"/>
  <c r="CY90" i="4"/>
  <c r="CU15" i="4"/>
  <c r="CQ51" i="4"/>
  <c r="CS65" i="4"/>
  <c r="CT72" i="4"/>
  <c r="CY102" i="4"/>
  <c r="CS10" i="4"/>
  <c r="CS74" i="4"/>
  <c r="CU88" i="4"/>
  <c r="CW23" i="4"/>
  <c r="CS59" i="4"/>
  <c r="CX94" i="4"/>
  <c r="CQ109" i="4"/>
  <c r="CU117" i="4"/>
  <c r="ER23" i="4"/>
  <c r="EV15" i="4"/>
  <c r="EY5" i="4"/>
  <c r="EU84" i="4"/>
  <c r="EW10" i="4"/>
  <c r="EY23" i="4"/>
  <c r="EU90" i="4"/>
  <c r="GT118" i="4"/>
  <c r="GT62" i="4"/>
  <c r="GT92" i="4"/>
  <c r="GZ93" i="4"/>
  <c r="GW45" i="4"/>
  <c r="IV8" i="4"/>
  <c r="IV34" i="4"/>
  <c r="IV62" i="4"/>
  <c r="AS92" i="4"/>
  <c r="AQ25" i="4"/>
  <c r="AL25" i="4"/>
  <c r="AO42" i="4"/>
  <c r="AL105" i="4"/>
  <c r="EM9" i="1"/>
  <c r="ED9" i="1" s="1"/>
  <c r="HL16" i="1"/>
  <c r="HC16" i="1" s="1"/>
  <c r="EM30" i="1"/>
  <c r="ED30" i="1" s="1"/>
  <c r="EM22" i="1"/>
  <c r="ED22" i="1" s="1"/>
  <c r="EM6" i="1"/>
  <c r="ED6" i="1" s="1"/>
  <c r="HL25" i="1"/>
  <c r="HC25" i="1" s="1"/>
  <c r="KK5" i="1"/>
  <c r="KB5" i="1" s="1"/>
  <c r="HL10" i="1"/>
  <c r="HC10" i="1" s="1"/>
  <c r="NJ12" i="1"/>
  <c r="NA12" i="1" s="1"/>
  <c r="KK8" i="1"/>
  <c r="KB8" i="1" s="1"/>
  <c r="NJ13" i="1"/>
  <c r="NA13" i="1" s="1"/>
  <c r="NJ16" i="1"/>
  <c r="NA16" i="1" s="1"/>
  <c r="DR80" i="4"/>
  <c r="DI80" i="4" s="1"/>
  <c r="JX49" i="4"/>
  <c r="JO49" i="4" s="1"/>
  <c r="BN49" i="4"/>
  <c r="BE49" i="4" s="1"/>
  <c r="FT68" i="4"/>
  <c r="FK68" i="4" s="1"/>
  <c r="DR20" i="4"/>
  <c r="DI20" i="4" s="1"/>
  <c r="FT20" i="4"/>
  <c r="FK20" i="4" s="1"/>
  <c r="CQ19" i="4"/>
  <c r="CP19" i="4"/>
  <c r="CP54" i="4"/>
  <c r="CW76" i="4"/>
  <c r="CY52" i="4"/>
  <c r="CP82" i="4"/>
  <c r="CQ42" i="4"/>
  <c r="CP42" i="4"/>
  <c r="CP84" i="4"/>
  <c r="CP86" i="4"/>
  <c r="CR56" i="4"/>
  <c r="CR16" i="4"/>
  <c r="CS23" i="4"/>
  <c r="CV44" i="4"/>
  <c r="CW51" i="4"/>
  <c r="CX58" i="4"/>
  <c r="CY65" i="4"/>
  <c r="CQ73" i="4"/>
  <c r="CR80" i="4"/>
  <c r="CU101" i="4"/>
  <c r="CV108" i="4"/>
  <c r="CU6" i="4"/>
  <c r="CW20" i="4"/>
  <c r="CR49" i="4"/>
  <c r="CS56" i="4"/>
  <c r="CU70" i="4"/>
  <c r="CV77" i="4"/>
  <c r="CW84" i="4"/>
  <c r="CQ106" i="4"/>
  <c r="CU23" i="4"/>
  <c r="CX44" i="4"/>
  <c r="CY51" i="4"/>
  <c r="CQ59" i="4"/>
  <c r="CR66" i="4"/>
  <c r="CT80" i="4"/>
  <c r="CU87" i="4"/>
  <c r="CV94" i="4"/>
  <c r="CX108" i="4"/>
  <c r="CQ117" i="4"/>
  <c r="CQ110" i="4"/>
  <c r="CP110" i="4"/>
  <c r="CR11" i="4"/>
  <c r="CT25" i="4"/>
  <c r="EM14" i="1"/>
  <c r="ED14" i="1" s="1"/>
  <c r="EM28" i="1"/>
  <c r="ED28" i="1" s="1"/>
  <c r="EM23" i="1"/>
  <c r="ED23" i="1" s="1"/>
  <c r="HL13" i="1"/>
  <c r="HC13" i="1" s="1"/>
  <c r="HL24" i="1"/>
  <c r="HC24" i="1" s="1"/>
  <c r="KK20" i="1"/>
  <c r="KB20" i="1" s="1"/>
  <c r="NJ17" i="1"/>
  <c r="NA17" i="1" s="1"/>
  <c r="NJ27" i="1"/>
  <c r="NA27" i="1" s="1"/>
  <c r="KK31" i="1"/>
  <c r="KB31" i="1" s="1"/>
  <c r="NJ20" i="1"/>
  <c r="NA20" i="1" s="1"/>
  <c r="BN103" i="4"/>
  <c r="BE103" i="4" s="1"/>
  <c r="JX51" i="4"/>
  <c r="JO51" i="4" s="1"/>
  <c r="DR96" i="4"/>
  <c r="DI96" i="4" s="1"/>
  <c r="HV96" i="4"/>
  <c r="HM96" i="4" s="1"/>
  <c r="CP13" i="4"/>
  <c r="CP63" i="4"/>
  <c r="CP85" i="4"/>
  <c r="CP67" i="4"/>
  <c r="CP10" i="4"/>
  <c r="CP49" i="4"/>
  <c r="CP21" i="4"/>
  <c r="CP61" i="4"/>
  <c r="CP73" i="4"/>
  <c r="CP16" i="4"/>
  <c r="CY9" i="4"/>
  <c r="CQ17" i="4"/>
  <c r="CV52" i="4"/>
  <c r="CW59" i="4"/>
  <c r="CX66" i="4"/>
  <c r="CY73" i="4"/>
  <c r="CQ81" i="4"/>
  <c r="CU14" i="4"/>
  <c r="CV21" i="4"/>
  <c r="CR57" i="4"/>
  <c r="CS64" i="4"/>
  <c r="CU78" i="4"/>
  <c r="CV85" i="4"/>
  <c r="CW92" i="4"/>
  <c r="CX99" i="4"/>
  <c r="CY106" i="4"/>
  <c r="CR10" i="4"/>
  <c r="CS17" i="4"/>
  <c r="CT24" i="4"/>
  <c r="CW45" i="4"/>
  <c r="CX52" i="4"/>
  <c r="CQ67" i="4"/>
  <c r="CR74" i="4"/>
  <c r="CT88" i="4"/>
  <c r="CQ12" i="4"/>
  <c r="CR19" i="4"/>
  <c r="CU40" i="4"/>
  <c r="CV47" i="4"/>
  <c r="CW54" i="4"/>
  <c r="CX61" i="4"/>
  <c r="CY68" i="4"/>
  <c r="CQ76" i="4"/>
  <c r="CR83" i="4"/>
  <c r="CS90" i="4"/>
  <c r="CU104" i="4"/>
  <c r="CV111" i="4"/>
  <c r="CS11" i="4"/>
  <c r="CT18" i="4"/>
  <c r="CX46" i="4"/>
  <c r="CY53" i="4"/>
  <c r="CQ61" i="4"/>
  <c r="CR68" i="4"/>
  <c r="CS75" i="4"/>
  <c r="CT82" i="4"/>
  <c r="CU89" i="4"/>
  <c r="CX110" i="4"/>
  <c r="CR21" i="4"/>
  <c r="CU42" i="4"/>
  <c r="CX63" i="4"/>
  <c r="HL14" i="1"/>
  <c r="HC14" i="1" s="1"/>
  <c r="EM16" i="1"/>
  <c r="ED16" i="1" s="1"/>
  <c r="HL23" i="1"/>
  <c r="HC23" i="1" s="1"/>
  <c r="HL20" i="1"/>
  <c r="HC20" i="1" s="1"/>
  <c r="HL15" i="1"/>
  <c r="HC15" i="1" s="1"/>
  <c r="NJ19" i="1"/>
  <c r="NA19" i="1" s="1"/>
  <c r="KK11" i="1"/>
  <c r="KB11" i="1" s="1"/>
  <c r="KK21" i="1"/>
  <c r="KB21" i="1" s="1"/>
  <c r="NJ24" i="1"/>
  <c r="NA24" i="1" s="1"/>
  <c r="KK15" i="1"/>
  <c r="KB15" i="1" s="1"/>
  <c r="NJ21" i="1"/>
  <c r="NA21" i="1" s="1"/>
  <c r="NJ15" i="1"/>
  <c r="NA15" i="1" s="1"/>
  <c r="KK30" i="1"/>
  <c r="KB30" i="1" s="1"/>
  <c r="NJ14" i="1"/>
  <c r="NA14" i="1" s="1"/>
  <c r="NJ5" i="1"/>
  <c r="NA5" i="1" s="1"/>
  <c r="DR78" i="4"/>
  <c r="DI78" i="4" s="1"/>
  <c r="FT65" i="4"/>
  <c r="FK65" i="4" s="1"/>
  <c r="HV70" i="4"/>
  <c r="HM70" i="4" s="1"/>
  <c r="DR70" i="4"/>
  <c r="DI70" i="4" s="1"/>
  <c r="JX113" i="4"/>
  <c r="JO113" i="4" s="1"/>
  <c r="BN78" i="4"/>
  <c r="BE78" i="4" s="1"/>
  <c r="FT63" i="4"/>
  <c r="FK63" i="4" s="1"/>
  <c r="FT76" i="4"/>
  <c r="FK76" i="4" s="1"/>
  <c r="CP55" i="4"/>
  <c r="CP71" i="4"/>
  <c r="CP59" i="4"/>
  <c r="CP66" i="4"/>
  <c r="CP58" i="4"/>
  <c r="CQ103" i="4"/>
  <c r="CP103" i="4"/>
  <c r="CT46" i="4"/>
  <c r="CU53" i="4"/>
  <c r="CW67" i="4"/>
  <c r="CY81" i="4"/>
  <c r="CR96" i="4"/>
  <c r="CS8" i="4"/>
  <c r="CT15" i="4"/>
  <c r="CU22" i="4"/>
  <c r="CX43" i="4"/>
  <c r="CQ58" i="4"/>
  <c r="CR65" i="4"/>
  <c r="CU86" i="4"/>
  <c r="CX107" i="4"/>
  <c r="CQ11" i="4"/>
  <c r="CR18" i="4"/>
  <c r="CW53" i="4"/>
  <c r="CX60" i="4"/>
  <c r="CQ75" i="4"/>
  <c r="CR82" i="4"/>
  <c r="CT96" i="4"/>
  <c r="CP92" i="4"/>
  <c r="CX5" i="4"/>
  <c r="CY12" i="4"/>
  <c r="CQ20" i="4"/>
  <c r="CT41" i="4"/>
  <c r="CV55" i="4"/>
  <c r="CW62" i="4"/>
  <c r="CX69" i="4"/>
  <c r="CQ84" i="4"/>
  <c r="CR91" i="4"/>
  <c r="CT105" i="4"/>
  <c r="CQ112" i="4"/>
  <c r="CP112" i="4"/>
  <c r="CQ5" i="4"/>
  <c r="CS19" i="4"/>
  <c r="CW47" i="4"/>
  <c r="CY61" i="4"/>
  <c r="CQ69" i="4"/>
  <c r="CS83" i="4"/>
  <c r="CV104" i="4"/>
  <c r="CW111" i="4"/>
  <c r="CP101" i="4"/>
  <c r="CX7" i="4"/>
  <c r="AN51" i="4"/>
  <c r="AU84" i="4"/>
  <c r="EM11" i="1"/>
  <c r="ED11" i="1" s="1"/>
  <c r="EM13" i="1"/>
  <c r="ED13" i="1" s="1"/>
  <c r="HL5" i="1"/>
  <c r="HC5" i="1" s="1"/>
  <c r="EM15" i="1"/>
  <c r="ED15" i="1" s="1"/>
  <c r="KK7" i="1"/>
  <c r="KB7" i="1" s="1"/>
  <c r="KK16" i="1"/>
  <c r="KB16" i="1" s="1"/>
  <c r="KK27" i="1"/>
  <c r="KB27" i="1" s="1"/>
  <c r="KK14" i="1"/>
  <c r="KB14" i="1" s="1"/>
  <c r="KK23" i="1"/>
  <c r="KB23" i="1" s="1"/>
  <c r="FT79" i="4"/>
  <c r="FK79" i="4" s="1"/>
  <c r="DR77" i="4"/>
  <c r="DI77" i="4" s="1"/>
  <c r="DR101" i="4"/>
  <c r="DI101" i="4" s="1"/>
  <c r="DR18" i="4"/>
  <c r="DI18" i="4" s="1"/>
  <c r="HV57" i="4"/>
  <c r="HM57" i="4" s="1"/>
  <c r="BN66" i="4"/>
  <c r="BE66" i="4" s="1"/>
  <c r="BN68" i="4"/>
  <c r="BE68" i="4" s="1"/>
  <c r="JX20" i="4"/>
  <c r="JO20" i="4" s="1"/>
  <c r="BN76" i="4"/>
  <c r="BE76" i="4" s="1"/>
  <c r="CP8" i="4"/>
  <c r="CQ14" i="4"/>
  <c r="CP14" i="4"/>
  <c r="CP44" i="4"/>
  <c r="CP47" i="4"/>
  <c r="CP75" i="4"/>
  <c r="CP11" i="4"/>
  <c r="CT55" i="4"/>
  <c r="CQ62" i="4"/>
  <c r="CP62" i="4"/>
  <c r="CP56" i="4"/>
  <c r="CP45" i="4"/>
  <c r="CS104" i="4"/>
  <c r="CP96" i="4"/>
  <c r="CW11" i="4"/>
  <c r="CY25" i="4"/>
  <c r="CT54" i="4"/>
  <c r="CU61" i="4"/>
  <c r="CV68" i="4"/>
  <c r="CW75" i="4"/>
  <c r="CX82" i="4"/>
  <c r="CY89" i="4"/>
  <c r="CR104" i="4"/>
  <c r="CR9" i="4"/>
  <c r="CS16" i="4"/>
  <c r="CT23" i="4"/>
  <c r="CW44" i="4"/>
  <c r="CX51" i="4"/>
  <c r="CQ66" i="4"/>
  <c r="CR73" i="4"/>
  <c r="CU94" i="4"/>
  <c r="CW108" i="4"/>
  <c r="CS96" i="4"/>
  <c r="CY11" i="4"/>
  <c r="CT40" i="4"/>
  <c r="CU47" i="4"/>
  <c r="CV54" i="4"/>
  <c r="CW61" i="4"/>
  <c r="CX68" i="4"/>
  <c r="CQ83" i="4"/>
  <c r="CR90" i="4"/>
  <c r="CS97" i="4"/>
  <c r="CT104" i="4"/>
  <c r="CU111" i="4"/>
  <c r="CW6" i="4"/>
  <c r="CX13" i="4"/>
  <c r="CS42" i="4"/>
  <c r="CT49" i="4"/>
  <c r="AP46" i="4"/>
  <c r="AP41" i="4"/>
  <c r="EM12" i="1"/>
  <c r="ED12" i="1" s="1"/>
  <c r="EM27" i="1"/>
  <c r="ED27" i="1" s="1"/>
  <c r="EM19" i="1"/>
  <c r="ED19" i="1" s="1"/>
  <c r="HL17" i="1"/>
  <c r="HC17" i="1" s="1"/>
  <c r="EM5" i="1"/>
  <c r="ED5" i="1" s="1"/>
  <c r="EM25" i="1"/>
  <c r="ED25" i="1" s="1"/>
  <c r="HL29" i="1"/>
  <c r="HC29" i="1" s="1"/>
  <c r="EM29" i="1"/>
  <c r="ED29" i="1" s="1"/>
  <c r="HL27" i="1"/>
  <c r="HC27" i="1" s="1"/>
  <c r="HL22" i="1"/>
  <c r="HC22" i="1" s="1"/>
  <c r="HL26" i="1"/>
  <c r="HC26" i="1" s="1"/>
  <c r="KK9" i="1"/>
  <c r="KB9" i="1" s="1"/>
  <c r="NJ23" i="1"/>
  <c r="NA23" i="1" s="1"/>
  <c r="NJ11" i="1"/>
  <c r="NA11" i="1" s="1"/>
  <c r="NJ9" i="1"/>
  <c r="NA9" i="1" s="1"/>
  <c r="KK10" i="1"/>
  <c r="KB10" i="1" s="1"/>
  <c r="KK24" i="1"/>
  <c r="KB24" i="1" s="1"/>
  <c r="NJ29" i="1"/>
  <c r="NA29" i="1" s="1"/>
  <c r="DR56" i="4"/>
  <c r="DI56" i="4" s="1"/>
  <c r="BN77" i="4"/>
  <c r="BE77" i="4" s="1"/>
  <c r="BN101" i="4"/>
  <c r="BE101" i="4" s="1"/>
  <c r="FT50" i="4"/>
  <c r="FK50" i="4" s="1"/>
  <c r="DR65" i="4"/>
  <c r="DI65" i="4" s="1"/>
  <c r="HV49" i="4"/>
  <c r="HM49" i="4" s="1"/>
  <c r="BN50" i="4"/>
  <c r="BE50" i="4" s="1"/>
  <c r="DR113" i="4"/>
  <c r="DI113" i="4" s="1"/>
  <c r="FT57" i="4"/>
  <c r="FK57" i="4" s="1"/>
  <c r="HV56" i="4"/>
  <c r="HM56" i="4" s="1"/>
  <c r="JX56" i="4"/>
  <c r="JO56" i="4" s="1"/>
  <c r="FT51" i="4"/>
  <c r="FK51" i="4" s="1"/>
  <c r="BN63" i="4"/>
  <c r="BE63" i="4" s="1"/>
  <c r="JX101" i="4"/>
  <c r="JO101" i="4" s="1"/>
  <c r="JX100" i="4"/>
  <c r="JO100" i="4" s="1"/>
  <c r="JX108" i="4"/>
  <c r="JO108" i="4" s="1"/>
  <c r="CV22" i="4"/>
  <c r="CP80" i="4"/>
  <c r="CR8" i="4"/>
  <c r="CP12" i="4"/>
  <c r="CP6" i="4"/>
  <c r="CQ74" i="4"/>
  <c r="CP74" i="4"/>
  <c r="CP81" i="4"/>
  <c r="CP25" i="4"/>
  <c r="CP88" i="4"/>
  <c r="CV12" i="4"/>
  <c r="CW19" i="4"/>
  <c r="CQ41" i="4"/>
  <c r="CR48" i="4"/>
  <c r="CS55" i="4"/>
  <c r="CT62" i="4"/>
  <c r="CU69" i="4"/>
  <c r="CV76" i="4"/>
  <c r="CW83" i="4"/>
  <c r="CR112" i="4"/>
  <c r="CP117" i="4"/>
  <c r="CQ10" i="4"/>
  <c r="CR17" i="4"/>
  <c r="CW52" i="4"/>
  <c r="CY66" i="4"/>
  <c r="CR81" i="4"/>
  <c r="CS88" i="4"/>
  <c r="CX12" i="4"/>
  <c r="CY19" i="4"/>
  <c r="CT48" i="4"/>
  <c r="CU55" i="4"/>
  <c r="CW69" i="4"/>
  <c r="CX76" i="4"/>
  <c r="CY83" i="4"/>
  <c r="CQ91" i="4"/>
  <c r="CR98" i="4"/>
  <c r="CU112" i="4"/>
  <c r="CV7" i="4"/>
  <c r="CW14" i="4"/>
  <c r="CX21" i="4"/>
  <c r="CR43" i="4"/>
  <c r="CS50" i="4"/>
  <c r="CT57" i="4"/>
  <c r="AN46" i="4"/>
  <c r="EM17" i="1"/>
  <c r="ED17" i="1" s="1"/>
  <c r="EM31" i="1"/>
  <c r="ED31" i="1" s="1"/>
  <c r="EM26" i="1"/>
  <c r="ED26" i="1" s="1"/>
  <c r="EM7" i="1"/>
  <c r="ED7" i="1" s="1"/>
  <c r="HL7" i="1"/>
  <c r="HC7" i="1" s="1"/>
  <c r="HL12" i="1"/>
  <c r="HC12" i="1" s="1"/>
  <c r="KK13" i="1"/>
  <c r="KB13" i="1" s="1"/>
  <c r="HL18" i="1"/>
  <c r="HC18" i="1" s="1"/>
  <c r="KK28" i="1"/>
  <c r="KB28" i="1" s="1"/>
  <c r="KK25" i="1"/>
  <c r="KB25" i="1" s="1"/>
  <c r="NJ28" i="1"/>
  <c r="NA28" i="1" s="1"/>
  <c r="NJ22" i="1"/>
  <c r="NA22" i="1" s="1"/>
  <c r="NJ25" i="1"/>
  <c r="NA25" i="1" s="1"/>
  <c r="KK6" i="1"/>
  <c r="KB6" i="1" s="1"/>
  <c r="DR57" i="4"/>
  <c r="DI57" i="4" s="1"/>
  <c r="JX47" i="4"/>
  <c r="JO47" i="4" s="1"/>
  <c r="BN57" i="4"/>
  <c r="BE57" i="4" s="1"/>
  <c r="BN65" i="4"/>
  <c r="BE65" i="4" s="1"/>
  <c r="DR49" i="4"/>
  <c r="DI49" i="4" s="1"/>
  <c r="HV51" i="4"/>
  <c r="HM51" i="4" s="1"/>
  <c r="FT77" i="4"/>
  <c r="FK77" i="4" s="1"/>
  <c r="DR66" i="4"/>
  <c r="DI66" i="4" s="1"/>
  <c r="HV63" i="4"/>
  <c r="HM63" i="4" s="1"/>
  <c r="JX66" i="4"/>
  <c r="JO66" i="4" s="1"/>
  <c r="HV47" i="4"/>
  <c r="HM47" i="4" s="1"/>
  <c r="JX57" i="4"/>
  <c r="JO57" i="4" s="1"/>
  <c r="BN17" i="4"/>
  <c r="BE17" i="4" s="1"/>
  <c r="BN108" i="4"/>
  <c r="BE108" i="4" s="1"/>
  <c r="DR76" i="4"/>
  <c r="DI76" i="4" s="1"/>
  <c r="CP23" i="4"/>
  <c r="CP53" i="4"/>
  <c r="CP60" i="4"/>
  <c r="CP70" i="4"/>
  <c r="CP76" i="4"/>
  <c r="CP57" i="4"/>
  <c r="CQ46" i="4"/>
  <c r="CP46" i="4"/>
  <c r="CP18" i="4"/>
  <c r="CQ89" i="4"/>
  <c r="CP89" i="4"/>
  <c r="CT22" i="4"/>
  <c r="CP51" i="4"/>
  <c r="CP64" i="4"/>
  <c r="CP68" i="4"/>
  <c r="CU13" i="4"/>
  <c r="CV20" i="4"/>
  <c r="CY41" i="4"/>
  <c r="CQ49" i="4"/>
  <c r="CS63" i="4"/>
  <c r="CT70" i="4"/>
  <c r="CU77" i="4"/>
  <c r="CV84" i="4"/>
  <c r="CW91" i="4"/>
  <c r="CQ18" i="4"/>
  <c r="CR25" i="4"/>
  <c r="CU46" i="4"/>
  <c r="CV53" i="4"/>
  <c r="CW60" i="4"/>
  <c r="CX67" i="4"/>
  <c r="CY74" i="4"/>
  <c r="CQ82" i="4"/>
  <c r="CR89" i="4"/>
  <c r="CT103" i="4"/>
  <c r="CU110" i="4"/>
  <c r="CQ113" i="4"/>
  <c r="CP113" i="4"/>
  <c r="CX20" i="4"/>
  <c r="CR42" i="4"/>
  <c r="CT56" i="4"/>
  <c r="CU63" i="4"/>
  <c r="CV70" i="4"/>
  <c r="CW77" i="4"/>
  <c r="CX84" i="4"/>
  <c r="CR106" i="4"/>
  <c r="CP108" i="4"/>
  <c r="CU8" i="4"/>
  <c r="CW22" i="4"/>
  <c r="CQ44" i="4"/>
  <c r="CR51" i="4"/>
  <c r="CT65" i="4"/>
  <c r="CU72" i="4"/>
  <c r="CW86" i="4"/>
  <c r="CQ108" i="4"/>
  <c r="CW115" i="4"/>
  <c r="CY21" i="4"/>
  <c r="EM21" i="1"/>
  <c r="ED21" i="1" s="1"/>
  <c r="EM24" i="1"/>
  <c r="ED24" i="1" s="1"/>
  <c r="EM8" i="1"/>
  <c r="ED8" i="1" s="1"/>
  <c r="HL28" i="1"/>
  <c r="HC28" i="1" s="1"/>
  <c r="EM20" i="1"/>
  <c r="ED20" i="1" s="1"/>
  <c r="KK26" i="1"/>
  <c r="KB26" i="1" s="1"/>
  <c r="HL31" i="1"/>
  <c r="HC31" i="1" s="1"/>
  <c r="KK29" i="1"/>
  <c r="KB29" i="1" s="1"/>
  <c r="HL8" i="1"/>
  <c r="HC8" i="1" s="1"/>
  <c r="KK12" i="1"/>
  <c r="KB12" i="1" s="1"/>
  <c r="NJ18" i="1"/>
  <c r="NA18" i="1" s="1"/>
  <c r="KK18" i="1"/>
  <c r="KB18" i="1" s="1"/>
  <c r="NJ31" i="1"/>
  <c r="NA31" i="1" s="1"/>
  <c r="JX17" i="4"/>
  <c r="JO17" i="4" s="1"/>
  <c r="BN80" i="4"/>
  <c r="BE80" i="4" s="1"/>
  <c r="HV99" i="4"/>
  <c r="HM99" i="4" s="1"/>
  <c r="JX105" i="4"/>
  <c r="JO105" i="4" s="1"/>
  <c r="BN105" i="4"/>
  <c r="BE105" i="4" s="1"/>
  <c r="FT49" i="4"/>
  <c r="FK49" i="4" s="1"/>
  <c r="FT80" i="4"/>
  <c r="FK80" i="4" s="1"/>
  <c r="BN56" i="4"/>
  <c r="BE56" i="4" s="1"/>
  <c r="BN79" i="4"/>
  <c r="BE79" i="4" s="1"/>
  <c r="BN51" i="4"/>
  <c r="BE51" i="4" s="1"/>
  <c r="JX68" i="4"/>
  <c r="JO68" i="4" s="1"/>
  <c r="BN20" i="4"/>
  <c r="BE20" i="4" s="1"/>
  <c r="CP24" i="4"/>
  <c r="CP7" i="4"/>
  <c r="CP43" i="4"/>
  <c r="CP41" i="4"/>
  <c r="CP40" i="4"/>
  <c r="CP69" i="4"/>
  <c r="CQ9" i="4"/>
  <c r="CP9" i="4"/>
  <c r="CP20" i="4"/>
  <c r="CP83" i="4"/>
  <c r="CQ90" i="4"/>
  <c r="CP90" i="4"/>
  <c r="CP106" i="4"/>
  <c r="CS7" i="4"/>
  <c r="CT14" i="4"/>
  <c r="CU21" i="4"/>
  <c r="CX42" i="4"/>
  <c r="CY49" i="4"/>
  <c r="CQ57" i="4"/>
  <c r="CR64" i="4"/>
  <c r="CS71" i="4"/>
  <c r="CT78" i="4"/>
  <c r="CU85" i="4"/>
  <c r="CV92" i="4"/>
  <c r="CW99" i="4"/>
  <c r="CX11" i="4"/>
  <c r="CT47" i="4"/>
  <c r="CU54" i="4"/>
  <c r="CW68" i="4"/>
  <c r="CX75" i="4"/>
  <c r="CR97" i="4"/>
  <c r="CQ99" i="4"/>
  <c r="CP99" i="4"/>
  <c r="CU7" i="4"/>
  <c r="CW21" i="4"/>
  <c r="CQ43" i="4"/>
  <c r="CR50" i="4"/>
  <c r="CU71" i="4"/>
  <c r="CV78" i="4"/>
  <c r="CW85" i="4"/>
  <c r="CX92" i="4"/>
  <c r="CY99" i="4"/>
  <c r="CP102" i="4"/>
  <c r="CU16" i="4"/>
  <c r="CY44" i="4"/>
  <c r="CQ52" i="4"/>
  <c r="CR59" i="4"/>
  <c r="CT73" i="4"/>
  <c r="CU80" i="4"/>
  <c r="CW94" i="4"/>
  <c r="CX101" i="4"/>
  <c r="CV8" i="4"/>
  <c r="CW15" i="4"/>
  <c r="CX22" i="4"/>
  <c r="CR44" i="4"/>
  <c r="CS51" i="4"/>
  <c r="CT58" i="4"/>
  <c r="CU65" i="4"/>
  <c r="CV72" i="4"/>
  <c r="CW79" i="4"/>
  <c r="CR108" i="4"/>
  <c r="CW118" i="4"/>
  <c r="CU18" i="4"/>
  <c r="CQ54" i="4"/>
  <c r="CR61" i="4"/>
  <c r="CT75" i="4"/>
  <c r="CU82" i="4"/>
  <c r="CX103" i="4"/>
  <c r="CY110" i="4"/>
  <c r="CS94" i="4"/>
  <c r="CW9" i="4"/>
  <c r="CX16" i="4"/>
  <c r="CT52" i="4"/>
  <c r="CU59" i="4"/>
  <c r="NJ10" i="1"/>
  <c r="NA10" i="1" s="1"/>
  <c r="NJ8" i="1"/>
  <c r="NA8" i="1" s="1"/>
  <c r="NJ30" i="1"/>
  <c r="NA30" i="1" s="1"/>
  <c r="BN113" i="4"/>
  <c r="BE113" i="4" s="1"/>
  <c r="JX26" i="4"/>
  <c r="JO26" i="4" s="1"/>
  <c r="CQ50" i="4"/>
  <c r="CP50" i="4"/>
  <c r="CP22" i="4"/>
  <c r="CP17" i="4"/>
  <c r="CP65" i="4"/>
  <c r="CP78" i="4"/>
  <c r="CP48" i="4"/>
  <c r="CQ77" i="4"/>
  <c r="CP77" i="4"/>
  <c r="CQ94" i="4"/>
  <c r="CP94" i="4"/>
  <c r="CQ65" i="4"/>
  <c r="CU62" i="4"/>
  <c r="CT8" i="4"/>
  <c r="CR58" i="4"/>
  <c r="CT17" i="4"/>
  <c r="CX45" i="4"/>
  <c r="CQ60" i="4"/>
  <c r="CR67" i="4"/>
  <c r="CT81" i="4"/>
  <c r="CW102" i="4"/>
  <c r="CU9" i="4"/>
  <c r="CR52" i="4"/>
  <c r="CT66" i="4"/>
  <c r="CU73" i="4"/>
  <c r="CR5" i="4"/>
  <c r="CT19" i="4"/>
  <c r="CW40" i="4"/>
  <c r="CX47" i="4"/>
  <c r="CR69" i="4"/>
  <c r="CT83" i="4"/>
  <c r="CU90" i="4"/>
  <c r="CV97" i="4"/>
  <c r="CW17" i="4"/>
  <c r="CR46" i="4"/>
  <c r="CT60" i="4"/>
  <c r="CU67" i="4"/>
  <c r="CV74" i="4"/>
  <c r="CX88" i="4"/>
  <c r="CP104" i="4"/>
  <c r="CY8" i="4"/>
  <c r="CQ16" i="4"/>
  <c r="CU44" i="4"/>
  <c r="CW58" i="4"/>
  <c r="CX65" i="4"/>
  <c r="CQ80" i="4"/>
  <c r="CR87" i="4"/>
  <c r="CU116" i="4"/>
  <c r="CV117" i="4"/>
  <c r="ES25" i="4"/>
  <c r="CW46" i="4"/>
  <c r="CX53" i="4"/>
  <c r="CY60" i="4"/>
  <c r="CQ68" i="4"/>
  <c r="CR75" i="4"/>
  <c r="CS82" i="4"/>
  <c r="CT89" i="4"/>
  <c r="CU96" i="4"/>
  <c r="CW110" i="4"/>
  <c r="CR110" i="4"/>
  <c r="CT10" i="4"/>
  <c r="CU17" i="4"/>
  <c r="CY45" i="4"/>
  <c r="CQ53" i="4"/>
  <c r="CR60" i="4"/>
  <c r="CT74" i="4"/>
  <c r="CU81" i="4"/>
  <c r="CV88" i="4"/>
  <c r="CX102" i="4"/>
  <c r="CT113" i="4"/>
  <c r="CQ6" i="4"/>
  <c r="CR13" i="4"/>
  <c r="CS20" i="4"/>
  <c r="CV41" i="4"/>
  <c r="CX55" i="4"/>
  <c r="CY62" i="4"/>
  <c r="CQ70" i="4"/>
  <c r="CR77" i="4"/>
  <c r="CU98" i="4"/>
  <c r="CV105" i="4"/>
  <c r="CW96" i="4"/>
  <c r="CU11" i="4"/>
  <c r="CW25" i="4"/>
  <c r="CQ47" i="4"/>
  <c r="CR54" i="4"/>
  <c r="CT68" i="4"/>
  <c r="CU75" i="4"/>
  <c r="CW89" i="4"/>
  <c r="CX96" i="4"/>
  <c r="CP111" i="4"/>
  <c r="CX9" i="4"/>
  <c r="CY16" i="4"/>
  <c r="CQ24" i="4"/>
  <c r="CT45" i="4"/>
  <c r="CU52" i="4"/>
  <c r="CW66" i="4"/>
  <c r="CX73" i="4"/>
  <c r="CQ88" i="4"/>
  <c r="CT109" i="4"/>
  <c r="CU118" i="4"/>
  <c r="ER96" i="4"/>
  <c r="EY16" i="4"/>
  <c r="ER47" i="4"/>
  <c r="EU8" i="4"/>
  <c r="ES9" i="4"/>
  <c r="ER9" i="4"/>
  <c r="ES72" i="4"/>
  <c r="ER72" i="4"/>
  <c r="ES78" i="4"/>
  <c r="ER78" i="4"/>
  <c r="ER43" i="4"/>
  <c r="CQ118" i="4"/>
  <c r="ES102" i="4"/>
  <c r="ER102" i="4"/>
  <c r="ER74" i="4"/>
  <c r="ES16" i="4"/>
  <c r="FA11" i="4"/>
  <c r="ES19" i="4"/>
  <c r="ER19" i="4"/>
  <c r="EZ71" i="4"/>
  <c r="ES18" i="4"/>
  <c r="ER18" i="4"/>
  <c r="EX14" i="4"/>
  <c r="ES20" i="4"/>
  <c r="EV41" i="4"/>
  <c r="EY62" i="4"/>
  <c r="ET91" i="4"/>
  <c r="EU98" i="4"/>
  <c r="ET12" i="4"/>
  <c r="EU19" i="4"/>
  <c r="ET76" i="4"/>
  <c r="EU44" i="4"/>
  <c r="ET6" i="4"/>
  <c r="EV20" i="4"/>
  <c r="EY41" i="4"/>
  <c r="EZ48" i="4"/>
  <c r="FA55" i="4"/>
  <c r="ES63" i="4"/>
  <c r="EV84" i="4"/>
  <c r="EW91" i="4"/>
  <c r="EY105" i="4"/>
  <c r="GU6" i="4"/>
  <c r="GT6" i="4"/>
  <c r="ET23" i="4"/>
  <c r="EY58" i="4"/>
  <c r="FA72" i="4"/>
  <c r="EW108" i="4"/>
  <c r="EX115" i="4"/>
  <c r="EY11" i="4"/>
  <c r="ET40" i="4"/>
  <c r="EX68" i="4"/>
  <c r="EU111" i="4"/>
  <c r="EV118" i="4"/>
  <c r="GT25" i="4"/>
  <c r="ES42" i="4"/>
  <c r="EV63" i="4"/>
  <c r="EV48" i="4"/>
  <c r="EY69" i="4"/>
  <c r="FA83" i="4"/>
  <c r="ES91" i="4"/>
  <c r="EV112" i="4"/>
  <c r="GU5" i="4"/>
  <c r="GT5" i="4"/>
  <c r="HC17" i="4"/>
  <c r="GT91" i="4"/>
  <c r="HA11" i="4"/>
  <c r="GV33" i="4"/>
  <c r="GU60" i="4"/>
  <c r="GT60" i="4"/>
  <c r="HB11" i="4"/>
  <c r="GU56" i="4"/>
  <c r="GT56" i="4"/>
  <c r="HA13" i="4"/>
  <c r="GW21" i="4"/>
  <c r="GU86" i="4"/>
  <c r="GT86" i="4"/>
  <c r="GT107" i="4"/>
  <c r="HA14" i="4"/>
  <c r="GY22" i="4"/>
  <c r="GT49" i="4"/>
  <c r="GU90" i="4"/>
  <c r="GT90" i="4"/>
  <c r="GX10" i="4"/>
  <c r="GY17" i="4"/>
  <c r="GT102" i="4"/>
  <c r="HA8" i="4"/>
  <c r="GV24" i="4"/>
  <c r="GZ10" i="4"/>
  <c r="HA17" i="4"/>
  <c r="HC28" i="4"/>
  <c r="GT87" i="4"/>
  <c r="GX94" i="4"/>
  <c r="GV29" i="4"/>
  <c r="GW36" i="4"/>
  <c r="GZ57" i="4"/>
  <c r="GW102" i="4"/>
  <c r="GZ26" i="4"/>
  <c r="HA33" i="4"/>
  <c r="GU55" i="4"/>
  <c r="GX76" i="4"/>
  <c r="GZ90" i="4"/>
  <c r="HB98" i="4"/>
  <c r="HA113" i="4"/>
  <c r="GW30" i="4"/>
  <c r="GX37" i="4"/>
  <c r="HA58" i="4"/>
  <c r="HB65" i="4"/>
  <c r="HC72" i="4"/>
  <c r="GU80" i="4"/>
  <c r="GV87" i="4"/>
  <c r="HB103" i="4"/>
  <c r="GZ52" i="4"/>
  <c r="HA59" i="4"/>
  <c r="HC73" i="4"/>
  <c r="GU81" i="4"/>
  <c r="GV88" i="4"/>
  <c r="GY95" i="4"/>
  <c r="GW105" i="4"/>
  <c r="GX39" i="4"/>
  <c r="GY46" i="4"/>
  <c r="GZ53" i="4"/>
  <c r="HA60" i="4"/>
  <c r="HB67" i="4"/>
  <c r="HC74" i="4"/>
  <c r="GU82" i="4"/>
  <c r="GV89" i="4"/>
  <c r="HC96" i="4"/>
  <c r="GX32" i="4"/>
  <c r="GY39" i="4"/>
  <c r="GZ46" i="4"/>
  <c r="HB60" i="4"/>
  <c r="GU75" i="4"/>
  <c r="GU97" i="4"/>
  <c r="GZ107" i="4"/>
  <c r="GZ63" i="4"/>
  <c r="HB77" i="4"/>
  <c r="HC84" i="4"/>
  <c r="GU92" i="4"/>
  <c r="HA100" i="4"/>
  <c r="GW27" i="4"/>
  <c r="HB62" i="4"/>
  <c r="HC69" i="4"/>
  <c r="GV84" i="4"/>
  <c r="HA99" i="4"/>
  <c r="GU116" i="4"/>
  <c r="GX98" i="4"/>
  <c r="GZ112" i="4"/>
  <c r="IV11" i="4"/>
  <c r="IV26" i="4"/>
  <c r="GZ105" i="4"/>
  <c r="IV5" i="4"/>
  <c r="IV12" i="4"/>
  <c r="IV17" i="4"/>
  <c r="IV21" i="4"/>
  <c r="HA109" i="4"/>
  <c r="HB116" i="4"/>
  <c r="IV80" i="4"/>
  <c r="IW78" i="4"/>
  <c r="IV78" i="4"/>
  <c r="IV70" i="4"/>
  <c r="IV55" i="4"/>
  <c r="IW75" i="4"/>
  <c r="IV75" i="4"/>
  <c r="IV90" i="4"/>
  <c r="IV101" i="4"/>
  <c r="IX10" i="4"/>
  <c r="IV82" i="4"/>
  <c r="JE6" i="4"/>
  <c r="JC10" i="4"/>
  <c r="IW11" i="4"/>
  <c r="IV106" i="4"/>
  <c r="IY6" i="4"/>
  <c r="IZ6" i="4"/>
  <c r="JE11" i="4"/>
  <c r="IZ10" i="4"/>
  <c r="JA17" i="4"/>
  <c r="JB24" i="4"/>
  <c r="JC31" i="4"/>
  <c r="JC39" i="4"/>
  <c r="IY56" i="4"/>
  <c r="JA67" i="4"/>
  <c r="IW79" i="4"/>
  <c r="IY12" i="4"/>
  <c r="IZ19" i="4"/>
  <c r="JA26" i="4"/>
  <c r="JC33" i="4"/>
  <c r="JE49" i="4"/>
  <c r="IX59" i="4"/>
  <c r="IZ70" i="4"/>
  <c r="JD82" i="4"/>
  <c r="JA97" i="4"/>
  <c r="IW15" i="4"/>
  <c r="IX22" i="4"/>
  <c r="IY29" i="4"/>
  <c r="JE36" i="4"/>
  <c r="IW45" i="4"/>
  <c r="IX53" i="4"/>
  <c r="IY22" i="4"/>
  <c r="IZ29" i="4"/>
  <c r="IW37" i="4"/>
  <c r="IX45" i="4"/>
  <c r="IY53" i="4"/>
  <c r="JC63" i="4"/>
  <c r="IX75" i="4"/>
  <c r="JB88" i="4"/>
  <c r="JD106" i="4"/>
  <c r="JA13" i="4"/>
  <c r="JB20" i="4"/>
  <c r="JC27" i="4"/>
  <c r="IY43" i="4"/>
  <c r="IW61" i="4"/>
  <c r="JA72" i="4"/>
  <c r="IY85" i="4"/>
  <c r="JE100" i="4"/>
  <c r="JA14" i="4"/>
  <c r="JB21" i="4"/>
  <c r="JC28" i="4"/>
  <c r="IY36" i="4"/>
  <c r="IZ44" i="4"/>
  <c r="JA52" i="4"/>
  <c r="JE73" i="4"/>
  <c r="IY87" i="4"/>
  <c r="IX104" i="4"/>
  <c r="JE19" i="4"/>
  <c r="IW27" i="4"/>
  <c r="JA42" i="4"/>
  <c r="JB50" i="4"/>
  <c r="IW60" i="4"/>
  <c r="IY71" i="4"/>
  <c r="IW12" i="4"/>
  <c r="IX19" i="4"/>
  <c r="IY26" i="4"/>
  <c r="JB41" i="4"/>
  <c r="JC49" i="4"/>
  <c r="JC58" i="4"/>
  <c r="IX70" i="4"/>
  <c r="IZ82" i="4"/>
  <c r="IW97" i="4"/>
  <c r="JC97" i="4"/>
  <c r="JD104" i="4"/>
  <c r="JE111" i="4"/>
  <c r="IY78" i="4"/>
  <c r="IZ85" i="4"/>
  <c r="JA92" i="4"/>
  <c r="JB99" i="4"/>
  <c r="JC106" i="4"/>
  <c r="JD113" i="4"/>
  <c r="IZ110" i="4"/>
  <c r="JA117" i="4"/>
  <c r="IZ63" i="4"/>
  <c r="JA70" i="4"/>
  <c r="JB77" i="4"/>
  <c r="JC84" i="4"/>
  <c r="JD91" i="4"/>
  <c r="JE98" i="4"/>
  <c r="IW106" i="4"/>
  <c r="IX113" i="4"/>
  <c r="IX34" i="4"/>
  <c r="IY41" i="4"/>
  <c r="IZ48" i="4"/>
  <c r="JA55" i="4"/>
  <c r="JB62" i="4"/>
  <c r="JC69" i="4"/>
  <c r="JD76" i="4"/>
  <c r="JE83" i="4"/>
  <c r="IW91" i="4"/>
  <c r="IX98" i="4"/>
  <c r="IZ112" i="4"/>
  <c r="JC102" i="4"/>
  <c r="JD109" i="4"/>
  <c r="JE116" i="4"/>
  <c r="JD55" i="4"/>
  <c r="JE62" i="4"/>
  <c r="IW70" i="4"/>
  <c r="IY84" i="4"/>
  <c r="JA98" i="4"/>
  <c r="JB105" i="4"/>
  <c r="JC112" i="4"/>
  <c r="CQ78" i="4"/>
  <c r="CR85" i="4"/>
  <c r="CS92" i="4"/>
  <c r="CU106" i="4"/>
  <c r="CX113" i="4"/>
  <c r="CP105" i="4"/>
  <c r="CT12" i="4"/>
  <c r="CU19" i="4"/>
  <c r="CX40" i="4"/>
  <c r="CY47" i="4"/>
  <c r="CQ55" i="4"/>
  <c r="CR62" i="4"/>
  <c r="CS69" i="4"/>
  <c r="CT76" i="4"/>
  <c r="CU83" i="4"/>
  <c r="CP93" i="4"/>
  <c r="CR105" i="4"/>
  <c r="CY111" i="4"/>
  <c r="CP118" i="4"/>
  <c r="CW10" i="4"/>
  <c r="CX17" i="4"/>
  <c r="CS46" i="4"/>
  <c r="CT53" i="4"/>
  <c r="CU60" i="4"/>
  <c r="CW74" i="4"/>
  <c r="CX81" i="4"/>
  <c r="CY88" i="4"/>
  <c r="CQ96" i="4"/>
  <c r="CR103" i="4"/>
  <c r="CS112" i="4"/>
  <c r="ER91" i="4"/>
  <c r="ER103" i="4"/>
  <c r="EV8" i="4"/>
  <c r="CY118" i="4"/>
  <c r="ER59" i="4"/>
  <c r="ES17" i="4"/>
  <c r="ER17" i="4"/>
  <c r="ES88" i="4"/>
  <c r="ER88" i="4"/>
  <c r="ER95" i="4"/>
  <c r="ES5" i="4"/>
  <c r="ES80" i="4"/>
  <c r="ER80" i="4"/>
  <c r="EW12" i="4"/>
  <c r="FA18" i="4"/>
  <c r="ER45" i="4"/>
  <c r="ER52" i="4"/>
  <c r="EV16" i="4"/>
  <c r="EY6" i="4"/>
  <c r="EW56" i="4"/>
  <c r="EX63" i="4"/>
  <c r="ES92" i="4"/>
  <c r="ET20" i="4"/>
  <c r="EW41" i="4"/>
  <c r="EX48" i="4"/>
  <c r="EY55" i="4"/>
  <c r="FA69" i="4"/>
  <c r="ES77" i="4"/>
  <c r="EV98" i="4"/>
  <c r="EV59" i="4"/>
  <c r="ES7" i="4"/>
  <c r="EX42" i="4"/>
  <c r="EY49" i="4"/>
  <c r="ES71" i="4"/>
  <c r="EU85" i="4"/>
  <c r="EV92" i="4"/>
  <c r="EX106" i="4"/>
  <c r="GU21" i="4"/>
  <c r="GT21" i="4"/>
  <c r="ES24" i="4"/>
  <c r="EV45" i="4"/>
  <c r="EY66" i="4"/>
  <c r="EZ73" i="4"/>
  <c r="FA80" i="4"/>
  <c r="GT10" i="4"/>
  <c r="EX12" i="4"/>
  <c r="EW69" i="4"/>
  <c r="GT13" i="4"/>
  <c r="EV71" i="4"/>
  <c r="EX85" i="4"/>
  <c r="EY92" i="4"/>
  <c r="FA106" i="4"/>
  <c r="ES114" i="4"/>
  <c r="EU49" i="4"/>
  <c r="EV56" i="4"/>
  <c r="EY77" i="4"/>
  <c r="EZ84" i="4"/>
  <c r="ES99" i="4"/>
  <c r="GT12" i="4"/>
  <c r="GZ12" i="4"/>
  <c r="GU41" i="4"/>
  <c r="GT41" i="4"/>
  <c r="GT113" i="4"/>
  <c r="GZ5" i="4"/>
  <c r="HC19" i="4"/>
  <c r="GZ14" i="4"/>
  <c r="HB23" i="4"/>
  <c r="GW11" i="4"/>
  <c r="GX18" i="4"/>
  <c r="GX31" i="4"/>
  <c r="GZ9" i="4"/>
  <c r="GT104" i="4"/>
  <c r="GZ18" i="4"/>
  <c r="GT47" i="4"/>
  <c r="GT68" i="4"/>
  <c r="HB17" i="4"/>
  <c r="GV37" i="4"/>
  <c r="GY58" i="4"/>
  <c r="GU94" i="4"/>
  <c r="HA41" i="4"/>
  <c r="HB48" i="4"/>
  <c r="GU63" i="4"/>
  <c r="GV70" i="4"/>
  <c r="GW77" i="4"/>
  <c r="GX84" i="4"/>
  <c r="HC99" i="4"/>
  <c r="GW38" i="4"/>
  <c r="GX45" i="4"/>
  <c r="GY52" i="4"/>
  <c r="GZ59" i="4"/>
  <c r="HA66" i="4"/>
  <c r="GX95" i="4"/>
  <c r="GW39" i="4"/>
  <c r="HA67" i="4"/>
  <c r="HC81" i="4"/>
  <c r="GU107" i="4"/>
  <c r="GY54" i="4"/>
  <c r="GZ61" i="4"/>
  <c r="HC82" i="4"/>
  <c r="GW33" i="4"/>
  <c r="GX40" i="4"/>
  <c r="HA61" i="4"/>
  <c r="HB68" i="4"/>
  <c r="HC75" i="4"/>
  <c r="GU83" i="4"/>
  <c r="GV90" i="4"/>
  <c r="GV98" i="4"/>
  <c r="GW110" i="4"/>
  <c r="GU36" i="4"/>
  <c r="GV43" i="4"/>
  <c r="GW50" i="4"/>
  <c r="GX57" i="4"/>
  <c r="GY64" i="4"/>
  <c r="GU102" i="4"/>
  <c r="GY49" i="4"/>
  <c r="GZ56" i="4"/>
  <c r="HA63" i="4"/>
  <c r="HC77" i="4"/>
  <c r="GU85" i="4"/>
  <c r="GV92" i="4"/>
  <c r="HB100" i="4"/>
  <c r="HA102" i="4"/>
  <c r="IV39" i="4"/>
  <c r="IV6" i="4"/>
  <c r="GY106" i="4"/>
  <c r="GZ113" i="4"/>
  <c r="IV35" i="4"/>
  <c r="IV18" i="4"/>
  <c r="GW111" i="4"/>
  <c r="IV31" i="4"/>
  <c r="IV15" i="4"/>
  <c r="HA117" i="4"/>
  <c r="IV30" i="4"/>
  <c r="IV67" i="4"/>
  <c r="IV71" i="4"/>
  <c r="IV47" i="4"/>
  <c r="IV76" i="4"/>
  <c r="IV65" i="4"/>
  <c r="IV42" i="4"/>
  <c r="IV81" i="4"/>
  <c r="IV88" i="4"/>
  <c r="JA12" i="4"/>
  <c r="JE7" i="4"/>
  <c r="JC13" i="4"/>
  <c r="IV98" i="4"/>
  <c r="IV105" i="4"/>
  <c r="IY14" i="4"/>
  <c r="IW16" i="4"/>
  <c r="IY11" i="4"/>
  <c r="IZ18" i="4"/>
  <c r="JA25" i="4"/>
  <c r="JB32" i="4"/>
  <c r="JC40" i="4"/>
  <c r="JD48" i="4"/>
  <c r="JA57" i="4"/>
  <c r="JE68" i="4"/>
  <c r="IW95" i="4"/>
  <c r="IX13" i="4"/>
  <c r="IY20" i="4"/>
  <c r="IZ27" i="4"/>
  <c r="JC34" i="4"/>
  <c r="JD42" i="4"/>
  <c r="JE50" i="4"/>
  <c r="JA60" i="4"/>
  <c r="JB84" i="4"/>
  <c r="IW100" i="4"/>
  <c r="JE15" i="4"/>
  <c r="IW23" i="4"/>
  <c r="IX30" i="4"/>
  <c r="JE37" i="4"/>
  <c r="IW46" i="4"/>
  <c r="JE64" i="4"/>
  <c r="IZ76" i="4"/>
  <c r="IY90" i="4"/>
  <c r="JC111" i="4"/>
  <c r="IY30" i="4"/>
  <c r="IW38" i="4"/>
  <c r="IX46" i="4"/>
  <c r="IZ54" i="4"/>
  <c r="IW65" i="4"/>
  <c r="JA76" i="4"/>
  <c r="IZ90" i="4"/>
  <c r="JB112" i="4"/>
  <c r="IZ14" i="4"/>
  <c r="JA21" i="4"/>
  <c r="JB28" i="4"/>
  <c r="IX36" i="4"/>
  <c r="IY44" i="4"/>
  <c r="IZ52" i="4"/>
  <c r="IZ62" i="4"/>
  <c r="JD73" i="4"/>
  <c r="IW87" i="4"/>
  <c r="JC103" i="4"/>
  <c r="IZ15" i="4"/>
  <c r="JA22" i="4"/>
  <c r="JB29" i="4"/>
  <c r="JA53" i="4"/>
  <c r="IW64" i="4"/>
  <c r="JD20" i="4"/>
  <c r="JE27" i="4"/>
  <c r="IZ35" i="4"/>
  <c r="JA43" i="4"/>
  <c r="JB51" i="4"/>
  <c r="IZ61" i="4"/>
  <c r="JD72" i="4"/>
  <c r="JD85" i="4"/>
  <c r="JA101" i="4"/>
  <c r="JE12" i="4"/>
  <c r="IX27" i="4"/>
  <c r="JA34" i="4"/>
  <c r="JB42" i="4"/>
  <c r="JC50" i="4"/>
  <c r="IX60" i="4"/>
  <c r="JB71" i="4"/>
  <c r="IX84" i="4"/>
  <c r="IY99" i="4"/>
  <c r="JB98" i="4"/>
  <c r="JC105" i="4"/>
  <c r="JD112" i="4"/>
  <c r="IX79" i="4"/>
  <c r="IY86" i="4"/>
  <c r="IZ93" i="4"/>
  <c r="JA100" i="4"/>
  <c r="JB107" i="4"/>
  <c r="JC114" i="4"/>
  <c r="IY111" i="4"/>
  <c r="IZ118" i="4"/>
  <c r="IY64" i="4"/>
  <c r="IZ71" i="4"/>
  <c r="JC92" i="4"/>
  <c r="JE106" i="4"/>
  <c r="IW114" i="4"/>
  <c r="IW35" i="4"/>
  <c r="IX42" i="4"/>
  <c r="IY49" i="4"/>
  <c r="IZ56" i="4"/>
  <c r="JA63" i="4"/>
  <c r="JC77" i="4"/>
  <c r="JD84" i="4"/>
  <c r="JE91" i="4"/>
  <c r="IW99" i="4"/>
  <c r="IX106" i="4"/>
  <c r="IY113" i="4"/>
  <c r="JB103" i="4"/>
  <c r="JC110" i="4"/>
  <c r="JD117" i="4"/>
  <c r="JC56" i="4"/>
  <c r="JD63" i="4"/>
  <c r="JE70" i="4"/>
  <c r="IX85" i="4"/>
  <c r="IY92" i="4"/>
  <c r="IZ99" i="4"/>
  <c r="JA106" i="4"/>
  <c r="JB113" i="4"/>
  <c r="CQ22" i="4"/>
  <c r="CT43" i="4"/>
  <c r="CU50" i="4"/>
  <c r="CX71" i="4"/>
  <c r="CQ86" i="4"/>
  <c r="CR93" i="4"/>
  <c r="CS100" i="4"/>
  <c r="CT107" i="4"/>
  <c r="CR6" i="4"/>
  <c r="CT20" i="4"/>
  <c r="CW41" i="4"/>
  <c r="CX48" i="4"/>
  <c r="CY55" i="4"/>
  <c r="CQ63" i="4"/>
  <c r="CR70" i="4"/>
  <c r="CT84" i="4"/>
  <c r="CU91" i="4"/>
  <c r="CW105" i="4"/>
  <c r="CY112" i="4"/>
  <c r="CP87" i="4"/>
  <c r="CQ100" i="4"/>
  <c r="CP100" i="4"/>
  <c r="CX106" i="4"/>
  <c r="CW18" i="4"/>
  <c r="CX25" i="4"/>
  <c r="CQ40" i="4"/>
  <c r="CR47" i="4"/>
  <c r="CS54" i="4"/>
  <c r="CT61" i="4"/>
  <c r="CU68" i="4"/>
  <c r="CV75" i="4"/>
  <c r="CW82" i="4"/>
  <c r="CX89" i="4"/>
  <c r="CQ104" i="4"/>
  <c r="CR111" i="4"/>
  <c r="CR113" i="4"/>
  <c r="ER57" i="4"/>
  <c r="ES97" i="4"/>
  <c r="ER97" i="4"/>
  <c r="CX116" i="4"/>
  <c r="ET25" i="4"/>
  <c r="ER86" i="4"/>
  <c r="ES100" i="4"/>
  <c r="ER100" i="4"/>
  <c r="ES10" i="4"/>
  <c r="ER10" i="4"/>
  <c r="ER16" i="4"/>
  <c r="ER65" i="4"/>
  <c r="ES101" i="4"/>
  <c r="ER101" i="4"/>
  <c r="EX17" i="4"/>
  <c r="CR118" i="4"/>
  <c r="EX25" i="4"/>
  <c r="ER40" i="4"/>
  <c r="ES69" i="4"/>
  <c r="ER69" i="4"/>
  <c r="EU6" i="4"/>
  <c r="EY20" i="4"/>
  <c r="ES66" i="4"/>
  <c r="ER66" i="4"/>
  <c r="EV13" i="4"/>
  <c r="ET19" i="4"/>
  <c r="ER75" i="4"/>
  <c r="EV5" i="4"/>
  <c r="ET18" i="4"/>
  <c r="EZ21" i="4"/>
  <c r="ET43" i="4"/>
  <c r="FA92" i="4"/>
  <c r="FA77" i="4"/>
  <c r="EX81" i="4"/>
  <c r="EY88" i="4"/>
  <c r="ET117" i="4"/>
  <c r="GT18" i="4"/>
  <c r="ES15" i="4"/>
  <c r="EY57" i="4"/>
  <c r="ES79" i="4"/>
  <c r="FA24" i="4"/>
  <c r="EV53" i="4"/>
  <c r="EW60" i="4"/>
  <c r="ES96" i="4"/>
  <c r="EU110" i="4"/>
  <c r="EU63" i="4"/>
  <c r="EV70" i="4"/>
  <c r="EW77" i="4"/>
  <c r="ES113" i="4"/>
  <c r="FA50" i="4"/>
  <c r="ES58" i="4"/>
  <c r="ET65" i="4"/>
  <c r="EV79" i="4"/>
  <c r="EX93" i="4"/>
  <c r="EY100" i="4"/>
  <c r="ES43" i="4"/>
  <c r="EV64" i="4"/>
  <c r="EX78" i="4"/>
  <c r="EY85" i="4"/>
  <c r="EZ92" i="4"/>
  <c r="ES107" i="4"/>
  <c r="GU30" i="4"/>
  <c r="GT30" i="4"/>
  <c r="GT36" i="4"/>
  <c r="GU65" i="4"/>
  <c r="GT65" i="4"/>
  <c r="GY13" i="4"/>
  <c r="GT84" i="4"/>
  <c r="GY6" i="4"/>
  <c r="GV21" i="4"/>
  <c r="GT64" i="4"/>
  <c r="GT115" i="4"/>
  <c r="GX8" i="4"/>
  <c r="GY15" i="4"/>
  <c r="GZ23" i="4"/>
  <c r="GU44" i="4"/>
  <c r="GT44" i="4"/>
  <c r="GT81" i="4"/>
  <c r="GX9" i="4"/>
  <c r="GY16" i="4"/>
  <c r="GV12" i="4"/>
  <c r="GX19" i="4"/>
  <c r="GT111" i="4"/>
  <c r="HA28" i="4"/>
  <c r="GU70" i="4"/>
  <c r="GT70" i="4"/>
  <c r="GX12" i="4"/>
  <c r="GT26" i="4"/>
  <c r="GT75" i="4"/>
  <c r="GT82" i="4"/>
  <c r="GU38" i="4"/>
  <c r="GV45" i="4"/>
  <c r="GV95" i="4"/>
  <c r="GX28" i="4"/>
  <c r="GZ42" i="4"/>
  <c r="HA49" i="4"/>
  <c r="HC63" i="4"/>
  <c r="GU71" i="4"/>
  <c r="GV78" i="4"/>
  <c r="GW85" i="4"/>
  <c r="GX92" i="4"/>
  <c r="GW101" i="4"/>
  <c r="HC24" i="4"/>
  <c r="GU32" i="4"/>
  <c r="GV39" i="4"/>
  <c r="GW46" i="4"/>
  <c r="GX53" i="4"/>
  <c r="GY60" i="4"/>
  <c r="GZ67" i="4"/>
  <c r="HA96" i="4"/>
  <c r="GV40" i="4"/>
  <c r="GZ68" i="4"/>
  <c r="HA75" i="4"/>
  <c r="HC89" i="4"/>
  <c r="HC97" i="4"/>
  <c r="GX109" i="4"/>
  <c r="GV41" i="4"/>
  <c r="GW48" i="4"/>
  <c r="HB83" i="4"/>
  <c r="HC90" i="4"/>
  <c r="GX116" i="4"/>
  <c r="GU27" i="4"/>
  <c r="GV34" i="4"/>
  <c r="GX48" i="4"/>
  <c r="GZ62" i="4"/>
  <c r="HA69" i="4"/>
  <c r="HB76" i="4"/>
  <c r="HC83" i="4"/>
  <c r="GU91" i="4"/>
  <c r="HB29" i="4"/>
  <c r="GV51" i="4"/>
  <c r="GY72" i="4"/>
  <c r="GZ79" i="4"/>
  <c r="HA86" i="4"/>
  <c r="GV103" i="4"/>
  <c r="GU29" i="4"/>
  <c r="GV36" i="4"/>
  <c r="GX50" i="4"/>
  <c r="GY57" i="4"/>
  <c r="HA71" i="4"/>
  <c r="HB78" i="4"/>
  <c r="HC85" i="4"/>
  <c r="GU93" i="4"/>
  <c r="HB117" i="4"/>
  <c r="IV40" i="4"/>
  <c r="GV100" i="4"/>
  <c r="GW107" i="4"/>
  <c r="GX114" i="4"/>
  <c r="GX107" i="4"/>
  <c r="GW118" i="4"/>
  <c r="GU105" i="4"/>
  <c r="HB115" i="4"/>
  <c r="IV52" i="4"/>
  <c r="IV74" i="4"/>
  <c r="IV51" i="4"/>
  <c r="IV44" i="4"/>
  <c r="IV96" i="4"/>
  <c r="IV110" i="4"/>
  <c r="IV79" i="4"/>
  <c r="IV93" i="4"/>
  <c r="IV100" i="4"/>
  <c r="JC6" i="4"/>
  <c r="IV115" i="4"/>
  <c r="IV92" i="4"/>
  <c r="IZ8" i="4"/>
  <c r="JA8" i="4"/>
  <c r="IV85" i="4"/>
  <c r="IW5" i="4"/>
  <c r="IY19" i="4"/>
  <c r="IZ26" i="4"/>
  <c r="JB33" i="4"/>
  <c r="JC41" i="4"/>
  <c r="JD49" i="4"/>
  <c r="JD58" i="4"/>
  <c r="IY70" i="4"/>
  <c r="IW14" i="4"/>
  <c r="IX21" i="4"/>
  <c r="IY28" i="4"/>
  <c r="JC35" i="4"/>
  <c r="JD43" i="4"/>
  <c r="IW52" i="4"/>
  <c r="JE61" i="4"/>
  <c r="IZ73" i="4"/>
  <c r="IZ86" i="4"/>
  <c r="IZ102" i="4"/>
  <c r="JD16" i="4"/>
  <c r="JE23" i="4"/>
  <c r="IW31" i="4"/>
  <c r="JE38" i="4"/>
  <c r="IW47" i="4"/>
  <c r="IZ55" i="4"/>
  <c r="IW92" i="4"/>
  <c r="JE16" i="4"/>
  <c r="IW24" i="4"/>
  <c r="IX31" i="4"/>
  <c r="IW39" i="4"/>
  <c r="IX47" i="4"/>
  <c r="JB55" i="4"/>
  <c r="JB66" i="4"/>
  <c r="IX92" i="4"/>
  <c r="IX8" i="4"/>
  <c r="IY15" i="4"/>
  <c r="JA29" i="4"/>
  <c r="IX37" i="4"/>
  <c r="IY45" i="4"/>
  <c r="IZ53" i="4"/>
  <c r="JE63" i="4"/>
  <c r="IY75" i="4"/>
  <c r="JD88" i="4"/>
  <c r="IY107" i="4"/>
  <c r="IZ23" i="4"/>
  <c r="JA30" i="4"/>
  <c r="IZ46" i="4"/>
  <c r="JC54" i="4"/>
  <c r="JA65" i="4"/>
  <c r="IZ114" i="4"/>
  <c r="JC21" i="4"/>
  <c r="JD28" i="4"/>
  <c r="IZ36" i="4"/>
  <c r="JA44" i="4"/>
  <c r="JB52" i="4"/>
  <c r="IY74" i="4"/>
  <c r="JB87" i="4"/>
  <c r="JB104" i="4"/>
  <c r="JD13" i="4"/>
  <c r="JE20" i="4"/>
  <c r="IW28" i="4"/>
  <c r="JA35" i="4"/>
  <c r="JB43" i="4"/>
  <c r="JC51" i="4"/>
  <c r="JA61" i="4"/>
  <c r="JE72" i="4"/>
  <c r="JE85" i="4"/>
  <c r="JD101" i="4"/>
  <c r="JA99" i="4"/>
  <c r="JB106" i="4"/>
  <c r="JC113" i="4"/>
  <c r="IW80" i="4"/>
  <c r="IX87" i="4"/>
  <c r="IY94" i="4"/>
  <c r="IZ101" i="4"/>
  <c r="JA108" i="4"/>
  <c r="JB115" i="4"/>
  <c r="IX112" i="4"/>
  <c r="IW58" i="4"/>
  <c r="IY72" i="4"/>
  <c r="IZ79" i="4"/>
  <c r="JB93" i="4"/>
  <c r="JC100" i="4"/>
  <c r="JD107" i="4"/>
  <c r="JE114" i="4"/>
  <c r="JE35" i="4"/>
  <c r="IW43" i="4"/>
  <c r="IX50" i="4"/>
  <c r="IY57" i="4"/>
  <c r="IZ64" i="4"/>
  <c r="JA71" i="4"/>
  <c r="JB78" i="4"/>
  <c r="JC85" i="4"/>
  <c r="JD92" i="4"/>
  <c r="JE99" i="4"/>
  <c r="IW107" i="4"/>
  <c r="IX114" i="4"/>
  <c r="JB111" i="4"/>
  <c r="JC118" i="4"/>
  <c r="JB57" i="4"/>
  <c r="JE78" i="4"/>
  <c r="IW86" i="4"/>
  <c r="IZ107" i="4"/>
  <c r="JA114" i="4"/>
  <c r="CU56" i="4"/>
  <c r="CV63" i="4"/>
  <c r="CW70" i="4"/>
  <c r="CQ92" i="4"/>
  <c r="CR99" i="4"/>
  <c r="CQ13" i="4"/>
  <c r="CR20" i="4"/>
  <c r="CU41" i="4"/>
  <c r="CV48" i="4"/>
  <c r="CW55" i="4"/>
  <c r="CX62" i="4"/>
  <c r="CY69" i="4"/>
  <c r="CR84" i="4"/>
  <c r="CS91" i="4"/>
  <c r="CT98" i="4"/>
  <c r="CU105" i="4"/>
  <c r="CP116" i="4"/>
  <c r="CX15" i="4"/>
  <c r="CU58" i="4"/>
  <c r="CW72" i="4"/>
  <c r="CX79" i="4"/>
  <c r="CR101" i="4"/>
  <c r="CR116" i="4"/>
  <c r="CQ7" i="4"/>
  <c r="CR14" i="4"/>
  <c r="CS21" i="4"/>
  <c r="CV42" i="4"/>
  <c r="CW49" i="4"/>
  <c r="CX56" i="4"/>
  <c r="CQ71" i="4"/>
  <c r="CR78" i="4"/>
  <c r="CS85" i="4"/>
  <c r="CU99" i="4"/>
  <c r="CY113" i="4"/>
  <c r="CY100" i="4"/>
  <c r="CV113" i="4"/>
  <c r="CU12" i="4"/>
  <c r="CY40" i="4"/>
  <c r="CQ48" i="4"/>
  <c r="CR55" i="4"/>
  <c r="CS62" i="4"/>
  <c r="CT69" i="4"/>
  <c r="CU76" i="4"/>
  <c r="CV83" i="4"/>
  <c r="CW90" i="4"/>
  <c r="CX97" i="4"/>
  <c r="CY104" i="4"/>
  <c r="CQ114" i="4"/>
  <c r="FA6" i="4"/>
  <c r="ES70" i="4"/>
  <c r="ER70" i="4"/>
  <c r="CW117" i="4"/>
  <c r="EV11" i="4"/>
  <c r="ES64" i="4"/>
  <c r="ER64" i="4"/>
  <c r="ES61" i="4"/>
  <c r="ER61" i="4"/>
  <c r="ES68" i="4"/>
  <c r="ER68" i="4"/>
  <c r="ES94" i="4"/>
  <c r="ER94" i="4"/>
  <c r="ER24" i="4"/>
  <c r="ES73" i="4"/>
  <c r="ER73" i="4"/>
  <c r="ER108" i="4"/>
  <c r="ES13" i="4"/>
  <c r="ER13" i="4"/>
  <c r="ES84" i="4"/>
  <c r="ER84" i="4"/>
  <c r="ES6" i="4"/>
  <c r="ER5" i="4"/>
  <c r="EU12" i="4"/>
  <c r="EW104" i="4"/>
  <c r="EY21" i="4"/>
  <c r="ES8" i="4"/>
  <c r="ER8" i="4"/>
  <c r="ER111" i="4"/>
  <c r="EZ20" i="4"/>
  <c r="ES106" i="4"/>
  <c r="ER106" i="4"/>
  <c r="ER116" i="4"/>
  <c r="ES44" i="4"/>
  <c r="ES108" i="4"/>
  <c r="GT15" i="4"/>
  <c r="FA21" i="4"/>
  <c r="EV50" i="4"/>
  <c r="EZ78" i="4"/>
  <c r="ET100" i="4"/>
  <c r="GT14" i="4"/>
  <c r="ES54" i="4"/>
  <c r="ET61" i="4"/>
  <c r="EZ103" i="4"/>
  <c r="FA110" i="4"/>
  <c r="EZ8" i="4"/>
  <c r="ES23" i="4"/>
  <c r="EV44" i="4"/>
  <c r="EY65" i="4"/>
  <c r="EZ72" i="4"/>
  <c r="ES87" i="4"/>
  <c r="ET94" i="4"/>
  <c r="EU101" i="4"/>
  <c r="EV108" i="4"/>
  <c r="GU8" i="4"/>
  <c r="GT8" i="4"/>
  <c r="ES40" i="4"/>
  <c r="EV61" i="4"/>
  <c r="EZ89" i="4"/>
  <c r="ES104" i="4"/>
  <c r="ES57" i="4"/>
  <c r="ET64" i="4"/>
  <c r="EY99" i="4"/>
  <c r="EZ106" i="4"/>
  <c r="GT31" i="4"/>
  <c r="EU80" i="4"/>
  <c r="EW94" i="4"/>
  <c r="EZ115" i="4"/>
  <c r="FA43" i="4"/>
  <c r="ES51" i="4"/>
  <c r="EU65" i="4"/>
  <c r="EV72" i="4"/>
  <c r="EY93" i="4"/>
  <c r="EZ100" i="4"/>
  <c r="ES115" i="4"/>
  <c r="GT7" i="4"/>
  <c r="GW7" i="4"/>
  <c r="GX14" i="4"/>
  <c r="GX7" i="4"/>
  <c r="GY14" i="4"/>
  <c r="GW22" i="4"/>
  <c r="GT71" i="4"/>
  <c r="GX25" i="4"/>
  <c r="GT103" i="4"/>
  <c r="GW10" i="4"/>
  <c r="GU28" i="4"/>
  <c r="GT99" i="4"/>
  <c r="HC5" i="4"/>
  <c r="GU13" i="4"/>
  <c r="GX20" i="4"/>
  <c r="GT38" i="4"/>
  <c r="GT45" i="4"/>
  <c r="GT59" i="4"/>
  <c r="GV32" i="4"/>
  <c r="GT85" i="4"/>
  <c r="GV6" i="4"/>
  <c r="GZ20" i="4"/>
  <c r="HB31" i="4"/>
  <c r="GU46" i="4"/>
  <c r="GV53" i="4"/>
  <c r="GX67" i="4"/>
  <c r="GZ81" i="4"/>
  <c r="GW96" i="4"/>
  <c r="GZ106" i="4"/>
  <c r="GX36" i="4"/>
  <c r="GZ50" i="4"/>
  <c r="HA57" i="4"/>
  <c r="GU79" i="4"/>
  <c r="GV86" i="4"/>
  <c r="HC32" i="4"/>
  <c r="GW54" i="4"/>
  <c r="HB89" i="4"/>
  <c r="HB97" i="4"/>
  <c r="GY69" i="4"/>
  <c r="GZ76" i="4"/>
  <c r="GU99" i="4"/>
  <c r="GY115" i="4"/>
  <c r="GX63" i="4"/>
  <c r="GY70" i="4"/>
  <c r="HA84" i="4"/>
  <c r="HB20" i="4"/>
  <c r="GU35" i="4"/>
  <c r="GV42" i="4"/>
  <c r="GW49" i="4"/>
  <c r="GX56" i="4"/>
  <c r="HA77" i="4"/>
  <c r="HA30" i="4"/>
  <c r="HB37" i="4"/>
  <c r="GU52" i="4"/>
  <c r="GV59" i="4"/>
  <c r="GW66" i="4"/>
  <c r="GX73" i="4"/>
  <c r="GY80" i="4"/>
  <c r="GZ87" i="4"/>
  <c r="HC94" i="4"/>
  <c r="GX104" i="4"/>
  <c r="GU37" i="4"/>
  <c r="GV44" i="4"/>
  <c r="GW51" i="4"/>
  <c r="GX58" i="4"/>
  <c r="GZ72" i="4"/>
  <c r="HA79" i="4"/>
  <c r="HB86" i="4"/>
  <c r="HC93" i="4"/>
  <c r="GW103" i="4"/>
  <c r="GY104" i="4"/>
  <c r="IV19" i="4"/>
  <c r="GU101" i="4"/>
  <c r="GV108" i="4"/>
  <c r="GW115" i="4"/>
  <c r="GU112" i="4"/>
  <c r="GU113" i="4"/>
  <c r="GZ109" i="4"/>
  <c r="HA116" i="4"/>
  <c r="IV32" i="4"/>
  <c r="GX112" i="4"/>
  <c r="IV68" i="4"/>
  <c r="IV57" i="4"/>
  <c r="IV73" i="4"/>
  <c r="IV56" i="4"/>
  <c r="JD7" i="4"/>
  <c r="JB10" i="4"/>
  <c r="IV112" i="4"/>
  <c r="IX5" i="4"/>
  <c r="IV116" i="4"/>
  <c r="JC9" i="4"/>
  <c r="IV95" i="4"/>
  <c r="IV109" i="4"/>
  <c r="JA91" i="4"/>
  <c r="IV113" i="4"/>
  <c r="JA5" i="4"/>
  <c r="JE5" i="4"/>
  <c r="IW13" i="4"/>
  <c r="IX20" i="4"/>
  <c r="IY27" i="4"/>
  <c r="JB34" i="4"/>
  <c r="JC42" i="4"/>
  <c r="JD50" i="4"/>
  <c r="IZ60" i="4"/>
  <c r="JC71" i="4"/>
  <c r="IZ84" i="4"/>
  <c r="JE14" i="4"/>
  <c r="IW22" i="4"/>
  <c r="JE44" i="4"/>
  <c r="IW53" i="4"/>
  <c r="IY63" i="4"/>
  <c r="JC74" i="4"/>
  <c r="IX88" i="4"/>
  <c r="JE105" i="4"/>
  <c r="JC17" i="4"/>
  <c r="JD24" i="4"/>
  <c r="JE31" i="4"/>
  <c r="JE39" i="4"/>
  <c r="IW48" i="4"/>
  <c r="JB56" i="4"/>
  <c r="JD17" i="4"/>
  <c r="JE24" i="4"/>
  <c r="IW32" i="4"/>
  <c r="IW40" i="4"/>
  <c r="IX48" i="4"/>
  <c r="IW68" i="4"/>
  <c r="JC79" i="4"/>
  <c r="JE93" i="4"/>
  <c r="IW9" i="4"/>
  <c r="IX16" i="4"/>
  <c r="IY23" i="4"/>
  <c r="IY46" i="4"/>
  <c r="JA54" i="4"/>
  <c r="IZ65" i="4"/>
  <c r="JB90" i="4"/>
  <c r="JA113" i="4"/>
  <c r="IX17" i="4"/>
  <c r="IY24" i="4"/>
  <c r="IZ31" i="4"/>
  <c r="IY39" i="4"/>
  <c r="IZ47" i="4"/>
  <c r="JE55" i="4"/>
  <c r="JD66" i="4"/>
  <c r="JB92" i="4"/>
  <c r="JA15" i="4"/>
  <c r="JB22" i="4"/>
  <c r="JC29" i="4"/>
  <c r="IZ37" i="4"/>
  <c r="JA45" i="4"/>
  <c r="JB53" i="4"/>
  <c r="IX64" i="4"/>
  <c r="JB75" i="4"/>
  <c r="IZ89" i="4"/>
  <c r="IX108" i="4"/>
  <c r="JC14" i="4"/>
  <c r="JD21" i="4"/>
  <c r="JE28" i="4"/>
  <c r="JA36" i="4"/>
  <c r="JB44" i="4"/>
  <c r="JC52" i="4"/>
  <c r="IW63" i="4"/>
  <c r="IZ74" i="4"/>
  <c r="JC87" i="4"/>
  <c r="IW105" i="4"/>
  <c r="IZ100" i="4"/>
  <c r="JA107" i="4"/>
  <c r="JB114" i="4"/>
  <c r="IW88" i="4"/>
  <c r="IX95" i="4"/>
  <c r="IY102" i="4"/>
  <c r="IZ109" i="4"/>
  <c r="JA116" i="4"/>
  <c r="IW113" i="4"/>
  <c r="JE58" i="4"/>
  <c r="IW66" i="4"/>
  <c r="IX73" i="4"/>
  <c r="IY80" i="4"/>
  <c r="IZ87" i="4"/>
  <c r="JA94" i="4"/>
  <c r="JB101" i="4"/>
  <c r="JC108" i="4"/>
  <c r="JD115" i="4"/>
  <c r="JE43" i="4"/>
  <c r="IW51" i="4"/>
  <c r="IX58" i="4"/>
  <c r="IY65" i="4"/>
  <c r="IZ72" i="4"/>
  <c r="JA79" i="4"/>
  <c r="JB86" i="4"/>
  <c r="JC93" i="4"/>
  <c r="JD100" i="4"/>
  <c r="JE107" i="4"/>
  <c r="IW115" i="4"/>
  <c r="IZ105" i="4"/>
  <c r="JA112" i="4"/>
  <c r="IW117" i="4"/>
  <c r="JA58" i="4"/>
  <c r="JB65" i="4"/>
  <c r="JC72" i="4"/>
  <c r="JD79" i="4"/>
  <c r="JE86" i="4"/>
  <c r="IW94" i="4"/>
  <c r="IX101" i="4"/>
  <c r="IY108" i="4"/>
  <c r="IZ115" i="4"/>
  <c r="CU64" i="4"/>
  <c r="CV71" i="4"/>
  <c r="CW78" i="4"/>
  <c r="CX85" i="4"/>
  <c r="CY92" i="4"/>
  <c r="CY13" i="4"/>
  <c r="CQ21" i="4"/>
  <c r="CT42" i="4"/>
  <c r="CV56" i="4"/>
  <c r="CW63" i="4"/>
  <c r="CY77" i="4"/>
  <c r="CQ85" i="4"/>
  <c r="CT106" i="4"/>
  <c r="CY116" i="4"/>
  <c r="CW16" i="4"/>
  <c r="CX23" i="4"/>
  <c r="CR45" i="4"/>
  <c r="CT59" i="4"/>
  <c r="CU66" i="4"/>
  <c r="CW80" i="4"/>
  <c r="CX87" i="4"/>
  <c r="CY94" i="4"/>
  <c r="CQ102" i="4"/>
  <c r="CR109" i="4"/>
  <c r="CX117" i="4"/>
  <c r="CP115" i="4"/>
  <c r="CY7" i="4"/>
  <c r="CQ15" i="4"/>
  <c r="CR22" i="4"/>
  <c r="CU43" i="4"/>
  <c r="CW57" i="4"/>
  <c r="CX64" i="4"/>
  <c r="CY71" i="4"/>
  <c r="CQ79" i="4"/>
  <c r="CR86" i="4"/>
  <c r="CT100" i="4"/>
  <c r="CU107" i="4"/>
  <c r="CQ115" i="4"/>
  <c r="CS101" i="4"/>
  <c r="CP114" i="4"/>
  <c r="CS6" i="4"/>
  <c r="CT13" i="4"/>
  <c r="CU20" i="4"/>
  <c r="CX41" i="4"/>
  <c r="CY48" i="4"/>
  <c r="CQ56" i="4"/>
  <c r="CR63" i="4"/>
  <c r="CS70" i="4"/>
  <c r="CT77" i="4"/>
  <c r="CU84" i="4"/>
  <c r="CV91" i="4"/>
  <c r="CW98" i="4"/>
  <c r="ES93" i="4"/>
  <c r="ER93" i="4"/>
  <c r="CV118" i="4"/>
  <c r="ER58" i="4"/>
  <c r="ET15" i="4"/>
  <c r="EU20" i="4"/>
  <c r="ES81" i="4"/>
  <c r="ER81" i="4"/>
  <c r="ER7" i="4"/>
  <c r="ES21" i="4"/>
  <c r="ER21" i="4"/>
  <c r="ES55" i="4"/>
  <c r="ER55" i="4"/>
  <c r="ER113" i="4"/>
  <c r="FA5" i="4"/>
  <c r="ET13" i="4"/>
  <c r="ER77" i="4"/>
  <c r="EU24" i="4"/>
  <c r="FA8" i="4"/>
  <c r="EZ15" i="4"/>
  <c r="ES82" i="4"/>
  <c r="ER82" i="4"/>
  <c r="EV7" i="4"/>
  <c r="ER15" i="4"/>
  <c r="ES41" i="4"/>
  <c r="ER41" i="4"/>
  <c r="ET99" i="4"/>
  <c r="EV9" i="4"/>
  <c r="EW16" i="4"/>
  <c r="ES52" i="4"/>
  <c r="ET59" i="4"/>
  <c r="EW80" i="4"/>
  <c r="ES116" i="4"/>
  <c r="EX8" i="4"/>
  <c r="ET44" i="4"/>
  <c r="EU51" i="4"/>
  <c r="FA93" i="4"/>
  <c r="ES62" i="4"/>
  <c r="ET69" i="4"/>
  <c r="EU76" i="4"/>
  <c r="EX97" i="4"/>
  <c r="EY9" i="4"/>
  <c r="EZ16" i="4"/>
  <c r="EV52" i="4"/>
  <c r="EW59" i="4"/>
  <c r="EX66" i="4"/>
  <c r="EY73" i="4"/>
  <c r="ES95" i="4"/>
  <c r="EV116" i="4"/>
  <c r="FA40" i="4"/>
  <c r="ES48" i="4"/>
  <c r="EW76" i="4"/>
  <c r="EY90" i="4"/>
  <c r="EZ97" i="4"/>
  <c r="ES112" i="4"/>
  <c r="EY43" i="4"/>
  <c r="EZ50" i="4"/>
  <c r="ES65" i="4"/>
  <c r="EV86" i="4"/>
  <c r="EX100" i="4"/>
  <c r="EX45" i="4"/>
  <c r="EY52" i="4"/>
  <c r="EZ59" i="4"/>
  <c r="ES74" i="4"/>
  <c r="EU88" i="4"/>
  <c r="EX109" i="4"/>
  <c r="EY116" i="4"/>
  <c r="FA51" i="4"/>
  <c r="ES59" i="4"/>
  <c r="EU73" i="4"/>
  <c r="EV80" i="4"/>
  <c r="EX94" i="4"/>
  <c r="EY101" i="4"/>
  <c r="EZ108" i="4"/>
  <c r="FA115" i="4"/>
  <c r="GT74" i="4"/>
  <c r="GT101" i="4"/>
  <c r="GV8" i="4"/>
  <c r="GW15" i="4"/>
  <c r="GW23" i="4"/>
  <c r="GT51" i="4"/>
  <c r="GW8" i="4"/>
  <c r="GX15" i="4"/>
  <c r="GV10" i="4"/>
  <c r="HB27" i="4"/>
  <c r="GV11" i="4"/>
  <c r="GT52" i="4"/>
  <c r="GT66" i="4"/>
  <c r="GT73" i="4"/>
  <c r="HB6" i="4"/>
  <c r="GU33" i="4"/>
  <c r="GT33" i="4"/>
  <c r="GW12" i="4"/>
  <c r="GU57" i="4"/>
  <c r="GT57" i="4"/>
  <c r="GT79" i="4"/>
  <c r="GU100" i="4"/>
  <c r="GT100" i="4"/>
  <c r="GU106" i="4"/>
  <c r="GT106" i="4"/>
  <c r="GU7" i="4"/>
  <c r="GT43" i="4"/>
  <c r="GU98" i="4"/>
  <c r="GT98" i="4"/>
  <c r="GW6" i="4"/>
  <c r="GX13" i="4"/>
  <c r="GZ25" i="4"/>
  <c r="HB39" i="4"/>
  <c r="GW68" i="4"/>
  <c r="GX75" i="4"/>
  <c r="GY82" i="4"/>
  <c r="GY108" i="4"/>
  <c r="GX44" i="4"/>
  <c r="GY51" i="4"/>
  <c r="HA65" i="4"/>
  <c r="HB72" i="4"/>
  <c r="HC79" i="4"/>
  <c r="GU87" i="4"/>
  <c r="HA26" i="4"/>
  <c r="GU48" i="4"/>
  <c r="GV55" i="4"/>
  <c r="GW62" i="4"/>
  <c r="GX69" i="4"/>
  <c r="GY76" i="4"/>
  <c r="GZ83" i="4"/>
  <c r="HA90" i="4"/>
  <c r="HC98" i="4"/>
  <c r="GZ114" i="4"/>
  <c r="GU49" i="4"/>
  <c r="GV56" i="4"/>
  <c r="GY77" i="4"/>
  <c r="GX100" i="4"/>
  <c r="GU50" i="4"/>
  <c r="GV57" i="4"/>
  <c r="GW64" i="4"/>
  <c r="HA92" i="4"/>
  <c r="HA21" i="4"/>
  <c r="HC35" i="4"/>
  <c r="GU43" i="4"/>
  <c r="GV50" i="4"/>
  <c r="GW57" i="4"/>
  <c r="GX64" i="4"/>
  <c r="GY71" i="4"/>
  <c r="GZ78" i="4"/>
  <c r="HA85" i="4"/>
  <c r="HA101" i="4"/>
  <c r="HA38" i="4"/>
  <c r="GV67" i="4"/>
  <c r="GY88" i="4"/>
  <c r="GU96" i="4"/>
  <c r="HA23" i="4"/>
  <c r="HC37" i="4"/>
  <c r="GU45" i="4"/>
  <c r="GV52" i="4"/>
  <c r="GY73" i="4"/>
  <c r="GU95" i="4"/>
  <c r="HA104" i="4"/>
  <c r="GX105" i="4"/>
  <c r="GY112" i="4"/>
  <c r="IV13" i="4"/>
  <c r="IW20" i="4"/>
  <c r="IV20" i="4"/>
  <c r="GV116" i="4"/>
  <c r="IV29" i="4"/>
  <c r="GV109" i="4"/>
  <c r="IV24" i="4"/>
  <c r="HC112" i="4"/>
  <c r="HC113" i="4"/>
  <c r="GY110" i="4"/>
  <c r="GZ117" i="4"/>
  <c r="GW113" i="4"/>
  <c r="IV54" i="4"/>
  <c r="IV60" i="4"/>
  <c r="IV43" i="4"/>
  <c r="IV97" i="4"/>
  <c r="JE8" i="4"/>
  <c r="IZ13" i="4"/>
  <c r="IW6" i="4"/>
  <c r="IV107" i="4"/>
  <c r="JA11" i="4"/>
  <c r="IW89" i="4"/>
  <c r="IV89" i="4"/>
  <c r="IV117" i="4"/>
  <c r="IV86" i="4"/>
  <c r="JA6" i="4"/>
  <c r="JE13" i="4"/>
  <c r="IW21" i="4"/>
  <c r="IX28" i="4"/>
  <c r="JB35" i="4"/>
  <c r="JC43" i="4"/>
  <c r="JD51" i="4"/>
  <c r="JD61" i="4"/>
  <c r="IW73" i="4"/>
  <c r="IX86" i="4"/>
  <c r="JE101" i="4"/>
  <c r="IW30" i="4"/>
  <c r="JD37" i="4"/>
  <c r="JE45" i="4"/>
  <c r="IX54" i="4"/>
  <c r="JD64" i="4"/>
  <c r="IX76" i="4"/>
  <c r="JE89" i="4"/>
  <c r="JD110" i="4"/>
  <c r="JB18" i="4"/>
  <c r="JC25" i="4"/>
  <c r="JE40" i="4"/>
  <c r="IW49" i="4"/>
  <c r="JD57" i="4"/>
  <c r="IY69" i="4"/>
  <c r="JB95" i="4"/>
  <c r="JC18" i="4"/>
  <c r="JD25" i="4"/>
  <c r="JE32" i="4"/>
  <c r="IW41" i="4"/>
  <c r="IX49" i="4"/>
  <c r="JE57" i="4"/>
  <c r="JA81" i="4"/>
  <c r="JC95" i="4"/>
  <c r="JE9" i="4"/>
  <c r="IW17" i="4"/>
  <c r="IX24" i="4"/>
  <c r="IY31" i="4"/>
  <c r="IX39" i="4"/>
  <c r="IY47" i="4"/>
  <c r="JC55" i="4"/>
  <c r="JC66" i="4"/>
  <c r="IX78" i="4"/>
  <c r="IZ92" i="4"/>
  <c r="JE10" i="4"/>
  <c r="IW18" i="4"/>
  <c r="IX25" i="4"/>
  <c r="IY32" i="4"/>
  <c r="IY40" i="4"/>
  <c r="JA48" i="4"/>
  <c r="IW57" i="4"/>
  <c r="IZ68" i="4"/>
  <c r="IZ16" i="4"/>
  <c r="JA23" i="4"/>
  <c r="JB30" i="4"/>
  <c r="IZ38" i="4"/>
  <c r="JA46" i="4"/>
  <c r="JD54" i="4"/>
  <c r="JC65" i="4"/>
  <c r="IW77" i="4"/>
  <c r="IX91" i="4"/>
  <c r="IY115" i="4"/>
  <c r="JB15" i="4"/>
  <c r="JC22" i="4"/>
  <c r="JD29" i="4"/>
  <c r="JA37" i="4"/>
  <c r="JB45" i="4"/>
  <c r="JD53" i="4"/>
  <c r="JA64" i="4"/>
  <c r="JC75" i="4"/>
  <c r="JA89" i="4"/>
  <c r="IW109" i="4"/>
  <c r="IY101" i="4"/>
  <c r="IZ108" i="4"/>
  <c r="JA115" i="4"/>
  <c r="JD81" i="4"/>
  <c r="JE88" i="4"/>
  <c r="IW96" i="4"/>
  <c r="IX103" i="4"/>
  <c r="IY110" i="4"/>
  <c r="IZ117" i="4"/>
  <c r="JE113" i="4"/>
  <c r="JE66" i="4"/>
  <c r="IW74" i="4"/>
  <c r="IX81" i="4"/>
  <c r="IY88" i="4"/>
  <c r="IZ95" i="4"/>
  <c r="JA102" i="4"/>
  <c r="JB109" i="4"/>
  <c r="JC116" i="4"/>
  <c r="JC37" i="4"/>
  <c r="JE51" i="4"/>
  <c r="IW59" i="4"/>
  <c r="IX66" i="4"/>
  <c r="IY73" i="4"/>
  <c r="IZ80" i="4"/>
  <c r="JA87" i="4"/>
  <c r="JB94" i="4"/>
  <c r="JC101" i="4"/>
  <c r="JD108" i="4"/>
  <c r="JE115" i="4"/>
  <c r="IY106" i="4"/>
  <c r="IZ113" i="4"/>
  <c r="JE117" i="4"/>
  <c r="IZ59" i="4"/>
  <c r="JA66" i="4"/>
  <c r="JB73" i="4"/>
  <c r="JC80" i="4"/>
  <c r="JD87" i="4"/>
  <c r="JE94" i="4"/>
  <c r="IW102" i="4"/>
  <c r="IX109" i="4"/>
  <c r="IY116" i="4"/>
  <c r="CS43" i="4"/>
  <c r="CT50" i="4"/>
  <c r="CU57" i="4"/>
  <c r="CV64" i="4"/>
  <c r="CW71" i="4"/>
  <c r="CX78" i="4"/>
  <c r="CY85" i="4"/>
  <c r="CR100" i="4"/>
  <c r="CW114" i="4"/>
  <c r="CU10" i="4"/>
  <c r="CV17" i="4"/>
  <c r="CW24" i="4"/>
  <c r="CR53" i="4"/>
  <c r="CU74" i="4"/>
  <c r="CV81" i="4"/>
  <c r="CX93" i="4"/>
  <c r="CX8" i="4"/>
  <c r="CQ23" i="4"/>
  <c r="CU51" i="4"/>
  <c r="CV58" i="4"/>
  <c r="CW65" i="4"/>
  <c r="CX72" i="4"/>
  <c r="CQ87" i="4"/>
  <c r="CR94" i="4"/>
  <c r="CT108" i="4"/>
  <c r="CT116" i="4"/>
  <c r="CP109" i="4"/>
  <c r="CR7" i="4"/>
  <c r="CS14" i="4"/>
  <c r="CT21" i="4"/>
  <c r="CW42" i="4"/>
  <c r="CX49" i="4"/>
  <c r="CY56" i="4"/>
  <c r="CQ64" i="4"/>
  <c r="CR71" i="4"/>
  <c r="CS78" i="4"/>
  <c r="CT85" i="4"/>
  <c r="CU92" i="4"/>
  <c r="CW106" i="4"/>
  <c r="CR114" i="4"/>
  <c r="CX115" i="4"/>
  <c r="ES46" i="4"/>
  <c r="ER46" i="4"/>
  <c r="ES53" i="4"/>
  <c r="ER53" i="4"/>
  <c r="ER48" i="4"/>
  <c r="ES110" i="4"/>
  <c r="ER110" i="4"/>
  <c r="ER117" i="4"/>
  <c r="ES12" i="4"/>
  <c r="ER12" i="4"/>
  <c r="EW18" i="4"/>
  <c r="ER54" i="4"/>
  <c r="ER90" i="4"/>
  <c r="CT115" i="4"/>
  <c r="ER92" i="4"/>
  <c r="EX6" i="4"/>
  <c r="ES14" i="4"/>
  <c r="ER14" i="4"/>
  <c r="ER76" i="4"/>
  <c r="ET8" i="4"/>
  <c r="ER71" i="4"/>
  <c r="ES85" i="4"/>
  <c r="ER85" i="4"/>
  <c r="EY24" i="4"/>
  <c r="EW24" i="4"/>
  <c r="ES60" i="4"/>
  <c r="EV81" i="4"/>
  <c r="EW88" i="4"/>
  <c r="EZ109" i="4"/>
  <c r="ES45" i="4"/>
  <c r="ET52" i="4"/>
  <c r="EV66" i="4"/>
  <c r="EX80" i="4"/>
  <c r="FA101" i="4"/>
  <c r="GT9" i="4"/>
  <c r="EZ55" i="4"/>
  <c r="ET77" i="4"/>
  <c r="GU20" i="4"/>
  <c r="GT20" i="4"/>
  <c r="EX10" i="4"/>
  <c r="EY17" i="4"/>
  <c r="ET46" i="4"/>
  <c r="EV60" i="4"/>
  <c r="EW67" i="4"/>
  <c r="EX74" i="4"/>
  <c r="EY81" i="4"/>
  <c r="EZ88" i="4"/>
  <c r="ES103" i="4"/>
  <c r="ET110" i="4"/>
  <c r="GU24" i="4"/>
  <c r="GT24" i="4"/>
  <c r="EZ41" i="4"/>
  <c r="ES56" i="4"/>
  <c r="EX44" i="4"/>
  <c r="GU16" i="4"/>
  <c r="GT16" i="4"/>
  <c r="GT23" i="4"/>
  <c r="EY60" i="4"/>
  <c r="EZ67" i="4"/>
  <c r="GT19" i="4"/>
  <c r="EY45" i="4"/>
  <c r="EZ52" i="4"/>
  <c r="FA59" i="4"/>
  <c r="ES67" i="4"/>
  <c r="EW95" i="4"/>
  <c r="EZ116" i="4"/>
  <c r="GT22" i="4"/>
  <c r="GU89" i="4"/>
  <c r="GT89" i="4"/>
  <c r="GT116" i="4"/>
  <c r="GU9" i="4"/>
  <c r="GV16" i="4"/>
  <c r="GU25" i="4"/>
  <c r="GT58" i="4"/>
  <c r="GT80" i="4"/>
  <c r="GV25" i="4"/>
  <c r="GU11" i="4"/>
  <c r="GV18" i="4"/>
  <c r="GY30" i="4"/>
  <c r="GT46" i="4"/>
  <c r="GU77" i="4"/>
  <c r="GT77" i="4"/>
  <c r="GT97" i="4"/>
  <c r="GU12" i="4"/>
  <c r="GU88" i="4"/>
  <c r="GT88" i="4"/>
  <c r="GT94" i="4"/>
  <c r="HA7" i="4"/>
  <c r="GT27" i="4"/>
  <c r="GU54" i="4"/>
  <c r="GT54" i="4"/>
  <c r="GU76" i="4"/>
  <c r="GT76" i="4"/>
  <c r="GV13" i="4"/>
  <c r="GU15" i="4"/>
  <c r="GU23" i="4"/>
  <c r="GT50" i="4"/>
  <c r="GU22" i="4"/>
  <c r="GY26" i="4"/>
  <c r="HB47" i="4"/>
  <c r="HC54" i="4"/>
  <c r="GU62" i="4"/>
  <c r="HB112" i="4"/>
  <c r="GU31" i="4"/>
  <c r="GV38" i="4"/>
  <c r="GX52" i="4"/>
  <c r="HA73" i="4"/>
  <c r="HC87" i="4"/>
  <c r="HA34" i="4"/>
  <c r="HB41" i="4"/>
  <c r="HC48" i="4"/>
  <c r="GW70" i="4"/>
  <c r="GX77" i="4"/>
  <c r="GY84" i="4"/>
  <c r="GZ91" i="4"/>
  <c r="HB42" i="4"/>
  <c r="GW71" i="4"/>
  <c r="GY85" i="4"/>
  <c r="GY101" i="4"/>
  <c r="GU58" i="4"/>
  <c r="GV65" i="4"/>
  <c r="GW72" i="4"/>
  <c r="GX79" i="4"/>
  <c r="GY86" i="4"/>
  <c r="HA29" i="4"/>
  <c r="GU51" i="4"/>
  <c r="GX72" i="4"/>
  <c r="GY79" i="4"/>
  <c r="HA93" i="4"/>
  <c r="GU103" i="4"/>
  <c r="GY32" i="4"/>
  <c r="GU68" i="4"/>
  <c r="GV75" i="4"/>
  <c r="GX89" i="4"/>
  <c r="GV97" i="4"/>
  <c r="HA31" i="4"/>
  <c r="HC45" i="4"/>
  <c r="GW67" i="4"/>
  <c r="GX74" i="4"/>
  <c r="IV28" i="4"/>
  <c r="IV36" i="4"/>
  <c r="HA95" i="4"/>
  <c r="GU117" i="4"/>
  <c r="IV9" i="4"/>
  <c r="GU110" i="4"/>
  <c r="GV117" i="4"/>
  <c r="IV38" i="4"/>
  <c r="IV37" i="4"/>
  <c r="HB114" i="4"/>
  <c r="IV27" i="4"/>
  <c r="GY118" i="4"/>
  <c r="IV7" i="4"/>
  <c r="IV14" i="4"/>
  <c r="IV48" i="4"/>
  <c r="IV69" i="4"/>
  <c r="IV50" i="4"/>
  <c r="IV58" i="4"/>
  <c r="IV45" i="4"/>
  <c r="JB6" i="4"/>
  <c r="JA10" i="4"/>
  <c r="IW7" i="4"/>
  <c r="IX7" i="4"/>
  <c r="IV104" i="4"/>
  <c r="IV114" i="4"/>
  <c r="JA7" i="4"/>
  <c r="JC7" i="4"/>
  <c r="JD14" i="4"/>
  <c r="IW29" i="4"/>
  <c r="JB36" i="4"/>
  <c r="JC44" i="4"/>
  <c r="JE52" i="4"/>
  <c r="IX63" i="4"/>
  <c r="JB74" i="4"/>
  <c r="JE87" i="4"/>
  <c r="JA105" i="4"/>
  <c r="JC16" i="4"/>
  <c r="JD23" i="4"/>
  <c r="JE30" i="4"/>
  <c r="JD38" i="4"/>
  <c r="JE46" i="4"/>
  <c r="IY55" i="4"/>
  <c r="IY66" i="4"/>
  <c r="JA77" i="4"/>
  <c r="JC91" i="4"/>
  <c r="IZ12" i="4"/>
  <c r="JA19" i="4"/>
  <c r="JB26" i="4"/>
  <c r="JD33" i="4"/>
  <c r="JE41" i="4"/>
  <c r="IW50" i="4"/>
  <c r="IY59" i="4"/>
  <c r="JC70" i="4"/>
  <c r="JE97" i="4"/>
  <c r="JB19" i="4"/>
  <c r="JC26" i="4"/>
  <c r="JE33" i="4"/>
  <c r="IW42" i="4"/>
  <c r="JA59" i="4"/>
  <c r="JD70" i="4"/>
  <c r="IY83" i="4"/>
  <c r="IY98" i="4"/>
  <c r="JD10" i="4"/>
  <c r="JE17" i="4"/>
  <c r="IW25" i="4"/>
  <c r="IX32" i="4"/>
  <c r="IX40" i="4"/>
  <c r="IY48" i="4"/>
  <c r="JE56" i="4"/>
  <c r="IX94" i="4"/>
  <c r="JD11" i="4"/>
  <c r="JE18" i="4"/>
  <c r="IW26" i="4"/>
  <c r="IX33" i="4"/>
  <c r="JA49" i="4"/>
  <c r="IZ58" i="4"/>
  <c r="JD69" i="4"/>
  <c r="JE81" i="4"/>
  <c r="IY17" i="4"/>
  <c r="IZ24" i="4"/>
  <c r="JA31" i="4"/>
  <c r="IZ39" i="4"/>
  <c r="JB47" i="4"/>
  <c r="IW56" i="4"/>
  <c r="IX67" i="4"/>
  <c r="JC78" i="4"/>
  <c r="JE92" i="4"/>
  <c r="IZ9" i="4"/>
  <c r="JA16" i="4"/>
  <c r="JB23" i="4"/>
  <c r="JC30" i="4"/>
  <c r="JA38" i="4"/>
  <c r="JC46" i="4"/>
  <c r="IW55" i="4"/>
  <c r="JD65" i="4"/>
  <c r="IY77" i="4"/>
  <c r="IY91" i="4"/>
  <c r="IX116" i="4"/>
  <c r="IX102" i="4"/>
  <c r="IY109" i="4"/>
  <c r="IZ116" i="4"/>
  <c r="JC82" i="4"/>
  <c r="JD89" i="4"/>
  <c r="JE96" i="4"/>
  <c r="IW104" i="4"/>
  <c r="IX111" i="4"/>
  <c r="IY118" i="4"/>
  <c r="JD114" i="4"/>
  <c r="JC60" i="4"/>
  <c r="JD67" i="4"/>
  <c r="IW82" i="4"/>
  <c r="IX89" i="4"/>
  <c r="IY96" i="4"/>
  <c r="JA110" i="4"/>
  <c r="JB117" i="4"/>
  <c r="JB38" i="4"/>
  <c r="JC45" i="4"/>
  <c r="JD52" i="4"/>
  <c r="JE59" i="4"/>
  <c r="IW67" i="4"/>
  <c r="IX74" i="4"/>
  <c r="IY81" i="4"/>
  <c r="IZ88" i="4"/>
  <c r="JA95" i="4"/>
  <c r="JB102" i="4"/>
  <c r="JC109" i="4"/>
  <c r="JD116" i="4"/>
  <c r="IX107" i="4"/>
  <c r="IY114" i="4"/>
  <c r="JD118" i="4"/>
  <c r="IZ67" i="4"/>
  <c r="JB81" i="4"/>
  <c r="JD95" i="4"/>
  <c r="JE102" i="4"/>
  <c r="IW110" i="4"/>
  <c r="IX117" i="4"/>
  <c r="CV66" i="4"/>
  <c r="CW73" i="4"/>
  <c r="CX80" i="4"/>
  <c r="CQ95" i="4"/>
  <c r="CR102" i="4"/>
  <c r="CS109" i="4"/>
  <c r="CY117" i="4"/>
  <c r="CX90" i="4"/>
  <c r="CQ8" i="4"/>
  <c r="CS22" i="4"/>
  <c r="CV43" i="4"/>
  <c r="CW50" i="4"/>
  <c r="CX57" i="4"/>
  <c r="CQ72" i="4"/>
  <c r="CR79" i="4"/>
  <c r="CT93" i="4"/>
  <c r="CU100" i="4"/>
  <c r="CR115" i="4"/>
  <c r="ER60" i="4"/>
  <c r="ER107" i="4"/>
  <c r="ER89" i="4"/>
  <c r="ER104" i="4"/>
  <c r="ER42" i="4"/>
  <c r="ER62" i="4"/>
  <c r="ES98" i="4"/>
  <c r="ER98" i="4"/>
  <c r="CS116" i="4"/>
  <c r="EX22" i="4"/>
  <c r="ES50" i="4"/>
  <c r="ER50" i="4"/>
  <c r="FA14" i="4"/>
  <c r="ET17" i="4"/>
  <c r="EX47" i="4"/>
  <c r="ER99" i="4"/>
  <c r="EV24" i="4"/>
  <c r="EX9" i="4"/>
  <c r="ER115" i="4"/>
  <c r="ES11" i="4"/>
  <c r="ES118" i="4"/>
  <c r="ER118" i="4"/>
  <c r="ET11" i="4"/>
  <c r="EY46" i="4"/>
  <c r="EV89" i="4"/>
  <c r="GT11" i="4"/>
  <c r="EV74" i="4"/>
  <c r="FA109" i="4"/>
  <c r="ES117" i="4"/>
  <c r="EY56" i="4"/>
  <c r="EZ63" i="4"/>
  <c r="ET85" i="4"/>
  <c r="EU92" i="4"/>
  <c r="EW106" i="4"/>
  <c r="EX18" i="4"/>
  <c r="EY25" i="4"/>
  <c r="ES47" i="4"/>
  <c r="EV68" i="4"/>
  <c r="EX82" i="4"/>
  <c r="EY89" i="4"/>
  <c r="FA103" i="4"/>
  <c r="ES111" i="4"/>
  <c r="ET118" i="4"/>
  <c r="EV21" i="4"/>
  <c r="EU78" i="4"/>
  <c r="EX99" i="4"/>
  <c r="FA9" i="4"/>
  <c r="ET24" i="4"/>
  <c r="EZ66" i="4"/>
  <c r="ET88" i="4"/>
  <c r="EV102" i="4"/>
  <c r="EU40" i="4"/>
  <c r="EW54" i="4"/>
  <c r="EZ75" i="4"/>
  <c r="ES90" i="4"/>
  <c r="EV111" i="4"/>
  <c r="EY53" i="4"/>
  <c r="FA67" i="4"/>
  <c r="ES75" i="4"/>
  <c r="ET82" i="4"/>
  <c r="EY117" i="4"/>
  <c r="GT55" i="4"/>
  <c r="GT110" i="4"/>
  <c r="GU17" i="4"/>
  <c r="GV27" i="4"/>
  <c r="GT39" i="4"/>
  <c r="GT95" i="4"/>
  <c r="GU10" i="4"/>
  <c r="HA27" i="4"/>
  <c r="GT32" i="4"/>
  <c r="GU19" i="4"/>
  <c r="GU34" i="4"/>
  <c r="GT112" i="4"/>
  <c r="HB5" i="4"/>
  <c r="HC12" i="4"/>
  <c r="GU40" i="4"/>
  <c r="GT40" i="4"/>
  <c r="GT61" i="4"/>
  <c r="GU109" i="4"/>
  <c r="GT109" i="4"/>
  <c r="HA15" i="4"/>
  <c r="HC23" i="4"/>
  <c r="GT69" i="4"/>
  <c r="GU114" i="4"/>
  <c r="GT114" i="4"/>
  <c r="GU14" i="4"/>
  <c r="GZ21" i="4"/>
  <c r="HB8" i="4"/>
  <c r="HC15" i="4"/>
  <c r="GW24" i="4"/>
  <c r="GU72" i="4"/>
  <c r="GT72" i="4"/>
  <c r="GV85" i="4"/>
  <c r="GV15" i="4"/>
  <c r="GV23" i="4"/>
  <c r="GX27" i="4"/>
  <c r="GY34" i="4"/>
  <c r="HB55" i="4"/>
  <c r="HC62" i="4"/>
  <c r="GV77" i="4"/>
  <c r="GU39" i="4"/>
  <c r="GX60" i="4"/>
  <c r="GZ74" i="4"/>
  <c r="HA81" i="4"/>
  <c r="HB88" i="4"/>
  <c r="GX96" i="4"/>
  <c r="GZ35" i="4"/>
  <c r="HC56" i="4"/>
  <c r="GU64" i="4"/>
  <c r="GV71" i="4"/>
  <c r="GZ36" i="4"/>
  <c r="HB50" i="4"/>
  <c r="GW79" i="4"/>
  <c r="GX86" i="4"/>
  <c r="GY93" i="4"/>
  <c r="GZ102" i="4"/>
  <c r="HA44" i="4"/>
  <c r="GU66" i="4"/>
  <c r="GV73" i="4"/>
  <c r="GX87" i="4"/>
  <c r="GY94" i="4"/>
  <c r="GU104" i="4"/>
  <c r="GZ30" i="4"/>
  <c r="HA37" i="4"/>
  <c r="HC51" i="4"/>
  <c r="GU59" i="4"/>
  <c r="GX80" i="4"/>
  <c r="GZ94" i="4"/>
  <c r="GW104" i="4"/>
  <c r="HB61" i="4"/>
  <c r="GU111" i="4"/>
  <c r="GZ32" i="4"/>
  <c r="HB46" i="4"/>
  <c r="HC53" i="4"/>
  <c r="GU61" i="4"/>
  <c r="GV68" i="4"/>
  <c r="GW75" i="4"/>
  <c r="GX82" i="4"/>
  <c r="GW97" i="4"/>
  <c r="GX108" i="4"/>
  <c r="GV107" i="4"/>
  <c r="GZ96" i="4"/>
  <c r="IV25" i="4"/>
  <c r="HC110" i="4"/>
  <c r="GU118" i="4"/>
  <c r="GZ108" i="4"/>
  <c r="IV16" i="4"/>
  <c r="IV22" i="4"/>
  <c r="IV33" i="4"/>
  <c r="GU115" i="4"/>
  <c r="IV49" i="4"/>
  <c r="IV77" i="4"/>
  <c r="IV61" i="4"/>
  <c r="IV63" i="4"/>
  <c r="JB7" i="4"/>
  <c r="IV103" i="4"/>
  <c r="IV91" i="4"/>
  <c r="IW8" i="4"/>
  <c r="IV108" i="4"/>
  <c r="IY8" i="4"/>
  <c r="IV87" i="4"/>
  <c r="IV94" i="4"/>
  <c r="JC8" i="4"/>
  <c r="JC15" i="4"/>
  <c r="JD22" i="4"/>
  <c r="JE29" i="4"/>
  <c r="JD45" i="4"/>
  <c r="JE53" i="4"/>
  <c r="IW76" i="4"/>
  <c r="JC89" i="4"/>
  <c r="JE109" i="4"/>
  <c r="JC24" i="4"/>
  <c r="JD31" i="4"/>
  <c r="JD39" i="4"/>
  <c r="JE47" i="4"/>
  <c r="JA56" i="4"/>
  <c r="JB67" i="4"/>
  <c r="IY79" i="4"/>
  <c r="JA93" i="4"/>
  <c r="IZ20" i="4"/>
  <c r="JD34" i="4"/>
  <c r="JE42" i="4"/>
  <c r="IX51" i="4"/>
  <c r="JB60" i="4"/>
  <c r="IW72" i="4"/>
  <c r="JE84" i="4"/>
  <c r="IX100" i="4"/>
  <c r="JA20" i="4"/>
  <c r="JB27" i="4"/>
  <c r="JE34" i="4"/>
  <c r="IX43" i="4"/>
  <c r="IY51" i="4"/>
  <c r="JE60" i="4"/>
  <c r="IX72" i="4"/>
  <c r="IW85" i="4"/>
  <c r="JB100" i="4"/>
  <c r="JC11" i="4"/>
  <c r="JE25" i="4"/>
  <c r="IW33" i="4"/>
  <c r="IX41" i="4"/>
  <c r="IZ49" i="4"/>
  <c r="IY58" i="4"/>
  <c r="JA69" i="4"/>
  <c r="JC81" i="4"/>
  <c r="JC12" i="4"/>
  <c r="JD19" i="4"/>
  <c r="JE26" i="4"/>
  <c r="IY34" i="4"/>
  <c r="IZ42" i="4"/>
  <c r="IX71" i="4"/>
  <c r="JC83" i="4"/>
  <c r="JD98" i="4"/>
  <c r="IY25" i="4"/>
  <c r="IZ32" i="4"/>
  <c r="JB48" i="4"/>
  <c r="IX57" i="4"/>
  <c r="JA68" i="4"/>
  <c r="JC94" i="4"/>
  <c r="IY10" i="4"/>
  <c r="IZ17" i="4"/>
  <c r="JA24" i="4"/>
  <c r="JB31" i="4"/>
  <c r="JB39" i="4"/>
  <c r="IX56" i="4"/>
  <c r="IY67" i="4"/>
  <c r="JD78" i="4"/>
  <c r="IW93" i="4"/>
  <c r="JE95" i="4"/>
  <c r="IW103" i="4"/>
  <c r="IX110" i="4"/>
  <c r="IY117" i="4"/>
  <c r="JB83" i="4"/>
  <c r="JD97" i="4"/>
  <c r="JE104" i="4"/>
  <c r="IW112" i="4"/>
  <c r="JB108" i="4"/>
  <c r="JC115" i="4"/>
  <c r="JB61" i="4"/>
  <c r="JC68" i="4"/>
  <c r="JD75" i="4"/>
  <c r="IW90" i="4"/>
  <c r="IX97" i="4"/>
  <c r="IY104" i="4"/>
  <c r="IZ111" i="4"/>
  <c r="JA118" i="4"/>
  <c r="JA39" i="4"/>
  <c r="JB46" i="4"/>
  <c r="JD60" i="4"/>
  <c r="IX82" i="4"/>
  <c r="IY89" i="4"/>
  <c r="IZ96" i="4"/>
  <c r="JA103" i="4"/>
  <c r="JB110" i="4"/>
  <c r="JC117" i="4"/>
  <c r="IW108" i="4"/>
  <c r="IX115" i="4"/>
  <c r="IW54" i="4"/>
  <c r="IX61" i="4"/>
  <c r="IY68" i="4"/>
  <c r="JA82" i="4"/>
  <c r="JC96" i="4"/>
  <c r="JD103" i="4"/>
  <c r="JE110" i="4"/>
  <c r="IW118" i="4"/>
  <c r="ES49" i="4"/>
  <c r="ER49" i="4"/>
  <c r="ES105" i="4"/>
  <c r="ER105" i="4"/>
  <c r="CR117" i="4"/>
  <c r="ER87" i="4"/>
  <c r="ER44" i="4"/>
  <c r="ER51" i="4"/>
  <c r="ER79" i="4"/>
  <c r="ER11" i="4"/>
  <c r="ER56" i="4"/>
  <c r="ER114" i="4"/>
  <c r="ES109" i="4"/>
  <c r="ER109" i="4"/>
  <c r="EY54" i="4"/>
  <c r="FA68" i="4"/>
  <c r="ES76" i="4"/>
  <c r="EY118" i="4"/>
  <c r="EU11" i="4"/>
  <c r="EW25" i="4"/>
  <c r="EV82" i="4"/>
  <c r="EX96" i="4"/>
  <c r="FA117" i="4"/>
  <c r="EW50" i="4"/>
  <c r="EX57" i="4"/>
  <c r="EY64" i="4"/>
  <c r="FA78" i="4"/>
  <c r="ES86" i="4"/>
  <c r="EU5" i="4"/>
  <c r="EV12" i="4"/>
  <c r="EU69" i="4"/>
  <c r="EV76" i="4"/>
  <c r="EY97" i="4"/>
  <c r="EU22" i="4"/>
  <c r="EX43" i="4"/>
  <c r="EY50" i="4"/>
  <c r="FA64" i="4"/>
  <c r="EW100" i="4"/>
  <c r="EY114" i="4"/>
  <c r="EW53" i="4"/>
  <c r="FA81" i="4"/>
  <c r="ES89" i="4"/>
  <c r="ET41" i="4"/>
  <c r="EW62" i="4"/>
  <c r="EX69" i="4"/>
  <c r="EY76" i="4"/>
  <c r="EZ83" i="4"/>
  <c r="EU112" i="4"/>
  <c r="EV40" i="4"/>
  <c r="EW47" i="4"/>
  <c r="EX54" i="4"/>
  <c r="EY61" i="4"/>
  <c r="ES83" i="4"/>
  <c r="ET90" i="4"/>
  <c r="EV104" i="4"/>
  <c r="GT17" i="4"/>
  <c r="GZ29" i="4"/>
  <c r="GU53" i="4"/>
  <c r="GT53" i="4"/>
  <c r="GU18" i="4"/>
  <c r="GT48" i="4"/>
  <c r="GU42" i="4"/>
  <c r="GT42" i="4"/>
  <c r="GT83" i="4"/>
  <c r="GT117" i="4"/>
  <c r="GT35" i="4"/>
  <c r="HC22" i="4"/>
  <c r="GT37" i="4"/>
  <c r="GT96" i="4"/>
  <c r="HA9" i="4"/>
  <c r="HB26" i="4"/>
  <c r="GT67" i="4"/>
  <c r="GT108" i="4"/>
  <c r="GW28" i="4"/>
  <c r="GX35" i="4"/>
  <c r="GU78" i="4"/>
  <c r="HA25" i="4"/>
  <c r="HC39" i="4"/>
  <c r="GW61" i="4"/>
  <c r="GX68" i="4"/>
  <c r="GY75" i="4"/>
  <c r="GZ82" i="4"/>
  <c r="HA97" i="4"/>
  <c r="HA108" i="4"/>
  <c r="GY36" i="4"/>
  <c r="GZ43" i="4"/>
  <c r="HB57" i="4"/>
  <c r="HC64" i="4"/>
  <c r="GV79" i="4"/>
  <c r="GY102" i="4"/>
  <c r="GY37" i="4"/>
  <c r="HC65" i="4"/>
  <c r="GU73" i="4"/>
  <c r="GV80" i="4"/>
  <c r="HA52" i="4"/>
  <c r="HC66" i="4"/>
  <c r="GU74" i="4"/>
  <c r="GV81" i="4"/>
  <c r="HA105" i="4"/>
  <c r="GX24" i="4"/>
  <c r="GY31" i="4"/>
  <c r="HA45" i="4"/>
  <c r="HC59" i="4"/>
  <c r="GU67" i="4"/>
  <c r="GV74" i="4"/>
  <c r="GX88" i="4"/>
  <c r="GX41" i="4"/>
  <c r="GY48" i="4"/>
  <c r="HC76" i="4"/>
  <c r="GU84" i="4"/>
  <c r="GV91" i="4"/>
  <c r="GW19" i="4"/>
  <c r="GZ40" i="4"/>
  <c r="HA47" i="4"/>
  <c r="HB54" i="4"/>
  <c r="GU69" i="4"/>
  <c r="GV76" i="4"/>
  <c r="GW83" i="4"/>
  <c r="GX90" i="4"/>
  <c r="HC111" i="4"/>
  <c r="GU108" i="4"/>
  <c r="GV115" i="4"/>
  <c r="HA111" i="4"/>
  <c r="HC118" i="4"/>
  <c r="GW117" i="4"/>
  <c r="GZ116" i="4"/>
  <c r="IV23" i="4"/>
  <c r="GV113" i="4"/>
  <c r="IV64" i="4"/>
  <c r="IV59" i="4"/>
  <c r="IV66" i="4"/>
  <c r="IV41" i="4"/>
  <c r="IV46" i="4"/>
  <c r="JD8" i="4"/>
  <c r="IV83" i="4"/>
  <c r="JD5" i="4"/>
  <c r="JB9" i="4"/>
  <c r="IY5" i="4"/>
  <c r="IZ5" i="4"/>
  <c r="IV102" i="4"/>
  <c r="IW10" i="4"/>
  <c r="JA9" i="4"/>
  <c r="JB16" i="4"/>
  <c r="JC23" i="4"/>
  <c r="JD30" i="4"/>
  <c r="JC38" i="4"/>
  <c r="JD46" i="4"/>
  <c r="IX55" i="4"/>
  <c r="JE65" i="4"/>
  <c r="IZ77" i="4"/>
  <c r="IZ11" i="4"/>
  <c r="JA18" i="4"/>
  <c r="JB25" i="4"/>
  <c r="JC32" i="4"/>
  <c r="JD40" i="4"/>
  <c r="JE48" i="4"/>
  <c r="JC57" i="4"/>
  <c r="IW69" i="4"/>
  <c r="IW81" i="4"/>
  <c r="IY95" i="4"/>
  <c r="IX14" i="4"/>
  <c r="IY21" i="4"/>
  <c r="IZ28" i="4"/>
  <c r="JD35" i="4"/>
  <c r="IW44" i="4"/>
  <c r="IX52" i="4"/>
  <c r="JA73" i="4"/>
  <c r="JC86" i="4"/>
  <c r="JA28" i="4"/>
  <c r="IW36" i="4"/>
  <c r="IX44" i="4"/>
  <c r="IY52" i="4"/>
  <c r="IY62" i="4"/>
  <c r="JC73" i="4"/>
  <c r="JD86" i="4"/>
  <c r="IY103" i="4"/>
  <c r="JB12" i="4"/>
  <c r="JC19" i="4"/>
  <c r="IW34" i="4"/>
  <c r="IZ50" i="4"/>
  <c r="JB59" i="4"/>
  <c r="IW71" i="4"/>
  <c r="IZ98" i="4"/>
  <c r="JB13" i="4"/>
  <c r="JD27" i="4"/>
  <c r="IY35" i="4"/>
  <c r="IZ43" i="4"/>
  <c r="JA51" i="4"/>
  <c r="IY61" i="4"/>
  <c r="JB72" i="4"/>
  <c r="JA85" i="4"/>
  <c r="IW101" i="4"/>
  <c r="IW19" i="4"/>
  <c r="IX26" i="4"/>
  <c r="IZ33" i="4"/>
  <c r="JA41" i="4"/>
  <c r="JB49" i="4"/>
  <c r="JB58" i="4"/>
  <c r="JE69" i="4"/>
  <c r="IY82" i="4"/>
  <c r="JB96" i="4"/>
  <c r="IX11" i="4"/>
  <c r="IY18" i="4"/>
  <c r="IZ25" i="4"/>
  <c r="JA32" i="4"/>
  <c r="JC48" i="4"/>
  <c r="JB68" i="4"/>
  <c r="JB80" i="4"/>
  <c r="JD94" i="4"/>
  <c r="JE103" i="4"/>
  <c r="IW111" i="4"/>
  <c r="IX118" i="4"/>
  <c r="JA84" i="4"/>
  <c r="JB91" i="4"/>
  <c r="JE112" i="4"/>
  <c r="JA109" i="4"/>
  <c r="JB116" i="4"/>
  <c r="JA62" i="4"/>
  <c r="JB69" i="4"/>
  <c r="JC76" i="4"/>
  <c r="JE90" i="4"/>
  <c r="IW98" i="4"/>
  <c r="IX105" i="4"/>
  <c r="IY112" i="4"/>
  <c r="IY33" i="4"/>
  <c r="IZ40" i="4"/>
  <c r="JA47" i="4"/>
  <c r="JB54" i="4"/>
  <c r="JC61" i="4"/>
  <c r="JD68" i="4"/>
  <c r="JE75" i="4"/>
  <c r="IW83" i="4"/>
  <c r="IY97" i="4"/>
  <c r="IZ104" i="4"/>
  <c r="JA111" i="4"/>
  <c r="JB118" i="4"/>
  <c r="JE108" i="4"/>
  <c r="IW116" i="4"/>
  <c r="JE54" i="4"/>
  <c r="IW62" i="4"/>
  <c r="IX69" i="4"/>
  <c r="IY76" i="4"/>
  <c r="IZ83" i="4"/>
  <c r="JA90" i="4"/>
  <c r="JB97" i="4"/>
  <c r="JD111" i="4"/>
  <c r="JE118" i="4"/>
  <c r="AL101" i="4"/>
  <c r="AL98" i="4"/>
  <c r="AL107" i="4"/>
  <c r="AL60" i="4"/>
  <c r="AR48" i="4"/>
  <c r="AS72" i="4"/>
  <c r="AL99" i="4"/>
  <c r="AL110" i="4"/>
  <c r="AL17" i="4"/>
  <c r="AL15" i="4"/>
  <c r="AL24" i="4"/>
  <c r="AR45" i="4"/>
  <c r="AL56" i="4"/>
  <c r="AU66" i="4"/>
  <c r="AL97" i="4"/>
  <c r="AL78" i="4"/>
  <c r="AL102" i="4"/>
  <c r="AL72" i="4"/>
  <c r="AL100" i="4"/>
  <c r="AL108" i="4"/>
  <c r="AM55" i="4"/>
  <c r="AQ70" i="4"/>
  <c r="AN42" i="4"/>
  <c r="AQ67" i="4"/>
  <c r="AL75" i="4"/>
  <c r="AL73" i="4"/>
  <c r="AL64" i="4"/>
  <c r="AL86" i="4"/>
  <c r="AL84" i="4"/>
  <c r="AL62" i="4"/>
  <c r="AS45" i="4"/>
  <c r="AT48" i="4"/>
  <c r="AL22" i="4"/>
  <c r="AL88" i="4"/>
  <c r="AS63" i="4"/>
  <c r="AL45" i="4"/>
  <c r="AL77" i="4"/>
  <c r="AL91" i="4"/>
  <c r="AL106" i="4"/>
  <c r="AL93" i="4"/>
  <c r="AL104" i="4"/>
  <c r="AS77" i="4"/>
  <c r="AU43" i="4"/>
  <c r="AL20" i="4"/>
  <c r="AQ41" i="4"/>
  <c r="AN52" i="4"/>
  <c r="AL71" i="4"/>
  <c r="AL82" i="4"/>
  <c r="AL47" i="4"/>
  <c r="AL57" i="4"/>
  <c r="AL68" i="4"/>
  <c r="AL96" i="4"/>
  <c r="AL54" i="4"/>
  <c r="AM65" i="4"/>
  <c r="AL87" i="4"/>
  <c r="AL41" i="4"/>
  <c r="AL51" i="4"/>
  <c r="AL48" i="4"/>
  <c r="AL95" i="4"/>
  <c r="AL92" i="4"/>
  <c r="AL18" i="4"/>
  <c r="AM20" i="4"/>
  <c r="AQ73" i="4"/>
  <c r="AQ64" i="4"/>
  <c r="AL12" i="4"/>
  <c r="AL44" i="4"/>
  <c r="AL65" i="4"/>
  <c r="AL76" i="4"/>
  <c r="AL21" i="4"/>
  <c r="AL66" i="4"/>
  <c r="AL83" i="4"/>
  <c r="AL80" i="4"/>
  <c r="AL89" i="4"/>
  <c r="AL52" i="4"/>
  <c r="AN47" i="4"/>
  <c r="AN84" i="4"/>
  <c r="AL19" i="4"/>
  <c r="AL58" i="4"/>
  <c r="AL69" i="4"/>
  <c r="AL79" i="4"/>
  <c r="AL50" i="4"/>
  <c r="AL61" i="4"/>
  <c r="AM48" i="4"/>
  <c r="AL23" i="4"/>
  <c r="AO65" i="4"/>
  <c r="AP12" i="4"/>
  <c r="AL53" i="4"/>
  <c r="AL55" i="4"/>
  <c r="AL42" i="4"/>
  <c r="AL63" i="4"/>
  <c r="AL74" i="4"/>
  <c r="AL85" i="4"/>
  <c r="AL49" i="4"/>
  <c r="AL59" i="4"/>
  <c r="AL70" i="4"/>
  <c r="AL81" i="4"/>
  <c r="AQ50" i="4"/>
  <c r="AU59" i="4"/>
  <c r="AO12" i="4"/>
  <c r="AM100" i="4"/>
  <c r="AS44" i="4"/>
  <c r="AU100" i="4"/>
  <c r="AU60" i="4"/>
  <c r="AT108" i="4"/>
  <c r="AU108" i="4"/>
  <c r="AT68" i="4"/>
  <c r="AR12" i="4"/>
  <c r="AN44" i="4"/>
  <c r="AP100" i="4"/>
  <c r="AS52" i="4"/>
  <c r="AM84" i="4"/>
  <c r="AQ20" i="4"/>
  <c r="AS7" i="4"/>
  <c r="AP60" i="4"/>
  <c r="AS116" i="4"/>
  <c r="AR56" i="4"/>
  <c r="AT115" i="4"/>
  <c r="AM41" i="4"/>
  <c r="AO49" i="4"/>
  <c r="AT18" i="4"/>
  <c r="AO13" i="4"/>
  <c r="AQ21" i="4"/>
  <c r="AN25" i="4"/>
  <c r="AN23" i="4"/>
  <c r="AQ13" i="4"/>
  <c r="AS21" i="4"/>
  <c r="AS43" i="4"/>
  <c r="AU55" i="4"/>
  <c r="AP47" i="4"/>
  <c r="AQ69" i="4"/>
  <c r="AO87" i="4"/>
  <c r="AQ95" i="4"/>
  <c r="AR99" i="4"/>
  <c r="AQ52" i="4"/>
  <c r="AT84" i="4"/>
  <c r="AU69" i="4"/>
  <c r="AS54" i="4"/>
  <c r="AM60" i="4"/>
  <c r="AP116" i="4"/>
  <c r="AN60" i="4"/>
  <c r="AQ116" i="4"/>
  <c r="AQ72" i="4"/>
  <c r="AO74" i="4"/>
  <c r="AR15" i="4"/>
  <c r="AO17" i="4"/>
  <c r="AT15" i="4"/>
  <c r="AQ17" i="4"/>
  <c r="AR112" i="4"/>
  <c r="AU17" i="4"/>
  <c r="AM22" i="4"/>
  <c r="AM42" i="4"/>
  <c r="AT16" i="4"/>
  <c r="AO15" i="4"/>
  <c r="AQ23" i="4"/>
  <c r="AS56" i="4"/>
  <c r="AO54" i="4"/>
  <c r="AO67" i="4"/>
  <c r="AM69" i="4"/>
  <c r="AP82" i="4"/>
  <c r="AR90" i="4"/>
  <c r="AQ78" i="4"/>
  <c r="AS86" i="4"/>
  <c r="AU94" i="4"/>
  <c r="AP43" i="4"/>
  <c r="AR51" i="4"/>
  <c r="AN111" i="4"/>
  <c r="AS69" i="4"/>
  <c r="AS23" i="4"/>
  <c r="AR40" i="4"/>
  <c r="AN45" i="4"/>
  <c r="AS53" i="4"/>
  <c r="AN58" i="4"/>
  <c r="AS70" i="4"/>
  <c r="AQ55" i="4"/>
  <c r="AS75" i="4"/>
  <c r="AM59" i="4"/>
  <c r="AR46" i="4"/>
  <c r="AU74" i="4"/>
  <c r="AP109" i="4"/>
  <c r="AP96" i="4"/>
  <c r="AS115" i="4"/>
  <c r="AQ92" i="4"/>
  <c r="AU71" i="4"/>
  <c r="AQ62" i="4"/>
  <c r="AT76" i="4"/>
  <c r="AS12" i="4"/>
  <c r="AO73" i="4"/>
  <c r="AM13" i="4"/>
  <c r="AO21" i="4"/>
  <c r="AT23" i="4"/>
  <c r="AN19" i="4"/>
  <c r="AQ14" i="4"/>
  <c r="AS22" i="4"/>
  <c r="AT46" i="4"/>
  <c r="AO55" i="4"/>
  <c r="AU46" i="4"/>
  <c r="AM50" i="4"/>
  <c r="AP55" i="4"/>
  <c r="AM75" i="4"/>
  <c r="AT51" i="4"/>
  <c r="AO61" i="4"/>
  <c r="AN43" i="4"/>
  <c r="AP51" i="4"/>
  <c r="AU62" i="4"/>
  <c r="AQ53" i="4"/>
  <c r="AO70" i="4"/>
  <c r="AM110" i="4"/>
  <c r="AU85" i="4"/>
  <c r="AM89" i="4"/>
  <c r="AQ97" i="4"/>
  <c r="AN75" i="4"/>
  <c r="AP83" i="4"/>
  <c r="AR91" i="4"/>
  <c r="AU105" i="4"/>
  <c r="AT97" i="4"/>
  <c r="AR107" i="4"/>
  <c r="AM99" i="4"/>
  <c r="AQ105" i="4"/>
  <c r="AS113" i="4"/>
  <c r="AT44" i="4"/>
  <c r="AN20" i="4"/>
  <c r="AQ66" i="4"/>
  <c r="AN76" i="4"/>
  <c r="AO76" i="4"/>
  <c r="AN13" i="4"/>
  <c r="AP21" i="4"/>
  <c r="AM25" i="4"/>
  <c r="AU18" i="4"/>
  <c r="AM23" i="4"/>
  <c r="AP13" i="4"/>
  <c r="AR21" i="4"/>
  <c r="AO25" i="4"/>
  <c r="AM15" i="4"/>
  <c r="AO23" i="4"/>
  <c r="AQ43" i="4"/>
  <c r="AO46" i="4"/>
  <c r="AT45" i="4"/>
  <c r="AM71" i="4"/>
  <c r="AN97" i="4"/>
  <c r="AQ82" i="4"/>
  <c r="AS90" i="4"/>
  <c r="AT77" i="4"/>
  <c r="AN89" i="4"/>
  <c r="AU77" i="4"/>
  <c r="AM81" i="4"/>
  <c r="AO89" i="4"/>
  <c r="AR74" i="4"/>
  <c r="AT82" i="4"/>
  <c r="AN95" i="4"/>
  <c r="AT113" i="4"/>
  <c r="AN17" i="4"/>
  <c r="AS15" i="4"/>
  <c r="AP17" i="4"/>
  <c r="AU15" i="4"/>
  <c r="AM19" i="4"/>
  <c r="AQ63" i="4"/>
  <c r="AO40" i="4"/>
  <c r="AQ48" i="4"/>
  <c r="AO50" i="4"/>
  <c r="AU75" i="4"/>
  <c r="AP105" i="4"/>
  <c r="AT100" i="4"/>
  <c r="AQ15" i="4"/>
  <c r="AN22" i="4"/>
  <c r="AS19" i="4"/>
  <c r="AN14" i="4"/>
  <c r="AP22" i="4"/>
  <c r="AU19" i="4"/>
  <c r="AP14" i="4"/>
  <c r="AR22" i="4"/>
  <c r="AU16" i="4"/>
  <c r="AM21" i="4"/>
  <c r="AO58" i="4"/>
  <c r="AM47" i="4"/>
  <c r="AS58" i="4"/>
  <c r="AN102" i="4"/>
  <c r="AQ86" i="4"/>
  <c r="AS94" i="4"/>
  <c r="AN88" i="4"/>
  <c r="AP101" i="4"/>
  <c r="AO83" i="4"/>
  <c r="AQ91" i="4"/>
  <c r="AT112" i="4"/>
  <c r="AU107" i="4"/>
  <c r="AT92" i="4"/>
  <c r="AQ19" i="4"/>
  <c r="AU42" i="4"/>
  <c r="AP18" i="4"/>
  <c r="AS13" i="4"/>
  <c r="AU21" i="4"/>
  <c r="AT64" i="4"/>
  <c r="AO78" i="4"/>
  <c r="AM66" i="4"/>
  <c r="AS67" i="4"/>
  <c r="AN110" i="4"/>
  <c r="AM80" i="4"/>
  <c r="AO88" i="4"/>
  <c r="AS104" i="4"/>
  <c r="AU112" i="4"/>
  <c r="AQ12" i="4"/>
  <c r="AM68" i="4"/>
  <c r="AU92" i="4"/>
  <c r="AQ59" i="4"/>
  <c r="AT85" i="4"/>
  <c r="AM44" i="4"/>
  <c r="AN92" i="4"/>
  <c r="AO100" i="4"/>
  <c r="AR76" i="4"/>
  <c r="AU22" i="4"/>
  <c r="AR13" i="4"/>
  <c r="AT21" i="4"/>
  <c r="AN101" i="4"/>
  <c r="AS85" i="4"/>
  <c r="AU93" i="4"/>
  <c r="AP99" i="4"/>
  <c r="AR97" i="4"/>
  <c r="AS97" i="4"/>
  <c r="AU96" i="4"/>
  <c r="AU115" i="4"/>
  <c r="AO20" i="4"/>
  <c r="AM108" i="4"/>
  <c r="AO84" i="4"/>
  <c r="AS14" i="4"/>
  <c r="AR85" i="4"/>
  <c r="AT93" i="4"/>
  <c r="AS103" i="4"/>
  <c r="AS107" i="4"/>
  <c r="AT60" i="4"/>
  <c r="AO57" i="4"/>
  <c r="AR65" i="4"/>
  <c r="AQ61" i="4"/>
  <c r="AR102" i="4"/>
  <c r="AU68" i="4"/>
  <c r="AU104" i="4"/>
  <c r="AQ40" i="4"/>
  <c r="AM64" i="4"/>
  <c r="AN48" i="4"/>
  <c r="AO69" i="4"/>
  <c r="AQ71" i="4"/>
  <c r="AT103" i="4"/>
  <c r="AR109" i="4"/>
  <c r="AP16" i="4"/>
  <c r="AU14" i="4"/>
  <c r="AM18" i="4"/>
  <c r="AR16" i="4"/>
  <c r="AO18" i="4"/>
  <c r="AR47" i="4"/>
  <c r="AS47" i="4"/>
  <c r="AU70" i="4"/>
  <c r="AQ49" i="4"/>
  <c r="AQ57" i="4"/>
  <c r="AM63" i="4"/>
  <c r="AT40" i="4"/>
  <c r="AP53" i="4"/>
  <c r="AT79" i="4"/>
  <c r="AN91" i="4"/>
  <c r="AS80" i="4"/>
  <c r="AU88" i="4"/>
  <c r="AM93" i="4"/>
  <c r="AR41" i="4"/>
  <c r="AT49" i="4"/>
  <c r="AQ81" i="4"/>
  <c r="AS89" i="4"/>
  <c r="AO79" i="4"/>
  <c r="AQ87" i="4"/>
  <c r="AS95" i="4"/>
  <c r="AO45" i="4"/>
  <c r="AS78" i="4"/>
  <c r="AU86" i="4"/>
  <c r="AM90" i="4"/>
  <c r="AP75" i="4"/>
  <c r="AR83" i="4"/>
  <c r="AT91" i="4"/>
  <c r="AR114" i="4"/>
  <c r="AT14" i="4"/>
  <c r="AQ16" i="4"/>
  <c r="AN18" i="4"/>
  <c r="AS16" i="4"/>
  <c r="AT25" i="4"/>
  <c r="AN49" i="4"/>
  <c r="AU47" i="4"/>
  <c r="AM51" i="4"/>
  <c r="AQ54" i="4"/>
  <c r="AS65" i="4"/>
  <c r="AP42" i="4"/>
  <c r="AR50" i="4"/>
  <c r="AQ77" i="4"/>
  <c r="AR53" i="4"/>
  <c r="AP81" i="4"/>
  <c r="AR89" i="4"/>
  <c r="AO82" i="4"/>
  <c r="AQ90" i="4"/>
  <c r="AM104" i="4"/>
  <c r="AT80" i="4"/>
  <c r="AN93" i="4"/>
  <c r="AO16" i="4"/>
  <c r="AN15" i="4"/>
  <c r="AP23" i="4"/>
  <c r="AS17" i="4"/>
  <c r="AT41" i="4"/>
  <c r="AU41" i="4"/>
  <c r="AM46" i="4"/>
  <c r="AU51" i="4"/>
  <c r="AM74" i="4"/>
  <c r="AO56" i="4"/>
  <c r="AO63" i="4"/>
  <c r="AN98" i="4"/>
  <c r="AO109" i="4"/>
  <c r="AO99" i="4"/>
  <c r="AP97" i="4"/>
  <c r="AU80" i="4"/>
  <c r="AM85" i="4"/>
  <c r="AO93" i="4"/>
  <c r="AN71" i="4"/>
  <c r="AP79" i="4"/>
  <c r="AR87" i="4"/>
  <c r="AT95" i="4"/>
  <c r="AO71" i="4"/>
  <c r="AQ79" i="4"/>
  <c r="AS87" i="4"/>
  <c r="AU95" i="4"/>
  <c r="AT99" i="4"/>
  <c r="AT111" i="4"/>
  <c r="AN77" i="4"/>
  <c r="AP85" i="4"/>
  <c r="AR93" i="4"/>
  <c r="AP114" i="4"/>
  <c r="AS48" i="4"/>
  <c r="AU79" i="4"/>
  <c r="AM83" i="4"/>
  <c r="AO91" i="4"/>
  <c r="AO105" i="4"/>
  <c r="AP76" i="4"/>
  <c r="AQ98" i="4"/>
  <c r="AT72" i="4"/>
  <c r="AN85" i="4"/>
  <c r="AP93" i="4"/>
  <c r="AU72" i="4"/>
  <c r="AM77" i="4"/>
  <c r="AO85" i="4"/>
  <c r="AQ93" i="4"/>
  <c r="AT78" i="4"/>
  <c r="AN90" i="4"/>
  <c r="AT98" i="4"/>
  <c r="AM101" i="4"/>
  <c r="AT109" i="4"/>
  <c r="AT20" i="4"/>
  <c r="AP52" i="4"/>
  <c r="AS108" i="4"/>
  <c r="AQ117" i="4"/>
  <c r="AU12" i="4"/>
  <c r="AT106" i="4"/>
  <c r="AQ96" i="4"/>
  <c r="AR101" i="4"/>
  <c r="AP74" i="4"/>
  <c r="AR82" i="4"/>
  <c r="AT90" i="4"/>
  <c r="AP104" i="4"/>
  <c r="AQ74" i="4"/>
  <c r="AS82" i="4"/>
  <c r="AU90" i="4"/>
  <c r="AM95" i="4"/>
  <c r="AQ104" i="4"/>
  <c r="AN72" i="4"/>
  <c r="AP80" i="4"/>
  <c r="AR88" i="4"/>
  <c r="AT96" i="4"/>
  <c r="AU101" i="4"/>
  <c r="AN106" i="4"/>
  <c r="AR113" i="4"/>
  <c r="AQ103" i="4"/>
  <c r="AP111" i="4"/>
  <c r="AM52" i="4"/>
  <c r="AR92" i="4"/>
  <c r="AR60" i="4"/>
  <c r="AS109" i="4"/>
  <c r="AU117" i="4"/>
  <c r="AP115" i="4"/>
  <c r="AQ118" i="4"/>
  <c r="AQ68" i="4"/>
  <c r="AR68" i="4"/>
  <c r="AN100" i="4"/>
  <c r="AS68" i="4"/>
  <c r="AQ100" i="4"/>
  <c r="AU44" i="4"/>
  <c r="AO44" i="4"/>
  <c r="AU13" i="4"/>
  <c r="AM17" i="4"/>
  <c r="AR19" i="4"/>
  <c r="AM14" i="4"/>
  <c r="AO22" i="4"/>
  <c r="AT19" i="4"/>
  <c r="AM24" i="4"/>
  <c r="AQ22" i="4"/>
  <c r="AO24" i="4"/>
  <c r="AQ18" i="4"/>
  <c r="AT13" i="4"/>
  <c r="AU25" i="4"/>
  <c r="AR42" i="4"/>
  <c r="AT50" i="4"/>
  <c r="AS42" i="4"/>
  <c r="AU50" i="4"/>
  <c r="AP40" i="4"/>
  <c r="AQ45" i="4"/>
  <c r="AR58" i="4"/>
  <c r="AM56" i="4"/>
  <c r="AT62" i="4"/>
  <c r="AS57" i="4"/>
  <c r="AN63" i="4"/>
  <c r="AU45" i="4"/>
  <c r="AM49" i="4"/>
  <c r="AS64" i="4"/>
  <c r="AP58" i="4"/>
  <c r="AR66" i="4"/>
  <c r="AT74" i="4"/>
  <c r="AN87" i="4"/>
  <c r="AP95" i="4"/>
  <c r="AN99" i="4"/>
  <c r="AU83" i="4"/>
  <c r="AM88" i="4"/>
  <c r="AO96" i="4"/>
  <c r="AO101" i="4"/>
  <c r="AN70" i="4"/>
  <c r="AP78" i="4"/>
  <c r="AR86" i="4"/>
  <c r="AT94" i="4"/>
  <c r="AP98" i="4"/>
  <c r="AS81" i="4"/>
  <c r="AU89" i="4"/>
  <c r="AM94" i="4"/>
  <c r="AR59" i="4"/>
  <c r="AT67" i="4"/>
  <c r="AN80" i="4"/>
  <c r="AP88" i="4"/>
  <c r="AR96" i="4"/>
  <c r="AS101" i="4"/>
  <c r="AM72" i="4"/>
  <c r="AO80" i="4"/>
  <c r="AQ88" i="4"/>
  <c r="AS96" i="4"/>
  <c r="AT101" i="4"/>
  <c r="AM106" i="4"/>
  <c r="AT73" i="4"/>
  <c r="AN86" i="4"/>
  <c r="AP94" i="4"/>
  <c r="AP103" i="4"/>
  <c r="AM109" i="4"/>
  <c r="AS79" i="4"/>
  <c r="AU87" i="4"/>
  <c r="AM91" i="4"/>
  <c r="AM105" i="4"/>
  <c r="AO102" i="4"/>
  <c r="AQ110" i="4"/>
  <c r="AS118" i="4"/>
  <c r="AT104" i="4"/>
  <c r="AS110" i="4"/>
  <c r="AU118" i="4"/>
  <c r="AP118" i="4"/>
  <c r="AM111" i="4"/>
  <c r="AP68" i="4"/>
  <c r="AU76" i="4"/>
  <c r="AP20" i="4"/>
  <c r="AS76" i="4"/>
  <c r="AM76" i="4"/>
  <c r="AU24" i="4"/>
  <c r="AT17" i="4"/>
  <c r="AO62" i="4"/>
  <c r="AT24" i="4"/>
  <c r="AQ58" i="4"/>
  <c r="AS62" i="4"/>
  <c r="AS41" i="4"/>
  <c r="AU49" i="4"/>
  <c r="AU54" i="4"/>
  <c r="AP59" i="4"/>
  <c r="AN55" i="4"/>
  <c r="AP63" i="4"/>
  <c r="AR71" i="4"/>
  <c r="AS106" i="4"/>
  <c r="AN74" i="4"/>
  <c r="AN104" i="4"/>
  <c r="AP56" i="4"/>
  <c r="AR64" i="4"/>
  <c r="AR70" i="4"/>
  <c r="AQ75" i="4"/>
  <c r="AS83" i="4"/>
  <c r="AU91" i="4"/>
  <c r="AM96" i="4"/>
  <c r="AM98" i="4"/>
  <c r="AO106" i="4"/>
  <c r="AQ114" i="4"/>
  <c r="AS114" i="4"/>
  <c r="AU111" i="4"/>
  <c r="AR84" i="4"/>
  <c r="AT52" i="4"/>
  <c r="AO108" i="4"/>
  <c r="AQ108" i="4"/>
  <c r="AS25" i="4"/>
  <c r="AO19" i="4"/>
  <c r="AR14" i="4"/>
  <c r="AT22" i="4"/>
  <c r="AN41" i="4"/>
  <c r="AN54" i="4"/>
  <c r="AQ65" i="4"/>
  <c r="AP57" i="4"/>
  <c r="AO53" i="4"/>
  <c r="AS46" i="4"/>
  <c r="AN59" i="4"/>
  <c r="AP67" i="4"/>
  <c r="AR75" i="4"/>
  <c r="AT83" i="4"/>
  <c r="AN96" i="4"/>
  <c r="AQ102" i="4"/>
  <c r="AN79" i="4"/>
  <c r="AP87" i="4"/>
  <c r="AR95" i="4"/>
  <c r="AO104" i="4"/>
  <c r="AT110" i="4"/>
  <c r="AN53" i="4"/>
  <c r="AP61" i="4"/>
  <c r="AR69" i="4"/>
  <c r="AT102" i="4"/>
  <c r="AP107" i="4"/>
  <c r="AU102" i="4"/>
  <c r="AQ107" i="4"/>
  <c r="AR104" i="4"/>
  <c r="AO72" i="4"/>
  <c r="AQ80" i="4"/>
  <c r="AS88" i="4"/>
  <c r="AQ106" i="4"/>
  <c r="AU98" i="4"/>
  <c r="AM103" i="4"/>
  <c r="AO111" i="4"/>
  <c r="AR105" i="4"/>
  <c r="AQ111" i="4"/>
  <c r="AS60" i="4"/>
  <c r="AP84" i="4"/>
  <c r="AS18" i="4"/>
  <c r="AU23" i="4"/>
  <c r="AR17" i="4"/>
  <c r="AM16" i="4"/>
  <c r="AP24" i="4"/>
  <c r="AR18" i="4"/>
  <c r="AN40" i="4"/>
  <c r="AP48" i="4"/>
  <c r="AR63" i="4"/>
  <c r="AR25" i="4"/>
  <c r="AT59" i="4"/>
  <c r="AS55" i="4"/>
  <c r="AN61" i="4"/>
  <c r="AU58" i="4"/>
  <c r="AP64" i="4"/>
  <c r="AO59" i="4"/>
  <c r="AQ42" i="4"/>
  <c r="AS50" i="4"/>
  <c r="AS61" i="4"/>
  <c r="AO66" i="4"/>
  <c r="AN64" i="4"/>
  <c r="AP72" i="4"/>
  <c r="AR80" i="4"/>
  <c r="AT88" i="4"/>
  <c r="AT71" i="4"/>
  <c r="AN83" i="4"/>
  <c r="AP91" i="4"/>
  <c r="AQ99" i="4"/>
  <c r="AR111" i="4"/>
  <c r="AN57" i="4"/>
  <c r="AP65" i="4"/>
  <c r="AR73" i="4"/>
  <c r="AT81" i="4"/>
  <c r="AN94" i="4"/>
  <c r="AS73" i="4"/>
  <c r="AU81" i="4"/>
  <c r="AM86" i="4"/>
  <c r="AO94" i="4"/>
  <c r="AO103" i="4"/>
  <c r="AP71" i="4"/>
  <c r="AR79" i="4"/>
  <c r="AT87" i="4"/>
  <c r="AU99" i="4"/>
  <c r="AO77" i="4"/>
  <c r="AQ85" i="4"/>
  <c r="AS93" i="4"/>
  <c r="AM102" i="4"/>
  <c r="AT114" i="4"/>
  <c r="AU103" i="4"/>
  <c r="AM107" i="4"/>
  <c r="AP102" i="4"/>
  <c r="AR110" i="4"/>
  <c r="AT118" i="4"/>
  <c r="AQ115" i="4"/>
  <c r="AS112" i="4"/>
  <c r="AQ60" i="4"/>
  <c r="AT116" i="4"/>
  <c r="AN24" i="4"/>
  <c r="AP15" i="4"/>
  <c r="AR23" i="4"/>
  <c r="AR24" i="4"/>
  <c r="AT53" i="4"/>
  <c r="AM61" i="4"/>
  <c r="AT66" i="4"/>
  <c r="AO64" i="4"/>
  <c r="AR54" i="4"/>
  <c r="AU65" i="4"/>
  <c r="AQ47" i="4"/>
  <c r="AQ56" i="4"/>
  <c r="AT56" i="4"/>
  <c r="AN69" i="4"/>
  <c r="AP77" i="4"/>
  <c r="AM97" i="4"/>
  <c r="AO98" i="4"/>
  <c r="AT75" i="4"/>
  <c r="AS105" i="4"/>
  <c r="AP112" i="4"/>
  <c r="AN62" i="4"/>
  <c r="AP70" i="4"/>
  <c r="AR78" i="4"/>
  <c r="AT86" i="4"/>
  <c r="AR98" i="4"/>
  <c r="AS98" i="4"/>
  <c r="AN67" i="4"/>
  <c r="AM73" i="4"/>
  <c r="AO81" i="4"/>
  <c r="AQ89" i="4"/>
  <c r="AU97" i="4"/>
  <c r="AS99" i="4"/>
  <c r="AP106" i="4"/>
  <c r="AQ109" i="4"/>
  <c r="AS117" i="4"/>
  <c r="AT117" i="4"/>
  <c r="AT12" i="4"/>
  <c r="AO92" i="4"/>
  <c r="AM92" i="4"/>
  <c r="AP19" i="4"/>
  <c r="AM54" i="4"/>
  <c r="AT42" i="4"/>
  <c r="AS66" i="4"/>
  <c r="AR61" i="4"/>
  <c r="AO43" i="4"/>
  <c r="AQ51" i="4"/>
  <c r="AT61" i="4"/>
  <c r="AN73" i="4"/>
  <c r="AR72" i="4"/>
  <c r="AT54" i="4"/>
  <c r="AN66" i="4"/>
  <c r="AU110" i="4"/>
  <c r="AU73" i="4"/>
  <c r="AM78" i="4"/>
  <c r="AO86" i="4"/>
  <c r="AQ94" i="4"/>
  <c r="AN109" i="4"/>
  <c r="AN103" i="4"/>
  <c r="AQ113" i="4"/>
  <c r="AS20" i="4"/>
  <c r="AM12" i="4"/>
  <c r="AN68" i="4"/>
  <c r="AQ44" i="4"/>
  <c r="AN12" i="4"/>
  <c r="AN16" i="4"/>
  <c r="AQ24" i="4"/>
  <c r="AP25" i="4"/>
  <c r="AS59" i="4"/>
  <c r="AN65" i="4"/>
  <c r="AU56" i="4"/>
  <c r="AP62" i="4"/>
  <c r="AM40" i="4"/>
  <c r="AO48" i="4"/>
  <c r="AT57" i="4"/>
  <c r="AR57" i="4"/>
  <c r="AT65" i="4"/>
  <c r="AN78" i="4"/>
  <c r="AP86" i="4"/>
  <c r="AR94" i="4"/>
  <c r="AP69" i="4"/>
  <c r="AR77" i="4"/>
  <c r="AU106" i="4"/>
  <c r="AT58" i="4"/>
  <c r="AS111" i="4"/>
  <c r="AU78" i="4"/>
  <c r="AM82" i="4"/>
  <c r="AO90" i="4"/>
  <c r="AQ101" i="4"/>
  <c r="AN107" i="4"/>
  <c r="AU109" i="4"/>
  <c r="AR117" i="4"/>
  <c r="AO110" i="4"/>
  <c r="AR118" i="4"/>
  <c r="AS100" i="4"/>
  <c r="AQ84" i="4"/>
  <c r="AO68" i="4"/>
  <c r="AN21" i="4"/>
  <c r="AU63" i="4"/>
  <c r="AT55" i="4"/>
  <c r="AN56" i="4"/>
  <c r="AR67" i="4"/>
  <c r="AU40" i="4"/>
  <c r="AM45" i="4"/>
  <c r="AM58" i="4"/>
  <c r="AP54" i="4"/>
  <c r="AR62" i="4"/>
  <c r="AT70" i="4"/>
  <c r="AN82" i="4"/>
  <c r="AP90" i="4"/>
  <c r="AP73" i="4"/>
  <c r="AR81" i="4"/>
  <c r="AT89" i="4"/>
  <c r="AS102" i="4"/>
  <c r="AO107" i="4"/>
  <c r="AR55" i="4"/>
  <c r="AT63" i="4"/>
  <c r="AT105" i="4"/>
  <c r="AQ112" i="4"/>
  <c r="AO75" i="4"/>
  <c r="AQ83" i="4"/>
  <c r="AS91" i="4"/>
  <c r="AT69" i="4"/>
  <c r="AN81" i="4"/>
  <c r="AP89" i="4"/>
  <c r="AR115" i="4"/>
  <c r="AS74" i="4"/>
  <c r="AU82" i="4"/>
  <c r="AM87" i="4"/>
  <c r="AO95" i="4"/>
  <c r="AO97" i="4"/>
  <c r="AU113" i="4"/>
  <c r="AR44" i="4"/>
  <c r="AP44" i="4"/>
  <c r="AR100" i="4"/>
  <c r="AT8" i="4"/>
  <c r="AP9" i="4"/>
  <c r="AU6" i="4"/>
  <c r="AU10" i="4"/>
  <c r="AU11" i="4"/>
  <c r="AU5" i="4"/>
  <c r="AU9" i="4"/>
  <c r="AU7" i="4"/>
  <c r="AU8" i="4"/>
  <c r="AR5" i="4"/>
  <c r="AQ5" i="4"/>
  <c r="AS5" i="4"/>
  <c r="AL6" i="4"/>
  <c r="AL5" i="4"/>
  <c r="AL8" i="4"/>
  <c r="AL7" i="4"/>
  <c r="AM10" i="4"/>
  <c r="AL10" i="4"/>
  <c r="AL9" i="4"/>
  <c r="AL11" i="4"/>
  <c r="AM6" i="4"/>
  <c r="AO6" i="4"/>
  <c r="AP11" i="4"/>
  <c r="AN10" i="4"/>
  <c r="AR9" i="4"/>
  <c r="AS11" i="4"/>
  <c r="AN6" i="4"/>
  <c r="AO5" i="4"/>
  <c r="AP7" i="4"/>
  <c r="AQ8" i="4"/>
  <c r="AO8" i="4"/>
  <c r="AQ6" i="4"/>
  <c r="AQ7" i="4"/>
  <c r="AT6" i="4"/>
  <c r="AP5" i="4"/>
  <c r="BN5" i="4"/>
  <c r="BE5" i="4" s="1"/>
  <c r="BN7" i="1"/>
  <c r="BE7" i="1" s="1"/>
  <c r="BN17" i="1"/>
  <c r="BE17" i="1" s="1"/>
  <c r="BN19" i="1"/>
  <c r="BE19" i="1" s="1"/>
  <c r="BN16" i="1"/>
  <c r="BE16" i="1" s="1"/>
  <c r="BN21" i="1"/>
  <c r="BE21" i="1" s="1"/>
  <c r="BN18" i="1"/>
  <c r="BE18" i="1" s="1"/>
  <c r="BN20" i="1"/>
  <c r="BE20" i="1" s="1"/>
  <c r="BN9" i="1"/>
  <c r="BE9" i="1" s="1"/>
  <c r="BN25" i="1"/>
  <c r="BE25" i="1" s="1"/>
  <c r="BN6" i="1"/>
  <c r="BE6" i="1" s="1"/>
  <c r="BN22" i="1"/>
  <c r="BE22" i="1" s="1"/>
  <c r="BN6" i="4"/>
  <c r="BE6" i="4" s="1"/>
  <c r="BN14" i="1"/>
  <c r="BE14" i="1" s="1"/>
  <c r="BN27" i="1"/>
  <c r="BE27" i="1" s="1"/>
  <c r="BN8" i="1"/>
  <c r="BE8" i="1" s="1"/>
  <c r="BN24" i="1"/>
  <c r="BE24" i="1" s="1"/>
  <c r="BN30" i="1"/>
  <c r="BE30" i="1" s="1"/>
  <c r="BN13" i="1"/>
  <c r="BE13" i="1" s="1"/>
  <c r="BN29" i="1"/>
  <c r="BE29" i="1" s="1"/>
  <c r="BN10" i="1"/>
  <c r="BE10" i="1" s="1"/>
  <c r="BN26" i="1"/>
  <c r="BE26" i="1" s="1"/>
  <c r="BN23" i="1"/>
  <c r="BE23" i="1" s="1"/>
  <c r="BN11" i="1"/>
  <c r="BE11" i="1" s="1"/>
  <c r="BN15" i="1"/>
  <c r="BE15" i="1" s="1"/>
  <c r="BN31" i="1"/>
  <c r="BE31" i="1" s="1"/>
  <c r="BN12" i="1"/>
  <c r="BE12" i="1" s="1"/>
  <c r="BN28" i="1"/>
  <c r="BE28" i="1" s="1"/>
  <c r="AR6" i="4"/>
  <c r="AR10" i="4"/>
  <c r="AM7" i="4"/>
  <c r="AM11" i="4"/>
  <c r="AQ10" i="4"/>
  <c r="AR7" i="4"/>
  <c r="AR11" i="4"/>
  <c r="AS9" i="4"/>
  <c r="AT11" i="4"/>
  <c r="AM8" i="4"/>
  <c r="AO11" i="4"/>
  <c r="AN5" i="4"/>
  <c r="AN7" i="4"/>
  <c r="AN11" i="4"/>
  <c r="AT10" i="4"/>
  <c r="AN8" i="4"/>
  <c r="AO10" i="4"/>
  <c r="AT7" i="4"/>
  <c r="AO9" i="4"/>
  <c r="AS6" i="4"/>
  <c r="AN9" i="4"/>
  <c r="AQ9" i="4"/>
  <c r="AS8" i="4"/>
  <c r="AP10" i="4"/>
  <c r="AT5" i="4"/>
  <c r="AP8" i="4"/>
  <c r="AO7" i="4"/>
  <c r="AQ11" i="4"/>
  <c r="AP6" i="4"/>
  <c r="AR8" i="4"/>
  <c r="AS10" i="4"/>
  <c r="AT9" i="4"/>
  <c r="AM9" i="4"/>
  <c r="AM5" i="4"/>
  <c r="QT28" i="1" l="1"/>
  <c r="QR8" i="1"/>
  <c r="QR11" i="1"/>
  <c r="QR16" i="1"/>
  <c r="QV28" i="1"/>
  <c r="MD65" i="4"/>
  <c r="QU28" i="1"/>
  <c r="QS18" i="1"/>
  <c r="QS9" i="1"/>
  <c r="PO5" i="1"/>
  <c r="PQ5" i="1" s="1" a="1"/>
  <c r="PQ5" i="1" s="1"/>
  <c r="PN5" i="1" s="1"/>
  <c r="QS15" i="1"/>
  <c r="QS16" i="1"/>
  <c r="MD108" i="4"/>
  <c r="QS22" i="1"/>
  <c r="QT20" i="1"/>
  <c r="MD29" i="4"/>
  <c r="QU11" i="1"/>
  <c r="MD51" i="4"/>
  <c r="QT16" i="1"/>
  <c r="MD76" i="4"/>
  <c r="QR24" i="1"/>
  <c r="MD105" i="4"/>
  <c r="QS29" i="1"/>
  <c r="MD77" i="4"/>
  <c r="QS24" i="1"/>
  <c r="MD103" i="4"/>
  <c r="QX28" i="1"/>
  <c r="MD5" i="4"/>
  <c r="QR5" i="1"/>
  <c r="MD18" i="4"/>
  <c r="QS8" i="1"/>
  <c r="MD68" i="4"/>
  <c r="QU21" i="1"/>
  <c r="MD80" i="4"/>
  <c r="QV24" i="1"/>
  <c r="MD66" i="4"/>
  <c r="QS21" i="1"/>
  <c r="MD78" i="4"/>
  <c r="QT24" i="1"/>
  <c r="MD96" i="4"/>
  <c r="QU27" i="1"/>
  <c r="MD113" i="4"/>
  <c r="QS31" i="1"/>
  <c r="MD79" i="4"/>
  <c r="QU24" i="1"/>
  <c r="MD30" i="4"/>
  <c r="QV11" i="1"/>
  <c r="MD56" i="4"/>
  <c r="QR18" i="1"/>
  <c r="GR10" i="1"/>
  <c r="DS10" i="1"/>
  <c r="DS30" i="1"/>
  <c r="AT31" i="1"/>
  <c r="DS31" i="1"/>
  <c r="JQ31" i="1"/>
  <c r="MP31" i="1"/>
  <c r="GR31" i="1"/>
  <c r="GR5" i="1"/>
  <c r="JQ5" i="1"/>
  <c r="MP5" i="1"/>
  <c r="AL43" i="4"/>
  <c r="CP107" i="4"/>
  <c r="CZ107" i="4" s="1"/>
  <c r="CF107" i="4" s="1"/>
  <c r="DU107" i="4" s="1"/>
  <c r="CP91" i="4"/>
  <c r="CZ91" i="4" s="1"/>
  <c r="CF91" i="4" s="1"/>
  <c r="DU91" i="4" s="1"/>
  <c r="ER25" i="4"/>
  <c r="FB25" i="4" s="1"/>
  <c r="EH25" i="4" s="1"/>
  <c r="FW25" i="4" s="1"/>
  <c r="ER22" i="4"/>
  <c r="FB22" i="4" s="1"/>
  <c r="EH22" i="4" s="1"/>
  <c r="FW22" i="4" s="1"/>
  <c r="CP98" i="4"/>
  <c r="CZ98" i="4" s="1"/>
  <c r="CF98" i="4" s="1"/>
  <c r="DU98" i="4" s="1"/>
  <c r="CP97" i="4"/>
  <c r="CZ97" i="4" s="1"/>
  <c r="CF97" i="4" s="1"/>
  <c r="DU97" i="4" s="1"/>
  <c r="AL103" i="4"/>
  <c r="AV103" i="4" s="1"/>
  <c r="AB103" i="4" s="1"/>
  <c r="FB87" i="4"/>
  <c r="EH87" i="4" s="1"/>
  <c r="FW87" i="4" s="1"/>
  <c r="HU26" i="1" s="1"/>
  <c r="CP95" i="4"/>
  <c r="CZ95" i="4" s="1"/>
  <c r="CF95" i="4" s="1"/>
  <c r="DU95" i="4" s="1"/>
  <c r="FB113" i="4"/>
  <c r="EH113" i="4" s="1"/>
  <c r="FW113" i="4" s="1"/>
  <c r="HV31" i="1" s="1"/>
  <c r="FB48" i="4"/>
  <c r="EH48" i="4" s="1"/>
  <c r="FW48" i="4" s="1"/>
  <c r="CZ87" i="4"/>
  <c r="CF87" i="4" s="1"/>
  <c r="DU87" i="4" s="1"/>
  <c r="FB70" i="4"/>
  <c r="EH70" i="4" s="1"/>
  <c r="FW70" i="4" s="1"/>
  <c r="FB105" i="4"/>
  <c r="EH105" i="4" s="1"/>
  <c r="FW105" i="4" s="1"/>
  <c r="HV29" i="1" s="1"/>
  <c r="HD33" i="4"/>
  <c r="GJ33" i="4" s="1"/>
  <c r="HY33" i="4" s="1"/>
  <c r="FB89" i="4"/>
  <c r="EH89" i="4" s="1"/>
  <c r="FW89" i="4" s="1"/>
  <c r="HW26" i="1" s="1"/>
  <c r="HD17" i="4"/>
  <c r="GJ17" i="4" s="1"/>
  <c r="HY17" i="4" s="1"/>
  <c r="FB98" i="4"/>
  <c r="EH98" i="4" s="1"/>
  <c r="FW98" i="4" s="1"/>
  <c r="HV28" i="1" s="1"/>
  <c r="HD109" i="4"/>
  <c r="GJ109" i="4" s="1"/>
  <c r="HD99" i="4"/>
  <c r="GJ99" i="4" s="1"/>
  <c r="JF101" i="4"/>
  <c r="IL101" i="4" s="1"/>
  <c r="KA101" i="4" s="1"/>
  <c r="FB111" i="4"/>
  <c r="EH111" i="4" s="1"/>
  <c r="FW111" i="4" s="1"/>
  <c r="HX30" i="1" s="1"/>
  <c r="HD11" i="4"/>
  <c r="GJ11" i="4" s="1"/>
  <c r="HY11" i="4" s="1"/>
  <c r="FB86" i="4"/>
  <c r="EH86" i="4" s="1"/>
  <c r="FW86" i="4" s="1"/>
  <c r="HZ25" i="1" s="1"/>
  <c r="FB109" i="4"/>
  <c r="EH109" i="4" s="1"/>
  <c r="FW109" i="4" s="1"/>
  <c r="HV30" i="1" s="1"/>
  <c r="HD14" i="4"/>
  <c r="GJ14" i="4" s="1"/>
  <c r="HY14" i="4" s="1"/>
  <c r="CZ8" i="4"/>
  <c r="CF8" i="4" s="1"/>
  <c r="DU8" i="4" s="1"/>
  <c r="CZ96" i="4"/>
  <c r="CF96" i="4" s="1"/>
  <c r="DU96" i="4" s="1"/>
  <c r="CZ72" i="4"/>
  <c r="CF72" i="4" s="1"/>
  <c r="DU72" i="4" s="1"/>
  <c r="JF10" i="4"/>
  <c r="IL10" i="4" s="1"/>
  <c r="KA10" i="4" s="1"/>
  <c r="HD10" i="4"/>
  <c r="GJ10" i="4" s="1"/>
  <c r="HY10" i="4" s="1"/>
  <c r="CZ15" i="4"/>
  <c r="CF15" i="4" s="1"/>
  <c r="DU15" i="4" s="1"/>
  <c r="FB107" i="4"/>
  <c r="EH107" i="4" s="1"/>
  <c r="HD69" i="4"/>
  <c r="GJ69" i="4" s="1"/>
  <c r="HY69" i="4" s="1"/>
  <c r="HD78" i="4"/>
  <c r="GJ78" i="4" s="1"/>
  <c r="HY78" i="4" s="1"/>
  <c r="HD18" i="4"/>
  <c r="GJ18" i="4" s="1"/>
  <c r="HY18" i="4" s="1"/>
  <c r="JF93" i="4"/>
  <c r="IL93" i="4" s="1"/>
  <c r="KA93" i="4" s="1"/>
  <c r="FB23" i="4"/>
  <c r="EH23" i="4" s="1"/>
  <c r="FW23" i="4" s="1"/>
  <c r="FB49" i="4"/>
  <c r="EH49" i="4" s="1"/>
  <c r="FW49" i="4" s="1"/>
  <c r="HD104" i="4"/>
  <c r="GJ104" i="4" s="1"/>
  <c r="HD58" i="4"/>
  <c r="GJ58" i="4" s="1"/>
  <c r="HY58" i="4" s="1"/>
  <c r="JF36" i="4"/>
  <c r="IL36" i="4" s="1"/>
  <c r="KA36" i="4" s="1"/>
  <c r="HD49" i="4"/>
  <c r="GJ49" i="4" s="1"/>
  <c r="HY49" i="4" s="1"/>
  <c r="FB58" i="4"/>
  <c r="EH58" i="4" s="1"/>
  <c r="FW58" i="4" s="1"/>
  <c r="FB65" i="4"/>
  <c r="EH65" i="4" s="1"/>
  <c r="FW65" i="4" s="1"/>
  <c r="HD42" i="4"/>
  <c r="GJ42" i="4" s="1"/>
  <c r="HY42" i="4" s="1"/>
  <c r="HD73" i="4"/>
  <c r="GJ73" i="4" s="1"/>
  <c r="HY73" i="4" s="1"/>
  <c r="HD114" i="4"/>
  <c r="GJ114" i="4" s="1"/>
  <c r="HD103" i="4"/>
  <c r="GJ103" i="4" s="1"/>
  <c r="CZ23" i="4"/>
  <c r="CF23" i="4" s="1"/>
  <c r="DU23" i="4" s="1"/>
  <c r="FB84" i="4"/>
  <c r="EH84" i="4" s="1"/>
  <c r="FW84" i="4" s="1"/>
  <c r="HX25" i="1" s="1"/>
  <c r="FB75" i="4"/>
  <c r="EH75" i="4" s="1"/>
  <c r="FW75" i="4" s="1"/>
  <c r="HD20" i="4"/>
  <c r="GJ20" i="4" s="1"/>
  <c r="HY20" i="4" s="1"/>
  <c r="HD106" i="4"/>
  <c r="GJ106" i="4" s="1"/>
  <c r="JF34" i="4"/>
  <c r="IL34" i="4" s="1"/>
  <c r="KA34" i="4" s="1"/>
  <c r="HD84" i="4"/>
  <c r="GJ84" i="4" s="1"/>
  <c r="FB83" i="4"/>
  <c r="EH83" i="4" s="1"/>
  <c r="FW83" i="4" s="1"/>
  <c r="HW25" i="1" s="1"/>
  <c r="HD53" i="4"/>
  <c r="GJ53" i="4" s="1"/>
  <c r="HY53" i="4" s="1"/>
  <c r="CZ64" i="4"/>
  <c r="CF64" i="4" s="1"/>
  <c r="DU64" i="4" s="1"/>
  <c r="JF44" i="4"/>
  <c r="IL44" i="4" s="1"/>
  <c r="KA44" i="4" s="1"/>
  <c r="HD40" i="4"/>
  <c r="GJ40" i="4" s="1"/>
  <c r="HY40" i="4" s="1"/>
  <c r="JF110" i="4"/>
  <c r="IL110" i="4" s="1"/>
  <c r="KA110" i="4" s="1"/>
  <c r="FB79" i="4"/>
  <c r="EH79" i="4" s="1"/>
  <c r="FW79" i="4" s="1"/>
  <c r="FB71" i="4"/>
  <c r="EH71" i="4" s="1"/>
  <c r="FW71" i="4" s="1"/>
  <c r="JF19" i="4"/>
  <c r="IL19" i="4" s="1"/>
  <c r="KA19" i="4" s="1"/>
  <c r="HD108" i="4"/>
  <c r="GJ108" i="4" s="1"/>
  <c r="HD74" i="4"/>
  <c r="GJ74" i="4" s="1"/>
  <c r="HY74" i="4" s="1"/>
  <c r="JF118" i="4"/>
  <c r="IL118" i="4" s="1"/>
  <c r="KA118" i="4" s="1"/>
  <c r="HD34" i="4"/>
  <c r="GJ34" i="4" s="1"/>
  <c r="HY34" i="4" s="1"/>
  <c r="FB118" i="4"/>
  <c r="EH118" i="4" s="1"/>
  <c r="FW118" i="4" s="1"/>
  <c r="IA31" i="1" s="1"/>
  <c r="JF50" i="4"/>
  <c r="IL50" i="4" s="1"/>
  <c r="KA50" i="4" s="1"/>
  <c r="HD51" i="4"/>
  <c r="GJ51" i="4" s="1"/>
  <c r="HY51" i="4" s="1"/>
  <c r="HD62" i="4"/>
  <c r="GJ62" i="4" s="1"/>
  <c r="HY62" i="4" s="1"/>
  <c r="FB14" i="4"/>
  <c r="EH14" i="4" s="1"/>
  <c r="FW14" i="4" s="1"/>
  <c r="FB12" i="4"/>
  <c r="EH12" i="4" s="1"/>
  <c r="FW12" i="4" s="1"/>
  <c r="FB46" i="4"/>
  <c r="EH46" i="4" s="1"/>
  <c r="FW46" i="4" s="1"/>
  <c r="JF109" i="4"/>
  <c r="IL109" i="4" s="1"/>
  <c r="KA109" i="4" s="1"/>
  <c r="HD48" i="4"/>
  <c r="GJ48" i="4" s="1"/>
  <c r="HY48" i="4" s="1"/>
  <c r="CZ56" i="4"/>
  <c r="CF56" i="4" s="1"/>
  <c r="DU56" i="4" s="1"/>
  <c r="JF66" i="4"/>
  <c r="IL66" i="4" s="1"/>
  <c r="KA66" i="4" s="1"/>
  <c r="JF48" i="4"/>
  <c r="IL48" i="4" s="1"/>
  <c r="KA48" i="4" s="1"/>
  <c r="HD35" i="4"/>
  <c r="GJ35" i="4" s="1"/>
  <c r="HY35" i="4" s="1"/>
  <c r="FB106" i="4"/>
  <c r="EH106" i="4" s="1"/>
  <c r="FW106" i="4" s="1"/>
  <c r="HW29" i="1" s="1"/>
  <c r="FB68" i="4"/>
  <c r="EH68" i="4" s="1"/>
  <c r="FW68" i="4" s="1"/>
  <c r="CZ71" i="4"/>
  <c r="CF71" i="4" s="1"/>
  <c r="DU71" i="4" s="1"/>
  <c r="CZ7" i="4"/>
  <c r="CF7" i="4" s="1"/>
  <c r="DU7" i="4" s="1"/>
  <c r="HD91" i="4"/>
  <c r="GJ91" i="4" s="1"/>
  <c r="HD65" i="4"/>
  <c r="GJ65" i="4" s="1"/>
  <c r="HY65" i="4" s="1"/>
  <c r="FB96" i="4"/>
  <c r="EH96" i="4" s="1"/>
  <c r="FW96" i="4" s="1"/>
  <c r="HX27" i="1" s="1"/>
  <c r="FB15" i="4"/>
  <c r="EH15" i="4" s="1"/>
  <c r="FW15" i="4" s="1"/>
  <c r="FB101" i="4"/>
  <c r="EH101" i="4" s="1"/>
  <c r="FW101" i="4" s="1"/>
  <c r="HY28" i="1" s="1"/>
  <c r="JF46" i="4"/>
  <c r="IL46" i="4" s="1"/>
  <c r="KA46" i="4" s="1"/>
  <c r="HD21" i="4"/>
  <c r="GJ21" i="4" s="1"/>
  <c r="HY21" i="4" s="1"/>
  <c r="FB80" i="4"/>
  <c r="EH80" i="4" s="1"/>
  <c r="FW80" i="4" s="1"/>
  <c r="FB17" i="4"/>
  <c r="EH17" i="4" s="1"/>
  <c r="FW17" i="4" s="1"/>
  <c r="CZ78" i="4"/>
  <c r="CF78" i="4" s="1"/>
  <c r="DU78" i="4" s="1"/>
  <c r="HD56" i="4"/>
  <c r="GJ56" i="4" s="1"/>
  <c r="HY56" i="4" s="1"/>
  <c r="FB42" i="4"/>
  <c r="EH42" i="4" s="1"/>
  <c r="FW42" i="4" s="1"/>
  <c r="FB102" i="4"/>
  <c r="EH102" i="4" s="1"/>
  <c r="FW102" i="4" s="1"/>
  <c r="HZ28" i="1" s="1"/>
  <c r="FB72" i="4"/>
  <c r="EH72" i="4" s="1"/>
  <c r="FW72" i="4" s="1"/>
  <c r="CZ47" i="4"/>
  <c r="CF47" i="4" s="1"/>
  <c r="DU47" i="4" s="1"/>
  <c r="CZ53" i="4"/>
  <c r="CF53" i="4" s="1"/>
  <c r="DU53" i="4" s="1"/>
  <c r="CZ99" i="4"/>
  <c r="CF99" i="4" s="1"/>
  <c r="DU99" i="4" s="1"/>
  <c r="CZ83" i="4"/>
  <c r="CF83" i="4" s="1"/>
  <c r="DU83" i="4" s="1"/>
  <c r="CZ5" i="4"/>
  <c r="CF5" i="4" s="1"/>
  <c r="CZ11" i="4"/>
  <c r="CF11" i="4" s="1"/>
  <c r="DU11" i="4" s="1"/>
  <c r="CZ103" i="4"/>
  <c r="CF103" i="4" s="1"/>
  <c r="DU103" i="4" s="1"/>
  <c r="CZ117" i="4"/>
  <c r="CF117" i="4" s="1"/>
  <c r="DU117" i="4" s="1"/>
  <c r="CZ73" i="4"/>
  <c r="CF73" i="4" s="1"/>
  <c r="DU73" i="4" s="1"/>
  <c r="CZ93" i="4"/>
  <c r="CF93" i="4" s="1"/>
  <c r="DU93" i="4" s="1"/>
  <c r="EV27" i="1" s="1"/>
  <c r="JF62" i="4"/>
  <c r="IL62" i="4" s="1"/>
  <c r="KA62" i="4" s="1"/>
  <c r="JF83" i="4"/>
  <c r="IL83" i="4" s="1"/>
  <c r="KA83" i="4" s="1"/>
  <c r="HD67" i="4"/>
  <c r="GJ67" i="4" s="1"/>
  <c r="HY67" i="4" s="1"/>
  <c r="JF108" i="4"/>
  <c r="IL108" i="4" s="1"/>
  <c r="KA108" i="4" s="1"/>
  <c r="JF33" i="4"/>
  <c r="IL33" i="4" s="1"/>
  <c r="KA33" i="4" s="1"/>
  <c r="HD61" i="4"/>
  <c r="GJ61" i="4" s="1"/>
  <c r="HY61" i="4" s="1"/>
  <c r="HD19" i="4"/>
  <c r="GJ19" i="4" s="1"/>
  <c r="HY19" i="4" s="1"/>
  <c r="FB90" i="4"/>
  <c r="EH90" i="4" s="1"/>
  <c r="FW90" i="4" s="1"/>
  <c r="HX26" i="1" s="1"/>
  <c r="JF42" i="4"/>
  <c r="IL42" i="4" s="1"/>
  <c r="KA42" i="4" s="1"/>
  <c r="HD88" i="4"/>
  <c r="GJ88" i="4" s="1"/>
  <c r="HD16" i="4"/>
  <c r="GJ16" i="4" s="1"/>
  <c r="HY16" i="4" s="1"/>
  <c r="FB103" i="4"/>
  <c r="EH103" i="4" s="1"/>
  <c r="FW103" i="4" s="1"/>
  <c r="IA28" i="1" s="1"/>
  <c r="JF102" i="4"/>
  <c r="IL102" i="4" s="1"/>
  <c r="KA102" i="4" s="1"/>
  <c r="JF49" i="4"/>
  <c r="IL49" i="4" s="1"/>
  <c r="KA49" i="4" s="1"/>
  <c r="HD98" i="4"/>
  <c r="GJ98" i="4" s="1"/>
  <c r="FB74" i="4"/>
  <c r="EH74" i="4" s="1"/>
  <c r="FW74" i="4" s="1"/>
  <c r="FB82" i="4"/>
  <c r="EH82" i="4" s="1"/>
  <c r="FW82" i="4" s="1"/>
  <c r="HV25" i="1" s="1"/>
  <c r="FB81" i="4"/>
  <c r="EH81" i="4" s="1"/>
  <c r="FW81" i="4" s="1"/>
  <c r="HU25" i="1" s="1"/>
  <c r="FB93" i="4"/>
  <c r="EH93" i="4" s="1"/>
  <c r="FW93" i="4" s="1"/>
  <c r="HU27" i="1" s="1"/>
  <c r="CZ115" i="4"/>
  <c r="CF115" i="4" s="1"/>
  <c r="DU115" i="4" s="1"/>
  <c r="CZ102" i="4"/>
  <c r="CF102" i="4" s="1"/>
  <c r="DU102" i="4" s="1"/>
  <c r="JF68" i="4"/>
  <c r="IL68" i="4" s="1"/>
  <c r="KA68" i="4" s="1"/>
  <c r="JF53" i="4"/>
  <c r="IL53" i="4" s="1"/>
  <c r="KA53" i="4" s="1"/>
  <c r="HD37" i="4"/>
  <c r="GJ37" i="4" s="1"/>
  <c r="HY37" i="4" s="1"/>
  <c r="HD52" i="4"/>
  <c r="GJ52" i="4" s="1"/>
  <c r="HY52" i="4" s="1"/>
  <c r="HD13" i="4"/>
  <c r="GJ13" i="4" s="1"/>
  <c r="HY13" i="4" s="1"/>
  <c r="JF92" i="4"/>
  <c r="IL92" i="4" s="1"/>
  <c r="KA92" i="4" s="1"/>
  <c r="JF14" i="4"/>
  <c r="JF5" i="4"/>
  <c r="IL5" i="4" s="1"/>
  <c r="KA5" i="4" s="1"/>
  <c r="HD29" i="4"/>
  <c r="GJ29" i="4" s="1"/>
  <c r="HY29" i="4" s="1"/>
  <c r="HD32" i="4"/>
  <c r="GJ32" i="4" s="1"/>
  <c r="HY32" i="4" s="1"/>
  <c r="FB43" i="4"/>
  <c r="EH43" i="4" s="1"/>
  <c r="FW43" i="4" s="1"/>
  <c r="HD102" i="4"/>
  <c r="GJ102" i="4" s="1"/>
  <c r="HD63" i="4"/>
  <c r="GJ63" i="4" s="1"/>
  <c r="HY63" i="4" s="1"/>
  <c r="FB99" i="4"/>
  <c r="EH99" i="4" s="1"/>
  <c r="FW99" i="4" s="1"/>
  <c r="HW28" i="1" s="1"/>
  <c r="FB7" i="4"/>
  <c r="EH7" i="4" s="1"/>
  <c r="FW7" i="4" s="1"/>
  <c r="FB5" i="4"/>
  <c r="EH5" i="4" s="1"/>
  <c r="FW5" i="4" s="1"/>
  <c r="JF97" i="4"/>
  <c r="IL97" i="4" s="1"/>
  <c r="KA97" i="4" s="1"/>
  <c r="JF12" i="4"/>
  <c r="IL12" i="4" s="1"/>
  <c r="KA12" i="4" s="1"/>
  <c r="JF79" i="4"/>
  <c r="IL79" i="4" s="1"/>
  <c r="KA79" i="4" s="1"/>
  <c r="JF78" i="4"/>
  <c r="IL78" i="4" s="1"/>
  <c r="KA78" i="4" s="1"/>
  <c r="HD5" i="4"/>
  <c r="GJ5" i="4" s="1"/>
  <c r="HY5" i="4" s="1"/>
  <c r="CZ88" i="4"/>
  <c r="CF88" i="4" s="1"/>
  <c r="DU88" i="4" s="1"/>
  <c r="CZ70" i="4"/>
  <c r="CF70" i="4" s="1"/>
  <c r="DU70" i="4" s="1"/>
  <c r="CZ6" i="4"/>
  <c r="CF6" i="4" s="1"/>
  <c r="DU6" i="4" s="1"/>
  <c r="CZ94" i="4"/>
  <c r="CF94" i="4" s="1"/>
  <c r="DU94" i="4" s="1"/>
  <c r="CZ54" i="4"/>
  <c r="CF54" i="4" s="1"/>
  <c r="DU54" i="4" s="1"/>
  <c r="CZ82" i="4"/>
  <c r="CF82" i="4" s="1"/>
  <c r="DU82" i="4" s="1"/>
  <c r="CZ18" i="4"/>
  <c r="CF18" i="4" s="1"/>
  <c r="DU18" i="4" s="1"/>
  <c r="EX11" i="1"/>
  <c r="CZ76" i="4"/>
  <c r="CF76" i="4" s="1"/>
  <c r="DU76" i="4" s="1"/>
  <c r="JF81" i="4"/>
  <c r="IL81" i="4" s="1"/>
  <c r="KA81" i="4" s="1"/>
  <c r="JF8" i="4"/>
  <c r="IL8" i="4" s="1"/>
  <c r="KA8" i="4" s="1"/>
  <c r="HD115" i="4"/>
  <c r="GJ115" i="4" s="1"/>
  <c r="HD59" i="4"/>
  <c r="GJ59" i="4" s="1"/>
  <c r="HY59" i="4" s="1"/>
  <c r="HD66" i="4"/>
  <c r="GJ66" i="4" s="1"/>
  <c r="HY66" i="4" s="1"/>
  <c r="FB11" i="4"/>
  <c r="EH11" i="4" s="1"/>
  <c r="FW11" i="4" s="1"/>
  <c r="JF104" i="4"/>
  <c r="IL104" i="4" s="1"/>
  <c r="KA104" i="4" s="1"/>
  <c r="JF26" i="4"/>
  <c r="IL26" i="4" s="1"/>
  <c r="KA26" i="4" s="1"/>
  <c r="JF25" i="4"/>
  <c r="IL25" i="4" s="1"/>
  <c r="KA25" i="4" s="1"/>
  <c r="HD68" i="4"/>
  <c r="GJ68" i="4" s="1"/>
  <c r="HY68" i="4" s="1"/>
  <c r="HD76" i="4"/>
  <c r="GJ76" i="4" s="1"/>
  <c r="HY76" i="4" s="1"/>
  <c r="HD12" i="4"/>
  <c r="GJ12" i="4" s="1"/>
  <c r="HY12" i="4" s="1"/>
  <c r="HD89" i="4"/>
  <c r="GJ89" i="4" s="1"/>
  <c r="FB60" i="4"/>
  <c r="EH60" i="4" s="1"/>
  <c r="FW60" i="4" s="1"/>
  <c r="JF96" i="4"/>
  <c r="IL96" i="4" s="1"/>
  <c r="KA96" i="4" s="1"/>
  <c r="JF18" i="4"/>
  <c r="IL18" i="4" s="1"/>
  <c r="KA18" i="4" s="1"/>
  <c r="JF41" i="4"/>
  <c r="IL41" i="4" s="1"/>
  <c r="KA41" i="4" s="1"/>
  <c r="HD96" i="4"/>
  <c r="GJ96" i="4" s="1"/>
  <c r="HD87" i="4"/>
  <c r="GJ87" i="4" s="1"/>
  <c r="HD57" i="4"/>
  <c r="GJ57" i="4" s="1"/>
  <c r="HY57" i="4" s="1"/>
  <c r="FB95" i="4"/>
  <c r="EH95" i="4" s="1"/>
  <c r="FW95" i="4" s="1"/>
  <c r="HW27" i="1" s="1"/>
  <c r="JF113" i="4"/>
  <c r="IL113" i="4" s="1"/>
  <c r="KA113" i="4" s="1"/>
  <c r="HD113" i="4"/>
  <c r="GJ113" i="4" s="1"/>
  <c r="FB40" i="4"/>
  <c r="EH40" i="4" s="1"/>
  <c r="FW40" i="4" s="1"/>
  <c r="FB54" i="4"/>
  <c r="EH54" i="4" s="1"/>
  <c r="FW54" i="4" s="1"/>
  <c r="FB108" i="4"/>
  <c r="EH108" i="4" s="1"/>
  <c r="FW108" i="4" s="1"/>
  <c r="HU30" i="1" s="1"/>
  <c r="FB6" i="4"/>
  <c r="EH6" i="4" s="1"/>
  <c r="FW6" i="4" s="1"/>
  <c r="FB73" i="4"/>
  <c r="EH73" i="4" s="1"/>
  <c r="FW73" i="4" s="1"/>
  <c r="FB61" i="4"/>
  <c r="EH61" i="4" s="1"/>
  <c r="FW61" i="4" s="1"/>
  <c r="HD105" i="4"/>
  <c r="GJ105" i="4" s="1"/>
  <c r="HD93" i="4"/>
  <c r="GJ93" i="4" s="1"/>
  <c r="JF99" i="4"/>
  <c r="IL99" i="4" s="1"/>
  <c r="KA99" i="4" s="1"/>
  <c r="JF35" i="4"/>
  <c r="IL35" i="4" s="1"/>
  <c r="KA35" i="4" s="1"/>
  <c r="JF38" i="4"/>
  <c r="IL38" i="4" s="1"/>
  <c r="KA38" i="4" s="1"/>
  <c r="HD83" i="4"/>
  <c r="GJ83" i="4" s="1"/>
  <c r="HD97" i="4"/>
  <c r="GJ97" i="4" s="1"/>
  <c r="HD82" i="4"/>
  <c r="GJ82" i="4" s="1"/>
  <c r="HD80" i="4"/>
  <c r="GJ80" i="4" s="1"/>
  <c r="HY80" i="4" s="1"/>
  <c r="FB63" i="4"/>
  <c r="EH63" i="4" s="1"/>
  <c r="FW63" i="4" s="1"/>
  <c r="FB19" i="4"/>
  <c r="EH19" i="4" s="1"/>
  <c r="FW19" i="4" s="1"/>
  <c r="CZ118" i="4"/>
  <c r="CF118" i="4" s="1"/>
  <c r="DU118" i="4" s="1"/>
  <c r="FB9" i="4"/>
  <c r="EH9" i="4" s="1"/>
  <c r="FW9" i="4" s="1"/>
  <c r="CZ50" i="4"/>
  <c r="CF50" i="4" s="1"/>
  <c r="DU50" i="4" s="1"/>
  <c r="EW11" i="1"/>
  <c r="CZ69" i="4"/>
  <c r="CF69" i="4" s="1"/>
  <c r="DU69" i="4" s="1"/>
  <c r="CZ112" i="4"/>
  <c r="CF112" i="4" s="1"/>
  <c r="DU112" i="4" s="1"/>
  <c r="CZ75" i="4"/>
  <c r="CF75" i="4" s="1"/>
  <c r="DU75" i="4" s="1"/>
  <c r="CZ12" i="4"/>
  <c r="CF12" i="4" s="1"/>
  <c r="DU12" i="4" s="1"/>
  <c r="HD26" i="4"/>
  <c r="GJ26" i="4" s="1"/>
  <c r="HY26" i="4" s="1"/>
  <c r="JF116" i="4"/>
  <c r="IL116" i="4" s="1"/>
  <c r="KA116" i="4" s="1"/>
  <c r="JF98" i="4"/>
  <c r="IL98" i="4" s="1"/>
  <c r="KA98" i="4" s="1"/>
  <c r="JF71" i="4"/>
  <c r="IL71" i="4" s="1"/>
  <c r="JF69" i="4"/>
  <c r="IL69" i="4" s="1"/>
  <c r="KA69" i="4" s="1"/>
  <c r="JF103" i="4"/>
  <c r="IL103" i="4" s="1"/>
  <c r="KA103" i="4" s="1"/>
  <c r="HD64" i="4"/>
  <c r="GJ64" i="4" s="1"/>
  <c r="HY64" i="4" s="1"/>
  <c r="HD39" i="4"/>
  <c r="GJ39" i="4" s="1"/>
  <c r="HY39" i="4" s="1"/>
  <c r="FB50" i="4"/>
  <c r="EH50" i="4" s="1"/>
  <c r="FW50" i="4" s="1"/>
  <c r="JF67" i="4"/>
  <c r="IL67" i="4" s="1"/>
  <c r="KA67" i="4" s="1"/>
  <c r="FB56" i="4"/>
  <c r="EH56" i="4" s="1"/>
  <c r="FW56" i="4" s="1"/>
  <c r="FB110" i="4"/>
  <c r="EH110" i="4" s="1"/>
  <c r="FW110" i="4" s="1"/>
  <c r="HW30" i="1" s="1"/>
  <c r="JF59" i="4"/>
  <c r="IL59" i="4" s="1"/>
  <c r="KA59" i="4" s="1"/>
  <c r="JF89" i="4"/>
  <c r="IL89" i="4" s="1"/>
  <c r="KA89" i="4" s="1"/>
  <c r="HD50" i="4"/>
  <c r="GJ50" i="4" s="1"/>
  <c r="HY50" i="4" s="1"/>
  <c r="HD7" i="4"/>
  <c r="GJ7" i="4" s="1"/>
  <c r="HY7" i="4" s="1"/>
  <c r="FB59" i="4"/>
  <c r="EH59" i="4" s="1"/>
  <c r="FW59" i="4" s="1"/>
  <c r="FB112" i="4"/>
  <c r="EH112" i="4" s="1"/>
  <c r="FW112" i="4" s="1"/>
  <c r="HU31" i="1" s="1"/>
  <c r="CZ21" i="4"/>
  <c r="CF21" i="4" s="1"/>
  <c r="DU21" i="4" s="1"/>
  <c r="JF117" i="4"/>
  <c r="IL117" i="4" s="1"/>
  <c r="KA117" i="4" s="1"/>
  <c r="JF105" i="4"/>
  <c r="IL105" i="4" s="1"/>
  <c r="KA105" i="4" s="1"/>
  <c r="JF40" i="4"/>
  <c r="IL40" i="4" s="1"/>
  <c r="KA40" i="4" s="1"/>
  <c r="JF22" i="4"/>
  <c r="IL22" i="4" s="1"/>
  <c r="KA22" i="4" s="1"/>
  <c r="HD112" i="4"/>
  <c r="GJ112" i="4" s="1"/>
  <c r="FB44" i="4"/>
  <c r="EH44" i="4" s="1"/>
  <c r="FW44" i="4" s="1"/>
  <c r="JF107" i="4"/>
  <c r="IL107" i="4" s="1"/>
  <c r="KA107" i="4" s="1"/>
  <c r="JF80" i="4"/>
  <c r="IL80" i="4" s="1"/>
  <c r="KA80" i="4" s="1"/>
  <c r="JF47" i="4"/>
  <c r="IL47" i="4" s="1"/>
  <c r="KA47" i="4" s="1"/>
  <c r="HD30" i="4"/>
  <c r="GJ30" i="4" s="1"/>
  <c r="HY30" i="4" s="1"/>
  <c r="FB66" i="4"/>
  <c r="EH66" i="4" s="1"/>
  <c r="FW66" i="4" s="1"/>
  <c r="FB97" i="4"/>
  <c r="EH97" i="4" s="1"/>
  <c r="FW97" i="4" s="1"/>
  <c r="HU28" i="1" s="1"/>
  <c r="JF114" i="4"/>
  <c r="IL114" i="4" s="1"/>
  <c r="KA114" i="4" s="1"/>
  <c r="JF87" i="4"/>
  <c r="IL87" i="4" s="1"/>
  <c r="KA87" i="4" s="1"/>
  <c r="JF23" i="4"/>
  <c r="IL23" i="4" s="1"/>
  <c r="KA23" i="4" s="1"/>
  <c r="HD107" i="4"/>
  <c r="GJ107" i="4" s="1"/>
  <c r="JF60" i="4"/>
  <c r="IL60" i="4" s="1"/>
  <c r="KA60" i="4" s="1"/>
  <c r="JF45" i="4"/>
  <c r="IL45" i="4" s="1"/>
  <c r="KA45" i="4" s="1"/>
  <c r="HD75" i="4"/>
  <c r="GJ75" i="4" s="1"/>
  <c r="HY75" i="4" s="1"/>
  <c r="HD60" i="4"/>
  <c r="GJ60" i="4" s="1"/>
  <c r="HY60" i="4" s="1"/>
  <c r="FB91" i="4"/>
  <c r="EH91" i="4" s="1"/>
  <c r="FW91" i="4" s="1"/>
  <c r="HY26" i="1" s="1"/>
  <c r="FB20" i="4"/>
  <c r="EH20" i="4" s="1"/>
  <c r="FW20" i="4" s="1"/>
  <c r="CZ16" i="4"/>
  <c r="CF16" i="4" s="1"/>
  <c r="DU16" i="4" s="1"/>
  <c r="CZ77" i="4"/>
  <c r="CF77" i="4" s="1"/>
  <c r="DU77" i="4" s="1"/>
  <c r="CZ43" i="4"/>
  <c r="CF43" i="4" s="1"/>
  <c r="DU43" i="4" s="1"/>
  <c r="CZ9" i="4"/>
  <c r="CF9" i="4" s="1"/>
  <c r="DU9" i="4" s="1"/>
  <c r="EV11" i="1"/>
  <c r="CZ51" i="4"/>
  <c r="CF51" i="4" s="1"/>
  <c r="DU51" i="4" s="1"/>
  <c r="JF84" i="4"/>
  <c r="IL84" i="4" s="1"/>
  <c r="KA84" i="4" s="1"/>
  <c r="JF82" i="4"/>
  <c r="IL82" i="4" s="1"/>
  <c r="KA82" i="4" s="1"/>
  <c r="HD22" i="4"/>
  <c r="GJ22" i="4" s="1"/>
  <c r="HY22" i="4" s="1"/>
  <c r="HD54" i="4"/>
  <c r="GJ54" i="4" s="1"/>
  <c r="HY54" i="4" s="1"/>
  <c r="JF74" i="4"/>
  <c r="IL74" i="4" s="1"/>
  <c r="KA74" i="4" s="1"/>
  <c r="JF77" i="4"/>
  <c r="IL77" i="4" s="1"/>
  <c r="KA77" i="4" s="1"/>
  <c r="JF17" i="4"/>
  <c r="IL17" i="4" s="1"/>
  <c r="KA17" i="4" s="1"/>
  <c r="JF30" i="4"/>
  <c r="IL30" i="4" s="1"/>
  <c r="KA30" i="4" s="1"/>
  <c r="HD95" i="4"/>
  <c r="GJ95" i="4" s="1"/>
  <c r="FB116" i="4"/>
  <c r="EH116" i="4" s="1"/>
  <c r="FW116" i="4" s="1"/>
  <c r="HY31" i="1" s="1"/>
  <c r="FB55" i="4"/>
  <c r="EH55" i="4" s="1"/>
  <c r="FW55" i="4" s="1"/>
  <c r="JF32" i="4"/>
  <c r="IL32" i="4" s="1"/>
  <c r="KA32" i="4" s="1"/>
  <c r="HD28" i="4"/>
  <c r="GJ28" i="4" s="1"/>
  <c r="HY28" i="4" s="1"/>
  <c r="FB51" i="4"/>
  <c r="EH51" i="4" s="1"/>
  <c r="FW51" i="4" s="1"/>
  <c r="HD8" i="4"/>
  <c r="GJ8" i="4" s="1"/>
  <c r="HY8" i="4" s="1"/>
  <c r="CZ114" i="4"/>
  <c r="CF114" i="4" s="1"/>
  <c r="DU114" i="4" s="1"/>
  <c r="JF43" i="4"/>
  <c r="IL43" i="4" s="1"/>
  <c r="KA43" i="4" s="1"/>
  <c r="JF58" i="4"/>
  <c r="IL58" i="4" s="1"/>
  <c r="KA58" i="4" s="1"/>
  <c r="JF52" i="4"/>
  <c r="IL52" i="4" s="1"/>
  <c r="KA52" i="4" s="1"/>
  <c r="HD70" i="4"/>
  <c r="GJ70" i="4" s="1"/>
  <c r="HY70" i="4" s="1"/>
  <c r="FB10" i="4"/>
  <c r="EH10" i="4" s="1"/>
  <c r="FW10" i="4" s="1"/>
  <c r="CZ63" i="4"/>
  <c r="CF63" i="4" s="1"/>
  <c r="DU63" i="4" s="1"/>
  <c r="CZ22" i="4"/>
  <c r="CF22" i="4" s="1"/>
  <c r="DU22" i="4" s="1"/>
  <c r="HD85" i="4"/>
  <c r="GJ85" i="4" s="1"/>
  <c r="HD94" i="4"/>
  <c r="GJ94" i="4" s="1"/>
  <c r="FB77" i="4"/>
  <c r="EH77" i="4" s="1"/>
  <c r="FW77" i="4" s="1"/>
  <c r="FB92" i="4"/>
  <c r="EH92" i="4" s="1"/>
  <c r="FW92" i="4" s="1"/>
  <c r="HZ26" i="1" s="1"/>
  <c r="FB88" i="4"/>
  <c r="EH88" i="4" s="1"/>
  <c r="FW88" i="4" s="1"/>
  <c r="HV26" i="1" s="1"/>
  <c r="JF61" i="4"/>
  <c r="IL61" i="4" s="1"/>
  <c r="KA61" i="4" s="1"/>
  <c r="HD81" i="4"/>
  <c r="GJ81" i="4" s="1"/>
  <c r="HD55" i="4"/>
  <c r="GJ55" i="4" s="1"/>
  <c r="HY55" i="4" s="1"/>
  <c r="HD86" i="4"/>
  <c r="GJ86" i="4" s="1"/>
  <c r="FB16" i="4"/>
  <c r="EH16" i="4" s="1"/>
  <c r="FW16" i="4" s="1"/>
  <c r="CZ68" i="4"/>
  <c r="CF68" i="4" s="1"/>
  <c r="DU68" i="4" s="1"/>
  <c r="EZ11" i="1"/>
  <c r="EY11" i="1"/>
  <c r="CZ44" i="4"/>
  <c r="CF44" i="4" s="1"/>
  <c r="DU44" i="4" s="1"/>
  <c r="CZ89" i="4"/>
  <c r="CF89" i="4" s="1"/>
  <c r="DU89" i="4" s="1"/>
  <c r="CZ10" i="4"/>
  <c r="CF10" i="4" s="1"/>
  <c r="DU10" i="4" s="1"/>
  <c r="CZ14" i="4"/>
  <c r="CF14" i="4" s="1"/>
  <c r="DU14" i="4" s="1"/>
  <c r="CZ20" i="4"/>
  <c r="CF20" i="4" s="1"/>
  <c r="DU20" i="4" s="1"/>
  <c r="CZ58" i="4"/>
  <c r="CF58" i="4" s="1"/>
  <c r="DU58" i="4" s="1"/>
  <c r="CZ106" i="4"/>
  <c r="CF106" i="4" s="1"/>
  <c r="DU106" i="4" s="1"/>
  <c r="CZ19" i="4"/>
  <c r="CF19" i="4" s="1"/>
  <c r="DU19" i="4" s="1"/>
  <c r="HD47" i="4"/>
  <c r="GJ47" i="4" s="1"/>
  <c r="HY47" i="4" s="1"/>
  <c r="CZ101" i="4"/>
  <c r="CF101" i="4" s="1"/>
  <c r="DU101" i="4" s="1"/>
  <c r="FB76" i="4"/>
  <c r="EH76" i="4" s="1"/>
  <c r="FW76" i="4" s="1"/>
  <c r="JF112" i="4"/>
  <c r="IL112" i="4" s="1"/>
  <c r="KA112" i="4" s="1"/>
  <c r="JF85" i="4"/>
  <c r="IL85" i="4" s="1"/>
  <c r="KA85" i="4" s="1"/>
  <c r="HD111" i="4"/>
  <c r="GJ111" i="4" s="1"/>
  <c r="HD72" i="4"/>
  <c r="GJ72" i="4" s="1"/>
  <c r="HY72" i="4" s="1"/>
  <c r="JF55" i="4"/>
  <c r="IL55" i="4" s="1"/>
  <c r="KA55" i="4" s="1"/>
  <c r="JF7" i="4"/>
  <c r="IL7" i="4" s="1"/>
  <c r="KA7" i="4" s="1"/>
  <c r="HD110" i="4"/>
  <c r="GJ110" i="4" s="1"/>
  <c r="HD77" i="4"/>
  <c r="GJ77" i="4" s="1"/>
  <c r="HY77" i="4" s="1"/>
  <c r="HD25" i="4"/>
  <c r="GJ25" i="4" s="1"/>
  <c r="HY25" i="4" s="1"/>
  <c r="FB45" i="4"/>
  <c r="EH45" i="4" s="1"/>
  <c r="FW45" i="4" s="1"/>
  <c r="JF57" i="4"/>
  <c r="IL57" i="4" s="1"/>
  <c r="KA57" i="4" s="1"/>
  <c r="JF21" i="4"/>
  <c r="IL21" i="4" s="1"/>
  <c r="KA21" i="4" s="1"/>
  <c r="HD43" i="4"/>
  <c r="GJ43" i="4" s="1"/>
  <c r="HY43" i="4" s="1"/>
  <c r="FB62" i="4"/>
  <c r="EH62" i="4" s="1"/>
  <c r="FW62" i="4" s="1"/>
  <c r="FB41" i="4"/>
  <c r="EH41" i="4" s="1"/>
  <c r="FW41" i="4" s="1"/>
  <c r="CZ79" i="4"/>
  <c r="CF79" i="4" s="1"/>
  <c r="DU79" i="4" s="1"/>
  <c r="CZ85" i="4"/>
  <c r="CF85" i="4" s="1"/>
  <c r="DU85" i="4" s="1"/>
  <c r="JF94" i="4"/>
  <c r="IL94" i="4" s="1"/>
  <c r="KA94" i="4" s="1"/>
  <c r="JF13" i="4"/>
  <c r="IL13" i="4" s="1"/>
  <c r="KA13" i="4" s="1"/>
  <c r="FB57" i="4"/>
  <c r="EH57" i="4" s="1"/>
  <c r="FW57" i="4" s="1"/>
  <c r="FB8" i="4"/>
  <c r="EH8" i="4" s="1"/>
  <c r="FW8" i="4" s="1"/>
  <c r="CZ48" i="4"/>
  <c r="CF48" i="4" s="1"/>
  <c r="DU48" i="4" s="1"/>
  <c r="CZ13" i="4"/>
  <c r="CF13" i="4" s="1"/>
  <c r="DU13" i="4" s="1"/>
  <c r="JF86" i="4"/>
  <c r="IL86" i="4" s="1"/>
  <c r="KA86" i="4" s="1"/>
  <c r="JF39" i="4"/>
  <c r="IL39" i="4" s="1"/>
  <c r="KA39" i="4" s="1"/>
  <c r="JF31" i="4"/>
  <c r="IL31" i="4" s="1"/>
  <c r="KA31" i="4" s="1"/>
  <c r="HD44" i="4"/>
  <c r="GJ44" i="4" s="1"/>
  <c r="HY44" i="4" s="1"/>
  <c r="CZ100" i="4"/>
  <c r="CF100" i="4" s="1"/>
  <c r="DU100" i="4" s="1"/>
  <c r="JF64" i="4"/>
  <c r="IL64" i="4" s="1"/>
  <c r="KA64" i="4" s="1"/>
  <c r="JF100" i="4"/>
  <c r="IL100" i="4" s="1"/>
  <c r="KA100" i="4" s="1"/>
  <c r="CZ55" i="4"/>
  <c r="CF55" i="4" s="1"/>
  <c r="DU55" i="4" s="1"/>
  <c r="JF70" i="4"/>
  <c r="IL70" i="4" s="1"/>
  <c r="KA70" i="4" s="1"/>
  <c r="JF91" i="4"/>
  <c r="IL91" i="4" s="1"/>
  <c r="KA91" i="4" s="1"/>
  <c r="JF11" i="4"/>
  <c r="IL11" i="4" s="1"/>
  <c r="KA11" i="4" s="1"/>
  <c r="JF75" i="4"/>
  <c r="IL75" i="4" s="1"/>
  <c r="KA75" i="4" s="1"/>
  <c r="HD92" i="4"/>
  <c r="GJ92" i="4" s="1"/>
  <c r="CZ80" i="4"/>
  <c r="CF80" i="4" s="1"/>
  <c r="DU80" i="4" s="1"/>
  <c r="CZ57" i="4"/>
  <c r="CF57" i="4" s="1"/>
  <c r="DU57" i="4" s="1"/>
  <c r="CZ90" i="4"/>
  <c r="CF90" i="4" s="1"/>
  <c r="DU90" i="4" s="1"/>
  <c r="CZ113" i="4"/>
  <c r="CF113" i="4" s="1"/>
  <c r="DU113" i="4" s="1"/>
  <c r="CZ41" i="4"/>
  <c r="CF41" i="4" s="1"/>
  <c r="DU41" i="4" s="1"/>
  <c r="CZ74" i="4"/>
  <c r="CF74" i="4" s="1"/>
  <c r="DU74" i="4" s="1"/>
  <c r="CZ66" i="4"/>
  <c r="CF66" i="4" s="1"/>
  <c r="DU66" i="4" s="1"/>
  <c r="CZ62" i="4"/>
  <c r="CF62" i="4" s="1"/>
  <c r="DU62" i="4" s="1"/>
  <c r="CZ84" i="4"/>
  <c r="CF84" i="4" s="1"/>
  <c r="DU84" i="4" s="1"/>
  <c r="CZ67" i="4"/>
  <c r="CF67" i="4" s="1"/>
  <c r="DU67" i="4" s="1"/>
  <c r="CZ17" i="4"/>
  <c r="CF17" i="4" s="1"/>
  <c r="DU17" i="4" s="1"/>
  <c r="CZ45" i="4"/>
  <c r="CF45" i="4" s="1"/>
  <c r="DU45" i="4" s="1"/>
  <c r="CZ111" i="4"/>
  <c r="CF111" i="4" s="1"/>
  <c r="DU111" i="4" s="1"/>
  <c r="JF111" i="4"/>
  <c r="IL111" i="4" s="1"/>
  <c r="KA111" i="4" s="1"/>
  <c r="FB47" i="4"/>
  <c r="EH47" i="4" s="1"/>
  <c r="FW47" i="4" s="1"/>
  <c r="JF29" i="4"/>
  <c r="IL29" i="4" s="1"/>
  <c r="KA29" i="4" s="1"/>
  <c r="HD31" i="4"/>
  <c r="GJ31" i="4" s="1"/>
  <c r="HY31" i="4" s="1"/>
  <c r="HD23" i="4"/>
  <c r="GJ23" i="4" s="1"/>
  <c r="HY23" i="4" s="1"/>
  <c r="FB67" i="4"/>
  <c r="EH67" i="4" s="1"/>
  <c r="FW67" i="4" s="1"/>
  <c r="FB53" i="4"/>
  <c r="EH53" i="4" s="1"/>
  <c r="FW53" i="4" s="1"/>
  <c r="JF6" i="4"/>
  <c r="IL6" i="4" s="1"/>
  <c r="KA6" i="4" s="1"/>
  <c r="FB21" i="4"/>
  <c r="EH21" i="4" s="1"/>
  <c r="FW21" i="4" s="1"/>
  <c r="JF115" i="4"/>
  <c r="IL115" i="4" s="1"/>
  <c r="KA115" i="4" s="1"/>
  <c r="JF63" i="4"/>
  <c r="IL63" i="4" s="1"/>
  <c r="KA63" i="4" s="1"/>
  <c r="JF9" i="4"/>
  <c r="IL9" i="4" s="1"/>
  <c r="KA9" i="4" s="1"/>
  <c r="HD101" i="4"/>
  <c r="GJ101" i="4" s="1"/>
  <c r="HD79" i="4"/>
  <c r="GJ79" i="4" s="1"/>
  <c r="HY79" i="4" s="1"/>
  <c r="FB94" i="4"/>
  <c r="EH94" i="4" s="1"/>
  <c r="FW94" i="4" s="1"/>
  <c r="HV27" i="1" s="1"/>
  <c r="FB64" i="4"/>
  <c r="EH64" i="4" s="1"/>
  <c r="FW64" i="4" s="1"/>
  <c r="JF28" i="4"/>
  <c r="IL28" i="4" s="1"/>
  <c r="KA28" i="4" s="1"/>
  <c r="HD38" i="4"/>
  <c r="GJ38" i="4" s="1"/>
  <c r="HY38" i="4" s="1"/>
  <c r="FB100" i="4"/>
  <c r="EH100" i="4" s="1"/>
  <c r="FW100" i="4" s="1"/>
  <c r="HX28" i="1" s="1"/>
  <c r="JF95" i="4"/>
  <c r="IL95" i="4" s="1"/>
  <c r="KA95" i="4" s="1"/>
  <c r="HD36" i="4"/>
  <c r="GJ36" i="4" s="1"/>
  <c r="HY36" i="4" s="1"/>
  <c r="HD41" i="4"/>
  <c r="GJ41" i="4" s="1"/>
  <c r="HY41" i="4" s="1"/>
  <c r="FB24" i="4"/>
  <c r="EH24" i="4" s="1"/>
  <c r="FW24" i="4" s="1"/>
  <c r="JF27" i="4"/>
  <c r="IL27" i="4" s="1"/>
  <c r="KA27" i="4" s="1"/>
  <c r="HD116" i="4"/>
  <c r="GJ116" i="4" s="1"/>
  <c r="HD90" i="4"/>
  <c r="GJ90" i="4" s="1"/>
  <c r="HD6" i="4"/>
  <c r="GJ6" i="4" s="1"/>
  <c r="HY6" i="4" s="1"/>
  <c r="FB18" i="4"/>
  <c r="EH18" i="4" s="1"/>
  <c r="FW18" i="4" s="1"/>
  <c r="FB78" i="4"/>
  <c r="EH78" i="4" s="1"/>
  <c r="FW78" i="4" s="1"/>
  <c r="CZ61" i="4"/>
  <c r="CF61" i="4" s="1"/>
  <c r="DU61" i="4" s="1"/>
  <c r="CZ110" i="4"/>
  <c r="CF110" i="4" s="1"/>
  <c r="DU110" i="4" s="1"/>
  <c r="CZ59" i="4"/>
  <c r="CF59" i="4" s="1"/>
  <c r="DU59" i="4" s="1"/>
  <c r="CZ42" i="4"/>
  <c r="CF42" i="4" s="1"/>
  <c r="DU42" i="4" s="1"/>
  <c r="CZ25" i="4"/>
  <c r="CF25" i="4" s="1"/>
  <c r="DU25" i="4" s="1"/>
  <c r="JF54" i="4"/>
  <c r="IL54" i="4" s="1"/>
  <c r="KA54" i="4" s="1"/>
  <c r="JF90" i="4"/>
  <c r="IL90" i="4" s="1"/>
  <c r="KA90" i="4" s="1"/>
  <c r="JF72" i="4"/>
  <c r="IL72" i="4" s="1"/>
  <c r="KA72" i="4" s="1"/>
  <c r="JF76" i="4"/>
  <c r="IL76" i="4" s="1"/>
  <c r="KA76" i="4" s="1"/>
  <c r="HD118" i="4"/>
  <c r="GJ118" i="4" s="1"/>
  <c r="FB117" i="4"/>
  <c r="EH117" i="4" s="1"/>
  <c r="FW117" i="4" s="1"/>
  <c r="HZ31" i="1" s="1"/>
  <c r="JF56" i="4"/>
  <c r="IL56" i="4" s="1"/>
  <c r="KA56" i="4" s="1"/>
  <c r="HD117" i="4"/>
  <c r="GJ117" i="4" s="1"/>
  <c r="HD15" i="4"/>
  <c r="GJ15" i="4" s="1"/>
  <c r="HY15" i="4" s="1"/>
  <c r="HD9" i="4"/>
  <c r="GJ9" i="4" s="1"/>
  <c r="HY9" i="4" s="1"/>
  <c r="HD24" i="4"/>
  <c r="GJ24" i="4" s="1"/>
  <c r="HY24" i="4" s="1"/>
  <c r="FB85" i="4"/>
  <c r="EH85" i="4" s="1"/>
  <c r="FW85" i="4" s="1"/>
  <c r="HY25" i="1" s="1"/>
  <c r="JF73" i="4"/>
  <c r="IL73" i="4" s="1"/>
  <c r="KA73" i="4" s="1"/>
  <c r="JF20" i="4"/>
  <c r="IL20" i="4" s="1"/>
  <c r="KA20" i="4" s="1"/>
  <c r="HD45" i="4"/>
  <c r="GJ45" i="4" s="1"/>
  <c r="HY45" i="4" s="1"/>
  <c r="HD100" i="4"/>
  <c r="GJ100" i="4" s="1"/>
  <c r="FB52" i="4"/>
  <c r="EH52" i="4" s="1"/>
  <c r="FW52" i="4" s="1"/>
  <c r="JF51" i="4"/>
  <c r="IL51" i="4" s="1"/>
  <c r="KA51" i="4" s="1"/>
  <c r="JF88" i="4"/>
  <c r="IL88" i="4" s="1"/>
  <c r="KA88" i="4" s="1"/>
  <c r="HD46" i="4"/>
  <c r="GJ46" i="4" s="1"/>
  <c r="HY46" i="4" s="1"/>
  <c r="FB115" i="4"/>
  <c r="EH115" i="4" s="1"/>
  <c r="FW115" i="4" s="1"/>
  <c r="HX31" i="1" s="1"/>
  <c r="FB104" i="4"/>
  <c r="EH104" i="4" s="1"/>
  <c r="FW104" i="4" s="1"/>
  <c r="HU29" i="1" s="1"/>
  <c r="FB13" i="4"/>
  <c r="EH13" i="4" s="1"/>
  <c r="FW13" i="4" s="1"/>
  <c r="CZ92" i="4"/>
  <c r="CF92" i="4" s="1"/>
  <c r="DU92" i="4" s="1"/>
  <c r="JF24" i="4"/>
  <c r="IL24" i="4" s="1"/>
  <c r="KA24" i="4" s="1"/>
  <c r="HD27" i="4"/>
  <c r="GJ27" i="4" s="1"/>
  <c r="HY27" i="4" s="1"/>
  <c r="HD71" i="4"/>
  <c r="GJ71" i="4" s="1"/>
  <c r="HY71" i="4" s="1"/>
  <c r="FB69" i="4"/>
  <c r="EH69" i="4" s="1"/>
  <c r="FW69" i="4" s="1"/>
  <c r="CZ104" i="4"/>
  <c r="CF104" i="4" s="1"/>
  <c r="DU104" i="4" s="1"/>
  <c r="CZ40" i="4"/>
  <c r="CF40" i="4" s="1"/>
  <c r="DU40" i="4" s="1"/>
  <c r="CZ86" i="4"/>
  <c r="CF86" i="4" s="1"/>
  <c r="DU86" i="4" s="1"/>
  <c r="JF65" i="4"/>
  <c r="IL65" i="4" s="1"/>
  <c r="KA65" i="4" s="1"/>
  <c r="JF16" i="4"/>
  <c r="IL16" i="4" s="1"/>
  <c r="KA16" i="4" s="1"/>
  <c r="FB114" i="4"/>
  <c r="EH114" i="4" s="1"/>
  <c r="FW114" i="4" s="1"/>
  <c r="HW31" i="1" s="1"/>
  <c r="JF106" i="4"/>
  <c r="IL106" i="4" s="1"/>
  <c r="KA106" i="4" s="1"/>
  <c r="JF37" i="4"/>
  <c r="IL37" i="4" s="1"/>
  <c r="KA37" i="4" s="1"/>
  <c r="JF15" i="4"/>
  <c r="IL15" i="4" s="1"/>
  <c r="KA15" i="4" s="1"/>
  <c r="CZ24" i="4"/>
  <c r="CF24" i="4" s="1"/>
  <c r="DU24" i="4" s="1"/>
  <c r="CZ60" i="4"/>
  <c r="CF60" i="4" s="1"/>
  <c r="DU60" i="4" s="1"/>
  <c r="CZ65" i="4"/>
  <c r="CF65" i="4" s="1"/>
  <c r="DU65" i="4" s="1"/>
  <c r="CZ52" i="4"/>
  <c r="CF52" i="4" s="1"/>
  <c r="DU52" i="4" s="1"/>
  <c r="CZ108" i="4"/>
  <c r="CF108" i="4" s="1"/>
  <c r="DU108" i="4" s="1"/>
  <c r="CZ49" i="4"/>
  <c r="CF49" i="4" s="1"/>
  <c r="DU49" i="4" s="1"/>
  <c r="CZ46" i="4"/>
  <c r="CF46" i="4" s="1"/>
  <c r="DU46" i="4" s="1"/>
  <c r="CZ81" i="4"/>
  <c r="CF81" i="4" s="1"/>
  <c r="DU81" i="4" s="1"/>
  <c r="CZ109" i="4"/>
  <c r="CF109" i="4" s="1"/>
  <c r="DU109" i="4" s="1"/>
  <c r="CZ116" i="4"/>
  <c r="CF116" i="4" s="1"/>
  <c r="DU116" i="4" s="1"/>
  <c r="CZ105" i="4"/>
  <c r="CF105" i="4" s="1"/>
  <c r="DU105" i="4" s="1"/>
  <c r="DS5" i="1"/>
  <c r="AV45" i="4"/>
  <c r="AB45" i="4" s="1"/>
  <c r="AV73" i="4"/>
  <c r="AB73" i="4" s="1"/>
  <c r="AV92" i="4"/>
  <c r="AB92" i="4" s="1"/>
  <c r="AV86" i="4"/>
  <c r="AB86" i="4" s="1"/>
  <c r="AV88" i="4"/>
  <c r="AB88" i="4" s="1"/>
  <c r="AV14" i="4"/>
  <c r="AB14" i="4" s="1"/>
  <c r="AV76" i="4"/>
  <c r="AB76" i="4" s="1"/>
  <c r="AV87" i="4"/>
  <c r="AB87" i="4" s="1"/>
  <c r="AV79" i="4"/>
  <c r="AB79" i="4" s="1"/>
  <c r="AV118" i="4"/>
  <c r="AB118" i="4" s="1"/>
  <c r="AG31" i="1" s="1"/>
  <c r="AP31" i="1" s="1"/>
  <c r="AV53" i="4"/>
  <c r="AB53" i="4" s="1"/>
  <c r="AV96" i="4"/>
  <c r="AB96" i="4" s="1"/>
  <c r="AV8" i="4"/>
  <c r="AB8" i="4" s="1"/>
  <c r="AV6" i="4"/>
  <c r="AB6" i="4" s="1"/>
  <c r="AV82" i="4"/>
  <c r="AB82" i="4" s="1"/>
  <c r="AV12" i="4"/>
  <c r="AB12" i="4" s="1"/>
  <c r="AV78" i="4"/>
  <c r="AB78" i="4" s="1"/>
  <c r="AV54" i="4"/>
  <c r="AB54" i="4" s="1"/>
  <c r="AV102" i="4"/>
  <c r="AB102" i="4" s="1"/>
  <c r="AV72" i="4"/>
  <c r="AB72" i="4" s="1"/>
  <c r="AV94" i="4"/>
  <c r="AB94" i="4" s="1"/>
  <c r="AV95" i="4"/>
  <c r="AB95" i="4" s="1"/>
  <c r="AV46" i="4"/>
  <c r="AB46" i="4" s="1"/>
  <c r="AV44" i="4"/>
  <c r="AB44" i="4" s="1"/>
  <c r="AV112" i="4"/>
  <c r="AB112" i="4" s="1"/>
  <c r="AA31" i="1" s="1"/>
  <c r="AJ31" i="1" s="1"/>
  <c r="AV15" i="4"/>
  <c r="AB15" i="4" s="1"/>
  <c r="AV100" i="4"/>
  <c r="AB100" i="4" s="1"/>
  <c r="AV9" i="4"/>
  <c r="AB9" i="4" s="1"/>
  <c r="AV11" i="4"/>
  <c r="AB11" i="4" s="1"/>
  <c r="AV61" i="4"/>
  <c r="AB61" i="4" s="1"/>
  <c r="AV114" i="4"/>
  <c r="AB114" i="4" s="1"/>
  <c r="AC31" i="1" s="1"/>
  <c r="AL31" i="1" s="1"/>
  <c r="AV111" i="4"/>
  <c r="AB111" i="4" s="1"/>
  <c r="AV56" i="4"/>
  <c r="AB56" i="4" s="1"/>
  <c r="AV104" i="4"/>
  <c r="AB104" i="4" s="1"/>
  <c r="AV71" i="4"/>
  <c r="AB71" i="4" s="1"/>
  <c r="AV99" i="4"/>
  <c r="AB99" i="4" s="1"/>
  <c r="AV89" i="4"/>
  <c r="AB89" i="4" s="1"/>
  <c r="AV59" i="4"/>
  <c r="AB59" i="4" s="1"/>
  <c r="AV41" i="4"/>
  <c r="AB41" i="4" s="1"/>
  <c r="AV62" i="4"/>
  <c r="AB62" i="4" s="1"/>
  <c r="AV105" i="4"/>
  <c r="AB105" i="4" s="1"/>
  <c r="AV81" i="4"/>
  <c r="AB81" i="4" s="1"/>
  <c r="AV69" i="4"/>
  <c r="AB69" i="4" s="1"/>
  <c r="AV20" i="4"/>
  <c r="AB20" i="4" s="1"/>
  <c r="AV70" i="4"/>
  <c r="AB70" i="4" s="1"/>
  <c r="AV10" i="4"/>
  <c r="AB10" i="4" s="1"/>
  <c r="AV98" i="4"/>
  <c r="AB98" i="4" s="1"/>
  <c r="AV91" i="4"/>
  <c r="AB91" i="4" s="1"/>
  <c r="AV106" i="4"/>
  <c r="AB106" i="4" s="1"/>
  <c r="AV49" i="4"/>
  <c r="AB49" i="4" s="1"/>
  <c r="AV115" i="4"/>
  <c r="AB115" i="4" s="1"/>
  <c r="AD31" i="1" s="1"/>
  <c r="AM31" i="1" s="1"/>
  <c r="AV77" i="4"/>
  <c r="AB77" i="4" s="1"/>
  <c r="AV63" i="4"/>
  <c r="AB63" i="4" s="1"/>
  <c r="AV80" i="4"/>
  <c r="AB80" i="4" s="1"/>
  <c r="AV47" i="4"/>
  <c r="AB47" i="4" s="1"/>
  <c r="AV110" i="4"/>
  <c r="AB110" i="4" s="1"/>
  <c r="AV75" i="4"/>
  <c r="AB75" i="4" s="1"/>
  <c r="AV13" i="4"/>
  <c r="AB13" i="4" s="1"/>
  <c r="AV42" i="4"/>
  <c r="AB42" i="4" s="1"/>
  <c r="AV60" i="4"/>
  <c r="AB60" i="4" s="1"/>
  <c r="AV84" i="4"/>
  <c r="AB84" i="4" s="1"/>
  <c r="AV116" i="4"/>
  <c r="AB116" i="4" s="1"/>
  <c r="AE31" i="1" s="1"/>
  <c r="AN31" i="1" s="1"/>
  <c r="AV17" i="4"/>
  <c r="AB17" i="4" s="1"/>
  <c r="AV52" i="4"/>
  <c r="AB52" i="4" s="1"/>
  <c r="AV83" i="4"/>
  <c r="AB83" i="4" s="1"/>
  <c r="AV51" i="4"/>
  <c r="AB51" i="4" s="1"/>
  <c r="AV93" i="4"/>
  <c r="AB93" i="4" s="1"/>
  <c r="AV68" i="4"/>
  <c r="AB68" i="4" s="1"/>
  <c r="AV65" i="4"/>
  <c r="AB65" i="4" s="1"/>
  <c r="AV58" i="4"/>
  <c r="AB58" i="4" s="1"/>
  <c r="AV107" i="4"/>
  <c r="AB107" i="4" s="1"/>
  <c r="AV24" i="4"/>
  <c r="AB24" i="4" s="1"/>
  <c r="AV101" i="4"/>
  <c r="AB101" i="4" s="1"/>
  <c r="AV18" i="4"/>
  <c r="AB18" i="4" s="1"/>
  <c r="AV64" i="4"/>
  <c r="AB64" i="4" s="1"/>
  <c r="AV21" i="4"/>
  <c r="AB21" i="4" s="1"/>
  <c r="AV23" i="4"/>
  <c r="AB23" i="4" s="1"/>
  <c r="AV50" i="4"/>
  <c r="AB50" i="4" s="1"/>
  <c r="AV55" i="4"/>
  <c r="AB55" i="4" s="1"/>
  <c r="AV43" i="4"/>
  <c r="AB43" i="4" s="1"/>
  <c r="AV5" i="4"/>
  <c r="AB5" i="4" s="1"/>
  <c r="AV40" i="4"/>
  <c r="AB40" i="4" s="1"/>
  <c r="AV97" i="4"/>
  <c r="AB97" i="4" s="1"/>
  <c r="AV109" i="4"/>
  <c r="AB109" i="4" s="1"/>
  <c r="AV113" i="4"/>
  <c r="AB113" i="4" s="1"/>
  <c r="AB31" i="1" s="1"/>
  <c r="AK31" i="1" s="1"/>
  <c r="AV85" i="4"/>
  <c r="AB85" i="4" s="1"/>
  <c r="AV74" i="4"/>
  <c r="AB74" i="4" s="1"/>
  <c r="AV90" i="4"/>
  <c r="AB90" i="4" s="1"/>
  <c r="AV66" i="4"/>
  <c r="AB66" i="4" s="1"/>
  <c r="AV48" i="4"/>
  <c r="AB48" i="4" s="1"/>
  <c r="AV7" i="4"/>
  <c r="AB7" i="4" s="1"/>
  <c r="AV16" i="4"/>
  <c r="AB16" i="4" s="1"/>
  <c r="AV108" i="4"/>
  <c r="AB108" i="4" s="1"/>
  <c r="AV117" i="4"/>
  <c r="AB117" i="4" s="1"/>
  <c r="AF31" i="1" s="1"/>
  <c r="AO31" i="1" s="1"/>
  <c r="AV19" i="4"/>
  <c r="AB19" i="4" s="1"/>
  <c r="AV25" i="4"/>
  <c r="AB25" i="4" s="1"/>
  <c r="AV22" i="4"/>
  <c r="AB22" i="4" s="1"/>
  <c r="AV67" i="4"/>
  <c r="AB67" i="4" s="1"/>
  <c r="AV57" i="4"/>
  <c r="AB57" i="4" s="1"/>
  <c r="AT8" i="1"/>
  <c r="AT29" i="1"/>
  <c r="AT21" i="1"/>
  <c r="AT26" i="1"/>
  <c r="AT6" i="1"/>
  <c r="AT12" i="1"/>
  <c r="AT15" i="1"/>
  <c r="AT13" i="1"/>
  <c r="AT18" i="1"/>
  <c r="AT20" i="1"/>
  <c r="AT7" i="1"/>
  <c r="AT27" i="1"/>
  <c r="AT10" i="1"/>
  <c r="AT30" i="1"/>
  <c r="AT19" i="1"/>
  <c r="AT25" i="1"/>
  <c r="AT24" i="1"/>
  <c r="AT22" i="1"/>
  <c r="AT11" i="1"/>
  <c r="AT17" i="1"/>
  <c r="AT16" i="1"/>
  <c r="AT14" i="1"/>
  <c r="AT28" i="1"/>
  <c r="AT9" i="1"/>
  <c r="U5" i="1"/>
  <c r="T5" i="1"/>
  <c r="R5" i="1"/>
  <c r="BG5" i="1"/>
  <c r="BH5" i="1"/>
  <c r="BM5" i="1"/>
  <c r="X5" i="1"/>
  <c r="W5" i="1"/>
  <c r="S5" i="1"/>
  <c r="BL5" i="1"/>
  <c r="V5" i="1"/>
  <c r="BJ5" i="1"/>
  <c r="BI5" i="1"/>
  <c r="BF5" i="1"/>
  <c r="BK5" i="1"/>
  <c r="KA71" i="4" l="1"/>
  <c r="LY22" i="1"/>
  <c r="MH22" i="1" s="1"/>
  <c r="IL14" i="4"/>
  <c r="HY101" i="4"/>
  <c r="JB28" i="1"/>
  <c r="JK28" i="1" s="1"/>
  <c r="HY97" i="4"/>
  <c r="IX28" i="1"/>
  <c r="JG28" i="1" s="1"/>
  <c r="HY89" i="4"/>
  <c r="IZ26" i="1"/>
  <c r="JI26" i="1" s="1"/>
  <c r="HY114" i="4"/>
  <c r="KV31" i="1" s="1"/>
  <c r="IZ31" i="1"/>
  <c r="JI31" i="1" s="1"/>
  <c r="HY107" i="4"/>
  <c r="JA29" i="1"/>
  <c r="JJ29" i="1" s="1"/>
  <c r="HY83" i="4"/>
  <c r="IZ25" i="1"/>
  <c r="JI25" i="1" s="1"/>
  <c r="HY87" i="4"/>
  <c r="IX26" i="1"/>
  <c r="JG26" i="1" s="1"/>
  <c r="HY115" i="4"/>
  <c r="JA31" i="1"/>
  <c r="JJ31" i="1" s="1"/>
  <c r="HY98" i="4"/>
  <c r="IY28" i="1"/>
  <c r="JH28" i="1" s="1"/>
  <c r="HY106" i="4"/>
  <c r="IZ29" i="1"/>
  <c r="JI29" i="1" s="1"/>
  <c r="HY82" i="4"/>
  <c r="IY25" i="1"/>
  <c r="JH25" i="1" s="1"/>
  <c r="HY91" i="4"/>
  <c r="JB26" i="1"/>
  <c r="JK26" i="1" s="1"/>
  <c r="HY84" i="4"/>
  <c r="JA25" i="1"/>
  <c r="JJ25" i="1" s="1"/>
  <c r="HY104" i="4"/>
  <c r="IX29" i="1"/>
  <c r="JG29" i="1" s="1"/>
  <c r="HY92" i="4"/>
  <c r="JC26" i="1"/>
  <c r="JL26" i="1" s="1"/>
  <c r="HY96" i="4"/>
  <c r="JA27" i="1"/>
  <c r="JJ27" i="1" s="1"/>
  <c r="HY110" i="4"/>
  <c r="IZ30" i="1"/>
  <c r="JI30" i="1" s="1"/>
  <c r="HY102" i="4"/>
  <c r="JC28" i="1"/>
  <c r="JL28" i="1" s="1"/>
  <c r="HY100" i="4"/>
  <c r="JA28" i="1"/>
  <c r="JJ28" i="1" s="1"/>
  <c r="HY117" i="4"/>
  <c r="JC31" i="1"/>
  <c r="JL31" i="1" s="1"/>
  <c r="HY90" i="4"/>
  <c r="JA26" i="1"/>
  <c r="JJ26" i="1" s="1"/>
  <c r="HY111" i="4"/>
  <c r="JA30" i="1"/>
  <c r="JJ30" i="1" s="1"/>
  <c r="HY99" i="4"/>
  <c r="HZ99" i="4" s="1"/>
  <c r="IZ28" i="1"/>
  <c r="JI28" i="1" s="1"/>
  <c r="HY116" i="4"/>
  <c r="JB31" i="1"/>
  <c r="JK31" i="1" s="1"/>
  <c r="HY94" i="4"/>
  <c r="IY27" i="1"/>
  <c r="JH27" i="1" s="1"/>
  <c r="HY95" i="4"/>
  <c r="KV27" i="1" s="1"/>
  <c r="IZ27" i="1"/>
  <c r="JI27" i="1" s="1"/>
  <c r="HY112" i="4"/>
  <c r="IX31" i="1"/>
  <c r="JG31" i="1" s="1"/>
  <c r="HY108" i="4"/>
  <c r="IX30" i="1"/>
  <c r="JG30" i="1" s="1"/>
  <c r="HY109" i="4"/>
  <c r="HZ109" i="4" s="1"/>
  <c r="IY30" i="1"/>
  <c r="JH30" i="1" s="1"/>
  <c r="HY86" i="4"/>
  <c r="JC25" i="1"/>
  <c r="JL25" i="1" s="1"/>
  <c r="HY85" i="4"/>
  <c r="JB25" i="1"/>
  <c r="JK25" i="1" s="1"/>
  <c r="HY93" i="4"/>
  <c r="IX27" i="1"/>
  <c r="JG27" i="1" s="1"/>
  <c r="HY113" i="4"/>
  <c r="IY31" i="1"/>
  <c r="JH31" i="1" s="1"/>
  <c r="HY81" i="4"/>
  <c r="IX25" i="1"/>
  <c r="JG25" i="1" s="1"/>
  <c r="HY118" i="4"/>
  <c r="JD31" i="1"/>
  <c r="JM31" i="1" s="1"/>
  <c r="HY105" i="4"/>
  <c r="IY29" i="1"/>
  <c r="JH29" i="1" s="1"/>
  <c r="HY88" i="4"/>
  <c r="IY26" i="1"/>
  <c r="JH26" i="1" s="1"/>
  <c r="HY103" i="4"/>
  <c r="JD28" i="1"/>
  <c r="JM28" i="1" s="1"/>
  <c r="AR31" i="1"/>
  <c r="AI31" i="1" s="1"/>
  <c r="AU31" i="1" s="1"/>
  <c r="AV31" i="1" s="1" a="1"/>
  <c r="AV31" i="1" s="1"/>
  <c r="AS31" i="1" s="1"/>
  <c r="GA15" i="1"/>
  <c r="GJ15" i="1" s="1"/>
  <c r="GC14" i="1"/>
  <c r="GL14" i="1" s="1"/>
  <c r="LZ5" i="1"/>
  <c r="MI5" i="1" s="1"/>
  <c r="FY19" i="1"/>
  <c r="GH19" i="1" s="1"/>
  <c r="GB29" i="1"/>
  <c r="GK29" i="1" s="1"/>
  <c r="FW107" i="4"/>
  <c r="DU5" i="4"/>
  <c r="DV5" i="4" s="1"/>
  <c r="Z5" i="1"/>
  <c r="P5" i="1" s="1"/>
  <c r="BR112" i="4"/>
  <c r="KB8" i="4"/>
  <c r="BZ5" i="1"/>
  <c r="BY5" i="1"/>
  <c r="BX5" i="1"/>
  <c r="BW23" i="1"/>
  <c r="AA23" i="1"/>
  <c r="AJ23" i="1" s="1"/>
  <c r="BY23" i="1"/>
  <c r="AC23" i="1"/>
  <c r="AL23" i="1" s="1"/>
  <c r="BZ23" i="1"/>
  <c r="AD23" i="1"/>
  <c r="AM23" i="1" s="1"/>
  <c r="BX23" i="1"/>
  <c r="AB23" i="1"/>
  <c r="AK23" i="1" s="1"/>
  <c r="DD31" i="1"/>
  <c r="DM31" i="1" s="1"/>
  <c r="FY10" i="1"/>
  <c r="GH10" i="1" s="1"/>
  <c r="DA21" i="1"/>
  <c r="DJ21" i="1" s="1"/>
  <c r="MA28" i="1"/>
  <c r="MJ28" i="1" s="1"/>
  <c r="FZ18" i="1"/>
  <c r="GI18" i="1" s="1"/>
  <c r="IY15" i="1"/>
  <c r="JH15" i="1" s="1"/>
  <c r="LW8" i="1"/>
  <c r="MF8" i="1" s="1"/>
  <c r="CZ16" i="1"/>
  <c r="DI16" i="1" s="1"/>
  <c r="LY16" i="1"/>
  <c r="MH16" i="1" s="1"/>
  <c r="DA18" i="1"/>
  <c r="DJ18" i="1" s="1"/>
  <c r="FY24" i="1"/>
  <c r="GH24" i="1" s="1"/>
  <c r="DD26" i="1"/>
  <c r="DM26" i="1" s="1"/>
  <c r="JC14" i="1"/>
  <c r="JL14" i="1" s="1"/>
  <c r="IY21" i="1"/>
  <c r="JH21" i="1" s="1"/>
  <c r="DC27" i="1"/>
  <c r="DL27" i="1" s="1"/>
  <c r="FY11" i="1"/>
  <c r="GH11" i="1" s="1"/>
  <c r="IX18" i="1"/>
  <c r="JG18" i="1" s="1"/>
  <c r="LW30" i="1"/>
  <c r="MF30" i="1" s="1"/>
  <c r="HZ28" i="4"/>
  <c r="IZ20" i="1"/>
  <c r="JI20" i="1" s="1"/>
  <c r="MB28" i="1"/>
  <c r="MK28" i="1" s="1"/>
  <c r="DD11" i="1"/>
  <c r="DM11" i="1" s="1"/>
  <c r="IY22" i="1"/>
  <c r="JH22" i="1" s="1"/>
  <c r="IX16" i="1"/>
  <c r="JG16" i="1" s="1"/>
  <c r="FY16" i="1"/>
  <c r="GH16" i="1" s="1"/>
  <c r="FZ16" i="1"/>
  <c r="GI16" i="1" s="1"/>
  <c r="FZ7" i="1"/>
  <c r="GI7" i="1" s="1"/>
  <c r="HZ42" i="4"/>
  <c r="LX13" i="1"/>
  <c r="MG13" i="1" s="1"/>
  <c r="LW20" i="1"/>
  <c r="MF20" i="1" s="1"/>
  <c r="FZ8" i="1"/>
  <c r="GI8" i="1" s="1"/>
  <c r="LY28" i="1"/>
  <c r="MH28" i="1" s="1"/>
  <c r="GA22" i="1"/>
  <c r="GJ22" i="1" s="1"/>
  <c r="CZ18" i="1"/>
  <c r="DI18" i="1" s="1"/>
  <c r="LX29" i="1"/>
  <c r="MG29" i="1" s="1"/>
  <c r="LW16" i="1"/>
  <c r="MF16" i="1" s="1"/>
  <c r="DD28" i="1"/>
  <c r="DM28" i="1" s="1"/>
  <c r="LW26" i="1"/>
  <c r="MF26" i="1" s="1"/>
  <c r="FZ17" i="1"/>
  <c r="GI17" i="1" s="1"/>
  <c r="IY20" i="1"/>
  <c r="JH20" i="1" s="1"/>
  <c r="GC11" i="1"/>
  <c r="GL11" i="1" s="1"/>
  <c r="GA16" i="1"/>
  <c r="GJ16" i="1" s="1"/>
  <c r="LX15" i="1"/>
  <c r="MG15" i="1" s="1"/>
  <c r="FZ24" i="1"/>
  <c r="GI24" i="1" s="1"/>
  <c r="CZ21" i="1"/>
  <c r="DI21" i="1" s="1"/>
  <c r="DB24" i="1"/>
  <c r="DK24" i="1" s="1"/>
  <c r="GC24" i="1"/>
  <c r="GL24" i="1" s="1"/>
  <c r="FY21" i="1"/>
  <c r="GH21" i="1" s="1"/>
  <c r="LW18" i="1"/>
  <c r="MF18" i="1" s="1"/>
  <c r="IY18" i="1"/>
  <c r="JH18" i="1" s="1"/>
  <c r="LZ30" i="1"/>
  <c r="MI30" i="1" s="1"/>
  <c r="LZ12" i="1"/>
  <c r="MI12" i="1" s="1"/>
  <c r="GA20" i="1"/>
  <c r="GJ20" i="1" s="1"/>
  <c r="LX21" i="1"/>
  <c r="MG21" i="1" s="1"/>
  <c r="GC12" i="1"/>
  <c r="GL12" i="1" s="1"/>
  <c r="LY20" i="1"/>
  <c r="MH20" i="1" s="1"/>
  <c r="IZ16" i="1"/>
  <c r="JI16" i="1" s="1"/>
  <c r="LX18" i="1"/>
  <c r="MG18" i="1" s="1"/>
  <c r="DA31" i="1"/>
  <c r="DJ31" i="1" s="1"/>
  <c r="KB46" i="4"/>
  <c r="FZ12" i="1"/>
  <c r="GI12" i="1" s="1"/>
  <c r="FZ9" i="1"/>
  <c r="GI9" i="1" s="1"/>
  <c r="LY13" i="1"/>
  <c r="MH13" i="1" s="1"/>
  <c r="IZ6" i="1"/>
  <c r="JI6" i="1" s="1"/>
  <c r="FZ31" i="1"/>
  <c r="GI31" i="1" s="1"/>
  <c r="FY26" i="1"/>
  <c r="GH26" i="1" s="1"/>
  <c r="LW11" i="1"/>
  <c r="MF11" i="1" s="1"/>
  <c r="GA14" i="1"/>
  <c r="GJ14" i="1" s="1"/>
  <c r="DE31" i="1"/>
  <c r="DN31" i="1" s="1"/>
  <c r="IX11" i="1"/>
  <c r="JG11" i="1" s="1"/>
  <c r="IZ24" i="1"/>
  <c r="JI24" i="1" s="1"/>
  <c r="GE28" i="1"/>
  <c r="GN28" i="1" s="1"/>
  <c r="GB24" i="1"/>
  <c r="GK24" i="1" s="1"/>
  <c r="CZ11" i="1"/>
  <c r="DI11" i="1" s="1"/>
  <c r="DA22" i="1"/>
  <c r="DJ22" i="1" s="1"/>
  <c r="DD24" i="1"/>
  <c r="DM24" i="1" s="1"/>
  <c r="LX31" i="1"/>
  <c r="MG31" i="1" s="1"/>
  <c r="FZ29" i="1"/>
  <c r="GI29" i="1" s="1"/>
  <c r="DC24" i="1"/>
  <c r="DL24" i="1" s="1"/>
  <c r="CZ17" i="1"/>
  <c r="DI17" i="1" s="1"/>
  <c r="GB26" i="1"/>
  <c r="GK26" i="1" s="1"/>
  <c r="FY31" i="1"/>
  <c r="GH31" i="1" s="1"/>
  <c r="HZ34" i="4"/>
  <c r="GB31" i="1"/>
  <c r="GK31" i="1" s="1"/>
  <c r="JA12" i="1"/>
  <c r="JJ12" i="1" s="1"/>
  <c r="DA7" i="1"/>
  <c r="DJ7" i="1" s="1"/>
  <c r="LW15" i="1"/>
  <c r="MF15" i="1" s="1"/>
  <c r="KV24" i="1"/>
  <c r="IZ14" i="1"/>
  <c r="JI14" i="1" s="1"/>
  <c r="HV7" i="1"/>
  <c r="CZ26" i="1"/>
  <c r="DI26" i="1" s="1"/>
  <c r="CZ23" i="1"/>
  <c r="DI23" i="1" s="1"/>
  <c r="KB87" i="4"/>
  <c r="CZ5" i="1"/>
  <c r="DI5" i="1" s="1"/>
  <c r="LZ25" i="1"/>
  <c r="MI25" i="1" s="1"/>
  <c r="IZ11" i="1"/>
  <c r="JI11" i="1" s="1"/>
  <c r="NX28" i="1"/>
  <c r="KV20" i="1"/>
  <c r="IY12" i="1"/>
  <c r="JH12" i="1" s="1"/>
  <c r="LZ20" i="1"/>
  <c r="MI20" i="1" s="1"/>
  <c r="MC31" i="1"/>
  <c r="ML31" i="1" s="1"/>
  <c r="FZ28" i="1"/>
  <c r="GI28" i="1" s="1"/>
  <c r="KB34" i="4"/>
  <c r="GA30" i="1"/>
  <c r="GJ30" i="1" s="1"/>
  <c r="KB108" i="4"/>
  <c r="DV101" i="4"/>
  <c r="LX20" i="1"/>
  <c r="MG20" i="1" s="1"/>
  <c r="IZ15" i="1"/>
  <c r="JI15" i="1" s="1"/>
  <c r="EV16" i="1"/>
  <c r="LX17" i="1"/>
  <c r="MG17" i="1" s="1"/>
  <c r="GA25" i="1"/>
  <c r="GJ25" i="1" s="1"/>
  <c r="AA24" i="1"/>
  <c r="AJ24" i="1" s="1"/>
  <c r="AD9" i="1"/>
  <c r="AM9" i="1" s="1"/>
  <c r="AC17" i="1"/>
  <c r="AL17" i="1" s="1"/>
  <c r="AD20" i="1"/>
  <c r="AM20" i="1" s="1"/>
  <c r="AC30" i="1"/>
  <c r="AL30" i="1" s="1"/>
  <c r="AD29" i="1"/>
  <c r="AM29" i="1" s="1"/>
  <c r="AD25" i="1"/>
  <c r="AM25" i="1" s="1"/>
  <c r="AC12" i="1"/>
  <c r="AL12" i="1" s="1"/>
  <c r="AB18" i="1"/>
  <c r="AK18" i="1" s="1"/>
  <c r="AD24" i="1"/>
  <c r="AM24" i="1" s="1"/>
  <c r="DC21" i="1"/>
  <c r="DL21" i="1" s="1"/>
  <c r="MA14" i="1"/>
  <c r="MJ14" i="1" s="1"/>
  <c r="DB31" i="1"/>
  <c r="DK31" i="1" s="1"/>
  <c r="CZ10" i="1"/>
  <c r="DI10" i="1" s="1"/>
  <c r="CZ8" i="1"/>
  <c r="DI8" i="1" s="1"/>
  <c r="IY19" i="1"/>
  <c r="JH19" i="1" s="1"/>
  <c r="DB21" i="1"/>
  <c r="DK21" i="1" s="1"/>
  <c r="JA13" i="1"/>
  <c r="JJ13" i="1" s="1"/>
  <c r="LX28" i="1"/>
  <c r="MG28" i="1" s="1"/>
  <c r="IX7" i="1"/>
  <c r="JG7" i="1" s="1"/>
  <c r="GA9" i="1"/>
  <c r="GJ9" i="1" s="1"/>
  <c r="IY11" i="1"/>
  <c r="JH11" i="1" s="1"/>
  <c r="DD14" i="1"/>
  <c r="DM14" i="1" s="1"/>
  <c r="DA10" i="1"/>
  <c r="DJ10" i="1" s="1"/>
  <c r="FZ14" i="1"/>
  <c r="GI14" i="1" s="1"/>
  <c r="JA20" i="1"/>
  <c r="JJ20" i="1" s="1"/>
  <c r="IZ23" i="1"/>
  <c r="JI23" i="1" s="1"/>
  <c r="GA21" i="1"/>
  <c r="GJ21" i="1" s="1"/>
  <c r="DF28" i="1"/>
  <c r="DO28" i="1" s="1"/>
  <c r="LY11" i="1"/>
  <c r="MH11" i="1" s="1"/>
  <c r="LY17" i="1"/>
  <c r="MH17" i="1" s="1"/>
  <c r="FZ23" i="1"/>
  <c r="GI23" i="1" s="1"/>
  <c r="MA12" i="1"/>
  <c r="MJ12" i="1" s="1"/>
  <c r="LZ9" i="1"/>
  <c r="MI9" i="1" s="1"/>
  <c r="DA25" i="1"/>
  <c r="DJ25" i="1" s="1"/>
  <c r="HZ66" i="4"/>
  <c r="KU21" i="1"/>
  <c r="LY9" i="1"/>
  <c r="MH9" i="1" s="1"/>
  <c r="LZ11" i="1"/>
  <c r="MI11" i="1" s="1"/>
  <c r="GB28" i="1"/>
  <c r="GK28" i="1" s="1"/>
  <c r="DB9" i="1"/>
  <c r="DK9" i="1" s="1"/>
  <c r="DC9" i="1"/>
  <c r="DL9" i="1" s="1"/>
  <c r="GC31" i="1"/>
  <c r="GL31" i="1" s="1"/>
  <c r="IX24" i="1"/>
  <c r="JG24" i="1" s="1"/>
  <c r="IY17" i="1"/>
  <c r="JH17" i="1" s="1"/>
  <c r="DB14" i="1"/>
  <c r="DK14" i="1" s="1"/>
  <c r="DA24" i="1"/>
  <c r="DJ24" i="1" s="1"/>
  <c r="GD14" i="1"/>
  <c r="GM14" i="1" s="1"/>
  <c r="LY30" i="1"/>
  <c r="MH30" i="1" s="1"/>
  <c r="LY10" i="1"/>
  <c r="MH10" i="1" s="1"/>
  <c r="AA29" i="1"/>
  <c r="AJ29" i="1" s="1"/>
  <c r="AE25" i="1"/>
  <c r="AN25" i="1" s="1"/>
  <c r="AC20" i="1"/>
  <c r="AL20" i="1" s="1"/>
  <c r="AF26" i="1"/>
  <c r="AO26" i="1" s="1"/>
  <c r="AC19" i="1"/>
  <c r="AL19" i="1" s="1"/>
  <c r="AA21" i="1"/>
  <c r="AJ21" i="1" s="1"/>
  <c r="AB20" i="1"/>
  <c r="AK20" i="1" s="1"/>
  <c r="AD14" i="1"/>
  <c r="AM14" i="1" s="1"/>
  <c r="MB26" i="1"/>
  <c r="MK26" i="1" s="1"/>
  <c r="LX24" i="1"/>
  <c r="MG24" i="1" s="1"/>
  <c r="FX53" i="4"/>
  <c r="HV17" i="1"/>
  <c r="DA27" i="1"/>
  <c r="DJ27" i="1" s="1"/>
  <c r="LX8" i="1"/>
  <c r="MG8" i="1" s="1"/>
  <c r="DC31" i="1"/>
  <c r="DL31" i="1" s="1"/>
  <c r="DA23" i="1"/>
  <c r="DJ23" i="1" s="1"/>
  <c r="DB11" i="1"/>
  <c r="DK11" i="1" s="1"/>
  <c r="LW5" i="1"/>
  <c r="MF5" i="1" s="1"/>
  <c r="FZ6" i="1"/>
  <c r="GI6" i="1" s="1"/>
  <c r="JA5" i="1"/>
  <c r="JJ5" i="1" s="1"/>
  <c r="FZ19" i="1"/>
  <c r="GI19" i="1" s="1"/>
  <c r="FY23" i="1"/>
  <c r="GH23" i="1" s="1"/>
  <c r="IY6" i="1"/>
  <c r="JH6" i="1" s="1"/>
  <c r="IX6" i="1"/>
  <c r="JG6" i="1" s="1"/>
  <c r="IZ12" i="1"/>
  <c r="JI12" i="1" s="1"/>
  <c r="IY24" i="1"/>
  <c r="JH24" i="1" s="1"/>
  <c r="IZ21" i="1"/>
  <c r="JI21" i="1" s="1"/>
  <c r="DE26" i="1"/>
  <c r="DN26" i="1" s="1"/>
  <c r="FY8" i="1"/>
  <c r="GH8" i="1" s="1"/>
  <c r="FY5" i="1"/>
  <c r="GH5" i="1" s="1"/>
  <c r="GB9" i="1"/>
  <c r="GK9" i="1" s="1"/>
  <c r="MC28" i="1"/>
  <c r="ML28" i="1" s="1"/>
  <c r="CZ28" i="1"/>
  <c r="DI28" i="1" s="1"/>
  <c r="DB10" i="1"/>
  <c r="DK10" i="1" s="1"/>
  <c r="DA16" i="1"/>
  <c r="DJ16" i="1" s="1"/>
  <c r="DF31" i="1"/>
  <c r="DO31" i="1" s="1"/>
  <c r="CZ14" i="1"/>
  <c r="DI14" i="1" s="1"/>
  <c r="IX14" i="1"/>
  <c r="JG14" i="1" s="1"/>
  <c r="CZ6" i="1"/>
  <c r="DI6" i="1" s="1"/>
  <c r="IZ22" i="1"/>
  <c r="JI22" i="1" s="1"/>
  <c r="LW13" i="1"/>
  <c r="MF13" i="1" s="1"/>
  <c r="DB30" i="1"/>
  <c r="DK30" i="1" s="1"/>
  <c r="FX51" i="4"/>
  <c r="HW16" i="1"/>
  <c r="GB14" i="1"/>
  <c r="GK14" i="1" s="1"/>
  <c r="JB6" i="1"/>
  <c r="JK6" i="1" s="1"/>
  <c r="LZ31" i="1"/>
  <c r="MI31" i="1" s="1"/>
  <c r="FY27" i="1"/>
  <c r="GH27" i="1" s="1"/>
  <c r="IZ7" i="1"/>
  <c r="JI7" i="1" s="1"/>
  <c r="AC10" i="1"/>
  <c r="AL10" i="1" s="1"/>
  <c r="AB8" i="1"/>
  <c r="AK8" i="1" s="1"/>
  <c r="AA25" i="1"/>
  <c r="AJ25" i="1" s="1"/>
  <c r="AA9" i="1"/>
  <c r="AJ9" i="1" s="1"/>
  <c r="AE28" i="1"/>
  <c r="AN28" i="1" s="1"/>
  <c r="AD21" i="1"/>
  <c r="AM21" i="1" s="1"/>
  <c r="AA19" i="1"/>
  <c r="AJ19" i="1" s="1"/>
  <c r="AC14" i="1"/>
  <c r="AL14" i="1" s="1"/>
  <c r="AA13" i="1"/>
  <c r="AJ13" i="1" s="1"/>
  <c r="AB17" i="1"/>
  <c r="AK17" i="1" s="1"/>
  <c r="DC14" i="1"/>
  <c r="DL14" i="1" s="1"/>
  <c r="CZ19" i="1"/>
  <c r="DI19" i="1" s="1"/>
  <c r="IY23" i="1"/>
  <c r="JH23" i="1" s="1"/>
  <c r="GA31" i="1"/>
  <c r="GJ31" i="1" s="1"/>
  <c r="DD25" i="1"/>
  <c r="DM25" i="1" s="1"/>
  <c r="CZ12" i="1"/>
  <c r="DI12" i="1" s="1"/>
  <c r="FY6" i="1"/>
  <c r="GH6" i="1" s="1"/>
  <c r="GE31" i="1"/>
  <c r="GN31" i="1" s="1"/>
  <c r="DC29" i="1"/>
  <c r="DL29" i="1" s="1"/>
  <c r="DB26" i="1"/>
  <c r="DK26" i="1" s="1"/>
  <c r="LY24" i="1"/>
  <c r="MH24" i="1" s="1"/>
  <c r="GA28" i="1"/>
  <c r="GJ28" i="1" s="1"/>
  <c r="IY7" i="1"/>
  <c r="JH7" i="1" s="1"/>
  <c r="CZ30" i="1"/>
  <c r="DI30" i="1" s="1"/>
  <c r="GD28" i="1"/>
  <c r="GM28" i="1" s="1"/>
  <c r="JA6" i="1"/>
  <c r="JJ6" i="1" s="1"/>
  <c r="LY15" i="1"/>
  <c r="MH15" i="1" s="1"/>
  <c r="CZ25" i="1"/>
  <c r="DI25" i="1" s="1"/>
  <c r="FY20" i="1"/>
  <c r="GH20" i="1" s="1"/>
  <c r="JA9" i="1"/>
  <c r="JJ9" i="1" s="1"/>
  <c r="FX76" i="4"/>
  <c r="HU24" i="1"/>
  <c r="DB15" i="1"/>
  <c r="DK15" i="1" s="1"/>
  <c r="FY18" i="1"/>
  <c r="GH18" i="1" s="1"/>
  <c r="FY14" i="1"/>
  <c r="GH14" i="1" s="1"/>
  <c r="IX17" i="1"/>
  <c r="JG17" i="1" s="1"/>
  <c r="GB11" i="1"/>
  <c r="GK11" i="1" s="1"/>
  <c r="MA26" i="1"/>
  <c r="MJ26" i="1" s="1"/>
  <c r="FZ15" i="1"/>
  <c r="GI15" i="1" s="1"/>
  <c r="JA11" i="1"/>
  <c r="JJ11" i="1" s="1"/>
  <c r="LW28" i="1"/>
  <c r="MF28" i="1" s="1"/>
  <c r="LW19" i="1"/>
  <c r="MF19" i="1" s="1"/>
  <c r="GA6" i="1"/>
  <c r="GJ6" i="1" s="1"/>
  <c r="DA5" i="1"/>
  <c r="DJ5" i="1" s="1"/>
  <c r="GC26" i="1"/>
  <c r="GL26" i="1" s="1"/>
  <c r="IY14" i="1"/>
  <c r="JH14" i="1" s="1"/>
  <c r="GC6" i="1"/>
  <c r="GL6" i="1" s="1"/>
  <c r="FY25" i="1"/>
  <c r="GH25" i="1" s="1"/>
  <c r="AB26" i="1"/>
  <c r="AK26" i="1" s="1"/>
  <c r="AC6" i="1"/>
  <c r="AL6" i="1" s="1"/>
  <c r="AB13" i="1"/>
  <c r="AK13" i="1" s="1"/>
  <c r="AD11" i="1"/>
  <c r="AM11" i="1" s="1"/>
  <c r="AB29" i="1"/>
  <c r="AK29" i="1" s="1"/>
  <c r="AC27" i="1"/>
  <c r="AL27" i="1" s="1"/>
  <c r="AE11" i="1"/>
  <c r="AN11" i="1" s="1"/>
  <c r="AC7" i="1"/>
  <c r="AL7" i="1" s="1"/>
  <c r="AB10" i="1"/>
  <c r="AK10" i="1" s="1"/>
  <c r="AA27" i="1"/>
  <c r="AJ27" i="1" s="1"/>
  <c r="AA26" i="1"/>
  <c r="AJ26" i="1" s="1"/>
  <c r="AB15" i="1"/>
  <c r="AK15" i="1" s="1"/>
  <c r="AC21" i="1"/>
  <c r="AL21" i="1" s="1"/>
  <c r="AB22" i="1"/>
  <c r="AK22" i="1" s="1"/>
  <c r="FX20" i="4"/>
  <c r="HV9" i="1"/>
  <c r="MA24" i="1"/>
  <c r="MJ24" i="1" s="1"/>
  <c r="LY5" i="1"/>
  <c r="MH5" i="1" s="1"/>
  <c r="GB20" i="1"/>
  <c r="GK20" i="1" s="1"/>
  <c r="FY15" i="1"/>
  <c r="GH15" i="1" s="1"/>
  <c r="LX19" i="1"/>
  <c r="MG19" i="1" s="1"/>
  <c r="CZ20" i="1"/>
  <c r="DI20" i="1" s="1"/>
  <c r="HY11" i="1"/>
  <c r="FY12" i="1"/>
  <c r="GH12" i="1" s="1"/>
  <c r="GB13" i="1"/>
  <c r="GK13" i="1" s="1"/>
  <c r="JB12" i="1"/>
  <c r="JK12" i="1" s="1"/>
  <c r="HZ11" i="4"/>
  <c r="KV6" i="1"/>
  <c r="DA14" i="1"/>
  <c r="DJ14" i="1" s="1"/>
  <c r="CZ13" i="1"/>
  <c r="DI13" i="1" s="1"/>
  <c r="LX25" i="1"/>
  <c r="MG25" i="1" s="1"/>
  <c r="LZ21" i="1"/>
  <c r="MI21" i="1" s="1"/>
  <c r="LZ29" i="1"/>
  <c r="MI29" i="1" s="1"/>
  <c r="LX14" i="1"/>
  <c r="MG14" i="1" s="1"/>
  <c r="DC11" i="1"/>
  <c r="DL11" i="1" s="1"/>
  <c r="LW12" i="1"/>
  <c r="MF12" i="1" s="1"/>
  <c r="LZ24" i="1"/>
  <c r="MI24" i="1" s="1"/>
  <c r="IY16" i="1"/>
  <c r="JH16" i="1" s="1"/>
  <c r="GA26" i="1"/>
  <c r="GJ26" i="1" s="1"/>
  <c r="DA28" i="1"/>
  <c r="DJ28" i="1" s="1"/>
  <c r="IZ9" i="1"/>
  <c r="JI9" i="1" s="1"/>
  <c r="IY8" i="1"/>
  <c r="JH8" i="1" s="1"/>
  <c r="IX12" i="1"/>
  <c r="JG12" i="1" s="1"/>
  <c r="JB24" i="1"/>
  <c r="JK24" i="1" s="1"/>
  <c r="DC17" i="1"/>
  <c r="DL17" i="1" s="1"/>
  <c r="CZ29" i="1"/>
  <c r="DI29" i="1" s="1"/>
  <c r="IX8" i="1"/>
  <c r="JG8" i="1" s="1"/>
  <c r="JA23" i="1"/>
  <c r="JJ23" i="1" s="1"/>
  <c r="GA19" i="1"/>
  <c r="GJ19" i="1" s="1"/>
  <c r="HZ45" i="4"/>
  <c r="KY14" i="1"/>
  <c r="FX87" i="4"/>
  <c r="GA7" i="1"/>
  <c r="GJ7" i="1" s="1"/>
  <c r="MA11" i="1"/>
  <c r="MJ11" i="1" s="1"/>
  <c r="LY23" i="1"/>
  <c r="MH23" i="1" s="1"/>
  <c r="MB31" i="1"/>
  <c r="MK31" i="1" s="1"/>
  <c r="DD6" i="1"/>
  <c r="DM6" i="1" s="1"/>
  <c r="LY21" i="1"/>
  <c r="MH21" i="1" s="1"/>
  <c r="GA11" i="1"/>
  <c r="GJ11" i="1" s="1"/>
  <c r="FZ25" i="1"/>
  <c r="GI25" i="1" s="1"/>
  <c r="LX11" i="1"/>
  <c r="MG11" i="1" s="1"/>
  <c r="IY13" i="1"/>
  <c r="JH13" i="1" s="1"/>
  <c r="AB11" i="1"/>
  <c r="AK11" i="1" s="1"/>
  <c r="AB28" i="1"/>
  <c r="AK28" i="1" s="1"/>
  <c r="AA15" i="1"/>
  <c r="AJ15" i="1" s="1"/>
  <c r="AA7" i="1"/>
  <c r="AJ7" i="1" s="1"/>
  <c r="AB25" i="1"/>
  <c r="AK25" i="1" s="1"/>
  <c r="AB30" i="1"/>
  <c r="AK30" i="1" s="1"/>
  <c r="AE6" i="1"/>
  <c r="AN6" i="1" s="1"/>
  <c r="AD13" i="1"/>
  <c r="AM13" i="1" s="1"/>
  <c r="CZ7" i="1"/>
  <c r="DI7" i="1" s="1"/>
  <c r="FY7" i="1"/>
  <c r="GH7" i="1" s="1"/>
  <c r="DB19" i="1"/>
  <c r="DK19" i="1" s="1"/>
  <c r="IX22" i="1"/>
  <c r="JG22" i="1" s="1"/>
  <c r="JB14" i="1"/>
  <c r="JK14" i="1" s="1"/>
  <c r="GC25" i="1"/>
  <c r="GL25" i="1" s="1"/>
  <c r="DB17" i="1"/>
  <c r="DK17" i="1" s="1"/>
  <c r="CZ31" i="1"/>
  <c r="DI31" i="1" s="1"/>
  <c r="LW9" i="1"/>
  <c r="MF9" i="1" s="1"/>
  <c r="FZ11" i="1"/>
  <c r="GI11" i="1" s="1"/>
  <c r="MA31" i="1"/>
  <c r="MJ31" i="1" s="1"/>
  <c r="LX27" i="1"/>
  <c r="MG27" i="1" s="1"/>
  <c r="FX113" i="4"/>
  <c r="DB23" i="1"/>
  <c r="DK23" i="1" s="1"/>
  <c r="DA11" i="1"/>
  <c r="DJ11" i="1" s="1"/>
  <c r="LW21" i="1"/>
  <c r="MF21" i="1" s="1"/>
  <c r="MA25" i="1"/>
  <c r="MJ25" i="1" s="1"/>
  <c r="LY6" i="1"/>
  <c r="MH6" i="1" s="1"/>
  <c r="LW22" i="1"/>
  <c r="MF22" i="1" s="1"/>
  <c r="KB63" i="4"/>
  <c r="NU20" i="1"/>
  <c r="DA15" i="1"/>
  <c r="DJ15" i="1" s="1"/>
  <c r="GB27" i="1"/>
  <c r="GK27" i="1" s="1"/>
  <c r="JA21" i="1"/>
  <c r="JJ21" i="1" s="1"/>
  <c r="IX13" i="1"/>
  <c r="JG13" i="1" s="1"/>
  <c r="IY5" i="1"/>
  <c r="JH5" i="1" s="1"/>
  <c r="IZ17" i="1"/>
  <c r="JI17" i="1" s="1"/>
  <c r="LW10" i="1"/>
  <c r="MF10" i="1" s="1"/>
  <c r="GA24" i="1"/>
  <c r="GJ24" i="1" s="1"/>
  <c r="LW14" i="1"/>
  <c r="MF14" i="1" s="1"/>
  <c r="LX30" i="1"/>
  <c r="MG30" i="1" s="1"/>
  <c r="LX16" i="1"/>
  <c r="MG16" i="1" s="1"/>
  <c r="FY9" i="1"/>
  <c r="GH9" i="1" s="1"/>
  <c r="LX26" i="1"/>
  <c r="MG26" i="1" s="1"/>
  <c r="GB21" i="1"/>
  <c r="GK21" i="1" s="1"/>
  <c r="LY27" i="1"/>
  <c r="MH27" i="1" s="1"/>
  <c r="CZ15" i="1"/>
  <c r="DI15" i="1" s="1"/>
  <c r="IX23" i="1"/>
  <c r="JG23" i="1" s="1"/>
  <c r="DC28" i="1"/>
  <c r="DL28" i="1" s="1"/>
  <c r="IZ5" i="1"/>
  <c r="JI5" i="1" s="1"/>
  <c r="JA24" i="1"/>
  <c r="JJ24" i="1" s="1"/>
  <c r="MB14" i="1"/>
  <c r="MK14" i="1" s="1"/>
  <c r="AA22" i="1"/>
  <c r="AJ22" i="1" s="1"/>
  <c r="AD6" i="1"/>
  <c r="AM6" i="1" s="1"/>
  <c r="AB14" i="1"/>
  <c r="AK14" i="1" s="1"/>
  <c r="AA18" i="1"/>
  <c r="AJ18" i="1" s="1"/>
  <c r="AA30" i="1"/>
  <c r="AJ30" i="1" s="1"/>
  <c r="AC13" i="1"/>
  <c r="AL13" i="1" s="1"/>
  <c r="AC16" i="1"/>
  <c r="AL16" i="1" s="1"/>
  <c r="AE24" i="1"/>
  <c r="AN24" i="1" s="1"/>
  <c r="AE12" i="1"/>
  <c r="AN12" i="1" s="1"/>
  <c r="DC25" i="1"/>
  <c r="DL25" i="1" s="1"/>
  <c r="HZ62" i="4"/>
  <c r="KU20" i="1"/>
  <c r="AA6" i="1"/>
  <c r="AJ6" i="1" s="1"/>
  <c r="AA16" i="1"/>
  <c r="AJ16" i="1" s="1"/>
  <c r="AB19" i="1"/>
  <c r="AK19" i="1" s="1"/>
  <c r="AD28" i="1"/>
  <c r="AM28" i="1" s="1"/>
  <c r="AD30" i="1"/>
  <c r="AM30" i="1" s="1"/>
  <c r="AB27" i="1"/>
  <c r="AK27" i="1" s="1"/>
  <c r="AB21" i="1"/>
  <c r="AK21" i="1" s="1"/>
  <c r="AB16" i="1"/>
  <c r="AK16" i="1" s="1"/>
  <c r="AA28" i="1"/>
  <c r="AJ28" i="1" s="1"/>
  <c r="AC25" i="1"/>
  <c r="AL25" i="1" s="1"/>
  <c r="AB24" i="1"/>
  <c r="AK24" i="1" s="1"/>
  <c r="AA11" i="1"/>
  <c r="AJ11" i="1" s="1"/>
  <c r="AB9" i="1"/>
  <c r="AK9" i="1" s="1"/>
  <c r="DB20" i="1"/>
  <c r="DK20" i="1" s="1"/>
  <c r="NT13" i="1"/>
  <c r="HY12" i="1"/>
  <c r="FZ26" i="1"/>
  <c r="GI26" i="1" s="1"/>
  <c r="IX19" i="1"/>
  <c r="JG19" i="1" s="1"/>
  <c r="IX10" i="1"/>
  <c r="JG10" i="1" s="1"/>
  <c r="LX6" i="1"/>
  <c r="MG6" i="1" s="1"/>
  <c r="LZ27" i="1"/>
  <c r="MI27" i="1" s="1"/>
  <c r="IY10" i="1"/>
  <c r="JH10" i="1" s="1"/>
  <c r="DE25" i="1"/>
  <c r="DN25" i="1" s="1"/>
  <c r="GA10" i="1"/>
  <c r="GJ10" i="1" s="1"/>
  <c r="CZ27" i="1"/>
  <c r="DI27" i="1" s="1"/>
  <c r="FZ10" i="1"/>
  <c r="GI10" i="1" s="1"/>
  <c r="LX10" i="1"/>
  <c r="MG10" i="1" s="1"/>
  <c r="LW23" i="1"/>
  <c r="MF23" i="1" s="1"/>
  <c r="DC12" i="1"/>
  <c r="DL12" i="1" s="1"/>
  <c r="LZ6" i="1"/>
  <c r="MI6" i="1" s="1"/>
  <c r="GB30" i="1"/>
  <c r="GK30" i="1" s="1"/>
  <c r="DA6" i="1"/>
  <c r="DJ6" i="1" s="1"/>
  <c r="CZ24" i="1"/>
  <c r="DI24" i="1" s="1"/>
  <c r="LZ13" i="1"/>
  <c r="MI13" i="1" s="1"/>
  <c r="LX23" i="1"/>
  <c r="MG23" i="1" s="1"/>
  <c r="LW29" i="1"/>
  <c r="MF29" i="1" s="1"/>
  <c r="DC23" i="1"/>
  <c r="DL23" i="1" s="1"/>
  <c r="DB16" i="1"/>
  <c r="DK16" i="1" s="1"/>
  <c r="GA23" i="1"/>
  <c r="GJ23" i="1" s="1"/>
  <c r="LX5" i="1"/>
  <c r="MG5" i="1" s="1"/>
  <c r="LZ28" i="1"/>
  <c r="MI28" i="1" s="1"/>
  <c r="GB12" i="1"/>
  <c r="GK12" i="1" s="1"/>
  <c r="LY31" i="1"/>
  <c r="MH31" i="1" s="1"/>
  <c r="LY25" i="1"/>
  <c r="MH25" i="1" s="1"/>
  <c r="DC6" i="1"/>
  <c r="DL6" i="1" s="1"/>
  <c r="CZ22" i="1"/>
  <c r="DI22" i="1" s="1"/>
  <c r="GD25" i="1"/>
  <c r="GM25" i="1" s="1"/>
  <c r="GA29" i="1"/>
  <c r="GJ29" i="1" s="1"/>
  <c r="DA30" i="1"/>
  <c r="DJ30" i="1" s="1"/>
  <c r="JA17" i="1"/>
  <c r="JJ17" i="1" s="1"/>
  <c r="DB27" i="1"/>
  <c r="DK27" i="1" s="1"/>
  <c r="LZ26" i="1"/>
  <c r="MI26" i="1" s="1"/>
  <c r="FY22" i="1"/>
  <c r="GH22" i="1" s="1"/>
  <c r="IZ13" i="1"/>
  <c r="JI13" i="1" s="1"/>
  <c r="FZ20" i="1"/>
  <c r="GI20" i="1" s="1"/>
  <c r="AC24" i="1"/>
  <c r="AL24" i="1" s="1"/>
  <c r="AB6" i="1"/>
  <c r="AK6" i="1" s="1"/>
  <c r="AC29" i="1"/>
  <c r="AL29" i="1" s="1"/>
  <c r="AC26" i="1"/>
  <c r="AL26" i="1" s="1"/>
  <c r="AD12" i="1"/>
  <c r="AM12" i="1" s="1"/>
  <c r="AC11" i="1"/>
  <c r="AL11" i="1" s="1"/>
  <c r="AA10" i="1"/>
  <c r="AJ10" i="1" s="1"/>
  <c r="AA14" i="1"/>
  <c r="AJ14" i="1" s="1"/>
  <c r="AA17" i="1"/>
  <c r="AJ17" i="1" s="1"/>
  <c r="AA12" i="1"/>
  <c r="AJ12" i="1" s="1"/>
  <c r="AF25" i="1"/>
  <c r="AO25" i="1" s="1"/>
  <c r="AC15" i="1"/>
  <c r="AL15" i="1" s="1"/>
  <c r="DA17" i="1"/>
  <c r="DJ17" i="1" s="1"/>
  <c r="DC30" i="1"/>
  <c r="DL30" i="1" s="1"/>
  <c r="FY17" i="1"/>
  <c r="GH17" i="1" s="1"/>
  <c r="GB23" i="1"/>
  <c r="GK23" i="1" s="1"/>
  <c r="LW31" i="1"/>
  <c r="MF31" i="1" s="1"/>
  <c r="CZ9" i="1"/>
  <c r="DI9" i="1" s="1"/>
  <c r="GA27" i="1"/>
  <c r="GJ27" i="1" s="1"/>
  <c r="LZ14" i="1"/>
  <c r="MI14" i="1" s="1"/>
  <c r="IX15" i="1"/>
  <c r="JG15" i="1" s="1"/>
  <c r="DA12" i="1"/>
  <c r="DJ12" i="1" s="1"/>
  <c r="DD12" i="1"/>
  <c r="DM12" i="1" s="1"/>
  <c r="FZ5" i="1"/>
  <c r="GI5" i="1" s="1"/>
  <c r="GA5" i="1"/>
  <c r="GJ5" i="1" s="1"/>
  <c r="GB25" i="1"/>
  <c r="GK25" i="1" s="1"/>
  <c r="GA17" i="1"/>
  <c r="GJ17" i="1" s="1"/>
  <c r="DB7" i="1"/>
  <c r="DK7" i="1" s="1"/>
  <c r="DB28" i="1"/>
  <c r="DK28" i="1" s="1"/>
  <c r="LX22" i="1"/>
  <c r="MG22" i="1" s="1"/>
  <c r="FY28" i="1"/>
  <c r="GH28" i="1" s="1"/>
  <c r="FX48" i="4"/>
  <c r="HW15" i="1"/>
  <c r="LX7" i="1"/>
  <c r="MG7" i="1" s="1"/>
  <c r="LW27" i="1"/>
  <c r="MF27" i="1" s="1"/>
  <c r="GB17" i="1"/>
  <c r="GK17" i="1" s="1"/>
  <c r="FY29" i="1"/>
  <c r="GH29" i="1" s="1"/>
  <c r="DB13" i="1"/>
  <c r="DK13" i="1" s="1"/>
  <c r="GB6" i="1"/>
  <c r="GK6" i="1" s="1"/>
  <c r="LW25" i="1"/>
  <c r="MF25" i="1" s="1"/>
  <c r="DB22" i="1"/>
  <c r="DK22" i="1" s="1"/>
  <c r="JA14" i="1"/>
  <c r="JJ14" i="1" s="1"/>
  <c r="LY12" i="1"/>
  <c r="MH12" i="1" s="1"/>
  <c r="DB6" i="1"/>
  <c r="DK6" i="1" s="1"/>
  <c r="DA26" i="1"/>
  <c r="DJ26" i="1" s="1"/>
  <c r="DC26" i="1"/>
  <c r="DL26" i="1" s="1"/>
  <c r="LZ23" i="1"/>
  <c r="MI23" i="1" s="1"/>
  <c r="GC28" i="1"/>
  <c r="GL28" i="1" s="1"/>
  <c r="FZ27" i="1"/>
  <c r="GI27" i="1" s="1"/>
  <c r="GD31" i="1"/>
  <c r="GM31" i="1" s="1"/>
  <c r="DA19" i="1"/>
  <c r="DJ19" i="1" s="1"/>
  <c r="DB5" i="1"/>
  <c r="DK5" i="1" s="1"/>
  <c r="DA29" i="1"/>
  <c r="DJ29" i="1" s="1"/>
  <c r="GA12" i="1"/>
  <c r="GJ12" i="1" s="1"/>
  <c r="LX12" i="1"/>
  <c r="MG12" i="1" s="1"/>
  <c r="MA6" i="1"/>
  <c r="MJ6" i="1" s="1"/>
  <c r="IX9" i="1"/>
  <c r="JG9" i="1" s="1"/>
  <c r="AC22" i="1"/>
  <c r="AL22" i="1" s="1"/>
  <c r="AE14" i="1"/>
  <c r="AN14" i="1" s="1"/>
  <c r="AG28" i="1"/>
  <c r="AP28" i="1" s="1"/>
  <c r="AE26" i="1"/>
  <c r="AN26" i="1" s="1"/>
  <c r="AC28" i="1"/>
  <c r="AL28" i="1" s="1"/>
  <c r="AB7" i="1"/>
  <c r="AK7" i="1" s="1"/>
  <c r="AA20" i="1"/>
  <c r="AJ20" i="1" s="1"/>
  <c r="AF28" i="1"/>
  <c r="AO28" i="1" s="1"/>
  <c r="AD26" i="1"/>
  <c r="AM26" i="1" s="1"/>
  <c r="AC9" i="1"/>
  <c r="AL9" i="1" s="1"/>
  <c r="AF14" i="1"/>
  <c r="AO14" i="1" s="1"/>
  <c r="AA8" i="1"/>
  <c r="AJ8" i="1" s="1"/>
  <c r="AD27" i="1"/>
  <c r="AM27" i="1" s="1"/>
  <c r="AD17" i="1"/>
  <c r="AM17" i="1" s="1"/>
  <c r="AB12" i="1"/>
  <c r="AK12" i="1" s="1"/>
  <c r="DA8" i="1"/>
  <c r="DJ8" i="1" s="1"/>
  <c r="IZ19" i="1"/>
  <c r="JI19" i="1" s="1"/>
  <c r="FZ21" i="1"/>
  <c r="GI21" i="1" s="1"/>
  <c r="LW17" i="1"/>
  <c r="MF17" i="1" s="1"/>
  <c r="DC13" i="1"/>
  <c r="DL13" i="1" s="1"/>
  <c r="DA20" i="1"/>
  <c r="DJ20" i="1" s="1"/>
  <c r="DA9" i="1"/>
  <c r="DJ9" i="1" s="1"/>
  <c r="GD26" i="1"/>
  <c r="GM26" i="1" s="1"/>
  <c r="GB5" i="1"/>
  <c r="GK5" i="1" s="1"/>
  <c r="LW6" i="1"/>
  <c r="MF6" i="1" s="1"/>
  <c r="FX18" i="4"/>
  <c r="HV8" i="1"/>
  <c r="IX5" i="1"/>
  <c r="JG5" i="1" s="1"/>
  <c r="LW24" i="1"/>
  <c r="MF24" i="1" s="1"/>
  <c r="FZ13" i="1"/>
  <c r="GI13" i="1" s="1"/>
  <c r="FX58" i="4"/>
  <c r="HU19" i="1"/>
  <c r="IZ10" i="1"/>
  <c r="JI10" i="1" s="1"/>
  <c r="FZ30" i="1"/>
  <c r="GI30" i="1" s="1"/>
  <c r="DA13" i="1"/>
  <c r="DJ13" i="1" s="1"/>
  <c r="LX9" i="1"/>
  <c r="MG9" i="1" s="1"/>
  <c r="JB11" i="1"/>
  <c r="JK11" i="1" s="1"/>
  <c r="IY9" i="1"/>
  <c r="JH9" i="1" s="1"/>
  <c r="FX44" i="4"/>
  <c r="HY14" i="1"/>
  <c r="DB12" i="1"/>
  <c r="DK12" i="1" s="1"/>
  <c r="DB25" i="1"/>
  <c r="DK25" i="1" s="1"/>
  <c r="LZ17" i="1"/>
  <c r="MI17" i="1" s="1"/>
  <c r="LY14" i="1"/>
  <c r="MH14" i="1" s="1"/>
  <c r="FZ22" i="1"/>
  <c r="GI22" i="1" s="1"/>
  <c r="LY19" i="1"/>
  <c r="MH19" i="1" s="1"/>
  <c r="FY13" i="1"/>
  <c r="GH13" i="1" s="1"/>
  <c r="LY7" i="1"/>
  <c r="MH7" i="1" s="1"/>
  <c r="FY30" i="1"/>
  <c r="GH30" i="1" s="1"/>
  <c r="LY26" i="1"/>
  <c r="MH26" i="1" s="1"/>
  <c r="DE14" i="1"/>
  <c r="DN14" i="1" s="1"/>
  <c r="DE28" i="1"/>
  <c r="DN28" i="1" s="1"/>
  <c r="LY29" i="1"/>
  <c r="MH29" i="1" s="1"/>
  <c r="IX21" i="1"/>
  <c r="JG21" i="1" s="1"/>
  <c r="DC20" i="1"/>
  <c r="DL20" i="1" s="1"/>
  <c r="DC5" i="1"/>
  <c r="DL5" i="1" s="1"/>
  <c r="DB29" i="1"/>
  <c r="DK29" i="1" s="1"/>
  <c r="GA13" i="1"/>
  <c r="GJ13" i="1" s="1"/>
  <c r="MB25" i="1"/>
  <c r="MK25" i="1" s="1"/>
  <c r="IX20" i="1"/>
  <c r="JG20" i="1" s="1"/>
  <c r="AQ5" i="1"/>
  <c r="AO5" i="1"/>
  <c r="AP5" i="1"/>
  <c r="BN5" i="1"/>
  <c r="BE5" i="1" s="1"/>
  <c r="KA14" i="4" l="1"/>
  <c r="KB14" i="4" s="1"/>
  <c r="LW7" i="1"/>
  <c r="MF7" i="1" s="1"/>
  <c r="MN7" i="1" s="1"/>
  <c r="ME7" i="1" s="1"/>
  <c r="MQ7" i="1" s="1"/>
  <c r="MR7" i="1" s="1" a="1"/>
  <c r="MR7" i="1" s="1"/>
  <c r="MO7" i="1" s="1"/>
  <c r="HZ95" i="4"/>
  <c r="KU30" i="1"/>
  <c r="FX107" i="4"/>
  <c r="HX29" i="1"/>
  <c r="EV5" i="1"/>
  <c r="BW5" i="1"/>
  <c r="GP8" i="1"/>
  <c r="GG8" i="1" s="1"/>
  <c r="GS8" i="1" s="1"/>
  <c r="GT8" i="1" s="1" a="1"/>
  <c r="GT8" i="1" s="1"/>
  <c r="GQ8" i="1" s="1"/>
  <c r="GP30" i="1"/>
  <c r="GG30" i="1" s="1"/>
  <c r="GS30" i="1" s="1"/>
  <c r="GT30" i="1" s="1" a="1"/>
  <c r="GT30" i="1" s="1"/>
  <c r="GQ30" i="1" s="1"/>
  <c r="JO22" i="1"/>
  <c r="JF22" i="1" s="1"/>
  <c r="JR22" i="1" s="1"/>
  <c r="JS22" i="1" s="1" a="1"/>
  <c r="JS22" i="1" s="1"/>
  <c r="JP22" i="1" s="1"/>
  <c r="JO21" i="1"/>
  <c r="JF21" i="1" s="1"/>
  <c r="DQ24" i="1"/>
  <c r="DH24" i="1" s="1"/>
  <c r="JO15" i="1"/>
  <c r="JF15" i="1" s="1"/>
  <c r="JR15" i="1" s="1"/>
  <c r="JS15" i="1" s="1" a="1"/>
  <c r="JS15" i="1" s="1"/>
  <c r="JP15" i="1" s="1"/>
  <c r="MN27" i="1"/>
  <c r="ME27" i="1" s="1"/>
  <c r="MQ27" i="1" s="1"/>
  <c r="MR27" i="1" s="1" a="1"/>
  <c r="MR27" i="1" s="1"/>
  <c r="MO27" i="1" s="1"/>
  <c r="JO8" i="1"/>
  <c r="JF8" i="1" s="1"/>
  <c r="JR8" i="1" s="1"/>
  <c r="JS8" i="1" s="1" a="1"/>
  <c r="JS8" i="1" s="1"/>
  <c r="JP8" i="1" s="1"/>
  <c r="JO20" i="1"/>
  <c r="JF20" i="1" s="1"/>
  <c r="JR20" i="1" s="1"/>
  <c r="JS20" i="1" s="1" a="1"/>
  <c r="JS20" i="1" s="1"/>
  <c r="JP20" i="1" s="1"/>
  <c r="GP29" i="1"/>
  <c r="GG29" i="1" s="1"/>
  <c r="GS29" i="1" s="1"/>
  <c r="GT29" i="1" s="1" a="1"/>
  <c r="GT29" i="1" s="1"/>
  <c r="GQ29" i="1" s="1"/>
  <c r="MN10" i="1"/>
  <c r="ME10" i="1" s="1"/>
  <c r="MQ10" i="1" s="1"/>
  <c r="MR10" i="1" s="1" a="1"/>
  <c r="MR10" i="1" s="1"/>
  <c r="MO10" i="1" s="1"/>
  <c r="JO9" i="1"/>
  <c r="JF9" i="1" s="1"/>
  <c r="JR9" i="1" s="1"/>
  <c r="JS9" i="1" s="1" a="1"/>
  <c r="JS9" i="1" s="1"/>
  <c r="JP9" i="1" s="1"/>
  <c r="GP18" i="1"/>
  <c r="GG18" i="1" s="1"/>
  <c r="GS18" i="1" s="1"/>
  <c r="GT18" i="1" s="1" a="1"/>
  <c r="GT18" i="1" s="1"/>
  <c r="GQ18" i="1" s="1"/>
  <c r="GP7" i="1"/>
  <c r="GG7" i="1" s="1"/>
  <c r="GS7" i="1" s="1"/>
  <c r="GT7" i="1" s="1" a="1"/>
  <c r="GT7" i="1" s="1"/>
  <c r="GQ7" i="1" s="1"/>
  <c r="JO12" i="1"/>
  <c r="JF12" i="1" s="1"/>
  <c r="JR12" i="1" s="1"/>
  <c r="JS12" i="1" s="1" a="1"/>
  <c r="JS12" i="1" s="1"/>
  <c r="JP12" i="1" s="1"/>
  <c r="JO5" i="1"/>
  <c r="JF5" i="1" s="1"/>
  <c r="JR5" i="1" s="1"/>
  <c r="JS5" i="1" s="1" a="1"/>
  <c r="JS5" i="1" s="1"/>
  <c r="JP5" i="1" s="1"/>
  <c r="GP14" i="1"/>
  <c r="GG14" i="1" s="1"/>
  <c r="GS14" i="1" s="1"/>
  <c r="GT14" i="1" s="1" a="1"/>
  <c r="GT14" i="1" s="1"/>
  <c r="GQ14" i="1" s="1"/>
  <c r="JO23" i="1"/>
  <c r="JF23" i="1" s="1"/>
  <c r="JR23" i="1" s="1"/>
  <c r="JS23" i="1" s="1" a="1"/>
  <c r="JS23" i="1" s="1"/>
  <c r="JP23" i="1" s="1"/>
  <c r="MN6" i="1"/>
  <c r="ME6" i="1" s="1"/>
  <c r="MQ6" i="1" s="1"/>
  <c r="MR6" i="1" s="1" a="1"/>
  <c r="MR6" i="1" s="1"/>
  <c r="MO6" i="1" s="1"/>
  <c r="GP15" i="1"/>
  <c r="GG15" i="1" s="1"/>
  <c r="GS15" i="1" s="1"/>
  <c r="GT15" i="1" s="1" a="1"/>
  <c r="GT15" i="1" s="1"/>
  <c r="GQ15" i="1" s="1"/>
  <c r="MN31" i="1"/>
  <c r="ME31" i="1" s="1"/>
  <c r="MQ31" i="1" s="1"/>
  <c r="MR31" i="1" s="1"/>
  <c r="MO31" i="1" s="1"/>
  <c r="MN24" i="1"/>
  <c r="ME24" i="1" s="1"/>
  <c r="MQ24" i="1" s="1"/>
  <c r="MR24" i="1" s="1" a="1"/>
  <c r="MR24" i="1" s="1"/>
  <c r="MO24" i="1" s="1"/>
  <c r="GP9" i="1"/>
  <c r="GG9" i="1" s="1"/>
  <c r="GS9" i="1" s="1"/>
  <c r="GT9" i="1" s="1" a="1"/>
  <c r="GT9" i="1" s="1"/>
  <c r="GQ9" i="1" s="1"/>
  <c r="MN21" i="1"/>
  <c r="ME21" i="1" s="1"/>
  <c r="MQ21" i="1" s="1"/>
  <c r="MR21" i="1" s="1" a="1"/>
  <c r="MR21" i="1" s="1"/>
  <c r="MO21" i="1" s="1"/>
  <c r="DQ15" i="1"/>
  <c r="DH15" i="1" s="1"/>
  <c r="DT15" i="1" s="1"/>
  <c r="DU15" i="1" s="1" a="1"/>
  <c r="DU15" i="1" s="1"/>
  <c r="DR15" i="1" s="1"/>
  <c r="GP13" i="1"/>
  <c r="GG13" i="1" s="1"/>
  <c r="GS13" i="1" s="1"/>
  <c r="GT13" i="1" s="1" a="1"/>
  <c r="GT13" i="1" s="1"/>
  <c r="GQ13" i="1" s="1"/>
  <c r="JO10" i="1"/>
  <c r="JF10" i="1" s="1"/>
  <c r="JR10" i="1" s="1"/>
  <c r="JS10" i="1" s="1" a="1"/>
  <c r="JS10" i="1" s="1"/>
  <c r="JP10" i="1" s="1"/>
  <c r="DQ23" i="1"/>
  <c r="DH23" i="1" s="1"/>
  <c r="GP21" i="1"/>
  <c r="GG21" i="1" s="1"/>
  <c r="GS21" i="1" s="1"/>
  <c r="GT21" i="1" s="1" a="1"/>
  <c r="GT21" i="1" s="1"/>
  <c r="GQ21" i="1" s="1"/>
  <c r="DQ18" i="1"/>
  <c r="DH18" i="1" s="1"/>
  <c r="DT18" i="1" s="1"/>
  <c r="DU18" i="1" s="1" a="1"/>
  <c r="DU18" i="1" s="1"/>
  <c r="DR18" i="1" s="1"/>
  <c r="JO19" i="1"/>
  <c r="JF19" i="1" s="1"/>
  <c r="JR19" i="1" s="1"/>
  <c r="JS19" i="1" s="1" a="1"/>
  <c r="JS19" i="1" s="1"/>
  <c r="JP19" i="1" s="1"/>
  <c r="JO17" i="1"/>
  <c r="JF17" i="1" s="1"/>
  <c r="JR17" i="1" s="1"/>
  <c r="JS17" i="1" s="1" a="1"/>
  <c r="JS17" i="1" s="1"/>
  <c r="JP17" i="1" s="1"/>
  <c r="GP20" i="1"/>
  <c r="GG20" i="1" s="1"/>
  <c r="GS20" i="1" s="1"/>
  <c r="GT20" i="1" s="1" a="1"/>
  <c r="GT20" i="1" s="1"/>
  <c r="GQ20" i="1" s="1"/>
  <c r="JO11" i="1"/>
  <c r="JF11" i="1" s="1"/>
  <c r="JR11" i="1" s="1"/>
  <c r="JS11" i="1" s="1" a="1"/>
  <c r="JS11" i="1" s="1"/>
  <c r="JP11" i="1" s="1"/>
  <c r="JO31" i="1"/>
  <c r="JF31" i="1" s="1"/>
  <c r="JR31" i="1" s="1"/>
  <c r="JO26" i="1"/>
  <c r="JF26" i="1" s="1"/>
  <c r="JO13" i="1"/>
  <c r="JF13" i="1" s="1"/>
  <c r="JR13" i="1" s="1"/>
  <c r="JS13" i="1" s="1" a="1"/>
  <c r="JS13" i="1" s="1"/>
  <c r="JP13" i="1" s="1"/>
  <c r="MN22" i="1"/>
  <c r="ME22" i="1" s="1"/>
  <c r="MQ22" i="1" s="1"/>
  <c r="MR22" i="1" s="1" a="1"/>
  <c r="MR22" i="1" s="1"/>
  <c r="MO22" i="1" s="1"/>
  <c r="GP12" i="1"/>
  <c r="GG12" i="1" s="1"/>
  <c r="GS12" i="1" s="1"/>
  <c r="GT12" i="1" s="1" a="1"/>
  <c r="GT12" i="1" s="1"/>
  <c r="GQ12" i="1" s="1"/>
  <c r="MN13" i="1"/>
  <c r="ME13" i="1" s="1"/>
  <c r="MQ13" i="1" s="1"/>
  <c r="MR13" i="1" s="1" a="1"/>
  <c r="MR13" i="1" s="1"/>
  <c r="MO13" i="1" s="1"/>
  <c r="MN26" i="1"/>
  <c r="ME26" i="1" s="1"/>
  <c r="MQ26" i="1" s="1"/>
  <c r="MR26" i="1" s="1" a="1"/>
  <c r="MR26" i="1" s="1"/>
  <c r="MO26" i="1" s="1"/>
  <c r="GP16" i="1"/>
  <c r="GG16" i="1" s="1"/>
  <c r="GS16" i="1" s="1"/>
  <c r="GT16" i="1" s="1" a="1"/>
  <c r="GT16" i="1" s="1"/>
  <c r="GQ16" i="1" s="1"/>
  <c r="GP24" i="1"/>
  <c r="GG24" i="1" s="1"/>
  <c r="GS24" i="1" s="1"/>
  <c r="GT24" i="1" s="1" a="1"/>
  <c r="GT24" i="1" s="1"/>
  <c r="GQ24" i="1" s="1"/>
  <c r="MN17" i="1"/>
  <c r="ME17" i="1" s="1"/>
  <c r="GP22" i="1"/>
  <c r="GG22" i="1" s="1"/>
  <c r="MN19" i="1"/>
  <c r="ME19" i="1" s="1"/>
  <c r="MQ19" i="1" s="1"/>
  <c r="MR19" i="1" s="1" a="1"/>
  <c r="MR19" i="1" s="1"/>
  <c r="MO19" i="1" s="1"/>
  <c r="GP27" i="1"/>
  <c r="GG27" i="1" s="1"/>
  <c r="GS27" i="1" s="1"/>
  <c r="GT27" i="1" s="1" a="1"/>
  <c r="GT27" i="1" s="1"/>
  <c r="GQ27" i="1" s="1"/>
  <c r="MN5" i="1"/>
  <c r="ME5" i="1" s="1"/>
  <c r="MQ5" i="1" s="1"/>
  <c r="MR5" i="1" s="1" a="1"/>
  <c r="MR5" i="1" s="1"/>
  <c r="MO5" i="1" s="1"/>
  <c r="GP31" i="1"/>
  <c r="GG31" i="1" s="1"/>
  <c r="GS31" i="1" s="1"/>
  <c r="GT31" i="1" s="1"/>
  <c r="GQ31" i="1" s="1"/>
  <c r="JO16" i="1"/>
  <c r="JF16" i="1" s="1"/>
  <c r="JR16" i="1" s="1"/>
  <c r="JS16" i="1" s="1" a="1"/>
  <c r="JS16" i="1" s="1"/>
  <c r="JP16" i="1" s="1"/>
  <c r="MN30" i="1"/>
  <c r="ME30" i="1" s="1"/>
  <c r="MQ30" i="1" s="1"/>
  <c r="MR30" i="1" s="1" a="1"/>
  <c r="MR30" i="1" s="1"/>
  <c r="MO30" i="1" s="1"/>
  <c r="GP19" i="1"/>
  <c r="GG19" i="1" s="1"/>
  <c r="GS19" i="1" s="1"/>
  <c r="GT19" i="1" s="1" a="1"/>
  <c r="GT19" i="1" s="1"/>
  <c r="GQ19" i="1" s="1"/>
  <c r="MN25" i="1"/>
  <c r="ME25" i="1" s="1"/>
  <c r="MQ25" i="1" s="1"/>
  <c r="MR25" i="1" s="1" a="1"/>
  <c r="MR25" i="1" s="1"/>
  <c r="MO25" i="1" s="1"/>
  <c r="MN14" i="1"/>
  <c r="ME14" i="1" s="1"/>
  <c r="MQ14" i="1" s="1"/>
  <c r="MR14" i="1" s="1" a="1"/>
  <c r="MR14" i="1" s="1"/>
  <c r="MO14" i="1" s="1"/>
  <c r="JO30" i="1"/>
  <c r="JF30" i="1" s="1"/>
  <c r="MN28" i="1"/>
  <c r="ME28" i="1" s="1"/>
  <c r="MQ28" i="1" s="1"/>
  <c r="MR28" i="1" s="1" a="1"/>
  <c r="MR28" i="1" s="1"/>
  <c r="MO28" i="1" s="1"/>
  <c r="DQ6" i="1"/>
  <c r="DH6" i="1" s="1"/>
  <c r="DT6" i="1" s="1"/>
  <c r="DU6" i="1" s="1" a="1"/>
  <c r="DU6" i="1" s="1"/>
  <c r="DR6" i="1" s="1"/>
  <c r="JO6" i="1"/>
  <c r="JF6" i="1" s="1"/>
  <c r="JR6" i="1" s="1"/>
  <c r="JS6" i="1" s="1" a="1"/>
  <c r="JS6" i="1" s="1"/>
  <c r="JP6" i="1" s="1"/>
  <c r="JO29" i="1"/>
  <c r="JF29" i="1" s="1"/>
  <c r="JO27" i="1"/>
  <c r="JF27" i="1" s="1"/>
  <c r="MN11" i="1"/>
  <c r="ME11" i="1" s="1"/>
  <c r="MQ11" i="1" s="1"/>
  <c r="MR11" i="1" s="1" a="1"/>
  <c r="MR11" i="1" s="1"/>
  <c r="MO11" i="1" s="1"/>
  <c r="MN20" i="1"/>
  <c r="ME20" i="1" s="1"/>
  <c r="MQ20" i="1" s="1"/>
  <c r="MR20" i="1" s="1" a="1"/>
  <c r="MR20" i="1" s="1"/>
  <c r="MO20" i="1" s="1"/>
  <c r="JO18" i="1"/>
  <c r="JF18" i="1" s="1"/>
  <c r="JR18" i="1" s="1"/>
  <c r="JS18" i="1" s="1" a="1"/>
  <c r="JS18" i="1" s="1"/>
  <c r="JP18" i="1" s="1"/>
  <c r="GP10" i="1"/>
  <c r="GG10" i="1" s="1"/>
  <c r="GS10" i="1" s="1"/>
  <c r="GT10" i="1" s="1" a="1"/>
  <c r="GT10" i="1" s="1"/>
  <c r="GQ10" i="1" s="1"/>
  <c r="MN29" i="1"/>
  <c r="ME29" i="1" s="1"/>
  <c r="MQ29" i="1" s="1"/>
  <c r="MR29" i="1" s="1" a="1"/>
  <c r="MR29" i="1" s="1"/>
  <c r="MO29" i="1" s="1"/>
  <c r="MN9" i="1"/>
  <c r="ME9" i="1" s="1"/>
  <c r="MQ9" i="1" s="1"/>
  <c r="MR9" i="1" s="1" a="1"/>
  <c r="MR9" i="1" s="1"/>
  <c r="MO9" i="1" s="1"/>
  <c r="MN12" i="1"/>
  <c r="ME12" i="1" s="1"/>
  <c r="MQ12" i="1" s="1"/>
  <c r="MR12" i="1" s="1" a="1"/>
  <c r="MR12" i="1" s="1"/>
  <c r="MO12" i="1" s="1"/>
  <c r="GP25" i="1"/>
  <c r="GG25" i="1" s="1"/>
  <c r="GS25" i="1" s="1"/>
  <c r="GT25" i="1" s="1" a="1"/>
  <c r="GT25" i="1" s="1"/>
  <c r="GQ25" i="1" s="1"/>
  <c r="JO14" i="1"/>
  <c r="JF14" i="1" s="1"/>
  <c r="JR14" i="1" s="1"/>
  <c r="JS14" i="1" s="1" a="1"/>
  <c r="JS14" i="1" s="1"/>
  <c r="JP14" i="1" s="1"/>
  <c r="JO25" i="1"/>
  <c r="JO24" i="1"/>
  <c r="JF24" i="1" s="1"/>
  <c r="JR24" i="1" s="1"/>
  <c r="JS24" i="1" s="1" a="1"/>
  <c r="JS24" i="1" s="1"/>
  <c r="JP24" i="1" s="1"/>
  <c r="GP26" i="1"/>
  <c r="GG26" i="1" s="1"/>
  <c r="GS26" i="1" s="1"/>
  <c r="GT26" i="1" s="1" a="1"/>
  <c r="GT26" i="1" s="1"/>
  <c r="GQ26" i="1" s="1"/>
  <c r="GP11" i="1"/>
  <c r="GG11" i="1" s="1"/>
  <c r="GS11" i="1" s="1"/>
  <c r="GT11" i="1" s="1" a="1"/>
  <c r="GT11" i="1" s="1"/>
  <c r="GQ11" i="1" s="1"/>
  <c r="GP28" i="1"/>
  <c r="GG28" i="1" s="1"/>
  <c r="GS28" i="1" s="1"/>
  <c r="GT28" i="1" s="1" a="1"/>
  <c r="GT28" i="1" s="1"/>
  <c r="GQ28" i="1" s="1"/>
  <c r="GP6" i="1"/>
  <c r="GG6" i="1" s="1"/>
  <c r="GS6" i="1" s="1"/>
  <c r="GT6" i="1" s="1" a="1"/>
  <c r="GT6" i="1" s="1"/>
  <c r="GQ6" i="1" s="1"/>
  <c r="JO28" i="1"/>
  <c r="JF28" i="1" s="1"/>
  <c r="GP5" i="1"/>
  <c r="GG5" i="1" s="1"/>
  <c r="GP23" i="1"/>
  <c r="GG23" i="1" s="1"/>
  <c r="GS23" i="1" s="1"/>
  <c r="GT23" i="1" s="1" a="1"/>
  <c r="GT23" i="1" s="1"/>
  <c r="GQ23" i="1" s="1"/>
  <c r="MN15" i="1"/>
  <c r="ME15" i="1" s="1"/>
  <c r="MQ15" i="1" s="1"/>
  <c r="MR15" i="1" s="1" a="1"/>
  <c r="MR15" i="1" s="1"/>
  <c r="MO15" i="1" s="1"/>
  <c r="MN16" i="1"/>
  <c r="ME16" i="1" s="1"/>
  <c r="MQ16" i="1" s="1"/>
  <c r="MR16" i="1" s="1" a="1"/>
  <c r="MR16" i="1" s="1"/>
  <c r="MO16" i="1" s="1"/>
  <c r="MN8" i="1"/>
  <c r="ME8" i="1" s="1"/>
  <c r="MQ8" i="1" s="1"/>
  <c r="MR8" i="1" s="1" a="1"/>
  <c r="MR8" i="1" s="1"/>
  <c r="MO8" i="1" s="1"/>
  <c r="GP17" i="1"/>
  <c r="GG17" i="1" s="1"/>
  <c r="GS17" i="1" s="1"/>
  <c r="GT17" i="1" s="1" a="1"/>
  <c r="GT17" i="1" s="1"/>
  <c r="GQ17" i="1" s="1"/>
  <c r="MN23" i="1"/>
  <c r="ME23" i="1" s="1"/>
  <c r="MQ23" i="1" s="1"/>
  <c r="MR23" i="1" s="1" a="1"/>
  <c r="MR23" i="1" s="1"/>
  <c r="MO23" i="1" s="1"/>
  <c r="JO7" i="1"/>
  <c r="JF7" i="1" s="1"/>
  <c r="JR7" i="1" s="1"/>
  <c r="JS7" i="1" s="1" a="1"/>
  <c r="JS7" i="1" s="1"/>
  <c r="JP7" i="1" s="1"/>
  <c r="MN18" i="1"/>
  <c r="ME18" i="1" s="1"/>
  <c r="MQ18" i="1" s="1"/>
  <c r="MR18" i="1" s="1" a="1"/>
  <c r="MR18" i="1" s="1"/>
  <c r="MO18" i="1" s="1"/>
  <c r="DQ7" i="1"/>
  <c r="DH7" i="1" s="1"/>
  <c r="DT7" i="1" s="1"/>
  <c r="DU7" i="1" s="1" a="1"/>
  <c r="DU7" i="1" s="1"/>
  <c r="DR7" i="1" s="1"/>
  <c r="DQ30" i="1"/>
  <c r="DH30" i="1" s="1"/>
  <c r="DT30" i="1" s="1"/>
  <c r="DU30" i="1" s="1" a="1"/>
  <c r="DU30" i="1" s="1"/>
  <c r="DR30" i="1" s="1"/>
  <c r="DQ12" i="1"/>
  <c r="DH12" i="1" s="1"/>
  <c r="DT12" i="1" s="1"/>
  <c r="DU12" i="1" s="1" a="1"/>
  <c r="DU12" i="1" s="1"/>
  <c r="DR12" i="1" s="1"/>
  <c r="DQ14" i="1"/>
  <c r="DH14" i="1" s="1"/>
  <c r="DT14" i="1" s="1"/>
  <c r="DU14" i="1" s="1" a="1"/>
  <c r="DU14" i="1" s="1"/>
  <c r="DQ27" i="1"/>
  <c r="DH27" i="1" s="1"/>
  <c r="DT27" i="1" s="1"/>
  <c r="DU27" i="1" s="1" a="1"/>
  <c r="DU27" i="1" s="1"/>
  <c r="DR27" i="1" s="1"/>
  <c r="DQ29" i="1"/>
  <c r="DH29" i="1" s="1"/>
  <c r="DT29" i="1" s="1"/>
  <c r="DU29" i="1" s="1" a="1"/>
  <c r="DU29" i="1" s="1"/>
  <c r="DR29" i="1" s="1"/>
  <c r="DQ25" i="1"/>
  <c r="DH25" i="1" s="1"/>
  <c r="DT25" i="1" s="1"/>
  <c r="DU25" i="1" s="1" a="1"/>
  <c r="DU25" i="1" s="1"/>
  <c r="DR25" i="1" s="1"/>
  <c r="DQ26" i="1"/>
  <c r="DH26" i="1" s="1"/>
  <c r="DT26" i="1" s="1"/>
  <c r="DU26" i="1" s="1" a="1"/>
  <c r="DU26" i="1" s="1"/>
  <c r="DR26" i="1" s="1"/>
  <c r="DQ9" i="1"/>
  <c r="DH9" i="1" s="1"/>
  <c r="DT9" i="1" s="1"/>
  <c r="DU9" i="1" s="1" a="1"/>
  <c r="DU9" i="1" s="1"/>
  <c r="DR9" i="1" s="1"/>
  <c r="DQ22" i="1"/>
  <c r="DH22" i="1" s="1"/>
  <c r="DQ19" i="1"/>
  <c r="DH19" i="1" s="1"/>
  <c r="DT19" i="1" s="1"/>
  <c r="DU19" i="1" s="1" a="1"/>
  <c r="DU19" i="1" s="1"/>
  <c r="DR19" i="1" s="1"/>
  <c r="DQ28" i="1"/>
  <c r="DH28" i="1" s="1"/>
  <c r="DQ21" i="1"/>
  <c r="DH21" i="1" s="1"/>
  <c r="DT21" i="1" s="1"/>
  <c r="DU21" i="1" s="1" a="1"/>
  <c r="DU21" i="1" s="1"/>
  <c r="DR21" i="1" s="1"/>
  <c r="DQ13" i="1"/>
  <c r="DH13" i="1" s="1"/>
  <c r="DT13" i="1" s="1"/>
  <c r="DU13" i="1" s="1" a="1"/>
  <c r="DU13" i="1" s="1"/>
  <c r="DR13" i="1" s="1"/>
  <c r="DQ5" i="1"/>
  <c r="DH5" i="1" s="1"/>
  <c r="DQ11" i="1"/>
  <c r="DH11" i="1" s="1"/>
  <c r="DT11" i="1" s="1"/>
  <c r="DU11" i="1" s="1" a="1"/>
  <c r="DU11" i="1" s="1"/>
  <c r="DR11" i="1" s="1"/>
  <c r="DQ20" i="1"/>
  <c r="DH20" i="1" s="1"/>
  <c r="DT20" i="1" s="1"/>
  <c r="DU20" i="1" s="1" a="1"/>
  <c r="DU20" i="1" s="1"/>
  <c r="DR20" i="1" s="1"/>
  <c r="DQ8" i="1"/>
  <c r="DH8" i="1" s="1"/>
  <c r="DT8" i="1" s="1"/>
  <c r="DU8" i="1" s="1" a="1"/>
  <c r="DU8" i="1" s="1"/>
  <c r="DR8" i="1" s="1"/>
  <c r="DQ16" i="1"/>
  <c r="DH16" i="1" s="1"/>
  <c r="DT16" i="1" s="1"/>
  <c r="DU16" i="1" s="1" a="1"/>
  <c r="DU16" i="1" s="1"/>
  <c r="DR16" i="1" s="1"/>
  <c r="DQ31" i="1"/>
  <c r="DH31" i="1" s="1"/>
  <c r="DQ10" i="1"/>
  <c r="DH10" i="1" s="1"/>
  <c r="DT10" i="1" s="1"/>
  <c r="DU10" i="1" s="1" a="1"/>
  <c r="DU10" i="1" s="1"/>
  <c r="DR10" i="1" s="1"/>
  <c r="DQ17" i="1"/>
  <c r="DH17" i="1" s="1"/>
  <c r="DT17" i="1" s="1"/>
  <c r="DU17" i="1" s="1" a="1"/>
  <c r="DU17" i="1" s="1"/>
  <c r="DR17" i="1" s="1"/>
  <c r="AR8" i="1"/>
  <c r="AI8" i="1" s="1"/>
  <c r="AU8" i="1" s="1"/>
  <c r="AV8" i="1" s="1" a="1"/>
  <c r="AV8" i="1" s="1"/>
  <c r="AS8" i="1" s="1"/>
  <c r="AR18" i="1"/>
  <c r="AI18" i="1" s="1"/>
  <c r="AU18" i="1" s="1"/>
  <c r="AV18" i="1" s="1" a="1"/>
  <c r="AV18" i="1" s="1"/>
  <c r="AS18" i="1" s="1"/>
  <c r="AR10" i="1"/>
  <c r="AI10" i="1" s="1"/>
  <c r="AR20" i="1"/>
  <c r="AI20" i="1" s="1"/>
  <c r="AR16" i="1"/>
  <c r="AI16" i="1" s="1"/>
  <c r="AU16" i="1" s="1"/>
  <c r="AV16" i="1" s="1" a="1"/>
  <c r="AV16" i="1" s="1"/>
  <c r="AS16" i="1" s="1"/>
  <c r="AR28" i="1"/>
  <c r="AI28" i="1" s="1"/>
  <c r="AU28" i="1" s="1"/>
  <c r="AV28" i="1" s="1" a="1"/>
  <c r="AV28" i="1" s="1"/>
  <c r="AS28" i="1" s="1"/>
  <c r="AR6" i="1"/>
  <c r="AI6" i="1" s="1"/>
  <c r="AU6" i="1" s="1"/>
  <c r="AV6" i="1" s="1" a="1"/>
  <c r="AV6" i="1" s="1"/>
  <c r="AS6" i="1" s="1"/>
  <c r="AR21" i="1"/>
  <c r="AI21" i="1" s="1"/>
  <c r="AU21" i="1" s="1"/>
  <c r="AV21" i="1" s="1" a="1"/>
  <c r="AV21" i="1" s="1"/>
  <c r="AS21" i="1" s="1"/>
  <c r="AR7" i="1"/>
  <c r="AR30" i="1"/>
  <c r="AI30" i="1" s="1"/>
  <c r="AR26" i="1"/>
  <c r="AI26" i="1" s="1"/>
  <c r="AU26" i="1" s="1"/>
  <c r="AV26" i="1" s="1" a="1"/>
  <c r="AV26" i="1" s="1"/>
  <c r="AS26" i="1" s="1"/>
  <c r="AR9" i="1"/>
  <c r="AI9" i="1" s="1"/>
  <c r="AU9" i="1" s="1"/>
  <c r="AV9" i="1" s="1" a="1"/>
  <c r="AV9" i="1" s="1"/>
  <c r="AS9" i="1" s="1"/>
  <c r="AR12" i="1"/>
  <c r="AI12" i="1" s="1"/>
  <c r="AU12" i="1" s="1"/>
  <c r="AV12" i="1" s="1" a="1"/>
  <c r="AV12" i="1" s="1"/>
  <c r="AS12" i="1" s="1"/>
  <c r="AR27" i="1"/>
  <c r="AI27" i="1" s="1"/>
  <c r="AU27" i="1" s="1"/>
  <c r="AV27" i="1" s="1" a="1"/>
  <c r="AV27" i="1" s="1"/>
  <c r="AS27" i="1" s="1"/>
  <c r="AR25" i="1"/>
  <c r="AI25" i="1" s="1"/>
  <c r="AU25" i="1" s="1"/>
  <c r="AV25" i="1" s="1" a="1"/>
  <c r="AV25" i="1" s="1"/>
  <c r="AS25" i="1" s="1"/>
  <c r="AR13" i="1"/>
  <c r="AI13" i="1" s="1"/>
  <c r="AU13" i="1" s="1"/>
  <c r="AV13" i="1" s="1" a="1"/>
  <c r="AV13" i="1" s="1"/>
  <c r="AS13" i="1" s="1"/>
  <c r="AR17" i="1"/>
  <c r="AI17" i="1" s="1"/>
  <c r="AU17" i="1" s="1"/>
  <c r="AV17" i="1" s="1" a="1"/>
  <c r="AV17" i="1" s="1"/>
  <c r="AR15" i="1"/>
  <c r="AI15" i="1" s="1"/>
  <c r="AU15" i="1" s="1"/>
  <c r="AV15" i="1" s="1" a="1"/>
  <c r="AV15" i="1" s="1"/>
  <c r="AS15" i="1" s="1"/>
  <c r="AR14" i="1"/>
  <c r="AI14" i="1" s="1"/>
  <c r="AU14" i="1" s="1"/>
  <c r="AV14" i="1" s="1" a="1"/>
  <c r="AV14" i="1" s="1"/>
  <c r="AS14" i="1" s="1"/>
  <c r="AR11" i="1"/>
  <c r="AI11" i="1" s="1"/>
  <c r="AU11" i="1" s="1"/>
  <c r="AV11" i="1" s="1" a="1"/>
  <c r="AV11" i="1" s="1"/>
  <c r="AS11" i="1" s="1"/>
  <c r="AR22" i="1"/>
  <c r="AI22" i="1" s="1"/>
  <c r="AR19" i="1"/>
  <c r="AI19" i="1" s="1"/>
  <c r="AU19" i="1" s="1"/>
  <c r="AV19" i="1" s="1" a="1"/>
  <c r="AV19" i="1" s="1"/>
  <c r="AS19" i="1" s="1"/>
  <c r="AR29" i="1"/>
  <c r="AI29" i="1" s="1"/>
  <c r="AU29" i="1" s="1"/>
  <c r="AV29" i="1" s="1" a="1"/>
  <c r="AV29" i="1" s="1"/>
  <c r="AS29" i="1" s="1"/>
  <c r="AR24" i="1"/>
  <c r="AI24" i="1" s="1"/>
  <c r="AU24" i="1" s="1"/>
  <c r="AV24" i="1" s="1" a="1"/>
  <c r="AV24" i="1" s="1"/>
  <c r="AS24" i="1" s="1"/>
  <c r="AR23" i="1"/>
  <c r="AI23" i="1" s="1"/>
  <c r="NV5" i="1"/>
  <c r="DV15" i="4"/>
  <c r="KV11" i="1"/>
  <c r="NS15" i="1"/>
  <c r="HZ78" i="4"/>
  <c r="NV12" i="1"/>
  <c r="KW12" i="1"/>
  <c r="EZ24" i="1"/>
  <c r="EY24" i="1"/>
  <c r="DV80" i="4"/>
  <c r="DV79" i="4"/>
  <c r="KY26" i="1"/>
  <c r="HZ63" i="4"/>
  <c r="HZ92" i="4"/>
  <c r="FX98" i="4"/>
  <c r="HV16" i="1"/>
  <c r="FX110" i="4"/>
  <c r="FX42" i="4"/>
  <c r="FX50" i="4"/>
  <c r="HZ96" i="4"/>
  <c r="FX71" i="4"/>
  <c r="HX24" i="1"/>
  <c r="NS20" i="1"/>
  <c r="FX79" i="4"/>
  <c r="KB61" i="4"/>
  <c r="EW22" i="1"/>
  <c r="DV70" i="4"/>
  <c r="EZ28" i="1"/>
  <c r="HU21" i="1"/>
  <c r="FX65" i="4"/>
  <c r="NV20" i="1"/>
  <c r="HW14" i="1"/>
  <c r="KB64" i="4"/>
  <c r="KB17" i="4"/>
  <c r="FX112" i="4"/>
  <c r="EV26" i="1"/>
  <c r="KU29" i="1"/>
  <c r="HZ105" i="4"/>
  <c r="KB84" i="4"/>
  <c r="NV25" i="1"/>
  <c r="FX83" i="4"/>
  <c r="HZ118" i="4"/>
  <c r="KV14" i="1"/>
  <c r="DV87" i="4"/>
  <c r="FX90" i="4"/>
  <c r="NY31" i="1"/>
  <c r="KB118" i="4"/>
  <c r="KW27" i="1"/>
  <c r="NS8" i="1"/>
  <c r="HW22" i="1"/>
  <c r="KZ31" i="1"/>
  <c r="HY24" i="1"/>
  <c r="FX80" i="4"/>
  <c r="EZ31" i="1"/>
  <c r="DV116" i="4"/>
  <c r="NU13" i="1"/>
  <c r="KU12" i="1"/>
  <c r="KB38" i="4"/>
  <c r="KT11" i="1"/>
  <c r="NT17" i="1"/>
  <c r="HZ32" i="4"/>
  <c r="HU10" i="1"/>
  <c r="HZ26" i="4"/>
  <c r="KB53" i="4"/>
  <c r="FX23" i="4"/>
  <c r="EW7" i="1"/>
  <c r="HZ48" i="4"/>
  <c r="KB37" i="4"/>
  <c r="KB62" i="4"/>
  <c r="NT20" i="1"/>
  <c r="FX115" i="4"/>
  <c r="KT31" i="1"/>
  <c r="EV23" i="1"/>
  <c r="HZ112" i="4"/>
  <c r="HW20" i="1"/>
  <c r="FX103" i="4"/>
  <c r="DV72" i="4"/>
  <c r="FX63" i="4"/>
  <c r="KV15" i="1"/>
  <c r="BY15" i="1"/>
  <c r="BW17" i="1"/>
  <c r="BY29" i="1"/>
  <c r="BZ13" i="1"/>
  <c r="BX11" i="1"/>
  <c r="BX22" i="1"/>
  <c r="BW27" i="1"/>
  <c r="CB31" i="1"/>
  <c r="BX13" i="1"/>
  <c r="BW21" i="1"/>
  <c r="CA25" i="1"/>
  <c r="BX18" i="1"/>
  <c r="BY30" i="1"/>
  <c r="BZ9" i="1"/>
  <c r="DV91" i="4"/>
  <c r="KB113" i="4"/>
  <c r="BY11" i="1"/>
  <c r="BZ27" i="1"/>
  <c r="BY9" i="1"/>
  <c r="BX7" i="1"/>
  <c r="CA14" i="1"/>
  <c r="BW11" i="1"/>
  <c r="BW28" i="1"/>
  <c r="BZ30" i="1"/>
  <c r="BW6" i="1"/>
  <c r="CA24" i="1"/>
  <c r="BW18" i="1"/>
  <c r="CC31" i="1"/>
  <c r="BW19" i="1"/>
  <c r="BW9" i="1"/>
  <c r="DV52" i="4"/>
  <c r="KB66" i="4"/>
  <c r="HV12" i="1"/>
  <c r="DV117" i="4"/>
  <c r="CB25" i="1"/>
  <c r="BW14" i="1"/>
  <c r="BY31" i="1"/>
  <c r="BX6" i="1"/>
  <c r="CA6" i="1"/>
  <c r="BW7" i="1"/>
  <c r="BY21" i="1"/>
  <c r="BX10" i="1"/>
  <c r="BY27" i="1"/>
  <c r="BY6" i="1"/>
  <c r="BY19" i="1"/>
  <c r="BW29" i="1"/>
  <c r="BY12" i="1"/>
  <c r="BZ20" i="1"/>
  <c r="BW31" i="1"/>
  <c r="DV49" i="4"/>
  <c r="FX105" i="4"/>
  <c r="KV28" i="1"/>
  <c r="FX15" i="4"/>
  <c r="FX49" i="4"/>
  <c r="CA31" i="1"/>
  <c r="BZ26" i="1"/>
  <c r="BY28" i="1"/>
  <c r="BY22" i="1"/>
  <c r="BX24" i="1"/>
  <c r="BX16" i="1"/>
  <c r="BZ28" i="1"/>
  <c r="BY16" i="1"/>
  <c r="BX14" i="1"/>
  <c r="BX17" i="1"/>
  <c r="BZ21" i="1"/>
  <c r="BW25" i="1"/>
  <c r="DV56" i="4"/>
  <c r="KB49" i="4"/>
  <c r="KB111" i="4"/>
  <c r="BW12" i="1"/>
  <c r="BW10" i="1"/>
  <c r="BZ12" i="1"/>
  <c r="BY24" i="1"/>
  <c r="BX30" i="1"/>
  <c r="BW15" i="1"/>
  <c r="BX15" i="1"/>
  <c r="BY7" i="1"/>
  <c r="BX29" i="1"/>
  <c r="BX26" i="1"/>
  <c r="BZ14" i="1"/>
  <c r="CB26" i="1"/>
  <c r="BZ25" i="1"/>
  <c r="BW24" i="1"/>
  <c r="NS26" i="1"/>
  <c r="BX12" i="1"/>
  <c r="BW8" i="1"/>
  <c r="CB28" i="1"/>
  <c r="CA26" i="1"/>
  <c r="BX21" i="1"/>
  <c r="BX19" i="1"/>
  <c r="BY13" i="1"/>
  <c r="BZ6" i="1"/>
  <c r="BW13" i="1"/>
  <c r="CA28" i="1"/>
  <c r="BX8" i="1"/>
  <c r="KU15" i="1"/>
  <c r="BX25" i="1"/>
  <c r="BX28" i="1"/>
  <c r="BW26" i="1"/>
  <c r="CA11" i="1"/>
  <c r="BZ11" i="1"/>
  <c r="BX20" i="1"/>
  <c r="BY20" i="1"/>
  <c r="BZ24" i="1"/>
  <c r="BZ29" i="1"/>
  <c r="BY17" i="1"/>
  <c r="DV113" i="4"/>
  <c r="NS30" i="1"/>
  <c r="KB102" i="4"/>
  <c r="HZ93" i="4"/>
  <c r="BZ31" i="1"/>
  <c r="BY26" i="1"/>
  <c r="BZ17" i="1"/>
  <c r="CB14" i="1"/>
  <c r="BW20" i="1"/>
  <c r="CC28" i="1"/>
  <c r="BX9" i="1"/>
  <c r="BY25" i="1"/>
  <c r="BX27" i="1"/>
  <c r="BW16" i="1"/>
  <c r="CA12" i="1"/>
  <c r="BW30" i="1"/>
  <c r="BW22" i="1"/>
  <c r="BY14" i="1"/>
  <c r="BX31" i="1"/>
  <c r="BY10" i="1"/>
  <c r="HZ100" i="4"/>
  <c r="HZ114" i="4"/>
  <c r="KB99" i="4"/>
  <c r="FA31" i="1"/>
  <c r="HU16" i="1"/>
  <c r="DV57" i="4"/>
  <c r="KT27" i="1"/>
  <c r="NU28" i="1"/>
  <c r="NT21" i="1"/>
  <c r="KW28" i="1"/>
  <c r="NV30" i="1"/>
  <c r="HZ47" i="4"/>
  <c r="NS16" i="1"/>
  <c r="EW31" i="1"/>
  <c r="NT31" i="1"/>
  <c r="EZ26" i="1"/>
  <c r="DV8" i="4"/>
  <c r="EY5" i="1"/>
  <c r="HZ65" i="4"/>
  <c r="KT21" i="1"/>
  <c r="DV45" i="4"/>
  <c r="FA14" i="1"/>
  <c r="HZ30" i="4"/>
  <c r="KX11" i="1"/>
  <c r="HV13" i="1"/>
  <c r="KB13" i="4"/>
  <c r="NW6" i="1"/>
  <c r="DV88" i="4"/>
  <c r="EW26" i="1"/>
  <c r="HZ43" i="4"/>
  <c r="KW14" i="1"/>
  <c r="DV99" i="4"/>
  <c r="EX28" i="1"/>
  <c r="EZ12" i="1"/>
  <c r="FX95" i="4"/>
  <c r="FX86" i="4"/>
  <c r="KB6" i="4"/>
  <c r="NT5" i="1"/>
  <c r="KB39" i="4"/>
  <c r="NV13" i="1"/>
  <c r="DV10" i="4"/>
  <c r="EW6" i="1"/>
  <c r="KB24" i="4"/>
  <c r="NT10" i="1"/>
  <c r="KB10" i="4"/>
  <c r="NT6" i="1"/>
  <c r="HZ23" i="4"/>
  <c r="KT10" i="1"/>
  <c r="HZ110" i="4"/>
  <c r="KV30" i="1"/>
  <c r="FX85" i="4"/>
  <c r="DV14" i="4"/>
  <c r="EV7" i="1"/>
  <c r="FX82" i="4"/>
  <c r="KB30" i="4"/>
  <c r="NW11" i="1"/>
  <c r="HZ80" i="4"/>
  <c r="KX24" i="1"/>
  <c r="DV98" i="4"/>
  <c r="EW28" i="1"/>
  <c r="FX89" i="4"/>
  <c r="KB68" i="4"/>
  <c r="NV21" i="1"/>
  <c r="HU12" i="1"/>
  <c r="FX46" i="4"/>
  <c r="HU15" i="1"/>
  <c r="FX11" i="4"/>
  <c r="HW6" i="1"/>
  <c r="KB91" i="4"/>
  <c r="NW26" i="1"/>
  <c r="FX56" i="4"/>
  <c r="HU18" i="1"/>
  <c r="HZ117" i="4"/>
  <c r="KY31" i="1"/>
  <c r="FX99" i="4"/>
  <c r="HZ13" i="4"/>
  <c r="KX6" i="1"/>
  <c r="KB36" i="4"/>
  <c r="NS13" i="1"/>
  <c r="HZ8" i="4"/>
  <c r="KW5" i="1"/>
  <c r="KB92" i="4"/>
  <c r="NX26" i="1"/>
  <c r="HZ53" i="4"/>
  <c r="KU17" i="1"/>
  <c r="DV103" i="4"/>
  <c r="FB28" i="1"/>
  <c r="HZ64" i="4"/>
  <c r="KW20" i="1"/>
  <c r="KB98" i="4"/>
  <c r="NT28" i="1"/>
  <c r="DV23" i="4"/>
  <c r="EV10" i="1"/>
  <c r="HZ113" i="4"/>
  <c r="KU31" i="1"/>
  <c r="KB86" i="4"/>
  <c r="NX25" i="1"/>
  <c r="KB60" i="4"/>
  <c r="NU19" i="1"/>
  <c r="DV83" i="4"/>
  <c r="EX25" i="1"/>
  <c r="FX109" i="4"/>
  <c r="DV20" i="4"/>
  <c r="EW9" i="1"/>
  <c r="HZ84" i="4"/>
  <c r="KW25" i="1"/>
  <c r="KB32" i="4"/>
  <c r="NT12" i="1"/>
  <c r="FX101" i="4"/>
  <c r="DV11" i="4"/>
  <c r="EX6" i="1"/>
  <c r="DV71" i="4"/>
  <c r="EX22" i="1"/>
  <c r="EX13" i="1"/>
  <c r="KB15" i="4"/>
  <c r="NT7" i="1"/>
  <c r="EW12" i="1"/>
  <c r="HZ94" i="4"/>
  <c r="KU27" i="1"/>
  <c r="DV111" i="4"/>
  <c r="EY30" i="1"/>
  <c r="KB83" i="4"/>
  <c r="NU25" i="1"/>
  <c r="DV100" i="4"/>
  <c r="EY28" i="1"/>
  <c r="FX19" i="4"/>
  <c r="HU9" i="1"/>
  <c r="FX96" i="4"/>
  <c r="KB69" i="4"/>
  <c r="NS22" i="1"/>
  <c r="KB94" i="4"/>
  <c r="NT27" i="1"/>
  <c r="DV104" i="4"/>
  <c r="EV29" i="1"/>
  <c r="HZ50" i="4"/>
  <c r="KU16" i="1"/>
  <c r="HZ101" i="4"/>
  <c r="KX28" i="1"/>
  <c r="HZ41" i="4"/>
  <c r="KU14" i="1"/>
  <c r="HZ12" i="4"/>
  <c r="KW6" i="1"/>
  <c r="DV85" i="4"/>
  <c r="EZ25" i="1"/>
  <c r="KB71" i="4"/>
  <c r="NU22" i="1"/>
  <c r="HZ16" i="4"/>
  <c r="KV7" i="1"/>
  <c r="FX43" i="4"/>
  <c r="HX14" i="1"/>
  <c r="HZ71" i="4"/>
  <c r="KV22" i="1"/>
  <c r="HZ70" i="4"/>
  <c r="KU22" i="1"/>
  <c r="DV40" i="4"/>
  <c r="EV14" i="1"/>
  <c r="DV97" i="4"/>
  <c r="EV28" i="1"/>
  <c r="FX17" i="4"/>
  <c r="HU8" i="1"/>
  <c r="HZ77" i="4"/>
  <c r="KU24" i="1"/>
  <c r="FX72" i="4"/>
  <c r="HU23" i="1"/>
  <c r="DV73" i="4"/>
  <c r="EW23" i="1"/>
  <c r="DV94" i="4"/>
  <c r="EW27" i="1"/>
  <c r="HZ81" i="4"/>
  <c r="KT25" i="1"/>
  <c r="DV22" i="4"/>
  <c r="EY9" i="1"/>
  <c r="FX100" i="4"/>
  <c r="FX73" i="4"/>
  <c r="HV23" i="1"/>
  <c r="DV44" i="4"/>
  <c r="EZ14" i="1"/>
  <c r="HZ59" i="4"/>
  <c r="KU19" i="1"/>
  <c r="AA5" i="1"/>
  <c r="AJ5" i="1" s="1"/>
  <c r="HZ111" i="4"/>
  <c r="KW30" i="1"/>
  <c r="KB106" i="4"/>
  <c r="NU29" i="1"/>
  <c r="HZ90" i="4"/>
  <c r="KW26" i="1"/>
  <c r="FX70" i="4"/>
  <c r="HV22" i="1"/>
  <c r="KB76" i="4"/>
  <c r="NS24" i="1"/>
  <c r="KB9" i="4"/>
  <c r="NS6" i="1"/>
  <c r="FX66" i="4"/>
  <c r="HV21" i="1"/>
  <c r="DV59" i="4"/>
  <c r="FX84" i="4"/>
  <c r="KB112" i="4"/>
  <c r="NS31" i="1"/>
  <c r="FX69" i="4"/>
  <c r="HU22" i="1"/>
  <c r="HZ55" i="4"/>
  <c r="KW17" i="1"/>
  <c r="HZ87" i="4"/>
  <c r="KT26" i="1"/>
  <c r="KB114" i="4"/>
  <c r="NU31" i="1"/>
  <c r="HZ91" i="4"/>
  <c r="KX26" i="1"/>
  <c r="HZ72" i="4"/>
  <c r="KT23" i="1"/>
  <c r="KB50" i="4"/>
  <c r="NT16" i="1"/>
  <c r="FX78" i="4"/>
  <c r="HW24" i="1"/>
  <c r="HZ54" i="4"/>
  <c r="KV17" i="1"/>
  <c r="DV112" i="4"/>
  <c r="EV31" i="1"/>
  <c r="FX16" i="4"/>
  <c r="HW7" i="1"/>
  <c r="FX60" i="4"/>
  <c r="HW19" i="1"/>
  <c r="HZ51" i="4"/>
  <c r="KV16" i="1"/>
  <c r="KB41" i="4"/>
  <c r="NT14" i="1"/>
  <c r="FX64" i="4"/>
  <c r="HX20" i="1"/>
  <c r="KB58" i="4"/>
  <c r="NS19" i="1"/>
  <c r="FX47" i="4"/>
  <c r="HV15" i="1"/>
  <c r="HX11" i="1"/>
  <c r="HZ22" i="4"/>
  <c r="KW9" i="1"/>
  <c r="KB78" i="4"/>
  <c r="NU24" i="1"/>
  <c r="FX118" i="4"/>
  <c r="FX114" i="4"/>
  <c r="FX10" i="4"/>
  <c r="HV6" i="1"/>
  <c r="FX45" i="4"/>
  <c r="HZ14" i="1"/>
  <c r="HZ76" i="4"/>
  <c r="KT24" i="1"/>
  <c r="FX77" i="4"/>
  <c r="HV24" i="1"/>
  <c r="KB29" i="4"/>
  <c r="NV11" i="1"/>
  <c r="KB54" i="4"/>
  <c r="NU17" i="1"/>
  <c r="FX41" i="4"/>
  <c r="HV14" i="1"/>
  <c r="HZ27" i="4"/>
  <c r="KU11" i="1"/>
  <c r="HZ39" i="4"/>
  <c r="KW13" i="1"/>
  <c r="AB5" i="1"/>
  <c r="AK5" i="1" s="1"/>
  <c r="AC5" i="1"/>
  <c r="AL5" i="1" s="1"/>
  <c r="EX12" i="1"/>
  <c r="KB20" i="4"/>
  <c r="NT9" i="1"/>
  <c r="HZ25" i="4"/>
  <c r="KV10" i="1"/>
  <c r="HZ5" i="4"/>
  <c r="KT5" i="1"/>
  <c r="DV62" i="4"/>
  <c r="KB75" i="4"/>
  <c r="NV23" i="1"/>
  <c r="KB81" i="4"/>
  <c r="NS25" i="1"/>
  <c r="FX104" i="4"/>
  <c r="HZ85" i="4"/>
  <c r="KX25" i="1"/>
  <c r="FX7" i="4"/>
  <c r="HW5" i="1"/>
  <c r="DV53" i="4"/>
  <c r="KB90" i="4"/>
  <c r="NV26" i="1"/>
  <c r="DV109" i="4"/>
  <c r="EW30" i="1"/>
  <c r="FX74" i="4"/>
  <c r="HW23" i="1"/>
  <c r="KB104" i="4"/>
  <c r="NS29" i="1"/>
  <c r="FX111" i="4"/>
  <c r="FX24" i="4"/>
  <c r="HV10" i="1"/>
  <c r="DV86" i="4"/>
  <c r="FA25" i="1"/>
  <c r="HZ58" i="4"/>
  <c r="KT19" i="1"/>
  <c r="DV63" i="4"/>
  <c r="KB45" i="4"/>
  <c r="NX14" i="1"/>
  <c r="KB95" i="4"/>
  <c r="NU27" i="1"/>
  <c r="HZ6" i="4"/>
  <c r="KU5" i="1"/>
  <c r="KB11" i="4"/>
  <c r="NU6" i="1"/>
  <c r="KB116" i="4"/>
  <c r="NW31" i="1"/>
  <c r="HZ44" i="4"/>
  <c r="KX14" i="1"/>
  <c r="HW11" i="1"/>
  <c r="DV13" i="4"/>
  <c r="EZ6" i="1"/>
  <c r="HZ31" i="4"/>
  <c r="KT12" i="1"/>
  <c r="KB79" i="4"/>
  <c r="NV24" i="1"/>
  <c r="HZ35" i="4"/>
  <c r="KX12" i="1"/>
  <c r="KB7" i="4"/>
  <c r="NU5" i="1"/>
  <c r="FX91" i="4"/>
  <c r="DV48" i="4"/>
  <c r="EX15" i="1"/>
  <c r="FX102" i="4"/>
  <c r="FX93" i="4"/>
  <c r="DV9" i="4"/>
  <c r="EV6" i="1"/>
  <c r="HZ40" i="4"/>
  <c r="KT14" i="1"/>
  <c r="DV118" i="4"/>
  <c r="FB31" i="1"/>
  <c r="KB103" i="4"/>
  <c r="NY28" i="1"/>
  <c r="KB26" i="4"/>
  <c r="NS11" i="1"/>
  <c r="HZ33" i="4"/>
  <c r="KV12" i="1"/>
  <c r="HZ102" i="4"/>
  <c r="KY28" i="1"/>
  <c r="DV82" i="4"/>
  <c r="EW25" i="1"/>
  <c r="HZ83" i="4"/>
  <c r="KV25" i="1"/>
  <c r="HZ104" i="4"/>
  <c r="KT29" i="1"/>
  <c r="HZ107" i="4"/>
  <c r="KW29" i="1"/>
  <c r="HW13" i="1"/>
  <c r="KB89" i="4"/>
  <c r="NU26" i="1"/>
  <c r="FX8" i="4"/>
  <c r="HX5" i="1"/>
  <c r="HW12" i="1"/>
  <c r="FX62" i="4"/>
  <c r="HV20" i="1"/>
  <c r="DV69" i="4"/>
  <c r="EV22" i="1"/>
  <c r="DV51" i="4"/>
  <c r="EX16" i="1"/>
  <c r="KB73" i="4"/>
  <c r="NT23" i="1"/>
  <c r="HZ24" i="4"/>
  <c r="KU10" i="1"/>
  <c r="DV84" i="4"/>
  <c r="EY25" i="1"/>
  <c r="HZ79" i="4"/>
  <c r="KW24" i="1"/>
  <c r="KB57" i="4"/>
  <c r="NT18" i="1"/>
  <c r="HZ69" i="4"/>
  <c r="KT22" i="1"/>
  <c r="FX14" i="4"/>
  <c r="HU7" i="1"/>
  <c r="HZ37" i="4"/>
  <c r="KU13" i="1"/>
  <c r="KB117" i="4"/>
  <c r="NX31" i="1"/>
  <c r="HZ18" i="4"/>
  <c r="KU8" i="1"/>
  <c r="KB82" i="4"/>
  <c r="NT25" i="1"/>
  <c r="DV61" i="4"/>
  <c r="HZ116" i="4"/>
  <c r="KX31" i="1"/>
  <c r="FX61" i="4"/>
  <c r="HU20" i="1"/>
  <c r="DV89" i="4"/>
  <c r="EX26" i="1"/>
  <c r="FX9" i="4"/>
  <c r="HU6" i="1"/>
  <c r="HZ73" i="4"/>
  <c r="KU23" i="1"/>
  <c r="DV43" i="4"/>
  <c r="EY14" i="1"/>
  <c r="DV50" i="4"/>
  <c r="EW16" i="1"/>
  <c r="HZ9" i="4"/>
  <c r="KT6" i="1"/>
  <c r="KB5" i="4"/>
  <c r="NS5" i="1"/>
  <c r="DV115" i="4"/>
  <c r="EY31" i="1"/>
  <c r="DV96" i="4"/>
  <c r="EY27" i="1"/>
  <c r="DV77" i="4"/>
  <c r="EW24" i="1"/>
  <c r="KB21" i="4"/>
  <c r="NU9" i="1"/>
  <c r="FX67" i="4"/>
  <c r="HW21" i="1"/>
  <c r="DV17" i="4"/>
  <c r="EV8" i="1"/>
  <c r="HZ89" i="4"/>
  <c r="KV26" i="1"/>
  <c r="DV102" i="4"/>
  <c r="FA28" i="1"/>
  <c r="FX108" i="4"/>
  <c r="HZ56" i="4"/>
  <c r="KT18" i="1"/>
  <c r="KB42" i="4"/>
  <c r="NU14" i="1"/>
  <c r="EW13" i="1"/>
  <c r="DV65" i="4"/>
  <c r="EV21" i="1"/>
  <c r="EY13" i="1"/>
  <c r="HZ60" i="4"/>
  <c r="KV19" i="1"/>
  <c r="HZ19" i="4"/>
  <c r="KT9" i="1"/>
  <c r="DV105" i="4"/>
  <c r="EW29" i="1"/>
  <c r="FX117" i="4"/>
  <c r="KB33" i="4"/>
  <c r="NU12" i="1"/>
  <c r="FX55" i="4"/>
  <c r="HX17" i="1"/>
  <c r="FX57" i="4"/>
  <c r="HV18" i="1"/>
  <c r="FX97" i="4"/>
  <c r="DV16" i="4"/>
  <c r="EX7" i="1"/>
  <c r="FX6" i="4"/>
  <c r="HV5" i="1"/>
  <c r="HZ46" i="4"/>
  <c r="KT15" i="1"/>
  <c r="FX75" i="4"/>
  <c r="HX23" i="1"/>
  <c r="HZ98" i="4"/>
  <c r="KU28" i="1"/>
  <c r="FX106" i="4"/>
  <c r="HX12" i="1"/>
  <c r="DV76" i="4"/>
  <c r="EV24" i="1"/>
  <c r="KB12" i="4"/>
  <c r="NV6" i="1"/>
  <c r="KB72" i="4"/>
  <c r="NS23" i="1"/>
  <c r="DV93" i="4"/>
  <c r="DV46" i="4"/>
  <c r="EV15" i="1"/>
  <c r="KB101" i="4"/>
  <c r="NW28" i="1"/>
  <c r="KB109" i="4"/>
  <c r="NT30" i="1"/>
  <c r="DV47" i="4"/>
  <c r="EW15" i="1"/>
  <c r="DV74" i="4"/>
  <c r="EX23" i="1"/>
  <c r="HV11" i="1"/>
  <c r="DV54" i="4"/>
  <c r="KB67" i="4"/>
  <c r="NU21" i="1"/>
  <c r="HZ75" i="4"/>
  <c r="KW23" i="1"/>
  <c r="DV55" i="4"/>
  <c r="KB31" i="4"/>
  <c r="NS12" i="1"/>
  <c r="KB107" i="4"/>
  <c r="NV29" i="1"/>
  <c r="KB59" i="4"/>
  <c r="NT19" i="1"/>
  <c r="KB80" i="4"/>
  <c r="NW24" i="1"/>
  <c r="FX81" i="4"/>
  <c r="DV6" i="4"/>
  <c r="EW5" i="1"/>
  <c r="KB97" i="4"/>
  <c r="NS28" i="1"/>
  <c r="HU11" i="1"/>
  <c r="HZ52" i="4"/>
  <c r="KT17" i="1"/>
  <c r="KB48" i="4"/>
  <c r="NU15" i="1"/>
  <c r="DV108" i="4"/>
  <c r="EV30" i="1"/>
  <c r="KB115" i="4"/>
  <c r="NV31" i="1"/>
  <c r="DV110" i="4"/>
  <c r="EX30" i="1"/>
  <c r="FX22" i="4"/>
  <c r="HX9" i="1"/>
  <c r="DV92" i="4"/>
  <c r="FA26" i="1"/>
  <c r="HZ49" i="4"/>
  <c r="KT16" i="1"/>
  <c r="FX116" i="4"/>
  <c r="DV21" i="4"/>
  <c r="EX9" i="1"/>
  <c r="KB22" i="4"/>
  <c r="NV9" i="1"/>
  <c r="KB28" i="4"/>
  <c r="NU11" i="1"/>
  <c r="DV24" i="4"/>
  <c r="EW10" i="1"/>
  <c r="FX21" i="4"/>
  <c r="HW9" i="1"/>
  <c r="DV114" i="4"/>
  <c r="EX31" i="1"/>
  <c r="DV68" i="4"/>
  <c r="EY21" i="1"/>
  <c r="AD5" i="1"/>
  <c r="AM5" i="1" s="1"/>
  <c r="HZ61" i="4"/>
  <c r="KT20" i="1"/>
  <c r="KB47" i="4"/>
  <c r="NT15" i="1"/>
  <c r="DV66" i="4"/>
  <c r="EW21" i="1"/>
  <c r="DV90" i="4"/>
  <c r="EY26" i="1"/>
  <c r="FX12" i="4"/>
  <c r="HX6" i="1"/>
  <c r="KB93" i="4"/>
  <c r="NS27" i="1"/>
  <c r="KB70" i="4"/>
  <c r="NT22" i="1"/>
  <c r="FX54" i="4"/>
  <c r="HW17" i="1"/>
  <c r="KB43" i="4"/>
  <c r="NV14" i="1"/>
  <c r="DV95" i="4"/>
  <c r="EX27" i="1"/>
  <c r="DV12" i="4"/>
  <c r="EY6" i="1"/>
  <c r="HZ115" i="4"/>
  <c r="KW31" i="1"/>
  <c r="FX25" i="4"/>
  <c r="HW10" i="1"/>
  <c r="FX88" i="4"/>
  <c r="HZ7" i="4"/>
  <c r="KV5" i="1"/>
  <c r="DV78" i="4"/>
  <c r="EX24" i="1"/>
  <c r="FX68" i="4"/>
  <c r="HX21" i="1"/>
  <c r="KB40" i="4"/>
  <c r="NS14" i="1"/>
  <c r="HZ36" i="4"/>
  <c r="KT13" i="1"/>
  <c r="KB85" i="4"/>
  <c r="NW25" i="1"/>
  <c r="HZ88" i="4"/>
  <c r="KU26" i="1"/>
  <c r="HZ103" i="4"/>
  <c r="KZ28" i="1"/>
  <c r="KB74" i="4"/>
  <c r="NU23" i="1"/>
  <c r="KB56" i="4"/>
  <c r="NS18" i="1"/>
  <c r="HZ17" i="4"/>
  <c r="KT8" i="1"/>
  <c r="EV13" i="1"/>
  <c r="HX13" i="1"/>
  <c r="HZ29" i="4"/>
  <c r="KW11" i="1"/>
  <c r="FX40" i="4"/>
  <c r="HU14" i="1"/>
  <c r="HZ106" i="4"/>
  <c r="KV29" i="1"/>
  <c r="HZ15" i="4"/>
  <c r="KU7" i="1"/>
  <c r="HZ97" i="4"/>
  <c r="KT28" i="1"/>
  <c r="DV25" i="4"/>
  <c r="EX10" i="1"/>
  <c r="FX5" i="4"/>
  <c r="HU5" i="1"/>
  <c r="HZ10" i="4"/>
  <c r="KU6" i="1"/>
  <c r="FX59" i="4"/>
  <c r="HV19" i="1"/>
  <c r="KB18" i="4"/>
  <c r="NT8" i="1"/>
  <c r="KB77" i="4"/>
  <c r="NT24" i="1"/>
  <c r="KB25" i="4"/>
  <c r="NU10" i="1"/>
  <c r="KB35" i="4"/>
  <c r="NW12" i="1"/>
  <c r="HZ14" i="4"/>
  <c r="KT7" i="1"/>
  <c r="DV67" i="4"/>
  <c r="EX21" i="1"/>
  <c r="DV106" i="4"/>
  <c r="EX29" i="1"/>
  <c r="DV64" i="4"/>
  <c r="KB16" i="4"/>
  <c r="NU7" i="1"/>
  <c r="HU13" i="1"/>
  <c r="KB55" i="4"/>
  <c r="NV17" i="1"/>
  <c r="HZ20" i="4"/>
  <c r="KU9" i="1"/>
  <c r="FX92" i="4"/>
  <c r="KB52" i="4"/>
  <c r="NS17" i="1"/>
  <c r="DV18" i="4"/>
  <c r="EW8" i="1"/>
  <c r="DV7" i="4"/>
  <c r="EX5" i="1"/>
  <c r="FX94" i="4"/>
  <c r="KB105" i="4"/>
  <c r="NT29" i="1"/>
  <c r="DV19" i="4"/>
  <c r="EV9" i="1"/>
  <c r="FX52" i="4"/>
  <c r="HU17" i="1"/>
  <c r="HZ38" i="4"/>
  <c r="KV13" i="1"/>
  <c r="HZ57" i="4"/>
  <c r="KU18" i="1"/>
  <c r="KB100" i="4"/>
  <c r="NV28" i="1"/>
  <c r="DV75" i="4"/>
  <c r="EY23" i="1"/>
  <c r="EY12" i="1"/>
  <c r="KB96" i="4"/>
  <c r="NV27" i="1"/>
  <c r="KB88" i="4"/>
  <c r="NT26" i="1"/>
  <c r="KB23" i="4"/>
  <c r="NS10" i="1"/>
  <c r="HZ68" i="4"/>
  <c r="KW21" i="1"/>
  <c r="KB65" i="4"/>
  <c r="NS21" i="1"/>
  <c r="KB19" i="4"/>
  <c r="NS9" i="1"/>
  <c r="DV60" i="4"/>
  <c r="KB27" i="4"/>
  <c r="NT11" i="1"/>
  <c r="HZ86" i="4"/>
  <c r="KY25" i="1"/>
  <c r="HZ108" i="4"/>
  <c r="KT30" i="1"/>
  <c r="HZ21" i="4"/>
  <c r="KV9" i="1"/>
  <c r="DV41" i="4"/>
  <c r="EW14" i="1"/>
  <c r="FX13" i="4"/>
  <c r="HY6" i="1"/>
  <c r="KB51" i="4"/>
  <c r="NU16" i="1"/>
  <c r="DV81" i="4"/>
  <c r="EV25" i="1"/>
  <c r="DV107" i="4"/>
  <c r="EY29" i="1"/>
  <c r="EV12" i="1"/>
  <c r="DV58" i="4"/>
  <c r="HZ67" i="4"/>
  <c r="KV21" i="1"/>
  <c r="KB110" i="4"/>
  <c r="NU30" i="1"/>
  <c r="DV42" i="4"/>
  <c r="EX14" i="1"/>
  <c r="HZ82" i="4"/>
  <c r="KU25" i="1"/>
  <c r="HZ74" i="4"/>
  <c r="KV23" i="1"/>
  <c r="KB44" i="4"/>
  <c r="NW14" i="1"/>
  <c r="BR67" i="4"/>
  <c r="BR95" i="4"/>
  <c r="BR92" i="4"/>
  <c r="BR78" i="4"/>
  <c r="BR98" i="4"/>
  <c r="BR64" i="4"/>
  <c r="BR102" i="4"/>
  <c r="BR91" i="4"/>
  <c r="BR89" i="4"/>
  <c r="BR97" i="4"/>
  <c r="BR111" i="4"/>
  <c r="BR80" i="4"/>
  <c r="BR105" i="4"/>
  <c r="BR58" i="4"/>
  <c r="BR62" i="4"/>
  <c r="BR63" i="4"/>
  <c r="BR69" i="4"/>
  <c r="BR84" i="4"/>
  <c r="BR71" i="4"/>
  <c r="BR55" i="4"/>
  <c r="BR61" i="4"/>
  <c r="BR52" i="4"/>
  <c r="BR106" i="4"/>
  <c r="BR77" i="4"/>
  <c r="BR50" i="4"/>
  <c r="BR100" i="4"/>
  <c r="BR103" i="4"/>
  <c r="BR82" i="4"/>
  <c r="BR87" i="4"/>
  <c r="BR53" i="4"/>
  <c r="BR68" i="4"/>
  <c r="BR65" i="4"/>
  <c r="BR107" i="4"/>
  <c r="BR54" i="4"/>
  <c r="BR76" i="4"/>
  <c r="BR96" i="4"/>
  <c r="BR86" i="4"/>
  <c r="BR66" i="4"/>
  <c r="BR59" i="4"/>
  <c r="BR51" i="4"/>
  <c r="BR108" i="4"/>
  <c r="BR70" i="4"/>
  <c r="BR93" i="4"/>
  <c r="BR101" i="4"/>
  <c r="BR88" i="4"/>
  <c r="BR60" i="4"/>
  <c r="BR85" i="4"/>
  <c r="BR104" i="4"/>
  <c r="BR57" i="4"/>
  <c r="BR110" i="4"/>
  <c r="BR90" i="4"/>
  <c r="BR99" i="4"/>
  <c r="BR83" i="4"/>
  <c r="BR94" i="4"/>
  <c r="BR49" i="4"/>
  <c r="BR109" i="4"/>
  <c r="BR56" i="4"/>
  <c r="BR81" i="4"/>
  <c r="AT5" i="1"/>
  <c r="AN5" i="1"/>
  <c r="NS7" i="1" l="1"/>
  <c r="MQ17" i="1"/>
  <c r="MR17" i="1" s="1" a="1"/>
  <c r="MR17" i="1" s="1"/>
  <c r="MO17" i="1" s="1"/>
  <c r="DT22" i="1"/>
  <c r="DU22" i="1" s="1" a="1"/>
  <c r="DU22" i="1" s="1"/>
  <c r="DR22" i="1" s="1"/>
  <c r="AU22" i="1"/>
  <c r="AV22" i="1" s="1" a="1"/>
  <c r="AV22" i="1" s="1"/>
  <c r="AS22" i="1" s="1"/>
  <c r="GS22" i="1"/>
  <c r="GT22" i="1" s="1" a="1"/>
  <c r="GT22" i="1" s="1"/>
  <c r="GQ22" i="1" s="1"/>
  <c r="JR21" i="1"/>
  <c r="JS21" i="1" s="1" a="1"/>
  <c r="JS21" i="1" s="1"/>
  <c r="JP21" i="1" s="1"/>
  <c r="AU30" i="1"/>
  <c r="AV30" i="1" s="1" a="1"/>
  <c r="AV30" i="1" s="1"/>
  <c r="AS30" i="1" s="1"/>
  <c r="JF25" i="1"/>
  <c r="JR25" i="1" s="1"/>
  <c r="JS25" i="1" s="1" a="1"/>
  <c r="JS25" i="1" s="1"/>
  <c r="JP25" i="1" s="1"/>
  <c r="JR28" i="1"/>
  <c r="JS28" i="1" s="1" a="1"/>
  <c r="JS28" i="1" s="1"/>
  <c r="JP28" i="1" s="1"/>
  <c r="JR27" i="1"/>
  <c r="JS27" i="1" s="1" a="1"/>
  <c r="JS27" i="1" s="1"/>
  <c r="JP27" i="1" s="1"/>
  <c r="JR26" i="1"/>
  <c r="JS26" i="1" s="1" a="1"/>
  <c r="JS26" i="1" s="1"/>
  <c r="JP26" i="1" s="1"/>
  <c r="JR29" i="1"/>
  <c r="JS29" i="1" s="1" a="1"/>
  <c r="JS29" i="1" s="1"/>
  <c r="JP29" i="1" s="1"/>
  <c r="JS31" i="1"/>
  <c r="JP31" i="1" s="1"/>
  <c r="JR30" i="1"/>
  <c r="JS30" i="1" s="1" a="1"/>
  <c r="JS30" i="1" s="1"/>
  <c r="JP30" i="1" s="1"/>
  <c r="GS5" i="1"/>
  <c r="GT5" i="1" s="1" a="1"/>
  <c r="GT5" i="1" s="1"/>
  <c r="GQ5" i="1" s="1"/>
  <c r="AU10" i="1"/>
  <c r="AV10" i="1" s="1" a="1"/>
  <c r="AV10" i="1" s="1"/>
  <c r="AS10" i="1" s="1"/>
  <c r="AI7" i="1"/>
  <c r="AU20" i="1"/>
  <c r="AV20" i="1" s="1" a="1"/>
  <c r="AV20" i="1" s="1"/>
  <c r="AS20" i="1" s="1"/>
  <c r="DT24" i="1"/>
  <c r="DU24" i="1" s="1" a="1"/>
  <c r="DU24" i="1" s="1"/>
  <c r="DR24" i="1" s="1"/>
  <c r="AU23" i="1"/>
  <c r="AV23" i="1" s="1" a="1"/>
  <c r="AV23" i="1" s="1"/>
  <c r="AS23" i="1" s="1"/>
  <c r="DT23" i="1"/>
  <c r="DU23" i="1" s="1" a="1"/>
  <c r="DU23" i="1" s="1"/>
  <c r="DR23" i="1" s="1"/>
  <c r="DT5" i="1"/>
  <c r="DU5" i="1" s="1" a="1"/>
  <c r="DU5" i="1" s="1"/>
  <c r="DR5" i="1" s="1"/>
  <c r="DT31" i="1"/>
  <c r="DU31" i="1" s="1" a="1"/>
  <c r="DU31" i="1" s="1"/>
  <c r="DR31" i="1" s="1"/>
  <c r="DT28" i="1"/>
  <c r="DU28" i="1" s="1" a="1"/>
  <c r="DU28" i="1" s="1"/>
  <c r="DR28" i="1" s="1"/>
  <c r="DR14" i="1"/>
  <c r="AR5" i="1"/>
  <c r="AI5" i="1" s="1"/>
  <c r="AU7" i="1" l="1"/>
  <c r="AV7" i="1" s="1" a="1"/>
  <c r="AV7" i="1" s="1"/>
  <c r="AS7" i="1" s="1"/>
  <c r="AU5" i="1"/>
  <c r="AV5" i="1" s="1" a="1"/>
  <c r="AV5" i="1" s="1"/>
  <c r="AS5"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政調　長谷川</author>
  </authors>
  <commentList>
    <comment ref="QZ6" authorId="0" shapeId="0" xr:uid="{28781EA5-B389-4643-83CC-97C11558E1EC}">
      <text>
        <r>
          <rPr>
            <b/>
            <sz val="11"/>
            <color indexed="81"/>
            <rFont val="MS P ゴシック"/>
            <family val="3"/>
            <charset val="128"/>
          </rPr>
          <t>政調:他と記載を合わせました。</t>
        </r>
      </text>
    </comment>
    <comment ref="QZ8" authorId="0" shapeId="0" xr:uid="{8A97A52A-DEDB-411E-B3EB-E6F3D94D5C84}">
      <text>
        <r>
          <rPr>
            <b/>
            <sz val="11"/>
            <color indexed="81"/>
            <rFont val="MS P ゴシック"/>
            <family val="3"/>
            <charset val="128"/>
          </rPr>
          <t>政調:
文章が全体的に長いため修正しました（２段落目最後は、３段落目最後に、これらの施策をまとめて実現する社会像（同趣旨の内容）が記載されているため削除するほか、文言調整など）</t>
        </r>
        <r>
          <rPr>
            <sz val="9"/>
            <color indexed="81"/>
            <rFont val="MS P ゴシック"/>
            <family val="3"/>
            <charset val="128"/>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育成推進課　隅田</author>
    <author>Kyoto</author>
  </authors>
  <commentList>
    <comment ref="T106" authorId="0" shapeId="0" xr:uid="{3B74336A-5140-41FD-BFC8-C2630484B848}">
      <text>
        <r>
          <rPr>
            <b/>
            <sz val="9"/>
            <color indexed="81"/>
            <rFont val="MS P ゴシック"/>
            <family val="3"/>
            <charset val="128"/>
          </rPr>
          <t>育成（青少年）:</t>
        </r>
        <r>
          <rPr>
            <sz val="9"/>
            <color indexed="81"/>
            <rFont val="MS P ゴシック"/>
            <family val="3"/>
            <charset val="128"/>
          </rPr>
          <t xml:space="preserve">
・旧：京都市はぐくみプラン（京都市子ども・若者総合計画）（令和２年度から令和６年度）には、「50％」という目標が設定されている。
・新：京都市はぐくみプラン（京都市子ども・若者総合計画）（令和７年度から令和１１年度）には、「子ども・若者の社会参画促進や意見反映の機会充実」という形で数値目標は設定していない。
※　一方で実績値については、備考欄に記載のとおり、前年度の数値を入力するため、R7の欄に「R6」の実績を入力している。</t>
        </r>
      </text>
    </comment>
    <comment ref="E241" authorId="1" shapeId="0" xr:uid="{9D369A57-FF05-4D99-B8DA-2E37CE74EBCA}">
      <text>
        <r>
          <rPr>
            <b/>
            <sz val="9"/>
            <color indexed="81"/>
            <rFont val="MS P ゴシック"/>
            <family val="3"/>
            <charset val="128"/>
          </rPr>
          <t>（政調）07政策評価票（右頁）に表示されますが、最終の冊子案作成時に調整しますので、</t>
        </r>
        <r>
          <rPr>
            <b/>
            <u/>
            <sz val="9"/>
            <color indexed="81"/>
            <rFont val="MS P ゴシック"/>
            <family val="3"/>
            <charset val="128"/>
          </rPr>
          <t>行の消去などは行わないでください。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Kyoto</author>
  </authors>
  <commentList>
    <comment ref="C995" authorId="0" shapeId="0" xr:uid="{E3CE5815-E544-4766-99B3-7A4285AFD2F0}">
      <text>
        <r>
          <rPr>
            <b/>
            <sz val="9"/>
            <color indexed="81"/>
            <rFont val="MS P ゴシック"/>
            <family val="3"/>
            <charset val="128"/>
          </rPr>
          <t>（政調）公開用データベース作成時に調整しますので、行の消去などは行わないでください。</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<sst xmlns="http://schemas.openxmlformats.org/spreadsheetml/2006/main" count="43035" uniqueCount="3633">
  <si>
    <t>政策分野名</t>
    <rPh sb="0" eb="2">
      <t>セイサク</t>
    </rPh>
    <rPh sb="2" eb="4">
      <t>ブンヤ</t>
    </rPh>
    <rPh sb="4" eb="5">
      <t>メイ</t>
    </rPh>
    <phoneticPr fontId="39"/>
  </si>
  <si>
    <t>政策番号</t>
    <rPh sb="0" eb="2">
      <t>セイサク</t>
    </rPh>
    <rPh sb="2" eb="4">
      <t>バンゴウ</t>
    </rPh>
    <phoneticPr fontId="39"/>
  </si>
  <si>
    <t>環境</t>
    <rPh sb="0" eb="2">
      <t>カンキョウ</t>
    </rPh>
    <phoneticPr fontId="39"/>
  </si>
  <si>
    <t>基本方針</t>
    <rPh sb="0" eb="2">
      <t>キホン</t>
    </rPh>
    <rPh sb="2" eb="4">
      <t>ホウシン</t>
    </rPh>
    <phoneticPr fontId="39"/>
  </si>
  <si>
    <t>担当局</t>
    <rPh sb="0" eb="2">
      <t>タントウ</t>
    </rPh>
    <rPh sb="2" eb="3">
      <t>キョク</t>
    </rPh>
    <phoneticPr fontId="39"/>
  </si>
  <si>
    <t>共管局</t>
    <rPh sb="0" eb="2">
      <t>キョウカン</t>
    </rPh>
    <rPh sb="2" eb="3">
      <t>キョク</t>
    </rPh>
    <phoneticPr fontId="39"/>
  </si>
  <si>
    <t>政策に関係する主な分野別計画等</t>
    <phoneticPr fontId="39"/>
  </si>
  <si>
    <t>政策の評価</t>
    <rPh sb="0" eb="2">
      <t>セイサク</t>
    </rPh>
    <rPh sb="3" eb="5">
      <t>ヒョウカ</t>
    </rPh>
    <phoneticPr fontId="39"/>
  </si>
  <si>
    <t>基本情報</t>
    <rPh sb="0" eb="2">
      <t>キホン</t>
    </rPh>
    <rPh sb="2" eb="4">
      <t>ジョウホウ</t>
    </rPh>
    <phoneticPr fontId="39"/>
  </si>
  <si>
    <t>政策の客観指標評価</t>
    <rPh sb="0" eb="2">
      <t>セイサク</t>
    </rPh>
    <rPh sb="3" eb="5">
      <t>キャッカン</t>
    </rPh>
    <rPh sb="5" eb="7">
      <t>シヒョウ</t>
    </rPh>
    <rPh sb="7" eb="9">
      <t>ヒョウカ</t>
    </rPh>
    <phoneticPr fontId="39"/>
  </si>
  <si>
    <t>c</t>
    <phoneticPr fontId="39"/>
  </si>
  <si>
    <t>b</t>
    <phoneticPr fontId="39"/>
  </si>
  <si>
    <t>-</t>
    <phoneticPr fontId="39"/>
  </si>
  <si>
    <t>平均</t>
    <rPh sb="0" eb="2">
      <t>ヘイキン</t>
    </rPh>
    <phoneticPr fontId="39"/>
  </si>
  <si>
    <t>施策の客観指標評価</t>
    <rPh sb="0" eb="1">
      <t>セ</t>
    </rPh>
    <rPh sb="1" eb="2">
      <t>サク</t>
    </rPh>
    <rPh sb="3" eb="5">
      <t>キャッカン</t>
    </rPh>
    <rPh sb="5" eb="7">
      <t>シヒョウ</t>
    </rPh>
    <rPh sb="7" eb="9">
      <t>ヒョウカ</t>
    </rPh>
    <phoneticPr fontId="39"/>
  </si>
  <si>
    <t>a</t>
    <phoneticPr fontId="39"/>
  </si>
  <si>
    <t>市民生活実感評価</t>
    <phoneticPr fontId="39"/>
  </si>
  <si>
    <t>政策の重要度</t>
    <rPh sb="0" eb="2">
      <t>セイサク</t>
    </rPh>
    <rPh sb="3" eb="6">
      <t>ジュウヨウド</t>
    </rPh>
    <phoneticPr fontId="39"/>
  </si>
  <si>
    <t>順位</t>
    <rPh sb="0" eb="2">
      <t>ジュンイ</t>
    </rPh>
    <phoneticPr fontId="39"/>
  </si>
  <si>
    <t>％</t>
    <phoneticPr fontId="39"/>
  </si>
  <si>
    <t>総合評価</t>
    <rPh sb="0" eb="2">
      <t>ソウゴウ</t>
    </rPh>
    <rPh sb="2" eb="4">
      <t>ヒョウカ</t>
    </rPh>
    <phoneticPr fontId="39"/>
  </si>
  <si>
    <t>客観指標評価</t>
    <rPh sb="0" eb="2">
      <t>キャッカン</t>
    </rPh>
    <rPh sb="2" eb="4">
      <t>シヒョウ</t>
    </rPh>
    <rPh sb="4" eb="6">
      <t>ヒョウカ</t>
    </rPh>
    <phoneticPr fontId="39"/>
  </si>
  <si>
    <t>市民生活実感評価</t>
    <rPh sb="0" eb="2">
      <t>シミン</t>
    </rPh>
    <rPh sb="2" eb="4">
      <t>セイカツ</t>
    </rPh>
    <rPh sb="4" eb="6">
      <t>ジッカン</t>
    </rPh>
    <rPh sb="6" eb="8">
      <t>ヒョウカ</t>
    </rPh>
    <phoneticPr fontId="39"/>
  </si>
  <si>
    <t>施策の総合評価</t>
    <rPh sb="0" eb="1">
      <t>セ</t>
    </rPh>
    <rPh sb="1" eb="2">
      <t>サク</t>
    </rPh>
    <rPh sb="3" eb="5">
      <t>ソウゴウ</t>
    </rPh>
    <rPh sb="5" eb="7">
      <t>ヒョウカ</t>
    </rPh>
    <phoneticPr fontId="39"/>
  </si>
  <si>
    <t>A</t>
    <phoneticPr fontId="39"/>
  </si>
  <si>
    <t>B</t>
    <phoneticPr fontId="39"/>
  </si>
  <si>
    <t>評語</t>
    <rPh sb="0" eb="2">
      <t>ヒョウゴ</t>
    </rPh>
    <phoneticPr fontId="39"/>
  </si>
  <si>
    <t>今後の方向性</t>
    <rPh sb="0" eb="2">
      <t>コンゴ</t>
    </rPh>
    <rPh sb="3" eb="6">
      <t>ホウコウセイ</t>
    </rPh>
    <phoneticPr fontId="39"/>
  </si>
  <si>
    <t>今後の方向性の検討</t>
    <rPh sb="0" eb="2">
      <t>コンゴ</t>
    </rPh>
    <rPh sb="3" eb="6">
      <t>ホウコウセイ</t>
    </rPh>
    <rPh sb="7" eb="9">
      <t>ケントウ</t>
    </rPh>
    <phoneticPr fontId="39"/>
  </si>
  <si>
    <t>指標名</t>
    <rPh sb="0" eb="2">
      <t>シヒョウ</t>
    </rPh>
    <rPh sb="2" eb="3">
      <t>メイ</t>
    </rPh>
    <phoneticPr fontId="39"/>
  </si>
  <si>
    <t>単位</t>
    <rPh sb="0" eb="2">
      <t>タンイ</t>
    </rPh>
    <phoneticPr fontId="39"/>
  </si>
  <si>
    <t>連絡先</t>
    <rPh sb="0" eb="3">
      <t>レンラクサキ</t>
    </rPh>
    <phoneticPr fontId="39"/>
  </si>
  <si>
    <t>指標の説明</t>
    <rPh sb="0" eb="2">
      <t>シヒョウ</t>
    </rPh>
    <rPh sb="3" eb="5">
      <t>セツメイ</t>
    </rPh>
    <phoneticPr fontId="39"/>
  </si>
  <si>
    <t>指標の意味</t>
    <rPh sb="0" eb="2">
      <t>シヒョウ</t>
    </rPh>
    <rPh sb="3" eb="5">
      <t>イミ</t>
    </rPh>
    <phoneticPr fontId="39"/>
  </si>
  <si>
    <t>算出方法・出典等</t>
    <rPh sb="0" eb="2">
      <t>サンシュツ</t>
    </rPh>
    <rPh sb="2" eb="4">
      <t>ホウホウ</t>
    </rPh>
    <rPh sb="5" eb="7">
      <t>シュッテン</t>
    </rPh>
    <rPh sb="7" eb="8">
      <t>トウ</t>
    </rPh>
    <phoneticPr fontId="39"/>
  </si>
  <si>
    <t>目標値</t>
    <rPh sb="0" eb="2">
      <t>モクヒョウ</t>
    </rPh>
    <rPh sb="2" eb="3">
      <t>チ</t>
    </rPh>
    <phoneticPr fontId="39"/>
  </si>
  <si>
    <t>R3</t>
    <phoneticPr fontId="39"/>
  </si>
  <si>
    <t>R4</t>
    <phoneticPr fontId="39"/>
  </si>
  <si>
    <t>R5</t>
    <phoneticPr fontId="39"/>
  </si>
  <si>
    <t>R6</t>
    <phoneticPr fontId="39"/>
  </si>
  <si>
    <t>R7</t>
    <phoneticPr fontId="39"/>
  </si>
  <si>
    <t>設定根拠</t>
    <rPh sb="0" eb="2">
      <t>セッテイ</t>
    </rPh>
    <rPh sb="2" eb="4">
      <t>コンキョ</t>
    </rPh>
    <phoneticPr fontId="39"/>
  </si>
  <si>
    <t>実績値</t>
    <rPh sb="0" eb="3">
      <t>ジッセキチ</t>
    </rPh>
    <phoneticPr fontId="39"/>
  </si>
  <si>
    <t>備考</t>
    <rPh sb="0" eb="2">
      <t>ビコウ</t>
    </rPh>
    <phoneticPr fontId="39"/>
  </si>
  <si>
    <t>評価基準</t>
    <rPh sb="0" eb="2">
      <t>ヒョウカ</t>
    </rPh>
    <rPh sb="2" eb="4">
      <t>キジュン</t>
    </rPh>
    <phoneticPr fontId="39"/>
  </si>
  <si>
    <t>基準</t>
    <rPh sb="0" eb="2">
      <t>キジュン</t>
    </rPh>
    <phoneticPr fontId="39"/>
  </si>
  <si>
    <t>説明</t>
    <rPh sb="0" eb="2">
      <t>セツメイ</t>
    </rPh>
    <phoneticPr fontId="39"/>
  </si>
  <si>
    <t>評価結果</t>
    <rPh sb="0" eb="2">
      <t>ヒョウカ</t>
    </rPh>
    <rPh sb="2" eb="4">
      <t>ケッカ</t>
    </rPh>
    <phoneticPr fontId="39"/>
  </si>
  <si>
    <t>指標
№</t>
    <rPh sb="0" eb="2">
      <t>シヒョウ</t>
    </rPh>
    <phoneticPr fontId="39"/>
  </si>
  <si>
    <t>e</t>
    <phoneticPr fontId="39"/>
  </si>
  <si>
    <t>d</t>
    <phoneticPr fontId="39"/>
  </si>
  <si>
    <t>設問№</t>
    <rPh sb="0" eb="2">
      <t>セツモン</t>
    </rPh>
    <phoneticPr fontId="39"/>
  </si>
  <si>
    <t>設問</t>
    <rPh sb="0" eb="2">
      <t>セツモン</t>
    </rPh>
    <phoneticPr fontId="39"/>
  </si>
  <si>
    <t>令和3年度</t>
    <rPh sb="0" eb="2">
      <t>レイワ</t>
    </rPh>
    <rPh sb="3" eb="5">
      <t>ネンド</t>
    </rPh>
    <phoneticPr fontId="39"/>
  </si>
  <si>
    <t>a</t>
  </si>
  <si>
    <t>b</t>
  </si>
  <si>
    <t>c</t>
  </si>
  <si>
    <t>d</t>
  </si>
  <si>
    <t>e</t>
  </si>
  <si>
    <t>無回答</t>
    <rPh sb="0" eb="3">
      <t>ムカイトウ</t>
    </rPh>
    <phoneticPr fontId="39"/>
  </si>
  <si>
    <t>総回答</t>
    <rPh sb="0" eb="1">
      <t>ソウ</t>
    </rPh>
    <rPh sb="1" eb="3">
      <t>カイトウ</t>
    </rPh>
    <phoneticPr fontId="39"/>
  </si>
  <si>
    <t>点数</t>
    <rPh sb="0" eb="2">
      <t>テンスウ</t>
    </rPh>
    <phoneticPr fontId="39"/>
  </si>
  <si>
    <t>評価</t>
    <rPh sb="0" eb="2">
      <t>ヒョウカ</t>
    </rPh>
    <phoneticPr fontId="39"/>
  </si>
  <si>
    <t>有効
回答</t>
    <rPh sb="0" eb="2">
      <t>ユウコウ</t>
    </rPh>
    <rPh sb="3" eb="5">
      <t>カイトウ</t>
    </rPh>
    <phoneticPr fontId="39"/>
  </si>
  <si>
    <t>令和4年度</t>
    <rPh sb="0" eb="2">
      <t>レイワ</t>
    </rPh>
    <rPh sb="3" eb="5">
      <t>ネンド</t>
    </rPh>
    <phoneticPr fontId="39"/>
  </si>
  <si>
    <t>令和5年度</t>
    <rPh sb="0" eb="2">
      <t>レイワ</t>
    </rPh>
    <rPh sb="3" eb="5">
      <t>ネンド</t>
    </rPh>
    <phoneticPr fontId="39"/>
  </si>
  <si>
    <t>令和6年度</t>
    <rPh sb="0" eb="2">
      <t>レイワ</t>
    </rPh>
    <rPh sb="3" eb="5">
      <t>ネンド</t>
    </rPh>
    <phoneticPr fontId="39"/>
  </si>
  <si>
    <t>令和7年度</t>
    <rPh sb="0" eb="2">
      <t>レイワ</t>
    </rPh>
    <rPh sb="3" eb="5">
      <t>ネンド</t>
    </rPh>
    <phoneticPr fontId="39"/>
  </si>
  <si>
    <t>施策番号</t>
    <rPh sb="0" eb="1">
      <t>セ</t>
    </rPh>
    <rPh sb="1" eb="2">
      <t>サク</t>
    </rPh>
    <rPh sb="2" eb="4">
      <t>バンゴウ</t>
    </rPh>
    <phoneticPr fontId="39"/>
  </si>
  <si>
    <t>施策名</t>
    <rPh sb="0" eb="1">
      <t>セ</t>
    </rPh>
    <rPh sb="1" eb="2">
      <t>サク</t>
    </rPh>
    <rPh sb="2" eb="3">
      <t>メイ</t>
    </rPh>
    <phoneticPr fontId="39"/>
  </si>
  <si>
    <t>概要</t>
    <rPh sb="0" eb="2">
      <t>ガイヨウ</t>
    </rPh>
    <phoneticPr fontId="39"/>
  </si>
  <si>
    <t>局</t>
    <rPh sb="0" eb="1">
      <t>キョク</t>
    </rPh>
    <phoneticPr fontId="39"/>
  </si>
  <si>
    <t>部室</t>
    <rPh sb="0" eb="2">
      <t>ブシツ</t>
    </rPh>
    <phoneticPr fontId="39"/>
  </si>
  <si>
    <t>担当局・部室</t>
    <rPh sb="0" eb="2">
      <t>タントウ</t>
    </rPh>
    <rPh sb="2" eb="3">
      <t>キョク</t>
    </rPh>
    <rPh sb="4" eb="6">
      <t>ブシツ</t>
    </rPh>
    <phoneticPr fontId="39"/>
  </si>
  <si>
    <t>共管局・部室</t>
    <rPh sb="0" eb="2">
      <t>キョウカン</t>
    </rPh>
    <rPh sb="2" eb="3">
      <t>キョク</t>
    </rPh>
    <rPh sb="4" eb="6">
      <t>ブシツ</t>
    </rPh>
    <phoneticPr fontId="39"/>
  </si>
  <si>
    <t>上位政策</t>
    <rPh sb="0" eb="2">
      <t>ジョウイ</t>
    </rPh>
    <rPh sb="2" eb="4">
      <t>セイサク</t>
    </rPh>
    <phoneticPr fontId="39"/>
  </si>
  <si>
    <t>施策に関係する主な分野別計画等</t>
    <rPh sb="0" eb="1">
      <t>セ</t>
    </rPh>
    <rPh sb="1" eb="2">
      <t>サク</t>
    </rPh>
    <phoneticPr fontId="39"/>
  </si>
  <si>
    <t>施策の評価</t>
    <rPh sb="0" eb="1">
      <t>セ</t>
    </rPh>
    <rPh sb="1" eb="2">
      <t>サク</t>
    </rPh>
    <rPh sb="3" eb="5">
      <t>ヒョウカ</t>
    </rPh>
    <phoneticPr fontId="39"/>
  </si>
  <si>
    <t>総合</t>
    <rPh sb="0" eb="2">
      <t>ソウゴウ</t>
    </rPh>
    <phoneticPr fontId="39"/>
  </si>
  <si>
    <t>理由</t>
    <rPh sb="0" eb="2">
      <t>リユウ</t>
    </rPh>
    <phoneticPr fontId="39"/>
  </si>
  <si>
    <t>重み付け</t>
    <rPh sb="0" eb="1">
      <t>オモ</t>
    </rPh>
    <rPh sb="2" eb="3">
      <t>ヅ</t>
    </rPh>
    <phoneticPr fontId="39"/>
  </si>
  <si>
    <t>担当課</t>
    <rPh sb="0" eb="2">
      <t>タントウ</t>
    </rPh>
    <rPh sb="2" eb="3">
      <t>カ</t>
    </rPh>
    <phoneticPr fontId="39"/>
  </si>
  <si>
    <t>政策の目的がかなり達成されている</t>
    <phoneticPr fontId="39"/>
  </si>
  <si>
    <t>-</t>
  </si>
  <si>
    <t>全国順位</t>
    <rPh sb="0" eb="2">
      <t>ゼンコク</t>
    </rPh>
    <rPh sb="2" eb="4">
      <t>ジュンイ</t>
    </rPh>
    <phoneticPr fontId="39"/>
  </si>
  <si>
    <t>全国順位</t>
    <rPh sb="0" eb="4">
      <t>ゼンコクジュンイ</t>
    </rPh>
    <phoneticPr fontId="39"/>
  </si>
  <si>
    <t>-</t>
    <phoneticPr fontId="39"/>
  </si>
  <si>
    <t>目標値</t>
    <rPh sb="0" eb="3">
      <t>モクヒョウチ</t>
    </rPh>
    <phoneticPr fontId="39"/>
  </si>
  <si>
    <t>中長期目標</t>
    <rPh sb="0" eb="3">
      <t>チュウチョウキ</t>
    </rPh>
    <rPh sb="3" eb="5">
      <t>モクヒョウ</t>
    </rPh>
    <phoneticPr fontId="39"/>
  </si>
  <si>
    <t>単年度目標</t>
    <rPh sb="0" eb="3">
      <t>タンネンド</t>
    </rPh>
    <rPh sb="3" eb="5">
      <t>モクヒョウ</t>
    </rPh>
    <phoneticPr fontId="39"/>
  </si>
  <si>
    <t>目標
年度</t>
    <rPh sb="0" eb="2">
      <t>モクヒョウ</t>
    </rPh>
    <rPh sb="3" eb="5">
      <t>ネンド</t>
    </rPh>
    <phoneticPr fontId="39"/>
  </si>
  <si>
    <t>C</t>
    <phoneticPr fontId="39"/>
  </si>
  <si>
    <t>D</t>
    <phoneticPr fontId="39"/>
  </si>
  <si>
    <t>E</t>
    <phoneticPr fontId="39"/>
  </si>
  <si>
    <t>政策
分野名</t>
    <rPh sb="0" eb="2">
      <t>セイサク</t>
    </rPh>
    <rPh sb="3" eb="5">
      <t>ブンヤ</t>
    </rPh>
    <rPh sb="5" eb="6">
      <t>メイ</t>
    </rPh>
    <phoneticPr fontId="39"/>
  </si>
  <si>
    <t>検索キー</t>
    <rPh sb="0" eb="2">
      <t>ケンサク</t>
    </rPh>
    <phoneticPr fontId="39"/>
  </si>
  <si>
    <t>人権・男女共同参画</t>
    <rPh sb="0" eb="2">
      <t>ジンケン</t>
    </rPh>
    <rPh sb="3" eb="5">
      <t>ダンジョ</t>
    </rPh>
    <rPh sb="5" eb="7">
      <t>キョウドウ</t>
    </rPh>
    <rPh sb="7" eb="9">
      <t>サンカク</t>
    </rPh>
    <phoneticPr fontId="39"/>
  </si>
  <si>
    <t>政策の目的が十分に達成されている</t>
  </si>
  <si>
    <t>政策の目的がそこそこ達成されている</t>
    <phoneticPr fontId="39"/>
  </si>
  <si>
    <t>政策の目的があまり達成されていない</t>
    <phoneticPr fontId="39"/>
  </si>
  <si>
    <t>政策の目的が達成されていない</t>
    <phoneticPr fontId="39"/>
  </si>
  <si>
    <t>政策
番号</t>
    <rPh sb="0" eb="2">
      <t>セイサク</t>
    </rPh>
    <rPh sb="3" eb="5">
      <t>バンゴウ</t>
    </rPh>
    <phoneticPr fontId="39"/>
  </si>
  <si>
    <t>政策の客観指標評価計算</t>
    <rPh sb="0" eb="2">
      <t>セイサク</t>
    </rPh>
    <rPh sb="3" eb="5">
      <t>キャッカン</t>
    </rPh>
    <rPh sb="5" eb="7">
      <t>シヒョウ</t>
    </rPh>
    <rPh sb="7" eb="9">
      <t>ヒョウカ</t>
    </rPh>
    <rPh sb="9" eb="11">
      <t>ケイサン</t>
    </rPh>
    <phoneticPr fontId="39"/>
  </si>
  <si>
    <t>得点率</t>
    <rPh sb="0" eb="2">
      <t>トクテン</t>
    </rPh>
    <rPh sb="2" eb="3">
      <t>リツ</t>
    </rPh>
    <phoneticPr fontId="39"/>
  </si>
  <si>
    <t>政策</t>
    <rPh sb="0" eb="2">
      <t>セイサク</t>
    </rPh>
    <phoneticPr fontId="39"/>
  </si>
  <si>
    <t>施策</t>
    <rPh sb="0" eb="1">
      <t>セ</t>
    </rPh>
    <rPh sb="1" eb="2">
      <t>サク</t>
    </rPh>
    <phoneticPr fontId="39"/>
  </si>
  <si>
    <t>政策の客観指標総合評価計算</t>
    <rPh sb="0" eb="2">
      <t>セイサク</t>
    </rPh>
    <rPh sb="3" eb="5">
      <t>キャッカン</t>
    </rPh>
    <rPh sb="5" eb="7">
      <t>シヒョウ</t>
    </rPh>
    <rPh sb="7" eb="9">
      <t>ソウゴウ</t>
    </rPh>
    <rPh sb="9" eb="11">
      <t>ヒョウカ</t>
    </rPh>
    <rPh sb="11" eb="13">
      <t>ケイサン</t>
    </rPh>
    <phoneticPr fontId="39"/>
  </si>
  <si>
    <t>市民生活実感評価計算</t>
    <rPh sb="8" eb="10">
      <t>ケイサン</t>
    </rPh>
    <phoneticPr fontId="39"/>
  </si>
  <si>
    <t>平均
(ｱ)</t>
    <rPh sb="0" eb="2">
      <t>ヘイキン</t>
    </rPh>
    <phoneticPr fontId="39"/>
  </si>
  <si>
    <t>平均
(ｲ)</t>
    <rPh sb="0" eb="2">
      <t>ヘイキン</t>
    </rPh>
    <phoneticPr fontId="39"/>
  </si>
  <si>
    <t>政策の
客観指標
総合評価
(ｱ):(ｲ)=1:0.5</t>
    <phoneticPr fontId="39"/>
  </si>
  <si>
    <t>客観指標評価計算</t>
    <rPh sb="0" eb="2">
      <t>キャッカン</t>
    </rPh>
    <rPh sb="2" eb="4">
      <t>シヒョウ</t>
    </rPh>
    <rPh sb="4" eb="6">
      <t>ヒョウカ</t>
    </rPh>
    <rPh sb="6" eb="8">
      <t>ケイサン</t>
    </rPh>
    <phoneticPr fontId="39"/>
  </si>
  <si>
    <t>○</t>
    <phoneticPr fontId="39"/>
  </si>
  <si>
    <t>この施策で用いる市民生活実感調査設問</t>
    <rPh sb="2" eb="3">
      <t>セ</t>
    </rPh>
    <rPh sb="3" eb="4">
      <t>サク</t>
    </rPh>
    <rPh sb="5" eb="6">
      <t>モチ</t>
    </rPh>
    <rPh sb="8" eb="10">
      <t>シミン</t>
    </rPh>
    <rPh sb="10" eb="12">
      <t>セイカツ</t>
    </rPh>
    <rPh sb="12" eb="14">
      <t>ジッカン</t>
    </rPh>
    <rPh sb="14" eb="16">
      <t>チョウサ</t>
    </rPh>
    <rPh sb="16" eb="18">
      <t>セツモン</t>
    </rPh>
    <phoneticPr fontId="39"/>
  </si>
  <si>
    <t>単年度目標達成度</t>
    <rPh sb="0" eb="3">
      <t>タンネンド</t>
    </rPh>
    <rPh sb="3" eb="5">
      <t>モクヒョウ</t>
    </rPh>
    <rPh sb="5" eb="7">
      <t>タッセイ</t>
    </rPh>
    <rPh sb="7" eb="8">
      <t>ド</t>
    </rPh>
    <phoneticPr fontId="39"/>
  </si>
  <si>
    <t>中長期目標達成度</t>
    <rPh sb="0" eb="3">
      <t>チュウチョウキ</t>
    </rPh>
    <rPh sb="3" eb="5">
      <t>モクヒョウ</t>
    </rPh>
    <rPh sb="5" eb="7">
      <t>タッセイ</t>
    </rPh>
    <rPh sb="7" eb="8">
      <t>ド</t>
    </rPh>
    <phoneticPr fontId="39"/>
  </si>
  <si>
    <t>目標達成度</t>
    <rPh sb="0" eb="2">
      <t>モクヒョウ</t>
    </rPh>
    <rPh sb="2" eb="4">
      <t>タッセイ</t>
    </rPh>
    <rPh sb="4" eb="5">
      <t>ド</t>
    </rPh>
    <phoneticPr fontId="39"/>
  </si>
  <si>
    <t>施策
番号</t>
    <rPh sb="0" eb="1">
      <t>セ</t>
    </rPh>
    <rPh sb="1" eb="2">
      <t>サク</t>
    </rPh>
    <rPh sb="3" eb="5">
      <t>バンゴウ</t>
    </rPh>
    <phoneticPr fontId="39"/>
  </si>
  <si>
    <t>部室</t>
    <rPh sb="0" eb="1">
      <t>ブ</t>
    </rPh>
    <rPh sb="1" eb="2">
      <t>シツ</t>
    </rPh>
    <phoneticPr fontId="39"/>
  </si>
  <si>
    <t>課</t>
    <rPh sb="0" eb="1">
      <t>カ</t>
    </rPh>
    <phoneticPr fontId="39"/>
  </si>
  <si>
    <t>-</t>
    <phoneticPr fontId="39"/>
  </si>
  <si>
    <t>○</t>
    <phoneticPr fontId="39"/>
  </si>
  <si>
    <t>客観指標</t>
    <rPh sb="0" eb="2">
      <t>キャッカン</t>
    </rPh>
    <rPh sb="2" eb="4">
      <t>シヒョウ</t>
    </rPh>
    <phoneticPr fontId="39"/>
  </si>
  <si>
    <t>市民実感</t>
    <rPh sb="0" eb="2">
      <t>シミン</t>
    </rPh>
    <rPh sb="2" eb="4">
      <t>ジッカン</t>
    </rPh>
    <phoneticPr fontId="39"/>
  </si>
  <si>
    <t>環境</t>
    <rPh sb="0" eb="2">
      <t>カンキョウ</t>
    </rPh>
    <phoneticPr fontId="39"/>
  </si>
  <si>
    <t>人権・男女共同参画</t>
    <rPh sb="0" eb="2">
      <t>ジンケン</t>
    </rPh>
    <rPh sb="3" eb="5">
      <t>ダンジョ</t>
    </rPh>
    <rPh sb="5" eb="7">
      <t>キョウドウ</t>
    </rPh>
    <rPh sb="7" eb="9">
      <t>サンカク</t>
    </rPh>
    <phoneticPr fontId="39"/>
  </si>
  <si>
    <t>市民生活とコミュニティ</t>
    <rPh sb="0" eb="2">
      <t>シミン</t>
    </rPh>
    <rPh sb="2" eb="4">
      <t>セイカツ</t>
    </rPh>
    <phoneticPr fontId="39"/>
  </si>
  <si>
    <t>市民生活の安全</t>
    <rPh sb="0" eb="2">
      <t>シミン</t>
    </rPh>
    <rPh sb="2" eb="4">
      <t>セイカツ</t>
    </rPh>
    <rPh sb="5" eb="7">
      <t>アンゼン</t>
    </rPh>
    <phoneticPr fontId="39"/>
  </si>
  <si>
    <t>文化</t>
    <rPh sb="0" eb="2">
      <t>ブンカ</t>
    </rPh>
    <phoneticPr fontId="39"/>
  </si>
  <si>
    <t>スポーツ</t>
    <phoneticPr fontId="39"/>
  </si>
  <si>
    <t>産業・商業</t>
    <rPh sb="0" eb="2">
      <t>サンギョウ</t>
    </rPh>
    <rPh sb="3" eb="5">
      <t>ショウギョウ</t>
    </rPh>
    <phoneticPr fontId="39"/>
  </si>
  <si>
    <t>観光</t>
    <rPh sb="0" eb="2">
      <t>カンコウ</t>
    </rPh>
    <phoneticPr fontId="39"/>
  </si>
  <si>
    <t>農林業</t>
    <rPh sb="0" eb="3">
      <t>ノウリンギョウ</t>
    </rPh>
    <phoneticPr fontId="39"/>
  </si>
  <si>
    <t>大学</t>
    <rPh sb="0" eb="2">
      <t>ダイガク</t>
    </rPh>
    <phoneticPr fontId="39"/>
  </si>
  <si>
    <t>国際</t>
    <rPh sb="0" eb="2">
      <t>コクサイ</t>
    </rPh>
    <phoneticPr fontId="39"/>
  </si>
  <si>
    <t>子ども・若者支援</t>
    <rPh sb="0" eb="1">
      <t>コ</t>
    </rPh>
    <rPh sb="4" eb="6">
      <t>ワカモノ</t>
    </rPh>
    <rPh sb="6" eb="8">
      <t>シエン</t>
    </rPh>
    <phoneticPr fontId="39"/>
  </si>
  <si>
    <t>障害者福祉</t>
    <rPh sb="0" eb="3">
      <t>ショウガイシャ</t>
    </rPh>
    <rPh sb="3" eb="5">
      <t>フクシ</t>
    </rPh>
    <phoneticPr fontId="39"/>
  </si>
  <si>
    <t>地域福祉</t>
    <rPh sb="0" eb="2">
      <t>チイキ</t>
    </rPh>
    <rPh sb="2" eb="4">
      <t>フクシ</t>
    </rPh>
    <phoneticPr fontId="39"/>
  </si>
  <si>
    <t>健康長寿</t>
    <rPh sb="0" eb="2">
      <t>ケンコウ</t>
    </rPh>
    <rPh sb="2" eb="4">
      <t>チョウジュ</t>
    </rPh>
    <phoneticPr fontId="39"/>
  </si>
  <si>
    <t>保健衛生・医療</t>
    <rPh sb="0" eb="2">
      <t>ホケン</t>
    </rPh>
    <rPh sb="2" eb="4">
      <t>エイセイ</t>
    </rPh>
    <rPh sb="5" eb="7">
      <t>イリョウ</t>
    </rPh>
    <phoneticPr fontId="39"/>
  </si>
  <si>
    <t>学校教育</t>
    <rPh sb="0" eb="2">
      <t>ガッコウ</t>
    </rPh>
    <rPh sb="2" eb="4">
      <t>キョウイク</t>
    </rPh>
    <phoneticPr fontId="39"/>
  </si>
  <si>
    <t>生涯学習</t>
    <rPh sb="0" eb="2">
      <t>ショウガイ</t>
    </rPh>
    <rPh sb="2" eb="4">
      <t>ガクシュウ</t>
    </rPh>
    <phoneticPr fontId="39"/>
  </si>
  <si>
    <t>危機管理・防災・減災</t>
    <rPh sb="0" eb="2">
      <t>キキ</t>
    </rPh>
    <rPh sb="2" eb="4">
      <t>カンリ</t>
    </rPh>
    <rPh sb="5" eb="7">
      <t>ボウサイ</t>
    </rPh>
    <rPh sb="8" eb="10">
      <t>ゲンサイ</t>
    </rPh>
    <phoneticPr fontId="39"/>
  </si>
  <si>
    <t>歩くまち</t>
    <rPh sb="0" eb="1">
      <t>アル</t>
    </rPh>
    <phoneticPr fontId="39"/>
  </si>
  <si>
    <t>土地・空間利用と都市機能配置</t>
    <rPh sb="0" eb="2">
      <t>トチ</t>
    </rPh>
    <rPh sb="3" eb="5">
      <t>クウカン</t>
    </rPh>
    <rPh sb="5" eb="7">
      <t>リヨウ</t>
    </rPh>
    <rPh sb="8" eb="10">
      <t>トシ</t>
    </rPh>
    <rPh sb="10" eb="12">
      <t>キノウ</t>
    </rPh>
    <rPh sb="12" eb="14">
      <t>ハイチ</t>
    </rPh>
    <phoneticPr fontId="39"/>
  </si>
  <si>
    <t>景観</t>
    <rPh sb="0" eb="2">
      <t>ケイカン</t>
    </rPh>
    <phoneticPr fontId="39"/>
  </si>
  <si>
    <t>建築物</t>
    <rPh sb="0" eb="3">
      <t>ケンチクブツ</t>
    </rPh>
    <phoneticPr fontId="39"/>
  </si>
  <si>
    <t>住宅</t>
    <rPh sb="0" eb="2">
      <t>ジュウタク</t>
    </rPh>
    <phoneticPr fontId="39"/>
  </si>
  <si>
    <t>道と公園・緑</t>
    <rPh sb="0" eb="1">
      <t>ミチ</t>
    </rPh>
    <rPh sb="2" eb="4">
      <t>コウエン</t>
    </rPh>
    <rPh sb="5" eb="6">
      <t>ミドリ</t>
    </rPh>
    <phoneticPr fontId="39"/>
  </si>
  <si>
    <t>消防・救急</t>
    <rPh sb="0" eb="2">
      <t>ショウボウ</t>
    </rPh>
    <rPh sb="3" eb="5">
      <t>キュウキュウ</t>
    </rPh>
    <phoneticPr fontId="39"/>
  </si>
  <si>
    <t>くらしの水</t>
    <rPh sb="4" eb="5">
      <t>ミズ</t>
    </rPh>
    <phoneticPr fontId="39"/>
  </si>
  <si>
    <t>総合評価の判断理由</t>
    <rPh sb="0" eb="2">
      <t>ソウゴウ</t>
    </rPh>
    <rPh sb="2" eb="4">
      <t>ヒョウカ</t>
    </rPh>
    <rPh sb="5" eb="7">
      <t>ハンダン</t>
    </rPh>
    <rPh sb="7" eb="9">
      <t>リユウ</t>
    </rPh>
    <phoneticPr fontId="39"/>
  </si>
  <si>
    <t>現状・原因分析</t>
    <rPh sb="0" eb="2">
      <t>ゲンジョウ</t>
    </rPh>
    <rPh sb="3" eb="5">
      <t>ゲンイン</t>
    </rPh>
    <rPh sb="5" eb="7">
      <t>ブンセキ</t>
    </rPh>
    <phoneticPr fontId="39"/>
  </si>
  <si>
    <t>ｃ評価以下の場合の原因分析</t>
    <rPh sb="1" eb="3">
      <t>ヒョウカ</t>
    </rPh>
    <rPh sb="3" eb="5">
      <t>イカ</t>
    </rPh>
    <rPh sb="6" eb="8">
      <t>バアイ</t>
    </rPh>
    <rPh sb="9" eb="11">
      <t>ゲンイン</t>
    </rPh>
    <rPh sb="11" eb="13">
      <t>ブンセキ</t>
    </rPh>
    <phoneticPr fontId="39"/>
  </si>
  <si>
    <t>令和3年度</t>
    <rPh sb="0" eb="2">
      <t>レイワ</t>
    </rPh>
    <rPh sb="3" eb="5">
      <t>ネンド</t>
    </rPh>
    <phoneticPr fontId="39"/>
  </si>
  <si>
    <t>重み付け</t>
    <rPh sb="0" eb="1">
      <t>オモ</t>
    </rPh>
    <rPh sb="2" eb="3">
      <t>ヅ</t>
    </rPh>
    <phoneticPr fontId="39"/>
  </si>
  <si>
    <t>理由</t>
    <rPh sb="0" eb="2">
      <t>リユウ</t>
    </rPh>
    <phoneticPr fontId="39"/>
  </si>
  <si>
    <t>脱炭素型のくらしや持続可能なエネルギー社会の実現</t>
  </si>
  <si>
    <t>生物多様性豊かな自然と調和した快適で安心・安全なまちの実現</t>
  </si>
  <si>
    <t>ごみの出ない循環型社会の構築</t>
  </si>
  <si>
    <t>環境と調和した持続可能な社会を構築する担い手が育つまちの実現</t>
  </si>
  <si>
    <t>すべての人の人権を尊重する人権文化の構築</t>
  </si>
  <si>
    <t>人権尊重の理念を主体的な行動につなげる取組の推進</t>
  </si>
  <si>
    <t>すべての市民がいきいきと活動できる取組の推進</t>
  </si>
  <si>
    <t>男女間等におけるあらゆる暴力の根絶</t>
  </si>
  <si>
    <t>真のワーク・ライフ・バランスの推進</t>
  </si>
  <si>
    <t>誰もが地域活動に参加しやすくなるきっかけ・しくみづくり</t>
  </si>
  <si>
    <t>地域の多様なコミュニティの活性化に向けた支援</t>
  </si>
  <si>
    <t>市民活動団体等と地域団体との連携を深める取組の推進</t>
  </si>
  <si>
    <t>生活安全（防犯・交通事故防止）の推進</t>
  </si>
  <si>
    <t>消費生活の安心・安全の推進及び消費者の自立支援</t>
  </si>
  <si>
    <t>文化による持続可能な共生社会の実現</t>
  </si>
  <si>
    <t>文化と経済の好循環の創出と京都・日本の文化の発信</t>
  </si>
  <si>
    <t>日本の宝である京都文化遺産の継承</t>
  </si>
  <si>
    <t>文化芸術活動を継続・発展させていくためのしくみの構築</t>
  </si>
  <si>
    <t>スポーツが身近にある健康で心豊かなくらしの実現</t>
  </si>
  <si>
    <t>スポーツの絆が生きる社会の推進</t>
  </si>
  <si>
    <t>スポーツによるまちの魅力向上</t>
  </si>
  <si>
    <t>地域企業の持続的発展と地域企業を支える多様な担い手の活躍</t>
  </si>
  <si>
    <t>新たな価値を創造し続けるものづくり都市の確立と強靭な産業構造への進化</t>
  </si>
  <si>
    <t>世界に羽ばたく企業が生まれる世界有数のスタートアップ拠点都市の構築</t>
  </si>
  <si>
    <t>地域と文化を支える伝統産業，商業の振興</t>
  </si>
  <si>
    <t>京の食文化の継承・発展と安全・安心な生鮮食料品等の安定的な供給</t>
  </si>
  <si>
    <t>市民生活の豊かさの向上</t>
  </si>
  <si>
    <t>京都観光の質の向上</t>
  </si>
  <si>
    <t>MICE誘致の推進</t>
  </si>
  <si>
    <t>京都の観光を支える担い手の確保と育成</t>
  </si>
  <si>
    <t>安心・安全で持続可能な観光の実現</t>
  </si>
  <si>
    <t>産業として魅力ある農林業の構築と担い手の育成</t>
  </si>
  <si>
    <t>災害や環境変化への高い対応能力を備えた農林業の推進</t>
  </si>
  <si>
    <t>都市の魅力，環境，社会と食文化の推進に貢献する農林業の推進</t>
  </si>
  <si>
    <t>市民との連携で築く農林業</t>
  </si>
  <si>
    <t>京都で学ぶ魅力の向上</t>
  </si>
  <si>
    <t>大学・学生の国際化の促進</t>
  </si>
  <si>
    <t>大学の枠を超えた学生の活動の推進</t>
  </si>
  <si>
    <t>学生の進路・社会進出の支援</t>
  </si>
  <si>
    <t>大学との連携による京都の経済・文化・地域の活性化</t>
  </si>
  <si>
    <t>国内外への魅力発信の強化</t>
  </si>
  <si>
    <t>世界を惹きつける京都の魅力の発信</t>
  </si>
  <si>
    <t>市民主体の国際交流・国際協力の推進</t>
  </si>
  <si>
    <t>異なる文化的背景や考え方，価値観等の多様性を生かしたまちづくりの推進</t>
  </si>
  <si>
    <t>子ども・若者のライフステージに応じた切れ目のない支援</t>
  </si>
  <si>
    <t>とくに支援を必要とする子ども・若者とその家庭への支援</t>
  </si>
  <si>
    <t>京都ならではのはぐくみ文化が息づくまちづくり</t>
  </si>
  <si>
    <t>お互いに認め合い支え合ってくらすまちづくり</t>
  </si>
  <si>
    <t>地域で自立して生活できるしくみづくり</t>
  </si>
  <si>
    <t>生きがいをもてるまちづくり</t>
  </si>
  <si>
    <t>安心して生活できる社会環境の整備</t>
  </si>
  <si>
    <t>地域における「気づき・つなぎ・支える」力の向上</t>
  </si>
  <si>
    <t>行政・支援関係機関等の分野横断的な支援体制の強化</t>
  </si>
  <si>
    <t>地域や人とのつながりのなかで市民が主体的に健康づくりに取り組むまちづくりの推進</t>
  </si>
  <si>
    <t>高齢者が元気に社会に参加し，働き手や地域活動の担い手として活躍できる環境づくりの推進</t>
  </si>
  <si>
    <t>地域包括ケアシステムの深化・推進</t>
  </si>
  <si>
    <t>医療サービスの充実</t>
  </si>
  <si>
    <t>健康危機管理の推進</t>
  </si>
  <si>
    <t>食や生活環境の安全と安心の確保</t>
  </si>
  <si>
    <t>人と動物との共生社会の推進</t>
  </si>
  <si>
    <t>市民ぐるみ・地域ぐるみの教育の推進</t>
  </si>
  <si>
    <t>子どもたちが夢と志をもって可能性に挑戦するために必要な力を育む教育の推進</t>
  </si>
  <si>
    <t>教職員の資質・指導力の向上と学校・幼稚園の働き方改革</t>
  </si>
  <si>
    <t>安心・安全で新しいニーズにこたえる特色ある学習環境づくり</t>
  </si>
  <si>
    <t>人生100年時代に向けてすべての人が学び続けることができる「学びのネットワーク」の拡充</t>
  </si>
  <si>
    <t>学んだことを生かして社会のさまざまな場面で参画・活躍できる環境づくり</t>
  </si>
  <si>
    <t>子どもを共に育む気運づくり</t>
  </si>
  <si>
    <t>あらゆる危機からいのち・くらしを守る危機管理体制の強化</t>
  </si>
  <si>
    <t>いざというときに備える防災情報の共有，情報伝達体制の構築</t>
  </si>
  <si>
    <t>自然災害等の発生時に支援が必要な人への避難支援体制の整備</t>
  </si>
  <si>
    <t>市民ぐるみ・地域ぐるみで進める地域防災力の充実強化</t>
  </si>
  <si>
    <t>地域特性に応じた持続可能なまちづくりを実現する公共交通ネットワークの形成</t>
  </si>
  <si>
    <t>誰もが「出かけたくなる」歩行空間の創出をはじめとする魅力的なまちづくり</t>
  </si>
  <si>
    <t>歩いて楽しいくらしを大切にするスマートなライフスタイルのさらなる促進</t>
  </si>
  <si>
    <t>市バス・地下鉄の利便性の向上とまちづくりへの貢献</t>
  </si>
  <si>
    <t>自転車の安心・安全な利用環境の充実と多様な場面での活用</t>
  </si>
  <si>
    <t>多様な地域の特性を生かした魅力的な拠点づくり</t>
  </si>
  <si>
    <t>商業・業務機能が集積した京都らしい都心空間の創出</t>
  </si>
  <si>
    <t>創造を続ける南部・西部地域等のまちづくり</t>
  </si>
  <si>
    <t>京都ならではの文化など地域資源とポテンシャルを生かした個性豊かなまちづくり</t>
  </si>
  <si>
    <t>ニュータウンの未来を創造するまちづくり</t>
  </si>
  <si>
    <t>まちづくりを支えるしくみづくり</t>
  </si>
  <si>
    <t>自然的・歴史的景観の保全</t>
  </si>
  <si>
    <t>品格のある市街地景観の形成</t>
  </si>
  <si>
    <t>歴史的な町並みや京町家等の保全・継承</t>
  </si>
  <si>
    <t>いきいきとしたくらしや営みによる新たな景観の創造</t>
  </si>
  <si>
    <t>無電柱化等による魅力あふれる道路空間の創出</t>
  </si>
  <si>
    <t>市民とともに推進する景観まちづくり</t>
  </si>
  <si>
    <t>良質なストックへの誘導</t>
  </si>
  <si>
    <t>既存ストックの安全性の確保と活用</t>
  </si>
  <si>
    <t>歴史都市・京都ならではの災害に強いまちづくり</t>
  </si>
  <si>
    <t>市有建築物の取組</t>
  </si>
  <si>
    <t>京都らしいすまい方の継承</t>
  </si>
  <si>
    <t>ライフステージや生活様式に応じた多様な魅力あるすまいの供給</t>
  </si>
  <si>
    <t>住宅ストックの良質化のための適正な維持管理や更新の支援</t>
  </si>
  <si>
    <t>既存住宅の流通促進</t>
  </si>
  <si>
    <t>住宅・住環境の安全性の向上</t>
  </si>
  <si>
    <t>民間賃貸住宅を含めた重層的な住宅セーフティネット（安全網）機能の充実</t>
  </si>
  <si>
    <t>市営住宅を中心とした中・大規模の住宅団地の計画的な再生・マネジメント</t>
  </si>
  <si>
    <t>都市の活力・レジリエンスの向上に向けた道路整備や新たな道路利用の推進</t>
  </si>
  <si>
    <t>文化・歴史の継承やにぎわいの創出を図り，多様なニーズにこたえる公園整備と緑の創出・育成管理</t>
  </si>
  <si>
    <t>魅力と活力を高める市街地整備の推進</t>
  </si>
  <si>
    <t>社会資本の戦略的な維持管理の推進</t>
  </si>
  <si>
    <t>火災を未然に防止して市民のいのちとくらしと財産を守る予防消防の推進</t>
  </si>
  <si>
    <t>あらゆる災害による被害を最小限に抑える消防体制の充実強化</t>
  </si>
  <si>
    <t>救急体制の充実と市民への応急手当の普及啓発による救命効果の向上</t>
  </si>
  <si>
    <t>消防団や自主防災組織を中核とした地域防災力の充実強化</t>
  </si>
  <si>
    <t>将来にわたって安全・安心な上下水道の構築と自助・共助の推進</t>
  </si>
  <si>
    <t>効果的・効率的な河川管理施設の維持管理</t>
  </si>
  <si>
    <t>雨に強いまちづくりを推進する河川・雨水幹線の整備等</t>
  </si>
  <si>
    <t>水環境の保全等に配慮した取組の推進</t>
  </si>
  <si>
    <t>水と共に生きるまちづくりの推進</t>
  </si>
  <si>
    <t>上下水道事業に対する理解や満足度の向上に向けた取組の実施</t>
  </si>
  <si>
    <t>上下水道事業の経営基盤の強化・安定</t>
  </si>
  <si>
    <t>環境</t>
  </si>
  <si>
    <t>人権・男女共同参画</t>
  </si>
  <si>
    <t>市民生活とコミュニティ</t>
  </si>
  <si>
    <t>市民生活の安全</t>
  </si>
  <si>
    <t>文化</t>
  </si>
  <si>
    <t>スポーツ</t>
  </si>
  <si>
    <t>産業・商業</t>
  </si>
  <si>
    <t>観光</t>
  </si>
  <si>
    <t>農林業</t>
  </si>
  <si>
    <t>大学</t>
  </si>
  <si>
    <t>国際</t>
  </si>
  <si>
    <t>子ども・若者支援</t>
  </si>
  <si>
    <t>障害者福祉</t>
  </si>
  <si>
    <t>地域福祉</t>
  </si>
  <si>
    <t>健康長寿</t>
  </si>
  <si>
    <t>保健衛生・医療</t>
  </si>
  <si>
    <t>学校教育</t>
  </si>
  <si>
    <t>生涯学習</t>
  </si>
  <si>
    <t>危機管理・防災・減災</t>
  </si>
  <si>
    <t>歩くまち</t>
  </si>
  <si>
    <t>土地・空間利用と都市機能配置</t>
  </si>
  <si>
    <t>景観</t>
  </si>
  <si>
    <t>建築物</t>
  </si>
  <si>
    <t>住宅</t>
  </si>
  <si>
    <t>道と公園・緑</t>
  </si>
  <si>
    <t>消防・救急</t>
  </si>
  <si>
    <t>くらしの水</t>
  </si>
  <si>
    <t>指標の種類</t>
    <rPh sb="0" eb="2">
      <t>シヒョウ</t>
    </rPh>
    <rPh sb="3" eb="5">
      <t>シュルイ</t>
    </rPh>
    <phoneticPr fontId="39"/>
  </si>
  <si>
    <t>増加する方が良い指標</t>
    <rPh sb="0" eb="2">
      <t>ゾウカ</t>
    </rPh>
    <rPh sb="4" eb="5">
      <t>ホウ</t>
    </rPh>
    <rPh sb="6" eb="7">
      <t>ヨ</t>
    </rPh>
    <rPh sb="8" eb="10">
      <t>シヒョウ</t>
    </rPh>
    <phoneticPr fontId="39"/>
  </si>
  <si>
    <t>減少する方が良い指標</t>
    <rPh sb="0" eb="2">
      <t>ゲンショウ</t>
    </rPh>
    <rPh sb="4" eb="5">
      <t>ホウ</t>
    </rPh>
    <rPh sb="6" eb="7">
      <t>ヨ</t>
    </rPh>
    <rPh sb="8" eb="10">
      <t>シヒョウ</t>
    </rPh>
    <phoneticPr fontId="39"/>
  </si>
  <si>
    <t>-</t>
    <phoneticPr fontId="39"/>
  </si>
  <si>
    <t>目標値
の種類</t>
    <rPh sb="0" eb="3">
      <t>モクヒョウチ</t>
    </rPh>
    <rPh sb="5" eb="7">
      <t>シュルイ</t>
    </rPh>
    <phoneticPr fontId="39"/>
  </si>
  <si>
    <t>①既存計画に基づいて算出する目標値</t>
    <rPh sb="1" eb="3">
      <t>キゾン</t>
    </rPh>
    <rPh sb="3" eb="5">
      <t>ケイカク</t>
    </rPh>
    <rPh sb="6" eb="7">
      <t>モト</t>
    </rPh>
    <rPh sb="10" eb="12">
      <t>サンシュツ</t>
    </rPh>
    <rPh sb="14" eb="17">
      <t>モクヒョウチ</t>
    </rPh>
    <phoneticPr fontId="39"/>
  </si>
  <si>
    <t>③財政状況や市民ニーズを踏まえて設定する目標値</t>
    <rPh sb="1" eb="3">
      <t>ザイセイ</t>
    </rPh>
    <rPh sb="3" eb="5">
      <t>ジョウキョウ</t>
    </rPh>
    <rPh sb="6" eb="8">
      <t>シミン</t>
    </rPh>
    <rPh sb="12" eb="13">
      <t>フ</t>
    </rPh>
    <rPh sb="16" eb="18">
      <t>セッテイ</t>
    </rPh>
    <rPh sb="20" eb="23">
      <t>モクヒョウチ</t>
    </rPh>
    <phoneticPr fontId="39"/>
  </si>
  <si>
    <t>④外的要因を踏まえた目標値</t>
    <rPh sb="1" eb="3">
      <t>ガイテキ</t>
    </rPh>
    <rPh sb="3" eb="5">
      <t>ヨウイン</t>
    </rPh>
    <rPh sb="6" eb="7">
      <t>フ</t>
    </rPh>
    <rPh sb="10" eb="13">
      <t>モクヒョウチ</t>
    </rPh>
    <phoneticPr fontId="39"/>
  </si>
  <si>
    <t>②トレンド（すう勢値）による目標値</t>
    <rPh sb="8" eb="9">
      <t>セイ</t>
    </rPh>
    <rPh sb="9" eb="10">
      <t>アタイ</t>
    </rPh>
    <rPh sb="14" eb="17">
      <t>モクヒョウチ</t>
    </rPh>
    <phoneticPr fontId="39"/>
  </si>
  <si>
    <t>指標の種類</t>
    <rPh sb="0" eb="2">
      <t>シヒョウ</t>
    </rPh>
    <rPh sb="3" eb="5">
      <t>シュルイ</t>
    </rPh>
    <phoneticPr fontId="39"/>
  </si>
  <si>
    <t>ウェイト</t>
    <phoneticPr fontId="39"/>
  </si>
  <si>
    <t>合計</t>
    <rPh sb="0" eb="2">
      <t>ゴウケイ</t>
    </rPh>
    <phoneticPr fontId="39"/>
  </si>
  <si>
    <t>市民実感</t>
    <rPh sb="0" eb="2">
      <t>シミン</t>
    </rPh>
    <rPh sb="2" eb="4">
      <t>ジッカン</t>
    </rPh>
    <phoneticPr fontId="37"/>
  </si>
  <si>
    <t>総合評価</t>
    <rPh sb="0" eb="2">
      <t>ソウゴウ</t>
    </rPh>
    <rPh sb="2" eb="4">
      <t>ヒョウカ</t>
    </rPh>
    <phoneticPr fontId="37"/>
  </si>
  <si>
    <t>A</t>
  </si>
  <si>
    <t>B</t>
  </si>
  <si>
    <t>C</t>
  </si>
  <si>
    <t>D</t>
  </si>
  <si>
    <t>E</t>
  </si>
  <si>
    <t>重み付け</t>
    <rPh sb="0" eb="1">
      <t>オモ</t>
    </rPh>
    <rPh sb="2" eb="3">
      <t>ヅ</t>
    </rPh>
    <phoneticPr fontId="39"/>
  </si>
  <si>
    <t>客観指標</t>
    <rPh sb="0" eb="2">
      <t>キャッカン</t>
    </rPh>
    <rPh sb="2" eb="4">
      <t>シヒョウ</t>
    </rPh>
    <phoneticPr fontId="39"/>
  </si>
  <si>
    <t>市民実感</t>
    <rPh sb="0" eb="2">
      <t>シミン</t>
    </rPh>
    <rPh sb="2" eb="4">
      <t>ジッカン</t>
    </rPh>
    <phoneticPr fontId="39"/>
  </si>
  <si>
    <t>検索キー</t>
    <rPh sb="0" eb="2">
      <t>ケンサク</t>
    </rPh>
    <phoneticPr fontId="39"/>
  </si>
  <si>
    <t>客観指標</t>
    <rPh sb="0" eb="2">
      <t>キャッカン</t>
    </rPh>
    <rPh sb="2" eb="4">
      <t>シヒョウ</t>
    </rPh>
    <phoneticPr fontId="37"/>
  </si>
  <si>
    <t>年度</t>
    <rPh sb="0" eb="2">
      <t>ネンド</t>
    </rPh>
    <phoneticPr fontId="39"/>
  </si>
  <si>
    <t>－</t>
    <phoneticPr fontId="39"/>
  </si>
  <si>
    <t>R2</t>
  </si>
  <si>
    <t>R2</t>
    <phoneticPr fontId="39"/>
  </si>
  <si>
    <t>R3</t>
  </si>
  <si>
    <t>R4</t>
  </si>
  <si>
    <t>R5</t>
  </si>
  <si>
    <t>R6</t>
  </si>
  <si>
    <t>市民生活の安全</t>
    <phoneticPr fontId="39"/>
  </si>
  <si>
    <t>文化</t>
    <rPh sb="0" eb="2">
      <t>ブンカ</t>
    </rPh>
    <phoneticPr fontId="39"/>
  </si>
  <si>
    <t>スポーツ</t>
    <phoneticPr fontId="39"/>
  </si>
  <si>
    <t>産業・商業</t>
    <rPh sb="0" eb="2">
      <t>サンギョウ</t>
    </rPh>
    <rPh sb="3" eb="5">
      <t>ショウギョウ</t>
    </rPh>
    <phoneticPr fontId="39"/>
  </si>
  <si>
    <t>観光</t>
    <rPh sb="0" eb="2">
      <t>カンコウ</t>
    </rPh>
    <phoneticPr fontId="39"/>
  </si>
  <si>
    <t>農林業</t>
    <rPh sb="0" eb="3">
      <t>ノウリンギョウ</t>
    </rPh>
    <phoneticPr fontId="39"/>
  </si>
  <si>
    <t>大学</t>
    <rPh sb="0" eb="2">
      <t>ダイガク</t>
    </rPh>
    <phoneticPr fontId="39"/>
  </si>
  <si>
    <t>国際</t>
    <rPh sb="0" eb="2">
      <t>コクサイ</t>
    </rPh>
    <phoneticPr fontId="39"/>
  </si>
  <si>
    <t>子ども・若者支援</t>
    <phoneticPr fontId="39"/>
  </si>
  <si>
    <t>障害者福祉</t>
    <phoneticPr fontId="39"/>
  </si>
  <si>
    <t>地域福祉</t>
    <phoneticPr fontId="39"/>
  </si>
  <si>
    <t>健康長寿</t>
    <rPh sb="0" eb="2">
      <t>ケンコウ</t>
    </rPh>
    <rPh sb="2" eb="4">
      <t>チョウジュ</t>
    </rPh>
    <phoneticPr fontId="39"/>
  </si>
  <si>
    <t>保健衛生・医療</t>
    <phoneticPr fontId="39"/>
  </si>
  <si>
    <t>学校教育</t>
    <phoneticPr fontId="39"/>
  </si>
  <si>
    <t>生涯学習</t>
    <rPh sb="0" eb="2">
      <t>ショウガイ</t>
    </rPh>
    <rPh sb="2" eb="4">
      <t>ガクシュウ</t>
    </rPh>
    <phoneticPr fontId="39"/>
  </si>
  <si>
    <t>危機管理・防災・減災</t>
    <phoneticPr fontId="39"/>
  </si>
  <si>
    <t>歩くまち</t>
    <phoneticPr fontId="39"/>
  </si>
  <si>
    <t>土地・空間利用と都市機能配置</t>
    <phoneticPr fontId="39"/>
  </si>
  <si>
    <t>景観</t>
    <rPh sb="0" eb="2">
      <t>ケイカン</t>
    </rPh>
    <phoneticPr fontId="39"/>
  </si>
  <si>
    <t>建築物</t>
    <rPh sb="0" eb="3">
      <t>ケンチクブツ</t>
    </rPh>
    <phoneticPr fontId="39"/>
  </si>
  <si>
    <t>住宅</t>
    <rPh sb="0" eb="2">
      <t>ジュウタク</t>
    </rPh>
    <phoneticPr fontId="39"/>
  </si>
  <si>
    <t>道と公園・緑</t>
    <phoneticPr fontId="39"/>
  </si>
  <si>
    <t>消防・救急</t>
    <phoneticPr fontId="39"/>
  </si>
  <si>
    <t>くらしの水</t>
    <rPh sb="4" eb="5">
      <t>ミズ</t>
    </rPh>
    <phoneticPr fontId="39"/>
  </si>
  <si>
    <t>政策分野名</t>
    <rPh sb="0" eb="2">
      <t>セイサク</t>
    </rPh>
    <rPh sb="2" eb="4">
      <t>ブンヤ</t>
    </rPh>
    <rPh sb="4" eb="5">
      <t>メイ</t>
    </rPh>
    <phoneticPr fontId="39"/>
  </si>
  <si>
    <t>政策
番号</t>
    <rPh sb="0" eb="2">
      <t>セイサク</t>
    </rPh>
    <rPh sb="3" eb="5">
      <t>バンゴウ</t>
    </rPh>
    <phoneticPr fontId="39"/>
  </si>
  <si>
    <t>令和3年度</t>
    <rPh sb="0" eb="2">
      <t>レイワ</t>
    </rPh>
    <rPh sb="3" eb="5">
      <t>ネンド</t>
    </rPh>
    <phoneticPr fontId="39"/>
  </si>
  <si>
    <t>令和4年度</t>
    <rPh sb="0" eb="2">
      <t>レイワ</t>
    </rPh>
    <rPh sb="3" eb="5">
      <t>ネンド</t>
    </rPh>
    <phoneticPr fontId="39"/>
  </si>
  <si>
    <t>令和5年度</t>
    <rPh sb="0" eb="2">
      <t>レイワ</t>
    </rPh>
    <rPh sb="3" eb="5">
      <t>ネンド</t>
    </rPh>
    <phoneticPr fontId="39"/>
  </si>
  <si>
    <t>令和6年度</t>
    <rPh sb="0" eb="2">
      <t>レイワ</t>
    </rPh>
    <rPh sb="3" eb="5">
      <t>ネンド</t>
    </rPh>
    <phoneticPr fontId="39"/>
  </si>
  <si>
    <t>令和7年度</t>
    <rPh sb="0" eb="2">
      <t>レイワ</t>
    </rPh>
    <rPh sb="3" eb="5">
      <t>ネンド</t>
    </rPh>
    <phoneticPr fontId="39"/>
  </si>
  <si>
    <t>順位</t>
    <rPh sb="0" eb="2">
      <t>ジュンイ</t>
    </rPh>
    <phoneticPr fontId="39"/>
  </si>
  <si>
    <t>％</t>
    <phoneticPr fontId="39"/>
  </si>
  <si>
    <t>脱炭素型のくらしや持続可能なエネルギー社会の実現</t>
    <phoneticPr fontId="39"/>
  </si>
  <si>
    <t>生物多様性豊かな自然と調和した快適で安心・安全なまちの実現</t>
    <phoneticPr fontId="39"/>
  </si>
  <si>
    <t>ごみの出ない循環型社会の構築</t>
    <phoneticPr fontId="39"/>
  </si>
  <si>
    <t>男女間等における暴力や性的いやがらせが根絶された社会になってきている。</t>
  </si>
  <si>
    <t>仕事と生活（家庭や地域活動など）をバランスよく充実できる社会になってきている。</t>
  </si>
  <si>
    <t>多様な人々が京都でいきいきと働いている。</t>
  </si>
  <si>
    <t>安心・安全で品質の良い食材が流通している。</t>
  </si>
  <si>
    <t>大学の人材や研究成果が市民や企業の成長に役立っている。</t>
  </si>
  <si>
    <t>「大学のまち」「学生のまち」として国内外から様々な学生が集まっている。</t>
  </si>
  <si>
    <t>障害のある人の就労や社会参加が進んできている。</t>
  </si>
  <si>
    <t>市民が体やこころの健康づくりに主体的に取り組んでいる。</t>
  </si>
  <si>
    <t>子どもたちが社会の宝として市民ぐるみ・地域ぐるみで育まれている。</t>
  </si>
  <si>
    <t>京都市内の移動は公共交通が便利である。</t>
  </si>
  <si>
    <t>市街地が周囲の山並みと調和した品格ある景観となっている。</t>
  </si>
  <si>
    <t>京町家など京都独特の風情ある町並み景観が守られている。</t>
  </si>
  <si>
    <t>いきいきとしたくらしやまちの活気が生み出されるような新たな景観が生み出されている。</t>
  </si>
  <si>
    <t>建築物が健全で安全な状態で活用されている。</t>
  </si>
  <si>
    <t>市内の道路や橋が安心安全な状態で管理されている。</t>
  </si>
  <si>
    <t>急な病気や怪我の際の相談体制や救急隊の搬送体制が十分に整っている。</t>
  </si>
  <si>
    <t>上下水道は安全で安心していつでも利用できる。</t>
  </si>
  <si>
    <t>○</t>
  </si>
  <si>
    <t>％</t>
  </si>
  <si>
    <t>地球温暖化対策室</t>
  </si>
  <si>
    <t>222-4555</t>
  </si>
  <si>
    <t>循環型社会推進部</t>
  </si>
  <si>
    <t>出典：事業担当課調べ</t>
  </si>
  <si>
    <t>環境政策局</t>
  </si>
  <si>
    <t>環境と調和した持続可能な社会の実現に向けた進捗状況を示す指標</t>
  </si>
  <si>
    <t>算出方法：｛1-対象年度排出量(万トン)/2013年度排出量(万トン)｝×100
出典：事業担当課調べ</t>
  </si>
  <si>
    <t>増加する方が良い指標</t>
  </si>
  <si>
    <t>R12</t>
  </si>
  <si>
    <t>①既存計画に基づいて算出する目標値</t>
  </si>
  <si>
    <t>万トン</t>
  </si>
  <si>
    <t>本市が1年間に焼却するごみの量の削減量(令和元年度比)</t>
  </si>
  <si>
    <t>持続可能な循環型社会の実現に向けた進捗状況を示す指標</t>
  </si>
  <si>
    <t>京都市循環型社会推進基本計画(2021-2030)</t>
  </si>
  <si>
    <t>件</t>
  </si>
  <si>
    <t>文化市民局</t>
  </si>
  <si>
    <t>共生社会推進室</t>
  </si>
  <si>
    <t>京都人権擁護委員協議会が取り扱った常設人権相談の件数</t>
  </si>
  <si>
    <t>「ひとりひとりが尊重される社会」を目指した取組の進捗状況を示す指標</t>
  </si>
  <si>
    <t>出典：京都人権擁護委員協議会調べ</t>
  </si>
  <si>
    <t>減少する方が良い指標</t>
  </si>
  <si>
    <t>②トレンド(すう勢値)による目標値</t>
  </si>
  <si>
    <t>男女いずれの委員の登用率も35％以上の附属機関等の割合</t>
  </si>
  <si>
    <t>222-3091</t>
  </si>
  <si>
    <t>京都市の附属機関等における男性及び女性委員の登用率の状況を示す指標</t>
  </si>
  <si>
    <t>京都市DV相談支援センターにおける「課題解決」の割合</t>
  </si>
  <si>
    <t>重大な人権侵害であるDVの相談を行った人の課題解決割合を示す指標</t>
  </si>
  <si>
    <t>出典：京都市DV相談支援センター調べ</t>
  </si>
  <si>
    <t>「京都モデル」ワーク・ライフ・バランス推進企業認証制度の認証企業数</t>
  </si>
  <si>
    <t>社</t>
  </si>
  <si>
    <t>企業における仕事と子育て両立支援の状況を示す指標</t>
  </si>
  <si>
    <t>R7</t>
  </si>
  <si>
    <t>平成29年～令和元年の3年間の京都市内認証企業数の平均増加率を令和7年までの5年間分で算出</t>
  </si>
  <si>
    <t>地域自治推進室</t>
  </si>
  <si>
    <t>222-3049</t>
  </si>
  <si>
    <t>222-4072</t>
  </si>
  <si>
    <t>222-3193</t>
  </si>
  <si>
    <t>発生を認知した刑法犯罪の件数</t>
  </si>
  <si>
    <t>犯罪が少ない安心・安全なまちづくりの進捗状況を示す指標</t>
  </si>
  <si>
    <t>人</t>
  </si>
  <si>
    <t>文化芸術都市推進室</t>
  </si>
  <si>
    <t>幅広い市民が多彩な文化芸術に親しんでいることを示す指標</t>
  </si>
  <si>
    <t>③財政状況や市民ニーズを踏まえて設定する目標値</t>
  </si>
  <si>
    <t>過去5年間の最高値</t>
  </si>
  <si>
    <t>かけがえのない文化財が保護されていることを示す指標</t>
  </si>
  <si>
    <t>週1回以上運動やスポーツをする市民の割合</t>
  </si>
  <si>
    <t>市民スポーツ振興室</t>
  </si>
  <si>
    <t>「するスポーツ」をいろんな形で楽しめる環境が作られていることを示す指標</t>
  </si>
  <si>
    <t>算出方法：18歳以上の市民3,000人を対象としたアンケートで1年間に週1回以上運動やスポーツをしたことがあると回答した市民の割合
出典：事業担当課調べ</t>
  </si>
  <si>
    <t>市内で直接スポーツを観戦した市民の割合</t>
  </si>
  <si>
    <t>算出方法：18歳以上の市民3,000人を対象としたアンケートで1年間に市内で直接スポーツを観戦したことがあると回答した市民の割合
出典：事業担当課調べ</t>
  </si>
  <si>
    <t>スポーツ活動にボランティアとして参加した市民の割合</t>
  </si>
  <si>
    <t>市民の間で多様なスポーツ活動を支え合う動きが活発化する状況を示す指標(支えるスポーツ)</t>
  </si>
  <si>
    <t>算出方法：18歳以上の市民3,000人を対象としたアンケートで1年間にスポーツ活動に運営ボランティアとして参加したことがあると回答した市民の割合
出典：事業担当課調べ</t>
  </si>
  <si>
    <t>産業観光局</t>
  </si>
  <si>
    <t>円</t>
  </si>
  <si>
    <t>京都観光総合調査における観光客1人当たりの観光消費額</t>
  </si>
  <si>
    <t>単位面積当たりの農業産出額</t>
  </si>
  <si>
    <t>万円</t>
  </si>
  <si>
    <t>市内農業によって得られた単位面積当たりの年間の産出額</t>
  </si>
  <si>
    <t>百万円</t>
  </si>
  <si>
    <t>市内林業によって得られた年間の産出額</t>
  </si>
  <si>
    <t>総合企画局</t>
  </si>
  <si>
    <t>222-3103</t>
  </si>
  <si>
    <t>市内の大学・短期大学の学生数が全国の学生数に占める割合</t>
  </si>
  <si>
    <t>出典：文部科学省「学校基本調査」</t>
  </si>
  <si>
    <t>222-3072</t>
  </si>
  <si>
    <t>市内に在住する外国籍市民の数</t>
  </si>
  <si>
    <t>多様性を生かしたまちづくりに向けた外国籍市民の暮らしやすさを示す指標</t>
  </si>
  <si>
    <t>出典：住民基本台帳人口</t>
  </si>
  <si>
    <t>国際会議開催件数</t>
  </si>
  <si>
    <t>京都市内における国際会議開催件数</t>
  </si>
  <si>
    <t>妊娠11週以下での妊娠の届出率</t>
  </si>
  <si>
    <t>子ども若者はぐくみ局</t>
  </si>
  <si>
    <t>子ども若者未来部</t>
  </si>
  <si>
    <t>早期からの妊婦に対する必要な支援の実施状況を示す指標</t>
  </si>
  <si>
    <t>算出方法：妊娠11週以下での妊娠届出件数/全妊娠届出件数×100
出典：厚生労働省「地域保健・健康増進事業報告」</t>
  </si>
  <si>
    <t>京都市はぐくみプラン(京都市子ども・若者総合計画)</t>
  </si>
  <si>
    <t>保育所等待機児童数</t>
  </si>
  <si>
    <t>幼保総合支援室</t>
  </si>
  <si>
    <t>仕事と子育ての両立に資する子育てサービスの充実状況を示す指標</t>
  </si>
  <si>
    <t>算出方法：年度当初の待機児童数合計
出典：事業担当課調べ</t>
  </si>
  <si>
    <t>学童クラブ事業待機児童数</t>
  </si>
  <si>
    <t>保健福祉局</t>
  </si>
  <si>
    <t>障害保健福祉推進室</t>
  </si>
  <si>
    <t>222-4161</t>
  </si>
  <si>
    <t>精神科病院に長期入院している患者数</t>
  </si>
  <si>
    <t>精神病床における1年以上長期入院患者数</t>
  </si>
  <si>
    <t>算出方法：精神病床における1年以上長期入院患者数
出典：厚生労働省「精神保健福祉資料」</t>
  </si>
  <si>
    <t>福祉施設からの一般就労移行人数</t>
  </si>
  <si>
    <t>働く意欲のある障害のある方が生きがいをもって働ける社会への進捗状況を示す指標</t>
  </si>
  <si>
    <t>健康長寿のまち・京都推進室</t>
  </si>
  <si>
    <t>各区にある区ボランティアセンターの相談対応延べ件数</t>
  </si>
  <si>
    <t>地域住民主体の活動を通した地域の福祉力の向上を示す指標</t>
  </si>
  <si>
    <t>算出方法：当該年度の相談対応の延べ件数の集計
出典：事業担当課調べ</t>
  </si>
  <si>
    <t>過去3年間の平均値</t>
  </si>
  <si>
    <t>各区地域福祉推進委員会の活動件数</t>
  </si>
  <si>
    <t>地域に関わる多様な主体の協働による取組の広がりを示す指標</t>
  </si>
  <si>
    <t>算出方法：当該年度の各区地域福祉推進委員会の活動件数の集計
出典：事業担当課調べ</t>
  </si>
  <si>
    <t>回</t>
  </si>
  <si>
    <t>222-3419</t>
  </si>
  <si>
    <t>地域における健康づくり事業の実施回数</t>
  </si>
  <si>
    <t>市民ぐるみによる健康づくりの成果を示す指標</t>
  </si>
  <si>
    <t>算出方法：当該年度の地域における健康づくり事業の実施回数の合計
出典：事業担当課調べ</t>
  </si>
  <si>
    <t>箇所</t>
  </si>
  <si>
    <t>人分</t>
  </si>
  <si>
    <t>介護保険施設及び介護専用居住系サービスの定員数</t>
  </si>
  <si>
    <t>介護サービスの充実度を示す指標</t>
  </si>
  <si>
    <t>算出方法：当該年度末時点の介護保険施設等の実定員数
出典：事業担当課調べ</t>
  </si>
  <si>
    <t>222-3429</t>
  </si>
  <si>
    <t>重篤(重体又は死亡に至る健康被害)又は大規模(患者数50人以上)食中毒の発生件数</t>
  </si>
  <si>
    <t>食の安全性を確保できていることを示す指標</t>
  </si>
  <si>
    <t xml:space="preserve">R7 </t>
  </si>
  <si>
    <t>頭</t>
  </si>
  <si>
    <t>222-4271</t>
  </si>
  <si>
    <t>やむを得ない事情により飼えなくなった犬を飼い主から引き取った頭数</t>
  </si>
  <si>
    <t xml:space="preserve">R12 </t>
  </si>
  <si>
    <t>第二期　京都市動物愛護行動計画(令和3年度～令和12年度)</t>
  </si>
  <si>
    <t>やむを得ない事情により飼えなくなった猫を飼い主から引き取った頭数</t>
  </si>
  <si>
    <t>教育委員会事務局</t>
  </si>
  <si>
    <t>総務部</t>
  </si>
  <si>
    <t>222-3768</t>
  </si>
  <si>
    <t>市民の学校教育への参画の推進を示す指標</t>
  </si>
  <si>
    <t>251-0456</t>
  </si>
  <si>
    <t>校種間で連携した地域ぐるみの教育の推進状況を示す指標</t>
  </si>
  <si>
    <t>企画</t>
  </si>
  <si>
    <t>251-0410</t>
  </si>
  <si>
    <t>京都市図書館利用登録率</t>
  </si>
  <si>
    <t>801-8822</t>
  </si>
  <si>
    <t>令和元年度の登録率(28.5％)の1.1倍の登録率を達成する。</t>
  </si>
  <si>
    <t>自然災害による死傷者数</t>
  </si>
  <si>
    <t>行財政局</t>
  </si>
  <si>
    <t>防災危機管理室</t>
  </si>
  <si>
    <t>222-3210</t>
  </si>
  <si>
    <t>地域中核拠点(27箇所)における商業・業務・医療施設の面積</t>
  </si>
  <si>
    <t>都市計画局</t>
  </si>
  <si>
    <t>都市企画部都市計画課</t>
  </si>
  <si>
    <t>222-3505</t>
  </si>
  <si>
    <t>京都市持続可能な都市構築プランに位置付けのある地域中核拠点(27箇所)における商業・業務・医療施設の延べ床面積</t>
  </si>
  <si>
    <t>222-3503</t>
  </si>
  <si>
    <t>製造品出荷額等に占める南部地域・西部地域等の割合</t>
  </si>
  <si>
    <t>まち再生・創造推進室</t>
  </si>
  <si>
    <t>市域全体の製造品出荷額等に占める南部地域・西部地域等の企業の製造品出荷額等の割合</t>
  </si>
  <si>
    <t>南部地域・西部地域等においてものづくり企業が集積していることを示す指標</t>
  </si>
  <si>
    <t>地域の魅力の高まりにつながる地域まちづくり活動の活性化状況を示す指標</t>
  </si>
  <si>
    <t>景観・まちづくりに関する相談件数</t>
  </si>
  <si>
    <t>京都市景観・まちづくりセンターで受け付けた景観・まちづくり活動相談及び京町家なんでも相談並びに京都市交流促進・まちづくりプラザで受け付けたまちづくり相談の合計件数</t>
  </si>
  <si>
    <t>市内各地域における地域まちづくりの機運の高まりを示す指標</t>
  </si>
  <si>
    <t>都市景観部</t>
  </si>
  <si>
    <t>222-3474</t>
  </si>
  <si>
    <t>自然景観や地域の町並みと調和した建築物及び工作物として当該地域の形態意匠の制限に適合している割合を示す指標</t>
  </si>
  <si>
    <t>算出方法：(検査の結果発行した認定内容適合証交付件数+(建造物修景地区内の行為届の届出件数-勧告件数))/(景観地区内の計画の認定件数+建造物修景地区内の行為届の届出件数)×100
出典：事業担当課調べ</t>
  </si>
  <si>
    <t>222-4136</t>
  </si>
  <si>
    <t>京都市屋外広告物等に関する条例による屋外広告物等の許可件数</t>
  </si>
  <si>
    <t>地域の景観を形成する核となる建造物等の指定数</t>
  </si>
  <si>
    <t>222-3397</t>
  </si>
  <si>
    <t>地域の景観を形成する重要な要素となっている建造物の保全数を示す指標</t>
  </si>
  <si>
    <t>景観の保全・再生に資する道路の無電柱化事業着手率</t>
  </si>
  <si>
    <t>建設局</t>
  </si>
  <si>
    <t>222-3570</t>
  </si>
  <si>
    <t>無電柱化の整備方針として策定した「今後の無電柱化の進め方」実施計画に記載のある無電柱化を行う整備対象道路のうち景観の保全・再生の分類に該当する道路の無電柱化着手率</t>
  </si>
  <si>
    <t>良好な都市景観の創造状況を示す指標</t>
  </si>
  <si>
    <t>算出方法：景観の保全・再生に該当する24路線の道路の無電柱化に係る総延長と着手済延長との割合を算出(着手済延長/総延長×100)
出典：事業担当課調べ</t>
  </si>
  <si>
    <t>R10</t>
  </si>
  <si>
    <t>「無電柱化の進め方」実施計画に記載する事業の原則100％着手</t>
  </si>
  <si>
    <t>景観づくりに取り組む地域数</t>
  </si>
  <si>
    <t>市街地景観整備条例に基づく地域景観づくり協議会として認定を受けた地域等の数</t>
  </si>
  <si>
    <t>景観を観点としたまちづくりの拡がりを示す指標</t>
  </si>
  <si>
    <t>毎年度1地域の認定を目標値とする。</t>
  </si>
  <si>
    <t>定期的に安全点検された建築物の割合</t>
  </si>
  <si>
    <t>建築指導部</t>
  </si>
  <si>
    <t>222-3613</t>
  </si>
  <si>
    <t>不特定又は多数の人が利用する定期報告対象建築物における報告及び査察等の実施済の割合</t>
  </si>
  <si>
    <t>良質な建築物の割合</t>
  </si>
  <si>
    <t>222-3616</t>
  </si>
  <si>
    <t>義務よりも高い水準のバリアフリー対応や環境配慮を行った良質な建築物が増えていることを示す指標</t>
  </si>
  <si>
    <t>算出方法：優良プレートの交付を受けた又はCASBEE京都で高評価を得た件数/バリアフリーの検査済証の交付を受けた又はCASBEE京都の完了届が提出された件数×100(重複を除く。)
出典：事業担当課調べ</t>
  </si>
  <si>
    <t>特定建築物の耐震化率</t>
  </si>
  <si>
    <t>多数の者が利用する建築物等のうち耐震性能を有するものの割合</t>
  </si>
  <si>
    <t>地震に対する安全が確保された建築物が増えていることを示す指標</t>
  </si>
  <si>
    <t>算出方法：特定建築物のうち耐震性能を有するものの数/特定建築物の全数×100
出典：事業担当課調べ</t>
  </si>
  <si>
    <t>耐震改修促進法に基づく国の基本方針
京都市建築物耐震改修促進計画</t>
  </si>
  <si>
    <t>住宅の耐震化率</t>
  </si>
  <si>
    <t>住宅のうち耐震性能を有するものの割合</t>
  </si>
  <si>
    <t>算出方法：住宅のうち耐震性能を有するものの数/住宅総数×100
出典：事業担当課調べ</t>
  </si>
  <si>
    <t>222-3666</t>
  </si>
  <si>
    <t>既存住宅の流通件数が新築分譲住宅の着工件数を含めた件数に占める割合</t>
  </si>
  <si>
    <t>空き家を含めた既存住宅の流通が活性化していることを示す指標</t>
  </si>
  <si>
    <t>出典：
○既存住宅の取引件数
社団法人近畿圏不動産流通機構「中古戸建成約データ及び中古マンション成約データ」
○新築分譲住宅の着工件数
国土交通省「住宅着工統計」</t>
  </si>
  <si>
    <t>km</t>
  </si>
  <si>
    <t>222-3577</t>
  </si>
  <si>
    <t>算出方法：(執行事業費/総事業費)×計画総延長　　　　　
出典：事業担当課調べ</t>
  </si>
  <si>
    <t>みどり政策推進室</t>
  </si>
  <si>
    <t>222-4114</t>
  </si>
  <si>
    <t>算出方法：高さ1.5mに据えたカメラを用いて水平に撮影した写真の視野にある緑の割合を計測(単位は％)
出典：事業担当課調べ</t>
  </si>
  <si>
    <t>土木管理部</t>
  </si>
  <si>
    <t>222-3561</t>
  </si>
  <si>
    <t>算出方法：(点検済道路延長/定期点検対象道路延長)*1/4+(点検済トンネル数/定期点検対象トンネル数)*1/4+｛(点検済横断歩道橋数/定期点検対象歩道橋数)+(点検済カルバート数/定期点検対象カルバート数)+(点検済シェッド数/定期点検対象シェッド数)+(点検済門型標識数/定期点検対象門型標識数)}*1/4*1/4+(点検済橋りょう数/定期点検対象橋りょう数)*1/4×100
出典：事業担当課調べ</t>
  </si>
  <si>
    <t>土地区画整理事業によるまちなみ整備率</t>
  </si>
  <si>
    <t>都市整備部</t>
  </si>
  <si>
    <t>「魅力ある都市空間の形成」に向けた土地区画整理事業の進み具合を示す指標</t>
  </si>
  <si>
    <t>消防局</t>
  </si>
  <si>
    <t>予防部</t>
  </si>
  <si>
    <t>212-6672</t>
  </si>
  <si>
    <t>火災による死者(放火自殺者等を除く)の数を過去の平均値と比較した割合</t>
  </si>
  <si>
    <t>火災による死者低減に向けた取組の進捗状況を示す指標</t>
  </si>
  <si>
    <t>算出方法：火災による死者数/過去10年間の火災による死者数の平均値(10人)×100
出典：事業担当課調べ</t>
  </si>
  <si>
    <t>救急車の現場到着時間</t>
  </si>
  <si>
    <t>分秒</t>
  </si>
  <si>
    <t>警防部</t>
  </si>
  <si>
    <t>212-6702</t>
  </si>
  <si>
    <t>増加傾向にある救急需要に的確に対応するための救急体制充実度を示す指標</t>
  </si>
  <si>
    <t>事業に対する総合満足度</t>
  </si>
  <si>
    <t>上下水道局</t>
  </si>
  <si>
    <t>経営戦略室</t>
  </si>
  <si>
    <t>672-3114</t>
  </si>
  <si>
    <t>水道事業・公共下水道事業全般に対しての満足度を示す指標</t>
  </si>
  <si>
    <t>出典：水に関する意識調査</t>
  </si>
  <si>
    <t>主要管路の耐震適合性管の割合</t>
  </si>
  <si>
    <t>水道部</t>
  </si>
  <si>
    <t>672-7743</t>
  </si>
  <si>
    <t>安全・安心な水を安定供給するための水道主要管路の耐震化状況を示す指標</t>
  </si>
  <si>
    <t>算出方法：主要管路のうち耐震適合性のある管路延長/主要管路延長×100
出典：事業担当課調べ</t>
  </si>
  <si>
    <t>雨水整備率(10年確率降雨対応)</t>
  </si>
  <si>
    <t>下水道部</t>
  </si>
  <si>
    <t>672-7839</t>
  </si>
  <si>
    <t>大雨による浸水被害からまちを守る下水道事業(浸水対策)の進捗状況を示す指標</t>
  </si>
  <si>
    <t>算出方法：浸水対策済区域面積/公共下水道事業計画区域面積×100
出典：事業担当課調べ</t>
  </si>
  <si>
    <t>合流式下水道改善率</t>
  </si>
  <si>
    <t>雨の日に河川へ未処理下水やごみ等が流出するのを防ぐ下水道整備の状況を示す指標</t>
  </si>
  <si>
    <t>算出方法：合流式下水道改善済面積/合流式区域面積×100
出典：事業担当課調べ</t>
  </si>
  <si>
    <t>都市基盤河川改修率</t>
  </si>
  <si>
    <t>222-3591</t>
  </si>
  <si>
    <t>水との共生に向けた治水対策の推進状況を示す指標</t>
  </si>
  <si>
    <t>算出方法：都市基盤河川整備延長/都市基盤河川計画延長×100
出典：事業担当課調べ</t>
  </si>
  <si>
    <t>親水性のある水辺空間の整備率</t>
  </si>
  <si>
    <t>親水性のある水辺空間(※)の整備率
※人が水に親しみやすい水辺空間のこと</t>
  </si>
  <si>
    <t>水との共生に向けた良好な水環境実現の推進状況を示す指標</t>
  </si>
  <si>
    <t>直近3箇年の平均件数より
a：減少率15％以上
b：減少率5％以上～減少率15％未満
c：増加率5％未満～減少率5％未満
d：増加率5％以上～増加率15％未満
e：増加率15％以上</t>
  </si>
  <si>
    <t>最新数値の単年度目標値に対する達成度が
a：100％以上
b：80％以上～100％未満
c：60％以上～80％未満
d：40％以上～60％未満
e：40％未満</t>
  </si>
  <si>
    <t>(参考)
H29：264社
H30：300社
R元：331社
⇒平均増加数33社/年
R2：350社(従前目標設定値)
R3：383社
R4：416社
R5：449社
R6：482社</t>
  </si>
  <si>
    <t>単年度目標値の達成度が
a：100％以上
b：80％以上～100％未満
c：60％以上～80％未満
d：40％以上～60％未満
e：40％未満</t>
  </si>
  <si>
    <t>最新数値の目標値に対する達成度が
a：100％以上
b：90％以上～100％未満
c：80％以上～90％未満
d：70％以上～80％未満
e：70％未満</t>
  </si>
  <si>
    <t>最新数値の単年度目標値に対する達成度が
a：100％以上
b：95％以上～100％未満
c：90％以上～95％未満
d：85％以上～90％未満
e：85％未満</t>
  </si>
  <si>
    <t>最新数値が前回数値から
a：100％以上
b：80％以上～100％未満
c：60％以上～80％未満
d：40％以上～60％未満
e：40％未満</t>
  </si>
  <si>
    <t>最新数値が
a：95％以上～100％
b：90％以上～95％未満
c：85％以上～90％未満
d：80％以上～85％未満
e：80％未満</t>
  </si>
  <si>
    <t>最新数値が
a：待機児童数0人
b：待機児童数1人以上～10人未満
c：待機児童数10人以上～50人未満
d：待機児童数50人以上～100人未満
e：待機児童数100人以上</t>
  </si>
  <si>
    <t>目標値に対する達成度が
a：100％以上
b：80％以上～100％未満
c：60％以上～80％未満
d：40％以上～60％未満
e：40％未満</t>
  </si>
  <si>
    <t>最新数値の目標値に対する達成度が
a：80％以上
b：60％以上～80％未満
c：40％以上～60％未満
d：20％以上～40％未満
e：20％未満</t>
  </si>
  <si>
    <t>最新数値の目標値に対する達成度が
a：100％以上
b：80％以上～100％未満
c：60％以上～80％未満
d：40％以上～60％未満
e：40％未満</t>
  </si>
  <si>
    <t>最新数値が
a：0件
b：1件以上～2件以下
c：3件以上～4件以下
d：5件以上～6件以下
e：7件以上</t>
  </si>
  <si>
    <t>過去10年間の平均件数である2件刻みで基準を設定した。</t>
  </si>
  <si>
    <t>達成度が
a：100％以上
b：90％以上～100％未満
c：80％以上～90％未満
d：70％以上～80％未満
e：70％未満</t>
  </si>
  <si>
    <t>単年度目標値に対する達成度が
a：100％以上
b：99％以上～100％未満
c：98％以上～99％未満
d：97％以上～98％未満
e：97％未満</t>
  </si>
  <si>
    <t>最新数値が
a：単年度目標値以上
b：平均値超～単年度目標値未満
c：平均値
d：最低値超～平均値未満
e：最低値以下</t>
  </si>
  <si>
    <t>前回数値と比較し
a：4件以上増
b：3件増
c：2件増
d：1件増
e：0件以下</t>
  </si>
  <si>
    <t>目標数値と比較し
a：130％以上
b：110％以上～130％未満
c：90％以上～110％未満
d：70％以上～90％未満
e：70％未満</t>
  </si>
  <si>
    <t>各年度の単年度目標値に対する達成度が
a：80％以上
b：60％以上～80％未満
c：40％以上～60％未満
d：20％以上～40％未満
e：20％未満</t>
  </si>
  <si>
    <t>単年度目標に対する達成度が
a：80％以上
b：60％以上～80％未満
c：40％以上～60％未満
d：20％以上～40％未満
e：20％未満</t>
  </si>
  <si>
    <t>目標に対する達成度が
a：100％以上
b：90％以上～100％未満
c：80％以上～90％未満
d：70％以上～80％未満
e：70％未満</t>
  </si>
  <si>
    <t>最新数値の単年度目標値に対する達成度が
a：90％以上
b：85％以上～90％未満
c：80％以上～85％未満
d：75％以上～80％未満
e：75％未満</t>
  </si>
  <si>
    <t>過去5年間(H27～R1)の実績の平均値の2倍を目標とする。</t>
  </si>
  <si>
    <t>最新数値の目標値に対する達成度が
a：100％以上
b：75％以上～100％未満
c：50％以上～75％未満
d：25％以上～50％未満
e：25％未満</t>
  </si>
  <si>
    <t>最新数値の既存計画目標値に対する達成度が
a：100％以上
b：98％以上～100％未満
c：96％以上～98％未満
d：94％以上～96％未満
e：94％未満</t>
  </si>
  <si>
    <t>最新数値の中長期目標値に対する達成度が
a：80％以上
b：60％以上～80％未満
c：40％以上～60％未満
d：20％以上～40％未満
e：20％未満</t>
  </si>
  <si>
    <t>単年度目標値に対する達成度が
a：80％以上
b：60％以上～80％未満
c：40％以上～60％未満
d：20％以上～40％未満
e：20％未満</t>
  </si>
  <si>
    <t>単年度の目標値に対する達成度が
a：80％以上
b：60％以上～80％未満
c：40％以上～60％未満
d：20％以上～40％未満
e：20％未満</t>
  </si>
  <si>
    <t>単年度目標に対する達成度が
a：100％以上 
b：90％以上～100％未満
c：80％以上～90％未満
d：70％以上～80％未満
e：70％未満</t>
  </si>
  <si>
    <t>最新数値と目標値を比較して
a：目標値以上
b：目標値未満で改善度80％以上～100％未満
c：目標値未満で改善度50％以上～80％未満
d：目標値未満で改善度50％未満
e：現状維持</t>
  </si>
  <si>
    <t>評価年度の再生可能エネルギー比率が
a：(15+1.7×t)％以上
b：(15+1.2×t)％以上～(15+1.7×t)％未満
c：(15+0.6×t)％以上～(15+1.2×t)％未満
d：15％以上～(15+0.6×t)％未満
e：15％未満
※t＝基準年度(2018(平成30)年度)からの経過年数</t>
  </si>
  <si>
    <t>評価年度における家庭部門における温室効果ガス排出量の削減率(基準年度比)が
a：(2.7×t)％以上
b：(1.8×t)％以上～(2.7×t)％未満
c：(0.9×t)％以上～(1.8×t)％未満
d：0％以上～(0.9×t)％未満
e：0％未満
※t＝基準年度(2018(平成30)年度)からの経過年数</t>
  </si>
  <si>
    <t>評価年度の再生利用率が
a：(30+0.75×t)％以上
b：(30+0.50×t)％以上～(30+0.75×t)％未満
c：(30+0.25×t)％以上～(30+0.50×t)％未満
d：30％以上～(30+0.25×t)％未満
e：30％未満
※t＝基準年度(平成30(2018)年度)からの経過年数</t>
  </si>
  <si>
    <t>環境基本計画における年度目標に対する評価年度実績値の達成率が
a：100％以上
b：80％以上～100％未満
c：60％以上～80％未満
d：40％以上～60％未満
e：40％未満</t>
  </si>
  <si>
    <t>単年度目標に対する達成度が
a：100％以上
b：80％以上～100％未満
c：60％以上～80％未満
d：40％以上～60％未満
e：40％未満</t>
  </si>
  <si>
    <t>最新数値の目標値に対する達成度が
a：90％以上
b：80％以上～90％未満
c：70％以上～80％未満
d：60％以上～70％未満
e：60％未満</t>
  </si>
  <si>
    <t>目標値の達成度が
a：100％以上
b：80％以上～100％未満
c：60％以上～80％未満
d：40％以上～60％未満
e：40％未満</t>
  </si>
  <si>
    <t>最新数値の目標値に対する達成度が
a：100％以上
b：95％以上～100％未満
c：90％以上～95％未満
d：85％以上～90％未満
e：85％未満</t>
  </si>
  <si>
    <t>最新数値が
a：100％
b：95％以上～100％未満
c：90％以上～95％未満
d：85％以上～90％未満
e：85％未満</t>
  </si>
  <si>
    <t>最新の目標値に対する達成度が
a：90％以上
b：80％以上～90％未満
c：70％以上～80％未満
d：60％以上～70％未満
e：60％未満</t>
  </si>
  <si>
    <t>最新数値の目標値に対する達成度が
a：達成度100％以上
b：達成度95％以上～100％未満
c：達成度90％以上～95％未満
d：達成度85％以上～90％未満
e：達成度85％未満</t>
  </si>
  <si>
    <t>最新数値の目標値に対する達成度が
a：100％
b：95％以上～100％未満
c：90％以上～95％未満
d：85％以上～90％未満
e：85％未満</t>
  </si>
  <si>
    <t>最新の目標値に対する達成度が
a：100％以上
b：90％以上～100％未満
c：80％以上～90％未満
d：70％以上～80％未満
e：70％未満</t>
  </si>
  <si>
    <t>最新の数値の目標値に対する達成度が
a：90％以上
b：80％以上～90％未満
c：70％以上～80％未満
d：60％以上～70％未満
e：60％未満</t>
  </si>
  <si>
    <t>最新数値が中間目標値に対し
a：達成度90％以上
b：達成度80％以上～90％未満
c：達成度70％以上～80％未満
d：達成度60％以上～70％未満
e：達成度60％未満</t>
  </si>
  <si>
    <t>最新数値が
a：達成度85％以上
b：達成度75％以上～85％未満
c：達成度65％以上～75％未満
d：達成度55％以上～65％未満
e：達成度55％未満</t>
  </si>
  <si>
    <t>最新数値が
a：過去最高値以上
b：上中間値(最高値と平均値の間)以上～過去最高値未満
c：平均値以上～上中間値未満
d：下中間値(平均値と最低値の間)以上～平均値未満
e：下中間値未満</t>
  </si>
  <si>
    <t>最新数値の目標値に対する達成度が
a：100％
b：90％以上～100％未満
c：80％以上～90％未満
d：70％以上～80％未満
e：70％未満</t>
  </si>
  <si>
    <t>最新数値が目標値に対して
a：100％以上
b：90％以上～100％未満
c：80％以上～90％未満
d：70％以上～80％未満
e：70％未満</t>
  </si>
  <si>
    <t>最新数値が
a：目標値以下
前回数値と比較して
b：10人以上の減少
c：変わらず(±10人未満の増減)
d：10人以上～20人未満の増加
e：20人以上の増加</t>
  </si>
  <si>
    <t>最新数値を過去5年間の数値と比較して
a：最高値以上
b：上中間値(最高値と平均値の間)以上～最高値未満
c：平均値以上～上中間未満
d：下中間値(平均値と最低値間)以上～平均値未満
e：下中間値未満</t>
  </si>
  <si>
    <t>最新数値が目標値に対して
a：90％以上
b：80％以上～90％未満
c：70％以上～80％未満
d：60％以上～70％未満
e：60％未満</t>
  </si>
  <si>
    <t>最新数値の目標値に対する達成率が
a：100％以上
b：90％以上～100％未満
c：80％以上～90％未満
d：70％以上～80％未満
e：70％未満</t>
  </si>
  <si>
    <t>最新数値の目標値に対する単年度目標値の達成度が
a：95％以上
b：90％以上～95％未満
c：85％以上～90％未満
d：80％以上～85％未満
e：80％未満</t>
  </si>
  <si>
    <t>最新数値が
a：100％
b：98％以上～100％未満
c：96％以上～98％未満
d：94％以上～96％未満
e：94％未満</t>
  </si>
  <si>
    <t>最新数値が過去5年の平均件数の
a：90％以上
b：85％以上～90％未満
c：80％以上～85％未満
d：75％以上～80％未満
e：75％未満</t>
  </si>
  <si>
    <t>最新数値の目標値に対する達成度が
a：70％以上
b：50％以上～70％未満
c：30％以上～50％未満
d：10％以上～30％未満
e：10％未満</t>
  </si>
  <si>
    <t>最新数値が
a：90未満
b：90以上～100未満
c：100以上～110未満
d：110以上～120未満
e：120以上</t>
  </si>
  <si>
    <t>最新数値の目標値に対する達成度が
a：90％以上
b：70％以上～90％未満
c：50％以上～70％未満
d：30％以上～50％未満
e：30％未満</t>
  </si>
  <si>
    <t>最新数値の目標値に対する達成度が
a：90％以上
b：85％以上～90％未満
c：80％以上～85％未満
d：75％以上～80％未満
e：75％未満</t>
  </si>
  <si>
    <t>最新数値が
a：95％以上
b：90％以上～95％未満
c：85％以上～90％未満
d：80％以上～85％未満
e：80％未満</t>
  </si>
  <si>
    <t>直近3箇年の平均件数と比較し
a：130％以上
b：110％以上～130％未満
c：90％以上～110％未満
d：70％以上～90％未満
e：70％未満</t>
  </si>
  <si>
    <t>(参考)神戸市のアクセス数
平均約5.5万/年</t>
  </si>
  <si>
    <t>達成度(最新数値/単年度目標値)が
a：130％以上
b：110％以上～130％未満
c：90％以上～110％未満
d：70％以上～90％未満
e：70％未満</t>
  </si>
  <si>
    <t>達成度(最新数値/単年度目標値)が
a：100％
b：90％以上～100％未満
c：80％以上～90％未満
d：70％以上～80％未満
e：70％未満</t>
  </si>
  <si>
    <t>1日当たりの旅客数(千人)が
a：目標値+3以上
b：目標値+1以上+2以下
c：目標値
d：目標値-2以上～-1以下
e：目標値-3以下</t>
  </si>
  <si>
    <t>最新数値が
a：単年度目標値以上
b：単年度目標値未満～平均値超
c：平均値
d：平均値未満～最低値超
e：最低値以下</t>
  </si>
  <si>
    <t>最新数値が
a：40％以上
b：35％以上～40％未満
c：30％以上～35％未満
d：25％以上～30％未満
e：25％未満</t>
  </si>
  <si>
    <t>最新数値の前年度数値に対する割合が
a：110％以上
b：105％以上～110％未満
c：100％以上～105％未満
d：95％以上～100％未満
e：95％未満</t>
  </si>
  <si>
    <t>最新数値の単年度目標値に対する達成度が
a：90％以上
b：80％以上～90％未満
c：70％以上～80％未満
d：60％以上～70％未満
e：60％未満</t>
  </si>
  <si>
    <t>最新数値の目標値に対する達成度が
a：80％以上
b：60％以上～80％未満
c：40％以上～60％未満
d：20％以上～40％未満
d：20％未満</t>
  </si>
  <si>
    <t>単年度目標に対する達成度が
a：100％以上
b：90％以上～100％未満
c：80％以上～90％未満
d：70％以上～80％未満
e：70％未満</t>
  </si>
  <si>
    <t>最新数値が
a：100％
b：75％以上～100％未満
c：50％以上～75％未満
d：25％以上～50％未満
e：25％未満</t>
  </si>
  <si>
    <t>当該指標の達成度は財政状況(予算措置状況)の影響を大きく受ける。</t>
  </si>
  <si>
    <t>単年度の目標値に対する完了率が
a：80％以上
b：60％以上～80％未満
c：40％以上～60％未満
d：20％以上～40％未満
e：20％未満</t>
  </si>
  <si>
    <t>目標に対する達成度が
a：80％以上
b：60％以上～80％未満
c：40％以上～60％未満
d：20％以上～40％未満
e：20％未満</t>
  </si>
  <si>
    <t>最新数値が
a：1～2位
b：3～4位
c：5～6位
d：7～8位
e：9位以下</t>
  </si>
  <si>
    <t>最新数値の単年度目標値に対する達成度が
a：100％以上
b：97％以上～100％未満
c：94％以上～97％未満
d：91％以上～94％未満
e：91％未満</t>
  </si>
  <si>
    <t>最新数値が
a：100％
b：90％以上～100％未満
c：80％以上～90％未満
d：70％以上～80％未満
e：70％未満</t>
  </si>
  <si>
    <t>単年度目標に対する達成度が
a：100％
b：90％以上～100％未満
c：80％以上～90％未満
d：70％以上～80％未満
e：70％未満</t>
  </si>
  <si>
    <t>単年度目標に対する達成度が
a：100％以上
b：80％以上～100％未満
c：60％以上～80％未満
d：50％以上～60％未満
e：50％未満</t>
  </si>
  <si>
    <t>京都市地球温暖化対策計画＜2021-2030＞</t>
  </si>
  <si>
    <t>京都市環境基本計画(2016-2025)</t>
  </si>
  <si>
    <t>過去5年間の平均交付額と当年度予算額を基に目標とすべき交付件数を算出</t>
  </si>
  <si>
    <t>5段階評価での最高満足度</t>
  </si>
  <si>
    <t>完全実施すべき指標</t>
  </si>
  <si>
    <t>全小学校通学区域に基幹ステーションが設置できていることを目指す。</t>
  </si>
  <si>
    <t>センター及びはあとふるアイリスの令和元年度実績値の約10％増として算出</t>
  </si>
  <si>
    <t>全ての市民向け印刷物において情報保障の配慮がされていることを目指す。</t>
  </si>
  <si>
    <t>過去3年間の最高値</t>
  </si>
  <si>
    <t>過去3年間の最大値</t>
  </si>
  <si>
    <t>年度計画を全て達成することを目指す。</t>
  </si>
  <si>
    <t>過去5年間の最低値</t>
  </si>
  <si>
    <t>違法民泊の根絶を目指す。</t>
  </si>
  <si>
    <t>ICT指導能力は教員に必須の資質能力の一つであるため。</t>
  </si>
  <si>
    <t>京都市「学校・幼稚園における働き方改革」方針</t>
  </si>
  <si>
    <t>京都市学校施設マネジメント基本計画</t>
  </si>
  <si>
    <t>全ての参加者が満足している状態を目指す。</t>
  </si>
  <si>
    <t>過去の3年間の平均値</t>
  </si>
  <si>
    <t>全ての避難所において避難所運営訓練の実施を目指す。</t>
  </si>
  <si>
    <t>70</t>
  </si>
  <si>
    <t>R9</t>
  </si>
  <si>
    <t>全ての自主防災会での実施を目指す。</t>
  </si>
  <si>
    <t>京都市域でのエネルギー消費量の2018(平成30)年度からの削減率</t>
  </si>
  <si>
    <t>算出方法：｛1-対象年度消費量(TJ)/2018年度消費量(TJ)｝×100
出典：事業担当課調べ</t>
  </si>
  <si>
    <t>消費電力に占める再生可能エネルギー比率</t>
  </si>
  <si>
    <t>京都市域での年間消費電力量に占める再生可能エネルギー由来の電力量の割合</t>
  </si>
  <si>
    <t>再生可能エネルギーの普及拡大の進捗状況を示す指標</t>
  </si>
  <si>
    <t>算出方法：(京都市域での再生可能エネルギー由来の年間消費電力量/京都市域での年間総消費電力量)×100
出典：事業担当課調べ</t>
  </si>
  <si>
    <t>家庭部門の温室効果ガス排出量の2018(平成30)年度からの削減率</t>
  </si>
  <si>
    <t>家庭での温室効果ガス排出量の削減の進捗状況を示す指標</t>
  </si>
  <si>
    <t>算出方法：｛1-対象年度排出量(万トン)/2018年度排出量(万トン)｝×100
出典：事業担当課調べ</t>
  </si>
  <si>
    <t>222-3951</t>
  </si>
  <si>
    <t>「京の生きもの生息調査」において市民から報告された指標生物の発見数の合計(単年)</t>
  </si>
  <si>
    <t>緑や水辺の豊かさ等の自然環境の現状を評価する指標</t>
  </si>
  <si>
    <t>出典：京の生きもの生息調査</t>
  </si>
  <si>
    <t>者</t>
  </si>
  <si>
    <t>様々な主体による生物多様性の保全・回復に向けた行動の状況を示す指標</t>
  </si>
  <si>
    <t>大気汚染に係る市保全基準達成状況</t>
  </si>
  <si>
    <t>222-3955</t>
  </si>
  <si>
    <t>大気汚染に係る市保全基準の達成状況</t>
  </si>
  <si>
    <t>大気が良好な状態に保全されていることを示す指標</t>
  </si>
  <si>
    <t>算出方法：項目ごとの達成率(達成件数/調査件数×100)の平均値
出典：事業担当課調べ</t>
  </si>
  <si>
    <t>水質汚濁に係る市保全基準達成状況</t>
  </si>
  <si>
    <t>水質汚濁に係る市保全基準の達成状況</t>
  </si>
  <si>
    <t>水質が良好な状態に保全されていることを示す指標</t>
  </si>
  <si>
    <t>レジ袋使用量削減量</t>
  </si>
  <si>
    <t>市の処理施設が受け入れる家庭ごみ中のレジ袋の削減量(令和元年度比)</t>
  </si>
  <si>
    <t>市民・事業者のレジ袋の発生抑制の取組の効果を把握する指標</t>
  </si>
  <si>
    <t>再生利用率</t>
  </si>
  <si>
    <t>市内のごみがリサイクルされている割合</t>
  </si>
  <si>
    <t>主に市民・事業者の皆様の分別・リサイクルや市の資源化(バイオガス化等)の取組の効果を把握する指標</t>
  </si>
  <si>
    <t>ごみの市最終処分量の削減量</t>
  </si>
  <si>
    <t>最終処分場に埋め立てる焼却灰等の量の削減量(令和元年度比)</t>
  </si>
  <si>
    <t>ごみの最終処分量の最小化に係る取組効果を図る指標</t>
  </si>
  <si>
    <t>環境保全活動プログラム参加者数</t>
  </si>
  <si>
    <t>環境総務課</t>
  </si>
  <si>
    <t>222-3450</t>
  </si>
  <si>
    <t>環境教育・学習の機会の充実度を示す指標</t>
  </si>
  <si>
    <t>人権文化の構築に関わる取組として全庁で実施する新規及び改善等の事業数</t>
  </si>
  <si>
    <t>共生社会推進室人権文化推進担当</t>
  </si>
  <si>
    <t>人権文化推進計画に基づき作成している年度ごとの事業計画に掲載した「人権文化の構築に関わる取組」の新規及び改善等の事業数</t>
  </si>
  <si>
    <t>本市における「人権文化の構築に関わる取組」の状況を示す指標</t>
  </si>
  <si>
    <t>算出方法：人権文化推進計画に基づき作成した事業計画より算出
出典：事業担当課調べ</t>
  </si>
  <si>
    <t>市民の自主的な啓発活動を支援する事業の利用件数</t>
  </si>
  <si>
    <t>人権啓発活動補助金の利用件数</t>
  </si>
  <si>
    <t>市民の自主的な啓発活動の取組を示す指標</t>
  </si>
  <si>
    <t>算出方法：人権啓発活動補助金の利用件数
出典：事業担当課調べ</t>
  </si>
  <si>
    <t>企業における人権尊重を基盤とする活動への支援を示す指標</t>
  </si>
  <si>
    <t>京都労働学校受講生の満足度</t>
  </si>
  <si>
    <t>点</t>
  </si>
  <si>
    <t>共生社会推進室男女共同参画推進担当</t>
  </si>
  <si>
    <t>京都労働学校受講生へのアンケート調査の結果</t>
  </si>
  <si>
    <t>勤労者の教養と自覚を高めるための京都労働学校の講座等に関する満足度を示す指標</t>
  </si>
  <si>
    <t>算出方法：京都労働学校受講生へのアンケート調査結果(5段階評価)
出典：事業担当課調べ</t>
  </si>
  <si>
    <t>出典：京都市DV相談支援センター調査</t>
  </si>
  <si>
    <t>文化芸術企画課</t>
  </si>
  <si>
    <t>文化芸術による共生社会実現への関心が高まっていることを示す指標</t>
  </si>
  <si>
    <t>文化芸術授業(ようこそアーティスト)参加生徒に対するアンケート調査で「大変興味・関心が深まった」「少し興味・関心が深まった」と回答した児童の割合</t>
  </si>
  <si>
    <t>次世代の文化芸術の担い手・支え手につながっていることを示す指標</t>
  </si>
  <si>
    <t>本市スポーツ施設の利用件数</t>
  </si>
  <si>
    <t>市主催のスポーツ事業のボランティア参加者数</t>
  </si>
  <si>
    <t>プロスポーツ及び競技範囲が全国に及ぶ大会の開催延べ日数</t>
  </si>
  <si>
    <t>日</t>
  </si>
  <si>
    <t>京都商工会議所及び京北商工会において対応した企業相談件数</t>
  </si>
  <si>
    <t>「京のまち企業訪問」の閲覧数</t>
  </si>
  <si>
    <t>京都の中小企業・地域企業を紹介するWEBサイト「京のまち企業訪問」の閲覧数</t>
  </si>
  <si>
    <t>知恵創出“目の輝き”認定企業数</t>
  </si>
  <si>
    <t>グリーン(環境・エネルギー)産業分野におけるプロジェクト創出数</t>
  </si>
  <si>
    <t>産学公連携等による二酸化炭素排出量の削減やエネルギーの効率化等につながる製品・研究開発及びマッチング件数等</t>
  </si>
  <si>
    <t>ライフサイエンス分野における産学公連携プロジェクト創出数</t>
  </si>
  <si>
    <t>マンガ・アニメ等のコンテンツ関連商品の開発件数</t>
  </si>
  <si>
    <t>スタートアップ設立件数</t>
  </si>
  <si>
    <t>事業体</t>
  </si>
  <si>
    <t>京都市ソーシャル・イノベーション・クラスター構想を推進する組織・個人の数</t>
  </si>
  <si>
    <t>億円</t>
  </si>
  <si>
    <t>京都市指定の伝統産業製品を対象とした出荷額</t>
  </si>
  <si>
    <t>商店街組織に加入している商店の割合</t>
  </si>
  <si>
    <t>総店舗数に占める商店街組織に加入している店舗の割合</t>
  </si>
  <si>
    <t>来街者が増加したと回答した商店街の割合</t>
  </si>
  <si>
    <t>取扱数量(青果・水産物)</t>
  </si>
  <si>
    <t>トン</t>
  </si>
  <si>
    <t>第一市場青果部及び水産物部の1年間の取扱数量</t>
  </si>
  <si>
    <t>取扱金額(青果・水産物)</t>
  </si>
  <si>
    <t>第一市場青果部及び水産物部の1年間の取扱金額</t>
  </si>
  <si>
    <t>取扱頭数(牛・豚)</t>
  </si>
  <si>
    <t>市民生活への観光の影響(公共交通の混雑)</t>
  </si>
  <si>
    <t>市民生活への観光の影響(観光地の混雑)</t>
  </si>
  <si>
    <t>市民生活への観光の影響(マナー)</t>
  </si>
  <si>
    <t>市民による京都観光の満足度</t>
  </si>
  <si>
    <t>リピーター率</t>
  </si>
  <si>
    <t>宿泊率</t>
  </si>
  <si>
    <t>京都観光総合調査における宿泊客の割合</t>
  </si>
  <si>
    <t>平均宿泊日数</t>
  </si>
  <si>
    <t>泊</t>
  </si>
  <si>
    <t>京都観光総合調査における平均宿泊日数</t>
  </si>
  <si>
    <t>観光事業者におけるデジタル化の推進状況</t>
  </si>
  <si>
    <t>デジタル化を推進している観光事業者の割合</t>
  </si>
  <si>
    <t>公共交通利用割合</t>
  </si>
  <si>
    <t>京都観光総合調査における入洛時の利用交通機関を調査する項目に「鉄道」「バス」と回答した観光客の割合</t>
  </si>
  <si>
    <t>国際会議の海外参加者数</t>
  </si>
  <si>
    <t>京都市内で開催される国際会議の海外参加者数</t>
  </si>
  <si>
    <t>認定農業者数</t>
  </si>
  <si>
    <t>経営体</t>
  </si>
  <si>
    <t>概ね年間400万円以上の所得を目指し効率的な経営を営む農業者数</t>
  </si>
  <si>
    <t>市内林業によって得られた年間の素材生産量</t>
  </si>
  <si>
    <t>野生鳥獣による農林産物被害額</t>
  </si>
  <si>
    <t>千円</t>
  </si>
  <si>
    <t>野生鳥獣による食害等の被害を受けた年間の農林産物の被害額</t>
  </si>
  <si>
    <t>農地・森林の炭素固定によるCO2削減量</t>
  </si>
  <si>
    <t>千トン-CO2</t>
  </si>
  <si>
    <t>農林業に関心のある人数</t>
  </si>
  <si>
    <t>京都ならではの単位互換科目の開設数</t>
  </si>
  <si>
    <t>科目</t>
  </si>
  <si>
    <t>大学間連携による京都ならではの学びに繋がる科目数</t>
  </si>
  <si>
    <t>大学間連携による学びの充実を表す指標</t>
  </si>
  <si>
    <t>京都市内に本部を置く大学・大学院・短期大学・日本語学校・専修学校に在学する留学生数</t>
  </si>
  <si>
    <t>出典：独立行政法人日本学生支援機構</t>
  </si>
  <si>
    <t>まちづくりや活動社会貢献をはじめとする未来の京都づくりにつながる活動を行う学生の数</t>
  </si>
  <si>
    <t>まちづくり活動等を行う学生数の増加を表す指標</t>
  </si>
  <si>
    <t>インターンシップ事業における出願者数</t>
  </si>
  <si>
    <t>インターンシップ事業における出願者の数</t>
  </si>
  <si>
    <t>地域企業等と連携した担い手育成に繋がるインターンシップ事業の充実を図る指標</t>
  </si>
  <si>
    <t>インターンシップ事業の出願者に占める低年次生の割合</t>
  </si>
  <si>
    <t>インターンシップ事業における出願者に占める1～2回生の割合</t>
  </si>
  <si>
    <t>大学卒業後の多様な選択肢を描ける学びの機会の充実を図る指標</t>
  </si>
  <si>
    <t>WEBサイト「コトカレ」の年間ページビュー数</t>
  </si>
  <si>
    <t>全国の中高生に向けて京都で学ぶ魅力を発信するWEBサイト「コトカレ」の年間ページビュー数</t>
  </si>
  <si>
    <t>「大学のまち京都・学生のまち京都」の中高生等への魅力発信を表す指標</t>
  </si>
  <si>
    <t>京都で学ぶ魅力の発信件数</t>
  </si>
  <si>
    <t>京都学生広報部による京都で学ぶ魅力をSNS等で発信した件数</t>
  </si>
  <si>
    <t>「大学のまち京都・学生のまち京都」の魅力発信の充実を表す指標</t>
  </si>
  <si>
    <t>高度な専門知識や技術・経験などを有する外国籍市民の暮らしやすさを示す指標</t>
  </si>
  <si>
    <t>市民が主体的に行う国際交流活動状況を示す指標</t>
  </si>
  <si>
    <t>222-3032</t>
  </si>
  <si>
    <t>市内に在住する永住者の数</t>
  </si>
  <si>
    <t>市内の公立小学校～高校に在籍する外国籍児童生徒数</t>
  </si>
  <si>
    <t>多様性を生かしたまちづくりに向けた外国籍児童の暮らしやすさと学びやすさを示す指標</t>
  </si>
  <si>
    <t>生後4箇月までの乳児のいる家庭への訪問率(未訪問家庭への支援を含む)</t>
  </si>
  <si>
    <t>子ども家庭支援課</t>
  </si>
  <si>
    <t>子育て家庭向けの保健サービスの充実状況を示す指標</t>
  </si>
  <si>
    <t>算出方法：(1年間の訪問家庭数+1年間の未訪問家庭の内別途必要な対応を行った家庭数)/1年間の訪問対象家庭数×100
出典：保健事業実績表</t>
  </si>
  <si>
    <t>時間外保育事業利用児童数</t>
  </si>
  <si>
    <t>人日</t>
  </si>
  <si>
    <t>保育標準時間を超えて保育を利用している児童の数</t>
  </si>
  <si>
    <t>多様な保育サービスを提供するための取組状況を示す指標</t>
  </si>
  <si>
    <t>算出方法：全数調査
出典：事業担当課調べ</t>
  </si>
  <si>
    <t>一時預かり事業利用児童数</t>
  </si>
  <si>
    <t>認可保育所等に入所していない児童の一時的な保育を利用している児童の数</t>
  </si>
  <si>
    <t>育成推進課</t>
  </si>
  <si>
    <t>身近な地域に子育て支援機能を有する施設があるかを示す指標</t>
  </si>
  <si>
    <t>算出方法：年度末の京都市子育て支援活動いきいきセンター(つどいの広場)事業実施箇所数
出典：事業担当課調べ</t>
  </si>
  <si>
    <t>生活困窮世帯等学習支援事業参加登録者数</t>
  </si>
  <si>
    <t>生活保護世帯等生活困窮世帯の子どもに対する学習支援事業における子どもの参加登録者数</t>
  </si>
  <si>
    <t>生活困窮世帯等への支援状況を示す指標</t>
  </si>
  <si>
    <t>算出方法：年度末の参加登録者数
出典：委託先(京都市ユースサービス協会)調べ</t>
  </si>
  <si>
    <t>虐待相談・通告に対し速やかに対応(48時間以内)した件数の割合</t>
  </si>
  <si>
    <t>児童福祉センター児童相談所</t>
  </si>
  <si>
    <t>社会の宝である子どもの人権を守るための早急な対応状況を示す指標</t>
  </si>
  <si>
    <t>児童発達支援及び放課後等デイサービスの延べ利用日数</t>
  </si>
  <si>
    <t>児童発達支援及び放課後等デイサービスを利用する子どもの延べ利用日数</t>
  </si>
  <si>
    <t>支援が必要な子どもへの支援状況を示す指標</t>
  </si>
  <si>
    <t>算出方法：利用者数に利用日数を乗じて得た数に基づく児童発達支援及び放課後等デイサービスの延べ利用日数(人日)
出典：事業担当課調べ</t>
  </si>
  <si>
    <t>ひとり親家庭支援センター利用者数</t>
  </si>
  <si>
    <t>京都市ひとり親家庭支援センターで実施している事業の利用者の延べ人数</t>
  </si>
  <si>
    <t>子どもを共に育むまちの発展に向けたひとり親家庭等への支援状況を示す指標</t>
  </si>
  <si>
    <t>子ども・若者総合相談窓口の相談件数</t>
  </si>
  <si>
    <t>京都市子ども・若者総合相談窓口の年間相談件数</t>
  </si>
  <si>
    <t>困難を抱える子ども・若者及びその家族が様々な悩み事を相談できているかを示す指標</t>
  </si>
  <si>
    <t>算出方法：当該窓口での年間相談ケース数
出典：事業担当課調べ</t>
  </si>
  <si>
    <t>京都はぐくみアプリのダウンロード数</t>
  </si>
  <si>
    <t>京都はぐくみアプリのダウンロード数(運用開始以降の合計数)</t>
  </si>
  <si>
    <t>算出方法：年度末のアプリダウンロード数
出典：事業担当課調べ</t>
  </si>
  <si>
    <t>青少年活動センターで実施している青少年と地域との交流事業の件数</t>
  </si>
  <si>
    <t>自己成長の促進や，地域への愛着を育むことにつながる青少年の地域社会への参加状況を示す指標</t>
  </si>
  <si>
    <t>算出方法：青少年活動センターで実施している青少年と地域との交流事業の件数
出典：事業担当課調べ</t>
  </si>
  <si>
    <t>全小学校通学区域数に対する地域子育て支援ステーション事業基幹ステーション実施学区数の割合</t>
  </si>
  <si>
    <t>算出方法：年度当初の全小学校通学区域数に対する地域子育て支援ステーション事業基幹ステーション実施学区数の割合
出典：事業担当課調べ</t>
  </si>
  <si>
    <t>介護ケア推進課</t>
  </si>
  <si>
    <t>判断力が不十分な方に対する地域福祉サービスの充実度を示す指標</t>
  </si>
  <si>
    <t>障害のある方への情報保障に係る支援数を示す指標</t>
  </si>
  <si>
    <t>居宅介護等の利用時間数</t>
  </si>
  <si>
    <t>時間</t>
  </si>
  <si>
    <t>障害のある方に対する居宅介護等事業(ホームヘルパーの派遣等)の月当たりの利用時間数</t>
  </si>
  <si>
    <t>障害がある方の自立した地域生活への移行に向けた居宅介護等の進捗状況を示す指標</t>
  </si>
  <si>
    <t>算出方法：年間延べ利用時間数/12月
出典：事業担当課調べ</t>
  </si>
  <si>
    <t>グループホーム等の利用者数</t>
  </si>
  <si>
    <t>グループホーム・福祉ホームの利用者(支給決定者)数</t>
  </si>
  <si>
    <t>障害がある方の自立した地域生活への移行に資する各種ホームの活用状況を示す指標</t>
  </si>
  <si>
    <t>算出方法：グループホーム等利用者全数調査
出典：事業担当課調べ</t>
  </si>
  <si>
    <t>障害(者)の理解や社会参加の促進を図ることなどを目的として開催する障害者スポーツ大会及びイベントへの参加人数</t>
  </si>
  <si>
    <t>障害者スポーツ大会やイベントを通じた障害のある方の社会参加の状況を示す指標</t>
  </si>
  <si>
    <t>障害者就業・生活支援センターにおける相談・支援件数</t>
  </si>
  <si>
    <t>働く意欲のある障害のある方が生きがいをもって働ける社会に向けた支援の状況を示す指標</t>
  </si>
  <si>
    <t>市民向け印刷物の情報保障配慮率</t>
  </si>
  <si>
    <t>障害のある方が適切な医療を受けることができる環境の整備状況を示す指標</t>
  </si>
  <si>
    <t>算出方法：各医療の受給者全数調査
出典：事業担当課調べ</t>
  </si>
  <si>
    <t>特定医療の受給者数</t>
  </si>
  <si>
    <t>特定医療費の受給者数</t>
  </si>
  <si>
    <t>算出方法：特定医療費の受給者全数調査
出典：事業担当課調べ</t>
  </si>
  <si>
    <t>団体</t>
  </si>
  <si>
    <t>健康長寿企画課</t>
  </si>
  <si>
    <t>算出方法：当該年度の利用登録団体数の合計
出典：事業担当課調べ</t>
  </si>
  <si>
    <t>民生児童委員活動件数</t>
  </si>
  <si>
    <t>本市民生児童委員の相談・支援及びその他の活動件数</t>
  </si>
  <si>
    <t>算出方法：当該年度の民生児童委員の活動件数の集計
出典：事業担当課調べ</t>
  </si>
  <si>
    <t>地域住民の地域福祉への関心の高まりや地域福祉活動の広がりを示す指標</t>
  </si>
  <si>
    <t>個々の状況に応じた自立支援促進の状況を示す指標</t>
  </si>
  <si>
    <t>健康づくりサポーター活動における市民の参加者数</t>
  </si>
  <si>
    <t>健康づくりサポーターの健康づくり活動への参加者数</t>
  </si>
  <si>
    <t>算出方法：当該年度の健康づくりサポーター活動における市民の参加者数の集計
出典：事業担当課調べ</t>
  </si>
  <si>
    <t>京都市における自殺による死亡者数</t>
  </si>
  <si>
    <t>市民のこころの健康状況を示す指標</t>
  </si>
  <si>
    <t>老人福祉センター利用者数</t>
  </si>
  <si>
    <t>老人福祉センター(市内17箇所)を利用した方の延べ人数</t>
  </si>
  <si>
    <t>算出方法：各施設から毎月提出される報告書から集計
出典：事業担当課調べ</t>
  </si>
  <si>
    <t>シルバー人材センター会員数</t>
  </si>
  <si>
    <t>シルバー人材センターに登録している会員の総数</t>
  </si>
  <si>
    <t>高齢者の就業等を通した社会参加や生きがいづくりの推進状況を示す指標</t>
  </si>
  <si>
    <t>算出方法：当該年度末時点のシルバー人材センターに登録している高齢者数の合計
出典：シルバー人材センター事業統計年報</t>
  </si>
  <si>
    <t>判断能力が不十分な認知症高齢者のための権利擁護の状況を示す指標</t>
  </si>
  <si>
    <t>算出方法：京都市における申立件数
出典：事業担当課調べ</t>
  </si>
  <si>
    <t>高齢サポート(地域包括支援センター)相談支援件数</t>
  </si>
  <si>
    <t>高齢サポートにおける相談支援延べ件数</t>
  </si>
  <si>
    <t>地域全体で高齢者を支えるネットワークの構築状況を示す指標</t>
  </si>
  <si>
    <t>算出方法：当該年度の高齢サポートにおける相談支援件数の集計
出典：事業担当課調べ</t>
  </si>
  <si>
    <t>算出方法：当該年度のチームによる全支援件数における医療・介護への引継件数の割合
出典：事業担当課調べ</t>
  </si>
  <si>
    <t>特別養護老人ホームの整備定員数</t>
  </si>
  <si>
    <t>特別養護老人ホームの整備状況を示す指標</t>
  </si>
  <si>
    <t>地方独立行政法人京都市立病院機構年度計画(以下「年度計画」という。)における取組状況の達成度</t>
  </si>
  <si>
    <t>出典：地方独立行政法人京都市立病院機構評価委員会による年度計画の業務実績評価結果</t>
  </si>
  <si>
    <t>222-4244</t>
  </si>
  <si>
    <t>感染症の発生状況を示す指標</t>
  </si>
  <si>
    <t>算出方法：各年度の発生件数の合計
出典：事業担当課調べ</t>
  </si>
  <si>
    <t>許可施設に対するHACCPに沿った衛生管理に関する監視指導の進捗状況を示す指標</t>
  </si>
  <si>
    <t>算出方法：HACCPに沿った衛生管理に関する延べ監視指導許可施設数/許可施設数×100
出典：事業担当課調べ</t>
  </si>
  <si>
    <t>222-4272</t>
  </si>
  <si>
    <t>通報等があった旅館業の無許可営業疑い施設のうち営業中止等に至らしめた施設の状況</t>
  </si>
  <si>
    <t>違法「民泊」に係る調査・指導状況を示す指標</t>
  </si>
  <si>
    <t>京都市動物愛護事業推進基金への寄付の件数</t>
  </si>
  <si>
    <t>市民等の動物愛護事業への賛同と協力を示す指標</t>
  </si>
  <si>
    <t>算出方法：年間寄附件数
出典：事業担当課調べ</t>
  </si>
  <si>
    <t>学校運営協議会における企画推進委員の人数</t>
  </si>
  <si>
    <t>生涯学習部学校地域協働推進担当</t>
  </si>
  <si>
    <t>地域とともにある学校づくりの推進のための協働活動を行う学校運営協議会の企画推進委員の人数</t>
  </si>
  <si>
    <t>地域ぐるみの教育の推進状況を示す指標</t>
  </si>
  <si>
    <t>総合支援学校高等部職場実習の受入企業・事業所数</t>
  </si>
  <si>
    <t>総合育成支援課</t>
  </si>
  <si>
    <t>352-2285</t>
  </si>
  <si>
    <t>総合支援学校高等部卒業生の自立的な社会参加に向けた教育の推進状況を示す指数</t>
  </si>
  <si>
    <t>京都市小中一貫学習支援プログラムに対する児童生徒のアンケート評価値</t>
  </si>
  <si>
    <t>学校指導課</t>
  </si>
  <si>
    <t>京都市小中一貫学習支援プログラムの内容について児童生徒を対象に行う4段階評価によるアンケート調査の評価値</t>
  </si>
  <si>
    <t>夢と志をもって可能性に挑戦するために必要となる基盤的な資質能力である確かな学力を育む教育の推進状況を示す指標</t>
  </si>
  <si>
    <t>新体力テストの結果(項目数)</t>
  </si>
  <si>
    <t>項目</t>
  </si>
  <si>
    <t>体育健康教育室</t>
  </si>
  <si>
    <t>708-5322</t>
  </si>
  <si>
    <t>生きる力の一つである健やかな体を育む教育の推進状況を示す指標</t>
  </si>
  <si>
    <t>出典：京都市立学校児童・生徒　新体力テスト結果報告書</t>
  </si>
  <si>
    <t>発達障害のある児童生徒に生きる力を育む教育の推進状況を示す指標</t>
  </si>
  <si>
    <t>教員が授業にICTを活用して指導できる割合</t>
  </si>
  <si>
    <t>「学校における教育の情報化の実態等に関する調査」の「授業にICTを活用して指導する能力」に関する設問について肯定的に回答した教員の割合</t>
  </si>
  <si>
    <t>教員のICT指導能力の向上を図る指標</t>
  </si>
  <si>
    <t>出典：「学校における教育の情報化の実態等に関する調査」の教員向け質問紙</t>
  </si>
  <si>
    <t>総合教育センター</t>
  </si>
  <si>
    <t>708-8920</t>
  </si>
  <si>
    <t>教職員の月当たりの時間外勤務時間</t>
  </si>
  <si>
    <t>教職員人事課</t>
  </si>
  <si>
    <t>222-4515</t>
  </si>
  <si>
    <t>月当たりの時間外勤務時間数が45時間を超える教職員数</t>
  </si>
  <si>
    <t>教職員の労働時間の状況を示す指標</t>
  </si>
  <si>
    <t>ストレスチェックの総合健康リスク指標</t>
  </si>
  <si>
    <t>708-5321</t>
  </si>
  <si>
    <t>大規模整備事業実施校数(校舎・体育館)</t>
  </si>
  <si>
    <t>校</t>
  </si>
  <si>
    <t>教育環境整備室</t>
  </si>
  <si>
    <t>222-3796</t>
  </si>
  <si>
    <t>算出方法：改修実績数を計上
出典：事業担当課調べ</t>
  </si>
  <si>
    <t>通学路の安全確保の状況を示す指標</t>
  </si>
  <si>
    <t>個</t>
  </si>
  <si>
    <t>生涯学習情報検索システム「京まなびネット」のページビュー数</t>
  </si>
  <si>
    <t>生涯学習部生涯学習推進担当</t>
  </si>
  <si>
    <t>京都市図書館の貸出者数</t>
  </si>
  <si>
    <t>千人</t>
  </si>
  <si>
    <t>生涯学習部施設運営担当</t>
  </si>
  <si>
    <t>算出方法：京都市立図書館20館での貸出人数の合計
出典：事業担当課調べ</t>
  </si>
  <si>
    <t>博物館ふれあいボランティア等活動回数</t>
  </si>
  <si>
    <t>生涯学習部生涯学習推進担当
生涯学習部学校地域協働推進担当</t>
  </si>
  <si>
    <t>「博物館ふれあいボランティア」「情報モラル市民インストラクター」の活動回数</t>
  </si>
  <si>
    <t>自らの学びを京都のまちや地域に活かしている市民の増加状況を示す指標</t>
  </si>
  <si>
    <t>子どもを共に育む京都市民憲章実践推進者表彰応募件数</t>
  </si>
  <si>
    <t>「京都はぐくみ憲章」の市民への普及状況及び実践活動の広がりを示す指標</t>
  </si>
  <si>
    <t>算出方法：子どもを共に育む京都市民憲章実践推進者表彰応募件数
出典：事業担当課調べ</t>
  </si>
  <si>
    <t>算出方法：年度末の団体登録数
出典：事業担当課調べ</t>
  </si>
  <si>
    <t>「親支援プログラム(ほっこり子育てひろば」参加者の満足度</t>
  </si>
  <si>
    <t>京都市総合防災訓練及び各区総合防災訓練への参加人数</t>
  </si>
  <si>
    <t>本市の防災危機管理体制の充実度を示す指標</t>
  </si>
  <si>
    <t>防災ポータルサイト(トップページ)へのアクセス数</t>
  </si>
  <si>
    <t>市民等の防災意識を示す指標</t>
  </si>
  <si>
    <t>市民の災害対応力を示す指標</t>
  </si>
  <si>
    <t>市バスの旅客数</t>
  </si>
  <si>
    <t>交通局</t>
  </si>
  <si>
    <t>863-5094</t>
  </si>
  <si>
    <t>市バスの1日当たりの旅客数</t>
  </si>
  <si>
    <t>算出方法：旅客収入から算出した1日平均旅客数
出典：事業担当課調べ</t>
  </si>
  <si>
    <t>地下鉄の旅客数</t>
  </si>
  <si>
    <t>地下鉄の1日当たりの旅客数</t>
  </si>
  <si>
    <t>都市計画課</t>
  </si>
  <si>
    <t>風致保全課</t>
  </si>
  <si>
    <t>景観政策課</t>
  </si>
  <si>
    <t>広告景観づくり推進課</t>
  </si>
  <si>
    <t>優れた景観の創造につながる指標</t>
  </si>
  <si>
    <t>算出方法：景観の保全・再生に該当する24路線の道路の無電柱化に係る総延長と着手済延長との割合を算出(着手済延長/総延長×100)
出典：事業担当調べ</t>
  </si>
  <si>
    <t>地域</t>
  </si>
  <si>
    <t>CASBEE京都高評価建築物の割合</t>
  </si>
  <si>
    <t>建築審査課</t>
  </si>
  <si>
    <t>義務よりも高い水準のバリアフリー対応を実施した良質な建築物が増えていることを示す指標</t>
  </si>
  <si>
    <t>算出方法：優良プレートの交付件数/バリアフリー検査済証の交付件数×100
出典：事業担当課調べ</t>
  </si>
  <si>
    <t>建築安全推進課</t>
  </si>
  <si>
    <t>地震に対する安全が確保された住宅が増えていることを示す指標</t>
  </si>
  <si>
    <t>定期報告等の情報が閲覧された件数</t>
  </si>
  <si>
    <t>定期報告等がなされた建築物に係る情報の活用が増えていることを示す指標</t>
  </si>
  <si>
    <t>算出方法：建築物の定期調査報告に係るHP等の閲覧件数
出典：事業担当課調べ</t>
  </si>
  <si>
    <t>不特定又は多数の人が利用する定期報告対象建築物における報告の件数</t>
  </si>
  <si>
    <t>算出方法：定期報告制度による報告があった建築物の件数
出典：事業担当課調べ</t>
  </si>
  <si>
    <t>算出方法：査察等により個別指導を行った既存建築物の件数
出典：事業担当課調べ</t>
  </si>
  <si>
    <t>歴史的建築物の適切な保存活用をテーマとした説明会等の普及啓発の実施回数</t>
  </si>
  <si>
    <t>建築指導課</t>
  </si>
  <si>
    <t>222-3620</t>
  </si>
  <si>
    <t>防災まちづくり推進事業及び細街路対策事業に基づく助成制度の利用件数</t>
  </si>
  <si>
    <t>密集市街地や細街路の防災性向上を目的とする整備工事に対する助成制度の利用件数</t>
  </si>
  <si>
    <t>密集市街地や細街路の防災性を向上させる整備工事の取組状況を示す指標</t>
  </si>
  <si>
    <t>算出方法：京都市防災まちづくり推進事業補助金交付要綱及び京都市細街路対策事業補助金交付要綱に基づき補助金を交付した件数
出典：事業担当課調べ</t>
  </si>
  <si>
    <t>道路後退用地の適正な維持と管理に関する指導・啓発件数</t>
  </si>
  <si>
    <t>拡幅整備された狭あい道路が適正に維持管理されるよう普及啓発の取組状況を示す指標</t>
  </si>
  <si>
    <t>市有建築物のCASBEE京都高評価取得率</t>
  </si>
  <si>
    <t>公共建築企画課</t>
  </si>
  <si>
    <t>222-3640</t>
  </si>
  <si>
    <t>市有建築物が京都らしい環境配慮建築物になっているかを示す指標</t>
  </si>
  <si>
    <t>橋りょう健全推進課</t>
  </si>
  <si>
    <t>災害時における避難ルート及び救援車両等の通行の確保と市域の骨格となるネットワークを形成するための緊急輸送道路における橋長15ｍ以上の橋りょうの耐震補強完了率</t>
  </si>
  <si>
    <t>災害時における道路ネットワークが形成されていることを示す指標</t>
  </si>
  <si>
    <t>算出方法：対策済橋りょう数/緊急輸送道路における橋長15ｍ以上の橋りょう×100
出典：事業担当課調べ</t>
  </si>
  <si>
    <t>緊急輸送道路における道路のり面の対策完了率</t>
  </si>
  <si>
    <t>土木管理課</t>
  </si>
  <si>
    <t>222-3568</t>
  </si>
  <si>
    <t>算出方法：対策完了箇所数/要対策箇所×100
出典：事業担当課調べ</t>
  </si>
  <si>
    <t>防災に資する道路における無電柱化事業着手率</t>
  </si>
  <si>
    <t>無電柱化の整備方針として策定した「今後の無電柱化の進め方」実施計画に記載のある無電柱化を行う整備対象道路のうち防災の分類に該当する道路の無電柱化着手率</t>
  </si>
  <si>
    <t>都市防災機能の向上の状況を示す指標</t>
  </si>
  <si>
    <t>算出方法：防災に該当する12路線の道路の無電柱化に係る総延長と着手済延長との割合を算出(着手済延長/総延長×100)
出典：事業担当課調べ</t>
  </si>
  <si>
    <t>公園の再整備及び新規整備の実施箇所数</t>
  </si>
  <si>
    <t>公園の利活用事例数</t>
  </si>
  <si>
    <t>緑化に関するボランティア団体数</t>
  </si>
  <si>
    <t>市街地整備課</t>
  </si>
  <si>
    <t>土地区画整理事業による仮換地の指定の面積率</t>
  </si>
  <si>
    <t>算出方法：各年度における仮換地指定面積(累計)を保留地を除く宅地面積で割った率
出典：事業担当課調べ</t>
  </si>
  <si>
    <t>公共施設整備延長率</t>
  </si>
  <si>
    <t>宅地化率</t>
  </si>
  <si>
    <t>土地区画整理事業の事業進捗に伴い宅地化した面積率</t>
  </si>
  <si>
    <t>算出方法：各年度における76条申請により宅地造成が行われた面積(累計)を整理後計画宅地面積で割った率
出典：事業担当課調べ</t>
  </si>
  <si>
    <t>舗装アセットマネジメントにおける補修率</t>
  </si>
  <si>
    <t>位</t>
  </si>
  <si>
    <t>予防課</t>
  </si>
  <si>
    <t>人口1万人当たりの出火率を他の政令指定都市と比較した際の順位</t>
  </si>
  <si>
    <t>火災の少ない安心なまちへの進捗状況を示す指標</t>
  </si>
  <si>
    <t>212-6732</t>
  </si>
  <si>
    <t>火災による被害を最小限にとどめるための迅速的確な災害現場活動体制を示す指標</t>
  </si>
  <si>
    <t>682-0131</t>
  </si>
  <si>
    <t>212-6632</t>
  </si>
  <si>
    <t>消防団員の定員に対する充足率</t>
  </si>
  <si>
    <t>地域防災力の充実する安心なまちへの進捗状況を示す指標</t>
  </si>
  <si>
    <t>自主防災会の防災行動マニュアルに基づく訓練等の実施率</t>
  </si>
  <si>
    <t>異臭(かび臭)のない水達成率</t>
  </si>
  <si>
    <t>水質管理センター水質第1課</t>
  </si>
  <si>
    <t>771-5380</t>
  </si>
  <si>
    <t>水道水のおいしさを示す指標</t>
  </si>
  <si>
    <t>算出方法：かび臭物質濃度が管理目標以下となる回数/浄水場における全給水検査回数×100
出典：事業担当課調べ</t>
  </si>
  <si>
    <t>老朽配水管の解消率</t>
  </si>
  <si>
    <t>管理課</t>
  </si>
  <si>
    <t>老朽配水管(昭和34～52年に布設した耐震性に劣る初期ダクタイル鋳鉄管)の平成21年度(更新事業開始年度)当初延長に対する更新済の延長の割合</t>
  </si>
  <si>
    <t>安全・安心な水を安定供給するための老朽配水管の解消状況を示す指標</t>
  </si>
  <si>
    <t>算出方法：老朽管配水管の更新済延長/平成21年度当初の老朽配水管の延長×100
出典：事業担当課調べ</t>
  </si>
  <si>
    <t>計画課</t>
  </si>
  <si>
    <t>破損等のリスクが高い旧規格の管路の延長に対する対策済管路延長の割合</t>
  </si>
  <si>
    <t>算出方法：対策済管路延長/破損等のリスクが高い旧規格の管路延長×100
出典：事業担当課調べ</t>
  </si>
  <si>
    <t>飲料水の備蓄率</t>
  </si>
  <si>
    <t>総務課</t>
  </si>
  <si>
    <t>672-3133</t>
  </si>
  <si>
    <t>災害時に備えた飲料水を備蓄している市民の割合</t>
  </si>
  <si>
    <t>市民の災害時に備えた飲料水備蓄状況を示す指標</t>
  </si>
  <si>
    <t>河川整備課</t>
  </si>
  <si>
    <t>算出方法：着手区間数/目標着手区間数×100
出典：事業担当課調べ</t>
  </si>
  <si>
    <t>高度処理管理目標水質達成率</t>
  </si>
  <si>
    <t>水質管理センター水質第2課</t>
  </si>
  <si>
    <t>691-8545</t>
  </si>
  <si>
    <t>事業活動に伴う温室効果ガスの排出量削減率</t>
  </si>
  <si>
    <t>温室効果ガス排出量の削減に向けた取組状況を示す指標</t>
  </si>
  <si>
    <t>汚泥有効利用率</t>
  </si>
  <si>
    <t>施設課</t>
  </si>
  <si>
    <t>672-7833</t>
  </si>
  <si>
    <t>算出方法：有効利用した固形物量/総発生固形物量×100
※固形物量：下水汚泥中の有機分と無機分の固形物量
出典：事業担当課調べ</t>
  </si>
  <si>
    <t>672-7810</t>
  </si>
  <si>
    <t>市民のくらしを支える上下水道事業に対する関心の高さを示す指標</t>
  </si>
  <si>
    <t>お客さまサービス推進室</t>
  </si>
  <si>
    <t>672-7732</t>
  </si>
  <si>
    <t>インターネットを通じて受け付けた件数</t>
  </si>
  <si>
    <t>市内のニーズや利用状況を把握し展開している利便性の高いサービスの利用状況を示す指標</t>
  </si>
  <si>
    <t>算出方法：「みずみるネット受付件数」「インターネットを通じた開閉栓の受付件数」「インターネットを通じたクレジットカード受付件数」を集計(平成30年度以降の累計数)
出典：事業担当課調べ</t>
  </si>
  <si>
    <t>技術系資格保持者の割合</t>
  </si>
  <si>
    <t>企業力向上推進室</t>
  </si>
  <si>
    <t>672-7757</t>
  </si>
  <si>
    <t>算出方法：対象資格保持者数/技術系職員数×100
出典：事業担当課調べ</t>
  </si>
  <si>
    <t>672-7722</t>
  </si>
  <si>
    <t>将来の大規模更新や企業債の償還等のための財源を計画どおり確保できているかを示す指標</t>
  </si>
  <si>
    <t>672-7814</t>
  </si>
  <si>
    <t>上下水道事業における毎年度の目標とする企業債残高</t>
  </si>
  <si>
    <t>算出方法：前年度末の企業債残高-当年度末の企業債残高
出典：上下水道局運営方針</t>
  </si>
  <si>
    <t>④外的要因を踏まえた目標値</t>
    <phoneticPr fontId="39"/>
  </si>
  <si>
    <t>人</t>
    <rPh sb="0" eb="1">
      <t>ニン</t>
    </rPh>
    <phoneticPr fontId="39"/>
  </si>
  <si>
    <t>地域自治推進室</t>
    <rPh sb="0" eb="2">
      <t>チイキ</t>
    </rPh>
    <rPh sb="2" eb="4">
      <t>ジチ</t>
    </rPh>
    <rPh sb="4" eb="6">
      <t>スイシン</t>
    </rPh>
    <rPh sb="6" eb="7">
      <t>シツ</t>
    </rPh>
    <phoneticPr fontId="39"/>
  </si>
  <si>
    <t>出典：事業担当課調べ</t>
    <rPh sb="0" eb="2">
      <t>シュッテン</t>
    </rPh>
    <phoneticPr fontId="39"/>
  </si>
  <si>
    <t>1-1</t>
  </si>
  <si>
    <t>1-2</t>
  </si>
  <si>
    <t>増加する方が良い指標</t>
    <phoneticPr fontId="39"/>
  </si>
  <si>
    <t>【評価基準(令和2年度～令和7年度)】
評価年度のごみ焼却量の削減量(令和元年度比)が単年度目標の
a：100％以上
b： 66％以上～100％未満
c： 33％以上～ 66％未満
d：　0％以上～ 33％未満
e：　0％未満</t>
    <phoneticPr fontId="39"/>
  </si>
  <si>
    <t>評価年度におけるエネルギー消費量の削減率(基準年度比)が
a：(1.5×t)％以上
b：(1.0×t)％以上～(1.5×t)％未満
c：(0.5×t)％以上～(1.0×t)％未満
d：0％以上～(0.5×t％)未満
e：0％未満
※t＝基準年度(2018(平成30)年度)からの経過年数</t>
    <phoneticPr fontId="39"/>
  </si>
  <si>
    <t>市内における指標生物の発見報告数</t>
    <phoneticPr fontId="39"/>
  </si>
  <si>
    <t>令和元年度の報告数239件の約5倍を目指す。</t>
    <rPh sb="2" eb="3">
      <t>ガン</t>
    </rPh>
    <rPh sb="14" eb="15">
      <t>ヤク</t>
    </rPh>
    <phoneticPr fontId="39"/>
  </si>
  <si>
    <t>R2実績値は，R1実績を記載</t>
  </si>
  <si>
    <t>トン</t>
    <phoneticPr fontId="39"/>
  </si>
  <si>
    <t>資源循環推進課</t>
    <phoneticPr fontId="39"/>
  </si>
  <si>
    <t>増加する方が良い指標</t>
    <rPh sb="0" eb="2">
      <t>ゾウカ</t>
    </rPh>
    <phoneticPr fontId="39"/>
  </si>
  <si>
    <t>評価年度におけるレジ袋使用量の削減量(基準年度比)が単年度目標の
a：100％以上
b： 66％以上～100％未満
c： 33％以上～ 66％未満
d：　0％以上～ 33％未満
e：　0％未満</t>
    <phoneticPr fontId="39"/>
  </si>
  <si>
    <t>資源循環推進課
施設管理課</t>
    <phoneticPr fontId="39"/>
  </si>
  <si>
    <t>評価年度における市最終処分量の削減量(令和元年度比)が
a：0.07×t万トン以上
b：0.04×t万トン以上
　　～0.07×t万トン未満
c：0.02×t万トン以上
　　～0.04×t万トン未満
d：0トン以上～0.02×t万トン未満
e：0トン未満
※t＝基準年度(令和元(2019)年度)からの経過年数</t>
    <phoneticPr fontId="39"/>
  </si>
  <si>
    <t>過去の10年の最小値</t>
    <rPh sb="5" eb="6">
      <t>ネン</t>
    </rPh>
    <rPh sb="7" eb="10">
      <t>サイショウチ</t>
    </rPh>
    <phoneticPr fontId="39"/>
  </si>
  <si>
    <t>1901-1</t>
  </si>
  <si>
    <t>洪水浸水想定区域内や土砂災害警戒区域内にある要配慮者利用施設における避難確保計画に基づく訓練実施済施設の割合</t>
    <phoneticPr fontId="39"/>
  </si>
  <si>
    <t>（参考）
H29　4.9％
H30　4.9％
R1　 4.9％</t>
    <rPh sb="1" eb="3">
      <t>サンコウ</t>
    </rPh>
    <phoneticPr fontId="39"/>
  </si>
  <si>
    <t>令和2年度以降の最高値</t>
    <phoneticPr fontId="39"/>
  </si>
  <si>
    <t>最新数値の目標値に対する達成度が
a：100％以上
b：80％以上～100％未満
c：60％以上～80％未満
d：40％以上～60％未満
e：40％未満</t>
    <phoneticPr fontId="39"/>
  </si>
  <si>
    <t>観光MICE推進室</t>
    <rPh sb="0" eb="2">
      <t>カンコウ</t>
    </rPh>
    <rPh sb="6" eb="8">
      <t>スイシン</t>
    </rPh>
    <rPh sb="8" eb="9">
      <t>シツ</t>
    </rPh>
    <phoneticPr fontId="39"/>
  </si>
  <si>
    <t>746-2255</t>
    <phoneticPr fontId="39"/>
  </si>
  <si>
    <t>出展：JNTO発出の国際会議統計</t>
    <rPh sb="0" eb="2">
      <t>シュッテン</t>
    </rPh>
    <rPh sb="7" eb="9">
      <t>ハッシュツ</t>
    </rPh>
    <rPh sb="10" eb="12">
      <t>コクサイ</t>
    </rPh>
    <rPh sb="12" eb="14">
      <t>カイギ</t>
    </rPh>
    <rPh sb="14" eb="16">
      <t>トウケイ</t>
    </rPh>
    <phoneticPr fontId="39"/>
  </si>
  <si>
    <t>11-1</t>
  </si>
  <si>
    <t>11-2</t>
  </si>
  <si>
    <t>京都市DV相談支援センターにおける「課題解決」の割合</t>
    <phoneticPr fontId="39"/>
  </si>
  <si>
    <t>件</t>
    <phoneticPr fontId="39"/>
  </si>
  <si>
    <t>4-1</t>
  </si>
  <si>
    <t>犯罪発生(刑法犯)認知件数</t>
    <phoneticPr fontId="39"/>
  </si>
  <si>
    <t>4-2</t>
  </si>
  <si>
    <t>消費生活相談件数に占める助言・あっせん解決率</t>
    <rPh sb="0" eb="2">
      <t>ショウヒ</t>
    </rPh>
    <rPh sb="2" eb="4">
      <t>セイカツ</t>
    </rPh>
    <rPh sb="4" eb="6">
      <t>ソウダン</t>
    </rPh>
    <rPh sb="6" eb="8">
      <t>ケンスウ</t>
    </rPh>
    <rPh sb="9" eb="10">
      <t>シ</t>
    </rPh>
    <rPh sb="12" eb="14">
      <t>ジョゲン</t>
    </rPh>
    <rPh sb="19" eb="21">
      <t>カイケツ</t>
    </rPh>
    <rPh sb="21" eb="22">
      <t>リツ</t>
    </rPh>
    <phoneticPr fontId="39"/>
  </si>
  <si>
    <t>算出方法：助言＋あっせん（解決）/助言＋あっせん（解決＋不調）
出典：事業担当課調べ</t>
    <rPh sb="5" eb="7">
      <t>ジョゲン</t>
    </rPh>
    <rPh sb="13" eb="15">
      <t>カイケツ</t>
    </rPh>
    <rPh sb="17" eb="19">
      <t>ジョゲン</t>
    </rPh>
    <rPh sb="25" eb="27">
      <t>カイケツ</t>
    </rPh>
    <rPh sb="28" eb="30">
      <t>フチョウ</t>
    </rPh>
    <phoneticPr fontId="39"/>
  </si>
  <si>
    <t>②トレンド(すう勢値)による目標値</t>
    <phoneticPr fontId="39"/>
  </si>
  <si>
    <t>過去5年間の最高値</t>
    <rPh sb="0" eb="2">
      <t>カコ</t>
    </rPh>
    <rPh sb="3" eb="5">
      <t>ネンカン</t>
    </rPh>
    <phoneticPr fontId="39"/>
  </si>
  <si>
    <t>―</t>
    <phoneticPr fontId="39"/>
  </si>
  <si>
    <t>過去5年間の平均値</t>
    <rPh sb="0" eb="2">
      <t>カコ</t>
    </rPh>
    <rPh sb="3" eb="5">
      <t>ネンカン</t>
    </rPh>
    <rPh sb="6" eb="9">
      <t>ヘイキンチ</t>
    </rPh>
    <phoneticPr fontId="39"/>
  </si>
  <si>
    <t>①既存計画に基づいて算出する目標値</t>
    <phoneticPr fontId="39"/>
  </si>
  <si>
    <t>最新数値の目標値に対する達成度が
a：100%以上
b：80%以上～100%未満
c：60%以上～80%未満
d：40%以上～60%未満
e：40%未満</t>
    <phoneticPr fontId="39"/>
  </si>
  <si>
    <t>202-1</t>
  </si>
  <si>
    <t>202-2</t>
  </si>
  <si>
    <t>401-1</t>
  </si>
  <si>
    <t>交通事故死者数</t>
    <rPh sb="0" eb="2">
      <t>コウツウ</t>
    </rPh>
    <rPh sb="2" eb="4">
      <t>ジコ</t>
    </rPh>
    <rPh sb="4" eb="7">
      <t>シシャスウ</t>
    </rPh>
    <phoneticPr fontId="39"/>
  </si>
  <si>
    <t>文化市民局</t>
    <phoneticPr fontId="39"/>
  </si>
  <si>
    <t>くらし安全推進課</t>
    <rPh sb="3" eb="5">
      <t>アンゼン</t>
    </rPh>
    <rPh sb="5" eb="7">
      <t>スイシン</t>
    </rPh>
    <rPh sb="7" eb="8">
      <t>カ</t>
    </rPh>
    <phoneticPr fontId="39"/>
  </si>
  <si>
    <t>222-3193</t>
    <phoneticPr fontId="39"/>
  </si>
  <si>
    <t>交通事故発生から24時間以内の死者数</t>
    <phoneticPr fontId="39"/>
  </si>
  <si>
    <t>交通事故や犯罪が少ない安心・安全なまちづくりに向けた進み具合を示す指標</t>
    <phoneticPr fontId="39"/>
  </si>
  <si>
    <t>出典：京都市主要統計</t>
    <phoneticPr fontId="39"/>
  </si>
  <si>
    <t>減少する方が良い指標</t>
    <phoneticPr fontId="39"/>
  </si>
  <si>
    <t>最新数値の目標値に対する達成度が
a：80%以上
b：60%以上～80%未満
c：40%以上～60%未満
d：20%以上～40%未満
e：20%未満</t>
    <phoneticPr fontId="39"/>
  </si>
  <si>
    <t>401-2</t>
  </si>
  <si>
    <t>くらし安全推進課</t>
    <rPh sb="3" eb="8">
      <t>アンゼンスイシンカ</t>
    </rPh>
    <phoneticPr fontId="39"/>
  </si>
  <si>
    <t>402-1</t>
    <phoneticPr fontId="39"/>
  </si>
  <si>
    <t>消費者啓発事業の参加により消費者問題への理解が深まった人の割合</t>
    <rPh sb="2" eb="3">
      <t>シャ</t>
    </rPh>
    <phoneticPr fontId="39"/>
  </si>
  <si>
    <t>消費生活総合センター</t>
    <rPh sb="0" eb="2">
      <t>ショウヒ</t>
    </rPh>
    <rPh sb="2" eb="4">
      <t>セイカツ</t>
    </rPh>
    <rPh sb="4" eb="6">
      <t>ソウゴウ</t>
    </rPh>
    <phoneticPr fontId="39"/>
  </si>
  <si>
    <t>消費者被害の未然防止・拡大防止を図るために実施する消費者啓発事業の具体的な成果を示す指標</t>
    <rPh sb="27" eb="28">
      <t>シャ</t>
    </rPh>
    <phoneticPr fontId="39"/>
  </si>
  <si>
    <t>単年度目標値に対する達成度が
a：100％以上
b：80％～100％未満
c：60％以上～80％未満
d：40％以上～60％未満
e：40％未満</t>
    <phoneticPr fontId="39"/>
  </si>
  <si>
    <t>402-2</t>
    <phoneticPr fontId="39"/>
  </si>
  <si>
    <t>「エシカル消費」の認知度</t>
    <phoneticPr fontId="39"/>
  </si>
  <si>
    <t>単年度目標値に対する達成度が
a：100％以上
b：80％～100％未満
c：60％以上～80％未満
d：40％以上～60％未満
e：40％未満</t>
    <rPh sb="0" eb="3">
      <t>タンネンド</t>
    </rPh>
    <rPh sb="3" eb="6">
      <t>モクヒョウチ</t>
    </rPh>
    <rPh sb="7" eb="8">
      <t>タイ</t>
    </rPh>
    <rPh sb="10" eb="12">
      <t>タッセイ</t>
    </rPh>
    <rPh sb="12" eb="13">
      <t>ド</t>
    </rPh>
    <rPh sb="21" eb="23">
      <t>イジョウ</t>
    </rPh>
    <rPh sb="34" eb="36">
      <t>ミマン</t>
    </rPh>
    <rPh sb="42" eb="44">
      <t>イジョウ</t>
    </rPh>
    <rPh sb="48" eb="50">
      <t>ミマン</t>
    </rPh>
    <rPh sb="56" eb="58">
      <t>イジョウ</t>
    </rPh>
    <rPh sb="62" eb="64">
      <t>ミマン</t>
    </rPh>
    <rPh sb="70" eb="72">
      <t>ミマン</t>
    </rPh>
    <phoneticPr fontId="39"/>
  </si>
  <si>
    <t>消費生活に関する啓発活動を推進する市民ボランティアの活動回数</t>
    <rPh sb="0" eb="2">
      <t>ショウヒ</t>
    </rPh>
    <rPh sb="2" eb="4">
      <t>セイカツ</t>
    </rPh>
    <rPh sb="5" eb="6">
      <t>カン</t>
    </rPh>
    <rPh sb="8" eb="10">
      <t>ケイハツ</t>
    </rPh>
    <rPh sb="10" eb="12">
      <t>カツドウ</t>
    </rPh>
    <rPh sb="13" eb="15">
      <t>スイシン</t>
    </rPh>
    <rPh sb="17" eb="19">
      <t>シミン</t>
    </rPh>
    <rPh sb="26" eb="28">
      <t>カツドウ</t>
    </rPh>
    <rPh sb="28" eb="30">
      <t>カイスウ</t>
    </rPh>
    <phoneticPr fontId="39"/>
  </si>
  <si>
    <t>消費者被害の防止と消費者の自立にむけた市民との協働による消費者啓発活動の推進状況を示す指標</t>
    <rPh sb="0" eb="3">
      <t>ショウヒシャ</t>
    </rPh>
    <rPh sb="3" eb="5">
      <t>ヒガイ</t>
    </rPh>
    <rPh sb="6" eb="8">
      <t>ボウシ</t>
    </rPh>
    <rPh sb="9" eb="12">
      <t>ショウヒシャ</t>
    </rPh>
    <rPh sb="13" eb="15">
      <t>ジリツ</t>
    </rPh>
    <rPh sb="19" eb="21">
      <t>シミン</t>
    </rPh>
    <rPh sb="23" eb="25">
      <t>キョウドウ</t>
    </rPh>
    <rPh sb="28" eb="31">
      <t>ショウヒシャ</t>
    </rPh>
    <rPh sb="31" eb="33">
      <t>ケイハツ</t>
    </rPh>
    <rPh sb="33" eb="35">
      <t>カツドウ</t>
    </rPh>
    <rPh sb="36" eb="38">
      <t>スイシン</t>
    </rPh>
    <rPh sb="38" eb="40">
      <t>ジョウキョウ</t>
    </rPh>
    <rPh sb="41" eb="42">
      <t>シメ</t>
    </rPh>
    <rPh sb="43" eb="45">
      <t>シヒョウ</t>
    </rPh>
    <phoneticPr fontId="39"/>
  </si>
  <si>
    <t>算出方法：出前講座や区民ふれあいまつり等への「京・くらしのサポーター」参加者数の単年度合計
出典：事業担当課調べ</t>
    <rPh sb="0" eb="2">
      <t>サンシュツ</t>
    </rPh>
    <rPh sb="2" eb="4">
      <t>ホウホウ</t>
    </rPh>
    <rPh sb="5" eb="7">
      <t>デマエ</t>
    </rPh>
    <rPh sb="7" eb="9">
      <t>コウザ</t>
    </rPh>
    <rPh sb="10" eb="12">
      <t>クミン</t>
    </rPh>
    <rPh sb="19" eb="20">
      <t>トウ</t>
    </rPh>
    <rPh sb="23" eb="24">
      <t>キョウ</t>
    </rPh>
    <rPh sb="35" eb="38">
      <t>サンカシャ</t>
    </rPh>
    <rPh sb="38" eb="39">
      <t>スウ</t>
    </rPh>
    <rPh sb="40" eb="43">
      <t>タンネンド</t>
    </rPh>
    <rPh sb="43" eb="45">
      <t>ゴウケイ</t>
    </rPh>
    <rPh sb="46" eb="48">
      <t>シュッテン</t>
    </rPh>
    <rPh sb="49" eb="51">
      <t>ジギョウ</t>
    </rPh>
    <rPh sb="51" eb="53">
      <t>タントウ</t>
    </rPh>
    <rPh sb="53" eb="54">
      <t>カ</t>
    </rPh>
    <rPh sb="54" eb="55">
      <t>シラ</t>
    </rPh>
    <phoneticPr fontId="39"/>
  </si>
  <si>
    <t>単年度目標値に対する達成度が
a：100％以上
b：90％以上～100％未満
c：80％以上～90％未満
d：70％以上～80％未満
e：70％未満</t>
    <phoneticPr fontId="39"/>
  </si>
  <si>
    <t>601-1</t>
  </si>
  <si>
    <t>602-1</t>
  </si>
  <si>
    <t>最新数値の目標値に対する達成度が
a:100.0％以上
b:90％以上～100％未満
c:80％以上～90％未満
d;70％以上～80％未満
e:70％未満</t>
    <phoneticPr fontId="39"/>
  </si>
  <si>
    <t>603-1</t>
  </si>
  <si>
    <t>プロスポーツ・全国規模大会の開催日数</t>
    <rPh sb="7" eb="9">
      <t>ゼンコク</t>
    </rPh>
    <rPh sb="9" eb="11">
      <t>キボ</t>
    </rPh>
    <rPh sb="11" eb="13">
      <t>タイカイ</t>
    </rPh>
    <rPh sb="14" eb="16">
      <t>カイサイ</t>
    </rPh>
    <rPh sb="16" eb="18">
      <t>ニッスウ</t>
    </rPh>
    <phoneticPr fontId="39"/>
  </si>
  <si>
    <t>京都市内に本部を置く大学・大学院・短期大学・日本語学校・専修学校に在学する留学生数</t>
    <phoneticPr fontId="39"/>
  </si>
  <si>
    <t>大学の枠を超えた学生の活動の推進</t>
    <phoneticPr fontId="39"/>
  </si>
  <si>
    <t>まちづくりや社会貢献活動をはじめとする未来の京都づくりにつながる活動を行う学生数</t>
    <phoneticPr fontId="39"/>
  </si>
  <si>
    <t>大学コンソーシアム京都が作成する「インターンシップ・プログラム実施報告書」に記載のある令和元年度実績値から目標値を設定。</t>
    <rPh sb="43" eb="45">
      <t>レイワ</t>
    </rPh>
    <rPh sb="45" eb="47">
      <t>ガンネン</t>
    </rPh>
    <rPh sb="47" eb="48">
      <t>ド</t>
    </rPh>
    <rPh sb="48" eb="50">
      <t>ジッセキ</t>
    </rPh>
    <phoneticPr fontId="39"/>
  </si>
  <si>
    <t>222-3324</t>
    <phoneticPr fontId="39"/>
  </si>
  <si>
    <t>出典：事業担当課調べ</t>
    <phoneticPr fontId="39"/>
  </si>
  <si>
    <t>実績：90件
平成26年度：13件
平成27年度： 7件
平成28年度：15件
平成29年度：26件
平成30年度：13件
令和元年度：16件</t>
    <phoneticPr fontId="39"/>
  </si>
  <si>
    <t>出典：事業担当課調べ</t>
    <rPh sb="7" eb="8">
      <t>カ</t>
    </rPh>
    <phoneticPr fontId="39"/>
  </si>
  <si>
    <t>京都経済の活性化につながる大学との連携協定数</t>
    <phoneticPr fontId="39"/>
  </si>
  <si>
    <t>件</t>
    <rPh sb="0" eb="1">
      <t>ケン</t>
    </rPh>
    <phoneticPr fontId="39"/>
  </si>
  <si>
    <t>WEBサイト「コトカレ」の年間ページビュー数から目標値を設定。</t>
    <rPh sb="24" eb="27">
      <t>モクヒョウチ</t>
    </rPh>
    <rPh sb="28" eb="30">
      <t>セッテイ</t>
    </rPh>
    <phoneticPr fontId="39"/>
  </si>
  <si>
    <t>令和2年度の実績（0.246）の20％増を達成する。</t>
    <rPh sb="0" eb="2">
      <t>レイワ</t>
    </rPh>
    <rPh sb="3" eb="5">
      <t>ネンド</t>
    </rPh>
    <rPh sb="6" eb="8">
      <t>ジッセキ</t>
    </rPh>
    <rPh sb="19" eb="20">
      <t>ゾウ</t>
    </rPh>
    <rPh sb="21" eb="23">
      <t>タッセイ</t>
    </rPh>
    <phoneticPr fontId="39"/>
  </si>
  <si>
    <t>小学校と中学校の合同による学校運営協議会を設置する中学校区の割合</t>
    <rPh sb="0" eb="3">
      <t>ショウガッコウ</t>
    </rPh>
    <rPh sb="4" eb="7">
      <t>チュウガッコウ</t>
    </rPh>
    <rPh sb="8" eb="10">
      <t>ゴウドウ</t>
    </rPh>
    <rPh sb="28" eb="29">
      <t>ク</t>
    </rPh>
    <phoneticPr fontId="39"/>
  </si>
  <si>
    <t>251-0456</t>
    <phoneticPr fontId="39"/>
  </si>
  <si>
    <t>現況値(令和元年度4,100人)の約20％増しを目指す。</t>
    <rPh sb="6" eb="7">
      <t>モト</t>
    </rPh>
    <phoneticPr fontId="39"/>
  </si>
  <si>
    <t>総合支援学校高等部職場実習の受入企業・事業所数</t>
    <phoneticPr fontId="39"/>
  </si>
  <si>
    <t>通級による専門的な指導を受けているLD等の発達障害のある児童生徒数</t>
    <phoneticPr fontId="39"/>
  </si>
  <si>
    <t>最新数値の目標値に対する達成度が
a：100％
b：80％以上～100％未満
c：60％以上～80％未満
d：40％以上～60％未満
e：40％未満</t>
    <phoneticPr fontId="39"/>
  </si>
  <si>
    <t>708-5321</t>
    <phoneticPr fontId="39"/>
  </si>
  <si>
    <t>1801-1</t>
  </si>
  <si>
    <t>1801-2</t>
  </si>
  <si>
    <t>1802-1</t>
  </si>
  <si>
    <t>単年度目標に対する達成度が
a：100％以上 
b：90％以上～100％未満
c：80％以上～90％未満
d：70％以上～80％未満
e：70％未満</t>
    <phoneticPr fontId="39"/>
  </si>
  <si>
    <t>算出方法：親水性のある水辺空間の整備延長/目標整備延長(※)×100
※令和元年度に比べて整備延長を15％増加させる
出典：事業担当課調べ</t>
    <rPh sb="38" eb="39">
      <t>モト</t>
    </rPh>
    <phoneticPr fontId="39"/>
  </si>
  <si>
    <t>令和7年度末までの目標とする整備延長を基に算出</t>
    <rPh sb="0" eb="2">
      <t>レイワ</t>
    </rPh>
    <rPh sb="3" eb="6">
      <t>ネンドマツ</t>
    </rPh>
    <rPh sb="9" eb="11">
      <t>モクヒョウ</t>
    </rPh>
    <rPh sb="14" eb="16">
      <t>セイビ</t>
    </rPh>
    <rPh sb="16" eb="18">
      <t>エンチョウ</t>
    </rPh>
    <rPh sb="19" eb="20">
      <t>モト</t>
    </rPh>
    <rPh sb="21" eb="23">
      <t>サンシュツ</t>
    </rPh>
    <phoneticPr fontId="39"/>
  </si>
  <si>
    <t>単年度目標に対する達成度が
a：100％以上
b：90％以上～100％未満
c：80％以上～90％未満
d：70％以上～80％未満
e：70％未満</t>
    <rPh sb="20" eb="22">
      <t>イジョウ</t>
    </rPh>
    <phoneticPr fontId="39"/>
  </si>
  <si>
    <t>最新数値が
a：目標値の100％
b：目標値の80～99％
c：目標値の50～79％
d：目標値の30～49％
e：目標値の29％以下</t>
    <phoneticPr fontId="39"/>
  </si>
  <si>
    <t>最新数値が
a：目標値の100％
b：目標値の80～99％
c：目標値の50～79％
d：目標値の30～49％
e：目標値の29％以下</t>
  </si>
  <si>
    <t>最新数値の目標値に対する達成度が
a：目標値の100％以上
b：目標値の80～99％
c：目標値の50～79％
d：目標値の30～49％
e：目標値の29％以下</t>
  </si>
  <si>
    <t>過去10年間(平成23年～令和元年)の平均値の3割減</t>
    <rPh sb="15" eb="16">
      <t>モト</t>
    </rPh>
    <phoneticPr fontId="39"/>
  </si>
  <si>
    <t>最新数値が
a：70％以下
b：70％超～90％以下
c：90％超～110％以下
d：110％超～140％未満
e：140％以上</t>
    <rPh sb="53" eb="55">
      <t>ミマン</t>
    </rPh>
    <rPh sb="62" eb="64">
      <t>イジョウ</t>
    </rPh>
    <phoneticPr fontId="39"/>
  </si>
  <si>
    <t>6分台</t>
    <rPh sb="1" eb="2">
      <t>フン</t>
    </rPh>
    <rPh sb="2" eb="3">
      <t>ダイ</t>
    </rPh>
    <phoneticPr fontId="39"/>
  </si>
  <si>
    <t>6分台</t>
    <phoneticPr fontId="39"/>
  </si>
  <si>
    <t>救急出動件数が増加傾向にある中でも6分台の現場到着時間を確保する。</t>
    <rPh sb="0" eb="2">
      <t>キュウキュウ</t>
    </rPh>
    <rPh sb="2" eb="4">
      <t>シュツドウ</t>
    </rPh>
    <rPh sb="4" eb="6">
      <t>ケンスウ</t>
    </rPh>
    <rPh sb="7" eb="9">
      <t>ゾウカ</t>
    </rPh>
    <rPh sb="9" eb="11">
      <t>ケイコウ</t>
    </rPh>
    <rPh sb="14" eb="15">
      <t>ナカ</t>
    </rPh>
    <rPh sb="18" eb="19">
      <t>フン</t>
    </rPh>
    <rPh sb="19" eb="20">
      <t>ダイ</t>
    </rPh>
    <rPh sb="21" eb="23">
      <t>ゲンバ</t>
    </rPh>
    <rPh sb="23" eb="25">
      <t>トウチャク</t>
    </rPh>
    <rPh sb="25" eb="27">
      <t>ジカン</t>
    </rPh>
    <rPh sb="28" eb="30">
      <t>カクホ</t>
    </rPh>
    <phoneticPr fontId="39"/>
  </si>
  <si>
    <t>6分48秒</t>
    <rPh sb="1" eb="2">
      <t>フン</t>
    </rPh>
    <rPh sb="4" eb="5">
      <t>ビョウ</t>
    </rPh>
    <phoneticPr fontId="39"/>
  </si>
  <si>
    <t>最新数値が
a：6分台以下
b：7分以上～7分30秒未満
c：7分30秒以上～8分未満
d：8分以上～8分30秒未満
e：8分30秒以上</t>
    <phoneticPr fontId="39"/>
  </si>
  <si>
    <t>人口1万人当たりの出火率の政令指定都市順位</t>
    <phoneticPr fontId="39"/>
  </si>
  <si>
    <t>1～2</t>
    <phoneticPr fontId="39"/>
  </si>
  <si>
    <t>他の政令指定都市と比較して低い出火率を維持する。</t>
    <rPh sb="0" eb="1">
      <t>タ</t>
    </rPh>
    <rPh sb="2" eb="4">
      <t>セイレイ</t>
    </rPh>
    <rPh sb="4" eb="6">
      <t>シテイ</t>
    </rPh>
    <rPh sb="6" eb="8">
      <t>トシ</t>
    </rPh>
    <rPh sb="9" eb="11">
      <t>ヒカク</t>
    </rPh>
    <rPh sb="13" eb="14">
      <t>ヒク</t>
    </rPh>
    <rPh sb="15" eb="17">
      <t>シュッカ</t>
    </rPh>
    <rPh sb="17" eb="18">
      <t>リツ</t>
    </rPh>
    <rPh sb="19" eb="21">
      <t>イジ</t>
    </rPh>
    <phoneticPr fontId="39"/>
  </si>
  <si>
    <t>最新数値が
a：85％以上
b：75％以上～85％未満
c：65％以上～75％未満
d：55％以上～65％未満
e：55％未満</t>
    <phoneticPr fontId="39"/>
  </si>
  <si>
    <t>市民が応急手当を実施した割合</t>
    <phoneticPr fontId="39"/>
  </si>
  <si>
    <t>他の政令指定都市と比較してより高い応急手当実施率を目指す。
【他政令市平均】
　H29:59.8%
　H30:53.8%
　R1:55.4%</t>
    <rPh sb="0" eb="1">
      <t>ホカ</t>
    </rPh>
    <rPh sb="2" eb="4">
      <t>セイレイ</t>
    </rPh>
    <rPh sb="4" eb="6">
      <t>シテイ</t>
    </rPh>
    <rPh sb="6" eb="8">
      <t>トシ</t>
    </rPh>
    <rPh sb="9" eb="11">
      <t>ヒカク</t>
    </rPh>
    <rPh sb="15" eb="16">
      <t>タカ</t>
    </rPh>
    <rPh sb="17" eb="19">
      <t>オウキュウ</t>
    </rPh>
    <rPh sb="19" eb="21">
      <t>テアテ</t>
    </rPh>
    <rPh sb="21" eb="23">
      <t>ジッシ</t>
    </rPh>
    <rPh sb="23" eb="24">
      <t>リツ</t>
    </rPh>
    <rPh sb="25" eb="27">
      <t>メザ</t>
    </rPh>
    <rPh sb="31" eb="32">
      <t>ホカ</t>
    </rPh>
    <rPh sb="32" eb="35">
      <t>セイレイシ</t>
    </rPh>
    <rPh sb="35" eb="37">
      <t>ヘイキン</t>
    </rPh>
    <phoneticPr fontId="39"/>
  </si>
  <si>
    <t>最新数値が
a：70％以上
b：60％以上～70％未満
c：50％以上～60％未満
d：40％以上～50％未満
e：40％未満</t>
    <phoneticPr fontId="39"/>
  </si>
  <si>
    <t>消防団員の充足率</t>
    <phoneticPr fontId="39"/>
  </si>
  <si>
    <t>他の政令指定都市と比較してより高い充足率を目指す。
【他政令市平均】
　H29:90.3%
　H30:89.8%
　R1:87.3%</t>
    <rPh sb="0" eb="1">
      <t>タ</t>
    </rPh>
    <rPh sb="9" eb="11">
      <t>ヒカク</t>
    </rPh>
    <rPh sb="15" eb="16">
      <t>タカ</t>
    </rPh>
    <rPh sb="17" eb="20">
      <t>ジュウソクリツ</t>
    </rPh>
    <rPh sb="21" eb="23">
      <t>メザ</t>
    </rPh>
    <rPh sb="31" eb="33">
      <t>ヘイキン</t>
    </rPh>
    <phoneticPr fontId="39"/>
  </si>
  <si>
    <t>自主防災会の防災行動マニュアルに基づく訓練等の実施率</t>
    <phoneticPr fontId="39"/>
  </si>
  <si>
    <t>都市基盤河川改修率</t>
    <phoneticPr fontId="39"/>
  </si>
  <si>
    <t>車道左側通行をする自転車利用者の割合</t>
    <rPh sb="0" eb="2">
      <t>シャドウ</t>
    </rPh>
    <rPh sb="2" eb="4">
      <t>ヒダリガワ</t>
    </rPh>
    <rPh sb="4" eb="6">
      <t>ツウコウ</t>
    </rPh>
    <rPh sb="9" eb="12">
      <t>ジテンシャ</t>
    </rPh>
    <rPh sb="12" eb="15">
      <t>リヨウシャ</t>
    </rPh>
    <rPh sb="16" eb="18">
      <t>ワリアイ</t>
    </rPh>
    <phoneticPr fontId="39"/>
  </si>
  <si>
    <t>建設局</t>
    <phoneticPr fontId="39"/>
  </si>
  <si>
    <t>自転車政策推進室</t>
    <rPh sb="0" eb="3">
      <t>ジテンシャ</t>
    </rPh>
    <rPh sb="3" eb="5">
      <t>セイサク</t>
    </rPh>
    <rPh sb="5" eb="7">
      <t>スイシン</t>
    </rPh>
    <rPh sb="7" eb="8">
      <t>シツ</t>
    </rPh>
    <phoneticPr fontId="39"/>
  </si>
  <si>
    <t>222-3565</t>
    <phoneticPr fontId="39"/>
  </si>
  <si>
    <t>自転車の走行環境整備やルール・マナーの啓発に係る効果を把握する指標</t>
    <rPh sb="0" eb="3">
      <t>ジテンシャ</t>
    </rPh>
    <rPh sb="4" eb="6">
      <t>ソウコウ</t>
    </rPh>
    <rPh sb="6" eb="8">
      <t>カンキョウ</t>
    </rPh>
    <rPh sb="8" eb="10">
      <t>セイビ</t>
    </rPh>
    <rPh sb="19" eb="21">
      <t>ケイハツ</t>
    </rPh>
    <rPh sb="22" eb="23">
      <t>カカ</t>
    </rPh>
    <rPh sb="24" eb="26">
      <t>コウカ</t>
    </rPh>
    <rPh sb="27" eb="29">
      <t>ハアク</t>
    </rPh>
    <rPh sb="31" eb="33">
      <t>シヒョウ</t>
    </rPh>
    <phoneticPr fontId="39"/>
  </si>
  <si>
    <t>算出方法：市民アンケート調査結果
出典：事業担当課調べ</t>
    <rPh sb="0" eb="2">
      <t>サンシュツ</t>
    </rPh>
    <rPh sb="2" eb="4">
      <t>ホウホウ</t>
    </rPh>
    <rPh sb="5" eb="7">
      <t>シミン</t>
    </rPh>
    <rPh sb="12" eb="14">
      <t>チョウサ</t>
    </rPh>
    <rPh sb="14" eb="16">
      <t>ケッカ</t>
    </rPh>
    <rPh sb="17" eb="19">
      <t>シュッテン</t>
    </rPh>
    <rPh sb="20" eb="22">
      <t>ジギョウ</t>
    </rPh>
    <rPh sb="22" eb="24">
      <t>タントウ</t>
    </rPh>
    <rPh sb="24" eb="25">
      <t>カ</t>
    </rPh>
    <rPh sb="25" eb="26">
      <t>シラ</t>
    </rPh>
    <phoneticPr fontId="39"/>
  </si>
  <si>
    <t xml:space="preserve">R7 </t>
    <phoneticPr fontId="39"/>
  </si>
  <si>
    <t>（参考）
H28：31.2％
H29：29.0％
H30：27.9％
R 1：30.3％</t>
    <rPh sb="1" eb="3">
      <t>サンコウ</t>
    </rPh>
    <phoneticPr fontId="39"/>
  </si>
  <si>
    <t>最新数値の目標値に対する達成度が
a：100％以上
b：85％以上～100％未満
c：70％以上～85％未満
d：55％以上～70％未満
e：55％未満</t>
    <phoneticPr fontId="39"/>
  </si>
  <si>
    <t>「いのちを守る橋りょう健全化プログラム」に掲げる緊急輸送道路における橋りょうの耐震補強</t>
    <phoneticPr fontId="39"/>
  </si>
  <si>
    <t>道路のり面維持保全計画に掲げる緊急輸送道路ののり面対策を完了させるために達成すべき数値</t>
    <phoneticPr fontId="39"/>
  </si>
  <si>
    <t>公園の賑わいを創出する公民連携事例の累積値</t>
    <rPh sb="18" eb="20">
      <t>ルイセキ</t>
    </rPh>
    <rPh sb="20" eb="21">
      <t>チ</t>
    </rPh>
    <phoneticPr fontId="39"/>
  </si>
  <si>
    <t>令和元年度及び令和2年度の実績に基づき目標値を設定</t>
    <rPh sb="16" eb="17">
      <t>モト</t>
    </rPh>
    <rPh sb="19" eb="22">
      <t>モクヒョウチ</t>
    </rPh>
    <rPh sb="23" eb="25">
      <t>セッテイ</t>
    </rPh>
    <phoneticPr fontId="39"/>
  </si>
  <si>
    <t>直近5年間の実績に基づき設定</t>
    <rPh sb="9" eb="10">
      <t>モト</t>
    </rPh>
    <rPh sb="12" eb="14">
      <t>セッテイ</t>
    </rPh>
    <phoneticPr fontId="39"/>
  </si>
  <si>
    <t>（参考）
令和元年度　　870
平成30年度　　858
平成29年度　　840
平成28年度　　809
平成27年度　　779</t>
    <rPh sb="1" eb="3">
      <t>サンコウ</t>
    </rPh>
    <rPh sb="5" eb="7">
      <t>レイワ</t>
    </rPh>
    <rPh sb="7" eb="9">
      <t>ガンネン</t>
    </rPh>
    <rPh sb="9" eb="10">
      <t>ド</t>
    </rPh>
    <rPh sb="16" eb="18">
      <t>ヘイセイ</t>
    </rPh>
    <rPh sb="20" eb="22">
      <t>ネンド</t>
    </rPh>
    <rPh sb="28" eb="30">
      <t>ヘイセイ</t>
    </rPh>
    <rPh sb="32" eb="34">
      <t>ネンド</t>
    </rPh>
    <rPh sb="40" eb="42">
      <t>ヘイセイ</t>
    </rPh>
    <rPh sb="44" eb="46">
      <t>ネンド</t>
    </rPh>
    <rPh sb="52" eb="54">
      <t>ヘイセイ</t>
    </rPh>
    <rPh sb="56" eb="58">
      <t>ネンド</t>
    </rPh>
    <phoneticPr fontId="39"/>
  </si>
  <si>
    <t>令和7年度末までの目標とする仮換地指定面積を基に算出</t>
    <rPh sb="22" eb="23">
      <t>モト</t>
    </rPh>
    <phoneticPr fontId="39"/>
  </si>
  <si>
    <t>令和7年度末までの目標とする公共施設整備延長率を基に算出</t>
    <rPh sb="24" eb="25">
      <t>モト</t>
    </rPh>
    <phoneticPr fontId="39"/>
  </si>
  <si>
    <t>令和7年度末までの目標とする宅地化率を基に算出</t>
    <rPh sb="19" eb="20">
      <t>モト</t>
    </rPh>
    <phoneticPr fontId="39"/>
  </si>
  <si>
    <t>非自動車分担率</t>
    <rPh sb="0" eb="1">
      <t>ヒ</t>
    </rPh>
    <rPh sb="1" eb="4">
      <t>ジドウシャ</t>
    </rPh>
    <rPh sb="4" eb="6">
      <t>ブンタン</t>
    </rPh>
    <rPh sb="6" eb="7">
      <t>リツ</t>
    </rPh>
    <phoneticPr fontId="39"/>
  </si>
  <si>
    <t>%</t>
    <phoneticPr fontId="39"/>
  </si>
  <si>
    <t>都市計画局</t>
    <phoneticPr fontId="39"/>
  </si>
  <si>
    <t>歩くまち京都推進室</t>
    <rPh sb="0" eb="1">
      <t>アル</t>
    </rPh>
    <rPh sb="4" eb="9">
      <t>キョウトスイシンシツ</t>
    </rPh>
    <phoneticPr fontId="39"/>
  </si>
  <si>
    <t>222-3483</t>
    <phoneticPr fontId="39"/>
  </si>
  <si>
    <t>最新数値の単年度目標値に対する達成度が
a：80％以上
b：60％以上～80％未満
c：40％以上～60％未満
d：20％以上～40％未満
e：20％未満</t>
    <phoneticPr fontId="39"/>
  </si>
  <si>
    <t>屋外広告物等に係る許可件数</t>
    <phoneticPr fontId="39"/>
  </si>
  <si>
    <t>地域の景観を形成する核となる建造物等の指定数</t>
    <phoneticPr fontId="39"/>
  </si>
  <si>
    <t>景観づくりに取り組む地域数</t>
    <phoneticPr fontId="39"/>
  </si>
  <si>
    <t>京都市建築物安心安全実施計画</t>
    <phoneticPr fontId="39"/>
  </si>
  <si>
    <t>目標値に対する達成度が
a：100％以上
b：90％以上～100％未満
c：80％以上～90％未満
d：70％以上～80％未満
e：70％未満</t>
    <phoneticPr fontId="39"/>
  </si>
  <si>
    <t>222-3483</t>
  </si>
  <si>
    <t>バリアフリー優良建築物の割合</t>
    <phoneticPr fontId="39"/>
  </si>
  <si>
    <t>222-3666</t>
    <phoneticPr fontId="39"/>
  </si>
  <si>
    <t>事業担当課（住宅政策課）調べ</t>
    <phoneticPr fontId="39"/>
  </si>
  <si>
    <t>断熱性など環境に配慮された住宅の割合</t>
    <rPh sb="0" eb="3">
      <t>ダンネツセイ</t>
    </rPh>
    <rPh sb="5" eb="7">
      <t>カンキョウ</t>
    </rPh>
    <rPh sb="8" eb="10">
      <t>ハイリョ</t>
    </rPh>
    <rPh sb="13" eb="15">
      <t>ジュウタク</t>
    </rPh>
    <phoneticPr fontId="39"/>
  </si>
  <si>
    <t>出典：
総務省「住宅・土地統計調査」</t>
    <rPh sb="4" eb="6">
      <t>ソウム</t>
    </rPh>
    <rPh sb="11" eb="13">
      <t>トチ</t>
    </rPh>
    <rPh sb="13" eb="15">
      <t>トウケイ</t>
    </rPh>
    <rPh sb="15" eb="17">
      <t>チョウサ</t>
    </rPh>
    <phoneticPr fontId="39"/>
  </si>
  <si>
    <t>R9</t>
    <phoneticPr fontId="39"/>
  </si>
  <si>
    <t>住宅確保要配慮者の入居を拒まない民間賃貸住宅戸数</t>
    <rPh sb="2" eb="4">
      <t>カクホ</t>
    </rPh>
    <rPh sb="4" eb="5">
      <t>ヨウ</t>
    </rPh>
    <rPh sb="5" eb="7">
      <t>ハイリョ</t>
    </rPh>
    <rPh sb="7" eb="8">
      <t>シャ</t>
    </rPh>
    <rPh sb="9" eb="11">
      <t>ニュウキョ</t>
    </rPh>
    <rPh sb="12" eb="13">
      <t>コバ</t>
    </rPh>
    <rPh sb="16" eb="18">
      <t>ミンカン</t>
    </rPh>
    <rPh sb="18" eb="20">
      <t>チンタイ</t>
    </rPh>
    <rPh sb="20" eb="22">
      <t>ジュウタク</t>
    </rPh>
    <rPh sb="22" eb="23">
      <t>ト</t>
    </rPh>
    <rPh sb="23" eb="24">
      <t>スウ</t>
    </rPh>
    <phoneticPr fontId="39"/>
  </si>
  <si>
    <t>住宅の確保に配慮を要する方の入居を拒まない住宅として登録を受けている民間賃貸住宅の件数</t>
    <rPh sb="0" eb="2">
      <t>ジュウタク</t>
    </rPh>
    <rPh sb="3" eb="5">
      <t>カクホ</t>
    </rPh>
    <rPh sb="6" eb="8">
      <t>ハイリョ</t>
    </rPh>
    <rPh sb="9" eb="10">
      <t>ヨウ</t>
    </rPh>
    <rPh sb="12" eb="13">
      <t>カタ</t>
    </rPh>
    <rPh sb="14" eb="16">
      <t>ニュウキョ</t>
    </rPh>
    <rPh sb="17" eb="18">
      <t>コバ</t>
    </rPh>
    <rPh sb="21" eb="23">
      <t>ジュウタク</t>
    </rPh>
    <rPh sb="26" eb="28">
      <t>トウロク</t>
    </rPh>
    <rPh sb="29" eb="30">
      <t>ウ</t>
    </rPh>
    <rPh sb="41" eb="43">
      <t>ケンスウ</t>
    </rPh>
    <phoneticPr fontId="39"/>
  </si>
  <si>
    <t>住宅確保要配慮者の入居を拒まない賃貸住宅が増えていることを示す指標</t>
    <rPh sb="0" eb="2">
      <t>ジュウタク</t>
    </rPh>
    <rPh sb="2" eb="4">
      <t>カクホ</t>
    </rPh>
    <rPh sb="4" eb="5">
      <t>ヨウ</t>
    </rPh>
    <rPh sb="5" eb="7">
      <t>ハイリョ</t>
    </rPh>
    <rPh sb="7" eb="8">
      <t>シャ</t>
    </rPh>
    <rPh sb="9" eb="11">
      <t>ニュウキョ</t>
    </rPh>
    <rPh sb="12" eb="13">
      <t>コバ</t>
    </rPh>
    <rPh sb="16" eb="18">
      <t>チンタイ</t>
    </rPh>
    <rPh sb="18" eb="20">
      <t>ジュウタク</t>
    </rPh>
    <rPh sb="21" eb="22">
      <t>フ</t>
    </rPh>
    <rPh sb="29" eb="30">
      <t>シメ</t>
    </rPh>
    <rPh sb="31" eb="33">
      <t>シヒョウ</t>
    </rPh>
    <phoneticPr fontId="39"/>
  </si>
  <si>
    <t>令和２年度以降の最高値</t>
    <rPh sb="0" eb="2">
      <t>レイワ</t>
    </rPh>
    <rPh sb="3" eb="5">
      <t>ネンド</t>
    </rPh>
    <rPh sb="5" eb="7">
      <t>イコウ</t>
    </rPh>
    <rPh sb="8" eb="11">
      <t>サイタカネ</t>
    </rPh>
    <phoneticPr fontId="39"/>
  </si>
  <si>
    <t>地域における健康づくり事業</t>
    <phoneticPr fontId="39"/>
  </si>
  <si>
    <t>施設・居住系介護保険サービス定員数</t>
    <phoneticPr fontId="39"/>
  </si>
  <si>
    <t>重篤又は大規模食中毒発生件数</t>
    <phoneticPr fontId="39"/>
  </si>
  <si>
    <t>第3期京都市食の安全安心推進計画(令和3年度～令和7年度)</t>
    <rPh sb="0" eb="1">
      <t>ダイ</t>
    </rPh>
    <rPh sb="2" eb="3">
      <t>キ</t>
    </rPh>
    <phoneticPr fontId="39"/>
  </si>
  <si>
    <t>飼い犬の引取数</t>
    <phoneticPr fontId="39"/>
  </si>
  <si>
    <t>日常生活自立支援事業(地域福祉権利擁護事業)契約件数</t>
    <phoneticPr fontId="39"/>
  </si>
  <si>
    <t>自立支援医療の受給者数</t>
    <phoneticPr fontId="39"/>
  </si>
  <si>
    <t>自殺による死亡者数</t>
    <rPh sb="7" eb="8">
      <t>シャ</t>
    </rPh>
    <rPh sb="8" eb="9">
      <t>スウ</t>
    </rPh>
    <phoneticPr fontId="39"/>
  </si>
  <si>
    <t>算出方法：京都市における年間自殺者数(1月～12月の年間統計値)
出典：厚生労働省人口動態統計</t>
    <phoneticPr fontId="39"/>
  </si>
  <si>
    <t>成年後見支援センターへの相談件数</t>
    <phoneticPr fontId="39"/>
  </si>
  <si>
    <t>‐</t>
    <phoneticPr fontId="39"/>
  </si>
  <si>
    <t>特別養護老人ホームの入所施設整備定員数</t>
    <phoneticPr fontId="39"/>
  </si>
  <si>
    <t>地方独立行政法人京都市立病院機構年度計画の達成割合</t>
    <phoneticPr fontId="39"/>
  </si>
  <si>
    <t>腸管出血性大腸菌による感染症の発生件数</t>
    <phoneticPr fontId="39"/>
  </si>
  <si>
    <t>最新の数値が過去5年間の
a：最低値未満
b：最低値以上～下中間値(最低値と平均値の間)未満
c：下中間値以上～平均値未満
d：平均値以上～上中間値(平均値と最高値の間)未満
e：上中間以上</t>
    <phoneticPr fontId="39"/>
  </si>
  <si>
    <t>HACCPに沿った衛生管理の監視指導率</t>
    <phoneticPr fontId="39"/>
  </si>
  <si>
    <t>違法「民泊」に対する調査・指導率</t>
    <phoneticPr fontId="39"/>
  </si>
  <si>
    <t>京都市動物愛護事業推進基金への寄付件数</t>
    <phoneticPr fontId="39"/>
  </si>
  <si>
    <t>市内中小企業者の企業経営実績</t>
    <rPh sb="0" eb="2">
      <t>シナイ</t>
    </rPh>
    <rPh sb="2" eb="4">
      <t>チュウショウ</t>
    </rPh>
    <rPh sb="4" eb="6">
      <t>キギョウ</t>
    </rPh>
    <rPh sb="6" eb="7">
      <t>シャ</t>
    </rPh>
    <rPh sb="8" eb="10">
      <t>キギョウ</t>
    </rPh>
    <rPh sb="10" eb="12">
      <t>ケイエイ</t>
    </rPh>
    <rPh sb="12" eb="14">
      <t>ジッセキ</t>
    </rPh>
    <phoneticPr fontId="39"/>
  </si>
  <si>
    <t>産業観光局</t>
    <phoneticPr fontId="39"/>
  </si>
  <si>
    <t>産業企画室</t>
    <rPh sb="0" eb="2">
      <t>サンギョウ</t>
    </rPh>
    <rPh sb="2" eb="4">
      <t>キカク</t>
    </rPh>
    <rPh sb="4" eb="5">
      <t>シツ</t>
    </rPh>
    <phoneticPr fontId="39"/>
  </si>
  <si>
    <t>市内中小企業者の企業経営実績から図る京都市の景況を示す指標</t>
    <rPh sb="2" eb="4">
      <t>チュウショウ</t>
    </rPh>
    <rPh sb="4" eb="6">
      <t>キギョウ</t>
    </rPh>
    <rPh sb="6" eb="7">
      <t>シャ</t>
    </rPh>
    <rPh sb="8" eb="10">
      <t>キギョウ</t>
    </rPh>
    <rPh sb="10" eb="12">
      <t>ケイエイ</t>
    </rPh>
    <rPh sb="12" eb="14">
      <t>ジッセキ</t>
    </rPh>
    <rPh sb="16" eb="17">
      <t>ハカ</t>
    </rPh>
    <rPh sb="18" eb="21">
      <t>キョウトシ</t>
    </rPh>
    <rPh sb="22" eb="24">
      <t>ケイキョウ</t>
    </rPh>
    <rPh sb="25" eb="26">
      <t>シメ</t>
    </rPh>
    <rPh sb="27" eb="29">
      <t>シヒョウ</t>
    </rPh>
    <phoneticPr fontId="39"/>
  </si>
  <si>
    <t>京都府の完全失業率</t>
    <rPh sb="0" eb="3">
      <t>キョウトフ</t>
    </rPh>
    <rPh sb="4" eb="6">
      <t>カンゼン</t>
    </rPh>
    <rPh sb="6" eb="8">
      <t>シツギョウ</t>
    </rPh>
    <rPh sb="8" eb="9">
      <t>リツ</t>
    </rPh>
    <phoneticPr fontId="39"/>
  </si>
  <si>
    <t>222-3756</t>
    <phoneticPr fontId="39"/>
  </si>
  <si>
    <t>京都府域における労働力人口に占める完全失業者の割合を示す経済指標</t>
    <rPh sb="0" eb="3">
      <t>キョウトフ</t>
    </rPh>
    <rPh sb="3" eb="4">
      <t>イキ</t>
    </rPh>
    <rPh sb="8" eb="11">
      <t>ロウドウリョク</t>
    </rPh>
    <rPh sb="11" eb="13">
      <t>ジンコウ</t>
    </rPh>
    <rPh sb="14" eb="15">
      <t>シ</t>
    </rPh>
    <rPh sb="17" eb="19">
      <t>カンゼン</t>
    </rPh>
    <rPh sb="19" eb="21">
      <t>シツギョウ</t>
    </rPh>
    <rPh sb="21" eb="22">
      <t>シャ</t>
    </rPh>
    <rPh sb="23" eb="25">
      <t>ワリアイ</t>
    </rPh>
    <rPh sb="26" eb="27">
      <t>シメ</t>
    </rPh>
    <rPh sb="28" eb="30">
      <t>ケイザイ</t>
    </rPh>
    <rPh sb="30" eb="32">
      <t>シヒョウ</t>
    </rPh>
    <phoneticPr fontId="39"/>
  </si>
  <si>
    <t>算出方法：完全失業者（京都府）／労働力人口（京都府）
出典：総務省統計局「労働力調査」</t>
    <rPh sb="0" eb="2">
      <t>サンシュツ</t>
    </rPh>
    <rPh sb="2" eb="4">
      <t>ホウホウ</t>
    </rPh>
    <rPh sb="5" eb="7">
      <t>カンゼン</t>
    </rPh>
    <rPh sb="7" eb="9">
      <t>シツギョウ</t>
    </rPh>
    <rPh sb="9" eb="10">
      <t>シャ</t>
    </rPh>
    <rPh sb="11" eb="14">
      <t>キョウトフ</t>
    </rPh>
    <rPh sb="16" eb="19">
      <t>ロウドウリョク</t>
    </rPh>
    <rPh sb="19" eb="21">
      <t>ジンコウ</t>
    </rPh>
    <rPh sb="22" eb="25">
      <t>キョウトフ</t>
    </rPh>
    <rPh sb="27" eb="29">
      <t>シュッテン</t>
    </rPh>
    <rPh sb="30" eb="33">
      <t>ソウムショウ</t>
    </rPh>
    <rPh sb="33" eb="36">
      <t>トウケイキョク</t>
    </rPh>
    <rPh sb="37" eb="40">
      <t>ロウドウリョク</t>
    </rPh>
    <rPh sb="40" eb="42">
      <t>チョウサ</t>
    </rPh>
    <phoneticPr fontId="39"/>
  </si>
  <si>
    <t>R7
(年)</t>
    <rPh sb="4" eb="5">
      <t>ネン</t>
    </rPh>
    <phoneticPr fontId="39"/>
  </si>
  <si>
    <t>④　外的要因を踏まえた目標値</t>
    <phoneticPr fontId="39"/>
  </si>
  <si>
    <t>観光MICE推進室</t>
  </si>
  <si>
    <t>746-2255</t>
  </si>
  <si>
    <t>市民意識調査</t>
    <rPh sb="0" eb="2">
      <t>シミン</t>
    </rPh>
    <rPh sb="2" eb="4">
      <t>イシキ</t>
    </rPh>
    <rPh sb="4" eb="6">
      <t>チョウサ</t>
    </rPh>
    <phoneticPr fontId="39"/>
  </si>
  <si>
    <t>京都観光総合調査</t>
    <rPh sb="0" eb="2">
      <t>キョウト</t>
    </rPh>
    <rPh sb="2" eb="4">
      <t>カンコウ</t>
    </rPh>
    <rPh sb="4" eb="6">
      <t>ソウゴウ</t>
    </rPh>
    <rPh sb="6" eb="8">
      <t>チョウサ</t>
    </rPh>
    <phoneticPr fontId="39"/>
  </si>
  <si>
    <t>農林振興室</t>
  </si>
  <si>
    <t>222-3351</t>
    <phoneticPr fontId="39"/>
  </si>
  <si>
    <t>京都市農林行政基本方針</t>
  </si>
  <si>
    <t>最新数値の目標値に対する達成度が
a：80%以上
b：60%以上～80%未満
c：40%以上～60%未満
d：20%以上～40%未満
e：20%未満</t>
  </si>
  <si>
    <t>林業産出額</t>
    <phoneticPr fontId="39"/>
  </si>
  <si>
    <t>222-3329</t>
  </si>
  <si>
    <t>企業の課題解決に向けた取組状況を示す指標</t>
    <rPh sb="0" eb="2">
      <t>キギョウ</t>
    </rPh>
    <phoneticPr fontId="39"/>
  </si>
  <si>
    <t>直近３年間の実績件数の平均</t>
    <rPh sb="0" eb="2">
      <t>チョッキン</t>
    </rPh>
    <rPh sb="3" eb="5">
      <t>ネンカン</t>
    </rPh>
    <rPh sb="6" eb="8">
      <t>ジッセキ</t>
    </rPh>
    <rPh sb="8" eb="10">
      <t>ケンスウ</t>
    </rPh>
    <rPh sb="11" eb="13">
      <t>ヘイキン</t>
    </rPh>
    <phoneticPr fontId="39"/>
  </si>
  <si>
    <t>222-3756</t>
  </si>
  <si>
    <t>京都の中小企業・地域企業の情報発信の取組状況を示す指標</t>
    <rPh sb="0" eb="2">
      <t>キョウト</t>
    </rPh>
    <rPh sb="3" eb="5">
      <t>チュウショウ</t>
    </rPh>
    <rPh sb="5" eb="7">
      <t>キギョウ</t>
    </rPh>
    <rPh sb="8" eb="10">
      <t>チイキ</t>
    </rPh>
    <rPh sb="10" eb="12">
      <t>キギョウ</t>
    </rPh>
    <rPh sb="13" eb="15">
      <t>ジョウホウ</t>
    </rPh>
    <rPh sb="15" eb="17">
      <t>ハッシン</t>
    </rPh>
    <rPh sb="18" eb="20">
      <t>トリクミ</t>
    </rPh>
    <rPh sb="20" eb="22">
      <t>ジョウキョウ</t>
    </rPh>
    <rPh sb="23" eb="24">
      <t>シメ</t>
    </rPh>
    <phoneticPr fontId="39"/>
  </si>
  <si>
    <t>各年度50,000PVの増加を目標とした場合の値</t>
    <rPh sb="0" eb="3">
      <t>カクネンド</t>
    </rPh>
    <rPh sb="12" eb="14">
      <t>ゾウカ</t>
    </rPh>
    <rPh sb="15" eb="17">
      <t>モクヒョウ</t>
    </rPh>
    <rPh sb="20" eb="22">
      <t>バアイ</t>
    </rPh>
    <rPh sb="23" eb="24">
      <t>アタイ</t>
    </rPh>
    <phoneticPr fontId="39"/>
  </si>
  <si>
    <t>社</t>
    <rPh sb="0" eb="1">
      <t>シャ</t>
    </rPh>
    <phoneticPr fontId="39"/>
  </si>
  <si>
    <t>京都の有する地域資源を生かした新産業・新事業の創出に向けた取組状況を示す指標</t>
    <phoneticPr fontId="39"/>
  </si>
  <si>
    <t>各年度4件を目標値とした場合における認定制度創設からの累積値
※令和元年度末実績値28件</t>
    <rPh sb="0" eb="3">
      <t>カクネンド</t>
    </rPh>
    <rPh sb="4" eb="5">
      <t>ケン</t>
    </rPh>
    <rPh sb="6" eb="8">
      <t>モクヒョウ</t>
    </rPh>
    <rPh sb="8" eb="9">
      <t>チ</t>
    </rPh>
    <rPh sb="12" eb="14">
      <t>バアイ</t>
    </rPh>
    <rPh sb="18" eb="20">
      <t>ニンテイ</t>
    </rPh>
    <rPh sb="27" eb="29">
      <t>ルイセキ</t>
    </rPh>
    <rPh sb="29" eb="30">
      <t>チ</t>
    </rPh>
    <rPh sb="32" eb="34">
      <t>レイワ</t>
    </rPh>
    <rPh sb="34" eb="36">
      <t>ガンネン</t>
    </rPh>
    <rPh sb="36" eb="37">
      <t>ド</t>
    </rPh>
    <rPh sb="37" eb="38">
      <t>マツ</t>
    </rPh>
    <rPh sb="38" eb="40">
      <t>ジッセキ</t>
    </rPh>
    <rPh sb="40" eb="41">
      <t>チ</t>
    </rPh>
    <rPh sb="43" eb="44">
      <t>ケン</t>
    </rPh>
    <phoneticPr fontId="39"/>
  </si>
  <si>
    <t>222-3324</t>
  </si>
  <si>
    <t>クリエイティブ産業振興室</t>
    <rPh sb="1" eb="12">
      <t>サン</t>
    </rPh>
    <phoneticPr fontId="39"/>
  </si>
  <si>
    <t>222-3306</t>
    <phoneticPr fontId="39"/>
  </si>
  <si>
    <t>算出方法：過去の開発実績を参考に算出
(出典：事業担当課調べ）</t>
    <phoneticPr fontId="39"/>
  </si>
  <si>
    <t>222-4239</t>
    <phoneticPr fontId="39"/>
  </si>
  <si>
    <t>京都市内における企業の立地状況を示す指標</t>
    <rPh sb="0" eb="3">
      <t>キョウトシ</t>
    </rPh>
    <rPh sb="3" eb="4">
      <t>ナイ</t>
    </rPh>
    <rPh sb="8" eb="10">
      <t>キギョウ</t>
    </rPh>
    <rPh sb="11" eb="13">
      <t>リッチ</t>
    </rPh>
    <rPh sb="13" eb="15">
      <t>ジョウキョウ</t>
    </rPh>
    <rPh sb="18" eb="20">
      <t>シヒョウ</t>
    </rPh>
    <phoneticPr fontId="39"/>
  </si>
  <si>
    <t>京都府下においてスタートアップが設立された件数</t>
    <phoneticPr fontId="39"/>
  </si>
  <si>
    <t>オール京都でのスタートアップ・エコシステム構築に向けた取組状況を示す指標</t>
    <rPh sb="3" eb="5">
      <t>キョウト</t>
    </rPh>
    <rPh sb="6" eb="7">
      <t>フカ</t>
    </rPh>
    <rPh sb="21" eb="23">
      <t>コウチク</t>
    </rPh>
    <rPh sb="24" eb="25">
      <t>ム</t>
    </rPh>
    <rPh sb="27" eb="29">
      <t>トリクミ</t>
    </rPh>
    <rPh sb="29" eb="31">
      <t>ジョウキョウ</t>
    </rPh>
    <rPh sb="32" eb="33">
      <t>シメ</t>
    </rPh>
    <rPh sb="34" eb="36">
      <t>シヒョウ</t>
    </rPh>
    <phoneticPr fontId="39"/>
  </si>
  <si>
    <t>出典：京都スタートアップ・エコシステム推進協議会調べ</t>
    <rPh sb="0" eb="2">
      <t>シュッテン</t>
    </rPh>
    <rPh sb="3" eb="5">
      <t>キョウト</t>
    </rPh>
    <rPh sb="19" eb="21">
      <t>スイシン</t>
    </rPh>
    <rPh sb="21" eb="24">
      <t>キョウギカイ</t>
    </rPh>
    <rPh sb="24" eb="25">
      <t>シラ</t>
    </rPh>
    <phoneticPr fontId="39"/>
  </si>
  <si>
    <t>703-2</t>
  </si>
  <si>
    <t>ソーシャルビジネスが生まれやすい環境の広がりを示す指標</t>
  </si>
  <si>
    <t>事業担当課で設定</t>
  </si>
  <si>
    <t>最新数値の目標値に対する達成度が
a：90%以上
b：70%以上～90%未満
c：50%以上～70%未満
d：30%以上～50%未満
e：30%未満</t>
  </si>
  <si>
    <t>222-3337</t>
    <phoneticPr fontId="39"/>
  </si>
  <si>
    <t>伝統産業の活性化の状況を示す指標</t>
    <phoneticPr fontId="39"/>
  </si>
  <si>
    <t>出典：業界アンケート調査</t>
    <phoneticPr fontId="39"/>
  </si>
  <si>
    <t>第３期京都市伝統産業活性化推進計画</t>
    <rPh sb="0" eb="1">
      <t>ダイ</t>
    </rPh>
    <rPh sb="2" eb="3">
      <t>キ</t>
    </rPh>
    <rPh sb="3" eb="13">
      <t>キョウトシデントウサンギョウカッセイカ</t>
    </rPh>
    <rPh sb="13" eb="15">
      <t>スイシン</t>
    </rPh>
    <rPh sb="15" eb="17">
      <t>ケイカク</t>
    </rPh>
    <phoneticPr fontId="39"/>
  </si>
  <si>
    <t>京都の商業の活性化に向けた商店街の振興状況を示す指標</t>
  </si>
  <si>
    <t>最新数値の目標値に対する達成度が
a：80%以上
b：60%以上～80%未満
c：40%以上～60%未満
d：20%以上～40%未満
e：20%未満</t>
    <rPh sb="0" eb="2">
      <t>サイシン</t>
    </rPh>
    <rPh sb="2" eb="4">
      <t>スウチ</t>
    </rPh>
    <rPh sb="5" eb="8">
      <t>モクヒョウチ</t>
    </rPh>
    <rPh sb="9" eb="10">
      <t>タイ</t>
    </rPh>
    <rPh sb="12" eb="14">
      <t>タッセイ</t>
    </rPh>
    <rPh sb="14" eb="15">
      <t>ド</t>
    </rPh>
    <rPh sb="22" eb="24">
      <t>イジョウ</t>
    </rPh>
    <rPh sb="30" eb="32">
      <t>イジョウ</t>
    </rPh>
    <rPh sb="36" eb="38">
      <t>ミマン</t>
    </rPh>
    <rPh sb="44" eb="46">
      <t>イジョウ</t>
    </rPh>
    <rPh sb="50" eb="52">
      <t>ミマン</t>
    </rPh>
    <rPh sb="58" eb="60">
      <t>イジョウ</t>
    </rPh>
    <rPh sb="64" eb="66">
      <t>ミマン</t>
    </rPh>
    <rPh sb="72" eb="74">
      <t>ミマン</t>
    </rPh>
    <phoneticPr fontId="39"/>
  </si>
  <si>
    <t>商いによるにぎわいの創出に向けた商店街への来街状況を示す指標</t>
    <rPh sb="0" eb="1">
      <t>アキナ</t>
    </rPh>
    <rPh sb="10" eb="12">
      <t>ソウシュツ</t>
    </rPh>
    <rPh sb="13" eb="14">
      <t>ム</t>
    </rPh>
    <rPh sb="16" eb="19">
      <t>ショウテンガイ</t>
    </rPh>
    <rPh sb="21" eb="22">
      <t>ライ</t>
    </rPh>
    <rPh sb="22" eb="23">
      <t>ガイ</t>
    </rPh>
    <rPh sb="23" eb="25">
      <t>ジョウキョウ</t>
    </rPh>
    <rPh sb="26" eb="27">
      <t>シメ</t>
    </rPh>
    <rPh sb="28" eb="30">
      <t>シヒョウ</t>
    </rPh>
    <phoneticPr fontId="39"/>
  </si>
  <si>
    <t>特定伝統料理海外普及事業における外国人料理人の受入れ人数</t>
    <phoneticPr fontId="39"/>
  </si>
  <si>
    <t>出典：事業担当課調べ</t>
    <rPh sb="3" eb="5">
      <t>ジギョウ</t>
    </rPh>
    <rPh sb="5" eb="7">
      <t>タントウ</t>
    </rPh>
    <rPh sb="7" eb="8">
      <t>カ</t>
    </rPh>
    <rPh sb="8" eb="9">
      <t>シラ</t>
    </rPh>
    <phoneticPr fontId="39"/>
  </si>
  <si>
    <t>地域活性化総合特別区域計画の中で設定している数値目標</t>
    <rPh sb="0" eb="2">
      <t>チイキ</t>
    </rPh>
    <rPh sb="2" eb="4">
      <t>カッセイ</t>
    </rPh>
    <rPh sb="4" eb="5">
      <t>カ</t>
    </rPh>
    <rPh sb="5" eb="7">
      <t>ソウゴウ</t>
    </rPh>
    <rPh sb="7" eb="9">
      <t>トクベツ</t>
    </rPh>
    <rPh sb="9" eb="11">
      <t>クイキ</t>
    </rPh>
    <rPh sb="11" eb="13">
      <t>ケイカク</t>
    </rPh>
    <rPh sb="14" eb="15">
      <t>ナカ</t>
    </rPh>
    <rPh sb="16" eb="18">
      <t>セッテイ</t>
    </rPh>
    <rPh sb="22" eb="24">
      <t>スウチ</t>
    </rPh>
    <rPh sb="24" eb="26">
      <t>モクヒョウ</t>
    </rPh>
    <phoneticPr fontId="39"/>
  </si>
  <si>
    <t>あじわい館の事業参加者数（来館者数含む。）</t>
    <rPh sb="4" eb="5">
      <t>カン</t>
    </rPh>
    <rPh sb="6" eb="8">
      <t>ジギョウ</t>
    </rPh>
    <rPh sb="8" eb="11">
      <t>サンカシャ</t>
    </rPh>
    <rPh sb="11" eb="12">
      <t>スウ</t>
    </rPh>
    <rPh sb="13" eb="16">
      <t>ライカンシャ</t>
    </rPh>
    <rPh sb="16" eb="17">
      <t>スウ</t>
    </rPh>
    <rPh sb="17" eb="18">
      <t>フク</t>
    </rPh>
    <phoneticPr fontId="39"/>
  </si>
  <si>
    <t>中央卸売市場第一市場</t>
    <rPh sb="0" eb="2">
      <t>チュウオウ</t>
    </rPh>
    <rPh sb="2" eb="4">
      <t>オロシウリ</t>
    </rPh>
    <rPh sb="4" eb="6">
      <t>シジョウ</t>
    </rPh>
    <rPh sb="6" eb="10">
      <t>ダイイチシジョウ</t>
    </rPh>
    <phoneticPr fontId="39"/>
  </si>
  <si>
    <t>312-6564</t>
    <phoneticPr fontId="39"/>
  </si>
  <si>
    <t>あじわい館における１年間の事業参加者数（来館者数含む。）</t>
    <rPh sb="4" eb="5">
      <t>カン</t>
    </rPh>
    <rPh sb="10" eb="12">
      <t>ネンカン</t>
    </rPh>
    <rPh sb="13" eb="15">
      <t>ジギョウ</t>
    </rPh>
    <rPh sb="15" eb="18">
      <t>サンカシャ</t>
    </rPh>
    <rPh sb="18" eb="19">
      <t>スウ</t>
    </rPh>
    <rPh sb="20" eb="23">
      <t>ライカンシャ</t>
    </rPh>
    <rPh sb="23" eb="24">
      <t>スウ</t>
    </rPh>
    <rPh sb="24" eb="25">
      <t>フク</t>
    </rPh>
    <phoneticPr fontId="39"/>
  </si>
  <si>
    <t>京都市中央卸売市場第一市場マスタープラン</t>
    <rPh sb="0" eb="3">
      <t>キョウトシ</t>
    </rPh>
    <rPh sb="3" eb="9">
      <t>チュウオウオロシウリシジョウ</t>
    </rPh>
    <rPh sb="9" eb="11">
      <t>ダイイチ</t>
    </rPh>
    <rPh sb="11" eb="13">
      <t>シジョウ</t>
    </rPh>
    <phoneticPr fontId="39"/>
  </si>
  <si>
    <t>最新数値の目標値に対する達成度が
a：90%以上
b：70%以上～90%未満
c：50%以上～70%未満
d：30%以上～50%未満
e：30%未満</t>
    <phoneticPr fontId="39"/>
  </si>
  <si>
    <t>京都市民１人当たりの取扱数量（青果・水産物）</t>
    <rPh sb="0" eb="2">
      <t>キョウト</t>
    </rPh>
    <rPh sb="2" eb="4">
      <t>シミン</t>
    </rPh>
    <rPh sb="5" eb="6">
      <t>ニン</t>
    </rPh>
    <rPh sb="6" eb="7">
      <t>ア</t>
    </rPh>
    <rPh sb="10" eb="12">
      <t>トリアツカイ</t>
    </rPh>
    <rPh sb="12" eb="14">
      <t>スウリョウ</t>
    </rPh>
    <rPh sb="15" eb="17">
      <t>セイカ</t>
    </rPh>
    <rPh sb="18" eb="21">
      <t>スイサンブツ</t>
    </rPh>
    <phoneticPr fontId="39"/>
  </si>
  <si>
    <t>Kg</t>
    <phoneticPr fontId="39"/>
  </si>
  <si>
    <t>京都市民１人当たりの第一市場青果及び水産物の１年間の取扱数量</t>
    <rPh sb="0" eb="2">
      <t>キョウト</t>
    </rPh>
    <rPh sb="2" eb="4">
      <t>シミン</t>
    </rPh>
    <rPh sb="5" eb="6">
      <t>ニン</t>
    </rPh>
    <rPh sb="6" eb="7">
      <t>ア</t>
    </rPh>
    <rPh sb="28" eb="30">
      <t>スウリョウ</t>
    </rPh>
    <phoneticPr fontId="39"/>
  </si>
  <si>
    <t>京都市民１人当たりの取扱金額（青果・水産物）</t>
    <rPh sb="0" eb="2">
      <t>キョウト</t>
    </rPh>
    <rPh sb="2" eb="4">
      <t>シミン</t>
    </rPh>
    <rPh sb="5" eb="6">
      <t>ニン</t>
    </rPh>
    <rPh sb="6" eb="7">
      <t>ア</t>
    </rPh>
    <rPh sb="10" eb="12">
      <t>トリアツカイ</t>
    </rPh>
    <rPh sb="12" eb="14">
      <t>キンガク</t>
    </rPh>
    <rPh sb="15" eb="17">
      <t>セイカ</t>
    </rPh>
    <rPh sb="18" eb="21">
      <t>スイサンブツ</t>
    </rPh>
    <phoneticPr fontId="39"/>
  </si>
  <si>
    <t>円</t>
    <phoneticPr fontId="39"/>
  </si>
  <si>
    <t>京都市民１人当たりの第一市場青果及び水産物の１年間の取扱金額</t>
    <rPh sb="0" eb="2">
      <t>キョウト</t>
    </rPh>
    <rPh sb="2" eb="4">
      <t>シミン</t>
    </rPh>
    <rPh sb="5" eb="6">
      <t>ニン</t>
    </rPh>
    <rPh sb="6" eb="7">
      <t>ア</t>
    </rPh>
    <rPh sb="28" eb="30">
      <t>キンガク</t>
    </rPh>
    <phoneticPr fontId="39"/>
  </si>
  <si>
    <t>中央卸売市場第二市場</t>
    <rPh sb="0" eb="2">
      <t>チュウオウ</t>
    </rPh>
    <rPh sb="2" eb="4">
      <t>オロシウリ</t>
    </rPh>
    <rPh sb="4" eb="6">
      <t>シジョウ</t>
    </rPh>
    <phoneticPr fontId="39"/>
  </si>
  <si>
    <t>681-5791</t>
    <phoneticPr fontId="39"/>
  </si>
  <si>
    <t>出展：事業担当課調べ</t>
    <rPh sb="0" eb="2">
      <t>シュッテン</t>
    </rPh>
    <phoneticPr fontId="39"/>
  </si>
  <si>
    <t>目標値（頭）
平成29年度：27,000
平成30年度：30,000
令和元年度：33,000
令和2年度：36,000</t>
  </si>
  <si>
    <t>最新数値の目標値に対する達成度が
a：90%以上
b：80%以上～90%未満
c：70%以上～80%未満
d：60%以上～70%未満
e：60%未満</t>
  </si>
  <si>
    <t>京都市農林行政基本方針</t>
    <rPh sb="0" eb="3">
      <t>キョウトシ</t>
    </rPh>
    <rPh sb="3" eb="5">
      <t>ノウリン</t>
    </rPh>
    <rPh sb="5" eb="7">
      <t>ギョウセイ</t>
    </rPh>
    <rPh sb="7" eb="9">
      <t>キホン</t>
    </rPh>
    <rPh sb="9" eb="11">
      <t>ホウシン</t>
    </rPh>
    <phoneticPr fontId="39"/>
  </si>
  <si>
    <t>素材（丸太）生産量</t>
    <rPh sb="3" eb="5">
      <t>マルタ</t>
    </rPh>
    <phoneticPr fontId="39"/>
  </si>
  <si>
    <t>農業用施設整備件数</t>
    <phoneticPr fontId="39"/>
  </si>
  <si>
    <t>222-3351</t>
  </si>
  <si>
    <t>産業観光局</t>
    <rPh sb="0" eb="2">
      <t>サンギョウ</t>
    </rPh>
    <rPh sb="2" eb="4">
      <t>カンコウ</t>
    </rPh>
    <phoneticPr fontId="39"/>
  </si>
  <si>
    <t>企業における働き方改革の取組状況を示す指標</t>
    <rPh sb="0" eb="2">
      <t>キギョウ</t>
    </rPh>
    <rPh sb="6" eb="7">
      <t>ハタラ</t>
    </rPh>
    <rPh sb="8" eb="9">
      <t>カタ</t>
    </rPh>
    <rPh sb="9" eb="11">
      <t>カイカク</t>
    </rPh>
    <rPh sb="12" eb="14">
      <t>トリクミ</t>
    </rPh>
    <rPh sb="14" eb="16">
      <t>ジョウキョウ</t>
    </rPh>
    <rPh sb="17" eb="18">
      <t>シメ</t>
    </rPh>
    <rPh sb="19" eb="21">
      <t>シヒョウ</t>
    </rPh>
    <phoneticPr fontId="39"/>
  </si>
  <si>
    <t>主な文化施設の年間入場者数の合計値
・美術館
・動物園
・二条城</t>
    <rPh sb="0" eb="1">
      <t>オモ</t>
    </rPh>
    <rPh sb="2" eb="4">
      <t>ブンカ</t>
    </rPh>
    <rPh sb="4" eb="6">
      <t>シセツ</t>
    </rPh>
    <rPh sb="7" eb="9">
      <t>ネンカン</t>
    </rPh>
    <rPh sb="9" eb="12">
      <t>ニュウジョウシャ</t>
    </rPh>
    <rPh sb="12" eb="13">
      <t>スウ</t>
    </rPh>
    <rPh sb="14" eb="17">
      <t>ゴウケイチ</t>
    </rPh>
    <rPh sb="19" eb="22">
      <t>ビジュツカン</t>
    </rPh>
    <rPh sb="24" eb="27">
      <t>ドウブツエン</t>
    </rPh>
    <rPh sb="29" eb="32">
      <t>ニジョウジョウ</t>
    </rPh>
    <phoneticPr fontId="39"/>
  </si>
  <si>
    <t>令和2年度以降の年間入場者数の最高値</t>
    <rPh sb="0" eb="2">
      <t>レイワ</t>
    </rPh>
    <rPh sb="3" eb="5">
      <t>ネンド</t>
    </rPh>
    <rPh sb="5" eb="7">
      <t>イコウ</t>
    </rPh>
    <rPh sb="8" eb="10">
      <t>ネンカン</t>
    </rPh>
    <rPh sb="10" eb="13">
      <t>ニュウジョウシャ</t>
    </rPh>
    <rPh sb="13" eb="14">
      <t>スウ</t>
    </rPh>
    <rPh sb="15" eb="17">
      <t>サイコウ</t>
    </rPh>
    <rPh sb="17" eb="18">
      <t>チ</t>
    </rPh>
    <phoneticPr fontId="39"/>
  </si>
  <si>
    <t>Social Work / Art Conferenceホームページの閲覧数</t>
    <phoneticPr fontId="39"/>
  </si>
  <si>
    <t>文化芸術による共生社会実現に向けた取組に関する相談窓口となるホームページの閲覧数（令和2年度以降の累計）</t>
    <rPh sb="41" eb="43">
      <t>レイワ</t>
    </rPh>
    <rPh sb="44" eb="46">
      <t>ネンド</t>
    </rPh>
    <phoneticPr fontId="39"/>
  </si>
  <si>
    <t>累計閲覧数が令和2年度(ホームページ開設年度)の実績（996件）ベースで増えることを目標値として設定。</t>
    <rPh sb="0" eb="2">
      <t>ルイケイ</t>
    </rPh>
    <rPh sb="2" eb="4">
      <t>エツラン</t>
    </rPh>
    <rPh sb="4" eb="5">
      <t>スウ</t>
    </rPh>
    <rPh sb="20" eb="22">
      <t>ネンド</t>
    </rPh>
    <rPh sb="24" eb="26">
      <t>ジッセキ</t>
    </rPh>
    <rPh sb="30" eb="31">
      <t>ケン</t>
    </rPh>
    <rPh sb="36" eb="37">
      <t>フ</t>
    </rPh>
    <rPh sb="42" eb="45">
      <t>モクヒョウチ</t>
    </rPh>
    <rPh sb="48" eb="50">
      <t>セッテイ</t>
    </rPh>
    <phoneticPr fontId="39"/>
  </si>
  <si>
    <t>最新数値の目標値に対する達成度が
a：100％以上
b：90％以上～100％未満
c：80％以上～90％未満
d：70％以上～80％未満
e：70％未満</t>
    <phoneticPr fontId="39"/>
  </si>
  <si>
    <t>文化と経済の好循環の創出と京都・日本の文化の発信</t>
    <phoneticPr fontId="39"/>
  </si>
  <si>
    <t>文化芸術授業(ようこそアーティスト)参加生徒数の文化芸術に対する興味・関心を深めた割合</t>
    <phoneticPr fontId="39"/>
  </si>
  <si>
    <t>文化芸術による地域のまちづくり活動が行われていることを示す指標</t>
    <rPh sb="7" eb="9">
      <t>チイキ</t>
    </rPh>
    <rPh sb="15" eb="17">
      <t>カツドウ</t>
    </rPh>
    <rPh sb="18" eb="19">
      <t>オコナ</t>
    </rPh>
    <rPh sb="27" eb="28">
      <t>シメ</t>
    </rPh>
    <rPh sb="29" eb="31">
      <t>シヒョウ</t>
    </rPh>
    <phoneticPr fontId="39"/>
  </si>
  <si>
    <t>R2以降の最高値</t>
    <phoneticPr fontId="39"/>
  </si>
  <si>
    <t>令和2年度以降の最高値である目標値に対する達成度が
a：100％以上
b：90％以上～100％未満
c：80％以上～90%未満
d：70％以上～80%未満
e：70％未満</t>
    <rPh sb="0" eb="2">
      <t>レイワ</t>
    </rPh>
    <rPh sb="3" eb="5">
      <t>ネンド</t>
    </rPh>
    <rPh sb="5" eb="7">
      <t>イコウ</t>
    </rPh>
    <rPh sb="8" eb="10">
      <t>サイコウ</t>
    </rPh>
    <rPh sb="10" eb="11">
      <t>チ</t>
    </rPh>
    <rPh sb="14" eb="17">
      <t>モクヒョウチ</t>
    </rPh>
    <rPh sb="18" eb="19">
      <t>タイ</t>
    </rPh>
    <rPh sb="21" eb="23">
      <t>タッセイ</t>
    </rPh>
    <rPh sb="23" eb="24">
      <t>ド</t>
    </rPh>
    <rPh sb="32" eb="34">
      <t>イジョウ</t>
    </rPh>
    <rPh sb="40" eb="42">
      <t>イジョウ</t>
    </rPh>
    <rPh sb="47" eb="49">
      <t>ミマン</t>
    </rPh>
    <rPh sb="55" eb="57">
      <t>イジョウ</t>
    </rPh>
    <rPh sb="61" eb="63">
      <t>ミマン</t>
    </rPh>
    <rPh sb="68" eb="71">
      <t>パーセントイジョウ</t>
    </rPh>
    <rPh sb="75" eb="77">
      <t>ミマン</t>
    </rPh>
    <rPh sb="83" eb="85">
      <t>ミマン</t>
    </rPh>
    <phoneticPr fontId="39"/>
  </si>
  <si>
    <t>環境政策局</t>
    <phoneticPr fontId="39"/>
  </si>
  <si>
    <t>文化市民局</t>
    <rPh sb="0" eb="2">
      <t>ブンカ</t>
    </rPh>
    <rPh sb="2" eb="4">
      <t>シミン</t>
    </rPh>
    <rPh sb="4" eb="5">
      <t>キョク</t>
    </rPh>
    <phoneticPr fontId="39"/>
  </si>
  <si>
    <t>産業観光局</t>
    <rPh sb="0" eb="2">
      <t>サンギョウ</t>
    </rPh>
    <rPh sb="2" eb="5">
      <t>カンコウキョク</t>
    </rPh>
    <phoneticPr fontId="39"/>
  </si>
  <si>
    <t>総合企画局</t>
    <rPh sb="0" eb="2">
      <t>ソウゴウ</t>
    </rPh>
    <rPh sb="2" eb="4">
      <t>キカク</t>
    </rPh>
    <rPh sb="4" eb="5">
      <t>キョク</t>
    </rPh>
    <phoneticPr fontId="39"/>
  </si>
  <si>
    <t>子ども若者
はぐくみ局</t>
    <phoneticPr fontId="39"/>
  </si>
  <si>
    <t>保健福祉局</t>
    <rPh sb="0" eb="2">
      <t>ホケン</t>
    </rPh>
    <rPh sb="2" eb="4">
      <t>フクシ</t>
    </rPh>
    <rPh sb="4" eb="5">
      <t>キョク</t>
    </rPh>
    <phoneticPr fontId="39"/>
  </si>
  <si>
    <t>教育委員会</t>
    <rPh sb="0" eb="2">
      <t>キョウイク</t>
    </rPh>
    <rPh sb="2" eb="5">
      <t>イインカイ</t>
    </rPh>
    <phoneticPr fontId="39"/>
  </si>
  <si>
    <t>行財政局</t>
    <rPh sb="0" eb="1">
      <t>ギョウ</t>
    </rPh>
    <rPh sb="1" eb="3">
      <t>ザイセイ</t>
    </rPh>
    <rPh sb="3" eb="4">
      <t>キョク</t>
    </rPh>
    <phoneticPr fontId="39"/>
  </si>
  <si>
    <t>都市計画局</t>
    <rPh sb="0" eb="2">
      <t>トシ</t>
    </rPh>
    <rPh sb="2" eb="4">
      <t>ケイカク</t>
    </rPh>
    <rPh sb="4" eb="5">
      <t>キョク</t>
    </rPh>
    <phoneticPr fontId="39"/>
  </si>
  <si>
    <t>建設局
交通局</t>
    <rPh sb="0" eb="2">
      <t>ケンセツ</t>
    </rPh>
    <rPh sb="2" eb="3">
      <t>キョク</t>
    </rPh>
    <rPh sb="4" eb="7">
      <t>コウツウキョク</t>
    </rPh>
    <phoneticPr fontId="39"/>
  </si>
  <si>
    <t xml:space="preserve">
建設局
</t>
    <rPh sb="1" eb="3">
      <t>ケンセツ</t>
    </rPh>
    <rPh sb="3" eb="4">
      <t>キョク</t>
    </rPh>
    <phoneticPr fontId="39"/>
  </si>
  <si>
    <t>建設局</t>
    <rPh sb="0" eb="3">
      <t>ケンセツキョク</t>
    </rPh>
    <phoneticPr fontId="39"/>
  </si>
  <si>
    <t>消防局</t>
    <rPh sb="0" eb="2">
      <t>ショウボウ</t>
    </rPh>
    <rPh sb="2" eb="3">
      <t>キョク</t>
    </rPh>
    <phoneticPr fontId="39"/>
  </si>
  <si>
    <t>上下水道局</t>
    <rPh sb="0" eb="2">
      <t>ジョウゲ</t>
    </rPh>
    <rPh sb="2" eb="5">
      <t>スイドウキョク</t>
    </rPh>
    <phoneticPr fontId="39"/>
  </si>
  <si>
    <t>建設局</t>
    <rPh sb="0" eb="2">
      <t>ケンセツ</t>
    </rPh>
    <rPh sb="2" eb="3">
      <t>キョク</t>
    </rPh>
    <phoneticPr fontId="39"/>
  </si>
  <si>
    <t>環境に配慮した行動を実践する社会になってきている。</t>
  </si>
  <si>
    <t>様々な生き物が生息する良好な自然環境が保たれている。</t>
  </si>
  <si>
    <t>高齢者が支援や介護が必要になっても住み慣れた地域で最期まで自分らしい生活を送ることができている。</t>
  </si>
  <si>
    <t>感染症や食中毒などが発生した時も市民の安全と安心が確保されている。</t>
  </si>
  <si>
    <t>災害時に市民や観光客などが的確に避難行動などを起こすことができている。</t>
  </si>
  <si>
    <t>災害時も安心・安全に通行できる道路網が整備されている。</t>
  </si>
  <si>
    <t>文化財や京都らしい町並みを火災などから守る取組が市民ぐるみで行われている。</t>
  </si>
  <si>
    <t>上下水道は便利で市民の役に立っている。</t>
  </si>
  <si>
    <t>総合企画局</t>
    <phoneticPr fontId="39"/>
  </si>
  <si>
    <t>保健福祉局</t>
    <phoneticPr fontId="39"/>
  </si>
  <si>
    <t>行財政局</t>
    <phoneticPr fontId="39"/>
  </si>
  <si>
    <t>上下水道局</t>
    <rPh sb="0" eb="5">
      <t>ジョウゲスイドウキョク</t>
    </rPh>
    <phoneticPr fontId="39"/>
  </si>
  <si>
    <t>品格のある市街地景観の形成</t>
    <phoneticPr fontId="39"/>
  </si>
  <si>
    <t>歴史的な町並みや京町家等の保全・継承</t>
    <phoneticPr fontId="39"/>
  </si>
  <si>
    <t>優良デザイン促進制度の利用数</t>
    <phoneticPr fontId="39"/>
  </si>
  <si>
    <t>総合評価の判断理由</t>
    <phoneticPr fontId="39"/>
  </si>
  <si>
    <t>京都人権擁護委員協議会における人権相談取扱件数</t>
    <phoneticPr fontId="39"/>
  </si>
  <si>
    <t>※新型コロナウイルス感染症の影響を受けた令和２年度の状況を踏まえて客観指標の目標値を設定する必要があることから，客観指標評価は行わない。</t>
    <rPh sb="1" eb="3">
      <t>シンガタ</t>
    </rPh>
    <rPh sb="10" eb="13">
      <t>カンセンショウ</t>
    </rPh>
    <rPh sb="14" eb="16">
      <t>エイキョウ</t>
    </rPh>
    <rPh sb="17" eb="18">
      <t>ウ</t>
    </rPh>
    <rPh sb="33" eb="37">
      <t>キャッカンシヒョウ</t>
    </rPh>
    <rPh sb="56" eb="58">
      <t>キャッカン</t>
    </rPh>
    <rPh sb="58" eb="60">
      <t>シヒョウ</t>
    </rPh>
    <rPh sb="63" eb="64">
      <t>オコナ</t>
    </rPh>
    <phoneticPr fontId="39"/>
  </si>
  <si>
    <t>関連する分野別計画等</t>
    <rPh sb="0" eb="2">
      <t>カンレン</t>
    </rPh>
    <rPh sb="4" eb="6">
      <t>ブンヤ</t>
    </rPh>
    <rPh sb="6" eb="7">
      <t>ベツ</t>
    </rPh>
    <rPh sb="7" eb="9">
      <t>ケイカク</t>
    </rPh>
    <rPh sb="9" eb="10">
      <t>トウ</t>
    </rPh>
    <phoneticPr fontId="39"/>
  </si>
  <si>
    <t>令和元年度(指標設定時点)以降で最も高い数値</t>
    <rPh sb="2" eb="3">
      <t>モト</t>
    </rPh>
    <phoneticPr fontId="39"/>
  </si>
  <si>
    <t>住宅室住宅政策課</t>
    <rPh sb="0" eb="2">
      <t>ジュウタク</t>
    </rPh>
    <rPh sb="2" eb="3">
      <t>シツ</t>
    </rPh>
    <phoneticPr fontId="39"/>
  </si>
  <si>
    <t xml:space="preserve">景観・まちづくりセンタ－における過去10年間の年間相談件数の平均値と交流促進・まちづくりプラザにおける過去の年間相談件数の平均値の合計値とする。
</t>
    <rPh sb="0" eb="2">
      <t>ケイカン</t>
    </rPh>
    <rPh sb="23" eb="25">
      <t>ネンカン</t>
    </rPh>
    <rPh sb="25" eb="27">
      <t>ソウダン</t>
    </rPh>
    <rPh sb="51" eb="53">
      <t>カコ</t>
    </rPh>
    <rPh sb="54" eb="56">
      <t>ネンカン</t>
    </rPh>
    <rPh sb="56" eb="60">
      <t>ソウダンケンスウ</t>
    </rPh>
    <rPh sb="61" eb="64">
      <t>ヘイキンチ</t>
    </rPh>
    <rPh sb="65" eb="67">
      <t>ゴウケイ</t>
    </rPh>
    <rPh sb="67" eb="68">
      <t>チ</t>
    </rPh>
    <phoneticPr fontId="39"/>
  </si>
  <si>
    <t>過去5年間の目標値を継続する。</t>
    <phoneticPr fontId="39"/>
  </si>
  <si>
    <t>住宅室住宅政策課</t>
    <rPh sb="0" eb="2">
      <t>ジュウタク</t>
    </rPh>
    <rPh sb="2" eb="3">
      <t>シツ</t>
    </rPh>
    <rPh sb="3" eb="5">
      <t>ジュウタク</t>
    </rPh>
    <rPh sb="5" eb="7">
      <t>セイサク</t>
    </rPh>
    <rPh sb="7" eb="8">
      <t>カ</t>
    </rPh>
    <phoneticPr fontId="39"/>
  </si>
  <si>
    <t>景観・まちづくりセンタ－における過去10年間の年間相談件数の平均値と交流促進・まちづくりプラザにおける過去の年間相談件数の平均値の合計値とする。</t>
    <phoneticPr fontId="39"/>
  </si>
  <si>
    <t>2302-1</t>
  </si>
  <si>
    <t>2302-2</t>
  </si>
  <si>
    <t>産業観光局</t>
    <rPh sb="0" eb="5">
      <t>サンギョウカンコウキョク</t>
    </rPh>
    <phoneticPr fontId="39"/>
  </si>
  <si>
    <t>客観指標</t>
    <rPh sb="0" eb="4">
      <t>キャッカンシヒョウ</t>
    </rPh>
    <phoneticPr fontId="39"/>
  </si>
  <si>
    <t>交通局</t>
    <rPh sb="0" eb="3">
      <t>コウツウキョク</t>
    </rPh>
    <phoneticPr fontId="39"/>
  </si>
  <si>
    <t>まち再生・創造推進室</t>
    <phoneticPr fontId="39"/>
  </si>
  <si>
    <t>建築指導課</t>
    <phoneticPr fontId="39"/>
  </si>
  <si>
    <t>建築指導部</t>
    <rPh sb="4" eb="5">
      <t>ブ</t>
    </rPh>
    <phoneticPr fontId="39"/>
  </si>
  <si>
    <t>建築安全推進課</t>
    <phoneticPr fontId="39"/>
  </si>
  <si>
    <t>エネルギー消費量削減率</t>
    <phoneticPr fontId="39"/>
  </si>
  <si>
    <t>家庭部門における温室効果ガス排出量削減率</t>
    <phoneticPr fontId="39"/>
  </si>
  <si>
    <t>地球温暖化対策室</t>
    <rPh sb="0" eb="2">
      <t>チキュウ</t>
    </rPh>
    <rPh sb="2" eb="5">
      <t>オンダンカ</t>
    </rPh>
    <rPh sb="5" eb="7">
      <t>タイサク</t>
    </rPh>
    <rPh sb="7" eb="8">
      <t>シツ</t>
    </rPh>
    <phoneticPr fontId="39"/>
  </si>
  <si>
    <t>環境企画部</t>
    <rPh sb="0" eb="2">
      <t>カンキョウ</t>
    </rPh>
    <rPh sb="2" eb="4">
      <t>キカク</t>
    </rPh>
    <rPh sb="4" eb="5">
      <t>ブ</t>
    </rPh>
    <phoneticPr fontId="39"/>
  </si>
  <si>
    <t>循環型社会推進部</t>
    <rPh sb="0" eb="7">
      <t>ジュンカンガタシャカイスイシン</t>
    </rPh>
    <rPh sb="7" eb="8">
      <t>ブ</t>
    </rPh>
    <phoneticPr fontId="39"/>
  </si>
  <si>
    <t>分野別計画等の方針に基づき，引き続き施策の取組を進めていく。</t>
  </si>
  <si>
    <t>京都市地球温暖化対策計画
https://www.city.kyoto.lg.jp/kankyo/cmsfiles/contents/0000000/328/keikaku2021-2030.pdf</t>
    <phoneticPr fontId="39"/>
  </si>
  <si>
    <t>京・資源めぐるプラン
（京都市循環型社会推進基本計画）
https://www.city.kyoto.lg.jp/kankyo/cmsfiles/contents/0000282/282382/honsatsu.pdf</t>
    <phoneticPr fontId="39"/>
  </si>
  <si>
    <t>新型コロナウイルス感染症防止の観点から，環境学習施設を一時閉館し，集合型の環境教育・学習プログラム（イベント）を中止したため参加者数が減少し，d評価になったと考えられる。</t>
    <rPh sb="0" eb="2">
      <t>シンガタ</t>
    </rPh>
    <rPh sb="9" eb="12">
      <t>カンセンショウ</t>
    </rPh>
    <rPh sb="12" eb="14">
      <t>ボウシ</t>
    </rPh>
    <rPh sb="15" eb="17">
      <t>カンテン</t>
    </rPh>
    <rPh sb="20" eb="22">
      <t>カンキョウ</t>
    </rPh>
    <rPh sb="22" eb="24">
      <t>ガクシュウ</t>
    </rPh>
    <rPh sb="24" eb="26">
      <t>シセツ</t>
    </rPh>
    <rPh sb="27" eb="29">
      <t>イチジ</t>
    </rPh>
    <rPh sb="29" eb="31">
      <t>ヘイカン</t>
    </rPh>
    <rPh sb="33" eb="36">
      <t>シュウゴウガタ</t>
    </rPh>
    <rPh sb="37" eb="39">
      <t>カンキョウ</t>
    </rPh>
    <rPh sb="39" eb="41">
      <t>キョウイク</t>
    </rPh>
    <rPh sb="42" eb="44">
      <t>ガクシュウ</t>
    </rPh>
    <rPh sb="56" eb="58">
      <t>チュウシ</t>
    </rPh>
    <rPh sb="62" eb="65">
      <t>サンカシャ</t>
    </rPh>
    <rPh sb="65" eb="66">
      <t>スウ</t>
    </rPh>
    <rPh sb="67" eb="69">
      <t>ゲンショウ</t>
    </rPh>
    <rPh sb="72" eb="74">
      <t>ヒョウカ</t>
    </rPh>
    <rPh sb="79" eb="80">
      <t>カンガ</t>
    </rPh>
    <phoneticPr fontId="39"/>
  </si>
  <si>
    <t xml:space="preserve">新型コロナウイルス感染症防止の観点から，環境学習施設を一時閉館し，環境教育・学習プログラム（イベント）を中止するなど，環境学習の機会が減少したため，c評価になったと考えられる。 </t>
    <rPh sb="67" eb="69">
      <t>ゲンショウ</t>
    </rPh>
    <phoneticPr fontId="39"/>
  </si>
  <si>
    <t xml:space="preserve">
京都市環境教育・学習基本指針
https://www.city.kyoto.lg.jp/kankyo/cmsfiles/contents/0000217/217019/sisinn.pdf</t>
    <rPh sb="1" eb="4">
      <t>キョウトシ</t>
    </rPh>
    <rPh sb="4" eb="6">
      <t>カンキョウ</t>
    </rPh>
    <rPh sb="6" eb="8">
      <t>キョウイク</t>
    </rPh>
    <rPh sb="9" eb="11">
      <t>ガクシュウ</t>
    </rPh>
    <rPh sb="11" eb="13">
      <t>キホン</t>
    </rPh>
    <rPh sb="13" eb="15">
      <t>シシン</t>
    </rPh>
    <phoneticPr fontId="39"/>
  </si>
  <si>
    <t>温室効果ガス排出量削減率</t>
    <phoneticPr fontId="39"/>
  </si>
  <si>
    <t>ごみ焼却量の削減量</t>
    <phoneticPr fontId="39"/>
  </si>
  <si>
    <t>　２０５０年までの二酸化炭素排出量「正味ゼロ」等の目標達成を目指しており，効果測定に客観指標の数値が直結するため，客観指標評価を重視する。</t>
    <phoneticPr fontId="39"/>
  </si>
  <si>
    <t>　市民・事業者の皆様による節電をはじめとする省エネルギーの取組，太陽光発電等の再生可能エネルギーの導入拡大により，温室効果ガス排出量，エネルギー消費量共に前年度から削減が進み，ごみ量についても着実に減少したことからａ評価となったと考えられる。</t>
    <rPh sb="77" eb="78">
      <t>マエ</t>
    </rPh>
    <rPh sb="85" eb="86">
      <t>スス</t>
    </rPh>
    <rPh sb="90" eb="91">
      <t>リョウ</t>
    </rPh>
    <rPh sb="96" eb="98">
      <t>チャクジツ</t>
    </rPh>
    <rPh sb="99" eb="101">
      <t>ゲンショウ</t>
    </rPh>
    <rPh sb="115" eb="116">
      <t>カンガ</t>
    </rPh>
    <phoneticPr fontId="39"/>
  </si>
  <si>
    <t>　「マイバッグの利用やごみの分別・リサイクルの徹底など，ごみの出ないくらしと事業活動が広がっている。」という生活実感がｂ評価となっていることをはじめ，全体的に高い評価となっていることから，施策の周知が行き渡っており，またその効果が市民の実感にも表れていると考えられる。</t>
    <rPh sb="54" eb="56">
      <t>セイカツ</t>
    </rPh>
    <rPh sb="56" eb="58">
      <t>ジッカン</t>
    </rPh>
    <rPh sb="60" eb="62">
      <t>ヒョウカ</t>
    </rPh>
    <rPh sb="75" eb="78">
      <t>ゼンタイテキ</t>
    </rPh>
    <rPh sb="79" eb="80">
      <t>タカ</t>
    </rPh>
    <rPh sb="81" eb="83">
      <t>ヒョウカ</t>
    </rPh>
    <rPh sb="94" eb="96">
      <t>セサク</t>
    </rPh>
    <rPh sb="97" eb="99">
      <t>シュウチ</t>
    </rPh>
    <rPh sb="100" eb="101">
      <t>イ</t>
    </rPh>
    <rPh sb="102" eb="103">
      <t>ワタ</t>
    </rPh>
    <rPh sb="112" eb="114">
      <t>コウカ</t>
    </rPh>
    <rPh sb="115" eb="117">
      <t>シミン</t>
    </rPh>
    <rPh sb="118" eb="120">
      <t>ジッカン</t>
    </rPh>
    <rPh sb="122" eb="123">
      <t>アラワ</t>
    </rPh>
    <rPh sb="128" eb="129">
      <t>カンガ</t>
    </rPh>
    <phoneticPr fontId="39"/>
  </si>
  <si>
    <t>　防災情報・災害時の情報等を市民が受け取りやすい環境となっているか，市民一人一人の地域防災の意識が高まっているかなど，施策に係る市民の意識や生活実感が重要な分野であることから，市民生活実感評価を重視する。</t>
    <phoneticPr fontId="39"/>
  </si>
  <si>
    <t>　政策の指標である「自然災害による死傷者数」はｂ評価であるものの，新型コロナウイルス感染症の感染拡大により各防災訓練の開催を見合わせたことで，施策の指標である「京都市総合防災訓練及び各区総合防災訓練への参加人数」の評価が低くとどまったことなどから，ｃ評価となっている。</t>
    <rPh sb="1" eb="3">
      <t>セイサク</t>
    </rPh>
    <rPh sb="4" eb="6">
      <t>シヒョウ</t>
    </rPh>
    <rPh sb="33" eb="35">
      <t>シンガタ</t>
    </rPh>
    <rPh sb="42" eb="45">
      <t>カンセンショウ</t>
    </rPh>
    <rPh sb="74" eb="76">
      <t>シヒョウ</t>
    </rPh>
    <phoneticPr fontId="39"/>
  </si>
  <si>
    <t>　平時及び危機発生時における災害情報等の発信を積極的に進めているものの，「高齢者や障害のある人，子ども，外国籍の人なども災害時にスムーズに避難できる。」がｄ評価となっており，高齢者や障害のある人，子ども，外国人等の要配慮者をはじめとする市民に対して，それらの取組が生活実感に繋がっていないことなどから，ｃ評価となったと考えられる。</t>
    <rPh sb="3" eb="4">
      <t>オヨ</t>
    </rPh>
    <rPh sb="78" eb="80">
      <t>ヒョウカ</t>
    </rPh>
    <rPh sb="121" eb="122">
      <t>タイ</t>
    </rPh>
    <rPh sb="132" eb="134">
      <t>セイカツ</t>
    </rPh>
    <rPh sb="134" eb="136">
      <t>ジッカン</t>
    </rPh>
    <rPh sb="159" eb="160">
      <t>カンガ</t>
    </rPh>
    <phoneticPr fontId="39"/>
  </si>
  <si>
    <t>　客観指標評価と市民生活実感評価が共にｃ評価となったことから，総合評価結果はＣ評価となった。今後は，新型コロナウイルス感染症対策本部の運営をはじめ，コロナ対策を取り入れた総合防災訓練や避難所運営訓練の実施，マイタイムラインの普及，リニューアルした京都市防災ポータルサイトを活用した防災・危機管理情報の効果的な発信等を着実に進め，基本方針にある都市のレジリエンスの向上や危機にしなやかに強く対応できるまちの実現を目指していく。</t>
    <rPh sb="46" eb="48">
      <t>コンゴ</t>
    </rPh>
    <rPh sb="50" eb="52">
      <t>シンガタ</t>
    </rPh>
    <rPh sb="59" eb="62">
      <t>カンセンショウ</t>
    </rPh>
    <rPh sb="62" eb="64">
      <t>タイサク</t>
    </rPh>
    <rPh sb="64" eb="66">
      <t>ホンブ</t>
    </rPh>
    <rPh sb="67" eb="69">
      <t>ウンエイ</t>
    </rPh>
    <rPh sb="92" eb="95">
      <t>ヒナンショ</t>
    </rPh>
    <rPh sb="95" eb="97">
      <t>ウンエイ</t>
    </rPh>
    <rPh sb="97" eb="99">
      <t>クンレン</t>
    </rPh>
    <rPh sb="112" eb="114">
      <t>フキュウ</t>
    </rPh>
    <rPh sb="156" eb="157">
      <t>トウ</t>
    </rPh>
    <rPh sb="158" eb="160">
      <t>チャクジツ</t>
    </rPh>
    <rPh sb="161" eb="162">
      <t>スス</t>
    </rPh>
    <phoneticPr fontId="39"/>
  </si>
  <si>
    <t>本市の災害対応力を示す指標</t>
    <phoneticPr fontId="39"/>
  </si>
  <si>
    <t>最新数値が
a：0人
b：1人以上～15人以下
c：16人以上～30人以下
d：31人以上～45人以下
e：46人以上</t>
    <phoneticPr fontId="39"/>
  </si>
  <si>
    <t>自然災害等の発生時に支援が必要な人への避難支援体制の整備</t>
    <phoneticPr fontId="39"/>
  </si>
  <si>
    <t>防災危機
管理室</t>
    <rPh sb="0" eb="2">
      <t>ボウサイ</t>
    </rPh>
    <rPh sb="2" eb="4">
      <t>キキ</t>
    </rPh>
    <rPh sb="5" eb="7">
      <t>カンリ</t>
    </rPh>
    <rPh sb="7" eb="8">
      <t>シツ</t>
    </rPh>
    <phoneticPr fontId="39"/>
  </si>
  <si>
    <t>新型コロナウイルス感染拡大防止の観点から，京都市総合防災訓練及び多くの行政区で区総合防災訓練を中止したため，参加人数が大幅に減少したことが原因と考えられる。</t>
    <rPh sb="0" eb="2">
      <t>シンガタ</t>
    </rPh>
    <rPh sb="9" eb="11">
      <t>カンセン</t>
    </rPh>
    <rPh sb="11" eb="13">
      <t>カクダイ</t>
    </rPh>
    <rPh sb="13" eb="15">
      <t>ボウシ</t>
    </rPh>
    <rPh sb="16" eb="18">
      <t>カンテン</t>
    </rPh>
    <rPh sb="21" eb="24">
      <t>キョウトシ</t>
    </rPh>
    <rPh sb="24" eb="26">
      <t>ソウゴウ</t>
    </rPh>
    <rPh sb="26" eb="28">
      <t>ボウサイ</t>
    </rPh>
    <rPh sb="28" eb="30">
      <t>クンレン</t>
    </rPh>
    <rPh sb="30" eb="31">
      <t>オヨ</t>
    </rPh>
    <rPh sb="32" eb="33">
      <t>オオ</t>
    </rPh>
    <rPh sb="35" eb="38">
      <t>ギョウセイク</t>
    </rPh>
    <rPh sb="39" eb="40">
      <t>ク</t>
    </rPh>
    <rPh sb="40" eb="42">
      <t>ソウゴウ</t>
    </rPh>
    <rPh sb="42" eb="44">
      <t>ボウサイ</t>
    </rPh>
    <rPh sb="44" eb="46">
      <t>クンレン</t>
    </rPh>
    <rPh sb="47" eb="49">
      <t>チュウシ</t>
    </rPh>
    <rPh sb="54" eb="56">
      <t>サンカ</t>
    </rPh>
    <rPh sb="56" eb="58">
      <t>ニンズウ</t>
    </rPh>
    <rPh sb="59" eb="61">
      <t>オオハバ</t>
    </rPh>
    <rPh sb="62" eb="64">
      <t>ゲンショウ</t>
    </rPh>
    <rPh sb="69" eb="71">
      <t>ゲンイン</t>
    </rPh>
    <rPh sb="72" eb="73">
      <t>カンガ</t>
    </rPh>
    <phoneticPr fontId="39"/>
  </si>
  <si>
    <t>自治会・町内会と行政等が連携して実施している防災に関する取組が十分に浸透していないことが原因と考えられる。</t>
    <rPh sb="12" eb="14">
      <t>レンケイ</t>
    </rPh>
    <rPh sb="16" eb="18">
      <t>ジッシ</t>
    </rPh>
    <rPh sb="22" eb="24">
      <t>ボウサイ</t>
    </rPh>
    <rPh sb="25" eb="26">
      <t>カン</t>
    </rPh>
    <rPh sb="28" eb="30">
      <t>トリクミ</t>
    </rPh>
    <rPh sb="31" eb="33">
      <t>ジュウブン</t>
    </rPh>
    <rPh sb="34" eb="36">
      <t>シントウ</t>
    </rPh>
    <rPh sb="44" eb="46">
      <t>ゲンイン</t>
    </rPh>
    <rPh sb="47" eb="48">
      <t>カンガ</t>
    </rPh>
    <phoneticPr fontId="39"/>
  </si>
  <si>
    <t>分野別計画等の方針に基づき，引き続き施策の取組を進めていく。</t>
    <phoneticPr fontId="39"/>
  </si>
  <si>
    <t>地域防災計画
https://www.bousai.city.kyoto.lg.jp/0000000148.html</t>
    <rPh sb="0" eb="2">
      <t>チイキ</t>
    </rPh>
    <rPh sb="2" eb="4">
      <t>ボウサイ</t>
    </rPh>
    <rPh sb="4" eb="6">
      <t>ケイカク</t>
    </rPh>
    <phoneticPr fontId="39"/>
  </si>
  <si>
    <t>様々な手段で周知している避難に関する情報が，住民の適切な避難行動に結びついていないことが原因と考えられる。</t>
    <rPh sb="0" eb="2">
      <t>サマザマ</t>
    </rPh>
    <rPh sb="3" eb="5">
      <t>シュダン</t>
    </rPh>
    <rPh sb="6" eb="8">
      <t>シュウチ</t>
    </rPh>
    <rPh sb="12" eb="14">
      <t>ヒナン</t>
    </rPh>
    <rPh sb="15" eb="16">
      <t>カン</t>
    </rPh>
    <rPh sb="18" eb="20">
      <t>ジョウホウ</t>
    </rPh>
    <rPh sb="22" eb="24">
      <t>ジュウミン</t>
    </rPh>
    <rPh sb="25" eb="27">
      <t>テキセツ</t>
    </rPh>
    <rPh sb="28" eb="30">
      <t>ヒナン</t>
    </rPh>
    <rPh sb="30" eb="32">
      <t>コウドウ</t>
    </rPh>
    <rPh sb="33" eb="34">
      <t>ムス</t>
    </rPh>
    <rPh sb="44" eb="46">
      <t>ゲンイン</t>
    </rPh>
    <rPh sb="47" eb="48">
      <t>カンガ</t>
    </rPh>
    <phoneticPr fontId="39"/>
  </si>
  <si>
    <t>９割を超える要配慮者利用施設で避難確保計画の策定まで完了したが，多くの施設において同計画に基づく訓練の実施にまで至らなかったことが原因と考えられる。</t>
    <rPh sb="1" eb="2">
      <t>ワリ</t>
    </rPh>
    <rPh sb="3" eb="4">
      <t>コ</t>
    </rPh>
    <rPh sb="6" eb="7">
      <t>ヨウ</t>
    </rPh>
    <rPh sb="7" eb="9">
      <t>ハイリョ</t>
    </rPh>
    <rPh sb="9" eb="10">
      <t>シャ</t>
    </rPh>
    <rPh sb="10" eb="12">
      <t>リヨウ</t>
    </rPh>
    <rPh sb="12" eb="14">
      <t>シセツ</t>
    </rPh>
    <rPh sb="15" eb="17">
      <t>ヒナン</t>
    </rPh>
    <rPh sb="17" eb="19">
      <t>カクホ</t>
    </rPh>
    <rPh sb="19" eb="21">
      <t>ケイカク</t>
    </rPh>
    <rPh sb="22" eb="24">
      <t>サクテイ</t>
    </rPh>
    <rPh sb="26" eb="28">
      <t>カンリョウ</t>
    </rPh>
    <rPh sb="32" eb="33">
      <t>オオ</t>
    </rPh>
    <rPh sb="35" eb="37">
      <t>シセツ</t>
    </rPh>
    <rPh sb="41" eb="42">
      <t>ドウ</t>
    </rPh>
    <rPh sb="42" eb="44">
      <t>ケイカク</t>
    </rPh>
    <rPh sb="45" eb="46">
      <t>モト</t>
    </rPh>
    <rPh sb="48" eb="50">
      <t>クンレン</t>
    </rPh>
    <rPh sb="51" eb="53">
      <t>ジッシ</t>
    </rPh>
    <rPh sb="56" eb="57">
      <t>イタ</t>
    </rPh>
    <rPh sb="65" eb="67">
      <t>ゲンイン</t>
    </rPh>
    <rPh sb="68" eb="69">
      <t>カンガ</t>
    </rPh>
    <phoneticPr fontId="39"/>
  </si>
  <si>
    <t>自然災害の発生時における支援が必要な人に限定される施策であり，効果が市民の生活実感に反映されにくいことが原因と考えられる。</t>
    <rPh sb="52" eb="54">
      <t>ゲンイン</t>
    </rPh>
    <rPh sb="55" eb="56">
      <t>カンガ</t>
    </rPh>
    <phoneticPr fontId="39"/>
  </si>
  <si>
    <t>学区の第２，第３避難所での訓練の実施が少ないことが原因と考えられる。</t>
    <rPh sb="0" eb="2">
      <t>ガック</t>
    </rPh>
    <rPh sb="3" eb="4">
      <t>ダイ</t>
    </rPh>
    <rPh sb="6" eb="7">
      <t>ダイ</t>
    </rPh>
    <rPh sb="8" eb="11">
      <t>ヒナンショ</t>
    </rPh>
    <rPh sb="13" eb="15">
      <t>クンレン</t>
    </rPh>
    <rPh sb="16" eb="18">
      <t>ジッシ</t>
    </rPh>
    <rPh sb="19" eb="20">
      <t>スク</t>
    </rPh>
    <rPh sb="25" eb="27">
      <t>ゲンイン</t>
    </rPh>
    <rPh sb="28" eb="29">
      <t>カンガ</t>
    </rPh>
    <phoneticPr fontId="39"/>
  </si>
  <si>
    <t>災害の恐さや防災対策の必要性が，まだまだ十分に浸透していないことが原因と考えられる。</t>
    <rPh sb="0" eb="2">
      <t>サイガイ</t>
    </rPh>
    <rPh sb="3" eb="4">
      <t>コワ</t>
    </rPh>
    <rPh sb="6" eb="8">
      <t>ボウサイ</t>
    </rPh>
    <rPh sb="8" eb="10">
      <t>タイサク</t>
    </rPh>
    <rPh sb="11" eb="14">
      <t>ヒツヨウセイ</t>
    </rPh>
    <rPh sb="20" eb="22">
      <t>ジュウブン</t>
    </rPh>
    <rPh sb="23" eb="25">
      <t>シントウ</t>
    </rPh>
    <rPh sb="33" eb="35">
      <t>ゲンイン</t>
    </rPh>
    <rPh sb="36" eb="37">
      <t>カンガ</t>
    </rPh>
    <phoneticPr fontId="39"/>
  </si>
  <si>
    <t>要配慮者利用施設における災害対応力を示す指標</t>
    <phoneticPr fontId="39"/>
  </si>
  <si>
    <t>高度外国人材の人数</t>
    <rPh sb="1" eb="3">
      <t>ニンズウ</t>
    </rPh>
    <phoneticPr fontId="39"/>
  </si>
  <si>
    <t>人</t>
    <rPh sb="0" eb="1">
      <t>ヒト</t>
    </rPh>
    <phoneticPr fontId="39"/>
  </si>
  <si>
    <t>大学のまち京都・学生のまち京都推進計画
https://www.city.kyoto.lg.jp/digitalbook/book_cmsfiles/658/book.html</t>
    <phoneticPr fontId="39"/>
  </si>
  <si>
    <t>新型コロナウイルス感染症の影響で「まちづくりや活動社会貢献をはじめとする未来の京都づくりにつながる活動を行う学生」の指標の数値が伸び悩んだため，e評価となった。</t>
    <phoneticPr fontId="39"/>
  </si>
  <si>
    <t>当該施策については，対象者が一定限定されており，普段施策に触れることが無い市民には実感しにくいため，c評価となったと考えられる。</t>
    <phoneticPr fontId="39"/>
  </si>
  <si>
    <t>学生の進路・社会進出の支援の取組は，市民に実感されにくいものであるため市民生活実感評価には反映され辛い。</t>
    <phoneticPr fontId="39"/>
  </si>
  <si>
    <t>「「大学のまち京都・学生のまち京都」の中高生等への魅力発信を表す」指標の数値が伸び悩んだため，e評価となった。対象者への更なる周知を図る必要がある。</t>
    <phoneticPr fontId="39"/>
  </si>
  <si>
    <t>観光MICE推進室</t>
    <phoneticPr fontId="39"/>
  </si>
  <si>
    <t>京都市国際都市ビジョン
https://www.city.kyoto.lg.jp/sogo/cmsfiles/contents/0000283/283160/vision_jp.pdf</t>
    <rPh sb="0" eb="3">
      <t>キョウトシ</t>
    </rPh>
    <rPh sb="3" eb="5">
      <t>コクサイ</t>
    </rPh>
    <rPh sb="5" eb="7">
      <t>トシ</t>
    </rPh>
    <phoneticPr fontId="39"/>
  </si>
  <si>
    <t>新型コロナウイルス感染症の影響などによる，外国籍市民の減少や多文化共生に寄与する催し等の縮小・中止などに伴い，異文化理解を深める機会が例年に比べて減少したことなどが，C評価となった原因として考えられる。</t>
    <rPh sb="0" eb="2">
      <t>シンガタ</t>
    </rPh>
    <rPh sb="9" eb="12">
      <t>カンセンショウ</t>
    </rPh>
    <rPh sb="13" eb="15">
      <t>エイキョウ</t>
    </rPh>
    <rPh sb="21" eb="24">
      <t>ガイコクセキ</t>
    </rPh>
    <rPh sb="24" eb="26">
      <t>シミン</t>
    </rPh>
    <rPh sb="27" eb="29">
      <t>ゲンショウ</t>
    </rPh>
    <rPh sb="30" eb="35">
      <t>タブンカキョウセイ</t>
    </rPh>
    <rPh sb="36" eb="38">
      <t>キヨ</t>
    </rPh>
    <rPh sb="40" eb="41">
      <t>モヨオ</t>
    </rPh>
    <rPh sb="42" eb="43">
      <t>トウ</t>
    </rPh>
    <rPh sb="44" eb="46">
      <t>シュクショウ</t>
    </rPh>
    <rPh sb="47" eb="49">
      <t>チュウシ</t>
    </rPh>
    <rPh sb="52" eb="53">
      <t>トモナ</t>
    </rPh>
    <rPh sb="55" eb="58">
      <t>イブンカ</t>
    </rPh>
    <rPh sb="58" eb="60">
      <t>リカイ</t>
    </rPh>
    <rPh sb="61" eb="62">
      <t>フカ</t>
    </rPh>
    <rPh sb="64" eb="66">
      <t>キカイ</t>
    </rPh>
    <rPh sb="67" eb="69">
      <t>レイネン</t>
    </rPh>
    <rPh sb="70" eb="71">
      <t>クラ</t>
    </rPh>
    <rPh sb="73" eb="75">
      <t>ゲンショウ</t>
    </rPh>
    <rPh sb="84" eb="86">
      <t>ヒョウカ</t>
    </rPh>
    <rPh sb="90" eb="92">
      <t>ゲンイン</t>
    </rPh>
    <rPh sb="95" eb="96">
      <t>カンガ</t>
    </rPh>
    <phoneticPr fontId="39"/>
  </si>
  <si>
    <t>　政策の指標である「市内の学生数が全国の学生数に占める割合」について，少子化が進む中であっても現状を維持でき，高評価となったこと，施策の「大学との連携による京都の経済・文化・地域の活性化」などで高評価が得られたことから，ａ評価となった。</t>
    <rPh sb="1" eb="3">
      <t>セイサク</t>
    </rPh>
    <rPh sb="4" eb="6">
      <t>シヒョウ</t>
    </rPh>
    <rPh sb="10" eb="12">
      <t>シナイ</t>
    </rPh>
    <rPh sb="13" eb="16">
      <t>ガクセイスウ</t>
    </rPh>
    <rPh sb="17" eb="19">
      <t>ゼンコク</t>
    </rPh>
    <rPh sb="20" eb="23">
      <t>ガクセイスウ</t>
    </rPh>
    <rPh sb="24" eb="25">
      <t>シ</t>
    </rPh>
    <rPh sb="27" eb="29">
      <t>ワリアイ</t>
    </rPh>
    <rPh sb="35" eb="38">
      <t>ショウシカ</t>
    </rPh>
    <rPh sb="39" eb="40">
      <t>スス</t>
    </rPh>
    <rPh sb="41" eb="42">
      <t>ナカ</t>
    </rPh>
    <rPh sb="47" eb="49">
      <t>ゲンジョウ</t>
    </rPh>
    <rPh sb="50" eb="52">
      <t>イジ</t>
    </rPh>
    <rPh sb="55" eb="58">
      <t>コウヒョウカ</t>
    </rPh>
    <rPh sb="65" eb="67">
      <t>シサク</t>
    </rPh>
    <rPh sb="69" eb="71">
      <t>ダイガク</t>
    </rPh>
    <rPh sb="73" eb="75">
      <t>レンケイ</t>
    </rPh>
    <rPh sb="78" eb="80">
      <t>キョウト</t>
    </rPh>
    <rPh sb="81" eb="83">
      <t>ケイザイ</t>
    </rPh>
    <rPh sb="84" eb="86">
      <t>ブンカ</t>
    </rPh>
    <rPh sb="87" eb="89">
      <t>チイキ</t>
    </rPh>
    <rPh sb="90" eb="93">
      <t>カッセイカ</t>
    </rPh>
    <rPh sb="97" eb="100">
      <t>コウヒョウカ</t>
    </rPh>
    <rPh sb="101" eb="102">
      <t>エ</t>
    </rPh>
    <rPh sb="111" eb="113">
      <t>ヒョウカ</t>
    </rPh>
    <phoneticPr fontId="39"/>
  </si>
  <si>
    <t>　学生の地域での活躍や，卒業後の市内企業への就職についての生活実感はｃ評価であるものの，「大学のまち」として国内外から様々な学生が集まっていることや，学びの環境が充実していることは高い評価を得ており，全体としてはｂ評価になっていることから，施策の効果が一定，市民実感に表れていると考えられる。</t>
    <rPh sb="1" eb="3">
      <t>ガクセイ</t>
    </rPh>
    <rPh sb="4" eb="6">
      <t>チイキ</t>
    </rPh>
    <rPh sb="8" eb="10">
      <t>カツヤク</t>
    </rPh>
    <rPh sb="12" eb="15">
      <t>ソツギョウゴ</t>
    </rPh>
    <rPh sb="16" eb="18">
      <t>シナイ</t>
    </rPh>
    <rPh sb="18" eb="20">
      <t>キギョウ</t>
    </rPh>
    <rPh sb="22" eb="24">
      <t>シュウショク</t>
    </rPh>
    <rPh sb="29" eb="31">
      <t>セイカツ</t>
    </rPh>
    <rPh sb="35" eb="37">
      <t>ヒョウカ</t>
    </rPh>
    <rPh sb="45" eb="47">
      <t>ダイガク</t>
    </rPh>
    <rPh sb="54" eb="57">
      <t>コクナイガイ</t>
    </rPh>
    <rPh sb="59" eb="61">
      <t>サマザマ</t>
    </rPh>
    <rPh sb="62" eb="64">
      <t>ガクセイ</t>
    </rPh>
    <rPh sb="65" eb="66">
      <t>アツ</t>
    </rPh>
    <rPh sb="75" eb="76">
      <t>マナ</t>
    </rPh>
    <rPh sb="78" eb="80">
      <t>カンキョウ</t>
    </rPh>
    <rPh sb="81" eb="83">
      <t>ジュウジツ</t>
    </rPh>
    <rPh sb="90" eb="91">
      <t>タカ</t>
    </rPh>
    <rPh sb="92" eb="94">
      <t>ヒョウカ</t>
    </rPh>
    <rPh sb="95" eb="96">
      <t>エ</t>
    </rPh>
    <rPh sb="100" eb="102">
      <t>ゼンタイ</t>
    </rPh>
    <rPh sb="107" eb="109">
      <t>ヒョウカ</t>
    </rPh>
    <rPh sb="120" eb="122">
      <t>シサク</t>
    </rPh>
    <rPh sb="123" eb="125">
      <t>コウカ</t>
    </rPh>
    <rPh sb="126" eb="128">
      <t>イッテイ</t>
    </rPh>
    <rPh sb="129" eb="131">
      <t>シミン</t>
    </rPh>
    <rPh sb="131" eb="133">
      <t>ジッカン</t>
    </rPh>
    <rPh sb="134" eb="135">
      <t>アラワ</t>
    </rPh>
    <rPh sb="140" eb="141">
      <t>カンガ</t>
    </rPh>
    <phoneticPr fontId="39"/>
  </si>
  <si>
    <t>　市民主体の国際交流や市民の多文化共生への理解など，施策に係る市民の意識や生活実感が重要な分野であることから，市民生活実感評価を重視する。</t>
    <phoneticPr fontId="39"/>
  </si>
  <si>
    <t>　学生や市民など誰もが学びたくなる環境の充実や学生の地域活動への参画，大学との連携による地域活性化など，施策に係る市民の意識や生活実感が重要な分野であることから，市民生活実感評価を重視する。</t>
    <phoneticPr fontId="39"/>
  </si>
  <si>
    <t>　多様性を生かしたまちづくりの推進がｃ評価であるものの，京都の魅力発信や海外の都市との様々な交流がｂ評価で，一定の評価が得られていることから，施策の周知や国際交流協会等との地道な協力が実を結び，市民の実感にも表れていると考えられる。</t>
    <rPh sb="36" eb="38">
      <t>カイガイ</t>
    </rPh>
    <rPh sb="39" eb="41">
      <t>トシ</t>
    </rPh>
    <rPh sb="43" eb="45">
      <t>サマザマ</t>
    </rPh>
    <rPh sb="46" eb="48">
      <t>コウリュウ</t>
    </rPh>
    <phoneticPr fontId="39"/>
  </si>
  <si>
    <t>　市民生活実感評価がｂ評価となったことから，総合評価結果はＢ評価となった。引き続き，「大学のまち」「学生のまち」の取組を進めるため，地域と連携したまちづくり活動等を行う学生数の増加，京都で学ぶ魅力発信を通じた国内外からの多様な学生の受け入れを図る。また，京都で学んだ学生が将来も京都に住み，活躍する好循環づくりに取り組む。これらの取組を実施することにより，基本方針に掲げる大学の知・学生の力を最大限に生かした，産業・文化の創造・発展，地域の活性化をより一層進めることにつなげていく。</t>
    <rPh sb="37" eb="38">
      <t>ヒ</t>
    </rPh>
    <rPh sb="39" eb="40">
      <t>ツヅ</t>
    </rPh>
    <rPh sb="60" eb="61">
      <t>スス</t>
    </rPh>
    <phoneticPr fontId="39"/>
  </si>
  <si>
    <t>　市民生活実感評価がｂ評価となったことから，総合評価結果はＢ評価となった。今後は，国際都市ビジョンに基づき，世界への魅力発信や市民主体の国際交流・協力の推進に向け，都市の成長に繋がる情報発信や環境整備，都市間交流や担い手育成を図っていく。また，多様性を生かしたまちづくりの推進に向け，コミュニケーション支援，教育環境や福祉，防災等の生活支援や，地域社会における異文化理解への促進により一層取り組む。これらにより，基本方針にある新しい文化を創造し続ける国際都市や多文化が息づくまちづくりの実現を目指していく。</t>
    <phoneticPr fontId="39"/>
  </si>
  <si>
    <t>　地域活動への参加のきっかけ・しくみづくりや，コミュニティの活性化支援など，施策に係る市民の意識や生活実感が重要な分野であることから，市民生活実感評価を重視する。</t>
    <phoneticPr fontId="39"/>
  </si>
  <si>
    <t>　単身世帯の増加やライフスタイルの変化などにより，地域活動に参加する住民が減少し，住民同士のつながりが希薄化していることに加えて，新型コロナウイルス感染症の影響により，人と人との交流機会が減少し，地域活動の中止や縮小を余儀なくされたことなどから，ｃ評価となったと考えられる。</t>
    <rPh sb="61" eb="62">
      <t>クワ</t>
    </rPh>
    <rPh sb="74" eb="77">
      <t>カンセンショウ</t>
    </rPh>
    <phoneticPr fontId="39"/>
  </si>
  <si>
    <t>　市民が安全を実感した「体感治安」の現れや消費者である市民の自立意識の広がりなど，施策に係る市民の意識や生活実感が重要な分野であることから，市民生活実感評価を重視する。</t>
    <phoneticPr fontId="39"/>
  </si>
  <si>
    <t>　消費生活相談件数に占める助言・あっせん解決率は過去５年間の平均値に届かなかったが，市民・行政・警察等が一体となった防犯の取組の展開による刑法犯認知件数の減少，新型コロナウイルス感染症による市民の外出機会減の影響に伴う交通事故死傷者数の減少，消費者問題やエシカル消費の概念について，年齢層に応じた様々な啓発手法を採り入れた事業を実施したことによる市民の理解・認知度の向上などから，ａ評価となったと考えられる。</t>
    <rPh sb="24" eb="26">
      <t>カコ</t>
    </rPh>
    <rPh sb="27" eb="29">
      <t>ネンカン</t>
    </rPh>
    <rPh sb="30" eb="33">
      <t>ヘイキンチ</t>
    </rPh>
    <rPh sb="34" eb="35">
      <t>トド</t>
    </rPh>
    <rPh sb="69" eb="72">
      <t>ケイホウハン</t>
    </rPh>
    <rPh sb="72" eb="74">
      <t>ニンチ</t>
    </rPh>
    <rPh sb="74" eb="76">
      <t>ケンスウ</t>
    </rPh>
    <rPh sb="77" eb="79">
      <t>ゲンショウ</t>
    </rPh>
    <rPh sb="104" eb="106">
      <t>エイキョウ</t>
    </rPh>
    <rPh sb="107" eb="108">
      <t>トモナ</t>
    </rPh>
    <rPh sb="109" eb="111">
      <t>コウツウ</t>
    </rPh>
    <rPh sb="111" eb="113">
      <t>ジコ</t>
    </rPh>
    <rPh sb="113" eb="115">
      <t>シショウ</t>
    </rPh>
    <rPh sb="115" eb="116">
      <t>シャ</t>
    </rPh>
    <rPh sb="116" eb="117">
      <t>スウ</t>
    </rPh>
    <rPh sb="118" eb="120">
      <t>ゲンショウ</t>
    </rPh>
    <rPh sb="173" eb="175">
      <t>シミン</t>
    </rPh>
    <rPh sb="176" eb="178">
      <t>リカイ</t>
    </rPh>
    <rPh sb="179" eb="182">
      <t>ニンチド</t>
    </rPh>
    <rPh sb="183" eb="185">
      <t>コウジョウ</t>
    </rPh>
    <phoneticPr fontId="39"/>
  </si>
  <si>
    <t>　犯罪や事故に関するニュースが日常的に報道されており，犯罪や事故が身近に起こりうるという感覚があること，コロナ禍によるデジタル化の加速度的進展等により，契約形態が複雑化・多様化したことに伴い，一部の消費者に不安が生じていることなどから，ｃ評価になったと考えられる。</t>
    <rPh sb="96" eb="98">
      <t>イチブ</t>
    </rPh>
    <rPh sb="106" eb="107">
      <t>ショウ</t>
    </rPh>
    <phoneticPr fontId="39"/>
  </si>
  <si>
    <t>　文化の発信や文化遺産の継承，文化芸術活動のしくみの構築などの施策の進捗や効果が市民実感に繋がりにくいことから，客観指標評価を重視する。</t>
    <phoneticPr fontId="39"/>
  </si>
  <si>
    <t>　政策及び施策の指標である「本市が指定，登録等をした京都文化遺産の数」が高評価となったこと，施策の指標である，文化庁京都移転に係る講座や文化芸術授業の参加者が理解や興味・関心を深めた割合に係る指標が，概ね高い評価となったことから，全体ではａ評価となっている。</t>
    <rPh sb="1" eb="3">
      <t>セイサク</t>
    </rPh>
    <rPh sb="3" eb="4">
      <t>オヨ</t>
    </rPh>
    <rPh sb="5" eb="7">
      <t>シサク</t>
    </rPh>
    <rPh sb="8" eb="10">
      <t>シヒョウ</t>
    </rPh>
    <rPh sb="14" eb="16">
      <t>ホンシ</t>
    </rPh>
    <rPh sb="26" eb="28">
      <t>キョウト</t>
    </rPh>
    <rPh sb="28" eb="30">
      <t>ブンカ</t>
    </rPh>
    <rPh sb="30" eb="32">
      <t>イサン</t>
    </rPh>
    <rPh sb="33" eb="34">
      <t>カズ</t>
    </rPh>
    <rPh sb="36" eb="39">
      <t>コウヒョウカ</t>
    </rPh>
    <rPh sb="46" eb="48">
      <t>シサク</t>
    </rPh>
    <rPh sb="49" eb="51">
      <t>シヒョウ</t>
    </rPh>
    <rPh sb="68" eb="70">
      <t>ブンカ</t>
    </rPh>
    <rPh sb="70" eb="72">
      <t>ゲイジュツ</t>
    </rPh>
    <rPh sb="72" eb="74">
      <t>ジュギョウ</t>
    </rPh>
    <rPh sb="75" eb="78">
      <t>サンカシャ</t>
    </rPh>
    <rPh sb="79" eb="81">
      <t>リカイ</t>
    </rPh>
    <rPh sb="82" eb="84">
      <t>キョウミ</t>
    </rPh>
    <rPh sb="85" eb="87">
      <t>カンシン</t>
    </rPh>
    <rPh sb="88" eb="89">
      <t>フカ</t>
    </rPh>
    <rPh sb="91" eb="93">
      <t>ワリアイ</t>
    </rPh>
    <rPh sb="94" eb="95">
      <t>カカ</t>
    </rPh>
    <rPh sb="96" eb="98">
      <t>シヒョウ</t>
    </rPh>
    <rPh sb="100" eb="101">
      <t>オオム</t>
    </rPh>
    <rPh sb="102" eb="103">
      <t>タカ</t>
    </rPh>
    <rPh sb="104" eb="106">
      <t>ヒョウカ</t>
    </rPh>
    <rPh sb="115" eb="117">
      <t>ゼンタイ</t>
    </rPh>
    <rPh sb="120" eb="122">
      <t>ヒョウカ</t>
    </rPh>
    <phoneticPr fontId="39"/>
  </si>
  <si>
    <t>　新型コロナウイルス感染症の影響で，各種文化事業の中止や文化施設の閉鎖を余儀なくされたことにより，文化芸術に触れる機会や文化芸術活動を行う機会が減少したことから，ｃ評価になったものと考えられる。</t>
    <rPh sb="1" eb="3">
      <t>シンガタ</t>
    </rPh>
    <rPh sb="10" eb="13">
      <t>カンセンショウ</t>
    </rPh>
    <rPh sb="14" eb="16">
      <t>エイキョウ</t>
    </rPh>
    <rPh sb="18" eb="20">
      <t>カクシュ</t>
    </rPh>
    <rPh sb="20" eb="22">
      <t>ブンカ</t>
    </rPh>
    <rPh sb="22" eb="24">
      <t>ジギョウ</t>
    </rPh>
    <rPh sb="25" eb="27">
      <t>チュウシ</t>
    </rPh>
    <rPh sb="28" eb="30">
      <t>ブンカ</t>
    </rPh>
    <rPh sb="30" eb="32">
      <t>シセツ</t>
    </rPh>
    <rPh sb="33" eb="35">
      <t>ヘイサ</t>
    </rPh>
    <rPh sb="36" eb="38">
      <t>ヨギ</t>
    </rPh>
    <rPh sb="49" eb="51">
      <t>ブンカ</t>
    </rPh>
    <rPh sb="51" eb="53">
      <t>ゲイジュツ</t>
    </rPh>
    <rPh sb="54" eb="55">
      <t>フ</t>
    </rPh>
    <rPh sb="57" eb="59">
      <t>キカイ</t>
    </rPh>
    <rPh sb="60" eb="62">
      <t>ブンカ</t>
    </rPh>
    <rPh sb="62" eb="64">
      <t>ゲイジュツ</t>
    </rPh>
    <rPh sb="64" eb="66">
      <t>カツドウ</t>
    </rPh>
    <rPh sb="67" eb="68">
      <t>オコナ</t>
    </rPh>
    <rPh sb="69" eb="71">
      <t>キカイ</t>
    </rPh>
    <rPh sb="72" eb="74">
      <t>ゲンショウ</t>
    </rPh>
    <rPh sb="82" eb="84">
      <t>ヒョウカ</t>
    </rPh>
    <rPh sb="91" eb="92">
      <t>カンガ</t>
    </rPh>
    <phoneticPr fontId="39"/>
  </si>
  <si>
    <t>　市民がスポーツを楽しむことができ，多様な人がつながり，まちの魅力が向上するなど，施策に係る市民の意識や生活実感が重要な分野であることから，市民生活実感評価を重視する。</t>
    <phoneticPr fontId="39"/>
  </si>
  <si>
    <t>　客観指標評価と市民生活実感評価が共にｃ評価となったことから，総合評価結果はＣ評価となった。コロナ禍にあっても，安心して地域活動に取り組んでいただけるよう，感染予防を講じて活動いただく「新しい地域活動スタイル」を普及させるとともに，地域におけるコミュニケーションの円滑化等につながるＩＣＴツールの導入支援を進める。また，地域団体とNPO等の市民活動団体，大学，地域企業など，あらゆる主体の連携を深める取組を推進する。これらにより，基本方針にある多様な地域コミュニティの活性化に向けたまちづくりを進めていく。</t>
    <rPh sb="1" eb="5">
      <t>キャッカンシヒョウ</t>
    </rPh>
    <rPh sb="5" eb="7">
      <t>ヒョウカ</t>
    </rPh>
    <rPh sb="17" eb="18">
      <t>トモ</t>
    </rPh>
    <rPh sb="35" eb="37">
      <t>ケッカ</t>
    </rPh>
    <phoneticPr fontId="39"/>
  </si>
  <si>
    <t>　客観指標評価がａ評価となったが，市民生活実感評価がｃ評価となったことから，総合評価結果はＢ評価となった。刑法犯認知件数は大幅に減少した一方で，犯罪の減少が市民の体感治安の向上に繋がっていない状況を踏まえ，令和３年度に策定する第３次京都市生活安全基本計画に基づき，「見せる防犯」の普及促進等の様々な取組を展開することで，市民が安心を実感できる安全な地域社会の実現を図っていく。また，消費生活相談件数に占める助言・解決率は直近５年間の平均値以下となっているため，令和３年度に策定する京都市消費生活基本計画に基づき，複雑化・多様化する消費者トラブルについて，様々な媒体を用いた注意喚起や各種セミナーを実施するなど，消費者被害が深刻化しないよう取り組む。</t>
    <rPh sb="1" eb="3">
      <t>キャッカン</t>
    </rPh>
    <rPh sb="3" eb="5">
      <t>シヒョウ</t>
    </rPh>
    <rPh sb="5" eb="7">
      <t>ヒョウカ</t>
    </rPh>
    <rPh sb="9" eb="11">
      <t>ヒョウカ</t>
    </rPh>
    <rPh sb="46" eb="48">
      <t>ヒョウカ</t>
    </rPh>
    <phoneticPr fontId="39"/>
  </si>
  <si>
    <t>共生社会推進室</t>
    <rPh sb="0" eb="7">
      <t>キョウセイシャカイスイシンシツ</t>
    </rPh>
    <phoneticPr fontId="39"/>
  </si>
  <si>
    <t>一人一人の人権が尊重され，いきいきと暮らせるまちを目指し，人権尊重の理念の啓発等を行っているものの，一人一人が人権尊重の意識を生活実感やそれぞれの行動に結び付ける段階までには至っていないことが，ｃ評価となった原因と考えられる。</t>
    <rPh sb="0" eb="2">
      <t>ヒトリ</t>
    </rPh>
    <rPh sb="2" eb="4">
      <t>ヒトリ</t>
    </rPh>
    <rPh sb="50" eb="52">
      <t>ヒトリ</t>
    </rPh>
    <rPh sb="52" eb="54">
      <t>ヒトリ</t>
    </rPh>
    <rPh sb="98" eb="100">
      <t>ヒョウカ</t>
    </rPh>
    <rPh sb="104" eb="106">
      <t>ゲンイン</t>
    </rPh>
    <phoneticPr fontId="39"/>
  </si>
  <si>
    <t>人権文化推進計画https://www.city.kyoto.lg.jp/bunshi/cmsfiles/contents/0000266/266881/keikaku_kaitei.pdf</t>
    <rPh sb="0" eb="2">
      <t>ジンケン</t>
    </rPh>
    <rPh sb="2" eb="4">
      <t>ブンカ</t>
    </rPh>
    <rPh sb="4" eb="6">
      <t>スイシン</t>
    </rPh>
    <rPh sb="6" eb="8">
      <t>ケイカク</t>
    </rPh>
    <phoneticPr fontId="39"/>
  </si>
  <si>
    <t>新型コロナウイルス感染症の影響で，企業向け人権啓発講座の中止や人権啓発活動補助金の利用件数が減少したため，ｅ評価となった。</t>
    <rPh sb="17" eb="19">
      <t>キギョウム</t>
    </rPh>
    <rPh sb="19" eb="27">
      <t>ケジンケンケイハツコウザ</t>
    </rPh>
    <rPh sb="28" eb="30">
      <t>チュウシ</t>
    </rPh>
    <rPh sb="46" eb="48">
      <t>ゲンショウ</t>
    </rPh>
    <rPh sb="54" eb="56">
      <t>ヒョウカ</t>
    </rPh>
    <phoneticPr fontId="39"/>
  </si>
  <si>
    <t>制度面の改革は進んでいるものの，社会全体の意識改革はいまだ課題が多く，長時間労働などの課題があることや，自分の能力を発揮する場や自分に合った働き方のできる機会が必ずしも十分でないと感じている方が一定数いるため，ｃ評価で推移していると考えられる。</t>
    <rPh sb="0" eb="2">
      <t>セイド</t>
    </rPh>
    <rPh sb="2" eb="3">
      <t>メン</t>
    </rPh>
    <rPh sb="4" eb="6">
      <t>カイカク</t>
    </rPh>
    <rPh sb="7" eb="8">
      <t>スス</t>
    </rPh>
    <rPh sb="16" eb="18">
      <t>シャカイ</t>
    </rPh>
    <rPh sb="18" eb="20">
      <t>ゼンタイ</t>
    </rPh>
    <rPh sb="21" eb="23">
      <t>イシキ</t>
    </rPh>
    <rPh sb="23" eb="25">
      <t>カイカク</t>
    </rPh>
    <rPh sb="29" eb="31">
      <t>カダイ</t>
    </rPh>
    <rPh sb="32" eb="33">
      <t>オオ</t>
    </rPh>
    <rPh sb="35" eb="38">
      <t>チョウジカン</t>
    </rPh>
    <rPh sb="38" eb="40">
      <t>ロウドウ</t>
    </rPh>
    <rPh sb="43" eb="45">
      <t>カダイ</t>
    </rPh>
    <rPh sb="52" eb="54">
      <t>ジブン</t>
    </rPh>
    <rPh sb="55" eb="57">
      <t>ノウリョク</t>
    </rPh>
    <rPh sb="58" eb="60">
      <t>ハッキ</t>
    </rPh>
    <rPh sb="62" eb="63">
      <t>バ</t>
    </rPh>
    <rPh sb="64" eb="66">
      <t>ジブン</t>
    </rPh>
    <rPh sb="67" eb="68">
      <t>ア</t>
    </rPh>
    <rPh sb="70" eb="71">
      <t>ハタラ</t>
    </rPh>
    <rPh sb="72" eb="73">
      <t>カタ</t>
    </rPh>
    <rPh sb="77" eb="79">
      <t>キカイ</t>
    </rPh>
    <rPh sb="80" eb="81">
      <t>カナラ</t>
    </rPh>
    <rPh sb="84" eb="86">
      <t>ジュウブン</t>
    </rPh>
    <rPh sb="90" eb="91">
      <t>カン</t>
    </rPh>
    <rPh sb="95" eb="96">
      <t>カタ</t>
    </rPh>
    <rPh sb="97" eb="100">
      <t>イッテイスウ</t>
    </rPh>
    <rPh sb="109" eb="111">
      <t>スイイ</t>
    </rPh>
    <phoneticPr fontId="39"/>
  </si>
  <si>
    <t>第4次京都市男女共同参画計画https://www.city.kyoto.lg.jp/bunshi/cmsfiles/contents/0000197/197308/plan.pdf</t>
    <phoneticPr fontId="39"/>
  </si>
  <si>
    <t>普及啓発等により，DVやセクシュアル・ハラスメントが社会的に認知されてきていることから，被害の顕在化は進んでいるが，市民生活実感の「女性に対する暴力や性的いやがらせが根絶された社会になってきている。」という実感を得るには至っておらず，ｃ評価で推移していると考えられる。</t>
    <phoneticPr fontId="39"/>
  </si>
  <si>
    <t>企業の働き方改革は進みつつあるものの，長時間勤務を前提とした男性中心型労働慣行や「夫は外で働き，妻は家庭を守るべきである」といった固定的な性別役割分担意識が今なお根強いことから，ｃ評価になったと考えられる。</t>
    <phoneticPr fontId="39"/>
  </si>
  <si>
    <t>「真のワーク・ライフ・バランス」推進計画
https://www.city.kyoto.lg.jp/bunshi/cmsfiles/contents/0000217/217485/shinno_WLB_plan.pdf</t>
    <phoneticPr fontId="39"/>
  </si>
  <si>
    <t>新型コロナウイルスの感染拡大の影響による講座等の回数減や規模縮小等により，参加者数が大幅に減少し，Ｅ評価となったと考えられる。</t>
    <rPh sb="37" eb="40">
      <t>サンカシャ</t>
    </rPh>
    <rPh sb="40" eb="41">
      <t>スウ</t>
    </rPh>
    <rPh sb="42" eb="44">
      <t>オオハバ</t>
    </rPh>
    <rPh sb="45" eb="47">
      <t>ゲンショウ</t>
    </rPh>
    <phoneticPr fontId="39"/>
  </si>
  <si>
    <t>新型コロナウイルス感染症の影響により，人と人との交流機会が減少したことにより，Ｃ評価となったと考えられる。</t>
    <rPh sb="40" eb="42">
      <t>ヒョウカ</t>
    </rPh>
    <rPh sb="47" eb="48">
      <t>カンガ</t>
    </rPh>
    <phoneticPr fontId="39"/>
  </si>
  <si>
    <t>京都市地域コミュニティ活性化推進計画
https://www.city.kyoto.lg.jp/bunshi/cmsfiles/contents/0000230/230625/suisinkeikakukaiteiban.pdf</t>
    <phoneticPr fontId="39"/>
  </si>
  <si>
    <t>新型コロナウイルス感染症の影響により，多くの地域団体等がこれまでの活動の中止や縮小を余儀なくされたことにより，Ｃ評価となったと考えられる。</t>
    <rPh sb="26" eb="27">
      <t>トウ</t>
    </rPh>
    <rPh sb="39" eb="41">
      <t>シュクショウ</t>
    </rPh>
    <rPh sb="42" eb="44">
      <t>ヨギ</t>
    </rPh>
    <phoneticPr fontId="39"/>
  </si>
  <si>
    <t>文化芸術都市推進室</t>
    <rPh sb="0" eb="2">
      <t>ブンカ</t>
    </rPh>
    <rPh sb="2" eb="4">
      <t>ゲイジュツ</t>
    </rPh>
    <rPh sb="4" eb="9">
      <t>トシスイシンシツ</t>
    </rPh>
    <phoneticPr fontId="39"/>
  </si>
  <si>
    <t>市民スポーツ振興室</t>
    <rPh sb="0" eb="2">
      <t>シミン</t>
    </rPh>
    <rPh sb="6" eb="9">
      <t>シンコウシツ</t>
    </rPh>
    <phoneticPr fontId="39"/>
  </si>
  <si>
    <t>新型コロナウイルス感染症の影響で「本市スポーツ施設の利用件数」の指標の数値が伸び悩んだため，c評価となった。</t>
    <rPh sb="0" eb="2">
      <t>シンガタ</t>
    </rPh>
    <rPh sb="9" eb="12">
      <t>カンセンショウ</t>
    </rPh>
    <rPh sb="13" eb="15">
      <t>エイキョウ</t>
    </rPh>
    <rPh sb="32" eb="34">
      <t>シヒョウ</t>
    </rPh>
    <rPh sb="35" eb="37">
      <t>スウチ</t>
    </rPh>
    <rPh sb="38" eb="39">
      <t>ノ</t>
    </rPh>
    <rPh sb="40" eb="41">
      <t>ナヤ</t>
    </rPh>
    <rPh sb="47" eb="49">
      <t>ヒョウカ</t>
    </rPh>
    <phoneticPr fontId="39"/>
  </si>
  <si>
    <t>新型コロナウイルス感染症の影響で，スポーツ施設が閉鎖され，スポーツ活動自体が制限を受けたことによりC評価となったと考えられる。</t>
    <rPh sb="21" eb="23">
      <t>シセツ</t>
    </rPh>
    <rPh sb="24" eb="26">
      <t>ヘイサ</t>
    </rPh>
    <rPh sb="50" eb="52">
      <t>ヒョウカ</t>
    </rPh>
    <rPh sb="57" eb="58">
      <t>カンガ</t>
    </rPh>
    <phoneticPr fontId="39"/>
  </si>
  <si>
    <t xml:space="preserve">
京都市市民スポーツ振興計画改定版
スポーツの絆が生きるまち推進プラン
https://www.city.kyoto.lg.jp/bunshi/cmsfiles/contents/0000196/196048/keikakuhonnsatu.pdf</t>
    <phoneticPr fontId="39"/>
  </si>
  <si>
    <t>新型コロナウイルス感染症の影響で「市主催のスポーツ事業のボランティア参加者数」の指標の数値が伸び悩んだため，e評価となった。</t>
    <rPh sb="0" eb="2">
      <t>シンガタ</t>
    </rPh>
    <rPh sb="9" eb="12">
      <t>カンセンショウ</t>
    </rPh>
    <rPh sb="13" eb="15">
      <t>エイキョウ</t>
    </rPh>
    <rPh sb="40" eb="42">
      <t>シヒョウ</t>
    </rPh>
    <rPh sb="43" eb="45">
      <t>スウチ</t>
    </rPh>
    <rPh sb="46" eb="47">
      <t>ノ</t>
    </rPh>
    <rPh sb="48" eb="49">
      <t>ナヤ</t>
    </rPh>
    <rPh sb="55" eb="57">
      <t>ヒョウカ</t>
    </rPh>
    <phoneticPr fontId="39"/>
  </si>
  <si>
    <t>新型コロナウイルス感染症の影響で「プロスポーツ・全国規模大会の開催日数」の指標の数値が伸び悩んだため，e評価となった。</t>
    <rPh sb="0" eb="2">
      <t>シンガタ</t>
    </rPh>
    <rPh sb="9" eb="12">
      <t>カンセンショウ</t>
    </rPh>
    <rPh sb="13" eb="15">
      <t>エイキョウ</t>
    </rPh>
    <rPh sb="37" eb="39">
      <t>シヒョウ</t>
    </rPh>
    <rPh sb="40" eb="42">
      <t>スウチ</t>
    </rPh>
    <rPh sb="43" eb="44">
      <t>ノ</t>
    </rPh>
    <rPh sb="45" eb="46">
      <t>ナヤ</t>
    </rPh>
    <rPh sb="52" eb="54">
      <t>ヒョウカ</t>
    </rPh>
    <phoneticPr fontId="39"/>
  </si>
  <si>
    <t>新型コロナウイルス感染症の影響で，スポーツ施設が閉鎖され，スポーツ活動自体が制限を受けたことによりD評価となったと考えられる。</t>
    <rPh sb="21" eb="23">
      <t>シセツ</t>
    </rPh>
    <rPh sb="24" eb="26">
      <t>ヘイサ</t>
    </rPh>
    <rPh sb="50" eb="52">
      <t>ヒョウカ</t>
    </rPh>
    <rPh sb="57" eb="58">
      <t>カンガ</t>
    </rPh>
    <phoneticPr fontId="39"/>
  </si>
  <si>
    <t>新型コロナウイルス感染症の影響により文化に触れる機会が得にくかったことからｃ評価になったと考えられる。</t>
    <rPh sb="0" eb="2">
      <t>シンガタ</t>
    </rPh>
    <rPh sb="9" eb="12">
      <t>カンセンショウ</t>
    </rPh>
    <rPh sb="13" eb="15">
      <t>エイキョウ</t>
    </rPh>
    <rPh sb="18" eb="20">
      <t>ブンカ</t>
    </rPh>
    <rPh sb="21" eb="22">
      <t>フ</t>
    </rPh>
    <rPh sb="24" eb="26">
      <t>キカイ</t>
    </rPh>
    <rPh sb="27" eb="28">
      <t>エ</t>
    </rPh>
    <rPh sb="38" eb="40">
      <t>ヒョウカ</t>
    </rPh>
    <rPh sb="45" eb="46">
      <t>カンガ</t>
    </rPh>
    <phoneticPr fontId="39"/>
  </si>
  <si>
    <t>第2期 京都文化芸術都市創生計画
https://www.city.kyoto.lg.jp/bunshi/cmsfiles/contents/0000004/4509/2souseikeikaku.pdf</t>
    <phoneticPr fontId="39"/>
  </si>
  <si>
    <t>新型コロナウイルス感染症の影響により海外との文化交流及び文化芸術に触れる機会が得にくかったことからｃ評価になったと考えられる。</t>
    <rPh sb="0" eb="2">
      <t>シンガタ</t>
    </rPh>
    <rPh sb="9" eb="12">
      <t>カンセンショウ</t>
    </rPh>
    <rPh sb="13" eb="15">
      <t>エイキョウ</t>
    </rPh>
    <rPh sb="18" eb="20">
      <t>カイガイ</t>
    </rPh>
    <rPh sb="22" eb="24">
      <t>ブンカ</t>
    </rPh>
    <rPh sb="24" eb="26">
      <t>コウリュウ</t>
    </rPh>
    <rPh sb="26" eb="27">
      <t>オヨ</t>
    </rPh>
    <rPh sb="33" eb="34">
      <t>フ</t>
    </rPh>
    <rPh sb="36" eb="38">
      <t>キカイ</t>
    </rPh>
    <rPh sb="39" eb="40">
      <t>エ</t>
    </rPh>
    <rPh sb="50" eb="52">
      <t>ヒョウカ</t>
    </rPh>
    <rPh sb="57" eb="58">
      <t>カンガ</t>
    </rPh>
    <phoneticPr fontId="39"/>
  </si>
  <si>
    <t>新型コロナウイルス感染症の影響により，文化芸術活動への制限があったことによりｃ評価となったと考えられる</t>
    <rPh sb="0" eb="2">
      <t>シンガタ</t>
    </rPh>
    <rPh sb="9" eb="12">
      <t>カンセンショウ</t>
    </rPh>
    <rPh sb="13" eb="15">
      <t>エイキョウ</t>
    </rPh>
    <rPh sb="19" eb="21">
      <t>ブンカ</t>
    </rPh>
    <rPh sb="21" eb="23">
      <t>ゲイジュツ</t>
    </rPh>
    <rPh sb="23" eb="25">
      <t>カツドウ</t>
    </rPh>
    <rPh sb="27" eb="29">
      <t>セイゲン</t>
    </rPh>
    <rPh sb="39" eb="41">
      <t>ヒョウカ</t>
    </rPh>
    <rPh sb="46" eb="47">
      <t>カンガ</t>
    </rPh>
    <phoneticPr fontId="39"/>
  </si>
  <si>
    <t>犯罪や事故に関するニュースが日常的に報道されており，犯罪や事故が身近に起こりうるという感覚があることなどから，ｃ評価になったと考えられる。</t>
    <phoneticPr fontId="39"/>
  </si>
  <si>
    <t>コロナ禍によるデジタル化の加速度的進展等により，契約形態が複雑化・多様化したことに伴い，消費者の不安が解消されているという実感に至っていないことなどから，ｃ評価になったと考えられる。</t>
    <phoneticPr fontId="39"/>
  </si>
  <si>
    <t>第２次京都市消費生活基本計画
https://www.city.kyoto.lg.jp/bunshi/cmsfiles/contents/0000103/103049/00-dai2jikeikaku-sassi-zenbun.pdf</t>
    <phoneticPr fontId="39"/>
  </si>
  <si>
    <t>回</t>
    <rPh sb="0" eb="1">
      <t>カイ</t>
    </rPh>
    <phoneticPr fontId="39"/>
  </si>
  <si>
    <t>文化財保護課</t>
    <rPh sb="0" eb="3">
      <t>ブンカザイ</t>
    </rPh>
    <rPh sb="3" eb="5">
      <t>ホゴ</t>
    </rPh>
    <rPh sb="5" eb="6">
      <t>カ</t>
    </rPh>
    <phoneticPr fontId="39"/>
  </si>
  <si>
    <t>　老朽化した水道管路の改築更新・耐震化，河川改修や雨水幹線等整備による浸水対策が着実に進捗したこと，また，合流式下水道の改善や親しみやすい水辺空間の整備等の取組についても計画的に進められたことから，ａ評価となった。</t>
    <phoneticPr fontId="39"/>
  </si>
  <si>
    <t>　「上下水道は安全で安心していつでも利用できる。」という生活実感がａ評価となっていることをはじめ，全体的に高い評価となっていることから，施策の効果が市民の実感にも表れていると考えられる。</t>
    <rPh sb="28" eb="30">
      <t>セイカツ</t>
    </rPh>
    <phoneticPr fontId="39"/>
  </si>
  <si>
    <t>　客観指標評価と市民生活実感評価が共に高評価となったことから，総合評価結果はＡ評価となった。引き続き，市民の皆さまのライフラインである水道・下水道をいつまでも安心してご利用いただけるよう，「京都市上下水道事業経営ビジョン」等に基づき，老朽化した配水管の更新や雨水幹線の整備などについて着実に推進する。また，「京都市河川整備方針」及び「京都市水共生プラン」に基づき，河川改修や親しみやすい水辺空間の整備などを引き続き推進する。</t>
    <rPh sb="8" eb="10">
      <t>シミン</t>
    </rPh>
    <rPh sb="10" eb="12">
      <t>セイカツ</t>
    </rPh>
    <rPh sb="12" eb="14">
      <t>ジッカン</t>
    </rPh>
    <rPh sb="14" eb="16">
      <t>ヒョウカ</t>
    </rPh>
    <rPh sb="17" eb="18">
      <t>トモ</t>
    </rPh>
    <phoneticPr fontId="39"/>
  </si>
  <si>
    <t>算出方法：管理目標水質を達成した系列数/全高度処理系列数×100
出典：事業担当課調べ</t>
    <phoneticPr fontId="39"/>
  </si>
  <si>
    <t>企画総務部</t>
    <rPh sb="0" eb="5">
      <t>キカクソウムブ</t>
    </rPh>
    <phoneticPr fontId="39"/>
  </si>
  <si>
    <t>新型コロナウイルス感染症の影響により，市バス・地下鉄のお客様数が大幅に減少したことにより，客観指標の目標値から大きく乖離したため，e評価となった。</t>
    <rPh sb="0" eb="2">
      <t>シンガタ</t>
    </rPh>
    <rPh sb="9" eb="12">
      <t>カンセンショウ</t>
    </rPh>
    <rPh sb="13" eb="15">
      <t>エイキョウ</t>
    </rPh>
    <rPh sb="19" eb="20">
      <t>シ</t>
    </rPh>
    <rPh sb="23" eb="26">
      <t>チカテツ</t>
    </rPh>
    <rPh sb="28" eb="30">
      <t>キャクサマ</t>
    </rPh>
    <rPh sb="30" eb="31">
      <t>スウ</t>
    </rPh>
    <rPh sb="32" eb="34">
      <t>オオハバ</t>
    </rPh>
    <rPh sb="35" eb="37">
      <t>ゲンショウ</t>
    </rPh>
    <rPh sb="45" eb="47">
      <t>キャッカン</t>
    </rPh>
    <rPh sb="47" eb="49">
      <t>シヒョウ</t>
    </rPh>
    <rPh sb="50" eb="52">
      <t>モクヒョウ</t>
    </rPh>
    <rPh sb="55" eb="56">
      <t>オオ</t>
    </rPh>
    <rPh sb="58" eb="60">
      <t>カイリ</t>
    </rPh>
    <rPh sb="66" eb="68">
      <t>ヒョウカ</t>
    </rPh>
    <phoneticPr fontId="39"/>
  </si>
  <si>
    <t>　防火・防災対策や消防・救急体制の充実強化などの施策の進捗や効果が市民実感に繋がりにくいことから，客観指標評価を重視する。</t>
    <phoneticPr fontId="39"/>
  </si>
  <si>
    <t>　飲食店からの火災が減少したことや適正に消防活動が実施されたこと，また，これまでに取り組んできた救急隊の増隊などの救急需要対策や市民への応急手当の普及啓発などにより，火災が減少するとともに，その被害が抑制され，市民ぐるみで迅速的確な救急活動を実施できたことなどから，ａ評価となったと考えられる。</t>
    <rPh sb="1" eb="3">
      <t>インショク</t>
    </rPh>
    <rPh sb="3" eb="4">
      <t>テン</t>
    </rPh>
    <rPh sb="7" eb="9">
      <t>カサイ</t>
    </rPh>
    <rPh sb="10" eb="12">
      <t>ゲンショウ</t>
    </rPh>
    <rPh sb="25" eb="27">
      <t>ジッシ</t>
    </rPh>
    <rPh sb="41" eb="42">
      <t>ト</t>
    </rPh>
    <rPh sb="43" eb="44">
      <t>ク</t>
    </rPh>
    <rPh sb="61" eb="63">
      <t>タイサク</t>
    </rPh>
    <rPh sb="64" eb="66">
      <t>シミン</t>
    </rPh>
    <rPh sb="68" eb="70">
      <t>オウキュウ</t>
    </rPh>
    <rPh sb="70" eb="72">
      <t>テアテ</t>
    </rPh>
    <rPh sb="73" eb="75">
      <t>フキュウ</t>
    </rPh>
    <rPh sb="75" eb="77">
      <t>ケイハツ</t>
    </rPh>
    <rPh sb="83" eb="85">
      <t>カサイ</t>
    </rPh>
    <rPh sb="86" eb="88">
      <t>ゲンショウ</t>
    </rPh>
    <rPh sb="97" eb="99">
      <t>ヒガイ</t>
    </rPh>
    <rPh sb="100" eb="102">
      <t>ヨクセイ</t>
    </rPh>
    <rPh sb="105" eb="107">
      <t>シミン</t>
    </rPh>
    <rPh sb="111" eb="113">
      <t>ジンソク</t>
    </rPh>
    <rPh sb="113" eb="115">
      <t>テキカク</t>
    </rPh>
    <rPh sb="116" eb="118">
      <t>キュウキュウ</t>
    </rPh>
    <rPh sb="118" eb="120">
      <t>カツドウ</t>
    </rPh>
    <rPh sb="121" eb="123">
      <t>ジッシ</t>
    </rPh>
    <rPh sb="134" eb="136">
      <t>ヒョウカ</t>
    </rPh>
    <rPh sb="141" eb="142">
      <t>カンガ</t>
    </rPh>
    <phoneticPr fontId="39"/>
  </si>
  <si>
    <t>　新型コロナウイルス感染症の影響で地域での訓練や防火防災行事等の自粛や規模縮小があり，市民参加者が例年よりも大きく減少したため，地域ぐるみで防火・防災の備えが進んでいることに対する市民の実感は得られにくかった一方，「消防署は，様々な災害や事故などが発生した際に頼りになる。」という生活実感がａ評価であったことから，全体の評価はｂ評価となった。</t>
    <rPh sb="1" eb="3">
      <t>シンガタ</t>
    </rPh>
    <rPh sb="10" eb="13">
      <t>カンセンショウ</t>
    </rPh>
    <rPh sb="43" eb="45">
      <t>シミン</t>
    </rPh>
    <rPh sb="49" eb="51">
      <t>レイネン</t>
    </rPh>
    <rPh sb="54" eb="55">
      <t>オオ</t>
    </rPh>
    <rPh sb="90" eb="92">
      <t>シミン</t>
    </rPh>
    <rPh sb="93" eb="95">
      <t>ジッカン</t>
    </rPh>
    <rPh sb="96" eb="97">
      <t>エ</t>
    </rPh>
    <rPh sb="104" eb="106">
      <t>イッポウ</t>
    </rPh>
    <rPh sb="140" eb="142">
      <t>セイカツ</t>
    </rPh>
    <rPh sb="142" eb="144">
      <t>ジッカン</t>
    </rPh>
    <rPh sb="146" eb="148">
      <t>ヒョウカ</t>
    </rPh>
    <rPh sb="157" eb="159">
      <t>ゼンタイ</t>
    </rPh>
    <rPh sb="160" eb="162">
      <t>ヒョウカ</t>
    </rPh>
    <rPh sb="164" eb="166">
      <t>ヒョウカ</t>
    </rPh>
    <phoneticPr fontId="39"/>
  </si>
  <si>
    <t>予防部</t>
    <rPh sb="0" eb="2">
      <t>ヨボウ</t>
    </rPh>
    <rPh sb="2" eb="3">
      <t>ブ</t>
    </rPh>
    <phoneticPr fontId="39"/>
  </si>
  <si>
    <t>警防部</t>
    <rPh sb="0" eb="2">
      <t>ケイボウ</t>
    </rPh>
    <rPh sb="2" eb="3">
      <t>ブ</t>
    </rPh>
    <phoneticPr fontId="39"/>
  </si>
  <si>
    <t>コロナ禍の影響で地域での訓練や防火防災行事等の自粛や規模縮小があり，市民参加者が例年よりも大きく減少したため，地域ぐるみで防火・防災の備えが進んでいることに対する市民の実感は得られにくく，Ｃ評価となったと考えられる。</t>
    <phoneticPr fontId="39"/>
  </si>
  <si>
    <t>　水道の主要管路の耐震適合性管の割合，合流式下水道の改善率，都市基盤河川の改修率など，効果測定に客観指標の数値が直結するため，客観指標評価を重視する。</t>
    <phoneticPr fontId="39"/>
  </si>
  <si>
    <t>　新型コロナウイルス感染症の影響により，保護者や地域の人々が学校の様々な活動に参画する機会が大幅に減少したことなどから，ｃ評価となったと考えられる。</t>
    <rPh sb="10" eb="13">
      <t>カンセンショウ</t>
    </rPh>
    <rPh sb="20" eb="23">
      <t>ホゴシャ</t>
    </rPh>
    <rPh sb="24" eb="26">
      <t>チイキ</t>
    </rPh>
    <rPh sb="27" eb="29">
      <t>ヒトビト</t>
    </rPh>
    <rPh sb="30" eb="32">
      <t>ガッコウ</t>
    </rPh>
    <rPh sb="33" eb="35">
      <t>サマザマ</t>
    </rPh>
    <rPh sb="36" eb="38">
      <t>カツドウ</t>
    </rPh>
    <rPh sb="39" eb="41">
      <t>サンカク</t>
    </rPh>
    <rPh sb="43" eb="45">
      <t>キカイ</t>
    </rPh>
    <rPh sb="46" eb="48">
      <t>オオハバ</t>
    </rPh>
    <rPh sb="49" eb="51">
      <t>ゲンショウ</t>
    </rPh>
    <rPh sb="61" eb="63">
      <t>ヒョウカ</t>
    </rPh>
    <rPh sb="68" eb="69">
      <t>カンガ</t>
    </rPh>
    <phoneticPr fontId="39"/>
  </si>
  <si>
    <t>　幼児・児童・生徒・教職員等を主な対象とする政策であり，保護者の方等を除き，市民全体の生活実感には政策の効果が反映されにくいと考えられるため，客観指標評価を重視する。</t>
    <phoneticPr fontId="39"/>
  </si>
  <si>
    <t>　政策の指標である「小学校と中学校の合同による学校運営協議会を設置する中学校区の割合」について，計画的に取組を推進できていることや，施策の「子どもたちが夢と志をもって可能性に挑戦するために必要な力を育む教育の推進」等の評価が高い評価となっていることなどから，ａ評価となっている。</t>
    <rPh sb="1" eb="3">
      <t>セイサク</t>
    </rPh>
    <rPh sb="4" eb="6">
      <t>シヒョウ</t>
    </rPh>
    <rPh sb="48" eb="51">
      <t>ケイカクテキ</t>
    </rPh>
    <rPh sb="55" eb="57">
      <t>スイシン</t>
    </rPh>
    <rPh sb="66" eb="67">
      <t>セ</t>
    </rPh>
    <rPh sb="67" eb="68">
      <t>サク</t>
    </rPh>
    <rPh sb="107" eb="108">
      <t>トウ</t>
    </rPh>
    <rPh sb="109" eb="111">
      <t>ヒョウカ</t>
    </rPh>
    <phoneticPr fontId="39"/>
  </si>
  <si>
    <t>　市民の学びのネットワークの拡充や学びや取組が社会に還元される環境づくりなど，施策に係る市民の意識や生活実感が重要な分野であることから，市民生活実感評価を重視する。</t>
    <phoneticPr fontId="39"/>
  </si>
  <si>
    <t>　政策の指標である「京都市図書館利用登録率」について，登録率が増加傾向にあることや，施策の「子どもを共に育む気運づくり」が高評価となっていることなどから，ａ評価となっている。</t>
    <rPh sb="61" eb="62">
      <t>タカ</t>
    </rPh>
    <phoneticPr fontId="39"/>
  </si>
  <si>
    <t>　新型コロナウイルス感染症の影響により，図書館サービスの制限や多くの生涯学習関連講座・イベント等が休止となり，子どもから高齢者まで様々な世代が交流し，学び合う機会が大幅に減少したことから，ｃ評価となったと考えられる。</t>
    <rPh sb="1" eb="3">
      <t>シンガタ</t>
    </rPh>
    <rPh sb="10" eb="13">
      <t>カンセンショウ</t>
    </rPh>
    <rPh sb="14" eb="16">
      <t>エイキョウ</t>
    </rPh>
    <rPh sb="28" eb="30">
      <t>セイゲン</t>
    </rPh>
    <rPh sb="31" eb="32">
      <t>オオ</t>
    </rPh>
    <rPh sb="34" eb="36">
      <t>ショウガイ</t>
    </rPh>
    <rPh sb="36" eb="38">
      <t>ガクシュウ</t>
    </rPh>
    <rPh sb="38" eb="40">
      <t>カンレン</t>
    </rPh>
    <rPh sb="40" eb="42">
      <t>コウザ</t>
    </rPh>
    <rPh sb="47" eb="48">
      <t>トウ</t>
    </rPh>
    <rPh sb="49" eb="51">
      <t>キュウシ</t>
    </rPh>
    <rPh sb="55" eb="56">
      <t>コ</t>
    </rPh>
    <rPh sb="60" eb="63">
      <t>コウレイシャ</t>
    </rPh>
    <rPh sb="65" eb="67">
      <t>サマザマ</t>
    </rPh>
    <rPh sb="68" eb="70">
      <t>セダイ</t>
    </rPh>
    <rPh sb="71" eb="73">
      <t>コウリュウ</t>
    </rPh>
    <rPh sb="75" eb="76">
      <t>マナ</t>
    </rPh>
    <rPh sb="77" eb="78">
      <t>ア</t>
    </rPh>
    <rPh sb="79" eb="81">
      <t>キカイ</t>
    </rPh>
    <rPh sb="82" eb="84">
      <t>オオハバ</t>
    </rPh>
    <rPh sb="85" eb="87">
      <t>ゲンショウ</t>
    </rPh>
    <rPh sb="95" eb="97">
      <t>ヒョウカ</t>
    </rPh>
    <rPh sb="102" eb="103">
      <t>カンガ</t>
    </rPh>
    <phoneticPr fontId="39"/>
  </si>
  <si>
    <t>生涯学習部
指導部</t>
    <rPh sb="0" eb="5">
      <t>ショウガイガクシュウブ</t>
    </rPh>
    <rPh sb="6" eb="8">
      <t>シドウ</t>
    </rPh>
    <rPh sb="8" eb="9">
      <t>ブ</t>
    </rPh>
    <phoneticPr fontId="39"/>
  </si>
  <si>
    <t>教育環境整備室
体育健康教室
総合教育センター</t>
    <rPh sb="0" eb="2">
      <t>キョウイク</t>
    </rPh>
    <rPh sb="2" eb="4">
      <t>カンキョウ</t>
    </rPh>
    <rPh sb="4" eb="6">
      <t>セイビ</t>
    </rPh>
    <rPh sb="6" eb="7">
      <t>シツ</t>
    </rPh>
    <rPh sb="8" eb="10">
      <t>タイイク</t>
    </rPh>
    <rPh sb="10" eb="12">
      <t>ケンコウ</t>
    </rPh>
    <rPh sb="12" eb="14">
      <t>キョウシツ</t>
    </rPh>
    <rPh sb="15" eb="19">
      <t>ソウゴウキョウイク</t>
    </rPh>
    <phoneticPr fontId="39"/>
  </si>
  <si>
    <t>指導部
体育健康教育室</t>
    <rPh sb="0" eb="2">
      <t>シドウ</t>
    </rPh>
    <rPh sb="2" eb="3">
      <t>ブ</t>
    </rPh>
    <rPh sb="4" eb="6">
      <t>タイイク</t>
    </rPh>
    <rPh sb="6" eb="8">
      <t>ケンコウ</t>
    </rPh>
    <rPh sb="8" eb="10">
      <t>キョウイク</t>
    </rPh>
    <rPh sb="10" eb="11">
      <t>シツ</t>
    </rPh>
    <phoneticPr fontId="39"/>
  </si>
  <si>
    <t>総務部
総合教育センター
体育健康教育室</t>
    <rPh sb="0" eb="2">
      <t>ソウム</t>
    </rPh>
    <rPh sb="2" eb="3">
      <t>ブ</t>
    </rPh>
    <rPh sb="4" eb="8">
      <t>ソウゴウキョウイク</t>
    </rPh>
    <rPh sb="13" eb="15">
      <t>タイイク</t>
    </rPh>
    <rPh sb="15" eb="17">
      <t>ケンコウ</t>
    </rPh>
    <rPh sb="17" eb="19">
      <t>キョウイク</t>
    </rPh>
    <rPh sb="19" eb="20">
      <t>シツ</t>
    </rPh>
    <phoneticPr fontId="39"/>
  </si>
  <si>
    <t>当該施策については，対象者が一定限定されており，普段施策に触れることが無い市民には実感しにくいため，ｃ評価となったと考えられる。</t>
    <rPh sb="14" eb="16">
      <t>イッテイ</t>
    </rPh>
    <rPh sb="16" eb="18">
      <t>ゲンテイ</t>
    </rPh>
    <phoneticPr fontId="39"/>
  </si>
  <si>
    <t>学校教育の重点
https://www.city.kyoto.lg.jp/kyoiku/cmsfiles/contents/0000221/221834/R3jyuuten.pdf</t>
    <rPh sb="0" eb="2">
      <t>ガッコウ</t>
    </rPh>
    <rPh sb="2" eb="4">
      <t>キョウイク</t>
    </rPh>
    <rPh sb="5" eb="7">
      <t>ジュウテン</t>
    </rPh>
    <phoneticPr fontId="39"/>
  </si>
  <si>
    <t>京都市「学校・幼稚園における働き方改革」方針
https://www.city.kyoto.lg.jp/kyoiku/cmsfiles/contents/0000286/286715/R1_hatarakikatakaikakuho-sin(full).pdf</t>
    <rPh sb="0" eb="2">
      <t>キョウト</t>
    </rPh>
    <rPh sb="2" eb="3">
      <t>シ</t>
    </rPh>
    <phoneticPr fontId="39"/>
  </si>
  <si>
    <t>学校施設マネジメント基本計画
https://www.city.kyoto.lg.jp/kyoiku/cmsfiles/contents/0000218/218690/edu-management.pdf
京都市通学路・児童の移動経路交通安全プログラム
https://www.city.kyoto.lg.jp/kyoiku/cmsfiles/contents/0000219/219476/03tsugakuro.pdf</t>
    <rPh sb="0" eb="2">
      <t>ガッコウ</t>
    </rPh>
    <rPh sb="2" eb="4">
      <t>シセツ</t>
    </rPh>
    <rPh sb="10" eb="12">
      <t>キホン</t>
    </rPh>
    <rPh sb="12" eb="14">
      <t>ケイカク</t>
    </rPh>
    <rPh sb="104" eb="106">
      <t>キョウト</t>
    </rPh>
    <rPh sb="106" eb="107">
      <t>シ</t>
    </rPh>
    <phoneticPr fontId="39"/>
  </si>
  <si>
    <t>生涯学習部</t>
    <rPh sb="0" eb="5">
      <t>ショウガイガクシュウブ</t>
    </rPh>
    <phoneticPr fontId="39"/>
  </si>
  <si>
    <t xml:space="preserve">新型コロナウイルス感染症の影響で図書館サービスの制限や生涯学習総合センターの一部講座の中止等の影響のほか，市民が学びたいと思ったときにすぐに学べる環境にアクセスできない，また「京まなびネット」等を利用しても，自分の興味のあるイベントが見つからない等，学びの環境の満足感を十分実感するに至っていないため，C評価となったと考えられる。
</t>
    <rPh sb="53" eb="55">
      <t>シミン</t>
    </rPh>
    <rPh sb="56" eb="57">
      <t>マナ</t>
    </rPh>
    <rPh sb="61" eb="62">
      <t>オモ</t>
    </rPh>
    <rPh sb="70" eb="71">
      <t>マナ</t>
    </rPh>
    <rPh sb="73" eb="75">
      <t>カンキョウ</t>
    </rPh>
    <rPh sb="88" eb="89">
      <t>キョウ</t>
    </rPh>
    <rPh sb="96" eb="97">
      <t>ナド</t>
    </rPh>
    <rPh sb="98" eb="100">
      <t>リヨウ</t>
    </rPh>
    <rPh sb="104" eb="106">
      <t>ジブン</t>
    </rPh>
    <rPh sb="107" eb="109">
      <t>キョウミ</t>
    </rPh>
    <rPh sb="117" eb="118">
      <t>ミ</t>
    </rPh>
    <rPh sb="123" eb="124">
      <t>ナド</t>
    </rPh>
    <rPh sb="125" eb="126">
      <t>マナ</t>
    </rPh>
    <rPh sb="128" eb="130">
      <t>カンキョウ</t>
    </rPh>
    <rPh sb="131" eb="134">
      <t>マンゾクカン</t>
    </rPh>
    <rPh sb="135" eb="137">
      <t>ジュウブン</t>
    </rPh>
    <rPh sb="137" eb="139">
      <t>ジッカン</t>
    </rPh>
    <rPh sb="142" eb="143">
      <t>イタ</t>
    </rPh>
    <rPh sb="152" eb="154">
      <t>ヒョウカ</t>
    </rPh>
    <rPh sb="159" eb="160">
      <t>カンガ</t>
    </rPh>
    <phoneticPr fontId="39"/>
  </si>
  <si>
    <t>生涯学習の情報検索サイトのコンテンツの充実やSNSサービスの活用，生涯学習関係団体相互の連携と情報共有を進めるとともに，学校を活用した様々な事業の実施や，博物館や大学等と連携した多様な学習機会，また，図書館サービスや生涯学習総合センターでの各種講座等の提供・充実により，幅広い世代のだれもがいつでもどこでも学び続けることができる環境づくりを推進する。</t>
    <rPh sb="126" eb="128">
      <t>テイキョウ</t>
    </rPh>
    <rPh sb="129" eb="131">
      <t>ジュウジツ</t>
    </rPh>
    <phoneticPr fontId="39"/>
  </si>
  <si>
    <t>市民一人一人の学びが，それぞれの仕事や社会活動に生かされる機会そのものが少ないことや，実際には何らかの形で学びと仕事や社会活動が繋がっていてもそれを実感するに至っていないため，C評価となったと考えられる。</t>
    <rPh sb="0" eb="2">
      <t>シミン</t>
    </rPh>
    <rPh sb="2" eb="4">
      <t>ヒトリ</t>
    </rPh>
    <rPh sb="4" eb="6">
      <t>ヒトリ</t>
    </rPh>
    <rPh sb="7" eb="8">
      <t>マナ</t>
    </rPh>
    <rPh sb="16" eb="18">
      <t>シゴト</t>
    </rPh>
    <rPh sb="19" eb="21">
      <t>シャカイ</t>
    </rPh>
    <rPh sb="21" eb="23">
      <t>カツドウ</t>
    </rPh>
    <rPh sb="24" eb="25">
      <t>イ</t>
    </rPh>
    <rPh sb="29" eb="31">
      <t>キカイ</t>
    </rPh>
    <rPh sb="36" eb="37">
      <t>スク</t>
    </rPh>
    <rPh sb="43" eb="45">
      <t>ジッサイ</t>
    </rPh>
    <rPh sb="47" eb="48">
      <t>ナン</t>
    </rPh>
    <rPh sb="51" eb="52">
      <t>カタチ</t>
    </rPh>
    <rPh sb="53" eb="54">
      <t>マナ</t>
    </rPh>
    <rPh sb="56" eb="58">
      <t>シゴト</t>
    </rPh>
    <rPh sb="59" eb="61">
      <t>シャカイ</t>
    </rPh>
    <rPh sb="61" eb="63">
      <t>カツドウ</t>
    </rPh>
    <rPh sb="64" eb="65">
      <t>ツナ</t>
    </rPh>
    <rPh sb="74" eb="76">
      <t>ジッカン</t>
    </rPh>
    <rPh sb="79" eb="80">
      <t>イタ</t>
    </rPh>
    <rPh sb="89" eb="91">
      <t>ヒョウカ</t>
    </rPh>
    <rPh sb="96" eb="97">
      <t>カンガ</t>
    </rPh>
    <phoneticPr fontId="39"/>
  </si>
  <si>
    <t>ボランティア活動の更なる機会拡充を図り，学びの成果を十分に発揮して生きがいや充実感を得られる活動となるよう，引き続き，関係機関と連携し，ボランティア養成講座の実施や継続的なボランティア活用に努めるとともに，生涯学習の場所・機械・人材のネットワークづくり，市民の多様な学習活動の支援，地域・学校運営協議会・PTA等が連携した地域コミュニティづくりなどを推進する。</t>
    <rPh sb="6" eb="8">
      <t>カツドウ</t>
    </rPh>
    <rPh sb="9" eb="10">
      <t>サラ</t>
    </rPh>
    <rPh sb="12" eb="14">
      <t>キカイ</t>
    </rPh>
    <rPh sb="14" eb="16">
      <t>カクジュウ</t>
    </rPh>
    <rPh sb="17" eb="18">
      <t>ハカ</t>
    </rPh>
    <rPh sb="20" eb="21">
      <t>マナ</t>
    </rPh>
    <rPh sb="23" eb="25">
      <t>セイカ</t>
    </rPh>
    <rPh sb="26" eb="28">
      <t>ジュウブン</t>
    </rPh>
    <rPh sb="29" eb="31">
      <t>ハッキ</t>
    </rPh>
    <rPh sb="33" eb="34">
      <t>イ</t>
    </rPh>
    <rPh sb="38" eb="41">
      <t>ジュウジツカン</t>
    </rPh>
    <rPh sb="42" eb="43">
      <t>エ</t>
    </rPh>
    <rPh sb="46" eb="48">
      <t>カツドウ</t>
    </rPh>
    <rPh sb="54" eb="55">
      <t>ヒ</t>
    </rPh>
    <rPh sb="56" eb="57">
      <t>ツヅ</t>
    </rPh>
    <rPh sb="59" eb="61">
      <t>カンケイ</t>
    </rPh>
    <rPh sb="61" eb="63">
      <t>キカン</t>
    </rPh>
    <rPh sb="64" eb="66">
      <t>レンケイ</t>
    </rPh>
    <rPh sb="74" eb="76">
      <t>ヨウセイ</t>
    </rPh>
    <rPh sb="76" eb="78">
      <t>コウザ</t>
    </rPh>
    <rPh sb="79" eb="81">
      <t>ジッシ</t>
    </rPh>
    <rPh sb="82" eb="85">
      <t>ケイゾクテキ</t>
    </rPh>
    <rPh sb="92" eb="94">
      <t>カツヨウ</t>
    </rPh>
    <rPh sb="95" eb="96">
      <t>ツト</t>
    </rPh>
    <rPh sb="103" eb="105">
      <t>ショウガイ</t>
    </rPh>
    <rPh sb="105" eb="107">
      <t>ガクシュウ</t>
    </rPh>
    <rPh sb="108" eb="110">
      <t>バショ</t>
    </rPh>
    <rPh sb="111" eb="113">
      <t>キカイ</t>
    </rPh>
    <rPh sb="114" eb="116">
      <t>ジンザイ</t>
    </rPh>
    <rPh sb="127" eb="129">
      <t>シミン</t>
    </rPh>
    <rPh sb="130" eb="132">
      <t>タヨウ</t>
    </rPh>
    <rPh sb="133" eb="135">
      <t>ガクシュウ</t>
    </rPh>
    <rPh sb="135" eb="137">
      <t>カツドウ</t>
    </rPh>
    <rPh sb="138" eb="140">
      <t>シエン</t>
    </rPh>
    <rPh sb="141" eb="143">
      <t>チイキ</t>
    </rPh>
    <rPh sb="144" eb="146">
      <t>ガッコウ</t>
    </rPh>
    <rPh sb="146" eb="148">
      <t>ウンエイ</t>
    </rPh>
    <rPh sb="148" eb="151">
      <t>キョウギカイ</t>
    </rPh>
    <rPh sb="155" eb="156">
      <t>トウ</t>
    </rPh>
    <rPh sb="157" eb="159">
      <t>レンケイ</t>
    </rPh>
    <rPh sb="161" eb="163">
      <t>チイキ</t>
    </rPh>
    <rPh sb="175" eb="177">
      <t>スイシン</t>
    </rPh>
    <phoneticPr fontId="39"/>
  </si>
  <si>
    <t>最新数値の目標値に対する達成度が
a：80％以上
b：60％以上～80％未満
c：40％以上～60％未満
d：20％以上～40％未満
e：20％未満</t>
    <rPh sb="0" eb="2">
      <t>サイシン</t>
    </rPh>
    <rPh sb="2" eb="4">
      <t>スウチ</t>
    </rPh>
    <rPh sb="5" eb="8">
      <t>モクヒョウチ</t>
    </rPh>
    <rPh sb="9" eb="10">
      <t>タイ</t>
    </rPh>
    <rPh sb="12" eb="14">
      <t>タッセイ</t>
    </rPh>
    <rPh sb="14" eb="15">
      <t>ド</t>
    </rPh>
    <phoneticPr fontId="39"/>
  </si>
  <si>
    <t>　子育て世帯を主な対象とする政策であり，市民全体の生活実感には政策の効果が反映されにくいと考えられるため，客観指標評価を重視する。</t>
    <phoneticPr fontId="39"/>
  </si>
  <si>
    <t>　新たな受入枠の確保や関係機関の協力による保育所等及び学童クラブ事業の待機児童数ゼロの達成，妊娠・出産に係る産科医療機関等との密な連携の推進，各局区等が設置する附属機関等への青少年登用の促進により，ａ評価になったと考えられる。</t>
    <rPh sb="76" eb="78">
      <t>セッチ</t>
    </rPh>
    <phoneticPr fontId="39"/>
  </si>
  <si>
    <t>　「身近な地域で子どもとの交流や子育て支援の取組が進んでいる」という生活実感はｂ評価と，概ね肯定的に評価されているが，コロナ禍における事業や活動等の制限又は中止等により，子ども・若者や子育て家庭が交流する機会が減少したため，その他の生活実感はｃ評価になったと考えられる。</t>
    <rPh sb="34" eb="36">
      <t>セイカツ</t>
    </rPh>
    <rPh sb="36" eb="38">
      <t>ジッカン</t>
    </rPh>
    <rPh sb="114" eb="115">
      <t>タ</t>
    </rPh>
    <rPh sb="116" eb="118">
      <t>セイカツ</t>
    </rPh>
    <rPh sb="118" eb="120">
      <t>ジッカン</t>
    </rPh>
    <rPh sb="129" eb="130">
      <t>カンガ</t>
    </rPh>
    <phoneticPr fontId="39"/>
  </si>
  <si>
    <t>　客観指標評価はａ評価となったが，市民生活実感評価がｃ評価となったため，総合評価結果はＢ評価となった。ウィズコロナ社会に対応していくため，感染症対策については，引き続き全力で取り組んでいく。そして，子どもたちの健全な育成と，安心して子育てができる環境づくり，持続可能なまちづくりといった各取組について進めていくことにより，基本方針にある切れ目のない支援を一層推進し，子ども・若者が将来の展望をもって成長するとともに，子育て家庭をはじめ，結婚・出産・子育ての希望をもつすべての人が幸せを感じ，くらし続けたいと思えるまちの実現を目指していく。</t>
    <rPh sb="1" eb="5">
      <t>キャッカンシヒョウ</t>
    </rPh>
    <rPh sb="5" eb="7">
      <t>ヒョウカ</t>
    </rPh>
    <rPh sb="9" eb="11">
      <t>ヒョウカ</t>
    </rPh>
    <rPh sb="17" eb="23">
      <t>シミンセイカツジッカン</t>
    </rPh>
    <rPh sb="23" eb="25">
      <t>ヒョウカ</t>
    </rPh>
    <rPh sb="27" eb="29">
      <t>ヒョウカ</t>
    </rPh>
    <rPh sb="44" eb="46">
      <t>ヒョウカ</t>
    </rPh>
    <phoneticPr fontId="39"/>
  </si>
  <si>
    <t>子ども若者未来部育成推進課</t>
    <rPh sb="8" eb="13">
      <t>イクセイスイシンカ</t>
    </rPh>
    <phoneticPr fontId="39"/>
  </si>
  <si>
    <t>コロナ禍において，子どもや若者が未来に希望を持ちにくい状況にあった中，支援活動等も制限されことから，ｃ評価となったと考えられる。</t>
    <rPh sb="3" eb="4">
      <t>カ</t>
    </rPh>
    <phoneticPr fontId="39"/>
  </si>
  <si>
    <t>とくに支援を必要とする子ども・若者とその家庭を主な対象者としていることから，普段施策に触れることが無い市民には実感しにくいため，ｃ評価となったと考えられる。</t>
    <rPh sb="23" eb="24">
      <t>オモ</t>
    </rPh>
    <phoneticPr fontId="39"/>
  </si>
  <si>
    <t>コロナ禍において，イベント等が中止又は制限され，子ども・若者や子育て家庭が交流する機会が減ったことから本市のはぐくみ文化を実感しにくい状況にあったため，c評価になったと考えられる。</t>
    <rPh sb="3" eb="4">
      <t>カ</t>
    </rPh>
    <rPh sb="77" eb="79">
      <t>ヒョウカ</t>
    </rPh>
    <rPh sb="84" eb="85">
      <t>カンガ</t>
    </rPh>
    <phoneticPr fontId="39"/>
  </si>
  <si>
    <t>はぐくみ創造推進室
子ども若者未来部育成推進課</t>
    <rPh sb="4" eb="9">
      <t>ソウゾウスイシンシツ</t>
    </rPh>
    <rPh sb="10" eb="11">
      <t>コ</t>
    </rPh>
    <rPh sb="13" eb="17">
      <t>ワカモノミライ</t>
    </rPh>
    <rPh sb="17" eb="18">
      <t>ブ</t>
    </rPh>
    <rPh sb="18" eb="23">
      <t>イクセイスイシンカ</t>
    </rPh>
    <phoneticPr fontId="39"/>
  </si>
  <si>
    <t>コロナ禍において，イベント等が中止又は制限され，子ども・若者や子育て家庭が交流する機会が減ったことから本市のはぐくみ文化を実感しにくい状況にあったため，ｃ評価になったと考えられる。</t>
    <rPh sb="10" eb="12">
      <t>ヒョウカ</t>
    </rPh>
    <rPh sb="13" eb="14">
      <t>トウ</t>
    </rPh>
    <rPh sb="17" eb="18">
      <t>マタ</t>
    </rPh>
    <rPh sb="19" eb="21">
      <t>セイゲン</t>
    </rPh>
    <rPh sb="28" eb="30">
      <t>ワカモノ</t>
    </rPh>
    <rPh sb="31" eb="33">
      <t>コソダ</t>
    </rPh>
    <rPh sb="34" eb="36">
      <t>カテイ</t>
    </rPh>
    <rPh sb="41" eb="43">
      <t>キカイ</t>
    </rPh>
    <phoneticPr fontId="39"/>
  </si>
  <si>
    <t xml:space="preserve">　新型コロナウイルス感染症の影響により，地域住民等による活動が困難となる中で，地域内で住民同士等の交流機会が減少し地域のつながりを実感する機会が減っていることから，ｃ評価となったと考えられる。
</t>
    <phoneticPr fontId="39"/>
  </si>
  <si>
    <t>　障害のあるひとを主な対象とする政策であり，市民全体の生活実感には政策の効果が反映されにくいと考えられるため，客観指標評価を重視する。</t>
    <phoneticPr fontId="39"/>
  </si>
  <si>
    <t>　政策の指標である「障害者福祉施設からの地域生活移行人数」は，重度の障害のある方が多く，受入体制が十分でない等の理由から地域移行が進みにくく，ｄ評価になったと考えられるが，「福祉施設からの一般就労移行人数」は目標を達成し，また，施策の評価の平均もａ評価となったことから，全体ではｂ評価となっている。</t>
    <rPh sb="1" eb="3">
      <t>セイサク</t>
    </rPh>
    <rPh sb="4" eb="6">
      <t>シヒョウ</t>
    </rPh>
    <rPh sb="31" eb="33">
      <t>ジュウド</t>
    </rPh>
    <rPh sb="34" eb="36">
      <t>ショウガイ</t>
    </rPh>
    <rPh sb="39" eb="40">
      <t>カタ</t>
    </rPh>
    <rPh sb="41" eb="42">
      <t>オオ</t>
    </rPh>
    <rPh sb="44" eb="46">
      <t>ウケイレ</t>
    </rPh>
    <rPh sb="46" eb="48">
      <t>タイセイ</t>
    </rPh>
    <rPh sb="49" eb="51">
      <t>ジュウブン</t>
    </rPh>
    <rPh sb="54" eb="55">
      <t>トウ</t>
    </rPh>
    <rPh sb="56" eb="58">
      <t>リユウ</t>
    </rPh>
    <rPh sb="60" eb="62">
      <t>チイキ</t>
    </rPh>
    <rPh sb="62" eb="64">
      <t>イコウ</t>
    </rPh>
    <rPh sb="65" eb="66">
      <t>スス</t>
    </rPh>
    <rPh sb="72" eb="74">
      <t>ヒョウカ</t>
    </rPh>
    <rPh sb="79" eb="80">
      <t>カンガ</t>
    </rPh>
    <rPh sb="104" eb="106">
      <t>モクヒョウ</t>
    </rPh>
    <rPh sb="107" eb="109">
      <t>タッセイ</t>
    </rPh>
    <rPh sb="114" eb="116">
      <t>シサク</t>
    </rPh>
    <rPh sb="117" eb="119">
      <t>ヒョウカ</t>
    </rPh>
    <rPh sb="120" eb="122">
      <t>ヘイキン</t>
    </rPh>
    <rPh sb="124" eb="126">
      <t>ヒョウカ</t>
    </rPh>
    <rPh sb="135" eb="137">
      <t>ゼンタイ</t>
    </rPh>
    <rPh sb="140" eb="142">
      <t>ヒョウカ</t>
    </rPh>
    <phoneticPr fontId="39"/>
  </si>
  <si>
    <t>　障害のある人への理解が，社会全体に十分に広がっているとは言えないことから，全ての生活実感においてｃ評価になったと考えられる。</t>
    <rPh sb="1" eb="3">
      <t>ショウガイ</t>
    </rPh>
    <rPh sb="6" eb="7">
      <t>ヒト</t>
    </rPh>
    <rPh sb="9" eb="11">
      <t>リカイ</t>
    </rPh>
    <rPh sb="13" eb="15">
      <t>シャカイ</t>
    </rPh>
    <rPh sb="15" eb="17">
      <t>ゼンタイ</t>
    </rPh>
    <rPh sb="18" eb="20">
      <t>ジュウブン</t>
    </rPh>
    <rPh sb="21" eb="22">
      <t>ヒロ</t>
    </rPh>
    <rPh sb="29" eb="30">
      <t>イ</t>
    </rPh>
    <rPh sb="38" eb="39">
      <t>スベ</t>
    </rPh>
    <rPh sb="41" eb="43">
      <t>セイカツ</t>
    </rPh>
    <rPh sb="43" eb="45">
      <t>ジッカン</t>
    </rPh>
    <rPh sb="50" eb="52">
      <t>ヒョウカ</t>
    </rPh>
    <rPh sb="57" eb="58">
      <t>カンガ</t>
    </rPh>
    <phoneticPr fontId="39"/>
  </si>
  <si>
    <t>　地域福祉活動における市民をはじめとする多様な主体の協働や，地域生活における多様な課題への対応など，施策に係る市民の意識や生活実感が重要な分野であることから，市民生活実感評価を重視する。</t>
    <phoneticPr fontId="39"/>
  </si>
  <si>
    <t xml:space="preserve">　コロナ禍における地域活動の状況の把握や取組の共有等を行うなど，各区地域福祉推進委員会の活動件数が大幅に増加したこと，また，制度の狭間や複合的課題を抱える世帯に対して，地域あんしん支援員が継続して支援を行い，支援世帯数が目標値に達したことなどから，ａ評価となっている。
</t>
    <rPh sb="44" eb="46">
      <t>カツドウ</t>
    </rPh>
    <rPh sb="46" eb="48">
      <t>ケンスウ</t>
    </rPh>
    <rPh sb="49" eb="51">
      <t>オオハバ</t>
    </rPh>
    <rPh sb="52" eb="54">
      <t>ゾウカ</t>
    </rPh>
    <rPh sb="104" eb="106">
      <t>シエン</t>
    </rPh>
    <rPh sb="106" eb="109">
      <t>セタイスウ</t>
    </rPh>
    <rPh sb="110" eb="113">
      <t>モクヒョウチ</t>
    </rPh>
    <rPh sb="114" eb="115">
      <t>タッ</t>
    </rPh>
    <phoneticPr fontId="39"/>
  </si>
  <si>
    <t>　医療サービスの充実や健康危機管理，食の安全や動物との共生など，施策に係る市民の意識や生活実感が重要な分野であることから，市民生活実感評価を重視する。</t>
    <phoneticPr fontId="39"/>
  </si>
  <si>
    <t>　特別養護老人ホーム，認知症高齢者グループホーム，介護専用型特定施設の各施設の整備を着実に推進し，政策の指標である「施設・居住系介護保険サービス定員数」が高評価になったことなどから，ａ評価となっている。</t>
    <rPh sb="35" eb="38">
      <t>カクシセツ</t>
    </rPh>
    <rPh sb="39" eb="41">
      <t>セイビ</t>
    </rPh>
    <rPh sb="42" eb="44">
      <t>チャクジツ</t>
    </rPh>
    <rPh sb="45" eb="47">
      <t>スイシン</t>
    </rPh>
    <rPh sb="49" eb="51">
      <t>セイサク</t>
    </rPh>
    <rPh sb="92" eb="94">
      <t>ヒョウカ</t>
    </rPh>
    <phoneticPr fontId="39"/>
  </si>
  <si>
    <t xml:space="preserve">　新型コロナウイルス感染症の影響により，高齢者の地域活動など社会参加の場が大きく制限されたこと及び健康づくりに関する事業やイベント等の開催が制限されたことから，ｃ評価となったと考えられる。
</t>
    <rPh sb="1" eb="3">
      <t>シンガタ</t>
    </rPh>
    <rPh sb="10" eb="13">
      <t>カンセンショウ</t>
    </rPh>
    <rPh sb="14" eb="16">
      <t>エイキョウ</t>
    </rPh>
    <rPh sb="47" eb="48">
      <t>オヨ</t>
    </rPh>
    <rPh sb="49" eb="51">
      <t>ケンコウ</t>
    </rPh>
    <rPh sb="55" eb="56">
      <t>カン</t>
    </rPh>
    <rPh sb="58" eb="60">
      <t>ジギョウ</t>
    </rPh>
    <rPh sb="65" eb="66">
      <t>トウ</t>
    </rPh>
    <rPh sb="67" eb="69">
      <t>カイサイ</t>
    </rPh>
    <rPh sb="70" eb="72">
      <t>セイゲン</t>
    </rPh>
    <rPh sb="81" eb="83">
      <t>ヒョウカ</t>
    </rPh>
    <rPh sb="88" eb="89">
      <t>カンガ</t>
    </rPh>
    <phoneticPr fontId="39"/>
  </si>
  <si>
    <t>　市立病院及び市立京北病院による充実した医療サービスが提供されていることを示す「市立病院機構年度計画の達成割合」が，コロナ禍においても高い割合となったことや「重篤又は大規模食中毒発生件数」を０件に抑えられたことなどから，全体としてａ評価となっている。</t>
    <rPh sb="79" eb="81">
      <t>ジュウトク</t>
    </rPh>
    <rPh sb="81" eb="82">
      <t>マタ</t>
    </rPh>
    <rPh sb="83" eb="86">
      <t>ダイキボ</t>
    </rPh>
    <rPh sb="86" eb="89">
      <t>ショクチュウドク</t>
    </rPh>
    <rPh sb="89" eb="91">
      <t>ハッセイ</t>
    </rPh>
    <rPh sb="91" eb="93">
      <t>ケンスウ</t>
    </rPh>
    <rPh sb="96" eb="97">
      <t>ケン</t>
    </rPh>
    <rPh sb="98" eb="99">
      <t>オサ</t>
    </rPh>
    <rPh sb="110" eb="112">
      <t>ゼンタイ</t>
    </rPh>
    <rPh sb="116" eb="118">
      <t>ヒョウカ</t>
    </rPh>
    <phoneticPr fontId="39"/>
  </si>
  <si>
    <t>　「感染症や食中毒などが発生した時も市民の安全と安心が確保されている」という生活実感は，新型コロナウイルス感染症の影響による安全・安心の確保についての不安からｃ評価になったと考えられるが，「頼れる医療機関があり，必要なときに利用しやすい」などの生活実感が概ね評価されていることから，全体ではｂ評価となっている。</t>
    <rPh sb="38" eb="40">
      <t>セイカツ</t>
    </rPh>
    <rPh sb="40" eb="42">
      <t>ジッカン</t>
    </rPh>
    <rPh sb="44" eb="46">
      <t>シンガタ</t>
    </rPh>
    <rPh sb="53" eb="56">
      <t>カンセンショウ</t>
    </rPh>
    <rPh sb="57" eb="59">
      <t>エイキョウ</t>
    </rPh>
    <rPh sb="80" eb="82">
      <t>ヒョウカ</t>
    </rPh>
    <rPh sb="87" eb="88">
      <t>カンガ</t>
    </rPh>
    <rPh sb="95" eb="96">
      <t>タヨ</t>
    </rPh>
    <rPh sb="98" eb="100">
      <t>イリョウ</t>
    </rPh>
    <rPh sb="100" eb="102">
      <t>キカン</t>
    </rPh>
    <rPh sb="106" eb="108">
      <t>ヒツヨウ</t>
    </rPh>
    <rPh sb="112" eb="114">
      <t>リヨウ</t>
    </rPh>
    <rPh sb="122" eb="124">
      <t>セイカツ</t>
    </rPh>
    <rPh sb="124" eb="126">
      <t>ジッカン</t>
    </rPh>
    <rPh sb="127" eb="128">
      <t>オオム</t>
    </rPh>
    <rPh sb="129" eb="131">
      <t>ヒョウカ</t>
    </rPh>
    <rPh sb="141" eb="143">
      <t>ゼンタイ</t>
    </rPh>
    <rPh sb="146" eb="148">
      <t>ヒョウカ</t>
    </rPh>
    <phoneticPr fontId="39"/>
  </si>
  <si>
    <t>　客観指標評価がｂ評価となったことから，総合評価結果はＢ評価となった。引き続き，分野別計画である「はぐくみ支え合うまち・京都ほほえみプラン」に基づき，関係機関や障害者団体等と連携のもと，各施策の目標達成に向けて取り組んでいくことで，基本方針にある障害のある人もない人もお互いに認め合い，支え合い，安心してくらせるまちづくりの実現を目指していく。</t>
    <rPh sb="20" eb="22">
      <t>ソウゴウ</t>
    </rPh>
    <rPh sb="22" eb="24">
      <t>ヒョウカ</t>
    </rPh>
    <rPh sb="24" eb="26">
      <t>ケッカ</t>
    </rPh>
    <rPh sb="28" eb="30">
      <t>ヒョウカ</t>
    </rPh>
    <rPh sb="35" eb="36">
      <t>ヒ</t>
    </rPh>
    <rPh sb="37" eb="38">
      <t>ツヅ</t>
    </rPh>
    <rPh sb="40" eb="42">
      <t>ブンヤ</t>
    </rPh>
    <rPh sb="42" eb="43">
      <t>ベツ</t>
    </rPh>
    <rPh sb="43" eb="45">
      <t>ケイカク</t>
    </rPh>
    <rPh sb="71" eb="72">
      <t>モト</t>
    </rPh>
    <rPh sb="75" eb="77">
      <t>カンケイ</t>
    </rPh>
    <rPh sb="77" eb="79">
      <t>キカン</t>
    </rPh>
    <rPh sb="80" eb="82">
      <t>ショウガイ</t>
    </rPh>
    <rPh sb="82" eb="83">
      <t>シャ</t>
    </rPh>
    <rPh sb="83" eb="85">
      <t>ダンタイ</t>
    </rPh>
    <rPh sb="85" eb="86">
      <t>トウ</t>
    </rPh>
    <rPh sb="87" eb="89">
      <t>レンケイ</t>
    </rPh>
    <rPh sb="93" eb="94">
      <t>カク</t>
    </rPh>
    <rPh sb="94" eb="96">
      <t>シサク</t>
    </rPh>
    <rPh sb="97" eb="99">
      <t>モクヒョウ</t>
    </rPh>
    <rPh sb="99" eb="101">
      <t>タッセイ</t>
    </rPh>
    <rPh sb="102" eb="103">
      <t>ム</t>
    </rPh>
    <rPh sb="105" eb="106">
      <t>ト</t>
    </rPh>
    <rPh sb="107" eb="108">
      <t>ク</t>
    </rPh>
    <rPh sb="116" eb="118">
      <t>キホン</t>
    </rPh>
    <rPh sb="118" eb="120">
      <t>ホウシン</t>
    </rPh>
    <rPh sb="123" eb="125">
      <t>ショウガイ</t>
    </rPh>
    <rPh sb="128" eb="129">
      <t>ヒト</t>
    </rPh>
    <rPh sb="132" eb="133">
      <t>ヒト</t>
    </rPh>
    <rPh sb="162" eb="164">
      <t>ジツゲン</t>
    </rPh>
    <rPh sb="165" eb="167">
      <t>メザ</t>
    </rPh>
    <phoneticPr fontId="39"/>
  </si>
  <si>
    <t>　客観指標評価はａ評価となったが，市民生活実感評価がｃ評価となったため，総合評価結果はＢ評価となった。引き続き「京・地域福祉推進指針」に基づき，区地域福祉推進委員会の取組の充実・強化に取り組み，地域で主体的に取り組まれている活動の把握や共有等を図ることで，コロナ禍を踏まえた地域活動の支援や新たな活動の創出につなげていく。また，複合的な課題を抱える世帯等への支援にあたっては，地域あんしん支援員の取組等により，引き続き行政や専門支援機関等との連携による分野横断的に支援に取り組み，地域住民が安心して生活し続けることのできる地域共生社会の実現につなげる。</t>
    <rPh sb="36" eb="38">
      <t>ソウゴウ</t>
    </rPh>
    <rPh sb="38" eb="40">
      <t>ヒョウカ</t>
    </rPh>
    <rPh sb="40" eb="42">
      <t>ケッカ</t>
    </rPh>
    <rPh sb="44" eb="46">
      <t>ヒョウカ</t>
    </rPh>
    <rPh sb="68" eb="69">
      <t>モト</t>
    </rPh>
    <rPh sb="92" eb="93">
      <t>ト</t>
    </rPh>
    <rPh sb="94" eb="95">
      <t>ク</t>
    </rPh>
    <rPh sb="97" eb="99">
      <t>チイキ</t>
    </rPh>
    <rPh sb="100" eb="102">
      <t>シュタイ</t>
    </rPh>
    <rPh sb="102" eb="103">
      <t>テキ</t>
    </rPh>
    <rPh sb="104" eb="105">
      <t>ト</t>
    </rPh>
    <rPh sb="106" eb="107">
      <t>ク</t>
    </rPh>
    <rPh sb="112" eb="114">
      <t>カツドウ</t>
    </rPh>
    <rPh sb="115" eb="117">
      <t>ハアク</t>
    </rPh>
    <rPh sb="118" eb="120">
      <t>キョウユウ</t>
    </rPh>
    <rPh sb="120" eb="121">
      <t>トウ</t>
    </rPh>
    <rPh sb="122" eb="123">
      <t>ハカ</t>
    </rPh>
    <rPh sb="131" eb="132">
      <t>カ</t>
    </rPh>
    <rPh sb="133" eb="134">
      <t>フ</t>
    </rPh>
    <rPh sb="137" eb="139">
      <t>チイキ</t>
    </rPh>
    <rPh sb="139" eb="141">
      <t>カツドウ</t>
    </rPh>
    <rPh sb="142" eb="144">
      <t>シエン</t>
    </rPh>
    <rPh sb="145" eb="146">
      <t>アラ</t>
    </rPh>
    <rPh sb="148" eb="150">
      <t>カツドウ</t>
    </rPh>
    <rPh sb="151" eb="153">
      <t>ソウシュツ</t>
    </rPh>
    <rPh sb="164" eb="167">
      <t>フクゴウテキ</t>
    </rPh>
    <rPh sb="168" eb="170">
      <t>カダイ</t>
    </rPh>
    <rPh sb="171" eb="172">
      <t>カカ</t>
    </rPh>
    <rPh sb="174" eb="176">
      <t>セタイ</t>
    </rPh>
    <rPh sb="176" eb="177">
      <t>トウ</t>
    </rPh>
    <rPh sb="179" eb="181">
      <t>シエン</t>
    </rPh>
    <rPh sb="188" eb="190">
      <t>チイキ</t>
    </rPh>
    <rPh sb="194" eb="196">
      <t>シエン</t>
    </rPh>
    <rPh sb="196" eb="197">
      <t>イン</t>
    </rPh>
    <rPh sb="198" eb="200">
      <t>トリクミ</t>
    </rPh>
    <rPh sb="200" eb="201">
      <t>トウ</t>
    </rPh>
    <rPh sb="205" eb="206">
      <t>ヒ</t>
    </rPh>
    <rPh sb="207" eb="208">
      <t>ツヅ</t>
    </rPh>
    <rPh sb="221" eb="223">
      <t>レンケイ</t>
    </rPh>
    <rPh sb="235" eb="236">
      <t>ト</t>
    </rPh>
    <rPh sb="237" eb="238">
      <t>ク</t>
    </rPh>
    <phoneticPr fontId="39"/>
  </si>
  <si>
    <t>出典：地方独立行政法人京都市立病院機構評価委員会による年度計画の業務実績評価結果</t>
    <phoneticPr fontId="39"/>
  </si>
  <si>
    <t>障害保健福祉推進室</t>
    <rPh sb="0" eb="9">
      <t>ショウガイホケンフクシスイシンシツ</t>
    </rPh>
    <phoneticPr fontId="39"/>
  </si>
  <si>
    <t>障害のある人への理解が，社会全体に広がっているとは言えないことから，「どちらとも言えない」とする回答が多くなり，c評価で推移していると考えられる。</t>
    <phoneticPr fontId="39"/>
  </si>
  <si>
    <t>はぐくみ支え合うまち・京都ほほえみプラン＜中間見直し版＞
https://www.city.kyoto.lg.jp/hokenfukushi/cmsfiles/contents/0000282/282408/plan_honsatu.pdf</t>
    <rPh sb="4" eb="5">
      <t>ササ</t>
    </rPh>
    <rPh sb="6" eb="7">
      <t>ア</t>
    </rPh>
    <rPh sb="11" eb="13">
      <t>キョウト</t>
    </rPh>
    <rPh sb="21" eb="23">
      <t>チュウカン</t>
    </rPh>
    <rPh sb="23" eb="25">
      <t>ミナオ</t>
    </rPh>
    <rPh sb="26" eb="27">
      <t>バン</t>
    </rPh>
    <phoneticPr fontId="39"/>
  </si>
  <si>
    <t>障害者就業・生活支援センターにおける相談・支援件数は，令和２年度はコロナの影響等を受け，減少していることなどから，c評価となったと考えられる。</t>
    <rPh sb="58" eb="60">
      <t>ヒョウカ</t>
    </rPh>
    <rPh sb="65" eb="66">
      <t>カンガ</t>
    </rPh>
    <phoneticPr fontId="39"/>
  </si>
  <si>
    <t xml:space="preserve">
新型コロナウイルス感染症の影響により，地域住民等による活動が困難となる中で，地域内で住民同士等の交流機会が減少し地域のつながりを実感する機会が減っていること，また，地域あんしん支援員の活動は個別性が強く，広く市民に認知されていないことから，ｃ評価となったと考えられる。</t>
    <rPh sb="14" eb="15">
      <t>トウ</t>
    </rPh>
    <rPh sb="20" eb="22">
      <t>チイキ</t>
    </rPh>
    <rPh sb="22" eb="24">
      <t>ジュウミン</t>
    </rPh>
    <rPh sb="24" eb="25">
      <t>トウ</t>
    </rPh>
    <rPh sb="36" eb="37">
      <t>ナカ</t>
    </rPh>
    <rPh sb="41" eb="42">
      <t>ナイ</t>
    </rPh>
    <rPh sb="43" eb="45">
      <t>ジュウミン</t>
    </rPh>
    <rPh sb="45" eb="47">
      <t>ドウシ</t>
    </rPh>
    <rPh sb="47" eb="48">
      <t>トウ</t>
    </rPh>
    <rPh sb="49" eb="51">
      <t>コウリュウ</t>
    </rPh>
    <rPh sb="54" eb="56">
      <t>ゲンショウ</t>
    </rPh>
    <rPh sb="57" eb="59">
      <t>チイキ</t>
    </rPh>
    <rPh sb="65" eb="67">
      <t>ジッカン</t>
    </rPh>
    <rPh sb="69" eb="71">
      <t>キカイ</t>
    </rPh>
    <rPh sb="72" eb="73">
      <t>ヘ</t>
    </rPh>
    <rPh sb="82" eb="83">
      <t>カンガ</t>
    </rPh>
    <rPh sb="93" eb="95">
      <t>カツドウ</t>
    </rPh>
    <rPh sb="96" eb="98">
      <t>コベツ</t>
    </rPh>
    <rPh sb="98" eb="99">
      <t>セイ</t>
    </rPh>
    <rPh sb="100" eb="101">
      <t>ツヨ</t>
    </rPh>
    <rPh sb="103" eb="104">
      <t>ヒロ</t>
    </rPh>
    <rPh sb="105" eb="107">
      <t>シミン</t>
    </rPh>
    <rPh sb="108" eb="110">
      <t>ニンチ</t>
    </rPh>
    <phoneticPr fontId="39"/>
  </si>
  <si>
    <t>「京（みやこ）・地域福祉推進指針」
https://www.city.kyoto.lg.jp/digitalbook/book_cmsfiles/705/book.html</t>
    <phoneticPr fontId="39"/>
  </si>
  <si>
    <t>新型コロナウイルス感染症の影響に伴い，面談等を控えたことにより，生活保護受給者を就労支援及び就労準備支援に繋ぐ件数が伸び悩んだため，Ｃ評価となった。</t>
    <rPh sb="0" eb="2">
      <t>シンガタ</t>
    </rPh>
    <rPh sb="9" eb="12">
      <t>カンセンショウ</t>
    </rPh>
    <rPh sb="13" eb="15">
      <t>エイキョウ</t>
    </rPh>
    <rPh sb="16" eb="17">
      <t>トモナ</t>
    </rPh>
    <rPh sb="19" eb="21">
      <t>メンダン</t>
    </rPh>
    <rPh sb="21" eb="22">
      <t>トウ</t>
    </rPh>
    <rPh sb="23" eb="24">
      <t>ヒカ</t>
    </rPh>
    <rPh sb="32" eb="34">
      <t>セイカツ</t>
    </rPh>
    <rPh sb="34" eb="36">
      <t>ホゴ</t>
    </rPh>
    <rPh sb="36" eb="39">
      <t>ジュキュウシャ</t>
    </rPh>
    <rPh sb="53" eb="54">
      <t>ツナ</t>
    </rPh>
    <rPh sb="55" eb="57">
      <t>ケンスウ</t>
    </rPh>
    <rPh sb="58" eb="59">
      <t>ノ</t>
    </rPh>
    <rPh sb="60" eb="61">
      <t>ナヤ</t>
    </rPh>
    <rPh sb="67" eb="69">
      <t>ヒョウカ</t>
    </rPh>
    <phoneticPr fontId="39"/>
  </si>
  <si>
    <t>当該施策については，対象者が限定されており，普段施策に触れることが無い市民には実感しにくいため，Ｃ評価となった。</t>
    <rPh sb="0" eb="2">
      <t>トウガイ</t>
    </rPh>
    <rPh sb="2" eb="4">
      <t>シサク</t>
    </rPh>
    <rPh sb="10" eb="13">
      <t>タイショウシャ</t>
    </rPh>
    <rPh sb="14" eb="16">
      <t>ゲンテイ</t>
    </rPh>
    <rPh sb="22" eb="24">
      <t>フダン</t>
    </rPh>
    <rPh sb="24" eb="26">
      <t>シサク</t>
    </rPh>
    <rPh sb="27" eb="28">
      <t>フ</t>
    </rPh>
    <rPh sb="33" eb="34">
      <t>ナ</t>
    </rPh>
    <rPh sb="35" eb="37">
      <t>シミン</t>
    </rPh>
    <rPh sb="39" eb="41">
      <t>ジッカン</t>
    </rPh>
    <rPh sb="49" eb="51">
      <t>ヒョウカ</t>
    </rPh>
    <phoneticPr fontId="39"/>
  </si>
  <si>
    <t>引き続き，生活保護受給者及び生活困窮者の就労支援及び就労準備支援を積極的に実施していくことにより，自立した生活に繋げていく。</t>
    <rPh sb="0" eb="1">
      <t>ヒ</t>
    </rPh>
    <rPh sb="2" eb="3">
      <t>ツヅ</t>
    </rPh>
    <rPh sb="12" eb="13">
      <t>オヨ</t>
    </rPh>
    <rPh sb="33" eb="36">
      <t>セッキョクテキ</t>
    </rPh>
    <rPh sb="37" eb="39">
      <t>ジッシ</t>
    </rPh>
    <rPh sb="49" eb="51">
      <t>ジリツ</t>
    </rPh>
    <rPh sb="53" eb="55">
      <t>セイカツ</t>
    </rPh>
    <rPh sb="56" eb="57">
      <t>ツナ</t>
    </rPh>
    <phoneticPr fontId="39"/>
  </si>
  <si>
    <t>新型コロナウイルス感染症対策の影響で，外出を自ら制限する市民が多かったこと等から，ｃ評価となったと考えられる。</t>
    <rPh sb="28" eb="30">
      <t>シミン</t>
    </rPh>
    <phoneticPr fontId="39"/>
  </si>
  <si>
    <t>健康長寿・笑顔のまち・推進プラン
https://www.city.kyoto.lg.jp/digitalbook/book_cmsfiles/373/book.html</t>
    <rPh sb="0" eb="2">
      <t>ケンコウ</t>
    </rPh>
    <rPh sb="2" eb="4">
      <t>チョウジュ</t>
    </rPh>
    <rPh sb="5" eb="7">
      <t>エガオ</t>
    </rPh>
    <rPh sb="11" eb="13">
      <t>スイシン</t>
    </rPh>
    <phoneticPr fontId="39"/>
  </si>
  <si>
    <t xml:space="preserve">
※新型コロナウイルス感染症の影響により客観指標評価は行わない。</t>
    <rPh sb="15" eb="17">
      <t>エイキョウ</t>
    </rPh>
    <phoneticPr fontId="39"/>
  </si>
  <si>
    <t>コロナの影響により，高齢者の地域活動など社会参加の場が大きく制限されたため，ｃ評価となったと考えられる。</t>
    <phoneticPr fontId="39"/>
  </si>
  <si>
    <t xml:space="preserve">
介護予防や在宅療養に係る施策やサービスの充実については，自身または身近な人が高齢者でない場合は実感しにくいため，「どちらとも言えない」との回答が多くなったことから，ｃ評価になったと考えられる。
</t>
    <rPh sb="1" eb="3">
      <t>カイゴ</t>
    </rPh>
    <rPh sb="3" eb="5">
      <t>ヨボウ</t>
    </rPh>
    <rPh sb="6" eb="8">
      <t>ザイタク</t>
    </rPh>
    <rPh sb="8" eb="10">
      <t>リョウヨウ</t>
    </rPh>
    <rPh sb="11" eb="12">
      <t>カカ</t>
    </rPh>
    <rPh sb="13" eb="15">
      <t>シサク</t>
    </rPh>
    <rPh sb="21" eb="23">
      <t>ジュウジツ</t>
    </rPh>
    <rPh sb="29" eb="31">
      <t>ジシン</t>
    </rPh>
    <rPh sb="34" eb="36">
      <t>ミヂカ</t>
    </rPh>
    <rPh sb="37" eb="38">
      <t>ヒト</t>
    </rPh>
    <rPh sb="39" eb="42">
      <t>コウレイシャ</t>
    </rPh>
    <rPh sb="45" eb="47">
      <t>バアイ</t>
    </rPh>
    <rPh sb="48" eb="50">
      <t>ジッカン</t>
    </rPh>
    <rPh sb="63" eb="64">
      <t>イ</t>
    </rPh>
    <rPh sb="70" eb="72">
      <t>カイトウ</t>
    </rPh>
    <rPh sb="73" eb="74">
      <t>オオ</t>
    </rPh>
    <rPh sb="84" eb="86">
      <t>ヒョウカ</t>
    </rPh>
    <rPh sb="91" eb="92">
      <t>カンガ</t>
    </rPh>
    <phoneticPr fontId="39"/>
  </si>
  <si>
    <t>新型コロナウイルス感染症のまん延により，感染症に対する不安を感じる市民が増加したため，Ｃ評価となったと考えられる。</t>
    <rPh sb="0" eb="2">
      <t>シンガタ</t>
    </rPh>
    <rPh sb="9" eb="12">
      <t>カンセンショウ</t>
    </rPh>
    <rPh sb="15" eb="16">
      <t>エン</t>
    </rPh>
    <rPh sb="20" eb="23">
      <t>カンセンショウ</t>
    </rPh>
    <rPh sb="24" eb="25">
      <t>タイ</t>
    </rPh>
    <rPh sb="27" eb="29">
      <t>フアン</t>
    </rPh>
    <rPh sb="30" eb="31">
      <t>カン</t>
    </rPh>
    <rPh sb="33" eb="35">
      <t>シミン</t>
    </rPh>
    <rPh sb="36" eb="38">
      <t>ゾウカ</t>
    </rPh>
    <rPh sb="44" eb="46">
      <t>ヒョウカ</t>
    </rPh>
    <rPh sb="51" eb="52">
      <t>カンガ</t>
    </rPh>
    <phoneticPr fontId="39"/>
  </si>
  <si>
    <t>引き続き，調査及び必要な措置を迅速に講じることで二次感染者を未然に防止するなど，感染症のまん延防止に努めるとともに，予防思想の普及啓発に取り組むことによって，感染拡大防止の実現を目指していく。</t>
    <phoneticPr fontId="39"/>
  </si>
  <si>
    <t>コロナ禍で動物愛護センター等で実施しているイベントの多くが中止，縮小となり，市民に適切な啓発を行う機会が減少したため，Ｃ評価となったと考えられる。</t>
    <rPh sb="3" eb="4">
      <t>カ</t>
    </rPh>
    <rPh sb="5" eb="7">
      <t>ドウブツ</t>
    </rPh>
    <rPh sb="7" eb="9">
      <t>アイゴ</t>
    </rPh>
    <rPh sb="13" eb="14">
      <t>トウ</t>
    </rPh>
    <rPh sb="15" eb="17">
      <t>ジッシ</t>
    </rPh>
    <rPh sb="26" eb="27">
      <t>オオ</t>
    </rPh>
    <rPh sb="29" eb="31">
      <t>チュウシ</t>
    </rPh>
    <rPh sb="32" eb="34">
      <t>シュクショウ</t>
    </rPh>
    <rPh sb="38" eb="40">
      <t>シミン</t>
    </rPh>
    <rPh sb="41" eb="43">
      <t>テキセツ</t>
    </rPh>
    <rPh sb="44" eb="46">
      <t>ケイハツ</t>
    </rPh>
    <rPh sb="47" eb="48">
      <t>オコナ</t>
    </rPh>
    <rPh sb="49" eb="51">
      <t>キカイ</t>
    </rPh>
    <rPh sb="52" eb="54">
      <t>ゲンショウ</t>
    </rPh>
    <rPh sb="60" eb="62">
      <t>ヒョウカ</t>
    </rPh>
    <rPh sb="67" eb="68">
      <t>カンガ</t>
    </rPh>
    <phoneticPr fontId="39"/>
  </si>
  <si>
    <t>　道路及び橋りょうの点検とその結果に基づく対策により，社会資本の維持管理を計画的に推進するとともに，魅力と活力のある市街地の整備に向け，土地区画整理事業による都市基盤の整備を着実に推進することができたことからａ評価になったと考えられる。</t>
    <phoneticPr fontId="39"/>
  </si>
  <si>
    <t>　道路・公園整備や緑の創出，社会資本の維持管理などの施策の進捗や効果が市民実感に繋がりにくいことから，客観指標評価を重視する。</t>
    <phoneticPr fontId="39"/>
  </si>
  <si>
    <t>　道路整備や土地区画整理事業等に係る生活実感がｃ評価となった一方，「市内の道路や橋が安心安全な状態で管理されている。」,「四季を感じさせ，まちのにぎわいに華を添えるような街路樹や公園が身近にある。」について概ね評価されたことから，ｂ評価になっている。</t>
    <rPh sb="18" eb="20">
      <t>セイカツ</t>
    </rPh>
    <rPh sb="20" eb="22">
      <t>ジッカン</t>
    </rPh>
    <rPh sb="103" eb="104">
      <t>オオム</t>
    </rPh>
    <phoneticPr fontId="39"/>
  </si>
  <si>
    <t>　客観指標評価が高評価となったことから，総合評価結果はＡ評価となった。引き続き，橋りょう等の点検・診断とその結果に基づく対策を着実に推進するとともに，道路整備や道路ネットワークの強化に取り組むことで，都市の活力・レジリエンスの向上を図る。
　また，それぞれの公園の特色を生かした整備・利活用や街路樹をはじめ市街地の緑化を進めることで，快適な都市環境の創出や地域コミュニティの活性化等を図るとともに，魅力と活力のある市街地の整備を推進する。
　これらにより，安心・安全で持続可能な都市の発展を支える道と公園・緑を創造する。</t>
    <rPh sb="1" eb="3">
      <t>キャッカン</t>
    </rPh>
    <rPh sb="3" eb="5">
      <t>シヒョウ</t>
    </rPh>
    <rPh sb="8" eb="11">
      <t>コウヒョウカ</t>
    </rPh>
    <phoneticPr fontId="39"/>
  </si>
  <si>
    <t>ルール・マナーを守らない自転車利用者が散見されることや更なる自転車走行環境整備が求められていること，放置自転車の分散化の傾向などによりｄ評価となったと考えられる。</t>
    <phoneticPr fontId="39"/>
  </si>
  <si>
    <t>みどり政策推進室</t>
    <rPh sb="3" eb="5">
      <t>セイサク</t>
    </rPh>
    <rPh sb="5" eb="7">
      <t>スイシン</t>
    </rPh>
    <rPh sb="7" eb="8">
      <t>シツ</t>
    </rPh>
    <phoneticPr fontId="39"/>
  </si>
  <si>
    <t>都市整備部</t>
    <rPh sb="0" eb="2">
      <t>トシ</t>
    </rPh>
    <rPh sb="2" eb="4">
      <t>セイビ</t>
    </rPh>
    <rPh sb="4" eb="5">
      <t>ブ</t>
    </rPh>
    <phoneticPr fontId="39"/>
  </si>
  <si>
    <t>土木管理部</t>
    <rPh sb="0" eb="2">
      <t>ドボク</t>
    </rPh>
    <rPh sb="2" eb="4">
      <t>カンリ</t>
    </rPh>
    <rPh sb="4" eb="5">
      <t>ブ</t>
    </rPh>
    <phoneticPr fontId="39"/>
  </si>
  <si>
    <t>道路整備は，道路完成に至るまでは市民に成果が実感されにくいため，ｃ評価になったと考えられる。</t>
    <phoneticPr fontId="39"/>
  </si>
  <si>
    <t>都市基盤である公共施設整備は順調に進んでいるが，民間開発のタイムラグが生じているため，宅地化率の達成状況が低く，総合的にｃ評価となった。</t>
    <rPh sb="0" eb="2">
      <t>トシ</t>
    </rPh>
    <rPh sb="2" eb="4">
      <t>キバン</t>
    </rPh>
    <rPh sb="7" eb="9">
      <t>コウキョウ</t>
    </rPh>
    <rPh sb="9" eb="11">
      <t>シセツ</t>
    </rPh>
    <rPh sb="11" eb="13">
      <t>セイビ</t>
    </rPh>
    <rPh sb="14" eb="16">
      <t>ジュンチョウ</t>
    </rPh>
    <rPh sb="17" eb="18">
      <t>スス</t>
    </rPh>
    <rPh sb="24" eb="26">
      <t>ミンカン</t>
    </rPh>
    <rPh sb="26" eb="28">
      <t>カイハツ</t>
    </rPh>
    <rPh sb="35" eb="36">
      <t>ショウ</t>
    </rPh>
    <rPh sb="43" eb="46">
      <t>タクチカ</t>
    </rPh>
    <rPh sb="46" eb="47">
      <t>リツ</t>
    </rPh>
    <rPh sb="48" eb="50">
      <t>タッセイ</t>
    </rPh>
    <rPh sb="50" eb="52">
      <t>ジョウキョウ</t>
    </rPh>
    <rPh sb="53" eb="54">
      <t>ヒク</t>
    </rPh>
    <rPh sb="56" eb="59">
      <t>ソウゴウテキ</t>
    </rPh>
    <rPh sb="61" eb="63">
      <t>ヒョウカ</t>
    </rPh>
    <phoneticPr fontId="39"/>
  </si>
  <si>
    <t>施策の市民に対する広報・周知が十分でなかったため，ｃ評価となったと考えられる。</t>
    <rPh sb="0" eb="1">
      <t>セ</t>
    </rPh>
    <rPh sb="1" eb="2">
      <t>サク</t>
    </rPh>
    <rPh sb="3" eb="5">
      <t>シミン</t>
    </rPh>
    <rPh sb="6" eb="7">
      <t>タイ</t>
    </rPh>
    <rPh sb="9" eb="11">
      <t>コウホウ</t>
    </rPh>
    <rPh sb="12" eb="14">
      <t>シュウチ</t>
    </rPh>
    <rPh sb="15" eb="17">
      <t>ジュウブン</t>
    </rPh>
    <rPh sb="26" eb="28">
      <t>ヒョウカ</t>
    </rPh>
    <rPh sb="33" eb="34">
      <t>カンガ</t>
    </rPh>
    <phoneticPr fontId="39"/>
  </si>
  <si>
    <t>引き続き，土地区画整理事業による都市基盤の整備を着実に推進し「魅力ある都市空間の形成」に向け，バランスの良い公共施設整備及び宅地の利用の増進を目指していく。</t>
    <rPh sb="0" eb="1">
      <t>ヒ</t>
    </rPh>
    <rPh sb="2" eb="3">
      <t>ツヅ</t>
    </rPh>
    <rPh sb="16" eb="18">
      <t>トシ</t>
    </rPh>
    <rPh sb="18" eb="20">
      <t>キバン</t>
    </rPh>
    <rPh sb="21" eb="23">
      <t>セイビ</t>
    </rPh>
    <rPh sb="24" eb="26">
      <t>チャクジツ</t>
    </rPh>
    <rPh sb="27" eb="29">
      <t>スイシン</t>
    </rPh>
    <rPh sb="71" eb="73">
      <t>メザ</t>
    </rPh>
    <phoneticPr fontId="39"/>
  </si>
  <si>
    <t>ほぼ完全整備(0.79km)を目指す。</t>
    <phoneticPr fontId="39"/>
  </si>
  <si>
    <t>　自然景観，歴史的景観，品格ある景観，京都独自の風情ある町並み景観が守られていることについての生活実感がｂ評価と概ね高い評価となっており，施策の効果が市民の実感にも表れていると考えられる。</t>
    <rPh sb="1" eb="3">
      <t>シゼン</t>
    </rPh>
    <rPh sb="3" eb="5">
      <t>ケイカン</t>
    </rPh>
    <rPh sb="6" eb="9">
      <t>レキシテキ</t>
    </rPh>
    <rPh sb="9" eb="11">
      <t>ケイカン</t>
    </rPh>
    <rPh sb="12" eb="14">
      <t>ヒンカク</t>
    </rPh>
    <rPh sb="16" eb="18">
      <t>ケイカン</t>
    </rPh>
    <rPh sb="19" eb="21">
      <t>キョウト</t>
    </rPh>
    <rPh sb="21" eb="23">
      <t>ドクジ</t>
    </rPh>
    <rPh sb="24" eb="26">
      <t>フゼイ</t>
    </rPh>
    <rPh sb="28" eb="30">
      <t>マチナ</t>
    </rPh>
    <rPh sb="31" eb="33">
      <t>ケイカン</t>
    </rPh>
    <rPh sb="34" eb="35">
      <t>マモ</t>
    </rPh>
    <rPh sb="47" eb="49">
      <t>セイカツ</t>
    </rPh>
    <rPh sb="49" eb="51">
      <t>ジッカン</t>
    </rPh>
    <rPh sb="53" eb="55">
      <t>ヒョウカ</t>
    </rPh>
    <rPh sb="56" eb="57">
      <t>オオム</t>
    </rPh>
    <rPh sb="58" eb="59">
      <t>タカ</t>
    </rPh>
    <rPh sb="60" eb="62">
      <t>ヒョウカ</t>
    </rPh>
    <rPh sb="69" eb="70">
      <t>セ</t>
    </rPh>
    <rPh sb="70" eb="71">
      <t>サク</t>
    </rPh>
    <rPh sb="72" eb="74">
      <t>コウカ</t>
    </rPh>
    <rPh sb="75" eb="77">
      <t>シミン</t>
    </rPh>
    <rPh sb="78" eb="80">
      <t>ジッカン</t>
    </rPh>
    <rPh sb="82" eb="83">
      <t>アラワ</t>
    </rPh>
    <rPh sb="88" eb="89">
      <t>カンガ</t>
    </rPh>
    <phoneticPr fontId="39"/>
  </si>
  <si>
    <t>222-3476</t>
  </si>
  <si>
    <t>各年度の単年度目標値に対する達成度が
a：6回以上
b：5回
c：4回
d：3回
e：2回以下</t>
    <rPh sb="22" eb="23">
      <t>カイ</t>
    </rPh>
    <rPh sb="29" eb="30">
      <t>カイ</t>
    </rPh>
    <rPh sb="34" eb="35">
      <t>カイ</t>
    </rPh>
    <rPh sb="39" eb="40">
      <t>カイ</t>
    </rPh>
    <rPh sb="44" eb="45">
      <t>カイ</t>
    </rPh>
    <rPh sb="45" eb="47">
      <t>イカ</t>
    </rPh>
    <phoneticPr fontId="39"/>
  </si>
  <si>
    <t>市街地における建築物及び工作物の形態意匠制限適合割合</t>
    <phoneticPr fontId="39"/>
  </si>
  <si>
    <t>最新数値の単年度目標値に対する達成度が
a：100％以上
b：95％以上～100％未満
c：90％以上～95％未満
d：85％以上～90％未満
e：85％未満</t>
    <phoneticPr fontId="39"/>
  </si>
  <si>
    <t>都市景観部</t>
    <rPh sb="0" eb="2">
      <t>トシ</t>
    </rPh>
    <rPh sb="2" eb="4">
      <t>ケイカン</t>
    </rPh>
    <rPh sb="4" eb="5">
      <t>ブ</t>
    </rPh>
    <phoneticPr fontId="39"/>
  </si>
  <si>
    <t xml:space="preserve">京都市三山森林景観保全・再生ガイドライン
https://www.city.kyoto.lg.jp/tokei/cmsfiles/contents/0000103/103346/sanzangaidorain_gaiyoban20110623.pdf
</t>
    <rPh sb="0" eb="11">
      <t>キョウトシサンザンシンリンケイカンホゼン</t>
    </rPh>
    <rPh sb="12" eb="14">
      <t>サイセイ</t>
    </rPh>
    <phoneticPr fontId="39"/>
  </si>
  <si>
    <t>京都市景観計画
https://www.city.kyoto.lg.jp/tokei/cmsfiles/contents/0000281/281258/1.pdf</t>
    <phoneticPr fontId="39"/>
  </si>
  <si>
    <t>優良デザイン促進制度は建築主や設計者の利用申し込みにより実施されるが，申込件数が想定を大幅に下回り，専門家からアドバイスを受ける回数が減少したものである。</t>
    <rPh sb="0" eb="2">
      <t>ユウリョウ</t>
    </rPh>
    <rPh sb="6" eb="8">
      <t>ソクシン</t>
    </rPh>
    <rPh sb="8" eb="10">
      <t>セイド</t>
    </rPh>
    <rPh sb="11" eb="13">
      <t>ケンチク</t>
    </rPh>
    <rPh sb="13" eb="14">
      <t>ヌシ</t>
    </rPh>
    <rPh sb="15" eb="18">
      <t>セッケイシャ</t>
    </rPh>
    <rPh sb="19" eb="21">
      <t>リヨウ</t>
    </rPh>
    <rPh sb="21" eb="22">
      <t>モウ</t>
    </rPh>
    <rPh sb="23" eb="24">
      <t>コ</t>
    </rPh>
    <rPh sb="28" eb="30">
      <t>ジッシ</t>
    </rPh>
    <rPh sb="35" eb="37">
      <t>モウシコミ</t>
    </rPh>
    <rPh sb="37" eb="39">
      <t>ケンスウ</t>
    </rPh>
    <rPh sb="40" eb="42">
      <t>ソウテイ</t>
    </rPh>
    <rPh sb="43" eb="45">
      <t>オオハバ</t>
    </rPh>
    <rPh sb="46" eb="48">
      <t>シタマワ</t>
    </rPh>
    <rPh sb="50" eb="53">
      <t>センモンカ</t>
    </rPh>
    <rPh sb="61" eb="62">
      <t>ウ</t>
    </rPh>
    <rPh sb="64" eb="66">
      <t>カイスウ</t>
    </rPh>
    <rPh sb="67" eb="69">
      <t>ゲンショウ</t>
    </rPh>
    <phoneticPr fontId="39"/>
  </si>
  <si>
    <t>市街地における景観政策が市民に理解されておらず，まだまだ浸透していない。市民に向けてわかりやすい情報の発信が必要。</t>
    <rPh sb="0" eb="3">
      <t>シガイチ</t>
    </rPh>
    <rPh sb="7" eb="9">
      <t>ケイカン</t>
    </rPh>
    <rPh sb="9" eb="11">
      <t>セイサク</t>
    </rPh>
    <rPh sb="12" eb="14">
      <t>シミン</t>
    </rPh>
    <rPh sb="15" eb="17">
      <t>リカイ</t>
    </rPh>
    <rPh sb="28" eb="30">
      <t>シントウ</t>
    </rPh>
    <rPh sb="36" eb="38">
      <t>シミン</t>
    </rPh>
    <rPh sb="39" eb="40">
      <t>ム</t>
    </rPh>
    <rPh sb="48" eb="50">
      <t>ジョウホウ</t>
    </rPh>
    <rPh sb="51" eb="53">
      <t>ハッシン</t>
    </rPh>
    <rPh sb="54" eb="56">
      <t>ヒツヨウ</t>
    </rPh>
    <phoneticPr fontId="39"/>
  </si>
  <si>
    <t>新型コロナウイルスの感染拡大によってまちづくり活動等が自粛を余儀なくされたことが影響している可能性がある。</t>
    <rPh sb="0" eb="2">
      <t>シンガタ</t>
    </rPh>
    <rPh sb="10" eb="12">
      <t>カンセン</t>
    </rPh>
    <rPh sb="12" eb="14">
      <t>カクダイ</t>
    </rPh>
    <rPh sb="23" eb="25">
      <t>カツドウ</t>
    </rPh>
    <rPh sb="25" eb="26">
      <t>トウ</t>
    </rPh>
    <rPh sb="27" eb="29">
      <t>ジシュク</t>
    </rPh>
    <rPh sb="30" eb="32">
      <t>ヨギ</t>
    </rPh>
    <rPh sb="40" eb="42">
      <t>エイキョウ</t>
    </rPh>
    <rPh sb="46" eb="49">
      <t>カノウセイ</t>
    </rPh>
    <phoneticPr fontId="39"/>
  </si>
  <si>
    <t>回</t>
    <phoneticPr fontId="39"/>
  </si>
  <si>
    <t>222-3476</t>
    <phoneticPr fontId="39"/>
  </si>
  <si>
    <t>　建築物に係る耐震化支援制度等を実施してきたことや，市民・事業者等の機運が高まったことにより，住宅及び特定建築物（不特定多数の者が利用する建築物等）の耐震化率が上昇し，目標を達成できたことなどから，ａ評価となったと考えられる。</t>
    <rPh sb="80" eb="82">
      <t>ジョウショウ</t>
    </rPh>
    <phoneticPr fontId="39"/>
  </si>
  <si>
    <t>　「新しく建てられた建築物は，バリアフリーや環境に配慮されている。」という生活実感がｂ評価になっていることなど，これまで実施してきた建築物の良質なストックへの誘導や既存ストックの安全性確保に対する取組及びその効果が市民の実感にも表れていると考えられる。</t>
    <rPh sb="37" eb="39">
      <t>セイカツ</t>
    </rPh>
    <rPh sb="107" eb="109">
      <t>シミン</t>
    </rPh>
    <phoneticPr fontId="39"/>
  </si>
  <si>
    <t>　客観指標評価が高評価となったことから，総合評価結果はＡ評価となった。引き続き，ＰＤＣＡサイクルに基づく適切な進行管理の実施等により，京都市建築物安心安全実施計画等に掲げる施策の着実な実行を図るとともに，市民・事業者・関係団体等と協力・連携して，取組を推進する。
　また，良質な市有建築物の建設を着実に推進し，最適な維持管理に取り組む。これらにより，基本方針にある歴史都市・京都ならではの，しなやかに強く持続可能なまちの実現を目指していく。</t>
    <phoneticPr fontId="39"/>
  </si>
  <si>
    <t>建築指導部</t>
    <rPh sb="0" eb="2">
      <t>ケンチク</t>
    </rPh>
    <rPh sb="2" eb="4">
      <t>シドウ</t>
    </rPh>
    <rPh sb="4" eb="5">
      <t>ブ</t>
    </rPh>
    <phoneticPr fontId="39"/>
  </si>
  <si>
    <t>公共建築部</t>
    <rPh sb="0" eb="2">
      <t>コウキョウ</t>
    </rPh>
    <rPh sb="2" eb="4">
      <t>ケンチク</t>
    </rPh>
    <rPh sb="4" eb="5">
      <t>ブ</t>
    </rPh>
    <phoneticPr fontId="39"/>
  </si>
  <si>
    <t>京都市建築物安心安全実施計画
https://www.city.kyoto.lg.jp/tokei/cmsfiles/contents/0000282/282185/keikaku.pdf</t>
    <phoneticPr fontId="39"/>
  </si>
  <si>
    <t>京都市建築物安心安全実施計画
https://www.city.kyoto.lg.jp/tokei/cmsfiles/contents/0000282/282185/keikaku.pdf
京都市建築物耐震改修促進計画
https://www.city.kyoto.lg.jp/tokei/cmsfiles/contents/0000194/194879/keikaku_honpen.pdf</t>
    <phoneticPr fontId="39"/>
  </si>
  <si>
    <t>細街路対策については，対象者が一定限定されており，普段施策に触れることがない市民には実感しにくいため，ｃ評価になったと考えられる。</t>
    <phoneticPr fontId="39"/>
  </si>
  <si>
    <t>引き続き，良質な市有建築物の建設を着実に推進していくとともに，最適な維持管理に取り組むことによって，災害に強いまちづくりの実現を目指していく。</t>
    <phoneticPr fontId="39"/>
  </si>
  <si>
    <t>　多様な魅力あるすまいの供給の状況や既存住宅の流通促進などの施策の進捗や効果が市民実感に繋がりにくいことから，客観指標評価を重視する。</t>
    <phoneticPr fontId="39"/>
  </si>
  <si>
    <t>　住宅の省エネ化，耐震化に向けた取組及び「すこやか賃貸住宅」登録制度など住宅確保要配慮者向け住宅の取組を進めたことで，断熱性など環境に配慮された住宅の割合，住宅の耐震化率及び高齢者等の入居を拒まない民間賃貸住宅の戸数などが増加したため，ａ評価になったと考えられる。</t>
    <rPh sb="1" eb="3">
      <t>ジュウタク</t>
    </rPh>
    <rPh sb="4" eb="5">
      <t>ショウ</t>
    </rPh>
    <rPh sb="7" eb="8">
      <t>カ</t>
    </rPh>
    <rPh sb="9" eb="12">
      <t>タイシンカ</t>
    </rPh>
    <rPh sb="13" eb="14">
      <t>ム</t>
    </rPh>
    <rPh sb="16" eb="18">
      <t>トリクミ</t>
    </rPh>
    <rPh sb="18" eb="19">
      <t>オヨ</t>
    </rPh>
    <rPh sb="25" eb="27">
      <t>チンタイ</t>
    </rPh>
    <rPh sb="27" eb="29">
      <t>ジュウタク</t>
    </rPh>
    <rPh sb="30" eb="32">
      <t>トウロク</t>
    </rPh>
    <rPh sb="32" eb="34">
      <t>セイド</t>
    </rPh>
    <rPh sb="36" eb="38">
      <t>ジュウタク</t>
    </rPh>
    <rPh sb="38" eb="44">
      <t>カクホヨウハイリョシャ</t>
    </rPh>
    <rPh sb="44" eb="45">
      <t>ム</t>
    </rPh>
    <rPh sb="46" eb="48">
      <t>ジュウタク</t>
    </rPh>
    <rPh sb="49" eb="51">
      <t>トリクミ</t>
    </rPh>
    <rPh sb="52" eb="53">
      <t>スス</t>
    </rPh>
    <rPh sb="59" eb="62">
      <t>ダンネツセイ</t>
    </rPh>
    <rPh sb="64" eb="66">
      <t>カンキョウ</t>
    </rPh>
    <rPh sb="67" eb="69">
      <t>ハイリョ</t>
    </rPh>
    <rPh sb="72" eb="74">
      <t>ジュウタク</t>
    </rPh>
    <rPh sb="75" eb="77">
      <t>ワリアイ</t>
    </rPh>
    <rPh sb="78" eb="80">
      <t>ジュウタク</t>
    </rPh>
    <rPh sb="81" eb="84">
      <t>タイシンカ</t>
    </rPh>
    <rPh sb="84" eb="85">
      <t>リツ</t>
    </rPh>
    <rPh sb="85" eb="86">
      <t>オヨ</t>
    </rPh>
    <rPh sb="87" eb="89">
      <t>コウレイ</t>
    </rPh>
    <rPh sb="89" eb="90">
      <t>シャ</t>
    </rPh>
    <rPh sb="90" eb="91">
      <t>ナド</t>
    </rPh>
    <rPh sb="92" eb="94">
      <t>ニュウキョ</t>
    </rPh>
    <rPh sb="95" eb="96">
      <t>コバ</t>
    </rPh>
    <rPh sb="99" eb="101">
      <t>ミンカン</t>
    </rPh>
    <rPh sb="101" eb="105">
      <t>チンタイジュウタク</t>
    </rPh>
    <rPh sb="106" eb="108">
      <t>コスウ</t>
    </rPh>
    <rPh sb="111" eb="113">
      <t>ゾウカ</t>
    </rPh>
    <rPh sb="119" eb="121">
      <t>ヒョウカ</t>
    </rPh>
    <rPh sb="126" eb="127">
      <t>カンガ</t>
    </rPh>
    <phoneticPr fontId="39"/>
  </si>
  <si>
    <t>　京都に住み続けたいと考える人が多いものの，適切にリフォームされた中古住宅や高齢者向け住宅の供給などが十分に認識されていないこと，また，地域とのつながりや環境・景観に配慮した京都らしいすまい方が大切にされているという実感が十分得られていないことから，ｃ評価になったと考えられる。</t>
    <rPh sb="1" eb="3">
      <t>キョウト</t>
    </rPh>
    <rPh sb="4" eb="5">
      <t>ス</t>
    </rPh>
    <rPh sb="6" eb="7">
      <t>ツヅ</t>
    </rPh>
    <rPh sb="11" eb="12">
      <t>カンガ</t>
    </rPh>
    <rPh sb="14" eb="15">
      <t>ヒト</t>
    </rPh>
    <rPh sb="16" eb="17">
      <t>オオ</t>
    </rPh>
    <rPh sb="22" eb="24">
      <t>テキセツ</t>
    </rPh>
    <rPh sb="33" eb="37">
      <t>チュウコジュウタク</t>
    </rPh>
    <rPh sb="38" eb="41">
      <t>コウレイシャ</t>
    </rPh>
    <rPh sb="41" eb="42">
      <t>ム</t>
    </rPh>
    <rPh sb="43" eb="45">
      <t>ジュウタク</t>
    </rPh>
    <rPh sb="46" eb="48">
      <t>キョウキュウ</t>
    </rPh>
    <rPh sb="51" eb="53">
      <t>ジュウブン</t>
    </rPh>
    <rPh sb="54" eb="56">
      <t>ニンシキ</t>
    </rPh>
    <rPh sb="87" eb="89">
      <t>キョウト</t>
    </rPh>
    <rPh sb="95" eb="96">
      <t>カタ</t>
    </rPh>
    <rPh sb="97" eb="99">
      <t>タイセツ</t>
    </rPh>
    <rPh sb="108" eb="110">
      <t>ジッカン</t>
    </rPh>
    <rPh sb="111" eb="113">
      <t>ジュウブン</t>
    </rPh>
    <rPh sb="113" eb="114">
      <t>エ</t>
    </rPh>
    <phoneticPr fontId="39"/>
  </si>
  <si>
    <t>　客観指標評価はａ評価となったが，市民生活実感評価がｃ評価となったため，総合評価はＢ評価となった。令和３年度に策定する，新たな「京都市住宅マスタープラン」をもとに，引き続き，民間事業者等と連携のうえ，伝わる・伝える住情報の発信を強化するなど，くらしやすく魅力のある，持続可能なすまい・まちづくりを推進していく。</t>
    <rPh sb="49" eb="51">
      <t>レイワ</t>
    </rPh>
    <rPh sb="52" eb="54">
      <t>ネンド</t>
    </rPh>
    <rPh sb="55" eb="57">
      <t>サクテイ</t>
    </rPh>
    <rPh sb="60" eb="61">
      <t>アラ</t>
    </rPh>
    <rPh sb="64" eb="69">
      <t>キョウトシジュウタク</t>
    </rPh>
    <rPh sb="82" eb="83">
      <t>ヒ</t>
    </rPh>
    <rPh sb="84" eb="85">
      <t>ツヅ</t>
    </rPh>
    <rPh sb="87" eb="92">
      <t>ミンカンジギョウシャ</t>
    </rPh>
    <rPh sb="92" eb="93">
      <t>ナド</t>
    </rPh>
    <rPh sb="94" eb="96">
      <t>レンケイ</t>
    </rPh>
    <rPh sb="100" eb="101">
      <t>ツタ</t>
    </rPh>
    <rPh sb="104" eb="105">
      <t>ツタ</t>
    </rPh>
    <rPh sb="107" eb="108">
      <t>ジュウ</t>
    </rPh>
    <rPh sb="108" eb="110">
      <t>ジョウホウ</t>
    </rPh>
    <rPh sb="111" eb="113">
      <t>ハッシン</t>
    </rPh>
    <rPh sb="114" eb="116">
      <t>キョウカ</t>
    </rPh>
    <rPh sb="148" eb="150">
      <t>スイシン</t>
    </rPh>
    <phoneticPr fontId="39"/>
  </si>
  <si>
    <t>戸</t>
    <rPh sb="0" eb="1">
      <t>コ</t>
    </rPh>
    <phoneticPr fontId="39"/>
  </si>
  <si>
    <t>住宅室
住宅政策課</t>
    <rPh sb="0" eb="2">
      <t>ジュウタク</t>
    </rPh>
    <rPh sb="2" eb="3">
      <t>シツ</t>
    </rPh>
    <phoneticPr fontId="39"/>
  </si>
  <si>
    <t>出典：住宅着工統計及び事業担当課調べ</t>
    <phoneticPr fontId="39"/>
  </si>
  <si>
    <t>住宅室</t>
    <rPh sb="0" eb="2">
      <t>ジュウタク</t>
    </rPh>
    <rPh sb="2" eb="3">
      <t>シツ</t>
    </rPh>
    <phoneticPr fontId="39"/>
  </si>
  <si>
    <t>事業担当課（住宅政策課）調べ</t>
  </si>
  <si>
    <t>目標値に対する達成度が
a：100％以上
b：90％以上～100％未満
c：80％以上～90％未満
d：70％以上～80％未満
e：70％未満</t>
  </si>
  <si>
    <t>まち再生・創造推進室，都市景観部</t>
    <rPh sb="11" eb="13">
      <t>トシ</t>
    </rPh>
    <rPh sb="13" eb="15">
      <t>ケイカン</t>
    </rPh>
    <rPh sb="15" eb="16">
      <t>ブ</t>
    </rPh>
    <phoneticPr fontId="39"/>
  </si>
  <si>
    <t>新型コロナウイルス感染症の影響で地域活動が減少し，地域とのつながりが希薄化したことなどから，ｃ評価となったと考えられる。</t>
    <rPh sb="16" eb="18">
      <t>チイキ</t>
    </rPh>
    <rPh sb="18" eb="20">
      <t>カツドウ</t>
    </rPh>
    <rPh sb="21" eb="23">
      <t>ゲンショウ</t>
    </rPh>
    <rPh sb="25" eb="27">
      <t>チイキ</t>
    </rPh>
    <rPh sb="34" eb="37">
      <t>キハクカ</t>
    </rPh>
    <rPh sb="47" eb="49">
      <t>ヒョウカ</t>
    </rPh>
    <rPh sb="54" eb="55">
      <t>カンガ</t>
    </rPh>
    <phoneticPr fontId="39"/>
  </si>
  <si>
    <t>京都市住宅マスタープラン（中間見直し）
https://www.city.kyoto.lg.jp/tokei/cmsfiles/contents/0000196/196128/plan.pdf</t>
    <rPh sb="0" eb="3">
      <t>キョウトシ</t>
    </rPh>
    <rPh sb="3" eb="5">
      <t>ジュウタク</t>
    </rPh>
    <rPh sb="13" eb="15">
      <t>チュウカン</t>
    </rPh>
    <rPh sb="15" eb="17">
      <t>ミナオ</t>
    </rPh>
    <phoneticPr fontId="39"/>
  </si>
  <si>
    <t>既存住宅や空き家の活用事例の周知が十分で無かったため，ｃ評価となったと考えられる。</t>
    <rPh sb="0" eb="4">
      <t>キゾンジュウタク</t>
    </rPh>
    <rPh sb="5" eb="6">
      <t>ア</t>
    </rPh>
    <rPh sb="7" eb="8">
      <t>ヤ</t>
    </rPh>
    <rPh sb="9" eb="11">
      <t>カツヨウ</t>
    </rPh>
    <rPh sb="11" eb="13">
      <t>ジレイ</t>
    </rPh>
    <rPh sb="14" eb="16">
      <t>シュウチ</t>
    </rPh>
    <phoneticPr fontId="39"/>
  </si>
  <si>
    <t>要支援マンションの件数</t>
  </si>
  <si>
    <t>分譲マンションの管理状況が改善していることを示す指標</t>
  </si>
  <si>
    <t>2407-1</t>
  </si>
  <si>
    <t>222-3635</t>
  </si>
  <si>
    <t>事業担当課（すまいまちづくり課）調べ</t>
  </si>
  <si>
    <t>　地域の特性を生かした魅力的な拠点づくりや，地域のまちづくりを支えるしくみづくりなど，施策に係る市民の意識や生活実感が重要な分野であることから，市民生活実感評価を重視する。</t>
    <phoneticPr fontId="39"/>
  </si>
  <si>
    <t>　新型コロナウイルス感染症の影響により，京都の新たな活力を担う地域への産業集積の促進や地域のまちづくり活動が制限されたことから，ｃ評価になったと考えられる。</t>
    <rPh sb="10" eb="13">
      <t>カンセンショウ</t>
    </rPh>
    <rPh sb="14" eb="16">
      <t>エイキョウ</t>
    </rPh>
    <rPh sb="20" eb="22">
      <t>キョウト</t>
    </rPh>
    <rPh sb="23" eb="24">
      <t>アラ</t>
    </rPh>
    <rPh sb="26" eb="28">
      <t>カツリョク</t>
    </rPh>
    <rPh sb="29" eb="30">
      <t>ニナ</t>
    </rPh>
    <rPh sb="31" eb="33">
      <t>チイキ</t>
    </rPh>
    <rPh sb="35" eb="37">
      <t>サンギョウ</t>
    </rPh>
    <rPh sb="37" eb="39">
      <t>シュウセキ</t>
    </rPh>
    <rPh sb="40" eb="42">
      <t>ソクシン</t>
    </rPh>
    <rPh sb="54" eb="56">
      <t>セイゲン</t>
    </rPh>
    <rPh sb="65" eb="67">
      <t>ヒョウカ</t>
    </rPh>
    <rPh sb="71" eb="72">
      <t>カンガ</t>
    </rPh>
    <phoneticPr fontId="39"/>
  </si>
  <si>
    <t>　市民生活実感評価がｃ評価となったことから，総合評価結果はＣ評価となった。引き続き，都市計画マスタープラン等の分野別計画等の方針に基づき，取組を推進していくとともに，地区計画や建築協定の数の伸び悩みについては，（公財）京都市景観・まちづくりセンターや各区役所など関係機関が連携し，まちづくりに関する情報提供や，まちづくり活動の支援及び仕組みづくりを推進していく。これらにより，市民の豊かなくらし・活動を支え，新たな価値を創造する持続可能な都市の実現を目指していく。</t>
    <rPh sb="1" eb="9">
      <t>シミンセイカツジッカンヒョウカ</t>
    </rPh>
    <rPh sb="11" eb="13">
      <t>ヒョウカ</t>
    </rPh>
    <rPh sb="22" eb="24">
      <t>ソウゴウ</t>
    </rPh>
    <rPh sb="24" eb="26">
      <t>ヒョウカ</t>
    </rPh>
    <rPh sb="26" eb="28">
      <t>ケッカ</t>
    </rPh>
    <rPh sb="30" eb="32">
      <t>ヒョウカ</t>
    </rPh>
    <rPh sb="37" eb="38">
      <t>ヒ</t>
    </rPh>
    <rPh sb="39" eb="40">
      <t>ツヅ</t>
    </rPh>
    <rPh sb="42" eb="46">
      <t>トシケイカク</t>
    </rPh>
    <rPh sb="53" eb="54">
      <t>トウ</t>
    </rPh>
    <rPh sb="69" eb="71">
      <t>トリクミ</t>
    </rPh>
    <rPh sb="72" eb="74">
      <t>スイシン</t>
    </rPh>
    <rPh sb="83" eb="85">
      <t>チク</t>
    </rPh>
    <rPh sb="85" eb="87">
      <t>ケイカク</t>
    </rPh>
    <rPh sb="88" eb="90">
      <t>ケンチク</t>
    </rPh>
    <rPh sb="90" eb="92">
      <t>キョウテイ</t>
    </rPh>
    <rPh sb="93" eb="94">
      <t>スウ</t>
    </rPh>
    <rPh sb="95" eb="96">
      <t>ノ</t>
    </rPh>
    <rPh sb="97" eb="98">
      <t>ナヤ</t>
    </rPh>
    <rPh sb="111" eb="112">
      <t>カン</t>
    </rPh>
    <rPh sb="114" eb="116">
      <t>ジョウホウ</t>
    </rPh>
    <rPh sb="116" eb="118">
      <t>テイキョウ</t>
    </rPh>
    <rPh sb="125" eb="127">
      <t>カツドウ</t>
    </rPh>
    <rPh sb="145" eb="147">
      <t>スイシン</t>
    </rPh>
    <rPh sb="185" eb="187">
      <t>ジゾク</t>
    </rPh>
    <rPh sb="187" eb="189">
      <t>カノウ</t>
    </rPh>
    <rPh sb="190" eb="192">
      <t>トシ</t>
    </rPh>
    <rPh sb="193" eb="195">
      <t>ジツゲン</t>
    </rPh>
    <rPh sb="196" eb="198">
      <t>メザ</t>
    </rPh>
    <phoneticPr fontId="39"/>
  </si>
  <si>
    <t>地域中核拠点(27箇所)における商業・業務・医療施設の面積</t>
    <phoneticPr fontId="39"/>
  </si>
  <si>
    <t>直近10年間で最も高い数値に設定</t>
    <rPh sb="0" eb="2">
      <t>チョッキン</t>
    </rPh>
    <phoneticPr fontId="39"/>
  </si>
  <si>
    <t>洛西ニュータウンアクションプログラム及び向島ニュータウンまちづくりビジョンの継続取組数</t>
    <rPh sb="18" eb="19">
      <t>オヨ</t>
    </rPh>
    <rPh sb="20" eb="22">
      <t>ムカイジマ</t>
    </rPh>
    <rPh sb="38" eb="40">
      <t>ケイゾク</t>
    </rPh>
    <rPh sb="40" eb="42">
      <t>トリクミ</t>
    </rPh>
    <rPh sb="42" eb="43">
      <t>スウ</t>
    </rPh>
    <phoneticPr fontId="39"/>
  </si>
  <si>
    <t>ニュータウンの活性化策の推進により地域の魅力の高まりを示す指標</t>
    <phoneticPr fontId="39"/>
  </si>
  <si>
    <t>同プログラム及びビジョンに掲げる活動分野・ワーキンググループの数を基に設定</t>
    <rPh sb="0" eb="1">
      <t>ドウ</t>
    </rPh>
    <rPh sb="6" eb="7">
      <t>オヨ</t>
    </rPh>
    <rPh sb="13" eb="14">
      <t>カカ</t>
    </rPh>
    <rPh sb="16" eb="18">
      <t>カツドウ</t>
    </rPh>
    <rPh sb="18" eb="20">
      <t>ブンヤ</t>
    </rPh>
    <rPh sb="31" eb="32">
      <t>スウ</t>
    </rPh>
    <rPh sb="33" eb="34">
      <t>モト</t>
    </rPh>
    <rPh sb="35" eb="37">
      <t>セッテイ</t>
    </rPh>
    <phoneticPr fontId="39"/>
  </si>
  <si>
    <t>目標値に対する達成度が
a：100％以上
b：80％以上～100％未満
c：60％以上～80％未満
d：40％以上～60％未満
e：40％未満</t>
    <phoneticPr fontId="39"/>
  </si>
  <si>
    <t>都市計画課</t>
    <rPh sb="4" eb="5">
      <t>カ</t>
    </rPh>
    <phoneticPr fontId="39"/>
  </si>
  <si>
    <t>市内周辺部の公共交通の拠点周辺に生活利便施設や働く場など必要な都市機能の集積等を図るため，土地利用の動向や人口の動態等を把握・分析し，必要に応じて都市計画手法を活用した対応を検討する。</t>
  </si>
  <si>
    <t>都心部に広域的な商業機能やオフィスなどの業務機能の集積を図るため，土地利用の動向や地域のニーズ等を把握・分析し，必要に応じて都市計画手法を活用した対応を検討する。</t>
  </si>
  <si>
    <t>新型コロナウイルス感染症拡大により，市民生活に影響があり，市民が南部・西部地域を身近に感じる機会が減少したためC評価に至ったと考える。</t>
    <rPh sb="0" eb="2">
      <t>シンガタ</t>
    </rPh>
    <rPh sb="9" eb="14">
      <t>カンセンショウカクダイ</t>
    </rPh>
    <rPh sb="18" eb="20">
      <t>シミン</t>
    </rPh>
    <rPh sb="20" eb="22">
      <t>セイカツ</t>
    </rPh>
    <rPh sb="23" eb="25">
      <t>エイキョウ</t>
    </rPh>
    <rPh sb="29" eb="31">
      <t>シミン</t>
    </rPh>
    <rPh sb="32" eb="34">
      <t>ナンブ</t>
    </rPh>
    <rPh sb="37" eb="39">
      <t>チイキ</t>
    </rPh>
    <rPh sb="40" eb="42">
      <t>ミジカ</t>
    </rPh>
    <rPh sb="43" eb="44">
      <t>カン</t>
    </rPh>
    <rPh sb="46" eb="48">
      <t>キカイ</t>
    </rPh>
    <rPh sb="49" eb="51">
      <t>ゲンショウ</t>
    </rPh>
    <rPh sb="56" eb="58">
      <t>ヒョウカ</t>
    </rPh>
    <rPh sb="59" eb="60">
      <t>イタ</t>
    </rPh>
    <rPh sb="63" eb="64">
      <t>カンガ</t>
    </rPh>
    <phoneticPr fontId="39"/>
  </si>
  <si>
    <t>新型コロナウイルス感染拡大の影響により，地域のまちづくり活動が制限されたことで，地区計画，建築協定，景観協定等の締結数が伸び悩み，e評価となった。</t>
    <rPh sb="0" eb="2">
      <t>シンガタ</t>
    </rPh>
    <rPh sb="9" eb="11">
      <t>カンセン</t>
    </rPh>
    <rPh sb="11" eb="13">
      <t>カクダイ</t>
    </rPh>
    <rPh sb="14" eb="16">
      <t>エイキョウ</t>
    </rPh>
    <rPh sb="20" eb="22">
      <t>チイキ</t>
    </rPh>
    <rPh sb="28" eb="30">
      <t>カツドウ</t>
    </rPh>
    <rPh sb="31" eb="33">
      <t>セイゲン</t>
    </rPh>
    <rPh sb="40" eb="42">
      <t>チク</t>
    </rPh>
    <rPh sb="42" eb="44">
      <t>ケイカク</t>
    </rPh>
    <rPh sb="45" eb="47">
      <t>ケンチク</t>
    </rPh>
    <rPh sb="47" eb="49">
      <t>キョウテイ</t>
    </rPh>
    <rPh sb="50" eb="52">
      <t>ケイカン</t>
    </rPh>
    <rPh sb="52" eb="54">
      <t>キョウテイ</t>
    </rPh>
    <rPh sb="54" eb="55">
      <t>トウ</t>
    </rPh>
    <rPh sb="56" eb="58">
      <t>テイケツ</t>
    </rPh>
    <rPh sb="58" eb="59">
      <t>スウ</t>
    </rPh>
    <rPh sb="60" eb="61">
      <t>ノ</t>
    </rPh>
    <rPh sb="62" eb="63">
      <t>ナヤ</t>
    </rPh>
    <rPh sb="66" eb="68">
      <t>ヒョウカ</t>
    </rPh>
    <phoneticPr fontId="39"/>
  </si>
  <si>
    <t>市内各地で都市計画手法の活用を含めた多様な施策を総合的に推進しているが，新型コロナウイルス感染拡大の影響により，地域のまちづくり活動が制限されたことで，市民の実感を得るには至らず，c評価となった。</t>
    <rPh sb="0" eb="2">
      <t>シナイ</t>
    </rPh>
    <rPh sb="2" eb="4">
      <t>カクチ</t>
    </rPh>
    <rPh sb="5" eb="7">
      <t>トシ</t>
    </rPh>
    <rPh sb="7" eb="9">
      <t>ケイカク</t>
    </rPh>
    <rPh sb="9" eb="11">
      <t>シュホウ</t>
    </rPh>
    <rPh sb="12" eb="14">
      <t>カツヨウ</t>
    </rPh>
    <rPh sb="15" eb="16">
      <t>フク</t>
    </rPh>
    <rPh sb="18" eb="20">
      <t>タヨウ</t>
    </rPh>
    <rPh sb="21" eb="23">
      <t>シサク</t>
    </rPh>
    <rPh sb="24" eb="27">
      <t>ソウゴウテキ</t>
    </rPh>
    <rPh sb="28" eb="30">
      <t>スイシン</t>
    </rPh>
    <rPh sb="76" eb="78">
      <t>シミン</t>
    </rPh>
    <rPh sb="79" eb="81">
      <t>ジッカン</t>
    </rPh>
    <rPh sb="82" eb="83">
      <t>エ</t>
    </rPh>
    <rPh sb="86" eb="87">
      <t>イタ</t>
    </rPh>
    <rPh sb="91" eb="93">
      <t>ヒョウカ</t>
    </rPh>
    <phoneticPr fontId="39"/>
  </si>
  <si>
    <t>洛西及び向島ニュータウンに限定された取組であるため，ニュータウン外の方々には関心が薄いと考えられる。</t>
    <rPh sb="0" eb="2">
      <t>ラクサイ</t>
    </rPh>
    <rPh sb="2" eb="3">
      <t>オヨ</t>
    </rPh>
    <rPh sb="4" eb="6">
      <t>ムカイジマ</t>
    </rPh>
    <rPh sb="13" eb="15">
      <t>ゲンテイ</t>
    </rPh>
    <rPh sb="18" eb="20">
      <t>トリクミ</t>
    </rPh>
    <rPh sb="32" eb="33">
      <t>ガイ</t>
    </rPh>
    <rPh sb="34" eb="36">
      <t>カタガタ</t>
    </rPh>
    <rPh sb="38" eb="40">
      <t>カンシン</t>
    </rPh>
    <rPh sb="41" eb="42">
      <t>ウス</t>
    </rPh>
    <rPh sb="44" eb="45">
      <t>カンガ</t>
    </rPh>
    <phoneticPr fontId="39"/>
  </si>
  <si>
    <t>緊急事態宣言期間中，まちづくりに関する相談を受け付ける施設を閉館したことに伴い，全体の相談件数が伸び悩んだものと考える。</t>
    <rPh sb="0" eb="2">
      <t>キンキュウ</t>
    </rPh>
    <rPh sb="2" eb="4">
      <t>ジタイ</t>
    </rPh>
    <rPh sb="4" eb="6">
      <t>センゲン</t>
    </rPh>
    <rPh sb="6" eb="9">
      <t>キカンチュウ</t>
    </rPh>
    <rPh sb="16" eb="17">
      <t>カン</t>
    </rPh>
    <rPh sb="19" eb="21">
      <t>ソウダン</t>
    </rPh>
    <rPh sb="22" eb="23">
      <t>ウ</t>
    </rPh>
    <rPh sb="24" eb="25">
      <t>ツ</t>
    </rPh>
    <rPh sb="27" eb="29">
      <t>シセツ</t>
    </rPh>
    <rPh sb="30" eb="32">
      <t>ヘイカン</t>
    </rPh>
    <rPh sb="37" eb="38">
      <t>トモナ</t>
    </rPh>
    <rPh sb="40" eb="42">
      <t>ゼンタイ</t>
    </rPh>
    <rPh sb="43" eb="45">
      <t>ソウダン</t>
    </rPh>
    <rPh sb="45" eb="47">
      <t>ケンスウ</t>
    </rPh>
    <rPh sb="48" eb="49">
      <t>ノ</t>
    </rPh>
    <rPh sb="50" eb="51">
      <t>ナヤ</t>
    </rPh>
    <rPh sb="56" eb="57">
      <t>カンガ</t>
    </rPh>
    <phoneticPr fontId="39"/>
  </si>
  <si>
    <t>当該年度に相談があり支援を実施した地域と相談がなかった地域によって，市民の実感に差が生じたものと考える。</t>
    <rPh sb="0" eb="2">
      <t>トウガイ</t>
    </rPh>
    <rPh sb="2" eb="4">
      <t>ネンド</t>
    </rPh>
    <rPh sb="5" eb="7">
      <t>ソウダン</t>
    </rPh>
    <rPh sb="10" eb="12">
      <t>シエン</t>
    </rPh>
    <rPh sb="13" eb="15">
      <t>ジッシ</t>
    </rPh>
    <rPh sb="17" eb="19">
      <t>チイキ</t>
    </rPh>
    <rPh sb="20" eb="22">
      <t>ソウダン</t>
    </rPh>
    <rPh sb="27" eb="29">
      <t>チイキ</t>
    </rPh>
    <rPh sb="34" eb="36">
      <t>シミン</t>
    </rPh>
    <rPh sb="37" eb="39">
      <t>ジッカン</t>
    </rPh>
    <rPh sb="40" eb="41">
      <t>サ</t>
    </rPh>
    <rPh sb="42" eb="43">
      <t>ショウ</t>
    </rPh>
    <rPh sb="48" eb="49">
      <t>カンガ</t>
    </rPh>
    <phoneticPr fontId="39"/>
  </si>
  <si>
    <t>引き続き，地域のまちづくりに関する支援を着実に推進していくとともに，施策内容の周知に取り組むことにより，自主的なまちづくりの実現を目指す。</t>
    <rPh sb="0" eb="1">
      <t>ヒ</t>
    </rPh>
    <rPh sb="2" eb="3">
      <t>ツヅ</t>
    </rPh>
    <rPh sb="5" eb="7">
      <t>チイキ</t>
    </rPh>
    <rPh sb="14" eb="15">
      <t>カン</t>
    </rPh>
    <rPh sb="17" eb="19">
      <t>シエン</t>
    </rPh>
    <rPh sb="20" eb="22">
      <t>チャクジツ</t>
    </rPh>
    <rPh sb="23" eb="25">
      <t>スイシン</t>
    </rPh>
    <rPh sb="34" eb="36">
      <t>シサク</t>
    </rPh>
    <rPh sb="36" eb="38">
      <t>ナイヨウ</t>
    </rPh>
    <rPh sb="39" eb="41">
      <t>シュウチ</t>
    </rPh>
    <rPh sb="42" eb="43">
      <t>ト</t>
    </rPh>
    <rPh sb="44" eb="45">
      <t>ク</t>
    </rPh>
    <rPh sb="52" eb="55">
      <t>ジシュテキ</t>
    </rPh>
    <rPh sb="62" eb="64">
      <t>ジツゲン</t>
    </rPh>
    <rPh sb="65" eb="67">
      <t>メザ</t>
    </rPh>
    <phoneticPr fontId="39"/>
  </si>
  <si>
    <t>京都市持続可能な都市構築プランに位置付けのある地域中核拠点(27箇所)における商業・業務・医療施設の延べ床面積</t>
    <phoneticPr fontId="39"/>
  </si>
  <si>
    <t>洛西ニュータウンアクションプログラムの継続取組数</t>
    <rPh sb="19" eb="21">
      <t>ケイゾク</t>
    </rPh>
    <rPh sb="21" eb="23">
      <t>トリクミ</t>
    </rPh>
    <rPh sb="23" eb="24">
      <t>スウ</t>
    </rPh>
    <phoneticPr fontId="39"/>
  </si>
  <si>
    <t>洛西ニュータウンの活性化策の推進により地域の魅力の高まりを示す指標</t>
    <phoneticPr fontId="39"/>
  </si>
  <si>
    <t>同プログラムに掲げる活動方針・ワーキンググループの数を基に設定</t>
    <rPh sb="0" eb="1">
      <t>ドウ</t>
    </rPh>
    <rPh sb="7" eb="8">
      <t>カカ</t>
    </rPh>
    <rPh sb="10" eb="12">
      <t>カツドウ</t>
    </rPh>
    <rPh sb="12" eb="14">
      <t>ホウシン</t>
    </rPh>
    <rPh sb="25" eb="26">
      <t>スウ</t>
    </rPh>
    <rPh sb="27" eb="28">
      <t>モト</t>
    </rPh>
    <rPh sb="29" eb="31">
      <t>セッテイ</t>
    </rPh>
    <phoneticPr fontId="39"/>
  </si>
  <si>
    <t>向島ニュータウンまちづくりビジョンの継続取組数</t>
    <rPh sb="18" eb="20">
      <t>ケイゾク</t>
    </rPh>
    <rPh sb="20" eb="22">
      <t>トリクミ</t>
    </rPh>
    <rPh sb="22" eb="23">
      <t>スウ</t>
    </rPh>
    <phoneticPr fontId="39"/>
  </si>
  <si>
    <t>向島ニュータウンの活性化策の推進により地域の魅力の高まりを示す指標</t>
    <phoneticPr fontId="39"/>
  </si>
  <si>
    <t>同ビジョンに掲げる活動方針・ワーキンググループの数を基に設定</t>
    <rPh sb="0" eb="1">
      <t>ドウ</t>
    </rPh>
    <rPh sb="6" eb="7">
      <t>カカ</t>
    </rPh>
    <rPh sb="9" eb="11">
      <t>カツドウ</t>
    </rPh>
    <rPh sb="11" eb="13">
      <t>ホウシン</t>
    </rPh>
    <rPh sb="24" eb="25">
      <t>スウ</t>
    </rPh>
    <rPh sb="26" eb="27">
      <t>モト</t>
    </rPh>
    <rPh sb="28" eb="30">
      <t>セッテイ</t>
    </rPh>
    <phoneticPr fontId="39"/>
  </si>
  <si>
    <t>　自転車のルールやマナーに関する生活実感はｄ評価となった一方，「京都のまちを出歩くことは楽しく，健康にもよい」「市バス・地下鉄は，市民生活に役立っている」はａ評価となり，全体ではｂ評価となっていることから，施策の効果が一定，市民の実感にも表れていると考えられる。</t>
    <rPh sb="13" eb="14">
      <t>カン</t>
    </rPh>
    <rPh sb="16" eb="18">
      <t>セイカツ</t>
    </rPh>
    <rPh sb="18" eb="20">
      <t>ジッカン</t>
    </rPh>
    <rPh sb="22" eb="24">
      <t>ヒョウカ</t>
    </rPh>
    <rPh sb="28" eb="30">
      <t>イッポウ</t>
    </rPh>
    <rPh sb="85" eb="87">
      <t>ゼンタイ</t>
    </rPh>
    <rPh sb="90" eb="92">
      <t>ヒョウカ</t>
    </rPh>
    <rPh sb="103" eb="105">
      <t>シサク</t>
    </rPh>
    <rPh sb="106" eb="108">
      <t>コウカ</t>
    </rPh>
    <rPh sb="109" eb="111">
      <t>イッテイ</t>
    </rPh>
    <rPh sb="112" eb="114">
      <t>シミン</t>
    </rPh>
    <rPh sb="115" eb="117">
      <t>ジッカン</t>
    </rPh>
    <rPh sb="119" eb="120">
      <t>アラワ</t>
    </rPh>
    <rPh sb="125" eb="126">
      <t>カンガ</t>
    </rPh>
    <phoneticPr fontId="39"/>
  </si>
  <si>
    <t>　公共交通ネットワークの形成や歩行空間の創出などの施策の進捗や効果が市民実感に繋がりにくいことから，客観指標評価を重視する。</t>
    <phoneticPr fontId="39"/>
  </si>
  <si>
    <t>　客観指標評価がｃ評価となったことから，総合評価結果はＣ評価となった。引き続き，誰もが出かけたくなる歩行空間の創出をはじめとする魅力的なまちづくりの取組等を推進し，持続可能な公共交通ネットワークを形成していくことで，市民や京都を訪れる人々が「出かけたくなる」魅力と活力あふれるまちとくらしの実現を目指していく。</t>
    <rPh sb="68" eb="70">
      <t>トリクミ</t>
    </rPh>
    <rPh sb="70" eb="71">
      <t>ナド</t>
    </rPh>
    <rPh sb="72" eb="74">
      <t>スイシン</t>
    </rPh>
    <phoneticPr fontId="39"/>
  </si>
  <si>
    <t>「歩くまち・京都」総合交通戦略
https://www.city.kyoto.lg.jp/tokei/page/0000094578.html</t>
    <phoneticPr fontId="39"/>
  </si>
  <si>
    <t>バス・鉄道分担率</t>
    <rPh sb="3" eb="5">
      <t>テツドウ</t>
    </rPh>
    <rPh sb="5" eb="7">
      <t>ブンタン</t>
    </rPh>
    <rPh sb="7" eb="8">
      <t>リツ</t>
    </rPh>
    <phoneticPr fontId="39"/>
  </si>
  <si>
    <t>公共交通ネットワークの形成を重視した指標</t>
    <rPh sb="11" eb="13">
      <t>ケイセイ</t>
    </rPh>
    <phoneticPr fontId="39"/>
  </si>
  <si>
    <t>誰もが「出かけたくなる」歩行空間の創出をはじめとする魅力的なまちづくり</t>
    <phoneticPr fontId="39"/>
  </si>
  <si>
    <t>バス・鉄道・徒歩分担率</t>
    <rPh sb="3" eb="4">
      <t>テツ</t>
    </rPh>
    <rPh sb="6" eb="8">
      <t>トホ</t>
    </rPh>
    <rPh sb="8" eb="10">
      <t>ブンタン</t>
    </rPh>
    <rPh sb="9" eb="10">
      <t>リツ</t>
    </rPh>
    <phoneticPr fontId="39"/>
  </si>
  <si>
    <t>誰もが「出かけたくなる」歩行空間の創出を重視した指標</t>
    <rPh sb="20" eb="22">
      <t>ジュウシ</t>
    </rPh>
    <rPh sb="24" eb="26">
      <t>シヒョウ</t>
    </rPh>
    <phoneticPr fontId="39"/>
  </si>
  <si>
    <t>歩いて楽しいくらしを大切にするスマートなライフスタイルのさらなる促進</t>
    <phoneticPr fontId="39"/>
  </si>
  <si>
    <t>バス・鉄道・徒歩・自転車分担率</t>
    <rPh sb="3" eb="5">
      <t>テツドウ</t>
    </rPh>
    <rPh sb="6" eb="8">
      <t>トホ</t>
    </rPh>
    <rPh sb="9" eb="12">
      <t>ジテンシャ</t>
    </rPh>
    <rPh sb="12" eb="13">
      <t>ブン</t>
    </rPh>
    <rPh sb="13" eb="14">
      <t>タン</t>
    </rPh>
    <rPh sb="14" eb="15">
      <t>リツ</t>
    </rPh>
    <phoneticPr fontId="39"/>
  </si>
  <si>
    <t>歩いて楽しいくらしを大切にするスマートなライフスタイルを重視した指標</t>
    <rPh sb="28" eb="30">
      <t>ジュウシ</t>
    </rPh>
    <rPh sb="32" eb="34">
      <t>シヒョウ</t>
    </rPh>
    <phoneticPr fontId="39"/>
  </si>
  <si>
    <t>　客観指標評価がａ評価となったが，市民生活実感評価がｃ評価となったことから，総合評価結果はＢ評価となった。今後，「農林行政基本方針」及び「四方よし！京都市木の文化・森林活性化SDGs」等に基づき，農林業の生産性・収益性の向上やレジリエンスの向上等に取り組むことで，農林業の成長産業化や農地・森林・河川の多面的機能の発揮に繋がる施策を着実に推進していく。また，市民生活実感評価については，農林業施策の効果は農林業に従事しない市民には実感しにくいことから，ｃ評価となっているが，今後，農林業施策や市内農林産物の魅力の発信，農業体験や森林に触れ合う機会を充実すること等により，市民生活実感評価が向上するよう取り組む。これらにより，ひとと農地・森林をいかした持続可能な「新しい農林業」の実現を目指していく。</t>
    <rPh sb="9" eb="11">
      <t>ヒョウカ</t>
    </rPh>
    <rPh sb="17" eb="25">
      <t>シミンセイカツジッカンヒョウカ</t>
    </rPh>
    <rPh sb="27" eb="29">
      <t>ヒョウカ</t>
    </rPh>
    <rPh sb="53" eb="55">
      <t>コンゴ</t>
    </rPh>
    <rPh sb="57" eb="59">
      <t>ノウリン</t>
    </rPh>
    <rPh sb="59" eb="61">
      <t>ギョウセイ</t>
    </rPh>
    <rPh sb="61" eb="63">
      <t>キホン</t>
    </rPh>
    <rPh sb="63" eb="65">
      <t>ホウシン</t>
    </rPh>
    <rPh sb="66" eb="67">
      <t>オヨ</t>
    </rPh>
    <rPh sb="69" eb="71">
      <t>シホウ</t>
    </rPh>
    <rPh sb="74" eb="77">
      <t>キョウトシ</t>
    </rPh>
    <rPh sb="77" eb="78">
      <t>キ</t>
    </rPh>
    <rPh sb="79" eb="81">
      <t>ブンカ</t>
    </rPh>
    <rPh sb="82" eb="84">
      <t>シンリン</t>
    </rPh>
    <rPh sb="84" eb="87">
      <t>カッセイカ</t>
    </rPh>
    <rPh sb="92" eb="93">
      <t>トウ</t>
    </rPh>
    <rPh sb="98" eb="101">
      <t>ノウリンギョウ</t>
    </rPh>
    <rPh sb="102" eb="105">
      <t>セイサンセイ</t>
    </rPh>
    <rPh sb="106" eb="109">
      <t>シュウエキセイ</t>
    </rPh>
    <rPh sb="110" eb="112">
      <t>コウジョウ</t>
    </rPh>
    <rPh sb="120" eb="122">
      <t>コウジョウ</t>
    </rPh>
    <rPh sb="122" eb="123">
      <t>トウ</t>
    </rPh>
    <rPh sb="132" eb="135">
      <t>ノウリンギョウ</t>
    </rPh>
    <rPh sb="136" eb="138">
      <t>セイチョウ</t>
    </rPh>
    <rPh sb="138" eb="141">
      <t>サンギョウカ</t>
    </rPh>
    <rPh sb="142" eb="144">
      <t>ノウチ</t>
    </rPh>
    <rPh sb="145" eb="147">
      <t>シンリン</t>
    </rPh>
    <rPh sb="148" eb="150">
      <t>カセン</t>
    </rPh>
    <rPh sb="151" eb="154">
      <t>タメンテキ</t>
    </rPh>
    <rPh sb="154" eb="156">
      <t>キノウ</t>
    </rPh>
    <rPh sb="157" eb="159">
      <t>ハッキ</t>
    </rPh>
    <rPh sb="160" eb="161">
      <t>ツナ</t>
    </rPh>
    <rPh sb="163" eb="164">
      <t>セ</t>
    </rPh>
    <rPh sb="164" eb="165">
      <t>サク</t>
    </rPh>
    <rPh sb="179" eb="181">
      <t>シミン</t>
    </rPh>
    <rPh sb="181" eb="183">
      <t>セイカツ</t>
    </rPh>
    <rPh sb="183" eb="185">
      <t>ジッカン</t>
    </rPh>
    <rPh sb="185" eb="187">
      <t>ヒョウカ</t>
    </rPh>
    <rPh sb="193" eb="196">
      <t>ノウリンギョウ</t>
    </rPh>
    <rPh sb="196" eb="197">
      <t>セ</t>
    </rPh>
    <rPh sb="197" eb="198">
      <t>サク</t>
    </rPh>
    <rPh sb="199" eb="201">
      <t>コウカ</t>
    </rPh>
    <rPh sb="202" eb="205">
      <t>ノウリンギョウ</t>
    </rPh>
    <rPh sb="206" eb="208">
      <t>ジュウジ</t>
    </rPh>
    <rPh sb="227" eb="229">
      <t>ヒョウカ</t>
    </rPh>
    <rPh sb="237" eb="239">
      <t>コンゴ</t>
    </rPh>
    <rPh sb="240" eb="243">
      <t>ノウリンギョウ</t>
    </rPh>
    <rPh sb="243" eb="244">
      <t>セ</t>
    </rPh>
    <rPh sb="244" eb="245">
      <t>サク</t>
    </rPh>
    <rPh sb="246" eb="248">
      <t>シナイ</t>
    </rPh>
    <rPh sb="248" eb="250">
      <t>ノウリン</t>
    </rPh>
    <rPh sb="250" eb="252">
      <t>サンブツ</t>
    </rPh>
    <rPh sb="253" eb="255">
      <t>ミリョク</t>
    </rPh>
    <rPh sb="256" eb="258">
      <t>ハッシン</t>
    </rPh>
    <rPh sb="259" eb="261">
      <t>ノウギョウ</t>
    </rPh>
    <rPh sb="261" eb="263">
      <t>タイケン</t>
    </rPh>
    <rPh sb="264" eb="266">
      <t>シンリン</t>
    </rPh>
    <rPh sb="267" eb="268">
      <t>フ</t>
    </rPh>
    <rPh sb="269" eb="270">
      <t>ア</t>
    </rPh>
    <rPh sb="271" eb="273">
      <t>キカイ</t>
    </rPh>
    <rPh sb="274" eb="276">
      <t>ジュウジツ</t>
    </rPh>
    <rPh sb="280" eb="281">
      <t>トウ</t>
    </rPh>
    <rPh sb="285" eb="287">
      <t>シミン</t>
    </rPh>
    <rPh sb="287" eb="289">
      <t>セイカツ</t>
    </rPh>
    <rPh sb="289" eb="291">
      <t>ジッカン</t>
    </rPh>
    <rPh sb="291" eb="293">
      <t>ヒョウカ</t>
    </rPh>
    <rPh sb="294" eb="296">
      <t>コウジョウ</t>
    </rPh>
    <rPh sb="315" eb="317">
      <t>ノウチ</t>
    </rPh>
    <rPh sb="318" eb="320">
      <t>シンリン</t>
    </rPh>
    <rPh sb="325" eb="327">
      <t>ジゾク</t>
    </rPh>
    <rPh sb="327" eb="329">
      <t>カノウ</t>
    </rPh>
    <rPh sb="331" eb="332">
      <t>アタラ</t>
    </rPh>
    <rPh sb="334" eb="337">
      <t>ノウリンギョウ</t>
    </rPh>
    <phoneticPr fontId="39"/>
  </si>
  <si>
    <t>　農林業機械の導入促進や農林産物の需要拡大等の取組により，農林業の生産性・収益性が向上するとともに，継続的な有害鳥獣対策により，農林産物被害額も着実に減少している。さらに，農林業に関心のある人数も堅調に増加したことから，ａ評価となったと考えられる。</t>
    <rPh sb="1" eb="4">
      <t>ノウリンギョウ</t>
    </rPh>
    <rPh sb="4" eb="6">
      <t>キカイ</t>
    </rPh>
    <rPh sb="7" eb="9">
      <t>ドウニュウ</t>
    </rPh>
    <rPh sb="9" eb="11">
      <t>ソクシン</t>
    </rPh>
    <rPh sb="12" eb="14">
      <t>ノウリン</t>
    </rPh>
    <rPh sb="14" eb="16">
      <t>サンブツ</t>
    </rPh>
    <rPh sb="17" eb="19">
      <t>ジュヨウ</t>
    </rPh>
    <rPh sb="19" eb="21">
      <t>カクダイ</t>
    </rPh>
    <rPh sb="21" eb="22">
      <t>トウ</t>
    </rPh>
    <rPh sb="23" eb="25">
      <t>トリクミ</t>
    </rPh>
    <rPh sb="29" eb="32">
      <t>ノウリンギョウ</t>
    </rPh>
    <rPh sb="33" eb="36">
      <t>セイサンセイ</t>
    </rPh>
    <rPh sb="37" eb="39">
      <t>シュウエキ</t>
    </rPh>
    <rPh sb="39" eb="40">
      <t>セイ</t>
    </rPh>
    <rPh sb="41" eb="43">
      <t>コウジョウ</t>
    </rPh>
    <rPh sb="50" eb="53">
      <t>ケイゾクテキ</t>
    </rPh>
    <rPh sb="54" eb="56">
      <t>ユウガイ</t>
    </rPh>
    <rPh sb="56" eb="58">
      <t>チョウジュウ</t>
    </rPh>
    <rPh sb="58" eb="60">
      <t>タイサク</t>
    </rPh>
    <rPh sb="72" eb="74">
      <t>チャクジツ</t>
    </rPh>
    <rPh sb="75" eb="77">
      <t>ゲンショウ</t>
    </rPh>
    <rPh sb="86" eb="89">
      <t>ノウリンギョウ</t>
    </rPh>
    <rPh sb="90" eb="92">
      <t>カンシン</t>
    </rPh>
    <rPh sb="95" eb="97">
      <t>ニンズウ</t>
    </rPh>
    <rPh sb="98" eb="100">
      <t>ケンチョウ</t>
    </rPh>
    <rPh sb="101" eb="103">
      <t>ゾウカ</t>
    </rPh>
    <rPh sb="111" eb="113">
      <t>ヒョウカ</t>
    </rPh>
    <rPh sb="118" eb="119">
      <t>カンガ</t>
    </rPh>
    <phoneticPr fontId="39"/>
  </si>
  <si>
    <t>　農林業従事者の減少や市民と森林との関係性の希薄化等によって，農林業施策の効果が市民には実感しにくくなっていることから，ｃ評価となったと考えられる。</t>
    <rPh sb="1" eb="4">
      <t>ノウリンギョウ</t>
    </rPh>
    <rPh sb="4" eb="7">
      <t>ジュウジシャ</t>
    </rPh>
    <rPh sb="8" eb="10">
      <t>ゲンショウ</t>
    </rPh>
    <rPh sb="11" eb="13">
      <t>シミン</t>
    </rPh>
    <rPh sb="14" eb="16">
      <t>シンリン</t>
    </rPh>
    <rPh sb="18" eb="20">
      <t>カンケイ</t>
    </rPh>
    <rPh sb="20" eb="21">
      <t>セイ</t>
    </rPh>
    <rPh sb="22" eb="24">
      <t>キハク</t>
    </rPh>
    <rPh sb="24" eb="25">
      <t>カ</t>
    </rPh>
    <rPh sb="25" eb="26">
      <t>トウ</t>
    </rPh>
    <rPh sb="31" eb="34">
      <t>ノウリンギョウ</t>
    </rPh>
    <rPh sb="34" eb="35">
      <t>セ</t>
    </rPh>
    <rPh sb="35" eb="36">
      <t>サク</t>
    </rPh>
    <rPh sb="37" eb="39">
      <t>コウカ</t>
    </rPh>
    <rPh sb="40" eb="42">
      <t>シミン</t>
    </rPh>
    <rPh sb="44" eb="46">
      <t>ジッカン</t>
    </rPh>
    <rPh sb="61" eb="63">
      <t>ヒョウカ</t>
    </rPh>
    <rPh sb="68" eb="69">
      <t>カンガ</t>
    </rPh>
    <phoneticPr fontId="39"/>
  </si>
  <si>
    <t>　政策の客観指標である「市内中小企業者の企業経営実績」は，新型コロナウイルス感染症の影響により前年度比減であるが，企業経営実績が大きく下落したリーマンショック時をベースとする目標値からは，あまり乖離せず評価が下がらなかったこと，施策の客観指標では半数以上がａ評価となったことから，総合でａ評価となった。</t>
    <rPh sb="12" eb="14">
      <t>シナイ</t>
    </rPh>
    <rPh sb="14" eb="16">
      <t>チュウショウ</t>
    </rPh>
    <rPh sb="16" eb="18">
      <t>キギョウ</t>
    </rPh>
    <rPh sb="18" eb="19">
      <t>シャ</t>
    </rPh>
    <rPh sb="20" eb="22">
      <t>キギョウ</t>
    </rPh>
    <rPh sb="22" eb="24">
      <t>ケイエイ</t>
    </rPh>
    <rPh sb="24" eb="26">
      <t>ジッセキ</t>
    </rPh>
    <rPh sb="38" eb="41">
      <t>カンセンショウ</t>
    </rPh>
    <rPh sb="51" eb="52">
      <t>ゲン</t>
    </rPh>
    <rPh sb="64" eb="65">
      <t>オオ</t>
    </rPh>
    <rPh sb="79" eb="80">
      <t>ジ</t>
    </rPh>
    <rPh sb="87" eb="90">
      <t>モクヒョウチ</t>
    </rPh>
    <rPh sb="97" eb="99">
      <t>カイリ</t>
    </rPh>
    <rPh sb="101" eb="103">
      <t>ヒョウカ</t>
    </rPh>
    <rPh sb="104" eb="105">
      <t>サ</t>
    </rPh>
    <rPh sb="140" eb="142">
      <t>ソウゴウ</t>
    </rPh>
    <phoneticPr fontId="39"/>
  </si>
  <si>
    <t>　新型コロナウイルス感染症の影響により「京都は活気ある商店が地域のにぎわいを生み出し，快適に買い物ができるまちである」等がｃ評価になったと考えられるが，「地域とともに発展し，大切にされている企業やお店が沢山ある」等はｂ評価となっており，これまでの地域企業への支援の成果が一定，市民の実感にも表れていると考えられる。</t>
    <rPh sb="1" eb="3">
      <t>シンガタ</t>
    </rPh>
    <rPh sb="10" eb="13">
      <t>カンセンショウ</t>
    </rPh>
    <rPh sb="14" eb="16">
      <t>エイキョウ</t>
    </rPh>
    <rPh sb="59" eb="60">
      <t>トウ</t>
    </rPh>
    <rPh sb="62" eb="64">
      <t>ヒョウカ</t>
    </rPh>
    <rPh sb="69" eb="70">
      <t>カンガ</t>
    </rPh>
    <rPh sb="135" eb="137">
      <t>イッテイ</t>
    </rPh>
    <phoneticPr fontId="39"/>
  </si>
  <si>
    <t>※令和３年度に開催する「観光振興計画2025」マネジメント会議において，新型コロナウイルス感染症の状況を踏まえて客観指標の目標値を設定する予定であることから，客観指標評価は行わない。</t>
    <rPh sb="7" eb="9">
      <t>カイサイ</t>
    </rPh>
    <phoneticPr fontId="39"/>
  </si>
  <si>
    <t>　新型コロナウイルス感染症の影響により「国際会議，イベント，企業ミーティングや研修旅行等が盛んに開かれ，世界中から多様な人々が集まっている」等がｃ評価になったと考えられるが，「観光は産業振興や雇用拡大，文化や景観の維持・向上，公共交通の充実など，地域に恩恵をもたらしている」等がｂ評価となっていることから，観光が市民生活の豊かさの向上につながっており，その効果が市民の実感にも一定表れていると考えられる。</t>
    <rPh sb="1" eb="3">
      <t>シンガタ</t>
    </rPh>
    <rPh sb="10" eb="13">
      <t>カンセンショウ</t>
    </rPh>
    <rPh sb="14" eb="16">
      <t>エイキョウ</t>
    </rPh>
    <rPh sb="70" eb="71">
      <t>トウ</t>
    </rPh>
    <rPh sb="73" eb="75">
      <t>ヒョウカ</t>
    </rPh>
    <rPh sb="80" eb="81">
      <t>カンガ</t>
    </rPh>
    <rPh sb="137" eb="138">
      <t>トウ</t>
    </rPh>
    <rPh sb="140" eb="142">
      <t>ヒョウカ</t>
    </rPh>
    <rPh sb="153" eb="155">
      <t>カンコウ</t>
    </rPh>
    <rPh sb="156" eb="158">
      <t>シミン</t>
    </rPh>
    <rPh sb="158" eb="160">
      <t>セイカツ</t>
    </rPh>
    <rPh sb="161" eb="162">
      <t>ユタ</t>
    </rPh>
    <rPh sb="165" eb="167">
      <t>コウジョウ</t>
    </rPh>
    <rPh sb="178" eb="180">
      <t>コウカ</t>
    </rPh>
    <rPh sb="181" eb="183">
      <t>シミン</t>
    </rPh>
    <rPh sb="184" eb="186">
      <t>ジッカン</t>
    </rPh>
    <rPh sb="188" eb="190">
      <t>イッテイ</t>
    </rPh>
    <rPh sb="190" eb="191">
      <t>アラワ</t>
    </rPh>
    <rPh sb="196" eb="197">
      <t>カンガ</t>
    </rPh>
    <phoneticPr fontId="39"/>
  </si>
  <si>
    <t>　客観指標評価が高評価となったことから，総合評価はＡ評価となった。新型コロナウイルス感染症の影響が長引く中，事業者がコロナ禍を乗り越えられるよう，今後も，事業者の生の声をお聞きしながら，まずは下支え支援にしっかりと取り組む。
　また，あらゆる業種でのデジタル化の推進による生産性の向上を図るとともに，社会課題の解決に挑戦するスタートアップや第二創業企業を一層支援するなど，中長期的な観点からも京都経済の活性化につなげていく。
　併せて，中央市場の再整備を着実に進めるなど，市民の皆様に安全・安心な生鮮食料品等を安定的に供給できるよう，引き続き取り組んでいく。</t>
    <rPh sb="20" eb="22">
      <t>ソウゴウ</t>
    </rPh>
    <rPh sb="22" eb="24">
      <t>ヒョウカ</t>
    </rPh>
    <rPh sb="26" eb="28">
      <t>ヒョウカ</t>
    </rPh>
    <rPh sb="214" eb="215">
      <t>アワ</t>
    </rPh>
    <rPh sb="248" eb="250">
      <t>セイセン</t>
    </rPh>
    <rPh sb="253" eb="254">
      <t>トウ</t>
    </rPh>
    <rPh sb="255" eb="258">
      <t>アンテイテキ</t>
    </rPh>
    <phoneticPr fontId="39"/>
  </si>
  <si>
    <t>　市民生活実感評価がｂ評価となったことから，総合評価結果はＢ評価となった。現在，新型コロナウイルス感染症の影響により観光需要が激減し，京都観光はかつて経験したことのない危機的な状況にある。
　今後，令和3年3月に策定した「京都観光振興計画2025」に基づく取組を進めることにより，コロナ禍からの力強い回復を図り，市民生活と観光の調和の下，観光の力によって市民の暮らしの豊かさの向上，地域や社会の課題解決，さらには，SDGsの達成に貢献し，感染症や災害などの様々な危機や環境問題に対応していく持続可能な観光の実現を目指していく。</t>
    <rPh sb="1" eb="3">
      <t>シミン</t>
    </rPh>
    <rPh sb="3" eb="5">
      <t>セイカツ</t>
    </rPh>
    <rPh sb="5" eb="7">
      <t>ジッカン</t>
    </rPh>
    <rPh sb="7" eb="9">
      <t>ヒョウカ</t>
    </rPh>
    <rPh sb="11" eb="13">
      <t>ヒョウカ</t>
    </rPh>
    <rPh sb="22" eb="24">
      <t>ソウゴウ</t>
    </rPh>
    <rPh sb="24" eb="26">
      <t>ヒョウカ</t>
    </rPh>
    <rPh sb="26" eb="28">
      <t>ケッカ</t>
    </rPh>
    <rPh sb="30" eb="32">
      <t>ヒョウカ</t>
    </rPh>
    <rPh sb="37" eb="39">
      <t>ゲンザイ</t>
    </rPh>
    <rPh sb="40" eb="42">
      <t>シンガタ</t>
    </rPh>
    <rPh sb="49" eb="52">
      <t>カンセンショウ</t>
    </rPh>
    <rPh sb="53" eb="55">
      <t>エイキョウ</t>
    </rPh>
    <rPh sb="58" eb="60">
      <t>カンコウ</t>
    </rPh>
    <rPh sb="60" eb="62">
      <t>ジュヨウ</t>
    </rPh>
    <rPh sb="63" eb="65">
      <t>ゲキゲン</t>
    </rPh>
    <rPh sb="67" eb="71">
      <t>キョウトカンコウ</t>
    </rPh>
    <rPh sb="75" eb="77">
      <t>ケイケン</t>
    </rPh>
    <rPh sb="84" eb="87">
      <t>キキテキ</t>
    </rPh>
    <rPh sb="88" eb="90">
      <t>ジョウキョウ</t>
    </rPh>
    <phoneticPr fontId="39"/>
  </si>
  <si>
    <t>観光ＭＩＣＥ推進室</t>
    <rPh sb="0" eb="2">
      <t>カンコウ</t>
    </rPh>
    <rPh sb="6" eb="9">
      <t>スイシンシツ</t>
    </rPh>
    <phoneticPr fontId="39"/>
  </si>
  <si>
    <t>農林振興室</t>
    <rPh sb="0" eb="2">
      <t>ノウリン</t>
    </rPh>
    <rPh sb="2" eb="4">
      <t>シンコウ</t>
    </rPh>
    <rPh sb="4" eb="5">
      <t>シツ</t>
    </rPh>
    <phoneticPr fontId="39"/>
  </si>
  <si>
    <t>分野別計画等の方針に基づき，引き続き施策の取組を進めていく。</t>
    <phoneticPr fontId="39"/>
  </si>
  <si>
    <t>　引き続き，わかもの就職支援センターによる学生等の地域企業への就職支援や，「京のまち企業訪問」による地域企業の魅力発信などに取り組み，地域企業を支える担い手確保を推進するとともに，企業課題の解決につながる下支え支援に取り組むことによって，地域企業の持続的発展を目指していく。</t>
    <rPh sb="1" eb="2">
      <t>ヒ</t>
    </rPh>
    <rPh sb="3" eb="4">
      <t>ツヅ</t>
    </rPh>
    <rPh sb="10" eb="14">
      <t>シュウショクシエン</t>
    </rPh>
    <rPh sb="21" eb="23">
      <t>ガクセイ</t>
    </rPh>
    <rPh sb="23" eb="24">
      <t>トウ</t>
    </rPh>
    <rPh sb="25" eb="27">
      <t>チイキ</t>
    </rPh>
    <rPh sb="27" eb="29">
      <t>キギョウ</t>
    </rPh>
    <rPh sb="31" eb="33">
      <t>シュウショク</t>
    </rPh>
    <rPh sb="33" eb="35">
      <t>シエン</t>
    </rPh>
    <rPh sb="38" eb="39">
      <t>キョウ</t>
    </rPh>
    <rPh sb="42" eb="44">
      <t>キギョウ</t>
    </rPh>
    <rPh sb="44" eb="46">
      <t>ホウモン</t>
    </rPh>
    <rPh sb="50" eb="52">
      <t>チイキ</t>
    </rPh>
    <rPh sb="52" eb="54">
      <t>キギョウ</t>
    </rPh>
    <rPh sb="55" eb="57">
      <t>ミリョク</t>
    </rPh>
    <rPh sb="57" eb="59">
      <t>ハッシン</t>
    </rPh>
    <rPh sb="62" eb="63">
      <t>ト</t>
    </rPh>
    <rPh sb="64" eb="65">
      <t>ク</t>
    </rPh>
    <rPh sb="67" eb="69">
      <t>チイキ</t>
    </rPh>
    <rPh sb="69" eb="71">
      <t>キギョウ</t>
    </rPh>
    <rPh sb="72" eb="73">
      <t>ササ</t>
    </rPh>
    <rPh sb="75" eb="76">
      <t>ニナ</t>
    </rPh>
    <rPh sb="77" eb="78">
      <t>テ</t>
    </rPh>
    <rPh sb="78" eb="80">
      <t>カクホ</t>
    </rPh>
    <rPh sb="81" eb="83">
      <t>スイシン</t>
    </rPh>
    <phoneticPr fontId="39"/>
  </si>
  <si>
    <t>　引き続き，産学公の取組や知恵産業の推進，マンガアニメを中心としたコンテンツ市場の構築等により，成長産業分野における付加価値の高い産業を創出していくとともに，新たな産業集積を生み出す事業環境を整備し，市内企業の事業拡大や新たな企業の誘致に取り組むことによって，新たな価値を創造し続けるものづくり都市の実現を目指していく。</t>
    <rPh sb="6" eb="7">
      <t>サン</t>
    </rPh>
    <rPh sb="7" eb="8">
      <t>ガク</t>
    </rPh>
    <rPh sb="8" eb="9">
      <t>コウ</t>
    </rPh>
    <rPh sb="10" eb="12">
      <t>トリクミ</t>
    </rPh>
    <rPh sb="13" eb="15">
      <t>チエ</t>
    </rPh>
    <rPh sb="15" eb="17">
      <t>サンギョウ</t>
    </rPh>
    <rPh sb="18" eb="20">
      <t>スイシン</t>
    </rPh>
    <rPh sb="28" eb="30">
      <t>チュウシン</t>
    </rPh>
    <rPh sb="38" eb="40">
      <t>シジョウ</t>
    </rPh>
    <rPh sb="41" eb="43">
      <t>コウチク</t>
    </rPh>
    <rPh sb="43" eb="44">
      <t>トウ</t>
    </rPh>
    <rPh sb="48" eb="50">
      <t>セイチョウ</t>
    </rPh>
    <rPh sb="50" eb="52">
      <t>サンギョウ</t>
    </rPh>
    <rPh sb="52" eb="54">
      <t>ブンヤ</t>
    </rPh>
    <rPh sb="58" eb="60">
      <t>フカ</t>
    </rPh>
    <rPh sb="60" eb="62">
      <t>カチ</t>
    </rPh>
    <rPh sb="63" eb="64">
      <t>タカ</t>
    </rPh>
    <rPh sb="65" eb="67">
      <t>サンギョウ</t>
    </rPh>
    <rPh sb="68" eb="70">
      <t>ソウシュツ</t>
    </rPh>
    <rPh sb="79" eb="80">
      <t>アラ</t>
    </rPh>
    <rPh sb="82" eb="84">
      <t>サンギョウ</t>
    </rPh>
    <rPh sb="84" eb="86">
      <t>シュウセキ</t>
    </rPh>
    <rPh sb="87" eb="88">
      <t>ウ</t>
    </rPh>
    <rPh sb="89" eb="90">
      <t>ダ</t>
    </rPh>
    <rPh sb="91" eb="93">
      <t>ジギョウ</t>
    </rPh>
    <rPh sb="93" eb="95">
      <t>カンキョウ</t>
    </rPh>
    <rPh sb="96" eb="98">
      <t>セイビ</t>
    </rPh>
    <rPh sb="100" eb="102">
      <t>シナイ</t>
    </rPh>
    <rPh sb="102" eb="104">
      <t>キギョウ</t>
    </rPh>
    <rPh sb="105" eb="107">
      <t>ジギョウ</t>
    </rPh>
    <rPh sb="107" eb="109">
      <t>カクダイ</t>
    </rPh>
    <rPh sb="110" eb="111">
      <t>アラ</t>
    </rPh>
    <rPh sb="113" eb="115">
      <t>キギョウ</t>
    </rPh>
    <rPh sb="116" eb="118">
      <t>ユウチ</t>
    </rPh>
    <rPh sb="130" eb="131">
      <t>アラ</t>
    </rPh>
    <rPh sb="133" eb="135">
      <t>カチ</t>
    </rPh>
    <rPh sb="136" eb="138">
      <t>ソウゾウ</t>
    </rPh>
    <rPh sb="139" eb="140">
      <t>ツヅ</t>
    </rPh>
    <rPh sb="147" eb="149">
      <t>トシ</t>
    </rPh>
    <phoneticPr fontId="39"/>
  </si>
  <si>
    <t>当該施策については，対象者がスタートアップ等に一定限定されており，普段施策に触れることが無い市民には実感しにくいため，c評価となったと考えられる。</t>
    <rPh sb="21" eb="22">
      <t>トウ</t>
    </rPh>
    <phoneticPr fontId="39"/>
  </si>
  <si>
    <t>　引き続き，「グローバル拠点都市」として，京都府や産業界，大学，金融機関，支援機関等，オール京都で連携し，スタートアップの情報発信や資金調達支援等に取り組み，起業家やクリエイティブな方が国内外から京都に集まり，次々にイノベーションが起こるエコシステムを形成することで，京都から世界に羽ばたくスタートアップが生まれる「スタートアップの都・京都」を目指していく。
　併せて，これからの1000年を紡ぐ企業認定制度の認定企業を中心に，ソーシャルビジネスに取組む事業者に対する多面的な支援を行うことで，京都市内へ社会的企業や起業家を呼込むことを目指すとともに，1200年の歴史に培われた京都から，過度の効率性や競争原理とは異なる価値観を日本はもとより，世界に向けて発信していく。</t>
    <rPh sb="181" eb="182">
      <t>アワ</t>
    </rPh>
    <phoneticPr fontId="39"/>
  </si>
  <si>
    <t>施策の市民に対する広報・周知が十分で無かったため，c評価となったと考えられる。</t>
    <rPh sb="33" eb="34">
      <t>カンガ</t>
    </rPh>
    <phoneticPr fontId="39"/>
  </si>
  <si>
    <t>　伝統産業を魅力的な産業として継承・発展させるため，分野別計画等の方針に基づき，引き続き施策の取組を進めていく。
　また，商業によるにぎわいの創出等に向けては，引き続き，商店街等が実施する地域の活性化・魅力向上に資する事業や，地域・団体等との連携による地域資源を活用した取組等を支援し，地域コミュニティの核となっている商店街の維持と地域との絆の強化を目指していく。</t>
    <phoneticPr fontId="39"/>
  </si>
  <si>
    <t>　分野別計画等の方針に基づき，引き続き施策の取組を進める。また，全国から良質な牛・豚の集荷に努め，市民への安全・安心・高品質で美味しい食肉の安定供給に取り組む。
　併せて，引き続き，特定伝統料理海外普及事業により，外国人料理人の受入れを通じても，京の食文化の継承・発展を推進していく。</t>
    <rPh sb="1" eb="3">
      <t>ブンヤ</t>
    </rPh>
    <rPh sb="82" eb="83">
      <t>アワ</t>
    </rPh>
    <rPh sb="86" eb="87">
      <t>ヒ</t>
    </rPh>
    <rPh sb="88" eb="89">
      <t>ツヅ</t>
    </rPh>
    <rPh sb="114" eb="116">
      <t>ウケイ</t>
    </rPh>
    <rPh sb="118" eb="119">
      <t>ツウ</t>
    </rPh>
    <phoneticPr fontId="39"/>
  </si>
  <si>
    <t>新型コロナウイルス感染症の影響により，京都市内の宿泊客数が大きく減少するなど，災害や感染症などの様々な危機に対応できる安心・安全な観光が実現していると市民には実感しにくかったため，C評価となったと考えられる。</t>
    <rPh sb="0" eb="2">
      <t>シンガタ</t>
    </rPh>
    <rPh sb="9" eb="12">
      <t>カンセンショウ</t>
    </rPh>
    <rPh sb="13" eb="15">
      <t>エイキョウ</t>
    </rPh>
    <rPh sb="19" eb="23">
      <t>キョウトシナイ</t>
    </rPh>
    <rPh sb="24" eb="27">
      <t>シュクハクキャク</t>
    </rPh>
    <rPh sb="27" eb="28">
      <t>スウ</t>
    </rPh>
    <rPh sb="29" eb="30">
      <t>オオ</t>
    </rPh>
    <rPh sb="32" eb="34">
      <t>ゲンショウ</t>
    </rPh>
    <rPh sb="39" eb="41">
      <t>サイガイ</t>
    </rPh>
    <rPh sb="75" eb="77">
      <t>シミン</t>
    </rPh>
    <rPh sb="79" eb="81">
      <t>ジッカン</t>
    </rPh>
    <rPh sb="91" eb="93">
      <t>ヒョウカ</t>
    </rPh>
    <rPh sb="98" eb="99">
      <t>カンガ</t>
    </rPh>
    <phoneticPr fontId="39"/>
  </si>
  <si>
    <t>新型コロナウイルス感染症の影響により，海外からの入国が制限されるなど，MICE誘致・開催が難しい状況が続いたため，C評価となったと考えられる。</t>
    <rPh sb="0" eb="2">
      <t>シンガタ</t>
    </rPh>
    <rPh sb="9" eb="12">
      <t>カンセンショウ</t>
    </rPh>
    <rPh sb="13" eb="15">
      <t>エイキョウ</t>
    </rPh>
    <rPh sb="19" eb="21">
      <t>カイガイ</t>
    </rPh>
    <rPh sb="24" eb="26">
      <t>ニュウコク</t>
    </rPh>
    <rPh sb="27" eb="29">
      <t>セイゲン</t>
    </rPh>
    <rPh sb="39" eb="41">
      <t>ユウチ</t>
    </rPh>
    <rPh sb="42" eb="44">
      <t>カイサイ</t>
    </rPh>
    <rPh sb="45" eb="46">
      <t>ムズカ</t>
    </rPh>
    <rPh sb="48" eb="50">
      <t>ジョウキョウ</t>
    </rPh>
    <rPh sb="51" eb="52">
      <t>ツヅ</t>
    </rPh>
    <rPh sb="58" eb="60">
      <t>ヒョウカ</t>
    </rPh>
    <rPh sb="65" eb="66">
      <t>カンガ</t>
    </rPh>
    <phoneticPr fontId="39"/>
  </si>
  <si>
    <t>当該施策については，対象者が一定限定されており，普段施策に触れることが無い市民には実感しにくいため，d評価となったと考えられる。</t>
    <rPh sb="58" eb="59">
      <t>カンガ</t>
    </rPh>
    <phoneticPr fontId="39"/>
  </si>
  <si>
    <t>当該施策については，対象者が一定限定されており，普段施策に触れることが無い市民には実感しにくいため，c評価となったと考えられる。</t>
  </si>
  <si>
    <t>伝統産業製品の出荷額</t>
    <phoneticPr fontId="39"/>
  </si>
  <si>
    <t>㎥</t>
    <phoneticPr fontId="39"/>
  </si>
  <si>
    <t>　企業への支援や事業環境の整備，伝統産業，商店街の振興，流通体制の整備など，効果測定に客観指標の数値が直結するため，客観指標評価を重視する。</t>
    <phoneticPr fontId="39"/>
  </si>
  <si>
    <t>　市民生活と観光が調和し，市民が豊かさを感じられる，持続可能な観光を目的とするなど，施策に係る市民の意識や生活実感が重要な分野であることから，市民生活実感評価を重視する。</t>
    <phoneticPr fontId="39"/>
  </si>
  <si>
    <t>　農林業関係者を主な対象とする政策であり，市民全体の生活実感には政策の効果が反映されにくいと考えられるため，客観指標評価を重視する。</t>
    <phoneticPr fontId="39"/>
  </si>
  <si>
    <t>　客観指標評価はａ評価となったが，市民生活実感評価がｃ評価となったため，総合評価結果はＢ評価となった。引き続き「健康長寿・笑顔のまち・京都推進プラン」，「京都市民長寿すこやかプラン」に基づき，健康の増進，生活習慣病やフレイル予防，介護基盤の整備などを着実に推進していく。
　また，令和３年度においても，新型コロナウイルス感染症対策を十分講じたうえで，取組方針にある地域や人とのつながりの中で市民が主体的に健康づくりに取り組むまちづくりの推進，高齢者が地域活動に参加できる環境の整備を進めていく。　</t>
    <rPh sb="40" eb="42">
      <t>ケッカ</t>
    </rPh>
    <rPh sb="115" eb="117">
      <t>カイゴ</t>
    </rPh>
    <rPh sb="117" eb="119">
      <t>キバン</t>
    </rPh>
    <rPh sb="120" eb="122">
      <t>セイビ</t>
    </rPh>
    <rPh sb="193" eb="194">
      <t>ナカ</t>
    </rPh>
    <rPh sb="221" eb="224">
      <t>コウレイシャ</t>
    </rPh>
    <rPh sb="230" eb="232">
      <t>サンカ</t>
    </rPh>
    <phoneticPr fontId="39"/>
  </si>
  <si>
    <t>　市民生活実感評価がｂ評価となったことから，総合評価結果はＢ評価となった。引き続き，京都市景観計画や京都市三山森林景観保全・再生ガイドライン等に基づき，森林保全活動，市街地における建築物及び工作物の形態意匠制限の適合，屋外広告物等に係る許可，建造物等の指定，無電柱化事業，景観づくりに取り組む地域への支援等を，市民，事業者及び行政との協働により推進させていく。また，客観指標に対し市民生活実感が低い評価であるため，本市の景観政策が市民に伝わるよう，より分かりやすい情報の発信を目指す。</t>
    <rPh sb="1" eb="3">
      <t>シミン</t>
    </rPh>
    <rPh sb="3" eb="5">
      <t>セイカツ</t>
    </rPh>
    <rPh sb="5" eb="7">
      <t>ジッカン</t>
    </rPh>
    <rPh sb="11" eb="13">
      <t>ヒョウカ</t>
    </rPh>
    <rPh sb="22" eb="24">
      <t>ソウゴウ</t>
    </rPh>
    <rPh sb="24" eb="26">
      <t>ヒョウカ</t>
    </rPh>
    <rPh sb="26" eb="28">
      <t>ケッカ</t>
    </rPh>
    <rPh sb="30" eb="32">
      <t>ヒョウカ</t>
    </rPh>
    <rPh sb="78" eb="80">
      <t>ホゼン</t>
    </rPh>
    <rPh sb="80" eb="82">
      <t>カツドウ</t>
    </rPh>
    <rPh sb="188" eb="189">
      <t>タイ</t>
    </rPh>
    <rPh sb="190" eb="192">
      <t>シミン</t>
    </rPh>
    <rPh sb="192" eb="194">
      <t>セイカツ</t>
    </rPh>
    <rPh sb="194" eb="196">
      <t>ジッカン</t>
    </rPh>
    <rPh sb="197" eb="198">
      <t>ヒク</t>
    </rPh>
    <rPh sb="199" eb="201">
      <t>ヒョウカ</t>
    </rPh>
    <rPh sb="207" eb="209">
      <t>ホンシ</t>
    </rPh>
    <rPh sb="210" eb="212">
      <t>ケイカン</t>
    </rPh>
    <rPh sb="212" eb="214">
      <t>セイサク</t>
    </rPh>
    <rPh sb="218" eb="219">
      <t>ツタ</t>
    </rPh>
    <rPh sb="238" eb="240">
      <t>メザ</t>
    </rPh>
    <phoneticPr fontId="39"/>
  </si>
  <si>
    <t>第10次京都市交通安全計画
https://www.city.kyoto.lg.jp/bunshi/cmsfiles/contents/0000216/216953/honnsatsu.pdf</t>
    <rPh sb="0" eb="1">
      <t>ダイ</t>
    </rPh>
    <rPh sb="3" eb="4">
      <t>ジ</t>
    </rPh>
    <rPh sb="4" eb="7">
      <t>キョウトシ</t>
    </rPh>
    <rPh sb="7" eb="9">
      <t>コウツウ</t>
    </rPh>
    <rPh sb="9" eb="11">
      <t>アンゼン</t>
    </rPh>
    <rPh sb="11" eb="13">
      <t>ケイカク</t>
    </rPh>
    <phoneticPr fontId="39"/>
  </si>
  <si>
    <t>第3期京都市伝統産業活性化推進計画
https://www.city.kyoto.lg.jp/sankan/cmsfiles/contents/0000217/217005/dai3kikeikaku.pdf</t>
    <phoneticPr fontId="39"/>
  </si>
  <si>
    <t>京都市中央卸売市場第一市場マスタープラン
https://www.city.kyoto.lg.jp/sankan/cmsfiles/contents/0000196/196993/masterplan28.pdf</t>
    <rPh sb="0" eb="3">
      <t>キョウトシ</t>
    </rPh>
    <rPh sb="3" eb="5">
      <t>チュウオウ</t>
    </rPh>
    <rPh sb="5" eb="7">
      <t>オロシウリ</t>
    </rPh>
    <rPh sb="7" eb="9">
      <t>シジョウ</t>
    </rPh>
    <rPh sb="9" eb="11">
      <t>ダイイチ</t>
    </rPh>
    <rPh sb="11" eb="13">
      <t>シジョウ</t>
    </rPh>
    <phoneticPr fontId="39"/>
  </si>
  <si>
    <t>京都観光振興計画2025
https://www.city.kyoto.lg.jp/sankan/cmsfiles/contents/0000283/283682/keikaku2025.pdf</t>
    <rPh sb="0" eb="8">
      <t>キョウトカンコウシンコウケイカク</t>
    </rPh>
    <phoneticPr fontId="39"/>
  </si>
  <si>
    <t>農林行政基本方針
https://www.city.kyoto.lg.jp/sankan/cmsfiles/contents/0000282/282492/kihonhosin.pdf</t>
    <rPh sb="0" eb="2">
      <t>ノウリン</t>
    </rPh>
    <rPh sb="2" eb="4">
      <t>ギョウセイ</t>
    </rPh>
    <rPh sb="4" eb="6">
      <t>キホン</t>
    </rPh>
    <rPh sb="6" eb="8">
      <t>ホウシン</t>
    </rPh>
    <phoneticPr fontId="39"/>
  </si>
  <si>
    <t>京都市民長寿すこやかプラン
https://www.city.kyoto.lg.jp/hokenfukushi/cmsfiles/contents/0000283/283522/honsatsu.pdf</t>
    <phoneticPr fontId="39"/>
  </si>
  <si>
    <t>京都市交通局市バス・地下鉄事業経営ビジョン
https://www.city.kyoto.lg.jp/kotsu/page/0000249338.html</t>
    <rPh sb="0" eb="3">
      <t>キョウトシ</t>
    </rPh>
    <rPh sb="3" eb="6">
      <t>コウツウキョク</t>
    </rPh>
    <rPh sb="6" eb="7">
      <t>シ</t>
    </rPh>
    <rPh sb="10" eb="13">
      <t>チカテツ</t>
    </rPh>
    <rPh sb="13" eb="15">
      <t>ジギョウ</t>
    </rPh>
    <rPh sb="15" eb="17">
      <t>ケイエイ</t>
    </rPh>
    <phoneticPr fontId="39"/>
  </si>
  <si>
    <t>京都・新自転車計画
https://www.city.kyoto.lg.jp/kensetu/page/0000179704.html</t>
    <phoneticPr fontId="39"/>
  </si>
  <si>
    <t>京都市橋りょう長寿命化修繕計画https://www.city.kyoto.lg.jp/kensetu/cmsfiles/contents/0000214/214806/kyoutoshichoujumyoukashuuzennekikaku_kaiteibanH2902.pdf
のり面維持保全計画（第1期）
https://www.city.kyoto.lg.jp/kensetu/cmsfiles/contents/0000215/215485/keikaku.pdf
「今後の無電柱化の進め方」
https://www.city.kyoto.lg.jp/kensetu/page/0000250605.html
今後の道路整備事業の進め方
https://www.city.kyoto.lg.jp/kensetu/cmsfiles/contents/0000284/284645/kouhousiryou.pdf</t>
    <phoneticPr fontId="39"/>
  </si>
  <si>
    <t>「いのちを守る 橋りょう健全化プログラム」
https://www.city.kyoto.lg.jp/kensetu/cmsfiles/contents/0000214/214808/kyouryoukenzenkapuroguramudai2ki.pdf
舗装長寿命化修繕計画
https://www.city.kyoto.lg.jp/kensetu/cmsfiles/contents/0000233/233944/hosouchoujumyoukashuzenkeikaku.pdf
トンネル長寿命化修繕計画
https://www.city.kyoto.lg.jp/kensetu/cmsfiles/contents/0000282/282308/202106tonneru.pdf
道路付属施設長寿命化修繕計画【実施計画】
https://www.city.kyoto.lg.jp/kensetu/cmsfiles/contents/0000282/282308/030331_jissikeikaku.pdf</t>
    <phoneticPr fontId="39"/>
  </si>
  <si>
    <t>京都市地域防災計画
https://www.bousai.city.kyoto.lg.jp/0000000148.html</t>
    <phoneticPr fontId="39"/>
  </si>
  <si>
    <t>京都市生物多様性プラン
https://www.city.kyoto.lg.jp/digitalbook/book_cmsfiles/1310/book.html
京都市環境基本計画
https://www.city.kyoto.lg.jp/kankyo/cmsfiles/contents/0000195/195329/R3_plan.pdf</t>
    <rPh sb="0" eb="3">
      <t>キョウトシ</t>
    </rPh>
    <rPh sb="3" eb="5">
      <t>セイブツ</t>
    </rPh>
    <rPh sb="5" eb="8">
      <t>タヨウセイ</t>
    </rPh>
    <phoneticPr fontId="39"/>
  </si>
  <si>
    <t>京都市はぐくみプラン(京都市子ども・若者総合計画)
https://www.city.kyoto.lg.jp/hagukumi/page/0000260990.html</t>
    <rPh sb="0" eb="3">
      <t>キョウトシ</t>
    </rPh>
    <phoneticPr fontId="39"/>
  </si>
  <si>
    <t>地方独立行政法人京都市立病院機構年度計画
https://www.kch-org.jp/kcho/johokokai/keiei-zaimu/cyuukimokuhyou</t>
    <phoneticPr fontId="39"/>
  </si>
  <si>
    <t>第3期京都市食の安全安心推進計画(令和3年度～令和7年度)
https://www.city.kyoto.lg.jp/hokenfukushi/page/0000282439.html
京都市食品衛生監視指導計画(毎年度策定)
https://www.city.kyoto.lg.jp/hokenfukushi/page/0000279254.html</t>
    <rPh sb="0" eb="1">
      <t>ダイ</t>
    </rPh>
    <phoneticPr fontId="39"/>
  </si>
  <si>
    <t>第二期動物愛護行動計画　https://www.city.kyoto.lg.jp/hokenfukushi/cmsfiles/contents/0000281/281387/keikaku.pdf</t>
    <phoneticPr fontId="39"/>
  </si>
  <si>
    <t>らくなん進都（高度集積地区）まちづくり推進プログラム
https://www.city.kyoto.lg.jp/tokei/page/0000062712.html
らくなん進都まちづくりの取組方針
https://www.city.kyoto.lg.jp/tokei/page/0000220769.html</t>
    <phoneticPr fontId="39"/>
  </si>
  <si>
    <t>京都市都市計画マスタープラン
https://www.city.kyoto.lg.jp/tokei/page/0000115733.html
職住共存地区整備ガイドプラン
https://www.city.kyoto.lg.jp/tokei/page/0000047605.html
新・京都市南部創造まちづくり推進プラン
https://www.city.kyoto.lg.jp/tokei/page/0000005044.html
らくなん進都（高度集積地区）まちづくり推進プログラム
https://www.city.kyoto.lg.jp/tokei/page/0000062712.html
京都駅南口周辺地区まちづくり方針
https://www.city.kyoto.lg.jp/tokei/page/0000004308.html</t>
    <rPh sb="0" eb="3">
      <t>キョウトシ</t>
    </rPh>
    <rPh sb="3" eb="5">
      <t>トシ</t>
    </rPh>
    <rPh sb="5" eb="7">
      <t>ケイカク</t>
    </rPh>
    <rPh sb="72" eb="74">
      <t>ショクジュウ</t>
    </rPh>
    <rPh sb="74" eb="76">
      <t>キョウゾン</t>
    </rPh>
    <rPh sb="76" eb="78">
      <t>チク</t>
    </rPh>
    <rPh sb="78" eb="80">
      <t>セイビ</t>
    </rPh>
    <rPh sb="144" eb="145">
      <t>シン</t>
    </rPh>
    <rPh sb="146" eb="148">
      <t>キョウト</t>
    </rPh>
    <rPh sb="148" eb="149">
      <t>シ</t>
    </rPh>
    <rPh sb="149" eb="151">
      <t>ナンブ</t>
    </rPh>
    <rPh sb="151" eb="153">
      <t>ソウゾウ</t>
    </rPh>
    <rPh sb="158" eb="160">
      <t>スイシン</t>
    </rPh>
    <rPh sb="225" eb="226">
      <t>スス</t>
    </rPh>
    <rPh sb="226" eb="227">
      <t>ト</t>
    </rPh>
    <rPh sb="228" eb="230">
      <t>コウド</t>
    </rPh>
    <rPh sb="230" eb="232">
      <t>シュウセキ</t>
    </rPh>
    <rPh sb="232" eb="234">
      <t>チク</t>
    </rPh>
    <rPh sb="240" eb="242">
      <t>スイシン</t>
    </rPh>
    <rPh sb="305" eb="308">
      <t>キョウトエキ</t>
    </rPh>
    <rPh sb="308" eb="310">
      <t>ミナミグチ</t>
    </rPh>
    <rPh sb="310" eb="312">
      <t>シュウヘン</t>
    </rPh>
    <rPh sb="312" eb="314">
      <t>チク</t>
    </rPh>
    <rPh sb="319" eb="321">
      <t>ホウシン</t>
    </rPh>
    <phoneticPr fontId="39"/>
  </si>
  <si>
    <t>洛西ニュータウンアクションプログラム
https://www.city.kyoto.lg.jp/tokei/page/0000217435.html
向島ニュータウンまちづくりビジョン
https://www.city.kyoto.lg.jp/tokei/page/0000217436.html</t>
    <rPh sb="0" eb="2">
      <t>ラクサイ</t>
    </rPh>
    <rPh sb="76" eb="78">
      <t>ムカイジマ</t>
    </rPh>
    <phoneticPr fontId="39"/>
  </si>
  <si>
    <t>京都市住宅マスタープラン（中間見直し）
https://www.city.kyoto.lg.jp/tokei/cmsfiles/contents/0000196/196128/plan.pdf
京都市市営住宅ストック総合活用計画
https://www.city.kyoto.lg.jp/tokei/cmsfiles/contents/0000095/95813/sutokkukeikakuhonbun.pdf</t>
    <rPh sb="0" eb="3">
      <t>キョウトシ</t>
    </rPh>
    <rPh sb="3" eb="5">
      <t>ジュウタク</t>
    </rPh>
    <rPh sb="13" eb="15">
      <t>チュウカン</t>
    </rPh>
    <rPh sb="15" eb="17">
      <t>ミナオ</t>
    </rPh>
    <phoneticPr fontId="39"/>
  </si>
  <si>
    <t>京都市上下水道事業経営ビジョン 京の水ビジョン －あすをつくる－ （2018-2027）
https://www.city.kyoto.lg.jp/suido/page/0000233138.html
京都市上下水道事業中期経営プラン（2018-2022）
https://www.city.kyoto.lg.jp/suido/page/0000233138.html
水共生プラン
https://www.city.kyoto.lg.jp/kensetu/page/0000109305.html</t>
    <rPh sb="0" eb="3">
      <t>キョウトシ</t>
    </rPh>
    <rPh sb="3" eb="7">
      <t>ジョウゲスイドウ</t>
    </rPh>
    <rPh sb="7" eb="9">
      <t>ジギョウ</t>
    </rPh>
    <rPh sb="9" eb="11">
      <t>ケイエイ</t>
    </rPh>
    <rPh sb="16" eb="17">
      <t>キョウ</t>
    </rPh>
    <rPh sb="18" eb="19">
      <t>ミズ</t>
    </rPh>
    <rPh sb="102" eb="105">
      <t>キョウトシ</t>
    </rPh>
    <rPh sb="105" eb="111">
      <t>ジョウゲスイドウジギョウ</t>
    </rPh>
    <rPh sb="111" eb="115">
      <t>チュウキケイエイ</t>
    </rPh>
    <phoneticPr fontId="39"/>
  </si>
  <si>
    <t>水共生プラン
https://www.city.kyoto.lg.jp/kensetu/page/0000109305.html</t>
    <rPh sb="0" eb="3">
      <t>ミズキョウセイ</t>
    </rPh>
    <phoneticPr fontId="39"/>
  </si>
  <si>
    <t>京都市上下水道事業経営ビジョン 京の水ビジョン －あすをつくる－ （2018-2027）
https://www.city.kyoto.lg.jp/suido/page/0000233138.html
京都市上下水道事業中期経営プラン（2018-2022）
https://www.city.kyoto.lg.jp/suido/page/0000233138.html
水共生プラン
https://www.city.kyoto.lg.jp/kensetu/page/0000109305.html</t>
    <rPh sb="2" eb="6">
      <t>ジョウゲスイドウ</t>
    </rPh>
    <rPh sb="6" eb="8">
      <t>ジギョウ</t>
    </rPh>
    <rPh sb="8" eb="10">
      <t>ケイエイ</t>
    </rPh>
    <rPh sb="15" eb="16">
      <t>キョウ</t>
    </rPh>
    <rPh sb="17" eb="18">
      <t>ミズ</t>
    </rPh>
    <rPh sb="104" eb="110">
      <t>ジョウゲスイドウジギョウ</t>
    </rPh>
    <rPh sb="110" eb="114">
      <t>チュウキケイエイ</t>
    </rPh>
    <phoneticPr fontId="39"/>
  </si>
  <si>
    <t>京都市上下水道事業経営ビジョン 京の水ビジョン －あすをつくる－ （2018-2027）
https://www.city.kyoto.lg.jp/suido/page/0000233138.html
京都市上下水道事業中期経営プラン（2018-2022）
https://www.city.kyoto.lg.jp/suido/page/0000233138.html</t>
    <rPh sb="0" eb="3">
      <t>キョウトシ</t>
    </rPh>
    <rPh sb="3" eb="7">
      <t>ジョウゲスイドウ</t>
    </rPh>
    <rPh sb="7" eb="9">
      <t>ジギョウ</t>
    </rPh>
    <rPh sb="9" eb="11">
      <t>ケイエイ</t>
    </rPh>
    <rPh sb="16" eb="17">
      <t>キョウ</t>
    </rPh>
    <rPh sb="18" eb="19">
      <t>ミズ</t>
    </rPh>
    <rPh sb="102" eb="105">
      <t>キョウトシ</t>
    </rPh>
    <rPh sb="105" eb="111">
      <t>ジョウゲスイドウジギョウ</t>
    </rPh>
    <rPh sb="111" eb="115">
      <t>チュウキケイエイ</t>
    </rPh>
    <phoneticPr fontId="39"/>
  </si>
  <si>
    <t>　長時間労働や固定的な性別役割分担意識が根強く残っていること，ＤＶ被害者支援の取組は進んでいるものの，男女間等における暴力が根絶されているという実感には至っていないことなどから，ｃ評価になったと考えられる。</t>
    <rPh sb="20" eb="22">
      <t>ネヅヨ</t>
    </rPh>
    <rPh sb="23" eb="24">
      <t>ノコ</t>
    </rPh>
    <rPh sb="35" eb="36">
      <t>シャ</t>
    </rPh>
    <rPh sb="36" eb="38">
      <t>シエン</t>
    </rPh>
    <rPh sb="39" eb="41">
      <t>トリクミ</t>
    </rPh>
    <rPh sb="51" eb="53">
      <t>ダンジョ</t>
    </rPh>
    <rPh sb="53" eb="54">
      <t>アイダ</t>
    </rPh>
    <rPh sb="54" eb="55">
      <t>トウ</t>
    </rPh>
    <phoneticPr fontId="39"/>
  </si>
  <si>
    <t>　市民生活実感評価がｃ評価となったことから，総合評価結果はＣ評価となった。引き続き，様々な広報媒体を活用して人権啓発に取り組み，全ての人の人権を尊重する人権文化の構築を着実に推進していく。また，「真のワーク・ライフ・バランス」の推進のために企業啓発等を行うとともに，男女間等におけるあらゆる暴力を根絶するため，市民啓発やきめ細やかで切れ目のない相談・支援を行い，誰もがあらゆる分野で活躍でき，安心・安全に暮らせる男女共同参画社会の実現に向けて取り組む。これらにより，基本方針にある誰一人取り残さない共生社会の実現を目指していく。</t>
    <rPh sb="1" eb="3">
      <t>シミン</t>
    </rPh>
    <rPh sb="3" eb="5">
      <t>セイカツ</t>
    </rPh>
    <rPh sb="5" eb="7">
      <t>ジッカン</t>
    </rPh>
    <rPh sb="7" eb="9">
      <t>ヒョウカ</t>
    </rPh>
    <rPh sb="11" eb="13">
      <t>ヒョウカ</t>
    </rPh>
    <rPh sb="22" eb="24">
      <t>ソウゴウ</t>
    </rPh>
    <rPh sb="24" eb="26">
      <t>ヒョウカ</t>
    </rPh>
    <rPh sb="26" eb="28">
      <t>ケッカ</t>
    </rPh>
    <rPh sb="30" eb="32">
      <t>ヒョウカ</t>
    </rPh>
    <rPh sb="37" eb="38">
      <t>ヒ</t>
    </rPh>
    <rPh sb="39" eb="40">
      <t>ツヅ</t>
    </rPh>
    <rPh sb="42" eb="44">
      <t>サマザマ</t>
    </rPh>
    <rPh sb="45" eb="47">
      <t>コウホウ</t>
    </rPh>
    <rPh sb="47" eb="49">
      <t>バイタイ</t>
    </rPh>
    <rPh sb="50" eb="52">
      <t>カツヨウ</t>
    </rPh>
    <rPh sb="54" eb="56">
      <t>ジンケン</t>
    </rPh>
    <rPh sb="56" eb="58">
      <t>ケイハツ</t>
    </rPh>
    <rPh sb="59" eb="60">
      <t>ト</t>
    </rPh>
    <rPh sb="61" eb="62">
      <t>ク</t>
    </rPh>
    <rPh sb="64" eb="65">
      <t>スベ</t>
    </rPh>
    <rPh sb="67" eb="68">
      <t>ヒト</t>
    </rPh>
    <rPh sb="84" eb="86">
      <t>チャクジツ</t>
    </rPh>
    <rPh sb="87" eb="89">
      <t>スイシン</t>
    </rPh>
    <rPh sb="98" eb="99">
      <t>シン</t>
    </rPh>
    <rPh sb="114" eb="116">
      <t>スイシン</t>
    </rPh>
    <rPh sb="120" eb="122">
      <t>キギョウ</t>
    </rPh>
    <rPh sb="122" eb="124">
      <t>ケイハツ</t>
    </rPh>
    <rPh sb="124" eb="125">
      <t>トウ</t>
    </rPh>
    <rPh sb="126" eb="127">
      <t>オコナ</t>
    </rPh>
    <rPh sb="133" eb="136">
      <t>ダンジョカン</t>
    </rPh>
    <rPh sb="136" eb="137">
      <t>トウ</t>
    </rPh>
    <rPh sb="145" eb="147">
      <t>ボウリョク</t>
    </rPh>
    <rPh sb="148" eb="150">
      <t>コンゼツ</t>
    </rPh>
    <rPh sb="155" eb="157">
      <t>シミン</t>
    </rPh>
    <rPh sb="157" eb="159">
      <t>ケイハツ</t>
    </rPh>
    <rPh sb="162" eb="163">
      <t>コマ</t>
    </rPh>
    <rPh sb="166" eb="167">
      <t>キ</t>
    </rPh>
    <rPh sb="168" eb="169">
      <t>メ</t>
    </rPh>
    <rPh sb="172" eb="174">
      <t>ソウダン</t>
    </rPh>
    <rPh sb="175" eb="177">
      <t>シエン</t>
    </rPh>
    <rPh sb="178" eb="179">
      <t>オコナ</t>
    </rPh>
    <rPh sb="181" eb="182">
      <t>ダレ</t>
    </rPh>
    <rPh sb="188" eb="190">
      <t>ブンヤ</t>
    </rPh>
    <rPh sb="191" eb="193">
      <t>カツヤク</t>
    </rPh>
    <rPh sb="196" eb="198">
      <t>アンシン</t>
    </rPh>
    <rPh sb="199" eb="201">
      <t>アンゼン</t>
    </rPh>
    <rPh sb="202" eb="203">
      <t>ク</t>
    </rPh>
    <rPh sb="206" eb="208">
      <t>ダンジョ</t>
    </rPh>
    <rPh sb="208" eb="210">
      <t>キョウドウ</t>
    </rPh>
    <rPh sb="210" eb="212">
      <t>サンカク</t>
    </rPh>
    <rPh sb="212" eb="214">
      <t>シャカイ</t>
    </rPh>
    <rPh sb="215" eb="217">
      <t>ジツゲン</t>
    </rPh>
    <rPh sb="218" eb="219">
      <t>ム</t>
    </rPh>
    <rPh sb="221" eb="222">
      <t>ト</t>
    </rPh>
    <rPh sb="223" eb="224">
      <t>ク</t>
    </rPh>
    <rPh sb="233" eb="235">
      <t>キホン</t>
    </rPh>
    <rPh sb="235" eb="237">
      <t>ホウシン</t>
    </rPh>
    <rPh sb="240" eb="243">
      <t>ダレヒトリ</t>
    </rPh>
    <rPh sb="243" eb="244">
      <t>ト</t>
    </rPh>
    <rPh sb="245" eb="246">
      <t>ノコ</t>
    </rPh>
    <rPh sb="249" eb="251">
      <t>キョウセイ</t>
    </rPh>
    <rPh sb="251" eb="253">
      <t>シャカイ</t>
    </rPh>
    <rPh sb="254" eb="256">
      <t>ジツゲン</t>
    </rPh>
    <rPh sb="257" eb="259">
      <t>メザ</t>
    </rPh>
    <phoneticPr fontId="39"/>
  </si>
  <si>
    <t>　政策の客観指標である「自治会等加入率」及び「ＮＰＯ法人数」が伸び悩んだことに加え，新型コロナウイルス感染症の影響で，施策の客観指標である「地域活動の担い手づくりを主目的とした講座等への参加者数」が少なかったことなどから，ｃ評価となったと考えられる。</t>
    <phoneticPr fontId="39"/>
  </si>
  <si>
    <t>　附属機関等における男女委員の登用に関する指標や，ワーク・ライフ・バランスを推進する認証企業数の指標では高評価となったが，人権相談件数の指標については，新型コロナウイルス感染症に関する不当な差別や偏見等の影響により悪化したと考えられ，全体ではｂ評価となった。</t>
    <rPh sb="1" eb="3">
      <t>フゾク</t>
    </rPh>
    <rPh sb="3" eb="5">
      <t>キカン</t>
    </rPh>
    <rPh sb="5" eb="6">
      <t>トウ</t>
    </rPh>
    <rPh sb="10" eb="12">
      <t>ダンジョ</t>
    </rPh>
    <rPh sb="12" eb="14">
      <t>イイン</t>
    </rPh>
    <rPh sb="15" eb="17">
      <t>トウヨウ</t>
    </rPh>
    <rPh sb="18" eb="19">
      <t>カン</t>
    </rPh>
    <rPh sb="21" eb="23">
      <t>シヒョウ</t>
    </rPh>
    <rPh sb="38" eb="40">
      <t>スイシン</t>
    </rPh>
    <rPh sb="48" eb="50">
      <t>シヒョウ</t>
    </rPh>
    <rPh sb="52" eb="55">
      <t>コウヒョウカ</t>
    </rPh>
    <rPh sb="68" eb="70">
      <t>シヒョウ</t>
    </rPh>
    <rPh sb="76" eb="78">
      <t>シンガタ</t>
    </rPh>
    <rPh sb="85" eb="88">
      <t>カンセンショウ</t>
    </rPh>
    <rPh sb="89" eb="90">
      <t>カン</t>
    </rPh>
    <rPh sb="92" eb="94">
      <t>フトウ</t>
    </rPh>
    <rPh sb="95" eb="97">
      <t>サベツ</t>
    </rPh>
    <rPh sb="98" eb="100">
      <t>ヘンケン</t>
    </rPh>
    <rPh sb="100" eb="101">
      <t>トウ</t>
    </rPh>
    <rPh sb="102" eb="104">
      <t>エイキョウ</t>
    </rPh>
    <rPh sb="107" eb="109">
      <t>アッカ</t>
    </rPh>
    <rPh sb="112" eb="113">
      <t>カンガ</t>
    </rPh>
    <rPh sb="117" eb="119">
      <t>ゼンタイ</t>
    </rPh>
    <rPh sb="122" eb="124">
      <t>ヒョウカ</t>
    </rPh>
    <phoneticPr fontId="39"/>
  </si>
  <si>
    <t>　人権，男女共同参画，真のワーク・ライフ・バランスなど，施策に係る市民の意識や生活実感が重要な分野であることから，市民生活実感評価を重視する。</t>
    <phoneticPr fontId="39"/>
  </si>
  <si>
    <t>　市民生活実感評価がｂ評価となったことから，総合評価結果はＢ評価となった。今後，第３期京都市食の安全安心推進計画に基づき，食品等事業者に対するHACCPに沿った衛生管理に関する監視指導を進め，食の安全性の確保に努めていく。また，引き続きコロナ禍でも，充実した医療サービスの提供を推進するほか，O157等の感染症発生件数の減少や，やむを得ない事情により飼えなくなった犬猫の引き取り件数の減少等を目指すことで，市民が安心してくらせる社会，人と動物が共生できるうるおいのある豊かな社会の実現に向けて取組を進めていく。</t>
    <rPh sb="22" eb="24">
      <t>ソウゴウ</t>
    </rPh>
    <rPh sb="24" eb="26">
      <t>ヒョウカ</t>
    </rPh>
    <rPh sb="26" eb="28">
      <t>ケッカ</t>
    </rPh>
    <rPh sb="30" eb="32">
      <t>ヒョウカ</t>
    </rPh>
    <rPh sb="37" eb="39">
      <t>コンゴ</t>
    </rPh>
    <rPh sb="40" eb="41">
      <t>ダイ</t>
    </rPh>
    <rPh sb="42" eb="43">
      <t>キ</t>
    </rPh>
    <rPh sb="43" eb="46">
      <t>キョウトシ</t>
    </rPh>
    <rPh sb="46" eb="47">
      <t>ショク</t>
    </rPh>
    <rPh sb="48" eb="50">
      <t>アンゼン</t>
    </rPh>
    <rPh sb="50" eb="52">
      <t>アンシン</t>
    </rPh>
    <rPh sb="52" eb="54">
      <t>スイシン</t>
    </rPh>
    <rPh sb="54" eb="56">
      <t>ケイカク</t>
    </rPh>
    <rPh sb="57" eb="58">
      <t>モト</t>
    </rPh>
    <rPh sb="68" eb="69">
      <t>タイ</t>
    </rPh>
    <rPh sb="77" eb="78">
      <t>ソ</t>
    </rPh>
    <rPh sb="80" eb="82">
      <t>エイセイ</t>
    </rPh>
    <rPh sb="82" eb="84">
      <t>カンリ</t>
    </rPh>
    <rPh sb="85" eb="86">
      <t>カン</t>
    </rPh>
    <rPh sb="88" eb="90">
      <t>カンシ</t>
    </rPh>
    <rPh sb="90" eb="92">
      <t>シドウ</t>
    </rPh>
    <rPh sb="93" eb="94">
      <t>スス</t>
    </rPh>
    <rPh sb="96" eb="97">
      <t>ショク</t>
    </rPh>
    <rPh sb="98" eb="101">
      <t>アンゼンセイ</t>
    </rPh>
    <rPh sb="102" eb="104">
      <t>カクホ</t>
    </rPh>
    <rPh sb="105" eb="106">
      <t>ツト</t>
    </rPh>
    <rPh sb="114" eb="115">
      <t>ヒ</t>
    </rPh>
    <rPh sb="116" eb="117">
      <t>ツヅ</t>
    </rPh>
    <rPh sb="150" eb="151">
      <t>トウ</t>
    </rPh>
    <rPh sb="152" eb="155">
      <t>カンセンショウ</t>
    </rPh>
    <rPh sb="155" eb="157">
      <t>ハッセイ</t>
    </rPh>
    <rPh sb="157" eb="159">
      <t>ケンスウ</t>
    </rPh>
    <rPh sb="160" eb="162">
      <t>ゲンショウ</t>
    </rPh>
    <rPh sb="167" eb="168">
      <t>エ</t>
    </rPh>
    <rPh sb="170" eb="172">
      <t>ジジョウ</t>
    </rPh>
    <rPh sb="175" eb="176">
      <t>カ</t>
    </rPh>
    <rPh sb="182" eb="183">
      <t>イヌ</t>
    </rPh>
    <rPh sb="183" eb="184">
      <t>ネコ</t>
    </rPh>
    <rPh sb="185" eb="186">
      <t>ヒ</t>
    </rPh>
    <rPh sb="187" eb="188">
      <t>ト</t>
    </rPh>
    <rPh sb="189" eb="191">
      <t>ケンスウ</t>
    </rPh>
    <rPh sb="192" eb="194">
      <t>ゲンショウ</t>
    </rPh>
    <rPh sb="194" eb="195">
      <t>トウ</t>
    </rPh>
    <rPh sb="196" eb="198">
      <t>メザ</t>
    </rPh>
    <rPh sb="203" eb="205">
      <t>シミン</t>
    </rPh>
    <rPh sb="206" eb="208">
      <t>アンシン</t>
    </rPh>
    <rPh sb="243" eb="244">
      <t>ム</t>
    </rPh>
    <rPh sb="246" eb="247">
      <t>ト</t>
    </rPh>
    <rPh sb="247" eb="248">
      <t>ク</t>
    </rPh>
    <rPh sb="249" eb="250">
      <t>スス</t>
    </rPh>
    <phoneticPr fontId="39"/>
  </si>
  <si>
    <t>認知症の早期発見・早期対応に向けた支援体制の構築状況を示す指標</t>
    <rPh sb="11" eb="13">
      <t>タイオウ</t>
    </rPh>
    <phoneticPr fontId="39"/>
  </si>
  <si>
    <t>　市民等との協働による森づくり活動や，市街地における建築物及び工作物の形態意匠制限適合，地域の景観を形成する核となる建造物等の指定数が増加したことや，無電柱化事業に早期着手したことにより，これらの指標が高評価となったことから，ａ評価となっている。</t>
    <rPh sb="3" eb="4">
      <t>トウ</t>
    </rPh>
    <rPh sb="11" eb="12">
      <t>モリ</t>
    </rPh>
    <rPh sb="15" eb="17">
      <t>カツドウ</t>
    </rPh>
    <rPh sb="19" eb="22">
      <t>シガイチ</t>
    </rPh>
    <rPh sb="26" eb="29">
      <t>ケンチクブツ</t>
    </rPh>
    <rPh sb="29" eb="30">
      <t>オヨ</t>
    </rPh>
    <rPh sb="31" eb="34">
      <t>コウサクブツ</t>
    </rPh>
    <rPh sb="35" eb="39">
      <t>ケイタイイショウ</t>
    </rPh>
    <rPh sb="39" eb="41">
      <t>セイゲン</t>
    </rPh>
    <rPh sb="41" eb="43">
      <t>テキゴウ</t>
    </rPh>
    <rPh sb="44" eb="46">
      <t>チイキ</t>
    </rPh>
    <rPh sb="47" eb="49">
      <t>ケイカン</t>
    </rPh>
    <rPh sb="50" eb="52">
      <t>ケイセイ</t>
    </rPh>
    <rPh sb="54" eb="55">
      <t>カク</t>
    </rPh>
    <rPh sb="58" eb="61">
      <t>ケンゾウブツ</t>
    </rPh>
    <rPh sb="61" eb="62">
      <t>トウ</t>
    </rPh>
    <rPh sb="63" eb="65">
      <t>シテイ</t>
    </rPh>
    <rPh sb="65" eb="66">
      <t>スウ</t>
    </rPh>
    <rPh sb="67" eb="69">
      <t>ゾウカ</t>
    </rPh>
    <rPh sb="75" eb="79">
      <t>ムデンチュウカ</t>
    </rPh>
    <rPh sb="79" eb="81">
      <t>ジギョウ</t>
    </rPh>
    <rPh sb="82" eb="84">
      <t>ソウキ</t>
    </rPh>
    <rPh sb="84" eb="86">
      <t>チャクシュ</t>
    </rPh>
    <rPh sb="98" eb="100">
      <t>シヒョウ</t>
    </rPh>
    <rPh sb="101" eb="104">
      <t>コウヒョウカ</t>
    </rPh>
    <phoneticPr fontId="39"/>
  </si>
  <si>
    <t>自然景観や地域の町並みと調和した屋外広告物等として許可した件数を示す指標</t>
    <rPh sb="21" eb="22">
      <t>ナド</t>
    </rPh>
    <phoneticPr fontId="39"/>
  </si>
  <si>
    <t>自然景観や地域の町並みと調和した屋外広告物等として許可した件数を示す指標</t>
    <rPh sb="21" eb="22">
      <t>トウ</t>
    </rPh>
    <phoneticPr fontId="39"/>
  </si>
  <si>
    <t>　商業施設等が増えたことにより，地域中核拠点(27箇所)では，魅力的な拠点づくりが進み，都市機能誘導区域ではにぎわいが創出された一方，新型コロナウイルス感染症の影響により，地域のまちづくり活動が制限されたこともあり，ｂ評価となったと考えられる。</t>
    <rPh sb="1" eb="3">
      <t>ショウギョウ</t>
    </rPh>
    <rPh sb="3" eb="5">
      <t>シセツ</t>
    </rPh>
    <rPh sb="5" eb="6">
      <t>トウ</t>
    </rPh>
    <rPh sb="7" eb="8">
      <t>フ</t>
    </rPh>
    <rPh sb="77" eb="80">
      <t>カンセンショウ</t>
    </rPh>
    <phoneticPr fontId="39"/>
  </si>
  <si>
    <t>　客観指標評価が高評価となったことから，総合評価結果はＡ評価となった。引き続き，地域への防火指導や防災訓練の指導を行うとともに，消防団の定員充足，教育訓練や装備を充実させるほか，京都市自主防災会連絡会を通じて自主防災組織相互のネットワークをより発展させ，災害に対して，地域がみずから備え，しなやかに対応することができる体制づくりを支援し，地域防災力の充実強化を図る。また，災害の態様に応じた消防装備・資器材の導入やICTの活用，救急要請前の相談体制の普及を図るとともに効率的に救急隊を編成・配置することにより消防・救急体制の充実強化を図る。これらにより，基本方針にある安心して市民が暮らし，観光客が訪れることのできる「安心都市・京都」を目指す。</t>
    <rPh sb="20" eb="22">
      <t>ソウゴウ</t>
    </rPh>
    <rPh sb="22" eb="24">
      <t>ヒョウカ</t>
    </rPh>
    <rPh sb="24" eb="26">
      <t>ケッカ</t>
    </rPh>
    <rPh sb="28" eb="30">
      <t>ヒョウカ</t>
    </rPh>
    <rPh sb="35" eb="36">
      <t>ヒ</t>
    </rPh>
    <rPh sb="37" eb="38">
      <t>ツヅ</t>
    </rPh>
    <rPh sb="40" eb="42">
      <t>チイキ</t>
    </rPh>
    <rPh sb="44" eb="46">
      <t>ボウカ</t>
    </rPh>
    <rPh sb="46" eb="48">
      <t>シドウ</t>
    </rPh>
    <rPh sb="49" eb="51">
      <t>ボウサイ</t>
    </rPh>
    <rPh sb="51" eb="53">
      <t>クンレン</t>
    </rPh>
    <rPh sb="54" eb="56">
      <t>シドウ</t>
    </rPh>
    <rPh sb="57" eb="58">
      <t>オコナ</t>
    </rPh>
    <rPh sb="73" eb="75">
      <t>キョウイク</t>
    </rPh>
    <rPh sb="75" eb="77">
      <t>クンレン</t>
    </rPh>
    <rPh sb="78" eb="80">
      <t>ソウビ</t>
    </rPh>
    <rPh sb="81" eb="83">
      <t>ジュウジツ</t>
    </rPh>
    <rPh sb="127" eb="129">
      <t>サイガイ</t>
    </rPh>
    <rPh sb="211" eb="213">
      <t>カツヨウ</t>
    </rPh>
    <rPh sb="254" eb="256">
      <t>ショウボウ</t>
    </rPh>
    <rPh sb="257" eb="259">
      <t>キュウキュウ</t>
    </rPh>
    <rPh sb="259" eb="261">
      <t>タイセイ</t>
    </rPh>
    <rPh sb="262" eb="264">
      <t>ジュウジツ</t>
    </rPh>
    <rPh sb="264" eb="266">
      <t>キョウカ</t>
    </rPh>
    <rPh sb="267" eb="268">
      <t>ハカ</t>
    </rPh>
    <rPh sb="277" eb="279">
      <t>キホン</t>
    </rPh>
    <rPh sb="279" eb="281">
      <t>ホウシン</t>
    </rPh>
    <rPh sb="291" eb="292">
      <t>ク</t>
    </rPh>
    <rPh sb="318" eb="320">
      <t>メザ</t>
    </rPh>
    <phoneticPr fontId="39"/>
  </si>
  <si>
    <t>　住宅や特定建築物の耐震化率，定期報告制度により安全に点検された既存建築物の件数など，効果の測定に客観指標の数値が直結するため，客観指標評価を重視する。</t>
    <phoneticPr fontId="39"/>
  </si>
  <si>
    <t>　客観指標評価が高評価となったことから，総合評価結果はＡ評価となった。温室効果ガス排出量については，京都市地球温暖化対策計画に基づき，ライフスタイル，ビジネス，エネルギー，モビリティの４つの分野の転換や，森林・農地等の二酸化炭素の吸収源対策の強化等を図ることで，2050年「正味ゼロ」を目指す。また，ごみ焼却量については，引き続き，京都市循環型社会推進基本計画に基づき，市民・事業者の皆様と共に２Ｒ及び分別リサイクルの推進等に取り組むことで，更なる削減を進める。これらにより，基本方針にある環境と調和した持続可能な社会の実現を目指していく。</t>
    <rPh sb="1" eb="3">
      <t>キャッカン</t>
    </rPh>
    <rPh sb="3" eb="5">
      <t>シヒョウ</t>
    </rPh>
    <rPh sb="5" eb="7">
      <t>ヒョウカ</t>
    </rPh>
    <rPh sb="8" eb="11">
      <t>コウヒョウカ</t>
    </rPh>
    <rPh sb="20" eb="22">
      <t>ソウゴウ</t>
    </rPh>
    <rPh sb="22" eb="24">
      <t>ヒョウカ</t>
    </rPh>
    <rPh sb="24" eb="26">
      <t>ケッカ</t>
    </rPh>
    <rPh sb="28" eb="30">
      <t>ヒョウカ</t>
    </rPh>
    <rPh sb="41" eb="43">
      <t>ハイシュツ</t>
    </rPh>
    <rPh sb="43" eb="44">
      <t>リョウ</t>
    </rPh>
    <rPh sb="123" eb="124">
      <t>トウ</t>
    </rPh>
    <rPh sb="143" eb="145">
      <t>メザ</t>
    </rPh>
    <rPh sb="161" eb="162">
      <t>ヒ</t>
    </rPh>
    <rPh sb="163" eb="164">
      <t>ツヅ</t>
    </rPh>
    <rPh sb="166" eb="169">
      <t>キョウトシ</t>
    </rPh>
    <rPh sb="169" eb="174">
      <t>ジュンカンガタシャカイ</t>
    </rPh>
    <rPh sb="174" eb="176">
      <t>スイシン</t>
    </rPh>
    <rPh sb="176" eb="178">
      <t>キホン</t>
    </rPh>
    <rPh sb="178" eb="180">
      <t>ケイカク</t>
    </rPh>
    <rPh sb="181" eb="182">
      <t>モト</t>
    </rPh>
    <rPh sb="185" eb="187">
      <t>シミン</t>
    </rPh>
    <rPh sb="188" eb="191">
      <t>ジギョウシャ</t>
    </rPh>
    <rPh sb="192" eb="194">
      <t>ミナサマ</t>
    </rPh>
    <rPh sb="195" eb="196">
      <t>トモ</t>
    </rPh>
    <rPh sb="209" eb="211">
      <t>スイシン</t>
    </rPh>
    <rPh sb="211" eb="212">
      <t>トウ</t>
    </rPh>
    <rPh sb="213" eb="214">
      <t>ト</t>
    </rPh>
    <rPh sb="215" eb="216">
      <t>ク</t>
    </rPh>
    <rPh sb="221" eb="222">
      <t>サラ</t>
    </rPh>
    <rPh sb="224" eb="226">
      <t>サクゲン</t>
    </rPh>
    <rPh sb="227" eb="228">
      <t>スス</t>
    </rPh>
    <rPh sb="238" eb="240">
      <t>キホン</t>
    </rPh>
    <rPh sb="240" eb="242">
      <t>ホウシン</t>
    </rPh>
    <rPh sb="263" eb="265">
      <t>メザ</t>
    </rPh>
    <phoneticPr fontId="39"/>
  </si>
  <si>
    <t>　新型コロナウイルス感染症の影響により，政策の指標である非自動車分担率の正確な調査ができないため，今回は施策のみの評価となった。施策評価の指標の一つである市バス・地下鉄のお客様数がコロナ禍により大幅に減少した影響で，施策の評価がｃ評価となったことから，全体でもｃ評価となっている。</t>
    <rPh sb="1" eb="3">
      <t>シンガタ</t>
    </rPh>
    <rPh sb="10" eb="13">
      <t>カンセンショウ</t>
    </rPh>
    <rPh sb="14" eb="16">
      <t>エイキョウ</t>
    </rPh>
    <rPh sb="20" eb="22">
      <t>セイサク</t>
    </rPh>
    <rPh sb="23" eb="25">
      <t>シヒョウ</t>
    </rPh>
    <rPh sb="28" eb="29">
      <t>リツ</t>
    </rPh>
    <rPh sb="30" eb="32">
      <t>ジッセキ</t>
    </rPh>
    <rPh sb="33" eb="34">
      <t>デ</t>
    </rPh>
    <rPh sb="36" eb="38">
      <t>セイカク</t>
    </rPh>
    <rPh sb="39" eb="41">
      <t>チョウサ</t>
    </rPh>
    <rPh sb="46" eb="48">
      <t>シサク</t>
    </rPh>
    <rPh sb="64" eb="65">
      <t>セ</t>
    </rPh>
    <rPh sb="65" eb="66">
      <t>サク</t>
    </rPh>
    <rPh sb="66" eb="68">
      <t>ヒョウカ</t>
    </rPh>
    <rPh sb="69" eb="71">
      <t>シヒョウ</t>
    </rPh>
    <rPh sb="93" eb="94">
      <t>カ</t>
    </rPh>
    <rPh sb="98" eb="100">
      <t>シサク</t>
    </rPh>
    <rPh sb="101" eb="103">
      <t>ヒョウカ</t>
    </rPh>
    <rPh sb="104" eb="106">
      <t>エイキョウ</t>
    </rPh>
    <rPh sb="109" eb="111">
      <t>ヒョウカ</t>
    </rPh>
    <rPh sb="120" eb="122">
      <t>ゼンタイ</t>
    </rPh>
    <rPh sb="125" eb="127">
      <t>ヒョウカ</t>
    </rPh>
    <phoneticPr fontId="39"/>
  </si>
  <si>
    <t>　客観指標評価がａ評価となったが，市民生活実感評価がｃ評価となったことから，総合評価結果はＢ評価となった。これを踏まえ，文化を基軸としたまちづくりをこれまで以上に推進し，文化に関わる担い手の育成や創造環境の整備，文化の活用と伝承などの取組を進めていくとともに，新型コロナウイルス感染症の影響により文化芸術発表・制作等の機会を失っている文化芸術関係者を支えていく。また，「文化芸術都市創生計画」に基づき，京都に全面的に移転する，機能強化された文化庁との連携の下，「世界の文化首都・京都」へのさらなる飛躍を目指していく。</t>
    <rPh sb="38" eb="40">
      <t>ソウゴウ</t>
    </rPh>
    <rPh sb="40" eb="42">
      <t>ヒョウカ</t>
    </rPh>
    <rPh sb="42" eb="44">
      <t>ケッカ</t>
    </rPh>
    <rPh sb="46" eb="48">
      <t>ヒョウカ</t>
    </rPh>
    <rPh sb="56" eb="57">
      <t>フ</t>
    </rPh>
    <rPh sb="60" eb="62">
      <t>ブンカ</t>
    </rPh>
    <rPh sb="85" eb="87">
      <t>ブンカ</t>
    </rPh>
    <rPh sb="88" eb="89">
      <t>カカ</t>
    </rPh>
    <rPh sb="91" eb="92">
      <t>ニナ</t>
    </rPh>
    <rPh sb="93" eb="94">
      <t>テ</t>
    </rPh>
    <rPh sb="106" eb="108">
      <t>ブンカ</t>
    </rPh>
    <rPh sb="109" eb="111">
      <t>カツヨウ</t>
    </rPh>
    <rPh sb="112" eb="114">
      <t>デンショウ</t>
    </rPh>
    <rPh sb="123" eb="124">
      <t>ナカ</t>
    </rPh>
    <rPh sb="131" eb="133">
      <t>ゲイジュツ</t>
    </rPh>
    <rPh sb="175" eb="176">
      <t>ササ</t>
    </rPh>
    <rPh sb="230" eb="232">
      <t>メザ</t>
    </rPh>
    <phoneticPr fontId="39"/>
  </si>
  <si>
    <t>　客観指標評価はａ評価となったが，市民生活実感評価がｃ評価となったため，総合評価結果はＢ評価となった。引き続き，学校運営協議会を核とした学校・家庭・地域の協働体制のもとで，市民ぐるみ・地域ぐるみの教育の推進を図る。また，子どもたちに「生きる力」を育むため，心身ともに健全でたくましい子どもを育成する取組の他，教職員の資質・指導力向上や教育環境整備等を推進する。これらにより，基本方針にある市民ぐるみ・地域ぐるみで子どもたちの「生きる力」（確かな学力，豊かな心，健やかな体）を育む学校教育の推進を目指していく。</t>
    <rPh sb="1" eb="3">
      <t>キャッカン</t>
    </rPh>
    <rPh sb="3" eb="5">
      <t>シヒョウ</t>
    </rPh>
    <rPh sb="5" eb="7">
      <t>ヒョウカ</t>
    </rPh>
    <rPh sb="9" eb="11">
      <t>ヒョウカ</t>
    </rPh>
    <rPh sb="17" eb="21">
      <t>シミンセイカツ</t>
    </rPh>
    <rPh sb="21" eb="23">
      <t>ジッカン</t>
    </rPh>
    <rPh sb="23" eb="25">
      <t>ヒョウカ</t>
    </rPh>
    <rPh sb="27" eb="29">
      <t>ヒョウカ</t>
    </rPh>
    <rPh sb="36" eb="38">
      <t>ソウゴウ</t>
    </rPh>
    <rPh sb="38" eb="40">
      <t>ヒョウカ</t>
    </rPh>
    <rPh sb="40" eb="42">
      <t>ケッカ</t>
    </rPh>
    <rPh sb="44" eb="46">
      <t>ヒョウカ</t>
    </rPh>
    <rPh sb="51" eb="52">
      <t>ヒ</t>
    </rPh>
    <rPh sb="53" eb="54">
      <t>ツヅ</t>
    </rPh>
    <rPh sb="56" eb="58">
      <t>ガッコウ</t>
    </rPh>
    <rPh sb="58" eb="60">
      <t>ウンエイ</t>
    </rPh>
    <rPh sb="60" eb="63">
      <t>キョウギカイ</t>
    </rPh>
    <rPh sb="64" eb="65">
      <t>カク</t>
    </rPh>
    <rPh sb="68" eb="70">
      <t>ガッコウ</t>
    </rPh>
    <rPh sb="71" eb="73">
      <t>カテイ</t>
    </rPh>
    <rPh sb="74" eb="76">
      <t>チイキ</t>
    </rPh>
    <rPh sb="77" eb="79">
      <t>キョウドウ</t>
    </rPh>
    <rPh sb="79" eb="81">
      <t>タイセイ</t>
    </rPh>
    <rPh sb="86" eb="88">
      <t>シミン</t>
    </rPh>
    <rPh sb="92" eb="94">
      <t>チイキ</t>
    </rPh>
    <rPh sb="98" eb="100">
      <t>キョウイク</t>
    </rPh>
    <rPh sb="101" eb="103">
      <t>スイシン</t>
    </rPh>
    <rPh sb="104" eb="105">
      <t>ハカ</t>
    </rPh>
    <rPh sb="152" eb="153">
      <t>ホカ</t>
    </rPh>
    <rPh sb="173" eb="174">
      <t>トウ</t>
    </rPh>
    <rPh sb="175" eb="177">
      <t>スイシン</t>
    </rPh>
    <rPh sb="187" eb="189">
      <t>キホン</t>
    </rPh>
    <rPh sb="189" eb="191">
      <t>ホウシン</t>
    </rPh>
    <rPh sb="194" eb="196">
      <t>シミン</t>
    </rPh>
    <rPh sb="200" eb="202">
      <t>チイキ</t>
    </rPh>
    <rPh sb="206" eb="207">
      <t>コ</t>
    </rPh>
    <rPh sb="213" eb="214">
      <t>イ</t>
    </rPh>
    <rPh sb="216" eb="217">
      <t>チカラ</t>
    </rPh>
    <rPh sb="219" eb="220">
      <t>タシ</t>
    </rPh>
    <rPh sb="222" eb="224">
      <t>ガクリョク</t>
    </rPh>
    <rPh sb="225" eb="226">
      <t>ユタ</t>
    </rPh>
    <rPh sb="228" eb="229">
      <t>ココロ</t>
    </rPh>
    <rPh sb="230" eb="231">
      <t>スコ</t>
    </rPh>
    <rPh sb="234" eb="235">
      <t>カラダ</t>
    </rPh>
    <rPh sb="237" eb="238">
      <t>ハグク</t>
    </rPh>
    <rPh sb="239" eb="241">
      <t>ガッコウ</t>
    </rPh>
    <rPh sb="241" eb="243">
      <t>キョウイク</t>
    </rPh>
    <rPh sb="244" eb="246">
      <t>スイシン</t>
    </rPh>
    <rPh sb="247" eb="249">
      <t>メザ</t>
    </rPh>
    <phoneticPr fontId="39"/>
  </si>
  <si>
    <t>　客観指標評価はａ評価となったが，市民生活実感評価がｃ評価となったため，総合評価結果はＢ評価となった。引き続き，コロナ禍において自宅でも気軽に生涯学習ができるよう生涯学習の情報検索サイトのコンテンツの充実や，生涯学習関係団体相互の連携を進めるとともに，新型コロナウイルス感染防止対策を講じながら，博物館，大学等と連携した多様な学習や図書館サービス，各種講座等の提供・充実等を推進していく。これらにより，基本方針にあるあらゆる人々の学びや文化・芸術，スポーツ等に親しむ機会の創出とそれらを通して得た豊かな知識・技術・経験を活かすことができ，健康長寿にもつながる生涯学習のまちの実現を目指していく。</t>
    <rPh sb="51" eb="52">
      <t>ヒ</t>
    </rPh>
    <rPh sb="53" eb="54">
      <t>ツヅ</t>
    </rPh>
    <rPh sb="59" eb="60">
      <t>カ</t>
    </rPh>
    <rPh sb="126" eb="128">
      <t>シンガタ</t>
    </rPh>
    <rPh sb="135" eb="137">
      <t>カンセン</t>
    </rPh>
    <rPh sb="137" eb="139">
      <t>ボウシ</t>
    </rPh>
    <rPh sb="139" eb="141">
      <t>タイサク</t>
    </rPh>
    <rPh sb="142" eb="143">
      <t>コウ</t>
    </rPh>
    <rPh sb="185" eb="186">
      <t>トウ</t>
    </rPh>
    <rPh sb="201" eb="203">
      <t>キホン</t>
    </rPh>
    <rPh sb="203" eb="205">
      <t>ホウシン</t>
    </rPh>
    <rPh sb="212" eb="214">
      <t>ヒトビト</t>
    </rPh>
    <rPh sb="215" eb="216">
      <t>マナ</t>
    </rPh>
    <rPh sb="218" eb="220">
      <t>ブンカ</t>
    </rPh>
    <rPh sb="221" eb="223">
      <t>ゲイジュツ</t>
    </rPh>
    <rPh sb="228" eb="229">
      <t>トウ</t>
    </rPh>
    <rPh sb="230" eb="231">
      <t>シタ</t>
    </rPh>
    <rPh sb="233" eb="235">
      <t>キカイ</t>
    </rPh>
    <rPh sb="236" eb="238">
      <t>ソウシュツ</t>
    </rPh>
    <rPh sb="243" eb="244">
      <t>トオ</t>
    </rPh>
    <rPh sb="246" eb="247">
      <t>エ</t>
    </rPh>
    <rPh sb="248" eb="249">
      <t>ユタ</t>
    </rPh>
    <rPh sb="251" eb="253">
      <t>チシキ</t>
    </rPh>
    <rPh sb="254" eb="256">
      <t>ギジュツ</t>
    </rPh>
    <rPh sb="257" eb="259">
      <t>ケイケン</t>
    </rPh>
    <rPh sb="260" eb="261">
      <t>イ</t>
    </rPh>
    <rPh sb="269" eb="271">
      <t>ケンコウ</t>
    </rPh>
    <rPh sb="271" eb="273">
      <t>チョウジュ</t>
    </rPh>
    <rPh sb="279" eb="281">
      <t>ショウガイ</t>
    </rPh>
    <rPh sb="281" eb="283">
      <t>ガクシュウ</t>
    </rPh>
    <rPh sb="287" eb="289">
      <t>ジツゲン</t>
    </rPh>
    <rPh sb="290" eb="292">
      <t>メザ</t>
    </rPh>
    <phoneticPr fontId="39"/>
  </si>
  <si>
    <t>　高齢者や介護職員等を主な対象とする政策であり，市民全体の生活実感には政策の効果が反映されにくいと考えられるため，客観指標評価を重視する。</t>
    <phoneticPr fontId="39"/>
  </si>
  <si>
    <t>成年後見制度の利用が必要な身寄りのない重度の認知症高齢者等に係る成年後見支援センターへの相談件数(累計)</t>
    <rPh sb="28" eb="29">
      <t>トウ</t>
    </rPh>
    <phoneticPr fontId="39"/>
  </si>
  <si>
    <t>　政策の指標である「週１回以上運動やスポーツをする市民の割合」はｂ評価となったが，新型コロナウイルス感染症の影響でスポーツ施設が一時的な閉鎖を余儀なくされるとともに，京都マラソンのオンラインによる開催や多くのスポーツ大会が中止となったこと等により「直接スポーツを観戦した市民の割合」や「スポーツ活動にボランティアとして参加した市民の割合」の指標がｅ評価となったことなどから，全体でもｅ評価となった。</t>
    <rPh sb="1" eb="3">
      <t>セイサク</t>
    </rPh>
    <rPh sb="4" eb="6">
      <t>シヒョウ</t>
    </rPh>
    <rPh sb="10" eb="11">
      <t>シュウ</t>
    </rPh>
    <rPh sb="12" eb="13">
      <t>カイ</t>
    </rPh>
    <rPh sb="13" eb="15">
      <t>イジョウ</t>
    </rPh>
    <rPh sb="15" eb="17">
      <t>ウンドウ</t>
    </rPh>
    <rPh sb="25" eb="27">
      <t>シミン</t>
    </rPh>
    <rPh sb="28" eb="30">
      <t>ワリアイ</t>
    </rPh>
    <rPh sb="33" eb="35">
      <t>ヒョウカ</t>
    </rPh>
    <rPh sb="41" eb="43">
      <t>シンガタ</t>
    </rPh>
    <rPh sb="50" eb="53">
      <t>カンセンショウ</t>
    </rPh>
    <rPh sb="54" eb="56">
      <t>エイキョウ</t>
    </rPh>
    <rPh sb="61" eb="63">
      <t>シセツ</t>
    </rPh>
    <rPh sb="64" eb="67">
      <t>イチジテキ</t>
    </rPh>
    <rPh sb="68" eb="70">
      <t>ヘイサ</t>
    </rPh>
    <rPh sb="71" eb="73">
      <t>ヨギ</t>
    </rPh>
    <rPh sb="83" eb="85">
      <t>キョウト</t>
    </rPh>
    <rPh sb="98" eb="100">
      <t>カイサイ</t>
    </rPh>
    <rPh sb="101" eb="102">
      <t>オオ</t>
    </rPh>
    <rPh sb="108" eb="110">
      <t>タイカイ</t>
    </rPh>
    <rPh sb="111" eb="113">
      <t>チュウシ</t>
    </rPh>
    <rPh sb="119" eb="120">
      <t>トウ</t>
    </rPh>
    <rPh sb="124" eb="126">
      <t>チョクセツ</t>
    </rPh>
    <rPh sb="131" eb="133">
      <t>カンセン</t>
    </rPh>
    <rPh sb="135" eb="137">
      <t>シミン</t>
    </rPh>
    <rPh sb="138" eb="140">
      <t>ワリアイ</t>
    </rPh>
    <rPh sb="147" eb="149">
      <t>カツドウ</t>
    </rPh>
    <rPh sb="159" eb="161">
      <t>サンカ</t>
    </rPh>
    <rPh sb="163" eb="165">
      <t>シミン</t>
    </rPh>
    <rPh sb="166" eb="168">
      <t>ワリアイ</t>
    </rPh>
    <rPh sb="170" eb="172">
      <t>シヒョウ</t>
    </rPh>
    <rPh sb="174" eb="176">
      <t>ヒョウカ</t>
    </rPh>
    <rPh sb="187" eb="189">
      <t>ゼンタイ</t>
    </rPh>
    <rPh sb="192" eb="194">
      <t>ヒョウカ</t>
    </rPh>
    <phoneticPr fontId="39"/>
  </si>
  <si>
    <t>　新型コロナウイルス感染症の影響で，スポーツ施設が一時的に閉鎖されるとともに多くのスポーツ大会が中止となり，スポーツ活動自体が制限を受けたため，「するスポーツ」，「みるスポーツ」，「支えるスポーツ」が十分に実施できているという実感には至っていないことなどから，ｃ評価になったと考えられる。</t>
    <rPh sb="1" eb="3">
      <t>シンガタ</t>
    </rPh>
    <rPh sb="10" eb="13">
      <t>カンセンショウ</t>
    </rPh>
    <rPh sb="14" eb="16">
      <t>エイキョウ</t>
    </rPh>
    <rPh sb="22" eb="24">
      <t>シセツ</t>
    </rPh>
    <rPh sb="25" eb="28">
      <t>イチジテキ</t>
    </rPh>
    <rPh sb="29" eb="31">
      <t>ヘイサ</t>
    </rPh>
    <rPh sb="38" eb="39">
      <t>オオ</t>
    </rPh>
    <rPh sb="45" eb="47">
      <t>タイカイ</t>
    </rPh>
    <rPh sb="48" eb="50">
      <t>チュウシ</t>
    </rPh>
    <rPh sb="58" eb="60">
      <t>カツドウ</t>
    </rPh>
    <rPh sb="60" eb="62">
      <t>ジタイ</t>
    </rPh>
    <rPh sb="63" eb="65">
      <t>セイゲン</t>
    </rPh>
    <rPh sb="66" eb="67">
      <t>ウ</t>
    </rPh>
    <rPh sb="91" eb="92">
      <t>ササ</t>
    </rPh>
    <rPh sb="100" eb="102">
      <t>ジュウブン</t>
    </rPh>
    <rPh sb="103" eb="105">
      <t>ジッシ</t>
    </rPh>
    <rPh sb="113" eb="115">
      <t>ジッカン</t>
    </rPh>
    <rPh sb="117" eb="118">
      <t>イタ</t>
    </rPh>
    <phoneticPr fontId="39"/>
  </si>
  <si>
    <t>　客観指標評価がｅ評価となったが，市民生活実感評価がｃ評価となったことから，総合評価結果はＤ評価となった。引き続き，新型コロナウイルス感染症対策を徹底しつつ，関係団体等と連携して，市民がスポーツやレクリエーションに親しむ環境づくりを進め，スポーツが身近にある健康で心豊かなくらしの実現，スポーツの絆が生きる社会の推進，スポーツによるまちの魅力向上に取り組んでいく。</t>
    <rPh sb="53" eb="54">
      <t>ヒ</t>
    </rPh>
    <rPh sb="55" eb="56">
      <t>ツヅ</t>
    </rPh>
    <rPh sb="58" eb="60">
      <t>シンガタ</t>
    </rPh>
    <rPh sb="67" eb="70">
      <t>カンセンショウ</t>
    </rPh>
    <rPh sb="70" eb="72">
      <t>タイサク</t>
    </rPh>
    <rPh sb="73" eb="75">
      <t>テッテイ</t>
    </rPh>
    <rPh sb="79" eb="83">
      <t>カンケイダンタイ</t>
    </rPh>
    <rPh sb="83" eb="84">
      <t>トウ</t>
    </rPh>
    <rPh sb="85" eb="87">
      <t>レンケイ</t>
    </rPh>
    <rPh sb="90" eb="92">
      <t>シミン</t>
    </rPh>
    <rPh sb="107" eb="108">
      <t>シタ</t>
    </rPh>
    <rPh sb="110" eb="112">
      <t>カンキョウ</t>
    </rPh>
    <rPh sb="116" eb="117">
      <t>スス</t>
    </rPh>
    <rPh sb="124" eb="126">
      <t>ミジカ</t>
    </rPh>
    <rPh sb="129" eb="131">
      <t>ケンコウ</t>
    </rPh>
    <rPh sb="132" eb="133">
      <t>ココロ</t>
    </rPh>
    <rPh sb="133" eb="134">
      <t>ユタ</t>
    </rPh>
    <rPh sb="140" eb="142">
      <t>ジツゲン</t>
    </rPh>
    <rPh sb="148" eb="149">
      <t>キズナ</t>
    </rPh>
    <rPh sb="150" eb="151">
      <t>イ</t>
    </rPh>
    <rPh sb="153" eb="155">
      <t>シャカイ</t>
    </rPh>
    <rPh sb="156" eb="158">
      <t>スイシン</t>
    </rPh>
    <rPh sb="169" eb="171">
      <t>ミリョク</t>
    </rPh>
    <rPh sb="171" eb="173">
      <t>コウジョウ</t>
    </rPh>
    <rPh sb="174" eb="175">
      <t>ト</t>
    </rPh>
    <rPh sb="176" eb="177">
      <t>ク</t>
    </rPh>
    <phoneticPr fontId="39"/>
  </si>
  <si>
    <t>公園・緑地整備を予定している場所における緑視率10％以上の箇所数</t>
    <rPh sb="0" eb="2">
      <t>コウエン</t>
    </rPh>
    <rPh sb="3" eb="5">
      <t>リョクチ</t>
    </rPh>
    <rPh sb="5" eb="7">
      <t>セイビ</t>
    </rPh>
    <rPh sb="8" eb="10">
      <t>ヨテイ</t>
    </rPh>
    <rPh sb="14" eb="16">
      <t>バショ</t>
    </rPh>
    <phoneticPr fontId="39"/>
  </si>
  <si>
    <t>公園・緑地の整備予定箇所における緑視率(沿道からの人の目の高さにおける目に見える範囲の緑の割合)が10％以上の箇所数</t>
    <rPh sb="0" eb="2">
      <t>コウエン</t>
    </rPh>
    <rPh sb="3" eb="5">
      <t>リョクチ</t>
    </rPh>
    <rPh sb="6" eb="8">
      <t>セイビ</t>
    </rPh>
    <rPh sb="8" eb="10">
      <t>ヨテイ</t>
    </rPh>
    <rPh sb="10" eb="12">
      <t>カショ</t>
    </rPh>
    <phoneticPr fontId="39"/>
  </si>
  <si>
    <t>緑の基本計画
https://www.city.kyoto.lg.jp/kensetu/page/0000077122.html
京の公園魅力向上指針
https://www.city.kyoto.lg.jp/kensetu/page/0000274398.html</t>
    <rPh sb="0" eb="1">
      <t>ミドリ</t>
    </rPh>
    <rPh sb="2" eb="4">
      <t>キホン</t>
    </rPh>
    <rPh sb="4" eb="6">
      <t>ケイカク</t>
    </rPh>
    <phoneticPr fontId="39"/>
  </si>
  <si>
    <t>各年度の実績値が
a：6回以上
b：5回
c：4回
d：3回
e：2回以下</t>
    <rPh sb="4" eb="6">
      <t>ジッセキ</t>
    </rPh>
    <rPh sb="6" eb="7">
      <t>アタイ</t>
    </rPh>
    <rPh sb="12" eb="13">
      <t>カイ</t>
    </rPh>
    <rPh sb="19" eb="20">
      <t>カイ</t>
    </rPh>
    <rPh sb="24" eb="25">
      <t>カイ</t>
    </rPh>
    <rPh sb="29" eb="30">
      <t>カイ</t>
    </rPh>
    <rPh sb="34" eb="35">
      <t>カイ</t>
    </rPh>
    <rPh sb="35" eb="37">
      <t>イカ</t>
    </rPh>
    <phoneticPr fontId="39"/>
  </si>
  <si>
    <t>未来を創る京都文化遺産継承プラン～京都市文化財保存活用地域計画～
https://www.city.kyoto.lg.jp/bunshi/cmsfiles/contents/0000285/285296/mainplan.pdf</t>
    <rPh sb="0" eb="2">
      <t>ミライ</t>
    </rPh>
    <rPh sb="3" eb="4">
      <t>ツク</t>
    </rPh>
    <rPh sb="5" eb="13">
      <t>キョウトブンカイサンケイショウ</t>
    </rPh>
    <rPh sb="17" eb="20">
      <t>キョウトシ</t>
    </rPh>
    <rPh sb="20" eb="31">
      <t>ブンカザイホゾンカツヨウチイキケイカク</t>
    </rPh>
    <phoneticPr fontId="39"/>
  </si>
  <si>
    <t>客観指標評価
（ｃ評価以下又は２段階以上評価が下がった場合）</t>
    <rPh sb="0" eb="2">
      <t>キャッカン</t>
    </rPh>
    <rPh sb="2" eb="4">
      <t>シヒョウ</t>
    </rPh>
    <rPh sb="4" eb="6">
      <t>ヒョウカ</t>
    </rPh>
    <rPh sb="9" eb="11">
      <t>ヒョウカ</t>
    </rPh>
    <rPh sb="11" eb="13">
      <t>イカ</t>
    </rPh>
    <rPh sb="13" eb="14">
      <t>マタ</t>
    </rPh>
    <rPh sb="16" eb="18">
      <t>ダンカイ</t>
    </rPh>
    <rPh sb="18" eb="20">
      <t>イジョウ</t>
    </rPh>
    <rPh sb="20" eb="22">
      <t>ヒョウカ</t>
    </rPh>
    <rPh sb="23" eb="24">
      <t>サ</t>
    </rPh>
    <rPh sb="27" eb="29">
      <t>バアイ</t>
    </rPh>
    <phoneticPr fontId="39"/>
  </si>
  <si>
    <t>市民生活実感評価
（ｄ評価以下又は２段階以上評価が下がった場合）</t>
    <rPh sb="0" eb="2">
      <t>シミン</t>
    </rPh>
    <rPh sb="2" eb="4">
      <t>セイカツ</t>
    </rPh>
    <rPh sb="4" eb="6">
      <t>ジッカン</t>
    </rPh>
    <rPh sb="6" eb="8">
      <t>ヒョウカ</t>
    </rPh>
    <rPh sb="11" eb="13">
      <t>ヒョウカ</t>
    </rPh>
    <rPh sb="13" eb="15">
      <t>イカ</t>
    </rPh>
    <rPh sb="15" eb="16">
      <t>マタ</t>
    </rPh>
    <rPh sb="18" eb="20">
      <t>ダンカイ</t>
    </rPh>
    <rPh sb="20" eb="22">
      <t>イジョウ</t>
    </rPh>
    <rPh sb="22" eb="24">
      <t>ヒョウカ</t>
    </rPh>
    <rPh sb="25" eb="26">
      <t>サ</t>
    </rPh>
    <rPh sb="29" eb="31">
      <t>バアイ</t>
    </rPh>
    <phoneticPr fontId="39"/>
  </si>
  <si>
    <t>原因分析</t>
    <rPh sb="0" eb="2">
      <t>ゲンイン</t>
    </rPh>
    <rPh sb="2" eb="4">
      <t>ブンセキ</t>
    </rPh>
    <phoneticPr fontId="39"/>
  </si>
  <si>
    <t>交通事故重傷者数</t>
    <phoneticPr fontId="39"/>
  </si>
  <si>
    <t>ウェブサイト「京のまち企業訪問」に掲載している京都企業の新卒採用実績数</t>
    <phoneticPr fontId="39"/>
  </si>
  <si>
    <t>R10</t>
    <phoneticPr fontId="42"/>
  </si>
  <si>
    <t>評価年度における温室効果ガス排出量の削減率(基準年度比)が
a：(20.7+2.3×t)％以上
b：(20.7+1.5×t)％以上～(20.7+2.3×t)％未満
c：(20.7+0.8×t)％以上～(20.7+1.5×t)％未満
d：20.7％以上～(20.7+0.8×t)％未満
e：20.7％未満
※t＝評価基準年度(2019年度)からの経過年数</t>
    <phoneticPr fontId="39"/>
  </si>
  <si>
    <t>222-3946</t>
    <phoneticPr fontId="39"/>
  </si>
  <si>
    <t>222-3946
222-3964</t>
    <phoneticPr fontId="39"/>
  </si>
  <si>
    <t>第5次京都市男女共同参画計画に掲げる目標値</t>
    <phoneticPr fontId="39"/>
  </si>
  <si>
    <t>222‐3096</t>
    <phoneticPr fontId="39"/>
  </si>
  <si>
    <t>第3次京都市生活安全（防犯・交通事故防止）基本計画</t>
    <rPh sb="14" eb="16">
      <t>コウツウ</t>
    </rPh>
    <phoneticPr fontId="39"/>
  </si>
  <si>
    <t>222-3119</t>
    <phoneticPr fontId="39"/>
  </si>
  <si>
    <t>222-3130</t>
    <phoneticPr fontId="39"/>
  </si>
  <si>
    <t>222-3134</t>
    <phoneticPr fontId="39"/>
  </si>
  <si>
    <t>地域コミュニティが活性化していると回答した自治会・町内会の割合</t>
  </si>
  <si>
    <t>222-3096</t>
    <phoneticPr fontId="39"/>
  </si>
  <si>
    <t>住民が気兼ねなく地域の活動に参加していると回答した自治会・町内会の割合</t>
    <phoneticPr fontId="39"/>
  </si>
  <si>
    <t>京都市　自治会・町内会＆ＮＰＯおうえんポータルサイトのアクセス件数</t>
    <phoneticPr fontId="39"/>
  </si>
  <si>
    <t>第11次京都市交通安全計画
（令和3年度～令和7年度）</t>
    <rPh sb="0" eb="1">
      <t>ダイ</t>
    </rPh>
    <rPh sb="3" eb="4">
      <t>ツギ</t>
    </rPh>
    <rPh sb="4" eb="7">
      <t>キョウトシ</t>
    </rPh>
    <rPh sb="7" eb="9">
      <t>コウツウ</t>
    </rPh>
    <rPh sb="9" eb="11">
      <t>アンゼン</t>
    </rPh>
    <rPh sb="11" eb="13">
      <t>ケイカク</t>
    </rPh>
    <rPh sb="15" eb="17">
      <t>レイワ</t>
    </rPh>
    <rPh sb="19" eb="21">
      <t>ネンド</t>
    </rPh>
    <rPh sb="24" eb="26">
      <t>ネンド</t>
    </rPh>
    <rPh sb="25" eb="27">
      <t>ネンド</t>
    </rPh>
    <phoneticPr fontId="39"/>
  </si>
  <si>
    <t>第11次京都市交通安全計画
（令和3年度～令和7年度）</t>
    <rPh sb="0" eb="1">
      <t>ダイ</t>
    </rPh>
    <rPh sb="3" eb="4">
      <t>ツギ</t>
    </rPh>
    <rPh sb="4" eb="7">
      <t>キョウトシ</t>
    </rPh>
    <rPh sb="7" eb="9">
      <t>コウツウ</t>
    </rPh>
    <rPh sb="9" eb="11">
      <t>アンゼン</t>
    </rPh>
    <rPh sb="11" eb="13">
      <t>ケイカク</t>
    </rPh>
    <rPh sb="15" eb="17">
      <t>レイワ</t>
    </rPh>
    <rPh sb="18" eb="20">
      <t>ネンド</t>
    </rPh>
    <rPh sb="21" eb="23">
      <t>レイワ</t>
    </rPh>
    <rPh sb="24" eb="26">
      <t>ネンド</t>
    </rPh>
    <phoneticPr fontId="39"/>
  </si>
  <si>
    <t>スポーツ推進指導員の充足率</t>
    <phoneticPr fontId="39"/>
  </si>
  <si>
    <t>役員同士の連絡手段としてＩＣＴを活用していると回答した自治会・町内会の割合</t>
    <phoneticPr fontId="39"/>
  </si>
  <si>
    <t>222-3808</t>
    <phoneticPr fontId="39"/>
  </si>
  <si>
    <t>学校事務支援室
学校指導課</t>
    <rPh sb="0" eb="7">
      <t>ガッコウジムシエンシツ</t>
    </rPh>
    <rPh sb="8" eb="13">
      <t>ガッコウシドウカ</t>
    </rPh>
    <phoneticPr fontId="39"/>
  </si>
  <si>
    <t>841-3505
222-3851</t>
    <phoneticPr fontId="39"/>
  </si>
  <si>
    <t>総合教育センター受講者数(研修受講者及びホームページ(教職員研修支援システム)のアクセス数)</t>
    <rPh sb="27" eb="30">
      <t>キョウショクイン</t>
    </rPh>
    <rPh sb="30" eb="32">
      <t>ケンシュウ</t>
    </rPh>
    <rPh sb="32" eb="34">
      <t>シエン</t>
    </rPh>
    <phoneticPr fontId="39"/>
  </si>
  <si>
    <t>総合教育センターにおける研修受講者及びホームページ(教職員研修支援システム)のアクセス数</t>
    <phoneticPr fontId="39"/>
  </si>
  <si>
    <t>算出：総合教育センターにおける受講者数(集合・オンライン含む)及びホームページ(教職員研修支援システム)のアクセス数
出典：事業担当課調べ</t>
    <phoneticPr fontId="39"/>
  </si>
  <si>
    <t>教職員研修オンラインコンテンツ数</t>
    <phoneticPr fontId="39"/>
  </si>
  <si>
    <t>教職員研修支援システムに掲載されている研修・授業映像のコンテンツ数</t>
    <phoneticPr fontId="39"/>
  </si>
  <si>
    <t>算出：教職員研修オンラインコンテンツ数
出典：事業担当課調べ</t>
    <phoneticPr fontId="39"/>
  </si>
  <si>
    <t>文化施設の年間入場者数</t>
    <phoneticPr fontId="39"/>
  </si>
  <si>
    <t>京都市市民スポーツ振興計画</t>
  </si>
  <si>
    <t>京都の中小企業・地域企業を紹介するWEBサイト「京のまち企業訪問」掲載企業の新卒採用実績数</t>
    <phoneticPr fontId="39"/>
  </si>
  <si>
    <t>中小企業の担い手確保の取組状況を示す指標</t>
    <rPh sb="0" eb="2">
      <t>チュウショウ</t>
    </rPh>
    <rPh sb="2" eb="4">
      <t>キギョウ</t>
    </rPh>
    <rPh sb="5" eb="6">
      <t>ニナ</t>
    </rPh>
    <rPh sb="7" eb="8">
      <t>テ</t>
    </rPh>
    <rPh sb="8" eb="10">
      <t>カクホ</t>
    </rPh>
    <rPh sb="11" eb="13">
      <t>トリクミ</t>
    </rPh>
    <rPh sb="13" eb="15">
      <t>ジョウキョウ</t>
    </rPh>
    <rPh sb="16" eb="17">
      <t>シメ</t>
    </rPh>
    <rPh sb="18" eb="20">
      <t>シヒョウ</t>
    </rPh>
    <phoneticPr fontId="39"/>
  </si>
  <si>
    <t>事業担当課で設定</t>
    <phoneticPr fontId="39"/>
  </si>
  <si>
    <t>第8期京都市民長寿すこやかプラン</t>
    <phoneticPr fontId="39"/>
  </si>
  <si>
    <t>あつまれ！京（みやこ）わくわくのトビラ事業の団体登録数</t>
    <rPh sb="5" eb="6">
      <t>キョウ</t>
    </rPh>
    <phoneticPr fontId="39"/>
  </si>
  <si>
    <t>未就学児～小中学生を対象に豊かな学びと育ちの場を提供している「あつまれ！京（みやこ）わくわくのトビラ」事業を実施する団体の登録件数</t>
    <phoneticPr fontId="39"/>
  </si>
  <si>
    <t>市民ぐるみのあつまれ！京（みやこ）わくわくのトビラ事業の広がりを示す指標</t>
    <phoneticPr fontId="39"/>
  </si>
  <si>
    <t>R12</t>
    <phoneticPr fontId="39"/>
  </si>
  <si>
    <t>京町家の保全・継承に向けたまちづくり活動状況を示す指標</t>
    <phoneticPr fontId="39"/>
  </si>
  <si>
    <t>　コロナ前の直近3年間（H28～H30）の実績値平均を基に設定</t>
    <rPh sb="4" eb="5">
      <t>マエ</t>
    </rPh>
    <rPh sb="6" eb="8">
      <t>チョッキン</t>
    </rPh>
    <rPh sb="27" eb="28">
      <t>モト</t>
    </rPh>
    <phoneticPr fontId="39"/>
  </si>
  <si>
    <t>コロナ前の直近3年間（H28～H30）の実績値平均を基に設定</t>
    <rPh sb="9" eb="10">
      <t>アイダ</t>
    </rPh>
    <rPh sb="20" eb="22">
      <t>ジッセキ</t>
    </rPh>
    <rPh sb="22" eb="23">
      <t>アタイ</t>
    </rPh>
    <rPh sb="26" eb="27">
      <t>モト</t>
    </rPh>
    <rPh sb="28" eb="30">
      <t>セッテイ</t>
    </rPh>
    <phoneticPr fontId="39"/>
  </si>
  <si>
    <t>施策の客観指標評価計算</t>
    <rPh sb="0" eb="2">
      <t>シサク</t>
    </rPh>
    <rPh sb="3" eb="5">
      <t>キャッカン</t>
    </rPh>
    <rPh sb="5" eb="7">
      <t>シヒョウ</t>
    </rPh>
    <rPh sb="7" eb="9">
      <t>ヒョウカ</t>
    </rPh>
    <rPh sb="9" eb="11">
      <t>ケイサン</t>
    </rPh>
    <phoneticPr fontId="39"/>
  </si>
  <si>
    <t>青少年(13歳～30歳)が参画している附属機関等の割合</t>
    <phoneticPr fontId="39"/>
  </si>
  <si>
    <t>子ども若者はぐくみ局</t>
    <phoneticPr fontId="39"/>
  </si>
  <si>
    <t>子ども若者未来部</t>
    <phoneticPr fontId="39"/>
  </si>
  <si>
    <t>京都市はぐくみプラン(京都市子ども・若者総合計画)</t>
    <phoneticPr fontId="39"/>
  </si>
  <si>
    <t>最新数値が
a：待機児童数0人
b：待機児童数1人以上～10人未満
c：待機児童数10人以上～50人未満
d：待機児童数50人以上～100人未満
e：待機児童数100人以上</t>
    <phoneticPr fontId="39"/>
  </si>
  <si>
    <t>過去5年間の新規及び改善等の事業数の平均値からの増加を目指す。</t>
    <phoneticPr fontId="39"/>
  </si>
  <si>
    <t>警防課</t>
    <rPh sb="0" eb="3">
      <t>ケイボウカ</t>
    </rPh>
    <phoneticPr fontId="39"/>
  </si>
  <si>
    <t>教育管理課</t>
    <rPh sb="0" eb="2">
      <t>キョウイク</t>
    </rPh>
    <rPh sb="2" eb="5">
      <t>カンリカ</t>
    </rPh>
    <phoneticPr fontId="39"/>
  </si>
  <si>
    <t>消防団・自主防災推進室</t>
    <rPh sb="0" eb="3">
      <t>ショウボウダン</t>
    </rPh>
    <rPh sb="8" eb="11">
      <t>スイシンシツ</t>
    </rPh>
    <phoneticPr fontId="39"/>
  </si>
  <si>
    <t>消防学校</t>
    <rPh sb="0" eb="2">
      <t>ショウボウ</t>
    </rPh>
    <rPh sb="2" eb="4">
      <t>ガッコウ</t>
    </rPh>
    <phoneticPr fontId="39"/>
  </si>
  <si>
    <t>消防団・自主防災推進室</t>
    <rPh sb="0" eb="3">
      <t>ショウボウダン</t>
    </rPh>
    <rPh sb="4" eb="11">
      <t>ジシュボウサイスイシンシツ</t>
    </rPh>
    <phoneticPr fontId="39"/>
  </si>
  <si>
    <t>7分20秒</t>
    <phoneticPr fontId="39"/>
  </si>
  <si>
    <t>監理課</t>
    <rPh sb="0" eb="3">
      <t>カンリカ</t>
    </rPh>
    <phoneticPr fontId="39"/>
  </si>
  <si>
    <t>672-7729</t>
    <phoneticPr fontId="39"/>
  </si>
  <si>
    <t>　水道管路の改築更新・耐震化、河川改修や雨水幹線等整備による浸水対策、親しみやすい水辺空間の整備等の取組について、概ね計画どおりに進捗したことから、ａ評価となった。</t>
    <rPh sb="1" eb="5">
      <t>スイドウカンロ</t>
    </rPh>
    <rPh sb="6" eb="10">
      <t>カイチクコウシン</t>
    </rPh>
    <rPh sb="11" eb="14">
      <t>タイシンカ</t>
    </rPh>
    <rPh sb="15" eb="19">
      <t>カセンカイシュウ</t>
    </rPh>
    <rPh sb="20" eb="25">
      <t>ウスイカンセントウ</t>
    </rPh>
    <rPh sb="25" eb="27">
      <t>セイビ</t>
    </rPh>
    <rPh sb="30" eb="34">
      <t>シンスイタイサク</t>
    </rPh>
    <rPh sb="57" eb="58">
      <t>オオム</t>
    </rPh>
    <rPh sb="65" eb="67">
      <t>シンチョク</t>
    </rPh>
    <rPh sb="75" eb="77">
      <t>ヒョウカ</t>
    </rPh>
    <phoneticPr fontId="39"/>
  </si>
  <si>
    <t>最新数値の目標値に対する達成度が
a：100%以上
b：80%以上～100%未満
c：60%以上～80%未満
d：40%以上～60%未満
e：40%未満</t>
  </si>
  <si>
    <t>　豊かな地球環境を未来へ引き継ぐために、地球温暖化対策、生物多様性保全、ごみ減量等の課題に対し市民、事業者、地域団体、行政等のオール京都で、これまでの延長にとどまらない取組を実践し、2050年までの二酸化炭素排出量「正味ゼロ」等の目標達成に向け、さまざまな政策分野において、自然との共生を楽しむ環境と調和した持続可能な社会の実現をめざす。</t>
  </si>
  <si>
    <t>　少子化、国際化、情報化、経済・雇用環境の変化などが進むなか、多様な考え方や生き方が迎え入れられ、個性と能力を十分に発揮でき、日々の交流のなかから一人一人が尊重され、より豊かな人間関係が育まれる誰一人取り残さない共生社会をめざす。</t>
  </si>
  <si>
    <t>　自治会・町内会などの地域団体をはじめ、地域企業、市民活動団体等が地域のさまざまな課題に対して、連携して解決に取り組むとともに、地域におけるさまざまな居場所や活躍の場づくりなどを進め、これを行政が支えることで、多様な地域コミュニティの活性化に向けたまちづくりを進める。</t>
  </si>
  <si>
    <t>　京都がもつ地域力を生かし、地域住民をはじめあらゆる関係機関と一層連携を深めながら、犯罪、交通事故、消費者被害・契約トラブルを予防し、被害拡大防止のために対応するとともに、被害に遭わないようよりよい防犯環境・交通安全環境を構築する。また、市民が地域における防犯活動・交通安全運動などの活動に積極的に参加し、取組の輪を大きくすることができるような施策を展開することで、すべての人が安心して安全にくらせるよりよい地域共生社会を実現する。</t>
  </si>
  <si>
    <t>　市民の生活に息づくくらしの文化や、伝統文化から現代芸術まで幅広い文化、有形無形の文化遺産をはじめとする多様な文化を、新しい生活スタイルに合わせて維持、継承、活用しつつ、創造的に発展させていくため、持続可能な文化施策を展開する。また、文化とあらゆる政策の融合を推進し、そこから生まれる新たな価値が相乗効果を生み、文化芸術が経済や社会の発展を牽引する「地方創生のモデル都市」となるとともに、新・文化庁と連携し、日本の文化GDPの拡大や「文化芸術立国」に貢献する。</t>
  </si>
  <si>
    <t>　「誰もが、いつでも、どこでも、する・みる・支える、さまざまなかたちでスポーツやレクリエーションに親しみ、その環境をみんなで支え合うまちづくり」を市民、関係団体等と行政とが一体となって進める。人生100 年時代を見据え、市民一人一人がスポーツを楽しむことで、健康や心の豊かさを享受するとともに、多様な仲間とつながる取組を推進する。スポーツと文化、産業、観光、環境、教育などとがつながることで、京都のまちをさまざまな分野からより魅力あるものにする。</t>
  </si>
  <si>
    <t>　京都のまちに息づく伝統文化とそれを支える匠のわざ、人々の生活文化や美意識、さらには地域企業の優れた技術力、大学の集積といった京都の「強み」を生かすとともに、国内外からの起業家の呼び込みやクリエイティブな企業の進出によって、文化と経済の融合、異分野との交流による新たなイノベーションを加速し、世界に羽ばたく企業を生み出す等、Society5.0 を先導する産業創造都市をめざす。また、地域コミュニティを支える地域企業の感染症をはじめとするさまざまなリスクへの対応力の強化とともに、担い手の確保や、伝統産業、商店街の振興、京都の豊かな食生活を支える流通体制の整備等によって、持続可能な京都経済の好循環を生み出し、市民生活の豊かさにつなげていく。</t>
  </si>
  <si>
    <t>　市民生活と観光との調和の下、地域や社会の課題解決に貢献するとともに、感染症や災害などの危機や環境問題への対応力を強化することで持続可能な観光を実現し、市民が温かく観光客を迎え入れ、市民と国内外からの観光客との交流が盛んになり、観光が市民生活の豊かさにつながるまちをめざす。そのために、観光地域づくりの推進を担う京都市DMO はもとより、観光関連業界と連携し、観光課題の解決をはじめ市民生活を最優先に、安心・安全、豊かさの向上、地域文化・コミュニティの継承・発展等につながる観光の京都モデルを全力を挙げて推進する。そして、引き続き観光の質を高めることで、市民、観光客、観光事業者の満足度を向上させるとともに、観光とMICE による経済効果を京都経済全体に波及させ、市民生活の豊かさ、文化の継承・創造につなげ、将来にわたり京都が発展する好循環を構築する。</t>
  </si>
  <si>
    <t>　京都市の農林業は、市民に食料や木材を供給するとともに、食文化、文化財、伝統芸能や伝統産業等、京都の人々のくらしや文化を支える産業として発展してきた。二酸化炭素吸収源としての機能をはじめ、生物多様性の保全や美しい景観の形成等の多面的な機能を有する農地や森林が今後も適切に保全されるよう、産業としての魅力を高めて担い手を確保し、持続可能な農林業をめざす。さらに、台風や集中豪雨等の自然災害の多発や環境の変化に対して高い対応能力を備えた農林業を推進し、市民生活の安全・安心の確保につなげる。また、京都市の文化芸術の継承・発展を支える京都ならではの農林業の振興を図るとともに、市民が自然とふれあう機会を創出する。</t>
  </si>
  <si>
    <t>　千年を超えて、都市の機能・文化が継承・発展しつつ、世界にも開かれた稀有な都市「京都」で学ぶ意義を再確認し、その魅力を高めるとともに、国内外に強力に発信することで、留学生、社会人を含む多様な学生を受け入れ、これからの社会の担い手を京都から輩出する。また、京都のすべての大学が個性・特色を生かしながら発展し続けられるよう、大学コンソーシアム京都と連携し、大学の取組を全面的にサポートするとともに、集積された大学の知・学生の力を最大限に生かした、産業・文化の創造・発展、地域の活性化をより一層進める。</t>
  </si>
  <si>
    <t>　京都が世界に誇る歴史や伝統文化、産業、緑豊かな風土に加え、環境や景観等の先進的な取組など、京都の魅力を広く世界に発信するとともに、世界中から多種多様な人々を積極的に受け入れ、さまざまな交流を通して新しい価値を創造する世界の都市「KYOTO」をめざす。また、あらゆる市民が外国文化への理解を深めることにより、異なる文化的背景や価値観等の多様性が生かされるまちづくりを推進する。</t>
  </si>
  <si>
    <t>　妊娠前から子ども・若者までの切れ目ない支援をさらに推進し、京都ならではの市民力・地域力・文化力を結集して市民の生き合う力を高めることで、子ども・若者が将来の展望をもって成長するとともに、子育て家庭をはじめ、結婚・出産・子育ての希望をもつすべての人が幸せを感じ、くらし続けたいと思えるまちを実現する。</t>
  </si>
  <si>
    <t>　障害のある人が、地域で自立した生活を営み、社会のさまざまな分野の活動に参加できるよう、障害者施策の総合的、分野横断的な展開を図る。これにより、障害のある人もない人も、すべての人が尊重し合い、地域社会のなかで、お互いに認め合い、支え合い、安心してくらせるまちづくりを推進していく。</t>
  </si>
  <si>
    <t>　家族形態や雇用形態の変化など、社会経済情勢の変化を背景に、複雑化、多様化する地域の福祉的課題に対して、地域住民が主体となり、地域の関係機関との連携の下、課題を共有し、それぞれの強みを生かしながら解決につなげる協働の取組を推進する。また、地域だけでは対応が困難な複合的な課題を行政や専門支援機関等がしっかりと受け止め、分野横断的に支援を行う。これらの取組を通じて、世代や分野を超えて、すべての人や団体が、地域、くらし、生きがいをともにつくり、高め合うことで、地域住民が安心して生活し続けることのできる地域共生社会の実現をめざす。</t>
  </si>
  <si>
    <t>　人生100 年時代を見据え、京都ならではの地域や人とのつながりのなかで、市民が主役となって楽しみながら健康づくりに取り組むとともに、社会や地域全体で健康づくりに取り組んでいく環境づくりを進める。また、高齢期を迎えても介護予防に主体的に取り組み、働き手や地域活動の担い手として活躍できる環境づくりを推進する。さらに、支援が必要になっても、医療や介護をはじめとする多職種の専門職や関係機関、地域住民との協働による、医療・介護・生活支援サービスが切れ目なく提供される地域づくりを進める。</t>
  </si>
  <si>
    <t>　市民が安心してくらせる社会を実現するため、適切な医療サービスが受けられる体制を構築するとともに、感染症や食中毒等の健康危機事案が発生した際には、迅速かつ的確に対応できる体制を確立し、また、食品の安全や衛生的な生活環境を確保する。あわせて、人と動物が共生できるうるおいのある豊かな社会を実現する。</t>
  </si>
  <si>
    <t>　急速な社会の変化やAI の飛躍的な進化など、絶え間なく進む技術革新により将来予測が困難な時代といわれるなかにあっても「一人一人の子どもを徹底的に大切にする」という京都市の教育理念の下、子どもたちが夢と希望をもって未来を切り拓いていけるよう、はぐくみ文化を基軸として、家庭・地域・大学・産業界・NPO などの参画を得ながら、市民ぐるみ・地域ぐるみで子どもたちの「生きる力」（確かな学力、豊かな心、健やかな体）を育む学校教育を推進する。</t>
  </si>
  <si>
    <t>　人生100 年時代を見据え、豊かな人生の実現と生きがいをもってくらせる社会の創造の双方の観点から、京都ならではの市民力・地域力・文化力を結集し、子どもから高齢者、障害のある人など、あらゆる人々の学びや文化・芸術、スポーツ等に親しむ機会を創出するとともに、それらを通して得た豊かな知識・技術・経験を生かすことができ、健康長寿にもつながる生涯学習のまちづくりに取り組む。</t>
  </si>
  <si>
    <t>　激甚化する自然災害はもとより、新型コロナウイルス感染症のような経験したことのない新たな感染症、大規模停電、原子力災害、テロ災害など、あらゆる危機から市民のいのち、くらしを守るため、市民、地域団体、事業者、行政等の多様な主体のそれぞれが的確な行動を取り、相互に連携・協働するしくみをより強固にするとともに、より効果的な情報伝達体制の構築、避難体制の整備、地域防災力のさらなる充実強化により、都市のレジリエンスを向上させ、危機にしなやかに強く対応できるまちをめざす。</t>
  </si>
  <si>
    <t>　市民、事業者、行政の協働の下、「歩いて楽しいまちづくり」をより一層推進するとともに、持続可能な公共交通ネットワークを形成していくことで、市民や京都を訪れる人々が「出かけたくなる」魅力と活力あふれるまちとくらしを実現していく。さらに、近隣市を含めた創造的な都市圏の創出に向け、誰もが安心・便利・快適に移動できる未来の交通システム実現を見据えた新技術の活用を進める。</t>
  </si>
  <si>
    <t>　人口減少や少子化といったさまざまな社会経済情勢の変化を見通し、「保全・再生・創造」の都市づくりを基本としながら、多様な地域で受け継がれてきた伝統や文化、景観、産業や知恵などの資源や特性を生かして、まちの魅力や強みを守り、さらに高めていくため、オフィスや産業用地・研究開発拠点の創出、若年・子育て層の定住促進など都市の魅力の継承・創造につながる積極的な土地利用や都市機能の誘導を図ることで、市民の豊かなくらし・活動を支え、新たな価値を創造する持続可能な都市を構築する。</t>
  </si>
  <si>
    <t>　京都の個性や魅力の源は、歴史や文化であり、そしてそれらを表象する美しい景観である。豊かな歴史的資産を保全・再生しつつ、時代に応じて新たな価値を創造することにより、新旧が融合した、多様性と重層性を備えた京都固有の景観を形成し、歴史都市・京都の魅力や価値を高め、50 年後、100 年後も京都が京都であり続けるため、市民と行政との協働により、時を超え光り輝く京都の景観づくりを推進していく。</t>
  </si>
  <si>
    <t>　誰もが安心してくらすことができ、充実した社会経済活動を展開できる、歴史都市・京都ならではの、しなやかに強く持続可能なまちの実現をめざし、市民と行政の役割分担と協働の下、市内の建築物を安心・安全で良質なものにしていく。また、市有建築物においては、これらに先導的に取り組むとともに、最適な維持管理の取組を進めていく。</t>
  </si>
  <si>
    <t>　市民、企業・事業者、行政が一体となって、京都がこれまで培ってきた環境、景観、コミュニティ、 生活文化を大切にしながら、防災・減災、住宅セーフティネット（安全網）機能の充実を図ることにより、くらしやすく魅力のある、持続可能なすまい・まちづくりを推進していく。</t>
  </si>
  <si>
    <t>　都市の活力やレジリエンスの向上に向けた道路整備と地球温暖化の防止や都市環境の向上、地域コミュニティの活性化等を図る公園整備・緑の創出を進めるとともに、膨大な数に上る社会資本について、市民協働の下、着実に維持管理を実施することで、安心・安全で持続可能な都市の発展を支える道と公園・緑を創造する。</t>
  </si>
  <si>
    <t>　安心して市民がくらし、観光客が訪れることのできる「安心都市・京都」をめざし、火災の発生を未然に防ぎ、市民のいのちと京都の町並みや文化財などを火災から守るとともに、あらゆる災害に迅速的確に対応する消防・救急体制を確保する。また、市民・地域団体、事業所、消防団、行政が一体となった防火・防災活動を推進し、地域防災力の充実強化を図る。</t>
  </si>
  <si>
    <t>　市民のいのちやくらしを支える重要なライフライン（生活に不可欠な施設）である上下水道は、河川とともに、都市の基盤施設であると同時に琵琶湖・淀川水系における水循環の一翼を担い、流域全体の水環境の保全に大きな役割を果たしている。安全・安心で良質な水道水を安定的に供給する水道、そして大雨による浸水被害を軽減し快適で衛生的な都市生活を支える下水道の整備を進めるとともに、近年多発している集中豪雨等からいのちとくらしを守り、水に親しむ空間を創出する河川整備を進めることなどにより、「くらしの水」を将来にわたって守り続けていく。</t>
  </si>
  <si>
    <t>　水道の主要管路の耐震適合性管の割合、合流式下水道の改善率、都市基盤河川の改修率など、効果測定に客観指標の数値が直結するため、客観指標評価を重視する。</t>
  </si>
  <si>
    <t>　防火・防災対策や消防・救急体制の充実強化などの施策の進捗や効果が市民実感に繋がりにくいことから、客観指標評価を重視する。</t>
  </si>
  <si>
    <t>　道路・公園整備や緑の創出、社会資本の維持管理などの施策の進捗や効果が市民実感に繋がりにくいことから、客観指標評価を重視する。</t>
  </si>
  <si>
    <t>　多様な魅力あるすまいの供給の状況や既存住宅の流通促進などの施策の進捗や効果が市民実感に繋がりにくいことから、客観指標評価を重視する。</t>
  </si>
  <si>
    <t>　住宅や特定建築物の耐震化率、定期報告制度により安全に点検された既存建築物の件数など、効果の測定に客観指標の数値が直結するため、客観指標評価を重視する。</t>
  </si>
  <si>
    <t>　自然景観や歴史的な町並み、京町家等の保全・継承、市民とともに推進する景観まちづくりなど施策に係る市民の意識や生活実感が重要な分野であることから、市民生活実感評価を重視する。</t>
    <rPh sb="1" eb="3">
      <t>シゼン</t>
    </rPh>
    <rPh sb="3" eb="5">
      <t>ケイカン</t>
    </rPh>
    <phoneticPr fontId="39"/>
  </si>
  <si>
    <t>　地域の特性を生かした魅力的な拠点づくりや、地域のまちづくりを支えるしくみづくりなど、施策に係る市民の意識や生活実感が重要な分野であることから、市民生活実感評価を重視する。</t>
  </si>
  <si>
    <t>　公共交通ネットワークの形成や歩行空間の創出などの施策の進捗や効果が市民実感に繋がりにくいことから、客観指標評価を重視する。</t>
  </si>
  <si>
    <t>　防災情報・災害時の情報等を市民が受け取りやすい環境となっているか、市民一人一人の地域防災の意識が高まっているかなど、施策に係る市民の意識や生活実感が重要な分野であることから、市民生活実感評価を重視する。</t>
  </si>
  <si>
    <t>　市民の学びのネットワークの拡充や学びや取組が社会に還元される環境づくりなど、施策に係る市民の意識や生活実感が重要な分野であることから、市民生活実感評価を重視する。</t>
  </si>
  <si>
    <t>　幼児・児童・生徒・教職員等を主な対象とする政策であり、保護者の方等を除き、市民全体の生活実感には政策の効果が反映されにくいと考えられるため、客観指標評価を重視する。</t>
  </si>
  <si>
    <t>　医療サービスの充実や健康危機管理、食の安全や動物との共生など、施策に係る市民の意識や生活実感が重要な分野であることから、市民生活実感評価を重視する。</t>
  </si>
  <si>
    <t>　高齢者や介護職員等を主な対象とする政策であり、市民全体の生活実感には政策の効果が反映されにくいと考えられるため、客観指標評価を重視する。</t>
  </si>
  <si>
    <t>　地域福祉活動における市民をはじめとする多様な主体の協働や、地域生活における多様な課題への対応など、施策に係る市民の意識や生活実感が重要な分野であることから、市民生活実感評価を重視する。</t>
  </si>
  <si>
    <t>　子育て世帯を主な対象とする政策であり、市民全体の生活実感には政策の効果が反映されにくいと考えられるため、客観指標評価を重視する。</t>
  </si>
  <si>
    <t>　市民主体の国際交流や市民の多文化共生への理解など、施策に係る市民の意識や生活実感が重要な分野であることから、市民生活実感評価を重視する。</t>
  </si>
  <si>
    <t>　学生や市民など誰もが学びたくなる環境の充実や学生の地域活動への参画、大学との連携による地域活性化など、施策に係る市民の意識や生活実感が重要な分野であることから、市民生活実感評価を重視する。</t>
  </si>
  <si>
    <t>　農林業関係者を主な対象とする政策であり、市民全体の生活実感には政策の効果が反映されにくいと考えられるため、客観指標評価を重視する。</t>
  </si>
  <si>
    <t>　市民生活と観光が調和し、市民が豊かさを感じられる、持続可能な観光を目的とするなど、施策に係る市民の意識や生活実感が重要な分野であることから、市民生活実感評価を重視する。</t>
  </si>
  <si>
    <t>　企業への支援や事業環境の整備、伝統産業、商店街の振興、流通体制の整備など、効果測定に客観指標の数値が直結するため、客観指標評価を重視する。</t>
  </si>
  <si>
    <t>　市民がスポーツを楽しむことができ、多様な人がつながり、まちの魅力が向上するなど、施策に係る市民の意識や生活実感が重要な分野であることから、市民生活実感評価を重視する。</t>
  </si>
  <si>
    <t>　文化の発信や文化遺産の継承、文化芸術活動のしくみの構築などの施策の進捗や効果が市民実感に繋がりにくいことから、客観指標評価を重視する。</t>
  </si>
  <si>
    <t>　市民が安全を実感した「体感治安」の現れや消費者である市民の自立意識の広がりなど、施策に係る市民の意識や生活実感が重要な分野であることから、市民生活実感評価を重視する。</t>
  </si>
  <si>
    <t>　地域活動への参加のきっかけ・しくみづくりや、コミュニティの活性化支援など、施策に係る市民の意識や生活実感が重要な分野であることから、市民生活実感評価を重視する。</t>
  </si>
  <si>
    <t>　人権、男女共同参画、真のワーク・ライフ・バランスなど、施策に係る市民の意識や生活実感が重要な分野であることから、市民生活実感評価を重視する。</t>
  </si>
  <si>
    <t>　２０５０年までの二酸化炭素排出量「正味ゼロ」等の目標達成を目指しており、効果測定に客観指標の数値が直結するため、客観指標評価を重視する。</t>
  </si>
  <si>
    <t>　新型コロナウイルス感染症の感染拡大により各防災訓練の開催を見合わせたことで、施策の指標である「京都市総合防災訓練及び各区総合防災訓練への参加人数」の評価は低くとどまったものの、「防災ポータルサイトへのアクセス数」や「洪水浸水想定区域内や土砂災害警戒区域内にある要配慮者利用施設における避難確保計画に基づく訓練実施済施設の割合」がａ評価となったことから、全体の評価はｂ評価となった。</t>
    <rPh sb="90" eb="92">
      <t>ボウサイ</t>
    </rPh>
    <rPh sb="105" eb="106">
      <t>スウ</t>
    </rPh>
    <rPh sb="166" eb="168">
      <t>ヒョウカ</t>
    </rPh>
    <rPh sb="177" eb="179">
      <t>ゼンタイ</t>
    </rPh>
    <rPh sb="180" eb="182">
      <t>ヒョウカ</t>
    </rPh>
    <rPh sb="184" eb="186">
      <t>ヒョウカ</t>
    </rPh>
    <phoneticPr fontId="39"/>
  </si>
  <si>
    <t>　平時及び危機発生時における災害情報等の発信を積極的に進めているものの、「高齢者や障害のある人、子ども、外国籍の人なども災害時にスムーズに避難できる。」がｄ評価となっており、高齢者や障害のある人、子ども、外国人等の要配慮者をはじめとする市民に対して、それらの取組が生活実感に繋がっていないことなどから、ｃ評価となったと考えられる。</t>
  </si>
  <si>
    <t>「大学のまち京都・学生のまち京都」として、大学や学生の集積状況を示す指標</t>
  </si>
  <si>
    <t>18歳人口の減少等による大学間の学生の獲得に向けた競争が激化する中、過去の実績を維持しながら、少しでも割合が増加することを目指す。</t>
  </si>
  <si>
    <t>単年度目標値を達成すればaとし、以下5％刻みで基準を設定した。</t>
  </si>
  <si>
    <t>目標値を達成できればaとし、以下20％刻みで基準を設定した。</t>
  </si>
  <si>
    <t>京都観光が目指す、「MICE都市としての魅力を確立し、世界の人々が集い、多様性を認め合い、世界平和に貢献するまち」に向けた進み具合を示す指標</t>
    <rPh sb="14" eb="16">
      <t>トシ</t>
    </rPh>
    <rPh sb="20" eb="22">
      <t>ミリョク</t>
    </rPh>
    <rPh sb="23" eb="25">
      <t>カクリツ</t>
    </rPh>
    <rPh sb="27" eb="29">
      <t>セカイ</t>
    </rPh>
    <rPh sb="30" eb="32">
      <t>ヒトビト</t>
    </rPh>
    <rPh sb="33" eb="34">
      <t>ツド</t>
    </rPh>
    <rPh sb="36" eb="39">
      <t>タヨウセイ</t>
    </rPh>
    <rPh sb="40" eb="41">
      <t>ミト</t>
    </rPh>
    <rPh sb="42" eb="43">
      <t>ア</t>
    </rPh>
    <rPh sb="45" eb="47">
      <t>セカイ</t>
    </rPh>
    <rPh sb="47" eb="49">
      <t>ヘイワ</t>
    </rPh>
    <rPh sb="50" eb="52">
      <t>コウケン</t>
    </rPh>
    <phoneticPr fontId="39"/>
  </si>
  <si>
    <t>京都観光振興計画2025
【R2以降の最高値】
（コロナ禍で状況が激変し、コロナ前後の比較が困難であるため、コロナ禍以降の数値で暫定目標として設定）</t>
  </si>
  <si>
    <t>0人をa、直近10年で最も多い死傷者数(H30、45人)を超える場合をeとし、15人刻みで基準を設定した。</t>
  </si>
  <si>
    <t>過去10年間の平均値である10人(100％)を基準とし、3割減70％(7人)以下の数値をaとした。過去10年間で最も死者数が多い年(平成25年及び28年)の140％(14人)以上をeとし、aとeの間をほぼ均等に分割し設定した。</t>
  </si>
  <si>
    <t>単年度目標値を達成すればaとし、以下30秒刻みで基準を設定した。</t>
  </si>
  <si>
    <t>評価基準のとおり、目標達成度（％）ではなく、単年度目標（到着時間）に対する達成で評価</t>
    <rPh sb="0" eb="2">
      <t>ヒョウカ</t>
    </rPh>
    <rPh sb="2" eb="4">
      <t>キジュン</t>
    </rPh>
    <rPh sb="9" eb="11">
      <t>モクヒョウ</t>
    </rPh>
    <rPh sb="11" eb="13">
      <t>タッセイ</t>
    </rPh>
    <rPh sb="13" eb="14">
      <t>ド</t>
    </rPh>
    <rPh sb="22" eb="25">
      <t>タンネンド</t>
    </rPh>
    <rPh sb="25" eb="27">
      <t>モクヒョウ</t>
    </rPh>
    <rPh sb="28" eb="30">
      <t>トウチャク</t>
    </rPh>
    <rPh sb="30" eb="32">
      <t>ジカン</t>
    </rPh>
    <rPh sb="34" eb="35">
      <t>タイ</t>
    </rPh>
    <rPh sb="37" eb="39">
      <t>タッセイ</t>
    </rPh>
    <rPh sb="40" eb="42">
      <t>ヒョウカ</t>
    </rPh>
    <phoneticPr fontId="39"/>
  </si>
  <si>
    <t>「水に関する意識調査」において、水道・下水道全般の満足度について「満足」、「やや満足」と回答いただいた方々の割合</t>
  </si>
  <si>
    <t>達成度100％以上をaとし、以下10％刻みに基準を設定した。</t>
    <rPh sb="7" eb="9">
      <t>イジョウ</t>
    </rPh>
    <phoneticPr fontId="39"/>
  </si>
  <si>
    <t>主要管路(導水管、送水管及び配水管(口径200mm以上))の総延長に対する耐震適合性のある主要管路の延長の割合</t>
  </si>
  <si>
    <t>目標達成度欄の数値は達成度ではなく、独自で算出する改善度</t>
    <rPh sb="0" eb="2">
      <t>モクヒョウ</t>
    </rPh>
    <rPh sb="2" eb="4">
      <t>タッセイ</t>
    </rPh>
    <rPh sb="4" eb="5">
      <t>ド</t>
    </rPh>
    <rPh sb="5" eb="6">
      <t>ラン</t>
    </rPh>
    <rPh sb="7" eb="9">
      <t>スウチ</t>
    </rPh>
    <rPh sb="10" eb="12">
      <t>タッセイ</t>
    </rPh>
    <rPh sb="12" eb="13">
      <t>ド</t>
    </rPh>
    <rPh sb="18" eb="20">
      <t>ドクジ</t>
    </rPh>
    <rPh sb="21" eb="23">
      <t>サンシュツ</t>
    </rPh>
    <phoneticPr fontId="39"/>
  </si>
  <si>
    <t>目標値以上をaとし、目標値に達しなくても改善度によりそれぞれb、c、dに、現状維持であればeと設定した。
※改善度＝(最新数値-前回数値)/(目標値-前回数値)×100</t>
  </si>
  <si>
    <t>事業計画区域面積に対する10年確率降雨対応浸水対策済区域面積の割合(大雨でも浸水がなく、安心して暮らせるまちにするため、10年確率降雨(62mm/時)に対応した浸水対策を進めている。)</t>
  </si>
  <si>
    <t>都市基盤河川(※)の改修率
※国や府が維持管理を行う一級河川の中で、周辺地域における市街地整備と関連した治水対策を実施する必要がある等、一定の要件を満たした河川。本来の河川管理者に代わり、京都市が改修工事などを実施する。</t>
  </si>
  <si>
    <t>100％以上の達成をaとし、以下20％刻みで基準を設定した。</t>
  </si>
  <si>
    <t>自然災害の発生時における支援が必要な人に限定される施策であり、効果が市民の生活実感に反映されにくいことから、客観指標を重視する。</t>
    <rPh sb="0" eb="2">
      <t>シゼン</t>
    </rPh>
    <rPh sb="2" eb="4">
      <t>サイガイ</t>
    </rPh>
    <rPh sb="5" eb="7">
      <t>ハッセイ</t>
    </rPh>
    <rPh sb="7" eb="8">
      <t>ジ</t>
    </rPh>
    <rPh sb="12" eb="14">
      <t>シエン</t>
    </rPh>
    <rPh sb="15" eb="17">
      <t>ヒツヨウ</t>
    </rPh>
    <rPh sb="18" eb="19">
      <t>ヒト</t>
    </rPh>
    <rPh sb="20" eb="22">
      <t>ゲンテイ</t>
    </rPh>
    <rPh sb="25" eb="27">
      <t>セサク</t>
    </rPh>
    <phoneticPr fontId="39"/>
  </si>
  <si>
    <t>地域防災力の充実強化に当たっては、市民一人一人の意識を高める必要があるため、市民生活実感評価を重視する。</t>
    <rPh sb="0" eb="2">
      <t>チイキ</t>
    </rPh>
    <rPh sb="2" eb="5">
      <t>ボウサイリョク</t>
    </rPh>
    <rPh sb="6" eb="8">
      <t>ジュウジツ</t>
    </rPh>
    <rPh sb="8" eb="10">
      <t>キョウカ</t>
    </rPh>
    <rPh sb="11" eb="12">
      <t>ア</t>
    </rPh>
    <rPh sb="17" eb="19">
      <t>シミン</t>
    </rPh>
    <rPh sb="19" eb="21">
      <t>ヒトリ</t>
    </rPh>
    <rPh sb="21" eb="23">
      <t>ヒトリ</t>
    </rPh>
    <rPh sb="24" eb="26">
      <t>イシキ</t>
    </rPh>
    <rPh sb="27" eb="28">
      <t>タカ</t>
    </rPh>
    <rPh sb="30" eb="32">
      <t>ヒツヨウ</t>
    </rPh>
    <rPh sb="38" eb="40">
      <t>シミン</t>
    </rPh>
    <rPh sb="40" eb="42">
      <t>セイカツ</t>
    </rPh>
    <rPh sb="42" eb="44">
      <t>ジッカン</t>
    </rPh>
    <rPh sb="44" eb="46">
      <t>ヒョウカ</t>
    </rPh>
    <rPh sb="47" eb="49">
      <t>ジュウシ</t>
    </rPh>
    <phoneticPr fontId="39"/>
  </si>
  <si>
    <t>市民の生活実感に施策の効果がすぐ反映されにくい性質があるため、客観指標総合評価を重視する。</t>
  </si>
  <si>
    <t>将来にわたり「市民の足」としての役割を果たしていくためには、事業の根幹である運賃収入の増収を中心とした持続可能な財政運営に努めることが必要であることから、客観指標を重視する。</t>
    <rPh sb="0" eb="2">
      <t>ショウライ</t>
    </rPh>
    <rPh sb="7" eb="9">
      <t>シミン</t>
    </rPh>
    <rPh sb="10" eb="11">
      <t>アシ</t>
    </rPh>
    <rPh sb="16" eb="18">
      <t>ヤクワリ</t>
    </rPh>
    <rPh sb="19" eb="20">
      <t>ハ</t>
    </rPh>
    <rPh sb="30" eb="32">
      <t>ジギョウ</t>
    </rPh>
    <rPh sb="33" eb="35">
      <t>コンカン</t>
    </rPh>
    <rPh sb="38" eb="40">
      <t>ウンチン</t>
    </rPh>
    <rPh sb="40" eb="42">
      <t>シュウニュウ</t>
    </rPh>
    <rPh sb="43" eb="45">
      <t>ゾウシュウ</t>
    </rPh>
    <rPh sb="46" eb="48">
      <t>チュウシン</t>
    </rPh>
    <rPh sb="51" eb="53">
      <t>ジゾク</t>
    </rPh>
    <rPh sb="53" eb="55">
      <t>カノウ</t>
    </rPh>
    <rPh sb="56" eb="58">
      <t>ザイセイ</t>
    </rPh>
    <rPh sb="58" eb="60">
      <t>ウンエイ</t>
    </rPh>
    <rPh sb="61" eb="62">
      <t>ツト</t>
    </rPh>
    <rPh sb="67" eb="69">
      <t>ヒツヨウ</t>
    </rPh>
    <rPh sb="77" eb="79">
      <t>キャッカン</t>
    </rPh>
    <rPh sb="79" eb="81">
      <t>シヒョウ</t>
    </rPh>
    <rPh sb="82" eb="84">
      <t>ジュウシ</t>
    </rPh>
    <phoneticPr fontId="39"/>
  </si>
  <si>
    <t>安心・安全な自転車の利用環境は、市民に実感されることが重要であるため、市民生活実感評価を重視する。</t>
    <rPh sb="0" eb="2">
      <t>アンシン</t>
    </rPh>
    <rPh sb="3" eb="5">
      <t>アンゼン</t>
    </rPh>
    <rPh sb="6" eb="9">
      <t>ジテンシャ</t>
    </rPh>
    <rPh sb="10" eb="12">
      <t>リヨウ</t>
    </rPh>
    <rPh sb="12" eb="14">
      <t>カンキョウ</t>
    </rPh>
    <phoneticPr fontId="39"/>
  </si>
  <si>
    <t>客観指標は、商業・業務施設の施設規模を表すものであり、にぎわいが集積してきていることを示す一つの指標でしかなく、空きテナントや集客力などについては評価に反映できていないため、より全般的な視点でにぎわいのあるまちづくりを評価できる市民生活実感調査の方が適している。</t>
  </si>
  <si>
    <t>施策の性質として、市民の生活実感に施策の効果がすぐには反映されにくいものであるため、客観指標を重視する。</t>
  </si>
  <si>
    <t>客観指標は地区計画等の締結数としており、少なくともこれらの地域では地域の個性を生かした魅力的なまちづくりが展開されていると判断されるが、全てのまちづくり活動を捕捉したものではないため、身近な地域が魅力的か否かを全般的に捉えられる市民生活実感調査を優先している。</t>
  </si>
  <si>
    <t>洛西及び向島ニュータウンに限った施策であり、ニュータウン外では市民実感は得られにくいと考えられるため、客観指標として活性化策の取組数を設定し、客観的に地域のまちづくりが進んでいるかどうかを評価することとする。</t>
    <rPh sb="0" eb="2">
      <t>ラクサイ</t>
    </rPh>
    <rPh sb="2" eb="3">
      <t>オヨ</t>
    </rPh>
    <rPh sb="4" eb="6">
      <t>ムカイジマ</t>
    </rPh>
    <rPh sb="13" eb="14">
      <t>カギ</t>
    </rPh>
    <rPh sb="16" eb="18">
      <t>シサク</t>
    </rPh>
    <rPh sb="31" eb="33">
      <t>シミン</t>
    </rPh>
    <rPh sb="33" eb="35">
      <t>ジッカン</t>
    </rPh>
    <rPh sb="36" eb="37">
      <t>エ</t>
    </rPh>
    <rPh sb="43" eb="44">
      <t>カンガ</t>
    </rPh>
    <rPh sb="51" eb="53">
      <t>キャッカン</t>
    </rPh>
    <rPh sb="53" eb="55">
      <t>シヒョウ</t>
    </rPh>
    <rPh sb="58" eb="61">
      <t>カッセイカ</t>
    </rPh>
    <rPh sb="61" eb="62">
      <t>サク</t>
    </rPh>
    <rPh sb="63" eb="65">
      <t>トリクミ</t>
    </rPh>
    <rPh sb="65" eb="66">
      <t>スウ</t>
    </rPh>
    <rPh sb="67" eb="69">
      <t>セッテイ</t>
    </rPh>
    <rPh sb="71" eb="74">
      <t>キャッカンテキ</t>
    </rPh>
    <rPh sb="75" eb="77">
      <t>チイキ</t>
    </rPh>
    <rPh sb="84" eb="85">
      <t>スス</t>
    </rPh>
    <rPh sb="94" eb="96">
      <t>ヒョウカ</t>
    </rPh>
    <phoneticPr fontId="39"/>
  </si>
  <si>
    <t>客観指標は地区計画等の締結数及び景観・まちづくりに関する相談件数としており、少なくともこれらの対象となる地域では地域の特性に応じた自主的なまちづくりのルール化が展開されていると判断されるが、全ての地域の自主的なまちづくり活動を捕捉したものではないため、全般的な状況が捉えられる市民生活実感調査を優先している。</t>
  </si>
  <si>
    <t>「四季を楽しめるまち」を実現するためには、森林景観づくりの取組が推進された結果、三山全体の「山並み」や「自然風景」がどのように変化し、評価されているのかを知ることが欠かせないため、市民の実感に重み付けを行った。</t>
  </si>
  <si>
    <t>景観上の規制や誘導など、本市の景観に関する取組を推進した結果、京都らしい町並み景観が守られていると市民が実感し、良好な景観の保全・創出につながっていると感じることが重要であることから、市民の実感に重み付けを行った。</t>
  </si>
  <si>
    <t>京都らしい景観を守るため、地域の景観を形成する重要な要素である京町家を指定制度も活用しながら保全していることを市民が実感し、景観の保全につながっていると感じることが重要であることから、市民の実感に重み付けを行った。</t>
  </si>
  <si>
    <t>町並みの美しさは実感されてこそ価値があるので、市民生活実感評価を重視する。</t>
  </si>
  <si>
    <t>地域の特性に応じた景観は、地域独自の景観に関する活動の中で徐々に形成されていくものであることから、客観指標を重視した。</t>
  </si>
  <si>
    <t>既存ストックの安全性の向上は、すぐには市民に実感されにくいので客観指標評価を重視する。</t>
  </si>
  <si>
    <t>細街路等の安全性確保の取組や防災まちづくりの推進は、すぐには市民に実感されにくいことから、客観指標評価を重視する。</t>
    <rPh sb="0" eb="3">
      <t>サイガイロ</t>
    </rPh>
    <rPh sb="3" eb="4">
      <t>ナド</t>
    </rPh>
    <rPh sb="5" eb="8">
      <t>アンゼンセイ</t>
    </rPh>
    <rPh sb="8" eb="10">
      <t>カクホ</t>
    </rPh>
    <rPh sb="11" eb="13">
      <t>トリクミ</t>
    </rPh>
    <rPh sb="14" eb="16">
      <t>ボウサイ</t>
    </rPh>
    <rPh sb="22" eb="24">
      <t>スイシン</t>
    </rPh>
    <phoneticPr fontId="39"/>
  </si>
  <si>
    <t>維持管理の最適化や、耐震化・防災機能の向上は、市民の実感に反映される要素が薄いことから、客観指標評価を重視する。</t>
    <rPh sb="0" eb="2">
      <t>イジ</t>
    </rPh>
    <rPh sb="2" eb="4">
      <t>カンリ</t>
    </rPh>
    <rPh sb="5" eb="8">
      <t>サイテキカ</t>
    </rPh>
    <rPh sb="10" eb="13">
      <t>タイシンカ</t>
    </rPh>
    <rPh sb="14" eb="16">
      <t>ボウサイ</t>
    </rPh>
    <rPh sb="16" eb="18">
      <t>キノウ</t>
    </rPh>
    <rPh sb="19" eb="21">
      <t>コウジョウ</t>
    </rPh>
    <phoneticPr fontId="39"/>
  </si>
  <si>
    <t>客観指標は、市営住宅団地における計画的な再生に向けた取組の進ちょくを端的に示すものであるため。</t>
    <rPh sb="0" eb="4">
      <t>キャッカンシヒョウ</t>
    </rPh>
    <rPh sb="6" eb="10">
      <t>シエイジュウタク</t>
    </rPh>
    <rPh sb="10" eb="12">
      <t>ダンチ</t>
    </rPh>
    <rPh sb="16" eb="19">
      <t>ケイカクテキ</t>
    </rPh>
    <rPh sb="20" eb="22">
      <t>サイセイ</t>
    </rPh>
    <rPh sb="23" eb="24">
      <t>ム</t>
    </rPh>
    <rPh sb="26" eb="28">
      <t>トリクミ</t>
    </rPh>
    <rPh sb="29" eb="30">
      <t>シン</t>
    </rPh>
    <rPh sb="34" eb="36">
      <t>タンテキ</t>
    </rPh>
    <rPh sb="37" eb="38">
      <t>シメ</t>
    </rPh>
    <phoneticPr fontId="39"/>
  </si>
  <si>
    <t>この施策には、整備後でなければ、市民に成果が実感されにくい道路整備や、より大きな地震に耐え得るよう実施する橋りょう補強等が含まれるため、客観指標評価を重視する。</t>
    <rPh sb="7" eb="9">
      <t>セイビ</t>
    </rPh>
    <rPh sb="9" eb="10">
      <t>ゴ</t>
    </rPh>
    <rPh sb="29" eb="31">
      <t>ドウロ</t>
    </rPh>
    <rPh sb="31" eb="33">
      <t>セイビ</t>
    </rPh>
    <rPh sb="37" eb="38">
      <t>オオ</t>
    </rPh>
    <rPh sb="40" eb="42">
      <t>ジシン</t>
    </rPh>
    <rPh sb="43" eb="44">
      <t>タ</t>
    </rPh>
    <rPh sb="45" eb="46">
      <t>ウ</t>
    </rPh>
    <rPh sb="49" eb="51">
      <t>ジッシ</t>
    </rPh>
    <rPh sb="53" eb="54">
      <t>ハシ</t>
    </rPh>
    <rPh sb="57" eb="59">
      <t>ホキョウ</t>
    </rPh>
    <rPh sb="59" eb="60">
      <t>トウ</t>
    </rPh>
    <rPh sb="61" eb="62">
      <t>フク</t>
    </rPh>
    <phoneticPr fontId="39"/>
  </si>
  <si>
    <t>公園整備や緑の創出の進捗を図るためには、客観的数値で判断できる客観指標評価を重視する。</t>
    <rPh sb="0" eb="2">
      <t>コウエン</t>
    </rPh>
    <rPh sb="2" eb="4">
      <t>セイビ</t>
    </rPh>
    <rPh sb="5" eb="6">
      <t>ミドリ</t>
    </rPh>
    <rPh sb="7" eb="9">
      <t>ソウシュツ</t>
    </rPh>
    <rPh sb="10" eb="12">
      <t>シンチョク</t>
    </rPh>
    <rPh sb="13" eb="14">
      <t>ハカ</t>
    </rPh>
    <phoneticPr fontId="39"/>
  </si>
  <si>
    <t>都市基盤を整備することが重要であるため、客観指標評価を重視する。</t>
  </si>
  <si>
    <t>この施策には、普段は目に見えない橋りょうの下部を中心に行われる老朽化修繕等が含まれ、市民に成果が実感されにくいため、客観指標評価を重視する。</t>
    <rPh sb="2" eb="3">
      <t>セ</t>
    </rPh>
    <rPh sb="3" eb="4">
      <t>サク</t>
    </rPh>
    <rPh sb="7" eb="9">
      <t>フダン</t>
    </rPh>
    <rPh sb="10" eb="11">
      <t>メ</t>
    </rPh>
    <rPh sb="12" eb="13">
      <t>ミ</t>
    </rPh>
    <rPh sb="16" eb="17">
      <t>ハシ</t>
    </rPh>
    <rPh sb="21" eb="23">
      <t>カブ</t>
    </rPh>
    <rPh sb="24" eb="26">
      <t>チュウシン</t>
    </rPh>
    <rPh sb="27" eb="28">
      <t>オコナ</t>
    </rPh>
    <rPh sb="31" eb="34">
      <t>ロウキュウカ</t>
    </rPh>
    <rPh sb="34" eb="36">
      <t>シュウゼン</t>
    </rPh>
    <rPh sb="36" eb="37">
      <t>トウ</t>
    </rPh>
    <rPh sb="38" eb="39">
      <t>フク</t>
    </rPh>
    <rPh sb="42" eb="44">
      <t>シミン</t>
    </rPh>
    <rPh sb="45" eb="47">
      <t>セイカ</t>
    </rPh>
    <rPh sb="48" eb="50">
      <t>ジッカン</t>
    </rPh>
    <phoneticPr fontId="39"/>
  </si>
  <si>
    <t>消防・救急施策については、市民にとって平常時には実感を得にくいものであることから、客観指標を重視する。</t>
    <rPh sb="3" eb="5">
      <t>キュウキュウ</t>
    </rPh>
    <phoneticPr fontId="39"/>
  </si>
  <si>
    <t>河川管理施設の計画的で持続可能な維持管理を進めており、たとえ実際に洪水が起きず、市民が浸水被害の発生を実感しなくとも、行政の責任において遂行すべき取組であるため、客観指標評価を重視する。</t>
    <rPh sb="0" eb="2">
      <t>カセン</t>
    </rPh>
    <rPh sb="2" eb="4">
      <t>カンリ</t>
    </rPh>
    <rPh sb="4" eb="6">
      <t>シセツ</t>
    </rPh>
    <phoneticPr fontId="39"/>
  </si>
  <si>
    <t>治水対策は、概ね10年に1回の確率で起こりうる洪水に対応することを目標としており、たとえ実際に洪水が起きず、市民が浸水被害の発生を実感しなくとも、行政の責任において遂行すべき取組であるため、客観指標評価を重視する。</t>
  </si>
  <si>
    <t>当該施策は、水に関する市民意識の高いまちを目指すものであるため、市民生活実感評価を重視する。</t>
  </si>
  <si>
    <t>お客さまサービスの一層の推進に取り組むものであり、市民の実感を重視する。</t>
  </si>
  <si>
    <t>本施策は、上下水道事業の財政の健全化・経営基盤の強化を目指すものであり、経営指標の数値の動向が重要となるため</t>
  </si>
  <si>
    <t>市民の皆様や事業者の方々により展開されるエコドライブや環境に配慮した活動は、行政の取組だけでなく各々の意識啓発が大切であることから、市民の実感に重みを置く。</t>
    <rPh sb="30" eb="32">
      <t>ハイリョ</t>
    </rPh>
    <rPh sb="66" eb="68">
      <t>シミン</t>
    </rPh>
    <rPh sb="69" eb="71">
      <t>ジッカン</t>
    </rPh>
    <rPh sb="72" eb="73">
      <t>オモ</t>
    </rPh>
    <rPh sb="75" eb="76">
      <t>オ</t>
    </rPh>
    <phoneticPr fontId="39"/>
  </si>
  <si>
    <t>生物多様性保全のためには、様々な主体が「自分ごと」として「行動」するこが重要であり、「行動」の指標となる客観指標に重みを置く。</t>
    <rPh sb="0" eb="2">
      <t>セイブツ</t>
    </rPh>
    <rPh sb="2" eb="5">
      <t>タヨウセイ</t>
    </rPh>
    <rPh sb="5" eb="7">
      <t>ホゼン</t>
    </rPh>
    <rPh sb="13" eb="15">
      <t>サマザマ</t>
    </rPh>
    <rPh sb="16" eb="18">
      <t>シュタイ</t>
    </rPh>
    <rPh sb="20" eb="22">
      <t>ジブン</t>
    </rPh>
    <rPh sb="29" eb="31">
      <t>コウドウ</t>
    </rPh>
    <rPh sb="36" eb="38">
      <t>ジュウヨウ</t>
    </rPh>
    <rPh sb="43" eb="45">
      <t>コウドウ</t>
    </rPh>
    <rPh sb="47" eb="49">
      <t>シヒョウ</t>
    </rPh>
    <rPh sb="52" eb="54">
      <t>キャッカン</t>
    </rPh>
    <rPh sb="54" eb="56">
      <t>シヒョウ</t>
    </rPh>
    <rPh sb="57" eb="58">
      <t>オモ</t>
    </rPh>
    <rPh sb="60" eb="61">
      <t>オ</t>
    </rPh>
    <phoneticPr fontId="39"/>
  </si>
  <si>
    <t>ごみの発生抑制や再利用、資源物の回収及びエネルギー回収等、すぐには市民の実感につながりにくい部分が多いため、客観指標に重みを置く。</t>
    <rPh sb="54" eb="56">
      <t>キャッカン</t>
    </rPh>
    <rPh sb="56" eb="58">
      <t>シヒョウ</t>
    </rPh>
    <rPh sb="59" eb="60">
      <t>オモ</t>
    </rPh>
    <rPh sb="62" eb="63">
      <t>オ</t>
    </rPh>
    <phoneticPr fontId="39"/>
  </si>
  <si>
    <t>担い手育成に向け、環境教育・学習の機会の充実を図り、環境に配慮したくらしが根付くことを目的とした、中長期的な取組であり、その成果は市民にすぐには実感されにくいことから、客観指標に重みを置く。</t>
    <rPh sb="0" eb="1">
      <t>ニナ</t>
    </rPh>
    <rPh sb="2" eb="3">
      <t>テ</t>
    </rPh>
    <rPh sb="3" eb="5">
      <t>イクセイ</t>
    </rPh>
    <rPh sb="6" eb="7">
      <t>ム</t>
    </rPh>
    <rPh sb="9" eb="11">
      <t>カンキョウ</t>
    </rPh>
    <rPh sb="11" eb="13">
      <t>キョウイク</t>
    </rPh>
    <rPh sb="14" eb="16">
      <t>ガクシュウ</t>
    </rPh>
    <rPh sb="17" eb="19">
      <t>キカイ</t>
    </rPh>
    <rPh sb="20" eb="22">
      <t>ジュウジツ</t>
    </rPh>
    <rPh sb="23" eb="24">
      <t>ハカ</t>
    </rPh>
    <rPh sb="26" eb="28">
      <t>カンキョウ</t>
    </rPh>
    <rPh sb="29" eb="31">
      <t>ハイリョ</t>
    </rPh>
    <rPh sb="37" eb="39">
      <t>ネヅ</t>
    </rPh>
    <rPh sb="43" eb="45">
      <t>モクテキ</t>
    </rPh>
    <rPh sb="49" eb="53">
      <t>チュウチョウキテキ</t>
    </rPh>
    <rPh sb="54" eb="56">
      <t>トリクミ</t>
    </rPh>
    <rPh sb="62" eb="64">
      <t>セイカ</t>
    </rPh>
    <rPh sb="65" eb="67">
      <t>シミン</t>
    </rPh>
    <rPh sb="72" eb="74">
      <t>ジッカン</t>
    </rPh>
    <rPh sb="84" eb="86">
      <t>キャッカン</t>
    </rPh>
    <rPh sb="86" eb="88">
      <t>シヒョウ</t>
    </rPh>
    <rPh sb="89" eb="90">
      <t>オモ</t>
    </rPh>
    <rPh sb="92" eb="93">
      <t>オ</t>
    </rPh>
    <phoneticPr fontId="39"/>
  </si>
  <si>
    <t>市民の実感が向上して初めて施策目的が達成できる分野であり、評価指標としては、市民生活実感調査の方が客観指標より適しているため。</t>
  </si>
  <si>
    <t>市民の実感は、国や府の施策を含めた雇用労働関係行政全般の影響を受けるものであるが、本施策はその一部である勤労者福祉施策であることから、客観指標総合評価を重視することとする。</t>
  </si>
  <si>
    <t>施策の直接的な対象者は配偶者等からの暴力を受けた者に限られ、市民の生活実態に施策の効果が直接反映されにくい性質であるため、客観指標総合評価を重視する。</t>
  </si>
  <si>
    <t>ワーク・ライフ・バランスの内容は個人のライフスタイル、価値観によって異なるため、市民がどのように感じているのかがわかる市民生活実感調査の結果を重視する。</t>
  </si>
  <si>
    <t>地域コミュニティは共同体意識を基礎とするため、「市民の実感」に重みを置く。</t>
  </si>
  <si>
    <t>地域コミュニティは共同体意識を基礎とすることから、その活性化状況も実感されることに意義があるため。</t>
  </si>
  <si>
    <t>地域コミュニティは共同体意識を基礎とすることから、その協力体制も実感されることに意義があるため、市民の実感に重みを置く。</t>
  </si>
  <si>
    <t>「交通事故の死者数」などの客観指標の数値よりも、市民が安全を実感した「体感治安」の向上の方がより安全対策の効果の現れと言えることから、市民の実感に重みを置くこととする。</t>
  </si>
  <si>
    <t>消費者の自立が当該施策における高次の目標であり、消費者である市民の自立意識の広がりが重要であるため、市民の実感を重視する。</t>
  </si>
  <si>
    <t>文化に触れる機会や他者との共生が身近に感じられることが重要であるため、市民の実感を重視する。　</t>
    <rPh sb="0" eb="2">
      <t>ブンカ</t>
    </rPh>
    <rPh sb="3" eb="4">
      <t>フ</t>
    </rPh>
    <rPh sb="6" eb="8">
      <t>キカイ</t>
    </rPh>
    <rPh sb="9" eb="11">
      <t>タシャ</t>
    </rPh>
    <rPh sb="13" eb="15">
      <t>キョウセイ</t>
    </rPh>
    <rPh sb="16" eb="18">
      <t>ミジカ</t>
    </rPh>
    <rPh sb="19" eb="20">
      <t>カン</t>
    </rPh>
    <rPh sb="27" eb="29">
      <t>ジュウヨウ</t>
    </rPh>
    <phoneticPr fontId="39"/>
  </si>
  <si>
    <t>文化を基軸とした社会的・経済的価値観の発信や、京都・日本文化の発信は市民に実感されにくいものなので、客観指標を重視する。</t>
    <rPh sb="0" eb="2">
      <t>ブンカ</t>
    </rPh>
    <rPh sb="3" eb="5">
      <t>キジク</t>
    </rPh>
    <rPh sb="8" eb="11">
      <t>シャカイテキ</t>
    </rPh>
    <rPh sb="12" eb="15">
      <t>ケイザイテキ</t>
    </rPh>
    <rPh sb="15" eb="18">
      <t>カチカン</t>
    </rPh>
    <rPh sb="19" eb="21">
      <t>ハッシン</t>
    </rPh>
    <rPh sb="23" eb="25">
      <t>キョウト</t>
    </rPh>
    <rPh sb="26" eb="28">
      <t>ニホン</t>
    </rPh>
    <rPh sb="28" eb="30">
      <t>ブンカ</t>
    </rPh>
    <rPh sb="31" eb="33">
      <t>ハッシン</t>
    </rPh>
    <rPh sb="34" eb="36">
      <t>シミン</t>
    </rPh>
    <rPh sb="37" eb="39">
      <t>ジッカン</t>
    </rPh>
    <rPh sb="50" eb="52">
      <t>キャッカン</t>
    </rPh>
    <rPh sb="52" eb="54">
      <t>シヒョウ</t>
    </rPh>
    <rPh sb="55" eb="57">
      <t>ジュウシ</t>
    </rPh>
    <phoneticPr fontId="39"/>
  </si>
  <si>
    <t>文化財の適切な保護を実施することが肝要であるため、客観指標を重視する。</t>
  </si>
  <si>
    <t>文化芸術活動を継続・発展させていくためのしくみの構築を重視しており、市民に実感されにくいため、客観指標を重視する。</t>
    <rPh sb="0" eb="2">
      <t>ブンカ</t>
    </rPh>
    <rPh sb="2" eb="4">
      <t>ゲイジュツ</t>
    </rPh>
    <rPh sb="4" eb="6">
      <t>カツドウ</t>
    </rPh>
    <rPh sb="7" eb="9">
      <t>ケイゾク</t>
    </rPh>
    <rPh sb="10" eb="12">
      <t>ハッテン</t>
    </rPh>
    <rPh sb="24" eb="26">
      <t>コウチク</t>
    </rPh>
    <rPh sb="27" eb="29">
      <t>ジュウシ</t>
    </rPh>
    <rPh sb="34" eb="36">
      <t>シミン</t>
    </rPh>
    <rPh sb="37" eb="39">
      <t>ジッカン</t>
    </rPh>
    <rPh sb="47" eb="49">
      <t>キャッカン</t>
    </rPh>
    <rPh sb="49" eb="51">
      <t>シヒョウ</t>
    </rPh>
    <rPh sb="52" eb="54">
      <t>ジュウシ</t>
    </rPh>
    <phoneticPr fontId="39"/>
  </si>
  <si>
    <t>市民みずから健康のためにスポーツを「楽しむ」ことが施策の目的であるため、市民の実感を重視する。</t>
    <rPh sb="6" eb="8">
      <t>ケンコウ</t>
    </rPh>
    <phoneticPr fontId="39"/>
  </si>
  <si>
    <t>スポーツ活動の支え合い・共生社会の実現が身近に感じられることが重要であるため、市民の実感を重視する。　</t>
    <rPh sb="12" eb="14">
      <t>キョウセイ</t>
    </rPh>
    <rPh sb="14" eb="16">
      <t>シャカイ</t>
    </rPh>
    <rPh sb="17" eb="19">
      <t>ジツゲン</t>
    </rPh>
    <phoneticPr fontId="39"/>
  </si>
  <si>
    <t>市民がスポーツによるまちの魅力向上を実感することが重要であるため、市民の実感を重視する。</t>
    <rPh sb="13" eb="15">
      <t>ミリョク</t>
    </rPh>
    <rPh sb="15" eb="17">
      <t>コウジョウ</t>
    </rPh>
    <rPh sb="18" eb="20">
      <t>ジッカン</t>
    </rPh>
    <rPh sb="25" eb="27">
      <t>ジュウヨウ</t>
    </rPh>
    <phoneticPr fontId="39"/>
  </si>
  <si>
    <t>当該施策においては、企業ニーズに即した支援が重要であるため、企業課題の解決状況に係る客観指標を重視する。</t>
  </si>
  <si>
    <t>当該施策においては、産学公の連携でものづくりの付加価値を高めることが重要であるため、市民の実感以上に客観指標を重視する。</t>
  </si>
  <si>
    <t>本施策は、京都の強みを生かした事業環境の整備を目的としているため、市内企業への貢献度合いや雇用者の増加を重視して評価する方が妥当であると考えられるため客観指標を重視する。</t>
  </si>
  <si>
    <t>観光客だけでなく市民にとっても満足度の高い観光振興を図ることを目的としており、市民生活実感評価を重視して評価することが妥当であると考えるため。</t>
    <rPh sb="0" eb="3">
      <t>カンコウキャク</t>
    </rPh>
    <rPh sb="8" eb="10">
      <t>シミン</t>
    </rPh>
    <rPh sb="15" eb="18">
      <t>マンゾクド</t>
    </rPh>
    <rPh sb="19" eb="20">
      <t>タカ</t>
    </rPh>
    <rPh sb="21" eb="23">
      <t>カンコウ</t>
    </rPh>
    <rPh sb="23" eb="25">
      <t>シンコウ</t>
    </rPh>
    <rPh sb="26" eb="27">
      <t>ハカ</t>
    </rPh>
    <rPh sb="31" eb="33">
      <t>モクテキ</t>
    </rPh>
    <rPh sb="39" eb="41">
      <t>シミン</t>
    </rPh>
    <rPh sb="41" eb="43">
      <t>セイカツ</t>
    </rPh>
    <rPh sb="43" eb="45">
      <t>ジッカン</t>
    </rPh>
    <rPh sb="45" eb="47">
      <t>ヒョウカ</t>
    </rPh>
    <rPh sb="48" eb="50">
      <t>ジュウシ</t>
    </rPh>
    <rPh sb="52" eb="54">
      <t>ヒョウカ</t>
    </rPh>
    <rPh sb="59" eb="61">
      <t>ダトウ</t>
    </rPh>
    <rPh sb="65" eb="66">
      <t>カンガ</t>
    </rPh>
    <phoneticPr fontId="39"/>
  </si>
  <si>
    <t>学生や市民が京都で学び住み続けたくなることを目指す施策であるため、市民の実感を重視する。</t>
  </si>
  <si>
    <t>大学の国際化については、市民に成果が実感されることが重要であるため、市民生活実感評価を重視する。</t>
  </si>
  <si>
    <t>学生のパワーやまちの活気は実感されてこそ価値があるため、市民の実感を重視する。</t>
  </si>
  <si>
    <t>学生の進路・社会進出の支援の取組は、市民に実感されにくいものであるため、客観指標を重視する。</t>
    <rPh sb="0" eb="2">
      <t>ガクセイ</t>
    </rPh>
    <rPh sb="3" eb="5">
      <t>シンロ</t>
    </rPh>
    <rPh sb="6" eb="8">
      <t>シャカイ</t>
    </rPh>
    <rPh sb="8" eb="10">
      <t>シンシュツ</t>
    </rPh>
    <rPh sb="11" eb="13">
      <t>シエン</t>
    </rPh>
    <rPh sb="14" eb="16">
      <t>トリクミ</t>
    </rPh>
    <rPh sb="18" eb="20">
      <t>シミン</t>
    </rPh>
    <rPh sb="21" eb="23">
      <t>ジッカン</t>
    </rPh>
    <rPh sb="36" eb="38">
      <t>キャッカン</t>
    </rPh>
    <rPh sb="38" eb="40">
      <t>シヒョウ</t>
    </rPh>
    <rPh sb="41" eb="43">
      <t>ジュウシ</t>
    </rPh>
    <phoneticPr fontId="39"/>
  </si>
  <si>
    <t>本施策は、大学が学外に出て、産業界や地域などと連携して活動を行うことにより、市民生活実感の向上に寄与するとともに、大学教育の充実を図ることを目的としているため、市民生活実感評価を重視する。</t>
  </si>
  <si>
    <t>大学や学生の取組を市民に広くＰＲすることを目的としているため、市民生活実感評価を重視する。</t>
    <rPh sb="0" eb="2">
      <t>ダイガク</t>
    </rPh>
    <rPh sb="3" eb="5">
      <t>ガクセイ</t>
    </rPh>
    <rPh sb="6" eb="8">
      <t>トリクミ</t>
    </rPh>
    <rPh sb="9" eb="11">
      <t>シミン</t>
    </rPh>
    <rPh sb="12" eb="13">
      <t>ヒロ</t>
    </rPh>
    <rPh sb="21" eb="23">
      <t>モクテキ</t>
    </rPh>
    <rPh sb="31" eb="33">
      <t>シミン</t>
    </rPh>
    <rPh sb="33" eb="35">
      <t>セイカツ</t>
    </rPh>
    <rPh sb="35" eb="37">
      <t>ジッカン</t>
    </rPh>
    <rPh sb="37" eb="39">
      <t>ヒョウカ</t>
    </rPh>
    <rPh sb="40" eb="42">
      <t>ジュウシ</t>
    </rPh>
    <phoneticPr fontId="39"/>
  </si>
  <si>
    <t>世界への京都の魅力発信に対する評価は、市民の意識が重視されるべきであると考えるため、市民の実感を重視する。</t>
  </si>
  <si>
    <t>国際交流・国際協力はイベントや各種取組等、市民の目にふれ実際に体験するなどして認識されることが多いため、市民の実感を重視する。</t>
    <rPh sb="5" eb="7">
      <t>コクサイ</t>
    </rPh>
    <rPh sb="15" eb="17">
      <t>カクシュ</t>
    </rPh>
    <rPh sb="17" eb="19">
      <t>トリクミ</t>
    </rPh>
    <rPh sb="19" eb="20">
      <t>トウ</t>
    </rPh>
    <rPh sb="21" eb="23">
      <t>シミン</t>
    </rPh>
    <rPh sb="24" eb="25">
      <t>メ</t>
    </rPh>
    <rPh sb="28" eb="30">
      <t>ジッサイ</t>
    </rPh>
    <rPh sb="31" eb="33">
      <t>タイケン</t>
    </rPh>
    <rPh sb="39" eb="41">
      <t>ニンシキ</t>
    </rPh>
    <rPh sb="47" eb="48">
      <t>オオ</t>
    </rPh>
    <rPh sb="52" eb="54">
      <t>シミン</t>
    </rPh>
    <rPh sb="55" eb="57">
      <t>ジッカン</t>
    </rPh>
    <rPh sb="58" eb="60">
      <t>ジュウシ</t>
    </rPh>
    <phoneticPr fontId="39"/>
  </si>
  <si>
    <t>多文化共生に対する評価は、市民の理解を得ているかが重視されるべきであると考えるため、市民の実感を重視する。</t>
  </si>
  <si>
    <t>対象者が子育て世帯という限られた施策であり、市民の生活実感に施策の効果が反映されにくいと考えられるため、客観指標を重視する。</t>
  </si>
  <si>
    <t>とくに支援を必要とする子ども・若者とその家庭という限られた施策であり、市民の生活実感に施策の効果が反映されにくいと考えられるため、客観指標を重視する。</t>
    <rPh sb="3" eb="5">
      <t>シエン</t>
    </rPh>
    <rPh sb="6" eb="8">
      <t>ヒツヨウ</t>
    </rPh>
    <rPh sb="11" eb="12">
      <t>コ</t>
    </rPh>
    <rPh sb="15" eb="17">
      <t>ワカモノ</t>
    </rPh>
    <rPh sb="20" eb="22">
      <t>カテイ</t>
    </rPh>
    <phoneticPr fontId="39"/>
  </si>
  <si>
    <t>京都ならではのはぐくみ文化がどれほど市民に浸透しているかが重要であるため、市民の実感を重視する。</t>
    <rPh sb="0" eb="2">
      <t>キョウト</t>
    </rPh>
    <rPh sb="11" eb="13">
      <t>ブンカ</t>
    </rPh>
    <rPh sb="18" eb="20">
      <t>シミン</t>
    </rPh>
    <rPh sb="21" eb="23">
      <t>シントウ</t>
    </rPh>
    <rPh sb="29" eb="31">
      <t>ジュウヨウ</t>
    </rPh>
    <rPh sb="37" eb="39">
      <t>シミン</t>
    </rPh>
    <rPh sb="40" eb="42">
      <t>ジッカン</t>
    </rPh>
    <rPh sb="43" eb="45">
      <t>ジュウシ</t>
    </rPh>
    <phoneticPr fontId="39"/>
  </si>
  <si>
    <t>障害のあるひとに対する日常生活やコミュニケーションの支援などの取組は、対象が限られた施策であり、市民の生活実感に施策の効果が反映されにくいと考えられるため、客観指標を重視する。</t>
  </si>
  <si>
    <t>障害のあるひとの自立した地域生活移行を促進するという、対象が限られた施策であり、市民の生活実感に施策の効果が反映されにくいと考えられるため、客観指標を重視する。</t>
  </si>
  <si>
    <t>障害のあるひとの社会参加や就労支援という対象者が限られた施策であり、市民の生活実感に施策の効果が反映されにくいと考えられるため、客観指標を重視する。</t>
    <rPh sb="8" eb="10">
      <t>シャカイ</t>
    </rPh>
    <rPh sb="10" eb="12">
      <t>サンカ</t>
    </rPh>
    <phoneticPr fontId="39"/>
  </si>
  <si>
    <t>ユニバーサルデザインの視点に基づく社会環境を整備することにより、全ての市民が生活しやすくなることが重要であり、その度合いを図る市民生活実感調査の方に重みを置く。</t>
  </si>
  <si>
    <t>広く一般の市民の方に地域のボランティア活動に関心を持っていただくなど、地域における多様な主体の協働が重要であることから、市民生活実感調査を重視する。</t>
    <rPh sb="35" eb="37">
      <t>チイキ</t>
    </rPh>
    <rPh sb="41" eb="43">
      <t>タヨウ</t>
    </rPh>
    <rPh sb="44" eb="46">
      <t>シュタイ</t>
    </rPh>
    <rPh sb="47" eb="49">
      <t>キョウドウ</t>
    </rPh>
    <rPh sb="50" eb="52">
      <t>ジュウヨウ</t>
    </rPh>
    <phoneticPr fontId="39"/>
  </si>
  <si>
    <t>対象者が生活保護受給者及び生活困窮者という限られた政策であり、市民全体の生活実感には政策の効果が反映されにくいと考えられるため、客観指標評価を重視する。</t>
    <rPh sb="11" eb="12">
      <t>オヨ</t>
    </rPh>
    <phoneticPr fontId="39"/>
  </si>
  <si>
    <t>健康づくりの推進に当たっては、市民一人一人の意識を高める必要があるため、市民生活実感評価を重視する。</t>
    <rPh sb="0" eb="2">
      <t>ケンコウ</t>
    </rPh>
    <rPh sb="6" eb="8">
      <t>スイシン</t>
    </rPh>
    <rPh sb="9" eb="10">
      <t>ア</t>
    </rPh>
    <rPh sb="15" eb="17">
      <t>シミン</t>
    </rPh>
    <rPh sb="17" eb="19">
      <t>ヒトリ</t>
    </rPh>
    <rPh sb="19" eb="21">
      <t>ヒトリ</t>
    </rPh>
    <rPh sb="22" eb="24">
      <t>イシキ</t>
    </rPh>
    <rPh sb="25" eb="26">
      <t>タカ</t>
    </rPh>
    <rPh sb="28" eb="30">
      <t>ヒツヨウ</t>
    </rPh>
    <rPh sb="36" eb="38">
      <t>シミン</t>
    </rPh>
    <rPh sb="38" eb="40">
      <t>セイカツ</t>
    </rPh>
    <rPh sb="40" eb="42">
      <t>ジッカン</t>
    </rPh>
    <rPh sb="42" eb="44">
      <t>ヒョウカ</t>
    </rPh>
    <rPh sb="45" eb="47">
      <t>ジュウシ</t>
    </rPh>
    <phoneticPr fontId="39"/>
  </si>
  <si>
    <t>この施策は、対象となる市民が高齢者に限定されているため、効果が市民の生活実感に反映されにくいことから、客観指標総合評価を重視する。</t>
  </si>
  <si>
    <t>この施策は、対象となる市民が高齢者や介護職員等に限定されているため、効果が市民の生活実感に反映されにくいことから、客観指標総合評価を重視する。</t>
    <rPh sb="18" eb="20">
      <t>カイゴ</t>
    </rPh>
    <rPh sb="20" eb="22">
      <t>ショクイン</t>
    </rPh>
    <rPh sb="22" eb="23">
      <t>ナド</t>
    </rPh>
    <phoneticPr fontId="39"/>
  </si>
  <si>
    <t>保健医療サービスは市民の日常生活に密着したものであり、市民において充実度を実感しやすいことを踏まえ、市民生活実感評価を重視する。</t>
  </si>
  <si>
    <t>健康危機に対する安全・安心の確保は、市民生活に密接に関わる施策であることから、市民生活実感評価を重視する。</t>
    <rPh sb="45" eb="47">
      <t>ヒョウカ</t>
    </rPh>
    <phoneticPr fontId="39"/>
  </si>
  <si>
    <t>食品に対する安心感や衛生的な生活環境については、全ての市民の生活に密接に関わる施策であるため、市民生活実感評価を重視する。</t>
  </si>
  <si>
    <t>人と動物との共生社会の推進については、市民生活に密接に関わる施策であることから、市民生活実感評価を重視する。</t>
    <rPh sb="0" eb="1">
      <t>ヒト</t>
    </rPh>
    <rPh sb="2" eb="4">
      <t>ドウブツ</t>
    </rPh>
    <rPh sb="6" eb="8">
      <t>キョウセイ</t>
    </rPh>
    <rPh sb="8" eb="10">
      <t>シャカイ</t>
    </rPh>
    <rPh sb="11" eb="13">
      <t>スイシン</t>
    </rPh>
    <rPh sb="19" eb="21">
      <t>シミン</t>
    </rPh>
    <rPh sb="21" eb="23">
      <t>セイカツ</t>
    </rPh>
    <rPh sb="24" eb="26">
      <t>ミッセツ</t>
    </rPh>
    <rPh sb="27" eb="28">
      <t>カカ</t>
    </rPh>
    <rPh sb="30" eb="32">
      <t>セサク</t>
    </rPh>
    <rPh sb="40" eb="42">
      <t>シミン</t>
    </rPh>
    <rPh sb="42" eb="44">
      <t>セイカツ</t>
    </rPh>
    <rPh sb="44" eb="46">
      <t>ジッカン</t>
    </rPh>
    <rPh sb="46" eb="48">
      <t>ヒョウカ</t>
    </rPh>
    <rPh sb="49" eb="51">
      <t>ジュウシ</t>
    </rPh>
    <phoneticPr fontId="39"/>
  </si>
  <si>
    <t>本施策に係る事業については、効果がすぐには市民生活に反映されにくいため、客観指標を重視する。</t>
  </si>
  <si>
    <t>本施策の対象が京都市立学校に在籍する幼児・児童・生徒に限定されており、保護者の方等を除き、多くの市民にはその効果が実感されにくいものであるため、客観指標を重視する。</t>
    <rPh sb="35" eb="38">
      <t>ホゴシャ</t>
    </rPh>
    <rPh sb="39" eb="40">
      <t>カタ</t>
    </rPh>
    <rPh sb="40" eb="41">
      <t>トウ</t>
    </rPh>
    <rPh sb="42" eb="43">
      <t>ノゾ</t>
    </rPh>
    <phoneticPr fontId="39"/>
  </si>
  <si>
    <t>本施策の対象が教職員に限定されており、多くの市民にはその効果が実感されにくいものであるため、客観指標を重視する。</t>
    <rPh sb="0" eb="1">
      <t>ホン</t>
    </rPh>
    <rPh sb="1" eb="2">
      <t>セ</t>
    </rPh>
    <rPh sb="2" eb="3">
      <t>サク</t>
    </rPh>
    <rPh sb="4" eb="6">
      <t>タイショウ</t>
    </rPh>
    <rPh sb="7" eb="10">
      <t>キョウショクイン</t>
    </rPh>
    <rPh sb="11" eb="13">
      <t>ゲンテイ</t>
    </rPh>
    <rPh sb="19" eb="20">
      <t>オオ</t>
    </rPh>
    <rPh sb="22" eb="24">
      <t>シミン</t>
    </rPh>
    <rPh sb="28" eb="30">
      <t>コウカ</t>
    </rPh>
    <rPh sb="31" eb="33">
      <t>ジッカン</t>
    </rPh>
    <rPh sb="46" eb="48">
      <t>キャッカン</t>
    </rPh>
    <rPh sb="48" eb="50">
      <t>シヒョウ</t>
    </rPh>
    <rPh sb="51" eb="53">
      <t>ジュウシ</t>
    </rPh>
    <phoneticPr fontId="39"/>
  </si>
  <si>
    <t>市立学校施設整備や学習環境整備等、対象が限られた施策であり、市民の生活実感に施策の効果がすぐには反映されにくい性質があるため客観指標を重視する。</t>
    <rPh sb="9" eb="11">
      <t>ガクシュウ</t>
    </rPh>
    <rPh sb="11" eb="13">
      <t>カンキョウ</t>
    </rPh>
    <rPh sb="13" eb="15">
      <t>セイビ</t>
    </rPh>
    <rPh sb="15" eb="16">
      <t>トウ</t>
    </rPh>
    <phoneticPr fontId="39"/>
  </si>
  <si>
    <t>多彩な市民のニーズに応えられているかは、客観指標よりも実際に利用されている市民の実感に重みを付ける方が適切であるため市民実感評価を重視する。</t>
    <rPh sb="58" eb="60">
      <t>シミン</t>
    </rPh>
    <rPh sb="60" eb="62">
      <t>ジッカン</t>
    </rPh>
    <rPh sb="62" eb="64">
      <t>ヒョウカ</t>
    </rPh>
    <rPh sb="65" eb="67">
      <t>ジュウシ</t>
    </rPh>
    <phoneticPr fontId="39"/>
  </si>
  <si>
    <t>市民一人一人の学びが、それぞれの仕事や社会活動に生かされる機会そのものが少ないことや、実際には何らかの形で学びと仕事や社会活動が繋がっていても生活実感に反映されにくいため、客観指標を重視する。</t>
    <rPh sb="71" eb="73">
      <t>セイカツ</t>
    </rPh>
    <rPh sb="73" eb="75">
      <t>ジッカン</t>
    </rPh>
    <rPh sb="76" eb="78">
      <t>ハンエイ</t>
    </rPh>
    <rPh sb="86" eb="88">
      <t>キャッカン</t>
    </rPh>
    <phoneticPr fontId="39"/>
  </si>
  <si>
    <t>危機管理体制については、その状況が市民に実感されにくいものであるため、客観指標を重視する。</t>
    <rPh sb="0" eb="2">
      <t>キキ</t>
    </rPh>
    <rPh sb="2" eb="4">
      <t>カンリ</t>
    </rPh>
    <rPh sb="4" eb="6">
      <t>タイセイ</t>
    </rPh>
    <rPh sb="14" eb="16">
      <t>ジョウキョウ</t>
    </rPh>
    <rPh sb="17" eb="19">
      <t>シミン</t>
    </rPh>
    <rPh sb="20" eb="22">
      <t>ジッカン</t>
    </rPh>
    <rPh sb="35" eb="37">
      <t>キャッカン</t>
    </rPh>
    <rPh sb="37" eb="39">
      <t>シヒョウ</t>
    </rPh>
    <rPh sb="40" eb="42">
      <t>ジュウシ</t>
    </rPh>
    <phoneticPr fontId="39"/>
  </si>
  <si>
    <t>防災情報・災害時の情報等を市民が受け取りやすい環境となっているかが重要であり、市民の実感を重視する。</t>
    <rPh sb="0" eb="2">
      <t>ボウサイ</t>
    </rPh>
    <rPh sb="2" eb="4">
      <t>ジョウホウ</t>
    </rPh>
    <rPh sb="5" eb="7">
      <t>サイガイ</t>
    </rPh>
    <rPh sb="7" eb="8">
      <t>ジ</t>
    </rPh>
    <rPh sb="9" eb="11">
      <t>ジョウホウ</t>
    </rPh>
    <rPh sb="11" eb="12">
      <t>ナド</t>
    </rPh>
    <rPh sb="13" eb="15">
      <t>シミン</t>
    </rPh>
    <rPh sb="16" eb="17">
      <t>ウ</t>
    </rPh>
    <rPh sb="18" eb="19">
      <t>ト</t>
    </rPh>
    <rPh sb="23" eb="25">
      <t>カンキョウ</t>
    </rPh>
    <rPh sb="33" eb="35">
      <t>ジュウヨウ</t>
    </rPh>
    <rPh sb="39" eb="41">
      <t>シミン</t>
    </rPh>
    <rPh sb="42" eb="44">
      <t>ジッカン</t>
    </rPh>
    <rPh sb="45" eb="47">
      <t>ジュウシ</t>
    </rPh>
    <phoneticPr fontId="39"/>
  </si>
  <si>
    <t>コロナ禍により学生の活動が制限され、「まちづくりや社会貢献活動をはじめとする未来の京都づくりにつながる活動を行う学生数」の指標の数値が伸び悩んだため、e評価となった。</t>
    <rPh sb="3" eb="4">
      <t>カ</t>
    </rPh>
    <rPh sb="7" eb="9">
      <t>ガクセイ</t>
    </rPh>
    <rPh sb="10" eb="12">
      <t>カツドウ</t>
    </rPh>
    <rPh sb="13" eb="15">
      <t>セイゲン</t>
    </rPh>
    <phoneticPr fontId="39"/>
  </si>
  <si>
    <t>異なる文化的背景や考え方、価値観等の多様性を生かしたまちづくりの推進</t>
  </si>
  <si>
    <t>「大学のまち京都・学生のまち京都」として、留学生の集積状況を示す指標</t>
  </si>
  <si>
    <t>コロナ禍の令和２年度の状況を踏まえて目標値を設定する必要があることから、令和３年度（令和２年度実績）は評価しない。</t>
  </si>
  <si>
    <t>単年度目標値を達成すればaとし、以下5％刻みで基準をと設定した。</t>
  </si>
  <si>
    <t>住民基本台帳に登録されている在留資格のうち、以下の項目の資格保有者の数
「教授」、「芸術」、「宗教」、「報道」、「経営・管理」、「法律・会計業務」、「医療、研究」、「教育、技術・人文知識・国際業務」、「企業内転勤」、「興行」、「技能」、「介護」及び「高度専門職1号、2号」</t>
    <rPh sb="34" eb="35">
      <t>カズ</t>
    </rPh>
    <phoneticPr fontId="39"/>
  </si>
  <si>
    <t>「京都観光振興計画2025」において、目標値を更新することを目指していることから、過去最高値の更新をaとし、以下20％刻みで基準を設定した。</t>
  </si>
  <si>
    <t>地域の産業支援機関が関連し、コーディネータの活動のもと、新たに組成された研究開発プロジェクト数を示す指標</t>
  </si>
  <si>
    <t>平成26年度から令和元年度までの「グリーン（環境・エネルギー）産業分野におけるプロジェクト創出数」の実績に基づき、設定
90件/6年＝15件/年
15件×5年＝75件</t>
    <rPh sb="0" eb="2">
      <t>ヘイセイ</t>
    </rPh>
    <rPh sb="4" eb="6">
      <t>ネンド</t>
    </rPh>
    <rPh sb="8" eb="10">
      <t>レイワ</t>
    </rPh>
    <rPh sb="10" eb="12">
      <t>ガンネン</t>
    </rPh>
    <rPh sb="12" eb="13">
      <t>ド</t>
    </rPh>
    <rPh sb="50" eb="52">
      <t>ジッセキ</t>
    </rPh>
    <rPh sb="53" eb="54">
      <t>モト</t>
    </rPh>
    <rPh sb="57" eb="59">
      <t>セッテイ</t>
    </rPh>
    <rPh sb="62" eb="63">
      <t>ケン</t>
    </rPh>
    <rPh sb="65" eb="66">
      <t>ネン</t>
    </rPh>
    <rPh sb="69" eb="70">
      <t>ケン</t>
    </rPh>
    <rPh sb="71" eb="72">
      <t>ネン</t>
    </rPh>
    <rPh sb="75" eb="76">
      <t>ケン</t>
    </rPh>
    <rPh sb="78" eb="79">
      <t>ネン</t>
    </rPh>
    <rPh sb="82" eb="83">
      <t>ケン</t>
    </rPh>
    <phoneticPr fontId="39"/>
  </si>
  <si>
    <t>コロナ禍により令和2年度は事業を中止したため、令和3年度は評価しない。</t>
    <rPh sb="3" eb="4">
      <t>ワザワイ</t>
    </rPh>
    <rPh sb="7" eb="9">
      <t>レイワ</t>
    </rPh>
    <rPh sb="10" eb="12">
      <t>ネンド</t>
    </rPh>
    <rPh sb="13" eb="15">
      <t>ジギョウ</t>
    </rPh>
    <rPh sb="16" eb="18">
      <t>チュウシ</t>
    </rPh>
    <rPh sb="23" eb="25">
      <t>レイワ</t>
    </rPh>
    <rPh sb="26" eb="28">
      <t>ネンド</t>
    </rPh>
    <rPh sb="29" eb="31">
      <t>ヒョウカ</t>
    </rPh>
    <phoneticPr fontId="39"/>
  </si>
  <si>
    <t>「世界遺産PBL科目」、「京都ミュージアムPBL科目」、「教職員日曜講座」で合計で15科目開設を目標とする。</t>
  </si>
  <si>
    <t>当該指標については、目標達成をａ、
以下20％刻みで基準を設定した。</t>
  </si>
  <si>
    <t>「次世代医療分野」、「健康・福祉・介護分野」、「地場資源活性化分野」といったライフサイエンス分野における市内中小企業、大学・研究機関等との連携による研究開発プロジェクト創出数</t>
  </si>
  <si>
    <t>地域の産業支援機関が関連し、研究者、コーディネータの活動のもと、新たに組成された産学連携による研究の事業化数及び事業化を見据えた産学連携、産産連携によるコンソーシアム等の組織数を示す指標</t>
  </si>
  <si>
    <t>これまでの「ライフサイエンス分野における産学公連携プロジェクト創出数」の実績に基づき、設定
（目標値：10件／年）</t>
    <rPh sb="14" eb="16">
      <t>ブンヤ</t>
    </rPh>
    <rPh sb="20" eb="22">
      <t>サンガク</t>
    </rPh>
    <rPh sb="22" eb="23">
      <t>コウ</t>
    </rPh>
    <rPh sb="23" eb="25">
      <t>レンケイ</t>
    </rPh>
    <rPh sb="31" eb="33">
      <t>ソウシュツ</t>
    </rPh>
    <rPh sb="33" eb="34">
      <t>スウ</t>
    </rPh>
    <rPh sb="36" eb="38">
      <t>ジッセキ</t>
    </rPh>
    <rPh sb="39" eb="40">
      <t>モト</t>
    </rPh>
    <rPh sb="43" eb="45">
      <t>セッテイ</t>
    </rPh>
    <rPh sb="47" eb="50">
      <t>モクヒョウチ</t>
    </rPh>
    <rPh sb="53" eb="54">
      <t>ケン</t>
    </rPh>
    <rPh sb="55" eb="56">
      <t>ネン</t>
    </rPh>
    <phoneticPr fontId="39"/>
  </si>
  <si>
    <t>大学の知恵の活用や研究成果の実用化など、京都経済の活性化につながる指標</t>
  </si>
  <si>
    <t>平成26年度末時点の実績が16件、令和元年度末が25件であるため、年間約2協定づつ増加している。その増加率を基に令和７年度の目標値を設定。</t>
  </si>
  <si>
    <t>市民主体の事業のうち、国際交流、国際協力、多文化共生、海外販路開拓に係る事業への京都市からの後援名義許可数</t>
  </si>
  <si>
    <t>目標値に対する達成度が100％の場合をcの中心とし、20％刻みで基準を設定した。</t>
  </si>
  <si>
    <t>いざというときに備える防災情報の共有、情報伝達体制の構築</t>
  </si>
  <si>
    <t>他都市の実績を参考に設定
※令和3年3月29日に防災ポータルサイトをリニューアルし、以前のポータルサイトのアクセス数は確認できない。</t>
    <rPh sb="14" eb="16">
      <t>レイワ</t>
    </rPh>
    <rPh sb="17" eb="18">
      <t>ネン</t>
    </rPh>
    <rPh sb="19" eb="20">
      <t>ガツ</t>
    </rPh>
    <rPh sb="22" eb="23">
      <t>ニチ</t>
    </rPh>
    <rPh sb="42" eb="44">
      <t>イゼン</t>
    </rPh>
    <rPh sb="57" eb="58">
      <t>スウ</t>
    </rPh>
    <rPh sb="59" eb="61">
      <t>カクニン</t>
    </rPh>
    <phoneticPr fontId="39"/>
  </si>
  <si>
    <t>達成度(単年度目標値に対する最新数値の割合)90～110％をcとし、20％刻みで基準を設定した。</t>
  </si>
  <si>
    <t>「水防法」及び「土砂災害警戒区域等における土砂災害防止対策の推進に関する法律」により、避難確保計画の作成及び訓練の実施が義務付けられている。</t>
  </si>
  <si>
    <t>各避難所運営マニュアルに定めている避難所の開設から閉鎖までの間の活動における、体験型訓練や図上訓練等の実施済避難所の割合</t>
  </si>
  <si>
    <t>目標値を達成すればaとし、以下10％刻みで基準を設定した。</t>
  </si>
  <si>
    <t>評価基準のとおり、目標達成度（％）ではなく、単年度目標（順位）に対する達成で評価</t>
    <rPh sb="28" eb="30">
      <t>ジュンイ</t>
    </rPh>
    <phoneticPr fontId="39"/>
  </si>
  <si>
    <t>単年度目標値を達成すればaとし、以下2位刻みで基準を設定した。</t>
  </si>
  <si>
    <t>建物火災のうち、焼損面積が10㎡以下に抑えられている火災の割合</t>
  </si>
  <si>
    <t>建物火災のうち、延焼拡大の分かれ目である焼損面積10㎡以下の火災の割合</t>
  </si>
  <si>
    <t>同規模の政令指定都市（川崎市、大阪市、神戸市、福岡市）と比較して同等の建物火災の焼損状況に抑えることを目指す。
【４都市平均】
　H29:86.4%
　H30:85.3%
　R1:85.5%</t>
    <rPh sb="0" eb="3">
      <t>ドウキボ</t>
    </rPh>
    <rPh sb="4" eb="6">
      <t>セイレイ</t>
    </rPh>
    <rPh sb="6" eb="8">
      <t>シテイ</t>
    </rPh>
    <rPh sb="8" eb="10">
      <t>トシ</t>
    </rPh>
    <rPh sb="11" eb="13">
      <t>カワサキ</t>
    </rPh>
    <rPh sb="13" eb="14">
      <t>シ</t>
    </rPh>
    <rPh sb="15" eb="18">
      <t>オオサカシ</t>
    </rPh>
    <rPh sb="19" eb="22">
      <t>コウベシ</t>
    </rPh>
    <rPh sb="23" eb="26">
      <t>フクオカシ</t>
    </rPh>
    <rPh sb="28" eb="30">
      <t>ヒカク</t>
    </rPh>
    <rPh sb="32" eb="34">
      <t>ドウトウ</t>
    </rPh>
    <rPh sb="35" eb="37">
      <t>タテモノ</t>
    </rPh>
    <rPh sb="37" eb="39">
      <t>カサイ</t>
    </rPh>
    <rPh sb="40" eb="42">
      <t>ショウソン</t>
    </rPh>
    <rPh sb="42" eb="44">
      <t>ジョウキョウ</t>
    </rPh>
    <rPh sb="45" eb="46">
      <t>オサ</t>
    </rPh>
    <rPh sb="51" eb="52">
      <t>メ</t>
    </rPh>
    <rPh sb="52" eb="53">
      <t>サ</t>
    </rPh>
    <rPh sb="58" eb="60">
      <t>トシ</t>
    </rPh>
    <rPh sb="60" eb="62">
      <t>ヘイキン</t>
    </rPh>
    <phoneticPr fontId="39"/>
  </si>
  <si>
    <t>単年度目標値を達成すればaとし、以下10％刻みで基準を設定した。</t>
  </si>
  <si>
    <t>心肺停止傷病者に対して、市民により応急手当が実施されていた割合</t>
  </si>
  <si>
    <t>単年度目標値を達成すればaとし、以下3％刻みで基準を設定した。</t>
  </si>
  <si>
    <t>最新数値は令和3年度数値となるため、令和4年度からの評価となる。</t>
  </si>
  <si>
    <t>単年度目標に対する達成度が100％をaとし、以下10％刻みで基準を設定した。</t>
  </si>
  <si>
    <t>目標値以上をaとし、以下改善度によりそれぞれb～dに、現状維持であればeと設定した。
※改善度＝(最新数値-前回数値)/(目標値-前回数値)×100</t>
  </si>
  <si>
    <t>主要管路(導水管、送水管及び配水管(φ200mm以上))の総延長に対する耐震適合性のある主要管路の延長の割合</t>
  </si>
  <si>
    <t>破損等のリスクが高い旧規格の管路の改築更新及び耐震化を図り、安全・安心なライフラインを構築する取組の状況を示す指標</t>
  </si>
  <si>
    <t>単年度目標に対する達成度が100％以上をaとし、以下20％刻みで基準を設定した。</t>
  </si>
  <si>
    <t>河川の維持管理にアセットマネジメントを導入し、計画的に修繕を行っているかの指標</t>
    <rPh sb="0" eb="2">
      <t>カセン</t>
    </rPh>
    <rPh sb="3" eb="5">
      <t>イジ</t>
    </rPh>
    <rPh sb="5" eb="7">
      <t>カンリ</t>
    </rPh>
    <rPh sb="19" eb="21">
      <t>ドウニュウ</t>
    </rPh>
    <rPh sb="23" eb="26">
      <t>ケイカクテキ</t>
    </rPh>
    <rPh sb="27" eb="29">
      <t>シュウゼン</t>
    </rPh>
    <rPh sb="30" eb="31">
      <t>オコナ</t>
    </rPh>
    <rPh sb="37" eb="39">
      <t>シヒョウ</t>
    </rPh>
    <phoneticPr fontId="39"/>
  </si>
  <si>
    <t>下水の高度処理(※1)を導入している全系列において、窒素及びりんの濃度が管理目標値(※2)以下となった系列の割合
※1 標準活性汚泥法では除去できない窒素及びりんを除去できる処理方法
※2 処理水における窒素及びりんの濃度に係る、法定基準より厳しい水質管理目標値</t>
  </si>
  <si>
    <t>富栄養化の原因となる窒素及びりんを除去できる高度処理施設について、その水質管理が適切であったかを示す指標</t>
  </si>
  <si>
    <t>合流式区域面積に対する合流式下水道改善済面積の割合(汚水と雨水を同じ管路で排除する合流式下水道において、降雨時に河川へ流出する未処理下水やごみ等を削減する改善対策を実施し、良好な水質や景観を守る取組を推進している。)</t>
  </si>
  <si>
    <t>上下水道事業における温室効果ガス排出量の削減割合(上下水道局では、環境マネジメントシステム(EMS)の運用、太陽光発電、小水力発電等による創エネルギーの取組や、高効率機器の導入、運転管理の効率化等による省エネルギーの取組を継続して実施し、地球環境に配慮した事業運営に努めている。)</t>
  </si>
  <si>
    <t>単年度目標に対する達成度が100％以上をaとし、以下10％刻みで基準を設定した。</t>
  </si>
  <si>
    <t>下水の処理過程で発生する下水汚泥のうち、エネルギー利用(固形燃料、消化ガス)や建設資材(セメント原料)等に有効利用した割合</t>
  </si>
  <si>
    <t>下水汚泥は、量的・質的に安定したバイオマス資源であることから、エネルギーや建設資材等へ再生・利活用されて循環型社会への貢献度を示す指標</t>
  </si>
  <si>
    <t>「水に関する意識調査」において、イベント・ポスター等を「よく見かける」、「時々見かける」と回答いただいた方々の割合</t>
  </si>
  <si>
    <t>全技術系職員のうち、業務に関係し、難易度が高い技術系資格(1級施工管理技士、技術士等)を保持している職員の割合</t>
  </si>
  <si>
    <t>技術力向上のため、職員の自己研さんによる能力の向上を示す指標</t>
  </si>
  <si>
    <t>水道事業における毎年度の当年度純損益のうち、将来の大規模更新や企業債償還等の財源とするために確保する積立金の額</t>
  </si>
  <si>
    <t>算出方法：当年度純損益-長期前受金戻入益
※ただし、プランに掲げた目標を上回る利益を除く。
出典：上下水道局運営方針</t>
  </si>
  <si>
    <t>単年度目標に対する達成度が100%をaとし、以下5段階で基準を設定した。</t>
  </si>
  <si>
    <t>下水道事業における毎年度の当年度純損益のうち、将来の大規模更新や企業債償還等の財源とするために確保する積立金の額</t>
  </si>
  <si>
    <t>算出方法：当年度純損益-長期前受金戻入益(国庫補助金に係るものを除く。)
※ただし、プランに掲げた目標を上回る利益を除く。
出典：上下水道局運営方針</t>
  </si>
  <si>
    <t>経営を圧迫する企業債残高(借金)について、起債発行額の抑制等を通じて計画どおり削減できているかを示す指標</t>
  </si>
  <si>
    <t>目標値を上回る可能性があるため、単年度目標に対する達成度が100%以上をaとし、以下5段階で基準を設定した。</t>
  </si>
  <si>
    <t>C</t>
    <phoneticPr fontId="39"/>
  </si>
  <si>
    <t>「京都観光振興計画2025」において、目標値を更新することを目指していることから、過去最高値の更新をaとし、以下20％刻みで基準を設定した。</t>
    <rPh sb="1" eb="9">
      <t>キョウトカンコウシンコウケイカク</t>
    </rPh>
    <rPh sb="19" eb="22">
      <t>モクヒョウチ</t>
    </rPh>
    <rPh sb="23" eb="25">
      <t>コウシン</t>
    </rPh>
    <rPh sb="30" eb="32">
      <t>メザ</t>
    </rPh>
    <rPh sb="41" eb="43">
      <t>カコ</t>
    </rPh>
    <rPh sb="43" eb="45">
      <t>サイコウ</t>
    </rPh>
    <rPh sb="45" eb="46">
      <t>チ</t>
    </rPh>
    <rPh sb="47" eb="49">
      <t>コウシン</t>
    </rPh>
    <rPh sb="54" eb="56">
      <t>イカ</t>
    </rPh>
    <rPh sb="59" eb="60">
      <t>キザ</t>
    </rPh>
    <rPh sb="62" eb="64">
      <t>キジュン</t>
    </rPh>
    <rPh sb="65" eb="67">
      <t>セッテイ</t>
    </rPh>
    <phoneticPr fontId="39"/>
  </si>
  <si>
    <t>マイバッグの利用やごみの分別・リサイクルの徹底など、ごみの出ないくらしと事業活動が広がっている。</t>
  </si>
  <si>
    <t>暮らしの中で、環境について学び、実践する人が世代を問わず増えてきている。</t>
  </si>
  <si>
    <t>一人一人が互いを認め合い、多様な考え方や生き方を迎え入れて交流している。</t>
  </si>
  <si>
    <t>様々な人に、いきいきと活動して自分の能力を発揮する場所や、自分に合った働き方を見つける機会がある。</t>
  </si>
  <si>
    <t>近所で日頃からあいさつが行われるなど、人と人とがつながり、安心して暮らせる地域になっている。</t>
  </si>
  <si>
    <t>自治会・町内会等が、防災、防犯、見守り活動、町内美化等、地域のための取組を行っている。</t>
  </si>
  <si>
    <t>地域活動に、NPOやボランティア、大学、企業などの様々な団体が関わり、協力している。</t>
  </si>
  <si>
    <t>市民・事業者等により、地域の防犯・交通安全活動が盛んに行われている。</t>
  </si>
  <si>
    <t>地域のつながり・交流が深まり、犯罪等の心配が少なく、安心して安全にくらせるまちとなっている。</t>
  </si>
  <si>
    <t>悪質商法などによる消費者被害を防止し、被害者を救済するしくみが充実している。</t>
  </si>
  <si>
    <t>消費生活に関する情報や知識を備え、みずから考え行動する消費者が増えている。</t>
  </si>
  <si>
    <t>日々のくらしに文化がとけ込み、市民が文化に触れることが出来ている。</t>
  </si>
  <si>
    <t>文化芸術活動によって、社会や経済が活気づいている。</t>
  </si>
  <si>
    <t>海外との文化交流が進み、相互理解が深まっている。</t>
  </si>
  <si>
    <t>有形無形の京都文化遺産が日常生活の中で生かされ、大切に守り伝えられている。</t>
    <rPh sb="0" eb="4">
      <t>ユウケイムケイ</t>
    </rPh>
    <rPh sb="5" eb="7">
      <t>キョウト</t>
    </rPh>
    <rPh sb="7" eb="9">
      <t>ブンカ</t>
    </rPh>
    <phoneticPr fontId="37"/>
  </si>
  <si>
    <t>文化芸術に携わる人や応援する人が育ち、文化芸術活動が活発に行われている。</t>
  </si>
  <si>
    <t>市民がスポーツを楽しみ、健康で心豊かにくらしている。</t>
  </si>
  <si>
    <t>市民がスポーツを楽しんだり、スポーツを支える活動を通じて、様々な人と人とがつながっている。</t>
  </si>
  <si>
    <t>市民がスポーツに身近に触れる機会があり、スポーツがまちの魅力を高めている。</t>
  </si>
  <si>
    <t>京都には、地域とともに発展し、大切にされている企業やお店が沢山ある。</t>
  </si>
  <si>
    <t>京都では、独自性の高い製品が生み出され、世界で活躍する企業が多く集まっている。</t>
  </si>
  <si>
    <t>国内外から起業家など様々な人が集まり、世界に羽ばたく企業が生まれている。</t>
  </si>
  <si>
    <t>現代のライフスタイルにも対応した伝統産業製品が生み出され、次世代を担う、つくり手が育ってきている。</t>
  </si>
  <si>
    <t>京都は活気ある商店が地域のにぎわいを生み出し、快適に買い物ができるまちである。</t>
  </si>
  <si>
    <t>京の食文化が受け継がれ、発展し続けている。</t>
  </si>
  <si>
    <t>観光は産業振興や雇用拡大、文化や景観の維持・向上、公共交通の充実など、地域に恩恵をもたらしている。</t>
  </si>
  <si>
    <t>京都では、災害や感染症などの様々な危機に対応できる安心・安全な観光が実現している。</t>
  </si>
  <si>
    <t>国際会議、イベント、企業ミーティングや研修旅行等が盛んに開かれ、世界中から多様な人々が集まっている。</t>
  </si>
  <si>
    <t>農林業が魅力的な産業となり、後継者や新たな担い手が育っている。</t>
  </si>
  <si>
    <t>災害や自然環境の変化、野生鳥獣などによる農林業被害への未然防止対策が進んでいる。</t>
  </si>
  <si>
    <t>農林業が京の食文化や伝統産業を支え、環境や健康づくりなどの様々な分野にも役立っている。</t>
  </si>
  <si>
    <t>農地や森林と身近に触れ合える機会が増え、自然が大切にされている。</t>
  </si>
  <si>
    <t>「大学のまち」として学びの環境が充実し、京都ならではの学びと出会うことができる。</t>
  </si>
  <si>
    <t>学生が地域活動などで活躍、成長し、地域を活性化している。</t>
  </si>
  <si>
    <t>京都で学んだ学生が、市内企業に就職するなど、卒業後も京都で活躍している。</t>
  </si>
  <si>
    <t>京都には、世界から留学、ビジネス等を目的として訪れる人々を引き寄せる魅力がある。</t>
  </si>
  <si>
    <t>京都は、海外の都市と文化のみならず経済・芸術など様々な分野で活発に交流し、国際社会にも貢献している。</t>
  </si>
  <si>
    <t>市民、民間主体の国際交流が行われ、様々な世代で外国文化への関心や理解が高まっている。</t>
  </si>
  <si>
    <t>国籍、民族、文化等が違っても互いに理解し合い、文化の多様さを感じられるまちとなっている。</t>
  </si>
  <si>
    <t>子どもが尊重され、希望を持って健やかにたくましく育っている。</t>
  </si>
  <si>
    <t>若者に様々な可能性が開かれ、自分が希望する将来像に向けて行動している。</t>
  </si>
  <si>
    <t>子育て家庭がともに学び相談し合うことで、子育ての楽しさや素晴らしさを実感している。</t>
  </si>
  <si>
    <t>子どもの見守り活動など、身近な地域で子どもとの交流や子育て支援の取組が進んでいる</t>
  </si>
  <si>
    <t>障害への理解が進み、障害のある人もない人も、認め合い、支え合って安心してくらしている。</t>
  </si>
  <si>
    <t>バリアフリーの建物や、誰もが使いやすいデザインの製品が普及し、くらしやすくなってきている。</t>
  </si>
  <si>
    <t>地域の住民が互いにそれぞれの多様性を認め合い、支え合うことで、安心して過ごせる地域になっている。</t>
  </si>
  <si>
    <t>様々な団体が地域の活動に参加しており、地域における支え合いの活動が活発になっている。</t>
  </si>
  <si>
    <t>ごみ屋敷や地域社会からの孤立など、個人が抱える課題を行政や関係機関が受け止め、支援につなげている。</t>
  </si>
  <si>
    <t>高齢者が元気に社会に参加し、仕事や地域活動などで活躍している。</t>
  </si>
  <si>
    <t>頼れる医療機関があり、必要なときに利用しやすい。</t>
  </si>
  <si>
    <t>安全な食品が手に入り、清潔で安心な公衆浴場や理・美容所など、衛生的な生活環境が整っている。</t>
  </si>
  <si>
    <t>違法民泊が根絶され、安全で安心な生活環境になっている。</t>
  </si>
  <si>
    <t>動物を思いやり、動物との正しい関わりを考えることなどにより、人と動物が共にくらすことができている。</t>
  </si>
  <si>
    <t>保護者や地域の人々が学校の様々な活動に参画するなど、地域ぐるみの教育が進んでいる。</t>
  </si>
  <si>
    <t>京都ならではの伝統文化や環境の教育が、持続可能な社会を担える人材の育成に役立っている。</t>
  </si>
  <si>
    <t>障害や不登校等、支援を必要とする子どものために、様々なニーズに応じた教育が展開されている。</t>
  </si>
  <si>
    <t>働き方改革が進み、教職員が子どもといきいきと向き合っている。</t>
  </si>
  <si>
    <t>図書館をはじめ多様な機関が学びの機会を豊富に提供し、市民が様々な場で学んでいる。</t>
  </si>
  <si>
    <t>子どもから高齢者までが、学ぶ機会と、学びの成果を生かして活動する機会を有している。</t>
  </si>
  <si>
    <t>子どもから高齢者まで様々な世代が交流し、学び合っている。</t>
  </si>
  <si>
    <t>自治会・町内会や行政等がしっかり連携し、災害などが発生した際にしなやかに強く対応できている。</t>
  </si>
  <si>
    <t>高齢者や障害のある人、子ども、外国籍の人なども災害時にスムーズに避難できる。</t>
  </si>
  <si>
    <t>自宅の防災対策や備蓄、防災訓練への参加など、災害などに自主的に備えている人が増えている。</t>
  </si>
  <si>
    <t>自動車の利用を控え、公共交通、徒歩、自転車を組み合わせて出かけるライフスタイルが定着している。</t>
  </si>
  <si>
    <t>京都のまちを出歩くことは楽しく、健康にもよい。</t>
  </si>
  <si>
    <t>市バス・地下鉄は、市民生活に役立っている。</t>
  </si>
  <si>
    <t>徒歩や公共交通で移動できる範囲に生活に必要な施設や働く場があり、様々な世代がくらしやすい。</t>
  </si>
  <si>
    <t>京都市中心部や京都駅周辺、二条・丹波口・梅小路周辺は、にぎわいのある魅力的な地域である。</t>
  </si>
  <si>
    <t>「らくなん進都」をはじめとする、京都の新たな活力を担う地域に産業の集積が進むなど、発展してきている。</t>
  </si>
  <si>
    <t>市内の様々な地域が、その地域の文化や資源をいかした魅力的なまちになっている。</t>
  </si>
  <si>
    <t>洛西や向島のニュータウンに新たなにぎわいが生まれ、魅力的になっている。</t>
  </si>
  <si>
    <t>身近な地域で、町並み保全やにぎわいづくりなどの自主的なまちづくり活動が進んでいる。</t>
  </si>
  <si>
    <t>豊かな自然的景観、歴史的景観が守られている。</t>
  </si>
  <si>
    <t>新しく建てられた建築物は、バリアフリーや環境に配慮されている。</t>
  </si>
  <si>
    <t>京都の魅力ともなる細い道は、その風情を生かしつつ、地震や火災で被害が広がらないよう改善されている。</t>
  </si>
  <si>
    <t>日々の生活の中で、地域とのつながりや環境・景観に配慮されたすまいの工夫と知恵が大切にされている。</t>
  </si>
  <si>
    <t>幅広い世代の人々が安心・安全で快適に暮らし、京都に住み続けたいと思っている。</t>
  </si>
  <si>
    <t>適切にリフォーム・リノベーションされ、長く使える良質な中古住宅が増え、活用が進んでいる。</t>
  </si>
  <si>
    <t>高齢者向け住宅など、様々なニーズに応じた住宅の選択肢が広がり、すまいに困っている人が少ない。</t>
  </si>
  <si>
    <t>公園が、快適な都市環境の創出・向上のほか、地域活動や健康づくりなど、様々な用途で活用されている。</t>
  </si>
  <si>
    <t>四季を感じさせ、まちのにぎわいに華を添えるような街路樹や公園が身近にある。</t>
  </si>
  <si>
    <t>道路や公園などがバランスよく整備され、安心・安全で魅力と活気にあふれた市街地が増えている。</t>
  </si>
  <si>
    <t>防火の取組が市民ぐるみで進み、火災の心配が少ないまちになっている。</t>
  </si>
  <si>
    <t>消防署は、様々な災害や事故などが発生した際に頼りになる。</t>
  </si>
  <si>
    <t>災害が起こっても被害が抑えられるよう、地域ぐるみでの備えが進んでいる。</t>
  </si>
  <si>
    <t>大雨が降っても、身近な地域で浸水の被害は起こっていない。</t>
  </si>
  <si>
    <t>上下水道は、経営が安定しており、将来も安心して使い続けることができる。</t>
  </si>
  <si>
    <t>生後4箇月までの乳児のいる家庭のうち、各区役所・支所子どもはぐくみ室実施の新生児等訪問指導事業(こんにちは赤ちゃん事業)により家庭訪問が行われた家庭及び未訪問ではあるが別途各区役所・支所子どもはぐくみ室により必要な状況把握・適切な支援が行われた家庭の割合</t>
  </si>
  <si>
    <t>訪問率100％をaとし、以下5％刻みで基準を設定した。</t>
  </si>
  <si>
    <t>京都市はぐくみプランに掲げた利用量の見込みを確保した提供体制の90％以上をaとし、以下10％刻みで基準を設定した。</t>
  </si>
  <si>
    <t>京都市はぐくみプランに基づき各年度の目標値を設定し、目標値に対する達成度が100％以上をaとし、以下5％刻みでに基準を設定した。</t>
  </si>
  <si>
    <t>過去3年間の平均値を当該年度の目標値とし、目標値に対する達成度が100％以上をaとし、以下10％刻みで基準を設定した。</t>
  </si>
  <si>
    <t>算出方法：虐待相談・通告件数に対し、48時間以内に児童の安全確認ができなかった件数を差し引いた割合
※対象者が特定されないものを除く。
出典：事業担当課調べ</t>
  </si>
  <si>
    <t>当該指標については、国の通知に基づき、48時間以内に被虐待児童の安全確認を行うことを原則としているため、100％をaとし、以下5％刻みで基準を設定した。</t>
  </si>
  <si>
    <t>障害児福祉計画に定める当該年度の数値目標に対する達成度が100％以上をaとし、以下10％刻みで基準を設定した。</t>
  </si>
  <si>
    <t>算出方法：京都市ひとり親家庭支援センター事業実績報告に基づく、事業の利用者の延べ人数
出典：事業担当課調べ</t>
  </si>
  <si>
    <t>令和元年度までの過去3年の平均増加率を基に、毎年1％ずつ利用者数が増えることを目標とする。</t>
  </si>
  <si>
    <t>令和元年度までの過去3年の平均増加率を基に、毎年1％ずつ利用者数が増えることを目標とし、当該年度の数値目標に対する達成度が90％以上をa、以下10％刻みで基準を設定した。
(基準変更理由)
令和元年度末頃～新型コロナウイルス感染症拡大防止のための利用人数制限や、緊急事態措置による休館等により、利用人数を予測することが困難なため、前回より評価基準を緩和している。</t>
  </si>
  <si>
    <t>R1の実績を基に、毎年450件を各年度の目標値とする。</t>
    <rPh sb="6" eb="7">
      <t>モト</t>
    </rPh>
    <phoneticPr fontId="39"/>
  </si>
  <si>
    <t>令和7年度の目標数値を達成するために、当該年度に達成すべき数値を目標値として、達成度が90％以上をa、以下10％刻みで基準を設定した。</t>
  </si>
  <si>
    <t>新型コロナウイルス感染症の影響を受けたR2の実績(44件)を基に、目標年度に過去最高値(66件)と同水準の65件となるよう目標値を設定。</t>
  </si>
  <si>
    <t>身近な地域(小学校通学区域)での子育て支援ネットワークが構築され、子育て支援が充実されていることを示す指標</t>
  </si>
  <si>
    <t>達成度85％以上をaとし、以下10％刻みで基準を設定した。</t>
  </si>
  <si>
    <t>「子どもを共に育む京都市民憲章(愛称：京都はぐくみ憲章)」の行動の輪を広げるため、同憲章の実践活動としてモデルとなる活動やユニークな活動を表彰する「実践推進者表彰」への応募件数(自薦、他薦を含む。)</t>
  </si>
  <si>
    <t>過去3年間の平均値を当該年度の目標値とし、目標値に対する達成度が100％以上をaとし、以下20％刻みで基準を設定した。</t>
  </si>
  <si>
    <t>令和元年度までの過去3年の平均増加数を基に、毎年50件ずつ登録団体数が増えることを目標とする。</t>
  </si>
  <si>
    <t>令和元年度までの過去3年の平均増加数を基に、毎年50件ずつ登録団体数が増えることを目標として、当該年度の数値目標に対する達成度が90％以上をaとし、以下5％刻みで基準を設定した。</t>
  </si>
  <si>
    <t>学校・幼稚園・保育所等の場で、地域の支援者の協力を得て、親同士が親としての心構えや必要な知識・技術を学び合い、子育ての不安や孤立感を軽減させる「親支援プログラム(ほっこり子育てひろば)」の参加者の満足度</t>
  </si>
  <si>
    <t>市民ぐるみで子どもたちを育むまちづくりに向けて、地域で子育てを学び合う場へ参加した親の満足度を示す指標</t>
  </si>
  <si>
    <t>算出方法：ほっこり子育てひろば参加者アンケートにおける「参加してみて良かったと思われましたか」の設問に、「良かった」もしくは「わりと良かった」と回答した参加者の割合
出典：事業担当課調べ</t>
  </si>
  <si>
    <t xml:space="preserve">ほっこり子育てひろば参加者アンケートにおける「参加してみて良かったと思われましたか」の設問に、「良かった」もしくは「わりと良かった」と回答した参加者の割合が、95％以上の場合をaとし、以下5％刻みで設定した。 </t>
  </si>
  <si>
    <t>令和2年度以降の最高値</t>
    <rPh sb="0" eb="2">
      <t>レイワ</t>
    </rPh>
    <rPh sb="3" eb="5">
      <t>ネンド</t>
    </rPh>
    <rPh sb="5" eb="7">
      <t>イコウ</t>
    </rPh>
    <rPh sb="8" eb="10">
      <t>サイコウ</t>
    </rPh>
    <rPh sb="10" eb="11">
      <t>チ</t>
    </rPh>
    <phoneticPr fontId="39"/>
  </si>
  <si>
    <t>第3期京都市食の安全安心推進計画(令和3年度～令和7年度)
京都市食品衛生監視指導計画(毎年度策定)</t>
    <rPh sb="0" eb="1">
      <t>ダイ</t>
    </rPh>
    <phoneticPr fontId="39"/>
  </si>
  <si>
    <t>認知症高齢者、知的障害のある方及び精神障害のある方など、判断力が不十分なために福祉サービスを十分に利用できないひとなどを援助する日常生活自立支援事業(地域福祉権利擁護事業)の契約件数</t>
  </si>
  <si>
    <t>手話通訳者、要約筆記者、盲ろう通訳・介助員派遣件数及び各区・支所窓口における相談件数</t>
  </si>
  <si>
    <t>目標値に対する達成度が100％以上をaとし、以下10％刻みで基準を設定した。</t>
  </si>
  <si>
    <t>京都障害者就業・生活支援センター(以下「センター」という。)及びしょうがい者就業・生活支援センターはあとふるアイリス(以下「はあとふるアイリス」という。)における、障害のある方からの就労・生活に係る相談や支援を実施した件数</t>
  </si>
  <si>
    <t>本市が発行する市民向けのパンフレット、リーフレット等における情報保障の配慮がされている割合</t>
  </si>
  <si>
    <t>障害のある方もない方も同様に合理的な配慮がなされ、生活しやすい社会環境が整備されている進捗を示す指標</t>
  </si>
  <si>
    <t>各年度に達成すべき目標値に対する達成度が100％をaとし、以下10％刻みで基準を設定した。</t>
  </si>
  <si>
    <t>自立支援医療費(更生医療、育成医療、精神通院医療)の受給者数</t>
  </si>
  <si>
    <t>当該指標については、障害のある方の増加に伴い、医療の受給者数も増加が見込まれることから、過去3年間の数値を基に、最高値以上をa、平均値以上をcとし、最低値も含めた按分で基準を設定した。</t>
  </si>
  <si>
    <t>当該指標については、難病のある方の増加に伴い、医療の受給者数も増加が見込まれることから、過去3年間の数値を基に、最高値以上をa、平均値以上をcとし、最低値も含めた按分で基準を設定した。</t>
  </si>
  <si>
    <t>京都市福祉ボランティアセンターに利用登録している、地域福祉活動等に取り組むボランティア団体数</t>
  </si>
  <si>
    <t>過去3年間の数値を基に、平均値以上をaとし、以下10％刻みで基準を設定した。</t>
  </si>
  <si>
    <t>地域福祉に係る多様な課題への気づきや支援につながる活動など、地域の福祉力の向上を示す指標</t>
  </si>
  <si>
    <t>就労支援及び就労準備支援を行った生活保護受給者、生活困窮者の人数</t>
  </si>
  <si>
    <t>生活保護受給者や生活困窮者の多様化、複雑化する課題やニーズを的確に把握したうえで、自立に向けた就労支援やひきこもり等直ちに一般就労が困難な方への訓練として就労準備支援を実施した人数</t>
  </si>
  <si>
    <t>最新数値が令和2年度以降の最高値である場合はaとし、以下10％刻みで基準を設定した。</t>
    <rPh sb="0" eb="2">
      <t>サイシン</t>
    </rPh>
    <rPh sb="2" eb="4">
      <t>スウチ</t>
    </rPh>
    <rPh sb="19" eb="21">
      <t>バアイ</t>
    </rPh>
    <phoneticPr fontId="39"/>
  </si>
  <si>
    <t>当該指標については、様々な社会的要因による影響が大きいため、目標値以下をaとし、以下、前年度との比較で5人刻みで基準を設定した。</t>
  </si>
  <si>
    <t>高齢者が元気に社会に参加し、働き手や地域活動の担い手として活躍できる環境づくりの推進</t>
  </si>
  <si>
    <t>各種相談、健康増進事業、教養講座など、高齢者のニーズに応じたサービスの利用状況を示す指標</t>
  </si>
  <si>
    <t>利用者数は毎年変動するものであり、一定安定的な数字と比較する必要があるため、過去5年間の数値を基に、最高値以上をa、平均値以上をcとし、最低値も含めた按分で基準を設定した。</t>
  </si>
  <si>
    <t>令和２年度以降の過去最高値と設定し、目標値の100％以上をa、以下5％刻みで基準を設定した。</t>
    <rPh sb="0" eb="2">
      <t>レイワ</t>
    </rPh>
    <rPh sb="3" eb="5">
      <t>ネンド</t>
    </rPh>
    <rPh sb="5" eb="7">
      <t>イコウ</t>
    </rPh>
    <rPh sb="8" eb="10">
      <t>カコ</t>
    </rPh>
    <rPh sb="10" eb="12">
      <t>サイコウ</t>
    </rPh>
    <rPh sb="12" eb="13">
      <t>チ</t>
    </rPh>
    <phoneticPr fontId="39"/>
  </si>
  <si>
    <t>目標達成度90％以上をaとし、以下10％刻みで基準を設定した。</t>
    <rPh sb="0" eb="2">
      <t>モクヒョウ</t>
    </rPh>
    <rPh sb="2" eb="4">
      <t>タッセイ</t>
    </rPh>
    <rPh sb="4" eb="5">
      <t>ド</t>
    </rPh>
    <phoneticPr fontId="39"/>
  </si>
  <si>
    <t>過去3年間の年間の数値を元に、平均以上をaとし、以下10％刻みで基準を設定した。</t>
  </si>
  <si>
    <t>介入時に医療または介護サービスにつながっていなかった対象者のうち、支援終了時に医療または介護サービスにつながった対象者の割合</t>
  </si>
  <si>
    <t>民間事業者による基盤整備が不可欠であるため90％以上をaとし、以下10％刻みで基準を設定した。</t>
  </si>
  <si>
    <t>医療サービスの充実のうち、「市立病院及び市立京北病院による充実した医療サービスの提供」の取組について示す指標</t>
  </si>
  <si>
    <t>許可施設のうち、HACCPに沿った衛生管理に関する監視指導を行った割合</t>
  </si>
  <si>
    <t>目標達成度95％以上をaとし、以下5％刻みで基準を設定した。</t>
  </si>
  <si>
    <t>目標達成度100％をaとし、以下2％刻みで基準を設定した。</t>
  </si>
  <si>
    <t>過去5年間の平均件数を基準として、90％以上をaとし、以下5％刻みで基準を設定した。</t>
  </si>
  <si>
    <t>社会問題となっている、多頭飼育崩壊やペットを飼っている独居高齢者への対策により、犬猫を引き取らなければならない状況を未然に防ぐ取組の進捗を示す指標</t>
  </si>
  <si>
    <t>目標値以下をaとし、以下、５頭刻みで基準を設定した。</t>
  </si>
  <si>
    <t>算出方法：各局区等から10,000部以上発行している広報印刷物において、配色の工夫や外国語、点字版の作成等の対象者に応じた何らかの配慮を行った件数の割合(年度末に確認した実績に基づく。)
出典：事業担当課調べ</t>
    <phoneticPr fontId="39"/>
  </si>
  <si>
    <t>手話通訳者等派遣による派遣件数</t>
    <phoneticPr fontId="39"/>
  </si>
  <si>
    <t>新型コロナウイルス感染症の影響により、当初予定していた7大会のうち、2大会が開催中止となり、障害者スポーツ大会及びイベントへの参加者数が伸び悩んだため、d評価となった。</t>
    <rPh sb="0" eb="2">
      <t>シンガタ</t>
    </rPh>
    <rPh sb="9" eb="12">
      <t>カンセンショウ</t>
    </rPh>
    <rPh sb="13" eb="15">
      <t>エイキョウ</t>
    </rPh>
    <rPh sb="19" eb="21">
      <t>トウショ</t>
    </rPh>
    <rPh sb="21" eb="23">
      <t>ヨテイ</t>
    </rPh>
    <rPh sb="35" eb="37">
      <t>タイカイ</t>
    </rPh>
    <rPh sb="38" eb="40">
      <t>カイサイ</t>
    </rPh>
    <rPh sb="40" eb="42">
      <t>チュウシ</t>
    </rPh>
    <rPh sb="68" eb="69">
      <t>ノ</t>
    </rPh>
    <rPh sb="70" eb="71">
      <t>ナヤ</t>
    </rPh>
    <rPh sb="77" eb="79">
      <t>ヒョウカ</t>
    </rPh>
    <phoneticPr fontId="39"/>
  </si>
  <si>
    <t>新型コロナウイルス感染症の影響により、求職活動が十分にできない状況が続き、就労支援施策に繋がらなかったケースも多く、就労支援の実績が伸び悩んだことから、c評価となった。</t>
    <rPh sb="31" eb="33">
      <t>ジョウキョウ</t>
    </rPh>
    <rPh sb="34" eb="35">
      <t>ツヅ</t>
    </rPh>
    <rPh sb="58" eb="60">
      <t>シュウロウ</t>
    </rPh>
    <rPh sb="60" eb="62">
      <t>シエン</t>
    </rPh>
    <rPh sb="63" eb="65">
      <t>ジッセキ</t>
    </rPh>
    <rPh sb="66" eb="67">
      <t>ノ</t>
    </rPh>
    <rPh sb="68" eb="69">
      <t>ナヤ</t>
    </rPh>
    <phoneticPr fontId="39"/>
  </si>
  <si>
    <t>新型コロナウイルス感染症の影響による緊急事態宣言の発出等に伴う、施設の休館や一部事業の中止等により「老人福祉センター利用者数」の指標の数値が伸び悩んだため、c評価となった。</t>
    <rPh sb="0" eb="2">
      <t>シンガタ</t>
    </rPh>
    <rPh sb="9" eb="12">
      <t>カンセンショウ</t>
    </rPh>
    <rPh sb="13" eb="15">
      <t>エイキョウ</t>
    </rPh>
    <rPh sb="18" eb="20">
      <t>キンキュウ</t>
    </rPh>
    <rPh sb="20" eb="22">
      <t>ジタイ</t>
    </rPh>
    <rPh sb="22" eb="24">
      <t>センゲン</t>
    </rPh>
    <rPh sb="25" eb="27">
      <t>ハッシュツ</t>
    </rPh>
    <rPh sb="27" eb="28">
      <t>トウ</t>
    </rPh>
    <rPh sb="29" eb="30">
      <t>トモナ</t>
    </rPh>
    <rPh sb="35" eb="37">
      <t>キュウカン</t>
    </rPh>
    <rPh sb="38" eb="40">
      <t>イチブ</t>
    </rPh>
    <rPh sb="40" eb="42">
      <t>ジギョウ</t>
    </rPh>
    <rPh sb="46" eb="48">
      <t>チュウシ</t>
    </rPh>
    <rPh sb="52" eb="53">
      <t>トウ</t>
    </rPh>
    <rPh sb="57" eb="59">
      <t>ロウジン</t>
    </rPh>
    <rPh sb="59" eb="61">
      <t>フクシ</t>
    </rPh>
    <rPh sb="65" eb="67">
      <t>リヨウ</t>
    </rPh>
    <rPh sb="67" eb="68">
      <t>シャ</t>
    </rPh>
    <rPh sb="68" eb="69">
      <t>スウ</t>
    </rPh>
    <rPh sb="71" eb="73">
      <t>シヒョウ</t>
    </rPh>
    <rPh sb="74" eb="76">
      <t>スウチ</t>
    </rPh>
    <rPh sb="79" eb="80">
      <t>ナヤヒョウカ</t>
    </rPh>
    <phoneticPr fontId="39"/>
  </si>
  <si>
    <t xml:space="preserve">
市内で単発的に腸管出血性大腸菌による感染症が多く発生したため、d評価となった。なお、いずれも集団発生ではないため、原因の特定は困難であるが、引き続き、健康危機管理の推進に取り組んでいく。</t>
    <rPh sb="1" eb="3">
      <t>シナイ</t>
    </rPh>
    <rPh sb="4" eb="6">
      <t>タンパツ</t>
    </rPh>
    <rPh sb="6" eb="7">
      <t>テキ</t>
    </rPh>
    <rPh sb="23" eb="24">
      <t>オオ</t>
    </rPh>
    <rPh sb="25" eb="27">
      <t>ハッセイ</t>
    </rPh>
    <rPh sb="33" eb="35">
      <t>ヒョウカ</t>
    </rPh>
    <rPh sb="47" eb="49">
      <t>シュウダン</t>
    </rPh>
    <rPh sb="49" eb="51">
      <t>ハッセイ</t>
    </rPh>
    <rPh sb="58" eb="60">
      <t>ゲンイン</t>
    </rPh>
    <rPh sb="61" eb="63">
      <t>トクテイ</t>
    </rPh>
    <rPh sb="64" eb="66">
      <t>コンナン</t>
    </rPh>
    <rPh sb="71" eb="72">
      <t>ヒ</t>
    </rPh>
    <rPh sb="73" eb="74">
      <t>ツヅ</t>
    </rPh>
    <rPh sb="76" eb="78">
      <t>ケンコウ</t>
    </rPh>
    <rPh sb="78" eb="80">
      <t>キキ</t>
    </rPh>
    <rPh sb="80" eb="82">
      <t>カンリ</t>
    </rPh>
    <rPh sb="83" eb="85">
      <t>スイシン</t>
    </rPh>
    <rPh sb="86" eb="87">
      <t>ト</t>
    </rPh>
    <rPh sb="88" eb="89">
      <t>ク</t>
    </rPh>
    <phoneticPr fontId="39"/>
  </si>
  <si>
    <t>障害者福祉施設を退所し、自立した地域生活に移行した人数(平成30年度以降の累計)</t>
  </si>
  <si>
    <t>障害がある方の、自立した地域生活への移行状況を示す指標</t>
  </si>
  <si>
    <t>本指標については本人の障害状況の寄与度が高いことから、80％以上をaとし、以下20％刻みで基準を設定した。</t>
  </si>
  <si>
    <t>精神病床における入院後、1年以上の長期の入院状況を示す指標</t>
  </si>
  <si>
    <t>就労移行支援施設や就労継続支援施設等の福祉施設を退所し、一般就労に移行した人数</t>
  </si>
  <si>
    <t>令和２年度以降の最高値をaとし、以下10％刻みで基準を設定した。</t>
    <rPh sb="0" eb="2">
      <t>レイワ</t>
    </rPh>
    <rPh sb="3" eb="5">
      <t>ネンド</t>
    </rPh>
    <rPh sb="5" eb="7">
      <t>イコウ</t>
    </rPh>
    <rPh sb="8" eb="10">
      <t>サイコウ</t>
    </rPh>
    <rPh sb="10" eb="11">
      <t>チ</t>
    </rPh>
    <phoneticPr fontId="39"/>
  </si>
  <si>
    <t>民生児童委員や学区社会福祉協議会、社会福祉施設の代表者等と行政で構成される各区地域福祉推進委員会の活動件数</t>
  </si>
  <si>
    <t>コロナ禍の令和２年度の状況を踏まえて目標値を設定する必要があることから、
令和３年度（令和２年度実績）は評価しない。</t>
  </si>
  <si>
    <t>設置実数が目標に対して100％以上の場合はaとし、以下20％刻みで基準を設定した。</t>
    <rPh sb="5" eb="7">
      <t>モクヒョウ</t>
    </rPh>
    <rPh sb="8" eb="9">
      <t>タイ</t>
    </rPh>
    <rPh sb="18" eb="20">
      <t>バアイ</t>
    </rPh>
    <phoneticPr fontId="39"/>
  </si>
  <si>
    <t>最新数値が、目標値に対して
a：90％以上
b：80％以上～90％未満
c：70％以上～80％未満
d：60％以上～70％未満
e：60％未満</t>
  </si>
  <si>
    <t>算出方法：食中毒事件として報告した件数のうち、重体若しくは死亡又は患者数50人以上の食中毒件数
出典：事業担当課調べ</t>
  </si>
  <si>
    <t>100％以上をaとし、以下20％刻みで基準を設定した。</t>
  </si>
  <si>
    <t>最終的な目標値の達成を鑑みて、100％以上をaとし、以下20％刻みで基準を設定した。</t>
  </si>
  <si>
    <t>算出方法：京都市小中一貫学習支援プログラムについての児童生徒に対するアンケート
出典：事業担当課調べ
※小学６年生、中学３年生のアンケート調査より算出</t>
    <rPh sb="52" eb="54">
      <t>ショウガク</t>
    </rPh>
    <rPh sb="55" eb="57">
      <t>ネンセイ</t>
    </rPh>
    <rPh sb="58" eb="60">
      <t>チュウガク</t>
    </rPh>
    <rPh sb="61" eb="63">
      <t>ネンセイ</t>
    </rPh>
    <rPh sb="69" eb="71">
      <t>チョウサ</t>
    </rPh>
    <rPh sb="73" eb="75">
      <t>サンシュツ</t>
    </rPh>
    <phoneticPr fontId="39"/>
  </si>
  <si>
    <t>全ての児童生徒がアンケートで概ね定着した(※)と評価する内容を目指す。
※アンケートの評価は4段階(「よくわかった」「だいたいわかった」「あまりわからなかった」「わからなかった」)であり、そのうち「よくわかった」と「だいたいわかった」と回答したものを、“概ね定着した”と位置付ける。</t>
  </si>
  <si>
    <t>目標はあくまで全ての児童生徒が自学自習の学習方法が定着したことを評価すること(100％)であるが、80％を達成すれば概ね達成したと評価することができると考えたため、80％以上をaとし、以下20％刻みで基準を設定した。</t>
  </si>
  <si>
    <t>毎年本市において実施する新体力テストの結果のうち、小学5年生、中学2年生分について、過去10年間の平均値を上回る項目数(悉皆調査となった平成25年以降の数値を使用)</t>
  </si>
  <si>
    <t>32項目※の7割程度の項目数
(体力・能力数値に際限があること、及びテストを受ける対象、人数が毎年変わることなどから、悉皆調査となった平成25年以降の平均値と最新数値を比較し、7割程度の項目で向上を目指す。)
※令和2年度は26項目の7割の項目数（小5上体起こし・20ｍシャトルラン、中2上体起こし未実施）</t>
    <rPh sb="8" eb="10">
      <t>テイド</t>
    </rPh>
    <rPh sb="90" eb="92">
      <t>テイド</t>
    </rPh>
    <rPh sb="93" eb="95">
      <t>コウモク</t>
    </rPh>
    <rPh sb="96" eb="98">
      <t>コウジョウ</t>
    </rPh>
    <rPh sb="99" eb="101">
      <t>メザ</t>
    </rPh>
    <rPh sb="107" eb="109">
      <t>レイワ</t>
    </rPh>
    <rPh sb="110" eb="112">
      <t>ネンド</t>
    </rPh>
    <rPh sb="115" eb="117">
      <t>コウモク</t>
    </rPh>
    <rPh sb="119" eb="120">
      <t>ワリ</t>
    </rPh>
    <rPh sb="121" eb="124">
      <t>コウモクスウ</t>
    </rPh>
    <phoneticPr fontId="39"/>
  </si>
  <si>
    <t>小5、中2の男女、体力調査8項目
2学年×2(性別)×8項目＝32項目</t>
  </si>
  <si>
    <t>目標値を設定したうえで、目標値に対する達成度が80％以上をaとし、以下20％刻みで基準を設定した。</t>
    <rPh sb="0" eb="3">
      <t>モクヒョウチ</t>
    </rPh>
    <rPh sb="4" eb="6">
      <t>セッテイ</t>
    </rPh>
    <rPh sb="12" eb="15">
      <t>モクヒョウチ</t>
    </rPh>
    <rPh sb="16" eb="17">
      <t>タイ</t>
    </rPh>
    <rPh sb="19" eb="21">
      <t>タッセイ</t>
    </rPh>
    <rPh sb="21" eb="22">
      <t>ド</t>
    </rPh>
    <phoneticPr fontId="39"/>
  </si>
  <si>
    <t>国からの通級指導に対する教員定数加配に大きく左右されるため、70％以上をaとし、以下20％刻みで基準を設定した。</t>
  </si>
  <si>
    <t>ICT指導能力について、全ての教員が「活用できる」と肯定的に回答する状況(100％)を目標値として設定したが、90％を達成すれば概ね達成したと評価することができると考えたため、90％以上をaとし、以下10％刻みで基準を設定した。</t>
  </si>
  <si>
    <t>集合研修とオンライン研修、自己研鑽も含めた教職員の専門性や指導力向上を図る指標</t>
  </si>
  <si>
    <t>国の指針のとおり、原則、教職員の時間外勤務時間を月当たり45時間以内にする必要があるが、部活動の地域への段階的な移行等、国全体の動きにも大きく左右されること、また、そのような状況も踏まえ、本市方針において同数値目標を5年計画で定めていることから、20％刻み(5分割)で基準を設定した。
※なお、国の指針において、「児童生徒等に係る臨時的な特別な事情」にある場合、例外として、月45時間を超えて勤務することが認められている。</t>
  </si>
  <si>
    <t>現在の職場の仕事のストレス要因が、どの程度従業員（教職員）の健康に影響を与える可能性があるかの目安となる指標</t>
    <rPh sb="0" eb="2">
      <t>ゲンザイ</t>
    </rPh>
    <rPh sb="3" eb="5">
      <t>ショクバ</t>
    </rPh>
    <rPh sb="6" eb="8">
      <t>シゴト</t>
    </rPh>
    <rPh sb="13" eb="15">
      <t>ヨウイン</t>
    </rPh>
    <rPh sb="19" eb="21">
      <t>テイド</t>
    </rPh>
    <rPh sb="21" eb="24">
      <t>ジュウギョウイン</t>
    </rPh>
    <rPh sb="25" eb="28">
      <t>キョウショクイン</t>
    </rPh>
    <rPh sb="30" eb="32">
      <t>ケンコウ</t>
    </rPh>
    <rPh sb="33" eb="35">
      <t>エイキョウ</t>
    </rPh>
    <rPh sb="36" eb="37">
      <t>アタ</t>
    </rPh>
    <rPh sb="39" eb="42">
      <t>カノウセイ</t>
    </rPh>
    <rPh sb="47" eb="49">
      <t>メヤス</t>
    </rPh>
    <rPh sb="52" eb="54">
      <t>シヒョウ</t>
    </rPh>
    <phoneticPr fontId="39"/>
  </si>
  <si>
    <t xml:space="preserve">（「量-コントロール」リスク）×（「職場の支援」リスク）／100
出典：平成 7 年～11 年労働省委託研究費「作業関連疾患の予防に関する研究」成果物（加藤正明班長） 、平成 14 年～16 年厚生労働科学研究費補助金労働安全衛生総合研究事業「職場環境等の改善によるメンタルヘルス対策に関する研究」総合研究報告書（主任研究者 下光輝一） 
</t>
    <rPh sb="34" eb="36">
      <t>シュッテン</t>
    </rPh>
    <phoneticPr fontId="39"/>
  </si>
  <si>
    <t>全国平均値100をcとし、10刻みで基準を設定した。</t>
  </si>
  <si>
    <t>安心・安全で新しいニーズにこたえる特色ある学習環境づくりのために、老朽化した学校施設の機能改善の際に、環境に配慮しながらメンテナンスサイクル(調査・点検・評価・改修・保全)にのっとった長寿命化改修を実施し、災害時避難所として機能向上・耐震性能向上の観点で施設整備を行った件数</t>
  </si>
  <si>
    <t>学校施設について、安心・安全で新しいニーズにこたえる学びの場であるよう、環境に配慮しながらの長寿命化改修、及び防災拠点としての機能強化を示す指標</t>
  </si>
  <si>
    <t>財政状況や教育課程上のニーズの変動をふまえ、長寿命化・防災機能強化に観点を特化し、長寿命化の観点から校舎長寿命化事業と、避難所施設としての体育館リニュ―アル事業の竣工校数を指標とする。</t>
  </si>
  <si>
    <t>目標値を毎年度設定した上で、80％以上をaとし、以下20％刻みで基準を設定した。</t>
  </si>
  <si>
    <t>通学路交通安全プログラムに基づき実施した、各関係機関に寄せられた通学路の危険個所に対する対策数</t>
  </si>
  <si>
    <t>目標値を毎年度設定した上で、90％以上をaとし、以下20％刻みで基準を設定した。</t>
  </si>
  <si>
    <t>いつでも、どこからでもオンラインで研修することができる教職員の資質・指導力の向上と働き方改革の環境整備を図る指標</t>
  </si>
  <si>
    <t>令和3年3月から新・総合教材ポータルサイトが稼働したため、令和2年度作成コンテンツを移行した数を現況値とし、令和7年度には1.5倍を目標値とする。</t>
    <rPh sb="64" eb="65">
      <t>バイ</t>
    </rPh>
    <phoneticPr fontId="39"/>
  </si>
  <si>
    <t>京都市のホームページ上で公開されている、「京まなびネット」のページビュー数</t>
  </si>
  <si>
    <t>京都のまち全体が学びの場となることをめざして、その進捗状況を示す指標</t>
  </si>
  <si>
    <t xml:space="preserve">令和3年度目標値を令和2年度実績値の約1.2倍で設定する。また、中長期目標である令和7年度目標値を令和3年度目標値の1.4倍とし、その達成に向け、各年度の目標を等差的に設定する。
</t>
    <rPh sb="24" eb="26">
      <t>セッテイ</t>
    </rPh>
    <rPh sb="32" eb="35">
      <t>チュウチョウキ</t>
    </rPh>
    <rPh sb="35" eb="37">
      <t>モクヒョウ</t>
    </rPh>
    <rPh sb="67" eb="69">
      <t>タッセイ</t>
    </rPh>
    <rPh sb="70" eb="71">
      <t>ム</t>
    </rPh>
    <rPh sb="73" eb="76">
      <t>カクネンド</t>
    </rPh>
    <rPh sb="77" eb="79">
      <t>モクヒョウ</t>
    </rPh>
    <rPh sb="80" eb="82">
      <t>トウサ</t>
    </rPh>
    <rPh sb="82" eb="83">
      <t>テキ</t>
    </rPh>
    <rPh sb="84" eb="86">
      <t>セッテイ</t>
    </rPh>
    <phoneticPr fontId="39"/>
  </si>
  <si>
    <t>京都のまち全体が学びの場となることをめざして、市民に最も身近な学びの拠点である図書館の活用状況を示す指標</t>
  </si>
  <si>
    <t>過去5年間の平均件数</t>
    <phoneticPr fontId="39"/>
  </si>
  <si>
    <t>5年間(H27～R1)の受入企業・事業所数実績(1,597社)平均の20％増を上回る数値を目指す。</t>
    <phoneticPr fontId="39"/>
  </si>
  <si>
    <t>過去5年間(平成28年度～令和2年度)の通級指導教室設置校の増加数が35校(H28：67校→R2：102校)であるため、令和7年度までに設置校数が137校に増えると仮定し、その校数に過去5年の通級による指導を受けている1校あたり児童生徒数(12人/校)を掛けて算出される人数を超える1,700人を目標とする。</t>
    <phoneticPr fontId="39"/>
  </si>
  <si>
    <t>令和元年度実績(185,387人)の10％増を目標値とする。</t>
    <phoneticPr fontId="39"/>
  </si>
  <si>
    <t>令和元年度の貸出人数(2,437千人)の1.1倍の貸出人数を達成する。</t>
    <phoneticPr fontId="39"/>
  </si>
  <si>
    <t>単年度目標及び中長期目標は、令和2年度実績値（約2,800回）から毎年500回ずつ増やすことで設定する。</t>
    <rPh sb="0" eb="3">
      <t>タンネンド</t>
    </rPh>
    <rPh sb="3" eb="5">
      <t>モクヒョウ</t>
    </rPh>
    <rPh sb="5" eb="6">
      <t>オヨ</t>
    </rPh>
    <rPh sb="7" eb="10">
      <t>チュウチョウキ</t>
    </rPh>
    <rPh sb="10" eb="12">
      <t>モクヒョウ</t>
    </rPh>
    <rPh sb="21" eb="22">
      <t>アタイ</t>
    </rPh>
    <rPh sb="23" eb="24">
      <t>ヤク</t>
    </rPh>
    <rPh sb="29" eb="30">
      <t>カイ</t>
    </rPh>
    <rPh sb="33" eb="35">
      <t>マイトシ</t>
    </rPh>
    <rPh sb="47" eb="49">
      <t>セッテイ</t>
    </rPh>
    <phoneticPr fontId="39"/>
  </si>
  <si>
    <t>・少子高齢化が進んでいく中で、児童生徒数が減少していくことを踏まえ、児童生徒1人当たりのボランティア数を基に設定した。
・コロナ禍の令和２年度の状況を踏まえて目標値を設定する必要があることから、令和３年度（令和２年度実績）は評価しない。</t>
  </si>
  <si>
    <t>「小中一貫教育」、「地域とともにある学校づくり」の観点から小学校と中学校の合同による学校運営協議会を設置する中学校区の割合</t>
    <rPh sb="57" eb="58">
      <t>ク</t>
    </rPh>
    <phoneticPr fontId="39"/>
  </si>
  <si>
    <t>100％以上をaとし、以下10％刻みで基準を設定した。</t>
  </si>
  <si>
    <t>令和3年度目標値を令和2年度実績値の約1.2倍で設定する。また、中長期目標である令和7年度目標値を令和3年度目標値の約1.3倍とし、その達成に向け、各年度の目標を等差的に設定する。</t>
    <rPh sb="0" eb="2">
      <t>レイワ</t>
    </rPh>
    <rPh sb="3" eb="5">
      <t>ネンド</t>
    </rPh>
    <rPh sb="5" eb="8">
      <t>モクヒョウチ</t>
    </rPh>
    <rPh sb="14" eb="16">
      <t>ジッセキ</t>
    </rPh>
    <rPh sb="16" eb="17">
      <t>アタイ</t>
    </rPh>
    <rPh sb="24" eb="26">
      <t>セッテイ</t>
    </rPh>
    <rPh sb="32" eb="35">
      <t>チュウチョウキ</t>
    </rPh>
    <rPh sb="35" eb="37">
      <t>モクヒョウ</t>
    </rPh>
    <rPh sb="45" eb="48">
      <t>モクヒョウチ</t>
    </rPh>
    <rPh sb="81" eb="83">
      <t>トウサ</t>
    </rPh>
    <phoneticPr fontId="39"/>
  </si>
  <si>
    <t>・コロナ禍の令和２年度の状況を踏まえて目標値を設定する必要があることから、令和３年度（令和２年度実績）は評価しない。</t>
  </si>
  <si>
    <t>京都市人口における、京都市立図書館20館で利用登録している人数の占める割合</t>
  </si>
  <si>
    <t>算出方法：京都市人口における、京都市立図書館20館で利用登録している人数の占める割合
出典：
○京都市人口 住民基本台帳人口
○登録者数 事業担当課調べ</t>
  </si>
  <si>
    <t>　政策の指標である「児童生徒1人当たりの学校教育に参画するボランティア数」や、施策の指標である「教職員研修オンラインコンテンツ数」等で目標値を達成できたことから、ａ評価となっている。</t>
  </si>
  <si>
    <t>「京のまち企業訪問」掲載企業のうち、京の企業「働き方改革」自己診断制度を活用している企業の割合（％）</t>
    <rPh sb="1" eb="2">
      <t>キョウ</t>
    </rPh>
    <rPh sb="5" eb="7">
      <t>キギョウ</t>
    </rPh>
    <rPh sb="7" eb="9">
      <t>ホウモン</t>
    </rPh>
    <rPh sb="10" eb="12">
      <t>ケイサイ</t>
    </rPh>
    <rPh sb="12" eb="14">
      <t>キギョウ</t>
    </rPh>
    <rPh sb="18" eb="19">
      <t>キョウ</t>
    </rPh>
    <rPh sb="20" eb="22">
      <t>キギョウ</t>
    </rPh>
    <rPh sb="23" eb="24">
      <t>ハタラ</t>
    </rPh>
    <rPh sb="25" eb="28">
      <t>カタカイカク</t>
    </rPh>
    <rPh sb="29" eb="35">
      <t>ジコシンダンセイド</t>
    </rPh>
    <rPh sb="36" eb="38">
      <t>カツヨウ</t>
    </rPh>
    <rPh sb="42" eb="44">
      <t>キギョウ</t>
    </rPh>
    <rPh sb="45" eb="47">
      <t>ワリアイ</t>
    </rPh>
    <phoneticPr fontId="39"/>
  </si>
  <si>
    <t>算出方法：「京のまち企業訪問」掲載企業のうち、京の企業「働き方改革」自己診断制度を活用している企業の割合（％）
出典等：事業担当課調べ</t>
    <rPh sb="0" eb="2">
      <t>サンシュツ</t>
    </rPh>
    <rPh sb="2" eb="4">
      <t>ホウホウ</t>
    </rPh>
    <rPh sb="6" eb="7">
      <t>キョウ</t>
    </rPh>
    <rPh sb="10" eb="12">
      <t>キギョウ</t>
    </rPh>
    <rPh sb="12" eb="14">
      <t>ホウモン</t>
    </rPh>
    <rPh sb="15" eb="17">
      <t>ケイサイ</t>
    </rPh>
    <rPh sb="17" eb="19">
      <t>キギョウ</t>
    </rPh>
    <rPh sb="23" eb="24">
      <t>キョウ</t>
    </rPh>
    <rPh sb="25" eb="27">
      <t>キギョウ</t>
    </rPh>
    <rPh sb="28" eb="29">
      <t>ハタラ</t>
    </rPh>
    <rPh sb="30" eb="31">
      <t>カタ</t>
    </rPh>
    <rPh sb="31" eb="33">
      <t>カイカク</t>
    </rPh>
    <rPh sb="34" eb="36">
      <t>ジコ</t>
    </rPh>
    <rPh sb="36" eb="38">
      <t>シンダン</t>
    </rPh>
    <rPh sb="38" eb="40">
      <t>セイド</t>
    </rPh>
    <rPh sb="41" eb="43">
      <t>カツヨウ</t>
    </rPh>
    <rPh sb="47" eb="49">
      <t>キギョウ</t>
    </rPh>
    <rPh sb="50" eb="52">
      <t>ワリアイ</t>
    </rPh>
    <rPh sb="56" eb="58">
      <t>シュッテン</t>
    </rPh>
    <rPh sb="58" eb="59">
      <t>トウ</t>
    </rPh>
    <rPh sb="60" eb="62">
      <t>ジギョウ</t>
    </rPh>
    <rPh sb="62" eb="64">
      <t>タントウ</t>
    </rPh>
    <rPh sb="64" eb="65">
      <t>カ</t>
    </rPh>
    <rPh sb="65" eb="66">
      <t>シラ</t>
    </rPh>
    <phoneticPr fontId="39"/>
  </si>
  <si>
    <t>「京のまち企業訪問」掲載企業のうち、すべての企業が京の企業「働き方改革」自己診断制度を活用した場合の数値</t>
    <rPh sb="22" eb="24">
      <t>キギョウ</t>
    </rPh>
    <rPh sb="47" eb="49">
      <t>バアイ</t>
    </rPh>
    <rPh sb="50" eb="52">
      <t>スウチ</t>
    </rPh>
    <phoneticPr fontId="39"/>
  </si>
  <si>
    <t>目標値に対する達成度が100％以上をaとし、以下20％刻みで基準を設定した。</t>
  </si>
  <si>
    <t>当該指標については、経済状況によって対応数が増減するなど、外的要因によるところが比較的高いことから、80%以上をａ、以下20%刻みで基準を設定した。</t>
    <rPh sb="18" eb="20">
      <t>タイオウ</t>
    </rPh>
    <phoneticPr fontId="39"/>
  </si>
  <si>
    <t>当該指標については、経済状況によって数が増減するなど、外的な要因に影響を受けるため、90％以上をａとし、以下20％刻みで評価基準を設定した。</t>
    <rPh sb="18" eb="19">
      <t>スウ</t>
    </rPh>
    <rPh sb="30" eb="32">
      <t>ヨウイン</t>
    </rPh>
    <rPh sb="33" eb="35">
      <t>エイキョウ</t>
    </rPh>
    <rPh sb="36" eb="37">
      <t>ウ</t>
    </rPh>
    <phoneticPr fontId="39"/>
  </si>
  <si>
    <t>企業誘致推進室</t>
  </si>
  <si>
    <t>産技研が技術支援等を行い、「伝統技術と先進技術の融合」や「新たな気づき」といった知恵産業をキーワードに製品化・事業化に結び付き、知恵創出“目の輝き”企業として認定された企業数</t>
    <rPh sb="64" eb="66">
      <t>チエ</t>
    </rPh>
    <rPh sb="66" eb="68">
      <t>ソウシュツ</t>
    </rPh>
    <rPh sb="69" eb="70">
      <t>メ</t>
    </rPh>
    <rPh sb="71" eb="72">
      <t>カガヤ</t>
    </rPh>
    <rPh sb="79" eb="81">
      <t>ニンテイ</t>
    </rPh>
    <rPh sb="84" eb="86">
      <t>キギョウ</t>
    </rPh>
    <rPh sb="86" eb="87">
      <t>スウ</t>
    </rPh>
    <phoneticPr fontId="39"/>
  </si>
  <si>
    <t>令和４年度に実施予定の「京のまち企業訪問」サイト改修を前提とした指標であり、実績把握は令和４年度以降となるため、目標値設定は令和４年度からとしている。</t>
    <rPh sb="0" eb="2">
      <t>レイワ</t>
    </rPh>
    <rPh sb="3" eb="5">
      <t>ネンド</t>
    </rPh>
    <rPh sb="6" eb="8">
      <t>ジッシ</t>
    </rPh>
    <rPh sb="8" eb="10">
      <t>ヨテイ</t>
    </rPh>
    <rPh sb="12" eb="13">
      <t>キョウ</t>
    </rPh>
    <rPh sb="16" eb="18">
      <t>キギョウ</t>
    </rPh>
    <rPh sb="18" eb="20">
      <t>ホウモン</t>
    </rPh>
    <rPh sb="24" eb="26">
      <t>カイシュウ</t>
    </rPh>
    <rPh sb="27" eb="29">
      <t>ゼンテイ</t>
    </rPh>
    <rPh sb="32" eb="34">
      <t>シヒョウ</t>
    </rPh>
    <rPh sb="38" eb="40">
      <t>ジッセキ</t>
    </rPh>
    <rPh sb="40" eb="42">
      <t>ハアク</t>
    </rPh>
    <rPh sb="43" eb="45">
      <t>レイワ</t>
    </rPh>
    <rPh sb="46" eb="48">
      <t>ネンド</t>
    </rPh>
    <rPh sb="48" eb="50">
      <t>イコウ</t>
    </rPh>
    <rPh sb="56" eb="59">
      <t>モクヒョウチ</t>
    </rPh>
    <rPh sb="59" eb="61">
      <t>セッテイ</t>
    </rPh>
    <rPh sb="62" eb="64">
      <t>レイワ</t>
    </rPh>
    <rPh sb="65" eb="67">
      <t>ネンド</t>
    </rPh>
    <phoneticPr fontId="39"/>
  </si>
  <si>
    <t>平成26年度から令和元年度までの「グリーン（環境・エネルギー）産業分野におけるプロジェクト創出数」の実績に基づき、設定
90件/6年＝15件/年
15件×5年＝75件</t>
    <rPh sb="0" eb="2">
      <t>ヘイセイ</t>
    </rPh>
    <rPh sb="4" eb="6">
      <t>ネンド</t>
    </rPh>
    <rPh sb="8" eb="10">
      <t>レイワ</t>
    </rPh>
    <rPh sb="10" eb="12">
      <t>ガンネン</t>
    </rPh>
    <rPh sb="12" eb="13">
      <t>ド</t>
    </rPh>
    <rPh sb="50" eb="52">
      <t>ジッセキ</t>
    </rPh>
    <rPh sb="53" eb="54">
      <t>モト</t>
    </rPh>
    <rPh sb="57" eb="59">
      <t>セッテイ</t>
    </rPh>
    <rPh sb="63" eb="64">
      <t>ケン</t>
    </rPh>
    <rPh sb="66" eb="67">
      <t>ネン</t>
    </rPh>
    <rPh sb="70" eb="71">
      <t>ケン</t>
    </rPh>
    <rPh sb="72" eb="73">
      <t>ネン</t>
    </rPh>
    <rPh sb="76" eb="77">
      <t>ケン</t>
    </rPh>
    <rPh sb="79" eb="80">
      <t>ネン</t>
    </rPh>
    <rPh sb="83" eb="84">
      <t>ケン</t>
    </rPh>
    <phoneticPr fontId="39"/>
  </si>
  <si>
    <t>これまでの「ライフサイエンス分野における産学公連携プロジェクト創出数」の実績に基づき、設定
（目標値：10件／年）</t>
  </si>
  <si>
    <t>マンガ・アニメを中心とした京都のコンテンツ市場の構築に向け、コンテンツビジネスの促進度合いを示す指標</t>
  </si>
  <si>
    <t>令和２年度実績を基に目標設定するため、令和３年度からの評価となる。</t>
    <rPh sb="0" eb="2">
      <t>レイワ</t>
    </rPh>
    <rPh sb="3" eb="5">
      <t>ネンド</t>
    </rPh>
    <rPh sb="5" eb="7">
      <t>ジッセキ</t>
    </rPh>
    <rPh sb="8" eb="9">
      <t>モト</t>
    </rPh>
    <rPh sb="10" eb="12">
      <t>モクヒョウ</t>
    </rPh>
    <rPh sb="12" eb="14">
      <t>セッテイ</t>
    </rPh>
    <rPh sb="19" eb="21">
      <t>レイワ</t>
    </rPh>
    <rPh sb="22" eb="24">
      <t>ネンド</t>
    </rPh>
    <rPh sb="27" eb="29">
      <t>ヒョウカ</t>
    </rPh>
    <phoneticPr fontId="39"/>
  </si>
  <si>
    <t>民間部門の寄与度が比較的高いことや景気動向の影響を受けるため、80％以上の達成をａ評価とし、以下20％刻みで基準を設定した。</t>
  </si>
  <si>
    <t>国の「世界に伍するスタートアップ・エコシステム拠点形成戦略」に基づき、京都スタートアップ・エコシステム推進協議会で策定した5年間（R6年まで）の目標値（KPI）を設定</t>
    <rPh sb="0" eb="1">
      <t>クニ</t>
    </rPh>
    <rPh sb="3" eb="5">
      <t>セカイ</t>
    </rPh>
    <rPh sb="6" eb="7">
      <t>ゴ</t>
    </rPh>
    <rPh sb="23" eb="25">
      <t>キョテン</t>
    </rPh>
    <rPh sb="25" eb="27">
      <t>ケイセイ</t>
    </rPh>
    <rPh sb="27" eb="29">
      <t>センリャク</t>
    </rPh>
    <rPh sb="31" eb="32">
      <t>モト</t>
    </rPh>
    <rPh sb="35" eb="37">
      <t>キョウト</t>
    </rPh>
    <rPh sb="51" eb="53">
      <t>スイシン</t>
    </rPh>
    <rPh sb="53" eb="56">
      <t>キョウギカイ</t>
    </rPh>
    <rPh sb="57" eb="59">
      <t>サクテイ</t>
    </rPh>
    <rPh sb="62" eb="64">
      <t>ネンカン</t>
    </rPh>
    <rPh sb="67" eb="68">
      <t>ネン</t>
    </rPh>
    <rPh sb="72" eb="74">
      <t>モクヒョウ</t>
    </rPh>
    <rPh sb="74" eb="75">
      <t>チ</t>
    </rPh>
    <rPh sb="81" eb="83">
      <t>セッテイ</t>
    </rPh>
    <phoneticPr fontId="39"/>
  </si>
  <si>
    <t>地域と文化を支える伝統産業、商業の振興</t>
  </si>
  <si>
    <t>民間部門の寄与度が比較的高いことや景気動向にも大きく影響を受けるため、80％以上の達成をａ評価とし、以下20％刻みで基準を設定した。</t>
  </si>
  <si>
    <t>商店街の街区内にある商店は増減するものの、より多くの商店が商店街組織に加入することを目指し、前回設定時目標であった90％を引き続き目標として設定する。</t>
    <rPh sb="0" eb="3">
      <t>ショウテンガイ</t>
    </rPh>
    <rPh sb="4" eb="6">
      <t>ガイク</t>
    </rPh>
    <rPh sb="6" eb="7">
      <t>ナイ</t>
    </rPh>
    <rPh sb="10" eb="12">
      <t>ショウテン</t>
    </rPh>
    <rPh sb="13" eb="15">
      <t>ゾウゲン</t>
    </rPh>
    <rPh sb="23" eb="24">
      <t>オオ</t>
    </rPh>
    <rPh sb="26" eb="28">
      <t>ショウテン</t>
    </rPh>
    <rPh sb="29" eb="32">
      <t>ショウテンガイ</t>
    </rPh>
    <rPh sb="32" eb="34">
      <t>ソシキ</t>
    </rPh>
    <rPh sb="35" eb="37">
      <t>カニュウ</t>
    </rPh>
    <rPh sb="42" eb="44">
      <t>メユビ</t>
    </rPh>
    <rPh sb="46" eb="48">
      <t>ゼンカイ</t>
    </rPh>
    <rPh sb="48" eb="50">
      <t>セッテイ</t>
    </rPh>
    <rPh sb="50" eb="51">
      <t>ジ</t>
    </rPh>
    <rPh sb="51" eb="53">
      <t>モクヒョウ</t>
    </rPh>
    <rPh sb="61" eb="62">
      <t>ヒ</t>
    </rPh>
    <rPh sb="63" eb="64">
      <t>ツヅ</t>
    </rPh>
    <rPh sb="65" eb="67">
      <t>モクヒョウ</t>
    </rPh>
    <rPh sb="70" eb="72">
      <t>セッテイ</t>
    </rPh>
    <phoneticPr fontId="39"/>
  </si>
  <si>
    <t>当該指標については、民間部門の寄与度が比較的高いことや景気動向にも影響を受けるため、80％以上をａ、以下20％刻みで基準を設定した。</t>
  </si>
  <si>
    <t xml:space="preserve">本市市域の商店街（約150商店街）を対象とした、商店街活動等に関するアンケート調査に対する有効回答のうち、「前年度に比べて来街者が増加した」と回答した商店街の割合
</t>
    <rPh sb="7" eb="8">
      <t>ガイ</t>
    </rPh>
    <rPh sb="9" eb="10">
      <t>ヤク</t>
    </rPh>
    <rPh sb="24" eb="27">
      <t>ショウテンガイ</t>
    </rPh>
    <rPh sb="39" eb="41">
      <t>チョウサ</t>
    </rPh>
    <rPh sb="45" eb="47">
      <t>ユウコウ</t>
    </rPh>
    <rPh sb="47" eb="49">
      <t>カイトウ</t>
    </rPh>
    <rPh sb="54" eb="57">
      <t>ゼンネンド</t>
    </rPh>
    <rPh sb="58" eb="59">
      <t>クラ</t>
    </rPh>
    <phoneticPr fontId="39"/>
  </si>
  <si>
    <t>消費者の日常の買い物環境が大きく変化している中で、アンケートに回答した過半数の商店街が来街者の増加を実感できることを目標として設定する。</t>
    <rPh sb="0" eb="3">
      <t>ショウヒシャ</t>
    </rPh>
    <rPh sb="4" eb="6">
      <t>ニチジョウ</t>
    </rPh>
    <rPh sb="7" eb="8">
      <t>カ</t>
    </rPh>
    <rPh sb="9" eb="10">
      <t>モノ</t>
    </rPh>
    <rPh sb="10" eb="12">
      <t>カンキョウ</t>
    </rPh>
    <rPh sb="13" eb="14">
      <t>オオ</t>
    </rPh>
    <rPh sb="16" eb="18">
      <t>ヘンカ</t>
    </rPh>
    <rPh sb="22" eb="23">
      <t>ナカ</t>
    </rPh>
    <rPh sb="31" eb="33">
      <t>カイトウ</t>
    </rPh>
    <rPh sb="35" eb="38">
      <t>カハンスウ</t>
    </rPh>
    <rPh sb="39" eb="42">
      <t>ショウテンガイ</t>
    </rPh>
    <rPh sb="43" eb="46">
      <t>ライガイシャ</t>
    </rPh>
    <rPh sb="47" eb="49">
      <t>ゾウカ</t>
    </rPh>
    <rPh sb="50" eb="52">
      <t>ジッカン</t>
    </rPh>
    <rPh sb="58" eb="60">
      <t>モクヒョウ</t>
    </rPh>
    <rPh sb="63" eb="65">
      <t>セッテイ</t>
    </rPh>
    <phoneticPr fontId="39"/>
  </si>
  <si>
    <t>外国人料理人が料亭で働きながら京料理の知識及び技術を習得し、帰国後に京料理を発信することを通じて、海外での和食文化の普及を図る「特定伝統料理海外普及事業」で受入れた外国人料理人の人数(累計)</t>
  </si>
  <si>
    <t>京料理、京の食文化の継承、海外への普及の程度を測る指標</t>
    <rPh sb="0" eb="1">
      <t>キョウ</t>
    </rPh>
    <rPh sb="1" eb="3">
      <t>リョウリ</t>
    </rPh>
    <rPh sb="4" eb="5">
      <t>キョウ</t>
    </rPh>
    <rPh sb="6" eb="9">
      <t>ショクブンカ</t>
    </rPh>
    <rPh sb="10" eb="12">
      <t>ケイショウ</t>
    </rPh>
    <rPh sb="13" eb="15">
      <t>カイガイ</t>
    </rPh>
    <rPh sb="17" eb="19">
      <t>フキュウ</t>
    </rPh>
    <rPh sb="20" eb="22">
      <t>テイド</t>
    </rPh>
    <rPh sb="23" eb="24">
      <t>ハカ</t>
    </rPh>
    <rPh sb="25" eb="27">
      <t>シヒョウ</t>
    </rPh>
    <phoneticPr fontId="39"/>
  </si>
  <si>
    <t>年度ごとの受入れ人数が、
a：3人以上
b：2人
c：1人
d：0人（受入調整中案件あり）
e：0人（受入調整中案件なし）</t>
    <rPh sb="0" eb="2">
      <t>ネンド</t>
    </rPh>
    <rPh sb="5" eb="7">
      <t>ウケイ</t>
    </rPh>
    <rPh sb="8" eb="10">
      <t>ニンズウ</t>
    </rPh>
    <rPh sb="16" eb="17">
      <t>ニン</t>
    </rPh>
    <rPh sb="17" eb="19">
      <t>イジョウ</t>
    </rPh>
    <rPh sb="23" eb="24">
      <t>ニン</t>
    </rPh>
    <rPh sb="28" eb="29">
      <t>ニン</t>
    </rPh>
    <rPh sb="33" eb="34">
      <t>ニン</t>
    </rPh>
    <rPh sb="35" eb="37">
      <t>ウケイレ</t>
    </rPh>
    <rPh sb="37" eb="38">
      <t>チョウ</t>
    </rPh>
    <rPh sb="39" eb="40">
      <t>チュウ</t>
    </rPh>
    <rPh sb="40" eb="42">
      <t>アンケン</t>
    </rPh>
    <rPh sb="48" eb="49">
      <t>ニン</t>
    </rPh>
    <rPh sb="50" eb="52">
      <t>ウケイレ</t>
    </rPh>
    <rPh sb="52" eb="54">
      <t>チョウセイ</t>
    </rPh>
    <rPh sb="55" eb="56">
      <t>チュウ</t>
    </rPh>
    <rPh sb="56" eb="58">
      <t>アンケン</t>
    </rPh>
    <phoneticPr fontId="39"/>
  </si>
  <si>
    <t>令和2年度末で19人の受入れ実績があり、令和7年度の目標値（30人）達成のためには、年間2～3人を受入れる必要があることから、3人以上をaとし、以下1人刻みで基準を設定した。
また、受入れまでに、外国人料理人と受入可能な料亭との各種調整が必要なことから、受入れ人数が0人の場合でも、受入調整案件の有無でd、eの評価基準を設定した。</t>
    <rPh sb="0" eb="2">
      <t>レイワ</t>
    </rPh>
    <rPh sb="3" eb="5">
      <t>ネンド</t>
    </rPh>
    <rPh sb="5" eb="6">
      <t>マツ</t>
    </rPh>
    <rPh sb="9" eb="10">
      <t>ニン</t>
    </rPh>
    <rPh sb="11" eb="13">
      <t>ウケイ</t>
    </rPh>
    <rPh sb="14" eb="16">
      <t>ジッセキ</t>
    </rPh>
    <rPh sb="20" eb="22">
      <t>レイワ</t>
    </rPh>
    <rPh sb="23" eb="25">
      <t>ネンド</t>
    </rPh>
    <rPh sb="26" eb="29">
      <t>モクヒョウチ</t>
    </rPh>
    <rPh sb="32" eb="33">
      <t>ニン</t>
    </rPh>
    <rPh sb="34" eb="36">
      <t>タッセイ</t>
    </rPh>
    <rPh sb="42" eb="44">
      <t>ネンカン</t>
    </rPh>
    <rPh sb="47" eb="48">
      <t>ニン</t>
    </rPh>
    <rPh sb="49" eb="51">
      <t>ウケイ</t>
    </rPh>
    <rPh sb="53" eb="55">
      <t>ヒツヨウ</t>
    </rPh>
    <rPh sb="64" eb="67">
      <t>ニンイジョウ</t>
    </rPh>
    <rPh sb="72" eb="74">
      <t>イカ</t>
    </rPh>
    <rPh sb="75" eb="76">
      <t>ニン</t>
    </rPh>
    <rPh sb="76" eb="77">
      <t>キザ</t>
    </rPh>
    <rPh sb="79" eb="81">
      <t>キジュン</t>
    </rPh>
    <rPh sb="82" eb="84">
      <t>セッテイ</t>
    </rPh>
    <rPh sb="91" eb="93">
      <t>ウケイ</t>
    </rPh>
    <rPh sb="98" eb="100">
      <t>ガイコク</t>
    </rPh>
    <rPh sb="100" eb="101">
      <t>ジン</t>
    </rPh>
    <rPh sb="101" eb="103">
      <t>リョウリ</t>
    </rPh>
    <rPh sb="103" eb="104">
      <t>ニン</t>
    </rPh>
    <rPh sb="105" eb="107">
      <t>ウケイレ</t>
    </rPh>
    <rPh sb="107" eb="109">
      <t>カノウ</t>
    </rPh>
    <rPh sb="110" eb="112">
      <t>リョウテイ</t>
    </rPh>
    <rPh sb="114" eb="116">
      <t>カクシュ</t>
    </rPh>
    <rPh sb="116" eb="118">
      <t>チョウセイ</t>
    </rPh>
    <rPh sb="119" eb="121">
      <t>ヒツヨウ</t>
    </rPh>
    <rPh sb="127" eb="129">
      <t>ウケイ</t>
    </rPh>
    <rPh sb="130" eb="132">
      <t>ニンズウ</t>
    </rPh>
    <rPh sb="134" eb="135">
      <t>ニン</t>
    </rPh>
    <rPh sb="136" eb="138">
      <t>バアイ</t>
    </rPh>
    <rPh sb="141" eb="143">
      <t>ウケイレ</t>
    </rPh>
    <rPh sb="143" eb="145">
      <t>チョウセイ</t>
    </rPh>
    <rPh sb="145" eb="147">
      <t>アンケン</t>
    </rPh>
    <rPh sb="148" eb="150">
      <t>ウム</t>
    </rPh>
    <rPh sb="155" eb="157">
      <t>ヒョウカ</t>
    </rPh>
    <rPh sb="157" eb="159">
      <t>キジュン</t>
    </rPh>
    <rPh sb="160" eb="162">
      <t>セッテイ</t>
    </rPh>
    <phoneticPr fontId="39"/>
  </si>
  <si>
    <t>京の食文化の継承・発展に向けて、あじわい館の利用状況を示す指標</t>
    <rPh sb="0" eb="1">
      <t>キョウ</t>
    </rPh>
    <rPh sb="2" eb="5">
      <t>ショクブンカ</t>
    </rPh>
    <rPh sb="6" eb="8">
      <t>ケイショウ</t>
    </rPh>
    <rPh sb="9" eb="11">
      <t>ハッテン</t>
    </rPh>
    <rPh sb="12" eb="13">
      <t>ム</t>
    </rPh>
    <rPh sb="20" eb="21">
      <t>カン</t>
    </rPh>
    <rPh sb="22" eb="24">
      <t>リヨウ</t>
    </rPh>
    <rPh sb="24" eb="26">
      <t>ジョウキョウ</t>
    </rPh>
    <phoneticPr fontId="39"/>
  </si>
  <si>
    <t>目標値を達成した場合をａとし、以下20％刻みで評価基準を設定した。</t>
    <rPh sb="0" eb="2">
      <t>モクヒョウ</t>
    </rPh>
    <rPh sb="2" eb="3">
      <t>チ</t>
    </rPh>
    <rPh sb="4" eb="6">
      <t>タッセイ</t>
    </rPh>
    <rPh sb="8" eb="10">
      <t>バアイ</t>
    </rPh>
    <phoneticPr fontId="39"/>
  </si>
  <si>
    <t>京都の産業・商業を支える流通体制の強化に向けて、第一市場の骨格を成す青果部及び水産物部の取引状況ないしは市場の経営状況を示す指標</t>
  </si>
  <si>
    <t>人口減少や市場外流通の増加、食生活の変化等といった社会的背景のもと、取扱数量を増加させることは相当な困難を伴うため、90％以上をａとし、以下20％刻みで評価基準を設定した。</t>
  </si>
  <si>
    <t>人口減少や市場外流通の増加、食生活の変化等といった社会的背景のもと、取扱金額を増加させることは相当な困難を伴うため、90％以上をａとし、以下20％刻みで評価基準を設定した。</t>
  </si>
  <si>
    <t>当該指標については、卸売会社の経営努力によるところが大きいことから、90％以上をａ、以下10%刻みで基準を設定した。</t>
  </si>
  <si>
    <t>水道事業における老朽化した配水管更新の財源となる積立金</t>
    <phoneticPr fontId="39"/>
  </si>
  <si>
    <t>下水道事業における将来の大規模更新等に備えた積立金</t>
    <phoneticPr fontId="39"/>
  </si>
  <si>
    <t>上下水道事業の企業債残高の削減額</t>
    <phoneticPr fontId="39"/>
  </si>
  <si>
    <t>市内の学生数が全国の学生数に占める割合</t>
    <phoneticPr fontId="39"/>
  </si>
  <si>
    <t>救急車の現場到着時間</t>
    <phoneticPr fontId="39"/>
  </si>
  <si>
    <t>市民意識調査において、観光による公共交通の混雑を経験していると回答した市民の割合</t>
    <phoneticPr fontId="39"/>
  </si>
  <si>
    <t>京都観光振興計画2025
【H27以降の最低値】
（ただしR2以降調査実施）</t>
    <rPh sb="20" eb="22">
      <t>サイテイ</t>
    </rPh>
    <rPh sb="22" eb="23">
      <t>チ</t>
    </rPh>
    <phoneticPr fontId="39"/>
  </si>
  <si>
    <t>「京都観光振興計画2025」において、目標値を更新することを目指していることから、過去最低値の更新をaとし、以下20％刻みで基準を設定した。</t>
    <phoneticPr fontId="39"/>
  </si>
  <si>
    <t>「市民生活の豊かさの向上」に資する、市民生活と観光の調和の進ちょく状況を示す指標</t>
    <rPh sb="1" eb="3">
      <t>シミン</t>
    </rPh>
    <rPh sb="3" eb="5">
      <t>セイカツ</t>
    </rPh>
    <rPh sb="6" eb="7">
      <t>ユタ</t>
    </rPh>
    <rPh sb="10" eb="12">
      <t>コウジョウ</t>
    </rPh>
    <rPh sb="14" eb="15">
      <t>シ</t>
    </rPh>
    <rPh sb="18" eb="20">
      <t>シミン</t>
    </rPh>
    <rPh sb="20" eb="22">
      <t>セイカツ</t>
    </rPh>
    <rPh sb="23" eb="25">
      <t>カンコウ</t>
    </rPh>
    <rPh sb="26" eb="28">
      <t>チョウワ</t>
    </rPh>
    <rPh sb="29" eb="30">
      <t>シン</t>
    </rPh>
    <rPh sb="33" eb="35">
      <t>ジョウキョウ</t>
    </rPh>
    <rPh sb="36" eb="37">
      <t>シメ</t>
    </rPh>
    <rPh sb="38" eb="40">
      <t>シヒョウ</t>
    </rPh>
    <phoneticPr fontId="39"/>
  </si>
  <si>
    <t>市民意識調査において、観光による道路渋滞を経験していると回答した市民の割合</t>
    <phoneticPr fontId="39"/>
  </si>
  <si>
    <t>市民意識調査において、宿泊施設による良くない影響を経験していると回答した市民の割合</t>
    <phoneticPr fontId="39"/>
  </si>
  <si>
    <t>市民意識調査における、京都観光をした際の満足度において、満足であると回答した市民の割合</t>
    <rPh sb="28" eb="30">
      <t>マンゾク</t>
    </rPh>
    <phoneticPr fontId="39"/>
  </si>
  <si>
    <t>京都観光振興計画2025
【H27以降の最高値】
（ただしR3以降調査実施）</t>
    <phoneticPr fontId="39"/>
  </si>
  <si>
    <t>京都観光総合調査における日本人観光客及び外国人観光客のリピーターの割合</t>
    <phoneticPr fontId="39"/>
  </si>
  <si>
    <t>京都観光振興計画2025
【H27以降の最高値】</t>
    <phoneticPr fontId="39"/>
  </si>
  <si>
    <t>京都観光振興計画2025
【H27以降の最高値】
（ただし統計手法の変更によりR1以降の数値が対象）</t>
    <rPh sb="29" eb="31">
      <t>トウケイ</t>
    </rPh>
    <rPh sb="31" eb="33">
      <t>シュホウ</t>
    </rPh>
    <rPh sb="34" eb="36">
      <t>ヘンコウ</t>
    </rPh>
    <rPh sb="41" eb="43">
      <t>イコウ</t>
    </rPh>
    <rPh sb="44" eb="46">
      <t>スウチ</t>
    </rPh>
    <rPh sb="47" eb="49">
      <t>タイショウ</t>
    </rPh>
    <phoneticPr fontId="39"/>
  </si>
  <si>
    <t>観光事業者調査</t>
    <rPh sb="0" eb="2">
      <t>カンコウ</t>
    </rPh>
    <rPh sb="2" eb="4">
      <t>ジギョウ</t>
    </rPh>
    <rPh sb="4" eb="5">
      <t>シャ</t>
    </rPh>
    <rPh sb="5" eb="7">
      <t>チョウサ</t>
    </rPh>
    <phoneticPr fontId="39"/>
  </si>
  <si>
    <t>京都観光振興計画2025
【H27以降の最高値】
（ただしH28以降調査実施）</t>
    <rPh sb="20" eb="22">
      <t>サイコウ</t>
    </rPh>
    <rPh sb="22" eb="23">
      <t>チ</t>
    </rPh>
    <phoneticPr fontId="39"/>
  </si>
  <si>
    <t>「安心・安全で持続可能な観光の実現」に資する、感染症や災害などの様々な危機に対応できる観光の進ちょく状況を示す指標</t>
    <rPh sb="1" eb="3">
      <t>アンシン</t>
    </rPh>
    <rPh sb="4" eb="6">
      <t>アンゼン</t>
    </rPh>
    <rPh sb="7" eb="9">
      <t>ジゾク</t>
    </rPh>
    <rPh sb="9" eb="11">
      <t>カノウ</t>
    </rPh>
    <rPh sb="12" eb="14">
      <t>カンコウ</t>
    </rPh>
    <rPh sb="15" eb="17">
      <t>ジツゲン</t>
    </rPh>
    <rPh sb="19" eb="20">
      <t>シ</t>
    </rPh>
    <rPh sb="43" eb="45">
      <t>カンコウ</t>
    </rPh>
    <rPh sb="46" eb="47">
      <t>シン</t>
    </rPh>
    <rPh sb="50" eb="52">
      <t>ジョウキョウ</t>
    </rPh>
    <rPh sb="53" eb="54">
      <t>シメ</t>
    </rPh>
    <rPh sb="55" eb="57">
      <t>シヒョウ</t>
    </rPh>
    <phoneticPr fontId="39"/>
  </si>
  <si>
    <t>危機管理に関する計画等の策定に取り組んでいる観光事業者の割合</t>
    <phoneticPr fontId="39"/>
  </si>
  <si>
    <t>当該指標については、社会経済情勢及び自然環境条件の影響度が高いことから、80％以上をa、以下20％刻みで基準を設定した。</t>
  </si>
  <si>
    <t>222-3325</t>
    <phoneticPr fontId="39"/>
  </si>
  <si>
    <t>京都市中小企業経営動向実態調査（第3四半期付帯調査）</t>
    <rPh sb="0" eb="3">
      <t>キョウトシ</t>
    </rPh>
    <rPh sb="3" eb="7">
      <t>チュウショウキギョウ</t>
    </rPh>
    <rPh sb="7" eb="15">
      <t>ケイエイドウコウジッタイチョウサ</t>
    </rPh>
    <rPh sb="16" eb="17">
      <t>ダイ</t>
    </rPh>
    <rPh sb="18" eb="21">
      <t>シハンキ</t>
    </rPh>
    <rPh sb="21" eb="23">
      <t>フタイ</t>
    </rPh>
    <rPh sb="23" eb="25">
      <t>チョウサ</t>
    </rPh>
    <phoneticPr fontId="39"/>
  </si>
  <si>
    <t>京都市域からの温室効果ガス排出量の、2013(平成25)年度比における削減率</t>
  </si>
  <si>
    <t>京都市地球温暖化対策計画において、平成25年度を基準年度とし、令和12年度までに温室効果ガス排出量を40％以上削減することを目標として掲げているが、国において、令和12年目標が46%削減に引き上げられたことや、脱炭素先行地域の創出をはじめ、地域で取り組む様々な施策等が示されたことを踏まえ、更なる温室効果ガスの削減を進め、目標値を46%削減とした。</t>
    <rPh sb="161" eb="163">
      <t>モクヒョウ</t>
    </rPh>
    <rPh sb="163" eb="164">
      <t>アタイ</t>
    </rPh>
    <phoneticPr fontId="39"/>
  </si>
  <si>
    <t>地球温暖化対策計画＜2021-2030＞において、2013(平成25)年度を基準年度とし、2030(令和12)年度までに温室効果ガス排出量を40％以上削減することを目標として掲げているが、国において、令和12年目標が46%削減に引き上げられたことや、脱炭素先行地域の創出をはじめ、地域で取り組む様々な施策等が示されたことを踏まえ、更なる温室効果ガスの削減を進め、目標値を46%削減に引き上げた。目標達成に向けて2019(令和元)年度削減率(20.7％)から更に各年度2.3(＝(46-20.7)/11)×t％を目安として削減していく必要がある。
各年度の評価に当たっては、(20.7+2.3×t)％以上の場合をa、20.7％未満(2019年度より温室効果ガス排出量が増加した場合)をeとし、b～dは等間隔で基準を設定した。</t>
    <rPh sb="87" eb="88">
      <t>カカ</t>
    </rPh>
    <rPh sb="210" eb="212">
      <t>レイワ</t>
    </rPh>
    <rPh sb="212" eb="213">
      <t>ガン</t>
    </rPh>
    <phoneticPr fontId="39"/>
  </si>
  <si>
    <t>京都市循環型社会推進基本計画(2021-2030)に掲げるごみ焼却量の目標(令和12年度33万トン)の達成に向けては、令和元年度(38.2万トン)～令和12年度の11年間で5.2万トン削減する必要がある。さらに、北部クリーンセンター大規模改修工事を予定している令和7年度には35万トンまで削減している必要がある。
これを踏まえ、令和元年度～令和7年度の6年間で3.2万トン、令和8年度～令和12年度までの期間に約2万トンの削減に取り組むこととする。
そのため、令和2年度～令和7年度は、令和元年度から約0.53万トン/年（3.2万トン÷6年）ずつ削減することを単年度目標としている。
【単年度目標】
R2:0.53万トン
R3:1.07万トン
R4:1.60万トン
R5:2.13万トン
R6:2.67万トン
【評価基準（令和2年度～令和7年度）】
評価年度における令和元年度からの削減量が、単年度目標以上の場合をa、0トン未満(基準年度より最終処分量が増加した場合)をeとし、b～dは均等割で基準を設定した。</t>
    <rPh sb="250" eb="251">
      <t>ヤク</t>
    </rPh>
    <phoneticPr fontId="39"/>
  </si>
  <si>
    <t>京都市中小企業経営動向実態調査において、年間の企業経営実績について「非常に良かった」、「良かった」と回答した企業の割合</t>
    <rPh sb="0" eb="3">
      <t>キョウトシ</t>
    </rPh>
    <rPh sb="3" eb="13">
      <t>チュウショウキギョウケイエイドウコウジッタイ</t>
    </rPh>
    <rPh sb="13" eb="15">
      <t>チョウサ</t>
    </rPh>
    <rPh sb="20" eb="22">
      <t>ネンカン</t>
    </rPh>
    <rPh sb="23" eb="25">
      <t>キギョウ</t>
    </rPh>
    <rPh sb="25" eb="27">
      <t>ケイエイ</t>
    </rPh>
    <rPh sb="27" eb="29">
      <t>ジッセキ</t>
    </rPh>
    <rPh sb="34" eb="36">
      <t>ヒジョウ</t>
    </rPh>
    <rPh sb="37" eb="38">
      <t>ヨ</t>
    </rPh>
    <rPh sb="44" eb="45">
      <t>ヨ</t>
    </rPh>
    <rPh sb="50" eb="52">
      <t>カイトウ</t>
    </rPh>
    <rPh sb="54" eb="56">
      <t>キギョウ</t>
    </rPh>
    <rPh sb="57" eb="58">
      <t>ワリ</t>
    </rPh>
    <rPh sb="58" eb="59">
      <t>ゴウ</t>
    </rPh>
    <phoneticPr fontId="39"/>
  </si>
  <si>
    <t>本市独自の調査に基づく目標値であるため、全国順位は算出不可</t>
    <rPh sb="0" eb="2">
      <t>ホンシ</t>
    </rPh>
    <rPh sb="2" eb="4">
      <t>ドクジ</t>
    </rPh>
    <rPh sb="5" eb="7">
      <t>チョウサ</t>
    </rPh>
    <rPh sb="8" eb="9">
      <t>モト</t>
    </rPh>
    <rPh sb="11" eb="14">
      <t>モクヒョウチ</t>
    </rPh>
    <rPh sb="20" eb="22">
      <t>ゼンコク</t>
    </rPh>
    <rPh sb="22" eb="24">
      <t>ジュンイ</t>
    </rPh>
    <rPh sb="25" eb="27">
      <t>サンシュツ</t>
    </rPh>
    <rPh sb="27" eb="29">
      <t>フカ</t>
    </rPh>
    <phoneticPr fontId="39"/>
  </si>
  <si>
    <t>当該指標については、目標達成（100％以上）をａ、以下20％刻みで基準を設定した。</t>
    <rPh sb="19" eb="21">
      <t>イジョウ</t>
    </rPh>
    <phoneticPr fontId="39"/>
  </si>
  <si>
    <t>働くことを希望するすべてのひとが就業し、その意欲と能力を最大限発揮できるまちをめざして、求人と求職の労働需給を示す指標</t>
    <rPh sb="0" eb="1">
      <t>ハタラ</t>
    </rPh>
    <rPh sb="5" eb="7">
      <t>キボウ</t>
    </rPh>
    <rPh sb="16" eb="18">
      <t>シュウギョウ</t>
    </rPh>
    <rPh sb="22" eb="24">
      <t>イヨク</t>
    </rPh>
    <rPh sb="25" eb="27">
      <t>ノウリョク</t>
    </rPh>
    <rPh sb="28" eb="31">
      <t>サイダイゲン</t>
    </rPh>
    <rPh sb="31" eb="33">
      <t>ハッキ</t>
    </rPh>
    <rPh sb="44" eb="46">
      <t>キュウジン</t>
    </rPh>
    <rPh sb="47" eb="49">
      <t>キュウショク</t>
    </rPh>
    <rPh sb="50" eb="52">
      <t>ロウドウ</t>
    </rPh>
    <rPh sb="52" eb="54">
      <t>ジュキュウ</t>
    </rPh>
    <rPh sb="55" eb="56">
      <t>シメ</t>
    </rPh>
    <rPh sb="57" eb="59">
      <t>シヒョウ</t>
    </rPh>
    <phoneticPr fontId="39"/>
  </si>
  <si>
    <t>コロナ禍の影響を受ける以前の数値であり、かつ、都道府県別統計が公表されている平成9年以降で最も低い数値である令和元年の数値並み</t>
    <rPh sb="3" eb="4">
      <t>カ</t>
    </rPh>
    <rPh sb="5" eb="7">
      <t>エイキョウ</t>
    </rPh>
    <rPh sb="8" eb="9">
      <t>ウ</t>
    </rPh>
    <rPh sb="11" eb="13">
      <t>イゼン</t>
    </rPh>
    <rPh sb="14" eb="16">
      <t>スウチ</t>
    </rPh>
    <rPh sb="23" eb="27">
      <t>トドウフケン</t>
    </rPh>
    <rPh sb="27" eb="28">
      <t>ベツ</t>
    </rPh>
    <rPh sb="28" eb="30">
      <t>トウケイ</t>
    </rPh>
    <rPh sb="31" eb="33">
      <t>コウヒョウ</t>
    </rPh>
    <rPh sb="38" eb="40">
      <t>ヘイセイ</t>
    </rPh>
    <rPh sb="41" eb="42">
      <t>ネン</t>
    </rPh>
    <rPh sb="42" eb="44">
      <t>イコウ</t>
    </rPh>
    <rPh sb="45" eb="46">
      <t>モット</t>
    </rPh>
    <rPh sb="47" eb="48">
      <t>ヒク</t>
    </rPh>
    <rPh sb="49" eb="51">
      <t>スウチ</t>
    </rPh>
    <rPh sb="54" eb="56">
      <t>レイワ</t>
    </rPh>
    <rPh sb="56" eb="58">
      <t>ガンネン</t>
    </rPh>
    <rPh sb="59" eb="61">
      <t>スウチ</t>
    </rPh>
    <rPh sb="61" eb="62">
      <t>ナ</t>
    </rPh>
    <phoneticPr fontId="39"/>
  </si>
  <si>
    <t>当該指標については、景気の動向に左右される部分が大きいため、80％以上をａとし、以下20％刻みで評価基準を設定した。</t>
    <rPh sb="10" eb="12">
      <t>ケイキ</t>
    </rPh>
    <rPh sb="13" eb="15">
      <t>ドウコウ</t>
    </rPh>
    <rPh sb="16" eb="18">
      <t>サユウ</t>
    </rPh>
    <rPh sb="21" eb="23">
      <t>ブブン</t>
    </rPh>
    <rPh sb="24" eb="25">
      <t>オオ</t>
    </rPh>
    <phoneticPr fontId="39"/>
  </si>
  <si>
    <t>「京都観光振興計画2025」において、目標値を更新することを目指していることから、過去最低値の更新をaとし、以下20％刻みで基準を設定した。</t>
  </si>
  <si>
    <t>市民意識調査において、観光客のマナー違反を経験していると回答した市民の割合</t>
  </si>
  <si>
    <t>「京都観光振興計画2025」において、目標値を更新することを目指していることから、過去最低値の更新をaとし、以下20％刻みで基準を設定した。</t>
    <rPh sb="1" eb="9">
      <t>キョウトカンコウシンコウケイカク</t>
    </rPh>
    <rPh sb="19" eb="22">
      <t>モクヒョウチ</t>
    </rPh>
    <rPh sb="23" eb="25">
      <t>コウシン</t>
    </rPh>
    <rPh sb="30" eb="32">
      <t>メザ</t>
    </rPh>
    <rPh sb="41" eb="43">
      <t>カコ</t>
    </rPh>
    <rPh sb="43" eb="45">
      <t>サイテイ</t>
    </rPh>
    <rPh sb="45" eb="46">
      <t>チ</t>
    </rPh>
    <rPh sb="47" eb="49">
      <t>コウシン</t>
    </rPh>
    <rPh sb="54" eb="56">
      <t>イカ</t>
    </rPh>
    <rPh sb="59" eb="60">
      <t>キザ</t>
    </rPh>
    <rPh sb="62" eb="64">
      <t>キジュン</t>
    </rPh>
    <rPh sb="65" eb="67">
      <t>セッテイ</t>
    </rPh>
    <phoneticPr fontId="39"/>
  </si>
  <si>
    <t>「市民生活の豊かさの向上」に資する、市民自身が京都の魅力を存分に味わっていることを示す指標</t>
    <rPh sb="1" eb="3">
      <t>シミン</t>
    </rPh>
    <rPh sb="3" eb="5">
      <t>セイカツ</t>
    </rPh>
    <rPh sb="6" eb="7">
      <t>ユタ</t>
    </rPh>
    <rPh sb="10" eb="12">
      <t>コウジョウ</t>
    </rPh>
    <rPh sb="14" eb="15">
      <t>シ</t>
    </rPh>
    <rPh sb="18" eb="20">
      <t>シミン</t>
    </rPh>
    <rPh sb="20" eb="22">
      <t>ジシン</t>
    </rPh>
    <rPh sb="23" eb="25">
      <t>キョウト</t>
    </rPh>
    <rPh sb="26" eb="28">
      <t>ミリョク</t>
    </rPh>
    <rPh sb="29" eb="31">
      <t>ゾンブン</t>
    </rPh>
    <rPh sb="32" eb="33">
      <t>アジ</t>
    </rPh>
    <rPh sb="41" eb="42">
      <t>シメ</t>
    </rPh>
    <rPh sb="43" eb="45">
      <t>シヒョウ</t>
    </rPh>
    <phoneticPr fontId="39"/>
  </si>
  <si>
    <t>「京都観光の質の向上」に必要な受入環境の快適さや、楽しみ方の多様さを示す指標</t>
    <rPh sb="1" eb="3">
      <t>キョウト</t>
    </rPh>
    <rPh sb="3" eb="5">
      <t>カンコウ</t>
    </rPh>
    <rPh sb="6" eb="7">
      <t>シツ</t>
    </rPh>
    <rPh sb="8" eb="10">
      <t>コウジョウ</t>
    </rPh>
    <rPh sb="12" eb="14">
      <t>ヒツヨウ</t>
    </rPh>
    <rPh sb="15" eb="17">
      <t>ウケイレ</t>
    </rPh>
    <rPh sb="17" eb="19">
      <t>カンキョウ</t>
    </rPh>
    <rPh sb="20" eb="22">
      <t>カイテキ</t>
    </rPh>
    <rPh sb="25" eb="26">
      <t>タノ</t>
    </rPh>
    <rPh sb="28" eb="29">
      <t>カタ</t>
    </rPh>
    <rPh sb="30" eb="32">
      <t>タヨウ</t>
    </rPh>
    <rPh sb="34" eb="35">
      <t>シメ</t>
    </rPh>
    <rPh sb="36" eb="38">
      <t>シヒョウ</t>
    </rPh>
    <phoneticPr fontId="39"/>
  </si>
  <si>
    <t>「京都の観光を支える担い手の確保と育成」に資する、生産性向上・競争力強化に向けたデジタル化の進ちょく状況を示す指標</t>
    <rPh sb="1" eb="3">
      <t>キョウト</t>
    </rPh>
    <rPh sb="4" eb="6">
      <t>カンコウ</t>
    </rPh>
    <rPh sb="7" eb="8">
      <t>ササ</t>
    </rPh>
    <rPh sb="10" eb="11">
      <t>ニナ</t>
    </rPh>
    <rPh sb="12" eb="13">
      <t>テ</t>
    </rPh>
    <rPh sb="14" eb="16">
      <t>カクホ</t>
    </rPh>
    <rPh sb="17" eb="19">
      <t>イクセイ</t>
    </rPh>
    <rPh sb="21" eb="22">
      <t>シ</t>
    </rPh>
    <rPh sb="25" eb="28">
      <t>セイサンセイ</t>
    </rPh>
    <rPh sb="28" eb="30">
      <t>コウジョウ</t>
    </rPh>
    <rPh sb="31" eb="34">
      <t>キョウソウリョク</t>
    </rPh>
    <rPh sb="34" eb="36">
      <t>キョウカ</t>
    </rPh>
    <rPh sb="37" eb="38">
      <t>ム</t>
    </rPh>
    <rPh sb="44" eb="45">
      <t>カ</t>
    </rPh>
    <rPh sb="46" eb="47">
      <t>シン</t>
    </rPh>
    <rPh sb="50" eb="52">
      <t>ジョウキョウ</t>
    </rPh>
    <rPh sb="53" eb="54">
      <t>シメ</t>
    </rPh>
    <rPh sb="55" eb="57">
      <t>シヒョウ</t>
    </rPh>
    <phoneticPr fontId="39"/>
  </si>
  <si>
    <t>「安心・安全で持続可能な観光の実現」に資する、環境により配慮した観光の進ちょく状況を示す指標</t>
    <rPh sb="19" eb="20">
      <t>シ</t>
    </rPh>
    <rPh sb="23" eb="25">
      <t>カンキョウ</t>
    </rPh>
    <rPh sb="28" eb="30">
      <t>ハイリョ</t>
    </rPh>
    <rPh sb="32" eb="34">
      <t>カンコウ</t>
    </rPh>
    <rPh sb="35" eb="36">
      <t>シン</t>
    </rPh>
    <rPh sb="39" eb="41">
      <t>ジョウキョウ</t>
    </rPh>
    <rPh sb="42" eb="43">
      <t>シメ</t>
    </rPh>
    <rPh sb="44" eb="46">
      <t>シヒョウ</t>
    </rPh>
    <phoneticPr fontId="39"/>
  </si>
  <si>
    <t>担い手の育成等により、農家の生産性・収益性が向上している状況を示す指標</t>
    <rPh sb="0" eb="1">
      <t>ニナ</t>
    </rPh>
    <rPh sb="2" eb="3">
      <t>テ</t>
    </rPh>
    <rPh sb="4" eb="6">
      <t>イクセイ</t>
    </rPh>
    <rPh sb="6" eb="7">
      <t>トウ</t>
    </rPh>
    <rPh sb="14" eb="17">
      <t>セイサンセイ</t>
    </rPh>
    <rPh sb="18" eb="21">
      <t>シュウエキセイ</t>
    </rPh>
    <rPh sb="22" eb="24">
      <t>コウジョウ</t>
    </rPh>
    <rPh sb="28" eb="30">
      <t>ジョウキョウ</t>
    </rPh>
    <rPh sb="31" eb="32">
      <t>シメ</t>
    </rPh>
    <rPh sb="33" eb="35">
      <t>シヒョウ</t>
    </rPh>
    <phoneticPr fontId="39"/>
  </si>
  <si>
    <t>森林経営の大規模集約化の促進により、林家の生産性が向上している状況を示す指標</t>
    <rPh sb="21" eb="24">
      <t>セイサンセイ</t>
    </rPh>
    <rPh sb="25" eb="27">
      <t>コウジョウ</t>
    </rPh>
    <rPh sb="31" eb="33">
      <t>ジョウキョウ</t>
    </rPh>
    <rPh sb="34" eb="35">
      <t>シメ</t>
    </rPh>
    <rPh sb="36" eb="38">
      <t>シヒョウ</t>
    </rPh>
    <phoneticPr fontId="39"/>
  </si>
  <si>
    <t>農業用施設の改修等が進み、自然災害や環境変化への対応能力が向上している状況を示す指標</t>
    <rPh sb="0" eb="3">
      <t>ノウギョウヨウ</t>
    </rPh>
    <rPh sb="3" eb="5">
      <t>シセツ</t>
    </rPh>
    <rPh sb="6" eb="8">
      <t>カイシュウ</t>
    </rPh>
    <rPh sb="8" eb="9">
      <t>トウ</t>
    </rPh>
    <rPh sb="10" eb="11">
      <t>スス</t>
    </rPh>
    <rPh sb="13" eb="15">
      <t>シゼン</t>
    </rPh>
    <rPh sb="15" eb="17">
      <t>サイガイ</t>
    </rPh>
    <rPh sb="18" eb="20">
      <t>カンキョウ</t>
    </rPh>
    <rPh sb="20" eb="22">
      <t>ヘンカ</t>
    </rPh>
    <rPh sb="24" eb="26">
      <t>タイオウ</t>
    </rPh>
    <rPh sb="26" eb="28">
      <t>ノウリョク</t>
    </rPh>
    <rPh sb="29" eb="31">
      <t>コウジョウ</t>
    </rPh>
    <rPh sb="35" eb="37">
      <t>ジョウキョウ</t>
    </rPh>
    <rPh sb="38" eb="39">
      <t>シメ</t>
    </rPh>
    <rPh sb="40" eb="42">
      <t>シヒョウ</t>
    </rPh>
    <phoneticPr fontId="39"/>
  </si>
  <si>
    <t>京都市農林行政基本方針
※令和3年度から令和12年度までの10年間で、500件の農業用施設の整備を目指す。</t>
    <rPh sb="0" eb="3">
      <t>キョウトシ</t>
    </rPh>
    <rPh sb="3" eb="5">
      <t>ノウリン</t>
    </rPh>
    <rPh sb="5" eb="7">
      <t>ギョウセイ</t>
    </rPh>
    <rPh sb="7" eb="9">
      <t>キホン</t>
    </rPh>
    <rPh sb="9" eb="11">
      <t>ホウシン</t>
    </rPh>
    <rPh sb="13" eb="15">
      <t>レイワ</t>
    </rPh>
    <rPh sb="16" eb="18">
      <t>ネンド</t>
    </rPh>
    <rPh sb="20" eb="22">
      <t>レイワ</t>
    </rPh>
    <rPh sb="24" eb="26">
      <t>ネンド</t>
    </rPh>
    <rPh sb="31" eb="33">
      <t>ネンカン</t>
    </rPh>
    <rPh sb="38" eb="39">
      <t>ケン</t>
    </rPh>
    <rPh sb="40" eb="43">
      <t>ノウギョウヨウ</t>
    </rPh>
    <rPh sb="43" eb="45">
      <t>シセツ</t>
    </rPh>
    <rPh sb="46" eb="48">
      <t>セイビ</t>
    </rPh>
    <rPh sb="49" eb="51">
      <t>メザ</t>
    </rPh>
    <phoneticPr fontId="39"/>
  </si>
  <si>
    <t>野生鳥獣への対策等が進み、自然災害や環境変化への対応能力が向上している状況を示す指標</t>
    <rPh sb="35" eb="37">
      <t>ジョウキョウ</t>
    </rPh>
    <rPh sb="38" eb="39">
      <t>シメ</t>
    </rPh>
    <rPh sb="40" eb="42">
      <t>シヒョウ</t>
    </rPh>
    <phoneticPr fontId="39"/>
  </si>
  <si>
    <t>農地・森林が炭素を吸収し、固定した年間のCO2削減量</t>
  </si>
  <si>
    <t>環境に配慮した農作物の栽培や、持続的な森林資源の利用による二酸化炭素の排出量削減など、農林業が環境や社会に貢献している状況を示す指標</t>
    <rPh sb="59" eb="61">
      <t>ジョウキョウ</t>
    </rPh>
    <rPh sb="62" eb="63">
      <t>シメ</t>
    </rPh>
    <rPh sb="64" eb="66">
      <t>シヒョウ</t>
    </rPh>
    <phoneticPr fontId="39"/>
  </si>
  <si>
    <t>SNSフォロワー数や市民農園利用者数、市民や企業等による森づくり活動参加人数など、農林業に関心を持っている人数</t>
  </si>
  <si>
    <t>農林業の魅力を広く伝え、人と自然が共生するまちづくりが進んでいる状況を示す指標</t>
    <rPh sb="32" eb="34">
      <t>ジョウキョウ</t>
    </rPh>
    <rPh sb="35" eb="36">
      <t>シメ</t>
    </rPh>
    <rPh sb="37" eb="39">
      <t>シヒョウ</t>
    </rPh>
    <phoneticPr fontId="39"/>
  </si>
  <si>
    <t>市民意識調査において、観光地の混雑を経験していると回答した市民の割合</t>
    <phoneticPr fontId="39"/>
  </si>
  <si>
    <r>
      <t>目標値については、令和３年度末に開催の「観光振興計画２０２５」マネジメント会議での議論を踏まえ、令和４年４月に新たに設定。
本項は令和３年度に新たに調査を開始した項目であり、令和３年度時点では</t>
    </r>
    <r>
      <rPr>
        <sz val="11"/>
        <color rgb="FFFF0000"/>
        <rFont val="ＭＳ ゴシック"/>
        <family val="3"/>
        <charset val="128"/>
      </rPr>
      <t>目標値を設定できないことから、令和４年度は評価しない。</t>
    </r>
    <phoneticPr fontId="39"/>
  </si>
  <si>
    <t>当該施策については、対象者が一定限定されており、普段施策に触れることが無い市民には実感しにくいため、d評価となったと考えられる。</t>
  </si>
  <si>
    <t>市民意識調査において、公共交通機関の混雑、観光客のマナー等の影響を経験していると回答した市民の割合</t>
  </si>
  <si>
    <t>京都観光が目指す、観光が市民生活の調和の実現に向けた進捗状況を示す指標</t>
    <rPh sb="0" eb="2">
      <t>キョウト</t>
    </rPh>
    <rPh sb="2" eb="4">
      <t>カンコウ</t>
    </rPh>
    <rPh sb="5" eb="7">
      <t>メザ</t>
    </rPh>
    <rPh sb="9" eb="11">
      <t>カンコウ</t>
    </rPh>
    <rPh sb="12" eb="14">
      <t>シミン</t>
    </rPh>
    <rPh sb="14" eb="16">
      <t>セイカツ</t>
    </rPh>
    <rPh sb="17" eb="19">
      <t>チョウワ</t>
    </rPh>
    <rPh sb="20" eb="22">
      <t>ジツゲン</t>
    </rPh>
    <rPh sb="23" eb="24">
      <t>ム</t>
    </rPh>
    <rPh sb="26" eb="28">
      <t>シンチョク</t>
    </rPh>
    <rPh sb="28" eb="30">
      <t>ジョウキョウ</t>
    </rPh>
    <rPh sb="31" eb="32">
      <t>シメ</t>
    </rPh>
    <rPh sb="33" eb="35">
      <t>シヒョウ</t>
    </rPh>
    <phoneticPr fontId="39"/>
  </si>
  <si>
    <t>京都観光が目指す、観光の質の向上に向けた進捗状況を示す指標</t>
    <rPh sb="0" eb="2">
      <t>キョウト</t>
    </rPh>
    <rPh sb="2" eb="4">
      <t>カンコウ</t>
    </rPh>
    <rPh sb="5" eb="7">
      <t>メザ</t>
    </rPh>
    <rPh sb="9" eb="11">
      <t>カンコウ</t>
    </rPh>
    <rPh sb="12" eb="13">
      <t>シツ</t>
    </rPh>
    <rPh sb="14" eb="16">
      <t>コウジョウ</t>
    </rPh>
    <rPh sb="17" eb="18">
      <t>ム</t>
    </rPh>
    <rPh sb="20" eb="22">
      <t>シンチョク</t>
    </rPh>
    <rPh sb="22" eb="24">
      <t>ジョウキョウ</t>
    </rPh>
    <rPh sb="25" eb="26">
      <t>シメ</t>
    </rPh>
    <rPh sb="27" eb="29">
      <t>シヒョウ</t>
    </rPh>
    <phoneticPr fontId="39"/>
  </si>
  <si>
    <t>産業として魅力があり、環境や社会に貢献するとともに、市民参画が推進された農林業の構築状況を示す指標</t>
  </si>
  <si>
    <t>文化財や街並み、食、買い物等の多様な魅力が高まり、観光客が高い満足を感じている。</t>
    <phoneticPr fontId="39"/>
  </si>
  <si>
    <t>上下水道事業の経営基盤の強化・安定</t>
    <phoneticPr fontId="39"/>
  </si>
  <si>
    <t>ルール・マナーを守らない自転車利用者が散見されることや、自転車走行環境の整備、放置自転車対策、トラック等路上駐車対策による自転車走行空間の確保等、更なる自転車政策の充実が求められていることがｄ評価に繋がったと考えられる。</t>
  </si>
  <si>
    <t>単年度目標に対する達成度が100％以上の場合をaとし、以下10％刻みで基準を設定した。</t>
  </si>
  <si>
    <t>「「歩くまち・京都」総合交通戦略2021」の非自動車分担率の目標値を基に設定。
※　戦略において、目標年度は設定していないが、概ね20年後の令和22年のまちの姿を見据えていることから、令和22年度に80.5%として、各年度の目標値を設定。</t>
  </si>
  <si>
    <t>中長期計画における収支計画を踏まえて作成する、単年度予算における旅客数の達成状況を示す指標</t>
  </si>
  <si>
    <t>1日当たりの旅客数について、目標値の達成をcとし、2千人の増減の範囲をbまたはd、それらを上回る(下回る)増減をa(e)とする。</t>
  </si>
  <si>
    <t>市民アンケートにおいて、自転車利用者のうち、歩道のある道路を自転車で走行する際、車道の左側を走ることが多いと回答した人の割合</t>
    <rPh sb="0" eb="2">
      <t>シミン</t>
    </rPh>
    <rPh sb="12" eb="15">
      <t>ジテンシャ</t>
    </rPh>
    <rPh sb="15" eb="18">
      <t>リヨウシャ</t>
    </rPh>
    <rPh sb="22" eb="24">
      <t>ホドウ</t>
    </rPh>
    <rPh sb="27" eb="29">
      <t>ドウロ</t>
    </rPh>
    <rPh sb="30" eb="33">
      <t>ジテンシャ</t>
    </rPh>
    <rPh sb="34" eb="36">
      <t>ソウコウ</t>
    </rPh>
    <rPh sb="38" eb="39">
      <t>サイ</t>
    </rPh>
    <rPh sb="40" eb="42">
      <t>シャドウ</t>
    </rPh>
    <rPh sb="43" eb="45">
      <t>ヒダリガワ</t>
    </rPh>
    <rPh sb="46" eb="47">
      <t>ハシ</t>
    </rPh>
    <rPh sb="51" eb="52">
      <t>オオ</t>
    </rPh>
    <rPh sb="54" eb="56">
      <t>カイトウ</t>
    </rPh>
    <rPh sb="58" eb="59">
      <t>ヒト</t>
    </rPh>
    <rPh sb="60" eb="62">
      <t>ワリアイ</t>
    </rPh>
    <phoneticPr fontId="39"/>
  </si>
  <si>
    <t>自転車利用者の半数の方が、車道左側を走ることが多いと回答することを目標に設定し、令和2年度の数値から毎年1％ずつ増える想定とした。</t>
    <rPh sb="0" eb="3">
      <t>ジテンシャ</t>
    </rPh>
    <rPh sb="3" eb="6">
      <t>リヨウシャ</t>
    </rPh>
    <rPh sb="7" eb="9">
      <t>ハンスウ</t>
    </rPh>
    <rPh sb="10" eb="11">
      <t>ホウ</t>
    </rPh>
    <rPh sb="13" eb="15">
      <t>シャドウ</t>
    </rPh>
    <rPh sb="15" eb="17">
      <t>ヒダリガワ</t>
    </rPh>
    <rPh sb="18" eb="19">
      <t>ハシ</t>
    </rPh>
    <rPh sb="23" eb="24">
      <t>オオ</t>
    </rPh>
    <rPh sb="26" eb="28">
      <t>カイトウ</t>
    </rPh>
    <rPh sb="33" eb="35">
      <t>モクヒョウ</t>
    </rPh>
    <rPh sb="36" eb="38">
      <t>セッテイ</t>
    </rPh>
    <rPh sb="40" eb="42">
      <t>レイワ</t>
    </rPh>
    <rPh sb="43" eb="45">
      <t>ネンド</t>
    </rPh>
    <rPh sb="46" eb="48">
      <t>スウチ</t>
    </rPh>
    <rPh sb="50" eb="52">
      <t>マイトシ</t>
    </rPh>
    <rPh sb="56" eb="57">
      <t>フ</t>
    </rPh>
    <rPh sb="59" eb="61">
      <t>ソウテイ</t>
    </rPh>
    <phoneticPr fontId="39"/>
  </si>
  <si>
    <t>達成度100％以上をaとし、以下15％刻みで基準を設定した。</t>
  </si>
  <si>
    <t>多様な地域の特性を生かした魅力的な拠点づくりに向けて、地域中核拠点における商業・業務・医療施設の面積の増減を示す指標</t>
  </si>
  <si>
    <t>令和元年度(指標設定時点)以降で最も高い数値と比較し100％以上であればaとし、以下1％刻みで基準を設定した。</t>
    <rPh sb="2" eb="3">
      <t>モト</t>
    </rPh>
    <phoneticPr fontId="39"/>
  </si>
  <si>
    <t>都市機能誘導区域(歴史的都心地区周辺や、京都駅周辺、二条・丹波口・梅小路周辺)における商業・業務施設の面積</t>
  </si>
  <si>
    <t>都市機能誘導区域(歴史的都心地区周辺や、京都駅周辺、二条・丹波口・梅小路周辺)における商業・業務施設の延べ床面積</t>
  </si>
  <si>
    <t>にぎわいあるまちづくりに向けて、都市機能誘導区域(歴史的都心地区周辺や、京都駅周辺、二条・丹波口・梅小路周辺)における商業・業務施設の面積の増減を示す指標</t>
  </si>
  <si>
    <t>地区計画、建築協定、景観協定等の締結数</t>
  </si>
  <si>
    <t>地区計画、建築協定及び景観協定等の締結数</t>
  </si>
  <si>
    <t>全学区(222)で平均一つの取組を目指しており、令和7年度までの目標値は170件とする。</t>
  </si>
  <si>
    <t>単年度目標値を達成すればaとし、以下1件刻みで基準を設定した。
※協定の更新に伴い複数の地区を統合した場合、地区数が減少することになるが、協定の区域は変わらないため、地区数の減はカウントしない。</t>
  </si>
  <si>
    <t>洛西ニュータウンアクションプログラムに掲げられている取組で、計画期間後も引き続き取り組んでいるものの数</t>
    <rPh sb="19" eb="20">
      <t>カカ</t>
    </rPh>
    <rPh sb="26" eb="28">
      <t>トリクミ</t>
    </rPh>
    <rPh sb="30" eb="32">
      <t>ケイカク</t>
    </rPh>
    <rPh sb="32" eb="34">
      <t>キカン</t>
    </rPh>
    <rPh sb="34" eb="35">
      <t>ゴ</t>
    </rPh>
    <rPh sb="36" eb="37">
      <t>ヒ</t>
    </rPh>
    <rPh sb="38" eb="39">
      <t>ツヅ</t>
    </rPh>
    <rPh sb="40" eb="41">
      <t>ト</t>
    </rPh>
    <rPh sb="42" eb="43">
      <t>ク</t>
    </rPh>
    <rPh sb="50" eb="51">
      <t>カズ</t>
    </rPh>
    <phoneticPr fontId="39"/>
  </si>
  <si>
    <t>目標値以上であれば政策目的の達成として、100％以上をaとし、以下20％刻みで基準を設定した。</t>
  </si>
  <si>
    <t>向島ニュータウンまちづくりビジョンに掲げられている取組で、計画期間後も引き続き取り組んでいるものの数</t>
    <rPh sb="0" eb="2">
      <t>ムカイジマ</t>
    </rPh>
    <rPh sb="18" eb="19">
      <t>カカ</t>
    </rPh>
    <rPh sb="25" eb="27">
      <t>トリクミ</t>
    </rPh>
    <rPh sb="29" eb="31">
      <t>ケイカク</t>
    </rPh>
    <rPh sb="31" eb="33">
      <t>キカン</t>
    </rPh>
    <rPh sb="33" eb="34">
      <t>ゴ</t>
    </rPh>
    <rPh sb="35" eb="36">
      <t>ヒ</t>
    </rPh>
    <rPh sb="37" eb="38">
      <t>ツヅ</t>
    </rPh>
    <rPh sb="39" eb="40">
      <t>ト</t>
    </rPh>
    <rPh sb="41" eb="42">
      <t>ク</t>
    </rPh>
    <rPh sb="49" eb="50">
      <t>カズ</t>
    </rPh>
    <phoneticPr fontId="39"/>
  </si>
  <si>
    <t>三山森林景観保全・再生ガイドラインに基づく、市民等との協働による森づくり活動の回数</t>
    <rPh sb="0" eb="2">
      <t>サンザン</t>
    </rPh>
    <rPh sb="2" eb="4">
      <t>シンリン</t>
    </rPh>
    <rPh sb="4" eb="6">
      <t>ケイカン</t>
    </rPh>
    <rPh sb="5" eb="7">
      <t>サイセイ</t>
    </rPh>
    <rPh sb="14" eb="15">
      <t>モト</t>
    </rPh>
    <rPh sb="18" eb="20">
      <t>シミン</t>
    </rPh>
    <rPh sb="20" eb="21">
      <t>トウ</t>
    </rPh>
    <rPh sb="23" eb="25">
      <t>キョウドウ</t>
    </rPh>
    <rPh sb="28" eb="29">
      <t>モリ</t>
    </rPh>
    <rPh sb="32" eb="34">
      <t>カツドウ</t>
    </rPh>
    <rPh sb="35" eb="37">
      <t>カイスウ</t>
    </rPh>
    <phoneticPr fontId="39"/>
  </si>
  <si>
    <t>本市所有林において、三山森林景観保全・再生ガイドラインに基づき、市民やＮＰＯ、事業者等との協働による森づくり活動を行った回数</t>
    <rPh sb="0" eb="2">
      <t>ホンシ</t>
    </rPh>
    <rPh sb="2" eb="4">
      <t>ショユウ</t>
    </rPh>
    <rPh sb="4" eb="5">
      <t>リン</t>
    </rPh>
    <rPh sb="28" eb="29">
      <t>モト</t>
    </rPh>
    <rPh sb="32" eb="34">
      <t>シミン</t>
    </rPh>
    <rPh sb="39" eb="42">
      <t>ジギョウシャ</t>
    </rPh>
    <rPh sb="42" eb="43">
      <t>トウ</t>
    </rPh>
    <rPh sb="45" eb="47">
      <t>キョウドウ</t>
    </rPh>
    <rPh sb="50" eb="51">
      <t>モリ</t>
    </rPh>
    <rPh sb="54" eb="56">
      <t>カツドウ</t>
    </rPh>
    <rPh sb="57" eb="58">
      <t>オコナ</t>
    </rPh>
    <rPh sb="60" eb="62">
      <t>カイスウ</t>
    </rPh>
    <phoneticPr fontId="39"/>
  </si>
  <si>
    <t>三山の景観を守り続けるため、三山森林景観保全・再生ガイドラインに基づき、市民やＮＰＯ、事業者等とともに森づくり活動を行った回数を示す指標</t>
    <rPh sb="0" eb="2">
      <t>サンザン</t>
    </rPh>
    <rPh sb="3" eb="5">
      <t>ケイカン</t>
    </rPh>
    <rPh sb="6" eb="7">
      <t>マモ</t>
    </rPh>
    <rPh sb="8" eb="9">
      <t>ツヅ</t>
    </rPh>
    <rPh sb="32" eb="33">
      <t>モト</t>
    </rPh>
    <rPh sb="36" eb="38">
      <t>シミン</t>
    </rPh>
    <rPh sb="43" eb="46">
      <t>ジギョウシャ</t>
    </rPh>
    <rPh sb="46" eb="47">
      <t>トウ</t>
    </rPh>
    <rPh sb="55" eb="57">
      <t>カツドウ</t>
    </rPh>
    <rPh sb="58" eb="59">
      <t>オコナ</t>
    </rPh>
    <rPh sb="61" eb="63">
      <t>カイスウ</t>
    </rPh>
    <rPh sb="64" eb="65">
      <t>シメ</t>
    </rPh>
    <rPh sb="66" eb="68">
      <t>シヒョウ</t>
    </rPh>
    <phoneticPr fontId="39"/>
  </si>
  <si>
    <t>概ね2か月に一回の活動を想定し、単年度目標値を6回とし、6回×6年＝36回を目標値とする。</t>
    <rPh sb="9" eb="11">
      <t>カツドウ</t>
    </rPh>
    <rPh sb="12" eb="14">
      <t>ソウテイ</t>
    </rPh>
    <rPh sb="24" eb="25">
      <t>カイ</t>
    </rPh>
    <rPh sb="29" eb="30">
      <t>カイ</t>
    </rPh>
    <rPh sb="36" eb="37">
      <t>カイ</t>
    </rPh>
    <phoneticPr fontId="39"/>
  </si>
  <si>
    <t>概ね2か月に一回の活動を想定し、単年度目標値を6回とし、以下1回刻みで基準を設定した</t>
    <rPh sb="0" eb="1">
      <t>オオム</t>
    </rPh>
    <rPh sb="4" eb="5">
      <t>ゲツ</t>
    </rPh>
    <rPh sb="6" eb="8">
      <t>イッカイ</t>
    </rPh>
    <rPh sb="9" eb="11">
      <t>カツドウ</t>
    </rPh>
    <rPh sb="12" eb="14">
      <t>ソウテイ</t>
    </rPh>
    <rPh sb="28" eb="30">
      <t>イカ</t>
    </rPh>
    <rPh sb="31" eb="32">
      <t>カイ</t>
    </rPh>
    <rPh sb="32" eb="33">
      <t>キザ</t>
    </rPh>
    <rPh sb="35" eb="37">
      <t>キジュン</t>
    </rPh>
    <rPh sb="38" eb="40">
      <t>セッテイ</t>
    </rPh>
    <phoneticPr fontId="39"/>
  </si>
  <si>
    <t>景観法及び京都市市街地景観整備条例に基づく景観地区内の認定申請件数及び景観計画区域内(建造物修景地区)における行為届の件数のうち、各々の形態意匠制限に適合している件数の割合</t>
  </si>
  <si>
    <t>本来目標を100％とすべきであるが、認定申請されたものの未着手や工期の遅延等の理由により完了届が提出できない計画を考慮し、10％低減した90％を目標値とした。</t>
  </si>
  <si>
    <t>必ずしも認定年度に適合証を交付するとは限らないため、単年度目標値に対する達成度が80％以上の場合をaとし、以下20％刻みで基準を設定した。</t>
  </si>
  <si>
    <t>単年度目標に対する達成度が100％以上の場合をaとし、以下5％刻みで基準を設定した。</t>
  </si>
  <si>
    <t>地域の景観を形成する重要な要素となっている建造物について、景観重要建造物及び歴史的風致形成建造物等に指定された数</t>
  </si>
  <si>
    <t>単年度目標に対する達成度が100％以上の場合をaとし、以下20％刻みで基準を設定した。</t>
  </si>
  <si>
    <t>京都市優良デザイン促進制度実施要綱に基づき、相談会において景観アドバイザーの助言を受けた回数</t>
  </si>
  <si>
    <t>当制度の利用は事業者からの申込による相談制度であることから、単年度目標値に対する達成度が80％以上の場合をaとし、以下20％刻みで基準を設定した。</t>
  </si>
  <si>
    <t>当該指標については、電線管理者や地元の合意形成・協力が必要不可欠であることから、80％以上をaとし、以下20％刻みで基準を設定した。</t>
  </si>
  <si>
    <t>京都らしい環境配慮建築物を適切に評価・誘導するための京都独自のシステムであるCASBEE京都の届出において、高評価を取得した建築物の割合</t>
  </si>
  <si>
    <t>CASBEE京都は、建築物の環境への配慮の程度を評価する仕組であり、建築主の環境への意識の現れを示す指標</t>
  </si>
  <si>
    <t>算出方法：これまでのCASBEE京都の提出実績から、基準年度において上位30％となる基準値を設定し、これを上回る評価のもの/CASBEE京都届出件数×100
出典：事業担当課調べ</t>
  </si>
  <si>
    <t>現状では上位30％が満たす性能を持つ物件を、40％まで増やすことを目標とする。</t>
  </si>
  <si>
    <t>目標値である40％以上をaとし、以下5％刻みで基準を設定した。</t>
  </si>
  <si>
    <t>バリアフリーの検査済証が交付された建築物のうち、義務よりも高い基準を満たしたものとして、みやこユニバーサルデザイン優良プレートの交付を受けた建築物の割合</t>
  </si>
  <si>
    <t>目標値の達成となる100％以上をaとし、以下25％刻みで基準を設定した。</t>
  </si>
  <si>
    <t>目標値以上であれば政策目的の達成として、100％以上をaとし、以下2％刻みで基準を設定した。</t>
  </si>
  <si>
    <t>京都市建築物安心安全実施計画（単年度目標値は、令和３年度以降について、前年度実績値の約1.1倍の数字を翌年度目標値と設定する。）</t>
  </si>
  <si>
    <t>令和２年度目標値は設定できないため、令和３年度は評価しない。</t>
  </si>
  <si>
    <t>目標値を施策目的の達成として、前年度比110％以上をaとし、以下5％刻みで基準を設定した。</t>
  </si>
  <si>
    <t>定期報告によって、安全性と適法性の状況が点検された定期報告対象建築物の増加状況を示す指標</t>
  </si>
  <si>
    <t>定期報告制度は3年に一度報告する制度であるため、令和2年から令和7年の2周期における報告件数により評価する。</t>
  </si>
  <si>
    <t>すべての定期報告対象建築物において安全性と適法性の状況の点検がされることを目標として、達成度(単年度目標に対する最新数値の割合)が90％以上をaとし、以下10％刻みで基準を設定した。</t>
  </si>
  <si>
    <t>安全性の向上を図るために、査察等の個別指導を行った不特定多数が利用する建築物等の件数</t>
  </si>
  <si>
    <t>実績値は令和３年度から出すため、評価は令和４年度からとなる。</t>
    <rPh sb="0" eb="2">
      <t>ジッセキ</t>
    </rPh>
    <rPh sb="2" eb="3">
      <t>アタイ</t>
    </rPh>
    <rPh sb="4" eb="6">
      <t>レイワ</t>
    </rPh>
    <rPh sb="7" eb="9">
      <t>ネンド</t>
    </rPh>
    <rPh sb="11" eb="12">
      <t>ダ</t>
    </rPh>
    <rPh sb="16" eb="18">
      <t>ヒョウカ</t>
    </rPh>
    <rPh sb="19" eb="21">
      <t>レイワ</t>
    </rPh>
    <rPh sb="22" eb="24">
      <t>ネンド</t>
    </rPh>
    <phoneticPr fontId="39"/>
  </si>
  <si>
    <t>達成度(単年度目標に対する最新数値の割合)が100％以上をaとし、以下20％刻みで基準を設定した。</t>
  </si>
  <si>
    <t>本市が実施する又は本市が参加する、歴史的建築物の適切な保存活用をテーマとした説明会等の普及啓発の実施回数</t>
  </si>
  <si>
    <t>地域、業界団体、個別所有者における歴史的建築物の適切な保存活用についての重要性や有用性に関する認識の拡大を示す指標</t>
  </si>
  <si>
    <t>目標値以上の実施をaとし、以下20％刻みで基準を設定した。</t>
  </si>
  <si>
    <t>各年度利用件数の平均値を元に算出
(防災まちづくり推進事業H26～R元、細街路対策事業H24～R元)</t>
  </si>
  <si>
    <t>整備工事の実施は、関係者の合意形成など個別事情の影響があるため、80％以上となる場合をaとし、以下20％刻みで基準を設定した。</t>
  </si>
  <si>
    <t>建築行為により行われた2項道路の後退用地について、適正な維持管理に努めていただくよう、所有者に対して指導、啓発した件数</t>
  </si>
  <si>
    <t xml:space="preserve">算出方法：狭あい道路整備を行った道路について現地調査を行い、所有者に対して指導・啓発の取組状況
出典：事業担当課調べ </t>
  </si>
  <si>
    <t>狭あい道路整備申出が提出された物件(年間800件程度)の1割(80件)を年間の目標値とし、5年間で400件とした。</t>
  </si>
  <si>
    <t>目標値の達成となる100％以上をaとし、以下10％刻みで基準を設定した。</t>
  </si>
  <si>
    <t>新増築した市有建築物(※)(延床面積300㎡以上・居室を有するもの)において、京都らしい環境配慮建築物を適切に評価・誘導するための京都独自のシステムであるCASBEE京都による高評価(S・Aランク)取得の割合
※交通局、上下水道局所管施設を除く。</t>
  </si>
  <si>
    <t>京都市公共建築物脱炭素仕様に基づき、仕様の対象となる新増築する市有建築物(延床面積300㎡以上・居室を有するもの)において、CASBEE京都の高評価(S・Aランク)取得を目指すもの</t>
  </si>
  <si>
    <t>CASBEE京都による高評価取得の割合が100％をaとし、以下25％刻みで基準を設定した。</t>
  </si>
  <si>
    <t>自治組織や市民活動団体等がまちづくり活動として、新たに行った京町家の保全継承に関する活動数</t>
  </si>
  <si>
    <t>自治組織や市民活動団体等が行うまちづくり活動の中で京町家の保全・継承の視点を取り入れた活動が、新たに行われた数</t>
  </si>
  <si>
    <t>「京都市​京町家保全・継承推進計画」（平成31年2月策定）で、平成30年度から令和9年度までの期間で40件を目指すこととしている。そのため、令和2年～令和9年度に年間5件ずつの増加見込みで目標値を設定する。</t>
    <rPh sb="70" eb="72">
      <t>レイワ</t>
    </rPh>
    <rPh sb="75" eb="77">
      <t>レイワ</t>
    </rPh>
    <phoneticPr fontId="39"/>
  </si>
  <si>
    <t>コロナ禍の令和２年度の状況を踏まえて目標値を設定する必要があることから、令和3年度（令和2年度実績）は評価しない。</t>
  </si>
  <si>
    <t>目標値以上であれば政策目的の達成として、100％以上をaとし、以下10％刻みで基準を設定した。</t>
  </si>
  <si>
    <t>近郊都市へ転出する子育て世帯（30代）の受け皿となる、床面積61㎡以上の新築住宅数の令和3年度以降の累計</t>
    <rPh sb="9" eb="11">
      <t>コソダ</t>
    </rPh>
    <rPh sb="12" eb="14">
      <t>セタイ</t>
    </rPh>
    <rPh sb="17" eb="18">
      <t>ダイ</t>
    </rPh>
    <rPh sb="20" eb="21">
      <t>ウ</t>
    </rPh>
    <rPh sb="22" eb="23">
      <t>ザラ</t>
    </rPh>
    <rPh sb="36" eb="38">
      <t>シンチク</t>
    </rPh>
    <rPh sb="40" eb="41">
      <t>スウ</t>
    </rPh>
    <rPh sb="50" eb="52">
      <t>ルイケイ</t>
    </rPh>
    <phoneticPr fontId="39"/>
  </si>
  <si>
    <t>近郊都市へ転出する子育て世帯の受け皿となる、子育て世帯に適した広さ（床面積61㎡以上）の住宅の供給が増加していることを示す指標</t>
    <rPh sb="31" eb="32">
      <t>ヒロ</t>
    </rPh>
    <rPh sb="50" eb="52">
      <t>ゾウカ</t>
    </rPh>
    <phoneticPr fontId="39"/>
  </si>
  <si>
    <t>実績値は令和3年度から算出するため、評価は令和4年度から実施する。</t>
    <rPh sb="0" eb="2">
      <t>ジッセキ</t>
    </rPh>
    <rPh sb="2" eb="3">
      <t>アタイ</t>
    </rPh>
    <rPh sb="4" eb="6">
      <t>レイワ</t>
    </rPh>
    <rPh sb="7" eb="9">
      <t>ネンド</t>
    </rPh>
    <rPh sb="11" eb="13">
      <t>サンシュツ</t>
    </rPh>
    <rPh sb="12" eb="13">
      <t>ダ</t>
    </rPh>
    <rPh sb="18" eb="20">
      <t>ヒョウカ</t>
    </rPh>
    <rPh sb="21" eb="23">
      <t>レイワ</t>
    </rPh>
    <rPh sb="24" eb="26">
      <t>ネンド</t>
    </rPh>
    <rPh sb="28" eb="30">
      <t>ジッシ</t>
    </rPh>
    <phoneticPr fontId="39"/>
  </si>
  <si>
    <t>市内の住宅総数のうち、二重サッシ又は複層ガラスの窓を有する住宅の割合</t>
    <rPh sb="5" eb="7">
      <t>ソウスウ</t>
    </rPh>
    <phoneticPr fontId="39"/>
  </si>
  <si>
    <t>築30年以上の高経年分譲マンションのうち、管理組合が機能しておらず、建物に深刻な劣化状況が認められるなど、管理組合への支援が必要なマンション（要支援マンション）の数</t>
  </si>
  <si>
    <t>市内で媒介契約として不動産仲介業者に依頼があり、売買が行われた既存住宅(戸建て及びマンション)の取引件数が、当該年度に新築された分譲住宅の着工件数を含めた件数に占める割合</t>
  </si>
  <si>
    <t>住宅マスタープランに掲げる令和12年度の目標値約20、000戸を目指し、過去の実績値(毎年約350件ずつ増加)から、今後、毎年500件ずつ増加することを目指す。</t>
    <rPh sb="10" eb="11">
      <t>カカ</t>
    </rPh>
    <rPh sb="13" eb="15">
      <t>レイワ</t>
    </rPh>
    <rPh sb="17" eb="19">
      <t>ネンド</t>
    </rPh>
    <rPh sb="20" eb="22">
      <t>モクヒョウ</t>
    </rPh>
    <rPh sb="22" eb="23">
      <t>チ</t>
    </rPh>
    <rPh sb="23" eb="24">
      <t>ヤク</t>
    </rPh>
    <rPh sb="30" eb="31">
      <t>コ</t>
    </rPh>
    <rPh sb="32" eb="34">
      <t>メザ</t>
    </rPh>
    <rPh sb="36" eb="38">
      <t>カコ</t>
    </rPh>
    <rPh sb="43" eb="45">
      <t>マイトシ</t>
    </rPh>
    <rPh sb="49" eb="50">
      <t>ケン</t>
    </rPh>
    <rPh sb="52" eb="54">
      <t>ゾウカ</t>
    </rPh>
    <rPh sb="58" eb="60">
      <t>コンゴ</t>
    </rPh>
    <rPh sb="61" eb="63">
      <t>マイトシ</t>
    </rPh>
    <rPh sb="66" eb="67">
      <t>ケン</t>
    </rPh>
    <phoneticPr fontId="39"/>
  </si>
  <si>
    <t>団地再生計画の策定に向けた検討とは、住宅室内または業務委託などにより、再生後の計画案、スケジュール、費用等の具体的な検討や調査を開始したこと。</t>
  </si>
  <si>
    <t>「歩くまち・京都」の推進状況全般を、端的・象徴的に示している指標</t>
  </si>
  <si>
    <t>「歩くまち・京都」総合交通戦略2021
※戦略において、目標年度は設定していないが、概ね20年後の令和22年のまちの姿を見据えていることから、令和22年度に85%として、各年度の目標値を設定。</t>
  </si>
  <si>
    <t>「「歩くまち・京都」総合交通戦略2021」における非自動車分担率85%以上の目標に向け、単年度目標に対する達成度が100％以上の場合をaとし、以下10％刻みで基準を設定した。</t>
    <rPh sb="35" eb="37">
      <t>イジョウ</t>
    </rPh>
    <rPh sb="38" eb="40">
      <t>モクヒョウ</t>
    </rPh>
    <phoneticPr fontId="39"/>
  </si>
  <si>
    <t>洛西ニュータウンアクションプログラム及び向島ニュータウまちづくりビジョンに掲げられている取組で、計画期間後も引き続き取り組んでいるものの数</t>
    <rPh sb="18" eb="19">
      <t>オヨ</t>
    </rPh>
    <rPh sb="20" eb="22">
      <t>ムカイジマ</t>
    </rPh>
    <rPh sb="37" eb="38">
      <t>カカ</t>
    </rPh>
    <rPh sb="44" eb="46">
      <t>トリクミ</t>
    </rPh>
    <rPh sb="48" eb="50">
      <t>ケイカク</t>
    </rPh>
    <rPh sb="50" eb="52">
      <t>キカン</t>
    </rPh>
    <rPh sb="52" eb="53">
      <t>ゴ</t>
    </rPh>
    <rPh sb="54" eb="55">
      <t>ヒ</t>
    </rPh>
    <rPh sb="56" eb="57">
      <t>ツヅ</t>
    </rPh>
    <rPh sb="58" eb="59">
      <t>ト</t>
    </rPh>
    <rPh sb="60" eb="61">
      <t>ク</t>
    </rPh>
    <rPh sb="68" eb="69">
      <t>カズ</t>
    </rPh>
    <phoneticPr fontId="39"/>
  </si>
  <si>
    <t xml:space="preserve">
本来目標を100％とすべきであるが、認定申請されたものの未着手や工期の遅延等の理由により完了届が提出できない計画を考慮し、10％低減した90％を目標値とした。</t>
  </si>
  <si>
    <t>地域の景観を形成する重要な要素となっている建造物について、景観重要建造物及び歴史的風致形成建造物等として新たに指定された数（令和2年度以降の累計）</t>
  </si>
  <si>
    <t>本指標については、電線管理者や地元の合意形成・協力が必要不可欠であることから、80％以上をaとし、以下20％刻みで基準を設定した。</t>
  </si>
  <si>
    <t>定期報告及び行政による査察等によって、安全性と適法性の状況が点検された定期報告対象建築物の増加状況を示す指標</t>
  </si>
  <si>
    <t>算出方法：定期報告対象建築物における、報告があった建築物及び査察等を行った建築物の割合
出典：事業担当課調べ</t>
  </si>
  <si>
    <t>定期報告制度は3年を1周期とする制度であるため、令和2年から令和7年の2周期の累計値により評価する。</t>
  </si>
  <si>
    <t>全ての定期報告対象建築物において安全性と適法性の状況の点検がされることを目標にし、達成度(単年度目標に対する最新数値の割合)が90％以上をaとし、以下5％刻みで基準を設定した。</t>
  </si>
  <si>
    <t>バリアフリー対応や環境配慮がなされた建築物のうち、義務よりも高い水準を満たしたものとして、みやこユニバーサルデザイン優良プレートの交付を受けた又はCASBEE京都で高評価を得た建築物の割合</t>
  </si>
  <si>
    <t>目標値以上であれば政策目的の達成として、100％以上をa、以下2％刻みで基準を設定した。</t>
  </si>
  <si>
    <t>定期報告制度により安全点検された既存建築物の件数</t>
    <phoneticPr fontId="39"/>
  </si>
  <si>
    <t>222-3580</t>
  </si>
  <si>
    <t>各年ごとの目標値と実績の単純比較では実態に即した評価ができないため、増加率を用いて評価する。</t>
    <phoneticPr fontId="39"/>
  </si>
  <si>
    <t>222-3580</t>
    <phoneticPr fontId="39"/>
  </si>
  <si>
    <t>道路改良延長を進めるに当たって、事業対象地の地権者及び地域住民の合意形成・協力が必要不可欠であることから、当該年度の目標整備延長と比較して達成度が80％以上の場合をaとし、以下20％刻みで基準を設定した。</t>
  </si>
  <si>
    <t>財政状況の寄与度が比較的高いことから、最新数値を目標値と比較して、達成度が80％以上の場合をaとし、以下20％刻みで基準を設定した。</t>
  </si>
  <si>
    <t>道路防災総点検(平成24、25年度実施)により緊急輸送道路において「要対策」とされた箇所の対策完了率</t>
  </si>
  <si>
    <t>道路のり面維持保全計画に基づいて計画的、効率的に対策を行っていくための指標</t>
  </si>
  <si>
    <t>当該指標の達成度については、財政状況(予算措置状況)の影響を大きく受けることから、単年度の対策完了率が、80％以上をaとし、以下20％刻みで基準を設定した。</t>
  </si>
  <si>
    <t>文化・歴史の継承やにぎわいの創出を図り、多様なニーズにこたえる公園整備と緑の創出・育成管理</t>
  </si>
  <si>
    <t>公園の全面的な再整備、新規整備及び主要施設の更新の実施箇所数(平成30年度以降の累計)</t>
  </si>
  <si>
    <t>市民の健康増進、防災機能の充実、魅力ある都市景観の形成等に資する公園の整備状況を示す指標</t>
  </si>
  <si>
    <t>京の公園魅力向上指針に基づき、平成30年度から令和9年度までの10年間で60箇所(面積500㎡以上)の公園を再整備することを目標としている。</t>
  </si>
  <si>
    <t>予算措置状況による影響を受けやすいため、80%以上の場合を最高のaとし、以下20%刻みで基準を設定した。</t>
    <rPh sb="0" eb="2">
      <t>ヨサン</t>
    </rPh>
    <rPh sb="2" eb="4">
      <t>ソチ</t>
    </rPh>
    <rPh sb="4" eb="6">
      <t>ジョウキョウ</t>
    </rPh>
    <rPh sb="9" eb="11">
      <t>エイキョウ</t>
    </rPh>
    <rPh sb="12" eb="13">
      <t>ウ</t>
    </rPh>
    <rPh sb="23" eb="25">
      <t>イジョウ</t>
    </rPh>
    <rPh sb="26" eb="28">
      <t>バアイ</t>
    </rPh>
    <rPh sb="29" eb="31">
      <t>サイコウ</t>
    </rPh>
    <rPh sb="36" eb="38">
      <t>イカ</t>
    </rPh>
    <rPh sb="41" eb="42">
      <t>キザ</t>
    </rPh>
    <rPh sb="44" eb="46">
      <t>キジュン</t>
    </rPh>
    <rPh sb="47" eb="49">
      <t>セッテイ</t>
    </rPh>
    <phoneticPr fontId="39"/>
  </si>
  <si>
    <t>地域コミュニティの活性化や子育て環境の充実はもとより、多様なニーズにこたえる公共空間として、公園の利活用の推進状況を示す指標</t>
  </si>
  <si>
    <t>適切な中長期目標値の設定にあたっては、令和2年度実績を考慮する必要があることから、令和3年度（評価対象：令和2年度末時点実績値）は評価せず、令和4年度から評価を実施する。</t>
    <rPh sb="0" eb="2">
      <t>テキセツ</t>
    </rPh>
    <rPh sb="3" eb="6">
      <t>チュウチョウキ</t>
    </rPh>
    <rPh sb="6" eb="9">
      <t>モクヒョウチ</t>
    </rPh>
    <rPh sb="10" eb="12">
      <t>セッテイ</t>
    </rPh>
    <rPh sb="19" eb="20">
      <t>レイ</t>
    </rPh>
    <rPh sb="20" eb="21">
      <t>ワ</t>
    </rPh>
    <rPh sb="22" eb="24">
      <t>ネンド</t>
    </rPh>
    <rPh sb="24" eb="26">
      <t>ジッセキ</t>
    </rPh>
    <rPh sb="27" eb="29">
      <t>コウリョ</t>
    </rPh>
    <rPh sb="31" eb="33">
      <t>ヒツヨウ</t>
    </rPh>
    <rPh sb="41" eb="42">
      <t>レイ</t>
    </rPh>
    <rPh sb="42" eb="43">
      <t>ワ</t>
    </rPh>
    <rPh sb="44" eb="46">
      <t>ネンド</t>
    </rPh>
    <rPh sb="47" eb="49">
      <t>ヒョウカ</t>
    </rPh>
    <rPh sb="49" eb="51">
      <t>タイショウ</t>
    </rPh>
    <rPh sb="52" eb="53">
      <t>レイ</t>
    </rPh>
    <rPh sb="53" eb="54">
      <t>ワ</t>
    </rPh>
    <rPh sb="55" eb="57">
      <t>ネンド</t>
    </rPh>
    <rPh sb="57" eb="58">
      <t>マツ</t>
    </rPh>
    <rPh sb="58" eb="60">
      <t>ジテン</t>
    </rPh>
    <rPh sb="60" eb="62">
      <t>ジッセキ</t>
    </rPh>
    <rPh sb="62" eb="63">
      <t>アタイ</t>
    </rPh>
    <rPh sb="65" eb="67">
      <t>ヒョウカ</t>
    </rPh>
    <rPh sb="70" eb="71">
      <t>レイ</t>
    </rPh>
    <rPh sb="71" eb="72">
      <t>ワ</t>
    </rPh>
    <rPh sb="73" eb="75">
      <t>ネンド</t>
    </rPh>
    <rPh sb="77" eb="79">
      <t>ヒョウカ</t>
    </rPh>
    <rPh sb="80" eb="82">
      <t>ジッシ</t>
    </rPh>
    <phoneticPr fontId="39"/>
  </si>
  <si>
    <t>社会情勢の影響を受けやすいため、80％以上の場合を最高のaとし、以下20％刻みで基準を設定した。</t>
  </si>
  <si>
    <t>街路樹サポーター、御池通スポンサー花壇サポーター、和の花花壇サポーター、公園愛護協力会数</t>
  </si>
  <si>
    <t>ボランティア団体の増加による、緑豊かなまちづくりの推進状況を示す指標</t>
  </si>
  <si>
    <t>当該指標については、ボランティアは任意の活動のため、サポーターの意向に大きく左右されることから80％以上の場合をaとし、以下20％刻みで基準を設定した。</t>
  </si>
  <si>
    <t>「魅力ある都市空間の形成」に向け、土地区画整理事業によるバランスの良い公共施設整備及び宅地の利用の増進の進み具合を示す指標</t>
  </si>
  <si>
    <t>土地区画整理事業による公共施設整備(道路、水路)の延長率</t>
  </si>
  <si>
    <t>算出方法：各年度における公共施設(道路、水路)整備済延長(累計)を計画公共施設(道路、水路)延長で割った率
出典：事業担当課調べ</t>
  </si>
  <si>
    <t>道路の計画的、効率的な維持管理に必要となる点検を実施し、管理基準を満たしていない区間における補修割合</t>
  </si>
  <si>
    <t>道路の維持管理にアセットマネジメントを導入し、計画的に修繕を行っているかの指標</t>
  </si>
  <si>
    <t>目標年次までに完全実施するために必要な進捗割合(％)を単年度目標として、80％以上をaとし、以下20％刻みで基準を設定した。</t>
  </si>
  <si>
    <t>道路改良延長を進めるに当たって、事業対象地の地権者及び地域住民の合意形成・協力が必要不可欠であることから、当該年度の目標整備延長と比較して達成度が80％以上の場合をaとし、以下20％刻みで基準を設定した。　　　　　　　　　　　　　　　　　　　　　　　　　　　　　　　　　　　　　　　　　　　　　　　　　　　　　　　　　　　　　　　　　　　　　　　　　　　　　　　　　　　　　　　　　　　　　　　　　　　　　　　　　　　　　　　　　　　　　　　　　　　　　　　　　　　　　　　　　　　　　　　　　　　　　　　　　　　　　　　　　　　　　　　　　　　　　　　　　　　　　　　　　　</t>
  </si>
  <si>
    <t>きめ細かな緑のネットワークの形成を目指して、市民の満足度に寄与する緑の確保状況を示す指標</t>
    <rPh sb="17" eb="19">
      <t>メザ</t>
    </rPh>
    <phoneticPr fontId="39"/>
  </si>
  <si>
    <t>令和7年度までに公園・緑地整備を予定している箇所において、緑視率10％の達成を目指す。</t>
  </si>
  <si>
    <t>最新数値は令和3年度数値となるため、令和4年度からの評価となる。</t>
    <rPh sb="0" eb="2">
      <t>サイシン</t>
    </rPh>
    <rPh sb="2" eb="4">
      <t>スウチ</t>
    </rPh>
    <rPh sb="5" eb="7">
      <t>レイワ</t>
    </rPh>
    <rPh sb="8" eb="10">
      <t>ネンド</t>
    </rPh>
    <rPh sb="10" eb="12">
      <t>スウチ</t>
    </rPh>
    <rPh sb="18" eb="20">
      <t>レイワ</t>
    </rPh>
    <rPh sb="21" eb="23">
      <t>ネンド</t>
    </rPh>
    <rPh sb="26" eb="28">
      <t>ヒョウカ</t>
    </rPh>
    <phoneticPr fontId="39"/>
  </si>
  <si>
    <t>「年3箇所×令和3年度からの経過年数」を分母として、「緑視率10％以上達成できた当該年度末までの累積実施箇所」を分子に当てはめた場合の割合に応じて、達成度が80％以上の場合をaとし、以下20％刻みで基準を設定した。</t>
  </si>
  <si>
    <t>道路、橋りょうにおける点検率</t>
  </si>
  <si>
    <t>道路(舗装、トンネル、横断歩道橋、カルバート等及び門型標識)、橋りょうの計画的、効率的な維持管理に必要となる定期点検を実施した道路と橋りょうの割合</t>
  </si>
  <si>
    <t>長寿命化修繕計画に基づいた道路や橋りょうの計画的、効率的な維持管理を行っていくための指標</t>
  </si>
  <si>
    <t>計画的な点検を実施し、各計画に示されている点検を全て完了させる（京都市橋りょう長寿命化修繕計画）。</t>
  </si>
  <si>
    <t>施行中の土地区画整理事業地区において、事業が進み良好なまちなみが形成された区域の面積を、事業費の執行状況により示したもの</t>
  </si>
  <si>
    <t>算出方法：施行中地区で、各年度の事業費執行額を施行済面積に換算して事業当初から積み上げた累計値を全体地区面積で割った値
出典：事業担当課調べ</t>
  </si>
  <si>
    <t>施行中土地区画整理事業481ha(4地区)のうち、151ha(1地区)の施行完了及び残り3地区について一定の事業進捗を目指す。</t>
  </si>
  <si>
    <t>366-2250</t>
    <phoneticPr fontId="39"/>
  </si>
  <si>
    <t>R3年度から、第11次京都市交通安全計画の策定により、中長期目標値を変更している。（R2実績値は、目標値変更前の数値であり、参考数値として記載）</t>
  </si>
  <si>
    <t>・当該指標は市民の「自らを守る意識」の高まりなどが大きく影響することなどから、80％以上をａ評価
・以下20％刻みでb～e評価</t>
  </si>
  <si>
    <t>交通事故によって負傷し、１箇月（30日）以上の治療を要した者の数</t>
  </si>
  <si>
    <t>消費者啓発事業で実施するアンケートにおいて、「消費者問題」への理解が深まったと答えた人の割合</t>
    <rPh sb="0" eb="2">
      <t>ショウヒ</t>
    </rPh>
    <rPh sb="2" eb="3">
      <t>シャ</t>
    </rPh>
    <rPh sb="3" eb="5">
      <t>ケイハツ</t>
    </rPh>
    <rPh sb="5" eb="7">
      <t>ジギョウ</t>
    </rPh>
    <rPh sb="8" eb="10">
      <t>ジッシ</t>
    </rPh>
    <rPh sb="23" eb="26">
      <t>ショウヒシャ</t>
    </rPh>
    <rPh sb="26" eb="28">
      <t>モンダイ</t>
    </rPh>
    <rPh sb="31" eb="33">
      <t>リカイ</t>
    </rPh>
    <rPh sb="34" eb="35">
      <t>フカ</t>
    </rPh>
    <rPh sb="39" eb="40">
      <t>コタ</t>
    </rPh>
    <rPh sb="42" eb="43">
      <t>ヒト</t>
    </rPh>
    <rPh sb="44" eb="46">
      <t>ワリアイ</t>
    </rPh>
    <phoneticPr fontId="39"/>
  </si>
  <si>
    <t>目標値以上を達成したときをaとし、20％刻みで基準を設定した。</t>
  </si>
  <si>
    <t>大学における消費生活講座で実施するアンケートにおいて、「エシカル消費」という単語を知っていると答えた生徒の割合</t>
    <rPh sb="6" eb="8">
      <t>ショウヒ</t>
    </rPh>
    <rPh sb="8" eb="10">
      <t>セイカツ</t>
    </rPh>
    <rPh sb="10" eb="12">
      <t>コウザ</t>
    </rPh>
    <rPh sb="13" eb="15">
      <t>ジッシ</t>
    </rPh>
    <rPh sb="32" eb="34">
      <t>ショウヒ</t>
    </rPh>
    <rPh sb="38" eb="40">
      <t>タンゴ</t>
    </rPh>
    <rPh sb="41" eb="42">
      <t>シ</t>
    </rPh>
    <rPh sb="47" eb="48">
      <t>コタ</t>
    </rPh>
    <rPh sb="50" eb="52">
      <t>セイト</t>
    </rPh>
    <rPh sb="53" eb="55">
      <t>ワリアイ</t>
    </rPh>
    <phoneticPr fontId="39"/>
  </si>
  <si>
    <t>今後、社会の担い手となる若者を対象に、環境に配慮した消費行動である「エシカル消費」の認知度を示す指標</t>
  </si>
  <si>
    <t>令和元年度の数値5％から段階的に増加させ、目標年次に50％となることを目指す。</t>
    <rPh sb="2" eb="4">
      <t>ガンネン</t>
    </rPh>
    <rPh sb="4" eb="5">
      <t>ド</t>
    </rPh>
    <rPh sb="6" eb="8">
      <t>スウチ</t>
    </rPh>
    <rPh sb="12" eb="15">
      <t>ダンカイテキ</t>
    </rPh>
    <rPh sb="16" eb="18">
      <t>ゾウカ</t>
    </rPh>
    <rPh sb="21" eb="23">
      <t>モクヒョウ</t>
    </rPh>
    <rPh sb="23" eb="25">
      <t>ネンジ</t>
    </rPh>
    <rPh sb="35" eb="37">
      <t>メザ</t>
    </rPh>
    <phoneticPr fontId="39"/>
  </si>
  <si>
    <t>出前講座における補助講師や区民ふれあいまつり等における啓発パンフレットの配布等、地域での消費生活に関する啓発活動に協力いただいている市民ボランティア「京（みやこ）・くらしのサポーター」の活動回数</t>
    <rPh sb="0" eb="2">
      <t>デマエ</t>
    </rPh>
    <rPh sb="2" eb="4">
      <t>コウザ</t>
    </rPh>
    <rPh sb="8" eb="10">
      <t>ホジョ</t>
    </rPh>
    <rPh sb="10" eb="12">
      <t>コウシ</t>
    </rPh>
    <rPh sb="13" eb="15">
      <t>クミン</t>
    </rPh>
    <rPh sb="22" eb="23">
      <t>トウ</t>
    </rPh>
    <rPh sb="27" eb="29">
      <t>ケイハツ</t>
    </rPh>
    <rPh sb="36" eb="38">
      <t>ハイフ</t>
    </rPh>
    <rPh sb="38" eb="39">
      <t>トウ</t>
    </rPh>
    <rPh sb="40" eb="42">
      <t>チイキ</t>
    </rPh>
    <rPh sb="44" eb="46">
      <t>ショウヒ</t>
    </rPh>
    <rPh sb="46" eb="48">
      <t>セイカツ</t>
    </rPh>
    <rPh sb="49" eb="50">
      <t>カン</t>
    </rPh>
    <rPh sb="52" eb="54">
      <t>ケイハツ</t>
    </rPh>
    <rPh sb="54" eb="56">
      <t>カツドウ</t>
    </rPh>
    <rPh sb="57" eb="59">
      <t>キョウリョク</t>
    </rPh>
    <rPh sb="66" eb="68">
      <t>シミン</t>
    </rPh>
    <rPh sb="75" eb="76">
      <t>キョウ</t>
    </rPh>
    <rPh sb="93" eb="95">
      <t>カツドウ</t>
    </rPh>
    <rPh sb="95" eb="97">
      <t>カイスウ</t>
    </rPh>
    <phoneticPr fontId="39"/>
  </si>
  <si>
    <t>令和元年度の数値65回から等比的に増加させ、目標年次に約5割増となることを目指す。</t>
    <rPh sb="0" eb="2">
      <t>レイワ</t>
    </rPh>
    <rPh sb="2" eb="4">
      <t>ガンネン</t>
    </rPh>
    <rPh sb="4" eb="5">
      <t>ド</t>
    </rPh>
    <rPh sb="6" eb="8">
      <t>スウチ</t>
    </rPh>
    <rPh sb="10" eb="11">
      <t>カイ</t>
    </rPh>
    <rPh sb="13" eb="16">
      <t>トウヒテキ</t>
    </rPh>
    <rPh sb="17" eb="19">
      <t>ゾウカ</t>
    </rPh>
    <rPh sb="22" eb="24">
      <t>モクヒョウ</t>
    </rPh>
    <rPh sb="24" eb="26">
      <t>ネンジ</t>
    </rPh>
    <rPh sb="27" eb="28">
      <t>ヤク</t>
    </rPh>
    <rPh sb="29" eb="30">
      <t>ワリ</t>
    </rPh>
    <rPh sb="30" eb="31">
      <t>ゾウ</t>
    </rPh>
    <rPh sb="37" eb="39">
      <t>メザ</t>
    </rPh>
    <phoneticPr fontId="39"/>
  </si>
  <si>
    <t>目標値以上を達成したときをaとし、10％刻みで基準を設定した。</t>
    <rPh sb="0" eb="3">
      <t>モクヒョウチ</t>
    </rPh>
    <rPh sb="3" eb="5">
      <t>イジョウ</t>
    </rPh>
    <rPh sb="6" eb="8">
      <t>タッセイ</t>
    </rPh>
    <rPh sb="20" eb="21">
      <t>キザ</t>
    </rPh>
    <rPh sb="23" eb="25">
      <t>キジュン</t>
    </rPh>
    <rPh sb="26" eb="28">
      <t>セッテイ</t>
    </rPh>
    <phoneticPr fontId="39"/>
  </si>
  <si>
    <t>目標値以上の実施をaとし、目標に対する達成度により以下20％刻みで基準を設定した。</t>
  </si>
  <si>
    <t>最高満足度を目標とするため、90％以上をaとし、以下10％刻みで基準を設定した。</t>
  </si>
  <si>
    <t>京都市DV相談支援センターへの相談者のうち、課題解決(関係整理、施設入所、保護避難、制度利用、生活安定、機関支援、他支援有)となった人の割合</t>
  </si>
  <si>
    <t>単年度目標値に対する達成度が100％以上をaとし、以下20％刻みで基準を設定した。</t>
  </si>
  <si>
    <t>「京都モデル」ワーク・ライフ・バランス推進企業認証制度の宣言企業のうち、認証企業として認定されている京都市内の企業数</t>
  </si>
  <si>
    <t>算出方法：「京都モデル」ワーク・ライフ・バランス推進企業認証制度の宣言企業のうち、認証企業として認定されている京都市内の企業の数
出典：事業担当課調べ</t>
  </si>
  <si>
    <t>分野別計画等の方針に基づき、引き続き施策の取組を進めていく。</t>
  </si>
  <si>
    <t>普及啓発等により、DVやセクシュアル・ハラスメントが社会的に認知されてきていることから、被害の顕在化は進んでいるが、市民生活実感の「女性に対する暴力や性的いやがらせが根絶された社会になってきている。」という実感を得るには至っておらず、ｄ評価で推移していると考えられる。</t>
  </si>
  <si>
    <t>令和２年度に引き続き、新型コロナウイルス感染症の影響で、企業向け人権啓発講座の受講者数や人権サポート制度の利用者数、人権啓発活動補助金の利用件数が令和元年度以前よりも減少したため、ｄ評価となった。</t>
    <rPh sb="0" eb="2">
      <t>レイワ</t>
    </rPh>
    <rPh sb="3" eb="5">
      <t>ネンド</t>
    </rPh>
    <rPh sb="6" eb="7">
      <t>ヒ</t>
    </rPh>
    <rPh sb="8" eb="9">
      <t>ツヅ</t>
    </rPh>
    <rPh sb="28" eb="30">
      <t>キギョウム</t>
    </rPh>
    <rPh sb="30" eb="38">
      <t>ケジンケンケイハツコウザ</t>
    </rPh>
    <rPh sb="39" eb="42">
      <t>ジュコウシャ</t>
    </rPh>
    <rPh sb="42" eb="43">
      <t>スウ</t>
    </rPh>
    <rPh sb="44" eb="46">
      <t>ジンケン</t>
    </rPh>
    <rPh sb="50" eb="52">
      <t>セイド</t>
    </rPh>
    <rPh sb="53" eb="55">
      <t>リヨウ</t>
    </rPh>
    <rPh sb="55" eb="56">
      <t>シャ</t>
    </rPh>
    <rPh sb="56" eb="57">
      <t>スウ</t>
    </rPh>
    <rPh sb="58" eb="60">
      <t>ジンケン</t>
    </rPh>
    <rPh sb="73" eb="75">
      <t>レイワ</t>
    </rPh>
    <rPh sb="75" eb="77">
      <t>ガンネン</t>
    </rPh>
    <rPh sb="77" eb="78">
      <t>ド</t>
    </rPh>
    <rPh sb="78" eb="80">
      <t>イゼン</t>
    </rPh>
    <rPh sb="83" eb="85">
      <t>ゲンショウ</t>
    </rPh>
    <rPh sb="91" eb="93">
      <t>ヒョウカ</t>
    </rPh>
    <phoneticPr fontId="39"/>
  </si>
  <si>
    <t>人権相談の件数は年々減少することが望ましいが、新たな人権課題の発生や社会情勢の変化等で一時的に増加傾向となる時期があることから、人権相談の件数については、直近3箇年の平均件数より減少することを目標とする。</t>
  </si>
  <si>
    <t>人権相談の件数は年々減少することが望ましいが、新たな人権課題の発生や社会情勢の変化等で一時的に増加傾向となる時期があることから、人権相談の件数については、直近3箇年の平均件数より減少することを目標とし、減少率が15％以上の達成をaとし、以下10％刻みで基準を設定した。</t>
  </si>
  <si>
    <t>R3年度から、第5次京都市男女共同参画計画の策定により、中長期目標値を変更している。
（R2実績値は、目標値変更前の数値であり、参考数値として記載）</t>
    <rPh sb="22" eb="24">
      <t>サクテイ</t>
    </rPh>
    <phoneticPr fontId="39"/>
  </si>
  <si>
    <t xml:space="preserve">R3年度から、第3次京都市生活安全（防犯・交通事故防止）基本計画の策定により、中長期目標値を変更している。
（R2実績値は、目標値変更前の数値であり、参考数値として記載）
・全国順位については、政令指定都市における順位を記載
</t>
    <rPh sb="2" eb="4">
      <t>ネンド</t>
    </rPh>
    <rPh sb="33" eb="35">
      <t>サクテイ</t>
    </rPh>
    <phoneticPr fontId="39"/>
  </si>
  <si>
    <t>達成度100％以上をaとし、以下10％刻みで基準を設定した。</t>
  </si>
  <si>
    <t>全世代からの消費生活相談に対し、消費生活相談員のきめ細かな対応によって、消費者被害に係る未然防止及び被害救済を示す指標</t>
  </si>
  <si>
    <t>最新の数値が、過去5年間の
a：最高値以上
b：平均値以上～最高値未満
c：平均値
d：最低値以上～平均値未満
e：最低値未満</t>
    <rPh sb="24" eb="27">
      <t>ヘイキンチ</t>
    </rPh>
    <rPh sb="27" eb="29">
      <t>イジョウ</t>
    </rPh>
    <rPh sb="30" eb="32">
      <t>サイコウ</t>
    </rPh>
    <rPh sb="44" eb="46">
      <t>サイテイ</t>
    </rPh>
    <rPh sb="46" eb="47">
      <t>チ</t>
    </rPh>
    <rPh sb="58" eb="60">
      <t>サイテイ</t>
    </rPh>
    <rPh sb="60" eb="61">
      <t>チ</t>
    </rPh>
    <rPh sb="61" eb="63">
      <t>ミマン</t>
    </rPh>
    <phoneticPr fontId="39"/>
  </si>
  <si>
    <t>消費生活相談件数は毎年変動するものであり、一定安定的な数字と比較する必要があるため、過去5年間の数値をもとに、基準を設定した。</t>
    <rPh sb="0" eb="2">
      <t>ショウヒ</t>
    </rPh>
    <rPh sb="2" eb="4">
      <t>セイカツ</t>
    </rPh>
    <rPh sb="4" eb="6">
      <t>ソウダン</t>
    </rPh>
    <rPh sb="6" eb="8">
      <t>ケンスウ</t>
    </rPh>
    <phoneticPr fontId="39"/>
  </si>
  <si>
    <t>市民生活への観光の影響</t>
    <phoneticPr fontId="39"/>
  </si>
  <si>
    <t>区ボランティアセンター相談対応件数</t>
    <phoneticPr fontId="39"/>
  </si>
  <si>
    <t>児童生徒1人当たりの学校教育に参画するボランティア数</t>
    <phoneticPr fontId="39"/>
  </si>
  <si>
    <t>京都のまち全体で創りだされる生涯学習情報(講座・イベント等)の数</t>
    <phoneticPr fontId="39"/>
  </si>
  <si>
    <t>製造品出荷額等に占める南部地域・西部地域等の割合</t>
    <phoneticPr fontId="39"/>
  </si>
  <si>
    <t>コンテンツ関連商品の開発数</t>
    <phoneticPr fontId="39"/>
  </si>
  <si>
    <t>青少年活動センターにおける地域交流事業数</t>
    <phoneticPr fontId="39"/>
  </si>
  <si>
    <t>障害者スポーツ大会及びイベントへの参加者数</t>
    <phoneticPr fontId="39"/>
  </si>
  <si>
    <t>防災ポータルサイト(トップページ)へのアクセス数</t>
    <phoneticPr fontId="39"/>
  </si>
  <si>
    <t>　政策の指標である「市内の学生数が全国の学生数に占める割合」について、少子化が進む中であっても現状を維持でき、高評価となったこと、施策の「大学との連携による京都の経済・文化・地域の活性化」などで高評価が得られたことから、ａ評価となった。</t>
    <rPh sb="1" eb="3">
      <t>セイサク</t>
    </rPh>
    <rPh sb="4" eb="6">
      <t>シヒョウ</t>
    </rPh>
    <rPh sb="10" eb="12">
      <t>シナイ</t>
    </rPh>
    <rPh sb="13" eb="16">
      <t>ガクセイスウ</t>
    </rPh>
    <rPh sb="17" eb="19">
      <t>ゼンコク</t>
    </rPh>
    <rPh sb="20" eb="23">
      <t>ガクセイスウ</t>
    </rPh>
    <rPh sb="24" eb="25">
      <t>シ</t>
    </rPh>
    <rPh sb="27" eb="29">
      <t>ワリアイ</t>
    </rPh>
    <rPh sb="35" eb="38">
      <t>ショウシカ</t>
    </rPh>
    <rPh sb="39" eb="40">
      <t>スス</t>
    </rPh>
    <rPh sb="41" eb="42">
      <t>ナカ</t>
    </rPh>
    <rPh sb="47" eb="49">
      <t>ゲンジョウ</t>
    </rPh>
    <rPh sb="50" eb="52">
      <t>イジ</t>
    </rPh>
    <rPh sb="55" eb="58">
      <t>コウヒョウカ</t>
    </rPh>
    <rPh sb="65" eb="67">
      <t>シサク</t>
    </rPh>
    <rPh sb="69" eb="71">
      <t>ダイガク</t>
    </rPh>
    <rPh sb="73" eb="75">
      <t>レンケイ</t>
    </rPh>
    <rPh sb="78" eb="80">
      <t>キョウト</t>
    </rPh>
    <rPh sb="81" eb="83">
      <t>ケイザイ</t>
    </rPh>
    <rPh sb="84" eb="86">
      <t>ブンカ</t>
    </rPh>
    <rPh sb="87" eb="89">
      <t>チイキ</t>
    </rPh>
    <rPh sb="90" eb="93">
      <t>カッセイカ</t>
    </rPh>
    <rPh sb="97" eb="100">
      <t>コウヒョウカ</t>
    </rPh>
    <rPh sb="101" eb="102">
      <t>エ</t>
    </rPh>
    <rPh sb="111" eb="113">
      <t>ヒョウカ</t>
    </rPh>
    <phoneticPr fontId="29"/>
  </si>
  <si>
    <t>　新型コロナウイルス感染症の影響が続く中、保護者や地域の人々が学校の様々な活動に参画する機会が減少したことなどから、ｃ評価となったと考えられる。</t>
    <rPh sb="10" eb="13">
      <t>カンセンショウ</t>
    </rPh>
    <rPh sb="17" eb="18">
      <t>ツヅ</t>
    </rPh>
    <rPh sb="19" eb="20">
      <t>ナカ</t>
    </rPh>
    <rPh sb="21" eb="24">
      <t>ホゴシャ</t>
    </rPh>
    <rPh sb="25" eb="27">
      <t>チイキ</t>
    </rPh>
    <rPh sb="28" eb="30">
      <t>ヒトビト</t>
    </rPh>
    <rPh sb="31" eb="33">
      <t>ガッコウ</t>
    </rPh>
    <rPh sb="34" eb="36">
      <t>サマザマ</t>
    </rPh>
    <rPh sb="37" eb="39">
      <t>カツドウ</t>
    </rPh>
    <rPh sb="40" eb="42">
      <t>サンカク</t>
    </rPh>
    <rPh sb="44" eb="46">
      <t>キカイ</t>
    </rPh>
    <rPh sb="47" eb="49">
      <t>ゲンショウ</t>
    </rPh>
    <rPh sb="59" eb="61">
      <t>ヒョウカ</t>
    </rPh>
    <rPh sb="66" eb="67">
      <t>カンガ</t>
    </rPh>
    <phoneticPr fontId="39"/>
  </si>
  <si>
    <t>　新型コロナウイルス感染症の影響により、イベント等が中止となり、地域のまちづくり活動が制限されたことから、ｃ評価になったと考えられる。</t>
    <rPh sb="1" eb="3">
      <t>シンガタ</t>
    </rPh>
    <rPh sb="10" eb="13">
      <t>カンセンショウ</t>
    </rPh>
    <rPh sb="14" eb="16">
      <t>エイキョウ</t>
    </rPh>
    <rPh sb="24" eb="25">
      <t>トウ</t>
    </rPh>
    <rPh sb="26" eb="28">
      <t>チュウシ</t>
    </rPh>
    <rPh sb="32" eb="34">
      <t>チイキ</t>
    </rPh>
    <rPh sb="40" eb="42">
      <t>カツドウ</t>
    </rPh>
    <rPh sb="43" eb="45">
      <t>セイゲン</t>
    </rPh>
    <rPh sb="54" eb="56">
      <t>ヒョウカ</t>
    </rPh>
    <rPh sb="61" eb="62">
      <t>カンガ</t>
    </rPh>
    <phoneticPr fontId="39"/>
  </si>
  <si>
    <t>　自然景観、歴史的景観、品格ある景観、京都独自の風情ある町並み景観が守られていることについての生活実感がｂ評価と概ね高い評価となっており、施策の効果が市民の実感にも表れていると考えられる。</t>
  </si>
  <si>
    <t>　市民生活実感評価がｂ評価となったことから、総合評価結果はＢ評価となった。引き続き、京都市景観計画や京都市三山森林景観保全・再生ガイドライン等に基づき、森林保全活動、市街地における建築物及び工作物の形態意匠制限の適合、屋外広告物等に係る許可、建造物等の指定、景観づくりに取り組む地域への支援等を、市民、事業者及び行政との協働により推進させていく。また、本市の景観政策が市民に伝わるよう、より分かりやすい情報の発信を目指す。</t>
  </si>
  <si>
    <t>A</t>
    <phoneticPr fontId="39"/>
  </si>
  <si>
    <t>　京町家や景観の維持・継承等の取組や「すこやか賃貸住宅」登録制度など住宅確保要配慮者向け住宅の取組を進めたことで、景観づくりに取り組む地域や高齢者等の入居を拒まない民間賃貸住宅の戸数などが増加したため、ａ評価になっている。</t>
    <rPh sb="1" eb="2">
      <t>キョウ</t>
    </rPh>
    <rPh sb="2" eb="4">
      <t>マチヤ</t>
    </rPh>
    <rPh sb="5" eb="7">
      <t>ケイカン</t>
    </rPh>
    <rPh sb="8" eb="10">
      <t>イジ</t>
    </rPh>
    <rPh sb="11" eb="13">
      <t>ケイショウ</t>
    </rPh>
    <rPh sb="13" eb="14">
      <t>ナド</t>
    </rPh>
    <rPh sb="15" eb="17">
      <t>トリクミ</t>
    </rPh>
    <rPh sb="23" eb="25">
      <t>チンタイ</t>
    </rPh>
    <rPh sb="25" eb="27">
      <t>ジュウタク</t>
    </rPh>
    <rPh sb="28" eb="30">
      <t>トウロク</t>
    </rPh>
    <rPh sb="30" eb="32">
      <t>セイド</t>
    </rPh>
    <rPh sb="34" eb="36">
      <t>ジュウタク</t>
    </rPh>
    <rPh sb="36" eb="42">
      <t>カクホヨウハイリョシャ</t>
    </rPh>
    <rPh sb="42" eb="43">
      <t>ム</t>
    </rPh>
    <rPh sb="44" eb="46">
      <t>ジュウタク</t>
    </rPh>
    <rPh sb="47" eb="49">
      <t>トリクミ</t>
    </rPh>
    <rPh sb="50" eb="51">
      <t>スス</t>
    </rPh>
    <rPh sb="70" eb="72">
      <t>コウレイ</t>
    </rPh>
    <rPh sb="72" eb="73">
      <t>シャ</t>
    </rPh>
    <rPh sb="73" eb="74">
      <t>ナド</t>
    </rPh>
    <rPh sb="75" eb="77">
      <t>ニュウキョ</t>
    </rPh>
    <rPh sb="78" eb="79">
      <t>コバ</t>
    </rPh>
    <rPh sb="82" eb="84">
      <t>ミンカン</t>
    </rPh>
    <rPh sb="84" eb="88">
      <t>チンタイジュウタク</t>
    </rPh>
    <rPh sb="89" eb="91">
      <t>コスウ</t>
    </rPh>
    <rPh sb="94" eb="96">
      <t>ゾウカ</t>
    </rPh>
    <rPh sb="102" eb="104">
      <t>ヒョウカ</t>
    </rPh>
    <phoneticPr fontId="27"/>
  </si>
  <si>
    <t>　京都に住み続けたいと考える人が多いものの、適切にリフォームされた中古住宅や高齢者向け住宅の供給などが十分に認識されていないこと、また、地域とのつながりや環境・景観に配慮した京都らしいすまい方が大切にされているという実感が十分得られていないことから、ｃ評価になったと考えられる。</t>
    <rPh sb="1" eb="3">
      <t>キョウト</t>
    </rPh>
    <rPh sb="4" eb="5">
      <t>ス</t>
    </rPh>
    <rPh sb="6" eb="7">
      <t>ツヅ</t>
    </rPh>
    <rPh sb="11" eb="12">
      <t>カンガ</t>
    </rPh>
    <rPh sb="14" eb="15">
      <t>ヒト</t>
    </rPh>
    <rPh sb="16" eb="17">
      <t>オオ</t>
    </rPh>
    <rPh sb="22" eb="24">
      <t>テキセツ</t>
    </rPh>
    <rPh sb="33" eb="37">
      <t>チュウコジュウタク</t>
    </rPh>
    <rPh sb="38" eb="41">
      <t>コウレイシャ</t>
    </rPh>
    <rPh sb="41" eb="42">
      <t>ム</t>
    </rPh>
    <rPh sb="43" eb="45">
      <t>ジュウタク</t>
    </rPh>
    <rPh sb="46" eb="48">
      <t>キョウキュウ</t>
    </rPh>
    <rPh sb="51" eb="53">
      <t>ジュウブン</t>
    </rPh>
    <rPh sb="54" eb="56">
      <t>ニンシキ</t>
    </rPh>
    <rPh sb="87" eb="89">
      <t>キョウト</t>
    </rPh>
    <rPh sb="95" eb="96">
      <t>カタ</t>
    </rPh>
    <rPh sb="97" eb="99">
      <t>タイセツ</t>
    </rPh>
    <rPh sb="108" eb="110">
      <t>ジッカン</t>
    </rPh>
    <rPh sb="111" eb="113">
      <t>ジュウブン</t>
    </rPh>
    <rPh sb="113" eb="114">
      <t>エ</t>
    </rPh>
    <phoneticPr fontId="27"/>
  </si>
  <si>
    <t>住民の地域活動への参加の度合いを示す指標</t>
    <rPh sb="0" eb="2">
      <t>ジュウミン</t>
    </rPh>
    <rPh sb="3" eb="5">
      <t>チイキ</t>
    </rPh>
    <rPh sb="5" eb="7">
      <t>カツドウ</t>
    </rPh>
    <rPh sb="9" eb="11">
      <t>サンカ</t>
    </rPh>
    <rPh sb="12" eb="14">
      <t>ドアイ</t>
    </rPh>
    <rPh sb="16" eb="17">
      <t>シメ</t>
    </rPh>
    <rPh sb="18" eb="20">
      <t>シヒョウ</t>
    </rPh>
    <phoneticPr fontId="39"/>
  </si>
  <si>
    <t>出典：自治会・町内会アンケート</t>
    <rPh sb="0" eb="2">
      <t>シュッテン</t>
    </rPh>
    <rPh sb="3" eb="6">
      <t>ジチカイ</t>
    </rPh>
    <rPh sb="7" eb="9">
      <t>チョウナイ</t>
    </rPh>
    <rPh sb="9" eb="10">
      <t>カイ</t>
    </rPh>
    <phoneticPr fontId="39"/>
  </si>
  <si>
    <r>
      <t xml:space="preserve">・京都市地域コミュニティ活性化ビジョン策定（R3年度～R7年度）に合わせ、指標及び目標値を設定した。
</t>
    </r>
    <r>
      <rPr>
        <sz val="11"/>
        <color rgb="FFFF0000"/>
        <rFont val="ＭＳ ゴシック"/>
        <family val="3"/>
        <charset val="128"/>
      </rPr>
      <t>・R3年度実施の自治会・町内会アンケートの結果を基に目標値を設定するため、評価はR6年度（R5年度実績）からとなる。</t>
    </r>
    <r>
      <rPr>
        <sz val="11"/>
        <color theme="1"/>
        <rFont val="ＭＳ ゴシック"/>
        <family val="3"/>
        <charset val="128"/>
      </rPr>
      <t xml:space="preserve">
</t>
    </r>
    <r>
      <rPr>
        <sz val="11"/>
        <color rgb="FFFF0000"/>
        <rFont val="ＭＳ ゴシック"/>
        <family val="3"/>
        <charset val="128"/>
      </rPr>
      <t>※</t>
    </r>
    <r>
      <rPr>
        <sz val="11"/>
        <color theme="1"/>
        <rFont val="ＭＳ ゴシック"/>
        <family val="3"/>
        <charset val="128"/>
      </rPr>
      <t>自治会・町内会アンケートは、２年に１度実施しており、今後の調査は、</t>
    </r>
    <r>
      <rPr>
        <sz val="11"/>
        <color rgb="FFFF0000"/>
        <rFont val="ＭＳ ゴシック"/>
        <family val="3"/>
        <charset val="128"/>
      </rPr>
      <t>R5年度及びR7年度</t>
    </r>
    <r>
      <rPr>
        <sz val="11"/>
        <color theme="1"/>
        <rFont val="ＭＳ ゴシック"/>
        <family val="3"/>
        <charset val="128"/>
      </rPr>
      <t>に実施予定。</t>
    </r>
    <rPh sb="57" eb="59">
      <t>ジッシ</t>
    </rPh>
    <rPh sb="73" eb="75">
      <t>ケッカ</t>
    </rPh>
    <rPh sb="76" eb="77">
      <t>モト</t>
    </rPh>
    <rPh sb="78" eb="81">
      <t>モクヒョウチ</t>
    </rPh>
    <rPh sb="82" eb="84">
      <t>セッテイ</t>
    </rPh>
    <rPh sb="89" eb="91">
      <t>ヒョウカ</t>
    </rPh>
    <rPh sb="94" eb="96">
      <t>ネンド</t>
    </rPh>
    <rPh sb="99" eb="101">
      <t>ネンド</t>
    </rPh>
    <rPh sb="101" eb="103">
      <t>ジッセキ</t>
    </rPh>
    <rPh sb="112" eb="115">
      <t>ジチカイ</t>
    </rPh>
    <rPh sb="116" eb="119">
      <t>チョウナイカイ</t>
    </rPh>
    <rPh sb="127" eb="128">
      <t>ネン</t>
    </rPh>
    <rPh sb="130" eb="131">
      <t>ド</t>
    </rPh>
    <rPh sb="131" eb="133">
      <t>ジッシ</t>
    </rPh>
    <rPh sb="138" eb="140">
      <t>コンゴ</t>
    </rPh>
    <rPh sb="141" eb="143">
      <t>チョウサ</t>
    </rPh>
    <rPh sb="147" eb="149">
      <t>ネンド</t>
    </rPh>
    <rPh sb="149" eb="150">
      <t>オヨ</t>
    </rPh>
    <rPh sb="153" eb="155">
      <t>ネンド</t>
    </rPh>
    <rPh sb="156" eb="158">
      <t>ジッシ</t>
    </rPh>
    <rPh sb="158" eb="160">
      <t>ヨテイ</t>
    </rPh>
    <phoneticPr fontId="39"/>
  </si>
  <si>
    <t>単年度目標に対する達成度が
ａ：100％以上
ｂ：90％以上～100％未満
ｃ：80％以上～90％未満
ｄ：70％以上～80％未満
ｅ：70％未満</t>
    <phoneticPr fontId="39"/>
  </si>
  <si>
    <t>目標値以上の実施をaとし，目標に対する達成度により以下10％刻みで基準を設定した。</t>
    <phoneticPr fontId="39"/>
  </si>
  <si>
    <t>京都市　自治会・町内会＆ＮＰＯおうえんポータルサイトのアクセス件数</t>
  </si>
  <si>
    <t xml:space="preserve">直近3箇年の実績の平均値を目標とする。
（参考）
H30:234,885
R1:206,422
R2:198,427
</t>
    <rPh sb="0" eb="2">
      <t>チョッキン</t>
    </rPh>
    <rPh sb="3" eb="5">
      <t>カネン</t>
    </rPh>
    <rPh sb="6" eb="8">
      <t>ジッセキ</t>
    </rPh>
    <rPh sb="9" eb="12">
      <t>ヘイキンチ</t>
    </rPh>
    <rPh sb="13" eb="15">
      <t>モクヒョウ</t>
    </rPh>
    <rPh sb="21" eb="23">
      <t>サンコウ</t>
    </rPh>
    <phoneticPr fontId="39"/>
  </si>
  <si>
    <t>京都市地域コミュニティ活性化ビジョン策定（R3年度～R7年度）に合わせ、指標及び目標値を設定した。</t>
    <rPh sb="3" eb="5">
      <t>チイキ</t>
    </rPh>
    <rPh sb="11" eb="14">
      <t>カッセイカ</t>
    </rPh>
    <rPh sb="18" eb="20">
      <t>サクテイ</t>
    </rPh>
    <rPh sb="36" eb="38">
      <t>シヒョウ</t>
    </rPh>
    <rPh sb="38" eb="39">
      <t>オヨ</t>
    </rPh>
    <rPh sb="44" eb="46">
      <t>セッテイ</t>
    </rPh>
    <phoneticPr fontId="39"/>
  </si>
  <si>
    <t>市主催のスポーツ事業において市民の間でスポーツ活動を支え合う動きが活発化する状況を示す指標</t>
    <phoneticPr fontId="39"/>
  </si>
  <si>
    <t>R2年度における週１回以上運動やスポーツをする市民の割合と本市スポーツ施設の利用件数の実績値を基に設定</t>
    <rPh sb="2" eb="4">
      <t>ネンド</t>
    </rPh>
    <rPh sb="8" eb="9">
      <t>シュウ</t>
    </rPh>
    <rPh sb="10" eb="13">
      <t>カイイジョウ</t>
    </rPh>
    <rPh sb="13" eb="15">
      <t>ウンドウ</t>
    </rPh>
    <rPh sb="23" eb="25">
      <t>シミン</t>
    </rPh>
    <rPh sb="26" eb="28">
      <t>ワリアイ</t>
    </rPh>
    <rPh sb="29" eb="31">
      <t>ホンシ</t>
    </rPh>
    <rPh sb="35" eb="37">
      <t>シセツ</t>
    </rPh>
    <rPh sb="38" eb="40">
      <t>リヨウ</t>
    </rPh>
    <rPh sb="40" eb="42">
      <t>ケンスウ</t>
    </rPh>
    <rPh sb="43" eb="46">
      <t>ジッセキチ</t>
    </rPh>
    <rPh sb="47" eb="48">
      <t>モト</t>
    </rPh>
    <rPh sb="49" eb="51">
      <t>セッテイ</t>
    </rPh>
    <phoneticPr fontId="39"/>
  </si>
  <si>
    <t>最新数値の目標値に対する達成度が
a:100.0％以上
b:80％以上～100％未満
c:60％以上～80％未満
d;40％以上～60％未満
e:40％未満</t>
    <phoneticPr fontId="39"/>
  </si>
  <si>
    <t>スポーツ推進指導員の充足率</t>
    <rPh sb="4" eb="9">
      <t>スイシンシドウイン</t>
    </rPh>
    <rPh sb="10" eb="12">
      <t>ジュウソク</t>
    </rPh>
    <rPh sb="12" eb="13">
      <t>リツ</t>
    </rPh>
    <phoneticPr fontId="39"/>
  </si>
  <si>
    <t>地域におけるスポーツ活動の運営・指導等の役割を担うスポーツ推進指導員の充足状況により市民スポーツの振興状況を示す指標</t>
    <rPh sb="0" eb="2">
      <t>チイキ</t>
    </rPh>
    <rPh sb="10" eb="12">
      <t>カツドウ</t>
    </rPh>
    <rPh sb="13" eb="15">
      <t>ウンエイ</t>
    </rPh>
    <rPh sb="16" eb="19">
      <t>シドウナド</t>
    </rPh>
    <rPh sb="20" eb="22">
      <t>ヤクワリ</t>
    </rPh>
    <rPh sb="23" eb="24">
      <t>ニナ</t>
    </rPh>
    <rPh sb="29" eb="31">
      <t>スイシン</t>
    </rPh>
    <rPh sb="31" eb="34">
      <t>シドウイン</t>
    </rPh>
    <rPh sb="35" eb="37">
      <t>ジュウソク</t>
    </rPh>
    <rPh sb="37" eb="39">
      <t>ジョウキョウ</t>
    </rPh>
    <rPh sb="42" eb="44">
      <t>シミン</t>
    </rPh>
    <rPh sb="49" eb="51">
      <t>シンコウ</t>
    </rPh>
    <rPh sb="51" eb="53">
      <t>ジョウキョウ</t>
    </rPh>
    <rPh sb="54" eb="55">
      <t>シメ</t>
    </rPh>
    <rPh sb="56" eb="58">
      <t>シヒョウ</t>
    </rPh>
    <phoneticPr fontId="39"/>
  </si>
  <si>
    <t>出展：事業担当調べ</t>
    <rPh sb="0" eb="2">
      <t>シュッテン</t>
    </rPh>
    <rPh sb="3" eb="5">
      <t>ジギョウ</t>
    </rPh>
    <rPh sb="5" eb="7">
      <t>タントウ</t>
    </rPh>
    <rPh sb="7" eb="8">
      <t>シラ</t>
    </rPh>
    <phoneticPr fontId="39"/>
  </si>
  <si>
    <t>スポーツ推進指導員の定員数を基に設定</t>
    <rPh sb="4" eb="6">
      <t>スイシン</t>
    </rPh>
    <rPh sb="6" eb="9">
      <t>シドウイン</t>
    </rPh>
    <rPh sb="10" eb="12">
      <t>テイイン</t>
    </rPh>
    <rPh sb="12" eb="13">
      <t>スウ</t>
    </rPh>
    <rPh sb="14" eb="15">
      <t>モト</t>
    </rPh>
    <rPh sb="16" eb="18">
      <t>セッテイ</t>
    </rPh>
    <phoneticPr fontId="39"/>
  </si>
  <si>
    <t>「自治会・町内会アンケート」において、「住民が気兼ねなく地域の活動に参加しているか」という質問に対して、「そう思う」「どちらかというとそう思う」と答えた自治会長・町内会長等の割合</t>
    <rPh sb="1" eb="4">
      <t>ジチカイ</t>
    </rPh>
    <rPh sb="5" eb="7">
      <t>チョウナイ</t>
    </rPh>
    <rPh sb="7" eb="8">
      <t>カイ</t>
    </rPh>
    <rPh sb="20" eb="22">
      <t>ジュウミン</t>
    </rPh>
    <rPh sb="23" eb="25">
      <t>キガ</t>
    </rPh>
    <rPh sb="28" eb="30">
      <t>チイキ</t>
    </rPh>
    <rPh sb="31" eb="33">
      <t>カツドウ</t>
    </rPh>
    <rPh sb="34" eb="36">
      <t>サンカ</t>
    </rPh>
    <rPh sb="45" eb="47">
      <t>シツモン</t>
    </rPh>
    <rPh sb="48" eb="49">
      <t>タイ</t>
    </rPh>
    <rPh sb="55" eb="56">
      <t>オモ</t>
    </rPh>
    <rPh sb="69" eb="70">
      <t>オモ</t>
    </rPh>
    <rPh sb="73" eb="74">
      <t>コタ</t>
    </rPh>
    <rPh sb="76" eb="79">
      <t>ジチカイ</t>
    </rPh>
    <rPh sb="79" eb="80">
      <t>チョウ</t>
    </rPh>
    <rPh sb="81" eb="83">
      <t>チョウナイ</t>
    </rPh>
    <rPh sb="83" eb="85">
      <t>カイチョウ</t>
    </rPh>
    <rPh sb="85" eb="86">
      <t>トウ</t>
    </rPh>
    <rPh sb="87" eb="89">
      <t>ワリアイ</t>
    </rPh>
    <phoneticPr fontId="39"/>
  </si>
  <si>
    <t>目標値以上の実施をaとし、目標に対する達成度により以下10％刻みで基準を設定した。</t>
  </si>
  <si>
    <t>「自治会・町内会アンケート」において、役員同士の連絡手段についての質問に対して、ＩＣＴ（メール、ＳＮＳのいずれか）を活用していると答えた自治会長・町内会長等の割合</t>
    <rPh sb="1" eb="4">
      <t>ジチカイ</t>
    </rPh>
    <rPh sb="5" eb="7">
      <t>チョウナイ</t>
    </rPh>
    <rPh sb="7" eb="8">
      <t>カイ</t>
    </rPh>
    <rPh sb="19" eb="21">
      <t>ヤクイン</t>
    </rPh>
    <rPh sb="21" eb="23">
      <t>ドウシ</t>
    </rPh>
    <rPh sb="24" eb="26">
      <t>レンラク</t>
    </rPh>
    <rPh sb="26" eb="28">
      <t>シュダン</t>
    </rPh>
    <rPh sb="33" eb="35">
      <t>シツモン</t>
    </rPh>
    <rPh sb="36" eb="37">
      <t>タイ</t>
    </rPh>
    <rPh sb="58" eb="60">
      <t>カツヨウ</t>
    </rPh>
    <rPh sb="65" eb="66">
      <t>コタ</t>
    </rPh>
    <rPh sb="68" eb="71">
      <t>ジチカイ</t>
    </rPh>
    <rPh sb="71" eb="72">
      <t>チョウ</t>
    </rPh>
    <rPh sb="73" eb="75">
      <t>チョウナイ</t>
    </rPh>
    <rPh sb="75" eb="77">
      <t>カイチョウ</t>
    </rPh>
    <rPh sb="77" eb="78">
      <t>トウ</t>
    </rPh>
    <rPh sb="79" eb="81">
      <t>ワリアイ</t>
    </rPh>
    <phoneticPr fontId="39"/>
  </si>
  <si>
    <t>目標値に対する達成度が100％以上であればa、以下10％刻みで基準を設定した。</t>
    <rPh sb="0" eb="3">
      <t>モクヒョウチ</t>
    </rPh>
    <phoneticPr fontId="39"/>
  </si>
  <si>
    <t>本市が指定、登録等をした京都文化遺産の数</t>
  </si>
  <si>
    <t>本市が指定、登録等をした文化財等(「京都市指定・登録文化財」、「京都を彩る建物や庭園」、「京都をつなぐ無形文化遺産」、「まち・ひと・こころが織り成す京都遺産」)の数</t>
  </si>
  <si>
    <t>最新数値の単年度目標値に対する達成度が
a：100％以上
b：80％以上、100％未満
c：60％以上、80％未満
d：40％以上、60％未満
e：40％未満</t>
    <rPh sb="34" eb="36">
      <t>イジョウ</t>
    </rPh>
    <rPh sb="41" eb="43">
      <t>ミマン</t>
    </rPh>
    <rPh sb="49" eb="51">
      <t>イジョウ</t>
    </rPh>
    <rPh sb="55" eb="57">
      <t>ミマン</t>
    </rPh>
    <rPh sb="63" eb="65">
      <t>イジョウ</t>
    </rPh>
    <rPh sb="69" eb="71">
      <t>ミマン</t>
    </rPh>
    <rPh sb="77" eb="79">
      <t>ミマン</t>
    </rPh>
    <phoneticPr fontId="39"/>
  </si>
  <si>
    <t>目標値については、過去5年間の実績値の平均を設定している。</t>
    <rPh sb="0" eb="3">
      <t>モクヒョウチ</t>
    </rPh>
    <rPh sb="9" eb="11">
      <t>カコ</t>
    </rPh>
    <rPh sb="12" eb="14">
      <t>ネンカン</t>
    </rPh>
    <rPh sb="15" eb="17">
      <t>ジッセキ</t>
    </rPh>
    <rPh sb="17" eb="18">
      <t>チ</t>
    </rPh>
    <rPh sb="22" eb="24">
      <t>セッテイ</t>
    </rPh>
    <phoneticPr fontId="39"/>
  </si>
  <si>
    <t>目標を達成できればa評価とし、以下5％刻みで基準を設定した。</t>
  </si>
  <si>
    <t>京都コンサートホール、ロームシアター京都、京都市文化会館(北、東部、右京、西、呉竹)のホールの日数利用率</t>
    <rPh sb="0" eb="2">
      <t>キョウト</t>
    </rPh>
    <rPh sb="18" eb="20">
      <t>キョウト</t>
    </rPh>
    <rPh sb="21" eb="23">
      <t>キョウト</t>
    </rPh>
    <rPh sb="23" eb="24">
      <t>シ</t>
    </rPh>
    <rPh sb="24" eb="26">
      <t>ブンカ</t>
    </rPh>
    <phoneticPr fontId="39"/>
  </si>
  <si>
    <t>京都コンサートホール、ロームシアター京都、京都市文化会館(北、東部、右京、西、呉竹)のホールの日数利用率の平均</t>
    <rPh sb="0" eb="2">
      <t>キョウト</t>
    </rPh>
    <rPh sb="18" eb="20">
      <t>キョウト</t>
    </rPh>
    <rPh sb="21" eb="24">
      <t>キョウトシ</t>
    </rPh>
    <phoneticPr fontId="39"/>
  </si>
  <si>
    <t>目標を達成できれば、a評価とし、以下10％刻みで基準を設定した。</t>
    <rPh sb="0" eb="2">
      <t>モクヒョウ</t>
    </rPh>
    <rPh sb="3" eb="5">
      <t>タッセイ</t>
    </rPh>
    <rPh sb="11" eb="13">
      <t>ヒョウカ</t>
    </rPh>
    <rPh sb="16" eb="18">
      <t>イカ</t>
    </rPh>
    <rPh sb="21" eb="22">
      <t>キザ</t>
    </rPh>
    <rPh sb="24" eb="26">
      <t>キジュン</t>
    </rPh>
    <rPh sb="27" eb="29">
      <t>セッテイ</t>
    </rPh>
    <phoneticPr fontId="39"/>
  </si>
  <si>
    <t>市民が、それぞれの年齢や個性、環境に応じて、スポーツやレクリエーションを楽しめる機会の提供や施設整備により、スポーツやレクリエーションを楽しむことができていることを示す指標</t>
  </si>
  <si>
    <t>京都市市民スポーツ振興計画（H23年度～R2年度）のR7年度までの延長に合わせ、R3年度から、目標年度及び目標値を変更
（R2実績値は、目標値変更前の数値であり、参考数値として記載）</t>
    <rPh sb="36" eb="37">
      <t>ア</t>
    </rPh>
    <rPh sb="42" eb="44">
      <t>ネンド</t>
    </rPh>
    <rPh sb="47" eb="51">
      <t>モクヒョウネンド</t>
    </rPh>
    <rPh sb="51" eb="52">
      <t>オヨ</t>
    </rPh>
    <rPh sb="53" eb="56">
      <t>モクヒョウチ</t>
    </rPh>
    <rPh sb="57" eb="59">
      <t>ヘンコウ</t>
    </rPh>
    <phoneticPr fontId="39"/>
  </si>
  <si>
    <t>当該指標については、目標達成以上をａとし、以下を20％刻みで基準を設定した。</t>
  </si>
  <si>
    <t>当該指標については、目標値以上を達成したときをaとし,以下20％刻みで基準を設定した。</t>
  </si>
  <si>
    <t>京都市市民スポーツ振興計画（H23年度～R2年度）のR7年度までの延長に合わせ、R3年度から指標を設定</t>
    <rPh sb="46" eb="48">
      <t>シヒョウ</t>
    </rPh>
    <rPh sb="49" eb="51">
      <t>セッテイ</t>
    </rPh>
    <phoneticPr fontId="39"/>
  </si>
  <si>
    <t>当該指標については、目標値以上を達成したときをaとし,以下10％刻みで基準を設定した。</t>
  </si>
  <si>
    <t>市民が、プロスポーツをはじめ、トップレベルのスポーツに身近に触れることができていることを示す指標</t>
  </si>
  <si>
    <t>指定・登録等の件数は毎年変動するものであり、R3年度の件数が例年より低かったため、ｃ評価となった。</t>
    <rPh sb="24" eb="26">
      <t>ネンド</t>
    </rPh>
    <rPh sb="27" eb="29">
      <t>ケンスウ</t>
    </rPh>
    <rPh sb="30" eb="32">
      <t>レイネン</t>
    </rPh>
    <rPh sb="34" eb="35">
      <t>ヒク</t>
    </rPh>
    <rPh sb="42" eb="44">
      <t>ヒョウカ</t>
    </rPh>
    <phoneticPr fontId="39"/>
  </si>
  <si>
    <t>地域コミュニティの活性化の状況を示す指標</t>
    <rPh sb="0" eb="2">
      <t>チイキ</t>
    </rPh>
    <rPh sb="9" eb="12">
      <t>カッセイカ</t>
    </rPh>
    <rPh sb="13" eb="15">
      <t>ジョウキョウ</t>
    </rPh>
    <rPh sb="16" eb="17">
      <t>シメ</t>
    </rPh>
    <rPh sb="18" eb="20">
      <t>シヒョウ</t>
    </rPh>
    <phoneticPr fontId="39"/>
  </si>
  <si>
    <t>出典：自治会・町内会アンケート</t>
    <rPh sb="0" eb="2">
      <t>シュッテン</t>
    </rPh>
    <rPh sb="3" eb="6">
      <t>ジチカイ</t>
    </rPh>
    <rPh sb="7" eb="10">
      <t>チョウナイカイ</t>
    </rPh>
    <phoneticPr fontId="39"/>
  </si>
  <si>
    <t xml:space="preserve">3年度の実績値を基に、R7年度に約10％増の70％とすることを目標とし、その達成に向け、単年度目標値を等差的に設定。
</t>
    <rPh sb="16" eb="17">
      <t>ヤク</t>
    </rPh>
    <rPh sb="20" eb="21">
      <t>ゾウ</t>
    </rPh>
    <phoneticPr fontId="39"/>
  </si>
  <si>
    <t>京都市市民スポーツ振興計画（H23年度～R2年度）のR7年度までの延長により、R3年度から、中長期目標年度を変更している。（R2実績値は、目標値変更前の数値であり、参考数値として記載）
なお、計画見直し年度以外は京都マラソンの実施と併せてアンケート調査を行っているが、R3年度は新型コロナの影響によりオンライン開催となったことから、アンケート調査を実施しておらず、実績値が把握できなかったため、R4年度（R3実績）は評価しない。</t>
    <rPh sb="41" eb="43">
      <t>ネンド</t>
    </rPh>
    <rPh sb="49" eb="51">
      <t>モクヒョウ</t>
    </rPh>
    <rPh sb="51" eb="53">
      <t>ネンド</t>
    </rPh>
    <rPh sb="54" eb="56">
      <t>ヘンコウ</t>
    </rPh>
    <rPh sb="96" eb="98">
      <t>ケイカク</t>
    </rPh>
    <rPh sb="98" eb="100">
      <t>ミナオ</t>
    </rPh>
    <rPh sb="101" eb="103">
      <t>ネンド</t>
    </rPh>
    <rPh sb="103" eb="105">
      <t>イガイ</t>
    </rPh>
    <rPh sb="106" eb="108">
      <t>キョウト</t>
    </rPh>
    <rPh sb="113" eb="115">
      <t>ジッシ</t>
    </rPh>
    <rPh sb="116" eb="117">
      <t>アワ</t>
    </rPh>
    <rPh sb="124" eb="126">
      <t>チョウサ</t>
    </rPh>
    <rPh sb="127" eb="128">
      <t>オコナ</t>
    </rPh>
    <rPh sb="136" eb="138">
      <t>ネンド</t>
    </rPh>
    <rPh sb="139" eb="141">
      <t>シンガタ</t>
    </rPh>
    <rPh sb="145" eb="147">
      <t>エイキョウ</t>
    </rPh>
    <rPh sb="155" eb="157">
      <t>カイサイ</t>
    </rPh>
    <rPh sb="171" eb="173">
      <t>チョウサ</t>
    </rPh>
    <rPh sb="174" eb="176">
      <t>ジッシ</t>
    </rPh>
    <rPh sb="182" eb="185">
      <t>ジッセキチ</t>
    </rPh>
    <rPh sb="186" eb="188">
      <t>ハアク</t>
    </rPh>
    <rPh sb="199" eb="201">
      <t>ネンド</t>
    </rPh>
    <rPh sb="204" eb="206">
      <t>ジッセキ</t>
    </rPh>
    <rPh sb="208" eb="210">
      <t>ヒョウカ</t>
    </rPh>
    <phoneticPr fontId="39"/>
  </si>
  <si>
    <t>京都市市民スポーツ振興計画（H23年度～R2年度）のR7年度までの延長により、R3年度から、中長期目標年度を変更している。（R2実績値は、目標値変更前の数値であり、参考数値として記載）
なお、計画見直し年度以外は京都マラソンの実施と併せてアンケート調査を行っているが、R3年度は新型コロナの影響によりオンライン開催となったことから、アンケート調査を実施しておらず、実績値が把握できなかったため、R4年度（R3実績）は評価しない。</t>
    <rPh sb="41" eb="43">
      <t>ネンド</t>
    </rPh>
    <rPh sb="49" eb="51">
      <t>モクヒョウ</t>
    </rPh>
    <rPh sb="51" eb="53">
      <t>ネンド</t>
    </rPh>
    <rPh sb="54" eb="56">
      <t>ヘンコウ</t>
    </rPh>
    <phoneticPr fontId="39"/>
  </si>
  <si>
    <t>「自治会・町内会アンケート」において、「住民同士であいさつが行われている」及び「住民が気兼ねなく地域の活動に参加している」の質問に対して、「そう思う」「どちらかというとそう思う」と答えた自治会長・町内会長等の割合</t>
    <rPh sb="1" eb="4">
      <t>ジチカイ</t>
    </rPh>
    <rPh sb="5" eb="8">
      <t>チョウナイカイ</t>
    </rPh>
    <rPh sb="20" eb="22">
      <t>ジュウミン</t>
    </rPh>
    <rPh sb="22" eb="24">
      <t>ドウシ</t>
    </rPh>
    <rPh sb="30" eb="31">
      <t>オコナ</t>
    </rPh>
    <rPh sb="37" eb="38">
      <t>オヨ</t>
    </rPh>
    <rPh sb="40" eb="42">
      <t>ジュウミン</t>
    </rPh>
    <rPh sb="43" eb="45">
      <t>キガ</t>
    </rPh>
    <rPh sb="48" eb="50">
      <t>チイキ</t>
    </rPh>
    <rPh sb="51" eb="53">
      <t>カツドウ</t>
    </rPh>
    <rPh sb="54" eb="56">
      <t>サンカ</t>
    </rPh>
    <rPh sb="62" eb="64">
      <t>シツモン</t>
    </rPh>
    <rPh sb="65" eb="66">
      <t>タイ</t>
    </rPh>
    <rPh sb="72" eb="73">
      <t>オモ</t>
    </rPh>
    <rPh sb="86" eb="87">
      <t>オモ</t>
    </rPh>
    <rPh sb="90" eb="91">
      <t>コタ</t>
    </rPh>
    <rPh sb="93" eb="96">
      <t>ジチカイ</t>
    </rPh>
    <rPh sb="96" eb="97">
      <t>チョウ</t>
    </rPh>
    <rPh sb="98" eb="100">
      <t>チョウナイ</t>
    </rPh>
    <rPh sb="100" eb="102">
      <t>カイチョウ</t>
    </rPh>
    <rPh sb="102" eb="103">
      <t>トウ</t>
    </rPh>
    <rPh sb="104" eb="106">
      <t>ワリアイ</t>
    </rPh>
    <phoneticPr fontId="39"/>
  </si>
  <si>
    <t>最新の数値が最高値（※）の
a：100％以上
b：80％以上、100％未満
c：60％以上、80％未満
d：40％以上、60％未満
e：40％未満
※令和2年度以降の数値</t>
    <rPh sb="6" eb="8">
      <t>サイコウ</t>
    </rPh>
    <rPh sb="8" eb="9">
      <t>チ</t>
    </rPh>
    <rPh sb="20" eb="22">
      <t>イジョウ</t>
    </rPh>
    <rPh sb="28" eb="30">
      <t>イジョウ</t>
    </rPh>
    <rPh sb="35" eb="37">
      <t>ミマン</t>
    </rPh>
    <rPh sb="43" eb="45">
      <t>イジョウ</t>
    </rPh>
    <rPh sb="49" eb="51">
      <t>ミマン</t>
    </rPh>
    <rPh sb="57" eb="59">
      <t>イジョウ</t>
    </rPh>
    <rPh sb="63" eb="65">
      <t>ミマン</t>
    </rPh>
    <rPh sb="75" eb="77">
      <t>レイワ</t>
    </rPh>
    <rPh sb="78" eb="80">
      <t>ネンド</t>
    </rPh>
    <rPh sb="80" eb="82">
      <t>イコウ</t>
    </rPh>
    <rPh sb="83" eb="85">
      <t>スウチ</t>
    </rPh>
    <phoneticPr fontId="39"/>
  </si>
  <si>
    <t xml:space="preserve">
数値が増加することが好ましい指標であるため、令和2年度以降の最高値を基準値として設定する。
</t>
    <rPh sb="1" eb="3">
      <t>スウチ</t>
    </rPh>
    <rPh sb="4" eb="6">
      <t>ゾウカ</t>
    </rPh>
    <rPh sb="11" eb="12">
      <t>コノ</t>
    </rPh>
    <rPh sb="15" eb="17">
      <t>シヒョウ</t>
    </rPh>
    <rPh sb="23" eb="25">
      <t>レイワ</t>
    </rPh>
    <rPh sb="26" eb="28">
      <t>ネンド</t>
    </rPh>
    <rPh sb="28" eb="30">
      <t>イコウ</t>
    </rPh>
    <rPh sb="31" eb="33">
      <t>サイコウ</t>
    </rPh>
    <rPh sb="33" eb="34">
      <t>チ</t>
    </rPh>
    <rPh sb="35" eb="37">
      <t>キジュン</t>
    </rPh>
    <rPh sb="37" eb="38">
      <t>チ</t>
    </rPh>
    <rPh sb="41" eb="43">
      <t>セッテイ</t>
    </rPh>
    <phoneticPr fontId="39"/>
  </si>
  <si>
    <t>最新数値の単年度目標値に対する達成度が
a：100％以上
b：80％以上、100％未満
c：60％以上、80％未満
d：40％以上、60％未満
e：40％未満</t>
    <rPh sb="4" eb="6">
      <t>ミマン</t>
    </rPh>
    <phoneticPr fontId="39"/>
  </si>
  <si>
    <t>トップレベルのスポーツをはじめ様々なスポーツイベントに身近に触れられ、「みるスポーツ」をいろんな形で楽しめる環境が作られていることを示す指標</t>
  </si>
  <si>
    <t>　新型コロナウイルス感染症の影響により「京都は活気ある商店が地域のにぎわいを生み出し、快適に買い物ができるまちである」等がｃ評価になったと考えられるが、「地域とともに発展し、大切にされている企業やお店が沢山ある」等はｂ評価となっており、これまでの地域企業への支援の成果が一定、市民の実感にも表れていると考えられる。</t>
    <phoneticPr fontId="39"/>
  </si>
  <si>
    <t>　長時間労働や固定的な性別役割分担意識が根強く残っていること、ＤＶ被害者支援の取組は進んでいるものの、男女間等における暴力が根絶されているという実感には至っていないことなどから、ｃ評価になったと考えられる。</t>
    <rPh sb="20" eb="22">
      <t>ネヅヨ</t>
    </rPh>
    <rPh sb="23" eb="24">
      <t>ノコ</t>
    </rPh>
    <rPh sb="35" eb="36">
      <t>シャ</t>
    </rPh>
    <rPh sb="36" eb="38">
      <t>シエン</t>
    </rPh>
    <rPh sb="39" eb="41">
      <t>トリクミ</t>
    </rPh>
    <rPh sb="51" eb="53">
      <t>ダンジョ</t>
    </rPh>
    <rPh sb="53" eb="54">
      <t>アイダ</t>
    </rPh>
    <rPh sb="54" eb="55">
      <t>トウ</t>
    </rPh>
    <phoneticPr fontId="39"/>
  </si>
  <si>
    <t>　客観指標評価はａ評価となったが、市民生活実感評価がｃ評価となったことから、総合評価結果はＢ評価となった。引き続き、様々な広報媒体を活用して人権啓発に取り組み、全ての人の人権を尊重する人権文化の構築を着実に推進していく。また、「真のワーク・ライフ・バランス」の推進のために企業啓発等を行うとともに、男女間等におけるあらゆる暴力を根絶するため、市民啓発やきめ細やかで切れ目のない相談・支援を行い、誰もがあらゆる分野で活躍でき、安心・安全に暮らせる男女共同参画社会の実現に向けて取り組む。これらにより、基本方針にある誰一人取り残さない共生社会の実現を目指していく。</t>
    <rPh sb="1" eb="3">
      <t>キャッカン</t>
    </rPh>
    <rPh sb="3" eb="5">
      <t>シヒョウ</t>
    </rPh>
    <rPh sb="5" eb="7">
      <t>ヒョウカ</t>
    </rPh>
    <rPh sb="9" eb="11">
      <t>ヒョウカ</t>
    </rPh>
    <rPh sb="17" eb="19">
      <t>シミン</t>
    </rPh>
    <rPh sb="19" eb="21">
      <t>セイカツ</t>
    </rPh>
    <rPh sb="21" eb="23">
      <t>ジッカン</t>
    </rPh>
    <rPh sb="23" eb="25">
      <t>ヒョウカ</t>
    </rPh>
    <rPh sb="27" eb="29">
      <t>ヒョウカ</t>
    </rPh>
    <rPh sb="38" eb="40">
      <t>ソウゴウ</t>
    </rPh>
    <rPh sb="40" eb="42">
      <t>ヒョウカ</t>
    </rPh>
    <rPh sb="42" eb="44">
      <t>ケッカ</t>
    </rPh>
    <rPh sb="46" eb="48">
      <t>ヒョウカ</t>
    </rPh>
    <rPh sb="53" eb="54">
      <t>ヒ</t>
    </rPh>
    <rPh sb="55" eb="56">
      <t>ツヅ</t>
    </rPh>
    <rPh sb="58" eb="60">
      <t>サマザマ</t>
    </rPh>
    <rPh sb="61" eb="63">
      <t>コウホウ</t>
    </rPh>
    <rPh sb="63" eb="65">
      <t>バイタイ</t>
    </rPh>
    <rPh sb="66" eb="68">
      <t>カツヨウ</t>
    </rPh>
    <rPh sb="70" eb="72">
      <t>ジンケン</t>
    </rPh>
    <rPh sb="72" eb="74">
      <t>ケイハツ</t>
    </rPh>
    <rPh sb="75" eb="76">
      <t>ト</t>
    </rPh>
    <rPh sb="77" eb="78">
      <t>ク</t>
    </rPh>
    <rPh sb="80" eb="81">
      <t>スベ</t>
    </rPh>
    <rPh sb="83" eb="84">
      <t>ヒト</t>
    </rPh>
    <rPh sb="100" eb="102">
      <t>チャクジツ</t>
    </rPh>
    <rPh sb="103" eb="105">
      <t>スイシン</t>
    </rPh>
    <rPh sb="114" eb="115">
      <t>シン</t>
    </rPh>
    <rPh sb="130" eb="132">
      <t>スイシン</t>
    </rPh>
    <rPh sb="136" eb="138">
      <t>キギョウ</t>
    </rPh>
    <rPh sb="138" eb="140">
      <t>ケイハツ</t>
    </rPh>
    <rPh sb="140" eb="141">
      <t>トウ</t>
    </rPh>
    <rPh sb="142" eb="143">
      <t>オコナ</t>
    </rPh>
    <rPh sb="149" eb="152">
      <t>ダンジョカン</t>
    </rPh>
    <rPh sb="152" eb="153">
      <t>トウ</t>
    </rPh>
    <rPh sb="161" eb="163">
      <t>ボウリョク</t>
    </rPh>
    <rPh sb="164" eb="166">
      <t>コンゼツ</t>
    </rPh>
    <rPh sb="171" eb="173">
      <t>シミン</t>
    </rPh>
    <rPh sb="173" eb="175">
      <t>ケイハツ</t>
    </rPh>
    <rPh sb="178" eb="179">
      <t>コマ</t>
    </rPh>
    <rPh sb="182" eb="183">
      <t>キ</t>
    </rPh>
    <rPh sb="184" eb="185">
      <t>メ</t>
    </rPh>
    <rPh sb="188" eb="190">
      <t>ソウダン</t>
    </rPh>
    <rPh sb="191" eb="193">
      <t>シエン</t>
    </rPh>
    <rPh sb="194" eb="195">
      <t>オコナ</t>
    </rPh>
    <rPh sb="197" eb="198">
      <t>ダレ</t>
    </rPh>
    <rPh sb="204" eb="206">
      <t>ブンヤ</t>
    </rPh>
    <rPh sb="207" eb="209">
      <t>カツヤク</t>
    </rPh>
    <rPh sb="212" eb="214">
      <t>アンシン</t>
    </rPh>
    <rPh sb="215" eb="217">
      <t>アンゼン</t>
    </rPh>
    <rPh sb="218" eb="219">
      <t>ク</t>
    </rPh>
    <rPh sb="222" eb="224">
      <t>ダンジョ</t>
    </rPh>
    <rPh sb="224" eb="226">
      <t>キョウドウ</t>
    </rPh>
    <rPh sb="226" eb="228">
      <t>サンカク</t>
    </rPh>
    <rPh sb="228" eb="230">
      <t>シャカイ</t>
    </rPh>
    <rPh sb="231" eb="233">
      <t>ジツゲン</t>
    </rPh>
    <rPh sb="234" eb="235">
      <t>ム</t>
    </rPh>
    <rPh sb="237" eb="238">
      <t>ト</t>
    </rPh>
    <rPh sb="239" eb="240">
      <t>ク</t>
    </rPh>
    <rPh sb="249" eb="251">
      <t>キホン</t>
    </rPh>
    <rPh sb="251" eb="253">
      <t>ホウシン</t>
    </rPh>
    <rPh sb="256" eb="259">
      <t>ダレヒトリ</t>
    </rPh>
    <rPh sb="259" eb="260">
      <t>ト</t>
    </rPh>
    <rPh sb="261" eb="262">
      <t>ノコ</t>
    </rPh>
    <rPh sb="265" eb="267">
      <t>キョウセイ</t>
    </rPh>
    <rPh sb="267" eb="269">
      <t>シャカイ</t>
    </rPh>
    <rPh sb="270" eb="272">
      <t>ジツゲン</t>
    </rPh>
    <rPh sb="273" eb="275">
      <t>メザ</t>
    </rPh>
    <phoneticPr fontId="39"/>
  </si>
  <si>
    <t>　市民・行政・警察等が一体となった防犯や交通安全の取組の展開による刑法犯認知件数や交通事故死傷者数の減少、年齢層に応じた様々な消費者教育・啓発を実施したことによる市民の関心・理解の向上、消費生活専門相談員による適切な助言・あっせん等による解決率の向上などから、ａ評価となったと考えられる。</t>
    <rPh sb="63" eb="66">
      <t>ショウヒシャ</t>
    </rPh>
    <rPh sb="66" eb="68">
      <t>キョウイク</t>
    </rPh>
    <rPh sb="84" eb="86">
      <t>カンシン</t>
    </rPh>
    <rPh sb="94" eb="96">
      <t>ショウヒ</t>
    </rPh>
    <rPh sb="96" eb="98">
      <t>セイカツ</t>
    </rPh>
    <rPh sb="98" eb="100">
      <t>センモン</t>
    </rPh>
    <rPh sb="100" eb="103">
      <t>ソウダンイン</t>
    </rPh>
    <rPh sb="106" eb="108">
      <t>テキセツ</t>
    </rPh>
    <rPh sb="108" eb="110">
      <t>ジョゲン</t>
    </rPh>
    <rPh sb="116" eb="117">
      <t>トウ</t>
    </rPh>
    <rPh sb="120" eb="122">
      <t>カイケツ</t>
    </rPh>
    <rPh sb="122" eb="123">
      <t>リツ</t>
    </rPh>
    <rPh sb="124" eb="126">
      <t>コウジョウ</t>
    </rPh>
    <phoneticPr fontId="39"/>
  </si>
  <si>
    <t>　犯罪や事故に関するニュースが日常的に報道されており、犯罪や事故が身近に起こりうるという感覚があること、デジタル化の加速度的進展等による契約形態の複雑化・多様化に伴い、一部の消費者に不安が生じていることなどから、ｃ評価になったと考えられる。</t>
  </si>
  <si>
    <t>　客観指標評価はａ評価となったが、市民生活実感評価がｃ評価となったため、総合評価結果はＢ評価となった。刑法犯認知件数は大幅に減少した一方で、犯罪の減少が市民の体感治安の向上に繋がっていない状況を踏まえ、令和３年度に策定した第３次京都市生活安全基本計画に基づき、「見せる防犯」の普及促進等の様々な取組を展開する。また、第３次京都市消費生活基本計画に基づき、複雑化・多様化する消費者トラブルについて、被害の救済と未然防止に向けて、様々な媒体を用いた注意喚起や啓発活動等に取り組む。これらにより、すべての人が安心して安全に暮らせるよりよい地域共生社会の実現を目指していく。</t>
    <rPh sb="158" eb="159">
      <t>ダイ</t>
    </rPh>
    <rPh sb="160" eb="161">
      <t>ジ</t>
    </rPh>
    <rPh sb="200" eb="202">
      <t>キュウサイ</t>
    </rPh>
    <rPh sb="203" eb="205">
      <t>ミゼン</t>
    </rPh>
    <rPh sb="205" eb="207">
      <t>ボウシ</t>
    </rPh>
    <rPh sb="208" eb="209">
      <t>ム</t>
    </rPh>
    <rPh sb="227" eb="229">
      <t>ケイハツ</t>
    </rPh>
    <rPh sb="229" eb="231">
      <t>カツドウ</t>
    </rPh>
    <rPh sb="258" eb="259">
      <t>ク</t>
    </rPh>
    <rPh sb="276" eb="278">
      <t>メザ</t>
    </rPh>
    <phoneticPr fontId="39"/>
  </si>
  <si>
    <t xml:space="preserve">　新型コロナウイルス感染症の影響が長引く状況下においても、オンライン等の手法を活用しながら、地域活動の状況の把握や取組の共有等を行うなど、各区地域福祉推進委員会の活動件数が大幅に増加したことなどから、ａ評価となっている。
</t>
    <rPh sb="1" eb="3">
      <t>シンガタ</t>
    </rPh>
    <rPh sb="10" eb="13">
      <t>カンセンショウ</t>
    </rPh>
    <rPh sb="14" eb="16">
      <t>エイキョウ</t>
    </rPh>
    <rPh sb="17" eb="19">
      <t>ナガビ</t>
    </rPh>
    <rPh sb="20" eb="22">
      <t>ジョウキョウ</t>
    </rPh>
    <rPh sb="22" eb="23">
      <t>シタ</t>
    </rPh>
    <rPh sb="34" eb="35">
      <t>ナド</t>
    </rPh>
    <rPh sb="36" eb="38">
      <t>シュホウ</t>
    </rPh>
    <rPh sb="39" eb="41">
      <t>カツヨウ</t>
    </rPh>
    <phoneticPr fontId="39"/>
  </si>
  <si>
    <t>　令和２年度に引き続き、新型コロナウイルス感染症の影響により、地域住民等による活動が困難となる中で、地域内で住民同士等の交流機会が減少し、地域のつながりを実感する機会が減っていることから、ｃ評価となったと考えられる。</t>
    <rPh sb="1" eb="3">
      <t>レイワ</t>
    </rPh>
    <rPh sb="4" eb="6">
      <t>ネンド</t>
    </rPh>
    <rPh sb="7" eb="8">
      <t>ヒ</t>
    </rPh>
    <rPh sb="9" eb="10">
      <t>ツヅ</t>
    </rPh>
    <phoneticPr fontId="39"/>
  </si>
  <si>
    <t>観光消費額単価</t>
    <phoneticPr fontId="39"/>
  </si>
  <si>
    <t>週1回以上運動やスポーツをする市民の割合</t>
    <phoneticPr fontId="39"/>
  </si>
  <si>
    <t>市内で直接スポーツを観戦した市民の割合</t>
    <phoneticPr fontId="39"/>
  </si>
  <si>
    <t>スポーツ活動にボランティアとして参加した市民の割合</t>
    <phoneticPr fontId="39"/>
  </si>
  <si>
    <t>外国籍の住民基本台帳登録者総数</t>
    <phoneticPr fontId="39"/>
  </si>
  <si>
    <t>国際会議開催件数</t>
    <phoneticPr fontId="39"/>
  </si>
  <si>
    <t>×</t>
    <phoneticPr fontId="39"/>
  </si>
  <si>
    <t>　新型コロナウイルス感染症の影響で、地域で実施する様々な活動が中止・延期となり、市民の実感が得られにくかったため、ｃ評価となった。</t>
    <rPh sb="1" eb="3">
      <t>シンガタ</t>
    </rPh>
    <rPh sb="10" eb="13">
      <t>カンセンショウ</t>
    </rPh>
    <rPh sb="14" eb="16">
      <t>エイキョウ</t>
    </rPh>
    <rPh sb="18" eb="20">
      <t>チイキ</t>
    </rPh>
    <rPh sb="21" eb="23">
      <t>ジッシ</t>
    </rPh>
    <rPh sb="25" eb="27">
      <t>サマザマ</t>
    </rPh>
    <rPh sb="28" eb="30">
      <t>カツドウ</t>
    </rPh>
    <rPh sb="31" eb="33">
      <t>チュウシ</t>
    </rPh>
    <rPh sb="34" eb="36">
      <t>エンキ</t>
    </rPh>
    <rPh sb="40" eb="42">
      <t>シミン</t>
    </rPh>
    <rPh sb="43" eb="45">
      <t>ジッカン</t>
    </rPh>
    <rPh sb="46" eb="47">
      <t>エ</t>
    </rPh>
    <rPh sb="58" eb="60">
      <t>ヒョウカ</t>
    </rPh>
    <phoneticPr fontId="39"/>
  </si>
  <si>
    <t xml:space="preserve">　政策の客観指標に係る調査として用いている京都マラソン開催時のアンケート調査が、新型コロナウイルス感染症の影響によるオンライン開催への変更に伴い実施できなかったため、施策のみでの評価となった。施策評価における指標の一つである、市主催のスポーツ事業のボランティア参加者数が、京都マラソンのオンライン開催により伸び悩んだことが影響し、全体がｃ評価となった。
</t>
    <rPh sb="1" eb="3">
      <t>セイサク</t>
    </rPh>
    <rPh sb="4" eb="6">
      <t>キャッカン</t>
    </rPh>
    <rPh sb="6" eb="8">
      <t>シヒョウ</t>
    </rPh>
    <rPh sb="9" eb="10">
      <t>カカ</t>
    </rPh>
    <rPh sb="11" eb="13">
      <t>チョウサ</t>
    </rPh>
    <rPh sb="16" eb="17">
      <t>モチ</t>
    </rPh>
    <rPh sb="21" eb="23">
      <t>キョウト</t>
    </rPh>
    <rPh sb="27" eb="29">
      <t>カイサイ</t>
    </rPh>
    <rPh sb="29" eb="30">
      <t>ジ</t>
    </rPh>
    <rPh sb="36" eb="38">
      <t>チョウサ</t>
    </rPh>
    <rPh sb="96" eb="97">
      <t>セ</t>
    </rPh>
    <rPh sb="97" eb="98">
      <t>サク</t>
    </rPh>
    <rPh sb="98" eb="100">
      <t>ヒョウカ</t>
    </rPh>
    <rPh sb="104" eb="106">
      <t>シヒョウ</t>
    </rPh>
    <rPh sb="107" eb="108">
      <t>ヒト</t>
    </rPh>
    <rPh sb="113" eb="114">
      <t>シ</t>
    </rPh>
    <rPh sb="114" eb="116">
      <t>シュサイ</t>
    </rPh>
    <rPh sb="121" eb="123">
      <t>ジギョウ</t>
    </rPh>
    <rPh sb="148" eb="150">
      <t>カイサイ</t>
    </rPh>
    <rPh sb="161" eb="163">
      <t>エイキョウ</t>
    </rPh>
    <phoneticPr fontId="39"/>
  </si>
  <si>
    <t>新型コロナウイルス感染症の影響による京都マラソンのオンライン開催や体育振興会事業の一部規模縮小等により「市主催のスポーツ事業のボランティア参加者数」が伸び悩んだため、d評価となった。</t>
    <rPh sb="13" eb="15">
      <t>エイキョウ</t>
    </rPh>
    <rPh sb="18" eb="20">
      <t>キョウト</t>
    </rPh>
    <rPh sb="30" eb="32">
      <t>カイサイ</t>
    </rPh>
    <rPh sb="33" eb="35">
      <t>タイイク</t>
    </rPh>
    <rPh sb="35" eb="37">
      <t>シンコウ</t>
    </rPh>
    <rPh sb="37" eb="38">
      <t>カイ</t>
    </rPh>
    <rPh sb="38" eb="40">
      <t>ジギョウ</t>
    </rPh>
    <rPh sb="41" eb="43">
      <t>イチブ</t>
    </rPh>
    <rPh sb="43" eb="45">
      <t>キボ</t>
    </rPh>
    <rPh sb="45" eb="47">
      <t>シュクショウ</t>
    </rPh>
    <rPh sb="47" eb="48">
      <t>ナド</t>
    </rPh>
    <phoneticPr fontId="39"/>
  </si>
  <si>
    <t>消防団や自主防災組織を中核とした地域防災力の充実強化</t>
    <phoneticPr fontId="39"/>
  </si>
  <si>
    <t>　客観指標評価がａ評価となったが、市民生活実感評価がｃ評価となったため、総合評価結果はＢ評価となった。引き続き、誰もが出かけたくなる歩行空間の創出をはじめとする魅力的なまちづくりの取組等を推進し、持続可能な公共交通ネットワークを形成していくことで、市民や京都を訪れる人々が「出かけたくなる」魅力と活力あふれるまちと暮らしの実現を目指していく。</t>
    <phoneticPr fontId="39"/>
  </si>
  <si>
    <t>ｂ</t>
    <phoneticPr fontId="39"/>
  </si>
  <si>
    <t>飼い猫の引取数</t>
    <phoneticPr fontId="39"/>
  </si>
  <si>
    <t>世界中から集まる留学生や研究者が京都で学び、国際社会で活躍する人材が育っている。</t>
    <phoneticPr fontId="39"/>
  </si>
  <si>
    <t>　新型コロナウイルス感染症の影響に伴う入国制限の影響により、留学生等が京都で学び、国際社会で活躍する人材が育っているという生活実感はｃ評価となったと考えられるが、学びの環境が充実していること等は概ね高い評価となっており、全体としてはｂ評価になっていることから、施策の効果が一定、市民実感に表れていると考えられる。</t>
    <rPh sb="17" eb="18">
      <t>トモナ</t>
    </rPh>
    <rPh sb="19" eb="21">
      <t>ニュウコク</t>
    </rPh>
    <rPh sb="21" eb="23">
      <t>セイゲン</t>
    </rPh>
    <rPh sb="24" eb="26">
      <t>エイキョウ</t>
    </rPh>
    <rPh sb="30" eb="33">
      <t>リュウガクセイ</t>
    </rPh>
    <rPh sb="33" eb="34">
      <t>トウ</t>
    </rPh>
    <rPh sb="61" eb="63">
      <t>セイカツ</t>
    </rPh>
    <rPh sb="63" eb="65">
      <t>ジッカン</t>
    </rPh>
    <rPh sb="67" eb="69">
      <t>ヒョウカ</t>
    </rPh>
    <rPh sb="74" eb="75">
      <t>カンガ</t>
    </rPh>
    <rPh sb="81" eb="82">
      <t>マナ</t>
    </rPh>
    <rPh sb="84" eb="86">
      <t>カンキョウ</t>
    </rPh>
    <rPh sb="87" eb="89">
      <t>ジュウジツ</t>
    </rPh>
    <rPh sb="95" eb="96">
      <t>トウ</t>
    </rPh>
    <rPh sb="97" eb="98">
      <t>オオム</t>
    </rPh>
    <rPh sb="99" eb="100">
      <t>タカ</t>
    </rPh>
    <rPh sb="101" eb="103">
      <t>ヒョウカ</t>
    </rPh>
    <rPh sb="110" eb="112">
      <t>ゼンタイ</t>
    </rPh>
    <rPh sb="117" eb="119">
      <t>ヒョウカ</t>
    </rPh>
    <rPh sb="130" eb="132">
      <t>シサク</t>
    </rPh>
    <rPh sb="133" eb="135">
      <t>コウカ</t>
    </rPh>
    <rPh sb="136" eb="138">
      <t>イッテイ</t>
    </rPh>
    <rPh sb="139" eb="141">
      <t>シミン</t>
    </rPh>
    <rPh sb="141" eb="143">
      <t>ジッカン</t>
    </rPh>
    <rPh sb="144" eb="145">
      <t>アラワ</t>
    </rPh>
    <rPh sb="150" eb="151">
      <t>カンガ</t>
    </rPh>
    <phoneticPr fontId="39"/>
  </si>
  <si>
    <t>　農林業従事者の減少や市民と森林との関係性の希薄化等によって、農林業施策の効果が市民には実感しにくくなっていることから、ｃ評価となったと考えられる。</t>
    <rPh sb="1" eb="4">
      <t>ノウリンギョウ</t>
    </rPh>
    <rPh sb="4" eb="7">
      <t>ジュウジシャ</t>
    </rPh>
    <rPh sb="8" eb="10">
      <t>ゲンショウ</t>
    </rPh>
    <rPh sb="11" eb="13">
      <t>シミン</t>
    </rPh>
    <rPh sb="14" eb="16">
      <t>シンリン</t>
    </rPh>
    <rPh sb="18" eb="20">
      <t>カンケイ</t>
    </rPh>
    <rPh sb="20" eb="21">
      <t>セイ</t>
    </rPh>
    <rPh sb="22" eb="24">
      <t>キハク</t>
    </rPh>
    <rPh sb="24" eb="25">
      <t>カ</t>
    </rPh>
    <rPh sb="25" eb="26">
      <t>トウ</t>
    </rPh>
    <rPh sb="31" eb="34">
      <t>ノウリンギョウ</t>
    </rPh>
    <rPh sb="34" eb="35">
      <t>セ</t>
    </rPh>
    <rPh sb="35" eb="36">
      <t>サク</t>
    </rPh>
    <rPh sb="37" eb="39">
      <t>コウカ</t>
    </rPh>
    <rPh sb="40" eb="42">
      <t>シミン</t>
    </rPh>
    <rPh sb="44" eb="46">
      <t>ジッカン</t>
    </rPh>
    <rPh sb="61" eb="63">
      <t>ヒョウカ</t>
    </rPh>
    <rPh sb="68" eb="69">
      <t>カンガ</t>
    </rPh>
    <phoneticPr fontId="39"/>
  </si>
  <si>
    <t>水や水辺環境が大切にされるなど、水と共に生きる意識が高まっている。</t>
    <phoneticPr fontId="39"/>
  </si>
  <si>
    <t>危機管理・防災・減災</t>
    <phoneticPr fontId="39"/>
  </si>
  <si>
    <t>京都市総合防災訓練及び各区総合防災訓練への参加人数</t>
    <phoneticPr fontId="39"/>
  </si>
  <si>
    <t>市内中小企業等の相談対応件数</t>
    <phoneticPr fontId="39"/>
  </si>
  <si>
    <t>オンラインによる環境学習の取組を充実させたものの、新型コロナウイルス感染症防止の観点から、環境学習施設の一時閉館、集合型の環境学習（イベント）の中止により、d評価になったと考えられる。</t>
    <phoneticPr fontId="39"/>
  </si>
  <si>
    <t>京都では、観光業に携わる人たちが、やりがいと誇りをもって活躍している。</t>
    <phoneticPr fontId="39"/>
  </si>
  <si>
    <t>　政策及び施策の「温室効果ガス排出量削減率」に関する客観指標は、新型コロナウイルス感染症の影響により、主に事業者から排出される温室効果ガスが減少したものの、在宅勤務の定着等により、家庭からの排出量が増加したため、評価が悪化した。一方、「ごみ焼却量の削減量」は、ごみ量が着実に減少し、全体ではｂ評価となった。</t>
    <rPh sb="3" eb="4">
      <t>オヨ</t>
    </rPh>
    <rPh sb="5" eb="7">
      <t>シサク</t>
    </rPh>
    <rPh sb="23" eb="24">
      <t>カン</t>
    </rPh>
    <rPh sb="26" eb="28">
      <t>キャッカン</t>
    </rPh>
    <rPh sb="28" eb="30">
      <t>シヒョウ</t>
    </rPh>
    <rPh sb="106" eb="108">
      <t>ヒョウカ</t>
    </rPh>
    <rPh sb="109" eb="111">
      <t>アッカ</t>
    </rPh>
    <phoneticPr fontId="39"/>
  </si>
  <si>
    <t>　「マイバッグの利用やごみの分別・リサイクルの徹底など、ごみの出ないくらしと事業活動が広がっている。」という生活実感はｂ評価と概ね肯定的に評価されているが、新型コロナウイルス感染症の影響により、自然環境を実感する機会や美化活動等の環境に配慮した行動を実践する機会が減少したこと等から、全体ではｃ評価となったと考えられる。</t>
    <rPh sb="113" eb="114">
      <t>トウ</t>
    </rPh>
    <rPh sb="142" eb="144">
      <t>ゼンタイ</t>
    </rPh>
    <phoneticPr fontId="39"/>
  </si>
  <si>
    <t>　客観指標評価がｂ評価となったことから、総合評価結果はＢ評価となった。温室効果ガス排出量については、京都市地球温暖化対策計画に基づき、ライフスタイル、ビジネス、エネルギー、モビリティの４つの分野の転換や、森林・農地等の二酸化炭素の吸収源対策の強化等を図ることで、2050年「正味ゼロ」を目指す。また、ごみ焼却量については、引き続き、京都市循環型社会推進基本計画に基づき、市民・事業者の皆様と共に２Ｒ及び分別リサイクルの推進等に取り組むことで、更なる削減を進める。これらにより、基本方針にある環境と調和した持続可能な社会の実現を目指していく。</t>
    <phoneticPr fontId="39"/>
  </si>
  <si>
    <t>　施策の指標はａ評価であるものの、新型コロナウイルス感染症の影響による厳しい入国制限が続いたことにより、政策の指標である「国際会議開催件数」の評価が低くとどまったことなどから、ｃ評価となった。
※　新型コロナウイルス感染症の影響を受けた令和２年度の状況を踏まえて目標値を設定したことから、令和３年度は評価をしていない。</t>
    <rPh sb="1" eb="2">
      <t>セ</t>
    </rPh>
    <rPh sb="2" eb="3">
      <t>サク</t>
    </rPh>
    <rPh sb="4" eb="6">
      <t>シヒョウ</t>
    </rPh>
    <rPh sb="8" eb="10">
      <t>ヒョウカ</t>
    </rPh>
    <rPh sb="17" eb="19">
      <t>シンガタ</t>
    </rPh>
    <rPh sb="26" eb="29">
      <t>カンセンショウ</t>
    </rPh>
    <rPh sb="30" eb="32">
      <t>エイキョウ</t>
    </rPh>
    <rPh sb="52" eb="54">
      <t>セイサク</t>
    </rPh>
    <rPh sb="55" eb="57">
      <t>シヒョウ</t>
    </rPh>
    <rPh sb="61" eb="63">
      <t>コクサイ</t>
    </rPh>
    <rPh sb="63" eb="65">
      <t>カイギ</t>
    </rPh>
    <rPh sb="65" eb="67">
      <t>カイサイ</t>
    </rPh>
    <rPh sb="67" eb="69">
      <t>ケンスウ</t>
    </rPh>
    <rPh sb="89" eb="91">
      <t>ヒョウカ</t>
    </rPh>
    <rPh sb="99" eb="101">
      <t>シンガタ</t>
    </rPh>
    <rPh sb="108" eb="111">
      <t>カンセンショウ</t>
    </rPh>
    <rPh sb="112" eb="114">
      <t>エイキョウ</t>
    </rPh>
    <rPh sb="115" eb="116">
      <t>ウ</t>
    </rPh>
    <rPh sb="118" eb="120">
      <t>レイワ</t>
    </rPh>
    <rPh sb="121" eb="123">
      <t>ネンド</t>
    </rPh>
    <rPh sb="124" eb="126">
      <t>ジョウキョウ</t>
    </rPh>
    <rPh sb="127" eb="128">
      <t>フ</t>
    </rPh>
    <rPh sb="131" eb="134">
      <t>モクヒョウチ</t>
    </rPh>
    <rPh sb="135" eb="137">
      <t>セッテイ</t>
    </rPh>
    <rPh sb="144" eb="146">
      <t>レイワ</t>
    </rPh>
    <rPh sb="147" eb="149">
      <t>ネンド</t>
    </rPh>
    <rPh sb="150" eb="152">
      <t>ヒョウカ</t>
    </rPh>
    <phoneticPr fontId="39"/>
  </si>
  <si>
    <t>　「京都には、世界から留学、ビジネス等を目的として訪れる人々を引き寄せる魅力がある」という生活実感はｂ評価と概ね肯定的に評価されているが、新型コロナウイルス感染症の影響による渡航・入国制限や市内における交流イベント等の減少により、国際交流や外国文化への関心・理解等に関わる他の生活実感はｃ評価になったと考えられる。</t>
    <rPh sb="45" eb="47">
      <t>セイカツ</t>
    </rPh>
    <rPh sb="47" eb="49">
      <t>ジッカン</t>
    </rPh>
    <rPh sb="51" eb="53">
      <t>ヒョウカ</t>
    </rPh>
    <rPh sb="54" eb="55">
      <t>オオム</t>
    </rPh>
    <rPh sb="56" eb="59">
      <t>コウテイテキ</t>
    </rPh>
    <rPh sb="60" eb="62">
      <t>ヒョウカ</t>
    </rPh>
    <rPh sb="69" eb="71">
      <t>シンガタ</t>
    </rPh>
    <rPh sb="78" eb="81">
      <t>カンセンショウ</t>
    </rPh>
    <rPh sb="82" eb="84">
      <t>エイキョウ</t>
    </rPh>
    <rPh sb="87" eb="89">
      <t>トコウ</t>
    </rPh>
    <rPh sb="90" eb="92">
      <t>ニュウコク</t>
    </rPh>
    <rPh sb="92" eb="94">
      <t>セイゲン</t>
    </rPh>
    <rPh sb="95" eb="97">
      <t>シナイ</t>
    </rPh>
    <rPh sb="101" eb="103">
      <t>コウリュウ</t>
    </rPh>
    <rPh sb="107" eb="108">
      <t>トウ</t>
    </rPh>
    <rPh sb="109" eb="111">
      <t>ゲンショウ</t>
    </rPh>
    <rPh sb="115" eb="117">
      <t>コクサイ</t>
    </rPh>
    <rPh sb="117" eb="119">
      <t>コウリュウ</t>
    </rPh>
    <rPh sb="120" eb="122">
      <t>ガイコク</t>
    </rPh>
    <rPh sb="122" eb="124">
      <t>ブンカ</t>
    </rPh>
    <rPh sb="126" eb="128">
      <t>カンシン</t>
    </rPh>
    <rPh sb="129" eb="131">
      <t>リカイ</t>
    </rPh>
    <rPh sb="131" eb="132">
      <t>トウ</t>
    </rPh>
    <rPh sb="133" eb="134">
      <t>カカ</t>
    </rPh>
    <rPh sb="136" eb="137">
      <t>タ</t>
    </rPh>
    <rPh sb="138" eb="140">
      <t>セイカツ</t>
    </rPh>
    <rPh sb="140" eb="142">
      <t>ジッカン</t>
    </rPh>
    <rPh sb="144" eb="146">
      <t>ヒョウカ</t>
    </rPh>
    <rPh sb="151" eb="152">
      <t>カンガ</t>
    </rPh>
    <phoneticPr fontId="39"/>
  </si>
  <si>
    <t>　客観指標評価と市民生活実感評価がともにｃ評価となったことから、総合評価結果はＣ評価となった。今後、入国制限の緩和や外国人観光客の受入再開に向けた動きが本格化し、観光、ビジネス、留学など様々な場面で海外からの人々の往来が再び活発化することが想定される中、多様な交流・異文化理解の機会の拡大を見据え、一層京都の魅力の発信やコミュニケーション支援をはじめとする受入環境整備等を推進することで、誰もが暮らしたくなる、魅力あふれる世界の都市「KYOTO」を目指していく。同時に、異なる文化的背景や価値観等の多様性が生かされるまちづくりを推進していく。</t>
    <rPh sb="1" eb="3">
      <t>キャッカン</t>
    </rPh>
    <rPh sb="3" eb="5">
      <t>シヒョウ</t>
    </rPh>
    <rPh sb="5" eb="7">
      <t>ヒョウカ</t>
    </rPh>
    <rPh sb="8" eb="10">
      <t>シミン</t>
    </rPh>
    <rPh sb="10" eb="12">
      <t>セイカツ</t>
    </rPh>
    <rPh sb="12" eb="14">
      <t>ジッカン</t>
    </rPh>
    <rPh sb="14" eb="16">
      <t>ヒョウカ</t>
    </rPh>
    <rPh sb="21" eb="23">
      <t>ヒョウカ</t>
    </rPh>
    <rPh sb="32" eb="34">
      <t>ソウゴウ</t>
    </rPh>
    <rPh sb="34" eb="36">
      <t>ヒョウカ</t>
    </rPh>
    <rPh sb="36" eb="38">
      <t>ケッカ</t>
    </rPh>
    <rPh sb="40" eb="42">
      <t>ヒョウカ</t>
    </rPh>
    <rPh sb="47" eb="49">
      <t>コンゴ</t>
    </rPh>
    <rPh sb="120" eb="122">
      <t>ソウテイ</t>
    </rPh>
    <rPh sb="125" eb="126">
      <t>ナカ</t>
    </rPh>
    <rPh sb="133" eb="136">
      <t>イブンカ</t>
    </rPh>
    <rPh sb="136" eb="138">
      <t>リカイ</t>
    </rPh>
    <rPh sb="145" eb="147">
      <t>ミス</t>
    </rPh>
    <rPh sb="149" eb="151">
      <t>イッソウ</t>
    </rPh>
    <rPh sb="151" eb="153">
      <t>キョウト</t>
    </rPh>
    <rPh sb="154" eb="156">
      <t>ミリョク</t>
    </rPh>
    <rPh sb="157" eb="159">
      <t>ハッシン</t>
    </rPh>
    <rPh sb="169" eb="171">
      <t>シエン</t>
    </rPh>
    <rPh sb="178" eb="180">
      <t>ウケイ</t>
    </rPh>
    <rPh sb="180" eb="182">
      <t>カンキョウ</t>
    </rPh>
    <rPh sb="182" eb="184">
      <t>セイビ</t>
    </rPh>
    <rPh sb="184" eb="185">
      <t>トウ</t>
    </rPh>
    <rPh sb="186" eb="188">
      <t>スイシン</t>
    </rPh>
    <rPh sb="197" eb="198">
      <t>ク</t>
    </rPh>
    <rPh sb="224" eb="226">
      <t>メザ</t>
    </rPh>
    <rPh sb="231" eb="233">
      <t>ドウジ</t>
    </rPh>
    <rPh sb="235" eb="236">
      <t>コト</t>
    </rPh>
    <rPh sb="238" eb="241">
      <t>ブンカテキ</t>
    </rPh>
    <rPh sb="241" eb="243">
      <t>ハイケイ</t>
    </rPh>
    <rPh sb="244" eb="247">
      <t>カチカン</t>
    </rPh>
    <rPh sb="247" eb="248">
      <t>トウ</t>
    </rPh>
    <rPh sb="249" eb="252">
      <t>タヨウセイ</t>
    </rPh>
    <rPh sb="253" eb="254">
      <t>イ</t>
    </rPh>
    <rPh sb="264" eb="266">
      <t>スイシン</t>
    </rPh>
    <phoneticPr fontId="39"/>
  </si>
  <si>
    <t>「WEBサイト「コトカレ」の年間ページビュー数」が伸び悩んだこと、コロナ禍により学生の活動が制限され、「京都で学ぶ魅力の発信件数」の指標の数値が低下したことから、e評価となった。</t>
    <rPh sb="25" eb="26">
      <t>ノ</t>
    </rPh>
    <rPh sb="27" eb="28">
      <t>ナヤ</t>
    </rPh>
    <rPh sb="72" eb="74">
      <t>テイカ</t>
    </rPh>
    <phoneticPr fontId="39"/>
  </si>
  <si>
    <t>令和２年度実績は令和３年の年末頃に判明するため、令和３年度は評価しない。（参考）令和２年度実績値：26</t>
    <rPh sb="0" eb="2">
      <t>レイワ</t>
    </rPh>
    <rPh sb="3" eb="5">
      <t>ネンド</t>
    </rPh>
    <rPh sb="5" eb="7">
      <t>ジッセキ</t>
    </rPh>
    <rPh sb="8" eb="10">
      <t>レイワ</t>
    </rPh>
    <rPh sb="11" eb="12">
      <t>ネン</t>
    </rPh>
    <rPh sb="13" eb="15">
      <t>ネンマツ</t>
    </rPh>
    <rPh sb="15" eb="16">
      <t>コロ</t>
    </rPh>
    <rPh sb="17" eb="19">
      <t>ハンメイ</t>
    </rPh>
    <rPh sb="24" eb="26">
      <t>レイワ</t>
    </rPh>
    <rPh sb="27" eb="29">
      <t>ネンド</t>
    </rPh>
    <rPh sb="30" eb="32">
      <t>ヒョウカ</t>
    </rPh>
    <rPh sb="37" eb="39">
      <t>サンコウ</t>
    </rPh>
    <rPh sb="40" eb="42">
      <t>レイワ</t>
    </rPh>
    <rPh sb="43" eb="45">
      <t>ネンド</t>
    </rPh>
    <rPh sb="45" eb="47">
      <t>ジッセキ</t>
    </rPh>
    <rPh sb="47" eb="48">
      <t>アタイ</t>
    </rPh>
    <phoneticPr fontId="39"/>
  </si>
  <si>
    <t>　新型コロナウイルス感染症の影響によるスポーツ大会等の中止・規模縮小など、引き続きスポーツ活動自体が制約を受けたこと等から、全体的に評価が伸び悩みｃ評価になったと考えられる。</t>
    <rPh sb="1" eb="3">
      <t>シンガタ</t>
    </rPh>
    <rPh sb="10" eb="13">
      <t>カンセンショウ</t>
    </rPh>
    <rPh sb="14" eb="16">
      <t>エイキョウ</t>
    </rPh>
    <rPh sb="23" eb="25">
      <t>タイカイ</t>
    </rPh>
    <rPh sb="25" eb="26">
      <t>ナド</t>
    </rPh>
    <rPh sb="27" eb="29">
      <t>チュウシ</t>
    </rPh>
    <rPh sb="34" eb="35">
      <t>ナド</t>
    </rPh>
    <rPh sb="49" eb="51">
      <t>セイヤク</t>
    </rPh>
    <rPh sb="57" eb="58">
      <t>トウ</t>
    </rPh>
    <rPh sb="61" eb="64">
      <t>ゼンタイテキ</t>
    </rPh>
    <rPh sb="65" eb="67">
      <t>ヒョウカ</t>
    </rPh>
    <rPh sb="68" eb="69">
      <t>ノ</t>
    </rPh>
    <rPh sb="70" eb="71">
      <t>ナヤ</t>
    </rPh>
    <phoneticPr fontId="39"/>
  </si>
  <si>
    <t>　客観指標評価、市民生活実感評価が共にｃ評価となったことから、総合評価結果はＣ評価となった。今後とも、新型コロナウイルス感染拡大防止対策の推進はもとより、体育振興会をはじめとするスポーツ関係団体等との連携による安心・安全なスポーツ環境づくりなど、ウイズコロナ社会での市民スポーツの振興を促進し、スポーツを通した健康で心豊かなくらしや様々な人と人とのつながりの実現、まちの魅力の向上を目指していく。</t>
    <rPh sb="1" eb="3">
      <t>キャッカン</t>
    </rPh>
    <rPh sb="3" eb="5">
      <t>シヒョウ</t>
    </rPh>
    <rPh sb="5" eb="7">
      <t>ヒョウカ</t>
    </rPh>
    <rPh sb="8" eb="10">
      <t>シミン</t>
    </rPh>
    <rPh sb="10" eb="12">
      <t>セイカツ</t>
    </rPh>
    <rPh sb="12" eb="14">
      <t>ジッカン</t>
    </rPh>
    <rPh sb="14" eb="16">
      <t>ヒョウカ</t>
    </rPh>
    <rPh sb="17" eb="18">
      <t>トモ</t>
    </rPh>
    <rPh sb="20" eb="22">
      <t>ヒョウカ</t>
    </rPh>
    <rPh sb="46" eb="48">
      <t>コンゴ</t>
    </rPh>
    <rPh sb="51" eb="53">
      <t>シンガタ</t>
    </rPh>
    <rPh sb="60" eb="62">
      <t>カンセン</t>
    </rPh>
    <rPh sb="62" eb="64">
      <t>カクダイ</t>
    </rPh>
    <rPh sb="64" eb="66">
      <t>ボウシ</t>
    </rPh>
    <rPh sb="66" eb="68">
      <t>タイサク</t>
    </rPh>
    <rPh sb="69" eb="71">
      <t>スイシン</t>
    </rPh>
    <rPh sb="77" eb="79">
      <t>タイイク</t>
    </rPh>
    <rPh sb="79" eb="81">
      <t>シンコウ</t>
    </rPh>
    <rPh sb="81" eb="82">
      <t>カイ</t>
    </rPh>
    <rPh sb="93" eb="95">
      <t>カンケイ</t>
    </rPh>
    <rPh sb="95" eb="97">
      <t>ダンタイ</t>
    </rPh>
    <rPh sb="97" eb="98">
      <t>トウ</t>
    </rPh>
    <rPh sb="100" eb="102">
      <t>レンケイ</t>
    </rPh>
    <rPh sb="129" eb="131">
      <t>シャカイ</t>
    </rPh>
    <rPh sb="133" eb="135">
      <t>シミン</t>
    </rPh>
    <rPh sb="140" eb="142">
      <t>シンコウ</t>
    </rPh>
    <rPh sb="143" eb="145">
      <t>ソクシン</t>
    </rPh>
    <rPh sb="152" eb="153">
      <t>トオ</t>
    </rPh>
    <rPh sb="155" eb="157">
      <t>ケンコウ</t>
    </rPh>
    <rPh sb="158" eb="159">
      <t>ココロ</t>
    </rPh>
    <rPh sb="159" eb="160">
      <t>ユタ</t>
    </rPh>
    <rPh sb="166" eb="168">
      <t>サマザマ</t>
    </rPh>
    <rPh sb="169" eb="170">
      <t>ヒト</t>
    </rPh>
    <rPh sb="171" eb="172">
      <t>ヒト</t>
    </rPh>
    <rPh sb="179" eb="181">
      <t>ジツゲン</t>
    </rPh>
    <rPh sb="185" eb="187">
      <t>ミリョク</t>
    </rPh>
    <rPh sb="188" eb="190">
      <t>コウジョウ</t>
    </rPh>
    <rPh sb="191" eb="193">
      <t>メザ</t>
    </rPh>
    <phoneticPr fontId="39"/>
  </si>
  <si>
    <t>　政策の客観指標である「文化施設の年間入場者数」や施策の客観指標である「京都コンサートホール等の日数利用率」に一定の改善がみられ、これらの指標がａ評価となった。また、他指標においても概ね高い評価が得られたことから、全体としてａ評価となった。</t>
    <rPh sb="1" eb="3">
      <t>セイサク</t>
    </rPh>
    <rPh sb="4" eb="6">
      <t>キャッカン</t>
    </rPh>
    <rPh sb="6" eb="8">
      <t>シヒョウ</t>
    </rPh>
    <rPh sb="12" eb="14">
      <t>ブンカ</t>
    </rPh>
    <rPh sb="14" eb="16">
      <t>シセツ</t>
    </rPh>
    <rPh sb="17" eb="19">
      <t>ネンカン</t>
    </rPh>
    <rPh sb="19" eb="21">
      <t>ニュウジョウ</t>
    </rPh>
    <rPh sb="21" eb="22">
      <t>シャ</t>
    </rPh>
    <rPh sb="22" eb="23">
      <t>スウ</t>
    </rPh>
    <rPh sb="25" eb="27">
      <t>シサク</t>
    </rPh>
    <rPh sb="28" eb="30">
      <t>キャッカン</t>
    </rPh>
    <rPh sb="30" eb="32">
      <t>シヒョウ</t>
    </rPh>
    <rPh sb="36" eb="38">
      <t>キョウト</t>
    </rPh>
    <rPh sb="46" eb="47">
      <t>トウ</t>
    </rPh>
    <rPh sb="48" eb="50">
      <t>ニッスウ</t>
    </rPh>
    <rPh sb="50" eb="53">
      <t>リヨウリツ</t>
    </rPh>
    <rPh sb="55" eb="57">
      <t>イッテイ</t>
    </rPh>
    <rPh sb="58" eb="60">
      <t>カイゼン</t>
    </rPh>
    <rPh sb="69" eb="71">
      <t>シヒョウ</t>
    </rPh>
    <rPh sb="73" eb="75">
      <t>ヒョウカ</t>
    </rPh>
    <rPh sb="83" eb="84">
      <t>ホカ</t>
    </rPh>
    <rPh sb="84" eb="86">
      <t>シヒョウ</t>
    </rPh>
    <rPh sb="91" eb="92">
      <t>オオム</t>
    </rPh>
    <rPh sb="93" eb="94">
      <t>タカ</t>
    </rPh>
    <rPh sb="95" eb="97">
      <t>ヒョウカ</t>
    </rPh>
    <rPh sb="98" eb="99">
      <t>エ</t>
    </rPh>
    <rPh sb="107" eb="109">
      <t>ゼンタイ</t>
    </rPh>
    <rPh sb="113" eb="115">
      <t>ヒョウカ</t>
    </rPh>
    <phoneticPr fontId="39"/>
  </si>
  <si>
    <t>　「有形無形の京都文化遺産が日常生活の中で生かされ、大切に守り伝えられている。」という生活実感はｂ評価であったものの、昨年度から引き続く新型コロナウイルス感染症の影響により、十分な文化芸術活動の機会が得にくかったことから、全体としてはｃ評価となった。</t>
    <rPh sb="43" eb="45">
      <t>セイカツ</t>
    </rPh>
    <rPh sb="45" eb="47">
      <t>ジッカン</t>
    </rPh>
    <rPh sb="49" eb="51">
      <t>ヒョウカ</t>
    </rPh>
    <rPh sb="59" eb="62">
      <t>サクネンド</t>
    </rPh>
    <rPh sb="64" eb="65">
      <t>ヒ</t>
    </rPh>
    <rPh sb="66" eb="67">
      <t>ツヅ</t>
    </rPh>
    <rPh sb="68" eb="70">
      <t>シンガタ</t>
    </rPh>
    <rPh sb="77" eb="80">
      <t>カンセンショウ</t>
    </rPh>
    <rPh sb="81" eb="83">
      <t>エイキョウ</t>
    </rPh>
    <rPh sb="87" eb="89">
      <t>ジュウブン</t>
    </rPh>
    <rPh sb="90" eb="92">
      <t>ブンカ</t>
    </rPh>
    <rPh sb="92" eb="94">
      <t>ゲイジュツ</t>
    </rPh>
    <rPh sb="94" eb="96">
      <t>カツドウ</t>
    </rPh>
    <rPh sb="97" eb="99">
      <t>キカイ</t>
    </rPh>
    <rPh sb="100" eb="101">
      <t>エ</t>
    </rPh>
    <rPh sb="111" eb="113">
      <t>ゼンタイ</t>
    </rPh>
    <rPh sb="118" eb="120">
      <t>ヒョウカ</t>
    </rPh>
    <phoneticPr fontId="39"/>
  </si>
  <si>
    <t>　客観指標評価はａ評価となったが、市民生活実感評価がｃ評価となったため、総合評価結果はＢ評価となった。
　現下の厳しい社会経済情勢の下、社会全体で文化芸術活動を支援していくための取組をはじめ、各種事業による文化芸術に触れる機会の創出等を継続し、文化を基軸としたまちづくりに向けた取組みを推進していく。
　また、文化庁の京都への全面的移転や京都市立芸術大学移転という機会を活かしながら、引き続き、「文化芸術都市創生計画」に基づいた施策を展開する。
　これらにより、「世界の文化首都・京都」へのさらなる飛躍を目指していく。</t>
    <rPh sb="5" eb="7">
      <t>ヒョウカ</t>
    </rPh>
    <rPh sb="169" eb="171">
      <t>キョウト</t>
    </rPh>
    <rPh sb="171" eb="173">
      <t>イチリツ</t>
    </rPh>
    <rPh sb="173" eb="175">
      <t>ゲイジュツ</t>
    </rPh>
    <rPh sb="175" eb="177">
      <t>ダイガク</t>
    </rPh>
    <rPh sb="232" eb="234">
      <t>セカイ</t>
    </rPh>
    <rPh sb="235" eb="237">
      <t>ブンカ</t>
    </rPh>
    <rPh sb="237" eb="239">
      <t>シュト</t>
    </rPh>
    <rPh sb="240" eb="242">
      <t>キョウト</t>
    </rPh>
    <rPh sb="249" eb="251">
      <t>ヒヤク</t>
    </rPh>
    <rPh sb="252" eb="254">
      <t>メザ</t>
    </rPh>
    <phoneticPr fontId="39"/>
  </si>
  <si>
    <t>　新型コロナウイルス感染症の影響で、施策の指標である「企業啓発事業の利用者の割合」は低評価となったが、全庁的な人権文化の構築に関わる取組の増加や附属機関等における女性委員の登用、ワーク・ライフ・バランスを推進する認証企業数の増加等が着実に進んだことから、全体ではａ評価となった。</t>
    <rPh sb="18" eb="20">
      <t>シサク</t>
    </rPh>
    <rPh sb="21" eb="23">
      <t>シヒョウ</t>
    </rPh>
    <rPh sb="42" eb="45">
      <t>テイヒョウカ</t>
    </rPh>
    <phoneticPr fontId="39"/>
  </si>
  <si>
    <t>　新型コロナウイルス感染症の影響により、地域で実施する様々な活動が中止・延期となり、施策の客観指標である「京都市　自治会・町内会＆ＮＰＯおうえんポータルサイトのアクセス件数」が減少したことから、ｃ評価となった。</t>
    <rPh sb="20" eb="22">
      <t>チイキ</t>
    </rPh>
    <rPh sb="23" eb="25">
      <t>ジッシ</t>
    </rPh>
    <rPh sb="27" eb="29">
      <t>サマザマ</t>
    </rPh>
    <rPh sb="30" eb="32">
      <t>カツドウ</t>
    </rPh>
    <rPh sb="33" eb="35">
      <t>チュウシ</t>
    </rPh>
    <rPh sb="36" eb="38">
      <t>エンキ</t>
    </rPh>
    <rPh sb="88" eb="90">
      <t>ゲンショウ</t>
    </rPh>
    <phoneticPr fontId="39"/>
  </si>
  <si>
    <t>　政策の指標である「京都のまち全体で創りだされる生涯学習情報(講座・イベント等)の数」がオンラインの事業を含めて増加傾向にあることや、施策の「学んだことを生かして社会のさまざまな場面で参画・活躍できる環境づくり」、「子どもを共に育む気運づくり」が高評価となっていることなどから、ａ評価となっている。</t>
    <rPh sb="50" eb="52">
      <t>ジギョウ</t>
    </rPh>
    <rPh sb="53" eb="54">
      <t>フク</t>
    </rPh>
    <rPh sb="123" eb="124">
      <t>タカ</t>
    </rPh>
    <phoneticPr fontId="39"/>
  </si>
  <si>
    <t>　新型コロナウイルス感染症の影響が続く中、図書館サービスの制限や対面で実施する多くの生涯学習関連講座・イベント等が休止となり、子どもから高齢者まで様々な世代が交流し、学び合う機会が大幅に減少したことから、ｃ評価となったと考えられる。</t>
    <rPh sb="1" eb="3">
      <t>シンガタ</t>
    </rPh>
    <rPh sb="10" eb="13">
      <t>カンセンショウ</t>
    </rPh>
    <rPh sb="14" eb="16">
      <t>エイキョウ</t>
    </rPh>
    <rPh sb="17" eb="18">
      <t>ツヅ</t>
    </rPh>
    <rPh sb="19" eb="20">
      <t>ナカ</t>
    </rPh>
    <rPh sb="29" eb="31">
      <t>セイゲン</t>
    </rPh>
    <rPh sb="39" eb="40">
      <t>オオ</t>
    </rPh>
    <rPh sb="42" eb="44">
      <t>ショウガイ</t>
    </rPh>
    <rPh sb="44" eb="46">
      <t>ガクシュウ</t>
    </rPh>
    <rPh sb="46" eb="48">
      <t>カンレン</t>
    </rPh>
    <rPh sb="48" eb="50">
      <t>コウザ</t>
    </rPh>
    <rPh sb="55" eb="56">
      <t>トウ</t>
    </rPh>
    <rPh sb="57" eb="59">
      <t>キュウシ</t>
    </rPh>
    <rPh sb="63" eb="64">
      <t>コ</t>
    </rPh>
    <rPh sb="68" eb="71">
      <t>コウレイシャ</t>
    </rPh>
    <rPh sb="73" eb="75">
      <t>サマザマ</t>
    </rPh>
    <rPh sb="76" eb="78">
      <t>セダイ</t>
    </rPh>
    <rPh sb="79" eb="81">
      <t>コウリュウ</t>
    </rPh>
    <rPh sb="83" eb="84">
      <t>マナ</t>
    </rPh>
    <rPh sb="85" eb="86">
      <t>ア</t>
    </rPh>
    <rPh sb="87" eb="89">
      <t>キカイ</t>
    </rPh>
    <rPh sb="90" eb="92">
      <t>オオハバ</t>
    </rPh>
    <rPh sb="93" eb="95">
      <t>ゲンショウ</t>
    </rPh>
    <rPh sb="103" eb="105">
      <t>ヒョウカ</t>
    </rPh>
    <rPh sb="110" eb="111">
      <t>カンガ</t>
    </rPh>
    <phoneticPr fontId="39"/>
  </si>
  <si>
    <t>　客観指標評価はａ評価となったが、市民生活実感評価がｃ評価となったため、総合評価結果はＢ評価となった。引き続き、新型コロナウイルス感染防止対策を講じながら、学校運営協議会を核とした、市民ぐるみ・地域ぐるみの教育の推進を図る。また、子どもたちに「生きる力」を育むため、心身ともに健全でたくましい子どもを育成する取組を推進する。更に、教職員の資質・指導力向上や働き方改革に取り組むとともに、教育環境整備等についても推進する。これらにより、基本方針にある市民ぐるみ・地域ぐるみで子どもたちの「生きる力」（確かな学力、豊かな心、健やかな体）を育む学校教育の推進を目指していく。</t>
    <rPh sb="1" eb="3">
      <t>キャッカン</t>
    </rPh>
    <rPh sb="3" eb="5">
      <t>シヒョウ</t>
    </rPh>
    <rPh sb="5" eb="7">
      <t>ヒョウカ</t>
    </rPh>
    <rPh sb="9" eb="11">
      <t>ヒョウカ</t>
    </rPh>
    <rPh sb="17" eb="21">
      <t>シミンセイカツ</t>
    </rPh>
    <rPh sb="21" eb="23">
      <t>ジッカン</t>
    </rPh>
    <rPh sb="23" eb="25">
      <t>ヒョウカ</t>
    </rPh>
    <rPh sb="27" eb="29">
      <t>ヒョウカ</t>
    </rPh>
    <rPh sb="36" eb="38">
      <t>ソウゴウ</t>
    </rPh>
    <rPh sb="38" eb="40">
      <t>ヒョウカ</t>
    </rPh>
    <rPh sb="40" eb="42">
      <t>ケッカ</t>
    </rPh>
    <rPh sb="44" eb="46">
      <t>ヒョウカ</t>
    </rPh>
    <rPh sb="51" eb="52">
      <t>ヒ</t>
    </rPh>
    <rPh sb="53" eb="54">
      <t>ツヅ</t>
    </rPh>
    <rPh sb="78" eb="80">
      <t>ガッコウ</t>
    </rPh>
    <rPh sb="80" eb="82">
      <t>ウンエイ</t>
    </rPh>
    <rPh sb="82" eb="85">
      <t>キョウギカイ</t>
    </rPh>
    <rPh sb="86" eb="87">
      <t>カク</t>
    </rPh>
    <rPh sb="91" eb="93">
      <t>シミン</t>
    </rPh>
    <rPh sb="97" eb="99">
      <t>チイキ</t>
    </rPh>
    <rPh sb="103" eb="105">
      <t>キョウイク</t>
    </rPh>
    <rPh sb="106" eb="108">
      <t>スイシン</t>
    </rPh>
    <rPh sb="109" eb="110">
      <t>ハカ</t>
    </rPh>
    <rPh sb="157" eb="159">
      <t>スイシン</t>
    </rPh>
    <rPh sb="162" eb="163">
      <t>サラ</t>
    </rPh>
    <rPh sb="178" eb="179">
      <t>ハタラ</t>
    </rPh>
    <rPh sb="180" eb="183">
      <t>カタカイカク</t>
    </rPh>
    <rPh sb="184" eb="185">
      <t>ト</t>
    </rPh>
    <rPh sb="186" eb="187">
      <t>ク</t>
    </rPh>
    <rPh sb="199" eb="200">
      <t>トウ</t>
    </rPh>
    <rPh sb="205" eb="207">
      <t>スイシン</t>
    </rPh>
    <rPh sb="217" eb="219">
      <t>キホン</t>
    </rPh>
    <rPh sb="219" eb="221">
      <t>ホウシン</t>
    </rPh>
    <rPh sb="224" eb="226">
      <t>シミン</t>
    </rPh>
    <rPh sb="230" eb="232">
      <t>チイキ</t>
    </rPh>
    <rPh sb="236" eb="237">
      <t>コ</t>
    </rPh>
    <rPh sb="243" eb="244">
      <t>イ</t>
    </rPh>
    <rPh sb="246" eb="247">
      <t>チカラ</t>
    </rPh>
    <rPh sb="249" eb="250">
      <t>タシ</t>
    </rPh>
    <rPh sb="252" eb="254">
      <t>ガクリョク</t>
    </rPh>
    <rPh sb="255" eb="256">
      <t>ユタ</t>
    </rPh>
    <rPh sb="258" eb="259">
      <t>ココロ</t>
    </rPh>
    <rPh sb="260" eb="261">
      <t>スコ</t>
    </rPh>
    <rPh sb="264" eb="265">
      <t>カラダ</t>
    </rPh>
    <rPh sb="267" eb="268">
      <t>ハグク</t>
    </rPh>
    <rPh sb="269" eb="271">
      <t>ガッコウ</t>
    </rPh>
    <rPh sb="271" eb="273">
      <t>キョウイク</t>
    </rPh>
    <rPh sb="274" eb="276">
      <t>スイシン</t>
    </rPh>
    <rPh sb="277" eb="279">
      <t>メザ</t>
    </rPh>
    <phoneticPr fontId="39"/>
  </si>
  <si>
    <t>　客観指標評価はａ評価となったが、市民生活実感評価がｃ評価となったため、総合評価結果はＢ評価となった。新型コロナウイルス感染防止対策を講じながらも、今後、図書館における利用者のニーズに即した貸出・レファレンスなどのサービスや電子書籍の導入を含めた図書の充実を推進する。また、生涯学習の情報検索サイトのコンテンツの充実や、博物館、大学、生涯学習関係団体等と連携した多様な学習、各種講座等の提供・充実等を推進していく。これらにより、基本方針にある、あらゆる人々の学びや文化・芸術、スポーツ等に親しむ機会の創出とそれらを通して得た豊かな知識・技術・経験を活かすことができ、健康長寿にもつながる生涯学習のまちの実現を目指していく。</t>
    <rPh sb="74" eb="76">
      <t>コンゴ</t>
    </rPh>
    <rPh sb="77" eb="80">
      <t>トショカン</t>
    </rPh>
    <rPh sb="126" eb="128">
      <t>ジュウジツ</t>
    </rPh>
    <rPh sb="129" eb="131">
      <t>スイシン</t>
    </rPh>
    <rPh sb="198" eb="199">
      <t>トウ</t>
    </rPh>
    <rPh sb="214" eb="216">
      <t>キホン</t>
    </rPh>
    <rPh sb="216" eb="218">
      <t>ホウシン</t>
    </rPh>
    <rPh sb="226" eb="228">
      <t>ヒトビト</t>
    </rPh>
    <rPh sb="229" eb="230">
      <t>マナ</t>
    </rPh>
    <rPh sb="232" eb="234">
      <t>ブンカ</t>
    </rPh>
    <rPh sb="235" eb="237">
      <t>ゲイジュツ</t>
    </rPh>
    <rPh sb="242" eb="243">
      <t>トウ</t>
    </rPh>
    <rPh sb="244" eb="245">
      <t>シタ</t>
    </rPh>
    <rPh sb="247" eb="249">
      <t>キカイ</t>
    </rPh>
    <rPh sb="250" eb="252">
      <t>ソウシュツ</t>
    </rPh>
    <rPh sb="257" eb="258">
      <t>トオ</t>
    </rPh>
    <rPh sb="260" eb="261">
      <t>エ</t>
    </rPh>
    <rPh sb="262" eb="263">
      <t>ユタ</t>
    </rPh>
    <rPh sb="265" eb="267">
      <t>チシキ</t>
    </rPh>
    <rPh sb="268" eb="270">
      <t>ギジュツ</t>
    </rPh>
    <rPh sb="271" eb="273">
      <t>ケイケン</t>
    </rPh>
    <rPh sb="274" eb="275">
      <t>イ</t>
    </rPh>
    <rPh sb="283" eb="285">
      <t>ケンコウ</t>
    </rPh>
    <rPh sb="285" eb="287">
      <t>チョウジュ</t>
    </rPh>
    <rPh sb="293" eb="295">
      <t>ショウガイ</t>
    </rPh>
    <rPh sb="295" eb="297">
      <t>ガクシュウ</t>
    </rPh>
    <rPh sb="301" eb="303">
      <t>ジツゲン</t>
    </rPh>
    <rPh sb="304" eb="306">
      <t>メザ</t>
    </rPh>
    <phoneticPr fontId="39"/>
  </si>
  <si>
    <t>　客観指標評価と市民生活実感評価が共にｃ評価となったため、総合評価結果はＣ評価となった。引き続き、分野別計画である「はぐくみ支え合うまち・京都ほほえみプラン」に基づき、関係機関や障害者団体等と連携のもと、各施策の目標達成に向けて取り組んでいくことで、基本方針にある障害のある人もない人もお互いに認め合い、支え合い、安心してくらせるまちづくりの実現を目指していく。</t>
    <rPh sb="8" eb="10">
      <t>シミン</t>
    </rPh>
    <rPh sb="10" eb="12">
      <t>セイカツ</t>
    </rPh>
    <rPh sb="12" eb="14">
      <t>ジッカン</t>
    </rPh>
    <rPh sb="14" eb="16">
      <t>ヒョウカ</t>
    </rPh>
    <rPh sb="17" eb="18">
      <t>トモ</t>
    </rPh>
    <rPh sb="20" eb="22">
      <t>ヒョウカ</t>
    </rPh>
    <rPh sb="29" eb="31">
      <t>ソウゴウ</t>
    </rPh>
    <rPh sb="31" eb="33">
      <t>ヒョウカ</t>
    </rPh>
    <rPh sb="33" eb="35">
      <t>ケッカ</t>
    </rPh>
    <phoneticPr fontId="39"/>
  </si>
  <si>
    <t>　新型コロナウイルス感染症の影響により、外出自粛や人が集まる機会が減少し、手話通訳者等の派遣件数、各区・支所窓口における相談件数が伸び悩んだほか、利用希望者との面談を差し控えたことにより、日常生活自立支援事業(地域福祉権利擁護事業)契約件数が減少したため、d評価となった。</t>
    <rPh sb="1" eb="3">
      <t>シンガタ</t>
    </rPh>
    <rPh sb="10" eb="13">
      <t>カンセンショウ</t>
    </rPh>
    <rPh sb="14" eb="16">
      <t>エイキョウ</t>
    </rPh>
    <rPh sb="20" eb="22">
      <t>ガイシュツ</t>
    </rPh>
    <rPh sb="22" eb="24">
      <t>ジシュク</t>
    </rPh>
    <rPh sb="25" eb="26">
      <t>アツ</t>
    </rPh>
    <rPh sb="28" eb="30">
      <t>キカイ</t>
    </rPh>
    <rPh sb="33" eb="35">
      <t>ゲンショウ</t>
    </rPh>
    <rPh sb="121" eb="123">
      <t>ゲンショウ</t>
    </rPh>
    <rPh sb="129" eb="131">
      <t>ヒョウカ</t>
    </rPh>
    <phoneticPr fontId="39"/>
  </si>
  <si>
    <t>　客観指標評価はａ評価となったが、市民生活実感評価がｃ評価となったため、総合評価結果はＢ評価となった。引き続き、「京・地域福祉推進指針」に基づき、区地域福祉推進委員会の取組の充実・強化に取り組み、地域で主体的に取り組まれている活動の把握や共有等を図ることで、ウィズコロナ社会における地域活動の支援や新たな活動の創出につなげていく。また、複合的な課題を抱える世帯等への支援に当たっては、地域あんしん支援員の取組等により、引き続き、行政や専門支援機関等との連携による分野横断的な支援に取り組み、地域住民が安心して生活し続けることのできる地域共生社会の実現につなげる。</t>
    <rPh sb="135" eb="137">
      <t>シャカイ</t>
    </rPh>
    <rPh sb="186" eb="187">
      <t>ア</t>
    </rPh>
    <phoneticPr fontId="39"/>
  </si>
  <si>
    <t>　新型コロナウイルス感染症の影響により、地域の様々な活動や交流が自粛され、地域における健康づくり事業の回数や通いの場所数は減少したが、施設・居住系介護保険サービスの定員数や、施策の指標である成年後見支援センターや高齢サポート（地域包括支援センター）への相談実績等が増加したことから、ａ評価となった。</t>
    <rPh sb="1" eb="3">
      <t>シンガタ</t>
    </rPh>
    <rPh sb="10" eb="13">
      <t>カンセンショウ</t>
    </rPh>
    <rPh sb="14" eb="16">
      <t>エイキョウ</t>
    </rPh>
    <rPh sb="20" eb="22">
      <t>チイキ</t>
    </rPh>
    <rPh sb="23" eb="25">
      <t>サマザマ</t>
    </rPh>
    <rPh sb="26" eb="28">
      <t>カツドウ</t>
    </rPh>
    <rPh sb="29" eb="31">
      <t>コウリュウ</t>
    </rPh>
    <rPh sb="32" eb="34">
      <t>ジシュク</t>
    </rPh>
    <rPh sb="37" eb="39">
      <t>チイキ</t>
    </rPh>
    <rPh sb="43" eb="45">
      <t>ケンコウ</t>
    </rPh>
    <rPh sb="48" eb="50">
      <t>ジギョウ</t>
    </rPh>
    <rPh sb="52" eb="53">
      <t>スウ</t>
    </rPh>
    <rPh sb="54" eb="55">
      <t>カヨ</t>
    </rPh>
    <rPh sb="57" eb="59">
      <t>バショ</t>
    </rPh>
    <rPh sb="59" eb="60">
      <t>スウ</t>
    </rPh>
    <rPh sb="61" eb="63">
      <t>ゲンショウ</t>
    </rPh>
    <rPh sb="87" eb="89">
      <t>シサク</t>
    </rPh>
    <rPh sb="90" eb="92">
      <t>シヒョウ</t>
    </rPh>
    <rPh sb="113" eb="119">
      <t>チイキホウカツシエン</t>
    </rPh>
    <rPh sb="126" eb="128">
      <t>ソウダン</t>
    </rPh>
    <rPh sb="128" eb="130">
      <t>ジッセキ</t>
    </rPh>
    <rPh sb="130" eb="131">
      <t>トウ</t>
    </rPh>
    <rPh sb="132" eb="134">
      <t>ゾウカ</t>
    </rPh>
    <rPh sb="142" eb="144">
      <t>ヒョウカ</t>
    </rPh>
    <phoneticPr fontId="39"/>
  </si>
  <si>
    <t>　新型コロナウイルス感染症の影響により、高齢者の地域活動など社会参加の場が大きく制限されたことや健康づくりに関する事業やイベント等の開催が制限されたことから、ｃ評価となったと考えられる。</t>
    <rPh sb="1" eb="3">
      <t>シンガタ</t>
    </rPh>
    <rPh sb="10" eb="13">
      <t>カンセンショウ</t>
    </rPh>
    <rPh sb="14" eb="16">
      <t>エイキョウ</t>
    </rPh>
    <rPh sb="20" eb="23">
      <t>コウレイシャ</t>
    </rPh>
    <rPh sb="24" eb="26">
      <t>チイキ</t>
    </rPh>
    <rPh sb="26" eb="28">
      <t>カツドウ</t>
    </rPh>
    <rPh sb="30" eb="32">
      <t>シャカイ</t>
    </rPh>
    <rPh sb="32" eb="34">
      <t>サンカ</t>
    </rPh>
    <rPh sb="35" eb="36">
      <t>バ</t>
    </rPh>
    <rPh sb="37" eb="38">
      <t>オオ</t>
    </rPh>
    <rPh sb="40" eb="42">
      <t>セイゲン</t>
    </rPh>
    <rPh sb="48" eb="50">
      <t>ケンコウ</t>
    </rPh>
    <rPh sb="54" eb="55">
      <t>カン</t>
    </rPh>
    <rPh sb="57" eb="59">
      <t>ジギョウ</t>
    </rPh>
    <rPh sb="64" eb="65">
      <t>トウ</t>
    </rPh>
    <rPh sb="66" eb="68">
      <t>カイサイ</t>
    </rPh>
    <rPh sb="69" eb="71">
      <t>セイゲン</t>
    </rPh>
    <rPh sb="80" eb="82">
      <t>ヒョウカ</t>
    </rPh>
    <rPh sb="87" eb="88">
      <t>カンガ</t>
    </rPh>
    <phoneticPr fontId="39"/>
  </si>
  <si>
    <t>　客観指標評価はａ評価となったが、市民生活実感評価がｃ評価となったため、総合評価結果はＢ評価となった。引き続き「健康長寿・笑顔のまち・京都推進プラン」、「京都市民長寿すこやかプラン」に基づき、健康の増進、生活習慣病やフレイル予防、介護基盤の整備などを着実に推進していく。また、令和４年度においても、新型コロナウイルス感染症対策を十分講じたうえで、取組方針にある地域や人とのつながりのなかで市民が主体的に健康づくりに取り組むまちづくりの推進、高齢者が地域活動に参加できる環境の整備を進めていく。</t>
    <rPh sb="1" eb="3">
      <t>キャッカン</t>
    </rPh>
    <rPh sb="3" eb="5">
      <t>シヒョウ</t>
    </rPh>
    <rPh sb="5" eb="7">
      <t>ヒョウカ</t>
    </rPh>
    <rPh sb="9" eb="11">
      <t>ヒョウカ</t>
    </rPh>
    <rPh sb="17" eb="19">
      <t>シミン</t>
    </rPh>
    <rPh sb="19" eb="21">
      <t>セイカツ</t>
    </rPh>
    <rPh sb="21" eb="23">
      <t>ジッカン</t>
    </rPh>
    <rPh sb="23" eb="25">
      <t>ヒョウカ</t>
    </rPh>
    <rPh sb="27" eb="29">
      <t>ヒョウカ</t>
    </rPh>
    <rPh sb="36" eb="38">
      <t>ソウゴウ</t>
    </rPh>
    <rPh sb="38" eb="40">
      <t>ヒョウカ</t>
    </rPh>
    <rPh sb="40" eb="42">
      <t>ケッカ</t>
    </rPh>
    <rPh sb="44" eb="46">
      <t>ヒョウカ</t>
    </rPh>
    <rPh sb="51" eb="52">
      <t>ヒ</t>
    </rPh>
    <rPh sb="53" eb="54">
      <t>ツヅ</t>
    </rPh>
    <rPh sb="56" eb="58">
      <t>ケンコウ</t>
    </rPh>
    <rPh sb="58" eb="60">
      <t>チョウジュ</t>
    </rPh>
    <rPh sb="61" eb="63">
      <t>エガオ</t>
    </rPh>
    <rPh sb="67" eb="69">
      <t>キョウト</t>
    </rPh>
    <rPh sb="69" eb="71">
      <t>スイシン</t>
    </rPh>
    <rPh sb="77" eb="80">
      <t>キョウトシ</t>
    </rPh>
    <rPh sb="80" eb="81">
      <t>ミン</t>
    </rPh>
    <rPh sb="81" eb="83">
      <t>チョウジュ</t>
    </rPh>
    <rPh sb="92" eb="93">
      <t>モト</t>
    </rPh>
    <rPh sb="96" eb="98">
      <t>ケンコウ</t>
    </rPh>
    <rPh sb="99" eb="101">
      <t>ゾウシン</t>
    </rPh>
    <rPh sb="102" eb="104">
      <t>セイカツ</t>
    </rPh>
    <rPh sb="104" eb="106">
      <t>シュウカン</t>
    </rPh>
    <rPh sb="106" eb="107">
      <t>ビョウ</t>
    </rPh>
    <rPh sb="112" eb="114">
      <t>ヨボウ</t>
    </rPh>
    <rPh sb="115" eb="117">
      <t>カイゴ</t>
    </rPh>
    <rPh sb="117" eb="119">
      <t>キバン</t>
    </rPh>
    <rPh sb="120" eb="122">
      <t>セイビ</t>
    </rPh>
    <rPh sb="125" eb="127">
      <t>チャクジツ</t>
    </rPh>
    <rPh sb="128" eb="130">
      <t>スイシン</t>
    </rPh>
    <rPh sb="138" eb="140">
      <t>レイワ</t>
    </rPh>
    <rPh sb="141" eb="143">
      <t>ネンド</t>
    </rPh>
    <rPh sb="149" eb="151">
      <t>シンガタ</t>
    </rPh>
    <rPh sb="158" eb="161">
      <t>カンセンショウ</t>
    </rPh>
    <rPh sb="161" eb="163">
      <t>タイサク</t>
    </rPh>
    <rPh sb="164" eb="166">
      <t>ジュウブン</t>
    </rPh>
    <rPh sb="166" eb="167">
      <t>コウ</t>
    </rPh>
    <rPh sb="173" eb="175">
      <t>トリクミ</t>
    </rPh>
    <rPh sb="175" eb="177">
      <t>ホウシン</t>
    </rPh>
    <rPh sb="180" eb="182">
      <t>チイキ</t>
    </rPh>
    <rPh sb="183" eb="184">
      <t>ヒト</t>
    </rPh>
    <rPh sb="194" eb="196">
      <t>シミン</t>
    </rPh>
    <rPh sb="197" eb="200">
      <t>シュタイテキ</t>
    </rPh>
    <rPh sb="201" eb="203">
      <t>ケンコウ</t>
    </rPh>
    <rPh sb="207" eb="208">
      <t>ト</t>
    </rPh>
    <rPh sb="209" eb="210">
      <t>ク</t>
    </rPh>
    <rPh sb="217" eb="219">
      <t>スイシン</t>
    </rPh>
    <rPh sb="220" eb="223">
      <t>コウレイシャ</t>
    </rPh>
    <rPh sb="224" eb="226">
      <t>チイキ</t>
    </rPh>
    <rPh sb="226" eb="228">
      <t>カツドウ</t>
    </rPh>
    <rPh sb="229" eb="231">
      <t>サンカ</t>
    </rPh>
    <rPh sb="234" eb="236">
      <t>カンキョウ</t>
    </rPh>
    <rPh sb="237" eb="239">
      <t>セイビ</t>
    </rPh>
    <rPh sb="240" eb="241">
      <t>スス</t>
    </rPh>
    <phoneticPr fontId="39"/>
  </si>
  <si>
    <t>　衛生的な生活環境の整備がｂ評価と概ね評価をいただいた一方で、第５波、第６波をはじめとする新型コロナウイルス感染症の感染拡大などが原因で、感染症対策や医療機関の確保等について市民の不安が増大したことから、生活実感はｃ評価となったと考えられる。</t>
    <rPh sb="1" eb="4">
      <t>エイセイテキ</t>
    </rPh>
    <rPh sb="5" eb="7">
      <t>セイカツ</t>
    </rPh>
    <rPh sb="7" eb="9">
      <t>カンキョウ</t>
    </rPh>
    <rPh sb="10" eb="12">
      <t>セイビ</t>
    </rPh>
    <rPh sb="14" eb="16">
      <t>ヒョウカ</t>
    </rPh>
    <rPh sb="17" eb="18">
      <t>オオム</t>
    </rPh>
    <rPh sb="19" eb="21">
      <t>ヒョウカ</t>
    </rPh>
    <rPh sb="27" eb="29">
      <t>イッポウ</t>
    </rPh>
    <rPh sb="31" eb="32">
      <t>ダイ</t>
    </rPh>
    <rPh sb="33" eb="34">
      <t>ナミ</t>
    </rPh>
    <rPh sb="35" eb="36">
      <t>ダイ</t>
    </rPh>
    <rPh sb="37" eb="38">
      <t>ナミ</t>
    </rPh>
    <rPh sb="45" eb="47">
      <t>シンガタ</t>
    </rPh>
    <rPh sb="54" eb="57">
      <t>カンセンショウ</t>
    </rPh>
    <rPh sb="58" eb="60">
      <t>カンセン</t>
    </rPh>
    <rPh sb="60" eb="62">
      <t>カクダイ</t>
    </rPh>
    <rPh sb="65" eb="67">
      <t>ゲンイン</t>
    </rPh>
    <rPh sb="69" eb="72">
      <t>カンセンショウ</t>
    </rPh>
    <rPh sb="72" eb="74">
      <t>タイサク</t>
    </rPh>
    <rPh sb="75" eb="77">
      <t>イリョウ</t>
    </rPh>
    <rPh sb="77" eb="79">
      <t>キカン</t>
    </rPh>
    <rPh sb="80" eb="82">
      <t>カクホ</t>
    </rPh>
    <rPh sb="82" eb="83">
      <t>トウ</t>
    </rPh>
    <rPh sb="87" eb="89">
      <t>シミン</t>
    </rPh>
    <rPh sb="90" eb="92">
      <t>フアン</t>
    </rPh>
    <rPh sb="93" eb="95">
      <t>ゾウダイ</t>
    </rPh>
    <rPh sb="102" eb="104">
      <t>セイカツ</t>
    </rPh>
    <rPh sb="104" eb="106">
      <t>ジッカン</t>
    </rPh>
    <rPh sb="108" eb="110">
      <t>ヒョウカ</t>
    </rPh>
    <rPh sb="115" eb="116">
      <t>カンガ</t>
    </rPh>
    <phoneticPr fontId="39"/>
  </si>
  <si>
    <t>　客観指標評価はａ評価となったが、市民生活実感評価がｃ評価となったため、総合評価結果はＢ評価となった。感染症対策については、引き続き全力で取り組んでいくとともに、子どもたちの健全な育成と、安心して子育てができる環境づくり、持続可能なまちづくりといった各取組について進めていく。
　これにより、基本方針にある切れ目のない支援を一層推進していくとともに、子ども・若者が将来の展望をもって成長し、子育て家庭をはじめ、結婚・出産・子育ての希望をもつすべての人が幸せを感じ、くらし続けたいと思えるまちの実現を目指していく。</t>
    <phoneticPr fontId="39"/>
  </si>
  <si>
    <t>　新たな受入枠の確保や関係機関の協力による保育所等及び学童クラブ事業の待機児童数ゼロの達成、妊娠・出産に係る産科医療機関等との密な連携の推進、各局区等が設置する附属機関等への青少年登用の促進により、これらの指標で高評価を得られたこと等から、ａ評価になった。</t>
    <rPh sb="103" eb="105">
      <t>シヒョウ</t>
    </rPh>
    <rPh sb="106" eb="109">
      <t>コウヒョウカ</t>
    </rPh>
    <rPh sb="110" eb="111">
      <t>エ</t>
    </rPh>
    <rPh sb="116" eb="117">
      <t>トウ</t>
    </rPh>
    <phoneticPr fontId="39"/>
  </si>
  <si>
    <t>　市民生活実感評価がｃ評価となったことから、総合評価結果はＣ評価となった。引き続き、都市計画マスタープラン等の分野別計画等の方針に基づき、取組を推進していくとともに、（公財）京都市景観・まちづくりセンターや各区役所など関係機関と連携し、まちづくりに関する情報提供や、まちづくり活動の支援及び仕組みづくりを推進していく。これらにより、市民の豊かなくらし・活動を支え、新たな価値を創造する持続可能な都市の実現を目指していく。</t>
    <rPh sb="1" eb="3">
      <t>シミン</t>
    </rPh>
    <rPh sb="3" eb="5">
      <t>セイカツ</t>
    </rPh>
    <rPh sb="5" eb="7">
      <t>ジッカン</t>
    </rPh>
    <rPh sb="7" eb="9">
      <t>ヒョウカ</t>
    </rPh>
    <rPh sb="11" eb="13">
      <t>ヒョウカ</t>
    </rPh>
    <rPh sb="22" eb="24">
      <t>ソウゴウ</t>
    </rPh>
    <rPh sb="24" eb="26">
      <t>ヒョウカ</t>
    </rPh>
    <rPh sb="26" eb="28">
      <t>ケッカ</t>
    </rPh>
    <rPh sb="30" eb="32">
      <t>ヒョウカ</t>
    </rPh>
    <rPh sb="37" eb="38">
      <t>ヒ</t>
    </rPh>
    <rPh sb="39" eb="40">
      <t>ツヅ</t>
    </rPh>
    <rPh sb="42" eb="44">
      <t>トシ</t>
    </rPh>
    <rPh sb="44" eb="46">
      <t>ケイカク</t>
    </rPh>
    <rPh sb="53" eb="54">
      <t>トウ</t>
    </rPh>
    <rPh sb="55" eb="57">
      <t>ブンヤ</t>
    </rPh>
    <rPh sb="57" eb="58">
      <t>ベツ</t>
    </rPh>
    <rPh sb="58" eb="60">
      <t>ケイカク</t>
    </rPh>
    <rPh sb="60" eb="61">
      <t>トウ</t>
    </rPh>
    <rPh sb="62" eb="64">
      <t>ホウシン</t>
    </rPh>
    <rPh sb="65" eb="66">
      <t>モト</t>
    </rPh>
    <rPh sb="69" eb="71">
      <t>トリクミ</t>
    </rPh>
    <rPh sb="72" eb="74">
      <t>スイシン</t>
    </rPh>
    <rPh sb="84" eb="86">
      <t>コウザイ</t>
    </rPh>
    <rPh sb="87" eb="90">
      <t>キョウトシ</t>
    </rPh>
    <rPh sb="90" eb="92">
      <t>ケイカン</t>
    </rPh>
    <rPh sb="103" eb="104">
      <t>カク</t>
    </rPh>
    <rPh sb="104" eb="107">
      <t>クヤクショ</t>
    </rPh>
    <rPh sb="109" eb="111">
      <t>カンケイ</t>
    </rPh>
    <rPh sb="111" eb="113">
      <t>キカン</t>
    </rPh>
    <rPh sb="114" eb="116">
      <t>レンケイ</t>
    </rPh>
    <rPh sb="124" eb="125">
      <t>カン</t>
    </rPh>
    <rPh sb="127" eb="129">
      <t>ジョウホウ</t>
    </rPh>
    <rPh sb="129" eb="131">
      <t>テイキョウ</t>
    </rPh>
    <rPh sb="138" eb="140">
      <t>カツドウ</t>
    </rPh>
    <rPh sb="141" eb="143">
      <t>シエン</t>
    </rPh>
    <rPh sb="143" eb="144">
      <t>オヨ</t>
    </rPh>
    <rPh sb="145" eb="147">
      <t>シク</t>
    </rPh>
    <rPh sb="152" eb="154">
      <t>スイシン</t>
    </rPh>
    <rPh sb="166" eb="168">
      <t>シミン</t>
    </rPh>
    <rPh sb="169" eb="170">
      <t>ユタ</t>
    </rPh>
    <rPh sb="176" eb="178">
      <t>カツドウ</t>
    </rPh>
    <rPh sb="179" eb="180">
      <t>ササ</t>
    </rPh>
    <rPh sb="182" eb="183">
      <t>アラ</t>
    </rPh>
    <rPh sb="185" eb="187">
      <t>カチ</t>
    </rPh>
    <rPh sb="188" eb="190">
      <t>ソウゾウ</t>
    </rPh>
    <rPh sb="192" eb="194">
      <t>ジゾク</t>
    </rPh>
    <rPh sb="194" eb="196">
      <t>カノウ</t>
    </rPh>
    <rPh sb="197" eb="199">
      <t>トシ</t>
    </rPh>
    <rPh sb="200" eb="202">
      <t>ジツゲン</t>
    </rPh>
    <rPh sb="203" eb="205">
      <t>メザ</t>
    </rPh>
    <phoneticPr fontId="39"/>
  </si>
  <si>
    <t>　政策の客観指標である非自動車分担率については、調査結果が取りまとめ中であるため、施策のみで評価を実施した。市バス・地下鉄の利便性向上や自転車の安心・安全な利用環境の充実等、目的達成に向け着実に取り組みが進んでおり、ａ評価となった。</t>
    <rPh sb="1" eb="3">
      <t>セイサク</t>
    </rPh>
    <rPh sb="4" eb="6">
      <t>キャッカン</t>
    </rPh>
    <rPh sb="6" eb="8">
      <t>シヒョウ</t>
    </rPh>
    <rPh sb="11" eb="12">
      <t>ヒ</t>
    </rPh>
    <rPh sb="12" eb="14">
      <t>ジドウ</t>
    </rPh>
    <rPh sb="14" eb="15">
      <t>クルマ</t>
    </rPh>
    <rPh sb="15" eb="17">
      <t>ブンタン</t>
    </rPh>
    <rPh sb="17" eb="18">
      <t>リツ</t>
    </rPh>
    <rPh sb="24" eb="26">
      <t>チョウサ</t>
    </rPh>
    <rPh sb="26" eb="28">
      <t>ケッカ</t>
    </rPh>
    <rPh sb="29" eb="30">
      <t>ト</t>
    </rPh>
    <rPh sb="34" eb="35">
      <t>ナカ</t>
    </rPh>
    <rPh sb="41" eb="43">
      <t>シサク</t>
    </rPh>
    <rPh sb="46" eb="48">
      <t>ヒョウカ</t>
    </rPh>
    <rPh sb="49" eb="51">
      <t>ジッシ</t>
    </rPh>
    <phoneticPr fontId="39"/>
  </si>
  <si>
    <t>　自転車のルールやマナーに関する生活実感評価がｄ評価となったことに加え、市内の公共交通の利便性等に関する市民生活実感評価がｃ評価となったことから、全体でｃ評価となっている。</t>
    <rPh sb="24" eb="26">
      <t>ヒョウカ</t>
    </rPh>
    <rPh sb="52" eb="54">
      <t>シミン</t>
    </rPh>
    <rPh sb="54" eb="56">
      <t>セイカツ</t>
    </rPh>
    <rPh sb="62" eb="64">
      <t>ヒョウカ</t>
    </rPh>
    <phoneticPr fontId="39"/>
  </si>
  <si>
    <t xml:space="preserve">　新型コロナウイルス感染症の影響により、地域のまちづくり活動が制限されたものの、商業施設等が増えたことにより、地域中核拠点(27箇所)では魅力的な拠点づくりが進むとともに、都市機能誘導区域ではにぎわいが創出されたことで、ｂ評価になったと考えられる。　 </t>
    <phoneticPr fontId="39"/>
  </si>
  <si>
    <t>　市民等との協働による森づくり活動や、地域の景観を形成する核となる建造物等の指定数が増加したことにより、これらの指標が高評価となったことなどから、ａ評価となっている。</t>
    <phoneticPr fontId="39"/>
  </si>
  <si>
    <t>　大きな被害が発生した建築物に関する事件事故を受け、事業者の既存建築物の安全性に対する意識が高まったこと、建築物への査察や個別の電話での働きかけ等を拡充したことで、定期報告の報告率等が上昇し、昨年度に引き続き高い目標達成度となったことから、ａ評価となったと考えられる。</t>
    <rPh sb="1" eb="2">
      <t>オオ</t>
    </rPh>
    <rPh sb="4" eb="6">
      <t>ヒガイ</t>
    </rPh>
    <rPh sb="7" eb="9">
      <t>ハッセイ</t>
    </rPh>
    <rPh sb="11" eb="14">
      <t>ケンチクブツ</t>
    </rPh>
    <rPh sb="15" eb="16">
      <t>カン</t>
    </rPh>
    <rPh sb="23" eb="24">
      <t>ウ</t>
    </rPh>
    <rPh sb="40" eb="41">
      <t>タイ</t>
    </rPh>
    <rPh sb="74" eb="76">
      <t>カクジュウ</t>
    </rPh>
    <rPh sb="96" eb="99">
      <t>サクネンド</t>
    </rPh>
    <rPh sb="100" eb="101">
      <t>ヒ</t>
    </rPh>
    <rPh sb="102" eb="103">
      <t>ツヅ</t>
    </rPh>
    <rPh sb="104" eb="105">
      <t>タカ</t>
    </rPh>
    <rPh sb="106" eb="108">
      <t>モクヒョウ</t>
    </rPh>
    <rPh sb="108" eb="110">
      <t>タッセイ</t>
    </rPh>
    <rPh sb="110" eb="111">
      <t>ド</t>
    </rPh>
    <phoneticPr fontId="39"/>
  </si>
  <si>
    <t>　新型コロナウイルス感染症の影響により、建築物の安心安全を後押しする取組の普及啓発が、防災訓練など、地域の防災活動の場面で十分に行えなかったことなどから、ｃ評価になったと考えられる。</t>
    <rPh sb="14" eb="16">
      <t>エイキョウ</t>
    </rPh>
    <rPh sb="29" eb="31">
      <t>アトオ</t>
    </rPh>
    <rPh sb="34" eb="36">
      <t>トリクミ</t>
    </rPh>
    <rPh sb="43" eb="45">
      <t>ボウサイ</t>
    </rPh>
    <rPh sb="45" eb="47">
      <t>クンレン</t>
    </rPh>
    <rPh sb="50" eb="52">
      <t>チイキ</t>
    </rPh>
    <rPh sb="53" eb="55">
      <t>ボウサイ</t>
    </rPh>
    <rPh sb="55" eb="57">
      <t>カツドウ</t>
    </rPh>
    <rPh sb="58" eb="60">
      <t>バメン</t>
    </rPh>
    <phoneticPr fontId="39"/>
  </si>
  <si>
    <t>　客観指標評価はａ評価となったが、市民生活実感評価がｃ評価となったため、総合評価結果はＢ評価となった。令和３年度に策定した「京都市住宅マスタープラン」に基づき、引き続き、民間事業者等と連携のうえ、伝わる・伝える住情報の発信を強化するなど、くらしやすく魅力のある、持続可能なすまい・まちづくりを推進していく。</t>
    <rPh sb="40" eb="42">
      <t>ケッカ</t>
    </rPh>
    <rPh sb="55" eb="56">
      <t>ド</t>
    </rPh>
    <rPh sb="57" eb="59">
      <t>サクテイ</t>
    </rPh>
    <rPh sb="62" eb="67">
      <t>キョウトシジュウタク</t>
    </rPh>
    <rPh sb="76" eb="77">
      <t>モト</t>
    </rPh>
    <rPh sb="80" eb="81">
      <t>ヒ</t>
    </rPh>
    <rPh sb="82" eb="83">
      <t>ツヅ</t>
    </rPh>
    <rPh sb="85" eb="90">
      <t>ミンカンジギョウシャ</t>
    </rPh>
    <rPh sb="90" eb="91">
      <t>ナド</t>
    </rPh>
    <rPh sb="92" eb="94">
      <t>レンケイ</t>
    </rPh>
    <rPh sb="98" eb="99">
      <t>ツタ</t>
    </rPh>
    <rPh sb="102" eb="103">
      <t>ツタ</t>
    </rPh>
    <rPh sb="105" eb="106">
      <t>ジュウ</t>
    </rPh>
    <rPh sb="106" eb="108">
      <t>ジョウホウ</t>
    </rPh>
    <rPh sb="109" eb="111">
      <t>ハッシン</t>
    </rPh>
    <rPh sb="112" eb="114">
      <t>キョウカ</t>
    </rPh>
    <rPh sb="146" eb="148">
      <t>スイシン</t>
    </rPh>
    <phoneticPr fontId="27"/>
  </si>
  <si>
    <t>新型コロナウイルス感染症拡大の影響により、地域のまちづくり活動が制限されたため、ｄ評価になった。</t>
    <rPh sb="0" eb="2">
      <t>シンガタ</t>
    </rPh>
    <rPh sb="9" eb="12">
      <t>カンセンショウ</t>
    </rPh>
    <rPh sb="12" eb="14">
      <t>カクダイ</t>
    </rPh>
    <rPh sb="15" eb="17">
      <t>エイキョウ</t>
    </rPh>
    <rPh sb="21" eb="23">
      <t>チイキ</t>
    </rPh>
    <rPh sb="29" eb="31">
      <t>カツドウ</t>
    </rPh>
    <rPh sb="32" eb="34">
      <t>セイゲン</t>
    </rPh>
    <rPh sb="41" eb="43">
      <t>ヒョウカ</t>
    </rPh>
    <phoneticPr fontId="39"/>
  </si>
  <si>
    <t>新型コロナウイルス感染症拡大の影響により、地域のまちづくり活動が制限され、また、景観・まちづくりに関する相談件数も目標値に達しなかったことから、ｄ評価になった。</t>
    <rPh sb="57" eb="60">
      <t>モクヒョウチ</t>
    </rPh>
    <rPh sb="61" eb="62">
      <t>タッ</t>
    </rPh>
    <phoneticPr fontId="39"/>
  </si>
  <si>
    <t>洛西及び向島ニュータウンに限定された取組であるため、ニュータウン外の方々には関心が薄いと考えられ、ｄ評価になったと考えられる。</t>
    <rPh sb="0" eb="2">
      <t>ラクサイ</t>
    </rPh>
    <rPh sb="2" eb="3">
      <t>オヨ</t>
    </rPh>
    <rPh sb="4" eb="6">
      <t>ムカイジマ</t>
    </rPh>
    <rPh sb="13" eb="15">
      <t>ゲンテイ</t>
    </rPh>
    <rPh sb="18" eb="20">
      <t>トリクミ</t>
    </rPh>
    <rPh sb="32" eb="33">
      <t>ガイ</t>
    </rPh>
    <rPh sb="34" eb="36">
      <t>カタガタ</t>
    </rPh>
    <rPh sb="38" eb="40">
      <t>カンシン</t>
    </rPh>
    <rPh sb="41" eb="42">
      <t>ウス</t>
    </rPh>
    <rPh sb="44" eb="45">
      <t>カンガ</t>
    </rPh>
    <rPh sb="50" eb="52">
      <t>ヒョウカ</t>
    </rPh>
    <rPh sb="57" eb="58">
      <t>カンガ</t>
    </rPh>
    <phoneticPr fontId="39"/>
  </si>
  <si>
    <t>　「水や水辺環境が大切にされるなど、水と共に生きる意識が高まっている。」がｃ評価となったが、「上下水道は安全で安心していつでも利用できる。」をはじめ、その他はｂ評価になっており、施策の効果が一定、市民の実感にも現れていると考えられる。</t>
    <rPh sb="38" eb="40">
      <t>ヒョウカ</t>
    </rPh>
    <rPh sb="47" eb="51">
      <t>ジョウゲスイドウ</t>
    </rPh>
    <rPh sb="52" eb="54">
      <t>アンゼン</t>
    </rPh>
    <rPh sb="55" eb="57">
      <t>アンシン</t>
    </rPh>
    <rPh sb="63" eb="65">
      <t>リヨウ</t>
    </rPh>
    <rPh sb="77" eb="78">
      <t>タ</t>
    </rPh>
    <rPh sb="80" eb="82">
      <t>ヒョウカ</t>
    </rPh>
    <rPh sb="89" eb="91">
      <t>シサク</t>
    </rPh>
    <rPh sb="92" eb="94">
      <t>コウカ</t>
    </rPh>
    <rPh sb="95" eb="97">
      <t>イッテイ</t>
    </rPh>
    <rPh sb="98" eb="100">
      <t>シミン</t>
    </rPh>
    <rPh sb="101" eb="103">
      <t>ジッカン</t>
    </rPh>
    <rPh sb="105" eb="106">
      <t>アラワ</t>
    </rPh>
    <rPh sb="111" eb="112">
      <t>カンガ</t>
    </rPh>
    <phoneticPr fontId="39"/>
  </si>
  <si>
    <t>　着実な事業進捗により高評価となった客観指標評価により、総合評価結果はＡ評価となった。引き続き、老朽化した配水管の更新や雨水幹線の整備等を着実に推進するとともに、事業を取り巻く諸課題に対応し、市民の皆さまのライフラインである水道・下水道をいつまでも安心してご利用いただけるよう、令和５年度からの後期中期経営プランを策定する。また、「京都市河川整備方針」及び「京都市水共生プラン」に基づき、河川改修や親しみやすい水辺空間の整備等を引き続き推進する。</t>
    <rPh sb="1" eb="3">
      <t>チャクジツ</t>
    </rPh>
    <rPh sb="4" eb="8">
      <t>ジギョウシンチョク</t>
    </rPh>
    <rPh sb="11" eb="14">
      <t>コウヒョウカ</t>
    </rPh>
    <rPh sb="67" eb="68">
      <t>トウ</t>
    </rPh>
    <rPh sb="147" eb="149">
      <t>コウキ</t>
    </rPh>
    <rPh sb="194" eb="196">
      <t>カセン</t>
    </rPh>
    <rPh sb="212" eb="213">
      <t>トウ</t>
    </rPh>
    <phoneticPr fontId="39"/>
  </si>
  <si>
    <t>　道路及び橋りょうの点検とその結果に基づく対策により、社会資本の維持管理を計画的に推進するとともに、緊急輸送路における道路整備を着実に進めて都市のレジリエンス向上を図れたこと、また、公園・緑地整備による緑豊かなまちづくりを進められたことから、ａ評価となった。</t>
    <phoneticPr fontId="39"/>
  </si>
  <si>
    <t>　「四季を感じさせ、まちのにぎわいに華を添えるような街路樹や公園が身近にある」という生活実感はｂ評価と概ね肯定的に評価されているが、その他の生活実感はｃ評価となったことから、全体ではｃ評価となっている。</t>
    <rPh sb="42" eb="44">
      <t>セイカツ</t>
    </rPh>
    <rPh sb="44" eb="46">
      <t>ジッカン</t>
    </rPh>
    <rPh sb="48" eb="50">
      <t>ヒョウカ</t>
    </rPh>
    <rPh sb="51" eb="52">
      <t>オオム</t>
    </rPh>
    <rPh sb="53" eb="56">
      <t>コウテイテキ</t>
    </rPh>
    <rPh sb="57" eb="59">
      <t>ヒョウカ</t>
    </rPh>
    <rPh sb="68" eb="69">
      <t>タ</t>
    </rPh>
    <rPh sb="70" eb="72">
      <t>セイカツ</t>
    </rPh>
    <rPh sb="72" eb="74">
      <t>ジッカン</t>
    </rPh>
    <rPh sb="76" eb="78">
      <t>ヒョウカ</t>
    </rPh>
    <rPh sb="86" eb="88">
      <t>ゼンタイ</t>
    </rPh>
    <rPh sb="91" eb="93">
      <t>ヒョウカ</t>
    </rPh>
    <phoneticPr fontId="28"/>
  </si>
  <si>
    <t>　政策の客観指標である「市内中小企業者の企業経営実績」は、事業者が、新型コロナ関連の支援制度を活用しながら、営業努力や新商品・新技術の開発等を進められたことから、前年度からプラスとなりａ評価となった。
　また、「京都府の完全失業率」は、「雇用調整助成金」や「事業継続に向けた中小企業等担い手確保・育成支援補助金」等の新型コロナ関連の支援制度を活用し、雇用の維持・創出に努められた結果、ａ評価となった。</t>
    <rPh sb="12" eb="14">
      <t>シナイ</t>
    </rPh>
    <rPh sb="14" eb="16">
      <t>チュウショウ</t>
    </rPh>
    <rPh sb="16" eb="18">
      <t>キギョウ</t>
    </rPh>
    <rPh sb="18" eb="19">
      <t>シャ</t>
    </rPh>
    <rPh sb="20" eb="22">
      <t>キギョウ</t>
    </rPh>
    <rPh sb="22" eb="24">
      <t>ケイエイ</t>
    </rPh>
    <rPh sb="24" eb="26">
      <t>ジッセキ</t>
    </rPh>
    <rPh sb="29" eb="32">
      <t>ジギョウシャ</t>
    </rPh>
    <rPh sb="34" eb="36">
      <t>シンガタ</t>
    </rPh>
    <rPh sb="39" eb="41">
      <t>カンレン</t>
    </rPh>
    <rPh sb="42" eb="44">
      <t>シエン</t>
    </rPh>
    <rPh sb="44" eb="46">
      <t>セイド</t>
    </rPh>
    <rPh sb="47" eb="49">
      <t>カツヨウ</t>
    </rPh>
    <rPh sb="54" eb="56">
      <t>エイギョウ</t>
    </rPh>
    <rPh sb="56" eb="58">
      <t>ドリョク</t>
    </rPh>
    <rPh sb="59" eb="62">
      <t>シンショウヒン</t>
    </rPh>
    <rPh sb="63" eb="66">
      <t>シンギジュツ</t>
    </rPh>
    <rPh sb="67" eb="69">
      <t>カイハツ</t>
    </rPh>
    <rPh sb="69" eb="70">
      <t>トウ</t>
    </rPh>
    <rPh sb="71" eb="72">
      <t>スス</t>
    </rPh>
    <rPh sb="81" eb="84">
      <t>ゼンネンド</t>
    </rPh>
    <rPh sb="93" eb="95">
      <t>ヒョウカ</t>
    </rPh>
    <phoneticPr fontId="39"/>
  </si>
  <si>
    <t>　新型コロナウイルス感染症の影響により、国において水際対策の強化が行われたことに伴い施策の「MICE誘致の推進」がｄ評価となった。一方で、観光客のマナー違反等を経験した市民の割合が減少し、政策の指標である「市民生活への観光の影響」がｂ評価になったこと等から、全体ではｂ評価となった。
※　令和３年度に開催された「観光振興計画2025」マネジメント会議での議論を踏まえ、客観指標の目標値を設定したことから、令和３年度は評価をしていない。</t>
    <rPh sb="1" eb="3">
      <t>シンガタ</t>
    </rPh>
    <rPh sb="10" eb="13">
      <t>カンセンショウ</t>
    </rPh>
    <rPh sb="14" eb="16">
      <t>エイキョウ</t>
    </rPh>
    <rPh sb="33" eb="34">
      <t>オコナ</t>
    </rPh>
    <rPh sb="42" eb="44">
      <t>シサク</t>
    </rPh>
    <rPh sb="50" eb="52">
      <t>ユウチ</t>
    </rPh>
    <rPh sb="53" eb="55">
      <t>スイシン</t>
    </rPh>
    <rPh sb="58" eb="60">
      <t>ヒョウカ</t>
    </rPh>
    <rPh sb="65" eb="67">
      <t>イッポウ</t>
    </rPh>
    <rPh sb="69" eb="72">
      <t>カンコウキャク</t>
    </rPh>
    <rPh sb="76" eb="78">
      <t>イハン</t>
    </rPh>
    <rPh sb="78" eb="79">
      <t>トウ</t>
    </rPh>
    <rPh sb="80" eb="82">
      <t>ケイケン</t>
    </rPh>
    <rPh sb="84" eb="86">
      <t>シミン</t>
    </rPh>
    <rPh sb="87" eb="89">
      <t>ワリアイ</t>
    </rPh>
    <rPh sb="90" eb="92">
      <t>ゲンショウ</t>
    </rPh>
    <rPh sb="94" eb="96">
      <t>セイサク</t>
    </rPh>
    <rPh sb="97" eb="99">
      <t>シヒョウ</t>
    </rPh>
    <rPh sb="117" eb="119">
      <t>ヒョウカ</t>
    </rPh>
    <rPh sb="125" eb="126">
      <t>トウ</t>
    </rPh>
    <rPh sb="129" eb="131">
      <t>ゼンタイ</t>
    </rPh>
    <rPh sb="134" eb="136">
      <t>ヒョウカ</t>
    </rPh>
    <rPh sb="144" eb="146">
      <t>レイワ</t>
    </rPh>
    <rPh sb="147" eb="149">
      <t>ネンド</t>
    </rPh>
    <rPh sb="150" eb="152">
      <t>カイサイ</t>
    </rPh>
    <rPh sb="156" eb="158">
      <t>カンコウ</t>
    </rPh>
    <rPh sb="158" eb="160">
      <t>シンコウ</t>
    </rPh>
    <rPh sb="160" eb="162">
      <t>ケイカク</t>
    </rPh>
    <rPh sb="173" eb="175">
      <t>カイギ</t>
    </rPh>
    <rPh sb="177" eb="179">
      <t>ギロン</t>
    </rPh>
    <rPh sb="180" eb="181">
      <t>フ</t>
    </rPh>
    <rPh sb="184" eb="186">
      <t>キャッカン</t>
    </rPh>
    <rPh sb="186" eb="188">
      <t>シヒョウ</t>
    </rPh>
    <rPh sb="189" eb="192">
      <t>モクヒョウチ</t>
    </rPh>
    <rPh sb="193" eb="195">
      <t>セッテイ</t>
    </rPh>
    <rPh sb="202" eb="204">
      <t>レイワ</t>
    </rPh>
    <rPh sb="205" eb="207">
      <t>ネンド</t>
    </rPh>
    <rPh sb="208" eb="210">
      <t>ヒョウカ</t>
    </rPh>
    <phoneticPr fontId="39"/>
  </si>
  <si>
    <t>　農林業機械の導入促進や農林産物の需要拡大等の取組により、農林業の生産性・収益性が向上するとともに、農業用施設の改修等が進み、自然災害や環境変化への対応能力が向上している。さらに、昨年度に引き続き農林業に関心のある人数も堅調に増加したことから、ａ評価になった。</t>
    <rPh sb="1" eb="4">
      <t>ノウリンギョウ</t>
    </rPh>
    <rPh sb="4" eb="6">
      <t>キカイ</t>
    </rPh>
    <rPh sb="7" eb="9">
      <t>ドウニュウ</t>
    </rPh>
    <rPh sb="9" eb="11">
      <t>ソクシン</t>
    </rPh>
    <rPh sb="12" eb="14">
      <t>ノウリン</t>
    </rPh>
    <rPh sb="14" eb="16">
      <t>サンブツ</t>
    </rPh>
    <rPh sb="17" eb="19">
      <t>ジュヨウ</t>
    </rPh>
    <rPh sb="19" eb="21">
      <t>カクダイ</t>
    </rPh>
    <rPh sb="21" eb="22">
      <t>ナド</t>
    </rPh>
    <rPh sb="23" eb="24">
      <t>ト</t>
    </rPh>
    <rPh sb="24" eb="25">
      <t>ク</t>
    </rPh>
    <rPh sb="29" eb="32">
      <t>ノウリンギョウ</t>
    </rPh>
    <phoneticPr fontId="39"/>
  </si>
  <si>
    <t>危機管理に関する計画の策定に取り組んでいる観光事業者の割合</t>
    <phoneticPr fontId="39"/>
  </si>
  <si>
    <t>令和3年は年間を通して厳しい入国制限が続き、国際会議の開催が極めて困難な状況であったため、ｄ評価となった。</t>
    <rPh sb="0" eb="2">
      <t>レイワ</t>
    </rPh>
    <rPh sb="3" eb="4">
      <t>ネン</t>
    </rPh>
    <rPh sb="5" eb="7">
      <t>ネンカン</t>
    </rPh>
    <rPh sb="8" eb="9">
      <t>トオ</t>
    </rPh>
    <rPh sb="11" eb="12">
      <t>キビ</t>
    </rPh>
    <rPh sb="14" eb="16">
      <t>ニュウコク</t>
    </rPh>
    <rPh sb="16" eb="18">
      <t>セイゲン</t>
    </rPh>
    <rPh sb="19" eb="20">
      <t>ツヅ</t>
    </rPh>
    <rPh sb="22" eb="24">
      <t>コクサイ</t>
    </rPh>
    <rPh sb="24" eb="26">
      <t>カイギ</t>
    </rPh>
    <rPh sb="27" eb="29">
      <t>カイサイ</t>
    </rPh>
    <rPh sb="30" eb="31">
      <t>キワ</t>
    </rPh>
    <rPh sb="33" eb="35">
      <t>コンナン</t>
    </rPh>
    <rPh sb="36" eb="38">
      <t>ジョウキョウ</t>
    </rPh>
    <rPh sb="46" eb="48">
      <t>ヒョウカ</t>
    </rPh>
    <phoneticPr fontId="39"/>
  </si>
  <si>
    <t>これまでの商品開発の年間実績（平均年100種類）を参考に算出
※R7目標値は累計</t>
    <rPh sb="34" eb="37">
      <t>モクヒョウチ</t>
    </rPh>
    <rPh sb="38" eb="40">
      <t>ルイケイ</t>
    </rPh>
    <phoneticPr fontId="39"/>
  </si>
  <si>
    <t>　新型コロナウイルス感染症拡大防止の観点から、京都市総合防災訓練及び多くの行政区で区総合防災訓練を中止したため、参加人数が大幅に減少し、ｅ評価になったと考えられる。</t>
    <rPh sb="12" eb="13">
      <t>ショウ</t>
    </rPh>
    <rPh sb="69" eb="71">
      <t>ヒョウカ</t>
    </rPh>
    <phoneticPr fontId="39"/>
  </si>
  <si>
    <t>　自然災害の発生時における支援が必要な人に限定される施策であり、効果が市民の生活実感に反映されにくいため、ｄ評価になったと考えられる。</t>
    <rPh sb="54" eb="56">
      <t>ヒョウカ</t>
    </rPh>
    <phoneticPr fontId="39"/>
  </si>
  <si>
    <t>　学区の第２、第３避難所での訓練の実施が少ないことが原因で、ｃ評価になったと考えられる。</t>
    <rPh sb="1" eb="3">
      <t>ガック</t>
    </rPh>
    <rPh sb="4" eb="5">
      <t>ダイ</t>
    </rPh>
    <rPh sb="7" eb="8">
      <t>ダイ</t>
    </rPh>
    <rPh sb="9" eb="12">
      <t>ヒナンショ</t>
    </rPh>
    <rPh sb="14" eb="16">
      <t>クンレン</t>
    </rPh>
    <rPh sb="17" eb="19">
      <t>ジッシ</t>
    </rPh>
    <rPh sb="20" eb="21">
      <t>スク</t>
    </rPh>
    <rPh sb="26" eb="28">
      <t>ゲンイン</t>
    </rPh>
    <rPh sb="31" eb="33">
      <t>ヒョウカ</t>
    </rPh>
    <rPh sb="38" eb="39">
      <t>カンガ</t>
    </rPh>
    <phoneticPr fontId="31"/>
  </si>
  <si>
    <t>コロナ禍において，訓練等の行事を控える傾向が続いているため，ｅ評価となった。</t>
    <rPh sb="31" eb="33">
      <t>ヒョウカ</t>
    </rPh>
    <phoneticPr fontId="39"/>
  </si>
  <si>
    <t>　政策の客観指標は、令和３年度に実施した自治会・町内会アンケートの結果を基に、中長期目標値及び単年度目標値を設定しているため、令和３年度実績値は評価できず、施策のみでの評価となった。新型コロナウイルス感染症の影響により、地域で実施する様々な活動が中止・延期となり、施策の客観指標である「京都市　自治会・町内会＆ＮＰＯおうえんポータルサイトのアクセス件数」が減少したことから、ｃ評価となった。</t>
    <rPh sb="78" eb="80">
      <t>シサク</t>
    </rPh>
    <rPh sb="84" eb="86">
      <t>ヒョウカ</t>
    </rPh>
    <rPh sb="110" eb="112">
      <t>チイキ</t>
    </rPh>
    <rPh sb="113" eb="115">
      <t>ジッシ</t>
    </rPh>
    <rPh sb="117" eb="119">
      <t>サマザマ</t>
    </rPh>
    <rPh sb="120" eb="122">
      <t>カツドウ</t>
    </rPh>
    <rPh sb="123" eb="125">
      <t>チュウシ</t>
    </rPh>
    <rPh sb="126" eb="128">
      <t>エンキ</t>
    </rPh>
    <rPh sb="178" eb="180">
      <t>ゲンショウ</t>
    </rPh>
    <phoneticPr fontId="39"/>
  </si>
  <si>
    <t>　客観指標評価と市民生活実感評価が共にｃ評価となったことから、総合評価結果はＣ評価となった。
　誰もが「地域の一員」として安心して快適に暮らせる地域づくりを進めていくため、令和３年度に策定した「地域コミュニティ活性化ビジョン」に基づき、「一人一人の多様性を踏まえた誰もが参加しやすい地域づくり」や、「多様な地域の特性に即した地域活動の推進」、「多様な主体の連携・協働の促進」を進めていく。
　これらにより、基本方針にある多様な地域コミュニティの活性化に向けたまちづくりを目指していく。</t>
    <rPh sb="48" eb="49">
      <t>ダレ</t>
    </rPh>
    <rPh sb="52" eb="54">
      <t>チイキ</t>
    </rPh>
    <rPh sb="55" eb="57">
      <t>イチイン</t>
    </rPh>
    <rPh sb="61" eb="63">
      <t>アンシン</t>
    </rPh>
    <rPh sb="65" eb="67">
      <t>カイテキ</t>
    </rPh>
    <rPh sb="68" eb="69">
      <t>ク</t>
    </rPh>
    <rPh sb="72" eb="74">
      <t>チイキ</t>
    </rPh>
    <rPh sb="78" eb="79">
      <t>スス</t>
    </rPh>
    <rPh sb="86" eb="88">
      <t>レイワ</t>
    </rPh>
    <rPh sb="89" eb="91">
      <t>ネンド</t>
    </rPh>
    <rPh sb="92" eb="94">
      <t>サクテイ</t>
    </rPh>
    <rPh sb="114" eb="115">
      <t>モト</t>
    </rPh>
    <rPh sb="119" eb="123">
      <t>ヒトリヒトリ</t>
    </rPh>
    <rPh sb="124" eb="127">
      <t>タヨウセイ</t>
    </rPh>
    <rPh sb="128" eb="129">
      <t>フ</t>
    </rPh>
    <rPh sb="132" eb="133">
      <t>ダレ</t>
    </rPh>
    <rPh sb="135" eb="137">
      <t>サンカ</t>
    </rPh>
    <rPh sb="141" eb="143">
      <t>チイキ</t>
    </rPh>
    <rPh sb="150" eb="152">
      <t>タヨウ</t>
    </rPh>
    <rPh sb="153" eb="155">
      <t>チイキ</t>
    </rPh>
    <rPh sb="156" eb="158">
      <t>トクセイ</t>
    </rPh>
    <rPh sb="159" eb="160">
      <t>ソク</t>
    </rPh>
    <rPh sb="162" eb="164">
      <t>チイキ</t>
    </rPh>
    <rPh sb="164" eb="166">
      <t>カツドウ</t>
    </rPh>
    <rPh sb="167" eb="169">
      <t>スイシン</t>
    </rPh>
    <rPh sb="172" eb="174">
      <t>タヨウ</t>
    </rPh>
    <rPh sb="175" eb="177">
      <t>シュタイ</t>
    </rPh>
    <rPh sb="178" eb="180">
      <t>レンケイ</t>
    </rPh>
    <rPh sb="181" eb="183">
      <t>キョウドウ</t>
    </rPh>
    <rPh sb="184" eb="186">
      <t>ソクシン</t>
    </rPh>
    <rPh sb="188" eb="189">
      <t>スス</t>
    </rPh>
    <rPh sb="203" eb="205">
      <t>キホン</t>
    </rPh>
    <rPh sb="205" eb="207">
      <t>ホウシン</t>
    </rPh>
    <rPh sb="210" eb="212">
      <t>タヨウ</t>
    </rPh>
    <rPh sb="213" eb="215">
      <t>チイキ</t>
    </rPh>
    <rPh sb="222" eb="225">
      <t>カッセイカ</t>
    </rPh>
    <rPh sb="226" eb="227">
      <t>ム</t>
    </rPh>
    <rPh sb="235" eb="237">
      <t>メザ</t>
    </rPh>
    <phoneticPr fontId="39"/>
  </si>
  <si>
    <t>　客観指標評価がｂ評価となったが、市民生活実感評価がｃ評価となったため、総合評価結果はＣ評価となった。今後は、ウィズコロナ社会に適応した総合防災訓練や避難所運営訓練を実施するとともに、引き続きマイタイムラインの普及啓発、京都市防災ポータルサイトを活用した防災・危機管理情報のきめ細やかな発信等を着実に進め、基本方針にある都市のレジリエンスの向上や危機にしなやかに強く対応できるまちの実現を目指していく。</t>
    <phoneticPr fontId="39"/>
  </si>
  <si>
    <t>　障害のある人を主な対象とする政策であり、市民全体の生活実感には政策の効果が反映されにくいと考えられるため、客観指標評価を重視する。</t>
    <rPh sb="6" eb="7">
      <t>ヒト</t>
    </rPh>
    <phoneticPr fontId="39"/>
  </si>
  <si>
    <t>　新型コロナウイルス感染症の影響により、「国際会議、イベント、企業ミーティングや研修旅行等が盛んに開かれ、世界中から多様な人々が集まっている」等がｃ評価となった。一方で、事前予約制の導入など、密を避け奥深い京都の魅力をゆっくりと楽しんでいただく取組を推進した結果、「文化財や街並み、食、買い物等の多様な魅力が高まり、観光客が高い満足を感じている」等がｂ評価となったこと等から全体ではｂ評価となった。</t>
    <phoneticPr fontId="39"/>
  </si>
  <si>
    <t>子ども若者未来部育成推進課、子ども家庭支援課
幼保総合支援室</t>
    <rPh sb="0" eb="1">
      <t>コ</t>
    </rPh>
    <rPh sb="3" eb="8">
      <t>ワカモノミライブ</t>
    </rPh>
    <rPh sb="8" eb="13">
      <t>イクセイスイシンカ</t>
    </rPh>
    <rPh sb="14" eb="15">
      <t>コ</t>
    </rPh>
    <rPh sb="17" eb="22">
      <t>カテイシエンカ</t>
    </rPh>
    <rPh sb="23" eb="30">
      <t>ヨウホソウゴウシエンシツ</t>
    </rPh>
    <phoneticPr fontId="39"/>
  </si>
  <si>
    <t>子ども若者未来部育成推進課、子ども家庭支援課</t>
    <rPh sb="0" eb="1">
      <t>コ</t>
    </rPh>
    <rPh sb="3" eb="8">
      <t>ワカモノミライブ</t>
    </rPh>
    <rPh sb="8" eb="13">
      <t>イクセイスイシンカ</t>
    </rPh>
    <rPh sb="14" eb="15">
      <t>コ</t>
    </rPh>
    <rPh sb="17" eb="22">
      <t>カテイシエンカ</t>
    </rPh>
    <phoneticPr fontId="39"/>
  </si>
  <si>
    <t>a：達成度100％以上
b：達成度80～100％未満
c：達成度60～80％未満
d：達成度40～60％未満
e：達成度40％未満</t>
    <phoneticPr fontId="39"/>
  </si>
  <si>
    <t>妊娠11週以下での、各区役所・支所子どもはぐくみ室及び京北出張所へ妊娠届を提出する割合</t>
    <phoneticPr fontId="39"/>
  </si>
  <si>
    <t>届出率95％以上をaとし、以下5％刻みで基準を設定した。</t>
    <phoneticPr fontId="39"/>
  </si>
  <si>
    <t>保育の必要性の認定がされ、特定教育・保育施設(保育所又は認定こども園)又は特定地域型保育事業(小規模保育等)の利用申込がされているが、利用していない児童数(国定義の保育所等待機児童数)</t>
    <phoneticPr fontId="39"/>
  </si>
  <si>
    <t>待機児童数0人を最高の目標とし、aとする。待機児童数が1人以上の場合には、b～eで段階的に基準を設定した。</t>
    <rPh sb="28" eb="29">
      <t>ニン</t>
    </rPh>
    <rPh sb="29" eb="31">
      <t>イジョウ</t>
    </rPh>
    <rPh sb="32" eb="34">
      <t>バアイ</t>
    </rPh>
    <phoneticPr fontId="39"/>
  </si>
  <si>
    <t>放課後児童健全育成事業の対象児童で、利用申込みをしたが利用(登録)できなかった児童数(国定義の待機児童数)</t>
    <phoneticPr fontId="39"/>
  </si>
  <si>
    <t>青少年の登用が困難な附属機関等を除いた附属機関等のうち、青少年(13歳～30歳)が1人以上参画している附属機関等の割合</t>
    <phoneticPr fontId="39"/>
  </si>
  <si>
    <t>社会の幅広い分野において、意思決定の過程に積極的に青少年の力が生かされていることを示す指標</t>
    <phoneticPr fontId="39"/>
  </si>
  <si>
    <t>算出方法：青少年の登用が困難な附属機関等を除いた附属機関等のうち、青少年(13歳～30歳)が1人以上参画している附属機関等の割合
出典：事業担当課調べ</t>
    <phoneticPr fontId="39"/>
  </si>
  <si>
    <t>中長期目標である50％を各年度の目標値とし、目標値に対する達成度が100％以上の場合をaとし、以下20％刻みで基準を設定した。</t>
    <phoneticPr fontId="39"/>
  </si>
  <si>
    <t>住宅マスタープランに掲げる令和12年度の目標値約20,000戸を目指し、過去の実績値(毎年約350件ずつ増加)から、今後、毎年500件ずつ増加することを目指す。</t>
    <rPh sb="10" eb="11">
      <t>カカ</t>
    </rPh>
    <rPh sb="13" eb="15">
      <t>レイワ</t>
    </rPh>
    <rPh sb="17" eb="19">
      <t>ネンド</t>
    </rPh>
    <rPh sb="20" eb="22">
      <t>モクヒョウ</t>
    </rPh>
    <rPh sb="22" eb="23">
      <t>チ</t>
    </rPh>
    <rPh sb="23" eb="24">
      <t>ヤク</t>
    </rPh>
    <rPh sb="30" eb="31">
      <t>コ</t>
    </rPh>
    <rPh sb="32" eb="34">
      <t>メザ</t>
    </rPh>
    <rPh sb="36" eb="38">
      <t>カコ</t>
    </rPh>
    <rPh sb="43" eb="45">
      <t>マイトシ</t>
    </rPh>
    <rPh sb="49" eb="50">
      <t>ケン</t>
    </rPh>
    <rPh sb="52" eb="54">
      <t>ゾウカ</t>
    </rPh>
    <rPh sb="58" eb="60">
      <t>コンゴ</t>
    </rPh>
    <rPh sb="61" eb="63">
      <t>マイトシ</t>
    </rPh>
    <rPh sb="66" eb="67">
      <t>ケン</t>
    </rPh>
    <phoneticPr fontId="39"/>
  </si>
  <si>
    <t>合流式区域面積に対する合流式下水道改善済面積の割合(汚水と雨水を同じ管路で排除する合流式下水道において、降雨時に河川へ流出する未処理下水やごみ等を削減する改善対策を実施し、良好な水質や景観を守る取組を推進している。)</t>
    <phoneticPr fontId="39"/>
  </si>
  <si>
    <t>観光MICE推進室、第一市場、第二市場</t>
    <rPh sb="0" eb="2">
      <t>カンコウ</t>
    </rPh>
    <rPh sb="6" eb="9">
      <t>スイシンシツ</t>
    </rPh>
    <rPh sb="10" eb="12">
      <t>ダイイチ</t>
    </rPh>
    <rPh sb="12" eb="14">
      <t>シジョウ</t>
    </rPh>
    <rPh sb="15" eb="17">
      <t>ダイニ</t>
    </rPh>
    <rPh sb="17" eb="19">
      <t>シジョウ</t>
    </rPh>
    <phoneticPr fontId="39"/>
  </si>
  <si>
    <t>温室効果ガス排出量の削減に向けた、市民・事業者等の省エネの進捗状況を示す指標</t>
    <phoneticPr fontId="39"/>
  </si>
  <si>
    <t>地球温暖化対策計画＜2021-2030＞において、2018(平成30)年度を基準年度とし、2030(令和12年度)までの12年間でエネルギー消費量を18％削減することを目標としており、目標達成に向けて各年度基準年度比1.5％(＝18％/12)を単年度の削減目安とした。
評価に当たっては、(1.5×t)％以上の場合をa、0％未満(基準年度よりエネルギー消費量が増加した場合)をeとし、b～dは0.5％刻みで基準を設定した。</t>
    <phoneticPr fontId="39"/>
  </si>
  <si>
    <t>地球温暖化対策計画＜2021-2030＞において、2018(平成30)年度の再エネ比率(15％)を基準とし、2030(令和12)年度までの12年間で35％以上に引き上げることを目標としており、目標達成に向けて各年度基準年度比約1.7％(＝20％/12)を目安として再エネ比率を引き上げていく。
評価に当たっては、(15+1.7×t)％以上の場合をa、15％未満(基準年度より再エネ比率が低下した場合)をeとし、b～dは0.6％刻みで基準を設定した。</t>
    <phoneticPr fontId="39"/>
  </si>
  <si>
    <t>地球温暖化対策計画＜2021-2030＞において、2018(平成30)年度を基準年度とし、2030(令和12)年度までの12年間で家庭部門の温室効果ガス排出量を32.5％以上削減することを目標としており、目標達成に向けて各年度基準年度比2.7％(≒32.5％/12)を目安として削減していく。
評価に当たっては、(2.7×t)％以上の場合をa、0％未満(基準年度より温室効果ガス排出量が増加した場合)をeとし、b～dは0.9％刻みで基準を設定した。</t>
    <phoneticPr fontId="39"/>
  </si>
  <si>
    <t>評価年度実績の達成率が、単年度目標の
a：100％以上
b：70％以上～100％未満
c：40％以上～70％未満
d：10％以上～40％未満
e：10％未満</t>
    <phoneticPr fontId="39"/>
  </si>
  <si>
    <t>単年度の報告数目標を1,000件とし、各評価年度における報告数の単年度目標達成率を評価する。
各評価年度における報告数実績の達成率が、単年度目標の100％以上であった場合をa、以下30％刻みで基準を設定した。</t>
    <phoneticPr fontId="39"/>
  </si>
  <si>
    <t>「京の生きもの・文化協働再生プロジェクト認定制度」で認定された取組を実施する団体、企業、個人等の認定団体及び認定者(個人)等合計(累計)</t>
    <phoneticPr fontId="39"/>
  </si>
  <si>
    <t>評価年度実績の達成率が、単年度目標の
a：100％以上
b：75％以上～100％未満
c：50％以上～75％未満
d：25％以上～50％未満
e：25％未満</t>
    <phoneticPr fontId="39"/>
  </si>
  <si>
    <t>評価年度における、大気汚染に係る市保全基準達成率が
a：90％以上
b：80％以上～90％未満
c：70％以上～80％未満
d：60％以上～70％未満
e：60％未満</t>
    <phoneticPr fontId="39"/>
  </si>
  <si>
    <t>当該指標については、自然的な要因などの影響により、達成状況が左右される場合があるため、90％以上をaとし、以下10％刻みで基準を設定した。</t>
    <phoneticPr fontId="39"/>
  </si>
  <si>
    <t>評価年度における、水質汚濁に係る市保全基準達成率が
a：90％以上
b：80％以上～90％未満
c：70％以上～80％未満
d：60％以上～70％未満
e：60％未満</t>
    <phoneticPr fontId="39"/>
  </si>
  <si>
    <t>自然体験学習の場の利用者数、京エコロジーセンター及びさすてな京都におけるエコ学習への参加者数並びにその他の環境学習関連事業への参加者数の合計</t>
    <phoneticPr fontId="39"/>
  </si>
  <si>
    <t>環境基本計画における年度目標
R2：272,639人
R3：278,109人
R4：283,579人
R5：289,049人
R6：294,519人
R7：299,989人≒300,000人
※これまでの参加者数の推移をもとに、単年度の増加目標数を「5,470人」と設定した。
なお、達成率は、京都市環境基本計画の年次報告書に記載の客観的指標の評価区分と同様に、20％幅で設定した。</t>
    <rPh sb="25" eb="26">
      <t>ニン</t>
    </rPh>
    <phoneticPr fontId="39"/>
  </si>
  <si>
    <t>京都市中央食肉市場における1年間の取扱頭数</t>
    <rPh sb="0" eb="3">
      <t>キョウトシ</t>
    </rPh>
    <rPh sb="3" eb="5">
      <t>チュウオウ</t>
    </rPh>
    <rPh sb="5" eb="7">
      <t>ショクニク</t>
    </rPh>
    <rPh sb="7" eb="9">
      <t>シジョウ</t>
    </rPh>
    <phoneticPr fontId="39"/>
  </si>
  <si>
    <t>京都の産業・商業を支える流通体制の強化に向けて、京都市中央食肉市場の骨格を成す取扱頭数ないしは市場の経営状況を示す指標</t>
    <rPh sb="24" eb="33">
      <t>キョウトシチュウオウショクニクシジョウ</t>
    </rPh>
    <phoneticPr fontId="39"/>
  </si>
  <si>
    <t>虐待相談・通告について、48時間以内に児童の安全を確認した割合</t>
    <phoneticPr fontId="39"/>
  </si>
  <si>
    <t>過去5箇年の平均値(約47％)から、毎年度1％ずつ増加し、5年後の令和7年度に52％となることを目指す。</t>
    <phoneticPr fontId="39"/>
  </si>
  <si>
    <t>水道水におけるかび臭原因物質(※1)濃度(実績値)が水安全計画の管理目標値(※2)(5ng/L)に対する適合割合
※1 ジェオスミン及び2-メチルイソボルネオール
※2 水質基準(10ng/L)を遵守するために京都市上下水道局が独自に設定した目標値</t>
    <phoneticPr fontId="39"/>
  </si>
  <si>
    <t>　客観指標評価が高評価となったことから、総合評価結果はＡ評価となった。あらゆる産業の事業者がコロナ禍さらには原油価格・物価高騰等の影響を乗り越えられるよう、今後も、下支え支援にしっかりと取り組む。
　また、ポストコロナ社会を見据え、ＳＤＧｓを推進するうえでも、中長期的な観点から地域企業の継承・発展を促進するとともに、中央市場の再整備を着実に進めるなど、市民の皆様に安全・安心な生鮮食料品等を安定供給に引き続き取り組んでいくことで、基本方針にある持続可能な京都経済の好循環を生み出し、市民生活の豊かさにつなげていく。</t>
    <rPh sb="1" eb="3">
      <t>キャッカン</t>
    </rPh>
    <rPh sb="3" eb="5">
      <t>シヒョウ</t>
    </rPh>
    <rPh sb="5" eb="7">
      <t>ヒョウカ</t>
    </rPh>
    <rPh sb="8" eb="11">
      <t>コウヒョウカ</t>
    </rPh>
    <rPh sb="24" eb="26">
      <t>ケッカ</t>
    </rPh>
    <rPh sb="39" eb="41">
      <t>サンギョウ</t>
    </rPh>
    <rPh sb="42" eb="45">
      <t>ジギョウシャ</t>
    </rPh>
    <rPh sb="54" eb="56">
      <t>ゲンユ</t>
    </rPh>
    <rPh sb="56" eb="58">
      <t>カカク</t>
    </rPh>
    <rPh sb="59" eb="61">
      <t>ブッカ</t>
    </rPh>
    <rPh sb="61" eb="63">
      <t>コウトウ</t>
    </rPh>
    <rPh sb="63" eb="64">
      <t>トウ</t>
    </rPh>
    <rPh sb="65" eb="67">
      <t>エイキョウ</t>
    </rPh>
    <rPh sb="109" eb="111">
      <t>シャカイ</t>
    </rPh>
    <rPh sb="112" eb="114">
      <t>ミス</t>
    </rPh>
    <rPh sb="121" eb="123">
      <t>スイシン</t>
    </rPh>
    <rPh sb="130" eb="134">
      <t>チュウチョウキテキ</t>
    </rPh>
    <rPh sb="135" eb="137">
      <t>カンテン</t>
    </rPh>
    <rPh sb="139" eb="141">
      <t>チイキ</t>
    </rPh>
    <rPh sb="141" eb="143">
      <t>キギョウ</t>
    </rPh>
    <rPh sb="144" eb="146">
      <t>ケイショウ</t>
    </rPh>
    <rPh sb="147" eb="149">
      <t>ハッテン</t>
    </rPh>
    <rPh sb="150" eb="152">
      <t>ソクシン</t>
    </rPh>
    <rPh sb="216" eb="218">
      <t>キホン</t>
    </rPh>
    <rPh sb="218" eb="220">
      <t>ホウシン</t>
    </rPh>
    <rPh sb="223" eb="225">
      <t>ジゾク</t>
    </rPh>
    <rPh sb="225" eb="227">
      <t>カノウ</t>
    </rPh>
    <rPh sb="228" eb="230">
      <t>キョウト</t>
    </rPh>
    <rPh sb="230" eb="232">
      <t>ケイザイ</t>
    </rPh>
    <rPh sb="233" eb="236">
      <t>コウジュンカン</t>
    </rPh>
    <phoneticPr fontId="39"/>
  </si>
  <si>
    <t>　客観指標評価と市民生活実感評価が共にｂ評価となったことから、総合評価結果はＢ評価となった。現在、新型コロナウイルス感染症の影響により観光需要が激減し、京都観光はかつて経験したことのない危機的な状況にある。
　今後、市民・観光客双方の安心・安全の確保を前提に、京都観光の力強い回復を図るとともに、混雑対策やマナー啓発等の観光課題対策にしっかりと取り組む。また、京都観光モラルの普及・実践、観光に対する市民の皆様の共感の輪の拡大等に努め、市民の暮らしの豊かさの向上、地域や社会の課題解決、ＳＤＧｓの達成にも貢献する持続可能な観光を実現するとともに、観光の効果を様々な産業へ広げ、多方面にわたる雇用の拡大、関係人口やふるさと納税の増加等にも結び付けるなど、都市の成長戦略に掲げる目標の達成にも貢献する。</t>
    <rPh sb="1" eb="5">
      <t>キャッカンシヒョウ</t>
    </rPh>
    <rPh sb="5" eb="7">
      <t>ヒョウカ</t>
    </rPh>
    <rPh sb="8" eb="10">
      <t>シミン</t>
    </rPh>
    <rPh sb="10" eb="12">
      <t>セイカツ</t>
    </rPh>
    <rPh sb="12" eb="14">
      <t>ジッカン</t>
    </rPh>
    <rPh sb="14" eb="16">
      <t>ヒョウカ</t>
    </rPh>
    <rPh sb="17" eb="18">
      <t>トモ</t>
    </rPh>
    <rPh sb="20" eb="22">
      <t>ヒョウカ</t>
    </rPh>
    <rPh sb="31" eb="33">
      <t>ソウゴウ</t>
    </rPh>
    <rPh sb="33" eb="35">
      <t>ヒョウカ</t>
    </rPh>
    <rPh sb="35" eb="37">
      <t>ケッカ</t>
    </rPh>
    <rPh sb="39" eb="41">
      <t>ヒョウカ</t>
    </rPh>
    <rPh sb="46" eb="48">
      <t>ゲンザイ</t>
    </rPh>
    <rPh sb="49" eb="51">
      <t>シンガタ</t>
    </rPh>
    <rPh sb="58" eb="61">
      <t>カンセンショウ</t>
    </rPh>
    <rPh sb="62" eb="64">
      <t>エイキョウ</t>
    </rPh>
    <rPh sb="67" eb="69">
      <t>カンコウ</t>
    </rPh>
    <rPh sb="69" eb="71">
      <t>ジュヨウ</t>
    </rPh>
    <rPh sb="72" eb="74">
      <t>ゲキゲン</t>
    </rPh>
    <rPh sb="76" eb="78">
      <t>キョウト</t>
    </rPh>
    <rPh sb="78" eb="80">
      <t>カンコウ</t>
    </rPh>
    <rPh sb="84" eb="86">
      <t>ケイケン</t>
    </rPh>
    <rPh sb="93" eb="96">
      <t>キキテキ</t>
    </rPh>
    <rPh sb="97" eb="99">
      <t>ジョウキョウ</t>
    </rPh>
    <rPh sb="105" eb="107">
      <t>コンゴ</t>
    </rPh>
    <rPh sb="108" eb="110">
      <t>シミン</t>
    </rPh>
    <rPh sb="111" eb="114">
      <t>カンコウキャク</t>
    </rPh>
    <rPh sb="114" eb="116">
      <t>ソウホウ</t>
    </rPh>
    <rPh sb="117" eb="119">
      <t>アンシン</t>
    </rPh>
    <rPh sb="120" eb="122">
      <t>アンゼン</t>
    </rPh>
    <rPh sb="123" eb="125">
      <t>カクホ</t>
    </rPh>
    <rPh sb="126" eb="128">
      <t>ゼンテイ</t>
    </rPh>
    <rPh sb="130" eb="132">
      <t>キョウト</t>
    </rPh>
    <rPh sb="132" eb="134">
      <t>カンコウ</t>
    </rPh>
    <rPh sb="135" eb="137">
      <t>チカラヅヨ</t>
    </rPh>
    <rPh sb="138" eb="140">
      <t>カイフク</t>
    </rPh>
    <rPh sb="141" eb="142">
      <t>ハカ</t>
    </rPh>
    <rPh sb="148" eb="150">
      <t>コンザツ</t>
    </rPh>
    <rPh sb="150" eb="152">
      <t>タイサク</t>
    </rPh>
    <rPh sb="156" eb="158">
      <t>ケイハツ</t>
    </rPh>
    <rPh sb="158" eb="159">
      <t>トウ</t>
    </rPh>
    <rPh sb="160" eb="162">
      <t>カンコウ</t>
    </rPh>
    <rPh sb="162" eb="164">
      <t>カダイ</t>
    </rPh>
    <rPh sb="164" eb="166">
      <t>タイサク</t>
    </rPh>
    <rPh sb="172" eb="173">
      <t>ト</t>
    </rPh>
    <rPh sb="174" eb="175">
      <t>ク</t>
    </rPh>
    <rPh sb="213" eb="214">
      <t>トウ</t>
    </rPh>
    <rPh sb="215" eb="216">
      <t>ツト</t>
    </rPh>
    <rPh sb="273" eb="275">
      <t>カンコウ</t>
    </rPh>
    <rPh sb="276" eb="278">
      <t>コウカ</t>
    </rPh>
    <rPh sb="279" eb="281">
      <t>サマザマ</t>
    </rPh>
    <rPh sb="285" eb="286">
      <t>ヒロ</t>
    </rPh>
    <phoneticPr fontId="39"/>
  </si>
  <si>
    <t>　客観指標評価がａ評価となったが、市民生活実感評価がｃ評価となったことから、総合評価結果はＢ評価となった。今後、「農林行政基本方針」及び「四方よし！京都市木の文化・森林活性化ＳＤＧｓ」等に基づき、農林業の生産性・収益性の向上やレジリエンスの向上等に取り組むことで、農林業の成長産業化や農地・森林・河川の多面的機能の発揮に繋がる施策を着実に推進していく。また、市内農林産物の魅力発信、農業体験や森林に触れ合う機会の充実等により、市民生活実感評価が向上するよう取り組む。これらにより、ひとと農地・森林をいかした持続可能な「新しい農林業」の実現を目指していく。</t>
    <rPh sb="3" eb="5">
      <t>シヒョウ</t>
    </rPh>
    <rPh sb="5" eb="7">
      <t>ヒョウカ</t>
    </rPh>
    <rPh sb="221" eb="222">
      <t>ヒト</t>
    </rPh>
    <rPh sb="223" eb="225">
      <t>ノウチ</t>
    </rPh>
    <rPh sb="226" eb="228">
      <t>シンリン</t>
    </rPh>
    <rPh sb="243" eb="246">
      <t>ノウリンギョウ</t>
    </rPh>
    <rPh sb="248" eb="250">
      <t>ジツゲン</t>
    </rPh>
    <rPh sb="251" eb="253">
      <t>メザ</t>
    </rPh>
    <phoneticPr fontId="39"/>
  </si>
  <si>
    <t>　市民生活実感評価がｂ評価となったことから、総合評価結果はＢ評価となった。引き続き、「大学のまち」「学生のまち」の取組を進めるため、地域と連携したまちづくり活動等を行う学生数の増加、京都で学ぶ魅力発信を通じた国内外からの多様な学生の受入れを図る。また、京都で学んだ学生が将来も京都に住み、活躍する好循環づくりに取り組む。これらの取組を実施することにより、基本方針に掲げる大学の知・学生の力を最大限に生かした、産業・文化の創造・発展、地域の活性化をより一層進めることにつなげていく。</t>
    <rPh sb="37" eb="38">
      <t>ヒ</t>
    </rPh>
    <rPh sb="39" eb="40">
      <t>ツヅ</t>
    </rPh>
    <rPh sb="60" eb="61">
      <t>スス</t>
    </rPh>
    <phoneticPr fontId="29"/>
  </si>
  <si>
    <t>　障害のある人の地域生活への移行に向けたサービス利用（居宅介護、グループホーム等）が増えている一方で、障害者福祉施設の入所者は重度の障害のある人が多く、地域における受入体制が十分でない等の理由から地域移行が進みにくいこと、また、新型コロナウイルスの影響により、緊急でない利用希望者との面談を差し控える等の動きがあったため、日常生活自立支援事業契約件数が減少するなど、施策の評価がｃ評価に下がったことから、全体評価がｃ評価となった。</t>
    <rPh sb="1" eb="3">
      <t>ショウガイ</t>
    </rPh>
    <rPh sb="6" eb="7">
      <t>ヒト</t>
    </rPh>
    <rPh sb="8" eb="10">
      <t>チイキ</t>
    </rPh>
    <rPh sb="10" eb="12">
      <t>セイカツ</t>
    </rPh>
    <rPh sb="14" eb="16">
      <t>イコウ</t>
    </rPh>
    <rPh sb="17" eb="18">
      <t>ム</t>
    </rPh>
    <rPh sb="24" eb="26">
      <t>リヨウ</t>
    </rPh>
    <rPh sb="39" eb="40">
      <t>トウ</t>
    </rPh>
    <rPh sb="42" eb="43">
      <t>フ</t>
    </rPh>
    <rPh sb="47" eb="49">
      <t>イッポウ</t>
    </rPh>
    <rPh sb="59" eb="62">
      <t>ニュウショシャ</t>
    </rPh>
    <rPh sb="71" eb="72">
      <t>ヒト</t>
    </rPh>
    <rPh sb="76" eb="78">
      <t>チイキ</t>
    </rPh>
    <rPh sb="124" eb="126">
      <t>エイキョウ</t>
    </rPh>
    <rPh sb="176" eb="178">
      <t>ゲンショウ</t>
    </rPh>
    <rPh sb="183" eb="185">
      <t>シサク</t>
    </rPh>
    <rPh sb="186" eb="188">
      <t>ヒョウカ</t>
    </rPh>
    <rPh sb="190" eb="192">
      <t>ヒョウカ</t>
    </rPh>
    <rPh sb="193" eb="194">
      <t>サ</t>
    </rPh>
    <rPh sb="202" eb="204">
      <t>ゼンタイ</t>
    </rPh>
    <rPh sb="204" eb="206">
      <t>ヒョウカ</t>
    </rPh>
    <phoneticPr fontId="39"/>
  </si>
  <si>
    <t>　施策の指標である「飼い猫の引取数」が大幅に増加するなど、施策の客観指標評価は昨年度よりも下がったが、政策の指標については、重篤又は大規模食中毒の発生件数が１件発生した一方で、京都市立病院機構の年度計画の達成度が評価委員会に引き続き高く評価されるなど、引き続き高評価となったことから、全体ではａ評価となった。</t>
    <rPh sb="1" eb="3">
      <t>シサク</t>
    </rPh>
    <rPh sb="4" eb="6">
      <t>シヒョウ</t>
    </rPh>
    <rPh sb="19" eb="21">
      <t>オオハバ</t>
    </rPh>
    <rPh sb="22" eb="24">
      <t>ゾウカ</t>
    </rPh>
    <rPh sb="29" eb="31">
      <t>シサク</t>
    </rPh>
    <rPh sb="32" eb="34">
      <t>キャッカン</t>
    </rPh>
    <rPh sb="34" eb="36">
      <t>シヒョウ</t>
    </rPh>
    <rPh sb="36" eb="38">
      <t>ヒョウカ</t>
    </rPh>
    <rPh sb="39" eb="42">
      <t>サクネンド</t>
    </rPh>
    <rPh sb="45" eb="46">
      <t>サ</t>
    </rPh>
    <rPh sb="51" eb="53">
      <t>セイサク</t>
    </rPh>
    <rPh sb="54" eb="56">
      <t>シヒョウ</t>
    </rPh>
    <rPh sb="80" eb="82">
      <t>ハッセイ</t>
    </rPh>
    <rPh sb="84" eb="86">
      <t>イッポウ</t>
    </rPh>
    <rPh sb="88" eb="90">
      <t>キョウト</t>
    </rPh>
    <rPh sb="102" eb="104">
      <t>タッセイ</t>
    </rPh>
    <rPh sb="104" eb="105">
      <t>ド</t>
    </rPh>
    <rPh sb="106" eb="108">
      <t>ヒョウカ</t>
    </rPh>
    <rPh sb="108" eb="111">
      <t>イインカイ</t>
    </rPh>
    <rPh sb="112" eb="113">
      <t>ヒ</t>
    </rPh>
    <rPh sb="114" eb="115">
      <t>ツヅ</t>
    </rPh>
    <rPh sb="116" eb="117">
      <t>タカ</t>
    </rPh>
    <rPh sb="118" eb="120">
      <t>ヒョウカ</t>
    </rPh>
    <rPh sb="126" eb="127">
      <t>ヒ</t>
    </rPh>
    <rPh sb="128" eb="129">
      <t>ツヅ</t>
    </rPh>
    <rPh sb="130" eb="133">
      <t>コウヒョウカ</t>
    </rPh>
    <rPh sb="142" eb="144">
      <t>ゼンタイ</t>
    </rPh>
    <rPh sb="147" eb="149">
      <t>ヒョウカ</t>
    </rPh>
    <phoneticPr fontId="39"/>
  </si>
  <si>
    <t>　客観指標評価はａ評価となったが、市民生活実感評価がｃ評価となったため、総合評価結果はＢ評価となった。今後も、新型コロナウイルス感染症をはじめとする感染症や食中毒等の健康危機事案に対して迅速かつ的確に対応していくとともに、違法民泊の根絶や宿泊施設の適正な運営の確保に取り組むことで市民の不安を払しょくし、市民生活の向上を目指していく。あわせて、動物愛護事業の推進に取り組むことで、人と動物が共生できるうるおいのある豊かな社会の実現を進めていく。</t>
    <rPh sb="40" eb="42">
      <t>ケッカ</t>
    </rPh>
    <phoneticPr fontId="39"/>
  </si>
  <si>
    <t>　客観指標評価はａ評価となったが、市民生活実感評価がｃ評価となったため、総合評価結果はＢ評価となった。引き続き、PDCAサイクルに基づく適切な進行管理の実施等により、京都市建築物安心安全実施計画等に掲げる施策の着実な実行を図るとともに、市民・事業者・関係団体等と協力・連携して、取組を推進する。
　また、良質な市有建築物の建設を着実に推進し、最適な維持管理に取り組む。これらにより、基本方針にある歴史都市・京都ならではの、しなやかに強く持続可能なまちの実現を目指していく。</t>
    <rPh sb="1" eb="5">
      <t>キャッカンシヒョウ</t>
    </rPh>
    <rPh sb="5" eb="7">
      <t>ヒョウカ</t>
    </rPh>
    <rPh sb="9" eb="11">
      <t>ヒョウカ</t>
    </rPh>
    <rPh sb="17" eb="19">
      <t>シミン</t>
    </rPh>
    <rPh sb="19" eb="21">
      <t>セイカツ</t>
    </rPh>
    <rPh sb="21" eb="23">
      <t>ジッカン</t>
    </rPh>
    <rPh sb="23" eb="25">
      <t>ヒョウカ</t>
    </rPh>
    <rPh sb="27" eb="29">
      <t>ヒョウカ</t>
    </rPh>
    <rPh sb="36" eb="38">
      <t>ソウゴウ</t>
    </rPh>
    <rPh sb="38" eb="40">
      <t>ヒョウカ</t>
    </rPh>
    <rPh sb="40" eb="42">
      <t>ケッカ</t>
    </rPh>
    <rPh sb="44" eb="46">
      <t>ヒョウカ</t>
    </rPh>
    <rPh sb="51" eb="52">
      <t>ヒ</t>
    </rPh>
    <rPh sb="53" eb="54">
      <t>ツヅ</t>
    </rPh>
    <phoneticPr fontId="39"/>
  </si>
  <si>
    <t>　新型コロナウイルス感染症の影響で施策の指標である「訓練等の実施率」等が低くなったが、政策の指標である「火災による死者の割合」が大きく減少したことや、前年に続き、施策の指標である「人口1万人当たりの出火率の政令指定都市順位」が１位となったことなどから、全体の評価はａ評価となっている。</t>
    <rPh sb="1" eb="3">
      <t>シンガタ</t>
    </rPh>
    <rPh sb="10" eb="13">
      <t>カンセンショウ</t>
    </rPh>
    <rPh sb="14" eb="16">
      <t>エイキョウ</t>
    </rPh>
    <rPh sb="17" eb="19">
      <t>シサク</t>
    </rPh>
    <rPh sb="20" eb="22">
      <t>シヒョウ</t>
    </rPh>
    <rPh sb="26" eb="28">
      <t>クンレン</t>
    </rPh>
    <rPh sb="28" eb="29">
      <t>トウ</t>
    </rPh>
    <rPh sb="30" eb="32">
      <t>ジッシ</t>
    </rPh>
    <rPh sb="32" eb="33">
      <t>リツ</t>
    </rPh>
    <rPh sb="34" eb="35">
      <t>トウ</t>
    </rPh>
    <rPh sb="36" eb="37">
      <t>ヒク</t>
    </rPh>
    <rPh sb="43" eb="45">
      <t>セイサク</t>
    </rPh>
    <rPh sb="46" eb="48">
      <t>シヒョウ</t>
    </rPh>
    <rPh sb="52" eb="54">
      <t>カサイ</t>
    </rPh>
    <rPh sb="57" eb="59">
      <t>シシャ</t>
    </rPh>
    <rPh sb="60" eb="62">
      <t>ワリアイ</t>
    </rPh>
    <rPh sb="64" eb="65">
      <t>オオ</t>
    </rPh>
    <rPh sb="67" eb="69">
      <t>ゲンショウ</t>
    </rPh>
    <rPh sb="75" eb="77">
      <t>ゼンネン</t>
    </rPh>
    <rPh sb="78" eb="79">
      <t>ツヅ</t>
    </rPh>
    <rPh sb="81" eb="83">
      <t>シサク</t>
    </rPh>
    <rPh sb="84" eb="86">
      <t>シヒョウ</t>
    </rPh>
    <rPh sb="114" eb="115">
      <t>イ</t>
    </rPh>
    <rPh sb="126" eb="128">
      <t>ゼンタイ</t>
    </rPh>
    <rPh sb="129" eb="131">
      <t>ヒョウカ</t>
    </rPh>
    <rPh sb="133" eb="135">
      <t>ヒョウカ</t>
    </rPh>
    <phoneticPr fontId="39"/>
  </si>
  <si>
    <t>　新型コロナウイルス感染症の影響で地域での訓練や防火防災行事等の自粛や規模縮小があり、市民参加者が例年よりも大きく減少したため、地域ぐるみで防火・防災の備えが進んでいることに対する市民の実感は得られにくかったことや、病気や怪我の際の相談体制や搬送体制は平常時には実感を得にくいことなどから、ｃ評価となったと考えられる。</t>
    <rPh sb="108" eb="110">
      <t>ビョウキ</t>
    </rPh>
    <rPh sb="111" eb="113">
      <t>ケガ</t>
    </rPh>
    <rPh sb="114" eb="115">
      <t>サイ</t>
    </rPh>
    <rPh sb="116" eb="118">
      <t>ソウダン</t>
    </rPh>
    <rPh sb="118" eb="120">
      <t>タイセイ</t>
    </rPh>
    <rPh sb="121" eb="123">
      <t>ハンソウ</t>
    </rPh>
    <rPh sb="123" eb="125">
      <t>タイセイ</t>
    </rPh>
    <rPh sb="126" eb="128">
      <t>ヘイジョウ</t>
    </rPh>
    <rPh sb="128" eb="129">
      <t>ジ</t>
    </rPh>
    <rPh sb="131" eb="133">
      <t>ジッカン</t>
    </rPh>
    <rPh sb="134" eb="135">
      <t>エ</t>
    </rPh>
    <rPh sb="153" eb="154">
      <t>カンガ</t>
    </rPh>
    <phoneticPr fontId="39"/>
  </si>
  <si>
    <t>　客観指標評価はａ評価となったが、市民生活実感評価がｃ評価となったため、総合評価結果はＢ評価となった。
　訓練の実施率など新型コロナウイルス感染症の影響を一部受ける結果となったが、引き続き、消防自動車の整備や救急安心センター事業の効率的な運用などにより消防・救急体制の強化に全力で取り組んでいくとともに、新型コロナウイルスの感染状況を注視しつつ、消防団・自主防災会等の地域団体とこれまで以上に連携し、防火・防災対策を推進していく。また、SNS等の新たな広報媒体を積極的に活用し、市民に安心・安全を実感していただけるよう、消防・救急施策の広報に努めていく。これらにより、基本方針にある安心して市民が暮らし、観光客が訪れることのできる「安心都市・京都」を目指す。</t>
    <rPh sb="1" eb="5">
      <t>キャッカンシヒョウ</t>
    </rPh>
    <rPh sb="5" eb="7">
      <t>ヒョウカ</t>
    </rPh>
    <rPh sb="9" eb="11">
      <t>ヒョウカ</t>
    </rPh>
    <rPh sb="17" eb="19">
      <t>シミン</t>
    </rPh>
    <rPh sb="19" eb="21">
      <t>セイカツ</t>
    </rPh>
    <rPh sb="21" eb="23">
      <t>ジッカン</t>
    </rPh>
    <rPh sb="23" eb="25">
      <t>ヒョウカ</t>
    </rPh>
    <rPh sb="27" eb="29">
      <t>ヒョウカ</t>
    </rPh>
    <rPh sb="36" eb="38">
      <t>ソウゴウ</t>
    </rPh>
    <rPh sb="38" eb="40">
      <t>ヒョウカ</t>
    </rPh>
    <rPh sb="40" eb="42">
      <t>ケッカ</t>
    </rPh>
    <rPh sb="44" eb="46">
      <t>ヒョウカ</t>
    </rPh>
    <rPh sb="53" eb="55">
      <t>クンレン</t>
    </rPh>
    <rPh sb="56" eb="58">
      <t>ジッシ</t>
    </rPh>
    <rPh sb="58" eb="59">
      <t>リツ</t>
    </rPh>
    <rPh sb="74" eb="76">
      <t>エイキョウ</t>
    </rPh>
    <rPh sb="77" eb="79">
      <t>イチブ</t>
    </rPh>
    <rPh sb="79" eb="80">
      <t>ウ</t>
    </rPh>
    <rPh sb="82" eb="84">
      <t>ケッカ</t>
    </rPh>
    <rPh sb="90" eb="91">
      <t>ヒ</t>
    </rPh>
    <rPh sb="92" eb="93">
      <t>ツヅ</t>
    </rPh>
    <rPh sb="95" eb="97">
      <t>ショウボウ</t>
    </rPh>
    <rPh sb="97" eb="100">
      <t>ジドウシャ</t>
    </rPh>
    <rPh sb="101" eb="103">
      <t>セイビ</t>
    </rPh>
    <rPh sb="104" eb="106">
      <t>キュウキュウ</t>
    </rPh>
    <rPh sb="106" eb="108">
      <t>アンシン</t>
    </rPh>
    <rPh sb="112" eb="114">
      <t>ジギョウ</t>
    </rPh>
    <rPh sb="115" eb="118">
      <t>コウリツテキ</t>
    </rPh>
    <rPh sb="119" eb="121">
      <t>ウンヨウ</t>
    </rPh>
    <rPh sb="126" eb="128">
      <t>ショウボウ</t>
    </rPh>
    <rPh sb="129" eb="131">
      <t>キュウキュウ</t>
    </rPh>
    <rPh sb="131" eb="133">
      <t>タイセイ</t>
    </rPh>
    <rPh sb="134" eb="136">
      <t>キョウカ</t>
    </rPh>
    <rPh sb="137" eb="139">
      <t>ゼンリョク</t>
    </rPh>
    <rPh sb="140" eb="141">
      <t>ト</t>
    </rPh>
    <rPh sb="142" eb="143">
      <t>ク</t>
    </rPh>
    <rPh sb="152" eb="154">
      <t>シンガタ</t>
    </rPh>
    <rPh sb="162" eb="164">
      <t>カンセン</t>
    </rPh>
    <rPh sb="164" eb="166">
      <t>ジョウキョウ</t>
    </rPh>
    <rPh sb="167" eb="169">
      <t>チュウシ</t>
    </rPh>
    <rPh sb="173" eb="176">
      <t>ショウボウダン</t>
    </rPh>
    <rPh sb="177" eb="179">
      <t>ジシュ</t>
    </rPh>
    <rPh sb="179" eb="181">
      <t>ボウサイ</t>
    </rPh>
    <rPh sb="181" eb="182">
      <t>カイ</t>
    </rPh>
    <rPh sb="182" eb="183">
      <t>トウ</t>
    </rPh>
    <rPh sb="184" eb="188">
      <t>チイキダンタイ</t>
    </rPh>
    <rPh sb="193" eb="195">
      <t>イジョウ</t>
    </rPh>
    <rPh sb="196" eb="198">
      <t>レンケイ</t>
    </rPh>
    <rPh sb="200" eb="202">
      <t>ボウカ</t>
    </rPh>
    <rPh sb="203" eb="205">
      <t>ボウサイ</t>
    </rPh>
    <rPh sb="205" eb="207">
      <t>タイサク</t>
    </rPh>
    <rPh sb="208" eb="210">
      <t>スイシン</t>
    </rPh>
    <rPh sb="221" eb="222">
      <t>トウ</t>
    </rPh>
    <rPh sb="223" eb="224">
      <t>アラ</t>
    </rPh>
    <rPh sb="226" eb="228">
      <t>コウホウ</t>
    </rPh>
    <rPh sb="228" eb="230">
      <t>バイタイ</t>
    </rPh>
    <rPh sb="231" eb="234">
      <t>セッキョクテキ</t>
    </rPh>
    <rPh sb="235" eb="237">
      <t>カツヨウ</t>
    </rPh>
    <rPh sb="260" eb="262">
      <t>ショウボウ</t>
    </rPh>
    <rPh sb="263" eb="265">
      <t>キュウキュウ</t>
    </rPh>
    <rPh sb="265" eb="267">
      <t>シサク</t>
    </rPh>
    <rPh sb="268" eb="270">
      <t>コウホウ</t>
    </rPh>
    <rPh sb="271" eb="272">
      <t>ツト</t>
    </rPh>
    <phoneticPr fontId="39"/>
  </si>
  <si>
    <t>　障害のある人への理解が、社会全体に十分に広がっているとは言えないことから、全ての生活実感においてｃ評価になったと考えられる。</t>
    <rPh sb="1" eb="3">
      <t>ショウガイ</t>
    </rPh>
    <rPh sb="6" eb="7">
      <t>ヒト</t>
    </rPh>
    <rPh sb="9" eb="11">
      <t>リカイ</t>
    </rPh>
    <rPh sb="13" eb="15">
      <t>シャカイ</t>
    </rPh>
    <rPh sb="15" eb="17">
      <t>ゼンタイ</t>
    </rPh>
    <rPh sb="18" eb="20">
      <t>ジュウブン</t>
    </rPh>
    <rPh sb="21" eb="22">
      <t>ヒロ</t>
    </rPh>
    <rPh sb="29" eb="30">
      <t>イ</t>
    </rPh>
    <rPh sb="38" eb="39">
      <t>スベ</t>
    </rPh>
    <rPh sb="41" eb="43">
      <t>セイカツ</t>
    </rPh>
    <rPh sb="43" eb="45">
      <t>ジッカン</t>
    </rPh>
    <rPh sb="50" eb="52">
      <t>ヒョウカ</t>
    </rPh>
    <rPh sb="57" eb="58">
      <t>カンガ</t>
    </rPh>
    <phoneticPr fontId="39"/>
  </si>
  <si>
    <t>市民生活への観光の影響(道路渋滞)</t>
    <phoneticPr fontId="39"/>
  </si>
  <si>
    <t>市民生活への観光の影響(宿泊施設)</t>
    <phoneticPr fontId="39"/>
  </si>
  <si>
    <t>客観指標評価
（ｃ評価以下又は前年度結果から２段階以上下がった場合）</t>
    <rPh sb="0" eb="2">
      <t>キャッカン</t>
    </rPh>
    <rPh sb="2" eb="4">
      <t>シヒョウ</t>
    </rPh>
    <rPh sb="4" eb="6">
      <t>ヒョウカ</t>
    </rPh>
    <rPh sb="9" eb="11">
      <t>ヒョウカ</t>
    </rPh>
    <rPh sb="11" eb="13">
      <t>イカ</t>
    </rPh>
    <rPh sb="13" eb="14">
      <t>マタ</t>
    </rPh>
    <rPh sb="15" eb="18">
      <t>ゼンネンド</t>
    </rPh>
    <rPh sb="18" eb="20">
      <t>ケッカ</t>
    </rPh>
    <rPh sb="23" eb="25">
      <t>ダンカイ</t>
    </rPh>
    <rPh sb="25" eb="27">
      <t>イジョウ</t>
    </rPh>
    <rPh sb="27" eb="28">
      <t>サ</t>
    </rPh>
    <rPh sb="31" eb="33">
      <t>バアイ</t>
    </rPh>
    <phoneticPr fontId="39"/>
  </si>
  <si>
    <t>市民生活実感評価
（ｄ評価以下又は前年度結果から２段階以上下がった場合）</t>
    <rPh sb="0" eb="2">
      <t>シミン</t>
    </rPh>
    <rPh sb="2" eb="4">
      <t>セイカツ</t>
    </rPh>
    <rPh sb="4" eb="6">
      <t>ジッカン</t>
    </rPh>
    <rPh sb="6" eb="8">
      <t>ヒョウカ</t>
    </rPh>
    <rPh sb="11" eb="13">
      <t>ヒョウカ</t>
    </rPh>
    <rPh sb="13" eb="15">
      <t>イカ</t>
    </rPh>
    <rPh sb="15" eb="16">
      <t>マタ</t>
    </rPh>
    <rPh sb="17" eb="20">
      <t>ゼンネンド</t>
    </rPh>
    <rPh sb="20" eb="22">
      <t>ケッカ</t>
    </rPh>
    <rPh sb="25" eb="27">
      <t>ダンカイ</t>
    </rPh>
    <rPh sb="27" eb="29">
      <t>イジョウ</t>
    </rPh>
    <rPh sb="29" eb="30">
      <t>サ</t>
    </rPh>
    <rPh sb="33" eb="35">
      <t>バアイ</t>
    </rPh>
    <phoneticPr fontId="39"/>
  </si>
  <si>
    <t>客観指標評価
（ｃ評価以下又は前年度結果から２段階以上下がった場合）</t>
    <rPh sb="0" eb="2">
      <t>キャッカン</t>
    </rPh>
    <rPh sb="2" eb="4">
      <t>シヒョウ</t>
    </rPh>
    <rPh sb="4" eb="6">
      <t>ヒョウカ</t>
    </rPh>
    <rPh sb="9" eb="11">
      <t>ヒョウカ</t>
    </rPh>
    <rPh sb="11" eb="13">
      <t>イカ</t>
    </rPh>
    <rPh sb="13" eb="14">
      <t>マタ</t>
    </rPh>
    <rPh sb="15" eb="18">
      <t>ゼンネンド</t>
    </rPh>
    <rPh sb="18" eb="20">
      <t>ケッカ</t>
    </rPh>
    <rPh sb="23" eb="27">
      <t>ダンカイイジョウ</t>
    </rPh>
    <rPh sb="27" eb="28">
      <t>サ</t>
    </rPh>
    <rPh sb="31" eb="33">
      <t>バアイ</t>
    </rPh>
    <phoneticPr fontId="39"/>
  </si>
  <si>
    <t>市民生活実感評価
（ｄ評価以下又は前年度結果から２段階以上下がった場合）</t>
    <rPh sb="0" eb="2">
      <t>シミン</t>
    </rPh>
    <rPh sb="2" eb="4">
      <t>セイカツ</t>
    </rPh>
    <rPh sb="4" eb="6">
      <t>ジッカン</t>
    </rPh>
    <rPh sb="6" eb="8">
      <t>ヒョウカ</t>
    </rPh>
    <rPh sb="11" eb="13">
      <t>ヒョウカ</t>
    </rPh>
    <rPh sb="13" eb="15">
      <t>イカ</t>
    </rPh>
    <rPh sb="15" eb="16">
      <t>マタ</t>
    </rPh>
    <rPh sb="17" eb="20">
      <t>ゼンネンド</t>
    </rPh>
    <rPh sb="20" eb="22">
      <t>ケッカ</t>
    </rPh>
    <rPh sb="25" eb="29">
      <t>ダンカイイジョウ</t>
    </rPh>
    <rPh sb="29" eb="30">
      <t>サ</t>
    </rPh>
    <rPh sb="33" eb="35">
      <t>バアイ</t>
    </rPh>
    <phoneticPr fontId="39"/>
  </si>
  <si>
    <t>避難所運営マニュアルに基づく避難所運営訓練実施済避難所の割合</t>
    <phoneticPr fontId="39"/>
  </si>
  <si>
    <t>-</t>
    <phoneticPr fontId="39"/>
  </si>
  <si>
    <t>出典：京都市災害対策本部発表値</t>
    <phoneticPr fontId="39"/>
  </si>
  <si>
    <t>　新たな受入枠の確保や関係機関の協力による保育所等及び学童クラブ事業の待機児童数ゼロの達成、妊娠・出産に係る産科医療機関等との密な連携の推進、各局区等が設置する附属機関等への青少年登用の促進により、これらの指標で高評価を得られたこと等から、ａ評価になった。</t>
    <phoneticPr fontId="39"/>
  </si>
  <si>
    <t>　長引く新型コロナウイルス感染症の影響で、地域との交流事業や子育て支援事業等が制限されたこと等により、子ども・若者や子育て家庭が交流する機会が減少するなど、子ども・若者や子育て家庭がつながりや子育て支援の取組を実感する機会が減っていることから、ｃ評価になったと考えられる。</t>
    <phoneticPr fontId="39"/>
  </si>
  <si>
    <t>　客観指標評価はａ評価となったが、市民生活実感評価がｃ評価となったため、総合評価結果はＢ評価となった。子ども・若者や子育て家庭を取り巻く様々な社会課題に対応するため、真に支援が必要な家庭へ必要な支援を行き届かせていくとともに、子育て世代全体への支援の拡充に取り組んでいく。
　さらに、こうした子育て支援の取組を分かりやすく市民に届くよう、積極的かつ効果的な情報発信に取り組み、子育て家庭をはじめ、結婚・出産・子育ての希望を持つすべての人が魅力を感じ、「京都で子育てがしたい」と思えるまちの実現を目指していく。</t>
    <phoneticPr fontId="39"/>
  </si>
  <si>
    <t>高い救命効果を誇る安心なまちへの進捗状況を示す指標</t>
    <phoneticPr fontId="39"/>
  </si>
  <si>
    <t>火災による死者(放火自殺者等を除く)の割合(過去の平均値との比較)</t>
    <phoneticPr fontId="39"/>
  </si>
  <si>
    <t>7分45秒</t>
    <phoneticPr fontId="39"/>
  </si>
  <si>
    <t>　政策の指標である「火災による死者(放火自殺者等を除く)の割合(過去の平均値との比較)」は引き続き目標値を達成したが、救急出動件数の増加等により、「救急車の現場到着時間」が延びたことや、新型コロナウイルス感染症の影響により、施策の指標である「消防団員の充足率」が目標値を下回ったことなどから、ｂ評価となった。</t>
    <rPh sb="1" eb="3">
      <t>セイサク</t>
    </rPh>
    <rPh sb="4" eb="6">
      <t>シヒョウ</t>
    </rPh>
    <rPh sb="49" eb="52">
      <t>モクヒョウチ</t>
    </rPh>
    <rPh sb="53" eb="55">
      <t>タッセイ</t>
    </rPh>
    <rPh sb="71" eb="73">
      <t>セイサク</t>
    </rPh>
    <rPh sb="76" eb="78">
      <t>ゲンバ</t>
    </rPh>
    <rPh sb="78" eb="80">
      <t>トウチャク</t>
    </rPh>
    <rPh sb="80" eb="82">
      <t>ジカン</t>
    </rPh>
    <rPh sb="84" eb="85">
      <t>ノ</t>
    </rPh>
    <rPh sb="86" eb="87">
      <t>ノ</t>
    </rPh>
    <rPh sb="91" eb="93">
      <t>シンガタ</t>
    </rPh>
    <rPh sb="112" eb="114">
      <t>シサク</t>
    </rPh>
    <rPh sb="115" eb="117">
      <t>シヒョウ</t>
    </rPh>
    <rPh sb="121" eb="124">
      <t>ショウボウダン</t>
    </rPh>
    <rPh sb="124" eb="125">
      <t>イン</t>
    </rPh>
    <rPh sb="126" eb="129">
      <t>ジュウソクリツ</t>
    </rPh>
    <rPh sb="131" eb="133">
      <t>モクヒョウ</t>
    </rPh>
    <rPh sb="133" eb="134">
      <t>アタイ</t>
    </rPh>
    <rPh sb="135" eb="137">
      <t>シタマワ</t>
    </rPh>
    <phoneticPr fontId="39"/>
  </si>
  <si>
    <t>　新型コロナウイルス感染症の影響による地域活動等の自粛や規模縮小があり、地域における防火・防災の取組機会が減少したことなどから、地域ぐるみでの防火・防災対策に関する評価が総じてｃ評価になったと考えられる。</t>
    <rPh sb="1" eb="3">
      <t>シンガタ</t>
    </rPh>
    <rPh sb="10" eb="13">
      <t>カンセンショウ</t>
    </rPh>
    <rPh sb="14" eb="16">
      <t>エイキョウ</t>
    </rPh>
    <rPh sb="19" eb="21">
      <t>チイキ</t>
    </rPh>
    <rPh sb="21" eb="23">
      <t>カツドウ</t>
    </rPh>
    <rPh sb="23" eb="24">
      <t>トウ</t>
    </rPh>
    <rPh sb="25" eb="27">
      <t>ジシュク</t>
    </rPh>
    <rPh sb="28" eb="30">
      <t>キボ</t>
    </rPh>
    <rPh sb="30" eb="32">
      <t>シュクショウ</t>
    </rPh>
    <rPh sb="36" eb="38">
      <t>チイキ</t>
    </rPh>
    <rPh sb="42" eb="44">
      <t>ボウカ</t>
    </rPh>
    <rPh sb="45" eb="47">
      <t>ボウサイ</t>
    </rPh>
    <rPh sb="48" eb="50">
      <t>トリクミ</t>
    </rPh>
    <rPh sb="50" eb="52">
      <t>キカイ</t>
    </rPh>
    <rPh sb="53" eb="55">
      <t>ゲンショウ</t>
    </rPh>
    <rPh sb="79" eb="80">
      <t>カン</t>
    </rPh>
    <rPh sb="96" eb="97">
      <t>カンガ</t>
    </rPh>
    <phoneticPr fontId="39"/>
  </si>
  <si>
    <t>R8</t>
    <phoneticPr fontId="39"/>
  </si>
  <si>
    <t>インターネットを活用したサービスの利用件数</t>
    <phoneticPr fontId="39"/>
  </si>
  <si>
    <t>　水道管路の改築更新・耐震化や河川改修等の浸水対策や親しみやすい水辺空間の整備等の取組について、概ね計画どおりに進捗したことから、ａ評価となった。</t>
    <rPh sb="1" eb="5">
      <t>スイドウカンロ</t>
    </rPh>
    <rPh sb="6" eb="10">
      <t>カイチクコウシン</t>
    </rPh>
    <rPh sb="11" eb="14">
      <t>タイシンカ</t>
    </rPh>
    <rPh sb="15" eb="19">
      <t>カセンカイシュウ</t>
    </rPh>
    <rPh sb="19" eb="20">
      <t>トウ</t>
    </rPh>
    <rPh sb="21" eb="25">
      <t>シンスイタイサク</t>
    </rPh>
    <rPh sb="48" eb="49">
      <t>オオム</t>
    </rPh>
    <rPh sb="56" eb="58">
      <t>シンチョク</t>
    </rPh>
    <rPh sb="66" eb="68">
      <t>ヒョウカ</t>
    </rPh>
    <phoneticPr fontId="39"/>
  </si>
  <si>
    <t>世界を惹きつける京都の魅力の発信</t>
    <phoneticPr fontId="39"/>
  </si>
  <si>
    <t>国際会議の海外参加者数</t>
    <phoneticPr fontId="39"/>
  </si>
  <si>
    <t xml:space="preserve">・コロナ禍の令和２年度の状況を踏まえて目標値を設定する必要があることから、令和３年度（令和２年度実績）は評価しない。
・実績値は、各年12月末時点の数値
</t>
    <phoneticPr fontId="39"/>
  </si>
  <si>
    <t>市民主体の事業への後援名義許可数</t>
    <phoneticPr fontId="39"/>
  </si>
  <si>
    <t>外国籍の住民基本台帳登録者における永住者数</t>
    <phoneticPr fontId="39"/>
  </si>
  <si>
    <t>外国籍児童生徒数(公立小学校～高校)</t>
    <phoneticPr fontId="39"/>
  </si>
  <si>
    <t>　政策の指標である「市内の学生数が全国の学生数に占める割合」について、少子化が進む中であっても現状を維持でき、高評価となったこと、施策の「大学との連携による京都の経済・文化・地域の活性化」などで高評価が得られたことから、a評価となった。</t>
    <phoneticPr fontId="39"/>
  </si>
  <si>
    <t>　客観指標評価はa評価となったが、市民生活実感評価がc評価となったため、総合評価結果はB評価となった。引き続き、「大学のまち」「学生のまち」の取組を進めるため、地域と連携したまちづくり活動等を行う学生数の増加、京都で学ぶ魅力発信を通じた国内外からの多様な学生の受け入れを図る。また、京都で学んだ学生が将来も京都に住み、活躍する好循環づくりに取り組む。これらの取組を実施することにより、基本方針に掲げる大学の知・学生の力を最大限に生かした、産業・文化の創造・発展、地域の活性化をより一層進めることにつなげていく。</t>
    <phoneticPr fontId="39"/>
  </si>
  <si>
    <t>地域や人とのつながりのなかで市民が主体的に健康づくりに取り組むまちづくりの推進</t>
    <phoneticPr fontId="39"/>
  </si>
  <si>
    <t>R3年度から、第8期京都市民長寿すこやかプランの策定により、中長期目標値を変更している。
（R2実績値は、目標値変更前の数値であり、参考数値として記載）</t>
    <phoneticPr fontId="39"/>
  </si>
  <si>
    <t>　障害のある人を主な対象とする政策であり、市民全体の生活実感には政策の効果が反映されにくかったため、ｃ評価になったと考えられる。</t>
    <rPh sb="6" eb="7">
      <t>ヒト</t>
    </rPh>
    <rPh sb="51" eb="53">
      <t>ヒョウカ</t>
    </rPh>
    <phoneticPr fontId="39"/>
  </si>
  <si>
    <t>　新型コロナウイルス感染症の影響により、高齢者の地域活動など社会参加の場が大きく制限されたこと等から、ｃ評価となったと考えられる。</t>
    <rPh sb="1" eb="3">
      <t>シンガタ</t>
    </rPh>
    <rPh sb="10" eb="13">
      <t>カンセンショウ</t>
    </rPh>
    <rPh sb="14" eb="16">
      <t>エイキョウ</t>
    </rPh>
    <rPh sb="20" eb="23">
      <t>コウレイシャ</t>
    </rPh>
    <rPh sb="24" eb="26">
      <t>チイキ</t>
    </rPh>
    <rPh sb="26" eb="28">
      <t>カツドウ</t>
    </rPh>
    <rPh sb="30" eb="32">
      <t>シャカイ</t>
    </rPh>
    <rPh sb="32" eb="34">
      <t>サンカ</t>
    </rPh>
    <rPh sb="35" eb="36">
      <t>バ</t>
    </rPh>
    <rPh sb="37" eb="38">
      <t>オオ</t>
    </rPh>
    <rPh sb="40" eb="42">
      <t>セイゲン</t>
    </rPh>
    <rPh sb="47" eb="48">
      <t>ナド</t>
    </rPh>
    <rPh sb="52" eb="54">
      <t>ヒョウカ</t>
    </rPh>
    <rPh sb="59" eb="60">
      <t>カンガ</t>
    </rPh>
    <phoneticPr fontId="26"/>
  </si>
  <si>
    <t>　客観指標評価はａ評価となったが、市民生活実感評価がｃ評価となったため、総合評価はＢ評価となった。
　今後は、新興・再興感染症に対する平時からの備えを構築するとともに、引き続き、食中毒等の健康危機事案に対しては迅速かつ的確に対応していく。さらに、違法民泊の根絶、動物愛護事業の推進に取り組むことで、市民が安心してくらせる社会、人と動物が共生できるうるおいのある豊かな社会の実現を目指していく。</t>
    <rPh sb="55" eb="57">
      <t>シンコウ</t>
    </rPh>
    <rPh sb="58" eb="60">
      <t>サイコウ</t>
    </rPh>
    <rPh sb="60" eb="63">
      <t>カンセンショウ</t>
    </rPh>
    <rPh sb="64" eb="65">
      <t>タイ</t>
    </rPh>
    <rPh sb="67" eb="69">
      <t>ヘイジ</t>
    </rPh>
    <rPh sb="72" eb="73">
      <t>ソナ</t>
    </rPh>
    <rPh sb="75" eb="77">
      <t>コウチク</t>
    </rPh>
    <rPh sb="84" eb="85">
      <t>ヒ</t>
    </rPh>
    <rPh sb="86" eb="87">
      <t>ツヅ</t>
    </rPh>
    <rPh sb="189" eb="191">
      <t>メザ</t>
    </rPh>
    <phoneticPr fontId="39"/>
  </si>
  <si>
    <t>100％以上をaとし、以下20％刻みで基準を設定した。</t>
    <phoneticPr fontId="39"/>
  </si>
  <si>
    <t>過去5年間の平均値</t>
    <phoneticPr fontId="39"/>
  </si>
  <si>
    <t>安心・安全で新しいニーズにこたえる特色ある学習環境づくり</t>
    <phoneticPr fontId="39"/>
  </si>
  <si>
    <t>コロナ禍の令和２年度の状況を踏まえて目標値を設定する必要があることから、令和３年度（令和２年度実績）は評価しない。</t>
    <phoneticPr fontId="39"/>
  </si>
  <si>
    <t xml:space="preserve">(参考)過去3年の満足度
H29：97.45％
H30：97％
R元：97.6％
</t>
  </si>
  <si>
    <t>　新型コロナウイルス感染症の影響が続く中、保護者や地域の人々が学校の様々な活動に参画する機会が減少したことなどから、ｃ評価となったと考えられる。</t>
    <rPh sb="1" eb="3">
      <t>シンガタ</t>
    </rPh>
    <rPh sb="10" eb="13">
      <t>カンセンショウ</t>
    </rPh>
    <rPh sb="17" eb="18">
      <t>ツヅ</t>
    </rPh>
    <rPh sb="19" eb="20">
      <t>ナカ</t>
    </rPh>
    <rPh sb="21" eb="24">
      <t>ホゴシャ</t>
    </rPh>
    <rPh sb="25" eb="27">
      <t>チイキ</t>
    </rPh>
    <rPh sb="28" eb="30">
      <t>ヒトビト</t>
    </rPh>
    <rPh sb="31" eb="33">
      <t>ガッコウ</t>
    </rPh>
    <rPh sb="34" eb="36">
      <t>サマザマ</t>
    </rPh>
    <rPh sb="37" eb="39">
      <t>カツドウ</t>
    </rPh>
    <rPh sb="40" eb="42">
      <t>サンカク</t>
    </rPh>
    <rPh sb="44" eb="46">
      <t>キカイ</t>
    </rPh>
    <rPh sb="47" eb="49">
      <t>ゲンショウ</t>
    </rPh>
    <rPh sb="59" eb="61">
      <t>ヒョウカ</t>
    </rPh>
    <rPh sb="66" eb="67">
      <t>カンガ</t>
    </rPh>
    <phoneticPr fontId="39"/>
  </si>
  <si>
    <t>準用河川及び普通河川の維持管理に関する対策工事実施状況</t>
    <rPh sb="0" eb="2">
      <t>ジュンヨウ</t>
    </rPh>
    <rPh sb="2" eb="4">
      <t>カセン</t>
    </rPh>
    <rPh sb="4" eb="5">
      <t>オヨ</t>
    </rPh>
    <rPh sb="6" eb="8">
      <t>フツウ</t>
    </rPh>
    <rPh sb="8" eb="10">
      <t>カセン</t>
    </rPh>
    <rPh sb="11" eb="13">
      <t>イジ</t>
    </rPh>
    <rPh sb="13" eb="15">
      <t>カンリ</t>
    </rPh>
    <rPh sb="16" eb="17">
      <t>カン</t>
    </rPh>
    <rPh sb="19" eb="21">
      <t>タイサク</t>
    </rPh>
    <rPh sb="21" eb="23">
      <t>コウジ</t>
    </rPh>
    <rPh sb="23" eb="25">
      <t>ジッシ</t>
    </rPh>
    <rPh sb="25" eb="27">
      <t>ジョウキョウ</t>
    </rPh>
    <phoneticPr fontId="39"/>
  </si>
  <si>
    <t>河川点検結果に基づく5か年の工事計画（R4～R8）における目標着手区間数に対する実績</t>
    <rPh sb="0" eb="2">
      <t>カセン</t>
    </rPh>
    <rPh sb="2" eb="4">
      <t>テンケン</t>
    </rPh>
    <rPh sb="4" eb="6">
      <t>ケッカ</t>
    </rPh>
    <rPh sb="7" eb="8">
      <t>モト</t>
    </rPh>
    <rPh sb="12" eb="13">
      <t>ネン</t>
    </rPh>
    <rPh sb="14" eb="16">
      <t>コウジ</t>
    </rPh>
    <rPh sb="16" eb="18">
      <t>ケイカク</t>
    </rPh>
    <rPh sb="29" eb="31">
      <t>モクヒョウ</t>
    </rPh>
    <rPh sb="31" eb="33">
      <t>チャクシュ</t>
    </rPh>
    <rPh sb="33" eb="35">
      <t>クカン</t>
    </rPh>
    <rPh sb="35" eb="36">
      <t>スウ</t>
    </rPh>
    <rPh sb="37" eb="38">
      <t>タイ</t>
    </rPh>
    <rPh sb="40" eb="42">
      <t>ジッセキ</t>
    </rPh>
    <phoneticPr fontId="39"/>
  </si>
  <si>
    <t>2501-1</t>
  </si>
  <si>
    <t>2501-2</t>
  </si>
  <si>
    <t>緊急輸送道路における橋りょう耐震補強率</t>
    <phoneticPr fontId="39"/>
  </si>
  <si>
    <t>2501-3</t>
  </si>
  <si>
    <t>2501-4</t>
  </si>
  <si>
    <t>2501-5</t>
  </si>
  <si>
    <t>2501-6</t>
  </si>
  <si>
    <t>2501-7</t>
  </si>
  <si>
    <t>2501-8</t>
  </si>
  <si>
    <t>2501-9</t>
  </si>
  <si>
    <t>2502-1</t>
  </si>
  <si>
    <t>2502-2</t>
  </si>
  <si>
    <t>2502-3</t>
  </si>
  <si>
    <t>2502-4</t>
  </si>
  <si>
    <t>2502-5</t>
  </si>
  <si>
    <t>2502-6</t>
  </si>
  <si>
    <t>2502-7</t>
  </si>
  <si>
    <t>2502-8</t>
  </si>
  <si>
    <t>2502-9</t>
  </si>
  <si>
    <t>2503-1</t>
  </si>
  <si>
    <t>仮換地指定率</t>
    <phoneticPr fontId="39"/>
  </si>
  <si>
    <t>2503-2</t>
  </si>
  <si>
    <t>2503-3</t>
  </si>
  <si>
    <t>2503-4</t>
  </si>
  <si>
    <t>2503-5</t>
  </si>
  <si>
    <t>2503-6</t>
  </si>
  <si>
    <t>2503-7</t>
  </si>
  <si>
    <t>2503-8</t>
  </si>
  <si>
    <t>2503-9</t>
  </si>
  <si>
    <t>2504-1</t>
  </si>
  <si>
    <t>算出方法：修繕延長/(舗装長寿命化修繕計画における、既に管理基準を満たしていない区間及び計画期間内に管理基準値を超過されると判定される区間のうち100㎞)×100
出典：事業担当課調べ</t>
    <phoneticPr fontId="39"/>
  </si>
  <si>
    <t>中長期目標までの残年数内に目標を達成するために当該年度に達成すべき数値</t>
    <phoneticPr fontId="39"/>
  </si>
  <si>
    <t>2504-3</t>
  </si>
  <si>
    <t>2504-4</t>
  </si>
  <si>
    <t>2504-5</t>
  </si>
  <si>
    <t>2504-6</t>
  </si>
  <si>
    <t>2504-7</t>
  </si>
  <si>
    <t>2504-8</t>
  </si>
  <si>
    <t>安心・安全な市民生活と社会経済活動の基礎となる道路ネットワーク機能確保と維持がされていることを示す指標</t>
    <rPh sb="0" eb="2">
      <t>アンシン</t>
    </rPh>
    <rPh sb="3" eb="5">
      <t>アンゼン</t>
    </rPh>
    <phoneticPr fontId="39"/>
  </si>
  <si>
    <t>財政状況の寄与度が比較的高いことから、最新数値を目標値と比較して、達成度が80％以上の場合をaとし、以下20％刻みで基準を設定した。　</t>
  </si>
  <si>
    <t>コロナ禍により多大な影響を受けている市内景況を、令和6年度までにコロナ禍以前の水準に戻すことを目標とする（直近5年（平成27年度～令和元年度）の第3四半期調査平均:23.7）。
令和2年度目標は、過去大きく企業経営実績が下落した、リーマンショック時の数値（平成21年度第3四半期：11.9）で設定し、そこから徐々に目標値を上げていくよう設定した。</t>
    <rPh sb="3" eb="4">
      <t>カ</t>
    </rPh>
    <rPh sb="7" eb="9">
      <t>タダイ</t>
    </rPh>
    <rPh sb="10" eb="12">
      <t>エイキョウ</t>
    </rPh>
    <rPh sb="13" eb="14">
      <t>ウ</t>
    </rPh>
    <rPh sb="18" eb="20">
      <t>シナイ</t>
    </rPh>
    <rPh sb="20" eb="22">
      <t>ケイキョウ</t>
    </rPh>
    <rPh sb="24" eb="26">
      <t>レイワ</t>
    </rPh>
    <rPh sb="27" eb="29">
      <t>ネンド</t>
    </rPh>
    <rPh sb="35" eb="36">
      <t>カ</t>
    </rPh>
    <rPh sb="36" eb="38">
      <t>イゼン</t>
    </rPh>
    <rPh sb="39" eb="41">
      <t>スイジュン</t>
    </rPh>
    <rPh sb="42" eb="43">
      <t>モド</t>
    </rPh>
    <rPh sb="47" eb="49">
      <t>モクヒョウ</t>
    </rPh>
    <rPh sb="53" eb="55">
      <t>チョッキン</t>
    </rPh>
    <rPh sb="56" eb="57">
      <t>ネン</t>
    </rPh>
    <rPh sb="58" eb="60">
      <t>ヘイセイ</t>
    </rPh>
    <rPh sb="62" eb="64">
      <t>ネンド</t>
    </rPh>
    <rPh sb="65" eb="67">
      <t>レイワ</t>
    </rPh>
    <rPh sb="67" eb="69">
      <t>ガンネン</t>
    </rPh>
    <rPh sb="69" eb="70">
      <t>ド</t>
    </rPh>
    <rPh sb="72" eb="73">
      <t>ダイ</t>
    </rPh>
    <rPh sb="74" eb="77">
      <t>シハンキ</t>
    </rPh>
    <rPh sb="77" eb="79">
      <t>チョウサ</t>
    </rPh>
    <rPh sb="79" eb="81">
      <t>ヘイキン</t>
    </rPh>
    <rPh sb="89" eb="91">
      <t>レイワ</t>
    </rPh>
    <rPh sb="92" eb="94">
      <t>ネンド</t>
    </rPh>
    <rPh sb="94" eb="96">
      <t>モクヒョウ</t>
    </rPh>
    <rPh sb="98" eb="100">
      <t>カコ</t>
    </rPh>
    <rPh sb="100" eb="101">
      <t>オオ</t>
    </rPh>
    <rPh sb="103" eb="105">
      <t>キギョウ</t>
    </rPh>
    <rPh sb="105" eb="107">
      <t>ケイエイ</t>
    </rPh>
    <rPh sb="107" eb="109">
      <t>ジッセキ</t>
    </rPh>
    <rPh sb="110" eb="112">
      <t>ゲラク</t>
    </rPh>
    <rPh sb="123" eb="124">
      <t>ジ</t>
    </rPh>
    <rPh sb="125" eb="127">
      <t>スウチ</t>
    </rPh>
    <rPh sb="128" eb="130">
      <t>ヘイセイ</t>
    </rPh>
    <rPh sb="132" eb="134">
      <t>ネンド</t>
    </rPh>
    <rPh sb="134" eb="135">
      <t>ダイ</t>
    </rPh>
    <rPh sb="136" eb="139">
      <t>シハンキ</t>
    </rPh>
    <rPh sb="146" eb="148">
      <t>セッテイ</t>
    </rPh>
    <rPh sb="154" eb="156">
      <t>ジョジョ</t>
    </rPh>
    <rPh sb="157" eb="160">
      <t>モクヒョウチ</t>
    </rPh>
    <rPh sb="161" eb="162">
      <t>ア</t>
    </rPh>
    <rPh sb="168" eb="170">
      <t>セッテイ</t>
    </rPh>
    <phoneticPr fontId="39"/>
  </si>
  <si>
    <t>　新型コロナウイルス感染症の影響により「京都は活気ある商店が地域のにぎわいを生み出し、快適に買い物ができるまちである」等がｃ評価になったと考えられるが、「地域とともに発展し、大切にされている企業やお店が沢山ある」等はｂ評価となっており、コロナ禍で苦しい地域企業が多い中、支援を続けてきたことの成果が、市民の実感にも表れていると考えられる。</t>
    <rPh sb="121" eb="122">
      <t>カ</t>
    </rPh>
    <rPh sb="123" eb="124">
      <t>クル</t>
    </rPh>
    <rPh sb="131" eb="132">
      <t>オオ</t>
    </rPh>
    <rPh sb="133" eb="134">
      <t>ナカ</t>
    </rPh>
    <rPh sb="138" eb="139">
      <t>ツヅ</t>
    </rPh>
    <phoneticPr fontId="39"/>
  </si>
  <si>
    <t>　客観指標評価がａ評価となったが、市民生活実感評価がｃ評価となったことから、総合評価結果はＢ評価となった。
　今後、「農林行政基本方針」及び「四方よし！京都市木の文化・森林活性化SDGs」等に基づき、農林業の生産性・収益性の向上やレジリエンスの向上等に取り組むことで、農林業の成長産業化や農地・森林・河川の多面的機能の発揮に繋がる施策を着実に推進していく。また、農林業施策の効果を市民に実感いただけるよう、市内農林産物の魅力発信、農業体験や森林に触れ合う機会の充実等に取り組む。これらにより、ひとと農地・森林をいかした持続可能な「新しい農林業」の実現を目指していく。</t>
    <rPh sb="3" eb="5">
      <t>シヒョウ</t>
    </rPh>
    <rPh sb="5" eb="7">
      <t>ヒョウカ</t>
    </rPh>
    <rPh sb="181" eb="184">
      <t>ノウリンギョウ</t>
    </rPh>
    <rPh sb="184" eb="186">
      <t>シサク</t>
    </rPh>
    <rPh sb="187" eb="189">
      <t>コウカ</t>
    </rPh>
    <rPh sb="190" eb="192">
      <t>シミン</t>
    </rPh>
    <rPh sb="193" eb="195">
      <t>ジッカン</t>
    </rPh>
    <rPh sb="234" eb="235">
      <t>ト</t>
    </rPh>
    <rPh sb="236" eb="237">
      <t>ク</t>
    </rPh>
    <rPh sb="249" eb="252">
      <t>ノウリンギョウ</t>
    </rPh>
    <rPh sb="254" eb="256">
      <t>ジツゲン</t>
    </rPh>
    <rPh sb="257" eb="259">
      <t>メザ</t>
    </rPh>
    <phoneticPr fontId="39"/>
  </si>
  <si>
    <t>査察等の個別指導を行った既存建築物の件数の増加状況を示す指標</t>
    <phoneticPr fontId="39"/>
  </si>
  <si>
    <t>市内で媒介契約として不動産仲介業者に依頼があり、売買が行われた既存住宅(戸建て及びマンション)の取引件数が、当該年度に新築された分譲住宅の着工件数を含めた件数に占める割合</t>
    <phoneticPr fontId="39"/>
  </si>
  <si>
    <t>団地再生に向けた取組を進めている市営住宅の団地数</t>
    <rPh sb="0" eb="2">
      <t>ダンチ</t>
    </rPh>
    <rPh sb="2" eb="4">
      <t>サイセイ</t>
    </rPh>
    <rPh sb="5" eb="6">
      <t>ム</t>
    </rPh>
    <rPh sb="8" eb="10">
      <t>トリクミ</t>
    </rPh>
    <rPh sb="11" eb="12">
      <t>スス</t>
    </rPh>
    <rPh sb="21" eb="23">
      <t>ダンチ</t>
    </rPh>
    <rPh sb="23" eb="24">
      <t>スウ</t>
    </rPh>
    <phoneticPr fontId="25"/>
  </si>
  <si>
    <t>団地</t>
    <rPh sb="0" eb="2">
      <t>ダンチ</t>
    </rPh>
    <phoneticPr fontId="25"/>
  </si>
  <si>
    <t>住宅室
すまいまちづくり課</t>
    <rPh sb="0" eb="2">
      <t>ジュウタク</t>
    </rPh>
    <rPh sb="2" eb="3">
      <t>シツ</t>
    </rPh>
    <rPh sb="12" eb="13">
      <t>カ</t>
    </rPh>
    <phoneticPr fontId="25"/>
  </si>
  <si>
    <t>団地再生計画を策定済又は検討中の団地数</t>
    <rPh sb="0" eb="2">
      <t>ダンチ</t>
    </rPh>
    <rPh sb="2" eb="4">
      <t>サイセイ</t>
    </rPh>
    <rPh sb="4" eb="6">
      <t>ケイカク</t>
    </rPh>
    <rPh sb="7" eb="9">
      <t>サクテイ</t>
    </rPh>
    <rPh sb="9" eb="10">
      <t>ズ</t>
    </rPh>
    <rPh sb="10" eb="11">
      <t>マタ</t>
    </rPh>
    <rPh sb="12" eb="15">
      <t>ケントウチュウ</t>
    </rPh>
    <rPh sb="16" eb="18">
      <t>ダンチ</t>
    </rPh>
    <rPh sb="18" eb="19">
      <t>スウ</t>
    </rPh>
    <phoneticPr fontId="25"/>
  </si>
  <si>
    <t>団地再生計画を策定済又は検討中の団地数により、進捗状況を示す指標</t>
    <rPh sb="4" eb="6">
      <t>ケイカク</t>
    </rPh>
    <rPh sb="7" eb="9">
      <t>サクテイ</t>
    </rPh>
    <rPh sb="9" eb="10">
      <t>ズ</t>
    </rPh>
    <rPh sb="10" eb="11">
      <t>マタ</t>
    </rPh>
    <rPh sb="12" eb="14">
      <t>ケントウ</t>
    </rPh>
    <rPh sb="14" eb="15">
      <t>チュウ</t>
    </rPh>
    <rPh sb="16" eb="18">
      <t>ダンチ</t>
    </rPh>
    <rPh sb="18" eb="19">
      <t>スウ</t>
    </rPh>
    <phoneticPr fontId="25"/>
  </si>
  <si>
    <t>B</t>
    <phoneticPr fontId="39"/>
  </si>
  <si>
    <t>　豊かな自然的景観、歴史的景観や、京都独自の風情ある町並み景観が守られていることについての生活実感がｂ評価と概ね高い評価となっており、施策の効果が市民の実感にも表れていると考えられる。</t>
    <rPh sb="1" eb="2">
      <t>ユタ</t>
    </rPh>
    <rPh sb="6" eb="7">
      <t>テキ</t>
    </rPh>
    <rPh sb="19" eb="21">
      <t>ドクジ</t>
    </rPh>
    <phoneticPr fontId="39"/>
  </si>
  <si>
    <t>　新型コロナウイルス感染症の影響により、建築物の安心安全を後押しする取組の普及啓発が、防災訓練など地域の防災活動の場面で十分に行えなかったことなどから、ｃ評価になったと考えられる。</t>
    <rPh sb="14" eb="16">
      <t>エイキョウ</t>
    </rPh>
    <rPh sb="29" eb="31">
      <t>アトオ</t>
    </rPh>
    <rPh sb="34" eb="36">
      <t>トリクミ</t>
    </rPh>
    <rPh sb="43" eb="45">
      <t>ボウサイ</t>
    </rPh>
    <rPh sb="45" eb="47">
      <t>クンレン</t>
    </rPh>
    <rPh sb="49" eb="51">
      <t>チイキ</t>
    </rPh>
    <rPh sb="52" eb="54">
      <t>ボウサイ</t>
    </rPh>
    <rPh sb="54" eb="56">
      <t>カツドウ</t>
    </rPh>
    <rPh sb="57" eb="59">
      <t>バメン</t>
    </rPh>
    <phoneticPr fontId="39"/>
  </si>
  <si>
    <t>企業立地件数(企業立地促進制度等に係る補助対象事業指定件数)</t>
    <rPh sb="15" eb="16">
      <t>トウ</t>
    </rPh>
    <phoneticPr fontId="39"/>
  </si>
  <si>
    <t>　R元年度末実績値（179件）をベースに、各年度10件（制度創設からの指定件数の年平均）を目標値とした場合における制度創設からの累積値</t>
    <rPh sb="57" eb="59">
      <t>セイド</t>
    </rPh>
    <rPh sb="59" eb="61">
      <t>ソウセツ</t>
    </rPh>
    <phoneticPr fontId="39"/>
  </si>
  <si>
    <t>京都市中央卸売市場第一市場マスタープラン
※R2～4単年度目標については、コロナ禍の影響に伴う事業縮小を踏まえて設定</t>
    <rPh sb="0" eb="3">
      <t>キョウトシ</t>
    </rPh>
    <rPh sb="3" eb="9">
      <t>チュウオウオロシウリシジョウ</t>
    </rPh>
    <rPh sb="9" eb="11">
      <t>ダイイチ</t>
    </rPh>
    <rPh sb="11" eb="13">
      <t>シジョウ</t>
    </rPh>
    <rPh sb="26" eb="29">
      <t>タンネンド</t>
    </rPh>
    <rPh sb="29" eb="31">
      <t>モクヒョウ</t>
    </rPh>
    <rPh sb="40" eb="41">
      <t>カ</t>
    </rPh>
    <rPh sb="42" eb="44">
      <t>エイキョウ</t>
    </rPh>
    <rPh sb="45" eb="46">
      <t>トモナ</t>
    </rPh>
    <rPh sb="47" eb="49">
      <t>ジギョウ</t>
    </rPh>
    <rPh sb="49" eb="51">
      <t>シュクショウ</t>
    </rPh>
    <rPh sb="52" eb="53">
      <t>フ</t>
    </rPh>
    <rPh sb="56" eb="58">
      <t>セッテイ</t>
    </rPh>
    <phoneticPr fontId="39"/>
  </si>
  <si>
    <t>京都市企業立地促進制度等に係る補助対象事業の指定件数</t>
    <rPh sb="11" eb="12">
      <t>トウ</t>
    </rPh>
    <phoneticPr fontId="39"/>
  </si>
  <si>
    <t>目標値については、令和３年度末に開催の「観光振興計画２０２５」マネジメント会議での議論を踏まえ、令和４年４月に新たに設定。
平成２７年以降の最低値を目標値とした。
(※令和４年から「混雑する」→「混雑して迷惑した」に質問を変更）</t>
    <rPh sb="84" eb="86">
      <t>レイワ</t>
    </rPh>
    <rPh sb="87" eb="88">
      <t>ネン</t>
    </rPh>
    <phoneticPr fontId="39"/>
  </si>
  <si>
    <t>目標値については、令和３年度末に開催の「観光振興計画２０２５」マネジメント会議での議論を踏まえ、令和４年４月に新たに設定。
平成２７年以降の最低値を目標値とした。</t>
    <phoneticPr fontId="39"/>
  </si>
  <si>
    <t>目標値については、令和３年度末に開催の「観光振興計画２０２５」マネジメント会議での議論を踏まえ、令和４年４月に新たに設定。
平成２７年以降の最低値を目標値とした。
(※令和４年年から「影響がある」→「影響によって迷惑した」に質問を変更）</t>
    <rPh sb="84" eb="86">
      <t>レイワ</t>
    </rPh>
    <rPh sb="87" eb="88">
      <t>ネン</t>
    </rPh>
    <rPh sb="88" eb="89">
      <t>ネン</t>
    </rPh>
    <phoneticPr fontId="39"/>
  </si>
  <si>
    <t>目標値については、令和３年度末に開催の「観光振興計画２０２５」マネジメント会議での議論を踏まえ、令和４年４月に新たに設定。
平成２７年以降の最高値を目標値とした。</t>
    <phoneticPr fontId="39"/>
  </si>
  <si>
    <t>・コロナ禍の令和２年度の状況を踏まえて目標値を設定する必要があることから、令和３年度（令和２年度実績）は評価しない。
・「京都市国際都市ビジョン」のモニタリング指標として設定しているが、同ビジョンにおいては目標値の設定なし</t>
    <phoneticPr fontId="39"/>
  </si>
  <si>
    <t xml:space="preserve">・コロナ禍の令和２年度の状況を踏まえて目標値を設定する必要があることから、令和２年度目標値は設定せず、令和３年度（令和２年度実績）は評価しない。
・「京都市国際都市ビジョン」のモニタリング指標として設定しているが、同ビジョンにおいては目標値の設定なし
</t>
    <rPh sb="37" eb="39">
      <t>レイワ</t>
    </rPh>
    <rPh sb="40" eb="42">
      <t>ネンド</t>
    </rPh>
    <rPh sb="42" eb="45">
      <t>モクヒョウチ</t>
    </rPh>
    <rPh sb="46" eb="48">
      <t>セッテイ</t>
    </rPh>
    <phoneticPr fontId="39"/>
  </si>
  <si>
    <t xml:space="preserve">・コロナ禍の令和２年度の状況を踏まえて目標値を設定する必要があることから、令和３年度（令和２年度実績）は評価しない。
・「京都市国際都市ビジョン」のモニタリング指標として設定しているが、同ビジョンにおいては目標値の設定なし
・実績値は、各年12月末時点の数値
</t>
    <phoneticPr fontId="39"/>
  </si>
  <si>
    <t>・コロナ禍の令和２年度の状況を踏まえて目標値を設定する必要があることから、令和２年度目標値は設定せず、令和３年度は評価しない。
・「京都市国際都市ビジョン」のモニタリング指標として設定しているが、同ビジョンにおいては目標値の設定なし</t>
    <rPh sb="37" eb="39">
      <t>レイワ</t>
    </rPh>
    <rPh sb="40" eb="42">
      <t>ネンド</t>
    </rPh>
    <rPh sb="42" eb="45">
      <t>モクヒョウチ</t>
    </rPh>
    <rPh sb="46" eb="48">
      <t>セッテイ</t>
    </rPh>
    <phoneticPr fontId="39"/>
  </si>
  <si>
    <t>(参考)京都市はぐくみプラン策定時における過去3年の利用児童数
H29：469,747人日
H30：515,235人日
R元：499,497人日</t>
    <rPh sb="4" eb="6">
      <t>キョウト</t>
    </rPh>
    <rPh sb="6" eb="7">
      <t>シ</t>
    </rPh>
    <rPh sb="14" eb="16">
      <t>サクテイ</t>
    </rPh>
    <rPh sb="16" eb="17">
      <t>ジ</t>
    </rPh>
    <phoneticPr fontId="39"/>
  </si>
  <si>
    <t>(参考)京都市はぐくみプラン策定時における過去3年の利用児童数
H29：53,480人日
H30：50,464人日
R元：43,715人日</t>
    <rPh sb="4" eb="6">
      <t>キョウト</t>
    </rPh>
    <rPh sb="6" eb="7">
      <t>シ</t>
    </rPh>
    <rPh sb="14" eb="16">
      <t>サクテイ</t>
    </rPh>
    <rPh sb="16" eb="17">
      <t>ジ</t>
    </rPh>
    <phoneticPr fontId="39"/>
  </si>
  <si>
    <t>各年度の目標値
R2：36箇所
R3：37箇所
R4：38箇所
R5：39箇所
R6：40箇所
(参考)京都市はぐくみプラン策定時における過去3年の事業実施箇所数
H29：35箇所
H30：34箇所
R元：34箇所</t>
    <phoneticPr fontId="39"/>
  </si>
  <si>
    <t>・コロナ禍の令和２年度の状況を踏まえて目標値を設定する必要があることから、令和２年度目標値は設定せず、令和３年度は評価しない。
各年度の目標値
R3：48件
R4：52件
R5：57件
R6：61件
R7：65件
(参考)目標設定時における過去3年間の事業数
H29：64件
H30：63件
R元：66件</t>
    <rPh sb="113" eb="115">
      <t>モクヒョウ</t>
    </rPh>
    <rPh sb="115" eb="117">
      <t>セッテイ</t>
    </rPh>
    <rPh sb="117" eb="118">
      <t>ジ</t>
    </rPh>
    <phoneticPr fontId="39"/>
  </si>
  <si>
    <t>(参考)過去の割合
H29：81％(133/164)
H30：82％(136/165)
R元：83％(135/163)</t>
    <phoneticPr fontId="39"/>
  </si>
  <si>
    <t>過去3年間の数値を基に、最高値以上をaとし、以下10％刻みで基準を設定した。</t>
    <phoneticPr fontId="39"/>
  </si>
  <si>
    <t>「無電柱化の進め方」実施計画では、平成30年12月から今後概ね10年間で整備を目指す道路を対象としていたが、「今後の行財政改革の視点及び主な改革事項」の集中改革期間中において、無電柱化事業(景観系路線)が、予算計上を見送る事業となっており、予算計上が再開された際にも、限りある予算の財政状況を鑑みて方向性が固まり次第、中長期目標を検討していく。</t>
    <phoneticPr fontId="39"/>
  </si>
  <si>
    <t>近郊都市へ転出する子育て世帯の受け皿となる住宅の供給数</t>
    <rPh sb="0" eb="2">
      <t>キンコウ</t>
    </rPh>
    <rPh sb="2" eb="4">
      <t>トシ</t>
    </rPh>
    <rPh sb="5" eb="7">
      <t>テンシュツ</t>
    </rPh>
    <rPh sb="15" eb="16">
      <t>ウ</t>
    </rPh>
    <rPh sb="17" eb="18">
      <t>ザラ</t>
    </rPh>
    <rPh sb="24" eb="26">
      <t>キョウキュウ</t>
    </rPh>
    <rPh sb="26" eb="27">
      <t>スウ</t>
    </rPh>
    <phoneticPr fontId="39"/>
  </si>
  <si>
    <t>当該指標については、住民との合意形成が前提となることから、これが80％以上となる場合をaとし、以下20％刻みで基準を設定した。
※達成度＝(最新実績値-前回実績値)/(当該年度目標値-前年度目標値)×100</t>
    <phoneticPr fontId="39"/>
  </si>
  <si>
    <t>222-3340</t>
    <phoneticPr fontId="39"/>
  </si>
  <si>
    <t>令和2年度の京都学生祭典実行委員会及び学生広報部に所属する学生数の実績212名から令和7年度の目標値400名に向けて、各年度の目標を設定。</t>
    <phoneticPr fontId="39"/>
  </si>
  <si>
    <t>Facebook投稿数、twitter投稿数、instagram投稿数、公開記事本数から発信件数を設定。</t>
    <rPh sb="10" eb="11">
      <t>スウ</t>
    </rPh>
    <rPh sb="19" eb="22">
      <t>トウコウスウ</t>
    </rPh>
    <rPh sb="21" eb="22">
      <t>スウ</t>
    </rPh>
    <rPh sb="34" eb="35">
      <t>スウ</t>
    </rPh>
    <rPh sb="41" eb="42">
      <t>スウ</t>
    </rPh>
    <rPh sb="44" eb="46">
      <t>ハッシン</t>
    </rPh>
    <rPh sb="46" eb="48">
      <t>ケンスウ</t>
    </rPh>
    <rPh sb="49" eb="51">
      <t>セッテイ</t>
    </rPh>
    <phoneticPr fontId="39"/>
  </si>
  <si>
    <t>過去５年間の最高値</t>
    <rPh sb="0" eb="2">
      <t>カコ</t>
    </rPh>
    <rPh sb="3" eb="5">
      <t>ネンカン</t>
    </rPh>
    <rPh sb="6" eb="9">
      <t>サイタカネ</t>
    </rPh>
    <phoneticPr fontId="39"/>
  </si>
  <si>
    <t>企画調査課</t>
    <rPh sb="0" eb="2">
      <t>キカク</t>
    </rPh>
    <rPh sb="2" eb="4">
      <t>チョウサ</t>
    </rPh>
    <rPh sb="4" eb="5">
      <t>カ</t>
    </rPh>
    <phoneticPr fontId="39"/>
  </si>
  <si>
    <t>京都市建築物安心安全実施計画に掲げる令和7年度の目標値5箇年累計500件を目指し、指導済の建物が毎年100件ずつ増加することを目標とする。</t>
    <phoneticPr fontId="39"/>
  </si>
  <si>
    <t>京都市住宅マスタープランで、子育て世帯の受け皿となる住宅（床面積61m2以上）の供給数が令和3年度以降毎年、令和2年度の供給数より400戸増加することを目標としている。令和2年度の実績が4929戸であり、令和3年度以降毎年400戸加えた5329戸ずつ増加するとして目標値を設定する。</t>
    <rPh sb="0" eb="3">
      <t>キョウトシ</t>
    </rPh>
    <rPh sb="3" eb="5">
      <t>ジュウタク</t>
    </rPh>
    <rPh sb="14" eb="16">
      <t>コソダ</t>
    </rPh>
    <rPh sb="17" eb="19">
      <t>セタイ</t>
    </rPh>
    <rPh sb="20" eb="21">
      <t>ウ</t>
    </rPh>
    <rPh sb="22" eb="23">
      <t>ザラ</t>
    </rPh>
    <rPh sb="26" eb="28">
      <t>ジュウタク</t>
    </rPh>
    <rPh sb="29" eb="32">
      <t>ユカメンセキ</t>
    </rPh>
    <rPh sb="40" eb="42">
      <t>キョウキュウ</t>
    </rPh>
    <rPh sb="42" eb="43">
      <t>スウ</t>
    </rPh>
    <rPh sb="44" eb="46">
      <t>レイワ</t>
    </rPh>
    <rPh sb="47" eb="49">
      <t>ネンド</t>
    </rPh>
    <rPh sb="49" eb="51">
      <t>イコウ</t>
    </rPh>
    <rPh sb="51" eb="53">
      <t>マイトシ</t>
    </rPh>
    <rPh sb="54" eb="56">
      <t>レイワ</t>
    </rPh>
    <rPh sb="57" eb="58">
      <t>ネン</t>
    </rPh>
    <rPh sb="58" eb="59">
      <t>ド</t>
    </rPh>
    <rPh sb="60" eb="62">
      <t>キョウキュウ</t>
    </rPh>
    <rPh sb="62" eb="63">
      <t>スウ</t>
    </rPh>
    <rPh sb="68" eb="69">
      <t>コ</t>
    </rPh>
    <rPh sb="69" eb="71">
      <t>ゾウカ</t>
    </rPh>
    <rPh sb="76" eb="78">
      <t>モクヒョウ</t>
    </rPh>
    <rPh sb="84" eb="86">
      <t>レイワ</t>
    </rPh>
    <rPh sb="87" eb="88">
      <t>ネン</t>
    </rPh>
    <rPh sb="88" eb="89">
      <t>ド</t>
    </rPh>
    <rPh sb="90" eb="92">
      <t>ジッセキ</t>
    </rPh>
    <rPh sb="97" eb="98">
      <t>コ</t>
    </rPh>
    <rPh sb="102" eb="104">
      <t>レイワ</t>
    </rPh>
    <rPh sb="105" eb="107">
      <t>ネンド</t>
    </rPh>
    <rPh sb="107" eb="109">
      <t>イコウ</t>
    </rPh>
    <rPh sb="109" eb="111">
      <t>マイトシ</t>
    </rPh>
    <rPh sb="114" eb="115">
      <t>コ</t>
    </rPh>
    <rPh sb="115" eb="116">
      <t>クワ</t>
    </rPh>
    <rPh sb="122" eb="123">
      <t>コ</t>
    </rPh>
    <rPh sb="125" eb="127">
      <t>ゾウカ</t>
    </rPh>
    <rPh sb="132" eb="135">
      <t>モクヒョウチ</t>
    </rPh>
    <rPh sb="136" eb="138">
      <t>セッテイ</t>
    </rPh>
    <phoneticPr fontId="39"/>
  </si>
  <si>
    <t>橋りょう長寿命化修繕計画に基づく老朽化修繕の着手率</t>
    <rPh sb="19" eb="21">
      <t>シュウゼン</t>
    </rPh>
    <rPh sb="22" eb="24">
      <t>チャクシュ</t>
    </rPh>
    <rPh sb="24" eb="25">
      <t>リツ</t>
    </rPh>
    <phoneticPr fontId="39"/>
  </si>
  <si>
    <t>橋りょうの定期的な点検・診断結果に基づき、早期に老朽化修繕の必要がある橋りょうの着手率</t>
    <rPh sb="40" eb="42">
      <t>チャクシュ</t>
    </rPh>
    <rPh sb="42" eb="43">
      <t>リツ</t>
    </rPh>
    <phoneticPr fontId="39"/>
  </si>
  <si>
    <t>算出方法：着手済橋りょう数/対象橋りょう数×100
出典：事業担当課調べ</t>
    <rPh sb="5" eb="7">
      <t>チャクシュ</t>
    </rPh>
    <phoneticPr fontId="39"/>
  </si>
  <si>
    <t>令和8年度末までの目標とする着手区間数を基に算出</t>
    <rPh sb="0" eb="2">
      <t>レイワ</t>
    </rPh>
    <rPh sb="3" eb="6">
      <t>ネンドマツ</t>
    </rPh>
    <rPh sb="9" eb="11">
      <t>モクヒョウ</t>
    </rPh>
    <rPh sb="14" eb="16">
      <t>チャクシュ</t>
    </rPh>
    <rPh sb="16" eb="18">
      <t>クカン</t>
    </rPh>
    <rPh sb="18" eb="19">
      <t>スウ</t>
    </rPh>
    <rPh sb="20" eb="21">
      <t>モト</t>
    </rPh>
    <rPh sb="22" eb="24">
      <t>サンシュツ</t>
    </rPh>
    <phoneticPr fontId="39"/>
  </si>
  <si>
    <t>達成度(最新数値/単年度目標値)が
a：100％以上
b：80％以上～100％未満
c：60％以上～80％未満
d：40％以上～60％未満
e：40％未満</t>
    <rPh sb="24" eb="26">
      <t>イジョウ</t>
    </rPh>
    <phoneticPr fontId="39"/>
  </si>
  <si>
    <t>達成度(単年度目標値に対する最新数値の割合)100％以上をaとし、以下20％刻みで基準を設定した。</t>
    <rPh sb="26" eb="28">
      <t>イジョウ</t>
    </rPh>
    <phoneticPr fontId="39"/>
  </si>
  <si>
    <t>既存住宅の流通件数が新築分譲住宅の着工件数を含めた件数に占める割合</t>
    <phoneticPr fontId="39"/>
  </si>
  <si>
    <t>査察等の個別指導により、安全性の向上を図った既存建築物の件数</t>
    <phoneticPr fontId="39"/>
  </si>
  <si>
    <t>既存建築物に係る情報の活用件数</t>
    <phoneticPr fontId="39"/>
  </si>
  <si>
    <t>-</t>
    <phoneticPr fontId="39"/>
  </si>
  <si>
    <t>最新数値の目標値に対する達成度が
a:140%以上
b:110％超～140％未満
c:90％超～110％以下
d:70％超～90％以下
e:70%以下</t>
    <rPh sb="23" eb="25">
      <t>イジョウ</t>
    </rPh>
    <rPh sb="73" eb="75">
      <t>イカ</t>
    </rPh>
    <phoneticPr fontId="39"/>
  </si>
  <si>
    <t>「無電柱化の進め方」実施計画では、平成30年12月から今後概ね10年間で整備を目指す道路を対象としていたが、「今後の行財政改革の視点及び主な改革事項」の集中改革期間中において、無電柱化事業(景観系路線)が、予算計上を見送る事業となっており、予算計上が再開された際にも、限りある予算の財政状況を鑑みて方向性が固まり次第、中長期目標を検討していく。</t>
    <rPh sb="141" eb="143">
      <t>ザイセイ</t>
    </rPh>
    <rPh sb="143" eb="145">
      <t>ジョウキョウ</t>
    </rPh>
    <rPh sb="146" eb="147">
      <t>カンガ</t>
    </rPh>
    <rPh sb="149" eb="152">
      <t>ホウコウセイ</t>
    </rPh>
    <rPh sb="153" eb="154">
      <t>カタ</t>
    </rPh>
    <rPh sb="156" eb="158">
      <t>シダイ</t>
    </rPh>
    <phoneticPr fontId="39"/>
  </si>
  <si>
    <t>算定に用いるデータの公表時期の関係から、実績は、記入作業を行う年度の2年度前の数値が最新となる。
（R4実績値は、R3実績を記入。R2～R6の単年度目標値は、R1～R5の目標値を記入）</t>
    <rPh sb="62" eb="64">
      <t>キニュウ</t>
    </rPh>
    <rPh sb="71" eb="77">
      <t>タンネンドモクヒョウチ</t>
    </rPh>
    <rPh sb="85" eb="88">
      <t>モクヒョウチ</t>
    </rPh>
    <rPh sb="89" eb="91">
      <t>キニュウ</t>
    </rPh>
    <phoneticPr fontId="39"/>
  </si>
  <si>
    <t>京都市住宅マスタープランで、子育て世帯の受け皿となる住宅（床面積61㎡以上）の供給数が令和3年度以降毎年、令和2年度の供給数より400戸増加することを目標としている。令和2年度の実績が4929戸であり、令和3年度以降毎年400戸加えた5329戸ずつ増加するとして目標値を設定する。</t>
    <rPh sb="0" eb="3">
      <t>キョウトシ</t>
    </rPh>
    <rPh sb="3" eb="5">
      <t>ジュウタク</t>
    </rPh>
    <rPh sb="14" eb="16">
      <t>コソダ</t>
    </rPh>
    <rPh sb="17" eb="19">
      <t>セタイ</t>
    </rPh>
    <rPh sb="20" eb="21">
      <t>ウ</t>
    </rPh>
    <rPh sb="22" eb="23">
      <t>ザラ</t>
    </rPh>
    <rPh sb="26" eb="28">
      <t>ジュウタク</t>
    </rPh>
    <rPh sb="29" eb="32">
      <t>ユカメンセキ</t>
    </rPh>
    <rPh sb="39" eb="41">
      <t>キョウキュウ</t>
    </rPh>
    <rPh sb="41" eb="42">
      <t>スウ</t>
    </rPh>
    <rPh sb="43" eb="45">
      <t>レイワ</t>
    </rPh>
    <rPh sb="46" eb="48">
      <t>ネンド</t>
    </rPh>
    <rPh sb="48" eb="50">
      <t>イコウ</t>
    </rPh>
    <rPh sb="50" eb="52">
      <t>マイトシ</t>
    </rPh>
    <rPh sb="53" eb="55">
      <t>レイワ</t>
    </rPh>
    <rPh sb="56" eb="57">
      <t>ネン</t>
    </rPh>
    <rPh sb="57" eb="58">
      <t>ド</t>
    </rPh>
    <rPh sb="59" eb="61">
      <t>キョウキュウ</t>
    </rPh>
    <rPh sb="61" eb="62">
      <t>スウ</t>
    </rPh>
    <rPh sb="67" eb="68">
      <t>コ</t>
    </rPh>
    <rPh sb="68" eb="70">
      <t>ゾウカ</t>
    </rPh>
    <rPh sb="75" eb="77">
      <t>モクヒョウ</t>
    </rPh>
    <rPh sb="83" eb="85">
      <t>レイワ</t>
    </rPh>
    <rPh sb="86" eb="87">
      <t>ネン</t>
    </rPh>
    <rPh sb="87" eb="88">
      <t>ド</t>
    </rPh>
    <rPh sb="89" eb="91">
      <t>ジッセキ</t>
    </rPh>
    <rPh sb="96" eb="97">
      <t>コ</t>
    </rPh>
    <rPh sb="101" eb="103">
      <t>レイワ</t>
    </rPh>
    <rPh sb="104" eb="106">
      <t>ネンド</t>
    </rPh>
    <rPh sb="106" eb="108">
      <t>イコウ</t>
    </rPh>
    <rPh sb="108" eb="110">
      <t>マイトシ</t>
    </rPh>
    <rPh sb="113" eb="114">
      <t>コ</t>
    </rPh>
    <rPh sb="114" eb="115">
      <t>クワ</t>
    </rPh>
    <rPh sb="121" eb="122">
      <t>コ</t>
    </rPh>
    <rPh sb="124" eb="126">
      <t>ゾウカ</t>
    </rPh>
    <rPh sb="131" eb="134">
      <t>モクヒョウチ</t>
    </rPh>
    <rPh sb="135" eb="137">
      <t>セッテイ</t>
    </rPh>
    <phoneticPr fontId="39"/>
  </si>
  <si>
    <t>49中学校区(洛風・洛友・西京附属を除く全中学校区)で設置している状況</t>
    <rPh sb="5" eb="6">
      <t>ク</t>
    </rPh>
    <phoneticPr fontId="39"/>
  </si>
  <si>
    <t>　客観指標評価はａ評価、市民生活実感評価はｂ評価、総合評価はＡ評価となった。コロナ禍の影響が残り、原油価格・物価高騰も続く中、あらゆる産業の事業者が、事業を継続・発展できるよう、今後も、下支え支援にしっかりと取り組む。
　また、ポストコロナ社会に移行し始め、SDGsや脱炭素化を推進するうえでも、中長期的な観点から地域企業の継承・発展を促進するとともに、中央市場の再整備を引き続き着実に進めるなど、市民の皆様へ安全・安心な生鮮食料品等を安定供給できるように努めることで、基本計画の基本方針にある持続可能な京都経済の好循環を生み出し、市民生活の豊かさにつなげていく。</t>
    <rPh sb="43" eb="45">
      <t>エイキョウ</t>
    </rPh>
    <rPh sb="46" eb="47">
      <t>ノコ</t>
    </rPh>
    <rPh sb="59" eb="60">
      <t>ツヅ</t>
    </rPh>
    <rPh sb="61" eb="62">
      <t>ナカ</t>
    </rPh>
    <rPh sb="75" eb="77">
      <t>ジギョウ</t>
    </rPh>
    <rPh sb="78" eb="80">
      <t>ケイゾク</t>
    </rPh>
    <rPh sb="81" eb="83">
      <t>ハッテン</t>
    </rPh>
    <rPh sb="123" eb="125">
      <t>イコウ</t>
    </rPh>
    <rPh sb="126" eb="127">
      <t>ハジ</t>
    </rPh>
    <rPh sb="134" eb="135">
      <t>ダツ</t>
    </rPh>
    <rPh sb="135" eb="137">
      <t>タンソ</t>
    </rPh>
    <rPh sb="137" eb="138">
      <t>カ</t>
    </rPh>
    <rPh sb="186" eb="187">
      <t>ヒ</t>
    </rPh>
    <rPh sb="188" eb="189">
      <t>ツヅ</t>
    </rPh>
    <rPh sb="228" eb="229">
      <t>ツト</t>
    </rPh>
    <rPh sb="235" eb="237">
      <t>キホン</t>
    </rPh>
    <rPh sb="237" eb="239">
      <t>ケイカク</t>
    </rPh>
    <phoneticPr fontId="39"/>
  </si>
  <si>
    <t>　政策の指標である「市民生活への観光の影響」がａ評価になったことや、新型コロナウイルス感染症に係るまん延防止等重点措置や入国制限が緩和されたことに伴い「MICE誘致の推進」の施策の指標が両方ａ評価となったこと等から、全体ではａ評価となった。</t>
    <rPh sb="34" eb="36">
      <t>シンガタ</t>
    </rPh>
    <rPh sb="44" eb="46">
      <t>エイキョウ</t>
    </rPh>
    <rPh sb="47" eb="48">
      <t>カカ</t>
    </rPh>
    <rPh sb="51" eb="52">
      <t>エン</t>
    </rPh>
    <rPh sb="52" eb="54">
      <t>ボウシ</t>
    </rPh>
    <rPh sb="54" eb="55">
      <t>トウ</t>
    </rPh>
    <rPh sb="55" eb="57">
      <t>ジュウテン</t>
    </rPh>
    <rPh sb="57" eb="59">
      <t>ソチ</t>
    </rPh>
    <rPh sb="60" eb="62">
      <t>ニュウコク</t>
    </rPh>
    <rPh sb="62" eb="64">
      <t>セイゲン</t>
    </rPh>
    <rPh sb="65" eb="67">
      <t>カンワ</t>
    </rPh>
    <rPh sb="75" eb="77">
      <t>ユウチ</t>
    </rPh>
    <rPh sb="78" eb="80">
      <t>スイシン</t>
    </rPh>
    <rPh sb="83" eb="85">
      <t>ヒョウカ</t>
    </rPh>
    <rPh sb="87" eb="89">
      <t>セサク</t>
    </rPh>
    <rPh sb="90" eb="92">
      <t>シヒョウ</t>
    </rPh>
    <rPh sb="93" eb="95">
      <t>リョウホウ</t>
    </rPh>
    <rPh sb="103" eb="105">
      <t>ゼンタイ</t>
    </rPh>
    <rPh sb="108" eb="110">
      <t>ヒョウカ</t>
    </rPh>
    <phoneticPr fontId="39"/>
  </si>
  <si>
    <t>　客観指標評価はａ評価となったが、市民生活実感評価がｂ評価となったことから、総合評価結果はＢ評価となった。
　今後、市民の暮らしの豊かさの向上、地域や社会の課題解決、SDGsの達成に貢献し、感染症や災害などの様々な危機や環境問題に対応していく持続可能な観光の実現に向け取り組む。
　とりわけ、京都観光の本格的な回復が見込まれる令和５年度は、市民生活と観光の調和を最重要視し、一部観光地の混雑などの観光課題対策の充実・強化を図るとともに、観光関連事業者による地域貢献をはじめ「京都観光行動基準（京都観光モラル）」の普及・実践の促進や、観光に対する市民の共感の輪の拡大を図る。
　併せて、京都観光モラルや観光マナーの多言語発信強化など、観光客による市民生活に配慮した行動をより一層促進する形で京都観光の振興を図り、観光がもたらす効果を着実に都市の成長につなげる。</t>
    <rPh sb="1" eb="5">
      <t>キャッカンシヒョウ</t>
    </rPh>
    <rPh sb="5" eb="7">
      <t>ヒョウカ</t>
    </rPh>
    <rPh sb="9" eb="11">
      <t>ヒョウカ</t>
    </rPh>
    <rPh sb="17" eb="19">
      <t>シミン</t>
    </rPh>
    <rPh sb="19" eb="21">
      <t>セイカツ</t>
    </rPh>
    <rPh sb="21" eb="23">
      <t>ジッカン</t>
    </rPh>
    <rPh sb="23" eb="25">
      <t>ヒョウカ</t>
    </rPh>
    <rPh sb="27" eb="29">
      <t>ヒョウカ</t>
    </rPh>
    <rPh sb="38" eb="40">
      <t>ソウゴウ</t>
    </rPh>
    <rPh sb="40" eb="42">
      <t>ヒョウカ</t>
    </rPh>
    <rPh sb="42" eb="44">
      <t>ケッカ</t>
    </rPh>
    <rPh sb="46" eb="48">
      <t>ヒョウカ</t>
    </rPh>
    <rPh sb="132" eb="133">
      <t>ム</t>
    </rPh>
    <rPh sb="134" eb="135">
      <t>ト</t>
    </rPh>
    <rPh sb="136" eb="137">
      <t>ク</t>
    </rPh>
    <phoneticPr fontId="39"/>
  </si>
  <si>
    <t xml:space="preserve">　新型コロナウイルス感染症の影響により、地域のまちづくり活動が制限されたものの、都市機能誘導区域ではにぎわいが創出され、南部地域や西部地域等では企業の製造品出荷額等の割合が増加したため、b評価になった。　 </t>
    <rPh sb="60" eb="62">
      <t>ナンブ</t>
    </rPh>
    <rPh sb="62" eb="64">
      <t>チイキ</t>
    </rPh>
    <rPh sb="65" eb="67">
      <t>セイブ</t>
    </rPh>
    <rPh sb="67" eb="69">
      <t>チイキ</t>
    </rPh>
    <rPh sb="69" eb="70">
      <t>トウ</t>
    </rPh>
    <rPh sb="83" eb="85">
      <t>ワリアイ</t>
    </rPh>
    <rPh sb="86" eb="88">
      <t>ゾウカ</t>
    </rPh>
    <phoneticPr fontId="39"/>
  </si>
  <si>
    <t>　大きな被害が発生した建築物に関する事件事故を受け、事業者の既存建築物の安全性に対する意識が高まったこと、建築物への査察や個別の電話での働きかけ等を拡充したこと、また、定期報告の電子申請による受付を開始したことで、定期報告の報告率等が上昇し、昨年度に引き続き高い目標達成度となったことから、ａ評価となった。</t>
    <rPh sb="1" eb="2">
      <t>オオ</t>
    </rPh>
    <rPh sb="4" eb="6">
      <t>ヒガイ</t>
    </rPh>
    <rPh sb="7" eb="9">
      <t>ハッセイ</t>
    </rPh>
    <rPh sb="11" eb="14">
      <t>ケンチクブツ</t>
    </rPh>
    <rPh sb="15" eb="16">
      <t>カン</t>
    </rPh>
    <rPh sb="23" eb="24">
      <t>ウ</t>
    </rPh>
    <rPh sb="40" eb="41">
      <t>タイ</t>
    </rPh>
    <rPh sb="74" eb="76">
      <t>カクジュウ</t>
    </rPh>
    <rPh sb="84" eb="86">
      <t>テイキ</t>
    </rPh>
    <rPh sb="86" eb="88">
      <t>ホウコク</t>
    </rPh>
    <rPh sb="89" eb="91">
      <t>デンシ</t>
    </rPh>
    <rPh sb="91" eb="93">
      <t>シンセイ</t>
    </rPh>
    <rPh sb="96" eb="98">
      <t>ウケツケ</t>
    </rPh>
    <rPh sb="99" eb="101">
      <t>カイシ</t>
    </rPh>
    <rPh sb="121" eb="124">
      <t>サクネンド</t>
    </rPh>
    <rPh sb="125" eb="126">
      <t>ヒ</t>
    </rPh>
    <rPh sb="127" eb="128">
      <t>ツヅ</t>
    </rPh>
    <rPh sb="129" eb="130">
      <t>タカ</t>
    </rPh>
    <rPh sb="131" eb="133">
      <t>モクヒョウ</t>
    </rPh>
    <rPh sb="133" eb="135">
      <t>タッセイ</t>
    </rPh>
    <rPh sb="135" eb="136">
      <t>ド</t>
    </rPh>
    <phoneticPr fontId="39"/>
  </si>
  <si>
    <t>　農林業機械の導入促進や農林産物の需要拡大等の取組により、農林業の生産性・収益性が向上するとともに、農業用施設の改修等が進み、自然災害や環境変化への対応能力が向上している。さらに、農林業に関心のある人数も堅調に増加したことから、ａ評価となった。</t>
    <rPh sb="1" eb="4">
      <t>ノウリンギョウ</t>
    </rPh>
    <rPh sb="4" eb="6">
      <t>キカイ</t>
    </rPh>
    <rPh sb="7" eb="9">
      <t>ドウニュウ</t>
    </rPh>
    <rPh sb="9" eb="11">
      <t>ソクシン</t>
    </rPh>
    <rPh sb="12" eb="14">
      <t>ノウリン</t>
    </rPh>
    <rPh sb="14" eb="16">
      <t>サンブツ</t>
    </rPh>
    <rPh sb="17" eb="19">
      <t>ジュヨウ</t>
    </rPh>
    <rPh sb="19" eb="21">
      <t>カクダイ</t>
    </rPh>
    <rPh sb="21" eb="22">
      <t>ナド</t>
    </rPh>
    <rPh sb="23" eb="24">
      <t>ト</t>
    </rPh>
    <rPh sb="24" eb="25">
      <t>ク</t>
    </rPh>
    <rPh sb="29" eb="32">
      <t>ノウリンギョウ</t>
    </rPh>
    <phoneticPr fontId="39"/>
  </si>
  <si>
    <t>　新型コロナウイルス感染症の影響により、留学生を含む学生の行動が制限されており、市民が学生の地域での活動や活躍に触れる機会が減ったことから、「国際社会で活躍する人材が育っていること」や「学生の地域活動による地域の活性化」等を実感しにくくなっており、c評価になったと考えられる。</t>
    <rPh sb="10" eb="13">
      <t>カンセンショウ</t>
    </rPh>
    <rPh sb="83" eb="84">
      <t>ソダ</t>
    </rPh>
    <rPh sb="103" eb="105">
      <t>チイキ</t>
    </rPh>
    <rPh sb="106" eb="109">
      <t>カッセイカ</t>
    </rPh>
    <rPh sb="112" eb="114">
      <t>ジッカン</t>
    </rPh>
    <rPh sb="132" eb="133">
      <t>カンガ</t>
    </rPh>
    <phoneticPr fontId="39"/>
  </si>
  <si>
    <t>　新型コロナウイルス感染症の拡大防止に係る制限の緩和が進んだことにより、政策の指標である「国際会議開催件数」等が大幅に回復するとともに、施策の指標である「高度外国人材の人数」等も目標値を上回ったため、全体としてａ評価となった。</t>
    <rPh sb="14" eb="16">
      <t>カクダイ</t>
    </rPh>
    <rPh sb="16" eb="18">
      <t>ボウシ</t>
    </rPh>
    <rPh sb="19" eb="20">
      <t>カカ</t>
    </rPh>
    <rPh sb="21" eb="23">
      <t>セイゲン</t>
    </rPh>
    <rPh sb="34" eb="36">
      <t>セイサク</t>
    </rPh>
    <rPh sb="37" eb="39">
      <t>シヒョウ</t>
    </rPh>
    <rPh sb="57" eb="59">
      <t>カイフク</t>
    </rPh>
    <rPh sb="66" eb="67">
      <t>セ</t>
    </rPh>
    <rPh sb="67" eb="68">
      <t>サク</t>
    </rPh>
    <rPh sb="69" eb="71">
      <t>シヒョウ</t>
    </rPh>
    <phoneticPr fontId="39"/>
  </si>
  <si>
    <t>　新型コロナウイルス感染症の影響により、市民・民間主体の国際交流イベントの規模縮小や中止が相次いだため、異なる文化を互いに理解し合い、文化の多様性に触れる機会が大幅に減少したことから、ｃ評価になったと考えられる。</t>
    <rPh sb="1" eb="3">
      <t>シンガタ</t>
    </rPh>
    <rPh sb="10" eb="12">
      <t>カンセン</t>
    </rPh>
    <rPh sb="12" eb="13">
      <t>ショウ</t>
    </rPh>
    <rPh sb="14" eb="16">
      <t>エイキョウ</t>
    </rPh>
    <rPh sb="72" eb="73">
      <t>セイ</t>
    </rPh>
    <rPh sb="77" eb="79">
      <t>キカイ</t>
    </rPh>
    <rPh sb="80" eb="82">
      <t>オオハバ</t>
    </rPh>
    <rPh sb="83" eb="85">
      <t>ゲンショウ</t>
    </rPh>
    <rPh sb="93" eb="95">
      <t>ヒョウカ</t>
    </rPh>
    <rPh sb="100" eb="101">
      <t>カンガ</t>
    </rPh>
    <phoneticPr fontId="39"/>
  </si>
  <si>
    <t>　政策の指標である「障害者施設からの地域生活移行人数」が大幅に回復したことや施策の指標である「障害のある方の地域生活への移行に向けたサービス利用（居宅介護、グループホーム等）」が増加したこと等から、ｂ評価となった。</t>
    <rPh sb="1" eb="3">
      <t>セイサク</t>
    </rPh>
    <rPh sb="4" eb="6">
      <t>シヒョウ</t>
    </rPh>
    <rPh sb="10" eb="13">
      <t>ショウガイシャ</t>
    </rPh>
    <rPh sb="13" eb="15">
      <t>シセツ</t>
    </rPh>
    <rPh sb="18" eb="20">
      <t>チイキ</t>
    </rPh>
    <rPh sb="20" eb="22">
      <t>セイカツ</t>
    </rPh>
    <rPh sb="22" eb="24">
      <t>イコウ</t>
    </rPh>
    <rPh sb="24" eb="26">
      <t>ニンズウ</t>
    </rPh>
    <rPh sb="28" eb="30">
      <t>オオハバ</t>
    </rPh>
    <rPh sb="31" eb="33">
      <t>カイフク</t>
    </rPh>
    <rPh sb="38" eb="40">
      <t>シサク</t>
    </rPh>
    <rPh sb="41" eb="43">
      <t>シヒョウ</t>
    </rPh>
    <rPh sb="89" eb="91">
      <t>ゾウカ</t>
    </rPh>
    <rPh sb="95" eb="96">
      <t>トウ</t>
    </rPh>
    <phoneticPr fontId="39"/>
  </si>
  <si>
    <t>　コロナ禍においても地域活動の状況の把握や取組の共有等を行うなど、各区地域福祉推進委員会による取組を行っていること、また、制度の狭間や複合的課題を抱える世帯に対して、地域あんしん支援員が継続して支援を行い、支援世帯数が目標値に達したこと等から、ａ評価となった。</t>
    <rPh sb="4" eb="5">
      <t>カ</t>
    </rPh>
    <rPh sb="10" eb="12">
      <t>チイキ</t>
    </rPh>
    <rPh sb="47" eb="49">
      <t>トリクミ</t>
    </rPh>
    <rPh sb="118" eb="119">
      <t>トウ</t>
    </rPh>
    <phoneticPr fontId="26"/>
  </si>
  <si>
    <t>　新型コロナウイルス感染症の影響で地域住民等による活動が困難となる期間が長く続き、地域内で住民同士等の交流機会が減少し、地域のつながりを実感する機会が減っていることから、ｃ評価となったと考えられる。</t>
    <rPh sb="1" eb="3">
      <t>シンガタ</t>
    </rPh>
    <rPh sb="10" eb="13">
      <t>カンセンショウ</t>
    </rPh>
    <rPh sb="33" eb="35">
      <t>キカン</t>
    </rPh>
    <rPh sb="36" eb="37">
      <t>ナガ</t>
    </rPh>
    <rPh sb="38" eb="39">
      <t>ツヅ</t>
    </rPh>
    <phoneticPr fontId="26"/>
  </si>
  <si>
    <t>　政策の指標である「京都市立病院機構の年度計画の達成度」が評価委員会に引き続き高く評価されたことや、「重篤又は大規模食中毒の発生件数」をゼロに抑えられたことが高評価につながるとともに、施策の指標である「動物愛護事業推進基金への寄付件数」や「飼い犬の引き取り件数」が目標値に達したことから、ａ評価となった。</t>
    <rPh sb="1" eb="3">
      <t>セイサク</t>
    </rPh>
    <rPh sb="4" eb="6">
      <t>シヒョウ</t>
    </rPh>
    <rPh sb="92" eb="94">
      <t>シサク</t>
    </rPh>
    <rPh sb="95" eb="97">
      <t>シヒョウ</t>
    </rPh>
    <rPh sb="120" eb="123">
      <t>カイイヌ</t>
    </rPh>
    <rPh sb="124" eb="125">
      <t>ヒ</t>
    </rPh>
    <rPh sb="126" eb="127">
      <t>ト</t>
    </rPh>
    <rPh sb="128" eb="130">
      <t>ケンスウ</t>
    </rPh>
    <rPh sb="132" eb="134">
      <t>モクヒョウ</t>
    </rPh>
    <rPh sb="134" eb="135">
      <t>アタイ</t>
    </rPh>
    <rPh sb="136" eb="137">
      <t>タッ</t>
    </rPh>
    <phoneticPr fontId="39"/>
  </si>
  <si>
    <t>　衛生的な生活環境の整備を評価いただいた一方で、新型コロナウイルス感染症に関する水際対策の緩和や感染症法上の位置付け変更（２類相当から５類）により、感染症対策に不安があることや、今後、国内外から京都を訪れる観光客の増加が見込まれる中、民泊事業者と地域との調和に懸念が生じたことなどから、市民生活実感はc評価になったと考えられる。</t>
    <rPh sb="56" eb="57">
      <t>ヅ</t>
    </rPh>
    <rPh sb="74" eb="77">
      <t>カンセンショウ</t>
    </rPh>
    <rPh sb="77" eb="79">
      <t>タイサク</t>
    </rPh>
    <rPh sb="80" eb="82">
      <t>フアン</t>
    </rPh>
    <phoneticPr fontId="39"/>
  </si>
  <si>
    <t>　政策の指標である「児童生徒1人当たりの学校教育に参画するボランティア数」がｂ評価になったが、施策の「安心・安全で新しいニーズにこたえる特色ある学習環境づくり」の全ての指標が高評価となったことなどから、ａ評価となっている。</t>
    <rPh sb="39" eb="41">
      <t>ヒョウカ</t>
    </rPh>
    <rPh sb="81" eb="82">
      <t>スベ</t>
    </rPh>
    <rPh sb="84" eb="86">
      <t>シヒョウ</t>
    </rPh>
    <rPh sb="87" eb="90">
      <t>コウヒョウカ</t>
    </rPh>
    <phoneticPr fontId="39"/>
  </si>
  <si>
    <t>　政策の指標である「京都のまち全体で創りだされる生涯学習情報(講座・イベント等)の数」がオンラインの事業を含めて増加傾向にあることや、施策の「学んだことを生かして社会のさまざまな場面で参画・活躍できる環境づくり」等が高評価となっていることなどから、ａ評価となった。</t>
    <rPh sb="50" eb="52">
      <t>ジギョウ</t>
    </rPh>
    <rPh sb="53" eb="54">
      <t>フク</t>
    </rPh>
    <rPh sb="108" eb="109">
      <t>タカ</t>
    </rPh>
    <phoneticPr fontId="39"/>
  </si>
  <si>
    <t>　政策の指標である「自然災害による死傷者数」はｂ評価であるものの、施策の指標である「京都市総合防災訓練及び各区総合防災訓練への参加人数」や「防災ポータルサイトのアクセス数」、「洪水浸水想定区域内や土砂災害警戒区域内にある要配慮者利用施設における避難確保計画に基づく訓練実施済施設の割合」が高い評価となったことから、全体の評価はａ評価となった。</t>
    <rPh sb="1" eb="3">
      <t>セイサク</t>
    </rPh>
    <rPh sb="4" eb="6">
      <t>シヒョウ</t>
    </rPh>
    <rPh sb="10" eb="12">
      <t>シゼン</t>
    </rPh>
    <rPh sb="12" eb="14">
      <t>サイガイ</t>
    </rPh>
    <rPh sb="17" eb="19">
      <t>シショウ</t>
    </rPh>
    <rPh sb="19" eb="20">
      <t>シャ</t>
    </rPh>
    <rPh sb="20" eb="21">
      <t>スウ</t>
    </rPh>
    <rPh sb="24" eb="26">
      <t>ヒョウカ</t>
    </rPh>
    <rPh sb="144" eb="145">
      <t>タカ</t>
    </rPh>
    <rPh sb="146" eb="148">
      <t>ヒョウカ</t>
    </rPh>
    <phoneticPr fontId="39"/>
  </si>
  <si>
    <t>　政策の指標である「非自動車分担率」は目標値にわずかながら及ばなかったが、「誰もが「出かけたくなる」歩行空間の創出」や「市バス・地下鉄の利便性向上」等、施策面で目的達成に向けた取組が着実に進んでおり、ａ評価となった。</t>
    <rPh sb="1" eb="3">
      <t>セイサク</t>
    </rPh>
    <rPh sb="4" eb="6">
      <t>シヒョウ</t>
    </rPh>
    <rPh sb="10" eb="11">
      <t>ヒ</t>
    </rPh>
    <rPh sb="11" eb="13">
      <t>ジドウ</t>
    </rPh>
    <rPh sb="13" eb="14">
      <t>クルマ</t>
    </rPh>
    <rPh sb="14" eb="16">
      <t>ブンタン</t>
    </rPh>
    <rPh sb="16" eb="17">
      <t>リツ</t>
    </rPh>
    <rPh sb="19" eb="22">
      <t>モクヒョウチ</t>
    </rPh>
    <rPh sb="29" eb="30">
      <t>オヨ</t>
    </rPh>
    <rPh sb="76" eb="77">
      <t>セ</t>
    </rPh>
    <rPh sb="77" eb="78">
      <t>サク</t>
    </rPh>
    <rPh sb="78" eb="79">
      <t>メン</t>
    </rPh>
    <rPh sb="91" eb="93">
      <t>チャクジツ</t>
    </rPh>
    <phoneticPr fontId="39"/>
  </si>
  <si>
    <t>　自転車のルールやマナーを守った安心・安全な利用について、市民等に十分に認知されていない一方で、「市バス・地下鉄は、市民生活に役立っている。」という市民実感が一定度高かったことなどから、全体でｃ評価となったと考えられる。</t>
    <rPh sb="13" eb="14">
      <t>マモ</t>
    </rPh>
    <rPh sb="16" eb="18">
      <t>アンシン</t>
    </rPh>
    <rPh sb="19" eb="21">
      <t>アンゼン</t>
    </rPh>
    <rPh sb="22" eb="24">
      <t>リヨウ</t>
    </rPh>
    <rPh sb="29" eb="31">
      <t>シミン</t>
    </rPh>
    <rPh sb="31" eb="32">
      <t>トウ</t>
    </rPh>
    <rPh sb="33" eb="35">
      <t>ジュウブン</t>
    </rPh>
    <rPh sb="36" eb="38">
      <t>ニンチ</t>
    </rPh>
    <rPh sb="48" eb="49">
      <t>シ</t>
    </rPh>
    <rPh sb="52" eb="55">
      <t>チカテツ</t>
    </rPh>
    <rPh sb="57" eb="59">
      <t>シミン</t>
    </rPh>
    <rPh sb="59" eb="61">
      <t>セイカツ</t>
    </rPh>
    <rPh sb="62" eb="64">
      <t>ヤクダ</t>
    </rPh>
    <rPh sb="73" eb="75">
      <t>シミン</t>
    </rPh>
    <rPh sb="75" eb="77">
      <t>ジッカン</t>
    </rPh>
    <rPh sb="78" eb="80">
      <t>イッテイ</t>
    </rPh>
    <rPh sb="80" eb="81">
      <t>ド</t>
    </rPh>
    <rPh sb="81" eb="82">
      <t>タカ</t>
    </rPh>
    <rPh sb="103" eb="104">
      <t>カンガ</t>
    </rPh>
    <phoneticPr fontId="39"/>
  </si>
  <si>
    <t>　新型コロナウイルス感染症の影響により、イベント等が中止となり、地域のまちづくり活動が制限されたことなどから、ｃ評価になったと考えられる。</t>
    <rPh sb="1" eb="3">
      <t>シンガタ</t>
    </rPh>
    <rPh sb="10" eb="13">
      <t>カンセンショウ</t>
    </rPh>
    <rPh sb="14" eb="16">
      <t>エイキョウ</t>
    </rPh>
    <rPh sb="24" eb="25">
      <t>トウ</t>
    </rPh>
    <rPh sb="26" eb="28">
      <t>チュウシ</t>
    </rPh>
    <rPh sb="32" eb="34">
      <t>チイキ</t>
    </rPh>
    <rPh sb="40" eb="42">
      <t>カツドウ</t>
    </rPh>
    <rPh sb="43" eb="45">
      <t>セイゲン</t>
    </rPh>
    <rPh sb="56" eb="58">
      <t>ヒョウカ</t>
    </rPh>
    <rPh sb="63" eb="64">
      <t>カンガ</t>
    </rPh>
    <phoneticPr fontId="39"/>
  </si>
  <si>
    <t>　「四季を感じさせ、まちのにぎわいに華を添えるような街路樹や公園が身近にある」という生活実感はｂ評価と概ね肯定的に評価されている一方、「安心安全に通行できる道路網の整備」や「道路や橋の安心安全な状態での管理」等については、整備中は成果が実感されにくいことから、全体ではｃ評価となったと考えられる。</t>
    <rPh sb="64" eb="66">
      <t>イッポウ</t>
    </rPh>
    <rPh sb="68" eb="70">
      <t>アンシン</t>
    </rPh>
    <rPh sb="70" eb="72">
      <t>アンゼン</t>
    </rPh>
    <rPh sb="73" eb="75">
      <t>ツウコウ</t>
    </rPh>
    <rPh sb="78" eb="81">
      <t>ドウロモウ</t>
    </rPh>
    <rPh sb="82" eb="84">
      <t>セイビ</t>
    </rPh>
    <rPh sb="104" eb="105">
      <t>ナド</t>
    </rPh>
    <phoneticPr fontId="39"/>
  </si>
  <si>
    <t>　客観指標評価はa評価となったが、市民生活実感評価がc評価となったため、総合評価結果はＢ評価となった。新型コロナウイルス感染症拡大防止に係る制限の緩和により、海外との交流も再開されつつある中で、今後活発な姉妹都市交流等を通じ、市民間の相互交流や相互理解を促す。また、留学生を含む外国籍の方や、外国にルーツを持つ方に、継続して安心・快適に居住し活躍いただくため、働きやすい環境づくりや多言語による情報発信・相談対応など幅広い支援を行うことで、世界の都市「KYOTO」の魅力を、世界に向けて発信する。</t>
    <rPh sb="1" eb="3">
      <t>キャッカン</t>
    </rPh>
    <rPh sb="3" eb="5">
      <t>シヒョウ</t>
    </rPh>
    <rPh sb="5" eb="7">
      <t>ヒョウカ</t>
    </rPh>
    <rPh sb="9" eb="11">
      <t>ヒョウカ</t>
    </rPh>
    <rPh sb="17" eb="19">
      <t>シミン</t>
    </rPh>
    <rPh sb="19" eb="21">
      <t>セイカツ</t>
    </rPh>
    <rPh sb="21" eb="23">
      <t>ジッカン</t>
    </rPh>
    <rPh sb="23" eb="25">
      <t>ヒョウカ</t>
    </rPh>
    <rPh sb="27" eb="29">
      <t>ヒョウカ</t>
    </rPh>
    <rPh sb="36" eb="38">
      <t>ソウゴウ</t>
    </rPh>
    <rPh sb="38" eb="40">
      <t>ヒョウカ</t>
    </rPh>
    <rPh sb="40" eb="42">
      <t>ケッカ</t>
    </rPh>
    <rPh sb="44" eb="46">
      <t>ヒョウカ</t>
    </rPh>
    <rPh sb="51" eb="53">
      <t>シンガタ</t>
    </rPh>
    <rPh sb="60" eb="63">
      <t>カンセンショウ</t>
    </rPh>
    <rPh sb="63" eb="65">
      <t>カクダイ</t>
    </rPh>
    <rPh sb="65" eb="67">
      <t>ボウシ</t>
    </rPh>
    <rPh sb="68" eb="69">
      <t>カカ</t>
    </rPh>
    <rPh sb="70" eb="72">
      <t>セイゲン</t>
    </rPh>
    <rPh sb="73" eb="75">
      <t>カンワ</t>
    </rPh>
    <rPh sb="79" eb="81">
      <t>カイガイ</t>
    </rPh>
    <rPh sb="83" eb="85">
      <t>コウリュウ</t>
    </rPh>
    <rPh sb="86" eb="88">
      <t>サイカイ</t>
    </rPh>
    <rPh sb="94" eb="95">
      <t>ナカ</t>
    </rPh>
    <rPh sb="97" eb="99">
      <t>コンゴ</t>
    </rPh>
    <rPh sb="108" eb="109">
      <t>ナド</t>
    </rPh>
    <rPh sb="133" eb="136">
      <t>リュウガクセイ</t>
    </rPh>
    <rPh sb="137" eb="138">
      <t>フク</t>
    </rPh>
    <rPh sb="139" eb="142">
      <t>ガイコクセキ</t>
    </rPh>
    <rPh sb="143" eb="144">
      <t>カタ</t>
    </rPh>
    <rPh sb="146" eb="148">
      <t>ガイコク</t>
    </rPh>
    <rPh sb="153" eb="154">
      <t>モ</t>
    </rPh>
    <rPh sb="155" eb="156">
      <t>カタ</t>
    </rPh>
    <rPh sb="158" eb="160">
      <t>ケイゾク</t>
    </rPh>
    <rPh sb="162" eb="164">
      <t>アンシン</t>
    </rPh>
    <rPh sb="165" eb="167">
      <t>カイテキ</t>
    </rPh>
    <rPh sb="168" eb="170">
      <t>キョジュウ</t>
    </rPh>
    <rPh sb="171" eb="173">
      <t>カツヤク</t>
    </rPh>
    <rPh sb="180" eb="181">
      <t>ハタラ</t>
    </rPh>
    <rPh sb="185" eb="187">
      <t>カンキョウ</t>
    </rPh>
    <rPh sb="191" eb="194">
      <t>タゲンゴ</t>
    </rPh>
    <rPh sb="197" eb="199">
      <t>ジョウホウ</t>
    </rPh>
    <rPh sb="199" eb="201">
      <t>ハッシン</t>
    </rPh>
    <rPh sb="202" eb="204">
      <t>ソウダン</t>
    </rPh>
    <rPh sb="204" eb="206">
      <t>タイオウ</t>
    </rPh>
    <rPh sb="208" eb="210">
      <t>ハバヒロ</t>
    </rPh>
    <rPh sb="211" eb="213">
      <t>シエン</t>
    </rPh>
    <rPh sb="214" eb="215">
      <t>オコナ</t>
    </rPh>
    <rPh sb="220" eb="222">
      <t>セカイ</t>
    </rPh>
    <rPh sb="223" eb="225">
      <t>トシ</t>
    </rPh>
    <rPh sb="233" eb="235">
      <t>ミリョク</t>
    </rPh>
    <rPh sb="237" eb="239">
      <t>セカイ</t>
    </rPh>
    <rPh sb="240" eb="241">
      <t>ム</t>
    </rPh>
    <rPh sb="243" eb="245">
      <t>ハッシン</t>
    </rPh>
    <phoneticPr fontId="39"/>
  </si>
  <si>
    <t>　客観指標評価はb評価となり、市民生活実感評価がc評価となったため、総合評価結果はＢ評価となった。引き続き、分野別計画である「はぐくみ支え合うまち・京都ほほえみプラン」に基づき、関係機関や障害者団体等との連携の下、各施策の目標達成に向けて取り組んでいくことで、基本方針にある障害のある人もない人もお互いに認め合い、支え合い、安心してくらせるまちづくりの実現を目指していく。</t>
    <rPh sb="9" eb="11">
      <t>ヒョウカ</t>
    </rPh>
    <rPh sb="15" eb="17">
      <t>シミン</t>
    </rPh>
    <rPh sb="17" eb="19">
      <t>セイカツ</t>
    </rPh>
    <rPh sb="19" eb="21">
      <t>ジッカン</t>
    </rPh>
    <rPh sb="21" eb="23">
      <t>ヒョウカ</t>
    </rPh>
    <rPh sb="25" eb="27">
      <t>ヒョウカ</t>
    </rPh>
    <rPh sb="34" eb="36">
      <t>ソウゴウ</t>
    </rPh>
    <rPh sb="36" eb="38">
      <t>ヒョウカ</t>
    </rPh>
    <rPh sb="38" eb="40">
      <t>ケッカ</t>
    </rPh>
    <rPh sb="42" eb="44">
      <t>ヒョウカ</t>
    </rPh>
    <rPh sb="105" eb="106">
      <t>シタ</t>
    </rPh>
    <phoneticPr fontId="39"/>
  </si>
  <si>
    <t>　客観指標評価はａ評価となったが、市民生活実感評価がｃ評価となったため、総合評価結果はＢ評価となった。新型コロナウイルス感染症の影響を受けた地域福祉活動の今後の方向性を検討しつつ、引き続き「京・地域福祉推進指針」に基づき、区地域福祉推進委員会の取組の充実・強化に取り組み、地域で主体的に取り組まれている活動の把握や共有等を図ることで、地域活動の支援や新たな活動の創出につなげていく。また、複合的な課題を抱える世帯等への支援にあたっては、地域あんしん支援員の取組等により、引き続き行政や専門支援機関等との連携による分野横断的に支援に取り組み、地域住民が安心して生活し続けることのできる地域共生社会の実現につなげる。</t>
    <rPh sb="60" eb="63">
      <t>カンセンショウ</t>
    </rPh>
    <rPh sb="84" eb="86">
      <t>ケントウ</t>
    </rPh>
    <phoneticPr fontId="26"/>
  </si>
  <si>
    <t>　客観指標評価はａ評価となったが、市民生活実感評価がｃ評価となったため、総合評価結果はＢ評価となった。引き続き「健康長寿・笑顔のまち・京都推進プラン」、「京都市民長寿すこやかプラン」に基づき、健康の増進、生活習慣病やフレイル予防、介護基盤の整備などを着実に推進するとともに、地域や人とのつながりの中で市民が主体的に健康づくりに取り組むまちづくりの推進や、高齢者が地域活動に参加できる環境の整備を進めていく。</t>
    <rPh sb="1" eb="3">
      <t>キャッカン</t>
    </rPh>
    <rPh sb="3" eb="5">
      <t>シヒョウ</t>
    </rPh>
    <rPh sb="5" eb="7">
      <t>ヒョウカ</t>
    </rPh>
    <rPh sb="9" eb="11">
      <t>ヒョウカ</t>
    </rPh>
    <rPh sb="17" eb="19">
      <t>シミン</t>
    </rPh>
    <rPh sb="19" eb="21">
      <t>セイカツ</t>
    </rPh>
    <rPh sb="21" eb="23">
      <t>ジッカン</t>
    </rPh>
    <rPh sb="23" eb="25">
      <t>ヒョウカ</t>
    </rPh>
    <rPh sb="27" eb="29">
      <t>ヒョウカ</t>
    </rPh>
    <rPh sb="36" eb="38">
      <t>ソウゴウ</t>
    </rPh>
    <rPh sb="38" eb="40">
      <t>ヒョウカ</t>
    </rPh>
    <rPh sb="40" eb="42">
      <t>ケッカ</t>
    </rPh>
    <rPh sb="44" eb="46">
      <t>ヒョウカ</t>
    </rPh>
    <rPh sb="51" eb="52">
      <t>ヒ</t>
    </rPh>
    <rPh sb="53" eb="54">
      <t>ツヅ</t>
    </rPh>
    <rPh sb="56" eb="58">
      <t>ケンコウ</t>
    </rPh>
    <rPh sb="58" eb="60">
      <t>チョウジュ</t>
    </rPh>
    <rPh sb="61" eb="63">
      <t>エガオ</t>
    </rPh>
    <rPh sb="67" eb="69">
      <t>キョウト</t>
    </rPh>
    <rPh sb="69" eb="71">
      <t>スイシン</t>
    </rPh>
    <rPh sb="77" eb="80">
      <t>キョウトシ</t>
    </rPh>
    <rPh sb="80" eb="81">
      <t>ミン</t>
    </rPh>
    <rPh sb="81" eb="83">
      <t>チョウジュ</t>
    </rPh>
    <rPh sb="92" eb="93">
      <t>モト</t>
    </rPh>
    <rPh sb="96" eb="98">
      <t>ケンコウ</t>
    </rPh>
    <rPh sb="99" eb="101">
      <t>ゾウシン</t>
    </rPh>
    <rPh sb="102" eb="104">
      <t>セイカツ</t>
    </rPh>
    <rPh sb="104" eb="106">
      <t>シュウカン</t>
    </rPh>
    <rPh sb="106" eb="107">
      <t>ビョウ</t>
    </rPh>
    <rPh sb="112" eb="114">
      <t>ヨボウ</t>
    </rPh>
    <rPh sb="115" eb="117">
      <t>カイゴ</t>
    </rPh>
    <rPh sb="117" eb="119">
      <t>キバン</t>
    </rPh>
    <rPh sb="120" eb="122">
      <t>セイビ</t>
    </rPh>
    <rPh sb="125" eb="127">
      <t>チャクジツ</t>
    </rPh>
    <rPh sb="128" eb="130">
      <t>スイシン</t>
    </rPh>
    <rPh sb="137" eb="139">
      <t>チイキ</t>
    </rPh>
    <rPh sb="140" eb="141">
      <t>ヒト</t>
    </rPh>
    <rPh sb="148" eb="149">
      <t>ナカ</t>
    </rPh>
    <rPh sb="150" eb="152">
      <t>シミン</t>
    </rPh>
    <rPh sb="153" eb="156">
      <t>シュタイテキ</t>
    </rPh>
    <rPh sb="157" eb="159">
      <t>ケンコウ</t>
    </rPh>
    <rPh sb="163" eb="164">
      <t>ト</t>
    </rPh>
    <rPh sb="165" eb="166">
      <t>ク</t>
    </rPh>
    <rPh sb="173" eb="175">
      <t>スイシン</t>
    </rPh>
    <rPh sb="177" eb="180">
      <t>コウレイシャ</t>
    </rPh>
    <rPh sb="181" eb="183">
      <t>チイキ</t>
    </rPh>
    <rPh sb="183" eb="185">
      <t>カツドウ</t>
    </rPh>
    <rPh sb="186" eb="188">
      <t>サンカ</t>
    </rPh>
    <rPh sb="191" eb="193">
      <t>カンキョウ</t>
    </rPh>
    <rPh sb="194" eb="196">
      <t>セイビ</t>
    </rPh>
    <rPh sb="197" eb="198">
      <t>スス</t>
    </rPh>
    <phoneticPr fontId="26"/>
  </si>
  <si>
    <t>　客観指標評価はａ評価となったが、市民生活実感評価がｃ評価となったことから、総合評価結果はＢ評価となった。引き続き、学校運営協議会を核とした、市民ぐるみ・地域ぐるみの教育の推進を図る。また、子どもたちに「生きる力」を育むため、心身ともに健全でたくましい子どもを育成する取組を推進する。更に、教職員の資質・指導力向上や働き方改革に取り組むとともに、教育環境整備等についても推進する。これらにより、基本方針にある市民ぐるみ・地域ぐるみで子どもたちの「生きる力」（確かな学力、豊かな心、健やかな体）を育む学校教育の推進を目指していく。</t>
    <rPh sb="1" eb="3">
      <t>キャッカン</t>
    </rPh>
    <rPh sb="3" eb="5">
      <t>シヒョウ</t>
    </rPh>
    <rPh sb="5" eb="7">
      <t>ヒョウカ</t>
    </rPh>
    <rPh sb="9" eb="11">
      <t>ヒョウカ</t>
    </rPh>
    <rPh sb="17" eb="21">
      <t>シミンセイカツ</t>
    </rPh>
    <rPh sb="21" eb="23">
      <t>ジッカン</t>
    </rPh>
    <rPh sb="23" eb="25">
      <t>ヒョウカ</t>
    </rPh>
    <rPh sb="27" eb="29">
      <t>ヒョウカ</t>
    </rPh>
    <rPh sb="38" eb="40">
      <t>ソウゴウ</t>
    </rPh>
    <rPh sb="40" eb="42">
      <t>ヒョウカ</t>
    </rPh>
    <rPh sb="42" eb="44">
      <t>ケッカ</t>
    </rPh>
    <rPh sb="46" eb="48">
      <t>ヒョウカ</t>
    </rPh>
    <rPh sb="53" eb="54">
      <t>ヒ</t>
    </rPh>
    <rPh sb="55" eb="56">
      <t>ツヅ</t>
    </rPh>
    <rPh sb="58" eb="60">
      <t>ガッコウ</t>
    </rPh>
    <rPh sb="60" eb="62">
      <t>ウンエイ</t>
    </rPh>
    <rPh sb="62" eb="65">
      <t>キョウギカイ</t>
    </rPh>
    <rPh sb="66" eb="67">
      <t>カク</t>
    </rPh>
    <rPh sb="71" eb="73">
      <t>シミン</t>
    </rPh>
    <rPh sb="77" eb="79">
      <t>チイキ</t>
    </rPh>
    <rPh sb="83" eb="85">
      <t>キョウイク</t>
    </rPh>
    <rPh sb="86" eb="88">
      <t>スイシン</t>
    </rPh>
    <rPh sb="89" eb="90">
      <t>ハカ</t>
    </rPh>
    <rPh sb="137" eb="139">
      <t>スイシン</t>
    </rPh>
    <rPh sb="142" eb="143">
      <t>サラ</t>
    </rPh>
    <rPh sb="158" eb="159">
      <t>ハタラ</t>
    </rPh>
    <rPh sb="160" eb="163">
      <t>カタカイカク</t>
    </rPh>
    <rPh sb="164" eb="165">
      <t>ト</t>
    </rPh>
    <rPh sb="166" eb="167">
      <t>ク</t>
    </rPh>
    <rPh sb="179" eb="180">
      <t>トウ</t>
    </rPh>
    <rPh sb="185" eb="187">
      <t>スイシン</t>
    </rPh>
    <rPh sb="197" eb="199">
      <t>キホン</t>
    </rPh>
    <rPh sb="199" eb="201">
      <t>ホウシン</t>
    </rPh>
    <rPh sb="204" eb="206">
      <t>シミン</t>
    </rPh>
    <rPh sb="210" eb="212">
      <t>チイキ</t>
    </rPh>
    <rPh sb="216" eb="217">
      <t>コ</t>
    </rPh>
    <rPh sb="223" eb="224">
      <t>イ</t>
    </rPh>
    <rPh sb="226" eb="227">
      <t>チカラ</t>
    </rPh>
    <rPh sb="229" eb="230">
      <t>タシ</t>
    </rPh>
    <rPh sb="232" eb="234">
      <t>ガクリョク</t>
    </rPh>
    <rPh sb="235" eb="236">
      <t>ユタ</t>
    </rPh>
    <rPh sb="238" eb="239">
      <t>ココロ</t>
    </rPh>
    <rPh sb="240" eb="241">
      <t>スコ</t>
    </rPh>
    <rPh sb="244" eb="245">
      <t>カラダ</t>
    </rPh>
    <rPh sb="247" eb="248">
      <t>ハグク</t>
    </rPh>
    <rPh sb="249" eb="251">
      <t>ガッコウ</t>
    </rPh>
    <rPh sb="251" eb="253">
      <t>キョウイク</t>
    </rPh>
    <rPh sb="254" eb="256">
      <t>スイシン</t>
    </rPh>
    <rPh sb="257" eb="259">
      <t>メザ</t>
    </rPh>
    <phoneticPr fontId="39"/>
  </si>
  <si>
    <t>　客観指標評価はａ評価となったが、市民生活実感評価がｃ評価となったことから、総合評価結果はＢ評価となった。引き続き、図書館における利用者のニーズに即した貸出・レファレンスなどのサービスや電子書籍を含めた図書の充実を推進する。また、生涯学習の情報検索サイトのコンテンツの充実や、博物館、大学、生涯学習関係団体等と連携した多様な学習、各種講座等の提供・充実等を推進していく。これらにより、基本方針にある、あらゆる人々の学びや文化・芸術、スポーツ等に親しむ機会の創出とそれらを通して得た豊かな知識・技術・経験を活かすことができ、健康長寿にもつながる生涯学習のまちの実現を目指していく。</t>
    <rPh sb="53" eb="54">
      <t>ヒ</t>
    </rPh>
    <rPh sb="55" eb="56">
      <t>ツヅ</t>
    </rPh>
    <rPh sb="58" eb="61">
      <t>トショカン</t>
    </rPh>
    <rPh sb="104" eb="106">
      <t>ジュウジツ</t>
    </rPh>
    <rPh sb="107" eb="109">
      <t>スイシン</t>
    </rPh>
    <rPh sb="176" eb="177">
      <t>トウ</t>
    </rPh>
    <rPh sb="192" eb="194">
      <t>キホン</t>
    </rPh>
    <rPh sb="194" eb="196">
      <t>ホウシン</t>
    </rPh>
    <rPh sb="204" eb="206">
      <t>ヒトビト</t>
    </rPh>
    <rPh sb="207" eb="208">
      <t>マナ</t>
    </rPh>
    <rPh sb="210" eb="212">
      <t>ブンカ</t>
    </rPh>
    <rPh sb="213" eb="215">
      <t>ゲイジュツ</t>
    </rPh>
    <rPh sb="220" eb="221">
      <t>トウ</t>
    </rPh>
    <rPh sb="222" eb="223">
      <t>シタ</t>
    </rPh>
    <rPh sb="225" eb="227">
      <t>キカイ</t>
    </rPh>
    <rPh sb="228" eb="230">
      <t>ソウシュツ</t>
    </rPh>
    <rPh sb="235" eb="236">
      <t>トオ</t>
    </rPh>
    <rPh sb="238" eb="239">
      <t>エ</t>
    </rPh>
    <rPh sb="240" eb="241">
      <t>ユタ</t>
    </rPh>
    <rPh sb="243" eb="245">
      <t>チシキ</t>
    </rPh>
    <rPh sb="246" eb="248">
      <t>ギジュツ</t>
    </rPh>
    <rPh sb="249" eb="251">
      <t>ケイケン</t>
    </rPh>
    <rPh sb="252" eb="253">
      <t>イ</t>
    </rPh>
    <rPh sb="261" eb="263">
      <t>ケンコウ</t>
    </rPh>
    <rPh sb="263" eb="265">
      <t>チョウジュ</t>
    </rPh>
    <rPh sb="271" eb="273">
      <t>ショウガイ</t>
    </rPh>
    <rPh sb="273" eb="275">
      <t>ガクシュウ</t>
    </rPh>
    <rPh sb="279" eb="281">
      <t>ジツゲン</t>
    </rPh>
    <rPh sb="282" eb="284">
      <t>メザ</t>
    </rPh>
    <phoneticPr fontId="39"/>
  </si>
  <si>
    <t>　客観指標評価がａ評価となったが、市民生活実感評価がｃ評価となったため、総合評価結果はＢ評価となった。
　引き続き、災害対応力の向上を目的とした総合防災訓練の実施をはじめ、マイタイムラインの普及啓発及び京都市防災ポータルサイトを活用した防災・危機管理情報のきめ細やかな発信等を着実に進め、基本方針にある都市のレジリエンスの向上や危機にしなやかに強く対応できるまちの実現を目指していく。</t>
    <rPh sb="53" eb="54">
      <t>ヒ</t>
    </rPh>
    <rPh sb="55" eb="56">
      <t>ツヅ</t>
    </rPh>
    <rPh sb="67" eb="69">
      <t>モクテキ</t>
    </rPh>
    <rPh sb="79" eb="81">
      <t>ジッシ</t>
    </rPh>
    <rPh sb="99" eb="100">
      <t>オヨ</t>
    </rPh>
    <phoneticPr fontId="39"/>
  </si>
  <si>
    <t>　客観指標評価はｂ評価、市民生活実感評価はｃ評価となり、総合評価結果はＣ評価となった。
　今後、令和５年４月に施行した「都市計画マスタープランの方針を踏まえた都市計画の見直し」や、同年５月に制定した「地区計画の提案に係る規模要件を拡充する条例」等の取組のねらいや内容を市民や事業者に分かりやすく発信・共有することで、暮らしの豊かさや利便性につながる都市機能の集積や充実を図っていくとともに、地域・住民発意の主体的なまちづくりを促進していく。また、（公財）京都市景観・まちづくりセンターや各区役所など関係機関と連携し、まちづくりに関する情報提供や、まちづくり活動の支援及び仕組みづくりを推進していく。これらにより、市民の豊かなくらし・活動を支え、新たな価値を創造する持続可能な都市の実現を目指していく。</t>
    <rPh sb="1" eb="3">
      <t>キャッカン</t>
    </rPh>
    <rPh sb="3" eb="5">
      <t>シヒョウ</t>
    </rPh>
    <rPh sb="5" eb="7">
      <t>ヒョウカ</t>
    </rPh>
    <rPh sb="9" eb="11">
      <t>ヒョウカ</t>
    </rPh>
    <rPh sb="48" eb="50">
      <t>レイワ</t>
    </rPh>
    <rPh sb="90" eb="91">
      <t>オナ</t>
    </rPh>
    <phoneticPr fontId="39"/>
  </si>
  <si>
    <t>　客観指標評価はａ評価となったが、市民生活実感評価がｂ評価となったことから、総合評価結果はＢ評価となった。引き続き、京都市景観計画や京都市三山森林景観保全・再生ガイドライン等に基づき、森林保全活動、市街地における建築物及び工作物の形態意匠制限の適合、屋外広告物等に係る許可、建造物等の指定、景観づくりに取り組む地域への支援等を、市民、事業者及び行政との協働により推進させていく。また、本市の景観政策が市民に伝わるよう、より分かりやすい情報の発信を目指す。</t>
    <rPh sb="1" eb="3">
      <t>キャッカン</t>
    </rPh>
    <rPh sb="3" eb="5">
      <t>シヒョウ</t>
    </rPh>
    <rPh sb="5" eb="7">
      <t>ヒョウカ</t>
    </rPh>
    <rPh sb="9" eb="11">
      <t>ヒョウカ</t>
    </rPh>
    <phoneticPr fontId="39"/>
  </si>
  <si>
    <t>　着実な事業進捗により客観指標評価が高評価となったことから、総合評価結果はＡ評価となった。新たに策定した実施計画である中期経営プラン（2023～2027）に基づき、引き続き、老朽化した水道管路の改築更新・耐震化や雨水幹線の整備等を着実に推進するとともに、事業を取り巻く諸課題に対応し、市民生活に不可欠なライフラインである水道・下水道をいつまでも安心して利用いただけるように取り組んでいく。また、「京都市河川整備方針」及び「京都市水共生プラン」に基づき、河川改修や親しみやすい水辺空間の整備等を引き続き推進する。</t>
    <rPh sb="1" eb="3">
      <t>チャクジツ</t>
    </rPh>
    <rPh sb="4" eb="8">
      <t>ジギョウシンチョク</t>
    </rPh>
    <rPh sb="11" eb="13">
      <t>キャッカン</t>
    </rPh>
    <rPh sb="13" eb="15">
      <t>シヒョウ</t>
    </rPh>
    <rPh sb="15" eb="17">
      <t>ヒョウカ</t>
    </rPh>
    <rPh sb="18" eb="21">
      <t>コウヒョウカ</t>
    </rPh>
    <rPh sb="78" eb="79">
      <t>モト</t>
    </rPh>
    <rPh sb="92" eb="96">
      <t>スイドウカンロ</t>
    </rPh>
    <rPh sb="97" eb="101">
      <t>カイチクコウシン</t>
    </rPh>
    <rPh sb="102" eb="105">
      <t>タイシンカ</t>
    </rPh>
    <rPh sb="113" eb="114">
      <t>トウ</t>
    </rPh>
    <rPh sb="127" eb="129">
      <t>ジギョウ</t>
    </rPh>
    <rPh sb="130" eb="131">
      <t>ト</t>
    </rPh>
    <rPh sb="132" eb="133">
      <t>マ</t>
    </rPh>
    <rPh sb="134" eb="137">
      <t>ショカダイ</t>
    </rPh>
    <rPh sb="138" eb="140">
      <t>タイオウ</t>
    </rPh>
    <rPh sb="144" eb="146">
      <t>セイカツ</t>
    </rPh>
    <rPh sb="147" eb="150">
      <t>フカケツ</t>
    </rPh>
    <rPh sb="186" eb="187">
      <t>ト</t>
    </rPh>
    <rPh sb="188" eb="189">
      <t>ク</t>
    </rPh>
    <rPh sb="226" eb="228">
      <t>カセン</t>
    </rPh>
    <rPh sb="244" eb="245">
      <t>トウ</t>
    </rPh>
    <phoneticPr fontId="39"/>
  </si>
  <si>
    <t>　新型コロナウイルス感染症関連の支援制度を活用しながら、戻りつつある需要にうまく対応した事業者が増加したことから、政策の指標である「市内中小企業者の企業経営実績」が前年度以上の実績値となり、引き続きａ評価となった。
　また、京都府の完全失業率は、経済活動が回復したことによって、ほぼコロナ禍前の状況に改善しているため、a評価となり、全体としてもa評価となった。</t>
    <rPh sb="10" eb="13">
      <t>カンセンショウ</t>
    </rPh>
    <rPh sb="28" eb="29">
      <t>モド</t>
    </rPh>
    <rPh sb="34" eb="36">
      <t>ジュヨウ</t>
    </rPh>
    <rPh sb="40" eb="42">
      <t>タイオウ</t>
    </rPh>
    <rPh sb="44" eb="47">
      <t>ジギョウシャ</t>
    </rPh>
    <rPh sb="48" eb="50">
      <t>ゾウカ</t>
    </rPh>
    <rPh sb="95" eb="96">
      <t>ヒ</t>
    </rPh>
    <rPh sb="97" eb="98">
      <t>ツヅ</t>
    </rPh>
    <rPh sb="123" eb="125">
      <t>ケイザイ</t>
    </rPh>
    <rPh sb="125" eb="127">
      <t>カツドウ</t>
    </rPh>
    <rPh sb="128" eb="130">
      <t>カイフク</t>
    </rPh>
    <rPh sb="144" eb="145">
      <t>ワザワイ</t>
    </rPh>
    <rPh sb="145" eb="146">
      <t>マエ</t>
    </rPh>
    <rPh sb="147" eb="149">
      <t>ジョウキョウ</t>
    </rPh>
    <rPh sb="150" eb="152">
      <t>カイゼン</t>
    </rPh>
    <rPh sb="166" eb="168">
      <t>ゼンタイ</t>
    </rPh>
    <rPh sb="173" eb="175">
      <t>ヒョウカ</t>
    </rPh>
    <phoneticPr fontId="39"/>
  </si>
  <si>
    <t>　多様なエリアにおける魅力発信や混雑状況・観光快適度の見える化等の観光課題対策に取り組むとともに、京都観光モラルの普及・実践を促進してきた結果、「文化財や街並み、食、買い物等の多様な魅力が高まり、観光客が高い満足を感じている」等がｂ評価となったこと等から、全体ではｂ評価となったと考えられる。</t>
    <rPh sb="1" eb="3">
      <t>タヨウ</t>
    </rPh>
    <rPh sb="11" eb="13">
      <t>ミリョク</t>
    </rPh>
    <rPh sb="13" eb="15">
      <t>ハッシン</t>
    </rPh>
    <rPh sb="16" eb="18">
      <t>コンザツ</t>
    </rPh>
    <rPh sb="18" eb="20">
      <t>ジョウキョウ</t>
    </rPh>
    <rPh sb="21" eb="23">
      <t>カンコウ</t>
    </rPh>
    <rPh sb="23" eb="25">
      <t>カイテキ</t>
    </rPh>
    <rPh sb="25" eb="26">
      <t>ド</t>
    </rPh>
    <rPh sb="27" eb="28">
      <t>ミ</t>
    </rPh>
    <rPh sb="30" eb="31">
      <t>カ</t>
    </rPh>
    <rPh sb="31" eb="32">
      <t>トウ</t>
    </rPh>
    <rPh sb="33" eb="35">
      <t>カンコウ</t>
    </rPh>
    <rPh sb="35" eb="37">
      <t>カダイ</t>
    </rPh>
    <rPh sb="37" eb="39">
      <t>タイサク</t>
    </rPh>
    <rPh sb="40" eb="41">
      <t>ト</t>
    </rPh>
    <rPh sb="42" eb="43">
      <t>ク</t>
    </rPh>
    <rPh sb="49" eb="51">
      <t>キョウト</t>
    </rPh>
    <rPh sb="51" eb="53">
      <t>カンコウ</t>
    </rPh>
    <rPh sb="57" eb="59">
      <t>フキュウ</t>
    </rPh>
    <rPh sb="60" eb="62">
      <t>ジッセン</t>
    </rPh>
    <rPh sb="63" eb="65">
      <t>ソクシン</t>
    </rPh>
    <rPh sb="69" eb="71">
      <t>ケッカ</t>
    </rPh>
    <rPh sb="140" eb="141">
      <t>カンガ</t>
    </rPh>
    <phoneticPr fontId="39"/>
  </si>
  <si>
    <t>最新数値の目標値に対する達成度が
a：110％以上
b：105％以上～110％未満
c：95％以上～105％未満
d：90％以上～95％未満
e：90％未満</t>
    <phoneticPr fontId="39"/>
  </si>
  <si>
    <t>単年度目標値に対する達成度が110％以上をaとし、以下5％刻みで基準を設定した。</t>
    <phoneticPr fontId="39"/>
  </si>
  <si>
    <t>市民活動団体等の多様な主体と地域団体との連携についての関心度を示す指標</t>
    <rPh sb="0" eb="2">
      <t>シミン</t>
    </rPh>
    <rPh sb="2" eb="4">
      <t>カツドウ</t>
    </rPh>
    <rPh sb="4" eb="6">
      <t>ダンタイ</t>
    </rPh>
    <rPh sb="6" eb="7">
      <t>トウ</t>
    </rPh>
    <rPh sb="8" eb="10">
      <t>タヨウ</t>
    </rPh>
    <rPh sb="11" eb="13">
      <t>シュタイ</t>
    </rPh>
    <rPh sb="14" eb="16">
      <t>チイキ</t>
    </rPh>
    <rPh sb="16" eb="18">
      <t>ダンタイ</t>
    </rPh>
    <rPh sb="20" eb="22">
      <t>レンケイ</t>
    </rPh>
    <rPh sb="27" eb="30">
      <t>カンシンド</t>
    </rPh>
    <rPh sb="31" eb="32">
      <t>シメ</t>
    </rPh>
    <rPh sb="33" eb="35">
      <t>シヒョウ</t>
    </rPh>
    <phoneticPr fontId="24"/>
  </si>
  <si>
    <t>本市が指定、登録等をした京都文化遺産の数</t>
    <phoneticPr fontId="39"/>
  </si>
  <si>
    <t>男女いずれの委員の登用率も35％以上の附属機関等の割合</t>
    <phoneticPr fontId="39"/>
  </si>
  <si>
    <t>　犯罪や事故に関するニュースが日常的に報道されており、犯罪や事故が身近に起こりうるという感覚があること、デジタル化の加速度的進展等による契約形態の複雑化・多様化に伴い、一部の消費者に不安が生じていることなどから、ｃ評価になったと考えられる。</t>
    <phoneticPr fontId="39"/>
  </si>
  <si>
    <t>　「有形無形の京都文化遺産が日常生活の中で生かされ、大切に守り伝えられている。」という生活実感はｂ評価であったものの、新型コロナウイルス感染症の影響により、文化芸術活動が活発に行われたり、社会や経済が活気づいているような実感までは得にくかったことから、全体としてはｃ評価となったと考えられる。</t>
    <rPh sb="72" eb="74">
      <t>エイキョウ</t>
    </rPh>
    <rPh sb="85" eb="87">
      <t>カッパツ</t>
    </rPh>
    <rPh sb="88" eb="89">
      <t>オコナ</t>
    </rPh>
    <rPh sb="94" eb="96">
      <t>シャカイ</t>
    </rPh>
    <rPh sb="97" eb="99">
      <t>ケイザイ</t>
    </rPh>
    <rPh sb="100" eb="102">
      <t>カッキ</t>
    </rPh>
    <rPh sb="110" eb="112">
      <t>ジッカン</t>
    </rPh>
    <rPh sb="140" eb="141">
      <t>カンガ</t>
    </rPh>
    <phoneticPr fontId="39"/>
  </si>
  <si>
    <t>企業啓発事業の１事業所当たりの利用者数</t>
    <rPh sb="18" eb="19">
      <t>カズ</t>
    </rPh>
    <phoneticPr fontId="39"/>
  </si>
  <si>
    <t>企業内人権啓発推進員を設置している市内事業所における、企業啓発事業(講座やサポート制度等)の１事業所当たりの利用者数</t>
    <rPh sb="57" eb="58">
      <t>カズ</t>
    </rPh>
    <phoneticPr fontId="39"/>
  </si>
  <si>
    <t>算出方法：利用者数/企業内人権啓発推進員を設置している市内事業所数
出典：事業担当課調べ及び京都人権啓発行政連絡協議会調べ</t>
    <phoneticPr fontId="39"/>
  </si>
  <si>
    <t>・京都市地域コミュニティ活性化ビジョン策定（R3年度～R7年度）に合わせ、指標及び目標値を設定した。
・R3年度実施の自治会・町内会アンケートの結果を基に目標値を設定するため、評価はR7年度（R6年度実績）からとなる。
※自治会・町内会アンケートは、３年に１度実施することとしており、今後の調査は、R6年度及びR9年度に実施予定。</t>
    <rPh sb="57" eb="59">
      <t>ジッシ</t>
    </rPh>
    <rPh sb="73" eb="75">
      <t>ケッカ</t>
    </rPh>
    <rPh sb="76" eb="77">
      <t>モト</t>
    </rPh>
    <rPh sb="78" eb="81">
      <t>モクヒョウチ</t>
    </rPh>
    <rPh sb="82" eb="84">
      <t>セッテイ</t>
    </rPh>
    <rPh sb="89" eb="91">
      <t>ヒョウカ</t>
    </rPh>
    <rPh sb="94" eb="96">
      <t>ネンド</t>
    </rPh>
    <rPh sb="99" eb="101">
      <t>ネンド</t>
    </rPh>
    <rPh sb="101" eb="103">
      <t>ジッセキ</t>
    </rPh>
    <rPh sb="112" eb="115">
      <t>ジチカイ</t>
    </rPh>
    <rPh sb="116" eb="119">
      <t>チョウナイカイ</t>
    </rPh>
    <rPh sb="127" eb="128">
      <t>ネン</t>
    </rPh>
    <rPh sb="130" eb="131">
      <t>ド</t>
    </rPh>
    <rPh sb="131" eb="133">
      <t>ジッシ</t>
    </rPh>
    <rPh sb="143" eb="145">
      <t>コンゴ</t>
    </rPh>
    <rPh sb="146" eb="148">
      <t>チョウサ</t>
    </rPh>
    <rPh sb="152" eb="154">
      <t>ネンド</t>
    </rPh>
    <rPh sb="154" eb="155">
      <t>オヨ</t>
    </rPh>
    <rPh sb="158" eb="160">
      <t>ネンド</t>
    </rPh>
    <rPh sb="161" eb="163">
      <t>ジッシ</t>
    </rPh>
    <rPh sb="163" eb="165">
      <t>ヨテイ</t>
    </rPh>
    <phoneticPr fontId="39"/>
  </si>
  <si>
    <t>　客観指標評価がａ評価、市民生活実感評価がｃ評価となったことから、総合評価結果はＢ評価となった。
　新型コロナウイルス感染症の位置づけも５類感染症に移行し、スポーツ活動が本格的に再開する中で、体育振興会をはじめ、スポーツ関係団体等との連携を一層深め、市民のスポーツ活動の活性化、さらにはスポーツを通した健康で心豊かなくらしや様々な人と人とのつながりの実現、まちの魅力の向上を目指していく。</t>
    <rPh sb="9" eb="11">
      <t>ヒョウカ</t>
    </rPh>
    <rPh sb="50" eb="52">
      <t>シンガタ</t>
    </rPh>
    <rPh sb="59" eb="62">
      <t>カンセンショウ</t>
    </rPh>
    <rPh sb="63" eb="65">
      <t>イチ</t>
    </rPh>
    <rPh sb="69" eb="70">
      <t>ルイ</t>
    </rPh>
    <rPh sb="70" eb="73">
      <t>カンセンショウ</t>
    </rPh>
    <rPh sb="74" eb="76">
      <t>イコウ</t>
    </rPh>
    <rPh sb="82" eb="84">
      <t>カツドウ</t>
    </rPh>
    <rPh sb="85" eb="87">
      <t>ホンカク</t>
    </rPh>
    <rPh sb="87" eb="88">
      <t>テキ</t>
    </rPh>
    <rPh sb="89" eb="91">
      <t>サイカイ</t>
    </rPh>
    <rPh sb="93" eb="94">
      <t>ナカ</t>
    </rPh>
    <rPh sb="96" eb="98">
      <t>タイイク</t>
    </rPh>
    <rPh sb="98" eb="101">
      <t>シンコウカイ</t>
    </rPh>
    <rPh sb="110" eb="112">
      <t>カンケイ</t>
    </rPh>
    <rPh sb="112" eb="114">
      <t>ダンタイ</t>
    </rPh>
    <rPh sb="114" eb="115">
      <t>ナド</t>
    </rPh>
    <rPh sb="117" eb="119">
      <t>レンケイ</t>
    </rPh>
    <rPh sb="120" eb="122">
      <t>イッソウ</t>
    </rPh>
    <rPh sb="122" eb="123">
      <t>フカ</t>
    </rPh>
    <rPh sb="125" eb="127">
      <t>シミン</t>
    </rPh>
    <rPh sb="132" eb="134">
      <t>カツドウ</t>
    </rPh>
    <rPh sb="135" eb="138">
      <t>カッセイカ</t>
    </rPh>
    <rPh sb="148" eb="149">
      <t>トオ</t>
    </rPh>
    <rPh sb="151" eb="153">
      <t>ケンコウ</t>
    </rPh>
    <rPh sb="154" eb="155">
      <t>ココロ</t>
    </rPh>
    <rPh sb="155" eb="156">
      <t>ユタ</t>
    </rPh>
    <rPh sb="162" eb="164">
      <t>サマザマ</t>
    </rPh>
    <rPh sb="165" eb="166">
      <t>ヒト</t>
    </rPh>
    <rPh sb="167" eb="168">
      <t>ヒト</t>
    </rPh>
    <rPh sb="175" eb="177">
      <t>ジツゲン</t>
    </rPh>
    <rPh sb="181" eb="183">
      <t>ミリョク</t>
    </rPh>
    <rPh sb="184" eb="186">
      <t>コウジョウ</t>
    </rPh>
    <rPh sb="187" eb="189">
      <t>メザ</t>
    </rPh>
    <phoneticPr fontId="39"/>
  </si>
  <si>
    <t>　新型コロナウイルス感染症対策の推進により、市民のスポーツ活動が徐々に再開されスポーツに触れる機会が増えたことから、ａ評価となった。
　中でも市内でスポーツを観戦した割合、ボランティアとして参加した割合が大きく伸びており、３年ぶりの開催となった京都マラソン2023の効果が大きいと考えられる。</t>
    <rPh sb="1" eb="3">
      <t>シンガタ</t>
    </rPh>
    <rPh sb="10" eb="13">
      <t>カンセンショウ</t>
    </rPh>
    <rPh sb="13" eb="15">
      <t>タイサク</t>
    </rPh>
    <rPh sb="16" eb="18">
      <t>スイシン</t>
    </rPh>
    <rPh sb="22" eb="24">
      <t>シミン</t>
    </rPh>
    <rPh sb="29" eb="31">
      <t>カツドウ</t>
    </rPh>
    <rPh sb="32" eb="34">
      <t>ジョジョ</t>
    </rPh>
    <rPh sb="35" eb="37">
      <t>サイカイ</t>
    </rPh>
    <rPh sb="44" eb="45">
      <t>フ</t>
    </rPh>
    <rPh sb="47" eb="49">
      <t>キカイ</t>
    </rPh>
    <rPh sb="50" eb="51">
      <t>フ</t>
    </rPh>
    <rPh sb="59" eb="61">
      <t>ヒョウカ</t>
    </rPh>
    <rPh sb="68" eb="69">
      <t>ナカ</t>
    </rPh>
    <rPh sb="71" eb="73">
      <t>シナイ</t>
    </rPh>
    <rPh sb="79" eb="81">
      <t>カンセン</t>
    </rPh>
    <rPh sb="83" eb="85">
      <t>ワリアイ</t>
    </rPh>
    <rPh sb="95" eb="97">
      <t>サンカ</t>
    </rPh>
    <rPh sb="99" eb="101">
      <t>ワリアイ</t>
    </rPh>
    <rPh sb="102" eb="103">
      <t>オオ</t>
    </rPh>
    <rPh sb="105" eb="106">
      <t>ノ</t>
    </rPh>
    <rPh sb="112" eb="113">
      <t>ネン</t>
    </rPh>
    <rPh sb="116" eb="118">
      <t>カイサイ</t>
    </rPh>
    <rPh sb="122" eb="124">
      <t>キョウト</t>
    </rPh>
    <rPh sb="133" eb="135">
      <t>コウカ</t>
    </rPh>
    <rPh sb="136" eb="137">
      <t>オオ</t>
    </rPh>
    <rPh sb="140" eb="141">
      <t>カンガ</t>
    </rPh>
    <phoneticPr fontId="39"/>
  </si>
  <si>
    <t>　「消費生活相談件数に占める助言・あっせん解決率」は過去５年間の平均値に届かなかったが、市民・行政・警察等が一体となった防犯や交通安全の取組の展開による刑法犯認知件数や交通事故死傷者数の減少、年齢層に応じた様々な消費者教育・啓発を実施したことによる市民の関心・理解の向上などから、ａ評価となった。</t>
    <phoneticPr fontId="39"/>
  </si>
  <si>
    <t>　新型コロナウイルス感染症の影響で、地域で実施する様々な活動が中止・延期となり、市民の実感が得られにくかったため、ｃ評価となったと考えられる。</t>
    <rPh sb="1" eb="3">
      <t>シンガタ</t>
    </rPh>
    <rPh sb="10" eb="13">
      <t>カンセンショウ</t>
    </rPh>
    <rPh sb="14" eb="16">
      <t>エイキョウ</t>
    </rPh>
    <rPh sb="18" eb="20">
      <t>チイキ</t>
    </rPh>
    <rPh sb="21" eb="23">
      <t>ジッシ</t>
    </rPh>
    <rPh sb="25" eb="27">
      <t>サマザマ</t>
    </rPh>
    <rPh sb="28" eb="30">
      <t>カツドウ</t>
    </rPh>
    <rPh sb="31" eb="33">
      <t>チュウシ</t>
    </rPh>
    <rPh sb="34" eb="36">
      <t>エンキ</t>
    </rPh>
    <rPh sb="40" eb="42">
      <t>シミン</t>
    </rPh>
    <rPh sb="43" eb="45">
      <t>ジッカン</t>
    </rPh>
    <rPh sb="46" eb="47">
      <t>エ</t>
    </rPh>
    <rPh sb="58" eb="60">
      <t>ヒョウカ</t>
    </rPh>
    <rPh sb="65" eb="66">
      <t>カンガ</t>
    </rPh>
    <phoneticPr fontId="39"/>
  </si>
  <si>
    <t>　政策の指標である「男女いずれの委員の登用率も35％以上の附属機関等の割合」が高評価となったほか、施策の指標である「市民の自主的な啓発活動を支援する事業の利用件数」が着実に増加したことなどから、全体ではａ評価となった。</t>
    <rPh sb="1" eb="3">
      <t>セイサク</t>
    </rPh>
    <rPh sb="4" eb="6">
      <t>シヒョウ</t>
    </rPh>
    <rPh sb="39" eb="42">
      <t>コウヒョウカ</t>
    </rPh>
    <rPh sb="49" eb="51">
      <t>セサク</t>
    </rPh>
    <rPh sb="52" eb="54">
      <t>シヒョウ</t>
    </rPh>
    <rPh sb="77" eb="79">
      <t>リヨウ</t>
    </rPh>
    <rPh sb="79" eb="81">
      <t>ケンスウ</t>
    </rPh>
    <rPh sb="86" eb="88">
      <t>ゾウカ</t>
    </rPh>
    <phoneticPr fontId="39"/>
  </si>
  <si>
    <t>　スポーツ活動が徐々に再開されてきたものの、コロナ禍以前の状況までには戻っておらず、全体としての評価も伸び悩み、ｃ評価となったと考えられる。</t>
    <rPh sb="5" eb="7">
      <t>カツドウ</t>
    </rPh>
    <rPh sb="8" eb="10">
      <t>ジョジョ</t>
    </rPh>
    <rPh sb="11" eb="13">
      <t>サイカイ</t>
    </rPh>
    <rPh sb="25" eb="26">
      <t>カ</t>
    </rPh>
    <rPh sb="26" eb="28">
      <t>イゼン</t>
    </rPh>
    <rPh sb="29" eb="31">
      <t>ジョウキョウ</t>
    </rPh>
    <rPh sb="35" eb="36">
      <t>モド</t>
    </rPh>
    <rPh sb="42" eb="44">
      <t>ゼンタイ</t>
    </rPh>
    <rPh sb="48" eb="50">
      <t>ヒョウカ</t>
    </rPh>
    <rPh sb="51" eb="52">
      <t>ノ</t>
    </rPh>
    <rPh sb="53" eb="54">
      <t>ナヤ</t>
    </rPh>
    <rPh sb="57" eb="59">
      <t>ヒョウカ</t>
    </rPh>
    <rPh sb="64" eb="65">
      <t>カンガ</t>
    </rPh>
    <phoneticPr fontId="39"/>
  </si>
  <si>
    <t>　市民等との協働による森づくり活動や景観づくりに取り組む地域数、自然景観や地域の町並みと調和した屋外広告物等の許可件数や地域の景観を形成する核となる建造物等の指定数が増加したことにより、これらの指標が高評価となったことなどから、ａ評価となった。</t>
    <rPh sb="30" eb="31">
      <t>スウ</t>
    </rPh>
    <phoneticPr fontId="39"/>
  </si>
  <si>
    <t>　平時及び危機発生時における災害情報の発信や避難体制の整備等に積極的に取り組んでいるものの、それらの取組が市民や地域団体等の生活実感に繋がっていないことから、ｃ評価となったと考えられる。</t>
    <rPh sb="22" eb="24">
      <t>ヒナン</t>
    </rPh>
    <rPh sb="24" eb="26">
      <t>タイセイ</t>
    </rPh>
    <rPh sb="27" eb="29">
      <t>セイビ</t>
    </rPh>
    <rPh sb="29" eb="30">
      <t>トウ</t>
    </rPh>
    <rPh sb="35" eb="36">
      <t>ト</t>
    </rPh>
    <rPh sb="37" eb="38">
      <t>ク</t>
    </rPh>
    <rPh sb="48" eb="50">
      <t>トリクミ</t>
    </rPh>
    <rPh sb="62" eb="64">
      <t>ジッカン</t>
    </rPh>
    <rPh sb="65" eb="66">
      <t>ツナ</t>
    </rPh>
    <phoneticPr fontId="39"/>
  </si>
  <si>
    <t>　客観指標評価はａ評価となったが、市民生活実感評価がc評価となったため、総合評価結果はＢ評価となった。引き続き、橋りょう等の点検・診断とその結果に基づく対策の着実な推進、安心・安全な道路環境の持続的な維持管理、災害時の避難や救助、迅速な復旧・復興に不可欠な道路ネットワークの強化により、都市の活力・レジリエンスの向上を図る。さらに、公園の特色を生かした整備・利活用や緑の創出により快適な都市環境の創出や地域コミュニティの活性化等を図るとともに、魅力と活力のある市街地整備を推進することで、安心・安全で持続可能な都市の発展を支える道路と公園・緑を創造する。</t>
    <rPh sb="84" eb="86">
      <t>アンシン</t>
    </rPh>
    <rPh sb="87" eb="89">
      <t>アンゼン</t>
    </rPh>
    <rPh sb="90" eb="92">
      <t>ドウロ</t>
    </rPh>
    <rPh sb="92" eb="94">
      <t>カンキョウ</t>
    </rPh>
    <rPh sb="101" eb="103">
      <t>カンリ</t>
    </rPh>
    <rPh sb="263" eb="265">
      <t>ドウロ</t>
    </rPh>
    <phoneticPr fontId="39"/>
  </si>
  <si>
    <t>　「大雨が降っても、身近な地域で浸水の被害は起こっていない。」や「水や水辺環境が大切にされるなど、水と共に生きる意識が高まっている。」がｃ評価となったが、「上下水道は安全で安心していつでも利用できる。」をはじめ、その他はｂ評価になっており、施策の効果が一定市民の実感にも現れていると考えられる。</t>
    <rPh sb="69" eb="71">
      <t>ヒョウカ</t>
    </rPh>
    <rPh sb="78" eb="82">
      <t>ジョウゲスイドウ</t>
    </rPh>
    <rPh sb="83" eb="85">
      <t>アンゼン</t>
    </rPh>
    <rPh sb="86" eb="88">
      <t>アンシン</t>
    </rPh>
    <rPh sb="94" eb="96">
      <t>リヨウ</t>
    </rPh>
    <rPh sb="120" eb="122">
      <t>シサク</t>
    </rPh>
    <rPh sb="123" eb="125">
      <t>コウカ</t>
    </rPh>
    <rPh sb="126" eb="128">
      <t>イッテイ</t>
    </rPh>
    <rPh sb="128" eb="130">
      <t>シミン</t>
    </rPh>
    <rPh sb="131" eb="133">
      <t>ジッカン</t>
    </rPh>
    <rPh sb="135" eb="136">
      <t>アラワ</t>
    </rPh>
    <rPh sb="141" eb="142">
      <t>カンガ</t>
    </rPh>
    <phoneticPr fontId="39"/>
  </si>
  <si>
    <t>　客観指標評価はａ評価となったが、市民生活実感評価がｃ評価となったため、総合評価結果はＢ評価となった。
　引き続き、犯罪の減少が市民の体感治安の向上に繋がっていない状況を踏まえ、令和３年度に策定した第３次京都市生活安全基本計画に基づき、「見せる防犯」の普及促進等の様々な取組を展開する。
　また、第３次京都市消費生活基本計画に基づき、複雑化・多様化する消費者トラブルについて、被害の救済と未然防止に向けて、様々な媒体を用いた注意喚起や啓発活動等に取り組む。これらにより、すべての人が安心して安全に暮らせるよりよい地域共生社会の実現を目指していく。</t>
    <rPh sb="53" eb="54">
      <t>ヒ</t>
    </rPh>
    <rPh sb="55" eb="56">
      <t>ツヅ</t>
    </rPh>
    <phoneticPr fontId="39"/>
  </si>
  <si>
    <t>算出方法：京都市ソーシャルイノベーション研究所が連携する組織・個人数
出典：京都市ソーシャルイノベーション研究所</t>
    <phoneticPr fontId="39"/>
  </si>
  <si>
    <t>当該指標については、経済状況によって起業や設立数が増減するなど、外的要因によるところが比較的高いことから、80%以上をａ、以下20%刻みで基準を設定した。</t>
    <rPh sb="18" eb="20">
      <t>キギョウ</t>
    </rPh>
    <rPh sb="21" eb="23">
      <t>セツリツ</t>
    </rPh>
    <phoneticPr fontId="39"/>
  </si>
  <si>
    <t>90％以上をａ、以下20％刻みで基準を設定した。</t>
    <phoneticPr fontId="39"/>
  </si>
  <si>
    <t>子育て世帯に対して情報発信できているかを示す指標</t>
    <rPh sb="3" eb="5">
      <t>セタイ</t>
    </rPh>
    <phoneticPr fontId="39"/>
  </si>
  <si>
    <t>O111、O157等の腸管出血性大腸菌による感染症発生件数</t>
    <phoneticPr fontId="39"/>
  </si>
  <si>
    <t>過去3年間の数値を基に、最高値以上をaとし、以下5％刻みで基準を設定した。　</t>
    <rPh sb="12" eb="14">
      <t>サイコウ</t>
    </rPh>
    <rPh sb="14" eb="15">
      <t>チ</t>
    </rPh>
    <phoneticPr fontId="39"/>
  </si>
  <si>
    <t>雇用情勢等外的要因により、毎年人数が変動するものであるため、過去3年間の最大値を目標値とする。目標値に対する達成度が100％以上をaとし、以下10％刻みで基準を設定した。</t>
    <phoneticPr fontId="39"/>
  </si>
  <si>
    <t>　道路及び橋りょうの点検とその結果に基づく対策により、社会資本の維持管理を計画的に推進するとともに、緊急輸送路における道路整備を着実に進めて都市のレジリエンス向上を図った。
　また、公園・緑地整備による緑豊かなまちづくりを進めた結果、ａ評価となった。</t>
    <phoneticPr fontId="39"/>
  </si>
  <si>
    <t>交通手段におけるバス・鉄道の割合</t>
    <rPh sb="0" eb="2">
      <t>コウツウ</t>
    </rPh>
    <rPh sb="2" eb="4">
      <t>シュダン</t>
    </rPh>
    <rPh sb="11" eb="13">
      <t>テツドウ</t>
    </rPh>
    <rPh sb="14" eb="16">
      <t>ワリアイ</t>
    </rPh>
    <phoneticPr fontId="39"/>
  </si>
  <si>
    <t>交通手段におけるバス・鉄道・徒歩の割合</t>
    <rPh sb="0" eb="2">
      <t>コウツウ</t>
    </rPh>
    <rPh sb="2" eb="4">
      <t>シュダン</t>
    </rPh>
    <rPh sb="11" eb="13">
      <t>テツドウ</t>
    </rPh>
    <rPh sb="14" eb="16">
      <t>トホ</t>
    </rPh>
    <rPh sb="17" eb="19">
      <t>ワリアイ</t>
    </rPh>
    <phoneticPr fontId="39"/>
  </si>
  <si>
    <t>交通手段におけるバス・鉄道・徒歩・自転車の割合</t>
    <rPh sb="0" eb="2">
      <t>コウツウ</t>
    </rPh>
    <rPh sb="2" eb="4">
      <t>シュダン</t>
    </rPh>
    <rPh sb="11" eb="13">
      <t>テツドウ</t>
    </rPh>
    <rPh sb="14" eb="16">
      <t>トホ</t>
    </rPh>
    <rPh sb="17" eb="20">
      <t>ジテンシャ</t>
    </rPh>
    <rPh sb="21" eb="23">
      <t>ワリアイ</t>
    </rPh>
    <phoneticPr fontId="39"/>
  </si>
  <si>
    <t>％</t>
    <phoneticPr fontId="39"/>
  </si>
  <si>
    <t>環境等に配慮した魅力的な住宅が普及していることを端的に示す指標</t>
    <rPh sb="8" eb="11">
      <t>ミリョクテキ</t>
    </rPh>
    <phoneticPr fontId="39"/>
  </si>
  <si>
    <t>-</t>
    <phoneticPr fontId="39"/>
  </si>
  <si>
    <t>「京のまち企業訪問」掲載企業に占める働き方改革取組企業の割合</t>
    <rPh sb="1" eb="2">
      <t>キョウ</t>
    </rPh>
    <rPh sb="5" eb="7">
      <t>キギョウ</t>
    </rPh>
    <rPh sb="7" eb="9">
      <t>ホウモン</t>
    </rPh>
    <rPh sb="10" eb="12">
      <t>ケイサイ</t>
    </rPh>
    <rPh sb="12" eb="14">
      <t>キギョウ</t>
    </rPh>
    <rPh sb="15" eb="16">
      <t>シ</t>
    </rPh>
    <rPh sb="18" eb="19">
      <t>ハタラ</t>
    </rPh>
    <rPh sb="20" eb="21">
      <t>カタ</t>
    </rPh>
    <rPh sb="21" eb="23">
      <t>カイカク</t>
    </rPh>
    <rPh sb="23" eb="25">
      <t>トリクミ</t>
    </rPh>
    <rPh sb="25" eb="27">
      <t>キギョウ</t>
    </rPh>
    <rPh sb="28" eb="30">
      <t>ワリアイ</t>
    </rPh>
    <phoneticPr fontId="39"/>
  </si>
  <si>
    <t>「京の生きもの・文化協働再生プロジェクト認定制度」の取組者数</t>
    <phoneticPr fontId="39"/>
  </si>
  <si>
    <t>京都市環境基本計画(2016-2025)において、令和７年度の目標値を400者としていたが、団体・企業に加え、個人にも対象を拡充する令和4年度の制度改正に伴い、目標値を700者とした。</t>
    <phoneticPr fontId="39"/>
  </si>
  <si>
    <t>令和7年度の目標として設定した取組者数700者の達成に向け、単年度当たり約115者を目標として取組者数の増加を図る。
【単年度目標】
R3：- 
R4：355者
R5：470者
R6：585者
R7：700者
各評価年度における取組者数の達成率が、単年度目標の100％以上であった場合をaとし、以下25％刻みで基準を設定した。</t>
    <phoneticPr fontId="39"/>
  </si>
  <si>
    <t>　政策の客観指標である「温室効果ガス排出量削減率」については、主に産業部門及び業務部門のエネルギー消費量が増加したこと等により伸び悩み、c評価となった。一方で、「ごみ焼却量の削減量」については、ごみ量が着実に減少しており、全体ではｂ評価となった。</t>
    <phoneticPr fontId="39"/>
  </si>
  <si>
    <t>　「マイバッグの利用やごみの分別・リサイクルの徹底など、ごみの出ないくらしと事業活動が広がっている。」という生活実感はｂ評価と概ね肯定的に評価されているが、新型コロナウイルス感染症の影響により、良好な自然環境が保たれているという実感や美化活動等の環境に配慮した行動を実践できている実感を得にくかったこと等から、全体ではｃ評価となったと考えられる。</t>
    <rPh sb="97" eb="99">
      <t>リョウコウ</t>
    </rPh>
    <rPh sb="105" eb="106">
      <t>タモ</t>
    </rPh>
    <rPh sb="140" eb="142">
      <t>ジッカン</t>
    </rPh>
    <rPh sb="143" eb="144">
      <t>エ</t>
    </rPh>
    <phoneticPr fontId="39"/>
  </si>
  <si>
    <t>　客観指標評価はｄ評価となり、市民生活実感評価がｃ評価となったことから、総合評価結果はＣ評価となった。
　誰もが「地域の一員」として安心して快適に暮らせるまちづくりを進めていくため、令和３年度に策定した「地域コミュニティ活性化ビジョン」に基づき、「一人一人の多様性を踏まえた誰もが参加しやすい地域づくり」や、「多様な地域の特性に即した地域活動の推進」、「多様な主体の連携・協働の促進」を進めていく。
　これらにより、基本方針にある多様な地域コミュニティの活性化を目指していく。</t>
    <rPh sb="9" eb="11">
      <t>ヒョウカ</t>
    </rPh>
    <rPh sb="53" eb="54">
      <t>ダレ</t>
    </rPh>
    <rPh sb="57" eb="59">
      <t>チイキ</t>
    </rPh>
    <rPh sb="60" eb="62">
      <t>イチイン</t>
    </rPh>
    <rPh sb="66" eb="68">
      <t>アンシン</t>
    </rPh>
    <rPh sb="70" eb="72">
      <t>カイテキ</t>
    </rPh>
    <rPh sb="73" eb="74">
      <t>ク</t>
    </rPh>
    <rPh sb="83" eb="84">
      <t>スス</t>
    </rPh>
    <rPh sb="91" eb="93">
      <t>レイワ</t>
    </rPh>
    <rPh sb="94" eb="96">
      <t>ネンド</t>
    </rPh>
    <rPh sb="97" eb="99">
      <t>サクテイ</t>
    </rPh>
    <rPh sb="119" eb="120">
      <t>モト</t>
    </rPh>
    <rPh sb="124" eb="128">
      <t>ヒトリヒトリ</t>
    </rPh>
    <rPh sb="129" eb="132">
      <t>タヨウセイ</t>
    </rPh>
    <rPh sb="133" eb="134">
      <t>フ</t>
    </rPh>
    <rPh sb="137" eb="138">
      <t>ダレ</t>
    </rPh>
    <rPh sb="140" eb="142">
      <t>サンカ</t>
    </rPh>
    <rPh sb="146" eb="148">
      <t>チイキ</t>
    </rPh>
    <rPh sb="155" eb="157">
      <t>タヨウ</t>
    </rPh>
    <rPh sb="158" eb="160">
      <t>チイキ</t>
    </rPh>
    <rPh sb="161" eb="163">
      <t>トクセイ</t>
    </rPh>
    <rPh sb="164" eb="165">
      <t>ソク</t>
    </rPh>
    <rPh sb="167" eb="169">
      <t>チイキ</t>
    </rPh>
    <rPh sb="169" eb="171">
      <t>カツドウ</t>
    </rPh>
    <rPh sb="172" eb="174">
      <t>スイシン</t>
    </rPh>
    <rPh sb="177" eb="179">
      <t>タヨウ</t>
    </rPh>
    <rPh sb="180" eb="182">
      <t>シュタイ</t>
    </rPh>
    <rPh sb="183" eb="185">
      <t>レンケイ</t>
    </rPh>
    <rPh sb="186" eb="188">
      <t>キョウドウ</t>
    </rPh>
    <rPh sb="189" eb="191">
      <t>ソクシン</t>
    </rPh>
    <rPh sb="193" eb="194">
      <t>スス</t>
    </rPh>
    <rPh sb="208" eb="210">
      <t>キホン</t>
    </rPh>
    <rPh sb="210" eb="212">
      <t>ホウシン</t>
    </rPh>
    <rPh sb="215" eb="217">
      <t>タヨウ</t>
    </rPh>
    <rPh sb="218" eb="220">
      <t>チイキ</t>
    </rPh>
    <rPh sb="227" eb="230">
      <t>カッセイカ</t>
    </rPh>
    <rPh sb="231" eb="233">
      <t>メザ</t>
    </rPh>
    <phoneticPr fontId="39"/>
  </si>
  <si>
    <t>-</t>
    <phoneticPr fontId="39"/>
  </si>
  <si>
    <t>京都市のホームページ上で公開されている、「京まなびネット」において登録されている講座・イベント等の情報数(企画数)</t>
  </si>
  <si>
    <t>地域ごとのビジョンに応じ、いきいきとしたくらしや営みによる新たな景観が創造されていることを市民が感じることが重要であることから、市民の実感に重み付けを行った。</t>
    <rPh sb="0" eb="2">
      <t>チイキ</t>
    </rPh>
    <rPh sb="10" eb="11">
      <t>オウ</t>
    </rPh>
    <rPh sb="24" eb="25">
      <t>イトナ</t>
    </rPh>
    <rPh sb="29" eb="30">
      <t>アラ</t>
    </rPh>
    <rPh sb="32" eb="34">
      <t>ケイカン</t>
    </rPh>
    <rPh sb="35" eb="37">
      <t>ソウゾウ</t>
    </rPh>
    <rPh sb="45" eb="47">
      <t>シミン</t>
    </rPh>
    <rPh sb="48" eb="49">
      <t>カン</t>
    </rPh>
    <rPh sb="54" eb="56">
      <t>ジュウヨウ</t>
    </rPh>
    <rPh sb="64" eb="66">
      <t>シミン</t>
    </rPh>
    <rPh sb="67" eb="69">
      <t>ジッカン</t>
    </rPh>
    <rPh sb="70" eb="71">
      <t>オモ</t>
    </rPh>
    <rPh sb="72" eb="73">
      <t>ヅケ</t>
    </rPh>
    <rPh sb="75" eb="76">
      <t>オコナ</t>
    </rPh>
    <phoneticPr fontId="39"/>
  </si>
  <si>
    <t>新築建築物の中で、最低基準よりも高い水準を満たす良質な建築物の占める割合が増えることを目標としているため、客観指標評価を重視する。</t>
    <rPh sb="57" eb="59">
      <t>ヒョウカ</t>
    </rPh>
    <phoneticPr fontId="39"/>
  </si>
  <si>
    <t>LD等通級指導教室の設置拡大等により、通級による専門的な指導を受けることのできるLD等の発達障害のある児童生徒数
※LD等の発達障害…学習障害、注意欠如多動性障害、自閉症スペクトラム障害症を指す。</t>
    <rPh sb="72" eb="74">
      <t>チュウイ</t>
    </rPh>
    <rPh sb="74" eb="76">
      <t>ケツジョ</t>
    </rPh>
    <rPh sb="76" eb="79">
      <t>タドウセイ</t>
    </rPh>
    <rPh sb="79" eb="81">
      <t>ショウガイ</t>
    </rPh>
    <rPh sb="82" eb="85">
      <t>ジヘイショウ</t>
    </rPh>
    <rPh sb="91" eb="93">
      <t>ショウガイ</t>
    </rPh>
    <rPh sb="93" eb="94">
      <t>ショウ</t>
    </rPh>
    <phoneticPr fontId="39"/>
  </si>
  <si>
    <t>　新型コロナウイルス感染症の影響が続く中、対面で実施する生涯学習関連講座・イベント等が休止となるなど、子どもから高齢者まで様々な世代が交流し、学び合う機会が減少したことから、ｃ評価となったと考えられる。</t>
    <rPh sb="1" eb="3">
      <t>シンガタ</t>
    </rPh>
    <rPh sb="10" eb="13">
      <t>カンセンショウ</t>
    </rPh>
    <rPh sb="14" eb="16">
      <t>エイキョウ</t>
    </rPh>
    <rPh sb="17" eb="18">
      <t>ツヅ</t>
    </rPh>
    <rPh sb="19" eb="20">
      <t>ナカ</t>
    </rPh>
    <rPh sb="28" eb="30">
      <t>ショウガイ</t>
    </rPh>
    <rPh sb="30" eb="32">
      <t>ガクシュウ</t>
    </rPh>
    <rPh sb="32" eb="34">
      <t>カンレン</t>
    </rPh>
    <rPh sb="34" eb="36">
      <t>コウザ</t>
    </rPh>
    <rPh sb="41" eb="42">
      <t>トウ</t>
    </rPh>
    <rPh sb="43" eb="45">
      <t>キュウシ</t>
    </rPh>
    <rPh sb="51" eb="52">
      <t>コ</t>
    </rPh>
    <rPh sb="56" eb="59">
      <t>コウレイシャ</t>
    </rPh>
    <rPh sb="61" eb="63">
      <t>サマザマ</t>
    </rPh>
    <rPh sb="64" eb="66">
      <t>セダイ</t>
    </rPh>
    <rPh sb="67" eb="69">
      <t>コウリュウ</t>
    </rPh>
    <rPh sb="71" eb="72">
      <t>マナ</t>
    </rPh>
    <rPh sb="73" eb="74">
      <t>ア</t>
    </rPh>
    <rPh sb="75" eb="77">
      <t>キカイ</t>
    </rPh>
    <rPh sb="78" eb="80">
      <t>ゲンショウ</t>
    </rPh>
    <rPh sb="88" eb="90">
      <t>ヒョウカ</t>
    </rPh>
    <rPh sb="95" eb="96">
      <t>カンガ</t>
    </rPh>
    <phoneticPr fontId="39"/>
  </si>
  <si>
    <t>　既存住宅の件数は増加したが、「新築分譲住宅」も増加したため、政策の客観指標である「既存住宅の流通件数が新築分譲住宅の着工件数を含めた件数に占める割合」が減少したものの、「高齢者等の入居を拒まない民間賃貸住宅の戸数等」が増加したことで施策の指標である「住宅確保要配慮者の入居を拒まない民間賃貸住宅戸数」が目標値を達成したことから、ｂ評価になった。</t>
    <rPh sb="6" eb="8">
      <t>ケンスウ</t>
    </rPh>
    <rPh sb="9" eb="11">
      <t>ゾウカ</t>
    </rPh>
    <rPh sb="16" eb="18">
      <t>シンチク</t>
    </rPh>
    <rPh sb="18" eb="20">
      <t>ブンジョウ</t>
    </rPh>
    <rPh sb="20" eb="22">
      <t>ジュウタク</t>
    </rPh>
    <rPh sb="24" eb="26">
      <t>ゾウカ</t>
    </rPh>
    <rPh sb="31" eb="33">
      <t>セイサク</t>
    </rPh>
    <rPh sb="34" eb="36">
      <t>キャッカン</t>
    </rPh>
    <rPh sb="36" eb="38">
      <t>シヒョウ</t>
    </rPh>
    <rPh sb="77" eb="79">
      <t>ゲンショウ</t>
    </rPh>
    <rPh sb="107" eb="108">
      <t>トウ</t>
    </rPh>
    <rPh sb="117" eb="119">
      <t>シサク</t>
    </rPh>
    <rPh sb="120" eb="122">
      <t>シヒョウ</t>
    </rPh>
    <rPh sb="126" eb="128">
      <t>ジュウタク</t>
    </rPh>
    <rPh sb="128" eb="130">
      <t>カクホ</t>
    </rPh>
    <rPh sb="130" eb="131">
      <t>ヨウ</t>
    </rPh>
    <rPh sb="131" eb="133">
      <t>ハイリョ</t>
    </rPh>
    <rPh sb="133" eb="134">
      <t>シャ</t>
    </rPh>
    <rPh sb="135" eb="137">
      <t>ニュウキョ</t>
    </rPh>
    <rPh sb="138" eb="139">
      <t>コバ</t>
    </rPh>
    <rPh sb="142" eb="144">
      <t>ミンカン</t>
    </rPh>
    <rPh sb="144" eb="146">
      <t>チンタイ</t>
    </rPh>
    <rPh sb="146" eb="148">
      <t>ジュウタク</t>
    </rPh>
    <rPh sb="148" eb="150">
      <t>コスウ</t>
    </rPh>
    <rPh sb="152" eb="154">
      <t>モクヒョウ</t>
    </rPh>
    <rPh sb="154" eb="155">
      <t>アタイ</t>
    </rPh>
    <rPh sb="156" eb="158">
      <t>タッセイ</t>
    </rPh>
    <phoneticPr fontId="39"/>
  </si>
  <si>
    <t>　適切にリフォームされた中古住宅や高齢者向け住宅の供給などが十分に認識されていないこと、また、コロナ禍が長引いた中で地域とのつながりが希薄に感じられたり、環境・景観に配慮した京都らしいすまい方が大切にされているという実感が十分得られていないことから、ｃ評価になったと考えられる。</t>
    <rPh sb="50" eb="51">
      <t>カ</t>
    </rPh>
    <rPh sb="52" eb="54">
      <t>ナガビ</t>
    </rPh>
    <rPh sb="56" eb="57">
      <t>ナカ</t>
    </rPh>
    <rPh sb="67" eb="69">
      <t>キハク</t>
    </rPh>
    <rPh sb="70" eb="71">
      <t>カン</t>
    </rPh>
    <phoneticPr fontId="39"/>
  </si>
  <si>
    <t>　長時間労働や固定的な性別役割分担意識が根強く残っていること、DV被害者支援の取組は進んでいるものの、男女間等における暴力が根絶されているという実感には至っていないことなどから、ｃ評価になったと考えられる。</t>
    <rPh sb="20" eb="22">
      <t>ネヅヨ</t>
    </rPh>
    <rPh sb="23" eb="24">
      <t>ノコ</t>
    </rPh>
    <rPh sb="35" eb="36">
      <t>シャ</t>
    </rPh>
    <rPh sb="36" eb="38">
      <t>シエン</t>
    </rPh>
    <rPh sb="39" eb="41">
      <t>トリクミ</t>
    </rPh>
    <rPh sb="51" eb="54">
      <t>ダンジョカン</t>
    </rPh>
    <rPh sb="54" eb="55">
      <t>ナド</t>
    </rPh>
    <rPh sb="59" eb="61">
      <t>ボウリョク</t>
    </rPh>
    <rPh sb="62" eb="64">
      <t>コンゼツ</t>
    </rPh>
    <rPh sb="72" eb="74">
      <t>ジッカン</t>
    </rPh>
    <rPh sb="76" eb="77">
      <t>イタ</t>
    </rPh>
    <phoneticPr fontId="39"/>
  </si>
  <si>
    <t>　新型コロナウイルス感染症による制限が緩和傾向にあったことで、政策の指標である「文化施設の年間入場者数」や施策の指標である「京都コンサートホール等の日数利用率」は改善したが、政策・施策の指標である「本市が指定、登録等をした京都文化遺産の数」が例年より少なかったことや、施策の指標である「Social Work / Art Conferenceホームページの閲覧数」が目標値に届かなかったことなどから、全体としてｂ評価となった。</t>
    <rPh sb="1" eb="3">
      <t>シンガタ</t>
    </rPh>
    <rPh sb="10" eb="13">
      <t>カンセンショウ</t>
    </rPh>
    <rPh sb="16" eb="18">
      <t>セイゲン</t>
    </rPh>
    <rPh sb="19" eb="21">
      <t>カンワ</t>
    </rPh>
    <rPh sb="21" eb="23">
      <t>ケイコウ</t>
    </rPh>
    <rPh sb="31" eb="33">
      <t>セイサク</t>
    </rPh>
    <rPh sb="34" eb="36">
      <t>シヒョウ</t>
    </rPh>
    <rPh sb="40" eb="42">
      <t>ブンカ</t>
    </rPh>
    <rPh sb="42" eb="44">
      <t>シセツ</t>
    </rPh>
    <rPh sb="45" eb="47">
      <t>ネンカン</t>
    </rPh>
    <rPh sb="47" eb="49">
      <t>ニュウジョウ</t>
    </rPh>
    <rPh sb="49" eb="50">
      <t>シャ</t>
    </rPh>
    <rPh sb="50" eb="51">
      <t>スウ</t>
    </rPh>
    <rPh sb="53" eb="55">
      <t>セサク</t>
    </rPh>
    <rPh sb="56" eb="58">
      <t>シヒョウ</t>
    </rPh>
    <rPh sb="62" eb="64">
      <t>キョウト</t>
    </rPh>
    <rPh sb="72" eb="73">
      <t>トウ</t>
    </rPh>
    <rPh sb="74" eb="76">
      <t>ニッスウ</t>
    </rPh>
    <rPh sb="76" eb="79">
      <t>リヨウリツ</t>
    </rPh>
    <rPh sb="81" eb="83">
      <t>カイゼン</t>
    </rPh>
    <rPh sb="87" eb="89">
      <t>セイサク</t>
    </rPh>
    <rPh sb="90" eb="92">
      <t>セサク</t>
    </rPh>
    <rPh sb="93" eb="95">
      <t>シヒョウ</t>
    </rPh>
    <rPh sb="121" eb="123">
      <t>レイネン</t>
    </rPh>
    <rPh sb="125" eb="126">
      <t>スク</t>
    </rPh>
    <rPh sb="134" eb="136">
      <t>セサク</t>
    </rPh>
    <rPh sb="137" eb="139">
      <t>シヒョウ</t>
    </rPh>
    <rPh sb="183" eb="186">
      <t>モクヒョウチ</t>
    </rPh>
    <rPh sb="187" eb="188">
      <t>トド</t>
    </rPh>
    <rPh sb="211" eb="213">
      <t>ゼンタイヒョウカ</t>
    </rPh>
    <phoneticPr fontId="39"/>
  </si>
  <si>
    <t xml:space="preserve">　客観指標評価はｂ評価、市民生活実感評価がｃ評価となったことから、総合評価結果はＢ評価となった。
　引き続き、文化芸術活動への支援をはじめ、各種事業による文化芸術に触れる機会の創出等に取り組み、文化を基軸としたまちづくりを推進していく。
　また、令和5年は、文化庁の京都への全面的移転や京都芸大の京都駅東部への移転等、本市の文化芸術振興の機運が高まる年となる。この機会を活かし、引き続き「文化芸術都市創生計画」に基づいた取組を推進し、「世界の文化首都・京都」への更なる飛躍を目指す。
</t>
    <rPh sb="50" eb="51">
      <t>ヒ</t>
    </rPh>
    <rPh sb="52" eb="53">
      <t>ツヅ</t>
    </rPh>
    <rPh sb="55" eb="57">
      <t>ブンカ</t>
    </rPh>
    <rPh sb="57" eb="59">
      <t>ゲイジュツ</t>
    </rPh>
    <rPh sb="59" eb="61">
      <t>カツドウ</t>
    </rPh>
    <rPh sb="63" eb="65">
      <t>シエン</t>
    </rPh>
    <rPh sb="70" eb="72">
      <t>カクシュ</t>
    </rPh>
    <rPh sb="72" eb="74">
      <t>ジギョウ</t>
    </rPh>
    <rPh sb="77" eb="79">
      <t>ブンカ</t>
    </rPh>
    <rPh sb="79" eb="81">
      <t>ゲイジュツ</t>
    </rPh>
    <rPh sb="82" eb="83">
      <t>フ</t>
    </rPh>
    <rPh sb="85" eb="87">
      <t>キカイ</t>
    </rPh>
    <rPh sb="88" eb="90">
      <t>ソウシュツ</t>
    </rPh>
    <rPh sb="90" eb="91">
      <t>ナド</t>
    </rPh>
    <rPh sb="92" eb="93">
      <t>ト</t>
    </rPh>
    <rPh sb="94" eb="95">
      <t>ク</t>
    </rPh>
    <rPh sb="97" eb="99">
      <t>ブンカ</t>
    </rPh>
    <rPh sb="100" eb="102">
      <t>キジク</t>
    </rPh>
    <rPh sb="111" eb="113">
      <t>スイシン</t>
    </rPh>
    <rPh sb="123" eb="125">
      <t>レイワ</t>
    </rPh>
    <rPh sb="126" eb="127">
      <t>ネン</t>
    </rPh>
    <rPh sb="133" eb="135">
      <t>キョウト</t>
    </rPh>
    <rPh sb="137" eb="140">
      <t>ゼンメンテキ</t>
    </rPh>
    <rPh sb="140" eb="142">
      <t>イテン</t>
    </rPh>
    <rPh sb="143" eb="145">
      <t>キョウト</t>
    </rPh>
    <rPh sb="145" eb="146">
      <t>ゲイ</t>
    </rPh>
    <rPh sb="146" eb="147">
      <t>ダイ</t>
    </rPh>
    <rPh sb="148" eb="151">
      <t>キョウトエキ</t>
    </rPh>
    <rPh sb="151" eb="153">
      <t>トウブ</t>
    </rPh>
    <rPh sb="155" eb="157">
      <t>イテン</t>
    </rPh>
    <rPh sb="157" eb="158">
      <t>ナド</t>
    </rPh>
    <rPh sb="159" eb="161">
      <t>ホンシ</t>
    </rPh>
    <rPh sb="162" eb="164">
      <t>ブンカ</t>
    </rPh>
    <rPh sb="164" eb="166">
      <t>ゲイジュツ</t>
    </rPh>
    <rPh sb="166" eb="168">
      <t>シンコウ</t>
    </rPh>
    <rPh sb="169" eb="171">
      <t>キウン</t>
    </rPh>
    <rPh sb="172" eb="173">
      <t>タカ</t>
    </rPh>
    <rPh sb="175" eb="176">
      <t>ネン</t>
    </rPh>
    <rPh sb="182" eb="184">
      <t>キカイ</t>
    </rPh>
    <rPh sb="185" eb="186">
      <t>イ</t>
    </rPh>
    <rPh sb="189" eb="190">
      <t>ヒ</t>
    </rPh>
    <rPh sb="191" eb="192">
      <t>ツヅ</t>
    </rPh>
    <rPh sb="209" eb="211">
      <t>トリク</t>
    </rPh>
    <rPh sb="212" eb="214">
      <t>スイシン</t>
    </rPh>
    <rPh sb="230" eb="231">
      <t>サラ</t>
    </rPh>
    <phoneticPr fontId="39"/>
  </si>
  <si>
    <t>　政策の指標である「地域における健康づくり事業」の実施回数や「施設・居住系介護保険サービスの定員数」、施策の指標である「成年後見支援センターや高齢サポート（地域包括支援センター）への相談実績」等が増加したことから、ａ評価となった。</t>
    <rPh sb="1" eb="3">
      <t>セイサク</t>
    </rPh>
    <rPh sb="4" eb="6">
      <t>シヒョウ</t>
    </rPh>
    <rPh sb="25" eb="27">
      <t>ジッシ</t>
    </rPh>
    <rPh sb="51" eb="53">
      <t>シサク</t>
    </rPh>
    <rPh sb="54" eb="56">
      <t>シヒョウ</t>
    </rPh>
    <rPh sb="78" eb="84">
      <t>チイキホウカツシエン</t>
    </rPh>
    <rPh sb="91" eb="93">
      <t>ソウダン</t>
    </rPh>
    <rPh sb="93" eb="95">
      <t>ジッセキ</t>
    </rPh>
    <rPh sb="96" eb="97">
      <t>トウ</t>
    </rPh>
    <rPh sb="98" eb="100">
      <t>ゾウカ</t>
    </rPh>
    <rPh sb="108" eb="110">
      <t>ヒョウカ</t>
    </rPh>
    <phoneticPr fontId="26"/>
  </si>
  <si>
    <t>　客観指標評価はｂ評価、市民生活実感評価はｃ評価となり、総合評価結果はＢ評価となった。令和3年度に策定した「京都市住宅マスタープラン」に基づき、引き続き、民間事業者等と連携のうえ、伝わる・伝える住情報の発信を強化するなど、くらしやすく魅力のある、持続可能なすまい・まちづくりを推進していく。</t>
    <phoneticPr fontId="39"/>
  </si>
  <si>
    <t>　客観指標評価はb評価となり、市民生活実感評価がｃ評価となったため、総合評価結果はＢ評価となった。
　新型コロナウイルス感染症の影響により、消防団の入団勧奨や自主防災会の防災訓練を控える動きが多かったが、引き続き、消防自動車の整備や救急安心センター事業の効率的な運用等により消防・救急体制の強化に全力で取り組んでいくとともに、消防団・自主防災会等の地域団体とこれまで以上に連携し、防火・防災対策を推進していく。また、SNS等の新たな広報媒体を積極的に活用し、市民に安心・安全を実感していただけるよう、消防・救急施策の広報に努めていく。これらにより、基本方針にある安心して市民が暮らし、観光客が訪れることのできる「安心都市・京都」を目指す。</t>
    <rPh sb="79" eb="81">
      <t>ジシュ</t>
    </rPh>
    <rPh sb="81" eb="83">
      <t>ボウサイ</t>
    </rPh>
    <rPh sb="83" eb="84">
      <t>カイ</t>
    </rPh>
    <phoneticPr fontId="39"/>
  </si>
  <si>
    <t>-</t>
    <phoneticPr fontId="39"/>
  </si>
  <si>
    <t>　2050年までの二酸化炭素排出量「正味ゼロ」等の目標達成を目指しており、効果測定に客観指標の数値が直結するため、客観指標評価を重視する。</t>
    <phoneticPr fontId="39"/>
  </si>
  <si>
    <t>　客観指標評価がｂ評価となり、市民生活実感評価がｃ評価となったことから、総合評価結果はＢ評価となった。温室効果ガス排出量については、京都市地球温暖化対策計画に基づき、ライフスタイル、ビジネス、エネルギー、モビリティの4つの分野の転換や、森林・農地等の二酸化炭素の吸収源対策の強化等を図ることで、2050年「正味ゼロ」を目指す。また、ごみ焼却量については、引き続き、京都市循環型社会推進基本計画に基づき、市民・事業者の皆様と共に2R及び分別リサイクルの推進等に取り組むことで、更なる削減を進める。これらにより、基本方針にある環境と調和した持続可能な社会の実現を目指していく。</t>
    <rPh sb="15" eb="17">
      <t>シミン</t>
    </rPh>
    <rPh sb="17" eb="19">
      <t>セイカツ</t>
    </rPh>
    <rPh sb="19" eb="21">
      <t>ジッカン</t>
    </rPh>
    <rPh sb="21" eb="23">
      <t>ヒョウカ</t>
    </rPh>
    <rPh sb="25" eb="27">
      <t>ヒョウカ</t>
    </rPh>
    <phoneticPr fontId="39"/>
  </si>
  <si>
    <t>農業基盤整備事業等を活用し、農業用施設の整備を行った件数（令和3年度からは累計）</t>
    <rPh sb="0" eb="2">
      <t>ノウギョウ</t>
    </rPh>
    <rPh sb="2" eb="4">
      <t>キバン</t>
    </rPh>
    <rPh sb="4" eb="6">
      <t>セイビ</t>
    </rPh>
    <rPh sb="6" eb="8">
      <t>ジギョウ</t>
    </rPh>
    <rPh sb="8" eb="9">
      <t>トウ</t>
    </rPh>
    <rPh sb="10" eb="12">
      <t>カツヨウ</t>
    </rPh>
    <rPh sb="14" eb="17">
      <t>ノウギョウヨウ</t>
    </rPh>
    <rPh sb="17" eb="19">
      <t>シセツ</t>
    </rPh>
    <rPh sb="20" eb="22">
      <t>セイビ</t>
    </rPh>
    <rPh sb="23" eb="24">
      <t>オコナ</t>
    </rPh>
    <rPh sb="26" eb="28">
      <t>ケンスウ</t>
    </rPh>
    <rPh sb="29" eb="31">
      <t>レイワ</t>
    </rPh>
    <rPh sb="32" eb="34">
      <t>ネンド</t>
    </rPh>
    <rPh sb="37" eb="39">
      <t>ルイケイ</t>
    </rPh>
    <phoneticPr fontId="39"/>
  </si>
  <si>
    <t>-</t>
    <phoneticPr fontId="39"/>
  </si>
  <si>
    <t>流通体制の現状については、中央卸売市場の取扱数量をはじめとする指標により客観的に捉えることが重要であり、客観指標評価を重視して評価することが妥当であると考えるため。</t>
    <phoneticPr fontId="39"/>
  </si>
  <si>
    <t>伝統産業製品の出荷額や中小小売店舗の状況をよく反映している客観指標評価を重視して評価することが妥当であると考えるため。</t>
    <rPh sb="0" eb="2">
      <t>デントウ</t>
    </rPh>
    <phoneticPr fontId="39"/>
  </si>
  <si>
    <t>農林業に従事しない市民や農林業に関心のない市民にとっては、実感しにくい施策であり、客観指標評価を重視して評価することが妥当であると考えるため。</t>
    <phoneticPr fontId="39"/>
  </si>
  <si>
    <t>災害や環境変化への対策については、市民生活において実感しづらく、客観指標評価を重視して評価することが妥当であると考えるため。</t>
    <rPh sb="0" eb="2">
      <t>サイガイ</t>
    </rPh>
    <rPh sb="3" eb="5">
      <t>カンキョウ</t>
    </rPh>
    <rPh sb="5" eb="7">
      <t>ヘンカ</t>
    </rPh>
    <rPh sb="9" eb="11">
      <t>タイサク</t>
    </rPh>
    <phoneticPr fontId="39"/>
  </si>
  <si>
    <t>環境に負荷をかけない栽培を増やすための取組や森林の整備等は、市民生活において実感しにくい施策であり、客観指標評価を重視して評価することが妥当であると考えるため。</t>
    <phoneticPr fontId="39"/>
  </si>
  <si>
    <t>農林業に関心のない市民にとっては、実感しにくい施策であり、客観指標評価を重視して評価することが妥当であると考えるため。</t>
    <phoneticPr fontId="39"/>
  </si>
  <si>
    <t>各地域で人々が集う拠点の周辺において、あらゆる世代の市民が安心・安全で快適に暮らし続け活動することができると実感することが重要であると考えるため。</t>
    <rPh sb="0" eb="1">
      <t>カク</t>
    </rPh>
    <rPh sb="1" eb="3">
      <t>チイキ</t>
    </rPh>
    <rPh sb="4" eb="6">
      <t>ヒトビト</t>
    </rPh>
    <rPh sb="7" eb="8">
      <t>ツド</t>
    </rPh>
    <rPh sb="9" eb="11">
      <t>キョテン</t>
    </rPh>
    <rPh sb="23" eb="25">
      <t>セダイ</t>
    </rPh>
    <rPh sb="26" eb="28">
      <t>シミン</t>
    </rPh>
    <rPh sb="29" eb="31">
      <t>アンシン</t>
    </rPh>
    <rPh sb="32" eb="34">
      <t>アンゼン</t>
    </rPh>
    <rPh sb="35" eb="37">
      <t>カイテキ</t>
    </rPh>
    <rPh sb="38" eb="39">
      <t>ク</t>
    </rPh>
    <rPh sb="41" eb="42">
      <t>ツヅ</t>
    </rPh>
    <rPh sb="43" eb="45">
      <t>カツドウ</t>
    </rPh>
    <phoneticPr fontId="39"/>
  </si>
  <si>
    <t>子どもを共に育む社会になっていると市民に実感されることにより初めて目的が達成される施策であり、市民の実感に重みを付ける方が適切であるため。</t>
    <phoneticPr fontId="39"/>
  </si>
  <si>
    <t>客観指標が、京都らしい住まい方を継承する仕組を構築するための取組状況の結果を具体的に数値で示しているため。</t>
    <phoneticPr fontId="39"/>
  </si>
  <si>
    <t>客観指標が、様々なライフステージ等の変化に対応するすまいの供給状況を具体的に数値で示しているため。</t>
    <rPh sb="0" eb="2">
      <t>キャッカン</t>
    </rPh>
    <rPh sb="2" eb="4">
      <t>シヒョウ</t>
    </rPh>
    <rPh sb="29" eb="31">
      <t>キョウキュウ</t>
    </rPh>
    <rPh sb="31" eb="33">
      <t>ジョウキョウ</t>
    </rPh>
    <rPh sb="34" eb="37">
      <t>グタイテキ</t>
    </rPh>
    <rPh sb="38" eb="40">
      <t>スウチ</t>
    </rPh>
    <rPh sb="41" eb="42">
      <t>シメ</t>
    </rPh>
    <phoneticPr fontId="39"/>
  </si>
  <si>
    <t>客観指標が、住宅ストックの適正な維持管理や更新状況を具体的に数値で示しているため。</t>
    <phoneticPr fontId="39"/>
  </si>
  <si>
    <t>客観指標が、市場での中古住宅の流通状況を具体的に数字で示しているため。</t>
    <phoneticPr fontId="39"/>
  </si>
  <si>
    <t>客観指標は住宅の安全性を端的に示すものであるため。</t>
    <phoneticPr fontId="39"/>
  </si>
  <si>
    <t>客観指標は、高齢者や低所得者等に対して、安全な住まいの供給状況を十分に確保できているかをより直接的に示すものであるため。</t>
    <rPh sb="50" eb="51">
      <t>シメ</t>
    </rPh>
    <phoneticPr fontId="39"/>
  </si>
  <si>
    <t>上下水道サービスを支えている浄水場や管路などの上下水道施設は、普段市民の皆様に意識されにくく、その整備の成果がすぐに市民実感につながりにくいものであるため。</t>
    <phoneticPr fontId="39"/>
  </si>
  <si>
    <t>交通手段における自動車以外を利用した割合</t>
    <rPh sb="0" eb="2">
      <t>コウツウ</t>
    </rPh>
    <rPh sb="2" eb="4">
      <t>シュダン</t>
    </rPh>
    <rPh sb="8" eb="11">
      <t>ジドウシャ</t>
    </rPh>
    <rPh sb="11" eb="13">
      <t>イガイ</t>
    </rPh>
    <rPh sb="14" eb="16">
      <t>リヨウ</t>
    </rPh>
    <rPh sb="18" eb="20">
      <t>ワリアイ</t>
    </rPh>
    <phoneticPr fontId="39"/>
  </si>
  <si>
    <t>　幼児・児童生徒・教職員等を主な対象とする政策であり、保護者の方等を除き、市民全体の生活実感には政策の効果が反映されにくいと考えられるため、客観指標評価を重視する。</t>
    <phoneticPr fontId="39"/>
  </si>
  <si>
    <t>「橋りょう長寿命化修繕計画」に基づく具体的な行動計画である「いのちを守る　橋りょう健全化プログラム」に掲げる橋りょうの老朽化修繕</t>
    <phoneticPr fontId="39"/>
  </si>
  <si>
    <r>
      <t>目標値については、令和３年度末に開催の「観光振興計画２０２５」マネジメント会議での議論を踏まえ、令和４年４月に新たに設定。</t>
    </r>
    <r>
      <rPr>
        <strike/>
        <sz val="11"/>
        <rFont val="ＭＳ ゴシック"/>
        <family val="3"/>
        <charset val="128"/>
      </rPr>
      <t xml:space="preserve">
</t>
    </r>
    <r>
      <rPr>
        <sz val="11"/>
        <rFont val="ＭＳ ゴシック"/>
        <family val="3"/>
        <charset val="128"/>
      </rPr>
      <t>令和３年以降の最高値を目標値とした。</t>
    </r>
    <phoneticPr fontId="39"/>
  </si>
  <si>
    <r>
      <t>目標値については、令和３年度末に開催の「観光振興計画２０２５」マネジメント会議での議論を踏まえ、令和４年４月に新たに設定。</t>
    </r>
    <r>
      <rPr>
        <strike/>
        <sz val="11"/>
        <rFont val="ＭＳ ゴシック"/>
        <family val="3"/>
        <charset val="128"/>
      </rPr>
      <t xml:space="preserve">
</t>
    </r>
    <r>
      <rPr>
        <sz val="11"/>
        <rFont val="ＭＳ ゴシック"/>
        <family val="3"/>
        <charset val="128"/>
      </rPr>
      <t>平成２７年以降の最高値を目標値とした。</t>
    </r>
    <phoneticPr fontId="39"/>
  </si>
  <si>
    <t>客観指標</t>
  </si>
  <si>
    <t>市民実感</t>
  </si>
  <si>
    <t>　障害のある人を主な対象とする政策であり、市民全体の生活実感には政策の効果が反映されにくいと考えられるため、客観指標評価を重視する。</t>
  </si>
  <si>
    <t>　幼児・児童生徒・教職員等を主な対象とする政策であり、保護者の方等を除き、市民全体の生活実感には政策の効果が反映されにくいと考えられるため、客観指標評価を重視する。</t>
  </si>
  <si>
    <t>　自然景観や歴史的な町並み、京町家等の保全・継承、市民とともに推進する景観まちづくりなど施策に係る市民の意識や生活実感が重要な分野であることから、市民生活実感評価を重視する。</t>
  </si>
  <si>
    <t>学区の第２、第３避難所での訓練の実施が少ないことが原因と考えられる。</t>
    <phoneticPr fontId="39"/>
  </si>
  <si>
    <t>大学コンソーシアム京都では先進的にＰＢＬ型授業を行ってきたが、最近では各大学でＰＢＬ型授業が充実してきた影響で大学コンソーシアム京都での受講希望者が伸び悩み、その結果科目数を減らしたため、ｅ評価となった。</t>
    <rPh sb="0" eb="2">
      <t>ダイガク</t>
    </rPh>
    <rPh sb="9" eb="11">
      <t>キョウト</t>
    </rPh>
    <rPh sb="13" eb="16">
      <t>センシンテキ</t>
    </rPh>
    <rPh sb="20" eb="21">
      <t>ガタ</t>
    </rPh>
    <rPh sb="21" eb="23">
      <t>ジュギョウ</t>
    </rPh>
    <rPh sb="24" eb="25">
      <t>オコナ</t>
    </rPh>
    <rPh sb="31" eb="33">
      <t>サイキン</t>
    </rPh>
    <rPh sb="35" eb="36">
      <t>カク</t>
    </rPh>
    <rPh sb="36" eb="38">
      <t>ダイガク</t>
    </rPh>
    <rPh sb="42" eb="43">
      <t>ガタ</t>
    </rPh>
    <rPh sb="43" eb="45">
      <t>ジュギョウ</t>
    </rPh>
    <rPh sb="46" eb="48">
      <t>ジュウジツ</t>
    </rPh>
    <rPh sb="52" eb="54">
      <t>エイキョウ</t>
    </rPh>
    <rPh sb="55" eb="57">
      <t>ダイガク</t>
    </rPh>
    <rPh sb="64" eb="66">
      <t>キョウト</t>
    </rPh>
    <rPh sb="68" eb="70">
      <t>ジュコウ</t>
    </rPh>
    <rPh sb="70" eb="73">
      <t>キボウシャ</t>
    </rPh>
    <rPh sb="74" eb="75">
      <t>ノ</t>
    </rPh>
    <rPh sb="76" eb="77">
      <t>ナヤ</t>
    </rPh>
    <rPh sb="79" eb="81">
      <t>カモク</t>
    </rPh>
    <rPh sb="81" eb="82">
      <t>スウ</t>
    </rPh>
    <rPh sb="83" eb="84">
      <t>ヘ</t>
    </rPh>
    <rPh sb="90" eb="92">
      <t>カモク</t>
    </rPh>
    <rPh sb="92" eb="93">
      <t>スウ</t>
    </rPh>
    <phoneticPr fontId="40"/>
  </si>
  <si>
    <t>企業独自のインターンシップが再開し、学生の選択肢が増え、応募が分散したこと等により、「インターンシップ事業における出願者の数」が伸び悩んだため、ｃ評価となった。</t>
    <phoneticPr fontId="39"/>
  </si>
  <si>
    <t>令和４年度末のサイトの改修に伴い、閲覧数のカウント手法を変更したため、目標値を再設定。</t>
    <rPh sb="0" eb="2">
      <t>レイワ</t>
    </rPh>
    <rPh sb="3" eb="6">
      <t>ネンドマツ</t>
    </rPh>
    <rPh sb="11" eb="13">
      <t>カイシュウ</t>
    </rPh>
    <rPh sb="14" eb="15">
      <t>トモナ</t>
    </rPh>
    <rPh sb="17" eb="19">
      <t>エツラン</t>
    </rPh>
    <rPh sb="19" eb="20">
      <t>スウ</t>
    </rPh>
    <rPh sb="25" eb="27">
      <t>シュホウ</t>
    </rPh>
    <rPh sb="28" eb="30">
      <t>ヘンコウ</t>
    </rPh>
    <rPh sb="35" eb="38">
      <t>モクヒョウチ</t>
    </rPh>
    <rPh sb="39" eb="42">
      <t>サイセッテイ</t>
    </rPh>
    <phoneticPr fontId="39"/>
  </si>
  <si>
    <t>当該施策については、対象者が一定限定されており、普段施策に触れることが無い市民には実感しにくいため、d評価となったと考えられる。</t>
    <phoneticPr fontId="39"/>
  </si>
  <si>
    <t>　農林業従事者や耕地面積の減少、市民と森林との関係性の希薄化等によって、農林業施策の効果が市民には実感しにくくなっていることから、ｃ評価となったと考えられる。</t>
    <rPh sb="1" eb="4">
      <t>ノウリンギョウ</t>
    </rPh>
    <rPh sb="4" eb="7">
      <t>ジュウジシャ</t>
    </rPh>
    <rPh sb="8" eb="10">
      <t>コウチ</t>
    </rPh>
    <rPh sb="10" eb="12">
      <t>メンセキ</t>
    </rPh>
    <rPh sb="13" eb="15">
      <t>ゲンショウ</t>
    </rPh>
    <rPh sb="16" eb="18">
      <t>シミン</t>
    </rPh>
    <rPh sb="19" eb="21">
      <t>シンリン</t>
    </rPh>
    <rPh sb="23" eb="25">
      <t>カンケイ</t>
    </rPh>
    <rPh sb="25" eb="26">
      <t>セイ</t>
    </rPh>
    <rPh sb="27" eb="29">
      <t>キハク</t>
    </rPh>
    <rPh sb="29" eb="30">
      <t>カ</t>
    </rPh>
    <rPh sb="30" eb="31">
      <t>トウ</t>
    </rPh>
    <rPh sb="36" eb="39">
      <t>ノウリンギョウ</t>
    </rPh>
    <rPh sb="39" eb="40">
      <t>セ</t>
    </rPh>
    <rPh sb="40" eb="41">
      <t>サク</t>
    </rPh>
    <rPh sb="42" eb="44">
      <t>コウカ</t>
    </rPh>
    <rPh sb="45" eb="47">
      <t>シミン</t>
    </rPh>
    <rPh sb="49" eb="51">
      <t>ジッカン</t>
    </rPh>
    <rPh sb="66" eb="68">
      <t>ヒョウカ</t>
    </rPh>
    <rPh sb="73" eb="74">
      <t>カンガ</t>
    </rPh>
    <phoneticPr fontId="39"/>
  </si>
  <si>
    <t>950-0748</t>
    <phoneticPr fontId="39"/>
  </si>
  <si>
    <t>過去近年の利用数が20件程度であることから設定</t>
    <phoneticPr fontId="39"/>
  </si>
  <si>
    <t>自転車走行環境整備の効果検証（整備前後の走行状況等調査）では、例えば丸太町通においては、車道走行割合が平成28年1月（整備前）の21.9％から令和6年2月（整備8年後）では37.3％に増加するなど、整備効果が出ている一方で、市民アンケートの結果では、整備を行っている都心部と整備を行っていない郊外部を比較すると、郊外部の車道左側通行割合が約2割（市内全体では36.5％）と低いためC評価となった。　</t>
    <rPh sb="0" eb="3">
      <t>ジテンシャ</t>
    </rPh>
    <rPh sb="3" eb="5">
      <t>ソウコウ</t>
    </rPh>
    <rPh sb="5" eb="7">
      <t>カンキョウ</t>
    </rPh>
    <rPh sb="7" eb="9">
      <t>セイビ</t>
    </rPh>
    <rPh sb="10" eb="12">
      <t>コウカ</t>
    </rPh>
    <rPh sb="12" eb="14">
      <t>ケンショウ</t>
    </rPh>
    <rPh sb="15" eb="17">
      <t>セイビ</t>
    </rPh>
    <rPh sb="17" eb="19">
      <t>ゼンゴ</t>
    </rPh>
    <rPh sb="20" eb="22">
      <t>ソウコウ</t>
    </rPh>
    <rPh sb="22" eb="24">
      <t>ジョウキョウ</t>
    </rPh>
    <rPh sb="24" eb="25">
      <t>トウ</t>
    </rPh>
    <rPh sb="25" eb="27">
      <t>チョウサ</t>
    </rPh>
    <rPh sb="31" eb="32">
      <t>タト</t>
    </rPh>
    <rPh sb="34" eb="37">
      <t>マルタマチ</t>
    </rPh>
    <rPh sb="37" eb="38">
      <t>ドオ</t>
    </rPh>
    <rPh sb="44" eb="46">
      <t>シャドウ</t>
    </rPh>
    <rPh sb="46" eb="48">
      <t>ソウコウ</t>
    </rPh>
    <rPh sb="48" eb="50">
      <t>ワリアイ</t>
    </rPh>
    <rPh sb="51" eb="53">
      <t>ヘイセイ</t>
    </rPh>
    <rPh sb="55" eb="56">
      <t>ネン</t>
    </rPh>
    <rPh sb="57" eb="58">
      <t>ガツ</t>
    </rPh>
    <rPh sb="59" eb="61">
      <t>セイビ</t>
    </rPh>
    <rPh sb="61" eb="62">
      <t>マエ</t>
    </rPh>
    <rPh sb="71" eb="73">
      <t>レイワ</t>
    </rPh>
    <rPh sb="74" eb="75">
      <t>ネン</t>
    </rPh>
    <rPh sb="76" eb="77">
      <t>ガツ</t>
    </rPh>
    <rPh sb="78" eb="80">
      <t>セイビ</t>
    </rPh>
    <rPh sb="81" eb="83">
      <t>ネンゴ</t>
    </rPh>
    <rPh sb="92" eb="94">
      <t>ゾウカ</t>
    </rPh>
    <rPh sb="99" eb="101">
      <t>セイビ</t>
    </rPh>
    <rPh sb="101" eb="103">
      <t>コウカ</t>
    </rPh>
    <rPh sb="104" eb="105">
      <t>デ</t>
    </rPh>
    <rPh sb="108" eb="110">
      <t>イッポウ</t>
    </rPh>
    <rPh sb="112" eb="114">
      <t>シミン</t>
    </rPh>
    <rPh sb="120" eb="122">
      <t>ケッカ</t>
    </rPh>
    <rPh sb="125" eb="127">
      <t>セイビ</t>
    </rPh>
    <rPh sb="128" eb="129">
      <t>オコナ</t>
    </rPh>
    <rPh sb="133" eb="136">
      <t>トシンブ</t>
    </rPh>
    <rPh sb="137" eb="139">
      <t>セイビ</t>
    </rPh>
    <rPh sb="140" eb="141">
      <t>オコナ</t>
    </rPh>
    <rPh sb="146" eb="148">
      <t>コウガイ</t>
    </rPh>
    <rPh sb="148" eb="149">
      <t>ブ</t>
    </rPh>
    <rPh sb="150" eb="152">
      <t>ヒカク</t>
    </rPh>
    <rPh sb="156" eb="159">
      <t>コウガイブ</t>
    </rPh>
    <rPh sb="169" eb="170">
      <t>ヤク</t>
    </rPh>
    <rPh sb="171" eb="172">
      <t>ワリ</t>
    </rPh>
    <rPh sb="173" eb="175">
      <t>シナイ</t>
    </rPh>
    <rPh sb="175" eb="177">
      <t>ゼンタイ</t>
    </rPh>
    <rPh sb="190" eb="192">
      <t>ヒョウカ</t>
    </rPh>
    <phoneticPr fontId="39"/>
  </si>
  <si>
    <t>放置自転車対策等において着実に成果が出ている一方で、外国人観光客を含む自転車利用者へのルール・マナー啓発や自転車走行環境の整備等が求められているためｄ評価となった。</t>
    <rPh sb="0" eb="2">
      <t>ホウチ</t>
    </rPh>
    <rPh sb="2" eb="5">
      <t>ジテンシャ</t>
    </rPh>
    <rPh sb="5" eb="7">
      <t>タイサク</t>
    </rPh>
    <rPh sb="7" eb="8">
      <t>トウ</t>
    </rPh>
    <rPh sb="12" eb="14">
      <t>チャクジツ</t>
    </rPh>
    <rPh sb="15" eb="17">
      <t>セイカ</t>
    </rPh>
    <rPh sb="18" eb="19">
      <t>デ</t>
    </rPh>
    <rPh sb="22" eb="24">
      <t>イッポウ</t>
    </rPh>
    <rPh sb="26" eb="28">
      <t>ガイコク</t>
    </rPh>
    <rPh sb="28" eb="29">
      <t>ジン</t>
    </rPh>
    <rPh sb="29" eb="32">
      <t>カンコウキャク</t>
    </rPh>
    <rPh sb="33" eb="34">
      <t>フク</t>
    </rPh>
    <rPh sb="35" eb="38">
      <t>ジテンシャ</t>
    </rPh>
    <rPh sb="38" eb="41">
      <t>リヨウシャ</t>
    </rPh>
    <rPh sb="50" eb="52">
      <t>ケイハツ</t>
    </rPh>
    <phoneticPr fontId="39"/>
  </si>
  <si>
    <t>都市機能誘導区域(歴史的都心地区周辺や、京都駅周辺、二条・丹波口・梅小路周辺)における商業・業務施設の面積の減は単に減少したのではなく、建築物の更新に向けた解体等が
重なった可能性が考えられる。</t>
    <rPh sb="91" eb="92">
      <t>カンガ</t>
    </rPh>
    <phoneticPr fontId="39"/>
  </si>
  <si>
    <t>　地域主体のまちづくりを支援するため、コーディネーター派遣や本市職員による直接支援を複数地区で実施したが、地区計画等の締結までには時間を要することから、ｃ評価となった。</t>
    <rPh sb="1" eb="3">
      <t>チイキ</t>
    </rPh>
    <rPh sb="3" eb="5">
      <t>シュタイ</t>
    </rPh>
    <rPh sb="12" eb="14">
      <t>シエン</t>
    </rPh>
    <rPh sb="27" eb="29">
      <t>ハケン</t>
    </rPh>
    <rPh sb="30" eb="32">
      <t>ホンシ</t>
    </rPh>
    <rPh sb="32" eb="34">
      <t>ショクイン</t>
    </rPh>
    <rPh sb="37" eb="39">
      <t>チョクセツ</t>
    </rPh>
    <rPh sb="39" eb="41">
      <t>シエン</t>
    </rPh>
    <rPh sb="42" eb="44">
      <t>フクスウ</t>
    </rPh>
    <rPh sb="44" eb="46">
      <t>チク</t>
    </rPh>
    <rPh sb="47" eb="49">
      <t>ジッシ</t>
    </rPh>
    <rPh sb="53" eb="55">
      <t>チク</t>
    </rPh>
    <rPh sb="55" eb="57">
      <t>ケイカク</t>
    </rPh>
    <rPh sb="57" eb="58">
      <t>トウ</t>
    </rPh>
    <rPh sb="59" eb="61">
      <t>テイケツ</t>
    </rPh>
    <rPh sb="65" eb="67">
      <t>ジカン</t>
    </rPh>
    <rPh sb="68" eb="69">
      <t>ヨウ</t>
    </rPh>
    <rPh sb="77" eb="79">
      <t>ヒョウカ</t>
    </rPh>
    <phoneticPr fontId="39"/>
  </si>
  <si>
    <t>新たに団地再生計画の検討を開始した団地がなかったため、Ｃ評価となった。</t>
    <rPh sb="0" eb="1">
      <t>アラ</t>
    </rPh>
    <rPh sb="3" eb="5">
      <t>ダンチ</t>
    </rPh>
    <rPh sb="5" eb="7">
      <t>サイセイ</t>
    </rPh>
    <rPh sb="7" eb="9">
      <t>ケイカク</t>
    </rPh>
    <rPh sb="10" eb="12">
      <t>ケントウ</t>
    </rPh>
    <rPh sb="13" eb="15">
      <t>カイシ</t>
    </rPh>
    <rPh sb="17" eb="19">
      <t>ダンチ</t>
    </rPh>
    <rPh sb="28" eb="30">
      <t>ヒョウカ</t>
    </rPh>
    <phoneticPr fontId="39"/>
  </si>
  <si>
    <t>　政策の指標である「非自動車分担率」が目標値を上回ったことに加え、「誰もが「出かけたくなる」歩行空間の創出」や「市バス・地下鉄の利便性向上」等、施策面で目的達成に向けた取組が着実に進んでおり、ａ評価となった。</t>
    <rPh sb="1" eb="3">
      <t>セイサク</t>
    </rPh>
    <rPh sb="4" eb="6">
      <t>シヒョウ</t>
    </rPh>
    <rPh sb="10" eb="11">
      <t>ヒ</t>
    </rPh>
    <rPh sb="11" eb="13">
      <t>ジドウ</t>
    </rPh>
    <rPh sb="13" eb="14">
      <t>クルマ</t>
    </rPh>
    <rPh sb="14" eb="16">
      <t>ブンタン</t>
    </rPh>
    <rPh sb="16" eb="17">
      <t>リツ</t>
    </rPh>
    <rPh sb="19" eb="22">
      <t>モクヒョウチ</t>
    </rPh>
    <rPh sb="23" eb="25">
      <t>ウワマワ</t>
    </rPh>
    <rPh sb="30" eb="31">
      <t>クワ</t>
    </rPh>
    <rPh sb="72" eb="73">
      <t>セ</t>
    </rPh>
    <rPh sb="73" eb="74">
      <t>サク</t>
    </rPh>
    <rPh sb="74" eb="75">
      <t>メン</t>
    </rPh>
    <rPh sb="87" eb="89">
      <t>チャクジツ</t>
    </rPh>
    <phoneticPr fontId="39"/>
  </si>
  <si>
    <t>舗装長寿命化修繕計画については、中長期的な取組の観点から「管理基準を満たしていない区間」を平成30年度から30年間で解消することを目的としており、5年ごとに実施計画を策定し、修繕延長を定めている。1期目の計画が平成30年度～令和4年度で完了し、令和5年度～令和9年度で2期目の計画を実施する。</t>
    <phoneticPr fontId="39"/>
  </si>
  <si>
    <t>当該指標については、財政状況の寄与度が比較的高いことから、道路・橋りょうの状況により単年度目標値に対する達成度が80％以上をaとし、以下20％刻みで基準を設定した。</t>
    <phoneticPr fontId="39"/>
  </si>
  <si>
    <t>　コロナ禍以降、救命講習の受講者数が減少した影響から、応急手当の実施率が低下し、ｃ評価となったと考えられる。</t>
    <phoneticPr fontId="39"/>
  </si>
  <si>
    <t>7分44秒</t>
    <rPh sb="1" eb="2">
      <t>フン</t>
    </rPh>
    <rPh sb="4" eb="5">
      <t>ビョウ</t>
    </rPh>
    <phoneticPr fontId="39"/>
  </si>
  <si>
    <t>下水道管路改築・地震対策率</t>
    <phoneticPr fontId="39"/>
  </si>
  <si>
    <t>中長期目標達成度は、中長期目標（R9までの累計:250,000）に対するH30年度以降の累計額の達成度
H30：11,762
R元：21,862
R2：25,613
R3:35.221
R4:44,362
R5:50,241
H30年度以降の累計：189,061</t>
    <phoneticPr fontId="39"/>
  </si>
  <si>
    <t>中長期目標達成度は、中長期目標（R9までの累計:76億円）に対するR5年度以降の累計額の達成度</t>
    <phoneticPr fontId="39"/>
  </si>
  <si>
    <t>中長期目標達成度は、中長期目標（R9までの累計:119億円）に対するR5年度以降の累計額の達成度</t>
    <phoneticPr fontId="39"/>
  </si>
  <si>
    <t>中長期目標達成度は、中長期目標（R9までの累計:257億円）に対するR5年度以降の累計額の達成度</t>
    <phoneticPr fontId="39"/>
  </si>
  <si>
    <t>－</t>
  </si>
  <si>
    <t>－</t>
    <phoneticPr fontId="39"/>
  </si>
  <si>
    <t>-</t>
    <phoneticPr fontId="39"/>
  </si>
  <si>
    <t>-</t>
    <phoneticPr fontId="39"/>
  </si>
  <si>
    <t>-</t>
    <phoneticPr fontId="39"/>
  </si>
  <si>
    <t>　腸管出血性大腸菌による感染症の発生件数の評価基準については過去５年間の実績を基に定めているが、新型コロナウイルス感染症の流行が始まった令和２年度は、未知の感染症の発生から外出自粛等の行動抑制が特に大きく働いたため発生件数が減少し、平均値を大幅に引き下げることとなった。
　そのため、相対的に令和５年度の発生件数に基づく評価が低下した。</t>
    <phoneticPr fontId="39"/>
  </si>
  <si>
    <t>人口1万人当たりのNPO法人数</t>
    <rPh sb="12" eb="15">
      <t>ホウジンスウ</t>
    </rPh>
    <phoneticPr fontId="39"/>
  </si>
  <si>
    <t>法人</t>
    <rPh sb="0" eb="2">
      <t>ホウジン</t>
    </rPh>
    <phoneticPr fontId="39"/>
  </si>
  <si>
    <t>社会課題の解決に取り組むＮＰＯ法人が地域住民の身近にあることを示す指標</t>
    <rPh sb="0" eb="2">
      <t>シャカイ</t>
    </rPh>
    <rPh sb="2" eb="4">
      <t>カダイ</t>
    </rPh>
    <rPh sb="5" eb="7">
      <t>カイケツ</t>
    </rPh>
    <rPh sb="8" eb="9">
      <t>ト</t>
    </rPh>
    <rPh sb="10" eb="11">
      <t>ク</t>
    </rPh>
    <rPh sb="15" eb="17">
      <t>ホウジン</t>
    </rPh>
    <rPh sb="18" eb="20">
      <t>チイキ</t>
    </rPh>
    <rPh sb="20" eb="22">
      <t>ジュウミン</t>
    </rPh>
    <rPh sb="31" eb="32">
      <t>シメ</t>
    </rPh>
    <rPh sb="33" eb="35">
      <t>シヒョウ</t>
    </rPh>
    <phoneticPr fontId="39"/>
  </si>
  <si>
    <t>直近3箇年の実績の平均値を目標とする。
（参考）
R2：5.61
R3：5.61
R4：5.61</t>
    <phoneticPr fontId="39"/>
  </si>
  <si>
    <t>単年度目標に対する達成度が
ａ：100％以上
ｂ：90％以上～100％未満
ｃ：80％以上～90％未満
ｄ：70％以上～80％未満
ｅ：70％未満</t>
  </si>
  <si>
    <t>目標値以上の実績をaとし、目標に対する達成度により以下10％刻みで基準を設定した。</t>
    <rPh sb="6" eb="8">
      <t>ジッセキ</t>
    </rPh>
    <phoneticPr fontId="39"/>
  </si>
  <si>
    <t>国内外から呼び込んだ、京都市文化施策への寄付額</t>
    <phoneticPr fontId="39"/>
  </si>
  <si>
    <t>百万円</t>
    <rPh sb="0" eb="3">
      <t>ヒャクマンエン</t>
    </rPh>
    <phoneticPr fontId="39"/>
  </si>
  <si>
    <t>-</t>
    <phoneticPr fontId="39"/>
  </si>
  <si>
    <t>文化庁の京都移転を受け、新たに指標を設定した。</t>
    <phoneticPr fontId="39"/>
  </si>
  <si>
    <t>指定・登録等の件数は毎年変動するものであり、R5年度の件数が例年より低かったため、e評価となった。特にR3年度以降は、これら文化財等に対する市の修理助成予算が減額されたことにより、新たな指定等を見送ったこともあり、件数が減ってきているもの。</t>
    <phoneticPr fontId="39"/>
  </si>
  <si>
    <t>「令和５年度水に関する意識調査」の結果、客観指標「広報活動・媒体の認知度」の目標を達成できなかったため、ｃ評価となった。</t>
    <rPh sb="1" eb="3">
      <t>レイワ</t>
    </rPh>
    <rPh sb="4" eb="6">
      <t>ネンド</t>
    </rPh>
    <rPh sb="6" eb="7">
      <t>ミズ</t>
    </rPh>
    <rPh sb="8" eb="9">
      <t>カン</t>
    </rPh>
    <rPh sb="11" eb="13">
      <t>イシキ</t>
    </rPh>
    <rPh sb="13" eb="15">
      <t>チョウサ</t>
    </rPh>
    <rPh sb="17" eb="19">
      <t>ケッカ</t>
    </rPh>
    <rPh sb="20" eb="22">
      <t>キャッカン</t>
    </rPh>
    <rPh sb="22" eb="24">
      <t>シヒョウ</t>
    </rPh>
    <rPh sb="25" eb="27">
      <t>コウホウ</t>
    </rPh>
    <rPh sb="27" eb="29">
      <t>カツドウ</t>
    </rPh>
    <rPh sb="30" eb="32">
      <t>バイタイ</t>
    </rPh>
    <rPh sb="33" eb="36">
      <t>ニンチド</t>
    </rPh>
    <rPh sb="38" eb="40">
      <t>モクヒョウ</t>
    </rPh>
    <rPh sb="41" eb="43">
      <t>タッセイ</t>
    </rPh>
    <rPh sb="53" eb="55">
      <t>ヒョウカ</t>
    </rPh>
    <phoneticPr fontId="39"/>
  </si>
  <si>
    <t>本指標については本人の病状によって長期化することがあることから、140％以上をa、110％超～140％未満をｂとし、以下約20％刻みで基準を設定した。</t>
    <phoneticPr fontId="39"/>
  </si>
  <si>
    <t>　政策の指標である「地域における健康づくり事業の実施回数」や「施設・居住系介護保険サービス定員数」、施策の指標である「健康づくりサポーター活動における市民の参加者数」や「シルバー人材センター会員数」が目標を上回ったことから、全体でａ評価となった。</t>
    <rPh sb="1" eb="3">
      <t>セイサク</t>
    </rPh>
    <rPh sb="4" eb="6">
      <t>シヒョウ</t>
    </rPh>
    <rPh sb="24" eb="26">
      <t>ジッシ</t>
    </rPh>
    <rPh sb="26" eb="28">
      <t>カイスウ</t>
    </rPh>
    <rPh sb="50" eb="52">
      <t>シサク</t>
    </rPh>
    <rPh sb="53" eb="55">
      <t>シヒョウ</t>
    </rPh>
    <rPh sb="100" eb="102">
      <t>モクヒョウ</t>
    </rPh>
    <rPh sb="103" eb="105">
      <t>ウワマワ</t>
    </rPh>
    <rPh sb="112" eb="114">
      <t>ゼンタイ</t>
    </rPh>
    <rPh sb="116" eb="118">
      <t>ヒョウカ</t>
    </rPh>
    <phoneticPr fontId="39"/>
  </si>
  <si>
    <t>　新型コロナウイルス感染症の影響で高齢者の地域活動など社会参加の場が制限されてきたことから、５類感染症への移行後も健康づくりの取組や地域活動等が市民の実感を得にくくなっていると想定されるため、ｃ評価となったと考えられる。</t>
    <rPh sb="1" eb="3">
      <t>シンガタ</t>
    </rPh>
    <rPh sb="10" eb="13">
      <t>カンセンショウ</t>
    </rPh>
    <rPh sb="14" eb="16">
      <t>エイキョウ</t>
    </rPh>
    <rPh sb="34" eb="36">
      <t>セイゲン</t>
    </rPh>
    <rPh sb="47" eb="48">
      <t>ルイ</t>
    </rPh>
    <rPh sb="48" eb="51">
      <t>カンセンショウ</t>
    </rPh>
    <rPh sb="53" eb="55">
      <t>イコウ</t>
    </rPh>
    <rPh sb="55" eb="56">
      <t>ノチ</t>
    </rPh>
    <rPh sb="57" eb="59">
      <t>ケンコウ</t>
    </rPh>
    <rPh sb="63" eb="65">
      <t>トリクミ</t>
    </rPh>
    <rPh sb="66" eb="68">
      <t>チイキ</t>
    </rPh>
    <rPh sb="68" eb="70">
      <t>カツドウ</t>
    </rPh>
    <rPh sb="70" eb="71">
      <t>トウ</t>
    </rPh>
    <rPh sb="72" eb="74">
      <t>シミン</t>
    </rPh>
    <rPh sb="75" eb="77">
      <t>ジッカン</t>
    </rPh>
    <rPh sb="78" eb="79">
      <t>エ</t>
    </rPh>
    <rPh sb="88" eb="90">
      <t>ソウテイ</t>
    </rPh>
    <phoneticPr fontId="39"/>
  </si>
  <si>
    <t>　客観指標評価はａ評価となったが、市民生活実感評価はｃ評価となったため、総合評価はＢ評価となった。
　国の法改正等を踏まえ、障害のある人や障害に対する正しい理解の普及等に取り組むとともに、全ての障害のある人が地域で自立して生活できるようニーズを踏まえながら、地域生活の継続・地域移行の取組を進める。また、関係機関や障害者団体等と連携のもと、各施策の目標達成に向けて取り組んでいくことで、基本方針にある「障害のあるひともないひとも、すべてのひとが違いを認め合い、支え合うまちづくり」の実現を目指していく。</t>
    <rPh sb="9" eb="11">
      <t>ヒョウカ</t>
    </rPh>
    <rPh sb="27" eb="29">
      <t>ヒョウカ</t>
    </rPh>
    <rPh sb="142" eb="144">
      <t>トリクミ</t>
    </rPh>
    <rPh sb="145" eb="146">
      <t>スス</t>
    </rPh>
    <rPh sb="222" eb="223">
      <t>チガ</t>
    </rPh>
    <phoneticPr fontId="39"/>
  </si>
  <si>
    <t>-</t>
    <phoneticPr fontId="39"/>
  </si>
  <si>
    <t>　客観指標評価はａ評価となったが、市民生活実感評価がｃ評価となったことから、総合評価結果はＢ評価となった。
　引き続き、様々な広報媒体を活用して人権啓発に取り組み、全ての人の人権を尊重する人権文化の構築を着実に推進していく。また、「真のワーク・ライフ・バランス」の推進のために企業啓発等を行うとともに、男女間等におけるあらゆる暴力を根絶するため、広く市民に対し啓発し、被害者へはきめ細やかで切れ目のない相談・支援を行い、誰もがあらゆる分野で活躍でき、安心・安全に暮らせる男女共同参画社会の実現に向けて取り組む。これらにより、基本方針にある誰一人取り残さない共生社会の実現を目指していく。</t>
    <rPh sb="1" eb="3">
      <t>キャッカン</t>
    </rPh>
    <rPh sb="3" eb="5">
      <t>シヒョウ</t>
    </rPh>
    <rPh sb="5" eb="7">
      <t>ヒョウカ</t>
    </rPh>
    <rPh sb="9" eb="11">
      <t>ヒョウカ</t>
    </rPh>
    <rPh sb="17" eb="19">
      <t>シミン</t>
    </rPh>
    <rPh sb="19" eb="21">
      <t>セイカツ</t>
    </rPh>
    <rPh sb="21" eb="23">
      <t>ジッカン</t>
    </rPh>
    <rPh sb="23" eb="25">
      <t>ヒョウカ</t>
    </rPh>
    <rPh sb="27" eb="29">
      <t>ヒョウカ</t>
    </rPh>
    <rPh sb="38" eb="40">
      <t>ソウゴウ</t>
    </rPh>
    <rPh sb="40" eb="42">
      <t>ヒョウカ</t>
    </rPh>
    <rPh sb="42" eb="44">
      <t>ケッカ</t>
    </rPh>
    <rPh sb="46" eb="48">
      <t>ヒョウカ</t>
    </rPh>
    <rPh sb="55" eb="56">
      <t>ヒ</t>
    </rPh>
    <rPh sb="57" eb="58">
      <t>ツヅ</t>
    </rPh>
    <rPh sb="60" eb="62">
      <t>サマザマ</t>
    </rPh>
    <rPh sb="63" eb="65">
      <t>コウホウ</t>
    </rPh>
    <rPh sb="65" eb="67">
      <t>バイタイ</t>
    </rPh>
    <rPh sb="68" eb="70">
      <t>カツヨウ</t>
    </rPh>
    <rPh sb="72" eb="74">
      <t>ジンケン</t>
    </rPh>
    <rPh sb="74" eb="76">
      <t>ケイハツ</t>
    </rPh>
    <rPh sb="77" eb="78">
      <t>ト</t>
    </rPh>
    <rPh sb="79" eb="80">
      <t>ク</t>
    </rPh>
    <rPh sb="82" eb="83">
      <t>スベ</t>
    </rPh>
    <rPh sb="85" eb="86">
      <t>ヒト</t>
    </rPh>
    <rPh sb="102" eb="104">
      <t>チャクジツ</t>
    </rPh>
    <rPh sb="105" eb="107">
      <t>スイシン</t>
    </rPh>
    <rPh sb="116" eb="117">
      <t>シン</t>
    </rPh>
    <rPh sb="132" eb="134">
      <t>スイシン</t>
    </rPh>
    <rPh sb="138" eb="140">
      <t>キギョウ</t>
    </rPh>
    <rPh sb="140" eb="142">
      <t>ケイハツ</t>
    </rPh>
    <rPh sb="142" eb="143">
      <t>トウ</t>
    </rPh>
    <rPh sb="144" eb="145">
      <t>オコナ</t>
    </rPh>
    <rPh sb="151" eb="154">
      <t>ダンジョカン</t>
    </rPh>
    <rPh sb="154" eb="155">
      <t>トウ</t>
    </rPh>
    <rPh sb="163" eb="165">
      <t>ボウリョク</t>
    </rPh>
    <rPh sb="166" eb="168">
      <t>コンゼツ</t>
    </rPh>
    <rPh sb="173" eb="174">
      <t>ヒロ</t>
    </rPh>
    <rPh sb="175" eb="177">
      <t>シミン</t>
    </rPh>
    <rPh sb="178" eb="179">
      <t>タイ</t>
    </rPh>
    <rPh sb="180" eb="182">
      <t>ケイハツ</t>
    </rPh>
    <rPh sb="184" eb="187">
      <t>ヒガイシャ</t>
    </rPh>
    <rPh sb="191" eb="192">
      <t>コマ</t>
    </rPh>
    <rPh sb="195" eb="196">
      <t>キ</t>
    </rPh>
    <rPh sb="197" eb="198">
      <t>メ</t>
    </rPh>
    <rPh sb="201" eb="203">
      <t>ソウダン</t>
    </rPh>
    <rPh sb="204" eb="206">
      <t>シエン</t>
    </rPh>
    <rPh sb="207" eb="208">
      <t>オコナ</t>
    </rPh>
    <rPh sb="210" eb="211">
      <t>ダレ</t>
    </rPh>
    <rPh sb="217" eb="219">
      <t>ブンヤ</t>
    </rPh>
    <rPh sb="220" eb="222">
      <t>カツヤク</t>
    </rPh>
    <rPh sb="225" eb="227">
      <t>アンシン</t>
    </rPh>
    <rPh sb="228" eb="230">
      <t>アンゼン</t>
    </rPh>
    <rPh sb="231" eb="232">
      <t>ク</t>
    </rPh>
    <rPh sb="235" eb="237">
      <t>ダンジョ</t>
    </rPh>
    <rPh sb="237" eb="239">
      <t>キョウドウ</t>
    </rPh>
    <rPh sb="239" eb="241">
      <t>サンカク</t>
    </rPh>
    <rPh sb="241" eb="243">
      <t>シャカイ</t>
    </rPh>
    <rPh sb="244" eb="246">
      <t>ジツゲン</t>
    </rPh>
    <rPh sb="247" eb="248">
      <t>ム</t>
    </rPh>
    <rPh sb="250" eb="251">
      <t>ト</t>
    </rPh>
    <rPh sb="252" eb="253">
      <t>ク</t>
    </rPh>
    <rPh sb="262" eb="264">
      <t>キホン</t>
    </rPh>
    <rPh sb="264" eb="266">
      <t>ホウシン</t>
    </rPh>
    <rPh sb="269" eb="272">
      <t>ダレヒトリ</t>
    </rPh>
    <rPh sb="272" eb="273">
      <t>ト</t>
    </rPh>
    <rPh sb="274" eb="275">
      <t>ノコ</t>
    </rPh>
    <rPh sb="278" eb="280">
      <t>キョウセイ</t>
    </rPh>
    <rPh sb="280" eb="282">
      <t>シャカイ</t>
    </rPh>
    <rPh sb="283" eb="285">
      <t>ジツゲン</t>
    </rPh>
    <rPh sb="286" eb="288">
      <t>メザ</t>
    </rPh>
    <phoneticPr fontId="39"/>
  </si>
  <si>
    <t>　客観指標評価はａ評価となったが、市民生活実感評価がｂ評価となったことから、総合評価結果はＢ評価となった。
　引き続き、京都市景観計画や京都市三山森林景観保全・再生ガイドライン等に基づき、森林保全活動、市街地における建築物及び工作物の形態意匠制限の適合、屋外広告物等に係る許可、建造物等の指定、景観づくりに取り組む地域への支援等を、市民、事業者及び行政との協働により推進させていく。また、本市の景観政策が市民に伝わるよう、より分かりやすい情報の発信を目指す。</t>
    <rPh sb="1" eb="3">
      <t>キャッカン</t>
    </rPh>
    <rPh sb="3" eb="5">
      <t>シヒョウ</t>
    </rPh>
    <rPh sb="5" eb="7">
      <t>ヒョウカ</t>
    </rPh>
    <rPh sb="9" eb="11">
      <t>ヒョウカ</t>
    </rPh>
    <phoneticPr fontId="39"/>
  </si>
  <si>
    <t>　他の政令指定都市と比較して低い出火率を維持しているものの、政策の指標である「火災による死者(放火自殺者等を除く)の割合(過去の平均値との比較)」が増加したほか、救急出動件数の増加等の影響により「救急車の現場到着時間」が昨年度に続き目標を下回ったこと、施策の指標である「消防団員の充足率」が低下したことなどから、ｃ評価となった。</t>
    <rPh sb="110" eb="113">
      <t>サクネンド</t>
    </rPh>
    <rPh sb="114" eb="115">
      <t>ツヅ</t>
    </rPh>
    <rPh sb="116" eb="118">
      <t>モクヒョウ</t>
    </rPh>
    <rPh sb="119" eb="121">
      <t>シタマワ</t>
    </rPh>
    <rPh sb="126" eb="127">
      <t>セ</t>
    </rPh>
    <rPh sb="127" eb="128">
      <t>サク</t>
    </rPh>
    <rPh sb="135" eb="137">
      <t>ショウボウ</t>
    </rPh>
    <rPh sb="137" eb="139">
      <t>ダンイン</t>
    </rPh>
    <rPh sb="140" eb="143">
      <t>ジュウソクリツ</t>
    </rPh>
    <rPh sb="145" eb="147">
      <t>テイカ</t>
    </rPh>
    <phoneticPr fontId="39"/>
  </si>
  <si>
    <t>　客観指標評価はａ評価となったが、市民生活実感評価がｃ評価となったため、総合評価結果はＢ評価となった。
　引き続き、能登半島地震等の教訓を踏まえ、防災意識、本市防災情報システムの機能、避難所環境、被災者支援の更なる向上に向けた取組を進めるとともに、災害対応力の向上を目的とした総合防災訓練の実施、マイタイムラインの普及啓発及び京都市防災ポータルサイトを活用した防災・危機管理情報のきめ細やかな発信等を着実に進め、「新しい公共」の考え方のもと、市民、地域団体、事業者等の多様な主体と連携し、基本方針にある都市のレジリエンスの向上や危機にしなやかに強く対応できるまちの実現を目指していく。</t>
    <rPh sb="64" eb="65">
      <t>トウ</t>
    </rPh>
    <rPh sb="104" eb="105">
      <t>サラ</t>
    </rPh>
    <rPh sb="232" eb="233">
      <t>ナド</t>
    </rPh>
    <phoneticPr fontId="39"/>
  </si>
  <si>
    <t>　能登半島地震をはじめ、これまでの大規模災害の教訓を踏まえ、平時及び危機発生時における災害情報の発信や避難体制の整備等に積極的に取り組んでいるものの、それらの取組が市民や地域団体等の生活実感に繋がっていないことから、ｃ評価となったと考えられる。</t>
    <rPh sb="1" eb="3">
      <t>ノト</t>
    </rPh>
    <rPh sb="3" eb="5">
      <t>ハントウ</t>
    </rPh>
    <rPh sb="5" eb="7">
      <t>ジシン</t>
    </rPh>
    <rPh sb="17" eb="20">
      <t>ダイキボ</t>
    </rPh>
    <rPh sb="20" eb="22">
      <t>サイガイ</t>
    </rPh>
    <rPh sb="23" eb="25">
      <t>キョウクン</t>
    </rPh>
    <rPh sb="26" eb="27">
      <t>フ</t>
    </rPh>
    <rPh sb="30" eb="32">
      <t>ヘイジ</t>
    </rPh>
    <rPh sb="32" eb="33">
      <t>オヨ</t>
    </rPh>
    <rPh sb="34" eb="36">
      <t>キキ</t>
    </rPh>
    <rPh sb="36" eb="38">
      <t>ハッセイ</t>
    </rPh>
    <rPh sb="38" eb="39">
      <t>ジ</t>
    </rPh>
    <rPh sb="43" eb="45">
      <t>サイガイ</t>
    </rPh>
    <rPh sb="45" eb="47">
      <t>ジョウホウ</t>
    </rPh>
    <rPh sb="48" eb="50">
      <t>ハッシン</t>
    </rPh>
    <rPh sb="51" eb="53">
      <t>ヒナン</t>
    </rPh>
    <rPh sb="53" eb="55">
      <t>タイセイ</t>
    </rPh>
    <rPh sb="56" eb="58">
      <t>セイビ</t>
    </rPh>
    <rPh sb="58" eb="59">
      <t>ナド</t>
    </rPh>
    <rPh sb="60" eb="63">
      <t>セッキョクテキ</t>
    </rPh>
    <rPh sb="64" eb="65">
      <t>ト</t>
    </rPh>
    <rPh sb="66" eb="67">
      <t>ク</t>
    </rPh>
    <rPh sb="79" eb="81">
      <t>トリクミ</t>
    </rPh>
    <rPh sb="82" eb="84">
      <t>シミン</t>
    </rPh>
    <rPh sb="85" eb="87">
      <t>チイキ</t>
    </rPh>
    <rPh sb="87" eb="89">
      <t>ダンタイ</t>
    </rPh>
    <rPh sb="89" eb="90">
      <t>ナド</t>
    </rPh>
    <rPh sb="91" eb="93">
      <t>セイカツ</t>
    </rPh>
    <rPh sb="93" eb="95">
      <t>ジッカン</t>
    </rPh>
    <rPh sb="96" eb="97">
      <t>ツナ</t>
    </rPh>
    <rPh sb="109" eb="111">
      <t>ヒョウカ</t>
    </rPh>
    <rPh sb="116" eb="117">
      <t>カンガ</t>
    </rPh>
    <phoneticPr fontId="39"/>
  </si>
  <si>
    <t>　政策の指標である「自然災害による死傷者数」はｂ評価であるものの、施策の指標である「京都市総合防災訓練及び各区総合防災訓練への参加人数」や「防災ポータルサイトのアクセス数」、「洪水浸水想定区域内や土砂災害警戒区域内にある要配慮者利用施設における避難確保計画に基づく訓練実施済施設の割合」が目標値を上回ったことから、全体の評価はａ評価となった。</t>
    <rPh sb="1" eb="3">
      <t>セイサク</t>
    </rPh>
    <rPh sb="3" eb="4">
      <t>オヨ</t>
    </rPh>
    <rPh sb="144" eb="147">
      <t>モクヒョウチ</t>
    </rPh>
    <rPh sb="148" eb="150">
      <t>ウワマワ</t>
    </rPh>
    <phoneticPr fontId="39"/>
  </si>
  <si>
    <t>　客観指標評価はａ評価となったが、市民生活実感評価がｃ評価となったため、総合評価結果はＢ評価となった。
　道路は災害時の避難や救援、迅速な復旧・復興の根幹であるとともに、様々な社会活動を支えるものであり、橋梁や道路の防災・減災対策や整備に引き続き重点的に取り組み、都市のレジリエンス・活力の向上を図る。
　公園の特色を生かした整備・利活用や緑の創出により、快適な都市環境の創出や地域コミュニティの活性化、子育て環境の充実等を図る。
　また、魅力と活力のある市街地整備を推進するとともに、着実に公共土木施設の維持管理を持続することで、安心・安全で持続可能な都市の発展を支える道路と公園・緑を創造する。</t>
    <rPh sb="66" eb="68">
      <t>ジンソク</t>
    </rPh>
    <rPh sb="69" eb="71">
      <t>フッキュウ</t>
    </rPh>
    <rPh sb="72" eb="74">
      <t>フッコウ</t>
    </rPh>
    <rPh sb="119" eb="120">
      <t>ヒ</t>
    </rPh>
    <rPh sb="121" eb="122">
      <t>ツヅ</t>
    </rPh>
    <rPh sb="123" eb="126">
      <t>ジュウテンテキ</t>
    </rPh>
    <rPh sb="127" eb="128">
      <t>ト</t>
    </rPh>
    <rPh sb="129" eb="130">
      <t>ク</t>
    </rPh>
    <rPh sb="142" eb="144">
      <t>カツリョク</t>
    </rPh>
    <rPh sb="246" eb="250">
      <t>コウキョウドボク</t>
    </rPh>
    <rPh sb="250" eb="252">
      <t>シセツ</t>
    </rPh>
    <rPh sb="253" eb="255">
      <t>イジ</t>
    </rPh>
    <rPh sb="255" eb="257">
      <t>カンリ</t>
    </rPh>
    <rPh sb="258" eb="260">
      <t>ジゾク</t>
    </rPh>
    <phoneticPr fontId="39"/>
  </si>
  <si>
    <t>　政策の指標である「小学校と中学校の合同による学校運営協議会を設置する中学校区の割合」はｃ評価となったが、施策の指標である「京都市小中一貫学習支援プログラムに対する児童生徒のアンケート評価値」や「通級による専門的な指導を受けているLD等の発達障害のある児童生徒数」など6指標がａ評価、他の指標も高評価となっていることから、全体の評価はａ評価となった。</t>
    <rPh sb="53" eb="55">
      <t>シサク</t>
    </rPh>
    <rPh sb="56" eb="58">
      <t>シヒョウ</t>
    </rPh>
    <rPh sb="135" eb="137">
      <t>シヒョウ</t>
    </rPh>
    <rPh sb="142" eb="143">
      <t>タ</t>
    </rPh>
    <rPh sb="144" eb="146">
      <t>シヒョウ</t>
    </rPh>
    <rPh sb="147" eb="150">
      <t>コウヒョウカ</t>
    </rPh>
    <rPh sb="161" eb="163">
      <t>ゼンタイ</t>
    </rPh>
    <rPh sb="164" eb="166">
      <t>ヒョウカ</t>
    </rPh>
    <rPh sb="168" eb="170">
      <t>ヒョウカ</t>
    </rPh>
    <phoneticPr fontId="39"/>
  </si>
  <si>
    <t>　新型コロナウイルス感染症は5類に移行したものの、保護者や地域の人々が学校の様々な活動に参画する機会が減少していることなどから、ｃ評価となったと考えられる。</t>
    <rPh sb="1" eb="3">
      <t>シンガタ</t>
    </rPh>
    <rPh sb="10" eb="13">
      <t>カンセンショウ</t>
    </rPh>
    <rPh sb="15" eb="16">
      <t>ルイ</t>
    </rPh>
    <rPh sb="17" eb="19">
      <t>イコウ</t>
    </rPh>
    <rPh sb="25" eb="28">
      <t>ホゴシャ</t>
    </rPh>
    <rPh sb="29" eb="31">
      <t>チイキ</t>
    </rPh>
    <rPh sb="32" eb="34">
      <t>ヒトビト</t>
    </rPh>
    <rPh sb="35" eb="37">
      <t>ガッコウ</t>
    </rPh>
    <rPh sb="38" eb="40">
      <t>サマザマ</t>
    </rPh>
    <rPh sb="41" eb="43">
      <t>カツドウ</t>
    </rPh>
    <rPh sb="44" eb="46">
      <t>サンカク</t>
    </rPh>
    <rPh sb="48" eb="50">
      <t>キカイ</t>
    </rPh>
    <rPh sb="51" eb="53">
      <t>ゲンショウ</t>
    </rPh>
    <rPh sb="65" eb="67">
      <t>ヒョウカ</t>
    </rPh>
    <rPh sb="72" eb="73">
      <t>カンガ</t>
    </rPh>
    <phoneticPr fontId="39"/>
  </si>
  <si>
    <t>　政策の指標である「京都のまち全体で創りだされる生涯学習情報(講座・イベント等)の数」がオンラインの事業を含めて増加傾向にあることや、施策の「学んだことを生かして社会のさまざまな場面で参画・活躍できる環境づくり」や「子どもを共に育む気運づくり」の指標がａ評価となったことなどから、全体の評価はａ評価となった。</t>
    <rPh sb="50" eb="52">
      <t>ジギョウ</t>
    </rPh>
    <rPh sb="53" eb="54">
      <t>フク</t>
    </rPh>
    <rPh sb="123" eb="125">
      <t>シヒョウ</t>
    </rPh>
    <rPh sb="127" eb="129">
      <t>ヒョウカ</t>
    </rPh>
    <rPh sb="140" eb="142">
      <t>ゼンタイ</t>
    </rPh>
    <rPh sb="143" eb="145">
      <t>ヒョウカ</t>
    </rPh>
    <phoneticPr fontId="39"/>
  </si>
  <si>
    <t>　新型コロナウイルス感染症は5類に移行したものの、対面で実施する生涯学習関連講座・イベント等の、子どもから高齢者まで様々な世代が交流し、学び合う機会への関心が低下していることなどから、ｃ評価となったと考えられる。</t>
    <rPh sb="32" eb="34">
      <t>ショウガイ</t>
    </rPh>
    <rPh sb="34" eb="36">
      <t>ガクシュウ</t>
    </rPh>
    <rPh sb="36" eb="38">
      <t>カンレン</t>
    </rPh>
    <rPh sb="38" eb="40">
      <t>コウザ</t>
    </rPh>
    <rPh sb="45" eb="46">
      <t>トウ</t>
    </rPh>
    <rPh sb="48" eb="49">
      <t>コ</t>
    </rPh>
    <rPh sb="53" eb="56">
      <t>コウレイシャ</t>
    </rPh>
    <rPh sb="58" eb="60">
      <t>サマザマ</t>
    </rPh>
    <rPh sb="61" eb="63">
      <t>セダイ</t>
    </rPh>
    <rPh sb="64" eb="66">
      <t>コウリュウ</t>
    </rPh>
    <rPh sb="68" eb="69">
      <t>マナ</t>
    </rPh>
    <rPh sb="70" eb="71">
      <t>ア</t>
    </rPh>
    <rPh sb="72" eb="74">
      <t>キカイ</t>
    </rPh>
    <rPh sb="76" eb="78">
      <t>カンシン</t>
    </rPh>
    <rPh sb="79" eb="81">
      <t>テイカ</t>
    </rPh>
    <rPh sb="93" eb="95">
      <t>ヒョウカ</t>
    </rPh>
    <rPh sb="100" eb="101">
      <t>カンガ</t>
    </rPh>
    <phoneticPr fontId="39"/>
  </si>
  <si>
    <t>目標値及び実績値は令和2年8月からの累計数</t>
    <rPh sb="0" eb="3">
      <t>モクヒョウチ</t>
    </rPh>
    <rPh sb="3" eb="4">
      <t>オヨ</t>
    </rPh>
    <rPh sb="5" eb="8">
      <t>ジッセキチ</t>
    </rPh>
    <rPh sb="9" eb="11">
      <t>レイワ</t>
    </rPh>
    <rPh sb="12" eb="13">
      <t>ネン</t>
    </rPh>
    <rPh sb="14" eb="15">
      <t>ガツ</t>
    </rPh>
    <rPh sb="18" eb="20">
      <t>ルイケイ</t>
    </rPh>
    <rPh sb="20" eb="21">
      <t>スウ</t>
    </rPh>
    <phoneticPr fontId="39"/>
  </si>
  <si>
    <t>　日常生活自立支援事業(地域福祉権利擁護事業)において、成年後見制度への移行支援等、個別支援の充実を図った一方で、個別支援にかかる時間等が大きくなり、新規契約件数が減少したこと。手話通訳者等派遣において、コロナ禍で利用機会が減少し、５類移行後も想定していた派遣件数まで回復しなかったことが要因と思われる。</t>
    <rPh sb="105" eb="106">
      <t>カ</t>
    </rPh>
    <rPh sb="117" eb="118">
      <t>ルイ</t>
    </rPh>
    <rPh sb="118" eb="120">
      <t>イコウ</t>
    </rPh>
    <rPh sb="120" eb="121">
      <t>ゴ</t>
    </rPh>
    <rPh sb="122" eb="124">
      <t>ソウテイ</t>
    </rPh>
    <rPh sb="128" eb="130">
      <t>ハケン</t>
    </rPh>
    <rPh sb="130" eb="132">
      <t>ケンスウ</t>
    </rPh>
    <rPh sb="144" eb="146">
      <t>ヨウイン</t>
    </rPh>
    <rPh sb="147" eb="148">
      <t>オモ</t>
    </rPh>
    <phoneticPr fontId="39"/>
  </si>
  <si>
    <t>　障害のある人を主な対象とする政策であり、市民全体の生活実感には政策の効果が反映されにくかったため、ｃ評価になったと考える。</t>
    <phoneticPr fontId="39"/>
  </si>
  <si>
    <t>　新型コロナウイルス感染症の影響で地域住民等による活動が困難となる期間が長く続いたことをきっかけに、地域内で住民同士等の交流機会が減少し、５類感染症移行後も地域のつながりを実感する機会が減少したままとなっていると想定されることから、ｃ評価となったと考えられる。</t>
    <rPh sb="1" eb="3">
      <t>シンガタ</t>
    </rPh>
    <rPh sb="10" eb="13">
      <t>カンセンショウ</t>
    </rPh>
    <rPh sb="33" eb="35">
      <t>キカン</t>
    </rPh>
    <rPh sb="36" eb="37">
      <t>ナガ</t>
    </rPh>
    <rPh sb="38" eb="39">
      <t>ツヅ</t>
    </rPh>
    <rPh sb="70" eb="71">
      <t>ルイ</t>
    </rPh>
    <rPh sb="71" eb="74">
      <t>カンセンショウ</t>
    </rPh>
    <rPh sb="74" eb="76">
      <t>イコウ</t>
    </rPh>
    <rPh sb="76" eb="77">
      <t>ゴ</t>
    </rPh>
    <rPh sb="93" eb="95">
      <t>ゲンショウ</t>
    </rPh>
    <rPh sb="106" eb="108">
      <t>ソウテイ</t>
    </rPh>
    <phoneticPr fontId="23"/>
  </si>
  <si>
    <t>　政策の指標である「京都市立病院機構の年度計画の達成割合」が高かったことや、施策の指標である「HACCPに沿った衛生管理に関する監視指導率」が増加したことから、ａ評価となった。</t>
    <rPh sb="1" eb="3">
      <t>セイサク</t>
    </rPh>
    <rPh sb="4" eb="6">
      <t>シヒョウ</t>
    </rPh>
    <rPh sb="26" eb="28">
      <t>ワリアイ</t>
    </rPh>
    <rPh sb="38" eb="40">
      <t>シサク</t>
    </rPh>
    <rPh sb="41" eb="43">
      <t>シヒョウ</t>
    </rPh>
    <rPh sb="68" eb="69">
      <t>リツ</t>
    </rPh>
    <rPh sb="71" eb="73">
      <t>ゾウカ</t>
    </rPh>
    <phoneticPr fontId="39"/>
  </si>
  <si>
    <t>　客観指標評価はａ評価となったが、市民生活実感評価がｃ評価となったため、総合評価結果はＢ評価となった。
　複雑化・複合化が進む地域住民の福祉課題を包括的に受け止めて支援するため、地域の住民同士の支え合いの活動を一層促進し、行政や関係機関等を含めた地域の繋がりを高めること、多様な活動団体が連携し、住民と共に協働の取組を推進すること、困難な課題をみんなで受け止め、重層的な支援を展開する体制を充実させることにより、世代や分野を超えて、全ての人々や団体が、地域、暮らし、生きがいを共に創り、高めあうことのできる地域共生社会の実現につなげる。</t>
    <rPh sb="92" eb="94">
      <t>ジュウミン</t>
    </rPh>
    <rPh sb="94" eb="96">
      <t>ドウシ</t>
    </rPh>
    <rPh sb="97" eb="98">
      <t>ササ</t>
    </rPh>
    <rPh sb="99" eb="100">
      <t>ア</t>
    </rPh>
    <rPh sb="105" eb="107">
      <t>イッソウ</t>
    </rPh>
    <rPh sb="126" eb="127">
      <t>ツナ</t>
    </rPh>
    <rPh sb="151" eb="152">
      <t>トモ</t>
    </rPh>
    <rPh sb="153" eb="155">
      <t>キョウドウ</t>
    </rPh>
    <phoneticPr fontId="23"/>
  </si>
  <si>
    <t>　物価上昇により子育て世代においても経済的負担が増加しているほか、支援を必要とする家庭の抱える課題が複雑多様化する傾向にあることなどの理由により、子育て支援等の取組が市民の実感に繋がりにくいことから、ｃ評価になったと考えられる。</t>
    <rPh sb="1" eb="3">
      <t>ブッカ</t>
    </rPh>
    <rPh sb="3" eb="5">
      <t>ジョウショウ</t>
    </rPh>
    <rPh sb="18" eb="21">
      <t>ケイザイテキ</t>
    </rPh>
    <rPh sb="21" eb="23">
      <t>フタン</t>
    </rPh>
    <rPh sb="24" eb="26">
      <t>ゾウカ</t>
    </rPh>
    <rPh sb="44" eb="45">
      <t>カカ</t>
    </rPh>
    <rPh sb="47" eb="49">
      <t>カダイ</t>
    </rPh>
    <rPh sb="57" eb="59">
      <t>ケイコウ</t>
    </rPh>
    <rPh sb="67" eb="69">
      <t>リユウ</t>
    </rPh>
    <rPh sb="73" eb="75">
      <t>コソダ</t>
    </rPh>
    <rPh sb="76" eb="78">
      <t>シエン</t>
    </rPh>
    <rPh sb="78" eb="79">
      <t>トウ</t>
    </rPh>
    <rPh sb="80" eb="82">
      <t>トリクミ</t>
    </rPh>
    <rPh sb="83" eb="85">
      <t>シミン</t>
    </rPh>
    <rPh sb="86" eb="88">
      <t>ジッカン</t>
    </rPh>
    <rPh sb="89" eb="90">
      <t>ツナ</t>
    </rPh>
    <rPh sb="101" eb="103">
      <t>ヒョウカ</t>
    </rPh>
    <rPh sb="108" eb="109">
      <t>カンガ</t>
    </rPh>
    <phoneticPr fontId="39"/>
  </si>
  <si>
    <t>　自転車のルールやマナーを守った安心・安全な利用について、市民等に十分に認知されていない一方で、「市バス・地下鉄は市民生活に役立っている。」等の実感が一定程度高かったことなどから、全体でｃ評価となった。</t>
    <rPh sb="13" eb="14">
      <t>マモ</t>
    </rPh>
    <rPh sb="16" eb="18">
      <t>アンシン</t>
    </rPh>
    <rPh sb="19" eb="21">
      <t>アンゼン</t>
    </rPh>
    <rPh sb="22" eb="24">
      <t>リヨウ</t>
    </rPh>
    <rPh sb="29" eb="31">
      <t>シミン</t>
    </rPh>
    <rPh sb="31" eb="32">
      <t>トウ</t>
    </rPh>
    <rPh sb="33" eb="35">
      <t>ジュウブン</t>
    </rPh>
    <rPh sb="36" eb="38">
      <t>ニンチ</t>
    </rPh>
    <rPh sb="52" eb="55">
      <t>チカテツ</t>
    </rPh>
    <rPh sb="57" eb="59">
      <t>シミン</t>
    </rPh>
    <rPh sb="58" eb="60">
      <t>セイカツ</t>
    </rPh>
    <rPh sb="61" eb="63">
      <t>ヤクダ</t>
    </rPh>
    <rPh sb="70" eb="71">
      <t>トウ</t>
    </rPh>
    <rPh sb="72" eb="74">
      <t>ジッカン</t>
    </rPh>
    <rPh sb="74" eb="76">
      <t>イッテイ</t>
    </rPh>
    <rPh sb="76" eb="77">
      <t>ド</t>
    </rPh>
    <rPh sb="78" eb="79">
      <t>タカ</t>
    </rPh>
    <phoneticPr fontId="39"/>
  </si>
  <si>
    <t>　令和５年４月に実施した都市計画の見直し等、近年行った施策の効果を市民が実感するには暫く時間がかかることから、ｃ評価になったと考えられる。</t>
    <rPh sb="1" eb="3">
      <t>レイワ</t>
    </rPh>
    <rPh sb="4" eb="5">
      <t>ネン</t>
    </rPh>
    <rPh sb="6" eb="7">
      <t>ガツ</t>
    </rPh>
    <rPh sb="8" eb="10">
      <t>ジッシ</t>
    </rPh>
    <rPh sb="12" eb="14">
      <t>トシ</t>
    </rPh>
    <rPh sb="14" eb="16">
      <t>ケイカク</t>
    </rPh>
    <rPh sb="17" eb="19">
      <t>ミナオ</t>
    </rPh>
    <rPh sb="20" eb="21">
      <t>ナド</t>
    </rPh>
    <rPh sb="22" eb="24">
      <t>キンネン</t>
    </rPh>
    <rPh sb="24" eb="25">
      <t>オコナ</t>
    </rPh>
    <rPh sb="27" eb="29">
      <t>シサク</t>
    </rPh>
    <rPh sb="30" eb="32">
      <t>コウカ</t>
    </rPh>
    <rPh sb="33" eb="35">
      <t>シミン</t>
    </rPh>
    <rPh sb="36" eb="38">
      <t>ジッカン</t>
    </rPh>
    <rPh sb="42" eb="43">
      <t>シバラ</t>
    </rPh>
    <rPh sb="44" eb="46">
      <t>ジカン</t>
    </rPh>
    <rPh sb="56" eb="58">
      <t>ヒョウカ</t>
    </rPh>
    <rPh sb="63" eb="64">
      <t>カンガ</t>
    </rPh>
    <phoneticPr fontId="39"/>
  </si>
  <si>
    <t>　政策及び施策の指標である市民等との協働による森づくり活動や景観づくりに取り組む地域数、自然景観や地域の町並みと調和した建築物及び工作物の割合、屋外広告物等の許可件数、地域の景観を形成する重要な要素となる建造物等の指定数が増加し、高評価となったことなどから、ａ評価となった。</t>
    <rPh sb="1" eb="3">
      <t>セイサク</t>
    </rPh>
    <rPh sb="3" eb="4">
      <t>オヨ</t>
    </rPh>
    <rPh sb="5" eb="6">
      <t>セ</t>
    </rPh>
    <rPh sb="6" eb="7">
      <t>サク</t>
    </rPh>
    <rPh sb="8" eb="10">
      <t>シヒョウ</t>
    </rPh>
    <rPh sb="42" eb="43">
      <t>スウ</t>
    </rPh>
    <rPh sb="60" eb="63">
      <t>ケンチクブツ</t>
    </rPh>
    <rPh sb="63" eb="64">
      <t>オヨ</t>
    </rPh>
    <rPh sb="65" eb="68">
      <t>コウサクブツ</t>
    </rPh>
    <rPh sb="69" eb="71">
      <t>ワリアイ</t>
    </rPh>
    <rPh sb="94" eb="96">
      <t>ジュウヨウ</t>
    </rPh>
    <rPh sb="97" eb="99">
      <t>ヨウソ</t>
    </rPh>
    <phoneticPr fontId="39"/>
  </si>
  <si>
    <t>　政策の指標である「定期的に安全点検された建築物の割合」、「特定建築物の耐震化率」及び「住宅の耐震化率」がａ評価となったことから、全体としてもａ評価となった。</t>
    <rPh sb="10" eb="13">
      <t>テイキテキ</t>
    </rPh>
    <rPh sb="14" eb="18">
      <t>アンゼンテンケン</t>
    </rPh>
    <rPh sb="21" eb="24">
      <t>ケンチクブツ</t>
    </rPh>
    <rPh sb="25" eb="27">
      <t>ワリアイ</t>
    </rPh>
    <rPh sb="41" eb="42">
      <t>オヨ</t>
    </rPh>
    <phoneticPr fontId="39"/>
  </si>
  <si>
    <t>　建築物の安心安全に向けて様々な取組を行っているが、取組自体や安全性等の向上が十分に伝わっていないことから実感に繋がっておらず、ｃ評価になったと考えられる。</t>
    <rPh sb="10" eb="11">
      <t>ム</t>
    </rPh>
    <rPh sb="13" eb="15">
      <t>サマザマ</t>
    </rPh>
    <rPh sb="16" eb="18">
      <t>トリクミ</t>
    </rPh>
    <rPh sb="19" eb="20">
      <t>オコナ</t>
    </rPh>
    <rPh sb="26" eb="28">
      <t>トリクミ</t>
    </rPh>
    <rPh sb="28" eb="30">
      <t>ジタイ</t>
    </rPh>
    <rPh sb="31" eb="34">
      <t>アンゼンセイ</t>
    </rPh>
    <rPh sb="34" eb="35">
      <t>トウ</t>
    </rPh>
    <rPh sb="36" eb="38">
      <t>コウジョウ</t>
    </rPh>
    <rPh sb="39" eb="41">
      <t>ジュウブン</t>
    </rPh>
    <rPh sb="42" eb="43">
      <t>ツタ</t>
    </rPh>
    <rPh sb="53" eb="55">
      <t>ジッカン</t>
    </rPh>
    <rPh sb="56" eb="57">
      <t>ツナ</t>
    </rPh>
    <rPh sb="65" eb="67">
      <t>ヒョウカ</t>
    </rPh>
    <rPh sb="72" eb="73">
      <t>カンガ</t>
    </rPh>
    <phoneticPr fontId="39"/>
  </si>
  <si>
    <t>　京都に住み続けたいと考える人が多いものの、適切にリフォームされた中古住宅や高齢者向け住宅の供給などが十分に認識されていないことや、地域とのつながりや環境・景観に配慮した京都らしいすまい方が大切にされているという実感が十分得られていないことから、ｃ評価になったと考えられる。</t>
    <phoneticPr fontId="39"/>
  </si>
  <si>
    <t>　客観指標評価はｂ評価、市民生活実感評価はｃ評価となり、総合評価結果はＢ評価となった。
　令和３年度に策定した「京都市住宅マスタープラン」に基づき、引き続き、民間事業者等と連携のうえ、伝わる・伝える住情報の発信を強化するほか、子育て世帯の住宅取得を支援するなど、くらしやすく魅力のある、持続可能なすまい・まちづくりを推進していく。</t>
    <rPh sb="31" eb="34">
      <t>サクネンド</t>
    </rPh>
    <rPh sb="113" eb="115">
      <t>コソダ</t>
    </rPh>
    <rPh sb="116" eb="118">
      <t>セタイ</t>
    </rPh>
    <rPh sb="119" eb="121">
      <t>ジュウタク</t>
    </rPh>
    <rPh sb="121" eb="123">
      <t>シュトク</t>
    </rPh>
    <rPh sb="124" eb="126">
      <t>シエン</t>
    </rPh>
    <phoneticPr fontId="39"/>
  </si>
  <si>
    <t>　新型コロナウイルス感染症に係る制限等がなくなり、「京都は、海外の都市と文化のみならず経済・芸術など様々な分野で活発に交流し、国際社会にも貢献している。」という生活実感がb評価に改善したこと等から、全体でｂ評価になった。</t>
    <rPh sb="1" eb="3">
      <t>シンガタ</t>
    </rPh>
    <rPh sb="10" eb="13">
      <t>カンセンショウ</t>
    </rPh>
    <rPh sb="14" eb="15">
      <t>カカ</t>
    </rPh>
    <rPh sb="16" eb="18">
      <t>セイゲン</t>
    </rPh>
    <rPh sb="18" eb="19">
      <t>トウ</t>
    </rPh>
    <rPh sb="80" eb="82">
      <t>セイカツ</t>
    </rPh>
    <rPh sb="82" eb="84">
      <t>ジッカン</t>
    </rPh>
    <rPh sb="86" eb="88">
      <t>ヒョウカ</t>
    </rPh>
    <rPh sb="89" eb="91">
      <t>カイゼン</t>
    </rPh>
    <rPh sb="95" eb="96">
      <t>ナド</t>
    </rPh>
    <phoneticPr fontId="39"/>
  </si>
  <si>
    <t>　客観指標評価はａ評価となったが、市民生活実感評価がｂ評価となったため、総合評価結果はＢ評価となった。
　世界各地で起こる紛争や急激な気候変動等、先行きを見通すことが困難な時代だが、より活発な姉妹都市交流等を通じて、市民間の相互交流や相互理解を促し平和の実現に貢献する。また、留学生を含む外国籍の方や、外国にルーツを持つ方に、継続して安心・快適に居住し活躍いただくため、働きやすい環境づくりや、やさしい日本語を含む多言語による情報発信・相談対応など幅広い支援を行う。さらには、海外企業や、国内外の研究者・技術者・留学生等から京都が選ばれる環境づくりに取り組むことで、世界中から多様な人々を受け入れ、交流を通じて新しい価値を創造する世界の都市「KYOTO」をめざす。</t>
    <rPh sb="53" eb="55">
      <t>セカイ</t>
    </rPh>
    <rPh sb="55" eb="57">
      <t>カクチ</t>
    </rPh>
    <rPh sb="58" eb="59">
      <t>オ</t>
    </rPh>
    <rPh sb="61" eb="63">
      <t>フンソウ</t>
    </rPh>
    <rPh sb="64" eb="66">
      <t>キュウゲキ</t>
    </rPh>
    <rPh sb="67" eb="69">
      <t>キコウ</t>
    </rPh>
    <rPh sb="69" eb="71">
      <t>ヘンドウ</t>
    </rPh>
    <rPh sb="71" eb="72">
      <t>ナド</t>
    </rPh>
    <rPh sb="73" eb="75">
      <t>サキユ</t>
    </rPh>
    <rPh sb="77" eb="79">
      <t>ミトオ</t>
    </rPh>
    <rPh sb="83" eb="85">
      <t>コンナン</t>
    </rPh>
    <rPh sb="86" eb="88">
      <t>ジダイ</t>
    </rPh>
    <rPh sb="124" eb="126">
      <t>ヘイワ</t>
    </rPh>
    <rPh sb="127" eb="129">
      <t>ジツゲン</t>
    </rPh>
    <rPh sb="130" eb="132">
      <t>コウケン</t>
    </rPh>
    <rPh sb="201" eb="204">
      <t>ニホンゴ</t>
    </rPh>
    <rPh sb="205" eb="206">
      <t>フク</t>
    </rPh>
    <rPh sb="238" eb="240">
      <t>カイガイ</t>
    </rPh>
    <rPh sb="240" eb="242">
      <t>キギョウ</t>
    </rPh>
    <rPh sb="244" eb="247">
      <t>コクナイガイ</t>
    </rPh>
    <rPh sb="248" eb="251">
      <t>ケンキュウシャ</t>
    </rPh>
    <rPh sb="252" eb="255">
      <t>ギジュツシャ</t>
    </rPh>
    <rPh sb="256" eb="259">
      <t>リュウガクセイ</t>
    </rPh>
    <rPh sb="259" eb="260">
      <t>トウ</t>
    </rPh>
    <rPh sb="262" eb="264">
      <t>キョウト</t>
    </rPh>
    <rPh sb="265" eb="266">
      <t>エラ</t>
    </rPh>
    <rPh sb="269" eb="271">
      <t>カンキョウ</t>
    </rPh>
    <rPh sb="275" eb="276">
      <t>ト</t>
    </rPh>
    <rPh sb="277" eb="278">
      <t>ク</t>
    </rPh>
    <rPh sb="283" eb="285">
      <t>セカイ</t>
    </rPh>
    <rPh sb="285" eb="286">
      <t>ジュウ</t>
    </rPh>
    <rPh sb="288" eb="290">
      <t>タヨウ</t>
    </rPh>
    <rPh sb="291" eb="293">
      <t>ヒトビト</t>
    </rPh>
    <rPh sb="311" eb="313">
      <t>ソウゾウ</t>
    </rPh>
    <phoneticPr fontId="39"/>
  </si>
  <si>
    <t>　「水や水辺環境が大切にされるなど、水と共に生きる意識が高まっている。」や「上下水道は、経営が安定しており、将来も安心して使い続けることができる。」がｃ評価となったが、「上下水道は安全で安心していつでも利用できる。」など他の設問は、概ねｂ評価となっており、施策の効果が市民の実感にも現れていると考えられる。</t>
    <rPh sb="85" eb="89">
      <t>ジョウゲスイドウ</t>
    </rPh>
    <rPh sb="90" eb="92">
      <t>アンゼン</t>
    </rPh>
    <rPh sb="93" eb="95">
      <t>アンシン</t>
    </rPh>
    <rPh sb="101" eb="103">
      <t>リヨウ</t>
    </rPh>
    <rPh sb="110" eb="111">
      <t>タ</t>
    </rPh>
    <rPh sb="112" eb="114">
      <t>セツモン</t>
    </rPh>
    <rPh sb="116" eb="117">
      <t>オオム</t>
    </rPh>
    <rPh sb="119" eb="121">
      <t>ヒョウカ</t>
    </rPh>
    <rPh sb="128" eb="130">
      <t>シサク</t>
    </rPh>
    <rPh sb="131" eb="133">
      <t>コウカ</t>
    </rPh>
    <rPh sb="134" eb="136">
      <t>シミン</t>
    </rPh>
    <rPh sb="137" eb="139">
      <t>ジッカン</t>
    </rPh>
    <rPh sb="141" eb="142">
      <t>アラワ</t>
    </rPh>
    <rPh sb="147" eb="148">
      <t>カンガ</t>
    </rPh>
    <phoneticPr fontId="39"/>
  </si>
  <si>
    <t>　客観指標評価はａ評価となったが、市民生活実感評価がｃ評価となったことから、総合評価結果はＢ評価となった。
　建築物の安心安全について、市民の皆様に事業の効果を感じていただけるよう、バリアフリー等の表示制度の普及等に努める。
　引き続き、PDCAサイクルに基づく適切な進行管理の実施等により、京都市建築物安心安全実施計画等に掲げる施策の着実な実行を図るとともに、関係団体等との連携体制の強化や持続可能な担い手の育成、ICTの活用による市民サービスの向上の視点を踏まえ、取組を推進する。
　また、良質な市有建築物の建設を着実に推進し、最適な維持管理に取り組む。これらにより、基本方針にある歴史都市・京都ならではの、しなやかに強く持続可能なまちの実現を目指していく。</t>
    <rPh sb="55" eb="58">
      <t>ケンチクブツ</t>
    </rPh>
    <rPh sb="59" eb="61">
      <t>アンシン</t>
    </rPh>
    <rPh sb="61" eb="63">
      <t>アンゼン</t>
    </rPh>
    <rPh sb="74" eb="76">
      <t>ジギョウ</t>
    </rPh>
    <rPh sb="77" eb="79">
      <t>コウカ</t>
    </rPh>
    <rPh sb="80" eb="81">
      <t>カン</t>
    </rPh>
    <rPh sb="97" eb="98">
      <t>トウ</t>
    </rPh>
    <rPh sb="99" eb="101">
      <t>ヒョウジ</t>
    </rPh>
    <rPh sb="101" eb="103">
      <t>セイド</t>
    </rPh>
    <rPh sb="104" eb="106">
      <t>フキュウ</t>
    </rPh>
    <rPh sb="106" eb="107">
      <t>トウ</t>
    </rPh>
    <rPh sb="108" eb="109">
      <t>ツト</t>
    </rPh>
    <rPh sb="190" eb="192">
      <t>タイセイ</t>
    </rPh>
    <rPh sb="193" eb="195">
      <t>キョウカ</t>
    </rPh>
    <rPh sb="196" eb="200">
      <t>ジゾクカノウ</t>
    </rPh>
    <rPh sb="201" eb="202">
      <t>ニナ</t>
    </rPh>
    <rPh sb="203" eb="204">
      <t>テ</t>
    </rPh>
    <rPh sb="205" eb="207">
      <t>イクセイ</t>
    </rPh>
    <rPh sb="212" eb="214">
      <t>カツヨウ</t>
    </rPh>
    <rPh sb="217" eb="219">
      <t>シミン</t>
    </rPh>
    <rPh sb="224" eb="226">
      <t>コウジョウ</t>
    </rPh>
    <rPh sb="227" eb="229">
      <t>シテン</t>
    </rPh>
    <rPh sb="230" eb="231">
      <t>フ</t>
    </rPh>
    <phoneticPr fontId="39"/>
  </si>
  <si>
    <t>　「すこやか賃貸住宅」登録制度など住宅確保要配慮者向け住宅の取組を進めたことで、政策の指標である「住宅確保要配慮者の入居を拒まない民間賃貸住宅戸数」が増加しａ評価となった一方、「既存住宅の流通件数が新築分譲住宅の着工件数を含めた件数に占める割合」が昨年度に引き続きｃ評価となったことなどから、全体としてｂ評価になった。</t>
    <rPh sb="43" eb="45">
      <t>シヒョウ</t>
    </rPh>
    <rPh sb="79" eb="81">
      <t>ヒョウカ</t>
    </rPh>
    <rPh sb="85" eb="87">
      <t>イッポウ</t>
    </rPh>
    <rPh sb="89" eb="91">
      <t>キゾン</t>
    </rPh>
    <rPh sb="91" eb="93">
      <t>ジュウタク</t>
    </rPh>
    <rPh sb="94" eb="96">
      <t>リュウツウ</t>
    </rPh>
    <rPh sb="96" eb="98">
      <t>ケンスウ</t>
    </rPh>
    <rPh sb="99" eb="101">
      <t>シンチク</t>
    </rPh>
    <rPh sb="101" eb="103">
      <t>ブンジョウ</t>
    </rPh>
    <rPh sb="103" eb="105">
      <t>ジュウタク</t>
    </rPh>
    <rPh sb="106" eb="108">
      <t>チャッコウ</t>
    </rPh>
    <rPh sb="108" eb="110">
      <t>ケンスウ</t>
    </rPh>
    <rPh sb="111" eb="112">
      <t>フク</t>
    </rPh>
    <rPh sb="114" eb="116">
      <t>ケンスウ</t>
    </rPh>
    <rPh sb="117" eb="118">
      <t>シ</t>
    </rPh>
    <rPh sb="120" eb="122">
      <t>ワリアイ</t>
    </rPh>
    <rPh sb="124" eb="127">
      <t>サクネンド</t>
    </rPh>
    <rPh sb="128" eb="129">
      <t>ヒ</t>
    </rPh>
    <rPh sb="130" eb="131">
      <t>ツヅ</t>
    </rPh>
    <rPh sb="133" eb="135">
      <t>ヒョウカ</t>
    </rPh>
    <rPh sb="146" eb="148">
      <t>ゼンタイ</t>
    </rPh>
    <phoneticPr fontId="39"/>
  </si>
  <si>
    <t>　2050年までの二酸化炭素排出量「正味ゼロ」等の目標達成を目指しており、効果測定に客観指標の数値が直結するため、客観指標評価を重視する。</t>
    <phoneticPr fontId="39"/>
  </si>
  <si>
    <t>　客観指標評価はａ評価となったが、市民生活実感評価がｃ評価となったため、総合評価はＢ評価となった。
　更なる高齢化の進展に伴う医療ニーズの増加が見込まれることから、府や関係機関と連携し、医療従事者や医療体制の確保、健康危機事案への備え等に注力する。
　また、新型コロナウイルス感染症の５類移行後、社会経済活動が活発化し、再び増加傾向にある民泊についても、引き続き徹底的な監視・指導を行い、違法民泊の根絶はもとより、市民生活との調和を図るとともに、食と生活環境の安全・安心の確保や人と動物の共生社会に向けた取組を推進する。</t>
    <rPh sb="138" eb="141">
      <t>カンセンショウ</t>
    </rPh>
    <rPh sb="223" eb="224">
      <t>ショク</t>
    </rPh>
    <rPh sb="225" eb="227">
      <t>セイカツ</t>
    </rPh>
    <rPh sb="227" eb="229">
      <t>カンキョウ</t>
    </rPh>
    <rPh sb="230" eb="232">
      <t>アンゼン</t>
    </rPh>
    <rPh sb="233" eb="235">
      <t>アンシン</t>
    </rPh>
    <rPh sb="236" eb="238">
      <t>カクホ</t>
    </rPh>
    <rPh sb="239" eb="240">
      <t>ヒト</t>
    </rPh>
    <rPh sb="241" eb="243">
      <t>ドウブツ</t>
    </rPh>
    <rPh sb="244" eb="246">
      <t>キョウセイ</t>
    </rPh>
    <rPh sb="246" eb="248">
      <t>シャカイ</t>
    </rPh>
    <rPh sb="249" eb="250">
      <t>ム</t>
    </rPh>
    <rPh sb="252" eb="254">
      <t>トリクミ</t>
    </rPh>
    <rPh sb="255" eb="257">
      <t>スイシン</t>
    </rPh>
    <phoneticPr fontId="39"/>
  </si>
  <si>
    <t>　「世界中から集まる留学生や研究者が京都で学び、国際社会で活躍する人材が育っている。」がｂ評価に上がるとともに、「学びの環境が充実し、京都ならではの学びと出会うことができる。」や「国際社会で活躍する人材が育っている。」の生活実感は継続してｂ評価を得たことで、全体ではｂ評価になっており、施策の効果が一定、市民実感に表れていると考えられる。</t>
    <rPh sb="45" eb="47">
      <t>ヒョウカ</t>
    </rPh>
    <rPh sb="48" eb="49">
      <t>ア</t>
    </rPh>
    <rPh sb="67" eb="69">
      <t>キョウト</t>
    </rPh>
    <rPh sb="74" eb="75">
      <t>マナ</t>
    </rPh>
    <rPh sb="77" eb="79">
      <t>デア</t>
    </rPh>
    <rPh sb="90" eb="92">
      <t>コクサイ</t>
    </rPh>
    <rPh sb="92" eb="94">
      <t>シャカイ</t>
    </rPh>
    <rPh sb="95" eb="97">
      <t>カツヤク</t>
    </rPh>
    <rPh sb="99" eb="101">
      <t>ジンザイ</t>
    </rPh>
    <rPh sb="102" eb="103">
      <t>ソダ</t>
    </rPh>
    <rPh sb="110" eb="112">
      <t>セイカツ</t>
    </rPh>
    <rPh sb="112" eb="114">
      <t>ジッカン</t>
    </rPh>
    <rPh sb="115" eb="117">
      <t>ケイゾク</t>
    </rPh>
    <rPh sb="120" eb="122">
      <t>ヒョウカ</t>
    </rPh>
    <rPh sb="123" eb="124">
      <t>エ</t>
    </rPh>
    <phoneticPr fontId="40"/>
  </si>
  <si>
    <t>　客観指標評価はａ評価となったが、市民生活実感評価がｂ評価となったため、総合評価結果はＢ評価となった。
　引き続き、各大学や大学コンソーシアム京都、国・府とも連携のうえ、「大学のまち」「学生のまち」京都で学ぶ魅力の向上・発信等の取組を進めることで、国内外から多様な学生を受け入れるとともに、京都で学んだ学生が将来も京都に住み、活躍する好循環づくりに取り組む。これらの取組を実施することにより、基本方針に掲げる大学の知・学生の力を最大限に生かした、産業・文化の創造・発展、地域の活性化をより一層進めることにつなげていく。</t>
    <rPh sb="1" eb="3">
      <t>キャッカン</t>
    </rPh>
    <rPh sb="3" eb="5">
      <t>シヒョウ</t>
    </rPh>
    <rPh sb="5" eb="7">
      <t>ヒョウカ</t>
    </rPh>
    <rPh sb="9" eb="11">
      <t>ヒョウカ</t>
    </rPh>
    <phoneticPr fontId="21"/>
  </si>
  <si>
    <t>　政策の指標である「男女いずれの委員の登用率も35％以上の附属機関等の割合」がａ評価となったほか、施策の指標である「企業啓発事業の１事業所当たりの利用者数」が着実に増加したことなどから、全体ではａ評価となった。</t>
    <rPh sb="1" eb="3">
      <t>セイサク</t>
    </rPh>
    <rPh sb="4" eb="6">
      <t>シヒョウ</t>
    </rPh>
    <rPh sb="49" eb="51">
      <t>セサク</t>
    </rPh>
    <rPh sb="52" eb="54">
      <t>シヒョウ</t>
    </rPh>
    <rPh sb="82" eb="84">
      <t>ゾウカ</t>
    </rPh>
    <phoneticPr fontId="39"/>
  </si>
  <si>
    <t>　客観指標評価、市民生活実感評価が共にｃ評価となったことから、総合評価結果はＣ評価となった。
　人口減少や単身世帯・共働き世帯の増加など、社会背景が大きく変化する中においても、誰もが「地域の一員」として安心して快適に暮らせる地域づくりを進めていくため、「一人一人の多様性を踏まえた誰もが参加しやすい地域づくり」や、「多様な地域の特性に即した地域活動の推進」、「多様な主体の連携・協働の促進」を進めていくことで、すべての人に居場所と出番のある地域づくりを進める。</t>
    <rPh sb="17" eb="18">
      <t>トモ</t>
    </rPh>
    <rPh sb="48" eb="50">
      <t>ジンコウ</t>
    </rPh>
    <rPh sb="50" eb="52">
      <t>ゲンショウ</t>
    </rPh>
    <rPh sb="53" eb="55">
      <t>タンシン</t>
    </rPh>
    <rPh sb="55" eb="57">
      <t>セタイ</t>
    </rPh>
    <rPh sb="58" eb="60">
      <t>トモバタラ</t>
    </rPh>
    <rPh sb="61" eb="63">
      <t>セタイ</t>
    </rPh>
    <rPh sb="64" eb="66">
      <t>ゾウカ</t>
    </rPh>
    <rPh sb="69" eb="71">
      <t>シャカイ</t>
    </rPh>
    <rPh sb="71" eb="73">
      <t>ハイケイ</t>
    </rPh>
    <rPh sb="74" eb="75">
      <t>オオ</t>
    </rPh>
    <rPh sb="77" eb="79">
      <t>ヘンカ</t>
    </rPh>
    <rPh sb="81" eb="82">
      <t>ナカ</t>
    </rPh>
    <rPh sb="220" eb="222">
      <t>チイキ</t>
    </rPh>
    <phoneticPr fontId="39"/>
  </si>
  <si>
    <t>　積極的な働きかけによりあっせん数が増加した影響で、政策の指標である「消費生活相談件数に占める助言・あっせん解決率」については、「あっせん解決数」が増加したものの、解決に至らない「あっせん不調数」も増加したことにより、解決率が低下した。
　一方、市民・行政・関係機関等が一体となり、年齢層に応じた様々な防犯・交通安全啓発、消費者教育・啓発を実施したことによる市民の関心・理解の向上などから、ｂ評価となった。</t>
    <rPh sb="1" eb="4">
      <t>セッキョクテキ</t>
    </rPh>
    <rPh sb="5" eb="6">
      <t>ハタラ</t>
    </rPh>
    <rPh sb="22" eb="24">
      <t>エイキョウ</t>
    </rPh>
    <rPh sb="26" eb="28">
      <t>セイサク</t>
    </rPh>
    <rPh sb="29" eb="31">
      <t>シヒョウ</t>
    </rPh>
    <rPh sb="120" eb="122">
      <t>イッポウ</t>
    </rPh>
    <rPh sb="129" eb="131">
      <t>カンケイ</t>
    </rPh>
    <rPh sb="131" eb="133">
      <t>キカン</t>
    </rPh>
    <rPh sb="193" eb="194">
      <t>カンガ</t>
    </rPh>
    <phoneticPr fontId="39"/>
  </si>
  <si>
    <t>　客観指標評価はｂ評価となり、市民生活実感評価がｃ評価となったことから、総合評価結果はＣ評価となった。
　情報通信技術の更なる普及発展、犯罪行為者の低年齢化など犯罪を巡る状況が変化を重ねる中、「誰もが安心してくらせるまち」を目指し、あらゆる活動主体と連携して、「犯罪抑止・交通事故防止のための環境づくり」「見せる防犯の拡大」等の取組を推進する。　
　また、複雑化・多様化する消費者トラブルについて、被害の救済と未然防止に向けて、様々な媒体を用いた注意喚起や啓発活動、消費者の見守りネットワークの強化等に取り組む。
　これらにより、すべての人が安心して安全に暮らせるよりよい地域共生社会の実現を目指していく。</t>
    <rPh sb="83" eb="84">
      <t>メグ</t>
    </rPh>
    <rPh sb="162" eb="163">
      <t>トウ</t>
    </rPh>
    <phoneticPr fontId="39"/>
  </si>
  <si>
    <t>　コロナ禍が明けたこともあり、政策の指標である「文化施設の年間入場者数」や施策の指標である「Social Work / Art Conferenceホームページの閲覧数」は増加した一方、「本市が指定、登録等をした京都文化遺産の数」は、行財政改革計画の集中改革期間（令和３～５年度）における補助金額の減少等に伴い、年々指定、登録等を行う数が減少したことから評価が低下し、全体としてｃ評価となった。</t>
    <rPh sb="90" eb="92">
      <t>イッポウ</t>
    </rPh>
    <rPh sb="176" eb="177">
      <t>ナド</t>
    </rPh>
    <phoneticPr fontId="39"/>
  </si>
  <si>
    <t>　「有形無形の京都文化遺産が日常生活の中で生かされ、大切に守り伝えられている。」はｂ評価であったものの、引き続き文化芸術活動が活発に行われたり、社会や経済が活気づいているような実感までは得にくかったことから、全体としてはｃ評価となったと考えられる。</t>
    <rPh sb="93" eb="94">
      <t>エ</t>
    </rPh>
    <phoneticPr fontId="39"/>
  </si>
  <si>
    <t>　客観指標評価、市民生活実感評価が共にｃ評価となり、総合評価結果はＣ評価となった。
　引き続き、文化芸術活動への支援をはじめ、文化芸術に触れる機会の創出等に取り組むとともに、文化遺産の価値の発信と活用の促進を進め、文化を基軸としたまちづくりを推進していく。
　文化庁の全面的な京都移転や京都芸大の移転開校も活かし、多彩な才能・人材の集結と“交ざり合い”を促進することで京都の文化の未来を創造するなど、文化の力で、国内外から選ばれる都市を目指していく。</t>
    <rPh sb="17" eb="18">
      <t>トモ</t>
    </rPh>
    <rPh sb="87" eb="89">
      <t>ブンカ</t>
    </rPh>
    <rPh sb="89" eb="91">
      <t>イサン</t>
    </rPh>
    <rPh sb="92" eb="94">
      <t>カチ</t>
    </rPh>
    <rPh sb="95" eb="97">
      <t>ハッシン</t>
    </rPh>
    <rPh sb="98" eb="100">
      <t>カツヨウ</t>
    </rPh>
    <rPh sb="101" eb="103">
      <t>ソクシン</t>
    </rPh>
    <rPh sb="104" eb="105">
      <t>スス</t>
    </rPh>
    <rPh sb="153" eb="154">
      <t>イ</t>
    </rPh>
    <rPh sb="215" eb="217">
      <t>トシ</t>
    </rPh>
    <phoneticPr fontId="39"/>
  </si>
  <si>
    <t>　新型コロナウイルス感染症が５類に移行し、市民のスポーツ活動が本格的に再開し活気を取り戻す中で、スポーツに触れる機会が増えたことから、全体としてａ評価となったと考えられる。</t>
    <rPh sb="1" eb="3">
      <t>シンガタ</t>
    </rPh>
    <rPh sb="10" eb="13">
      <t>カンセンショウ</t>
    </rPh>
    <rPh sb="15" eb="16">
      <t>ルイ</t>
    </rPh>
    <rPh sb="17" eb="19">
      <t>イコウ</t>
    </rPh>
    <rPh sb="21" eb="23">
      <t>シミン</t>
    </rPh>
    <rPh sb="28" eb="30">
      <t>カツドウ</t>
    </rPh>
    <rPh sb="31" eb="34">
      <t>ホンカクテキ</t>
    </rPh>
    <rPh sb="35" eb="37">
      <t>サイカイ</t>
    </rPh>
    <rPh sb="38" eb="40">
      <t>カッキ</t>
    </rPh>
    <rPh sb="41" eb="42">
      <t>ト</t>
    </rPh>
    <rPh sb="43" eb="44">
      <t>モド</t>
    </rPh>
    <rPh sb="45" eb="46">
      <t>ナカ</t>
    </rPh>
    <rPh sb="53" eb="54">
      <t>フ</t>
    </rPh>
    <rPh sb="56" eb="58">
      <t>キカイ</t>
    </rPh>
    <rPh sb="59" eb="60">
      <t>フ</t>
    </rPh>
    <rPh sb="67" eb="69">
      <t>ゼンタイ</t>
    </rPh>
    <rPh sb="73" eb="75">
      <t>ヒョウカ</t>
    </rPh>
    <rPh sb="80" eb="81">
      <t>カンガ</t>
    </rPh>
    <phoneticPr fontId="39"/>
  </si>
  <si>
    <t xml:space="preserve">　コロナ禍が明け、市民がスポーツに触れる機会が増加しており、スポーツは市民にとっての「日常」の一部として根付いていることが伺えるものの、そのことが市民の生活実感として意識いただくまでには至らずｃ評価となったと考えられる。 </t>
    <rPh sb="4" eb="5">
      <t>カ</t>
    </rPh>
    <rPh sb="6" eb="7">
      <t>ア</t>
    </rPh>
    <rPh sb="9" eb="11">
      <t>シミン</t>
    </rPh>
    <rPh sb="17" eb="18">
      <t>フ</t>
    </rPh>
    <rPh sb="20" eb="22">
      <t>キカイ</t>
    </rPh>
    <rPh sb="23" eb="25">
      <t>ゾウカ</t>
    </rPh>
    <rPh sb="104" eb="105">
      <t>カンガ</t>
    </rPh>
    <phoneticPr fontId="39"/>
  </si>
  <si>
    <t>　客観指標評価がａ評価、市民生活実感評価がｃ評価となり、総合評価結果はＢ評価となった。
　スポーツ活動が本格的に再開する中、市民一人ひとりが多様な仲間とスポーツを楽しみ、引き続き、スポーツ施設の環境整備、体育振興会をはじめとするスポーツ活動の担い手の育成等に、スポーツ関係団体や民間事業者等と一層連携して取り組むとともに、オリンピックなどの機会をとらえ、市民のスポーツ活動の更なる活性化に努めることで、スポーツを通した健康で心豊かな暮らしや様々な人と人とのつながりの実現、まちの魅力の向上につなげていく。</t>
    <rPh sb="1" eb="3">
      <t>キャッカン</t>
    </rPh>
    <rPh sb="3" eb="5">
      <t>シヒョウ</t>
    </rPh>
    <rPh sb="5" eb="7">
      <t>ヒョウカ</t>
    </rPh>
    <rPh sb="9" eb="11">
      <t>ヒョウカ</t>
    </rPh>
    <rPh sb="12" eb="14">
      <t>シミン</t>
    </rPh>
    <rPh sb="14" eb="16">
      <t>セイカツ</t>
    </rPh>
    <rPh sb="16" eb="18">
      <t>ジッカン</t>
    </rPh>
    <rPh sb="18" eb="20">
      <t>ヒョウカ</t>
    </rPh>
    <rPh sb="22" eb="24">
      <t>ヒョウカ</t>
    </rPh>
    <rPh sb="28" eb="30">
      <t>ソウゴウ</t>
    </rPh>
    <rPh sb="30" eb="32">
      <t>ヒョウカ</t>
    </rPh>
    <rPh sb="32" eb="34">
      <t>ケッカ</t>
    </rPh>
    <rPh sb="36" eb="38">
      <t>ヒョウカ</t>
    </rPh>
    <rPh sb="49" eb="51">
      <t>カツドウ</t>
    </rPh>
    <rPh sb="52" eb="55">
      <t>ホンカクテキ</t>
    </rPh>
    <rPh sb="60" eb="61">
      <t>ナカ</t>
    </rPh>
    <rPh sb="62" eb="64">
      <t>シミン</t>
    </rPh>
    <rPh sb="64" eb="66">
      <t>ヒトリ</t>
    </rPh>
    <rPh sb="70" eb="72">
      <t>タヨウ</t>
    </rPh>
    <rPh sb="73" eb="75">
      <t>ナカマ</t>
    </rPh>
    <rPh sb="81" eb="82">
      <t>タノ</t>
    </rPh>
    <rPh sb="85" eb="86">
      <t>ヒ</t>
    </rPh>
    <rPh sb="87" eb="88">
      <t>ツヅ</t>
    </rPh>
    <rPh sb="94" eb="96">
      <t>シセツ</t>
    </rPh>
    <rPh sb="97" eb="99">
      <t>カンキョウ</t>
    </rPh>
    <rPh sb="99" eb="101">
      <t>セイビ</t>
    </rPh>
    <rPh sb="102" eb="104">
      <t>タイイク</t>
    </rPh>
    <rPh sb="104" eb="106">
      <t>シンコウ</t>
    </rPh>
    <rPh sb="106" eb="107">
      <t>カイ</t>
    </rPh>
    <rPh sb="118" eb="120">
      <t>カツドウ</t>
    </rPh>
    <rPh sb="121" eb="122">
      <t>ニナ</t>
    </rPh>
    <rPh sb="123" eb="124">
      <t>テ</t>
    </rPh>
    <rPh sb="125" eb="127">
      <t>イクセイ</t>
    </rPh>
    <rPh sb="127" eb="128">
      <t>トウ</t>
    </rPh>
    <rPh sb="134" eb="136">
      <t>カンケイ</t>
    </rPh>
    <rPh sb="136" eb="138">
      <t>ダンタイ</t>
    </rPh>
    <rPh sb="139" eb="141">
      <t>ミンカン</t>
    </rPh>
    <rPh sb="141" eb="144">
      <t>ジギョウシャ</t>
    </rPh>
    <rPh sb="144" eb="145">
      <t>トウ</t>
    </rPh>
    <rPh sb="146" eb="148">
      <t>イッソウ</t>
    </rPh>
    <rPh sb="148" eb="150">
      <t>レンケイ</t>
    </rPh>
    <rPh sb="152" eb="153">
      <t>ト</t>
    </rPh>
    <rPh sb="154" eb="155">
      <t>ク</t>
    </rPh>
    <rPh sb="170" eb="172">
      <t>キカイ</t>
    </rPh>
    <rPh sb="177" eb="179">
      <t>シミン</t>
    </rPh>
    <rPh sb="184" eb="186">
      <t>カツドウ</t>
    </rPh>
    <rPh sb="187" eb="188">
      <t>サラ</t>
    </rPh>
    <rPh sb="190" eb="193">
      <t>カッセイカ</t>
    </rPh>
    <rPh sb="194" eb="195">
      <t>ツト</t>
    </rPh>
    <rPh sb="206" eb="207">
      <t>トオ</t>
    </rPh>
    <rPh sb="209" eb="211">
      <t>ケンコウ</t>
    </rPh>
    <rPh sb="212" eb="213">
      <t>ココロ</t>
    </rPh>
    <rPh sb="213" eb="214">
      <t>ユタ</t>
    </rPh>
    <rPh sb="216" eb="217">
      <t>ク</t>
    </rPh>
    <rPh sb="220" eb="222">
      <t>サマザマ</t>
    </rPh>
    <rPh sb="223" eb="224">
      <t>ヒト</t>
    </rPh>
    <rPh sb="225" eb="226">
      <t>ヒト</t>
    </rPh>
    <rPh sb="233" eb="235">
      <t>ジツゲン</t>
    </rPh>
    <rPh sb="239" eb="241">
      <t>ミリョク</t>
    </rPh>
    <rPh sb="242" eb="244">
      <t>コウジョウ</t>
    </rPh>
    <phoneticPr fontId="39"/>
  </si>
  <si>
    <t>　新型コロナウイルス感染症に係る制限の解除及び円安傾向の継続により、政策の指標である「外国籍の住民基本台帳登録者総数」や「国際会議開催件数」、施策の指標である「国際会議の海外参加者数」「市内大学等に在学する留学生数」「高度外国人材の人数」等が目標値を上回ったため、全体としてａ評価となった。</t>
    <rPh sb="1" eb="3">
      <t>シンガタ</t>
    </rPh>
    <rPh sb="10" eb="13">
      <t>カンセンショウ</t>
    </rPh>
    <rPh sb="14" eb="15">
      <t>カカ</t>
    </rPh>
    <rPh sb="16" eb="18">
      <t>セイゲン</t>
    </rPh>
    <rPh sb="19" eb="21">
      <t>カイジョ</t>
    </rPh>
    <rPh sb="21" eb="22">
      <t>オヨ</t>
    </rPh>
    <rPh sb="23" eb="25">
      <t>エンヤス</t>
    </rPh>
    <rPh sb="25" eb="27">
      <t>ケイコウ</t>
    </rPh>
    <rPh sb="28" eb="30">
      <t>ケイゾク</t>
    </rPh>
    <rPh sb="34" eb="36">
      <t>セイサク</t>
    </rPh>
    <rPh sb="37" eb="39">
      <t>シヒョウ</t>
    </rPh>
    <rPh sb="65" eb="67">
      <t>カイサイ</t>
    </rPh>
    <rPh sb="71" eb="73">
      <t>シサク</t>
    </rPh>
    <rPh sb="74" eb="76">
      <t>シヒョウ</t>
    </rPh>
    <rPh sb="90" eb="91">
      <t>カズ</t>
    </rPh>
    <rPh sb="93" eb="95">
      <t>シナイ</t>
    </rPh>
    <rPh sb="95" eb="97">
      <t>ダイガク</t>
    </rPh>
    <rPh sb="97" eb="98">
      <t>トウ</t>
    </rPh>
    <rPh sb="99" eb="101">
      <t>ザイガク</t>
    </rPh>
    <rPh sb="103" eb="106">
      <t>リュウガクセイ</t>
    </rPh>
    <rPh sb="106" eb="107">
      <t>スウ</t>
    </rPh>
    <phoneticPr fontId="39"/>
  </si>
  <si>
    <t>　政策の指標である「市内の学生数が全国の学生数に占める割合」について、少子化が進む中であっても現状を維持でき、ａ評価となったこと、施策の指標である「大学との連携による京都の経済・文化・地域の活性化」や「大学・学生の国際化の促進」などで高評価が得られたことから、全体ではａ評価となった。</t>
    <rPh sb="1" eb="4">
      <t>ガクセイスウ</t>
    </rPh>
    <rPh sb="5" eb="6">
      <t>シ</t>
    </rPh>
    <rPh sb="8" eb="10">
      <t>ワリアイ</t>
    </rPh>
    <rPh sb="16" eb="19">
      <t>ショウシカ</t>
    </rPh>
    <rPh sb="20" eb="21">
      <t>スス</t>
    </rPh>
    <rPh sb="22" eb="23">
      <t>ナカ</t>
    </rPh>
    <rPh sb="28" eb="30">
      <t>ゲンジョウ</t>
    </rPh>
    <rPh sb="31" eb="33">
      <t>イジ</t>
    </rPh>
    <rPh sb="45" eb="47">
      <t>シサク</t>
    </rPh>
    <rPh sb="49" eb="51">
      <t>ダイガク</t>
    </rPh>
    <rPh sb="59" eb="61">
      <t>キョウト</t>
    </rPh>
    <rPh sb="62" eb="64">
      <t>ケイザイ</t>
    </rPh>
    <rPh sb="65" eb="67">
      <t>ブンカ</t>
    </rPh>
    <rPh sb="68" eb="70">
      <t>シヒョウ</t>
    </rPh>
    <rPh sb="73" eb="75">
      <t>チイキ</t>
    </rPh>
    <rPh sb="76" eb="79">
      <t>カッセイカ</t>
    </rPh>
    <rPh sb="87" eb="90">
      <t>コウヒョウカ</t>
    </rPh>
    <rPh sb="91" eb="92">
      <t>エ</t>
    </rPh>
    <rPh sb="130" eb="132">
      <t>ゼンタイ</t>
    </rPh>
    <phoneticPr fontId="20"/>
  </si>
  <si>
    <t>　障害のある方の地域生活への移行に向けたサービス利用（居宅介護、グループホーム等）が増え、政策の指標である「障害者福祉施設からの地域移行人数」が増加したこと、企業や就労支援事業所等への積極的な働き掛けにより、「福祉施設からの一般就労移行人数」も増加したこと等から、ａ評価となった。</t>
    <rPh sb="45" eb="47">
      <t>セイサク</t>
    </rPh>
    <rPh sb="48" eb="50">
      <t>シヒョウ</t>
    </rPh>
    <rPh sb="68" eb="70">
      <t>ニンズウ</t>
    </rPh>
    <rPh sb="72" eb="74">
      <t>ゾウカ</t>
    </rPh>
    <rPh sb="96" eb="97">
      <t>ハタラ</t>
    </rPh>
    <rPh sb="98" eb="99">
      <t>カ</t>
    </rPh>
    <rPh sb="118" eb="120">
      <t>ニンズウ</t>
    </rPh>
    <rPh sb="122" eb="124">
      <t>ゾウカ</t>
    </rPh>
    <rPh sb="128" eb="129">
      <t>トウ</t>
    </rPh>
    <phoneticPr fontId="39"/>
  </si>
  <si>
    <t>　「マイバッグの利用やごみの分別・リサイクルの徹底など、ごみの出ないくらしと事業活動が広がっている。」という生活実感はｂ評価と概ね肯定的に評価されているが、環境に配慮した行動を実践する社会になっているという実感や暮らしの中で、環境について学び、実践する人が増加しているという実感を得にくかったこと等から、全体ではｃ評価となったと考えられる。</t>
    <phoneticPr fontId="39"/>
  </si>
  <si>
    <t>広報活動・媒体の認知度</t>
    <rPh sb="5" eb="7">
      <t>バイタイ</t>
    </rPh>
    <phoneticPr fontId="39"/>
  </si>
  <si>
    <t>算定に用いるデータの公表時期の関係から、実績は、記入作業を行う年度の2年度前の数値が最新となる。
R5実績値は、R4実績を記載</t>
    <phoneticPr fontId="39"/>
  </si>
  <si>
    <t>算定に用いるデータの公表時期の関係から、実績は、記入作業を行う年度の2年度前の数値が最新となる。
R5実績値は、R4実績を記載</t>
    <phoneticPr fontId="39"/>
  </si>
  <si>
    <t>算定に用いるデータの把握時期等の関係から、一昨年度値が最新となる。
R5実績値は、R4実績を記載</t>
    <phoneticPr fontId="39"/>
  </si>
  <si>
    <r>
      <t>京都市循環型社会推進基本計画(2021-2030)に掲げる再生利用率の目標（令和12年度39%）の達成に向けては、平成30年度(30%)～令和12年度の12年間で9%引き上げる必要がある。そのため、平成30年度の再生利用率から0.75％/年(＝9％/12年)ずつ引き上げることを単年度目標としている。
例)令和7年度：30%+0.75%×7年=35.25％
【評価基準】
評価年度における再生利用率が、(30+0.75×t</t>
    </r>
    <r>
      <rPr>
        <vertAlign val="superscript"/>
        <sz val="11"/>
        <rFont val="ＭＳ ゴシック"/>
        <family val="3"/>
        <charset val="128"/>
      </rPr>
      <t>※</t>
    </r>
    <r>
      <rPr>
        <sz val="11"/>
        <rFont val="ＭＳ ゴシック"/>
        <family val="3"/>
        <charset val="128"/>
      </rPr>
      <t>)％以上の場合をa、30％未満(基準年度よりリサイクル率が低下した場合)をeとし、b～dは均等割で基準を設定した。
※t＝基準年度(平成30年度)からの経過年数</t>
    </r>
    <rPh sb="26" eb="27">
      <t>カカ</t>
    </rPh>
    <rPh sb="35" eb="37">
      <t>モクヒョウ</t>
    </rPh>
    <rPh sb="38" eb="40">
      <t>レイワ</t>
    </rPh>
    <rPh sb="42" eb="44">
      <t>ネンド</t>
    </rPh>
    <rPh sb="49" eb="51">
      <t>タッセイ</t>
    </rPh>
    <rPh sb="52" eb="53">
      <t>ム</t>
    </rPh>
    <rPh sb="57" eb="59">
      <t>ヘイセイ</t>
    </rPh>
    <rPh sb="61" eb="63">
      <t>ネンド</t>
    </rPh>
    <rPh sb="66" eb="68">
      <t>レイワ</t>
    </rPh>
    <rPh sb="69" eb="71">
      <t>ネンド</t>
    </rPh>
    <rPh sb="77" eb="79">
      <t>ゾウカ</t>
    </rPh>
    <rPh sb="101" eb="103">
      <t>ネンド</t>
    </rPh>
    <rPh sb="104" eb="106">
      <t>サイセイ</t>
    </rPh>
    <rPh sb="106" eb="108">
      <t>リヨウ</t>
    </rPh>
    <rPh sb="108" eb="109">
      <t>リツ</t>
    </rPh>
    <rPh sb="119" eb="120">
      <t>ネン</t>
    </rPh>
    <rPh sb="127" eb="128">
      <t>ネン</t>
    </rPh>
    <rPh sb="129" eb="130">
      <t>ヒ</t>
    </rPh>
    <rPh sb="131" eb="132">
      <t>ア</t>
    </rPh>
    <rPh sb="137" eb="139">
      <t>モクヒョウ</t>
    </rPh>
    <rPh sb="139" eb="142">
      <t>タンネンド</t>
    </rPh>
    <rPh sb="170" eb="171">
      <t>ネン</t>
    </rPh>
    <rPh sb="181" eb="183">
      <t>ヒョウカ</t>
    </rPh>
    <rPh sb="183" eb="185">
      <t>キジュン</t>
    </rPh>
    <phoneticPr fontId="39"/>
  </si>
  <si>
    <r>
      <t>京都市循環型社会推進基本計画(2021-2030)に掲げる市最終処分量の目標(令和12年度4.4万トン)の達成に向けては、令和元年度（5.1万トン）～令和12年度の11年間で0.7万トン削減する必要がある。そのため、令和元年度から0.07万トン/年（0.7万トン÷10年）ずつ削減することを単年度目標としている。(令和11年度に目標達成するように単年度の削減量を設定)
例)令和7年度：0.07万トン×6年=0.42万トン削減（令和元年度比）
【評価基準】
評価年度における令和元年度からの削減量が、0.07×t</t>
    </r>
    <r>
      <rPr>
        <vertAlign val="superscript"/>
        <sz val="11"/>
        <rFont val="ＭＳ ゴシック"/>
        <family val="3"/>
        <charset val="128"/>
      </rPr>
      <t>※</t>
    </r>
    <r>
      <rPr>
        <sz val="11"/>
        <rFont val="ＭＳ ゴシック"/>
        <family val="3"/>
        <charset val="128"/>
      </rPr>
      <t>万トン以上の場合をa、0トン未満(基準年度より最終処分量が増加した場合)をeとし、b～dは概ね均等割で基準を設定した。
※t＝基準年度(2019(令和元)年度)からの経過年数</t>
    </r>
    <rPh sb="70" eb="71">
      <t>マン</t>
    </rPh>
    <rPh sb="108" eb="110">
      <t>レイワ</t>
    </rPh>
    <rPh sb="110" eb="112">
      <t>ガンネン</t>
    </rPh>
    <rPh sb="112" eb="113">
      <t>ド</t>
    </rPh>
    <rPh sb="123" eb="124">
      <t>ネン</t>
    </rPh>
    <rPh sb="128" eb="129">
      <t>マン</t>
    </rPh>
    <rPh sb="134" eb="135">
      <t>ネン</t>
    </rPh>
    <rPh sb="145" eb="148">
      <t>タンネンド</t>
    </rPh>
    <rPh sb="148" eb="150">
      <t>モクヒョウ</t>
    </rPh>
    <rPh sb="157" eb="159">
      <t>レイワ</t>
    </rPh>
    <rPh sb="161" eb="163">
      <t>ネンド</t>
    </rPh>
    <rPh sb="164" eb="166">
      <t>モクヒョウ</t>
    </rPh>
    <rPh sb="166" eb="168">
      <t>タッセイ</t>
    </rPh>
    <rPh sb="173" eb="176">
      <t>タンネンド</t>
    </rPh>
    <rPh sb="177" eb="179">
      <t>サクゲン</t>
    </rPh>
    <rPh sb="179" eb="180">
      <t>リョウ</t>
    </rPh>
    <rPh sb="181" eb="183">
      <t>セッテイ</t>
    </rPh>
    <rPh sb="197" eb="198">
      <t>マン</t>
    </rPh>
    <rPh sb="202" eb="203">
      <t>ネン</t>
    </rPh>
    <rPh sb="224" eb="226">
      <t>ヒョウカ</t>
    </rPh>
    <rPh sb="226" eb="228">
      <t>キジュン</t>
    </rPh>
    <rPh sb="248" eb="249">
      <t>リョウ</t>
    </rPh>
    <phoneticPr fontId="39"/>
  </si>
  <si>
    <r>
      <rPr>
        <sz val="11"/>
        <rFont val="ＭＳ ゴシック"/>
        <family val="3"/>
        <charset val="128"/>
      </rPr>
      <t>R3年度の実績値を基に、R7年度に50％とすることを目標とし、その達成に向け、単年度目標値を等差的に設定。</t>
    </r>
    <r>
      <rPr>
        <strike/>
        <sz val="11"/>
        <rFont val="ＭＳ ゴシック"/>
        <family val="3"/>
        <charset val="128"/>
      </rPr>
      <t xml:space="preserve">
</t>
    </r>
    <rPh sb="2" eb="4">
      <t>ネンド</t>
    </rPh>
    <rPh sb="5" eb="7">
      <t>ジッセキ</t>
    </rPh>
    <rPh sb="7" eb="8">
      <t>アタイ</t>
    </rPh>
    <rPh sb="9" eb="10">
      <t>モト</t>
    </rPh>
    <rPh sb="14" eb="16">
      <t>ネンド</t>
    </rPh>
    <rPh sb="26" eb="28">
      <t>モクヒョウ</t>
    </rPh>
    <rPh sb="33" eb="35">
      <t>タッセイ</t>
    </rPh>
    <rPh sb="36" eb="37">
      <t>ム</t>
    </rPh>
    <rPh sb="39" eb="42">
      <t>タンネンド</t>
    </rPh>
    <rPh sb="42" eb="45">
      <t>モクヒョウチ</t>
    </rPh>
    <rPh sb="46" eb="49">
      <t>トウサテキ</t>
    </rPh>
    <rPh sb="50" eb="52">
      <t>セッテイ</t>
    </rPh>
    <phoneticPr fontId="39"/>
  </si>
  <si>
    <r>
      <rPr>
        <sz val="11"/>
        <rFont val="ＭＳ ゴシック"/>
        <family val="3"/>
        <charset val="128"/>
      </rPr>
      <t>住民同士のつながりづくりや地域活動業務の効率化等を促進するためのＩＣＴツールの活用状況を示す指標</t>
    </r>
    <r>
      <rPr>
        <strike/>
        <sz val="11"/>
        <rFont val="ＭＳ ゴシック"/>
        <family val="3"/>
        <charset val="128"/>
      </rPr>
      <t xml:space="preserve">
</t>
    </r>
    <rPh sb="0" eb="2">
      <t>ジュウミン</t>
    </rPh>
    <rPh sb="2" eb="4">
      <t>ドウシ</t>
    </rPh>
    <rPh sb="13" eb="15">
      <t>チイキ</t>
    </rPh>
    <rPh sb="15" eb="17">
      <t>カツドウ</t>
    </rPh>
    <rPh sb="17" eb="19">
      <t>ギョウム</t>
    </rPh>
    <rPh sb="20" eb="23">
      <t>コウリツカ</t>
    </rPh>
    <rPh sb="23" eb="24">
      <t>トウ</t>
    </rPh>
    <rPh sb="41" eb="43">
      <t>ジョウキョウ</t>
    </rPh>
    <rPh sb="44" eb="45">
      <t>シメ</t>
    </rPh>
    <rPh sb="46" eb="48">
      <t>シヒョウ</t>
    </rPh>
    <phoneticPr fontId="39"/>
  </si>
  <si>
    <t xml:space="preserve">京都・日本文化の魅力発信により文化への理解・関心が深まっていることを示す指標
</t>
    <rPh sb="0" eb="2">
      <t>キョウト</t>
    </rPh>
    <rPh sb="5" eb="7">
      <t>ブンカ</t>
    </rPh>
    <rPh sb="15" eb="17">
      <t>ブンカ</t>
    </rPh>
    <rPh sb="19" eb="21">
      <t>リカイ</t>
    </rPh>
    <rPh sb="22" eb="24">
      <t>カンシン</t>
    </rPh>
    <rPh sb="25" eb="26">
      <t>フカ</t>
    </rPh>
    <rPh sb="34" eb="35">
      <t>シメ</t>
    </rPh>
    <rPh sb="36" eb="38">
      <t>シヒョウ</t>
    </rPh>
    <phoneticPr fontId="39"/>
  </si>
  <si>
    <t>(参考)
H30：82件
R01：61件
R02：70件
R03：43件
R04：33件</t>
    <rPh sb="27" eb="28">
      <t>ケン</t>
    </rPh>
    <rPh sb="35" eb="36">
      <t>ケン</t>
    </rPh>
    <phoneticPr fontId="39"/>
  </si>
  <si>
    <t xml:space="preserve">指定・登録等の件数は毎年変動するものであり、一定安定的な数字と比較する必要があるため、過去5年間の数値をもとに基準値を設定した。
平均値：58件
</t>
    <rPh sb="0" eb="2">
      <t>シテイ</t>
    </rPh>
    <rPh sb="3" eb="5">
      <t>トウロク</t>
    </rPh>
    <rPh sb="5" eb="6">
      <t>トウ</t>
    </rPh>
    <rPh sb="7" eb="9">
      <t>ケンスウ</t>
    </rPh>
    <rPh sb="10" eb="12">
      <t>マイトシ</t>
    </rPh>
    <rPh sb="12" eb="14">
      <t>ヘンドウ</t>
    </rPh>
    <rPh sb="22" eb="24">
      <t>イッテイ</t>
    </rPh>
    <rPh sb="24" eb="26">
      <t>アンテイ</t>
    </rPh>
    <rPh sb="26" eb="27">
      <t>テキ</t>
    </rPh>
    <rPh sb="28" eb="30">
      <t>スウジ</t>
    </rPh>
    <rPh sb="31" eb="33">
      <t>ヒカク</t>
    </rPh>
    <rPh sb="35" eb="37">
      <t>ヒツヨウ</t>
    </rPh>
    <rPh sb="43" eb="45">
      <t>カコ</t>
    </rPh>
    <rPh sb="46" eb="48">
      <t>ネンカン</t>
    </rPh>
    <rPh sb="49" eb="51">
      <t>スウチ</t>
    </rPh>
    <rPh sb="55" eb="58">
      <t>キジュンチ</t>
    </rPh>
    <rPh sb="59" eb="61">
      <t>セッテイ</t>
    </rPh>
    <phoneticPr fontId="39"/>
  </si>
  <si>
    <t>制度創設～R5年度の指定件数：237件</t>
    <rPh sb="0" eb="2">
      <t>セイド</t>
    </rPh>
    <rPh sb="2" eb="4">
      <t>ソウセツ</t>
    </rPh>
    <phoneticPr fontId="39"/>
  </si>
  <si>
    <t>目標値については、令和３年度末に開催の「観光振興計画２０２５」マネジメント会議での議論を踏まえ、令和４年４月に新たに設定。
令和２～４年度はコロナ禍の影響に伴い例年どおりの調査が実施できなかったため、令和２～４年度の実績値はなく、令和３～５年度は評価しない。
平成２７年以降の最高値を目標値とした。</t>
    <rPh sb="115" eb="117">
      <t>レイワ</t>
    </rPh>
    <rPh sb="120" eb="122">
      <t>ネンド</t>
    </rPh>
    <rPh sb="123" eb="125">
      <t>ヒョウカ</t>
    </rPh>
    <phoneticPr fontId="39"/>
  </si>
  <si>
    <t>目標値については、令和３年度末に開催の「観光振興計画２０２５」マネジメント会議での議論を踏まえ、令和４年４月に新たに設定。
平成２７年以降の最高値を目標値とした。
※令和５年から設問設計を変更。経年比較のため過年の数値を再集計している。</t>
    <rPh sb="83" eb="85">
      <t>レイワ</t>
    </rPh>
    <rPh sb="86" eb="87">
      <t>ネン</t>
    </rPh>
    <phoneticPr fontId="39"/>
  </si>
  <si>
    <t>目標値については、令和３年度末に開催の「観光振興計画２０２５」マネジメント会議での議論を踏まえ、令和４年４月に新たに設定。
平成２７年以降の最高値を目標値とした。
（※実績値については速報値、確報は１２月頃に発表）</t>
    <phoneticPr fontId="39"/>
  </si>
  <si>
    <t>京都市子育て支援活動いきいきセンター(乳幼児親子のつどいの広場)事業実施箇所数</t>
    <rPh sb="19" eb="22">
      <t>ニュウヨウジ</t>
    </rPh>
    <rPh sb="22" eb="24">
      <t>オヤコ</t>
    </rPh>
    <phoneticPr fontId="39"/>
  </si>
  <si>
    <t>京都市子育て支援活動いきいきセンター(乳幼児親子のつどいの広場)事業の実施箇所数</t>
    <phoneticPr fontId="39"/>
  </si>
  <si>
    <t>京都市はぐくみプラン（京都市子ども・若者総合計画）に掲げる令和6年度までの目標数値（53,000件）を目標値に設定し、各年度の中間目標値に対する達成度を評価基準とし、目標値の達成度が100%以上の場合をaとし、以下20%刻みで設定。</t>
    <rPh sb="0" eb="25">
      <t>プラン</t>
    </rPh>
    <rPh sb="59" eb="62">
      <t>カクネンド</t>
    </rPh>
    <rPh sb="63" eb="65">
      <t>チュウカン</t>
    </rPh>
    <phoneticPr fontId="39"/>
  </si>
  <si>
    <t>a：目標値以下
b：目標値＋１～５頭
c：目標値＋６～１０頭
d：目標値＋１１～１５頭
e：目標値＋１６頭以上</t>
    <rPh sb="10" eb="13">
      <t>モクヒョウチ</t>
    </rPh>
    <rPh sb="17" eb="18">
      <t>アタマ</t>
    </rPh>
    <rPh sb="21" eb="24">
      <t>モクヒョウチ</t>
    </rPh>
    <rPh sb="33" eb="36">
      <t>モクヒョウチ</t>
    </rPh>
    <rPh sb="46" eb="49">
      <t>モクヒョウチ</t>
    </rPh>
    <rPh sb="53" eb="55">
      <t>イジョウ</t>
    </rPh>
    <phoneticPr fontId="39"/>
  </si>
  <si>
    <t>a：目標値以下
b：目標値＋１～５頭
c：目標値＋６～１０頭
d：目標値＋１１～１５頭
e：目標値＋１６頭以上</t>
    <rPh sb="10" eb="13">
      <t>モクヒョウチ</t>
    </rPh>
    <rPh sb="21" eb="24">
      <t>モクヒョウチ</t>
    </rPh>
    <rPh sb="33" eb="36">
      <t>モクヒョウチ</t>
    </rPh>
    <rPh sb="46" eb="49">
      <t>モクヒョウチ</t>
    </rPh>
    <rPh sb="53" eb="55">
      <t>イジョウ</t>
    </rPh>
    <phoneticPr fontId="39"/>
  </si>
  <si>
    <r>
      <t>251-0420</t>
    </r>
    <r>
      <rPr>
        <strike/>
        <sz val="11"/>
        <rFont val="ＭＳ ゴシック"/>
        <family val="3"/>
        <charset val="128"/>
      </rPr>
      <t xml:space="preserve">
</t>
    </r>
    <r>
      <rPr>
        <sz val="11"/>
        <rFont val="ＭＳ ゴシック"/>
        <family val="3"/>
        <charset val="128"/>
      </rPr>
      <t>251-0456</t>
    </r>
    <phoneticPr fontId="39"/>
  </si>
  <si>
    <t>(参考)過去の応募件数
H29：35件
H30：35件
R元：38件
R2 ：27件
R3  :26件
R4  :20件</t>
    <rPh sb="41" eb="42">
      <t>ケン</t>
    </rPh>
    <rPh sb="50" eb="51">
      <t>ケン</t>
    </rPh>
    <phoneticPr fontId="39"/>
  </si>
  <si>
    <t>各年度の目標値
R2：1,120件
R3：1,170件
R4：1,220件
R5：1,270件
R6：1,320件
R7：1,370件
(参考)過去の増加数
H28：877件
H29：999件(+122)
H30：1,010件(+11)
R元：1,074件(+64)
R2 ：1,092件（+18）
R3 ：1,121件（+29）
R4 ：1,198件（+77）</t>
    <rPh sb="144" eb="145">
      <t>ケン</t>
    </rPh>
    <rPh sb="160" eb="161">
      <t>ケン</t>
    </rPh>
    <rPh sb="176" eb="177">
      <t>ケン</t>
    </rPh>
    <phoneticPr fontId="39"/>
  </si>
  <si>
    <t>出典：経済構造実態調査（旧工業統計調査）、経済センサス-活動調査</t>
    <phoneticPr fontId="39"/>
  </si>
  <si>
    <t>算定に用いるデータの公表時期の関係から、実績は、記入作業を行う年度の2年度前の数値が最新となる。
（R5実績値欄には、R4実績を記入。R2～R6の単年度目標値は、R1～R5の目標値を記入）</t>
    <phoneticPr fontId="39"/>
  </si>
  <si>
    <t>京都市上下水道事業　中期経営プラン(2023-2027)</t>
    <phoneticPr fontId="39"/>
  </si>
  <si>
    <t>算出方法：事業活動に伴う温室効果ガスの排出量削減率(平成25年度比)
出典：事業担当課調べ</t>
    <rPh sb="26" eb="28">
      <t>ヘイセイ</t>
    </rPh>
    <rPh sb="30" eb="32">
      <t>ネンド</t>
    </rPh>
    <rPh sb="32" eb="33">
      <t>ヒ</t>
    </rPh>
    <phoneticPr fontId="39"/>
  </si>
  <si>
    <t>市民・事業者の皆様の省エネルギーや節電等の取組等により、総エネルギー消費量は減少したものの、電気のCO2排出係数が悪化したことから、「家庭部門における温室効果ガス排出量削減率」の指標が伸び悩み、c評価となった。</t>
    <phoneticPr fontId="39"/>
  </si>
  <si>
    <t>人権に関する新規・改善事業数については、コロナ禍や財源が限られる状況において、人権問題に関する啓発や相談等に影響が生じ、令和４年度よりは増加したものの、コロナ禍前の水準までは至らず、依然として事業数が低い数値であることから、c評価となった。</t>
    <rPh sb="60" eb="62">
      <t>レイワ</t>
    </rPh>
    <rPh sb="63" eb="65">
      <t>ネンド</t>
    </rPh>
    <rPh sb="68" eb="70">
      <t>ゾウカ</t>
    </rPh>
    <rPh sb="79" eb="80">
      <t>カ</t>
    </rPh>
    <rPh sb="80" eb="81">
      <t>マエ</t>
    </rPh>
    <rPh sb="82" eb="84">
      <t>スイジュン</t>
    </rPh>
    <rPh sb="87" eb="88">
      <t>イタ</t>
    </rPh>
    <rPh sb="91" eb="93">
      <t>イゼン</t>
    </rPh>
    <phoneticPr fontId="39"/>
  </si>
  <si>
    <t>「京都市　自治会・町内会＆ＮＰＯ応援ポータルサイト」について、令和４年度に行ったＵＲＬ変更に伴うリニューアルによるアクセス減少が継続し、ｄ評価となった。
また、社会課題の解決に取り組むＮＰＯ法人が地域住民の身近にあることを示す指標として、人口1万人当たりのNPO法人数を新たに追加した。NPO法人数については、全国的に減少傾向にあり、本市においても同様の傾向であることから、人口1万人当たりのNPO法人数は微減し、全体ではｃ評価となった。</t>
    <rPh sb="1" eb="4">
      <t>キョウトシ</t>
    </rPh>
    <rPh sb="31" eb="33">
      <t>レイワ</t>
    </rPh>
    <rPh sb="34" eb="36">
      <t>ネンド</t>
    </rPh>
    <rPh sb="37" eb="38">
      <t>オコナ</t>
    </rPh>
    <rPh sb="43" eb="45">
      <t>ヘンコウ</t>
    </rPh>
    <rPh sb="46" eb="47">
      <t>トモナ</t>
    </rPh>
    <rPh sb="61" eb="63">
      <t>ゲンショウ</t>
    </rPh>
    <rPh sb="64" eb="66">
      <t>ケイゾク</t>
    </rPh>
    <rPh sb="69" eb="71">
      <t>ヒョウカ</t>
    </rPh>
    <rPh sb="135" eb="136">
      <t>アラ</t>
    </rPh>
    <rPh sb="138" eb="140">
      <t>ツイカ</t>
    </rPh>
    <rPh sb="146" eb="148">
      <t>ホウジン</t>
    </rPh>
    <rPh sb="148" eb="149">
      <t>スウ</t>
    </rPh>
    <rPh sb="155" eb="158">
      <t>ゼンコクテキ</t>
    </rPh>
    <rPh sb="159" eb="161">
      <t>ゲンショウ</t>
    </rPh>
    <rPh sb="161" eb="163">
      <t>ケイコウ</t>
    </rPh>
    <rPh sb="167" eb="169">
      <t>ホンシ</t>
    </rPh>
    <rPh sb="174" eb="176">
      <t>ドウヨウ</t>
    </rPh>
    <rPh sb="177" eb="179">
      <t>ケイコウ</t>
    </rPh>
    <rPh sb="203" eb="205">
      <t>ビゲン</t>
    </rPh>
    <rPh sb="207" eb="209">
      <t>ゼンタイ</t>
    </rPh>
    <rPh sb="212" eb="214">
      <t>ヒョウカ</t>
    </rPh>
    <phoneticPr fontId="39"/>
  </si>
  <si>
    <t>コロナ禍を経て、学外活動に対して消極的な学生が増加傾向にあると推測され、「まちづくりや社会貢献活動をはじめとする未来の京都づくりにつながる活動を行う学生数」の指標が伸び悩んだため、ｅ評価となった。</t>
    <rPh sb="82" eb="83">
      <t>ノ</t>
    </rPh>
    <rPh sb="84" eb="85">
      <t>ナヤ</t>
    </rPh>
    <phoneticPr fontId="40"/>
  </si>
  <si>
    <t>コロナ禍を経て、学外活動に対して消極的な学生が増加傾向にあると推測され、学生の活動がコロナ以前の水準には及ぶことなく、指標の数値が伸び悩んだため、ｅ評価となった。</t>
    <phoneticPr fontId="39"/>
  </si>
  <si>
    <t>洛西及び向島ニュータウンに限定された取組であるため、ニュータウン外の方々には関心が薄いと考えられる。</t>
    <phoneticPr fontId="39"/>
  </si>
  <si>
    <t>・「中古住宅」の取引件数　
R4年2,714件→R5年2,708件
・「新築分譲住宅」の着工件数R4年3,879件→R5年3,363件
共に前年度よりも件数が下がり、目標値にも及ばなかったため（ただし、「新築分譲住宅」の件数の下がり幅が大きく、中古住宅が占める割合が前回より多くなっている。）</t>
    <rPh sb="4" eb="6">
      <t>ジュウタク</t>
    </rPh>
    <rPh sb="22" eb="23">
      <t>ケン</t>
    </rPh>
    <rPh sb="26" eb="27">
      <t>ネン</t>
    </rPh>
    <rPh sb="32" eb="33">
      <t>ケン</t>
    </rPh>
    <rPh sb="41" eb="43">
      <t>ジュウタク</t>
    </rPh>
    <rPh sb="45" eb="47">
      <t>チャッコウ</t>
    </rPh>
    <rPh sb="47" eb="49">
      <t>ケンスウ</t>
    </rPh>
    <rPh sb="51" eb="52">
      <t>ネン</t>
    </rPh>
    <rPh sb="57" eb="58">
      <t>ケン</t>
    </rPh>
    <rPh sb="61" eb="62">
      <t>ネン</t>
    </rPh>
    <rPh sb="67" eb="68">
      <t>ケン</t>
    </rPh>
    <rPh sb="81" eb="82">
      <t>サ</t>
    </rPh>
    <rPh sb="85" eb="88">
      <t>モクヒョウチ</t>
    </rPh>
    <rPh sb="90" eb="91">
      <t>オヨ</t>
    </rPh>
    <rPh sb="108" eb="110">
      <t>ジュウタク</t>
    </rPh>
    <rPh sb="112" eb="114">
      <t>ケンスウ</t>
    </rPh>
    <rPh sb="115" eb="116">
      <t>サ</t>
    </rPh>
    <rPh sb="118" eb="119">
      <t>ハバ</t>
    </rPh>
    <rPh sb="120" eb="121">
      <t>オオ</t>
    </rPh>
    <rPh sb="124" eb="126">
      <t>チュウコ</t>
    </rPh>
    <rPh sb="126" eb="128">
      <t>ジュウタク</t>
    </rPh>
    <rPh sb="129" eb="130">
      <t>シ</t>
    </rPh>
    <rPh sb="132" eb="134">
      <t>ワリアイ</t>
    </rPh>
    <rPh sb="135" eb="137">
      <t>ゼンカイ</t>
    </rPh>
    <rPh sb="139" eb="140">
      <t>オオ</t>
    </rPh>
    <phoneticPr fontId="39"/>
  </si>
  <si>
    <t xml:space="preserve"> 年度当初は新型コロナウイルス感染症拡大の影響等により十分な入団促進活動が行えず、団員数は減少傾向にあったため、令和５年度全市一斉の消防団入団促進キャンペーンを実施し、積極的に入団干渉を行ったが、消防団員の改選期と重なったこともあり、団員数は前年比で減少し、充足率が低下したと分析している。
 自主防災組織においては、新型コロナウイルス感染症の５類移行により、防災訓練の実施回数は増加傾向であり、ｅ評価からｃ評価となった。</t>
    <rPh sb="1" eb="3">
      <t>ネンド</t>
    </rPh>
    <rPh sb="3" eb="5">
      <t>トウショ</t>
    </rPh>
    <rPh sb="121" eb="122">
      <t>マエ</t>
    </rPh>
    <phoneticPr fontId="39"/>
  </si>
  <si>
    <t>R3年度から、設定根拠の理由により、中長期目標値を変更している。（R2実績値は、目標値変更前の数値であり、参考数値として記載）
算定に用いるデータの公表時期の関係から、実績は、記入作業を行う年度の2年度前の数値が最新となる。
（R5実績値は、R4実績を記載）</t>
    <rPh sb="35" eb="37">
      <t>ジッセキ</t>
    </rPh>
    <rPh sb="37" eb="38">
      <t>アタイ</t>
    </rPh>
    <rPh sb="60" eb="62">
      <t>キサイ</t>
    </rPh>
    <phoneticPr fontId="39"/>
  </si>
  <si>
    <t>(参考)
H30：2,904件
 R1：1,756件 
 R2 :3,263件
 R3 :2,538件
 R4 :2,167件</t>
    <rPh sb="25" eb="26">
      <t>ケン</t>
    </rPh>
    <rPh sb="38" eb="39">
      <t>ケン</t>
    </rPh>
    <phoneticPr fontId="39"/>
  </si>
  <si>
    <t>目標値については、令和3年度末に開催の「観光振興計画2025」マネジメント会議での議論を踏まえ、令和4年4月に新たに設定。
平成２７年以降の最高値を目標値とした。
（※実績値については速報値、確報は１２月頃に発表）</t>
    <phoneticPr fontId="39"/>
  </si>
  <si>
    <t>学校支援ボランティア、学生ボランティア、総合育成支援教育ボランティア、生き方探究館「わくわく WORK LAND」「ジョイ JOB LAND」ボランティア、学校図書館ボランティア等の学校教育に参画するボランティアの人数</t>
    <rPh sb="38" eb="40">
      <t>タンキュウ</t>
    </rPh>
    <rPh sb="40" eb="41">
      <t>カン</t>
    </rPh>
    <phoneticPr fontId="39"/>
  </si>
  <si>
    <t>　政策の指標である「温室効果ガス排出量削減率」については、主に産業部門及び業務部門のエネルギー消費量が増加したこと等により伸び悩んだ。一方で、「ごみ焼却量の削減量」については、ごみ量が着実に減少しており、全体ではｂ評価となった。</t>
    <phoneticPr fontId="39"/>
  </si>
  <si>
    <t>　客観指標評価がｂ評価となり、市民生活実感評価がｃ評価となったことから、総合評価結果はＢ評価となった。
　地球温暖化対策については、ライフスタイル、ビジネス、エネルギー、モビリティの4つの分野の転換を図ることで、2050年「正味ゼロ」を目指すほか、循環型社会の構築については、地域・民間回収拠点の拡大など、地域に根差した資源循環の仕組みを充実させていく。また、生物多様性について、府市で共同設置した「きょうと生物多様性センター」の取組を通じて、更なる機運醸成に向けた取組を推進する。これらに加え、市民ぐるみ・地域ぐるみで環境保全を進めるための担い手育成等の取組を総合的に展開することにより、基本方針にある環境と調和した持続可能な社会の実現を目指していく。</t>
    <phoneticPr fontId="39"/>
  </si>
  <si>
    <t>　ライフスタイルや価値観の多様化、少子高齢化や単身世帯の増加、またコロナ禍の影響により地域住民のつながりが感じられにくくなっていることから、ｃ評価となったと考えられる。</t>
    <rPh sb="17" eb="19">
      <t>ショウシ</t>
    </rPh>
    <rPh sb="19" eb="22">
      <t>コウレイカ</t>
    </rPh>
    <rPh sb="23" eb="25">
      <t>タンシン</t>
    </rPh>
    <rPh sb="25" eb="27">
      <t>セタイ</t>
    </rPh>
    <rPh sb="28" eb="30">
      <t>ゾウカ</t>
    </rPh>
    <rPh sb="43" eb="45">
      <t>チイキ</t>
    </rPh>
    <rPh sb="45" eb="47">
      <t>ジュウミン</t>
    </rPh>
    <rPh sb="53" eb="54">
      <t>カン</t>
    </rPh>
    <rPh sb="78" eb="79">
      <t>カンガ</t>
    </rPh>
    <phoneticPr fontId="39"/>
  </si>
  <si>
    <t>　政策の指標である「市内中小企業者の企業経営実績」は、令和５年５月からの新型コロナウイルス感染症の５類移行により社会経済活動の正常化が進展し、また外国人観光客の増加による需要回復も見られたことから、前年度に引き続き、ａ評価となった。
　また、「京都府の完全失業率」も同様に経済の正常化等により、ほぼコロナ禍前の状況に改善しているため、ａ評価となり、全体としてもａ評価となった。</t>
    <rPh sb="27" eb="29">
      <t>レイワ</t>
    </rPh>
    <rPh sb="30" eb="31">
      <t>ネン</t>
    </rPh>
    <rPh sb="32" eb="33">
      <t>ガツ</t>
    </rPh>
    <rPh sb="45" eb="48">
      <t>カンセンショウ</t>
    </rPh>
    <rPh sb="50" eb="51">
      <t>ルイ</t>
    </rPh>
    <rPh sb="51" eb="53">
      <t>イコウ</t>
    </rPh>
    <rPh sb="56" eb="58">
      <t>シャカイ</t>
    </rPh>
    <rPh sb="58" eb="60">
      <t>ケイザイ</t>
    </rPh>
    <rPh sb="60" eb="62">
      <t>カツドウ</t>
    </rPh>
    <rPh sb="63" eb="66">
      <t>セイジョウカ</t>
    </rPh>
    <rPh sb="67" eb="69">
      <t>シンテン</t>
    </rPh>
    <rPh sb="73" eb="75">
      <t>ガイコク</t>
    </rPh>
    <rPh sb="75" eb="76">
      <t>ジン</t>
    </rPh>
    <rPh sb="76" eb="79">
      <t>カンコウキャク</t>
    </rPh>
    <rPh sb="80" eb="82">
      <t>ゾウカ</t>
    </rPh>
    <rPh sb="85" eb="87">
      <t>ジュヨウ</t>
    </rPh>
    <rPh sb="87" eb="89">
      <t>カイフク</t>
    </rPh>
    <rPh sb="90" eb="91">
      <t>ミ</t>
    </rPh>
    <rPh sb="174" eb="176">
      <t>ゼンタイ</t>
    </rPh>
    <rPh sb="181" eb="183">
      <t>ヒョウカ</t>
    </rPh>
    <phoneticPr fontId="39"/>
  </si>
  <si>
    <t>　社会経済活動の正常化や外国人観光客の増加による需要回復の影響は、企業規模や業種により異なるものの、市民の実感にも表れてきていると考えられ、昨年度に引き続き、総体としては、ｂ評価となった。</t>
    <rPh sb="5" eb="7">
      <t>カツドウ</t>
    </rPh>
    <rPh sb="50" eb="52">
      <t>シミン</t>
    </rPh>
    <rPh sb="53" eb="55">
      <t>ジッカン</t>
    </rPh>
    <rPh sb="57" eb="58">
      <t>アラワ</t>
    </rPh>
    <rPh sb="65" eb="66">
      <t>カンガ</t>
    </rPh>
    <rPh sb="70" eb="73">
      <t>サクネンド</t>
    </rPh>
    <rPh sb="74" eb="75">
      <t>ヒ</t>
    </rPh>
    <rPh sb="76" eb="77">
      <t>ツヅ</t>
    </rPh>
    <rPh sb="79" eb="81">
      <t>ソウタイ</t>
    </rPh>
    <rPh sb="87" eb="89">
      <t>ヒョウカ</t>
    </rPh>
    <phoneticPr fontId="39"/>
  </si>
  <si>
    <t>　客観指標評価はａ評価、市民生活実感評価がｂ評価となり、総合評価はＡ評価となった。
　長期的な物価高騰の影響を注視する必要があるが、コロナ禍から社会経済活動の正常化が進展する中、引き続き、地域企業の下支え・経営基盤の強化と、持続的・創造的な成長・発展を後押しするとともに、国内外の企業の誘致やスタートアップをはじめとする新たな起業の促進により多彩な企業・人材を呼び込むとともに、地域企業との交ざり合いを促進し、新たなイノベーションの創出等にもつなげることで、基本方針にある持続可能な京都経済の好循環を生み出し、市民生活の豊かさにつなげていく。</t>
    <rPh sb="12" eb="14">
      <t>シミン</t>
    </rPh>
    <rPh sb="14" eb="16">
      <t>セイカツ</t>
    </rPh>
    <rPh sb="16" eb="18">
      <t>ジッカン</t>
    </rPh>
    <rPh sb="18" eb="20">
      <t>ヒョウカ</t>
    </rPh>
    <rPh sb="22" eb="24">
      <t>ヒョウカ</t>
    </rPh>
    <rPh sb="43" eb="46">
      <t>チョウキテキ</t>
    </rPh>
    <rPh sb="47" eb="49">
      <t>ブッカ</t>
    </rPh>
    <rPh sb="49" eb="51">
      <t>コウトウ</t>
    </rPh>
    <rPh sb="52" eb="54">
      <t>エイキョウ</t>
    </rPh>
    <rPh sb="55" eb="57">
      <t>チュウシ</t>
    </rPh>
    <rPh sb="59" eb="61">
      <t>ヒツヨウ</t>
    </rPh>
    <rPh sb="69" eb="70">
      <t>カ</t>
    </rPh>
    <rPh sb="72" eb="74">
      <t>シャカイ</t>
    </rPh>
    <rPh sb="74" eb="76">
      <t>ケイザイ</t>
    </rPh>
    <rPh sb="76" eb="78">
      <t>カツドウ</t>
    </rPh>
    <rPh sb="79" eb="82">
      <t>セイジョウカ</t>
    </rPh>
    <rPh sb="83" eb="85">
      <t>シンテン</t>
    </rPh>
    <rPh sb="87" eb="88">
      <t>ナカ</t>
    </rPh>
    <rPh sb="89" eb="90">
      <t>ヒ</t>
    </rPh>
    <rPh sb="91" eb="92">
      <t>ツヅ</t>
    </rPh>
    <rPh sb="94" eb="96">
      <t>チイキ</t>
    </rPh>
    <rPh sb="96" eb="98">
      <t>キギョウ</t>
    </rPh>
    <rPh sb="99" eb="101">
      <t>シタザサ</t>
    </rPh>
    <rPh sb="103" eb="105">
      <t>ケイエイ</t>
    </rPh>
    <rPh sb="105" eb="107">
      <t>キバン</t>
    </rPh>
    <rPh sb="108" eb="110">
      <t>キョウカ</t>
    </rPh>
    <rPh sb="112" eb="115">
      <t>ジゾクテキ</t>
    </rPh>
    <rPh sb="116" eb="119">
      <t>ソウゾウテキ</t>
    </rPh>
    <rPh sb="120" eb="122">
      <t>セイチョウ</t>
    </rPh>
    <rPh sb="123" eb="125">
      <t>ハッテン</t>
    </rPh>
    <rPh sb="126" eb="128">
      <t>アトオ</t>
    </rPh>
    <rPh sb="136" eb="139">
      <t>コクナイガイ</t>
    </rPh>
    <rPh sb="140" eb="142">
      <t>キギョウ</t>
    </rPh>
    <rPh sb="143" eb="145">
      <t>ユウチ</t>
    </rPh>
    <rPh sb="160" eb="161">
      <t>アラ</t>
    </rPh>
    <rPh sb="163" eb="165">
      <t>キギョウ</t>
    </rPh>
    <rPh sb="166" eb="168">
      <t>ソクシン</t>
    </rPh>
    <rPh sb="171" eb="173">
      <t>タサイ</t>
    </rPh>
    <rPh sb="174" eb="176">
      <t>キギョウ</t>
    </rPh>
    <rPh sb="177" eb="179">
      <t>ジンザイ</t>
    </rPh>
    <rPh sb="180" eb="181">
      <t>ヨ</t>
    </rPh>
    <rPh sb="182" eb="183">
      <t>コ</t>
    </rPh>
    <rPh sb="189" eb="191">
      <t>チイキ</t>
    </rPh>
    <rPh sb="191" eb="193">
      <t>キギョウ</t>
    </rPh>
    <rPh sb="195" eb="196">
      <t>マ</t>
    </rPh>
    <rPh sb="198" eb="199">
      <t>ア</t>
    </rPh>
    <rPh sb="201" eb="203">
      <t>ソクシン</t>
    </rPh>
    <rPh sb="205" eb="206">
      <t>アラ</t>
    </rPh>
    <rPh sb="216" eb="218">
      <t>ソウシュツ</t>
    </rPh>
    <rPh sb="218" eb="219">
      <t>トウ</t>
    </rPh>
    <rPh sb="229" eb="231">
      <t>キホン</t>
    </rPh>
    <rPh sb="231" eb="233">
      <t>ホウシン</t>
    </rPh>
    <phoneticPr fontId="39"/>
  </si>
  <si>
    <t>　観光需要が大きく回復し、政策の指標である「市民生活への観光の影響」がｂ評価となったものの、「観光消費額単価」がａ評価になったことや、施策の指標である「宿泊率」や「国際会議開催件数」等の指標がａ評価となったことから、全体としてもａ評価となった。</t>
    <rPh sb="1" eb="3">
      <t>カンコウ</t>
    </rPh>
    <rPh sb="3" eb="5">
      <t>ジュヨウ</t>
    </rPh>
    <rPh sb="6" eb="7">
      <t>オオ</t>
    </rPh>
    <rPh sb="9" eb="11">
      <t>カイフク</t>
    </rPh>
    <rPh sb="36" eb="38">
      <t>ヒョウカ</t>
    </rPh>
    <rPh sb="47" eb="49">
      <t>カンコウ</t>
    </rPh>
    <rPh sb="49" eb="51">
      <t>ショウヒ</t>
    </rPh>
    <rPh sb="51" eb="52">
      <t>ガク</t>
    </rPh>
    <rPh sb="52" eb="54">
      <t>タンカ</t>
    </rPh>
    <rPh sb="67" eb="68">
      <t>セ</t>
    </rPh>
    <rPh sb="68" eb="69">
      <t>サク</t>
    </rPh>
    <rPh sb="70" eb="72">
      <t>シヒョウ</t>
    </rPh>
    <rPh sb="76" eb="78">
      <t>シュクハク</t>
    </rPh>
    <rPh sb="78" eb="79">
      <t>リツ</t>
    </rPh>
    <rPh sb="91" eb="92">
      <t>トウ</t>
    </rPh>
    <rPh sb="93" eb="95">
      <t>シヒョウ</t>
    </rPh>
    <rPh sb="108" eb="110">
      <t>ヒョウカ</t>
    </rPh>
    <phoneticPr fontId="39"/>
  </si>
  <si>
    <t>　客観指標評価はａ評価となったが、市民生活実感評価がｂ評価となったことから、総合評価結果はＢ評価となった。
　引き続き、市民生活と観光のより一層の調和を図り、市民の暮らしや豊かさの向上につながる「持続可能な観光」の実現に向け取り組む。とりわけ、令和６年度は、一部観光地の混雑等の観光課題対策に全庁を挙げて強力に取り組むとともに、「京都観光行動基準（京都観光モラル）」の普及・実践の促進や、観光に対する市民の共感の輪の拡大を図る。
　併せて、文化や文化財に焦点を当て、京都観光の質・満足度を高める取組を進め、文化を基軸とした観光と経済の好循環の創出につなげる。</t>
    <rPh sb="55" eb="56">
      <t>ヒ</t>
    </rPh>
    <rPh sb="57" eb="58">
      <t>ツヅ</t>
    </rPh>
    <rPh sb="60" eb="62">
      <t>シミン</t>
    </rPh>
    <rPh sb="62" eb="64">
      <t>セイカツ</t>
    </rPh>
    <rPh sb="65" eb="67">
      <t>カンコウ</t>
    </rPh>
    <rPh sb="70" eb="72">
      <t>イッソウ</t>
    </rPh>
    <rPh sb="73" eb="75">
      <t>チョウワ</t>
    </rPh>
    <rPh sb="76" eb="77">
      <t>ハカ</t>
    </rPh>
    <rPh sb="79" eb="81">
      <t>シミン</t>
    </rPh>
    <rPh sb="82" eb="83">
      <t>ク</t>
    </rPh>
    <rPh sb="86" eb="87">
      <t>ユタ</t>
    </rPh>
    <rPh sb="90" eb="92">
      <t>コウジョウ</t>
    </rPh>
    <rPh sb="152" eb="154">
      <t>キョウリョク</t>
    </rPh>
    <phoneticPr fontId="39"/>
  </si>
  <si>
    <t>　昨年度に引き続き、農林業機械の導入促進や農林産物の需要拡大等の取組により、農林業の生産性・収益性を維持するとともに、農業用施設の改修等が進み、自然災害や環境変化への対応能力が向上していることから、ａ評価になった。</t>
    <rPh sb="10" eb="13">
      <t>ノウリンギョウ</t>
    </rPh>
    <rPh sb="13" eb="15">
      <t>キカイ</t>
    </rPh>
    <rPh sb="16" eb="18">
      <t>ドウニュウ</t>
    </rPh>
    <rPh sb="18" eb="20">
      <t>ソクシン</t>
    </rPh>
    <rPh sb="21" eb="23">
      <t>ノウリン</t>
    </rPh>
    <rPh sb="23" eb="25">
      <t>サンブツ</t>
    </rPh>
    <rPh sb="26" eb="28">
      <t>ジュヨウ</t>
    </rPh>
    <rPh sb="28" eb="30">
      <t>カクダイ</t>
    </rPh>
    <rPh sb="30" eb="31">
      <t>ナド</t>
    </rPh>
    <rPh sb="32" eb="33">
      <t>ト</t>
    </rPh>
    <rPh sb="33" eb="34">
      <t>ク</t>
    </rPh>
    <rPh sb="38" eb="41">
      <t>ノウリンギョウ</t>
    </rPh>
    <rPh sb="50" eb="52">
      <t>イジ</t>
    </rPh>
    <phoneticPr fontId="39"/>
  </si>
  <si>
    <t>　客観指標評価はａ評価となったが、市民生活実感評価がｃ評価となったことから、総合評価結果はＢ評価となった。
　今後、「農林行政基本方針」及び「四方よし！京都市木の文化・森林活性化SDGs」等に基づき、農林業の担い手確保やレジリエンスの向上等に取り組むことで、農林業の成長産業化や農地・森林・河川の多面的機能の発揮に繋がる施策を着実に推進する。また、市民の皆様に農林業施策の効果を実感していただけるよう、市内農林産物の魅力発信、農業体験や森林に触れ合う機会の充実等に取り組む。これらにより、ひとと農地・森林をいかした持続可能な農林業・森林政策を推進していく。</t>
    <rPh sb="3" eb="5">
      <t>シヒョウ</t>
    </rPh>
    <rPh sb="5" eb="7">
      <t>ヒョウカ</t>
    </rPh>
    <rPh sb="104" eb="105">
      <t>ニナ</t>
    </rPh>
    <rPh sb="106" eb="107">
      <t>テ</t>
    </rPh>
    <rPh sb="107" eb="109">
      <t>カクホ</t>
    </rPh>
    <rPh sb="174" eb="176">
      <t>シミン</t>
    </rPh>
    <rPh sb="177" eb="179">
      <t>ミナサマ</t>
    </rPh>
    <rPh sb="180" eb="183">
      <t>ノウリンギョウ</t>
    </rPh>
    <rPh sb="183" eb="185">
      <t>シサク</t>
    </rPh>
    <rPh sb="186" eb="188">
      <t>コウカ</t>
    </rPh>
    <rPh sb="189" eb="191">
      <t>ジッカン</t>
    </rPh>
    <rPh sb="247" eb="250">
      <t>ノウリンギョウ</t>
    </rPh>
    <rPh sb="252" eb="254">
      <t>ジツゲン</t>
    </rPh>
    <rPh sb="255" eb="257">
      <t>メザ</t>
    </rPh>
    <rPh sb="266" eb="268">
      <t>シンリン</t>
    </rPh>
    <rPh sb="268" eb="270">
      <t>セイサク</t>
    </rPh>
    <rPh sb="271" eb="273">
      <t>スイシン</t>
    </rPh>
    <phoneticPr fontId="39"/>
  </si>
  <si>
    <t>　客観指標評価はａ評価となったが、市民生活実感評価がｃ評価となったことから、総合評価結果はＢ評価となった。
　引き続き、誰もが出かけたくなる歩行空間の創出をはじめとする魅力的なまちづくりの取組等を推進し、持続可能な公共交通ネットワークを形成していくことで、市民や京都を訪れる人々が「出かけたくなる」魅力と活力あふれるまちと暮らしの実現を目指していく。</t>
    <phoneticPr fontId="39"/>
  </si>
  <si>
    <t>　客観指標評価はａ評価となったが、市民生活実感評価がｃ評価となったため、総合評価結果はＢ評価となった。
　子ども・若者や子育て家庭を取り巻く様々な社会課題に対応するため、真に支援が必要な家庭へ必要な支援を行き届かせていくとともに、妊娠前から子ども・若者までの切れ目ない支援を一層充実させる。
　また、令和７年度に次期はぐくみプランを改定する。子ども・若者の意見を聴取・反映する取組を通じて社会参画機会を拡大するとともに、子育て・教育環境の充実や質の向上、遊び場等の「居場所」の創出、多様な支援ニーズに対応する重層的支援の構築や「居場所」と「出番」の創出により、「子ども・若者・子育て世帯にやさしい社会・地域づくり」を進め、子育て家庭をはじめ、結婚・出産・子育ての希望を持つすべての人が魅力を感じる「こどもまんなか社会」の実現に向け取り組んでいく。</t>
    <rPh sb="150" eb="152">
      <t>レイワ</t>
    </rPh>
    <rPh sb="153" eb="155">
      <t>ネンド</t>
    </rPh>
    <rPh sb="156" eb="158">
      <t>ジキ</t>
    </rPh>
    <rPh sb="166" eb="168">
      <t>カイテイ</t>
    </rPh>
    <rPh sb="363" eb="364">
      <t>ム</t>
    </rPh>
    <rPh sb="366" eb="367">
      <t>ク</t>
    </rPh>
    <phoneticPr fontId="39"/>
  </si>
  <si>
    <t>　政策の指標である、地域活動の状況把握や取組共有等を行う「各区地域福祉推進委員会の活動件数」に減少が見られたものの、施策の指標である「区地域福祉推進委員会が実施するシンポジウムの参加者数」や「民生児童委員活動件数」が目標値を上回る等、地域の中での活動が確実に継続されていることなどからａ評価となった。</t>
    <rPh sb="1" eb="3">
      <t>セイサク</t>
    </rPh>
    <rPh sb="10" eb="12">
      <t>チイキ</t>
    </rPh>
    <rPh sb="12" eb="14">
      <t>カツドウ</t>
    </rPh>
    <rPh sb="15" eb="17">
      <t>ジョウキョウ</t>
    </rPh>
    <rPh sb="17" eb="19">
      <t>ハアク</t>
    </rPh>
    <rPh sb="20" eb="22">
      <t>トリクミ</t>
    </rPh>
    <rPh sb="22" eb="24">
      <t>キョウユウ</t>
    </rPh>
    <rPh sb="24" eb="25">
      <t>トウ</t>
    </rPh>
    <rPh sb="26" eb="27">
      <t>オコナ</t>
    </rPh>
    <rPh sb="29" eb="31">
      <t>カクク</t>
    </rPh>
    <rPh sb="31" eb="33">
      <t>チイキ</t>
    </rPh>
    <rPh sb="33" eb="35">
      <t>フクシ</t>
    </rPh>
    <rPh sb="35" eb="37">
      <t>スイシン</t>
    </rPh>
    <rPh sb="37" eb="40">
      <t>イインカイ</t>
    </rPh>
    <rPh sb="41" eb="43">
      <t>カツドウ</t>
    </rPh>
    <rPh sb="43" eb="45">
      <t>ケンスウ</t>
    </rPh>
    <rPh sb="47" eb="49">
      <t>ゲンショウ</t>
    </rPh>
    <rPh sb="50" eb="51">
      <t>ミ</t>
    </rPh>
    <rPh sb="58" eb="60">
      <t>セサク</t>
    </rPh>
    <rPh sb="96" eb="98">
      <t>ミンセイ</t>
    </rPh>
    <rPh sb="98" eb="100">
      <t>ジドウ</t>
    </rPh>
    <rPh sb="100" eb="102">
      <t>イイン</t>
    </rPh>
    <rPh sb="102" eb="104">
      <t>カツドウ</t>
    </rPh>
    <rPh sb="104" eb="106">
      <t>ケンスウ</t>
    </rPh>
    <rPh sb="108" eb="111">
      <t>モクヒョウチ</t>
    </rPh>
    <rPh sb="112" eb="114">
      <t>ウワマワ</t>
    </rPh>
    <rPh sb="115" eb="116">
      <t>トウ</t>
    </rPh>
    <rPh sb="117" eb="119">
      <t>チイキ</t>
    </rPh>
    <rPh sb="120" eb="121">
      <t>ナカ</t>
    </rPh>
    <rPh sb="123" eb="125">
      <t>カツドウ</t>
    </rPh>
    <rPh sb="126" eb="128">
      <t>カクジツ</t>
    </rPh>
    <rPh sb="129" eb="131">
      <t>ケイゾク</t>
    </rPh>
    <rPh sb="143" eb="145">
      <t>ヒョウカ</t>
    </rPh>
    <phoneticPr fontId="23"/>
  </si>
  <si>
    <t>　客観指標評価はａ評価となったが、市民生活実感評価がｃ評価となったため、総合結果はＢ評価となった。
　引き続き、市民一人ひとりが、「心身の健康を保つ」ことを意識し、「歯と口の健康づくり」に取り組むとともに、「食」への関心を高めていく。あわせて、仲間との運動習慣づくりや、高齢者の社会参加の促進など、人や社会とつながる健康づくりを進めることで、介護予防、ひいては健康寿命の延伸につなげていく。
　また、24時間対応型の在宅サービスをはじめとした介護基盤整備を進めていくとともに、生産年齢人口の減少に伴う担い手不足に対応していくため、京都府や関係団体と連携し、介護の担い手の処遇改善や、介護のしごとの魅力発信、介護現場の効率化、外国人介護人材をはじめとする介護の担い手の裾野拡大等を推進していく。</t>
    <rPh sb="1" eb="3">
      <t>キャッカン</t>
    </rPh>
    <rPh sb="3" eb="5">
      <t>シヒョウ</t>
    </rPh>
    <rPh sb="5" eb="7">
      <t>ヒョウカ</t>
    </rPh>
    <rPh sb="9" eb="11">
      <t>ヒョウカ</t>
    </rPh>
    <rPh sb="17" eb="19">
      <t>シミン</t>
    </rPh>
    <rPh sb="19" eb="21">
      <t>セイカツ</t>
    </rPh>
    <rPh sb="21" eb="23">
      <t>ジッカン</t>
    </rPh>
    <rPh sb="23" eb="25">
      <t>ヒョウカ</t>
    </rPh>
    <rPh sb="27" eb="29">
      <t>ヒョウカ</t>
    </rPh>
    <rPh sb="36" eb="38">
      <t>ソウゴウ</t>
    </rPh>
    <rPh sb="38" eb="40">
      <t>ケッカ</t>
    </rPh>
    <rPh sb="42" eb="44">
      <t>ヒョウカ</t>
    </rPh>
    <rPh sb="51" eb="52">
      <t>ヒ</t>
    </rPh>
    <rPh sb="53" eb="54">
      <t>ツヅ</t>
    </rPh>
    <rPh sb="56" eb="58">
      <t>シミン</t>
    </rPh>
    <rPh sb="58" eb="60">
      <t>ヒトリ</t>
    </rPh>
    <rPh sb="66" eb="68">
      <t>シンシン</t>
    </rPh>
    <rPh sb="69" eb="71">
      <t>ケンコウ</t>
    </rPh>
    <rPh sb="72" eb="73">
      <t>タモ</t>
    </rPh>
    <rPh sb="78" eb="80">
      <t>イシキ</t>
    </rPh>
    <rPh sb="83" eb="84">
      <t>ハ</t>
    </rPh>
    <rPh sb="85" eb="86">
      <t>クチ</t>
    </rPh>
    <rPh sb="87" eb="89">
      <t>ケンコウ</t>
    </rPh>
    <rPh sb="94" eb="95">
      <t>ト</t>
    </rPh>
    <rPh sb="96" eb="97">
      <t>ク</t>
    </rPh>
    <rPh sb="104" eb="105">
      <t>ショク</t>
    </rPh>
    <rPh sb="108" eb="110">
      <t>カンシン</t>
    </rPh>
    <rPh sb="111" eb="112">
      <t>タカ</t>
    </rPh>
    <rPh sb="180" eb="182">
      <t>ケンコウ</t>
    </rPh>
    <rPh sb="182" eb="184">
      <t>ジュミョウ</t>
    </rPh>
    <rPh sb="185" eb="187">
      <t>エンシン</t>
    </rPh>
    <rPh sb="202" eb="204">
      <t>ジカン</t>
    </rPh>
    <rPh sb="204" eb="206">
      <t>タイオウ</t>
    </rPh>
    <rPh sb="206" eb="207">
      <t>ガタ</t>
    </rPh>
    <rPh sb="208" eb="210">
      <t>ザイタク</t>
    </rPh>
    <rPh sb="221" eb="223">
      <t>カイゴ</t>
    </rPh>
    <rPh sb="223" eb="225">
      <t>キバン</t>
    </rPh>
    <rPh sb="225" eb="227">
      <t>セイビ</t>
    </rPh>
    <rPh sb="228" eb="229">
      <t>スス</t>
    </rPh>
    <rPh sb="238" eb="240">
      <t>セイサン</t>
    </rPh>
    <rPh sb="240" eb="242">
      <t>ネンレイ</t>
    </rPh>
    <rPh sb="242" eb="244">
      <t>ジンコウ</t>
    </rPh>
    <rPh sb="245" eb="247">
      <t>ゲンショウ</t>
    </rPh>
    <rPh sb="248" eb="249">
      <t>トモナ</t>
    </rPh>
    <rPh sb="250" eb="251">
      <t>ニナ</t>
    </rPh>
    <rPh sb="252" eb="253">
      <t>テ</t>
    </rPh>
    <rPh sb="253" eb="255">
      <t>ブソク</t>
    </rPh>
    <rPh sb="256" eb="258">
      <t>タイオウ</t>
    </rPh>
    <rPh sb="265" eb="268">
      <t>キョウトフ</t>
    </rPh>
    <rPh sb="269" eb="271">
      <t>カンケイ</t>
    </rPh>
    <rPh sb="271" eb="273">
      <t>ダンタイ</t>
    </rPh>
    <rPh sb="274" eb="276">
      <t>レンケイ</t>
    </rPh>
    <rPh sb="278" eb="280">
      <t>カイゴ</t>
    </rPh>
    <rPh sb="281" eb="282">
      <t>ニナ</t>
    </rPh>
    <rPh sb="283" eb="284">
      <t>テ</t>
    </rPh>
    <rPh sb="285" eb="287">
      <t>ショグウ</t>
    </rPh>
    <rPh sb="287" eb="289">
      <t>カイゼン</t>
    </rPh>
    <rPh sb="291" eb="293">
      <t>カイゴ</t>
    </rPh>
    <rPh sb="298" eb="300">
      <t>ミリョク</t>
    </rPh>
    <rPh sb="300" eb="302">
      <t>ハッシン</t>
    </rPh>
    <rPh sb="303" eb="305">
      <t>カイゴ</t>
    </rPh>
    <rPh sb="305" eb="307">
      <t>ゲンバ</t>
    </rPh>
    <rPh sb="308" eb="311">
      <t>コウリツカ</t>
    </rPh>
    <rPh sb="312" eb="314">
      <t>ガイコク</t>
    </rPh>
    <rPh sb="314" eb="315">
      <t>ジン</t>
    </rPh>
    <rPh sb="315" eb="317">
      <t>カイゴ</t>
    </rPh>
    <rPh sb="317" eb="319">
      <t>ジンザイ</t>
    </rPh>
    <rPh sb="326" eb="328">
      <t>カイゴ</t>
    </rPh>
    <rPh sb="329" eb="330">
      <t>ニナ</t>
    </rPh>
    <rPh sb="331" eb="332">
      <t>テ</t>
    </rPh>
    <rPh sb="333" eb="334">
      <t>スソ</t>
    </rPh>
    <rPh sb="335" eb="337">
      <t>カクダイ</t>
    </rPh>
    <rPh sb="337" eb="338">
      <t>トウ</t>
    </rPh>
    <rPh sb="339" eb="341">
      <t>スイシン</t>
    </rPh>
    <phoneticPr fontId="39"/>
  </si>
  <si>
    <t>　「頼れる医療機関があり、必要なときに利用しやすい。」の項目でｂ評価となり、医療サービスの充実に一定の評価をいただく一方で、京都市を訪れる国内外からの観光客の増加に伴い、市民と宿泊客の安全安心の確保、周辺の生活環境との調和に懸念が生じたことが要因の一つと考えられ、市民生活実感全体ではｃ評価になった。</t>
    <rPh sb="28" eb="30">
      <t>コウモク</t>
    </rPh>
    <rPh sb="32" eb="34">
      <t>ヒョウカ</t>
    </rPh>
    <rPh sb="38" eb="40">
      <t>イリョウ</t>
    </rPh>
    <rPh sb="45" eb="47">
      <t>ジュウジツ</t>
    </rPh>
    <rPh sb="48" eb="50">
      <t>イッテイ</t>
    </rPh>
    <rPh sb="51" eb="53">
      <t>ヒョウカ</t>
    </rPh>
    <rPh sb="58" eb="60">
      <t>イッポウ</t>
    </rPh>
    <rPh sb="62" eb="65">
      <t>キョウトシ</t>
    </rPh>
    <rPh sb="66" eb="67">
      <t>オトズ</t>
    </rPh>
    <rPh sb="69" eb="72">
      <t>コクナイガイ</t>
    </rPh>
    <rPh sb="75" eb="78">
      <t>カンコウキャク</t>
    </rPh>
    <rPh sb="79" eb="81">
      <t>ゾウカ</t>
    </rPh>
    <rPh sb="82" eb="83">
      <t>トモナ</t>
    </rPh>
    <rPh sb="85" eb="87">
      <t>シミン</t>
    </rPh>
    <rPh sb="88" eb="91">
      <t>シュクハクキャク</t>
    </rPh>
    <rPh sb="92" eb="94">
      <t>アンゼン</t>
    </rPh>
    <rPh sb="94" eb="96">
      <t>アンシン</t>
    </rPh>
    <rPh sb="97" eb="99">
      <t>カクホ</t>
    </rPh>
    <rPh sb="100" eb="102">
      <t>シュウヘン</t>
    </rPh>
    <rPh sb="103" eb="105">
      <t>セイカツ</t>
    </rPh>
    <rPh sb="105" eb="107">
      <t>カンキョウ</t>
    </rPh>
    <rPh sb="109" eb="111">
      <t>チョウワ</t>
    </rPh>
    <rPh sb="112" eb="114">
      <t>ケネン</t>
    </rPh>
    <rPh sb="115" eb="116">
      <t>ショウ</t>
    </rPh>
    <rPh sb="121" eb="123">
      <t>ヨウイン</t>
    </rPh>
    <rPh sb="124" eb="125">
      <t>ヒト</t>
    </rPh>
    <rPh sb="127" eb="128">
      <t>カンガ</t>
    </rPh>
    <rPh sb="132" eb="134">
      <t>シミン</t>
    </rPh>
    <rPh sb="138" eb="140">
      <t>ゼンタイ</t>
    </rPh>
    <phoneticPr fontId="39"/>
  </si>
  <si>
    <t>　客観指標評価はａ評価となったが、市民生活実感評価がｃ評価となったことから、総合評価結果はＢ評価となった。
　全校設置が完了した学校運営協議会を核とし、今後は小学校と中学校の合同による学校運営協議会の設置も進めることで、市民ぐるみ・地域ぐるみの教育の一層の充実を図る。また、子どもたちの「生きる力」を育むため、心身ともに健全でたくましい子どもを育成する取組を推進する。さらに、教職員の資質・指導力向上や働き方改革に取り組むとともに、教育環境整備等についても推進する。これらにより、基本方針にある市民ぐるみ・地域ぐるみで子どもたちの「生きる力」（確かな学力、豊かな心、健やかな体）を育む学校教育の推進を目指していく。</t>
    <rPh sb="1" eb="3">
      <t>キャッカン</t>
    </rPh>
    <rPh sb="3" eb="5">
      <t>シヒョウ</t>
    </rPh>
    <rPh sb="5" eb="7">
      <t>ヒョウカ</t>
    </rPh>
    <rPh sb="9" eb="11">
      <t>ヒョウカ</t>
    </rPh>
    <rPh sb="17" eb="21">
      <t>シミンセイカツ</t>
    </rPh>
    <rPh sb="21" eb="23">
      <t>ジッカン</t>
    </rPh>
    <rPh sb="23" eb="25">
      <t>ヒョウカ</t>
    </rPh>
    <rPh sb="27" eb="29">
      <t>ヒョウカ</t>
    </rPh>
    <rPh sb="38" eb="40">
      <t>ソウゴウ</t>
    </rPh>
    <rPh sb="40" eb="42">
      <t>ヒョウカ</t>
    </rPh>
    <rPh sb="42" eb="44">
      <t>ケッカ</t>
    </rPh>
    <rPh sb="46" eb="48">
      <t>ヒョウカ</t>
    </rPh>
    <rPh sb="55" eb="57">
      <t>ゼンコウ</t>
    </rPh>
    <rPh sb="57" eb="59">
      <t>セッチ</t>
    </rPh>
    <rPh sb="60" eb="62">
      <t>カンリョウ</t>
    </rPh>
    <rPh sb="64" eb="66">
      <t>ガッコウ</t>
    </rPh>
    <rPh sb="66" eb="68">
      <t>ウンエイ</t>
    </rPh>
    <rPh sb="68" eb="71">
      <t>キョウギカイ</t>
    </rPh>
    <rPh sb="72" eb="73">
      <t>カク</t>
    </rPh>
    <rPh sb="76" eb="78">
      <t>コンゴ</t>
    </rPh>
    <rPh sb="79" eb="82">
      <t>ショウガッコウ</t>
    </rPh>
    <rPh sb="83" eb="86">
      <t>チュウガッコウ</t>
    </rPh>
    <rPh sb="87" eb="89">
      <t>ゴウドウ</t>
    </rPh>
    <rPh sb="92" eb="94">
      <t>ガッコウ</t>
    </rPh>
    <rPh sb="94" eb="96">
      <t>ウンエイ</t>
    </rPh>
    <rPh sb="96" eb="99">
      <t>キョウギカイ</t>
    </rPh>
    <rPh sb="100" eb="102">
      <t>セッチ</t>
    </rPh>
    <rPh sb="103" eb="104">
      <t>スス</t>
    </rPh>
    <rPh sb="110" eb="112">
      <t>シミン</t>
    </rPh>
    <rPh sb="116" eb="118">
      <t>チイキ</t>
    </rPh>
    <rPh sb="122" eb="124">
      <t>キョウイク</t>
    </rPh>
    <rPh sb="125" eb="127">
      <t>イッソウ</t>
    </rPh>
    <rPh sb="128" eb="130">
      <t>ジュウジツ</t>
    </rPh>
    <rPh sb="131" eb="132">
      <t>ハカ</t>
    </rPh>
    <rPh sb="179" eb="181">
      <t>スイシン</t>
    </rPh>
    <rPh sb="201" eb="202">
      <t>ハタラ</t>
    </rPh>
    <rPh sb="203" eb="206">
      <t>カタカイカク</t>
    </rPh>
    <rPh sb="207" eb="208">
      <t>ト</t>
    </rPh>
    <rPh sb="209" eb="210">
      <t>ク</t>
    </rPh>
    <rPh sb="222" eb="223">
      <t>トウ</t>
    </rPh>
    <rPh sb="228" eb="230">
      <t>スイシン</t>
    </rPh>
    <rPh sb="240" eb="242">
      <t>キホン</t>
    </rPh>
    <rPh sb="242" eb="244">
      <t>ホウシン</t>
    </rPh>
    <rPh sb="247" eb="249">
      <t>シミン</t>
    </rPh>
    <rPh sb="253" eb="255">
      <t>チイキ</t>
    </rPh>
    <rPh sb="259" eb="260">
      <t>コ</t>
    </rPh>
    <rPh sb="266" eb="267">
      <t>イ</t>
    </rPh>
    <rPh sb="269" eb="270">
      <t>チカラ</t>
    </rPh>
    <rPh sb="272" eb="273">
      <t>タシ</t>
    </rPh>
    <rPh sb="275" eb="277">
      <t>ガクリョク</t>
    </rPh>
    <rPh sb="278" eb="279">
      <t>ユタ</t>
    </rPh>
    <rPh sb="281" eb="282">
      <t>ココロ</t>
    </rPh>
    <rPh sb="283" eb="284">
      <t>スコ</t>
    </rPh>
    <rPh sb="287" eb="288">
      <t>カラダ</t>
    </rPh>
    <rPh sb="290" eb="291">
      <t>ハグク</t>
    </rPh>
    <rPh sb="292" eb="294">
      <t>ガッコウ</t>
    </rPh>
    <rPh sb="294" eb="296">
      <t>キョウイク</t>
    </rPh>
    <rPh sb="297" eb="299">
      <t>スイシン</t>
    </rPh>
    <rPh sb="300" eb="302">
      <t>メザ</t>
    </rPh>
    <phoneticPr fontId="39"/>
  </si>
  <si>
    <t>　政策の指標である「洛西ニュータウンアクションプログラム及び向島ニュータウンまちづくりビジョンの継続取組数」における取組が、計画期間後も継続して取り組まれたことに加え、「景観・まちづくりに関する相談件数」が目標数値を
１０％以上上回るなど、地域のポテンシャルを生かした個性豊かなまちづくり活動が活発化していることから、ｂ評価になった。</t>
    <rPh sb="1" eb="3">
      <t>セイサク</t>
    </rPh>
    <rPh sb="4" eb="6">
      <t>シヒョウ</t>
    </rPh>
    <rPh sb="81" eb="82">
      <t>クワ</t>
    </rPh>
    <rPh sb="130" eb="131">
      <t>ナマ</t>
    </rPh>
    <rPh sb="155" eb="157">
      <t>ヒョウカ</t>
    </rPh>
    <rPh sb="162" eb="163">
      <t>カンガ</t>
    </rPh>
    <phoneticPr fontId="39"/>
  </si>
  <si>
    <t>　客観指標評価はｂ評価となったが、市民生活実感評価がｃ評価となったことから、総合評価結果はＣ評価となった。
　令和５年４月に施行した「都市計画マスタープランの方針を踏まえた都市計画の見直し」と併せて、同年11月に実施した「らくなん進都」の都市計画見直しや、「洛西"SAIKO"（さあ、いこう）プロジェクト」「meetus（ミータス）山科－醍醐」等の取組について、市民や事業者に分かりやすく発信・共有することで、各地域の持つポテンシャルを最大限に引き出し、暮らしの豊かさや利便性につながる都市機能の集積や充実を図っていく。また、（公財）京都市景観・まちづくりセンターや各区役所など関係機関と連携し、まちづくりに関する情報提供や、まちづくり活動の支援及び仕組みづくりを推進していく。これらにより、市民の豊かなくらし・活動を支え、新たな価値を創造する持続可能な都市の実現を目指していく。</t>
    <rPh sb="9" eb="11">
      <t>ヒョウカ</t>
    </rPh>
    <rPh sb="96" eb="97">
      <t>アワ</t>
    </rPh>
    <rPh sb="100" eb="102">
      <t>ドウネン</t>
    </rPh>
    <rPh sb="104" eb="105">
      <t>ガツ</t>
    </rPh>
    <rPh sb="106" eb="108">
      <t>ジッシ</t>
    </rPh>
    <rPh sb="115" eb="117">
      <t>シント</t>
    </rPh>
    <rPh sb="119" eb="121">
      <t>トシ</t>
    </rPh>
    <rPh sb="121" eb="123">
      <t>ケイカク</t>
    </rPh>
    <rPh sb="123" eb="125">
      <t>ミナオ</t>
    </rPh>
    <rPh sb="129" eb="131">
      <t>ラクサイ</t>
    </rPh>
    <rPh sb="166" eb="168">
      <t>ヤマシナ</t>
    </rPh>
    <rPh sb="169" eb="171">
      <t>ダイゴ</t>
    </rPh>
    <rPh sb="172" eb="173">
      <t>ナド</t>
    </rPh>
    <rPh sb="174" eb="176">
      <t>トリクミ</t>
    </rPh>
    <rPh sb="181" eb="183">
      <t>シミン</t>
    </rPh>
    <rPh sb="184" eb="187">
      <t>ジギョウシャ</t>
    </rPh>
    <rPh sb="188" eb="189">
      <t>ワ</t>
    </rPh>
    <rPh sb="194" eb="196">
      <t>ハッシン</t>
    </rPh>
    <rPh sb="197" eb="199">
      <t>キョウユウ</t>
    </rPh>
    <rPh sb="205" eb="208">
      <t>カクチイキ</t>
    </rPh>
    <rPh sb="209" eb="210">
      <t>モ</t>
    </rPh>
    <rPh sb="218" eb="221">
      <t>サイダイゲン</t>
    </rPh>
    <rPh sb="222" eb="223">
      <t>ヒ</t>
    </rPh>
    <rPh sb="224" eb="225">
      <t>ダ</t>
    </rPh>
    <phoneticPr fontId="39"/>
  </si>
  <si>
    <t>　「四季を感じさせ、まちのにぎわいに華を添えるような街路樹や公園が身近にある。」という生活実感はb評価と概ね肯定的に評価されている一方、「災害時の安心安全に通行できる道路網が整備されている。」「市内の道路や橋が安心安全な状態で管理されている。」等については、整備中は成果が実感されにくいことから、全体ではｃ評価になったと考えられる。</t>
    <rPh sb="65" eb="67">
      <t>イッポウ</t>
    </rPh>
    <rPh sb="69" eb="71">
      <t>サイガイ</t>
    </rPh>
    <rPh sb="71" eb="72">
      <t>ジ</t>
    </rPh>
    <rPh sb="73" eb="75">
      <t>アンシン</t>
    </rPh>
    <rPh sb="75" eb="77">
      <t>アンゼン</t>
    </rPh>
    <rPh sb="78" eb="80">
      <t>ツウコウ</t>
    </rPh>
    <rPh sb="83" eb="85">
      <t>ドウロ</t>
    </rPh>
    <rPh sb="85" eb="86">
      <t>モウ</t>
    </rPh>
    <rPh sb="87" eb="89">
      <t>セイビ</t>
    </rPh>
    <rPh sb="122" eb="123">
      <t>トウ</t>
    </rPh>
    <rPh sb="129" eb="131">
      <t>セイビ</t>
    </rPh>
    <rPh sb="131" eb="132">
      <t>ナカ</t>
    </rPh>
    <rPh sb="148" eb="150">
      <t>ゼンタイ</t>
    </rPh>
    <phoneticPr fontId="39"/>
  </si>
  <si>
    <r>
      <t>　「消防署は</t>
    </r>
    <r>
      <rPr>
        <strike/>
        <sz val="11"/>
        <rFont val="ＭＳ ゴシック"/>
        <family val="3"/>
        <charset val="128"/>
      </rPr>
      <t>、</t>
    </r>
    <r>
      <rPr>
        <sz val="11"/>
        <rFont val="ＭＳ ゴシック"/>
        <family val="3"/>
        <charset val="128"/>
      </rPr>
      <t>様々な災害や事故などが発生した際に頼りになる。」という生活実感はｂ評価だったものの、「病気やけがの際の相談体制や救急隊の搬送体制が十分に整っている。」等については、実感が十分得られていないことから、全体ではｃ評価になったと考えられる。</t>
    </r>
    <rPh sb="50" eb="52">
      <t>ビョウキ</t>
    </rPh>
    <rPh sb="56" eb="57">
      <t>サイ</t>
    </rPh>
    <rPh sb="58" eb="60">
      <t>ソウダン</t>
    </rPh>
    <rPh sb="60" eb="62">
      <t>タイセイ</t>
    </rPh>
    <rPh sb="63" eb="66">
      <t>キュウキュウタイ</t>
    </rPh>
    <rPh sb="67" eb="69">
      <t>ハンソウ</t>
    </rPh>
    <rPh sb="69" eb="71">
      <t>タイセイ</t>
    </rPh>
    <rPh sb="72" eb="74">
      <t>ジュウブン</t>
    </rPh>
    <rPh sb="75" eb="76">
      <t>トトノ</t>
    </rPh>
    <phoneticPr fontId="39"/>
  </si>
  <si>
    <t>　客観指標評価、市民生活実感評価が共にｃ評価となったため、総合評価結果はＣ評価となった。
　引き続き、焼死者防止対策と火災分析に基づく火災予防対策を推進するとともに、近年複雑多様化するあらゆる災害に迅速的確に対応する消防体制と、年々増加する救急需要に対応する救急体制の強化に全力で取り組む。
　また、消防団・自主防災会等の地域団体と連携し、防火・防災対策の推進、地域防災力の向上を図る。さらには、SNSによる情報発信を強化し、市民が安心・安全を実感できる消防広報を実施する。これらの取組を実施することにより、基本方針に掲げる安心して市民が暮らし、観光客が訪れることのできる「安心都市・京都」を目指す。</t>
    <rPh sb="17" eb="18">
      <t>トモ</t>
    </rPh>
    <rPh sb="166" eb="168">
      <t>レンケイ</t>
    </rPh>
    <phoneticPr fontId="39"/>
  </si>
  <si>
    <t>　着実な事業進捗により客観指標評価がａ評価となったことから、総合評価結果はＡ評価となった。
　将来にわたって市民の重要なライフラインを守り続けていくために、長期的な視点に立ち、老朽化した配水管の更新・耐震化や雨水幹線の整備等、各取組を着実に推進する。また、物価高騰の影響が継続する中にあっても、業務執行体制の見直しや民間活力の導入をはじめ、効率的な事業運営に努めることなどにより、水道・下水道施設の改築・更新財源となる積立金の確保や企業債残高の削減を目指す。
　また、「京都市河川整備方針」及び「京都市水共生プラン」に基づき、河川改修や親しみやすい水辺空間の整備等を引き続き推進する。</t>
    <rPh sb="11" eb="13">
      <t>キャッカン</t>
    </rPh>
    <rPh sb="13" eb="15">
      <t>シヒョウ</t>
    </rPh>
    <rPh sb="15" eb="17">
      <t>ヒョウカ</t>
    </rPh>
    <rPh sb="100" eb="103">
      <t>タイシンカ</t>
    </rPh>
    <rPh sb="281" eb="282">
      <t>トウ</t>
    </rPh>
    <phoneticPr fontId="39"/>
  </si>
  <si>
    <t>　客観指標評価はａ評価となったが、市民生活実感評価がｃ評価となったことから、総合評価結果はＢ評価となった。
　引き続き、図書館における利用者のニーズに即した貸出・レファレンスなどのサービスや電子書籍を含めた図書の充実を推進する。また、生涯学習の情報検索サイトのコンテンツの充実や、博物館、大学、生涯学習関係団体等と連携した多様な学習、各種講座等の提供・充実等を推進していく。
　さらに、図書館や生涯学習総合センター等の生涯学習施設があらゆる人々にとって活躍の機会や地域コミュニティの核となる場に繋がるよう取組を進める。</t>
    <rPh sb="207" eb="208">
      <t>ナド</t>
    </rPh>
    <rPh sb="245" eb="246">
      <t>バ</t>
    </rPh>
    <rPh sb="247" eb="248">
      <t>ツナ</t>
    </rPh>
    <phoneticPr fontId="39"/>
  </si>
  <si>
    <r>
      <t>　施策の指標である「京都市　自治会・町内会＆NPOおうえんポータルサイトのアクセス件数」が伸び悩み、ｄ評価となった一方で、「人口１万人当たりのNPO法人数」が目標値近くに達しｂ評価となったことから全体ではｃ評価となった。
　</t>
    </r>
    <r>
      <rPr>
        <sz val="10"/>
        <rFont val="ＭＳ ゴシック"/>
        <family val="3"/>
        <charset val="128"/>
      </rPr>
      <t>※政策の指標は、３年ごとに実施する自治会・町内会アンケート（直近では令和３年度）を用いており、令和５年度は調査年度ではないため評価できず、施策のみでの評価となっている。</t>
    </r>
    <rPh sb="1" eb="2">
      <t>セ</t>
    </rPh>
    <rPh sb="2" eb="3">
      <t>サク</t>
    </rPh>
    <rPh sb="4" eb="6">
      <t>シヒョウ</t>
    </rPh>
    <rPh sb="41" eb="43">
      <t>ケンスウ</t>
    </rPh>
    <rPh sb="45" eb="46">
      <t>ノ</t>
    </rPh>
    <rPh sb="47" eb="48">
      <t>ナヤ</t>
    </rPh>
    <rPh sb="51" eb="53">
      <t>ヒョウカ</t>
    </rPh>
    <rPh sb="57" eb="59">
      <t>イッポウ</t>
    </rPh>
    <rPh sb="62" eb="64">
      <t>ジンコウ</t>
    </rPh>
    <rPh sb="65" eb="67">
      <t>マンニン</t>
    </rPh>
    <rPh sb="67" eb="68">
      <t>ア</t>
    </rPh>
    <rPh sb="74" eb="76">
      <t>ホウジン</t>
    </rPh>
    <rPh sb="76" eb="77">
      <t>スウ</t>
    </rPh>
    <rPh sb="79" eb="82">
      <t>モクヒョウチ</t>
    </rPh>
    <rPh sb="82" eb="83">
      <t>チカ</t>
    </rPh>
    <rPh sb="85" eb="86">
      <t>タッ</t>
    </rPh>
    <rPh sb="88" eb="90">
      <t>ヒョウカ</t>
    </rPh>
    <rPh sb="98" eb="100">
      <t>ゼンタイ</t>
    </rPh>
    <rPh sb="124" eb="126">
      <t>ジッシ</t>
    </rPh>
    <phoneticPr fontId="39"/>
  </si>
  <si>
    <t>　2050年までの二酸化炭素排出量「正味ゼロ」等の目標達成を目指しており、効果測定に客観指標の数値が直結するため、客観指標評価を重視する。</t>
  </si>
  <si>
    <t>自転車がルールやマナーを守って安心・安全で快適に利用されている。</t>
    <phoneticPr fontId="39"/>
  </si>
  <si>
    <t>R11</t>
    <phoneticPr fontId="39"/>
  </si>
  <si>
    <t>複合的な福祉的課題を抱える方を地域や関係機関、行政等が受け止め、連携・協働し、支援に結びつける活動を示す指標</t>
    <phoneticPr fontId="39"/>
  </si>
  <si>
    <t>算出方法：各区・支所の重層支援会議における検討事案件数の合計
出典：事業担当課調べ</t>
    <phoneticPr fontId="39"/>
  </si>
  <si>
    <t>通いの場へ定期的に参加している方の割合</t>
    <phoneticPr fontId="39"/>
  </si>
  <si>
    <t>R8</t>
    <phoneticPr fontId="42"/>
  </si>
  <si>
    <t>高齢者の社会参加の成果を示す指標</t>
    <phoneticPr fontId="39"/>
  </si>
  <si>
    <t>区地域福祉推進委員会が実施する地域福祉活動に関わる多様な主体のつながりを促進する場への参加者数</t>
    <phoneticPr fontId="39"/>
  </si>
  <si>
    <t>当該年度の区地域福祉推進委員会が実施する地域福祉活動に関わる多様な主体のつながりを促進する場への参加者数の集計</t>
    <phoneticPr fontId="39"/>
  </si>
  <si>
    <t>国際都市共創推進室大学政策担当</t>
  </si>
  <si>
    <t>スタートアップ・産学連携推進室</t>
    <rPh sb="8" eb="15">
      <t>サンガクレンケイスイシンシツ</t>
    </rPh>
    <phoneticPr fontId="39"/>
  </si>
  <si>
    <t>国際都市共創推進室
（大学政策担当）</t>
    <rPh sb="11" eb="13">
      <t>ダイガク</t>
    </rPh>
    <rPh sb="13" eb="15">
      <t>セイサク</t>
    </rPh>
    <rPh sb="15" eb="17">
      <t>タントウ</t>
    </rPh>
    <phoneticPr fontId="39"/>
  </si>
  <si>
    <t>コロナ禍を経て、学外活動に対して消極的な学生が増加傾向にあると推測され、「まちづくりや社会貢献活動をはじめとする未来の京都づくりにつながる活動を行う学生数」の指標が伸び悩んだため、ｅ評価となった。</t>
    <phoneticPr fontId="39"/>
  </si>
  <si>
    <t>企業独自で実施するインターンシップが増加し、学生の選択肢が増え、応募が分散したこと等により、「インターンシップ事業における出願者の数」が伸び悩んだため、ｃ評価となった。</t>
    <rPh sb="5" eb="7">
      <t>ジッシ</t>
    </rPh>
    <rPh sb="18" eb="20">
      <t>ゾウカ</t>
    </rPh>
    <phoneticPr fontId="40"/>
  </si>
  <si>
    <t>コロナ禍を経て、学外活動に対して消極的な学生が増加傾向にあると推測され、指標の数値が伸び悩んだため、ｅ評価となった。</t>
  </si>
  <si>
    <t>国際都市共創推進室（大学政策担当）</t>
    <rPh sb="10" eb="12">
      <t>ダイガク</t>
    </rPh>
    <rPh sb="12" eb="14">
      <t>セイサク</t>
    </rPh>
    <rPh sb="14" eb="16">
      <t>タントウ</t>
    </rPh>
    <phoneticPr fontId="40"/>
  </si>
  <si>
    <t>令和６年度は申請件数に対する実施件数が令和５年度よりも増加した。</t>
    <rPh sb="27" eb="29">
      <t>ゾウカ</t>
    </rPh>
    <phoneticPr fontId="39"/>
  </si>
  <si>
    <t>文化市民部</t>
    <rPh sb="0" eb="2">
      <t>ブンカ</t>
    </rPh>
    <rPh sb="2" eb="4">
      <t>シミン</t>
    </rPh>
    <rPh sb="4" eb="5">
      <t>ブ</t>
    </rPh>
    <phoneticPr fontId="39"/>
  </si>
  <si>
    <t>普及啓発等により、DVやセクシュアル・ハラスメントが社会的に認知されてきていることから、被害の顕在化は進んでいるが、「女性に対する暴力や性的いやがらせが根絶された社会になってきている。」という実感を得るには至っておらず、ｄ評価となったと考えられる。</t>
    <rPh sb="118" eb="119">
      <t>カンガ</t>
    </rPh>
    <phoneticPr fontId="39"/>
  </si>
  <si>
    <t>デジタル化の急速な進展に伴い消費者トラブルが複雑化・多様化しており、匿名・流動型犯罪グループによる訪問販売等、特に悪質な手口が社会で大きな注目を集めていることが影響し、消費者被害防止・救済の仕組みに対する市民の不安が生じていることから、ｄ評価になったものと考える。</t>
    <rPh sb="12" eb="13">
      <t>トモナ</t>
    </rPh>
    <rPh sb="55" eb="56">
      <t>トク</t>
    </rPh>
    <rPh sb="80" eb="82">
      <t>エイキョウ</t>
    </rPh>
    <phoneticPr fontId="39"/>
  </si>
  <si>
    <t>指定・登録等の件数は毎年変動するものであり、R6年度の件数が例年より低かったため、d評価となった。特にR3年度以降は、これら文化財等に対する市の修理助成予算が減額されたことにより、新たな指定等を見送ったこともあり、件数が減ってきているもの。</t>
    <phoneticPr fontId="39"/>
  </si>
  <si>
    <t>　主な主催事業である京都マラソンにおいて、コロナ禍以降、ボランティアの適正な配置見直しを行い、目標設定時に比べ募集定員を削減していることから、ボランティアの定員は満たしているものの、「市主催のスポーツ事業のボランティア参加者数」の数値が伸び悩んだ。
　また、高齢化の進む、スポーツ推進委員の担い手確保に向けて関係団体とも連携しながら取り組んでいるところではあるが、２年に１度の改選にあたって定年到達等により人数が減少したため、「スポーツ推進指導員の充足率」の数値が減少し、全体的に実績値が伸び悩んだことにより、C評価となった。</t>
    <rPh sb="1" eb="2">
      <t>オモ</t>
    </rPh>
    <rPh sb="3" eb="5">
      <t>シュサイ</t>
    </rPh>
    <rPh sb="5" eb="7">
      <t>ジギョウ</t>
    </rPh>
    <rPh sb="10" eb="12">
      <t>キョウト</t>
    </rPh>
    <rPh sb="47" eb="49">
      <t>モクヒョウ</t>
    </rPh>
    <rPh sb="49" eb="51">
      <t>セッテイ</t>
    </rPh>
    <rPh sb="51" eb="52">
      <t>ジ</t>
    </rPh>
    <rPh sb="53" eb="54">
      <t>クラ</t>
    </rPh>
    <rPh sb="60" eb="62">
      <t>サクゲン</t>
    </rPh>
    <rPh sb="78" eb="80">
      <t>テイイン</t>
    </rPh>
    <rPh sb="81" eb="82">
      <t>ミ</t>
    </rPh>
    <rPh sb="115" eb="117">
      <t>スウチ</t>
    </rPh>
    <rPh sb="118" eb="119">
      <t>ノ</t>
    </rPh>
    <rPh sb="120" eb="121">
      <t>ナヤ</t>
    </rPh>
    <rPh sb="218" eb="220">
      <t>スイシン</t>
    </rPh>
    <rPh sb="220" eb="223">
      <t>シドウイン</t>
    </rPh>
    <rPh sb="224" eb="227">
      <t>ジュウソクリツ</t>
    </rPh>
    <rPh sb="229" eb="231">
      <t>スウチ</t>
    </rPh>
    <rPh sb="232" eb="234">
      <t>ゲンショウ</t>
    </rPh>
    <rPh sb="236" eb="239">
      <t>ゼンタイテキ</t>
    </rPh>
    <rPh sb="240" eb="243">
      <t>ジッセキチ</t>
    </rPh>
    <rPh sb="244" eb="245">
      <t>ノ</t>
    </rPh>
    <rPh sb="246" eb="247">
      <t>ナヤ</t>
    </rPh>
    <phoneticPr fontId="39"/>
  </si>
  <si>
    <t>文化市民部</t>
    <rPh sb="0" eb="2">
      <t>ブンカ</t>
    </rPh>
    <rPh sb="2" eb="4">
      <t>シミン</t>
    </rPh>
    <phoneticPr fontId="39"/>
  </si>
  <si>
    <t>13位</t>
    <rPh sb="2" eb="3">
      <t>イ</t>
    </rPh>
    <phoneticPr fontId="39"/>
  </si>
  <si>
    <t>　ライフスタイルや価値観の多様化、少子高齢化や単身世帯の増加により、地域住民のつながりが感じられにくくなっていることから、ｃ評価となったと考えられる。</t>
    <rPh sb="17" eb="19">
      <t>ショウシ</t>
    </rPh>
    <rPh sb="19" eb="22">
      <t>コウレイカ</t>
    </rPh>
    <rPh sb="23" eb="25">
      <t>タンシン</t>
    </rPh>
    <rPh sb="25" eb="27">
      <t>セタイ</t>
    </rPh>
    <rPh sb="28" eb="30">
      <t>ゾウカ</t>
    </rPh>
    <rPh sb="34" eb="36">
      <t>チイキ</t>
    </rPh>
    <rPh sb="36" eb="38">
      <t>ジュウミン</t>
    </rPh>
    <rPh sb="44" eb="45">
      <t>カン</t>
    </rPh>
    <rPh sb="69" eb="70">
      <t>カンガ</t>
    </rPh>
    <phoneticPr fontId="39"/>
  </si>
  <si>
    <t>地域企業振興室</t>
    <rPh sb="0" eb="7">
      <t>チイキキギョウシンコウシツ</t>
    </rPh>
    <phoneticPr fontId="39"/>
  </si>
  <si>
    <t>R10</t>
    <phoneticPr fontId="39"/>
  </si>
  <si>
    <t>「京都市中央食肉市場運営方針」（令和6年3月改定）を基に設定</t>
    <rPh sb="1" eb="10">
      <t>ｔ</t>
    </rPh>
    <rPh sb="10" eb="12">
      <t>ウンエイ</t>
    </rPh>
    <rPh sb="12" eb="14">
      <t>ホウシン</t>
    </rPh>
    <rPh sb="16" eb="18">
      <t>レイワ</t>
    </rPh>
    <rPh sb="19" eb="20">
      <t>ネン</t>
    </rPh>
    <rPh sb="21" eb="22">
      <t>ガツ</t>
    </rPh>
    <rPh sb="22" eb="24">
      <t>カイテイ</t>
    </rPh>
    <rPh sb="26" eb="27">
      <t>モト</t>
    </rPh>
    <rPh sb="28" eb="30">
      <t>セッテイ</t>
    </rPh>
    <phoneticPr fontId="39"/>
  </si>
  <si>
    <t xml:space="preserve">本指標は「デジタル化の推進に“積極的に取り組んでいる”事業者の割合」を集計しているところ、デジタル化の取組が一定一般化したことから、“積極的”と評価する事業者の割合が減少し、c評価となったと思われる。
なお、「デジタル化の推進に“取り組んでいる”事業者の割合」も含めると、71.4%となる。 </t>
    <phoneticPr fontId="39"/>
  </si>
  <si>
    <t>当該施策については、対象者が一定限定されており、普段施策に触れることが無い市民には実感されにくいため、d評価となったと考えられる。</t>
    <phoneticPr fontId="39"/>
  </si>
  <si>
    <t>産業企画室（企画）</t>
    <rPh sb="0" eb="2">
      <t>サンギョウ</t>
    </rPh>
    <rPh sb="2" eb="4">
      <t>キカク</t>
    </rPh>
    <rPh sb="4" eb="5">
      <t>シツ</t>
    </rPh>
    <rPh sb="6" eb="8">
      <t>キカク</t>
    </rPh>
    <phoneticPr fontId="39"/>
  </si>
  <si>
    <t>22位</t>
    <rPh sb="2" eb="3">
      <t>イ</t>
    </rPh>
    <phoneticPr fontId="39"/>
  </si>
  <si>
    <t>京都市中央卸売市場第一市場マスタープラン
第３期京都市伝統産業活性化推進計画</t>
    <rPh sb="0" eb="3">
      <t>キョウトシ</t>
    </rPh>
    <rPh sb="3" eb="5">
      <t>チュウオウ</t>
    </rPh>
    <rPh sb="5" eb="6">
      <t>オロシ</t>
    </rPh>
    <rPh sb="6" eb="7">
      <t>ウ</t>
    </rPh>
    <rPh sb="7" eb="9">
      <t>シジョウ</t>
    </rPh>
    <rPh sb="9" eb="11">
      <t>ダイイチ</t>
    </rPh>
    <rPh sb="11" eb="13">
      <t>シジョウ</t>
    </rPh>
    <rPh sb="21" eb="22">
      <t>ダイ</t>
    </rPh>
    <rPh sb="23" eb="24">
      <t>キ</t>
    </rPh>
    <rPh sb="24" eb="27">
      <t>キョウトシ</t>
    </rPh>
    <rPh sb="27" eb="29">
      <t>デントウ</t>
    </rPh>
    <rPh sb="29" eb="31">
      <t>サンギョウ</t>
    </rPh>
    <rPh sb="31" eb="34">
      <t>カッセイカ</t>
    </rPh>
    <rPh sb="34" eb="36">
      <t>スイシン</t>
    </rPh>
    <rPh sb="36" eb="38">
      <t>ケイカク</t>
    </rPh>
    <phoneticPr fontId="39"/>
  </si>
  <si>
    <t>京都観光振興計画2025</t>
    <phoneticPr fontId="39"/>
  </si>
  <si>
    <t>　客観指標評価はａ評価となったが、市民生活実感評価がｃ評価となったことから、総合評価結果はＢ評価となった。
　今後、「農林行政基本方針」及び「四方よし！京都市木の文化・森林活性化SDGs」等に基づき、農林業の担い手確保やレジリエンスの向上等に取り組むことで、農林業の成長産業化や、グリーン農業、森林整備など、農地・森林・河川の多面的機能の発揮に繋がる施策を着実に推進する。また、市民の皆様に農林業施策の効果を実感していただけるよう、市内農林産物の魅力発信、農業体験や森林に触れ合う機会の充実等に取り組む。これらにより、ひとと農地・森林をいかした持続可能な農林業・森林政策を推進していく。</t>
    <rPh sb="3" eb="5">
      <t>シヒョウ</t>
    </rPh>
    <rPh sb="5" eb="7">
      <t>ヒョウカ</t>
    </rPh>
    <rPh sb="104" eb="105">
      <t>ニナ</t>
    </rPh>
    <rPh sb="106" eb="107">
      <t>テ</t>
    </rPh>
    <rPh sb="107" eb="109">
      <t>カクホ</t>
    </rPh>
    <rPh sb="175" eb="176">
      <t>セ</t>
    </rPh>
    <rPh sb="176" eb="177">
      <t>サク</t>
    </rPh>
    <rPh sb="189" eb="191">
      <t>シミン</t>
    </rPh>
    <rPh sb="192" eb="194">
      <t>ミナサマ</t>
    </rPh>
    <rPh sb="195" eb="198">
      <t>ノウリンギョウ</t>
    </rPh>
    <rPh sb="198" eb="200">
      <t>シサク</t>
    </rPh>
    <rPh sb="201" eb="203">
      <t>コウカ</t>
    </rPh>
    <rPh sb="204" eb="206">
      <t>ジッカン</t>
    </rPh>
    <rPh sb="262" eb="265">
      <t>ノウリンギョウ</t>
    </rPh>
    <rPh sb="267" eb="269">
      <t>ジツゲン</t>
    </rPh>
    <rPh sb="270" eb="272">
      <t>メザ</t>
    </rPh>
    <rPh sb="281" eb="283">
      <t>シンリン</t>
    </rPh>
    <rPh sb="283" eb="285">
      <t>セイサク</t>
    </rPh>
    <rPh sb="286" eb="288">
      <t>スイシン</t>
    </rPh>
    <phoneticPr fontId="39"/>
  </si>
  <si>
    <t>222-3800</t>
    <phoneticPr fontId="39"/>
  </si>
  <si>
    <t>R6年度から、第7・8期京都市障害福祉計画の策定により、中長期目標値を変更している。</t>
    <phoneticPr fontId="39"/>
  </si>
  <si>
    <t>R11</t>
    <phoneticPr fontId="42"/>
  </si>
  <si>
    <t>福祉ボランティアセンター利用登録団体数</t>
    <phoneticPr fontId="39"/>
  </si>
  <si>
    <t>222-3529</t>
    <phoneticPr fontId="39"/>
  </si>
  <si>
    <t>222-3527</t>
    <phoneticPr fontId="39"/>
  </si>
  <si>
    <t>(参考)過去3年の人数
R3：2,582人
R4：2,748人
R5：2,877人</t>
    <rPh sb="9" eb="10">
      <t>ニン</t>
    </rPh>
    <rPh sb="20" eb="21">
      <t>ニン</t>
    </rPh>
    <rPh sb="30" eb="31">
      <t>ニン</t>
    </rPh>
    <phoneticPr fontId="39"/>
  </si>
  <si>
    <t>京都市自殺総合対策推進計画(改定)
　（令和5年度～令和9年度）</t>
    <phoneticPr fontId="39"/>
  </si>
  <si>
    <t>222-3488</t>
    <phoneticPr fontId="39"/>
  </si>
  <si>
    <t>介護ケア推進課</t>
    <phoneticPr fontId="39"/>
  </si>
  <si>
    <t>認知症初期集中支援チームによる医療・介護への引継割合</t>
    <phoneticPr fontId="39"/>
  </si>
  <si>
    <t>コミュニティケアワーカー研修修了者数</t>
    <phoneticPr fontId="39"/>
  </si>
  <si>
    <t>コミュニティケアワーカー研修修了者数(累計)</t>
  </si>
  <si>
    <t>介護・福祉に従事する担い手の確保・定着及び育成の状況を示す指標</t>
  </si>
  <si>
    <t>第9期京都市民長寿すこやかプラン</t>
    <phoneticPr fontId="39"/>
  </si>
  <si>
    <t>令和３年度から実施する事業であるため、令和２年度の実績はなし。</t>
    <rPh sb="0" eb="2">
      <t>レイワ</t>
    </rPh>
    <rPh sb="3" eb="5">
      <t>ネンド</t>
    </rPh>
    <rPh sb="7" eb="9">
      <t>ジッシ</t>
    </rPh>
    <rPh sb="11" eb="13">
      <t>ジギョウ</t>
    </rPh>
    <rPh sb="19" eb="21">
      <t>レイワ</t>
    </rPh>
    <rPh sb="22" eb="24">
      <t>ネンド</t>
    </rPh>
    <rPh sb="25" eb="27">
      <t>ジッセキ</t>
    </rPh>
    <phoneticPr fontId="39"/>
  </si>
  <si>
    <t>222-3622</t>
    <phoneticPr fontId="39"/>
  </si>
  <si>
    <t>　日常生活自立支援事業は本人の利用意思に基づく契約により支援を行っており、利用者の意思の確認が困難となっている事例については、成年後見制度への移行支援等、個別支援の充実を図ったところである。
　一方で、個別支援にかかる時間等が大きくなり、新規契約件数が減少する要因となった。
　また、手話通訳者等派遣については、聴覚障害者にとってのコミュニケーションツールとして、手話通訳者等派遣や設置通訳以外にも様々な媒体が出現しており、ニーズが低下していることが要因と想定される。</t>
    <rPh sb="1" eb="3">
      <t>ニチジョウ</t>
    </rPh>
    <rPh sb="3" eb="5">
      <t>セイカツ</t>
    </rPh>
    <rPh sb="5" eb="7">
      <t>ジリツ</t>
    </rPh>
    <rPh sb="7" eb="9">
      <t>シエン</t>
    </rPh>
    <phoneticPr fontId="40"/>
  </si>
  <si>
    <t>　障害者就業・生活支援センターにおける相談・支援件数については、障害者雇用促進法に基づく法定雇用率の引き上げに伴い、支援機関を利用せず就職に結びつきやすくなったため、定着支援の相談は増加したが、就職に向けた相談が大きく減少した。
定着支援の相談は就職に向けた相談と比較し、頻度が少ない傾向となるため、全体の件数の減少に繋がったと考える。</t>
    <rPh sb="32" eb="35">
      <t>ショウガイシャ</t>
    </rPh>
    <rPh sb="35" eb="40">
      <t>コヨウソクシンホウ</t>
    </rPh>
    <rPh sb="41" eb="42">
      <t>モト</t>
    </rPh>
    <rPh sb="44" eb="48">
      <t>ホウテイコヨウ</t>
    </rPh>
    <rPh sb="48" eb="49">
      <t>リツ</t>
    </rPh>
    <rPh sb="50" eb="51">
      <t>ヒ</t>
    </rPh>
    <rPh sb="52" eb="53">
      <t>ア</t>
    </rPh>
    <rPh sb="55" eb="56">
      <t>トモナ</t>
    </rPh>
    <rPh sb="58" eb="60">
      <t>シエン</t>
    </rPh>
    <rPh sb="60" eb="62">
      <t>キカン</t>
    </rPh>
    <rPh sb="63" eb="65">
      <t>リヨウ</t>
    </rPh>
    <rPh sb="67" eb="69">
      <t>シュウショク</t>
    </rPh>
    <rPh sb="70" eb="71">
      <t>ムス</t>
    </rPh>
    <rPh sb="83" eb="87">
      <t>テイチャクシエン</t>
    </rPh>
    <rPh sb="88" eb="90">
      <t>ソウダン</t>
    </rPh>
    <rPh sb="91" eb="93">
      <t>ゾウカ</t>
    </rPh>
    <rPh sb="97" eb="99">
      <t>シュウショク</t>
    </rPh>
    <rPh sb="100" eb="101">
      <t>ム</t>
    </rPh>
    <rPh sb="103" eb="105">
      <t>ソウダン</t>
    </rPh>
    <rPh sb="106" eb="107">
      <t>オオ</t>
    </rPh>
    <rPh sb="109" eb="111">
      <t>ゲンショウ</t>
    </rPh>
    <rPh sb="115" eb="119">
      <t>テイチャクシエン</t>
    </rPh>
    <rPh sb="120" eb="122">
      <t>ソウダン</t>
    </rPh>
    <rPh sb="123" eb="125">
      <t>シュウショク</t>
    </rPh>
    <rPh sb="126" eb="127">
      <t>ム</t>
    </rPh>
    <rPh sb="129" eb="131">
      <t>ソウダン</t>
    </rPh>
    <rPh sb="132" eb="134">
      <t>ヒカク</t>
    </rPh>
    <rPh sb="136" eb="138">
      <t>ヒンド</t>
    </rPh>
    <rPh sb="139" eb="140">
      <t>スク</t>
    </rPh>
    <rPh sb="142" eb="144">
      <t>ケイコウ</t>
    </rPh>
    <rPh sb="150" eb="152">
      <t>ゼンタイ</t>
    </rPh>
    <rPh sb="153" eb="155">
      <t>ケンスウ</t>
    </rPh>
    <rPh sb="156" eb="158">
      <t>ゲンショウ</t>
    </rPh>
    <rPh sb="159" eb="160">
      <t>ツナ</t>
    </rPh>
    <rPh sb="164" eb="165">
      <t>カンガ</t>
    </rPh>
    <phoneticPr fontId="39"/>
  </si>
  <si>
    <t>　自殺者数が昨年度から大幅に増加したため（長引くコロナ禍による人との関わり合いや雇用状態をはじめとした様々な変化等の影響が継続していることが要因と思われる）。</t>
    <rPh sb="1" eb="5">
      <t>ジサツシャスウ</t>
    </rPh>
    <rPh sb="6" eb="9">
      <t>サクネンド</t>
    </rPh>
    <rPh sb="11" eb="13">
      <t>オオハバ</t>
    </rPh>
    <rPh sb="14" eb="16">
      <t>ゾウカ</t>
    </rPh>
    <rPh sb="56" eb="57">
      <t>トウ</t>
    </rPh>
    <rPh sb="58" eb="60">
      <t>エイキョウ</t>
    </rPh>
    <rPh sb="61" eb="63">
      <t>ケイゾク</t>
    </rPh>
    <phoneticPr fontId="39"/>
  </si>
  <si>
    <t>　新型コロナウイルス感染症の流行が始まった令和２年度は、行動抑制が特に大きく働いたため腸管出血性大腸菌による感染症の発生件数が減少し、平均値を大幅に引き下げることとなったため、相対的に令和６年度の発生件数に基づいてe評価となった。</t>
    <rPh sb="108" eb="110">
      <t>ヒョウカ</t>
    </rPh>
    <phoneticPr fontId="39"/>
  </si>
  <si>
    <t>多頭飼育崩壊等によって飼い猫の引取数が増加したため、C評価となった。</t>
    <rPh sb="0" eb="2">
      <t>タトウ</t>
    </rPh>
    <rPh sb="2" eb="4">
      <t>シイク</t>
    </rPh>
    <rPh sb="4" eb="6">
      <t>ホウカイ</t>
    </rPh>
    <rPh sb="6" eb="7">
      <t>トウ</t>
    </rPh>
    <phoneticPr fontId="39"/>
  </si>
  <si>
    <t>障害者福祉施設からの地域生活移行人数</t>
  </si>
  <si>
    <t>算出方法：年間の地域生活移行人数合計
出典：事業担当課調べ</t>
  </si>
  <si>
    <t>第7・8期京都市障害福祉計画
(令和6年度～令和11年度)</t>
    <phoneticPr fontId="39"/>
  </si>
  <si>
    <t>一般就労の移行については、経済情勢等、様々な社会的要因による影響が大きいことから、80％以上をaとし、以下20％刻みで基準を設定した。</t>
    <phoneticPr fontId="39"/>
  </si>
  <si>
    <t>健康長寿サロン、健康すこやか学級、介護予防を行う自主グループや、健康づくりサポーターの活動、その他本市が把握する通いの場へ定期的に参加している方の割合</t>
    <rPh sb="61" eb="64">
      <t>テイキテキ</t>
    </rPh>
    <rPh sb="65" eb="67">
      <t>サンカ</t>
    </rPh>
    <rPh sb="71" eb="72">
      <t>カタ</t>
    </rPh>
    <rPh sb="73" eb="75">
      <t>ワリアイ</t>
    </rPh>
    <phoneticPr fontId="39"/>
  </si>
  <si>
    <t>算出方法：３年毎のすこやかアンケート（高齢者調査）に基づく（令和７年度調査実施予定）
出典：事業担当課調べ</t>
    <rPh sb="6" eb="7">
      <t>ネン</t>
    </rPh>
    <rPh sb="7" eb="8">
      <t>マイ</t>
    </rPh>
    <rPh sb="30" eb="32">
      <t>レイワ</t>
    </rPh>
    <rPh sb="33" eb="35">
      <t>ネンド</t>
    </rPh>
    <rPh sb="35" eb="37">
      <t>チョウサ</t>
    </rPh>
    <rPh sb="37" eb="39">
      <t>ジッシ</t>
    </rPh>
    <rPh sb="39" eb="41">
      <t>ヨテイ</t>
    </rPh>
    <phoneticPr fontId="39"/>
  </si>
  <si>
    <t>令和４年度すこやかアンケート（高齢者調査）の結果</t>
    <rPh sb="0" eb="2">
      <t>レイワ</t>
    </rPh>
    <rPh sb="3" eb="5">
      <t>ネンド</t>
    </rPh>
    <rPh sb="15" eb="18">
      <t>コウレイシャ</t>
    </rPh>
    <rPh sb="18" eb="20">
      <t>チョウサ</t>
    </rPh>
    <rPh sb="22" eb="24">
      <t>ケッカ</t>
    </rPh>
    <phoneticPr fontId="39"/>
  </si>
  <si>
    <t xml:space="preserve">R6年度から、第9期京都市民長寿すこやかプランの策定により、中長期目標値を通いの場設置数から通いの場への定期参加の割合に変更している。
</t>
    <rPh sb="37" eb="38">
      <t>カヨ</t>
    </rPh>
    <rPh sb="40" eb="41">
      <t>バ</t>
    </rPh>
    <rPh sb="41" eb="44">
      <t>セッチスウ</t>
    </rPh>
    <rPh sb="46" eb="47">
      <t>カヨ</t>
    </rPh>
    <rPh sb="49" eb="50">
      <t>バ</t>
    </rPh>
    <rPh sb="52" eb="54">
      <t>テイキ</t>
    </rPh>
    <rPh sb="54" eb="56">
      <t>サンカ</t>
    </rPh>
    <rPh sb="57" eb="59">
      <t>ワリアイ</t>
    </rPh>
    <phoneticPr fontId="39"/>
  </si>
  <si>
    <t>第9期京都市民長寿すこやかプラン
(令和6年度～令和8年度）</t>
    <rPh sb="18" eb="20">
      <t>レイワ</t>
    </rPh>
    <rPh sb="21" eb="23">
      <t>ネンド</t>
    </rPh>
    <rPh sb="23" eb="25">
      <t>ヘイネンド</t>
    </rPh>
    <rPh sb="24" eb="26">
      <t>レイワ</t>
    </rPh>
    <rPh sb="27" eb="29">
      <t>ネンド</t>
    </rPh>
    <phoneticPr fontId="39"/>
  </si>
  <si>
    <t>本指標については、第9期京都市民長寿すこやかプランに掲げた整備目標数を目指すものであり、90％以上をaとし、以下10％刻みで基準を設定した。</t>
    <phoneticPr fontId="39"/>
  </si>
  <si>
    <t>222-3429</t>
    <phoneticPr fontId="39"/>
  </si>
  <si>
    <t>　新たな受入枠の確保や関係機関の協力による保育所等及び学童クラブ事業の年度当初待機児童数ゼロの達成、妊娠・出産に係る産科医療機関等との密な連携の推進、各局区等が設置する附属機関等への青少年登用の促進により、これらの指標で高評価を得られたこと等から、ａ評価になった。</t>
    <rPh sb="35" eb="37">
      <t>ネンド</t>
    </rPh>
    <rPh sb="37" eb="39">
      <t>トウショ</t>
    </rPh>
    <phoneticPr fontId="39"/>
  </si>
  <si>
    <t>7分32秒</t>
    <phoneticPr fontId="39"/>
  </si>
  <si>
    <t>合流式下水道改善率</t>
    <phoneticPr fontId="39"/>
  </si>
  <si>
    <t>自転車走行環境整備箇所では車道通行割合の上昇や自転車関連事故件数の減少などの効果が出ている一方で、市域全体では子どもの送迎目的や中高齢層の自転車利用者による歩道通行割合が増加したためｃ評価となった。</t>
    <rPh sb="9" eb="11">
      <t>カショ</t>
    </rPh>
    <rPh sb="15" eb="17">
      <t>ツウコウ</t>
    </rPh>
    <rPh sb="23" eb="26">
      <t>ジテンシャ</t>
    </rPh>
    <rPh sb="26" eb="28">
      <t>カンレン</t>
    </rPh>
    <rPh sb="80" eb="82">
      <t>ツウコウ</t>
    </rPh>
    <phoneticPr fontId="39"/>
  </si>
  <si>
    <t>放置自転車対策等において着実に成果が出ている一方で、外国人観光客を含む自転車利用者へのルール・マナー啓発や自転車走行環境の整備等、更なる自転車政策の充実が求められているためｄ評価となった。</t>
    <phoneticPr fontId="39"/>
  </si>
  <si>
    <t>　道路及び橋りょうの点検とその結果に基づく対策により、社会資本の維持管理を計画的に推進するとともに、緊急輸送道路における道路整備を着実に進めて都市のレジリエンス向上を図った。
　また、公園・緑地整備による緑豊かなまちづくりを進めた結果、ａ評価となった。</t>
    <rPh sb="54" eb="55">
      <t>ミチ</t>
    </rPh>
    <phoneticPr fontId="39"/>
  </si>
  <si>
    <t>「「歩くまち・京都」総合交通戦略2021」の非自動車分担率の目標値を基に設定。
※　戦略において、目標年度は設定していないが、概ね20年後の令和22年のまちの姿を見据えていることから、令和22年度に32.1%として、各年度の目標値を設定。</t>
    <phoneticPr fontId="39"/>
  </si>
  <si>
    <t>「「歩くまち・京都」総合交通戦略2021」の非自動車分担率の目標を基に設定
※　戦略において、目標年度は設定していないが、概ね20年後の令和22年のまちの姿を見据えていることから、令和22年度に59%として、各年度の目標値を設定。</t>
    <rPh sb="22" eb="23">
      <t>ヒ</t>
    </rPh>
    <rPh sb="23" eb="26">
      <t>ジドウシャ</t>
    </rPh>
    <rPh sb="26" eb="28">
      <t>ブンタン</t>
    </rPh>
    <rPh sb="28" eb="29">
      <t>リツ</t>
    </rPh>
    <rPh sb="30" eb="32">
      <t>モクヒョウ</t>
    </rPh>
    <rPh sb="33" eb="34">
      <t>モト</t>
    </rPh>
    <rPh sb="35" eb="37">
      <t>セッテイ</t>
    </rPh>
    <phoneticPr fontId="39"/>
  </si>
  <si>
    <t>過去5年間(平成28年度～令和2年度)の平均値</t>
    <phoneticPr fontId="39"/>
  </si>
  <si>
    <t>京都市住宅マスタープラン</t>
    <rPh sb="0" eb="3">
      <t>キョウトシ</t>
    </rPh>
    <rPh sb="3" eb="5">
      <t>ジュウタク</t>
    </rPh>
    <phoneticPr fontId="19"/>
  </si>
  <si>
    <t>毎年度1団地の取組開始を目標値とする。（市営住宅ストック総合活用指針における団地再生実施団地を対象とする。）</t>
    <rPh sb="0" eb="3">
      <t>マイネンド</t>
    </rPh>
    <rPh sb="4" eb="6">
      <t>ダンチ</t>
    </rPh>
    <rPh sb="7" eb="9">
      <t>トリクミ</t>
    </rPh>
    <rPh sb="9" eb="11">
      <t>カイシ</t>
    </rPh>
    <rPh sb="12" eb="14">
      <t>モクヒョウ</t>
    </rPh>
    <rPh sb="14" eb="15">
      <t>チ</t>
    </rPh>
    <rPh sb="20" eb="22">
      <t>シエイ</t>
    </rPh>
    <rPh sb="22" eb="24">
      <t>ジュウタク</t>
    </rPh>
    <rPh sb="28" eb="30">
      <t>ソウゴウ</t>
    </rPh>
    <rPh sb="30" eb="32">
      <t>カツヨウ</t>
    </rPh>
    <rPh sb="32" eb="34">
      <t>シシン</t>
    </rPh>
    <rPh sb="38" eb="40">
      <t>ダンチ</t>
    </rPh>
    <rPh sb="40" eb="42">
      <t>サイセイ</t>
    </rPh>
    <rPh sb="42" eb="44">
      <t>ジッシ</t>
    </rPh>
    <rPh sb="44" eb="46">
      <t>ダンチ</t>
    </rPh>
    <rPh sb="47" eb="49">
      <t>タイショウ</t>
    </rPh>
    <phoneticPr fontId="19"/>
  </si>
  <si>
    <t>都市機能誘導区域(歴史的都心地区周辺や、京都駅周辺、二条・丹波口・梅小路周辺)における商業・業務施設の面積の減は単に減少したのではなく、建築物の更新に向けた解体等が重なった可能性が考えられる。</t>
    <phoneticPr fontId="39"/>
  </si>
  <si>
    <t>　洛西及び向島ニュータウンに限定された取組であるため、ニュータウン外の方々には関心が薄いと考えられる。</t>
    <phoneticPr fontId="39"/>
  </si>
  <si>
    <t>　景観・まちづくりセンターにおいて、令和5年度はコロナ禍の影響が完全に収まり、相談会が復活したことや空き家税などが話題になったこともあり、相談件数が大幅に増えたが、令和6年度には落ち着いたもの。</t>
    <rPh sb="86" eb="87">
      <t>ド</t>
    </rPh>
    <phoneticPr fontId="39"/>
  </si>
  <si>
    <t>・「持ち家」の二重サッシ又は複層ガラスの窓を有する割合
H30年 30.8% → R5年 35.0%
・「借家」の二重サッシ又は複層ガラスの窓を有する割合
H30年 9.9% → R5年 10.2%
H30年よりも二重サッシ又は複層ガラスの窓を有する割合は増えているが、「借家」の上がり幅が小さく、全体として目標値に到達していない。</t>
    <rPh sb="2" eb="3">
      <t>モ</t>
    </rPh>
    <rPh sb="4" eb="5">
      <t>イエ</t>
    </rPh>
    <rPh sb="54" eb="56">
      <t>シャクヤ</t>
    </rPh>
    <rPh sb="127" eb="129">
      <t>ワリアイ</t>
    </rPh>
    <rPh sb="130" eb="131">
      <t>フ</t>
    </rPh>
    <rPh sb="138" eb="140">
      <t>シャクヤ</t>
    </rPh>
    <rPh sb="142" eb="143">
      <t>ア</t>
    </rPh>
    <rPh sb="145" eb="146">
      <t>ハバ</t>
    </rPh>
    <rPh sb="147" eb="148">
      <t>チイ</t>
    </rPh>
    <rPh sb="151" eb="153">
      <t>ゼンタイ</t>
    </rPh>
    <rPh sb="156" eb="159">
      <t>モクヒョウチ</t>
    </rPh>
    <rPh sb="160" eb="162">
      <t>トウタツ</t>
    </rPh>
    <phoneticPr fontId="39"/>
  </si>
  <si>
    <t>・「中古住宅」の成約件数（近畿レインズの公表値）
R5年2,708件→R6年2,827件
・「新築分譲住宅」の着工件数
R5年3,363件→R6年3,716件
共に前年度よりも件数が増えているが、「新築分譲住宅」の件数の上がり幅が大きく、その影響が大きく出た（中古住宅が占める割合が相対的に小さくなった）ため。</t>
    <rPh sb="8" eb="10">
      <t>セイヤク</t>
    </rPh>
    <rPh sb="13" eb="15">
      <t>キンキ</t>
    </rPh>
    <rPh sb="20" eb="22">
      <t>コウヒョウ</t>
    </rPh>
    <rPh sb="22" eb="23">
      <t>チ</t>
    </rPh>
    <rPh sb="93" eb="94">
      <t>フ</t>
    </rPh>
    <rPh sb="112" eb="113">
      <t>ア</t>
    </rPh>
    <rPh sb="115" eb="116">
      <t>ハバ</t>
    </rPh>
    <rPh sb="123" eb="125">
      <t>エイキョウ</t>
    </rPh>
    <rPh sb="126" eb="127">
      <t>オオ</t>
    </rPh>
    <rPh sb="129" eb="130">
      <t>デ</t>
    </rPh>
    <rPh sb="143" eb="145">
      <t>ソウタイ</t>
    </rPh>
    <rPh sb="145" eb="146">
      <t>テキ</t>
    </rPh>
    <rPh sb="147" eb="148">
      <t>チイ</t>
    </rPh>
    <phoneticPr fontId="39"/>
  </si>
  <si>
    <t>　自転車のルールやマナーを守った安心・安全な利用について、市民等に十分に認知されていない一方で、「市バス・地下鉄は市民生活に役立っている。」等の実感が一定程度高かったことなどから、全体でｃ評価となった。</t>
    <phoneticPr fontId="39"/>
  </si>
  <si>
    <t>　令和５年４月に実施した都市計画の見直し等、近年行った施策の効果を市民が実感するには暫く時間がかかることから、ｃ評価になったと考えられる。</t>
    <phoneticPr fontId="39"/>
  </si>
  <si>
    <t>　客観指標評価はａ評価となったが、市民生活実感評価がｃ評価となったため、総合評価結果はＢ評価となった。
　建築物の良質化について、市民の皆様に事業の効果を感じていただけるよう、バリアフリー等の表示制度の普及等に努める。
　引き続き、PDCAサイクルに基づく適切な進行管理の実施等により、京都市建築物安心安全実施計画等に掲げる施策の着実な実行を図るとともに、市民・事業者・関係団体等と協力・連携して、取組を推進する。
　また、良質な市有建築物の建設を着実に推進し、最適な維持管理に取り組む。これらにより、基本方針にある歴史都市・京都ならではの、しなやかに強く持続可能なまちの実現を目指していく。</t>
    <rPh sb="57" eb="60">
      <t>リョウシツカ</t>
    </rPh>
    <phoneticPr fontId="39"/>
  </si>
  <si>
    <t>　昨年度に引き続き、農林業機械の導入促進や農林産物の需要拡大等の取組により、農林業の生産性・収益性を維持するとともに、農業用施設の改修等が進み、自然災害や環境変化への対応能力が向上していることから、ａ評価になった。</t>
    <rPh sb="10" eb="13">
      <t>ノウリンギョウ</t>
    </rPh>
    <rPh sb="13" eb="15">
      <t>キカイ</t>
    </rPh>
    <rPh sb="16" eb="18">
      <t>ドウニュウ</t>
    </rPh>
    <rPh sb="18" eb="20">
      <t>ソクシン</t>
    </rPh>
    <rPh sb="21" eb="23">
      <t>ノウリン</t>
    </rPh>
    <rPh sb="23" eb="25">
      <t>サンブツ</t>
    </rPh>
    <rPh sb="26" eb="28">
      <t>ジュヨウ</t>
    </rPh>
    <rPh sb="28" eb="30">
      <t>カクダイ</t>
    </rPh>
    <rPh sb="30" eb="31">
      <t>ナド</t>
    </rPh>
    <rPh sb="32" eb="33">
      <t>ト</t>
    </rPh>
    <rPh sb="33" eb="34">
      <t>ク</t>
    </rPh>
    <rPh sb="38" eb="41">
      <t>ノウリンギョウ</t>
    </rPh>
    <rPh sb="50" eb="52">
      <t>イジ</t>
    </rPh>
    <phoneticPr fontId="18"/>
  </si>
  <si>
    <t>　農林業従事者や耕地面積の減少、市民と森林との関係性の希薄化等によって、農林業施策の効果が市民に実感されにくくなっていることから、ｃ評価となったと考えられる。</t>
    <rPh sb="1" eb="4">
      <t>ノウリンギョウ</t>
    </rPh>
    <rPh sb="4" eb="7">
      <t>ジュウジシャ</t>
    </rPh>
    <rPh sb="8" eb="10">
      <t>コウチ</t>
    </rPh>
    <rPh sb="10" eb="12">
      <t>メンセキ</t>
    </rPh>
    <rPh sb="13" eb="15">
      <t>ゲンショウ</t>
    </rPh>
    <rPh sb="16" eb="18">
      <t>シミン</t>
    </rPh>
    <rPh sb="19" eb="21">
      <t>シンリン</t>
    </rPh>
    <rPh sb="23" eb="25">
      <t>カンケイ</t>
    </rPh>
    <rPh sb="25" eb="26">
      <t>セイ</t>
    </rPh>
    <rPh sb="27" eb="29">
      <t>キハク</t>
    </rPh>
    <rPh sb="29" eb="30">
      <t>カ</t>
    </rPh>
    <rPh sb="30" eb="31">
      <t>トウ</t>
    </rPh>
    <rPh sb="36" eb="39">
      <t>ノウリンギョウ</t>
    </rPh>
    <rPh sb="39" eb="40">
      <t>セ</t>
    </rPh>
    <rPh sb="40" eb="41">
      <t>サク</t>
    </rPh>
    <rPh sb="42" eb="44">
      <t>コウカ</t>
    </rPh>
    <rPh sb="45" eb="47">
      <t>シミン</t>
    </rPh>
    <rPh sb="48" eb="50">
      <t>ジッカン</t>
    </rPh>
    <rPh sb="66" eb="68">
      <t>ヒョウカ</t>
    </rPh>
    <rPh sb="73" eb="74">
      <t>カンガ</t>
    </rPh>
    <phoneticPr fontId="18"/>
  </si>
  <si>
    <t>　客観指標評価はａ評価となったが、市民生活実感評価がｃ評価となったため、総合評価結果はＢ評価となった。
　子ども・若者や子育て家庭を取り巻く様々な社会課題に対応するため、真に支援が必要な家庭へ必要な支援を行き届かせていくとともに、妊娠前から子ども・若者までの切れ目ない支援を一層充実させる。
　また、令和６年度末に策定した「京都市はぐくみプラン＜2025-2029＞（京都市子ども・若者総合計画）」を踏まえ、子ども・若者の意見を聴取・反映する取組を通じて社会参画機会を拡大するとともに、子育て・教育環境の充実や質の向上、遊び場等の「居場所」と「出番」の創出により、「子ども・若者・子育て世帯にやさしい社会・地域づくり」を進め、子育て家庭をはじめ、結婚・出産・子育ての希望を持つすべての人が魅力を感じる「こどもまんなか社会」の実現に向け、引き続き取り組んでいく。</t>
    <rPh sb="150" eb="152">
      <t>レイワ</t>
    </rPh>
    <rPh sb="153" eb="155">
      <t>ネンド</t>
    </rPh>
    <rPh sb="155" eb="156">
      <t>マツ</t>
    </rPh>
    <rPh sb="157" eb="159">
      <t>サクテイ</t>
    </rPh>
    <rPh sb="162" eb="165">
      <t>キョウトシ</t>
    </rPh>
    <rPh sb="184" eb="187">
      <t>キョウトシ</t>
    </rPh>
    <rPh sb="187" eb="188">
      <t>コ</t>
    </rPh>
    <rPh sb="191" eb="193">
      <t>ワカモノ</t>
    </rPh>
    <rPh sb="193" eb="195">
      <t>ソウゴウ</t>
    </rPh>
    <rPh sb="195" eb="197">
      <t>ケイカク</t>
    </rPh>
    <rPh sb="200" eb="201">
      <t>フ</t>
    </rPh>
    <rPh sb="260" eb="261">
      <t>アソ</t>
    </rPh>
    <rPh sb="365" eb="366">
      <t>ム</t>
    </rPh>
    <rPh sb="368" eb="369">
      <t>ヒ</t>
    </rPh>
    <rPh sb="370" eb="371">
      <t>ツヅ</t>
    </rPh>
    <rPh sb="373" eb="374">
      <t>ク</t>
    </rPh>
    <phoneticPr fontId="39"/>
  </si>
  <si>
    <t>　水道管路の改築更新・耐震化、河川改修や雨水幹線等整備による浸水対策、親しみやすい水辺空間の整備等の取組について、概ね計画どおりに進捗したことから、ａ評価となった。</t>
    <rPh sb="1" eb="5">
      <t>スイドウカンロ</t>
    </rPh>
    <rPh sb="6" eb="10">
      <t>カイチクコウシン</t>
    </rPh>
    <rPh sb="11" eb="14">
      <t>タイシンカ</t>
    </rPh>
    <rPh sb="15" eb="19">
      <t>カセンカイシュウ</t>
    </rPh>
    <rPh sb="20" eb="25">
      <t>ウスイカンセントウ</t>
    </rPh>
    <rPh sb="25" eb="27">
      <t>セイビ</t>
    </rPh>
    <rPh sb="30" eb="34">
      <t>シンスイタイサク</t>
    </rPh>
    <rPh sb="57" eb="58">
      <t>オオム</t>
    </rPh>
    <rPh sb="65" eb="67">
      <t>シンチョク</t>
    </rPh>
    <rPh sb="75" eb="77">
      <t>ヒョウカ</t>
    </rPh>
    <phoneticPr fontId="18"/>
  </si>
  <si>
    <t>　「水や水辺環境が大切にされるなど、水と共に生きる意識が高まっている。」や「上下水道は、経営が安定しており、将来も安心して使い続けることができる。」がｃ評価となったが、「上下水道は安全で安心していつでも利用できる。」をはじめ、概ねｂ評価と高い評価となっており、施策の効果が市民の実感にも現れていると考えられる。</t>
    <rPh sb="85" eb="89">
      <t>ジョウゲスイドウ</t>
    </rPh>
    <rPh sb="90" eb="92">
      <t>アンゼン</t>
    </rPh>
    <rPh sb="93" eb="95">
      <t>アンシン</t>
    </rPh>
    <rPh sb="101" eb="103">
      <t>リヨウ</t>
    </rPh>
    <rPh sb="113" eb="114">
      <t>オオム</t>
    </rPh>
    <rPh sb="116" eb="118">
      <t>ヒョウカ</t>
    </rPh>
    <rPh sb="119" eb="120">
      <t>タカ</t>
    </rPh>
    <rPh sb="121" eb="123">
      <t>ヒョウカ</t>
    </rPh>
    <rPh sb="130" eb="132">
      <t>シサク</t>
    </rPh>
    <rPh sb="133" eb="135">
      <t>コウカ</t>
    </rPh>
    <rPh sb="136" eb="138">
      <t>シミン</t>
    </rPh>
    <rPh sb="139" eb="141">
      <t>ジッカン</t>
    </rPh>
    <rPh sb="143" eb="144">
      <t>アラワ</t>
    </rPh>
    <rPh sb="149" eb="150">
      <t>カンガ</t>
    </rPh>
    <phoneticPr fontId="18"/>
  </si>
  <si>
    <t>　「京町家など京都独特の風情ある町並み景観が守られている」という生活実感はｂ評価と概ね肯定的に評価されているものの、自然景観や歴史的な町並みの保全、いきいきとしたくらしやまちの活気が生み出されるような新たな景観づくりなどについては、本市の施策の効果が十分に伝わっていないことから、ｃ評価になったと考えられる。</t>
    <rPh sb="41" eb="42">
      <t>オオム</t>
    </rPh>
    <rPh sb="43" eb="46">
      <t>コウテイテキ</t>
    </rPh>
    <rPh sb="47" eb="49">
      <t>ヒョウカ</t>
    </rPh>
    <rPh sb="71" eb="73">
      <t>ホゼン</t>
    </rPh>
    <rPh sb="116" eb="118">
      <t>ホンシ</t>
    </rPh>
    <rPh sb="122" eb="124">
      <t>コウカ</t>
    </rPh>
    <rPh sb="125" eb="127">
      <t>ジュウブン</t>
    </rPh>
    <rPh sb="128" eb="129">
      <t>ツタ</t>
    </rPh>
    <phoneticPr fontId="39"/>
  </si>
  <si>
    <t>環境保全創造課</t>
    <rPh sb="0" eb="2">
      <t>カンキョウ</t>
    </rPh>
    <rPh sb="2" eb="4">
      <t>ホゼン</t>
    </rPh>
    <rPh sb="4" eb="6">
      <t>ソウゾウ</t>
    </rPh>
    <rPh sb="6" eb="7">
      <t>カ</t>
    </rPh>
    <phoneticPr fontId="39"/>
  </si>
  <si>
    <t>環境保全創造課</t>
    <rPh sb="0" eb="7">
      <t>カンキョウホゼンソウゾウカ</t>
    </rPh>
    <phoneticPr fontId="39"/>
  </si>
  <si>
    <t>　水道の主要管路の耐震適合性管の割合、都市基盤河川の改修率など、効果測定に客観指標の数値が直結するため、客観指標評価を重視する。</t>
    <phoneticPr fontId="39"/>
  </si>
  <si>
    <t>222-3339</t>
    <phoneticPr fontId="39"/>
  </si>
  <si>
    <t>222-3939</t>
    <phoneticPr fontId="39"/>
  </si>
  <si>
    <t>222-3900</t>
    <phoneticPr fontId="39"/>
  </si>
  <si>
    <t>222-3922</t>
    <phoneticPr fontId="39"/>
  </si>
  <si>
    <t>222-3937</t>
    <phoneticPr fontId="39"/>
  </si>
  <si>
    <t>222-3933</t>
    <phoneticPr fontId="39"/>
  </si>
  <si>
    <t>222-3866</t>
    <phoneticPr fontId="39"/>
  </si>
  <si>
    <t>育成推進課</t>
    <rPh sb="0" eb="5">
      <t>イクセイスイシンカ</t>
    </rPh>
    <phoneticPr fontId="39"/>
  </si>
  <si>
    <t>　政策の指標である「自然災害による死傷者数」及び、施策の指標である「京都市総合防災訓練及び各区総合防災訓練への参加人数」や「防災ポータルサイトのアクセス数」が目標値を上回ったことから、全体の評価はａ評価となった。</t>
    <rPh sb="1" eb="3">
      <t>セイサク</t>
    </rPh>
    <rPh sb="3" eb="4">
      <t>オヨ</t>
    </rPh>
    <rPh sb="22" eb="23">
      <t>オヨ</t>
    </rPh>
    <rPh sb="79" eb="82">
      <t>モクヒョウチ</t>
    </rPh>
    <rPh sb="83" eb="85">
      <t>ウワマワ</t>
    </rPh>
    <phoneticPr fontId="39"/>
  </si>
  <si>
    <t>　「「大学のまち」として学びの環境が充実し、京都ならではの学びと出会うことができる。」や「「大学のまち」「学生のまち」として国内外から様々な学生が集まっている。」の生活実感は継続してｂ評価を得ているが、「世界中から集まる留学生や研究者が京都で学び、国際社会で活躍する人材が育っている。」がｃ評価となったこと等で全体ではｃ評価となった。</t>
    <rPh sb="82" eb="84">
      <t>セイカツ</t>
    </rPh>
    <rPh sb="84" eb="86">
      <t>ジッカン</t>
    </rPh>
    <rPh sb="87" eb="89">
      <t>ケイゾク</t>
    </rPh>
    <rPh sb="92" eb="94">
      <t>ヒョウカ</t>
    </rPh>
    <rPh sb="95" eb="96">
      <t>エ</t>
    </rPh>
    <rPh sb="145" eb="147">
      <t>ヒョウカ</t>
    </rPh>
    <rPh sb="153" eb="154">
      <t>トウ</t>
    </rPh>
    <phoneticPr fontId="41"/>
  </si>
  <si>
    <t>　特殊詐欺やSNS詐欺を始めとする犯罪被害が増加傾向にあることや、「闇バイト」による強盗事件など市民生活を脅かす多種多様な犯罪に関するニュースが日常的に報道されることを受け、これらの犯罪等が身近に起こりうるという不安感が、市民の間に生じているほか、デジタル化の急速な進展に伴い消費者トラブルが複雑化・多様化していることへの不安も相まって、ｃ評価になったと考えられる。</t>
    <rPh sb="1" eb="3">
      <t>トクシュ</t>
    </rPh>
    <rPh sb="3" eb="5">
      <t>サギ</t>
    </rPh>
    <rPh sb="9" eb="11">
      <t>サギ</t>
    </rPh>
    <rPh sb="12" eb="13">
      <t>ハジ</t>
    </rPh>
    <rPh sb="17" eb="19">
      <t>ハンザイ</t>
    </rPh>
    <rPh sb="19" eb="21">
      <t>ヒガイ</t>
    </rPh>
    <rPh sb="22" eb="24">
      <t>ゾウカ</t>
    </rPh>
    <rPh sb="24" eb="26">
      <t>ケイコウ</t>
    </rPh>
    <rPh sb="34" eb="35">
      <t>ヤミ</t>
    </rPh>
    <rPh sb="42" eb="44">
      <t>ゴウトウ</t>
    </rPh>
    <rPh sb="44" eb="46">
      <t>ジケン</t>
    </rPh>
    <rPh sb="48" eb="50">
      <t>シミン</t>
    </rPh>
    <rPh sb="50" eb="52">
      <t>セイカツ</t>
    </rPh>
    <rPh sb="53" eb="54">
      <t>オビヤ</t>
    </rPh>
    <rPh sb="56" eb="60">
      <t>タシュタヨウ</t>
    </rPh>
    <rPh sb="61" eb="63">
      <t>ハンザイ</t>
    </rPh>
    <rPh sb="64" eb="65">
      <t>カン</t>
    </rPh>
    <rPh sb="72" eb="75">
      <t>ニチジョウテキ</t>
    </rPh>
    <rPh sb="76" eb="78">
      <t>ホウドウ</t>
    </rPh>
    <rPh sb="84" eb="85">
      <t>ウ</t>
    </rPh>
    <rPh sb="91" eb="93">
      <t>ハンザイ</t>
    </rPh>
    <rPh sb="93" eb="94">
      <t>トウ</t>
    </rPh>
    <rPh sb="95" eb="97">
      <t>ミヂカ</t>
    </rPh>
    <rPh sb="98" eb="99">
      <t>オ</t>
    </rPh>
    <rPh sb="106" eb="109">
      <t>フアンカン</t>
    </rPh>
    <rPh sb="111" eb="113">
      <t>シミン</t>
    </rPh>
    <rPh sb="114" eb="115">
      <t>アイダ</t>
    </rPh>
    <rPh sb="116" eb="117">
      <t>ショウ</t>
    </rPh>
    <rPh sb="136" eb="137">
      <t>トモナ</t>
    </rPh>
    <rPh sb="170" eb="172">
      <t>ヒョウカ</t>
    </rPh>
    <rPh sb="177" eb="178">
      <t>カンガ</t>
    </rPh>
    <phoneticPr fontId="39"/>
  </si>
  <si>
    <t>　客観指標評価はａ評価となったが、市民生活実感評価がｃ評価となったため、総合評価結果はＢ評価となった。
　引き続き、文化芸術活動への支援をはじめ、文化芸術に触れる機会の創出等に取り組むとともに、文化遺産の価値の発信と活用の促進を進め、文化を基軸としたまちづくりを推進していく。
　令和５年の文化庁の全面的な京都移転や京都芸大の移転開校を経て、多彩な才能・人材の集結と“交ざり合い”を促進することで京都の文化の未来を創造するなど、文化の力で、国内外から選ばれる都市を目指していく。</t>
    <rPh sb="97" eb="99">
      <t>ブンカ</t>
    </rPh>
    <rPh sb="99" eb="101">
      <t>イサン</t>
    </rPh>
    <rPh sb="102" eb="104">
      <t>カチ</t>
    </rPh>
    <rPh sb="105" eb="107">
      <t>ハッシン</t>
    </rPh>
    <rPh sb="108" eb="110">
      <t>カツヨウ</t>
    </rPh>
    <rPh sb="111" eb="113">
      <t>ソクシン</t>
    </rPh>
    <rPh sb="114" eb="115">
      <t>スス</t>
    </rPh>
    <rPh sb="229" eb="231">
      <t>トシ</t>
    </rPh>
    <phoneticPr fontId="39"/>
  </si>
  <si>
    <t>　少子高齢化や家族規模の縮小などの社会情勢の変化に伴い、地域のつながりが希薄化していることから、地域内で住民同士等の交流機会が減少し地域のつながりを実感する機会が減少していると想定され、ｃ評価となったと考えられる。</t>
    <rPh sb="1" eb="3">
      <t>ショウシ</t>
    </rPh>
    <rPh sb="3" eb="6">
      <t>コウレイカ</t>
    </rPh>
    <rPh sb="7" eb="9">
      <t>カゾク</t>
    </rPh>
    <rPh sb="9" eb="11">
      <t>キボ</t>
    </rPh>
    <rPh sb="12" eb="14">
      <t>シュクショウ</t>
    </rPh>
    <rPh sb="17" eb="19">
      <t>シャカイ</t>
    </rPh>
    <rPh sb="19" eb="21">
      <t>ジョウセイ</t>
    </rPh>
    <rPh sb="22" eb="24">
      <t>ヘンカ</t>
    </rPh>
    <rPh sb="25" eb="26">
      <t>トモナ</t>
    </rPh>
    <rPh sb="38" eb="39">
      <t>カ</t>
    </rPh>
    <phoneticPr fontId="39"/>
  </si>
  <si>
    <t>　保護者や地域の人々が学校の様々な活動に参画する機会が減少していること、保護者の方等を除く市民全体には学校における取組の効果が実感しにくいことなどから、ｃ評価となったと考えられる。</t>
    <rPh sb="36" eb="39">
      <t>ホゴシャ</t>
    </rPh>
    <rPh sb="40" eb="41">
      <t>カタ</t>
    </rPh>
    <rPh sb="41" eb="42">
      <t>トウ</t>
    </rPh>
    <rPh sb="43" eb="44">
      <t>ノゾ</t>
    </rPh>
    <rPh sb="45" eb="47">
      <t>シミン</t>
    </rPh>
    <rPh sb="47" eb="49">
      <t>ゼンタイ</t>
    </rPh>
    <rPh sb="51" eb="53">
      <t>ガッコウ</t>
    </rPh>
    <rPh sb="57" eb="59">
      <t>トリクミ</t>
    </rPh>
    <rPh sb="60" eb="62">
      <t>コウカ</t>
    </rPh>
    <rPh sb="63" eb="65">
      <t>ジッカン</t>
    </rPh>
    <phoneticPr fontId="39"/>
  </si>
  <si>
    <t>　「京都に住み続けたい」と考える人が多いものの、「適切にリフォーム・リノベーションされた中古住宅」や「高齢者向け住宅など多様なニーズに応じた住宅」の供給が増えているという実感が十分得られるに至っていないことから、ｃ評価になったと考えられる。</t>
    <rPh sb="60" eb="62">
      <t>タヨウ</t>
    </rPh>
    <rPh sb="67" eb="68">
      <t>オウ</t>
    </rPh>
    <rPh sb="70" eb="72">
      <t>ジュウタク</t>
    </rPh>
    <rPh sb="77" eb="78">
      <t>フ</t>
    </rPh>
    <rPh sb="95" eb="96">
      <t>イタ</t>
    </rPh>
    <phoneticPr fontId="39"/>
  </si>
  <si>
    <t>　「消防署は、様々な災害や事故などが発生した際に頼りになる。」という生活実感はｂ評価だったものの、「病気やけがの際の相談体制や救急隊の搬送体制が十分に整っている。」等については、実感が十分得られていないことから、全体ではｃ評価になったと考えられる。</t>
    <phoneticPr fontId="39"/>
  </si>
  <si>
    <t>重層支援会議における検討事案件数</t>
    <phoneticPr fontId="39"/>
  </si>
  <si>
    <t>　「マイバッグの利用やごみの分別を徹底する」という実感は概ね肯定的に評価されているが、「環境に配慮した行動を実践する社会になっている」という実感や「暮らしの中で、環境について学び、実践する人が増加している」という実感を得にくかったこと等から、全体ではｃ評価になったと考えられる。</t>
    <rPh sb="8" eb="10">
      <t>リヨウ</t>
    </rPh>
    <rPh sb="14" eb="16">
      <t>ブンベツ</t>
    </rPh>
    <rPh sb="17" eb="19">
      <t>テッテイ</t>
    </rPh>
    <rPh sb="25" eb="27">
      <t>ジッカン</t>
    </rPh>
    <rPh sb="28" eb="29">
      <t>オオム</t>
    </rPh>
    <rPh sb="30" eb="33">
      <t>コウテイテキ</t>
    </rPh>
    <rPh sb="34" eb="36">
      <t>ヒョウカ</t>
    </rPh>
    <rPh sb="44" eb="46">
      <t>カンキョウ</t>
    </rPh>
    <rPh sb="47" eb="49">
      <t>ハイリョ</t>
    </rPh>
    <rPh sb="51" eb="53">
      <t>コウドウ</t>
    </rPh>
    <rPh sb="54" eb="56">
      <t>ジッセン</t>
    </rPh>
    <rPh sb="58" eb="60">
      <t>シャカイ</t>
    </rPh>
    <rPh sb="70" eb="72">
      <t>ジッカン</t>
    </rPh>
    <rPh sb="74" eb="75">
      <t>ク</t>
    </rPh>
    <rPh sb="78" eb="79">
      <t>ナカ</t>
    </rPh>
    <rPh sb="81" eb="83">
      <t>カンキョウ</t>
    </rPh>
    <rPh sb="87" eb="88">
      <t>マナ</t>
    </rPh>
    <rPh sb="90" eb="92">
      <t>ジッセン</t>
    </rPh>
    <rPh sb="94" eb="95">
      <t>ヒト</t>
    </rPh>
    <rPh sb="96" eb="98">
      <t>ゾウカ</t>
    </rPh>
    <rPh sb="106" eb="108">
      <t>ジッカン</t>
    </rPh>
    <rPh sb="109" eb="110">
      <t>エ</t>
    </rPh>
    <rPh sb="117" eb="118">
      <t>トウ</t>
    </rPh>
    <rPh sb="121" eb="123">
      <t>ゼンタイ</t>
    </rPh>
    <rPh sb="126" eb="128">
      <t>ヒョウカ</t>
    </rPh>
    <rPh sb="133" eb="134">
      <t>カンガ</t>
    </rPh>
    <phoneticPr fontId="39"/>
  </si>
  <si>
    <t>　政策の指標である「男女いずれの委員の登用率も35％以上の附属機関等の割合」、「「京都モデル」ワーク・ライフ・バランス推進企業認証制度の認証企業数」、施策の指標である「企業啓発事業の１事業所当たりの利用者数」が高評価となったことなどから、全体ではａ評価となった。</t>
    <rPh sb="1" eb="3">
      <t>セイサク</t>
    </rPh>
    <rPh sb="4" eb="6">
      <t>シヒョウ</t>
    </rPh>
    <rPh sb="75" eb="77">
      <t>シサク</t>
    </rPh>
    <rPh sb="78" eb="80">
      <t>シヒョウ</t>
    </rPh>
    <rPh sb="105" eb="108">
      <t>コウヒョウカ</t>
    </rPh>
    <phoneticPr fontId="39"/>
  </si>
  <si>
    <t>　施策の指標である「交通事故死者数」の減少や、政策の指標である「消費生活相談件数に占める助言・あっせん解決率」についてインターネット通販を中心とした解決率の向上、更には、市民・行政・警察等が一体となり、年齢層に応じた様々な防犯・交通安全啓発を実施したことや、消費者への教育・啓発を積極的に実施してきたことが市民の関心・理解の向上につながったことから、全体としてａ評価となった。</t>
    <rPh sb="10" eb="12">
      <t>コウツウ</t>
    </rPh>
    <rPh sb="12" eb="14">
      <t>ジコ</t>
    </rPh>
    <rPh sb="14" eb="17">
      <t>シシャスウ</t>
    </rPh>
    <rPh sb="19" eb="21">
      <t>ゲンショウ</t>
    </rPh>
    <rPh sb="69" eb="71">
      <t>チュウシン</t>
    </rPh>
    <rPh sb="78" eb="80">
      <t>コウジョウ</t>
    </rPh>
    <rPh sb="81" eb="82">
      <t>サラ</t>
    </rPh>
    <rPh sb="85" eb="87">
      <t>シミン</t>
    </rPh>
    <rPh sb="88" eb="90">
      <t>ギョウセイ</t>
    </rPh>
    <rPh sb="91" eb="93">
      <t>ケイサツ</t>
    </rPh>
    <rPh sb="93" eb="94">
      <t>トウ</t>
    </rPh>
    <rPh sb="95" eb="97">
      <t>イッタイ</t>
    </rPh>
    <rPh sb="101" eb="104">
      <t>ネンレイソウ</t>
    </rPh>
    <rPh sb="105" eb="106">
      <t>オウ</t>
    </rPh>
    <rPh sb="108" eb="110">
      <t>サマザマ</t>
    </rPh>
    <rPh sb="111" eb="113">
      <t>ボウハン</t>
    </rPh>
    <rPh sb="114" eb="116">
      <t>コウツウ</t>
    </rPh>
    <rPh sb="116" eb="118">
      <t>アンゼン</t>
    </rPh>
    <rPh sb="118" eb="120">
      <t>ケイハツ</t>
    </rPh>
    <rPh sb="121" eb="123">
      <t>ジッシ</t>
    </rPh>
    <rPh sb="140" eb="143">
      <t>セッキョクテキ</t>
    </rPh>
    <rPh sb="144" eb="146">
      <t>ジッシ</t>
    </rPh>
    <rPh sb="153" eb="155">
      <t>シミン</t>
    </rPh>
    <rPh sb="156" eb="158">
      <t>カンシン</t>
    </rPh>
    <rPh sb="159" eb="161">
      <t>リカイ</t>
    </rPh>
    <rPh sb="162" eb="164">
      <t>コウジョウ</t>
    </rPh>
    <rPh sb="175" eb="177">
      <t>ゼンタイ</t>
    </rPh>
    <rPh sb="181" eb="183">
      <t>ヒョウカ</t>
    </rPh>
    <phoneticPr fontId="39"/>
  </si>
  <si>
    <t>　政策の指標である「文化施設の年間入場者数」や施策の指標である「Social Work / Art Conferenceホームページの閲覧数」や「国内外から呼び込んだ、京都市文化施策への寄付額」の増加、「京都コンサートホール等の日数利用率」も堅調な推移を見せていること等から、全体としてａ評価となった。</t>
    <rPh sb="1" eb="3">
      <t>セイサク</t>
    </rPh>
    <rPh sb="4" eb="6">
      <t>シヒョウ</t>
    </rPh>
    <rPh sb="23" eb="25">
      <t>シサク</t>
    </rPh>
    <rPh sb="26" eb="28">
      <t>シヒョウナド</t>
    </rPh>
    <phoneticPr fontId="39"/>
  </si>
  <si>
    <t>　「有形無形の京都文化遺産が日常生活の中で生かされ、大切に守り伝えられている。」という生活実感がｃ評価となったほか、文化芸術活動が活発に行われたり、社会や経済が活気づいているような実感が感じられず、全体としてはｃ評価となったと考えられる。</t>
    <phoneticPr fontId="39"/>
  </si>
  <si>
    <t>　政策の指標である「市内中小企業者の企業経営実績」は、価格転嫁の進展や外国人観光客による需要増などにより、前年度に引き続き目標値を上回り、ａ評価となった。また、「京都府の完全失業率」も改善が進み、前年度に引き続き目標値を上回り、ａ評価となり、全体としてもａ評価となった。</t>
    <rPh sb="27" eb="29">
      <t>カカク</t>
    </rPh>
    <rPh sb="29" eb="31">
      <t>テンカ</t>
    </rPh>
    <rPh sb="32" eb="34">
      <t>シンテン</t>
    </rPh>
    <rPh sb="46" eb="47">
      <t>ゾウ</t>
    </rPh>
    <rPh sb="106" eb="109">
      <t>モクヒョウチ</t>
    </rPh>
    <rPh sb="110" eb="112">
      <t>ウワマワ</t>
    </rPh>
    <rPh sb="121" eb="123">
      <t>ゼンタイ</t>
    </rPh>
    <rPh sb="128" eb="130">
      <t>ヒョウカ</t>
    </rPh>
    <phoneticPr fontId="18"/>
  </si>
  <si>
    <t>　企業の経営実績や雇用などの客観的な指標は目標を上回っているものの、長引く物価高騰などにより市民の実感向上にまでは至らず、ｃ評価となったと考えられる。</t>
    <rPh sb="1" eb="3">
      <t>キギョウ</t>
    </rPh>
    <rPh sb="4" eb="6">
      <t>ケイエイ</t>
    </rPh>
    <rPh sb="6" eb="8">
      <t>ジッセキ</t>
    </rPh>
    <rPh sb="9" eb="11">
      <t>コヨウ</t>
    </rPh>
    <rPh sb="14" eb="17">
      <t>キャッカンテキ</t>
    </rPh>
    <rPh sb="18" eb="20">
      <t>シヒョウ</t>
    </rPh>
    <rPh sb="21" eb="23">
      <t>モクヒョウ</t>
    </rPh>
    <rPh sb="24" eb="26">
      <t>ウワマワ</t>
    </rPh>
    <rPh sb="34" eb="36">
      <t>ナガビ</t>
    </rPh>
    <rPh sb="37" eb="39">
      <t>ブッカ</t>
    </rPh>
    <rPh sb="39" eb="41">
      <t>コウトウ</t>
    </rPh>
    <rPh sb="46" eb="48">
      <t>シミン</t>
    </rPh>
    <rPh sb="49" eb="51">
      <t>ジッカン</t>
    </rPh>
    <rPh sb="51" eb="53">
      <t>コウジョウ</t>
    </rPh>
    <rPh sb="57" eb="58">
      <t>イタ</t>
    </rPh>
    <phoneticPr fontId="18"/>
  </si>
  <si>
    <t>　多様なエリアにおける魅力発信や混雑状況・観光快適度の見える化等の観光課題対策に取り組むとともに、京都観光モラルの普及・実践を促進してきた結果、「文化財や街並み、食、買い物等の多様な魅力が高まり、観光客が高い満足を感じている」がｂ評価となったが、それ以外ではｃ評価となったため、全体ではｃ評価となった。</t>
    <rPh sb="1" eb="3">
      <t>タヨウ</t>
    </rPh>
    <rPh sb="11" eb="13">
      <t>ミリョク</t>
    </rPh>
    <rPh sb="13" eb="15">
      <t>ハッシン</t>
    </rPh>
    <rPh sb="16" eb="18">
      <t>コンザツ</t>
    </rPh>
    <rPh sb="18" eb="20">
      <t>ジョウキョウ</t>
    </rPh>
    <rPh sb="21" eb="23">
      <t>カンコウ</t>
    </rPh>
    <rPh sb="23" eb="25">
      <t>カイテキ</t>
    </rPh>
    <rPh sb="25" eb="26">
      <t>ド</t>
    </rPh>
    <rPh sb="27" eb="28">
      <t>ミ</t>
    </rPh>
    <rPh sb="30" eb="31">
      <t>カ</t>
    </rPh>
    <rPh sb="31" eb="32">
      <t>トウ</t>
    </rPh>
    <rPh sb="33" eb="35">
      <t>カンコウ</t>
    </rPh>
    <rPh sb="35" eb="37">
      <t>カダイ</t>
    </rPh>
    <rPh sb="37" eb="39">
      <t>タイサク</t>
    </rPh>
    <rPh sb="40" eb="41">
      <t>ト</t>
    </rPh>
    <rPh sb="42" eb="43">
      <t>ク</t>
    </rPh>
    <rPh sb="49" eb="51">
      <t>キョウト</t>
    </rPh>
    <rPh sb="51" eb="53">
      <t>カンコウ</t>
    </rPh>
    <rPh sb="57" eb="59">
      <t>フキュウ</t>
    </rPh>
    <rPh sb="60" eb="62">
      <t>ジッセン</t>
    </rPh>
    <rPh sb="63" eb="65">
      <t>ソクシン</t>
    </rPh>
    <rPh sb="69" eb="71">
      <t>ケッカイガイヒョウカ</t>
    </rPh>
    <phoneticPr fontId="39"/>
  </si>
  <si>
    <t>　政策の指標である「市内の学生数が全国の学生数に占める割合」について、少子化が進む中であっても現状を維持でき、ａ評価となったこと、施策の指標である「大学との連携による京都の経済・文化・地域の活性化」や「大学・学生の国際化の促進」などで高評価が得られたことから、全体ではａ評価となった。</t>
    <rPh sb="1" eb="4">
      <t>ガクセイスウ</t>
    </rPh>
    <rPh sb="5" eb="6">
      <t>シ</t>
    </rPh>
    <rPh sb="8" eb="10">
      <t>ワリアイ</t>
    </rPh>
    <rPh sb="16" eb="19">
      <t>ショウシカ</t>
    </rPh>
    <rPh sb="20" eb="21">
      <t>スス</t>
    </rPh>
    <rPh sb="22" eb="23">
      <t>ナカ</t>
    </rPh>
    <rPh sb="28" eb="30">
      <t>ゲンジョウ</t>
    </rPh>
    <rPh sb="31" eb="33">
      <t>イジ</t>
    </rPh>
    <rPh sb="45" eb="47">
      <t>シサク</t>
    </rPh>
    <rPh sb="49" eb="51">
      <t>ダイガク</t>
    </rPh>
    <rPh sb="59" eb="61">
      <t>キョウト</t>
    </rPh>
    <rPh sb="62" eb="64">
      <t>ケイザイ</t>
    </rPh>
    <rPh sb="65" eb="67">
      <t>ブンカ</t>
    </rPh>
    <rPh sb="68" eb="70">
      <t>シヒョウ</t>
    </rPh>
    <rPh sb="73" eb="75">
      <t>チイキ</t>
    </rPh>
    <rPh sb="76" eb="79">
      <t>カッセイカ</t>
    </rPh>
    <rPh sb="87" eb="90">
      <t>コウヒョウカ</t>
    </rPh>
    <rPh sb="91" eb="92">
      <t>エ</t>
    </rPh>
    <rPh sb="130" eb="132">
      <t>ゼンタイ</t>
    </rPh>
    <phoneticPr fontId="18"/>
  </si>
  <si>
    <t>　政策の指標である「外国籍の住民基本台帳登録者総数」が３年連続で過去最高を更新しており、留学・就労を目的とする在留資格者や外国籍児童生徒数が増加した。さらに、「国際会議の海外参加者数」等、施策の指標全てが目標値を上回ったことから、全体としてａ評価となった。</t>
    <phoneticPr fontId="39"/>
  </si>
  <si>
    <t>　物価上昇により子育て世代においても経済的負担が増加しているほか、支援を必要とする家庭の抱える課題が複雑多様化する傾向にあることなどの理由により、子育て支援等の取組が市民の実感につながりにくいことから、ｃ評価になったと考えられる。</t>
    <phoneticPr fontId="39"/>
  </si>
  <si>
    <t>　政策の指標である「障害者福祉施設からの地域生活移行人数」は重度の障害のある方が多く、受入体制が十分でない等の理由から地域移行が見込よりも進まなかったが、「福祉施設からの一般就労移行人数」は、企業や就労支援事業所等への積極的な取組成果もあり目標を達成し、総合評価はｂ評価となった。</t>
    <rPh sb="1" eb="3">
      <t>セイサク</t>
    </rPh>
    <rPh sb="4" eb="6">
      <t>シヒョウ</t>
    </rPh>
    <rPh sb="30" eb="32">
      <t>ジュウド</t>
    </rPh>
    <rPh sb="33" eb="35">
      <t>ショウガイ</t>
    </rPh>
    <rPh sb="38" eb="39">
      <t>カタ</t>
    </rPh>
    <rPh sb="40" eb="41">
      <t>オオ</t>
    </rPh>
    <rPh sb="43" eb="45">
      <t>ウケイレ</t>
    </rPh>
    <rPh sb="45" eb="47">
      <t>タイセイ</t>
    </rPh>
    <rPh sb="48" eb="50">
      <t>ジュウブン</t>
    </rPh>
    <rPh sb="53" eb="54">
      <t>トウ</t>
    </rPh>
    <rPh sb="55" eb="57">
      <t>リユウ</t>
    </rPh>
    <rPh sb="59" eb="61">
      <t>チイキ</t>
    </rPh>
    <rPh sb="61" eb="63">
      <t>イコウ</t>
    </rPh>
    <rPh sb="64" eb="66">
      <t>ミコミ</t>
    </rPh>
    <rPh sb="69" eb="70">
      <t>スス</t>
    </rPh>
    <rPh sb="96" eb="98">
      <t>キギョウ</t>
    </rPh>
    <rPh sb="99" eb="101">
      <t>シュウロウ</t>
    </rPh>
    <rPh sb="101" eb="103">
      <t>シエン</t>
    </rPh>
    <rPh sb="103" eb="105">
      <t>ジギョウ</t>
    </rPh>
    <rPh sb="105" eb="106">
      <t>ショ</t>
    </rPh>
    <rPh sb="106" eb="107">
      <t>トウ</t>
    </rPh>
    <rPh sb="109" eb="112">
      <t>セッキョクテキ</t>
    </rPh>
    <rPh sb="113" eb="115">
      <t>トリクミ</t>
    </rPh>
    <rPh sb="115" eb="117">
      <t>セイカ</t>
    </rPh>
    <rPh sb="120" eb="122">
      <t>モクヒョウ</t>
    </rPh>
    <rPh sb="123" eb="125">
      <t>タッセイ</t>
    </rPh>
    <phoneticPr fontId="17"/>
  </si>
  <si>
    <t>　障害のある人を主な対象とする政策であり、市民全体の生活実感には政策の効果が反映されにくかったため、ｃ評価になったと考えられる。</t>
    <phoneticPr fontId="39"/>
  </si>
  <si>
    <t>　政策の指標である「区ボランティアセンター相談対応件数」には減少が見られたものの、施策の指標である「福祉ボランティアセンター利用登録団体数」や「民生児童委員活動件数」は目標値を上回るなど、地域の中での活動が確実に継続されていることから、総合評価はａ評価となった。</t>
    <rPh sb="1" eb="3">
      <t>セイサク</t>
    </rPh>
    <rPh sb="4" eb="6">
      <t>シヒョウ</t>
    </rPh>
    <rPh sb="30" eb="32">
      <t>ゲンショウ</t>
    </rPh>
    <rPh sb="33" eb="34">
      <t>ミ</t>
    </rPh>
    <rPh sb="41" eb="43">
      <t>セサク</t>
    </rPh>
    <rPh sb="44" eb="46">
      <t>シヒョウ</t>
    </rPh>
    <rPh sb="118" eb="120">
      <t>ソウゴウ</t>
    </rPh>
    <rPh sb="120" eb="122">
      <t>ヒョウカ</t>
    </rPh>
    <phoneticPr fontId="39"/>
  </si>
  <si>
    <t>　政策の指標である「地域における健康づくり事業」及び「施設・居住系介護保険サービス定員数」や施策の指標である「健康づくりサポーター活動における市民の参加者数」及び「シルバー人材センター会員数」等がａ評価になった結果、全体でａ評価となった。</t>
    <rPh sb="1" eb="3">
      <t>セイサク</t>
    </rPh>
    <rPh sb="4" eb="6">
      <t>シヒョウ</t>
    </rPh>
    <rPh sb="24" eb="25">
      <t>オヨ</t>
    </rPh>
    <rPh sb="99" eb="101">
      <t>ヒョウカ</t>
    </rPh>
    <rPh sb="105" eb="107">
      <t>ケッカ</t>
    </rPh>
    <rPh sb="108" eb="110">
      <t>ゼンタイ</t>
    </rPh>
    <rPh sb="112" eb="114">
      <t>ヒョウカ</t>
    </rPh>
    <phoneticPr fontId="39"/>
  </si>
  <si>
    <t>　高齢者の地域活動など社会参加の場が着実に増加しているものの、コロナ禍以前から社会活動に参加されていない方やコロナ禍を契機として社会活動に参加されなくなった方も一定数おられることからｃ評価となったと考えられる。</t>
    <rPh sb="18" eb="20">
      <t>チャクジツ</t>
    </rPh>
    <rPh sb="21" eb="23">
      <t>ゾウカ</t>
    </rPh>
    <rPh sb="34" eb="35">
      <t>カ</t>
    </rPh>
    <rPh sb="35" eb="37">
      <t>イゼン</t>
    </rPh>
    <rPh sb="57" eb="58">
      <t>カ</t>
    </rPh>
    <rPh sb="59" eb="61">
      <t>ケイキ</t>
    </rPh>
    <rPh sb="64" eb="66">
      <t>シャカイ</t>
    </rPh>
    <rPh sb="66" eb="68">
      <t>カツドウ</t>
    </rPh>
    <rPh sb="69" eb="71">
      <t>サンカ</t>
    </rPh>
    <rPh sb="78" eb="79">
      <t>カタ</t>
    </rPh>
    <rPh sb="80" eb="82">
      <t>イッテイ</t>
    </rPh>
    <rPh sb="82" eb="83">
      <t>スウ</t>
    </rPh>
    <rPh sb="92" eb="94">
      <t>ヒョウカ</t>
    </rPh>
    <rPh sb="99" eb="100">
      <t>カンガ</t>
    </rPh>
    <phoneticPr fontId="39"/>
  </si>
  <si>
    <t>　政策及び施策の指標である「京都市立病院機構の年度計画の達成度」が高かったことに加え、施策の指標である「HACCPに沿った衛生管理に関する監視指導率」が昨年度実績を上回ったことが高評価につながり、ａ評価となった。</t>
    <rPh sb="30" eb="31">
      <t>ド</t>
    </rPh>
    <rPh sb="33" eb="34">
      <t>タカ</t>
    </rPh>
    <rPh sb="40" eb="41">
      <t>クワ</t>
    </rPh>
    <rPh sb="76" eb="79">
      <t>サクネンド</t>
    </rPh>
    <rPh sb="79" eb="81">
      <t>ジッセキ</t>
    </rPh>
    <rPh sb="82" eb="84">
      <t>ウワマワ</t>
    </rPh>
    <phoneticPr fontId="39"/>
  </si>
  <si>
    <t>　衛生的な生活環境が整っていることに一定の評価をいただく一方で、観光需要の回復に伴って民泊の新規開業も増加し、民泊通報・相談窓口への通報件数も増えたことで市民生活実感はｃ評価になったと考えられる。</t>
    <rPh sb="18" eb="20">
      <t>イッテイ</t>
    </rPh>
    <rPh sb="21" eb="23">
      <t>ヒョウカ</t>
    </rPh>
    <rPh sb="28" eb="30">
      <t>イッポウ</t>
    </rPh>
    <rPh sb="32" eb="34">
      <t>カンコウ</t>
    </rPh>
    <rPh sb="34" eb="36">
      <t>ジュヨウ</t>
    </rPh>
    <rPh sb="37" eb="39">
      <t>カイフク</t>
    </rPh>
    <rPh sb="40" eb="41">
      <t>トモナ</t>
    </rPh>
    <rPh sb="43" eb="45">
      <t>ミンパク</t>
    </rPh>
    <rPh sb="46" eb="48">
      <t>シンキ</t>
    </rPh>
    <rPh sb="48" eb="50">
      <t>カイギョウ</t>
    </rPh>
    <rPh sb="51" eb="53">
      <t>ゾウカ</t>
    </rPh>
    <rPh sb="55" eb="57">
      <t>ミンパク</t>
    </rPh>
    <rPh sb="57" eb="59">
      <t>ツウホウ</t>
    </rPh>
    <rPh sb="60" eb="62">
      <t>ソウダン</t>
    </rPh>
    <rPh sb="62" eb="64">
      <t>マドグチ</t>
    </rPh>
    <rPh sb="66" eb="68">
      <t>ツウホウ</t>
    </rPh>
    <rPh sb="68" eb="70">
      <t>ケンスウ</t>
    </rPh>
    <rPh sb="71" eb="72">
      <t>フ</t>
    </rPh>
    <rPh sb="77" eb="79">
      <t>シミン</t>
    </rPh>
    <phoneticPr fontId="39"/>
  </si>
  <si>
    <t>　政策及び施策の客観指標である「地域中核拠点(27箇所)における商業・業務・医療施設の面積」は増加しており、ａ評価となった。これは、近年実施している都市計画見直しの影響と考えられる。
　一方、「地区計画、建築協定、景観協定等の締結数」は、コーディネーター派遣や本市職員による直接支援を複数地区で実施したが、地区計画等の締結までに時間を要し、締結数の増にはつながらなかったことから評価が低下し、全体としてｃ評価となった。</t>
    <rPh sb="1" eb="3">
      <t>セイサク</t>
    </rPh>
    <rPh sb="3" eb="4">
      <t>オヨ</t>
    </rPh>
    <rPh sb="5" eb="6">
      <t>セ</t>
    </rPh>
    <rPh sb="6" eb="7">
      <t>サク</t>
    </rPh>
    <rPh sb="47" eb="49">
      <t>ゾウカ</t>
    </rPh>
    <rPh sb="55" eb="57">
      <t>ヒョウカ</t>
    </rPh>
    <rPh sb="66" eb="68">
      <t>キンネン</t>
    </rPh>
    <rPh sb="68" eb="70">
      <t>ジッシ</t>
    </rPh>
    <rPh sb="85" eb="86">
      <t>カンガ</t>
    </rPh>
    <rPh sb="93" eb="95">
      <t>イッポウ</t>
    </rPh>
    <rPh sb="170" eb="172">
      <t>テイケツ</t>
    </rPh>
    <rPh sb="172" eb="173">
      <t>スウ</t>
    </rPh>
    <rPh sb="174" eb="175">
      <t>ゾウ</t>
    </rPh>
    <rPh sb="189" eb="191">
      <t>ヒョウカ</t>
    </rPh>
    <rPh sb="192" eb="194">
      <t>テイカ</t>
    </rPh>
    <rPh sb="196" eb="198">
      <t>ゼンタイ</t>
    </rPh>
    <rPh sb="202" eb="204">
      <t>ヒョウカ</t>
    </rPh>
    <phoneticPr fontId="39"/>
  </si>
  <si>
    <t>　政策及び施策の指標である「市民等との協働による森づくり活動の回数」や「屋外広告物等に係る許可件数」、「地域の景観を形成する核となる建造物等の指定数」が増加し、高評価となったことなどから、ａ評価となった。</t>
    <rPh sb="31" eb="33">
      <t>カイスウ</t>
    </rPh>
    <rPh sb="62" eb="63">
      <t>カク</t>
    </rPh>
    <phoneticPr fontId="39"/>
  </si>
  <si>
    <t>　政策の指標である「特定建築物の耐震化率」、「住宅の耐震化率」及び「定期報告制度により安全点検された既存建築物の件数」がａ評価となったことから、全体の評価はａ評価となった。</t>
    <phoneticPr fontId="39"/>
  </si>
  <si>
    <t>　建築物の安心安全を後押しする情報の発信や普及啓発は積極的に取り組んでいるものの、それらの取組が市民や地域団体等の生活実感につながっていないことから、ｃ評価となったと考えられる。</t>
    <phoneticPr fontId="39"/>
  </si>
  <si>
    <t>　「近郊都市へ転出する子育て世帯の受け皿となる住宅の供給数」が増加したこと及び住宅確保要配慮者向け住宅（セーフティネット住宅やサービス付き高齢者向け住宅など）の登録件数が増え、政策の指標である「住宅確保要配慮者の入居を拒まない民間賃貸住宅戸数」が目標値を達成したことによりａ評価となった。</t>
    <rPh sb="37" eb="38">
      <t>オヨ</t>
    </rPh>
    <rPh sb="137" eb="139">
      <t>ヒョウカ</t>
    </rPh>
    <phoneticPr fontId="39"/>
  </si>
  <si>
    <t>　「四季を感じさせ、まちのにぎわいに華を添えるような街路樹や公園が身近にある。」という生活実感はｂ評価と概ね肯定的に評価されている一方、「災害時も安心・安全に通行できる道路網が整備されている。」、「市内の道路や橋が安心安全な状態で管理されている。」等については、整備中は成果が実感されにくいことから、全体ではｃ評価になったと考えられる。</t>
    <rPh sb="49" eb="51">
      <t>ヒョウカ</t>
    </rPh>
    <phoneticPr fontId="39"/>
  </si>
  <si>
    <t>　昨年度に比べて、政策の指標である「火災による死者(放火自殺者等を除く)の割合(過去の平均値との比較)」は減少し、また、「救急車の現場到着時間」は短縮したが、依然として目標値を下回っている。一方で、施策の指標である「自主防災会の防災行動マニュアルに基づく訓練等の実施率」が上昇したことなどから、全体としてはｂ評価となった。</t>
    <rPh sb="9" eb="11">
      <t>セイサク</t>
    </rPh>
    <rPh sb="12" eb="14">
      <t>シヒョウ</t>
    </rPh>
    <rPh sb="79" eb="81">
      <t>イゼン</t>
    </rPh>
    <rPh sb="84" eb="87">
      <t>モクヒョウチ</t>
    </rPh>
    <rPh sb="88" eb="90">
      <t>シタマワ</t>
    </rPh>
    <rPh sb="95" eb="97">
      <t>イッポウ</t>
    </rPh>
    <rPh sb="99" eb="100">
      <t>セ</t>
    </rPh>
    <rPh sb="100" eb="101">
      <t>サク</t>
    </rPh>
    <rPh sb="102" eb="104">
      <t>シヒョウ</t>
    </rPh>
    <rPh sb="136" eb="138">
      <t>ジョウショウ</t>
    </rPh>
    <rPh sb="147" eb="149">
      <t>ゼンタイ</t>
    </rPh>
    <rPh sb="154" eb="156">
      <t>ヒョウカ</t>
    </rPh>
    <phoneticPr fontId="39"/>
  </si>
  <si>
    <t>　客観指標評価はａ評価となったが、市民生活実感評価がｃ評価となったため、総合評価結果はＢ評価となった。
　引き続き、犯罪の減少が市民の体感治安の向上につながっていない状況を踏まえ、令和３年度に策定した第３次京都市生活安全基本計画に基づき、「見せる防犯」の普及促進等の様々な取組を展開する。また、悪質化・巧妙化する消費者トラブルに対する被害の防止・救済に向けて、市民の多様な特性に配慮した、迅速かつきめ細かな情報提供や啓発活動等に取り組むことで、すべての人が安心して安全に暮らせる社会の実現を目指していく。</t>
    <rPh sb="1" eb="3">
      <t>キャッカン</t>
    </rPh>
    <rPh sb="3" eb="5">
      <t>シヒョウ</t>
    </rPh>
    <rPh sb="5" eb="7">
      <t>ヒョウカ</t>
    </rPh>
    <rPh sb="9" eb="11">
      <t>ヒョウカ</t>
    </rPh>
    <rPh sb="17" eb="19">
      <t>シミン</t>
    </rPh>
    <rPh sb="19" eb="21">
      <t>セイカツ</t>
    </rPh>
    <rPh sb="21" eb="23">
      <t>ジッカン</t>
    </rPh>
    <rPh sb="23" eb="25">
      <t>ヒョウカ</t>
    </rPh>
    <rPh sb="27" eb="29">
      <t>ヒョウカ</t>
    </rPh>
    <rPh sb="36" eb="38">
      <t>ソウゴウ</t>
    </rPh>
    <rPh sb="38" eb="40">
      <t>ヒョウカ</t>
    </rPh>
    <rPh sb="40" eb="42">
      <t>ケッカ</t>
    </rPh>
    <rPh sb="44" eb="46">
      <t>ヒョウカ</t>
    </rPh>
    <rPh sb="53" eb="54">
      <t>ヒ</t>
    </rPh>
    <rPh sb="55" eb="56">
      <t>ツヅ</t>
    </rPh>
    <rPh sb="58" eb="60">
      <t>ハンザイ</t>
    </rPh>
    <rPh sb="61" eb="63">
      <t>ゲンショウ</t>
    </rPh>
    <rPh sb="64" eb="66">
      <t>シミン</t>
    </rPh>
    <rPh sb="67" eb="69">
      <t>タイカン</t>
    </rPh>
    <rPh sb="69" eb="71">
      <t>チアン</t>
    </rPh>
    <rPh sb="72" eb="74">
      <t>コウジョウ</t>
    </rPh>
    <rPh sb="83" eb="85">
      <t>ジョウキョウ</t>
    </rPh>
    <rPh sb="86" eb="87">
      <t>フ</t>
    </rPh>
    <rPh sb="90" eb="92">
      <t>レイワ</t>
    </rPh>
    <rPh sb="93" eb="95">
      <t>ネンド</t>
    </rPh>
    <rPh sb="96" eb="98">
      <t>サクテイ</t>
    </rPh>
    <rPh sb="100" eb="101">
      <t>ダイ</t>
    </rPh>
    <rPh sb="102" eb="103">
      <t>ジ</t>
    </rPh>
    <rPh sb="103" eb="106">
      <t>キョウトシ</t>
    </rPh>
    <rPh sb="106" eb="108">
      <t>セイカツ</t>
    </rPh>
    <rPh sb="108" eb="110">
      <t>アンゼン</t>
    </rPh>
    <rPh sb="110" eb="112">
      <t>キホン</t>
    </rPh>
    <rPh sb="112" eb="114">
      <t>ケイカク</t>
    </rPh>
    <rPh sb="115" eb="116">
      <t>モト</t>
    </rPh>
    <rPh sb="120" eb="121">
      <t>ミ</t>
    </rPh>
    <rPh sb="123" eb="125">
      <t>ボウハン</t>
    </rPh>
    <rPh sb="127" eb="129">
      <t>フキュウ</t>
    </rPh>
    <rPh sb="129" eb="131">
      <t>ソクシン</t>
    </rPh>
    <rPh sb="131" eb="132">
      <t>トウ</t>
    </rPh>
    <rPh sb="133" eb="135">
      <t>サマザマ</t>
    </rPh>
    <rPh sb="136" eb="138">
      <t>トリクミ</t>
    </rPh>
    <rPh sb="139" eb="141">
      <t>テンカイ</t>
    </rPh>
    <rPh sb="164" eb="165">
      <t>タイ</t>
    </rPh>
    <rPh sb="176" eb="177">
      <t>ム</t>
    </rPh>
    <rPh sb="180" eb="182">
      <t>シミン</t>
    </rPh>
    <phoneticPr fontId="39"/>
  </si>
  <si>
    <t>　客観指標評価がａ評価、市民生活実感評価がｃ評価となり、総合評価結果はＢ評価となった。
　スポーツ関係団体等との連携を一層深めるとともに、2027年にはワールドマスターズゲームズの開催が予定されていることから、機会をとらえ、市民のスポーツ活動の活性化、さらにはスポーツを通した健康で心豊かな暮らしや様々な人と人とのつながりの実現、まちの魅力の向上を目指していく。</t>
    <rPh sb="73" eb="74">
      <t>ネン</t>
    </rPh>
    <rPh sb="90" eb="92">
      <t>カイサイ</t>
    </rPh>
    <rPh sb="93" eb="95">
      <t>ヨテイ</t>
    </rPh>
    <phoneticPr fontId="39"/>
  </si>
  <si>
    <t>　客観指標評価はａ評価となったが、市民生活実感評価がｃ評価となったため、総合評価結果はＢ評価となった。
　長期的な物価高騰や海外情勢の影響等を踏まえ、引き続き地域企業の下支えや成長支援に注力するとともに、スタートアップの創出・成長促進、成長産業の振興、企業立地の推進等に取り組むことで、基本方針にある持続可能な京都経済の好循環を生み出し、市民生活の豊かさにつなげていく。</t>
    <rPh sb="69" eb="70">
      <t>トウ</t>
    </rPh>
    <rPh sb="71" eb="72">
      <t>フ</t>
    </rPh>
    <rPh sb="75" eb="76">
      <t>ヒ</t>
    </rPh>
    <rPh sb="77" eb="78">
      <t>ツヅ</t>
    </rPh>
    <rPh sb="133" eb="134">
      <t>トウ</t>
    </rPh>
    <rPh sb="135" eb="136">
      <t>ト</t>
    </rPh>
    <rPh sb="137" eb="138">
      <t>ク</t>
    </rPh>
    <phoneticPr fontId="15"/>
  </si>
  <si>
    <t>　客観指標評価はａ評価となったが、市民生活実感評価がｃ評価となったことから、総合評価結果はＢ評価となった。
　令和７年度は、市民生活と調和・両立し、市民の暮らしの豊かさの向上につながる「持続可能な観光」の実現に向けて、局所的な混雑やマナー問題等の観光課題への対策を全庁を挙げて強化するとともに、「京都観光モラル」の実践の促進や、観光に対する市民理解を促進し、市民生活と観光の調和・両立を図る。
　併せて、京都観光の質・満足度の向上や、観光客の受入環境整備、修学旅行・MICE誘致の強化を進め、観光・文化・経済の好循環の創出につなげる。</t>
    <rPh sb="62" eb="64">
      <t>シミン</t>
    </rPh>
    <rPh sb="64" eb="66">
      <t>セイカツ</t>
    </rPh>
    <rPh sb="67" eb="69">
      <t>チョウワ</t>
    </rPh>
    <rPh sb="70" eb="72">
      <t>リョウリツ</t>
    </rPh>
    <rPh sb="74" eb="76">
      <t>シミン</t>
    </rPh>
    <rPh sb="77" eb="78">
      <t>ク</t>
    </rPh>
    <rPh sb="81" eb="82">
      <t>ユタ</t>
    </rPh>
    <rPh sb="85" eb="87">
      <t>コウジョウ</t>
    </rPh>
    <rPh sb="93" eb="95">
      <t>ジゾク</t>
    </rPh>
    <rPh sb="95" eb="97">
      <t>カノウ</t>
    </rPh>
    <rPh sb="98" eb="100">
      <t>カンコウ</t>
    </rPh>
    <rPh sb="102" eb="104">
      <t>ジツゲン</t>
    </rPh>
    <rPh sb="105" eb="106">
      <t>ム</t>
    </rPh>
    <rPh sb="109" eb="112">
      <t>キョクショテキ</t>
    </rPh>
    <rPh sb="113" eb="115">
      <t>コンザツ</t>
    </rPh>
    <rPh sb="119" eb="121">
      <t>モンダイ</t>
    </rPh>
    <rPh sb="121" eb="122">
      <t>トウ</t>
    </rPh>
    <rPh sb="123" eb="125">
      <t>カンコウ</t>
    </rPh>
    <rPh sb="125" eb="127">
      <t>カダイ</t>
    </rPh>
    <rPh sb="129" eb="131">
      <t>タイサク</t>
    </rPh>
    <rPh sb="132" eb="134">
      <t>ゼンチョウ</t>
    </rPh>
    <rPh sb="135" eb="136">
      <t>ア</t>
    </rPh>
    <rPh sb="138" eb="140">
      <t>キョウカ</t>
    </rPh>
    <rPh sb="148" eb="150">
      <t>キョウト</t>
    </rPh>
    <rPh sb="150" eb="152">
      <t>カンコウ</t>
    </rPh>
    <rPh sb="157" eb="159">
      <t>ジッセン</t>
    </rPh>
    <rPh sb="160" eb="162">
      <t>ソクシン</t>
    </rPh>
    <rPh sb="164" eb="166">
      <t>カンコウ</t>
    </rPh>
    <rPh sb="167" eb="168">
      <t>タイ</t>
    </rPh>
    <rPh sb="170" eb="172">
      <t>シミン</t>
    </rPh>
    <rPh sb="172" eb="174">
      <t>リカイ</t>
    </rPh>
    <rPh sb="175" eb="177">
      <t>ソクシン</t>
    </rPh>
    <rPh sb="179" eb="181">
      <t>シミン</t>
    </rPh>
    <rPh sb="181" eb="183">
      <t>セイカツ</t>
    </rPh>
    <rPh sb="184" eb="186">
      <t>カンコウ</t>
    </rPh>
    <rPh sb="187" eb="189">
      <t>チョウワ</t>
    </rPh>
    <rPh sb="190" eb="192">
      <t>リョウリツ</t>
    </rPh>
    <rPh sb="193" eb="194">
      <t>ハカ</t>
    </rPh>
    <rPh sb="198" eb="199">
      <t>アワ</t>
    </rPh>
    <rPh sb="202" eb="204">
      <t>キョウト</t>
    </rPh>
    <rPh sb="204" eb="206">
      <t>カンコウ</t>
    </rPh>
    <rPh sb="207" eb="208">
      <t>シツ</t>
    </rPh>
    <rPh sb="209" eb="212">
      <t>マンゾクド</t>
    </rPh>
    <rPh sb="213" eb="215">
      <t>コウジョウ</t>
    </rPh>
    <rPh sb="217" eb="220">
      <t>カンコウキャク</t>
    </rPh>
    <rPh sb="221" eb="223">
      <t>ウケイレ</t>
    </rPh>
    <rPh sb="223" eb="225">
      <t>カンキョウ</t>
    </rPh>
    <rPh sb="225" eb="227">
      <t>セイビ</t>
    </rPh>
    <rPh sb="228" eb="230">
      <t>シュウガク</t>
    </rPh>
    <rPh sb="230" eb="232">
      <t>リョコウ</t>
    </rPh>
    <rPh sb="237" eb="239">
      <t>ユウチ</t>
    </rPh>
    <rPh sb="240" eb="242">
      <t>キョウカ</t>
    </rPh>
    <rPh sb="243" eb="244">
      <t>スス</t>
    </rPh>
    <rPh sb="246" eb="248">
      <t>カンコウ</t>
    </rPh>
    <rPh sb="249" eb="251">
      <t>ブンカ</t>
    </rPh>
    <rPh sb="252" eb="254">
      <t>ケイザイ</t>
    </rPh>
    <rPh sb="255" eb="258">
      <t>コウジュンカン</t>
    </rPh>
    <rPh sb="259" eb="261">
      <t>ソウシュツ</t>
    </rPh>
    <phoneticPr fontId="39"/>
  </si>
  <si>
    <t>　客観指標評価はａ評価となったが、市民生活実感評価がｃ評価となったため、総合評価結果はＢ評価となった。
　引き続き、各大学や大学コンソーシアム京都、国・府とも連携のうえ、「大学のまち」「学生のまち」京都で学ぶ魅力の向上・発信等の取組を進めることで、国内外から多様な学生を受け入れていく。また、学生が京都のまち全体をキャンパスに学びを深め、地域や企業と連携して、地域活性化や社会課題の解決に取り組むことで、京都のまちへの愛着を深め、将来も京都に住み、活躍する好循環づくりに取り組む。これらの取組を実施することにより、基本方針に掲げる大学の知・学生の力を最大限に生かした、産業・文化の創造・発展、地域の活性化をより一層進めることにつなげていく。</t>
    <rPh sb="1" eb="3">
      <t>キャッカン</t>
    </rPh>
    <rPh sb="3" eb="5">
      <t>シヒョウ</t>
    </rPh>
    <rPh sb="5" eb="7">
      <t>ヒョウカ</t>
    </rPh>
    <rPh sb="9" eb="11">
      <t>ヒョウカ</t>
    </rPh>
    <rPh sb="146" eb="148">
      <t>ガクセイ</t>
    </rPh>
    <rPh sb="149" eb="151">
      <t>キョウト</t>
    </rPh>
    <rPh sb="154" eb="156">
      <t>ゼンタイ</t>
    </rPh>
    <rPh sb="163" eb="164">
      <t>マナ</t>
    </rPh>
    <rPh sb="166" eb="167">
      <t>フカ</t>
    </rPh>
    <rPh sb="169" eb="171">
      <t>チイキ</t>
    </rPh>
    <rPh sb="172" eb="174">
      <t>キギョウ</t>
    </rPh>
    <rPh sb="175" eb="177">
      <t>レンケイ</t>
    </rPh>
    <rPh sb="180" eb="182">
      <t>チイキ</t>
    </rPh>
    <rPh sb="182" eb="185">
      <t>カッセイカ</t>
    </rPh>
    <rPh sb="186" eb="188">
      <t>シャカイ</t>
    </rPh>
    <rPh sb="188" eb="190">
      <t>カダイ</t>
    </rPh>
    <rPh sb="191" eb="193">
      <t>カイケツ</t>
    </rPh>
    <rPh sb="194" eb="195">
      <t>ト</t>
    </rPh>
    <rPh sb="196" eb="197">
      <t>ク</t>
    </rPh>
    <rPh sb="202" eb="204">
      <t>キョウト</t>
    </rPh>
    <rPh sb="209" eb="211">
      <t>アイチャク</t>
    </rPh>
    <rPh sb="212" eb="213">
      <t>フカ</t>
    </rPh>
    <phoneticPr fontId="18"/>
  </si>
  <si>
    <t>　客観指標評価はａ評価となったが、市民生活実感評価がｂ評価となったため、総合評価結果はＢ評価となった。
　外国籍市民が快適で安全に暮らせる環境づくりに向け、相談窓口の充実や多文化共生の推進に資する情報発信の重要性が高まっており、令和７年度には、外国籍市民のニーズや課題、受け入れる地域の意識等を把握するアンケート調査を実施する。調査結果を踏まえ、受入れ環境の更なる改善に向けた検討を進めていくことで、多彩な人々が集い活力ある「突き抜ける世界都市　京都」の実現を目指す。
　また、市民や交流団体を主体とした姉妹都市交流等を通じ、外国文化への関心、理解を深める機会の充実も図っていく。</t>
    <rPh sb="53" eb="56">
      <t>ガイコクセキ</t>
    </rPh>
    <rPh sb="56" eb="58">
      <t>シミン</t>
    </rPh>
    <rPh sb="59" eb="61">
      <t>カイテキ</t>
    </rPh>
    <rPh sb="62" eb="64">
      <t>アンゼン</t>
    </rPh>
    <rPh sb="65" eb="66">
      <t>ク</t>
    </rPh>
    <rPh sb="69" eb="71">
      <t>カンキョウ</t>
    </rPh>
    <rPh sb="75" eb="76">
      <t>ム</t>
    </rPh>
    <rPh sb="78" eb="80">
      <t>ソウダン</t>
    </rPh>
    <rPh sb="80" eb="82">
      <t>マドグチ</t>
    </rPh>
    <rPh sb="83" eb="85">
      <t>ジュウジツ</t>
    </rPh>
    <rPh sb="86" eb="89">
      <t>タブンカ</t>
    </rPh>
    <rPh sb="89" eb="91">
      <t>キョウセイ</t>
    </rPh>
    <rPh sb="92" eb="94">
      <t>スイシン</t>
    </rPh>
    <rPh sb="95" eb="96">
      <t>シ</t>
    </rPh>
    <rPh sb="98" eb="100">
      <t>ジョウホウ</t>
    </rPh>
    <rPh sb="100" eb="102">
      <t>ハッシン</t>
    </rPh>
    <rPh sb="103" eb="106">
      <t>ジュウヨウセイ</t>
    </rPh>
    <rPh sb="107" eb="108">
      <t>タカ</t>
    </rPh>
    <rPh sb="114" eb="116">
      <t>レイワ</t>
    </rPh>
    <rPh sb="117" eb="119">
      <t>ネンド</t>
    </rPh>
    <rPh sb="164" eb="166">
      <t>チョウサ</t>
    </rPh>
    <rPh sb="166" eb="168">
      <t>ケッカ</t>
    </rPh>
    <rPh sb="169" eb="170">
      <t>フ</t>
    </rPh>
    <rPh sb="173" eb="175">
      <t>ウケイ</t>
    </rPh>
    <rPh sb="176" eb="178">
      <t>カンキョウ</t>
    </rPh>
    <rPh sb="179" eb="180">
      <t>サラ</t>
    </rPh>
    <rPh sb="182" eb="184">
      <t>カイゼン</t>
    </rPh>
    <rPh sb="185" eb="186">
      <t>ム</t>
    </rPh>
    <rPh sb="188" eb="190">
      <t>ケントウ</t>
    </rPh>
    <rPh sb="191" eb="192">
      <t>スス</t>
    </rPh>
    <rPh sb="200" eb="202">
      <t>タサイ</t>
    </rPh>
    <rPh sb="203" eb="205">
      <t>ヒトビト</t>
    </rPh>
    <rPh sb="206" eb="207">
      <t>ツド</t>
    </rPh>
    <rPh sb="208" eb="210">
      <t>カツリョク</t>
    </rPh>
    <rPh sb="260" eb="261">
      <t>ツウ</t>
    </rPh>
    <phoneticPr fontId="39"/>
  </si>
  <si>
    <t>　客観指標評価がｂ評価、市民生活実感評価がｃ評価となり、総合評価結果はＢ評価となった。
　引き続き、分野別計画である「はぐくみ支え合うまち・京都ほほえみプラン」に基づき、関係機関や障害者団体等と連携のもと、各施策の目標達成に向けて取り組んでいくことで、基本方針にある「障害のあるひともないひとも、すべてのひとが違いを認め合い、支え合うまちづくり」の実現を目指していく。</t>
    <rPh sb="9" eb="11">
      <t>ヒョウカ</t>
    </rPh>
    <rPh sb="22" eb="24">
      <t>ヒョウカ</t>
    </rPh>
    <rPh sb="32" eb="34">
      <t>ケッカ</t>
    </rPh>
    <rPh sb="155" eb="156">
      <t>チガ</t>
    </rPh>
    <phoneticPr fontId="17"/>
  </si>
  <si>
    <t>　客観指標評価はａ評価となったが、市民生活実感評価がｃ評価となったため、総合評価結果はＢ評価となった。
　引き続き、「京・地域福祉推進指針」に基づき、地域の住民同士の支え合いの活動を一層促進し、行政や関係機関等を含めた地域のつながりを高めること、多様な活動団体が連携し、住民と共に協働の取組を推進すること、困難な課題をみんなで受け止め、重層的な支援を展開する体制を充実させることにより、世代や分野を超えて、全ての人々や団体が、地域、暮らし、生きがいを共に創り、高め合あうことのできる地域共生社会の実現につなげる。</t>
    <rPh sb="138" eb="139">
      <t>トモ</t>
    </rPh>
    <rPh sb="232" eb="233">
      <t>ア</t>
    </rPh>
    <phoneticPr fontId="39"/>
  </si>
  <si>
    <t>　客観指標評価はａ評価となったが、市民生活実感評価がｃ評価となったため、総合評価結果はＢ評価となった。
　引き続き、京都府や関係機関と連携し、医療従事者の人材確保や医療体制の確保、健康危機事案への備え等に注力する。
　また、増加傾向にある民泊への徹底的な監視・指導を継続して実施するとともに、食品の安全及び衛生的な生活環境の確保や人と動物が共生できるうるおいのある豊かな社会の実現を目指す。</t>
    <rPh sb="40" eb="42">
      <t>ケッカ</t>
    </rPh>
    <rPh sb="53" eb="54">
      <t>ヒ</t>
    </rPh>
    <rPh sb="55" eb="56">
      <t>ツヅ</t>
    </rPh>
    <rPh sb="58" eb="60">
      <t>キョウト</t>
    </rPh>
    <rPh sb="151" eb="152">
      <t>オヨ</t>
    </rPh>
    <rPh sb="191" eb="193">
      <t>メザ</t>
    </rPh>
    <phoneticPr fontId="39"/>
  </si>
  <si>
    <t>　客観指標評価はｂ評価、市民生活実感評価がｃ評価となり、総合評価結果はＢ評価となった。
　全校設置が完了した学校運営協議会を核とし、引き続き、小学校と中学校の合同による学校運営協議会の設置も進めることで、市民ぐるみ・地域ぐるみの教育の一層の充実を図る。また、子どもたちの「生きる力」を育むため、心身ともに健全でたくましい子どもを育成する取組を推進する。さらに、教職員の資質・指導力向上や働き方改革に取り組むとともに、教育環境整備等についても推進する。これらにより、基本方針にある市民ぐるみ・地域ぐるみで子どもたちの「生きる力」（確かな学力、豊かな心、健やかな体）を育む学校教育の推進を目指していく。</t>
    <rPh sb="66" eb="67">
      <t>ヒ</t>
    </rPh>
    <rPh sb="68" eb="69">
      <t>ツヅ</t>
    </rPh>
    <phoneticPr fontId="39"/>
  </si>
  <si>
    <t>　客観指標評価はａ評価となったが、市民生活実感評価がｃ評価となったことから、総合評価結果はＢ評価となった。
　引き続き、図書館における利用者のニーズに即した貸出・レファレンスなどのサービスや電子書籍を含めた図書の充実を推進する。また、生涯学習の情報検索サイトのコンテンツの充実や、博物館、大学、生涯学習関係団体等と連携した多様な学習、各種講座等の提供・充実等を推進していく。
　さらに、図書館や生涯学習総合センター等の生涯学習施設があらゆる人々にとって活躍の機会や地域コミュニティの核となる場に繋がるよう取組を進め、居場所と出番の創出を図る。</t>
    <rPh sb="258" eb="261">
      <t>イバショ</t>
    </rPh>
    <rPh sb="262" eb="264">
      <t>デバン</t>
    </rPh>
    <rPh sb="265" eb="267">
      <t>ソウシュツ</t>
    </rPh>
    <rPh sb="268" eb="269">
      <t>ハカ</t>
    </rPh>
    <phoneticPr fontId="39"/>
  </si>
  <si>
    <t>　客観指標評価はａ評価となったが、市民生活実感評価がｃ評価となったため、総合評価結果はＢ評価となった。
　引き続き、能登半島地震等の教訓を踏まえ、防災意識、本市防災情報システムの機能、避難所環境、被災者支援、帰宅困難者対策の更なる向上に向けた取組を進めるとともに、災害対応力の向上を目的とした総合防災訓練の実施、マイ・タイムラインの普及啓発及び京都市防災ポータルサイトを活用した防災・危機管理情報のきめ細やかな発信等を着実に進め、「新しい公共」の考え方のもと、市民、地域団体、事業者等の多様な主体と連携し、基本方針にある都市のレジリエンスの向上や危機にしなやかに強く対応できるまちの実現を目指していく。</t>
    <rPh sb="64" eb="65">
      <t>トウ</t>
    </rPh>
    <rPh sb="104" eb="106">
      <t>キタク</t>
    </rPh>
    <rPh sb="106" eb="108">
      <t>コンナン</t>
    </rPh>
    <rPh sb="108" eb="109">
      <t>シャ</t>
    </rPh>
    <rPh sb="109" eb="111">
      <t>タイサク</t>
    </rPh>
    <rPh sb="112" eb="113">
      <t>サラ</t>
    </rPh>
    <rPh sb="241" eb="242">
      <t>ナド</t>
    </rPh>
    <phoneticPr fontId="39"/>
  </si>
  <si>
    <t>　客観指標評価はｂ評価となり、市民生活実感評価がｃ評価となったことから、総合評価結果はＢ評価となった。
　引き続き、誰もが出かけたくなる歩行空間の創出をはじめとする魅力的なまちづくりの取組等を推進し、持続可能な公共交通ネットワークを形成していくことで、市民や京都を訪れる人々が「出かけたくなる」魅力と活力あふれるまちと暮らしの実現を目指していく。</t>
    <phoneticPr fontId="39"/>
  </si>
  <si>
    <t>　客観指標評価はａ評価となったが、市民生活実感評価はｃ評価となったため、総合評価結果はＢ評価となった。
　令和３年度に策定した「京都市住宅マスタープラン」に基づき、引き続き、民間事業者等と連携のうえ、既存住宅の利活用の促進や伝わる・伝える住情報の発信を強化するなど、くらしやすく魅力のある、持続可能なすまい・まちづくりを推進していく。</t>
    <phoneticPr fontId="39"/>
  </si>
  <si>
    <t>　着実な事業進捗により高評価となった客観指標評価に基づき、総合評価結果はＡ評価となった。
　将来にわたって市民の重要なライフラインを守り続けていくために、長期的な視点に立ち、老朽化した配水管の更新・耐震化や雨水幹線の整備等、各取組を着実に推進する。なお、令和7年4月に発生した下京区塩竃町（五条高倉交差点）の水道管の漏水に伴う緊急調査結果を踏まえ、鋳鉄管については緊急輸送道路に布設された口径200ミリメートル以上の主要な管を3年以内に解消に取り組む。また物価高騰の影響が継続する中にあっても、業務執行体制の見直しや民間活力の導入をはじめ、効率的な事業運営に努めることなどにより、水道・下水道施設の改築・更新財源となる積立金の確保や企業債残高の削減を目指す。
　また、「京都市河川整備方針」及び「京都市水共生プラン」に基づき、河川改修や親しみやすい水辺空間の整備などを引き続き推進する。</t>
    <rPh sb="99" eb="102">
      <t>タイシンカ</t>
    </rPh>
    <rPh sb="221" eb="222">
      <t>ト</t>
    </rPh>
    <rPh sb="223" eb="224">
      <t>ク</t>
    </rPh>
    <phoneticPr fontId="16"/>
  </si>
  <si>
    <t>産業企画室（雇用）</t>
    <rPh sb="0" eb="2">
      <t>サンギョウ</t>
    </rPh>
    <rPh sb="2" eb="4">
      <t>キカク</t>
    </rPh>
    <rPh sb="4" eb="5">
      <t>シツ</t>
    </rPh>
    <rPh sb="6" eb="8">
      <t>コヨウ</t>
    </rPh>
    <phoneticPr fontId="39"/>
  </si>
  <si>
    <t>（参考）過去3年の活動件数
R3：3,561
R4：3,857
R5：3,472</t>
    <phoneticPr fontId="39"/>
  </si>
  <si>
    <r>
      <t>複雑化・複合化した課題を抱える福祉的な支援を要するケースのうち、支援関係機関等の連携によっても支援上の困難があるものや、社会的孤立等の状態にあり、制度の狭間や支援拒否等、福祉的な支援が必要であるにもかかわらず、適切な支援につながっていない方等</t>
    </r>
    <r>
      <rPr>
        <strike/>
        <sz val="11"/>
        <rFont val="ＭＳ ゴシック"/>
        <family val="3"/>
        <charset val="128"/>
      </rPr>
      <t>を支援対象者とする地域あんしん支援員設置事業の支援世帯数</t>
    </r>
    <r>
      <rPr>
        <sz val="11"/>
        <rFont val="ＭＳ ゴシック"/>
        <family val="3"/>
        <charset val="128"/>
      </rPr>
      <t>について情報共有や支援方針・役割分担の検討・決定等を行った件数</t>
    </r>
    <rPh sb="9" eb="11">
      <t>カダイ</t>
    </rPh>
    <rPh sb="12" eb="13">
      <t>カカ</t>
    </rPh>
    <rPh sb="15" eb="18">
      <t>フクシテキ</t>
    </rPh>
    <rPh sb="19" eb="21">
      <t>シエン</t>
    </rPh>
    <rPh sb="22" eb="23">
      <t>ヨウ</t>
    </rPh>
    <rPh sb="47" eb="49">
      <t>シエン</t>
    </rPh>
    <rPh sb="49" eb="50">
      <t>ジョウ</t>
    </rPh>
    <rPh sb="153" eb="155">
      <t>ジョウホウ</t>
    </rPh>
    <rPh sb="155" eb="157">
      <t>キョウユウ</t>
    </rPh>
    <rPh sb="158" eb="160">
      <t>シエン</t>
    </rPh>
    <rPh sb="160" eb="162">
      <t>ホウシン</t>
    </rPh>
    <rPh sb="163" eb="165">
      <t>ヤクワリ</t>
    </rPh>
    <rPh sb="165" eb="167">
      <t>ブンタン</t>
    </rPh>
    <rPh sb="168" eb="170">
      <t>ケントウ</t>
    </rPh>
    <rPh sb="171" eb="173">
      <t>ケッテイ</t>
    </rPh>
    <rPh sb="173" eb="174">
      <t>トウ</t>
    </rPh>
    <rPh sb="175" eb="176">
      <t>オコナ</t>
    </rPh>
    <rPh sb="178" eb="180">
      <t>ケンスウ</t>
    </rPh>
    <phoneticPr fontId="39"/>
  </si>
  <si>
    <t>医療衛生推進室医療衛生企画課独法担当</t>
    <rPh sb="7" eb="9">
      <t>イリョウ</t>
    </rPh>
    <rPh sb="9" eb="11">
      <t>エイセイ</t>
    </rPh>
    <rPh sb="11" eb="13">
      <t>キカク</t>
    </rPh>
    <rPh sb="13" eb="14">
      <t>カ</t>
    </rPh>
    <rPh sb="14" eb="16">
      <t>ドッポウ</t>
    </rPh>
    <rPh sb="16" eb="18">
      <t>タントウ</t>
    </rPh>
    <phoneticPr fontId="39"/>
  </si>
  <si>
    <t>評価結果については、外的要因も影響するなかで、44項目と多岐にわたる評価項目の総合結果の数値を、90％以上維持することは、当該年度計画を十分に達成したものと言えることができるため、90％以上達成をaとし、以下10％刻みで基準を設定した。</t>
    <phoneticPr fontId="39"/>
  </si>
  <si>
    <t>医療衛生推進室医療衛生企画課食品安全・食品監視担当</t>
    <rPh sb="7" eb="9">
      <t>イリョウ</t>
    </rPh>
    <rPh sb="9" eb="11">
      <t>エイセイ</t>
    </rPh>
    <rPh sb="11" eb="13">
      <t>キカク</t>
    </rPh>
    <rPh sb="13" eb="14">
      <t>カ</t>
    </rPh>
    <rPh sb="23" eb="25">
      <t>タントウ</t>
    </rPh>
    <phoneticPr fontId="39"/>
  </si>
  <si>
    <t>生涯学習部（学校地域協働推進担当）</t>
    <rPh sb="6" eb="8">
      <t>ガッコウ</t>
    </rPh>
    <rPh sb="8" eb="10">
      <t>チイキ</t>
    </rPh>
    <rPh sb="10" eb="12">
      <t>キョウドウ</t>
    </rPh>
    <rPh sb="12" eb="14">
      <t>スイシン</t>
    </rPh>
    <rPh sb="14" eb="16">
      <t>タントウ</t>
    </rPh>
    <phoneticPr fontId="39"/>
  </si>
  <si>
    <t>生涯学習部（生涯学習推進担当）</t>
    <rPh sb="6" eb="8">
      <t>ショウガイ</t>
    </rPh>
    <rPh sb="8" eb="10">
      <t>ガクシュウ</t>
    </rPh>
    <rPh sb="10" eb="12">
      <t>スイシン</t>
    </rPh>
    <rPh sb="12" eb="14">
      <t>タントウ</t>
    </rPh>
    <phoneticPr fontId="39"/>
  </si>
  <si>
    <t>生涯学習部（施設運営担当）</t>
    <rPh sb="6" eb="10">
      <t>シセツウンエイ</t>
    </rPh>
    <rPh sb="10" eb="12">
      <t>タントウ</t>
    </rPh>
    <phoneticPr fontId="39"/>
  </si>
  <si>
    <t>・算出に用いるデータの公表時期の関係から、実績は、記入作業を行う年度の2年度前の統計報告書（発行年度の前年度実績をまとめたもの）の数値が最新となる。
(R6実績値欄は、R5年度統計報告書の数値(R4年度実績)を記載。)
・経済構造実態調査、経済センサス-活動調査等の集計方法の変更に伴い、R3実績値欄から、算出方法を変更している。</t>
    <rPh sb="2" eb="3">
      <t>シュツ</t>
    </rPh>
    <rPh sb="99" eb="101">
      <t>ネンド</t>
    </rPh>
    <rPh sb="121" eb="123">
      <t>ケイザイ</t>
    </rPh>
    <rPh sb="128" eb="130">
      <t>カツドウ</t>
    </rPh>
    <rPh sb="130" eb="132">
      <t>チョウサ</t>
    </rPh>
    <rPh sb="132" eb="133">
      <t>トウ</t>
    </rPh>
    <rPh sb="134" eb="136">
      <t>シュウケイ</t>
    </rPh>
    <rPh sb="136" eb="138">
      <t>ホウホウ</t>
    </rPh>
    <rPh sb="139" eb="141">
      <t>ヘンコウ</t>
    </rPh>
    <rPh sb="142" eb="143">
      <t>トモナ</t>
    </rPh>
    <rPh sb="147" eb="150">
      <t>ジッセキチ</t>
    </rPh>
    <rPh sb="150" eb="151">
      <t>ラン</t>
    </rPh>
    <rPh sb="154" eb="156">
      <t>サンシュツ</t>
    </rPh>
    <rPh sb="156" eb="158">
      <t>ホウホウ</t>
    </rPh>
    <rPh sb="159" eb="161">
      <t>ヘンコウ</t>
    </rPh>
    <phoneticPr fontId="39"/>
  </si>
  <si>
    <t>本指標は過去からの推移によって評価されるべきものであるので、単年度目標値以上のものをa、直近過去10年間の平均値以上をc、最低値以下をeとし、各基準を設定した。
平均値  69.03％(平成26年～令和5年)
最低値  64.30％(平成26年)</t>
    <phoneticPr fontId="39"/>
  </si>
  <si>
    <t>（参考）
R1：147件
R2：147件
R3：148件
R4：150件
R5：152件
R6: 152件</t>
    <rPh sb="1" eb="3">
      <t>サンコウ</t>
    </rPh>
    <rPh sb="11" eb="12">
      <t>ケン</t>
    </rPh>
    <rPh sb="27" eb="28">
      <t>ケン</t>
    </rPh>
    <rPh sb="35" eb="36">
      <t>ケン</t>
    </rPh>
    <rPh sb="52" eb="53">
      <t>ケン</t>
    </rPh>
    <phoneticPr fontId="14"/>
  </si>
  <si>
    <t>第1次緊急輸送道路における道路改良延長</t>
    <rPh sb="7" eb="8">
      <t>ミチ</t>
    </rPh>
    <phoneticPr fontId="39"/>
  </si>
  <si>
    <t>災害などの緊急時に他の府県からの輸送ルートとなる高規格道路、直轄国道等と京都府庁、京都市役所を結ぶ路線(第一次緊急輸送道路)における道路改良延長(都市計画道路を除く。)</t>
    <rPh sb="59" eb="60">
      <t>ミチ</t>
    </rPh>
    <phoneticPr fontId="39"/>
  </si>
  <si>
    <t>真に必要な緊急輸送道路における改良率を示す指標</t>
    <rPh sb="9" eb="10">
      <t>ミチ</t>
    </rPh>
    <phoneticPr fontId="39"/>
  </si>
  <si>
    <r>
      <t>　ライフスタイルや価値観の多様化、少子高齢化や単身世帯の増加により、住民の地域活動への参加度合いが低下し</t>
    </r>
    <r>
      <rPr>
        <strike/>
        <sz val="11"/>
        <rFont val="ＭＳ ゴシック"/>
        <family val="3"/>
        <charset val="128"/>
      </rPr>
      <t>伸び悩んだ</t>
    </r>
    <r>
      <rPr>
        <sz val="11"/>
        <rFont val="ＭＳ ゴシック"/>
        <family val="3"/>
        <charset val="128"/>
      </rPr>
      <t>ことから、e評価となった。</t>
    </r>
    <rPh sb="49" eb="51">
      <t>テイカ</t>
    </rPh>
    <rPh sb="63" eb="65">
      <t>ヒョウカ</t>
    </rPh>
    <phoneticPr fontId="39"/>
  </si>
  <si>
    <t>産業企画室（雇用）、地域企業振興室</t>
    <rPh sb="0" eb="2">
      <t>サンギョウ</t>
    </rPh>
    <rPh sb="2" eb="4">
      <t>キカク</t>
    </rPh>
    <rPh sb="4" eb="5">
      <t>シツ</t>
    </rPh>
    <rPh sb="6" eb="8">
      <t>コヨウ</t>
    </rPh>
    <rPh sb="10" eb="12">
      <t>チイキ</t>
    </rPh>
    <rPh sb="12" eb="14">
      <t>キギョウ</t>
    </rPh>
    <rPh sb="14" eb="16">
      <t>シンコウ</t>
    </rPh>
    <rPh sb="16" eb="17">
      <t>シツ</t>
    </rPh>
    <phoneticPr fontId="39"/>
  </si>
  <si>
    <t>スタートアップ・産学連携推進室、クリエイティブ産業振興室</t>
    <rPh sb="8" eb="15">
      <t>サンガクレンケイスイシンシツ</t>
    </rPh>
    <rPh sb="23" eb="25">
      <t>サンギョウ</t>
    </rPh>
    <rPh sb="25" eb="27">
      <t>シンコウ</t>
    </rPh>
    <rPh sb="27" eb="28">
      <t>シツ</t>
    </rPh>
    <phoneticPr fontId="39"/>
  </si>
  <si>
    <t>地域企業振興室、クリエイティブ産業振興室</t>
    <rPh sb="0" eb="7">
      <t>チイキキギョウシンコウシツ</t>
    </rPh>
    <rPh sb="15" eb="17">
      <t>サンギョウ</t>
    </rPh>
    <rPh sb="17" eb="19">
      <t>シンコウ</t>
    </rPh>
    <rPh sb="19" eb="20">
      <t>シツ</t>
    </rPh>
    <phoneticPr fontId="39"/>
  </si>
  <si>
    <t>時間外保育事業利用児童数の指標の数値が伸び悩んだため、C評価となった。
数値が伸び悩んだ理由は、少子化だけでなく、コロナ禍終了後に働き方が変わり、在宅勤務等が増加したこと等により時間外保育の利用需要が減少したことから減少したと推測される。</t>
    <rPh sb="0" eb="2">
      <t>ジカン</t>
    </rPh>
    <rPh sb="2" eb="3">
      <t>ガイ</t>
    </rPh>
    <rPh sb="3" eb="5">
      <t>ホイク</t>
    </rPh>
    <rPh sb="5" eb="7">
      <t>ジギョウ</t>
    </rPh>
    <rPh sb="7" eb="9">
      <t>リヨウ</t>
    </rPh>
    <rPh sb="9" eb="11">
      <t>ジドウ</t>
    </rPh>
    <rPh sb="11" eb="12">
      <t>スウ</t>
    </rPh>
    <rPh sb="13" eb="15">
      <t>シヒョウ</t>
    </rPh>
    <rPh sb="16" eb="18">
      <t>スウチ</t>
    </rPh>
    <rPh sb="19" eb="20">
      <t>ノ</t>
    </rPh>
    <rPh sb="21" eb="22">
      <t>ナヤ</t>
    </rPh>
    <rPh sb="28" eb="30">
      <t>ヒョウカ</t>
    </rPh>
    <rPh sb="36" eb="38">
      <t>スウチ</t>
    </rPh>
    <rPh sb="39" eb="40">
      <t>ノ</t>
    </rPh>
    <rPh sb="41" eb="42">
      <t>ナヤ</t>
    </rPh>
    <rPh sb="44" eb="46">
      <t>リユウ</t>
    </rPh>
    <rPh sb="85" eb="86">
      <t>トウ</t>
    </rPh>
    <rPh sb="113" eb="115">
      <t>スイソク</t>
    </rPh>
    <phoneticPr fontId="39"/>
  </si>
  <si>
    <t>医療衛生推進室医療衛生企画課</t>
    <rPh sb="0" eb="2">
      <t>イリョウ</t>
    </rPh>
    <rPh sb="2" eb="7">
      <t>エイセイスイシンシツ</t>
    </rPh>
    <rPh sb="7" eb="9">
      <t>イリョウ</t>
    </rPh>
    <rPh sb="9" eb="11">
      <t>エイセイ</t>
    </rPh>
    <rPh sb="11" eb="13">
      <t>キカク</t>
    </rPh>
    <rPh sb="13" eb="14">
      <t>カ</t>
    </rPh>
    <phoneticPr fontId="39"/>
  </si>
  <si>
    <t>医療衛生推進室医療衛生企画課</t>
    <rPh sb="0" eb="2">
      <t>イリョウ</t>
    </rPh>
    <rPh sb="2" eb="7">
      <t>エイセイスイシンシツ</t>
    </rPh>
    <rPh sb="7" eb="14">
      <t>イリョウエイセイキカクカ</t>
    </rPh>
    <phoneticPr fontId="39"/>
  </si>
  <si>
    <t>　地域主体のまちづくりを支援するため、コーディネーター派遣や本市職員による直接支援を複数地区で実施し、地区計画の変更を行ったものや、相談を受け付けているものはあるが、策定には時間を要することから、新たな策定・締結案件はなく、e評価となった。</t>
    <rPh sb="51" eb="53">
      <t>チク</t>
    </rPh>
    <rPh sb="53" eb="55">
      <t>ケイカク</t>
    </rPh>
    <rPh sb="56" eb="58">
      <t>ヘンコウ</t>
    </rPh>
    <rPh sb="59" eb="60">
      <t>オコナ</t>
    </rPh>
    <rPh sb="66" eb="68">
      <t>ソウダン</t>
    </rPh>
    <rPh sb="69" eb="70">
      <t>ウ</t>
    </rPh>
    <rPh sb="71" eb="72">
      <t>ツ</t>
    </rPh>
    <rPh sb="83" eb="85">
      <t>サクテイ</t>
    </rPh>
    <rPh sb="98" eb="99">
      <t>アラ</t>
    </rPh>
    <rPh sb="101" eb="103">
      <t>サクテイ</t>
    </rPh>
    <rPh sb="104" eb="106">
      <t>テイケツ</t>
    </rPh>
    <rPh sb="106" eb="108">
      <t>アンケン</t>
    </rPh>
    <phoneticPr fontId="39"/>
  </si>
  <si>
    <r>
      <rPr>
        <sz val="11"/>
        <rFont val="ＭＳ ゴシック"/>
        <family val="3"/>
        <charset val="128"/>
      </rPr>
      <t>今後の無電柱化の進め方</t>
    </r>
    <r>
      <rPr>
        <u/>
        <sz val="11"/>
        <rFont val="ＭＳ ゴシック"/>
        <family val="3"/>
        <charset val="128"/>
      </rPr>
      <t xml:space="preserve">
</t>
    </r>
    <r>
      <rPr>
        <sz val="11"/>
        <rFont val="ＭＳ ゴシック"/>
        <family val="3"/>
        <charset val="128"/>
      </rPr>
      <t>https://www.city.kyoto.lg.jp/kensetu/page/0000250605.html</t>
    </r>
    <phoneticPr fontId="39"/>
  </si>
  <si>
    <t>新たに団地再生計画の検討を開始した団地がなかったため、d評価となった。</t>
    <phoneticPr fontId="39"/>
  </si>
  <si>
    <r>
      <t>　応急手当実施率が低下した要因として、コロナ禍を経て感染症への不安と接触回避の傾向が高まったことや救命講習の受講者数がコロナ禍で大きく減少し</t>
    </r>
    <r>
      <rPr>
        <strike/>
        <sz val="11"/>
        <rFont val="ＭＳ ゴシック"/>
        <family val="3"/>
        <charset val="128"/>
      </rPr>
      <t>、現在も回復途上にある</t>
    </r>
    <r>
      <rPr>
        <sz val="11"/>
        <rFont val="ＭＳ ゴシック"/>
        <family val="3"/>
        <charset val="128"/>
      </rPr>
      <t>たことが考えられる。</t>
    </r>
    <phoneticPr fontId="39"/>
  </si>
  <si>
    <r>
      <t>　消防団員の退団者数はコロナ禍以前程度まで減少したものの、入団者数が減少傾向にあることから、団員数は昨年比で減少し、充足率が低下した。
　</t>
    </r>
    <r>
      <rPr>
        <strike/>
        <sz val="11"/>
        <rFont val="ＭＳ ゴシック"/>
        <family val="3"/>
        <charset val="128"/>
      </rPr>
      <t>自主防災組織においては、自主防災会の防災行動マニュアルに基づく訓練等の実施率の増加により、c評価からb評価となった。</t>
    </r>
    <rPh sb="6" eb="8">
      <t>タイダン</t>
    </rPh>
    <rPh sb="8" eb="9">
      <t>シャ</t>
    </rPh>
    <rPh sb="9" eb="10">
      <t>スウ</t>
    </rPh>
    <rPh sb="21" eb="23">
      <t>ゲンショウ</t>
    </rPh>
    <rPh sb="29" eb="31">
      <t>ニュウダン</t>
    </rPh>
    <rPh sb="31" eb="32">
      <t>シャ</t>
    </rPh>
    <rPh sb="32" eb="33">
      <t>スウ</t>
    </rPh>
    <rPh sb="34" eb="36">
      <t>ゲンショウ</t>
    </rPh>
    <rPh sb="36" eb="38">
      <t>ケイコウ</t>
    </rPh>
    <phoneticPr fontId="39"/>
  </si>
  <si>
    <t>過去3年間の平均値
(参考)
　令和3年度：98%
　令和4年度：98%
  令和5年度：99%</t>
    <rPh sb="0" eb="2">
      <t>カコ</t>
    </rPh>
    <rPh sb="3" eb="5">
      <t>ネンカン</t>
    </rPh>
    <rPh sb="6" eb="9">
      <t>ヘイキンチ</t>
    </rPh>
    <rPh sb="11" eb="13">
      <t>サンコウ</t>
    </rPh>
    <phoneticPr fontId="39"/>
  </si>
  <si>
    <t>過去3年間の平均値
（参考）
R2：119百万円
R3：127百万円
R4：308百万円
R5：354百万円</t>
    <rPh sb="0" eb="2">
      <t>カコ</t>
    </rPh>
    <rPh sb="3" eb="5">
      <t>ネンカン</t>
    </rPh>
    <rPh sb="6" eb="9">
      <t>ヘイキンチ</t>
    </rPh>
    <rPh sb="11" eb="13">
      <t>サンコウ</t>
    </rPh>
    <rPh sb="21" eb="24">
      <t>ヒャクマンエン</t>
    </rPh>
    <rPh sb="31" eb="34">
      <t>ヒャクマンエン</t>
    </rPh>
    <rPh sb="41" eb="44">
      <t>ヒャクマンエン</t>
    </rPh>
    <rPh sb="51" eb="54">
      <t>ヒャクマンエンヒャクマンエン</t>
    </rPh>
    <phoneticPr fontId="39"/>
  </si>
  <si>
    <t>(参考)
R01：61件
R02：70件
R03：43件
R04：33件
R05：21件</t>
    <rPh sb="19" eb="20">
      <t>ケン</t>
    </rPh>
    <rPh sb="27" eb="28">
      <t>ケン</t>
    </rPh>
    <rPh sb="43" eb="44">
      <t>ケン</t>
    </rPh>
    <phoneticPr fontId="39"/>
  </si>
  <si>
    <t>(参考　過去の実績値)
H29：82％
H30：80％
R元：81.6％
R2:80％
R3:81％
R4:86%
R5:89％</t>
    <rPh sb="4" eb="6">
      <t>カコ</t>
    </rPh>
    <rPh sb="7" eb="9">
      <t>ジッセキ</t>
    </rPh>
    <rPh sb="9" eb="10">
      <t>チ</t>
    </rPh>
    <phoneticPr fontId="39"/>
  </si>
  <si>
    <t>産業企画室（雇用）</t>
    <rPh sb="6" eb="8">
      <t>コヨウ</t>
    </rPh>
    <phoneticPr fontId="39"/>
  </si>
  <si>
    <t>(参考)過去の参加登録者数
H29：201人
H30：321人
R元：319人
R2 ：301人
R3 ：288人
R4 ：291人
R5 ：321人</t>
    <rPh sb="74" eb="75">
      <t>ニン</t>
    </rPh>
    <phoneticPr fontId="39"/>
  </si>
  <si>
    <t>(参考)過去の延べ利用日数
H29：34,122人日
H30：39,885人日
R元：44,933人日
R2：49,109人日
R3：54,155人日
R4：57,639人日
R5: 62,500人日</t>
    <rPh sb="61" eb="62">
      <t>ニン</t>
    </rPh>
    <rPh sb="62" eb="63">
      <t>ニチ</t>
    </rPh>
    <rPh sb="73" eb="74">
      <t>ニン</t>
    </rPh>
    <rPh sb="74" eb="75">
      <t>ニチ</t>
    </rPh>
    <rPh sb="98" eb="99">
      <t>ニン</t>
    </rPh>
    <rPh sb="99" eb="100">
      <t>ニチ</t>
    </rPh>
    <phoneticPr fontId="39"/>
  </si>
  <si>
    <r>
      <t>第7・8期京都市障害福祉計画</t>
    </r>
    <r>
      <rPr>
        <strike/>
        <sz val="11"/>
        <rFont val="ＭＳ ゴシック"/>
        <family val="3"/>
        <charset val="128"/>
      </rPr>
      <t xml:space="preserve">
</t>
    </r>
    <r>
      <rPr>
        <sz val="11"/>
        <rFont val="ＭＳ ゴシック"/>
        <family val="3"/>
        <charset val="128"/>
      </rPr>
      <t>(令和6年度～令和11年度)</t>
    </r>
    <rPh sb="15" eb="17">
      <t>レイワ</t>
    </rPh>
    <rPh sb="19" eb="20">
      <t>ド</t>
    </rPh>
    <rPh sb="21" eb="23">
      <t>レイワ</t>
    </rPh>
    <rPh sb="26" eb="28">
      <t>ネンド</t>
    </rPh>
    <phoneticPr fontId="39"/>
  </si>
  <si>
    <t>算出方法：当該年度の区地域福祉推進委員会が実施する地域福祉活動に関わる多様な主体のつながりを促進する場への参加者数の集計
出典：事業担当課調べ</t>
    <phoneticPr fontId="39"/>
  </si>
  <si>
    <t>令和６年度以降の最高値</t>
    <rPh sb="0" eb="2">
      <t>レイワ</t>
    </rPh>
    <rPh sb="3" eb="5">
      <t>ネンド</t>
    </rPh>
    <rPh sb="5" eb="7">
      <t>イコウ</t>
    </rPh>
    <rPh sb="8" eb="11">
      <t>サイタカネ</t>
    </rPh>
    <phoneticPr fontId="39"/>
  </si>
  <si>
    <t>第9期京都市民長寿すこやかプランにおいて設定した目標値(令和6年度末に同水準(100％)維持)に向けて、目標値の100％以上をaとし、以下5％刻みで基準を設定する。</t>
    <phoneticPr fontId="39"/>
  </si>
  <si>
    <t>R6年度から、第9期京都市民長寿すこやかプランの策定により、中長期目標値を変更している。
（R2実績値は、目標値変更前の数値であり、参考数値として記載）</t>
    <phoneticPr fontId="39"/>
  </si>
  <si>
    <t>医療衛生企画課独法担当</t>
    <rPh sb="6" eb="7">
      <t>カ</t>
    </rPh>
    <rPh sb="7" eb="9">
      <t>ドッポウ</t>
    </rPh>
    <rPh sb="9" eb="11">
      <t>タントウ</t>
    </rPh>
    <phoneticPr fontId="39"/>
  </si>
  <si>
    <t>医療衛生企画課健康危機対策担当</t>
    <rPh sb="7" eb="9">
      <t>ケンコウ</t>
    </rPh>
    <rPh sb="9" eb="11">
      <t>キキ</t>
    </rPh>
    <rPh sb="11" eb="13">
      <t>タイサク</t>
    </rPh>
    <rPh sb="13" eb="15">
      <t>タントウ</t>
    </rPh>
    <phoneticPr fontId="39"/>
  </si>
  <si>
    <t>医療衛生企画課食品安全・食品監視担当</t>
    <phoneticPr fontId="39"/>
  </si>
  <si>
    <t>医療衛生企画課生活衛生担当</t>
    <phoneticPr fontId="39"/>
  </si>
  <si>
    <t>医療衛生企画課動物愛護担当</t>
    <phoneticPr fontId="39"/>
  </si>
  <si>
    <t>・中長期目標値は、京都市交通局市バス・地下鉄事業経営ビジョン【改訂版】の収支見通しにおける旅客数。
・単年度目標値は、R3～4は経営ビジョンの収支計画の数値、R5～6は単年度予算における旅客数を記載。</t>
    <rPh sb="1" eb="4">
      <t>チュウチョウキ</t>
    </rPh>
    <rPh sb="4" eb="7">
      <t>モクヒョウチ</t>
    </rPh>
    <rPh sb="84" eb="87">
      <t>タンネンド</t>
    </rPh>
    <phoneticPr fontId="39"/>
  </si>
  <si>
    <t xml:space="preserve">
・R3年度から、京都市交通局市バス・地下鉄事業経営ビジョン【改訂版】の策定により、中長期目標値を変更している。（R2実績値は、目標値変更前の数値であり、参考数値として記載）
・単年度目標値は、R3～4は経営ビジョンの収支計画の数値、R5～6は単年度予算における旅客数を記載。</t>
    <rPh sb="4" eb="6">
      <t>ネンド</t>
    </rPh>
    <rPh sb="36" eb="38">
      <t>サクテイ</t>
    </rPh>
    <rPh sb="42" eb="48">
      <t>チュウチョウキモクヒョウチ</t>
    </rPh>
    <rPh sb="49" eb="51">
      <t>ヘンコウ</t>
    </rPh>
    <rPh sb="122" eb="125">
      <t>タンネンド</t>
    </rPh>
    <phoneticPr fontId="39"/>
  </si>
  <si>
    <t>(参考)
R1：5,157,657㎡
R2：5,262,186㎡
R3：5,418,908㎡
R4：5,399,870㎡
R5：5,381,542㎡
R6：5,468,457㎡</t>
    <phoneticPr fontId="39"/>
  </si>
  <si>
    <t>(参考)
R1：6,825,532㎡
R2：7,018,255㎡
R3：7,192,737㎡
R4：7,477,944㎡
R5：7,295,385㎡
R6：7,263,008㎡</t>
    <phoneticPr fontId="39"/>
  </si>
  <si>
    <t>・算出に用いるデータの公表時期の関係から、実績は、記入作業を行う年度の2年度前の統計報告書（発行年度の前年度実績をまとめたもの）の数値が最新となる。
(R6実績値欄は、R5年度統計報告書の数値(R4年度実績)を記載。)
・経済構造実態調査、経済センサス-活動調査等の集計方法の変更に伴い、R3実績値欄から、算出方法を変更している。</t>
    <rPh sb="2" eb="3">
      <t>シュツ</t>
    </rPh>
    <rPh sb="134" eb="136">
      <t>シュウケイ</t>
    </rPh>
    <rPh sb="136" eb="138">
      <t>ホウホウ</t>
    </rPh>
    <rPh sb="139" eb="141">
      <t>ヘンコウ</t>
    </rPh>
    <rPh sb="142" eb="143">
      <t>トモナ</t>
    </rPh>
    <rPh sb="147" eb="150">
      <t>ジッセキチ</t>
    </rPh>
    <rPh sb="150" eb="151">
      <t>ラン</t>
    </rPh>
    <rPh sb="154" eb="156">
      <t>サンシュツ</t>
    </rPh>
    <rPh sb="156" eb="158">
      <t>ホウホウ</t>
    </rPh>
    <rPh sb="159" eb="161">
      <t>ヘンコウ</t>
    </rPh>
    <phoneticPr fontId="39"/>
  </si>
  <si>
    <t>当該指標は過去からの推移によって評価されるべきものであるので、単年度目標値以上のものをa、直近過去10年間の平均値以上をc、最低値以下をeとし、各基準を設定した。
平均値  69.03％(平成26年～令和5年)
最低値  64.30％(平成26年)</t>
    <phoneticPr fontId="39"/>
  </si>
  <si>
    <t>（参考）
R1：147件
R2：147件
R3：148件
R4：150件
R5：152件
R6: 152件</t>
    <rPh sb="1" eb="3">
      <t>サンコウ</t>
    </rPh>
    <rPh sb="11" eb="12">
      <t>ケン</t>
    </rPh>
    <rPh sb="27" eb="28">
      <t>ケン</t>
    </rPh>
    <rPh sb="35" eb="36">
      <t>ケン</t>
    </rPh>
    <phoneticPr fontId="14"/>
  </si>
  <si>
    <r>
      <t>算出に必要な調査は国において5年毎（直近は平成30年と令和5年）に実施しているため、毎年度の評価はできない。</t>
    </r>
    <r>
      <rPr>
        <strike/>
        <sz val="11"/>
        <rFont val="ＭＳ ゴシック"/>
        <family val="3"/>
        <charset val="128"/>
      </rPr>
      <t xml:space="preserve">
</t>
    </r>
    <r>
      <rPr>
        <sz val="11"/>
        <rFont val="ＭＳ ゴシック"/>
        <family val="3"/>
        <charset val="128"/>
      </rPr>
      <t>最新数値は、令和5年度数値となる。
※R2～R5の単年度目標値及び実績値欄には、直近のH30の目標値及び実績値を記入、R6の単年度目標値及び実績値欄には、直近の調査数値となるR5の目標値及び実績値を記入。</t>
    </r>
    <rPh sb="9" eb="10">
      <t>クニ</t>
    </rPh>
    <rPh sb="18" eb="20">
      <t>チョッキン</t>
    </rPh>
    <rPh sb="21" eb="23">
      <t>ヘイセイ</t>
    </rPh>
    <rPh sb="25" eb="26">
      <t>ネン</t>
    </rPh>
    <rPh sb="27" eb="29">
      <t>レイワ</t>
    </rPh>
    <rPh sb="30" eb="31">
      <t>ネン</t>
    </rPh>
    <rPh sb="55" eb="57">
      <t>サイシン</t>
    </rPh>
    <rPh sb="57" eb="59">
      <t>スウチ</t>
    </rPh>
    <rPh sb="61" eb="63">
      <t>レイワ</t>
    </rPh>
    <rPh sb="64" eb="66">
      <t>ネンド</t>
    </rPh>
    <rPh sb="66" eb="68">
      <t>スウチ</t>
    </rPh>
    <rPh sb="86" eb="87">
      <t>オヨ</t>
    </rPh>
    <rPh sb="88" eb="91">
      <t>ジッセキチ</t>
    </rPh>
    <rPh sb="95" eb="97">
      <t>チョッキン</t>
    </rPh>
    <rPh sb="102" eb="105">
      <t>モクヒョウチ</t>
    </rPh>
    <rPh sb="111" eb="113">
      <t>キニュウ</t>
    </rPh>
    <rPh sb="117" eb="120">
      <t>タンネンド</t>
    </rPh>
    <rPh sb="120" eb="123">
      <t>モクヒョウチ</t>
    </rPh>
    <rPh sb="128" eb="129">
      <t>ラン</t>
    </rPh>
    <rPh sb="132" eb="134">
      <t>チョッキン</t>
    </rPh>
    <rPh sb="135" eb="137">
      <t>チョウサ</t>
    </rPh>
    <rPh sb="137" eb="139">
      <t>スウチ</t>
    </rPh>
    <rPh sb="145" eb="148">
      <t>モクヒョウチ</t>
    </rPh>
    <rPh sb="154" eb="156">
      <t>キニュウ</t>
    </rPh>
    <phoneticPr fontId="19"/>
  </si>
  <si>
    <t>第1次緊急輸送道路における道路改良延長</t>
    <rPh sb="7" eb="9">
      <t>ドウロ</t>
    </rPh>
    <phoneticPr fontId="39"/>
  </si>
  <si>
    <t>　政策の客観指標である「温室効果ガス排出量削減率」は、エネルギー消費量が微減に留まったものの、電気のCO2排出係数が低下したこと等により近年に比べて大きい削減幅になったことから、ｂ評価となった。また、「ごみ焼却量の削減量」について、ごみ量が着実に減少し、ａ評価となったため、全体でａ評価となった。</t>
    <rPh sb="1" eb="3">
      <t>セイサク</t>
    </rPh>
    <rPh sb="4" eb="6">
      <t>キャッカン</t>
    </rPh>
    <rPh sb="6" eb="8">
      <t>シヒョウ</t>
    </rPh>
    <rPh sb="12" eb="14">
      <t>オンシツ</t>
    </rPh>
    <rPh sb="14" eb="16">
      <t>コウカ</t>
    </rPh>
    <rPh sb="18" eb="20">
      <t>ハイシュツ</t>
    </rPh>
    <rPh sb="20" eb="21">
      <t>リョウ</t>
    </rPh>
    <rPh sb="21" eb="23">
      <t>サクゲン</t>
    </rPh>
    <rPh sb="23" eb="24">
      <t>リツ</t>
    </rPh>
    <rPh sb="32" eb="35">
      <t>ショウヒリョウ</t>
    </rPh>
    <rPh sb="36" eb="38">
      <t>ビゲン</t>
    </rPh>
    <rPh sb="39" eb="40">
      <t>トド</t>
    </rPh>
    <rPh sb="47" eb="49">
      <t>デンキ</t>
    </rPh>
    <rPh sb="53" eb="55">
      <t>ハイシュツ</t>
    </rPh>
    <rPh sb="55" eb="57">
      <t>ケイスウ</t>
    </rPh>
    <rPh sb="58" eb="60">
      <t>テイカ</t>
    </rPh>
    <rPh sb="64" eb="65">
      <t>トウ</t>
    </rPh>
    <rPh sb="68" eb="70">
      <t>キンネン</t>
    </rPh>
    <rPh sb="71" eb="72">
      <t>クラ</t>
    </rPh>
    <rPh sb="74" eb="75">
      <t>オオ</t>
    </rPh>
    <rPh sb="77" eb="80">
      <t>サクゲンハバ</t>
    </rPh>
    <rPh sb="90" eb="92">
      <t>ヒョウカ</t>
    </rPh>
    <rPh sb="103" eb="105">
      <t>ショウキャク</t>
    </rPh>
    <rPh sb="105" eb="106">
      <t>リョウ</t>
    </rPh>
    <rPh sb="107" eb="109">
      <t>サクゲン</t>
    </rPh>
    <rPh sb="109" eb="110">
      <t>リョウ</t>
    </rPh>
    <rPh sb="118" eb="119">
      <t>リョウ</t>
    </rPh>
    <rPh sb="120" eb="122">
      <t>チャクジツ</t>
    </rPh>
    <rPh sb="123" eb="125">
      <t>ゲンショウ</t>
    </rPh>
    <rPh sb="137" eb="139">
      <t>ゼンタイ</t>
    </rPh>
    <rPh sb="141" eb="143">
      <t>ヒョウカ</t>
    </rPh>
    <phoneticPr fontId="39"/>
  </si>
  <si>
    <t>　客観指標評価がａ評価となり、市民生活実感評価がｃ評価となったことから、総合評価結果はＢ評価となった。
　ライフスタイル、ビジネス、エネルギー、モビリティの４つの分野の転換等を図ることで、2050年二酸化炭素排出量「正味ゼロ」を目指すほか、市民・地域・企業等との連携による生物多様性の保全と回復に向けた取組を進めていく。また、市民・事業者の皆様と共に2R及び分別リサイクルの推進等に取り組むことで、ごみ焼却量の更なる削減を進める。これらを三位一体で進めることにより、基本方針にある環境と調和した持続可能な社会の実現を目指していく。</t>
    <rPh sb="1" eb="3">
      <t>キャッカン</t>
    </rPh>
    <rPh sb="3" eb="5">
      <t>シヒョウ</t>
    </rPh>
    <rPh sb="5" eb="7">
      <t>ヒョウカ</t>
    </rPh>
    <rPh sb="9" eb="11">
      <t>ヒョウカ</t>
    </rPh>
    <rPh sb="15" eb="17">
      <t>シミン</t>
    </rPh>
    <rPh sb="17" eb="19">
      <t>セイカツ</t>
    </rPh>
    <rPh sb="19" eb="21">
      <t>ジッカン</t>
    </rPh>
    <rPh sb="21" eb="23">
      <t>ヒョウカ</t>
    </rPh>
    <rPh sb="25" eb="27">
      <t>ヒョウカ</t>
    </rPh>
    <rPh sb="36" eb="38">
      <t>ソウゴウ</t>
    </rPh>
    <rPh sb="38" eb="40">
      <t>ヒョウカ</t>
    </rPh>
    <rPh sb="40" eb="42">
      <t>ケッカ</t>
    </rPh>
    <rPh sb="44" eb="46">
      <t>ヒョウカ</t>
    </rPh>
    <rPh sb="81" eb="83">
      <t>ブンヤ</t>
    </rPh>
    <rPh sb="84" eb="86">
      <t>テンカン</t>
    </rPh>
    <rPh sb="86" eb="87">
      <t>トウ</t>
    </rPh>
    <rPh sb="88" eb="89">
      <t>ハカ</t>
    </rPh>
    <rPh sb="98" eb="99">
      <t>ネン</t>
    </rPh>
    <rPh sb="99" eb="102">
      <t>ニサンカ</t>
    </rPh>
    <rPh sb="102" eb="104">
      <t>タンソ</t>
    </rPh>
    <rPh sb="104" eb="106">
      <t>ハイシュツ</t>
    </rPh>
    <rPh sb="106" eb="107">
      <t>リョウ</t>
    </rPh>
    <rPh sb="108" eb="110">
      <t>ショウミ</t>
    </rPh>
    <rPh sb="114" eb="116">
      <t>メザ</t>
    </rPh>
    <rPh sb="120" eb="122">
      <t>シミン</t>
    </rPh>
    <rPh sb="123" eb="125">
      <t>チイキ</t>
    </rPh>
    <rPh sb="126" eb="128">
      <t>キギョウ</t>
    </rPh>
    <rPh sb="128" eb="129">
      <t>トウ</t>
    </rPh>
    <rPh sb="131" eb="133">
      <t>レンケイ</t>
    </rPh>
    <rPh sb="136" eb="138">
      <t>セイブツ</t>
    </rPh>
    <rPh sb="138" eb="141">
      <t>タヨウセイ</t>
    </rPh>
    <rPh sb="142" eb="144">
      <t>ホゼン</t>
    </rPh>
    <rPh sb="145" eb="147">
      <t>カイフク</t>
    </rPh>
    <rPh sb="148" eb="149">
      <t>ム</t>
    </rPh>
    <rPh sb="151" eb="153">
      <t>トリクミ</t>
    </rPh>
    <rPh sb="154" eb="155">
      <t>スス</t>
    </rPh>
    <rPh sb="165" eb="168">
      <t>ジギョウシャ</t>
    </rPh>
    <rPh sb="169" eb="171">
      <t>ミナサマ</t>
    </rPh>
    <rPh sb="176" eb="177">
      <t>オヨ</t>
    </rPh>
    <rPh sb="178" eb="180">
      <t>ブンベツ</t>
    </rPh>
    <rPh sb="186" eb="188">
      <t>スイシン</t>
    </rPh>
    <rPh sb="188" eb="189">
      <t>トウ</t>
    </rPh>
    <rPh sb="190" eb="191">
      <t>ト</t>
    </rPh>
    <rPh sb="192" eb="193">
      <t>ク</t>
    </rPh>
    <rPh sb="198" eb="199">
      <t>サラ</t>
    </rPh>
    <rPh sb="201" eb="203">
      <t>ショウキャク</t>
    </rPh>
    <rPh sb="203" eb="204">
      <t>リョウ</t>
    </rPh>
    <rPh sb="207" eb="209">
      <t>サクゲン</t>
    </rPh>
    <rPh sb="210" eb="211">
      <t>スス</t>
    </rPh>
    <rPh sb="219" eb="221">
      <t>サンミ</t>
    </rPh>
    <rPh sb="221" eb="223">
      <t>イッタイ</t>
    </rPh>
    <rPh sb="224" eb="225">
      <t>スス</t>
    </rPh>
    <rPh sb="232" eb="234">
      <t>キホン</t>
    </rPh>
    <rPh sb="234" eb="236">
      <t>ホウシン</t>
    </rPh>
    <rPh sb="239" eb="241">
      <t>カンキョウ</t>
    </rPh>
    <rPh sb="242" eb="244">
      <t>チョウワ</t>
    </rPh>
    <rPh sb="246" eb="248">
      <t>ジゾク</t>
    </rPh>
    <rPh sb="248" eb="250">
      <t>カノウ</t>
    </rPh>
    <rPh sb="251" eb="253">
      <t>シャカイ</t>
    </rPh>
    <rPh sb="254" eb="256">
      <t>ジツゲン</t>
    </rPh>
    <rPh sb="257" eb="259">
      <t>メザ</t>
    </rPh>
    <phoneticPr fontId="39"/>
  </si>
  <si>
    <t>　訪日外国人旅行者数が過去最高となる中、政策の指標である「観光消費額単価」がａ評価になったことや、施策の指標である「平均宿泊日数」や「国際会議開催件数」等の指標がａ評価となったことから、全体としてもａ評価となった。</t>
    <rPh sb="58" eb="60">
      <t>ヘイキン</t>
    </rPh>
    <rPh sb="60" eb="62">
      <t>シュクハク</t>
    </rPh>
    <rPh sb="62" eb="64">
      <t>ニッスウ</t>
    </rPh>
    <rPh sb="67" eb="69">
      <t>コクサイ</t>
    </rPh>
    <rPh sb="69" eb="71">
      <t>カイギ</t>
    </rPh>
    <rPh sb="71" eb="73">
      <t>カイサイ</t>
    </rPh>
    <rPh sb="73" eb="75">
      <t>ケンスウ</t>
    </rPh>
    <rPh sb="76" eb="77">
      <t>トウ</t>
    </rPh>
    <phoneticPr fontId="39"/>
  </si>
  <si>
    <t>　政策の指標のうち「スポーツ活動にボランティアとして参加した市民の割合」については、コロナ禍を経て数値が回復し、徐々に伸びてはいるものの目標値には届かずｃ評価となった一方、施策の指標である「本市スポーツ施設の利用件数」、「プロスポーツ・全国規模大会の開催日数」はａ評価となり、全体ではａ評価となった。</t>
    <rPh sb="4" eb="6">
      <t>シヒョウ</t>
    </rPh>
    <rPh sb="13" eb="15">
      <t>カツドウ</t>
    </rPh>
    <rPh sb="25" eb="27">
      <t>サンカ</t>
    </rPh>
    <rPh sb="29" eb="31">
      <t>シミン</t>
    </rPh>
    <rPh sb="32" eb="34">
      <t>ワリアイ</t>
    </rPh>
    <rPh sb="44" eb="45">
      <t>カ</t>
    </rPh>
    <rPh sb="46" eb="47">
      <t>ヘ</t>
    </rPh>
    <rPh sb="51" eb="53">
      <t>カイフク</t>
    </rPh>
    <rPh sb="55" eb="57">
      <t>ジョジョ</t>
    </rPh>
    <rPh sb="58" eb="59">
      <t>ノ</t>
    </rPh>
    <rPh sb="67" eb="70">
      <t>モクヒョウチ</t>
    </rPh>
    <rPh sb="72" eb="73">
      <t>トド</t>
    </rPh>
    <rPh sb="76" eb="78">
      <t>ヒョウカ</t>
    </rPh>
    <rPh sb="83" eb="85">
      <t>イッポウ</t>
    </rPh>
    <phoneticPr fontId="39"/>
  </si>
  <si>
    <t xml:space="preserve">　施策の指標である「本市スポーツ施設の利用件数」が単年度目標を上回り堅調な推移が見られるなど、日常的にスポーツに触れる方が増えていることが伺えるものの、生活実感として意識いただくまでには至らずｃ評価となったと考えられる。 </t>
    <rPh sb="1" eb="2">
      <t>セ</t>
    </rPh>
    <rPh sb="2" eb="3">
      <t>サク</t>
    </rPh>
    <rPh sb="4" eb="6">
      <t>シヒョウ</t>
    </rPh>
    <rPh sb="10" eb="12">
      <t>ホンシ</t>
    </rPh>
    <rPh sb="16" eb="18">
      <t>シセツ</t>
    </rPh>
    <rPh sb="19" eb="21">
      <t>リヨウ</t>
    </rPh>
    <rPh sb="21" eb="23">
      <t>ケンスウ</t>
    </rPh>
    <rPh sb="34" eb="36">
      <t>ケンチョウ</t>
    </rPh>
    <rPh sb="37" eb="39">
      <t>スイイ</t>
    </rPh>
    <rPh sb="40" eb="41">
      <t>ミ</t>
    </rPh>
    <rPh sb="47" eb="50">
      <t>ニチジョウテキ</t>
    </rPh>
    <rPh sb="56" eb="57">
      <t>フ</t>
    </rPh>
    <rPh sb="59" eb="60">
      <t>カタ</t>
    </rPh>
    <rPh sb="61" eb="62">
      <t>フ</t>
    </rPh>
    <rPh sb="69" eb="70">
      <t>ウカガ</t>
    </rPh>
    <rPh sb="104" eb="105">
      <t>カンガ</t>
    </rPh>
    <phoneticPr fontId="39"/>
  </si>
  <si>
    <t>　海外の都市と文化・芸術などの様々な分野において、活発に交流し、国際社会へ貢献していることに対して一定の評価を得た。また、外国籍市民との共生にあたって、相互交流・相互理解の促進に向けた市民実感は高くなかったものの、全体としてｂ評価となった。</t>
    <rPh sb="1" eb="3">
      <t>カイガイ</t>
    </rPh>
    <rPh sb="4" eb="6">
      <t>トシ</t>
    </rPh>
    <rPh sb="7" eb="9">
      <t>ブンカ</t>
    </rPh>
    <rPh sb="10" eb="12">
      <t>ゲイジュツ</t>
    </rPh>
    <rPh sb="15" eb="17">
      <t>サマザマ</t>
    </rPh>
    <rPh sb="18" eb="20">
      <t>ブンヤ</t>
    </rPh>
    <rPh sb="25" eb="27">
      <t>カッパツ</t>
    </rPh>
    <rPh sb="28" eb="30">
      <t>コウリュウ</t>
    </rPh>
    <rPh sb="32" eb="34">
      <t>コクサイ</t>
    </rPh>
    <rPh sb="34" eb="36">
      <t>シャカイ</t>
    </rPh>
    <rPh sb="37" eb="39">
      <t>コウケン</t>
    </rPh>
    <rPh sb="46" eb="47">
      <t>タイ</t>
    </rPh>
    <rPh sb="49" eb="51">
      <t>イッテイ</t>
    </rPh>
    <rPh sb="52" eb="54">
      <t>ヒョウカ</t>
    </rPh>
    <rPh sb="55" eb="56">
      <t>エ</t>
    </rPh>
    <rPh sb="61" eb="64">
      <t>ガイコクセキ</t>
    </rPh>
    <rPh sb="64" eb="66">
      <t>シミン</t>
    </rPh>
    <rPh sb="68" eb="70">
      <t>キョウセイ</t>
    </rPh>
    <rPh sb="76" eb="78">
      <t>ソウゴ</t>
    </rPh>
    <rPh sb="78" eb="80">
      <t>コウリュウ</t>
    </rPh>
    <rPh sb="81" eb="83">
      <t>ソウゴ</t>
    </rPh>
    <rPh sb="83" eb="85">
      <t>リカイ</t>
    </rPh>
    <rPh sb="86" eb="88">
      <t>ソクシン</t>
    </rPh>
    <rPh sb="89" eb="90">
      <t>ム</t>
    </rPh>
    <rPh sb="92" eb="94">
      <t>シミン</t>
    </rPh>
    <rPh sb="94" eb="96">
      <t>ジッカン</t>
    </rPh>
    <rPh sb="97" eb="98">
      <t>タカ</t>
    </rPh>
    <rPh sb="107" eb="109">
      <t>ゼンタイ</t>
    </rPh>
    <rPh sb="113" eb="115">
      <t>ヒョウカ</t>
    </rPh>
    <phoneticPr fontId="39"/>
  </si>
  <si>
    <t>　政策の指標である「京都のまち全体で創りだされる生涯学習情報(講座・イベント等)の数」が増加傾向にあるほか、施策の指標である「あつまれ！京（みやこ）わくわくのトビラ事業の団体登録数」がａ評価となるなど、全般的に高評価となったことから、全体ではａ評価となった。</t>
    <rPh sb="1" eb="3">
      <t>セイサク</t>
    </rPh>
    <rPh sb="4" eb="6">
      <t>シヒョウ</t>
    </rPh>
    <rPh sb="44" eb="46">
      <t>ゾウカ</t>
    </rPh>
    <rPh sb="46" eb="48">
      <t>ケイコウ</t>
    </rPh>
    <rPh sb="54" eb="56">
      <t>シサク</t>
    </rPh>
    <rPh sb="57" eb="59">
      <t>シヒョウ</t>
    </rPh>
    <rPh sb="93" eb="95">
      <t>ヒョウカ</t>
    </rPh>
    <rPh sb="101" eb="104">
      <t>ゼンパンテキ</t>
    </rPh>
    <rPh sb="105" eb="108">
      <t>コウヒョウカ</t>
    </rPh>
    <phoneticPr fontId="39"/>
  </si>
  <si>
    <t>　生涯学習関連講座・イベント等の、子どもから高齢者まで様々な世代が交流し、学び合うことへの関心が低下していることなどから、ｃ評価となったと考えられる。</t>
    <rPh sb="1" eb="3">
      <t>ショウガイ</t>
    </rPh>
    <phoneticPr fontId="39"/>
  </si>
  <si>
    <t>　施策の客観指標である「車道左側通行をする自転車利用者の割合」が目標値を下回ったが、「市バス・地下鉄の１日当たりの旅客数」が目標値を大きく上回ったこと等により、全体でｂ評価となった。</t>
    <rPh sb="1" eb="3">
      <t>セサク</t>
    </rPh>
    <rPh sb="4" eb="8">
      <t>キャッカンシヒョウ</t>
    </rPh>
    <rPh sb="43" eb="44">
      <t>シ</t>
    </rPh>
    <rPh sb="47" eb="50">
      <t>チカテツ</t>
    </rPh>
    <rPh sb="52" eb="53">
      <t>ニチ</t>
    </rPh>
    <rPh sb="53" eb="54">
      <t>ア</t>
    </rPh>
    <rPh sb="57" eb="59">
      <t>リョキャク</t>
    </rPh>
    <rPh sb="59" eb="60">
      <t>スウ</t>
    </rPh>
    <rPh sb="62" eb="65">
      <t>モクヒョウチ</t>
    </rPh>
    <rPh sb="66" eb="67">
      <t>オオ</t>
    </rPh>
    <rPh sb="69" eb="71">
      <t>ウワマワ</t>
    </rPh>
    <rPh sb="75" eb="76">
      <t>ナド</t>
    </rPh>
    <rPh sb="80" eb="82">
      <t>ゼンタイ</t>
    </rPh>
    <rPh sb="84" eb="86">
      <t>ヒョウカ</t>
    </rPh>
    <phoneticPr fontId="39"/>
  </si>
  <si>
    <t>　客観指標評価はａ評価となったが、市民生活実感評価がｃ評価となったことから、総合評価結果はＢ評価となった。
　仕事と生活の両立の推進や、男女間におけるあらゆる暴力を根絶するための被害者への相談・支援等に取り組むとともに、第６次男女共同参画計画（計画期間：令和８年度～）の策定に向けた取組を進める。また、「人権文化推進計画」に基づき、市民・企業への人権啓発等に取り組むことで、誰一人取り残さない共生社会の実現を目指していく。</t>
    <rPh sb="1" eb="3">
      <t>キャッカン</t>
    </rPh>
    <rPh sb="3" eb="5">
      <t>シヒョウ</t>
    </rPh>
    <rPh sb="5" eb="7">
      <t>ヒョウカ</t>
    </rPh>
    <rPh sb="9" eb="11">
      <t>ヒョウカ</t>
    </rPh>
    <rPh sb="17" eb="19">
      <t>シミン</t>
    </rPh>
    <rPh sb="19" eb="21">
      <t>セイカツ</t>
    </rPh>
    <rPh sb="21" eb="23">
      <t>ジッカン</t>
    </rPh>
    <rPh sb="23" eb="25">
      <t>ヒョウカ</t>
    </rPh>
    <rPh sb="27" eb="29">
      <t>ヒョウカ</t>
    </rPh>
    <rPh sb="38" eb="40">
      <t>ソウゴウ</t>
    </rPh>
    <rPh sb="40" eb="42">
      <t>ヒョウカ</t>
    </rPh>
    <rPh sb="42" eb="44">
      <t>ケッカ</t>
    </rPh>
    <rPh sb="46" eb="48">
      <t>ヒョウカ</t>
    </rPh>
    <rPh sb="135" eb="137">
      <t>サクテイ</t>
    </rPh>
    <rPh sb="138" eb="139">
      <t>ム</t>
    </rPh>
    <rPh sb="141" eb="143">
      <t>トリクミ</t>
    </rPh>
    <rPh sb="144" eb="145">
      <t>スス</t>
    </rPh>
    <phoneticPr fontId="39"/>
  </si>
  <si>
    <t>　客観指標評価はａ評価となったが、市民生活実感評価がｃ評価となったため、総合評価結果はＢ評価となった。
　引き続き、地域や人とのつながりの中で市民が主体的に健康づくりに取り組むまちづくりの推進、高齢者が働き手や地域の担い手として活躍できる環境の整備を行っていくことで「健康長寿のまち・京都」の実現に向けて取組を進める。
　また、24時間対応型の在宅サービスをはじめとした介護基盤整備を進めていくとともに、生産年齢人口の減少に伴う担い手不足に対応していくため、京都府や関係団体と連携し、介護の担い手の処遇改善や、介護のしごとの魅力発信、介護現場の効率化、外国人介護人材をはじめとする介護の担い手の裾野拡大等を推進していく。</t>
    <rPh sb="38" eb="40">
      <t>ヒョウカ</t>
    </rPh>
    <rPh sb="53" eb="54">
      <t>ヒ</t>
    </rPh>
    <rPh sb="55" eb="56">
      <t>ツヅ</t>
    </rPh>
    <rPh sb="58" eb="60">
      <t>チイキ</t>
    </rPh>
    <rPh sb="61" eb="62">
      <t>ヒト</t>
    </rPh>
    <rPh sb="69" eb="70">
      <t>ナカ</t>
    </rPh>
    <rPh sb="71" eb="73">
      <t>シミン</t>
    </rPh>
    <rPh sb="74" eb="77">
      <t>シュタイテキ</t>
    </rPh>
    <rPh sb="78" eb="80">
      <t>ケンコウ</t>
    </rPh>
    <rPh sb="84" eb="85">
      <t>ト</t>
    </rPh>
    <rPh sb="86" eb="87">
      <t>ク</t>
    </rPh>
    <rPh sb="94" eb="96">
      <t>スイシン</t>
    </rPh>
    <rPh sb="97" eb="100">
      <t>コウレイシャ</t>
    </rPh>
    <rPh sb="101" eb="102">
      <t>ハタラ</t>
    </rPh>
    <rPh sb="103" eb="104">
      <t>テ</t>
    </rPh>
    <rPh sb="105" eb="107">
      <t>チイキ</t>
    </rPh>
    <rPh sb="108" eb="109">
      <t>ニナ</t>
    </rPh>
    <rPh sb="110" eb="111">
      <t>テ</t>
    </rPh>
    <rPh sb="114" eb="116">
      <t>カツヤク</t>
    </rPh>
    <rPh sb="119" eb="121">
      <t>カンキョウ</t>
    </rPh>
    <rPh sb="122" eb="124">
      <t>セイビ</t>
    </rPh>
    <rPh sb="125" eb="126">
      <t>オコナ</t>
    </rPh>
    <rPh sb="134" eb="136">
      <t>ケンコウ</t>
    </rPh>
    <rPh sb="136" eb="138">
      <t>チョウジュ</t>
    </rPh>
    <rPh sb="142" eb="144">
      <t>キョウト</t>
    </rPh>
    <rPh sb="146" eb="148">
      <t>ジツゲン</t>
    </rPh>
    <rPh sb="149" eb="150">
      <t>ム</t>
    </rPh>
    <rPh sb="152" eb="154">
      <t>トリクミ</t>
    </rPh>
    <rPh sb="155" eb="156">
      <t>スス</t>
    </rPh>
    <phoneticPr fontId="39"/>
  </si>
  <si>
    <t>　客観指標評価はｂ評価となり、市民生活実感評価がｃ評価となったため、総合評価結果はＢ評価となった。
　引き続き、国・府、地域、企業等の多様な主体との連携の下、社会状況に応じた効果的な火災予防対策を推進するとともに、救急需要の増加に的確に対応するなど、消防・救急体制の充実強化に組織一丸となって取り組む。
　また、消防団・自主防組織会等の地域団体を中核とした地域防災力の充実強化を図るほか、幅広い視点から情報を発信することで、市民が安心・安全を実感できる消防広報を実施する。
　これらの取組を実施することにより、基本方針に掲げる安心して市民が暮らし、観光客が訪れることのできる「安心都市・京都」を目指す。</t>
    <rPh sb="9" eb="11">
      <t>ヒョウカ</t>
    </rPh>
    <rPh sb="56" eb="57">
      <t>クニ</t>
    </rPh>
    <rPh sb="58" eb="59">
      <t>フ</t>
    </rPh>
    <rPh sb="60" eb="62">
      <t>チイキ</t>
    </rPh>
    <rPh sb="63" eb="65">
      <t>キギョウ</t>
    </rPh>
    <rPh sb="65" eb="66">
      <t>トウ</t>
    </rPh>
    <rPh sb="67" eb="69">
      <t>タヨウ</t>
    </rPh>
    <rPh sb="70" eb="72">
      <t>シュタイ</t>
    </rPh>
    <rPh sb="74" eb="76">
      <t>レンケイ</t>
    </rPh>
    <rPh sb="77" eb="78">
      <t>モト</t>
    </rPh>
    <rPh sb="79" eb="81">
      <t>シャカイ</t>
    </rPh>
    <rPh sb="81" eb="83">
      <t>ジョウキョウ</t>
    </rPh>
    <rPh sb="84" eb="85">
      <t>オウ</t>
    </rPh>
    <rPh sb="87" eb="90">
      <t>コウカテキ</t>
    </rPh>
    <rPh sb="91" eb="93">
      <t>カサイ</t>
    </rPh>
    <rPh sb="93" eb="95">
      <t>ヨボウ</t>
    </rPh>
    <rPh sb="95" eb="97">
      <t>タイサク</t>
    </rPh>
    <rPh sb="98" eb="100">
      <t>スイシン</t>
    </rPh>
    <rPh sb="115" eb="117">
      <t>テキカク</t>
    </rPh>
    <rPh sb="118" eb="120">
      <t>タイオウ</t>
    </rPh>
    <rPh sb="133" eb="135">
      <t>ジュウジツ</t>
    </rPh>
    <rPh sb="135" eb="137">
      <t>キョウカ</t>
    </rPh>
    <rPh sb="138" eb="140">
      <t>ソシキ</t>
    </rPh>
    <rPh sb="140" eb="142">
      <t>イチガン</t>
    </rPh>
    <rPh sb="163" eb="165">
      <t>ソシキ</t>
    </rPh>
    <rPh sb="165" eb="166">
      <t>カイ</t>
    </rPh>
    <rPh sb="173" eb="175">
      <t>チュウカク</t>
    </rPh>
    <rPh sb="184" eb="186">
      <t>ジュウジツ</t>
    </rPh>
    <rPh sb="186" eb="188">
      <t>キョウカ</t>
    </rPh>
    <rPh sb="194" eb="196">
      <t>ハバヒロ</t>
    </rPh>
    <rPh sb="197" eb="199">
      <t>シテン</t>
    </rPh>
    <phoneticPr fontId="39"/>
  </si>
  <si>
    <t>　客観指標評価はａ評価だが市民生活実感評価がｃ評価となったため、総合評価結果はＢ評価となった。
　引き続き、自然的・歴史的景観の保全のための森林保全活動、歴史的な町並みや京町家等の保全・継承のための建造物等の指定、市民とともに推進する景観まちづくりのための地域への支援、品格のある市街地景観の形成のための各種施策等を、市民や事業者との協働により推進していく。また、本市の景観政策について、より分かりやすい情報の発信を目指す。
　なお、新景観政策20年の節目に向け、京都の景観の現況検証と政策進化の方向性の検討に着手している。</t>
    <phoneticPr fontId="39"/>
  </si>
  <si>
    <t>　施策の指標である「住民が気兼ねなく地域の活動に参加していると回答した自治会・町内会の割合」が前回値より下がり目標値を下回った一方で、「役員同士の連絡手段としてICTを活用していると回答した自治会・町内会の割合」は目標値を超えａ評価となったことなどから、全体ではＣ評価となった。</t>
    <rPh sb="1" eb="3">
      <t>シサク</t>
    </rPh>
    <rPh sb="4" eb="6">
      <t>シヒョウ</t>
    </rPh>
    <rPh sb="47" eb="49">
      <t>ゼンカイ</t>
    </rPh>
    <rPh sb="49" eb="50">
      <t>アタイ</t>
    </rPh>
    <rPh sb="52" eb="53">
      <t>サ</t>
    </rPh>
    <rPh sb="55" eb="58">
      <t>モクヒョウチ</t>
    </rPh>
    <rPh sb="59" eb="61">
      <t>シタマワ</t>
    </rPh>
    <rPh sb="63" eb="65">
      <t>イッポウ</t>
    </rPh>
    <rPh sb="107" eb="110">
      <t>モクヒョウチ</t>
    </rPh>
    <rPh sb="111" eb="112">
      <t>コ</t>
    </rPh>
    <rPh sb="114" eb="116">
      <t>ヒョウカ</t>
    </rPh>
    <rPh sb="127" eb="129">
      <t>ゼンタイ</t>
    </rPh>
    <rPh sb="132" eb="134">
      <t>ヒョウカ</t>
    </rPh>
    <phoneticPr fontId="39"/>
  </si>
  <si>
    <t>　客観指標評価及び市民生活実感評価が共にｃ評価となり、総合評価結果はｃ評価となった。
　人口減少や単身世帯・共働き世帯の増加など、社会背景が大きく変化する中においても、誰もが「地域の一員」として安心して快適に暮らせる地域づくりを進めていくため、「一人一人の多様性を踏まえた誰もが参加しやすい地域づくり」や、「多様な地域の特性に即した地域活動の推進」、「多様な主体の連携・協働の促進」を進めていく。
　また、令和７年度から設置した地域コミュニティHubを中心に、区役所・支所の職員が積極的に地域に入り込むことで地域のニーズや資源などを把握し、市民や地域の多様な主体のつながり・むすびつき・交ざり合いを促進し、すべての人に居場所と出番のある地域づくりを目指す。</t>
    <rPh sb="7" eb="8">
      <t>オヨ</t>
    </rPh>
    <rPh sb="18" eb="19">
      <t>トモ</t>
    </rPh>
    <phoneticPr fontId="39"/>
  </si>
  <si>
    <t>　施策の指標である「京都市小中一貫学習支援プログラムに対する児童生徒のアンケート評価値」など６指標がａ評価、他の指標も概ね高評価となっているが、政策の指標である「小学校と中学校の合同による学校運営協議会を設置する中学校区の割合」が目標値を下回ったことなどから、全体の評価はｂ評価となった。</t>
    <rPh sb="1" eb="3">
      <t>シサク</t>
    </rPh>
    <rPh sb="4" eb="6">
      <t>シヒョウ</t>
    </rPh>
    <rPh sb="47" eb="49">
      <t>シヒョウ</t>
    </rPh>
    <rPh sb="51" eb="53">
      <t>ヒョウカ</t>
    </rPh>
    <rPh sb="54" eb="55">
      <t>タ</t>
    </rPh>
    <rPh sb="56" eb="58">
      <t>シヒョウ</t>
    </rPh>
    <rPh sb="59" eb="60">
      <t>オオム</t>
    </rPh>
    <rPh sb="61" eb="62">
      <t>コウ</t>
    </rPh>
    <rPh sb="62" eb="64">
      <t>ヒョウカ</t>
    </rPh>
    <rPh sb="72" eb="74">
      <t>セイサク</t>
    </rPh>
    <rPh sb="75" eb="77">
      <t>シヒョウ</t>
    </rPh>
    <rPh sb="115" eb="118">
      <t>モクヒョウチ</t>
    </rPh>
    <rPh sb="119" eb="121">
      <t>シタマワ</t>
    </rPh>
    <rPh sb="131" eb="133">
      <t>ヒョウカ</t>
    </rPh>
    <phoneticPr fontId="39"/>
  </si>
  <si>
    <t>　客観指標評価はａ評価となったが、市民生活実感評価がｃ評価となったため、総合評価結果はＢ評価となった。
　道路は災害時の避難や救援、迅速な復旧・復興の根幹であるとともに、様々な社会活動を支えるものであり、橋りょうや道路の防災・減災対策や整備に引き続き重点的に取り組み、都市のレジリエンス・活力の向上を図る。
　公園の特色を生かした整備・利活用や緑の創出により、快適な都市環境の創出や地域コミュニティの活性化、子育て環境の充実等を図る。
　また、魅力と活力のある市街地整備を推進するとともに、着実に公共土木施設の維持管理を持続することで、安心・安全で持続可能な都市の発展を支える道路と公園・緑を創造する。</t>
    <phoneticPr fontId="39"/>
  </si>
  <si>
    <t>　客観指標評価及び市民生活実感評価がｃ評価であったため、総合評価結果もＣ評価となった。
　令和５年４月に施行した「都市計画マスタープランの方針を踏まえた都市計画の見直し」と併せて、同年１１月に実施した「らくなん進都」の都市計画見直しや、「洛西"SAIKO"プロジェクト」「meetus山科－醍醐」等の取組について、市民や事業者に分かりやすく発信・共有する。また、令和６年１２月に都市再生緊急整備地域が拡大されたことを活用したまちづくりができるよう、各地域の持つポテンシャルを最大限に引き出し、暮らしの豊かさや利便性につながる都市機能の集積や充実を図っていく。
　現都市計画マスタープランの目標年次は令和７年であることから、都市計画審議会に部会を設置し、次期都市計画マスタープランの策定に向けた検討を進めている。また、（公財）京都市景観・まちづくりセンターや各区役所など関係機関と連携し、まちづくりに関する情報提供や、まちづくり活動の支援及び仕組みづくりを推進していく。これらにより、市民の豊かなくらし・活動を支え、新たな価値を創造する持続可能な都市の実現を目指していく。</t>
    <rPh sb="1" eb="3">
      <t>キャッカン</t>
    </rPh>
    <rPh sb="3" eb="5">
      <t>シヒョウ</t>
    </rPh>
    <rPh sb="5" eb="7">
      <t>ヒョウカ</t>
    </rPh>
    <rPh sb="7" eb="8">
      <t>オヨ</t>
    </rPh>
    <rPh sb="9" eb="11">
      <t>シミン</t>
    </rPh>
    <rPh sb="11" eb="13">
      <t>セイカツ</t>
    </rPh>
    <rPh sb="13" eb="15">
      <t>ジッカン</t>
    </rPh>
    <rPh sb="15" eb="17">
      <t>ヒョウカ</t>
    </rPh>
    <rPh sb="19" eb="21">
      <t>ヒョウカ</t>
    </rPh>
    <rPh sb="28" eb="30">
      <t>ソウゴウ</t>
    </rPh>
    <rPh sb="30" eb="32">
      <t>ヒョウカ</t>
    </rPh>
    <rPh sb="32" eb="34">
      <t>ケッカ</t>
    </rPh>
    <rPh sb="36" eb="38">
      <t>ヒョウカ</t>
    </rPh>
    <rPh sb="181" eb="183">
      <t>レイワ</t>
    </rPh>
    <rPh sb="184" eb="185">
      <t>ネン</t>
    </rPh>
    <rPh sb="187" eb="188">
      <t>ガツ</t>
    </rPh>
    <rPh sb="189" eb="191">
      <t>トシ</t>
    </rPh>
    <rPh sb="191" eb="193">
      <t>サイセイ</t>
    </rPh>
    <rPh sb="193" eb="195">
      <t>キンキュウ</t>
    </rPh>
    <rPh sb="195" eb="197">
      <t>セイビ</t>
    </rPh>
    <rPh sb="197" eb="199">
      <t>チイキ</t>
    </rPh>
    <rPh sb="200" eb="202">
      <t>カクダイ</t>
    </rPh>
    <rPh sb="208" eb="210">
      <t>カツヨウ</t>
    </rPh>
    <rPh sb="228" eb="229">
      <t>モ</t>
    </rPh>
    <rPh sb="311" eb="315">
      <t>トシケイカク</t>
    </rPh>
    <rPh sb="315" eb="318">
      <t>シンギカイ</t>
    </rPh>
    <rPh sb="319" eb="321">
      <t>ブカイ</t>
    </rPh>
    <rPh sb="322" eb="324">
      <t>セッチ</t>
    </rPh>
    <rPh sb="326" eb="328">
      <t>ジキ</t>
    </rPh>
    <rPh sb="328" eb="332">
      <t>トシケイカク</t>
    </rPh>
    <rPh sb="340" eb="342">
      <t>サクテイ</t>
    </rPh>
    <rPh sb="343" eb="344">
      <t>ム</t>
    </rPh>
    <rPh sb="346" eb="348">
      <t>ケントウ</t>
    </rPh>
    <rPh sb="349" eb="350">
      <t>スス</t>
    </rPh>
    <phoneticPr fontId="39"/>
  </si>
  <si>
    <t>R7</t>
    <phoneticPr fontId="39"/>
  </si>
  <si>
    <t>R7</t>
    <phoneticPr fontId="39"/>
  </si>
  <si>
    <t>令和8年度</t>
    <rPh sb="0" eb="2">
      <t>レイワ</t>
    </rPh>
    <rPh sb="3" eb="5">
      <t>ネンド</t>
    </rPh>
    <phoneticPr fontId="39"/>
  </si>
  <si>
    <r>
      <t>　新型コロナウイルス感染症の影響により、地域で実施する様々な活動が中止・延期となったことなどに加え、「京都市　自治会・町内会＆ＮＰＯおうえんポータルサイト」について、令和４年１０月にＵＲＬ変更を伴うリニューアルをしたことで施策の指標であるアクセス件数が減少したと考えられ、ｄ評価となった。
　</t>
    </r>
    <r>
      <rPr>
        <sz val="10"/>
        <rFont val="ＭＳ ゴシック"/>
        <family val="3"/>
        <charset val="128"/>
      </rPr>
      <t>※政策の指標は、３年ごとに実施する自治会・町内会アンケート（直近では令和３年度）を用いており、令和４年度は調査年度ではないため評価できず、施策のみでの評価となっている。</t>
    </r>
    <rPh sb="20" eb="22">
      <t>チイキ</t>
    </rPh>
    <rPh sb="23" eb="25">
      <t>ジッシ</t>
    </rPh>
    <rPh sb="27" eb="29">
      <t>サマザマ</t>
    </rPh>
    <rPh sb="30" eb="32">
      <t>カツドウ</t>
    </rPh>
    <rPh sb="33" eb="35">
      <t>チュウシ</t>
    </rPh>
    <rPh sb="36" eb="38">
      <t>エンキ</t>
    </rPh>
    <rPh sb="47" eb="48">
      <t>クワ</t>
    </rPh>
    <rPh sb="125" eb="127">
      <t>ゲンショウ</t>
    </rPh>
    <rPh sb="131" eb="132">
      <t>カンガ</t>
    </rPh>
    <rPh sb="158" eb="160">
      <t>ジッシ</t>
    </rPh>
    <phoneticPr fontId="39"/>
  </si>
  <si>
    <t>　長引く新型コロナウイルス感染症の影響により、地域との交流事業や子育て支援事業等が制限又は中止等になり、子ども・若者や子育て家庭が交流する機会がコロナ禍前に比べて減少したことから、ｃ評価になったと考えられる。</t>
    <rPh sb="1" eb="3">
      <t>ナガビ</t>
    </rPh>
    <rPh sb="4" eb="6">
      <t>シンガタ</t>
    </rPh>
    <rPh sb="13" eb="16">
      <t>カンセンショウ</t>
    </rPh>
    <rPh sb="17" eb="19">
      <t>エイキョウ</t>
    </rPh>
    <phoneticPr fontId="39"/>
  </si>
  <si>
    <r>
      <rPr>
        <b/>
        <sz val="11"/>
        <rFont val="ＭＳ ゴシック"/>
        <family val="3"/>
        <charset val="128"/>
      </rPr>
      <t>　</t>
    </r>
    <r>
      <rPr>
        <sz val="11"/>
        <rFont val="ＭＳ ゴシック"/>
        <family val="3"/>
        <charset val="128"/>
      </rPr>
      <t>自然景観や歴史的な町並み，京町家等の保全・継承，市民とともに推進する景観まちづくりなど施策に係る市民の意識や生活実感が重要な分野であることから，市民生活実感評価を重視する。</t>
    </r>
    <rPh sb="1" eb="3">
      <t>シゼン</t>
    </rPh>
    <rPh sb="3" eb="5">
      <t>ケイカン</t>
    </rPh>
    <phoneticPr fontId="39"/>
  </si>
  <si>
    <r>
      <t>　客観指標評価はａ評価となったが、市民生活実感評価がｃ評価となったため、総合評価結果はＢ評価となった。引き続き、橋りょう等の点検・診断と対策や、道路の整備、ネットワーク強化を着実に推進することで、都市のレジリエンスを向上させるとともに、市民が事業の成果を実感できるよう進捗の見える化を図る。
　また、公園の特色を生かした整備・利活用や緑の創出により快適な都市環境の創出や地域コミュニティの活性化等を図るとともに、魅力と活力のある市街地整備を推進する。</t>
    </r>
    <r>
      <rPr>
        <strike/>
        <sz val="11"/>
        <rFont val="ＭＳ ゴシック"/>
        <family val="3"/>
        <charset val="128"/>
      </rPr>
      <t xml:space="preserve">
</t>
    </r>
    <r>
      <rPr>
        <sz val="11"/>
        <rFont val="ＭＳ ゴシック"/>
        <family val="3"/>
        <charset val="128"/>
      </rPr>
      <t>　これらにより、安心・安全で持続可能な都市の発展を支える道と公園・緑を創造する。</t>
    </r>
    <rPh sb="27" eb="29">
      <t>ヒョウカ</t>
    </rPh>
    <rPh sb="40" eb="42">
      <t>ケッカ</t>
    </rPh>
    <phoneticPr fontId="39"/>
  </si>
  <si>
    <t>-</t>
    <phoneticPr fontId="39"/>
  </si>
  <si>
    <t>-</t>
    <phoneticPr fontId="39"/>
  </si>
  <si>
    <t>a</t>
    <phoneticPr fontId="39"/>
  </si>
  <si>
    <t>-</t>
    <phoneticPr fontId="39"/>
  </si>
  <si>
    <t>‐</t>
    <phoneticPr fontId="39"/>
  </si>
  <si>
    <t>-</t>
    <phoneticPr fontId="39"/>
  </si>
  <si>
    <t>-</t>
    <phoneticPr fontId="39"/>
  </si>
  <si>
    <t>障害のある人が住み慣れた地域でくらしやすくなってきている。</t>
    <phoneticPr fontId="39"/>
  </si>
  <si>
    <t>a</t>
    <phoneticPr fontId="39"/>
  </si>
  <si>
    <t>b</t>
    <phoneticPr fontId="39"/>
  </si>
  <si>
    <t>d</t>
    <phoneticPr fontId="39"/>
  </si>
  <si>
    <t>a</t>
    <phoneticPr fontId="39"/>
  </si>
  <si>
    <t>b</t>
    <phoneticPr fontId="39"/>
  </si>
  <si>
    <t>令和11年度末までの目標とする整備延長を基に算出</t>
    <rPh sb="20" eb="21">
      <t>モト</t>
    </rPh>
    <phoneticPr fontId="39"/>
  </si>
  <si>
    <t>c</t>
    <phoneticPr fontId="39"/>
  </si>
  <si>
    <t>-</t>
    <phoneticPr fontId="39"/>
  </si>
  <si>
    <t>　水道管路の改築更新・耐震化、河川改修や雨水幹線等整備による浸水対策、親しみやすい水辺空間の整備等の取組について、概ね計画どおりに進捗したことから、ａ評価となった。</t>
    <rPh sb="1" eb="5">
      <t>スイドウカンロ</t>
    </rPh>
    <rPh sb="6" eb="10">
      <t>カイチクコウシン</t>
    </rPh>
    <rPh sb="11" eb="14">
      <t>タイシンカ</t>
    </rPh>
    <rPh sb="15" eb="19">
      <t>カセンカイシュウ</t>
    </rPh>
    <rPh sb="20" eb="25">
      <t>ウスイカンセントウ</t>
    </rPh>
    <rPh sb="25" eb="27">
      <t>セイビ</t>
    </rPh>
    <rPh sb="30" eb="34">
      <t>シンスイタイサク</t>
    </rPh>
    <rPh sb="57" eb="58">
      <t>オオム</t>
    </rPh>
    <rPh sb="65" eb="67">
      <t>シンチョク</t>
    </rPh>
    <rPh sb="75" eb="77">
      <t>ヒョウカ</t>
    </rPh>
    <phoneticPr fontId="13"/>
  </si>
  <si>
    <t>　「水や水辺環境が大切にされるなど、水と共に生きる意識が高まっている。」がｃ評価となったが、「上下水道は安全で安心していつでも利用できる。」をはじめ、概ねｂ評価と高い評価となっており、施策の効果が市民の実感にも現れていると考えられる。</t>
    <rPh sb="47" eb="51">
      <t>ジョウゲスイドウ</t>
    </rPh>
    <rPh sb="52" eb="54">
      <t>アンゼン</t>
    </rPh>
    <rPh sb="55" eb="57">
      <t>アンシン</t>
    </rPh>
    <rPh sb="63" eb="65">
      <t>リヨウ</t>
    </rPh>
    <rPh sb="75" eb="76">
      <t>オオム</t>
    </rPh>
    <rPh sb="78" eb="80">
      <t>ヒョウカ</t>
    </rPh>
    <rPh sb="81" eb="82">
      <t>タカ</t>
    </rPh>
    <rPh sb="83" eb="85">
      <t>ヒョウカ</t>
    </rPh>
    <rPh sb="92" eb="94">
      <t>シサク</t>
    </rPh>
    <rPh sb="95" eb="97">
      <t>コウカ</t>
    </rPh>
    <rPh sb="98" eb="100">
      <t>シミン</t>
    </rPh>
    <rPh sb="101" eb="103">
      <t>ジッカン</t>
    </rPh>
    <rPh sb="105" eb="106">
      <t>アラワ</t>
    </rPh>
    <rPh sb="111" eb="112">
      <t>カンガ</t>
    </rPh>
    <phoneticPr fontId="13"/>
  </si>
  <si>
    <t>　着実な事業進捗により高評価となった客観指標評価に基づき、総合評価結果はＡ評価となった。将来にわたって市民の重要なライフラインを守り続けていくために、長期的な視点に立ち、老朽化した配水管の更新・耐震化や雨水幹線の整備等、各取組を着実に推進する。また物価高騰の影響が継続する中にあっても、業務執行体制の見直しや民間活力の導入をはじめ、効率的な事業運営に努めることなどにより、水道・下水道施設の改築・更新財源となる積立金の確保や企業債残高の削減を目指す。
　また、「京都市河川整備方針」及び「京都市水共生プラン」に基づき、河川改修や親しみやすい水辺空間の整備などを引き続き推進する。</t>
    <rPh sb="97" eb="100">
      <t>タイシンカ</t>
    </rPh>
    <phoneticPr fontId="13"/>
  </si>
  <si>
    <t>c</t>
    <phoneticPr fontId="39"/>
  </si>
  <si>
    <t>a</t>
    <phoneticPr fontId="39"/>
  </si>
  <si>
    <t>道路建設室</t>
    <rPh sb="4" eb="5">
      <t>シツ</t>
    </rPh>
    <phoneticPr fontId="39"/>
  </si>
  <si>
    <t>道路建設室</t>
    <rPh sb="0" eb="2">
      <t>ドウロ</t>
    </rPh>
    <rPh sb="2" eb="4">
      <t>ケンセツ</t>
    </rPh>
    <rPh sb="4" eb="5">
      <t>シツ</t>
    </rPh>
    <phoneticPr fontId="39"/>
  </si>
  <si>
    <t>道路建設担当</t>
    <rPh sb="0" eb="2">
      <t>ドウロ</t>
    </rPh>
    <rPh sb="2" eb="4">
      <t>ケンセツ</t>
    </rPh>
    <rPh sb="4" eb="6">
      <t>タントウ</t>
    </rPh>
    <phoneticPr fontId="39"/>
  </si>
  <si>
    <t>算出方法：全数調査
出典：事業担当課調べ</t>
    <phoneticPr fontId="39"/>
  </si>
  <si>
    <t>a</t>
    <phoneticPr fontId="39"/>
  </si>
  <si>
    <t>c</t>
    <phoneticPr fontId="39"/>
  </si>
  <si>
    <t>d</t>
    <phoneticPr fontId="39"/>
  </si>
  <si>
    <t>b</t>
    <phoneticPr fontId="39"/>
  </si>
  <si>
    <t>-</t>
    <phoneticPr fontId="39"/>
  </si>
  <si>
    <t>a</t>
    <phoneticPr fontId="39"/>
  </si>
  <si>
    <t>　保育所等の関係機関の協力に基づく丁寧な利用調整や学童クラブ事業における新たな実施場所確保等による年度当初待機児童数ゼロの継続、妊娠・出産に係る産科医療機関等との密な連携の推進や各区役所支所の子どもはぐくみ室における妊産婦支援の推進、附属機関等への青少年登用の促進により、これらの指標で高評価を得られたこと等から、ａ評価になった。</t>
    <phoneticPr fontId="39"/>
  </si>
  <si>
    <t>　物価上昇が続く中で子育て世代においても経済的負担が増加しているほか、支援を必要とする家庭の抱える課題が複雑多様化する傾向にあることや、様々な課題に直面する若者にとって相談支援に心理的ハードルがあることなどの理由により、子育てや若者支援等の取組が市民の実感に繋がりにくいことから、ｃ評価になったと考えられる。</t>
    <phoneticPr fontId="39"/>
  </si>
  <si>
    <t>　客観指標評価はａ評価となったが、市民生活実感評価がｃ評価となったため、総合評価結果はＢ評価となった。
　子ども・若者や子育て家庭を取り巻く様々な社会課題に対応するため、真に支援が必要な家庭へ必要な支援を行き届かせていくとともに、妊娠前から子ども・若者までの切れ目ない支援を一層充実させる。
　また、「京都市はぐくみプラン＜2025-2029＞（京都市子ども・若者総合計画）」を踏まえ、子ども・若者の意見反映や子育て・教育環境の充実・質の向上、ライフステージに応じた子ども・若者の「居場所」と「出番」の創出等により、全ての子ども・若者・子育て家庭の最善の利益を「まんなか」に、子育て家庭をはじめ、結婚・出産・子育ての希望を持つ全ての人が魅力に感じ、「京都で子育てしたい」と思える「『こどもまんなか』のまち・京都」の実現に向け、引き続き取り組んでいく。</t>
    <rPh sb="230" eb="231">
      <t>オウ</t>
    </rPh>
    <rPh sb="233" eb="234">
      <t>コ</t>
    </rPh>
    <rPh sb="237" eb="239">
      <t>ワカモノ</t>
    </rPh>
    <rPh sb="253" eb="254">
      <t>トウ</t>
    </rPh>
    <rPh sb="363" eb="364">
      <t>ヒ</t>
    </rPh>
    <rPh sb="365" eb="366">
      <t>ツヅ</t>
    </rPh>
    <phoneticPr fontId="39"/>
  </si>
  <si>
    <t>222-3987</t>
    <phoneticPr fontId="39"/>
  </si>
  <si>
    <t>-</t>
    <phoneticPr fontId="39"/>
  </si>
  <si>
    <t>「京都観光振興計画2025」において、目標値を更新することを目指していることから、過去最低値の更新をaとし、以下20％刻みで基準を設定した。</t>
    <phoneticPr fontId="39"/>
  </si>
  <si>
    <t>a</t>
    <phoneticPr fontId="39"/>
  </si>
  <si>
    <t>b</t>
    <phoneticPr fontId="39"/>
  </si>
  <si>
    <t>c</t>
    <phoneticPr fontId="39"/>
  </si>
  <si>
    <t>e</t>
    <phoneticPr fontId="39"/>
  </si>
  <si>
    <t>212-6692</t>
    <phoneticPr fontId="39"/>
  </si>
  <si>
    <t>7分26秒</t>
    <phoneticPr fontId="39"/>
  </si>
  <si>
    <t>d</t>
    <phoneticPr fontId="39"/>
  </si>
  <si>
    <t>　救急出動件数が増加傾向にある中、救急隊の増隊などにより、政策の客観指標である「救急車の現場到着時間」が短縮し、ｂ評価となった。一方で、他の政令指定都市と比較して低い出火率を維持しているものの、政策の客観指標である「火災による死者（放火自殺者等を除く）の割合（過去の平均値との比較）」が増加したことなどから、全体としてｃ評価となった。</t>
    <phoneticPr fontId="39"/>
  </si>
  <si>
    <t>　「消防署は、様々な災害や事故などが発生した際に頼りになる。」という生活実感はｂ評価であったものの、「急な病気や怪我の際の相談体制や救急隊の搬送体制が十分に整っている。」等について、実感が十分得られるに至っていないことから、全体としてｃ評価となった。</t>
    <rPh sb="51" eb="52">
      <t>キュウ</t>
    </rPh>
    <rPh sb="53" eb="55">
      <t>ビョウキ</t>
    </rPh>
    <rPh sb="56" eb="58">
      <t>ケガ</t>
    </rPh>
    <rPh sb="59" eb="60">
      <t>サイ</t>
    </rPh>
    <rPh sb="61" eb="63">
      <t>ソウダン</t>
    </rPh>
    <rPh sb="63" eb="65">
      <t>タイセイ</t>
    </rPh>
    <rPh sb="66" eb="69">
      <t>キュウキュウタイ</t>
    </rPh>
    <rPh sb="70" eb="72">
      <t>ハンソウ</t>
    </rPh>
    <rPh sb="72" eb="74">
      <t>タイセイ</t>
    </rPh>
    <rPh sb="75" eb="77">
      <t>ジュウブン</t>
    </rPh>
    <rPh sb="78" eb="79">
      <t>トトノ</t>
    </rPh>
    <phoneticPr fontId="39"/>
  </si>
  <si>
    <t>c</t>
    <phoneticPr fontId="39"/>
  </si>
  <si>
    <t>a</t>
    <phoneticPr fontId="39"/>
  </si>
  <si>
    <t>b</t>
    <phoneticPr fontId="39"/>
  </si>
  <si>
    <t>e</t>
    <phoneticPr fontId="39"/>
  </si>
  <si>
    <t>　保護者や地域の方が学校の活動に参画する機会が減少している点に加え、保護者の方等を除く市民全体には学校内における取組の効果が実感しにくいことも影響し、ｃ評価となったと考えられる。</t>
    <rPh sb="1" eb="4">
      <t>ホゴシャ</t>
    </rPh>
    <rPh sb="8" eb="9">
      <t>カタ</t>
    </rPh>
    <rPh sb="29" eb="30">
      <t>テン</t>
    </rPh>
    <rPh sb="31" eb="32">
      <t>クワ</t>
    </rPh>
    <rPh sb="34" eb="37">
      <t>ホゴシャ</t>
    </rPh>
    <rPh sb="51" eb="52">
      <t>ナイ</t>
    </rPh>
    <rPh sb="71" eb="73">
      <t>エイキョウ</t>
    </rPh>
    <phoneticPr fontId="39"/>
  </si>
  <si>
    <t>a</t>
    <phoneticPr fontId="39"/>
  </si>
  <si>
    <t>b</t>
    <phoneticPr fontId="39"/>
  </si>
  <si>
    <t>d</t>
    <phoneticPr fontId="39"/>
  </si>
  <si>
    <t>e</t>
    <phoneticPr fontId="39"/>
  </si>
  <si>
    <t>c</t>
    <phoneticPr fontId="39"/>
  </si>
  <si>
    <t>耐震化率の算出に必要な調査は5年毎に実施しており、最新数値は令和７年度数値となる。</t>
    <phoneticPr fontId="39"/>
  </si>
  <si>
    <t>　建築物の安心安全を後押しする情報の発信や普及啓発は積極的に取り組んでいるものの、それらの取組が市民や地域団体等の生活実感に繋がっていないことから、ｃ評価となったと考えられる。</t>
    <phoneticPr fontId="39"/>
  </si>
  <si>
    <t>b</t>
    <phoneticPr fontId="39"/>
  </si>
  <si>
    <t>a</t>
    <phoneticPr fontId="39"/>
  </si>
  <si>
    <t>d</t>
    <phoneticPr fontId="39"/>
  </si>
  <si>
    <t>c</t>
    <phoneticPr fontId="39"/>
  </si>
  <si>
    <t>e</t>
    <phoneticPr fontId="39"/>
  </si>
  <si>
    <t>　農林業従事者や耕地面積の減少、市民と森林との関係性の希薄化等によって、農林業施策の効果が市民に実感されにくくなっていることから、ｃ評価となったと考えられる。</t>
    <phoneticPr fontId="39"/>
  </si>
  <si>
    <t>a</t>
    <phoneticPr fontId="39"/>
  </si>
  <si>
    <t>e</t>
    <phoneticPr fontId="39"/>
  </si>
  <si>
    <t>b</t>
    <phoneticPr fontId="39"/>
  </si>
  <si>
    <t>R22</t>
    <phoneticPr fontId="39"/>
  </si>
  <si>
    <t>d</t>
    <phoneticPr fontId="39"/>
  </si>
  <si>
    <t>土地・空間利用と都市機能配置</t>
    <phoneticPr fontId="39"/>
  </si>
  <si>
    <t>d</t>
    <phoneticPr fontId="39"/>
  </si>
  <si>
    <t>b</t>
    <phoneticPr fontId="39"/>
  </si>
  <si>
    <t>a</t>
    <phoneticPr fontId="39"/>
  </si>
  <si>
    <t>(参考)過去3年の登録団体数
R4：798団体
R5：808団体
R6：819団体</t>
    <rPh sb="30" eb="32">
      <t>ダンタイ</t>
    </rPh>
    <phoneticPr fontId="39"/>
  </si>
  <si>
    <t>a</t>
    <phoneticPr fontId="39"/>
  </si>
  <si>
    <t>-</t>
    <phoneticPr fontId="39"/>
  </si>
  <si>
    <t>b</t>
    <phoneticPr fontId="39"/>
  </si>
  <si>
    <t>c</t>
    <phoneticPr fontId="39"/>
  </si>
  <si>
    <t>営業許可の期限が５年から６年であり、許可の更新のタイミングで監視指導を実施することにより監視指導率を上げていく。
（参考）
　令和7年度実績
　　営業許可施設数：33,442施設
　　延べ監視指導施設数：33,341施設</t>
    <rPh sb="5" eb="7">
      <t>キゲン</t>
    </rPh>
    <rPh sb="18" eb="20">
      <t>キョカ</t>
    </rPh>
    <rPh sb="21" eb="23">
      <t>コウシン</t>
    </rPh>
    <rPh sb="30" eb="32">
      <t>カンシ</t>
    </rPh>
    <rPh sb="32" eb="34">
      <t>シドウ</t>
    </rPh>
    <rPh sb="35" eb="37">
      <t>ジッシ</t>
    </rPh>
    <rPh sb="44" eb="46">
      <t>カンシ</t>
    </rPh>
    <rPh sb="46" eb="48">
      <t>シドウ</t>
    </rPh>
    <rPh sb="48" eb="49">
      <t>リツ</t>
    </rPh>
    <rPh sb="50" eb="51">
      <t>ア</t>
    </rPh>
    <rPh sb="59" eb="61">
      <t>サンコウ</t>
    </rPh>
    <rPh sb="64" eb="66">
      <t>レイワ</t>
    </rPh>
    <rPh sb="67" eb="69">
      <t>ネンド</t>
    </rPh>
    <rPh sb="69" eb="71">
      <t>ジッセキ</t>
    </rPh>
    <rPh sb="74" eb="76">
      <t>エイギョウ</t>
    </rPh>
    <rPh sb="76" eb="78">
      <t>キョカ</t>
    </rPh>
    <rPh sb="78" eb="80">
      <t>シセツ</t>
    </rPh>
    <rPh sb="80" eb="81">
      <t>スウ</t>
    </rPh>
    <rPh sb="88" eb="90">
      <t>シセツ</t>
    </rPh>
    <rPh sb="93" eb="94">
      <t>ノ</t>
    </rPh>
    <rPh sb="95" eb="97">
      <t>カンシ</t>
    </rPh>
    <rPh sb="97" eb="99">
      <t>シドウ</t>
    </rPh>
    <rPh sb="99" eb="102">
      <t>シセツスウ</t>
    </rPh>
    <rPh sb="109" eb="111">
      <t>シセツ</t>
    </rPh>
    <phoneticPr fontId="39"/>
  </si>
  <si>
    <t>令和7年度実績
　調査指導対象累計施設数：3,329施設
　営業中止・撤退等累計施設数：3,328施設</t>
    <rPh sb="0" eb="2">
      <t>レイワ</t>
    </rPh>
    <rPh sb="3" eb="5">
      <t>ネンド</t>
    </rPh>
    <rPh sb="5" eb="7">
      <t>ジッセキ</t>
    </rPh>
    <rPh sb="9" eb="11">
      <t>チョウサ</t>
    </rPh>
    <rPh sb="11" eb="13">
      <t>シドウ</t>
    </rPh>
    <rPh sb="13" eb="15">
      <t>タイショウ</t>
    </rPh>
    <rPh sb="15" eb="17">
      <t>ルイケイ</t>
    </rPh>
    <rPh sb="17" eb="19">
      <t>シセツ</t>
    </rPh>
    <rPh sb="19" eb="20">
      <t>スウ</t>
    </rPh>
    <rPh sb="26" eb="28">
      <t>シセツ</t>
    </rPh>
    <rPh sb="30" eb="32">
      <t>エイギョウ</t>
    </rPh>
    <rPh sb="32" eb="34">
      <t>チュウシ</t>
    </rPh>
    <rPh sb="35" eb="37">
      <t>テッタイ</t>
    </rPh>
    <rPh sb="37" eb="38">
      <t>トウ</t>
    </rPh>
    <rPh sb="38" eb="40">
      <t>ルイケイ</t>
    </rPh>
    <rPh sb="40" eb="43">
      <t>シセツスウ</t>
    </rPh>
    <rPh sb="49" eb="51">
      <t>シセツ</t>
    </rPh>
    <phoneticPr fontId="39"/>
  </si>
  <si>
    <t>(参考)過去5年間の寄付件数
R2：181件
R3：191件
R4：195件
R5：205件
R6：190件</t>
    <rPh sb="10" eb="12">
      <t>キフ</t>
    </rPh>
    <rPh sb="12" eb="14">
      <t>ケンスウ</t>
    </rPh>
    <phoneticPr fontId="39"/>
  </si>
  <si>
    <t>222-3527</t>
  </si>
  <si>
    <t>-</t>
    <phoneticPr fontId="39"/>
  </si>
  <si>
    <t>a</t>
    <phoneticPr fontId="39"/>
  </si>
  <si>
    <t>b</t>
    <phoneticPr fontId="39"/>
  </si>
  <si>
    <t>R6年度から、第9期京都市民長寿すこやかプランの策定により、中長期目標値を変更している。
なお、第7期プランにおいて目標値に含めていた介護老人保健施設及び介護療養型医療施設については整備を進めていく施設ではないため目標値を見直し、特別養護老人ホーム、認知症高齢者グループホーム、介護専用型特定施設の3施設の合計とした。</t>
    <phoneticPr fontId="39"/>
  </si>
  <si>
    <t>c</t>
    <phoneticPr fontId="39"/>
  </si>
  <si>
    <t>実績の確定時期の関係から、実績は、記入作業を行う年度の２年度前の数値が最新値となる。
（R7実績値は、R6実績値を記載）</t>
    <phoneticPr fontId="39"/>
  </si>
  <si>
    <t>実績の確定時期の関係から、実績は、記入作業を行う年度の３年度前の数値が最新値となる。
（R7実績値は、R5実績値を記載）</t>
    <phoneticPr fontId="39"/>
  </si>
  <si>
    <t>c</t>
    <phoneticPr fontId="39"/>
  </si>
  <si>
    <t>a</t>
    <phoneticPr fontId="39"/>
  </si>
  <si>
    <t>b</t>
    <phoneticPr fontId="39"/>
  </si>
  <si>
    <t>e</t>
    <phoneticPr fontId="39"/>
  </si>
  <si>
    <t>令和6年数値が最新値となる。
★実績値…R6（238人）はR5年、R7（196人）はR6年の年間自殺者数
単年度目標に関しても、R2～7の欄にR1～6の目標値を入力している。</t>
    <rPh sb="39" eb="40">
      <t>ニン</t>
    </rPh>
    <rPh sb="44" eb="45">
      <t>ネン</t>
    </rPh>
    <phoneticPr fontId="39"/>
  </si>
  <si>
    <t>　消防団員の充足率について、消防団員の確保に向けて、消防団の活性化や負担軽減に向けた取組、広報活動等を実施したものの、コロナ禍以降、消防団員数が減少傾向にあること、また、自主防災会の防災行動マニュアルに基づく訓練等の実施率について、目標値を下回ったことから、d評価となった。</t>
    <rPh sb="62" eb="63">
      <t>カ</t>
    </rPh>
    <rPh sb="63" eb="65">
      <t>イコウ</t>
    </rPh>
    <rPh sb="66" eb="69">
      <t>ショウボウダン</t>
    </rPh>
    <rPh sb="69" eb="70">
      <t>イン</t>
    </rPh>
    <rPh sb="70" eb="71">
      <t>スウ</t>
    </rPh>
    <rPh sb="72" eb="74">
      <t>ゲンショウ</t>
    </rPh>
    <rPh sb="74" eb="76">
      <t>ケイコウ</t>
    </rPh>
    <rPh sb="116" eb="118">
      <t>モクヒョウ</t>
    </rPh>
    <rPh sb="118" eb="119">
      <t>チ</t>
    </rPh>
    <rPh sb="120" eb="122">
      <t>シタマワ</t>
    </rPh>
    <phoneticPr fontId="39"/>
  </si>
  <si>
    <t xml:space="preserve">
・地域コミュニティの担い手不足や地域活動の減少等のほか、学校統合による学校数の減少等の要因により企画推進委員の人数が減少している
・総合支援学校高等部卒業者の進路選択が、企業就労のみならず、生徒の実態等を踏まえ、福祉就労が増加傾向にあるため、職場実習回数が変動していると考えられる
上記２点を背景に、指標の数値が前年度から低下したため、C評価となった。</t>
    <rPh sb="132" eb="134">
      <t>ジョウキ</t>
    </rPh>
    <rPh sb="135" eb="136">
      <t>テン</t>
    </rPh>
    <rPh sb="137" eb="139">
      <t>ハイケイ</t>
    </rPh>
    <rPh sb="144" eb="146">
      <t>スウチ</t>
    </rPh>
    <rPh sb="147" eb="150">
      <t>ゼンネンド</t>
    </rPh>
    <rPh sb="152" eb="154">
      <t>テイカ</t>
    </rPh>
    <rPh sb="160" eb="162">
      <t>ヒョウカ</t>
    </rPh>
    <phoneticPr fontId="33"/>
  </si>
  <si>
    <t>　政策の指標である「市内の学生数が全国の学生数に占める割合」について、全国的に少子化が進む中であっても、個性あふれる大学が集積し、国内外の学生が集い学び合う「大学のまち」「学生のまち」として、本市の学生数の割合は微増し、ａ評価となったことから、全体ではａ評価となった。</t>
    <phoneticPr fontId="39"/>
  </si>
  <si>
    <t>　「「大学のまち」として学びの環境が充実し、京都ならではの学びと出会うことができる。」や「「大学のまち」「学生のまち」として国内外から様々な学生が集まっている。」の生活実感は継続してｂ評価を得ているが、「京都で学んだ学生が、市内企業に就職するなど、卒業後も京都で活躍している。」等がｃ評価となったことから、全体ではｃ評価となった。</t>
    <rPh sb="139" eb="140">
      <t>トウ</t>
    </rPh>
    <phoneticPr fontId="39"/>
  </si>
  <si>
    <t>　客観指標評価はａ評価となったが、市民生活実感評価がｃ評価となったため、総合評価結果はＢ評価となった。
　引き続き、各大学や大学コンソーシアム京都、京都府等とも連携のうえ、「大学のまち」「学生のまち」京都で学ぶ魅力の向上・発信等の取組を進めることで、国内外から多様な学生を受け入れていく。
　また、学生が京都のまち全体をキャンパスに学びを深め、地域や企業と連携して、地域活性化や社会課題の解決に取り組むことで、京都のまちへの愛着を深め、将来も京都に住み、活躍する好循環づくりに取り組む。これらの取組を実施することにより、基本方針に掲げる大学の知・学生の力を最大限に生かした、産業・文化の創造・発展、地域の活性化をより一層進めることにつなげていく。</t>
    <rPh sb="74" eb="76">
      <t>キョウト</t>
    </rPh>
    <rPh sb="77" eb="78">
      <t>トウ</t>
    </rPh>
    <phoneticPr fontId="39"/>
  </si>
  <si>
    <t>　客観指標評価はａ評価となったが、市民生活実感評価がｂ評価となったため、総合評価結果はＢ評価となった。今後は、世界から選ばれるまちに向けた調査をはじめ、留学生の受入環境の整備や、姉妹都市交流等を通じた外国文化への関心・理解を深める機会の充実、市民団体との連携等による相互理解・相互尊重の意識醸成を図るなど、京都の価値や魅力に共感する多彩な人々が国内外からつどい、交ざり合い、異なる文化的背景や価値観等の多様性が生かされるまちづくりを推進する。</t>
    <rPh sb="51" eb="53">
      <t>コンゴ</t>
    </rPh>
    <rPh sb="124" eb="126">
      <t>キョウト</t>
    </rPh>
    <rPh sb="127" eb="129">
      <t>カチ</t>
    </rPh>
    <rPh sb="130" eb="132">
      <t>ミリョク</t>
    </rPh>
    <rPh sb="187" eb="188">
      <t>コト</t>
    </rPh>
    <rPh sb="190" eb="192">
      <t>ブンカ</t>
    </rPh>
    <rPh sb="192" eb="193">
      <t>テキ</t>
    </rPh>
    <rPh sb="193" eb="195">
      <t>ハイケイ</t>
    </rPh>
    <rPh sb="196" eb="199">
      <t>カチカン</t>
    </rPh>
    <rPh sb="199" eb="200">
      <t>ナド</t>
    </rPh>
    <rPh sb="201" eb="204">
      <t>タヨウセイ</t>
    </rPh>
    <rPh sb="205" eb="206">
      <t>イ</t>
    </rPh>
    <rPh sb="216" eb="218">
      <t>スイシン</t>
    </rPh>
    <phoneticPr fontId="39"/>
  </si>
  <si>
    <t>　医療機関が必要時に利用しやすく、衛生的な生活環境が整っている点については一定の評価が得られている。一方で、観光客の急増に伴い、騒音やごみ出しといった近隣トラブルを生じさせる、不適正な運営を行う民泊の増加により、安全で安心な生活環境への不安が高まっていることから、市民の生活実感はｃ評価になったと考えられる。</t>
    <rPh sb="56" eb="57">
      <t>キャク</t>
    </rPh>
    <rPh sb="58" eb="60">
      <t>キュウゾウ</t>
    </rPh>
    <rPh sb="61" eb="62">
      <t>トモナ</t>
    </rPh>
    <rPh sb="64" eb="66">
      <t>ソウオン</t>
    </rPh>
    <rPh sb="69" eb="70">
      <t>ダ</t>
    </rPh>
    <rPh sb="75" eb="77">
      <t>キンリン</t>
    </rPh>
    <rPh sb="82" eb="83">
      <t>ショウ</t>
    </rPh>
    <rPh sb="88" eb="91">
      <t>フテキセイ</t>
    </rPh>
    <rPh sb="92" eb="94">
      <t>ウンエイ</t>
    </rPh>
    <rPh sb="95" eb="96">
      <t>オコナ</t>
    </rPh>
    <rPh sb="97" eb="99">
      <t>ミンパク</t>
    </rPh>
    <rPh sb="100" eb="102">
      <t>ゾウカ</t>
    </rPh>
    <phoneticPr fontId="39"/>
  </si>
  <si>
    <t>　「京まなびネット」において登録されている講座・イベント等の情報数は増加しているものの、学びの方法や市民ニーズの多様化に伴い、講座・イベント等の内容や情報発信が幅広い世代に十分に届いていないこと等が要因となり、ｃ評価となったと考えられる。</t>
    <rPh sb="97" eb="98">
      <t>トウ</t>
    </rPh>
    <rPh sb="99" eb="101">
      <t>ヨウイン</t>
    </rPh>
    <phoneticPr fontId="33"/>
  </si>
  <si>
    <t>　防災ポータルサイトの運用や総合防災訓練の実施等を通じ、災害情報の受発信や避難体制の整備に積極的に取り組んでいる。しかし、これらの取組効果が各地域の隅々まで十分に浸透するには至っていないことや、これまでの訓練の効果が市民一人ひとりの「いざという時の避難行動」や「日常的な備え」といった生活実感として十分に現れていないことが原因となり、各設問とも評価が上がらず、全体としてｃ評価となったと考えられる。</t>
    <phoneticPr fontId="39"/>
  </si>
  <si>
    <t>　令和5年4月の都市計画見直し等について、一定期間が経過し客観指標に示されるとおりその効果も着実に現れているものの、建物の更新等にはさらに時間を要する。そのため、施策の効果が大きく顕現し、市民が実感するまでには尚時間を要するものと考えられ、これがｃ評価の要因と考えられる。</t>
    <rPh sb="29" eb="33">
      <t>キャッカンシヒョウ</t>
    </rPh>
    <rPh sb="34" eb="35">
      <t>シメ</t>
    </rPh>
    <rPh sb="43" eb="45">
      <t>コウカ</t>
    </rPh>
    <rPh sb="46" eb="48">
      <t>チャクジツ</t>
    </rPh>
    <rPh sb="49" eb="50">
      <t>アラワ</t>
    </rPh>
    <rPh sb="63" eb="64">
      <t>トウ</t>
    </rPh>
    <rPh sb="87" eb="88">
      <t>オオ</t>
    </rPh>
    <rPh sb="105" eb="106">
      <t>ナオ</t>
    </rPh>
    <rPh sb="106" eb="108">
      <t>ジカン</t>
    </rPh>
    <rPh sb="109" eb="110">
      <t>ヨウ</t>
    </rPh>
    <rPh sb="115" eb="116">
      <t>カンガ</t>
    </rPh>
    <phoneticPr fontId="39"/>
  </si>
  <si>
    <t>　客観指標評価はａ評価となったが、市民生活実感評価がｃ評価となったため、総合評価結果はＢ評価となった。
　道路は災害時の避難や救援、迅速な復旧・復興の根幹であるとともに、様々な社会活動を支えるものであり、橋梁や道路の防災・減災対策や整備に引き続き重点的に取り組み、都市のレジリエンス・活力の向上を図る。
　公園の特色を生かした整備・利活用やみどりの創出により、快適な都市環境の創出や地域コミュニティの活性化、子育て環境の充実等を図る。
　また、魅力と活力のある市街地整備を推進するとともに、着実に公共土木施設の維持管理を持続することで、安心・安全で持続可能な都市の発展を支える道路と公園・みどりを創造する。</t>
    <phoneticPr fontId="39"/>
  </si>
  <si>
    <t>　豊かな自然的景観、歴史的景観や、京都独自の風情ある町並み景観が守られていること、市街地が周囲の山並みと調和した品格ある景観となっていることについての生活実感がｂ評価と概ね高い評価となっており、施策の効果が市民の実感にも現れていると考えられる。</t>
    <rPh sb="110" eb="111">
      <t>アラワ</t>
    </rPh>
    <phoneticPr fontId="39"/>
  </si>
  <si>
    <t>(参考)過去5年の発生件数
R2年度：20件
R3年度：35件
R4年度：31件
R5年度：29件
R6年度：38件</t>
    <rPh sb="16" eb="18">
      <t>ネンド</t>
    </rPh>
    <rPh sb="25" eb="27">
      <t>ネンド</t>
    </rPh>
    <rPh sb="30" eb="31">
      <t>ケン</t>
    </rPh>
    <rPh sb="34" eb="36">
      <t>ネンド</t>
    </rPh>
    <rPh sb="39" eb="40">
      <t>ケン</t>
    </rPh>
    <rPh sb="43" eb="45">
      <t>ネンド</t>
    </rPh>
    <rPh sb="48" eb="49">
      <t>ケン</t>
    </rPh>
    <rPh sb="52" eb="54">
      <t>ネンド</t>
    </rPh>
    <rPh sb="57" eb="58">
      <t>ケン</t>
    </rPh>
    <phoneticPr fontId="39"/>
  </si>
  <si>
    <t>　政策の指標である「障害者福祉施設からの地域生活移行人数」及び「精神科病院に長期入院している患者数」について、どちらも目標値を達成しており、引き続き、地域移行の促進のため積極的に取り組んでいく。また、「福祉施設からの一般就労移行人数」は、企業や就労支援事業所等への積極的な取組成果もあり、目標値を大きく上回ったことから、総合評価はａ評価となった。</t>
    <phoneticPr fontId="5"/>
  </si>
  <si>
    <t>　地域主体のまちづくりを支援するため、コーディネーター派遣や本市職員による直接支援を複数地区で実施したが、地区計画等の締結までには時間を要することから、ｃ評価となった。</t>
    <phoneticPr fontId="39"/>
  </si>
  <si>
    <t>　「持ち家」の二重サッシ又は複層ガラスの窓を有する割合は、H30年30.8%からR5年35.0%に、「借家」の二重サッシ又は複層ガラスの窓を有する割合はH30年9.9%からR5年10.2%に増えているが、「借家」の上がり幅が小さく、全体として目標値に到達していない。
また、要支援マンションの件数は、目標では年2～3件の減少であったが、管理不全の程度が深刻なものへの支援に注力したため、年1～2件の減少に留まり、ｄ評価となった。</t>
    <rPh sb="207" eb="209">
      <t>ヒョウカ</t>
    </rPh>
    <phoneticPr fontId="39"/>
  </si>
  <si>
    <t>　ルール・マナーを守っている人も一定いると思われるが、交通反則通告制度の導入などルール・マナーに対する問題意識が高まっている一方で、守らない人に対してより厳しい目が向けられていることが、ｄ評価となった要因として考えられる</t>
    <phoneticPr fontId="39"/>
  </si>
  <si>
    <t>　自転車走行環境整備や自転車ルール・マナーの啓発によって、事故件数の減少などの効果が出ている一方で、依然として、ルールを理解していても、車道走行への恐怖から歩道を走行する方が多いことがｃ評価となった要因として考えられる。</t>
    <rPh sb="50" eb="52">
      <t>イゼン</t>
    </rPh>
    <rPh sb="60" eb="62">
      <t>リカイ</t>
    </rPh>
    <rPh sb="68" eb="70">
      <t>シャドウ</t>
    </rPh>
    <rPh sb="70" eb="72">
      <t>ソウコウ</t>
    </rPh>
    <rPh sb="74" eb="76">
      <t>キョウフ</t>
    </rPh>
    <rPh sb="78" eb="80">
      <t>ホドウ</t>
    </rPh>
    <rPh sb="81" eb="83">
      <t>ソウコウ</t>
    </rPh>
    <rPh sb="85" eb="86">
      <t>カタ</t>
    </rPh>
    <rPh sb="87" eb="88">
      <t>オオ</t>
    </rPh>
    <rPh sb="93" eb="95">
      <t>ヒョウカ</t>
    </rPh>
    <rPh sb="99" eb="101">
      <t>ヨウイン</t>
    </rPh>
    <rPh sb="104" eb="105">
      <t>カンガ</t>
    </rPh>
    <phoneticPr fontId="39"/>
  </si>
  <si>
    <t>-</t>
    <phoneticPr fontId="39"/>
  </si>
  <si>
    <t>a</t>
    <phoneticPr fontId="39"/>
  </si>
  <si>
    <t>b</t>
    <phoneticPr fontId="39"/>
  </si>
  <si>
    <t>d</t>
    <phoneticPr fontId="39"/>
  </si>
  <si>
    <t>c</t>
    <phoneticPr fontId="39"/>
  </si>
  <si>
    <t>　「市主催のスポーツ事業のボランティア参加者数」については、主な主催事業である京都マラソンにおいて、コロナ禍以降、ボランティアの適正な配置見直しを行い、目標設定時に比べ募集定員を削減していることから、定員は満たしているものの、ｃ評価となった。また、高齢化の進む、スポーツ推進委員の担い手確保に向けて関係団体とも連携しながら取り組んでいるところではあるが、２年に１度の改選（令和６年度改選）にあたって定年到達等により人数が減少したため、「スポーツ推進指導員の充足率」の数値が減少し、全体的に実績値が伸び悩んだことにより、ｃ評価となった。</t>
    <rPh sb="114" eb="116">
      <t>ヒョウカ</t>
    </rPh>
    <phoneticPr fontId="39"/>
  </si>
  <si>
    <t>e</t>
    <phoneticPr fontId="39"/>
  </si>
  <si>
    <t>　ライフスタイルや価値観の多様化、少子高齢化や単身世帯の増加により、地域住民のつながりが感じられにくくなっていることから、ｃ評価となったと考えられる。</t>
    <phoneticPr fontId="39"/>
  </si>
  <si>
    <t>　長時間労働や固定的な性別役割分担意識が根強く残っていること、DV被害者支援の取組は進んでいるものの、男女間等における暴力や性的いやがらせが根絶されているという実感には至っていないことなどから、ｃ評価になったと考えられる。</t>
    <rPh sb="62" eb="64">
      <t>セイテキ</t>
    </rPh>
    <phoneticPr fontId="39"/>
  </si>
  <si>
    <t>　政策の指標である「男女いずれの委員の登用率も35％以上の附属機関等の割合」、「京都DV相談支援センターへの相談者のうち、課題解決となった人の割合」、施策の指標である「人権文化の構築に関わる取組として全庁で実施する新規及び改善等の事業数」が高評価となったことなどから、全体ではａ評価となった。</t>
    <rPh sb="40" eb="42">
      <t>キョウト</t>
    </rPh>
    <rPh sb="44" eb="46">
      <t>ソウダン</t>
    </rPh>
    <rPh sb="46" eb="48">
      <t>シエン</t>
    </rPh>
    <rPh sb="54" eb="57">
      <t>ソウダンシャ</t>
    </rPh>
    <rPh sb="61" eb="63">
      <t>カダイ</t>
    </rPh>
    <rPh sb="63" eb="65">
      <t>カイケツ</t>
    </rPh>
    <rPh sb="69" eb="70">
      <t>ヒト</t>
    </rPh>
    <rPh sb="71" eb="73">
      <t>ワリアイ</t>
    </rPh>
    <phoneticPr fontId="39"/>
  </si>
  <si>
    <t>b</t>
    <phoneticPr fontId="39"/>
  </si>
  <si>
    <t>　「中古住宅」の成約件数（近畿レインズの公表値）はR6年2,827件からR7年3,240件に、「新築分譲住宅」の着工件数はR6年3,716件からR7年5,610件に前年度よりも件数が増えているが、「新築分譲住宅」の件数の上がり幅が大きく、その影響が大きく出たことで、中古住宅が占める割合が相対的に小さくなり、ｄ評価となった。</t>
    <rPh sb="155" eb="157">
      <t>ヒョウカ</t>
    </rPh>
    <phoneticPr fontId="39"/>
  </si>
  <si>
    <t>ライフサイエンス分野における産学公連携プロジェクト創出数</t>
    <phoneticPr fontId="39"/>
  </si>
  <si>
    <t>京都市ソーシャル・イノベーション・クラスター構想を推進するパートナー数</t>
    <phoneticPr fontId="39"/>
  </si>
  <si>
    <t>　伝統産業の担い手や、商店の活気についての市民実感は高くなかったものの、地域企業や食材の流通、京の食文化については一定の評価を得たため、全体としてｂ評価となった。</t>
    <phoneticPr fontId="39"/>
  </si>
  <si>
    <t>　住宅確保要配慮者向け住宅（セーフティネット住宅など）の登録件数及び子育て世帯の受け皿となる住宅（床面積61㎡以上）の供給数が増え、目標を達成した。一方で既存住宅の流通件数は増加したものの、新築分譲住宅の着工件数の上がり幅が大きく、住宅の流通件数に占める既存住宅の割合が相対的に小さくなったため、総合評価がｂ評価となっている。</t>
    <phoneticPr fontId="7"/>
  </si>
  <si>
    <t>a</t>
    <phoneticPr fontId="39"/>
  </si>
  <si>
    <t>通学路交通安全プログラム対策実施件数</t>
    <phoneticPr fontId="39"/>
  </si>
  <si>
    <t>市民活動団体等と地域団体との連携を深める取組の推進</t>
    <phoneticPr fontId="39"/>
  </si>
  <si>
    <t>コロナ禍の令和2年度の状況を踏まえて目標値を設定する必要があることから、令和3年度（令和2年度実績）は評価していない。
※令和3年度についても、新型コロナウイルス感染症拡大防止のため、休館期間あり。
(参考)令和7年度内訳
R07：4,148,758人
美術館：1,468,652人
動物園： 　609,214人
二条城： 2,070,892人</t>
    <phoneticPr fontId="39"/>
  </si>
  <si>
    <t xml:space="preserve">指定・登録等の件数は毎年変動するものであり、一定安定的な数字と比較する必要があるため、過去5年間の数値をもとに基準値を設定した。
平均値：38件
</t>
    <rPh sb="0" eb="2">
      <t>シテイ</t>
    </rPh>
    <rPh sb="3" eb="5">
      <t>トウロク</t>
    </rPh>
    <rPh sb="5" eb="6">
      <t>トウ</t>
    </rPh>
    <rPh sb="7" eb="9">
      <t>ケンスウ</t>
    </rPh>
    <rPh sb="10" eb="12">
      <t>マイトシ</t>
    </rPh>
    <rPh sb="12" eb="14">
      <t>ヘンドウ</t>
    </rPh>
    <rPh sb="22" eb="24">
      <t>イッテイ</t>
    </rPh>
    <rPh sb="24" eb="26">
      <t>アンテイ</t>
    </rPh>
    <rPh sb="26" eb="27">
      <t>テキ</t>
    </rPh>
    <rPh sb="28" eb="30">
      <t>スウジ</t>
    </rPh>
    <rPh sb="31" eb="33">
      <t>ヒカク</t>
    </rPh>
    <rPh sb="35" eb="37">
      <t>ヒツヨウ</t>
    </rPh>
    <rPh sb="43" eb="45">
      <t>カコ</t>
    </rPh>
    <rPh sb="46" eb="48">
      <t>ネンカン</t>
    </rPh>
    <rPh sb="49" eb="51">
      <t>スウチ</t>
    </rPh>
    <rPh sb="55" eb="58">
      <t>キジュンチ</t>
    </rPh>
    <rPh sb="59" eb="61">
      <t>セッテイ</t>
    </rPh>
    <rPh sb="65" eb="68">
      <t>ヘイキンチ</t>
    </rPh>
    <phoneticPr fontId="39"/>
  </si>
  <si>
    <t>目標値については、令和３年度末に開催の「観光振興計画２０２５」マネジメント会議での議論を踏まえ、令和４年４月に新たに設定。
平成２７年以降の最低値を目標値とした。
(※令和４年から「混雑する」→「混雑して迷惑した」等に質問を変更）
（※令和７年から「迷惑した」→「迷惑している」に質問を変更）</t>
    <rPh sb="84" eb="86">
      <t>レイワ</t>
    </rPh>
    <rPh sb="87" eb="88">
      <t>ネン</t>
    </rPh>
    <rPh sb="107" eb="108">
      <t>トウ</t>
    </rPh>
    <rPh sb="118" eb="120">
      <t>レイワ</t>
    </rPh>
    <rPh sb="121" eb="122">
      <t>ネン</t>
    </rPh>
    <rPh sb="125" eb="127">
      <t>メイワク</t>
    </rPh>
    <rPh sb="132" eb="134">
      <t>メイワク</t>
    </rPh>
    <rPh sb="140" eb="142">
      <t>シツモン</t>
    </rPh>
    <rPh sb="143" eb="145">
      <t>ヘンコウ</t>
    </rPh>
    <phoneticPr fontId="39"/>
  </si>
  <si>
    <t>目標値については、令和３年度末に開催の「観光振興計画２０２５」マネジメント会議での議論を踏まえ、令和４年４月に新たに設定。
令和２～４年度はコロナ禍の影響に伴い例年どおりの調査が実施できなかったため、令和２～４年度の実績値はなく、令和３～５年度は評価しない。
平成２７年以降の最高値を目標値とした。
※令和元年から令和６年の観光消費額単価について遡及修正を行ったことから、令和７年の目標数値は遡及修正後の数値をもとに設定した数値となっている（令和元年から令和６年までの実績値については遡及修正前の数値）。</t>
    <rPh sb="138" eb="140">
      <t>サイコウ</t>
    </rPh>
    <rPh sb="151" eb="153">
      <t>レイワ</t>
    </rPh>
    <rPh sb="153" eb="155">
      <t>ガンネン</t>
    </rPh>
    <rPh sb="157" eb="159">
      <t>レイワ</t>
    </rPh>
    <rPh sb="160" eb="161">
      <t>ネン</t>
    </rPh>
    <rPh sb="162" eb="164">
      <t>カンコウ</t>
    </rPh>
    <rPh sb="164" eb="167">
      <t>ショウヒガク</t>
    </rPh>
    <rPh sb="167" eb="169">
      <t>タンカ</t>
    </rPh>
    <rPh sb="173" eb="175">
      <t>ソキュウ</t>
    </rPh>
    <rPh sb="175" eb="177">
      <t>シュウセイ</t>
    </rPh>
    <rPh sb="178" eb="179">
      <t>オコナ</t>
    </rPh>
    <rPh sb="186" eb="188">
      <t>レイワ</t>
    </rPh>
    <rPh sb="189" eb="190">
      <t>ネン</t>
    </rPh>
    <rPh sb="191" eb="193">
      <t>モクヒョウ</t>
    </rPh>
    <rPh sb="193" eb="195">
      <t>スウチ</t>
    </rPh>
    <rPh sb="196" eb="198">
      <t>ソキュウ</t>
    </rPh>
    <rPh sb="198" eb="200">
      <t>シュウセイ</t>
    </rPh>
    <rPh sb="200" eb="201">
      <t>ゴ</t>
    </rPh>
    <rPh sb="202" eb="204">
      <t>スウチ</t>
    </rPh>
    <rPh sb="208" eb="210">
      <t>セッテイ</t>
    </rPh>
    <rPh sb="212" eb="214">
      <t>スウチ</t>
    </rPh>
    <rPh sb="221" eb="223">
      <t>レイワ</t>
    </rPh>
    <rPh sb="223" eb="225">
      <t>ガンネン</t>
    </rPh>
    <rPh sb="227" eb="229">
      <t>レイワ</t>
    </rPh>
    <rPh sb="230" eb="231">
      <t>ネン</t>
    </rPh>
    <rPh sb="234" eb="236">
      <t>ジッセキ</t>
    </rPh>
    <rPh sb="236" eb="237">
      <t>チ</t>
    </rPh>
    <rPh sb="242" eb="244">
      <t>ソキュウ</t>
    </rPh>
    <rPh sb="244" eb="246">
      <t>シュウセイ</t>
    </rPh>
    <rPh sb="246" eb="247">
      <t>マエ</t>
    </rPh>
    <rPh sb="248" eb="250">
      <t>スウチ</t>
    </rPh>
    <phoneticPr fontId="39"/>
  </si>
  <si>
    <t>国際都市共創推進室
（国際都市共創担当）</t>
    <rPh sb="0" eb="9">
      <t>コクサイトシキョウソウスイシンシツ</t>
    </rPh>
    <rPh sb="11" eb="13">
      <t>コクサイ</t>
    </rPh>
    <rPh sb="13" eb="15">
      <t>トシ</t>
    </rPh>
    <rPh sb="15" eb="17">
      <t>キョウソウ</t>
    </rPh>
    <rPh sb="17" eb="19">
      <t>タントウ</t>
    </rPh>
    <phoneticPr fontId="39"/>
  </si>
  <si>
    <t>京都市はぐくみプラン及び京都市はぐくみプラン&lt;2025-2029&gt;(京都市子ども・若者総合計画)</t>
    <rPh sb="10" eb="11">
      <t>オヨ</t>
    </rPh>
    <rPh sb="12" eb="15">
      <t>キョウトシ</t>
    </rPh>
    <phoneticPr fontId="39"/>
  </si>
  <si>
    <t>(参考)過去3年間の待機児童数
R4：0人
R5：0人
R6：0人</t>
    <rPh sb="32" eb="33">
      <t>ニン</t>
    </rPh>
    <phoneticPr fontId="39"/>
  </si>
  <si>
    <t>・算定に用いるデータの公表時期の関係から、実績は、記入作業を行う年度の2年度前の数値が最新となる。
(R7実績値欄に、R6実績を記載。R7目標値欄には、R6目標を記載。)</t>
    <phoneticPr fontId="39"/>
  </si>
  <si>
    <t>福祉のまちづくり推進室企画・地域福祉担当</t>
    <rPh sb="0" eb="2">
      <t>フクシ</t>
    </rPh>
    <rPh sb="8" eb="11">
      <t>スイシンシツ</t>
    </rPh>
    <rPh sb="11" eb="13">
      <t>キカク</t>
    </rPh>
    <rPh sb="14" eb="18">
      <t>チイキフクシ</t>
    </rPh>
    <rPh sb="18" eb="20">
      <t>タントウ</t>
    </rPh>
    <phoneticPr fontId="39"/>
  </si>
  <si>
    <t>福祉のまちづくり推進室企画・地域福祉担当、重層的支援体制・ケアラー支援推進担当</t>
    <rPh sb="0" eb="2">
      <t>フクシ</t>
    </rPh>
    <rPh sb="8" eb="11">
      <t>スイシンシツ</t>
    </rPh>
    <rPh sb="18" eb="20">
      <t>タントウ</t>
    </rPh>
    <rPh sb="21" eb="28">
      <t>ジュウソウテキシエンタイセイ</t>
    </rPh>
    <rPh sb="33" eb="35">
      <t>シエン</t>
    </rPh>
    <rPh sb="35" eb="37">
      <t>スイシン</t>
    </rPh>
    <rPh sb="37" eb="39">
      <t>タントウ</t>
    </rPh>
    <phoneticPr fontId="39"/>
  </si>
  <si>
    <t>(参考)過去3年の活動件数
R4：280件
R5：206件
R6：801件</t>
    <rPh sb="20" eb="21">
      <t>ケン</t>
    </rPh>
    <rPh sb="28" eb="29">
      <t>ケン</t>
    </rPh>
    <rPh sb="36" eb="37">
      <t>ケン</t>
    </rPh>
    <phoneticPr fontId="39"/>
  </si>
  <si>
    <t>福祉のまちづくり推進室重層的支援体制・ケアラー支援推進担当</t>
    <rPh sb="0" eb="2">
      <t>フクシ</t>
    </rPh>
    <rPh sb="8" eb="11">
      <t>スイシンシツ</t>
    </rPh>
    <rPh sb="11" eb="18">
      <t>ジュウソウテキシエンタイセイ</t>
    </rPh>
    <rPh sb="23" eb="25">
      <t>シエン</t>
    </rPh>
    <rPh sb="25" eb="27">
      <t>スイシン</t>
    </rPh>
    <rPh sb="27" eb="29">
      <t>タントウ</t>
    </rPh>
    <phoneticPr fontId="39"/>
  </si>
  <si>
    <t>(参考)過去3年の検討事案件数
R4：-
R5：-
R6：150件
※R6.10に会議設置。実績値は令和６年度分から計測を行う。評価については、過去３年間の数値を基に設定することから、令和８年度（令和７年度実績）は評価しない。</t>
    <rPh sb="32" eb="33">
      <t>ケン</t>
    </rPh>
    <rPh sb="41" eb="43">
      <t>カイギ</t>
    </rPh>
    <rPh sb="43" eb="45">
      <t>セッチ</t>
    </rPh>
    <phoneticPr fontId="39"/>
  </si>
  <si>
    <t>実績の確定時期の関係から、実績は、記入作業を行う年度の２年度前の数値が最新値となる。（R7実績値は、R6実績値を記載）</t>
    <rPh sb="52" eb="55">
      <t>ジッセキチ</t>
    </rPh>
    <rPh sb="56" eb="58">
      <t>キサイ</t>
    </rPh>
    <phoneticPr fontId="39"/>
  </si>
  <si>
    <t>(参考)
　　死者　負傷者等
H22：0     0
H23：0     7
H24：0     5
H25：0     3
H26：1     5
H27：0     3
H28：0     0
H29：0     9
H30：0    45
R元：0     8
R 2：0     2
R 3：0     4
R 4：0     8
R 5：0     3
R 6：0     0
R 7：0     7</t>
    <phoneticPr fontId="39"/>
  </si>
  <si>
    <t>令和３年度から、「歩くまち・京都」総合交通戦略2021の策定を踏まえ、中長期目標値を変更している。
令和３年度近畿圏パーソントリップ調査の結果の一部が令和４年度に取りまとめられたため、最新数値（R4実績値欄）はR3年度数値となる。
　なお、目標値についてもR4目標値欄に、R3目標値を記載している。
　最新数値（R7実績値欄）は、令和７年度に実施した本市独自調査の数値としている。
　本市独自調査は２年に１回の実施であり、次回調査は令和９年度中に実施予定。</t>
    <rPh sb="93" eb="95">
      <t>サイシン</t>
    </rPh>
    <rPh sb="95" eb="97">
      <t>スウチ</t>
    </rPh>
    <rPh sb="100" eb="102">
      <t>ジッセキ</t>
    </rPh>
    <rPh sb="102" eb="103">
      <t>チ</t>
    </rPh>
    <rPh sb="103" eb="104">
      <t>ラン</t>
    </rPh>
    <phoneticPr fontId="39"/>
  </si>
  <si>
    <t>(参考)
R1：5,157,657㎡
R2：5,262,186㎡
R3：5,418,908㎡
R4：5,399,870㎡
R5：5,381,542㎡
R6：5,468,457㎡
R7：5,602,371㎡</t>
    <phoneticPr fontId="39"/>
  </si>
  <si>
    <t>(参考)
R1：6,825,532㎡
R2：7,018,255㎡
R3：7,192,737㎡
R4：7,477,944㎡
R5：7,295,385㎡
R6：7,263,008㎡
R7：7,444,188㎡</t>
    <phoneticPr fontId="39"/>
  </si>
  <si>
    <t>（参考）
R1：147件
R2：147件
R3：148件
R4：150件
R5：152件
R6: 152件
R7: 153件</t>
    <rPh sb="1" eb="3">
      <t>サンコウ</t>
    </rPh>
    <rPh sb="11" eb="12">
      <t>ケン</t>
    </rPh>
    <rPh sb="27" eb="28">
      <t>ケン</t>
    </rPh>
    <rPh sb="35" eb="36">
      <t>ケン</t>
    </rPh>
    <rPh sb="52" eb="53">
      <t>ケン</t>
    </rPh>
    <phoneticPr fontId="11"/>
  </si>
  <si>
    <t>目標値は、過去３年間の平均値
（参考）過去の件数
H29　5,335
H30  4,426
R1   5,094
R2   5,244
R3   4,439
R4   5,365
R5   5,425
R6   4,694
R7   5,218</t>
    <phoneticPr fontId="39"/>
  </si>
  <si>
    <t>実績値は、該当年度を含む過去３年間の平均
（参考）該当年度を含む過去の件数
H30  4,426
R1   5,094
R2   5,244
R3　 4,439
R4   5,365
R5   5,425
R6   4,694
R7　 5,218</t>
    <phoneticPr fontId="39"/>
  </si>
  <si>
    <t>耐震化率の算出に必要な調査は5年毎に実施しており、最新数値は令和７年度数値となる。</t>
    <rPh sb="25" eb="27">
      <t>サイシン</t>
    </rPh>
    <rPh sb="27" eb="29">
      <t>スウチ</t>
    </rPh>
    <rPh sb="30" eb="32">
      <t>レイワ</t>
    </rPh>
    <rPh sb="33" eb="35">
      <t>ネンド</t>
    </rPh>
    <rPh sb="35" eb="37">
      <t>スウチ</t>
    </rPh>
    <phoneticPr fontId="39"/>
  </si>
  <si>
    <t>過去5箇年（H27～R元）の平均値(約47％)から、毎年度1％ずつ増加し、令和7年度に52％となることを目指す。</t>
    <rPh sb="11" eb="12">
      <t>モト</t>
    </rPh>
    <phoneticPr fontId="39"/>
  </si>
  <si>
    <t>　学生生活の多忙化により、学外活動の時間の確保が難しくなっており、「まちづくりや社会貢献活動をはじめとする未来の京都づくりにつながる活動を行う学生数」の指標が伸び悩んだため、ｅ評価となった。</t>
    <rPh sb="13" eb="15">
      <t>ガクガイ</t>
    </rPh>
    <rPh sb="15" eb="17">
      <t>カツドウ</t>
    </rPh>
    <rPh sb="18" eb="20">
      <t>ジカン</t>
    </rPh>
    <rPh sb="21" eb="23">
      <t>カクホ</t>
    </rPh>
    <rPh sb="24" eb="25">
      <t>ムズカ</t>
    </rPh>
    <phoneticPr fontId="39"/>
  </si>
  <si>
    <t>　企業独自で実施するインターンシップが増加し、学生の選択肢が増え、応募が分散したこと等により、「インターンシップ事業における出願者の数」の指標が伸び悩んだため、ｃ評価となった。</t>
    <rPh sb="69" eb="71">
      <t>シヒョウ</t>
    </rPh>
    <phoneticPr fontId="39"/>
  </si>
  <si>
    <t>　犯罪や事故に関するニュースが日常的に報道されており、犯罪や事故が身近に起こりうるという感覚があるほか、デジタル社会の進展に伴い消費者トラブルが複雑化・多様化していることに対する不安感も相まって、ｃ評価になったと考えられる。</t>
    <rPh sb="99" eb="101">
      <t>ヒョウカ</t>
    </rPh>
    <rPh sb="106" eb="107">
      <t>カンガ</t>
    </rPh>
    <phoneticPr fontId="3"/>
  </si>
  <si>
    <t>　市民生活実感評価がｂ評価となったものの、客観指標評価がａ評価となったことから、総合評価結果はＡ評価となった。
　引き続き、経営基盤の強化や賃上げ促進など地域企業・中小企業の持続的発展・成長に対する支援はもとより、伝統産業や商業の振興、食文化の継承・発展、スタートアップの創出・成長促進、成長産業の振興、海外企業誘致を含む更なる企業立地の促進等に取り組むことで、持続可能な京都経済の好循環を生み出し、市民生活の豊かさにつなげていく。</t>
    <phoneticPr fontId="39"/>
  </si>
  <si>
    <t>　客観指標評価はａ評価となったが、市民生活実感評価がｃ評価となったことから、総合評価結果はＢ評価となった。
　今後、「農林行政基本方針」及び「四方よし！京都市木の文化・森林活性化SDGs」等に基づき、農林業の担い手確保やレジリエンスの向上等に取り組むことで、農林業の成長産業化や、グリーン農業、森林整備など、農地・森林・河川の多面的機能の発揮に繋がる施策を着実に推進する。また、市民の皆様に農林業施策の効果を実感していただけるよう、市内農林産物の魅力発信、農業体験、北部山間地域での京都一周トレイル指定を目指した環境整備や体験プログラム・ガイドツアーの開発等による森林に触れ合う機会の充実等に取り組む。これらにより、ひとと農地・森林をいかした持続可能な農林業・森林政策を推進していく。</t>
    <rPh sb="233" eb="235">
      <t>ホクブ</t>
    </rPh>
    <rPh sb="235" eb="237">
      <t>サンカン</t>
    </rPh>
    <rPh sb="237" eb="239">
      <t>チイキ</t>
    </rPh>
    <rPh sb="241" eb="243">
      <t>キョウト</t>
    </rPh>
    <rPh sb="243" eb="245">
      <t>イッシュウ</t>
    </rPh>
    <rPh sb="249" eb="251">
      <t>シテイ</t>
    </rPh>
    <rPh sb="252" eb="254">
      <t>メザ</t>
    </rPh>
    <rPh sb="256" eb="258">
      <t>カンキョウ</t>
    </rPh>
    <rPh sb="258" eb="260">
      <t>セイビ</t>
    </rPh>
    <rPh sb="261" eb="263">
      <t>タイケン</t>
    </rPh>
    <rPh sb="276" eb="278">
      <t>カイハツ</t>
    </rPh>
    <rPh sb="278" eb="279">
      <t>ナド</t>
    </rPh>
    <phoneticPr fontId="39"/>
  </si>
  <si>
    <t>　客観指標評価はａ評価となったが、市民生活実感評価がｃ評価となったため、総合評価結果はＢ評価となった。
　引き続き、高齢者が働き手や地域の担い手として活躍できる環境の整備及び市民主体の健康づくりを推進する。特に若い世代からの健康づくりは生活習慣病等や将来的なフレイル予防にもつながることから、「働き盛り世代」を意識した取組を進め、「健康長寿のまち・京都」の実現を目指す。あわせて、医療・介護等の関係機関や地域住民等との協働により、医療・介護・生活支援等のサービスが切れ目なく提供される「地域包括ケアシステム」の深化・推進を図っていく。</t>
    <rPh sb="103" eb="104">
      <t>トク</t>
    </rPh>
    <rPh sb="105" eb="106">
      <t>ワカ</t>
    </rPh>
    <rPh sb="107" eb="109">
      <t>セダイ</t>
    </rPh>
    <rPh sb="112" eb="114">
      <t>ケンコウ</t>
    </rPh>
    <rPh sb="118" eb="120">
      <t>セイカツ</t>
    </rPh>
    <rPh sb="120" eb="122">
      <t>シュウカン</t>
    </rPh>
    <rPh sb="122" eb="123">
      <t>ビョウ</t>
    </rPh>
    <rPh sb="123" eb="124">
      <t>トウ</t>
    </rPh>
    <rPh sb="125" eb="127">
      <t>ショウライ</t>
    </rPh>
    <rPh sb="127" eb="128">
      <t>テキ</t>
    </rPh>
    <rPh sb="133" eb="135">
      <t>ヨボウ</t>
    </rPh>
    <rPh sb="147" eb="148">
      <t>ハタラ</t>
    </rPh>
    <rPh sb="149" eb="150">
      <t>ザカ</t>
    </rPh>
    <rPh sb="151" eb="153">
      <t>セダイ</t>
    </rPh>
    <rPh sb="155" eb="157">
      <t>イシキ</t>
    </rPh>
    <rPh sb="162" eb="163">
      <t>スス</t>
    </rPh>
    <rPh sb="166" eb="170">
      <t>ケンコウチョウジュ</t>
    </rPh>
    <rPh sb="178" eb="180">
      <t>ジツゲン</t>
    </rPh>
    <rPh sb="181" eb="183">
      <t>メザ</t>
    </rPh>
    <rPh sb="190" eb="192">
      <t>イリョウ</t>
    </rPh>
    <rPh sb="193" eb="195">
      <t>カイゴ</t>
    </rPh>
    <rPh sb="195" eb="196">
      <t>トウ</t>
    </rPh>
    <rPh sb="197" eb="199">
      <t>カンケイ</t>
    </rPh>
    <rPh sb="199" eb="201">
      <t>キカン</t>
    </rPh>
    <rPh sb="202" eb="204">
      <t>チイキ</t>
    </rPh>
    <rPh sb="204" eb="206">
      <t>ジュウミン</t>
    </rPh>
    <rPh sb="206" eb="207">
      <t>トウ</t>
    </rPh>
    <rPh sb="209" eb="211">
      <t>キョウドウ</t>
    </rPh>
    <phoneticPr fontId="39"/>
  </si>
  <si>
    <t>　客観指標評価はｂ評価、市民生活実感評価はｃ評価となり、総合評価結果はＢ評価となった。令和３年度に策定した「京都市住宅マスタープラン」に基づき、民間事業者等と連携のうえ、近接する市町村と比較して、若年・子育て世帯が購入しやすい価格帯の住宅や、子育て世帯に適した広さの住宅の供給が少ない状況の中、若い世代にも、経済的に手が届く住宅が広く供給されるように、既存住宅の更なる利活用や流通の促進を図るなど、くらしやすく魅力のある、持続可能なすまい・まちづくりを推進していく。</t>
    <phoneticPr fontId="39"/>
  </si>
  <si>
    <t>　客観指標評価及び市民生活実感評価がｃ評価であったため、総合評価結果もＣ評価となった。
　引き続き、国・府、地域、企業等の多様な主体との連携の下、社会状況に応じた効果的な火災予防対策の推進、救急需要の増加等に対応した消防・救急体制の充実強化、応急手当の普及啓発による救命効果の向上を図るとともに、消防団員の負担軽減とやりがい創出による消防団の活性化を進めるなど、消防団や自主防災組織を中核とした地域防災力の充実強化を図っていく。
　また、これらの取組に加え、市民が安心安全を実感できる消防広報を推進することにより、「安心安全で災害に強いレジリエントなまち」の実現を目指す。</t>
    <phoneticPr fontId="39"/>
  </si>
  <si>
    <t>　施策の指標である「車道左側通行をする自転車利用者の割合」が目標値を下回ったものの、「バス・鉄道分担率」等で目標値を上回ったため、ａ評価となった。</t>
    <rPh sb="1" eb="3">
      <t>シサク</t>
    </rPh>
    <rPh sb="4" eb="6">
      <t>シヒョウ</t>
    </rPh>
    <rPh sb="46" eb="48">
      <t>テツドウ</t>
    </rPh>
    <rPh sb="48" eb="50">
      <t>ブンタン</t>
    </rPh>
    <rPh sb="50" eb="51">
      <t>リツ</t>
    </rPh>
    <rPh sb="52" eb="53">
      <t>トウ</t>
    </rPh>
    <rPh sb="54" eb="57">
      <t>モクヒョウチ</t>
    </rPh>
    <rPh sb="58" eb="60">
      <t>ウワマワ</t>
    </rPh>
    <rPh sb="66" eb="68">
      <t>ヒョウカ</t>
    </rPh>
    <phoneticPr fontId="39"/>
  </si>
  <si>
    <t>c</t>
    <phoneticPr fontId="39"/>
  </si>
  <si>
    <t>国際都市共創推進室
（国際都市共創担当）</t>
    <rPh sb="11" eb="13">
      <t>コクサイ</t>
    </rPh>
    <rPh sb="13" eb="15">
      <t>トシ</t>
    </rPh>
    <rPh sb="15" eb="17">
      <t>キョウソウ</t>
    </rPh>
    <rPh sb="17" eb="19">
      <t>タントウ</t>
    </rPh>
    <phoneticPr fontId="39"/>
  </si>
  <si>
    <t>福祉のまちづくり推進室重層的支援・ケアラー推進担当</t>
    <rPh sb="0" eb="2">
      <t>フクシ</t>
    </rPh>
    <rPh sb="8" eb="10">
      <t>スイシン</t>
    </rPh>
    <rPh sb="10" eb="11">
      <t>シツ</t>
    </rPh>
    <rPh sb="11" eb="14">
      <t>ジュウソウテキ</t>
    </rPh>
    <rPh sb="14" eb="16">
      <t>シエン</t>
    </rPh>
    <rPh sb="21" eb="23">
      <t>スイシン</t>
    </rPh>
    <rPh sb="23" eb="25">
      <t>タントウ</t>
    </rPh>
    <phoneticPr fontId="39"/>
  </si>
  <si>
    <t>福祉のまちづくり推進室企画・地域福祉担当</t>
    <rPh sb="0" eb="2">
      <t>フクシ</t>
    </rPh>
    <rPh sb="11" eb="13">
      <t>キカク</t>
    </rPh>
    <rPh sb="14" eb="16">
      <t>チイキ</t>
    </rPh>
    <rPh sb="16" eb="18">
      <t>フクシ</t>
    </rPh>
    <rPh sb="18" eb="20">
      <t>タントウ</t>
    </rPh>
    <phoneticPr fontId="39"/>
  </si>
  <si>
    <t>土木管理部
道路建設室</t>
    <rPh sb="0" eb="2">
      <t>ドボク</t>
    </rPh>
    <rPh sb="2" eb="4">
      <t>カンリ</t>
    </rPh>
    <rPh sb="4" eb="5">
      <t>ブ</t>
    </rPh>
    <rPh sb="6" eb="8">
      <t>ドウロ</t>
    </rPh>
    <rPh sb="8" eb="10">
      <t>ケンセツ</t>
    </rPh>
    <rPh sb="10" eb="11">
      <t>シツ</t>
    </rPh>
    <phoneticPr fontId="39"/>
  </si>
  <si>
    <t>　東大路通における交通渋滞対策等の各種観光課題対策を行ったこともあり、「市民生活への観光の影響(道路渋滞)」についてはａ評価となったものの、依然として観光客のマナー違反等により、迷惑を感じておられる市民が一定数おられ、「市民生活への観光の影響(マナー)」がｄ評価、「市民生活への観光の影響（宿泊施設)」がe評価となったことから、ｃ評価となった。</t>
    <rPh sb="1" eb="5">
      <t>ヒガシオオジドオリ</t>
    </rPh>
    <rPh sb="9" eb="11">
      <t>コウツウ</t>
    </rPh>
    <rPh sb="11" eb="13">
      <t>ジュウタイ</t>
    </rPh>
    <rPh sb="13" eb="15">
      <t>タイサク</t>
    </rPh>
    <rPh sb="15" eb="16">
      <t>トウ</t>
    </rPh>
    <rPh sb="17" eb="19">
      <t>カクシュ</t>
    </rPh>
    <rPh sb="19" eb="21">
      <t>カンコウ</t>
    </rPh>
    <rPh sb="21" eb="23">
      <t>カダイ</t>
    </rPh>
    <rPh sb="23" eb="25">
      <t>タイサク</t>
    </rPh>
    <rPh sb="26" eb="27">
      <t>オコナ</t>
    </rPh>
    <rPh sb="36" eb="38">
      <t>シミン</t>
    </rPh>
    <rPh sb="38" eb="40">
      <t>セイカツ</t>
    </rPh>
    <rPh sb="42" eb="44">
      <t>カンコウ</t>
    </rPh>
    <rPh sb="45" eb="47">
      <t>エイキョウ</t>
    </rPh>
    <rPh sb="48" eb="50">
      <t>ドウロ</t>
    </rPh>
    <rPh sb="50" eb="52">
      <t>ジュウタイ</t>
    </rPh>
    <rPh sb="60" eb="62">
      <t>ヒョウカ</t>
    </rPh>
    <rPh sb="70" eb="72">
      <t>イゼン</t>
    </rPh>
    <rPh sb="75" eb="78">
      <t>カンコウキャク</t>
    </rPh>
    <rPh sb="82" eb="84">
      <t>イハン</t>
    </rPh>
    <rPh sb="84" eb="85">
      <t>トウ</t>
    </rPh>
    <rPh sb="89" eb="91">
      <t>メイワク</t>
    </rPh>
    <rPh sb="92" eb="93">
      <t>カン</t>
    </rPh>
    <rPh sb="99" eb="101">
      <t>シミン</t>
    </rPh>
    <rPh sb="102" eb="105">
      <t>イッテイスウ</t>
    </rPh>
    <rPh sb="129" eb="131">
      <t>ヒョウカ</t>
    </rPh>
    <rPh sb="145" eb="147">
      <t>シュクハク</t>
    </rPh>
    <rPh sb="147" eb="149">
      <t>シセツ</t>
    </rPh>
    <rPh sb="153" eb="155">
      <t>ヒョウカ</t>
    </rPh>
    <rPh sb="165" eb="167">
      <t>ヒョウカ</t>
    </rPh>
    <phoneticPr fontId="39"/>
  </si>
  <si>
    <t>　当該施策については、対象者が一定限定されており、普段施策に触れることが無い市民には実感されにくいため、ｄ評価となったと考えられる。</t>
    <phoneticPr fontId="39"/>
  </si>
  <si>
    <t>京都市循環型社会推進基本計画(2021-2030)に掲げるレジ袋使用量の目標（令和12年度400トン）の達成に向けては、令和元年度(2,500トン)～令和12年度の11年間で2,100トン削減する必要がある。そのため、令和元年度のレジ袋使用量から約191トン/年（2,100トン÷11年）ずつ削減することを単年度目標としている。
例)令和7年度：191トン×6年＝1,146トン削減（令和元年度比）
【単年度目標】
R2:191トン
R3:382トン
R4:573トン
R5:764トン
R6:955トン
R7:1,146トン
【評価基準】
評価年度における令和元年度からの削減量が、単年度目標以上の場合をa、0トン未満(基準年度よりレジ袋使用量が増加した場合)をeとし、b～dは均等割で基準を設定した。</t>
    <rPh sb="31" eb="32">
      <t>ブクロ</t>
    </rPh>
    <rPh sb="32" eb="34">
      <t>シヨウ</t>
    </rPh>
    <rPh sb="34" eb="35">
      <t>リョウ</t>
    </rPh>
    <rPh sb="60" eb="62">
      <t>レイワ</t>
    </rPh>
    <rPh sb="62" eb="63">
      <t>ガン</t>
    </rPh>
    <rPh sb="94" eb="96">
      <t>サクゲン</t>
    </rPh>
    <rPh sb="109" eb="111">
      <t>レイワ</t>
    </rPh>
    <rPh sb="111" eb="113">
      <t>ガンネン</t>
    </rPh>
    <rPh sb="113" eb="114">
      <t>ド</t>
    </rPh>
    <rPh sb="123" eb="124">
      <t>ヤク</t>
    </rPh>
    <rPh sb="130" eb="131">
      <t>ネン</t>
    </rPh>
    <rPh sb="142" eb="143">
      <t>ネン</t>
    </rPh>
    <rPh sb="146" eb="148">
      <t>サクゲン</t>
    </rPh>
    <rPh sb="153" eb="156">
      <t>タンネンド</t>
    </rPh>
    <rPh sb="156" eb="158">
      <t>モクヒョウ</t>
    </rPh>
    <rPh sb="180" eb="181">
      <t>ネン</t>
    </rPh>
    <rPh sb="192" eb="194">
      <t>レイワ</t>
    </rPh>
    <rPh sb="194" eb="196">
      <t>ガンネン</t>
    </rPh>
    <rPh sb="196" eb="197">
      <t>ド</t>
    </rPh>
    <rPh sb="197" eb="198">
      <t>ヒ</t>
    </rPh>
    <rPh sb="265" eb="267">
      <t>ヒョウカ</t>
    </rPh>
    <rPh sb="267" eb="269">
      <t>キジュン</t>
    </rPh>
    <rPh sb="292" eb="295">
      <t>タンネンド</t>
    </rPh>
    <rPh sb="295" eb="297">
      <t>モクヒョウ</t>
    </rPh>
    <phoneticPr fontId="39"/>
  </si>
  <si>
    <t>(参考)
H30：24件
R元：19件
R2：22件
R3：18件
R4：11件
R5：15件
R6：14件
R7：18件</t>
  </si>
  <si>
    <t>過去3年間の平均値
＜実績＞　
R4 ： 1342人 3589社 0.37人/事業所
R5 :  2098人 3326社 0.63人/事業所
R6 :  2366人 3675社 0.64人/事業所
R7：　1918人　3853社　0.50人／事業所
⇒R4～R6：平均 0.54人（R7目標）</t>
  </si>
  <si>
    <t>平成29年：19,219件
平成30年：22,703件
平成31年：21,635件
令和 2年：30,132件
令和 3年：24,594件
令和 4年：22,541件
令和 5年：21,522件
令和 6年：19,361件
令和 7年：23,061件</t>
    <rPh sb="0" eb="2">
      <t>ヘイセイ</t>
    </rPh>
    <rPh sb="4" eb="5">
      <t>ネン</t>
    </rPh>
    <rPh sb="12" eb="13">
      <t>ケン</t>
    </rPh>
    <rPh sb="14" eb="16">
      <t>ヘイセイ</t>
    </rPh>
    <rPh sb="18" eb="19">
      <t>ネン</t>
    </rPh>
    <rPh sb="26" eb="27">
      <t>ケン</t>
    </rPh>
    <rPh sb="28" eb="30">
      <t>ヘイセイ</t>
    </rPh>
    <rPh sb="32" eb="33">
      <t>ネン</t>
    </rPh>
    <rPh sb="40" eb="41">
      <t>ケン</t>
    </rPh>
    <rPh sb="42" eb="44">
      <t>レイワ</t>
    </rPh>
    <rPh sb="46" eb="47">
      <t>ネン</t>
    </rPh>
    <rPh sb="54" eb="55">
      <t>ケン</t>
    </rPh>
    <rPh sb="56" eb="58">
      <t>レイワ</t>
    </rPh>
    <rPh sb="60" eb="61">
      <t>ネン</t>
    </rPh>
    <rPh sb="68" eb="69">
      <t>ケン</t>
    </rPh>
    <rPh sb="70" eb="72">
      <t>レイワ</t>
    </rPh>
    <rPh sb="74" eb="75">
      <t>ネン</t>
    </rPh>
    <rPh sb="82" eb="83">
      <t>ケン</t>
    </rPh>
    <phoneticPr fontId="39"/>
  </si>
  <si>
    <t>（毎年2月調査）
平成27年：79.46％
平成28年：77.75％
平成29年：80.35％
平成30年：79.12％
平成31年：76.88％
令和２年：79.82％
令和３年：72.75％
令和４年：75.90％
令和５年：76.78％
令和６年：73.13％</t>
    <rPh sb="1" eb="3">
      <t>マイトシ</t>
    </rPh>
    <rPh sb="4" eb="5">
      <t>ガツ</t>
    </rPh>
    <rPh sb="5" eb="7">
      <t>チョウサ</t>
    </rPh>
    <rPh sb="9" eb="11">
      <t>ヘイセイ</t>
    </rPh>
    <rPh sb="13" eb="14">
      <t>ネン</t>
    </rPh>
    <rPh sb="22" eb="24">
      <t>ヘイセイ</t>
    </rPh>
    <rPh sb="26" eb="27">
      <t>ネン</t>
    </rPh>
    <rPh sb="35" eb="37">
      <t>ヘイセイ</t>
    </rPh>
    <rPh sb="39" eb="40">
      <t>ネン</t>
    </rPh>
    <rPh sb="48" eb="50">
      <t>ヘイセイ</t>
    </rPh>
    <rPh sb="52" eb="53">
      <t>ネン</t>
    </rPh>
    <rPh sb="61" eb="63">
      <t>ヘイセイ</t>
    </rPh>
    <rPh sb="65" eb="66">
      <t>ネン</t>
    </rPh>
    <rPh sb="66" eb="67">
      <t>ガンネン</t>
    </rPh>
    <rPh sb="74" eb="76">
      <t>レイワ</t>
    </rPh>
    <rPh sb="77" eb="78">
      <t>ネン</t>
    </rPh>
    <rPh sb="86" eb="88">
      <t>レイワ</t>
    </rPh>
    <rPh sb="89" eb="90">
      <t>ネン</t>
    </rPh>
    <rPh sb="110" eb="112">
      <t>レイワ</t>
    </rPh>
    <rPh sb="113" eb="114">
      <t>ネン</t>
    </rPh>
    <rPh sb="122" eb="124">
      <t>レイワ</t>
    </rPh>
    <rPh sb="125" eb="126">
      <t>トシ</t>
    </rPh>
    <phoneticPr fontId="39"/>
  </si>
  <si>
    <t>（毎年2月調査）
令和3年：17.12%
令和4年：47.30%
令和5年：50.75%
令和6年：36.76%</t>
    <rPh sb="1" eb="3">
      <t>マイトシ</t>
    </rPh>
    <rPh sb="4" eb="5">
      <t>ガツ</t>
    </rPh>
    <rPh sb="5" eb="7">
      <t>チョウサ</t>
    </rPh>
    <rPh sb="33" eb="35">
      <t>レイワ</t>
    </rPh>
    <rPh sb="36" eb="37">
      <t>ネン</t>
    </rPh>
    <rPh sb="45" eb="47">
      <t>レイワ</t>
    </rPh>
    <rPh sb="48" eb="49">
      <t>ネン</t>
    </rPh>
    <phoneticPr fontId="39"/>
  </si>
  <si>
    <t>【あじわい館の事業参加者数（人）】
H25 21,328
H26 27,738
H27 34,552 　　
H28 35,486　　　　　　　　　　　　　　　　　　　　　　　　H29 35,489　　　　　　　　　　　　　　　　　　　　　　　　　H30 35,493　　　　　　　　　　　　　　　　　　　　　　　　　　　　R1　32,178
※40万人（平成25年度からの累計）を目指すこととしていたが、R2～4についてはコロナの影響を目標値に反映した。</t>
    <phoneticPr fontId="39"/>
  </si>
  <si>
    <t>国際都市共創推進室国際都市共創担当</t>
    <rPh sb="9" eb="11">
      <t>コクサイ</t>
    </rPh>
    <rPh sb="11" eb="15">
      <t>トシキョウソウ</t>
    </rPh>
    <rPh sb="15" eb="17">
      <t>タントウ</t>
    </rPh>
    <phoneticPr fontId="39"/>
  </si>
  <si>
    <t>京都市はぐくみプラン及び京都市はぐくみプラン&lt;2025-2029&gt;(京都市子ども・若者総合計画)</t>
    <phoneticPr fontId="39"/>
  </si>
  <si>
    <t>(参考)過去の訪問率
H29：100％
H30：100％
R元：100％
R2：100％
R3：100％
R4：100％
R5：100％
R6：100％
・記入作業を行う時点では、Ｒ７実績値が確定していないため、Ｒ７実績値欄にはＲ６実績値を記入する。</t>
    <phoneticPr fontId="39"/>
  </si>
  <si>
    <t>【令和５年度まで】
はぐくみ支え合うまち・京都ほほえみプラン(第2期障害児福祉計画)
【令和６年度から】
はぐくみ支え合うまち・京都ほほえみプラン（第3・4期障害児福祉計画）</t>
    <rPh sb="1" eb="3">
      <t>レイワ</t>
    </rPh>
    <rPh sb="4" eb="6">
      <t>ネンド</t>
    </rPh>
    <rPh sb="45" eb="47">
      <t>レイワ</t>
    </rPh>
    <rPh sb="48" eb="50">
      <t>ネンド</t>
    </rPh>
    <rPh sb="58" eb="59">
      <t>ササ</t>
    </rPh>
    <rPh sb="60" eb="61">
      <t>ア</t>
    </rPh>
    <rPh sb="65" eb="67">
      <t>キョウト</t>
    </rPh>
    <rPh sb="75" eb="76">
      <t>ダイ</t>
    </rPh>
    <rPh sb="79" eb="80">
      <t>キ</t>
    </rPh>
    <rPh sb="80" eb="82">
      <t>ショウガイ</t>
    </rPh>
    <rPh sb="82" eb="83">
      <t>ジ</t>
    </rPh>
    <rPh sb="83" eb="85">
      <t>フクシ</t>
    </rPh>
    <rPh sb="85" eb="87">
      <t>ケイカク</t>
    </rPh>
    <phoneticPr fontId="39"/>
  </si>
  <si>
    <t>各年度の目標値(※端数切捨て)
R2：2,410人
R3：2,440人
R4：2,460人
R5：2,480人
R6：2,510人
R7：2,530人
(参考)過去の平均増加率
H28：2,461人
H29：2,647人(1.076)
H30：3,111人(1.175)
R元：2,393人(0.770)
R2：2,081人（0.870）
R3：2,528人（1.215）
R4：2,811人 (1.112)
R5：2,994人（1.065）
R6：2,941人（0.982）
R7：3,105人（1.056）
平均約1.036</t>
    <rPh sb="214" eb="215">
      <t>ニン</t>
    </rPh>
    <rPh sb="231" eb="232">
      <t>ニン</t>
    </rPh>
    <rPh sb="248" eb="249">
      <t>ニン</t>
    </rPh>
    <phoneticPr fontId="39"/>
  </si>
  <si>
    <t>（アプリのリニューアル）
・子育て世帯に対する情報発信、子どもの成長を記録できる日記機能が搭載された「京都はぐくみアプリ」については、令和5年度をもって運用を終了し、情報発信サイトである「はぐくーもＫＹＯＴＯ」、子どもの育ちの記録や予防接種のスケジュール管理など、子どもの育ちをサポートする「京都はぐくみアプリby母子モ」を令和6年1月に開設した。
・本表における令和2年度から令和4年度の実績値は旧アプリに係るダウンロード数を、令和5年度の実績値は、旧アプリに係るダウンロード数に令和6年1月19日～3月31日の新アプリ（「京都はぐくみアプリby母子モ」のみ）のダウンロード数を加算した数値を記載している。
・令和6年度以降の実績値については、旧アプリ運用当時に設定した目標値に相当する実績値を算定することが不可能であるため、記載なしとしている。
各年度の目標値
R2：33,000件
R3：38,000件
R4：43,000件
R5：48,000件
R6：53.000件
(参考)京都市はぐくみプラン策定時における過去3年のダウンロード数
H29：19,825件
H30：23,801件
R元：27,607件</t>
    <rPh sb="311" eb="313">
      <t>イコウ</t>
    </rPh>
    <phoneticPr fontId="39"/>
  </si>
  <si>
    <t xml:space="preserve">（参考：過去5年間の契約件数）
令和2年度　 865件
令和3年度　 799件
令和4年度   802件
令和5年度　 769件
令和6年度　 786件
</t>
    <rPh sb="16" eb="18">
      <t>レイワ</t>
    </rPh>
    <rPh sb="19" eb="20">
      <t>ネン</t>
    </rPh>
    <rPh sb="20" eb="21">
      <t>ド</t>
    </rPh>
    <rPh sb="26" eb="27">
      <t>ケン</t>
    </rPh>
    <phoneticPr fontId="39"/>
  </si>
  <si>
    <t>当該指標については民間部門の寄与度が高いことから、過去5年間の数値を基に、最高値以上をa、平均値以上をcとし、最低値も含めた按分で基準を設定した。
最高値：865件(令和2年度)
平均値：804件
最低値：769件（令和5年度）</t>
    <rPh sb="103" eb="104">
      <t>ケン</t>
    </rPh>
    <rPh sb="105" eb="107">
      <t>レイワ</t>
    </rPh>
    <rPh sb="108" eb="110">
      <t>ネンド</t>
    </rPh>
    <phoneticPr fontId="39"/>
  </si>
  <si>
    <t>＜過去3年間の受給者数＞
R4：39,011人
R5：41,991人
R6：42,281人</t>
    <rPh sb="1" eb="3">
      <t>カコ</t>
    </rPh>
    <rPh sb="4" eb="6">
      <t>ネンカン</t>
    </rPh>
    <rPh sb="7" eb="10">
      <t>ジュキュウシャ</t>
    </rPh>
    <rPh sb="10" eb="11">
      <t>スウ</t>
    </rPh>
    <rPh sb="22" eb="23">
      <t>ニン</t>
    </rPh>
    <phoneticPr fontId="39"/>
  </si>
  <si>
    <t>（過去3年間の受給者数）
R4：13,625人
R5：13,613人
R6：14,062人</t>
    <rPh sb="1" eb="3">
      <t>カコ</t>
    </rPh>
    <rPh sb="4" eb="6">
      <t>ネンカン</t>
    </rPh>
    <rPh sb="7" eb="10">
      <t>ジュキュウシャ</t>
    </rPh>
    <rPh sb="10" eb="11">
      <t>スウ</t>
    </rPh>
    <phoneticPr fontId="39"/>
  </si>
  <si>
    <t>福祉のまちづくり推進室企画・地域福祉担当</t>
    <rPh sb="0" eb="2">
      <t>フクシ</t>
    </rPh>
    <rPh sb="8" eb="10">
      <t>スイシン</t>
    </rPh>
    <rPh sb="10" eb="11">
      <t>シツ</t>
    </rPh>
    <rPh sb="11" eb="13">
      <t>キカク</t>
    </rPh>
    <rPh sb="14" eb="16">
      <t>チイキ</t>
    </rPh>
    <rPh sb="16" eb="18">
      <t>フクシ</t>
    </rPh>
    <rPh sb="18" eb="20">
      <t>タントウ</t>
    </rPh>
    <phoneticPr fontId="39"/>
  </si>
  <si>
    <t>福祉のまちづくり推進室企画・地域福祉担当</t>
    <rPh sb="0" eb="2">
      <t>フクシ</t>
    </rPh>
    <rPh sb="8" eb="10">
      <t>スイシン</t>
    </rPh>
    <rPh sb="10" eb="11">
      <t>シツ</t>
    </rPh>
    <rPh sb="14" eb="16">
      <t>チイキ</t>
    </rPh>
    <rPh sb="16" eb="18">
      <t>フクシ</t>
    </rPh>
    <rPh sb="18" eb="20">
      <t>タントウ</t>
    </rPh>
    <phoneticPr fontId="39"/>
  </si>
  <si>
    <t>令和６年度に事業内容を見直したため実態に合わせて指標を修正。実績値は令和６年度分から計測を行う。評価については、過去３年間の数値を基に設定することから、令和８年度（令和７年度実績）は評価しない。</t>
    <rPh sb="0" eb="2">
      <t>レイワ</t>
    </rPh>
    <rPh sb="3" eb="4">
      <t>ネン</t>
    </rPh>
    <rPh sb="4" eb="5">
      <t>ド</t>
    </rPh>
    <rPh sb="17" eb="19">
      <t>ジッタイ</t>
    </rPh>
    <rPh sb="24" eb="26">
      <t>シヒョウ</t>
    </rPh>
    <rPh sb="27" eb="29">
      <t>シュウセイ</t>
    </rPh>
    <rPh sb="30" eb="33">
      <t>ジッセキチ</t>
    </rPh>
    <rPh sb="34" eb="36">
      <t>レイワ</t>
    </rPh>
    <rPh sb="37" eb="38">
      <t>ネン</t>
    </rPh>
    <rPh sb="38" eb="39">
      <t>ド</t>
    </rPh>
    <rPh sb="39" eb="40">
      <t>ブン</t>
    </rPh>
    <rPh sb="42" eb="44">
      <t>ケイソク</t>
    </rPh>
    <rPh sb="45" eb="46">
      <t>オコナ</t>
    </rPh>
    <rPh sb="48" eb="50">
      <t>ヒョウカ</t>
    </rPh>
    <rPh sb="56" eb="58">
      <t>カコ</t>
    </rPh>
    <rPh sb="59" eb="61">
      <t>ネンカン</t>
    </rPh>
    <rPh sb="62" eb="64">
      <t>スウチ</t>
    </rPh>
    <rPh sb="65" eb="66">
      <t>モト</t>
    </rPh>
    <rPh sb="67" eb="69">
      <t>セッテイ</t>
    </rPh>
    <rPh sb="76" eb="78">
      <t>レイワ</t>
    </rPh>
    <rPh sb="79" eb="80">
      <t>ネン</t>
    </rPh>
    <rPh sb="80" eb="81">
      <t>ド</t>
    </rPh>
    <rPh sb="82" eb="84">
      <t>レイワ</t>
    </rPh>
    <rPh sb="85" eb="86">
      <t>ネン</t>
    </rPh>
    <rPh sb="86" eb="87">
      <t>ド</t>
    </rPh>
    <rPh sb="87" eb="89">
      <t>ジッセキ</t>
    </rPh>
    <rPh sb="91" eb="93">
      <t>ヒョウカ</t>
    </rPh>
    <phoneticPr fontId="39"/>
  </si>
  <si>
    <t>コロナ禍の令和2年度の状況を踏まえて目標値を設定する必要があることから、令和3年度（令和2年度実績）は評価しない。
（参考）参加者数
令和2年度　 6,876人
令和3年度　15,014人
令和4年度　19,432人
令和5年度　30,953人
令和6年度　32,720人</t>
    <rPh sb="60" eb="62">
      <t>サンコウ</t>
    </rPh>
    <rPh sb="63" eb="66">
      <t>サンカシャ</t>
    </rPh>
    <rPh sb="66" eb="67">
      <t>スウ</t>
    </rPh>
    <rPh sb="68" eb="70">
      <t>レイワ</t>
    </rPh>
    <rPh sb="71" eb="73">
      <t>ネンド</t>
    </rPh>
    <rPh sb="80" eb="81">
      <t>ニン</t>
    </rPh>
    <rPh sb="82" eb="84">
      <t>レイワ</t>
    </rPh>
    <rPh sb="85" eb="87">
      <t>ネンド</t>
    </rPh>
    <rPh sb="94" eb="95">
      <t>ニン</t>
    </rPh>
    <rPh sb="96" eb="98">
      <t>レイワ</t>
    </rPh>
    <rPh sb="99" eb="101">
      <t>ネンド</t>
    </rPh>
    <rPh sb="108" eb="109">
      <t>ニン</t>
    </rPh>
    <rPh sb="110" eb="112">
      <t>レイワ</t>
    </rPh>
    <rPh sb="113" eb="115">
      <t>ネンド</t>
    </rPh>
    <rPh sb="122" eb="123">
      <t>ニン</t>
    </rPh>
    <rPh sb="124" eb="126">
      <t>レイワ</t>
    </rPh>
    <rPh sb="127" eb="129">
      <t>ネンド</t>
    </rPh>
    <rPh sb="136" eb="137">
      <t>ニン</t>
    </rPh>
    <phoneticPr fontId="39"/>
  </si>
  <si>
    <t>コロナ禍の令和2年度の状況を踏まえて目標値を設定する必要があることから、令和3年度（令和2年度実績）は評価しない。
（参考）利用者数
令和2年度　 283,795人　
令和3年度　 275,680人
令和4年度 　404,421人
令和5年度 　453,731人
令和6年度　 469,538人</t>
    <rPh sb="60" eb="62">
      <t>サンコウ</t>
    </rPh>
    <rPh sb="63" eb="66">
      <t>リヨウシャ</t>
    </rPh>
    <rPh sb="66" eb="67">
      <t>スウ</t>
    </rPh>
    <rPh sb="68" eb="70">
      <t>レイワ</t>
    </rPh>
    <rPh sb="71" eb="73">
      <t>ネンド</t>
    </rPh>
    <rPh sb="82" eb="83">
      <t>ニン</t>
    </rPh>
    <rPh sb="85" eb="87">
      <t>レイワ</t>
    </rPh>
    <rPh sb="88" eb="90">
      <t>ネンド</t>
    </rPh>
    <rPh sb="99" eb="100">
      <t>ニン</t>
    </rPh>
    <rPh sb="101" eb="103">
      <t>レイワ</t>
    </rPh>
    <rPh sb="104" eb="106">
      <t>ネンド</t>
    </rPh>
    <rPh sb="115" eb="116">
      <t>ニン</t>
    </rPh>
    <rPh sb="117" eb="119">
      <t>レイワ</t>
    </rPh>
    <rPh sb="120" eb="122">
      <t>ネンド</t>
    </rPh>
    <rPh sb="131" eb="132">
      <t>ニン</t>
    </rPh>
    <rPh sb="133" eb="135">
      <t>レイワ</t>
    </rPh>
    <rPh sb="136" eb="138">
      <t>ネンド</t>
    </rPh>
    <rPh sb="147" eb="148">
      <t>ニン</t>
    </rPh>
    <phoneticPr fontId="39"/>
  </si>
  <si>
    <t xml:space="preserve">
コロナ禍の令和２年度の状況を踏まえて目標値を設定する必要があることから、令和３年度（令和２年度実績）は評価しない。
（参考）会員数
令和2年度　5,009人
令和3年度　5,047人
令和4年度　5,018人
令和5年度　5,072人
令和6年度　5,078人</t>
    <rPh sb="68" eb="70">
      <t>レイワ</t>
    </rPh>
    <rPh sb="71" eb="73">
      <t>ネンド</t>
    </rPh>
    <rPh sb="81" eb="83">
      <t>レイワ</t>
    </rPh>
    <rPh sb="84" eb="86">
      <t>ネンド</t>
    </rPh>
    <rPh sb="92" eb="93">
      <t>ニン</t>
    </rPh>
    <rPh sb="94" eb="96">
      <t>レイワ</t>
    </rPh>
    <rPh sb="97" eb="98">
      <t>ネン</t>
    </rPh>
    <rPh sb="98" eb="99">
      <t>ド</t>
    </rPh>
    <rPh sb="105" eb="106">
      <t>ニン</t>
    </rPh>
    <rPh sb="107" eb="109">
      <t>レイワ</t>
    </rPh>
    <rPh sb="110" eb="112">
      <t>ネンド</t>
    </rPh>
    <rPh sb="118" eb="119">
      <t>ニン</t>
    </rPh>
    <rPh sb="120" eb="122">
      <t>レイワ</t>
    </rPh>
    <rPh sb="123" eb="125">
      <t>ネンド</t>
    </rPh>
    <rPh sb="131" eb="132">
      <t>ニン</t>
    </rPh>
    <phoneticPr fontId="39"/>
  </si>
  <si>
    <t>過去5年間の数値を基に、過去5年間最低値未満をa、平均値未満をcとし、最高値も含めた按分で基準を設定した。
最低値：20件(令和2年度)
平均値：30.6件
最高値：38件(令和6年度)</t>
    <rPh sb="62" eb="63">
      <t>レイ</t>
    </rPh>
    <rPh sb="63" eb="64">
      <t>ワ</t>
    </rPh>
    <rPh sb="65" eb="67">
      <t>ネンド</t>
    </rPh>
    <rPh sb="87" eb="89">
      <t>レイワ</t>
    </rPh>
    <rPh sb="90" eb="92">
      <t>ネンド</t>
    </rPh>
    <phoneticPr fontId="39"/>
  </si>
  <si>
    <t>（参考）過去の実績値
　　　　H27実績：85
　　　　H28実績：84
　　　　H29実績：86
　　　　H30実績：86
        R1 実績：86
　　　  R2 実績：83
        R3 実績：83
　　　　R4 実績：83
        R5 実績：83
　　　　R6 実績：80</t>
    <rPh sb="1" eb="3">
      <t>サンコウ</t>
    </rPh>
    <rPh sb="4" eb="6">
      <t>カコ</t>
    </rPh>
    <rPh sb="7" eb="10">
      <t>ジッセキチ</t>
    </rPh>
    <phoneticPr fontId="39"/>
  </si>
  <si>
    <t>当該年度の実施件数は、翌年度の関係機関の会議において情報共有、内容確認を経て確定するため、令和７年度実績値は令和６年度、令和７年度目標値は令和３～５年度の実績値の平均としている。</t>
    <rPh sb="0" eb="2">
      <t>トウガイ</t>
    </rPh>
    <rPh sb="2" eb="4">
      <t>ネンド</t>
    </rPh>
    <rPh sb="5" eb="7">
      <t>ジッシ</t>
    </rPh>
    <rPh sb="7" eb="9">
      <t>ケンスウ</t>
    </rPh>
    <rPh sb="11" eb="14">
      <t>ヨクネンド</t>
    </rPh>
    <rPh sb="15" eb="17">
      <t>カンケイ</t>
    </rPh>
    <rPh sb="17" eb="19">
      <t>キカン</t>
    </rPh>
    <rPh sb="20" eb="22">
      <t>カイギ</t>
    </rPh>
    <rPh sb="26" eb="28">
      <t>ジョウホウ</t>
    </rPh>
    <rPh sb="28" eb="30">
      <t>キョウユウ</t>
    </rPh>
    <rPh sb="31" eb="33">
      <t>ナイヨウ</t>
    </rPh>
    <rPh sb="33" eb="35">
      <t>カクニン</t>
    </rPh>
    <rPh sb="36" eb="37">
      <t>ヘ</t>
    </rPh>
    <rPh sb="38" eb="40">
      <t>カクテイ</t>
    </rPh>
    <rPh sb="45" eb="47">
      <t>レイワ</t>
    </rPh>
    <rPh sb="48" eb="50">
      <t>ネンド</t>
    </rPh>
    <rPh sb="50" eb="53">
      <t>ジッセキチ</t>
    </rPh>
    <rPh sb="54" eb="56">
      <t>レイワ</t>
    </rPh>
    <rPh sb="58" eb="59">
      <t>ド</t>
    </rPh>
    <rPh sb="60" eb="62">
      <t>レイワ</t>
    </rPh>
    <rPh sb="63" eb="65">
      <t>ネンド</t>
    </rPh>
    <rPh sb="65" eb="68">
      <t>モクヒョウチ</t>
    </rPh>
    <rPh sb="69" eb="71">
      <t>レイワ</t>
    </rPh>
    <rPh sb="74" eb="76">
      <t>ネンド</t>
    </rPh>
    <rPh sb="77" eb="80">
      <t>ジッセキチ</t>
    </rPh>
    <rPh sb="81" eb="83">
      <t>ヘイキン</t>
    </rPh>
    <phoneticPr fontId="39"/>
  </si>
  <si>
    <t xml:space="preserve">(参考)
H29： 6,762人
H30： 7,689人
R元： 8,639人
R2 ： 　313人
R3 ：   322人
R4 ： 4,409人(市:3,400・区: 1,009)
R5 ：25,512人(市:3,800・区:21,712)
R6 ：42,630人(市:4,000・区:38,630)
R7 ：35,280人(市:3,800・区:31,480)
※令和２、３年度は、新型コロナウイルス感染症の感染拡大により、市総合防災訓練をはじめ多くの区においても防災訓練の開催を見合わせた。
</t>
    <rPh sb="73" eb="74">
      <t>ニン</t>
    </rPh>
    <rPh sb="75" eb="76">
      <t>シ</t>
    </rPh>
    <rPh sb="83" eb="84">
      <t>ク</t>
    </rPh>
    <rPh sb="103" eb="104">
      <t>ニン</t>
    </rPh>
    <rPh sb="105" eb="106">
      <t>シ</t>
    </rPh>
    <rPh sb="113" eb="114">
      <t>ク</t>
    </rPh>
    <rPh sb="133" eb="134">
      <t>ニン</t>
    </rPh>
    <rPh sb="135" eb="136">
      <t>シ</t>
    </rPh>
    <rPh sb="143" eb="144">
      <t>ク</t>
    </rPh>
    <rPh sb="193" eb="195">
      <t>シンガタ</t>
    </rPh>
    <rPh sb="202" eb="205">
      <t>カンセンショウ</t>
    </rPh>
    <rPh sb="234" eb="236">
      <t>ボウサイ</t>
    </rPh>
    <rPh sb="236" eb="238">
      <t>クンレン</t>
    </rPh>
    <phoneticPr fontId="39"/>
  </si>
  <si>
    <t>　令和３年度から、「歩くまち・京都」総合交通戦略2021の策定を踏まえ、中長期目標値を変更している。
　令和３年度近畿圏パーソントリップ調査の結果の一部が令和４年度に取りまとめられたため、R4実績値欄はR3年度数値となる。
　なお、目標値についてもR4目標値欄に、R3目標値を記載している。
　最新数値（R7実績値欄）は、令和７年度に実施した本市独自調査の数値としている。
　本市独自調査は２年に１回の実施であり、次回調査は令和９年度中に実施予定。</t>
    <rPh sb="1" eb="3">
      <t>レイワ</t>
    </rPh>
    <phoneticPr fontId="39"/>
  </si>
  <si>
    <t>　令和３年度から、「歩くまち・京都」総合交通戦略2021の策定を踏まえ、中長期目標値を変更している。
　令和３年度近畿圏パーソントリップ調査の結果の一部が令和４年度に取りまとめられたため、R4実績値欄はR3年度数値となる。
　なお、目標値についてもR4目標値欄に、R3目標値を記載している。
　最新数値（R7実績値欄）は、令和７年度に実施した本市独自調査の数値としている。
　本市独自調査は２年に１回の実施であり、次回調査は令和９年度中に実施予定。</t>
    <rPh sb="1" eb="3">
      <t>レイワ</t>
    </rPh>
    <phoneticPr fontId="39"/>
  </si>
  <si>
    <t>目標値は、過去３年間の平均値
（参考）過去の件数
H29　5,335
H30  4,426
R1   5,094
R2   5,244
R3   4,439
R4   5,365
R5   5,425
R6   4,694
R7   5,218</t>
    <phoneticPr fontId="39"/>
  </si>
  <si>
    <t>実績値は、該当年度を含む過去３年間の平均値
（参考）該当年度を含む過去の件数
H30  4,426
R1   5,094
R2   5,244
R3   4,439
R4   5,365
R5   5,425
R6   4,694
R7   5,218</t>
    <phoneticPr fontId="39"/>
  </si>
  <si>
    <t>　障害者雇用促進法の改正で法定雇用率が上がったことで、企業は障害者雇用に積極的になった。その結果、障害者側も就職先の選択肢が増え、就職活動でセンターを介さずに直接企業と結びつくケースが増えており、就職に向けた相談は減少している。一方で、「定着支援」に関する相談は減少しておらず、横ばいであるが、「定着支援」は課題発生時等の相談が中心となるため、就職に向けた相談と比べて相談頻度が少なく、センター全体の相談件数としては減少傾向となっていることからｅ評価となり、全体としてｄ評価となった。</t>
    <rPh sb="98" eb="100">
      <t>シュウショク</t>
    </rPh>
    <rPh sb="101" eb="102">
      <t>ム</t>
    </rPh>
    <rPh sb="104" eb="106">
      <t>ソウダン</t>
    </rPh>
    <rPh sb="107" eb="109">
      <t>ゲンショウ</t>
    </rPh>
    <rPh sb="131" eb="133">
      <t>ゲンショウ</t>
    </rPh>
    <rPh sb="139" eb="140">
      <t>ヨコ</t>
    </rPh>
    <rPh sb="154" eb="156">
      <t>カダイ</t>
    </rPh>
    <rPh sb="159" eb="160">
      <t>トウ</t>
    </rPh>
    <rPh sb="223" eb="225">
      <t>ヒョウカ</t>
    </rPh>
    <rPh sb="229" eb="231">
      <t>ゼンタイ</t>
    </rPh>
    <rPh sb="235" eb="237">
      <t>ヒョウカ</t>
    </rPh>
    <phoneticPr fontId="39"/>
  </si>
  <si>
    <t>　新型コロナウイルス感染症の流行が始まった令和２年度は、行動抑制が特に大きく働いたため腸管出血性大腸菌による感染症の発生件数が減少し、評価基準としている過去５年の平均値を引き下げたことが影響し、ｃ評価となった。</t>
    <rPh sb="67" eb="69">
      <t>ヒョウカ</t>
    </rPh>
    <rPh sb="69" eb="71">
      <t>キジュン</t>
    </rPh>
    <rPh sb="76" eb="78">
      <t>カコ</t>
    </rPh>
    <rPh sb="79" eb="80">
      <t>ネン</t>
    </rPh>
    <rPh sb="93" eb="95">
      <t>エイキョウ</t>
    </rPh>
    <phoneticPr fontId="39"/>
  </si>
  <si>
    <t>　各学区で開設の優先度が低い第２、第３避難所での訓練の実施が少ないことが原因と考えられ、避難所運営訓練実施済避難所の割合の伸び率が鈍化しており、ｄ評価となった。</t>
    <rPh sb="1" eb="2">
      <t>カク</t>
    </rPh>
    <rPh sb="5" eb="7">
      <t>カイセツ</t>
    </rPh>
    <rPh sb="8" eb="11">
      <t>ユウセンド</t>
    </rPh>
    <rPh sb="12" eb="13">
      <t>ヒク</t>
    </rPh>
    <rPh sb="39" eb="40">
      <t>カンガ</t>
    </rPh>
    <rPh sb="61" eb="62">
      <t>ノ</t>
    </rPh>
    <rPh sb="63" eb="64">
      <t>リツ</t>
    </rPh>
    <rPh sb="65" eb="67">
      <t>ドンカ</t>
    </rPh>
    <rPh sb="73" eb="75">
      <t>ヒョウカ</t>
    </rPh>
    <phoneticPr fontId="39"/>
  </si>
  <si>
    <t>　洛西及び向島ニュータウンに限定された取組であるため、普段施策に触れることがなく、実感されにくいため、ｄ評価となったと考えられる。</t>
    <phoneticPr fontId="39"/>
  </si>
  <si>
    <t>　救命講習の受講者数は令和6年度から増加し、市民が応急手当を実施した割合も上昇したものの、応急手当の実施に対する心理的負担や不安が依然として存在していることから、目標値には達せずｃ評価となった。</t>
    <phoneticPr fontId="39"/>
  </si>
  <si>
    <t>　少子高齢化や家族規模の縮小などの社会情勢の変化に伴い、地域のつながりが希薄化していることから、地域内で住民同士等の交流機会が減少し、地域のつながりを実感する機会が減少していると想定され、ｃ評価となったと考えられる。</t>
    <rPh sb="1" eb="3">
      <t>ショウシ</t>
    </rPh>
    <rPh sb="3" eb="6">
      <t>コウレイカ</t>
    </rPh>
    <rPh sb="7" eb="9">
      <t>カゾク</t>
    </rPh>
    <rPh sb="9" eb="11">
      <t>キボ</t>
    </rPh>
    <rPh sb="12" eb="14">
      <t>シュクショウ</t>
    </rPh>
    <rPh sb="17" eb="19">
      <t>シャカイ</t>
    </rPh>
    <rPh sb="19" eb="21">
      <t>ジョウセイ</t>
    </rPh>
    <rPh sb="22" eb="24">
      <t>ヘンカ</t>
    </rPh>
    <rPh sb="25" eb="26">
      <t>トモナ</t>
    </rPh>
    <rPh sb="38" eb="39">
      <t>カ</t>
    </rPh>
    <phoneticPr fontId="39"/>
  </si>
  <si>
    <t>　客観指標評価はａ評価となったが、市民生活実感評価がｃ評価となったため、総合評価結果はＢ評価となった。
　引き続き「京・地域福祉推進指針」に基づき、地域の住民同士の支え合いの活動を一層促進し、行政や関係機関等を含めた地域のつながりを高めること、多様な活動団体が連携し、住民とともに協働の取組を推進すること、困難な課題をみんなで受け止め、重層的な支援を展開する体制を充実させることを図り、世代や分野を超えて、全ての人々や団体が、地域、暮らし、生きがいを共に創り、高めあうことのできる地域共生社会の実現につなげる。
　さらに、「ケアラー支援条例」及び「京都市ケアラー支援推進計画」に基づき、社会全体でケアラーを支え、全てのケアラーが安心して自分らしく、希望を持って暮らせる社会の実現を目指す。</t>
    <rPh sb="271" eb="272">
      <t>オヨ</t>
    </rPh>
    <rPh sb="289" eb="290">
      <t>モト</t>
    </rPh>
    <rPh sb="327" eb="328">
      <t>モ</t>
    </rPh>
    <rPh sb="340" eb="342">
      <t>メザ</t>
    </rPh>
    <phoneticPr fontId="39"/>
  </si>
  <si>
    <t>　高齢者の地域活動など社会参加の場が着実に増加しているものの、コロナ禍以前から社会活動に参加されていない方やコロナ禍を契機として社会活動に参加されなくなった方も一定数おられることから、ｃ評価となったと考えられる。</t>
    <phoneticPr fontId="39"/>
  </si>
  <si>
    <t>　客観指標評価はｂ評価だが、市民生活実感評価がｃ評価となったため、総合評価結果はＣ評価となった。　
　令和５年４月施行の「都市計画マスタープランの方針を踏まえた都市計画の見直し」等の取組を市民や事業者に分かりやすく発信・共有するとともに、令和８年には市内各エリアの特性「まち柄」を踏まえた将来像を示す「次期都市計画マスタープラン」を策定予定である。今後とも、各地域のポテンシャルを最大限に引き出し、暮らしの豊かさや利便性につながる都市機能の集積や充実を図る。また、（公財）京都市景観・まちづくりセンターや各区役所等の関係機関と連携し、まちづくりに関する情報提供や、活動支援及び仕組みづくりを推進する。これらにより、市民の豊かなくらし・活動を支え、新たな価値を創造する持続可能な都市の実現を目指す。</t>
    <rPh sb="119" eb="121">
      <t>レイワ</t>
    </rPh>
    <rPh sb="122" eb="123">
      <t>ネン</t>
    </rPh>
    <rPh sb="151" eb="153">
      <t>ジキ</t>
    </rPh>
    <rPh sb="153" eb="155">
      <t>トシ</t>
    </rPh>
    <rPh sb="155" eb="157">
      <t>ケイカク</t>
    </rPh>
    <rPh sb="166" eb="168">
      <t>サクテイ</t>
    </rPh>
    <rPh sb="168" eb="170">
      <t>ヨテイ</t>
    </rPh>
    <rPh sb="174" eb="176">
      <t>コンゴ</t>
    </rPh>
    <rPh sb="256" eb="257">
      <t>トウ</t>
    </rPh>
    <phoneticPr fontId="39"/>
  </si>
  <si>
    <t>　「『エシカル消費』の認知度」については全国的にも27.1％と低く、本市においては年々わずかに上昇しているものの数値が伸び悩んだため、ｃ評価となった。また「消費生活に関する啓発活動を推進する市民ボランティアの活動回数」については、新たに街頭啓発を実施するなど、精力的に活動を行ったものの、サポーターの減少や高齢化を反映して延べ活動回数が減少したことにより、ｄ評価になったと考えられる。</t>
    <phoneticPr fontId="39"/>
  </si>
  <si>
    <t>　施策の指標である「人口1万人当たりのNPO法人数」が一定数を維持するなど、市民活動団体等に関する指標が高い評価となったことから、全体ではｂ評価となった。</t>
    <rPh sb="1" eb="3">
      <t>シサク</t>
    </rPh>
    <rPh sb="4" eb="6">
      <t>シヒョウ</t>
    </rPh>
    <rPh sb="10" eb="12">
      <t>ジンコウ</t>
    </rPh>
    <rPh sb="13" eb="15">
      <t>マンニン</t>
    </rPh>
    <rPh sb="15" eb="16">
      <t>ア</t>
    </rPh>
    <rPh sb="22" eb="24">
      <t>ホウジン</t>
    </rPh>
    <rPh sb="24" eb="25">
      <t>カズ</t>
    </rPh>
    <rPh sb="27" eb="30">
      <t>イッテイスウ</t>
    </rPh>
    <rPh sb="31" eb="33">
      <t>イジ</t>
    </rPh>
    <rPh sb="38" eb="40">
      <t>シミン</t>
    </rPh>
    <rPh sb="40" eb="42">
      <t>カツドウ</t>
    </rPh>
    <rPh sb="42" eb="44">
      <t>ダンタイ</t>
    </rPh>
    <rPh sb="44" eb="45">
      <t>トウ</t>
    </rPh>
    <rPh sb="46" eb="47">
      <t>カン</t>
    </rPh>
    <rPh sb="49" eb="51">
      <t>シヒョウ</t>
    </rPh>
    <rPh sb="52" eb="53">
      <t>タカ</t>
    </rPh>
    <rPh sb="54" eb="56">
      <t>ヒョウカ</t>
    </rPh>
    <rPh sb="65" eb="67">
      <t>ゼンタイ</t>
    </rPh>
    <rPh sb="70" eb="72">
      <t>ヒョウカ</t>
    </rPh>
    <phoneticPr fontId="39"/>
  </si>
  <si>
    <t>　客観指標評価はｂ評価、市民生活実感評価がｃ評価となり、総合評価結果はＢ評価となった。
　引き続き、文化芸術活動への支援をはじめ、文化芸術に触れる機会の創出等に取り組むとともに、文化遺産の価値の発信と活用の促進を進め、文化を基軸としたまちづくりを推進していく。
　また、多彩な才能・人材の集結と“交ざり合い”を促進することで京都の文化の未来を創造するなど、文化の力で、国内外から選ばれる都市を目指していく。</t>
    <phoneticPr fontId="39"/>
  </si>
  <si>
    <t>　客観指標評価はａ評価となったが、市民生活実感評価がｃ評価となったため、総合評価結果はＢ評価となった。
　建築物の良質化について、市民の皆様に事業の効果を感じていただけるよう、バリアフリー等の表示制度の普及等に努める。
　引き続き、PDCAサイクルに基づく適切な進行管理の実施等により、施策の着実な実行を図るとともに、市民・事業者・関係団体等と協力・連携して、取組を推進する。
　また、良質な市有建築物の建設を着実に推進し、最適な維持管理に取り組む。これらにより、基本方針にある歴史都市・京都ならではの、しなやかに強く持続可能なまちの実現を目指していく。</t>
    <rPh sb="57" eb="60">
      <t>リョウシツカ</t>
    </rPh>
    <phoneticPr fontId="39"/>
  </si>
  <si>
    <t>　道路及び橋りょうの点検とその結果に基づく対策により、社会資本の維持管理を計画的に推進するとともに、緊急輸送路における道路整備を着実に進めて都市のレジリエンス向上を図った。また、公園・緑地整備によるみどり豊かなまちづくりを進めた結果、ａ評価となった。</t>
    <phoneticPr fontId="39"/>
  </si>
  <si>
    <t>　地域主体のまちづくりを支援するため、コーディネーター派遣や本市職員による直接支援を複数地区で実施したが、地区計画等の締結までには時間を要することから、ｄ評価となった。</t>
    <phoneticPr fontId="39"/>
  </si>
  <si>
    <t>　新たに団地再生計画の策定済又は検討中の団地がなかったため、ｅ評価となった。</t>
    <phoneticPr fontId="39"/>
  </si>
  <si>
    <t>　地区計画等の策定については、一定の時間を要するためｄ評価となったものの、その数は着実に増加しており、地域の魅力の高まりにつながる地域まちづくり活動の活性化が進んでいる。また、近年の都市計画見直し等を通じた地域中核拠点や都市機能誘導区域における商業・業務施設等の面積についても堅調に推移しており、これらにより全体として、ｂ評価となった。</t>
    <rPh sb="39" eb="40">
      <t>カズ</t>
    </rPh>
    <rPh sb="41" eb="43">
      <t>チャクジツ</t>
    </rPh>
    <rPh sb="44" eb="46">
      <t>ゾウカ</t>
    </rPh>
    <rPh sb="138" eb="140">
      <t>ケンチョウ</t>
    </rPh>
    <rPh sb="141" eb="143">
      <t>スイイ</t>
    </rPh>
    <rPh sb="161" eb="163">
      <t>ヒョウカ</t>
    </rPh>
    <phoneticPr fontId="39"/>
  </si>
  <si>
    <t>　地元の合意形成等が難航しており、新規路線に着手できておらず、指標の数値が伸び悩んだため、ｃ評価となった。</t>
    <rPh sb="8" eb="9">
      <t>トウ</t>
    </rPh>
    <rPh sb="10" eb="12">
      <t>ナンコウ</t>
    </rPh>
    <rPh sb="17" eb="19">
      <t>シンキ</t>
    </rPh>
    <rPh sb="19" eb="21">
      <t>ロセン</t>
    </rPh>
    <rPh sb="22" eb="24">
      <t>チャクシュ</t>
    </rPh>
    <phoneticPr fontId="39"/>
  </si>
  <si>
    <t>　企業内人権啓発推進員を設置している事業所数が増加している点はポジティブな要素であるが、それに見合う形での人権啓発サポート制度の利用が促されておらず、結果として1事業所あたりの利用実績を押し下げる形となり、ｃ評価となった。</t>
    <rPh sb="104" eb="106">
      <t>ヒョウカ</t>
    </rPh>
    <phoneticPr fontId="39"/>
  </si>
  <si>
    <t>　施策の指標である「Social Work / Art Conferenceホームページの閲覧数」や「京都コンサートホール等の日数利用率」、政策の指標である「文化施設の年間入場者数」は堅調な推移を見せているが、「本市が指定、登録等をした京都文化遺産の数」は、特に令和３年度以降の“京都を彩る建物や庭園”選定件数の減少に伴い、厳しい状況にあることから、全体としてはｂ評価となった。</t>
    <rPh sb="107" eb="108">
      <t>トク</t>
    </rPh>
    <rPh sb="109" eb="111">
      <t>レイワ</t>
    </rPh>
    <rPh sb="114" eb="116">
      <t>イコウ</t>
    </rPh>
    <rPh sb="118" eb="120">
      <t>キョウト</t>
    </rPh>
    <rPh sb="121" eb="122">
      <t>イロド</t>
    </rPh>
    <rPh sb="123" eb="125">
      <t>タテモノ</t>
    </rPh>
    <rPh sb="126" eb="128">
      <t>テイエン</t>
    </rPh>
    <rPh sb="129" eb="131">
      <t>センテイ</t>
    </rPh>
    <rPh sb="131" eb="133">
      <t>ケンスウ</t>
    </rPh>
    <rPh sb="140" eb="141">
      <t>キビ</t>
    </rPh>
    <rPh sb="143" eb="145">
      <t>ジョウキョウ</t>
    </rPh>
    <rPh sb="153" eb="155">
      <t>ゼンタイ</t>
    </rPh>
    <rPh sb="160" eb="162">
      <t>ヒョウカ</t>
    </rPh>
    <phoneticPr fontId="39"/>
  </si>
  <si>
    <t>　国籍・在留資格が多様化する中、京都市の外国籍市民数はコロナ禍以降４年連続で過去最多を更新し、政策の指標である「外国籍の住民基本台帳登録者総数」がａ評価となった。また、「国際会議開催件数」もコロナ禍以降増加しているため、全体としてａ評価となった。</t>
    <rPh sb="14" eb="15">
      <t>ナカ</t>
    </rPh>
    <rPh sb="16" eb="18">
      <t>キョウト</t>
    </rPh>
    <rPh sb="30" eb="31">
      <t>カ</t>
    </rPh>
    <rPh sb="31" eb="33">
      <t>イコウ</t>
    </rPh>
    <rPh sb="34" eb="35">
      <t>ネン</t>
    </rPh>
    <rPh sb="35" eb="37">
      <t>レンゾク</t>
    </rPh>
    <rPh sb="41" eb="42">
      <t>タ</t>
    </rPh>
    <rPh sb="47" eb="49">
      <t>セイサク</t>
    </rPh>
    <rPh sb="74" eb="76">
      <t>ヒョウカ</t>
    </rPh>
    <rPh sb="98" eb="99">
      <t>カ</t>
    </rPh>
    <rPh sb="99" eb="101">
      <t>イコウ</t>
    </rPh>
    <rPh sb="101" eb="103">
      <t>ゾウカ</t>
    </rPh>
    <phoneticPr fontId="39"/>
  </si>
  <si>
    <t>　多文化共生・異文化理解に資する設問に対する市民実感は、昨年度に引き続きｃ評価となったものの、世界中から多様な人々を引き寄せ、海外の都市と文化・芸術などの様々な分野において活発に交流し、国際社会へ貢献していることに対して一定の評価を得たため、全体としてｂ評価となった。</t>
    <rPh sb="1" eb="4">
      <t>タブンカ</t>
    </rPh>
    <rPh sb="4" eb="6">
      <t>キョウセイ</t>
    </rPh>
    <rPh sb="10" eb="12">
      <t>リカイ</t>
    </rPh>
    <rPh sb="13" eb="14">
      <t>シ</t>
    </rPh>
    <rPh sb="16" eb="18">
      <t>セツモン</t>
    </rPh>
    <rPh sb="19" eb="20">
      <t>タイ</t>
    </rPh>
    <rPh sb="28" eb="30">
      <t>サクネン</t>
    </rPh>
    <rPh sb="30" eb="31">
      <t>ド</t>
    </rPh>
    <rPh sb="32" eb="33">
      <t>ヒ</t>
    </rPh>
    <rPh sb="34" eb="35">
      <t>ツヅ</t>
    </rPh>
    <rPh sb="37" eb="39">
      <t>ヒョウカ</t>
    </rPh>
    <rPh sb="47" eb="49">
      <t>セカイ</t>
    </rPh>
    <rPh sb="49" eb="50">
      <t>ジュウ</t>
    </rPh>
    <rPh sb="52" eb="54">
      <t>タヨウ</t>
    </rPh>
    <rPh sb="55" eb="57">
      <t>ヒトビト</t>
    </rPh>
    <rPh sb="58" eb="59">
      <t>ヒ</t>
    </rPh>
    <rPh sb="60" eb="61">
      <t>ヨ</t>
    </rPh>
    <rPh sb="63" eb="65">
      <t>カイガイ</t>
    </rPh>
    <phoneticPr fontId="39"/>
  </si>
  <si>
    <t>　多様なエリアの魅力発信や観光地の混雑対策、京都観光モラルの普及・実践を進めた結果、昨年度に引き続き、観光資源の魅力向上や観光客の満足度の高さが評価されｂ評価となった。さらに、昨年度ｃ評価だった国際会議やイベント、企業研修などを通じて国内外から多様な人々が集まる状況もｂ評価となったことから、総合評価はｂ評価となった。</t>
    <rPh sb="88" eb="91">
      <t>サクネンド</t>
    </rPh>
    <rPh sb="92" eb="94">
      <t>ヒョウカ</t>
    </rPh>
    <rPh sb="146" eb="148">
      <t>ソウゴウ</t>
    </rPh>
    <rPh sb="152" eb="154">
      <t>ヒョウカ</t>
    </rPh>
    <phoneticPr fontId="39"/>
  </si>
  <si>
    <t>　政策の指標である「地域における健康づくり事業」の目標は達成できなかったものの、通いの場の周知啓発の強化や、施設整備が一定進んだことで、「通いの場へ定期的に参加している方の割合」や「施設・居住系介護保険サービス定員数」がａ評価になった結果、全体でａ評価となった。</t>
    <rPh sb="1" eb="3">
      <t>セイサク</t>
    </rPh>
    <rPh sb="4" eb="6">
      <t>シヒョウ</t>
    </rPh>
    <rPh sb="25" eb="27">
      <t>モクヒョウ</t>
    </rPh>
    <rPh sb="28" eb="30">
      <t>タッセイ</t>
    </rPh>
    <rPh sb="111" eb="113">
      <t>ヒョウカ</t>
    </rPh>
    <rPh sb="117" eb="119">
      <t>ケッカ</t>
    </rPh>
    <rPh sb="120" eb="122">
      <t>ゼンタイ</t>
    </rPh>
    <rPh sb="124" eb="126">
      <t>ヒョウカ</t>
    </rPh>
    <phoneticPr fontId="39"/>
  </si>
  <si>
    <t>　客観指標評価はａ評価となり、市民生活実感評価がｃ評価となったため、総合評価結果はＢ評価となった。
　引き続き、京都府や関係機関等と連携し、市立病院や京北病院の持続可能な運営体制の構築に向けた取組を進めるなど、医療提供体制の確保や健康危機事案への備え等に注力する。
　また、増加傾向にある民泊について、監視・指導体制を強化し、民泊の適正化や違反に対する措置の厳格化など指導を徹底するとともに、抜本的な規制の見直し・強化に向けた検討を進める。さらに、食品の安全の確保や衛生的な生活環境の維持、人と動物が共生できるうるおいのある豊かな社会の実現を目指す。</t>
    <rPh sb="38" eb="40">
      <t>ケッカ</t>
    </rPh>
    <rPh sb="51" eb="52">
      <t>ヒ</t>
    </rPh>
    <rPh sb="53" eb="54">
      <t>ツヅ</t>
    </rPh>
    <rPh sb="56" eb="58">
      <t>キョウト</t>
    </rPh>
    <rPh sb="64" eb="65">
      <t>トウ</t>
    </rPh>
    <rPh sb="107" eb="109">
      <t>テイキョウ</t>
    </rPh>
    <rPh sb="151" eb="153">
      <t>カンシ</t>
    </rPh>
    <rPh sb="154" eb="156">
      <t>シドウ</t>
    </rPh>
    <rPh sb="156" eb="158">
      <t>タイセイ</t>
    </rPh>
    <rPh sb="159" eb="161">
      <t>キョウカ</t>
    </rPh>
    <rPh sb="163" eb="165">
      <t>ミンパク</t>
    </rPh>
    <rPh sb="166" eb="169">
      <t>テキセイカ</t>
    </rPh>
    <rPh sb="170" eb="172">
      <t>イハン</t>
    </rPh>
    <rPh sb="173" eb="174">
      <t>タイ</t>
    </rPh>
    <rPh sb="176" eb="178">
      <t>ソチ</t>
    </rPh>
    <rPh sb="179" eb="182">
      <t>ゲンカクカ</t>
    </rPh>
    <rPh sb="184" eb="186">
      <t>シドウ</t>
    </rPh>
    <rPh sb="187" eb="189">
      <t>テッテイ</t>
    </rPh>
    <rPh sb="196" eb="199">
      <t>バッポンテキ</t>
    </rPh>
    <rPh sb="200" eb="202">
      <t>キセイ</t>
    </rPh>
    <rPh sb="203" eb="205">
      <t>ミナオ</t>
    </rPh>
    <rPh sb="207" eb="209">
      <t>キョウカ</t>
    </rPh>
    <rPh sb="210" eb="211">
      <t>ム</t>
    </rPh>
    <rPh sb="213" eb="215">
      <t>ケントウ</t>
    </rPh>
    <rPh sb="216" eb="217">
      <t>スス</t>
    </rPh>
    <rPh sb="230" eb="232">
      <t>カクホ</t>
    </rPh>
    <rPh sb="233" eb="235">
      <t>エイセイ</t>
    </rPh>
    <rPh sb="242" eb="244">
      <t>イジ</t>
    </rPh>
    <rPh sb="271" eb="273">
      <t>メザ</t>
    </rPh>
    <phoneticPr fontId="39"/>
  </si>
  <si>
    <t>　施策「市民ぐるみ・地域ぐるみの教育の推進」については、地域コミュニティの担い手不足や学校統合等に伴う企画推進委員数の減少、総合支援学校生徒の進路選択傾向の変化に伴う職場実習回数の変動等を背景に、関連する指標の数値が前年度から低下したため、昨年度より評価が低下した。一方、「京都市小中一貫学習支援プログラムに対する児童生徒のアンケート評価値」等、その他の指標は目標値を上回っているものも多く、総合評価はａ評価となった。</t>
    <rPh sb="1" eb="3">
      <t>シサク</t>
    </rPh>
    <rPh sb="171" eb="172">
      <t>トウ</t>
    </rPh>
    <rPh sb="175" eb="176">
      <t>タ</t>
    </rPh>
    <rPh sb="177" eb="179">
      <t>シヒョウ</t>
    </rPh>
    <rPh sb="180" eb="183">
      <t>モクヒョウチ</t>
    </rPh>
    <rPh sb="184" eb="186">
      <t>ウワマワ</t>
    </rPh>
    <rPh sb="193" eb="194">
      <t>オオ</t>
    </rPh>
    <rPh sb="196" eb="198">
      <t>ソウゴウ</t>
    </rPh>
    <rPh sb="198" eb="200">
      <t>ヒョウカ</t>
    </rPh>
    <rPh sb="202" eb="204">
      <t>ヒョウカ</t>
    </rPh>
    <phoneticPr fontId="39"/>
  </si>
  <si>
    <t>　政策の指標である「定期的に安全点検された建築物の割合」について、周知や指導に積極的に取り組んだことなどから高い評価を維持した。また、施策の指標においても、「定期報告制度により安全点検された既存建築物の件数」や「査察等の個別指導により安全性の向上を図った既存建築物の件数」等が高い評価となった。これらのことから、総合評価はａ評価となった。</t>
    <rPh sb="156" eb="158">
      <t>ソウゴウ</t>
    </rPh>
    <rPh sb="162" eb="164">
      <t>ヒョウカ</t>
    </rPh>
    <phoneticPr fontId="39"/>
  </si>
  <si>
    <t>　「四季を感じさせ、まちのにぎわいに華を添えるような街路樹や公園が身近にある」という生活実感はｂ評価と概ね肯定的に評価されている。しかし、「災害時も安心・安全に通行できる道路網が整備されている。」や「市内の道路や橋が安心安全な状態で管理されている。」等は、整備中は成果が実感されにくいことから、ｃ評価になったと考えられる。</t>
    <rPh sb="125" eb="126">
      <t>トウ</t>
    </rPh>
    <rPh sb="128" eb="130">
      <t>セイビ</t>
    </rPh>
    <rPh sb="130" eb="131">
      <t>ナカ</t>
    </rPh>
    <phoneticPr fontId="12"/>
  </si>
  <si>
    <t>　客観指標評価はａ評価となり、市民生活実感評価がｃ評価となったことから、総合評価結果はＢ評価となった。
　引き続き、誰もが出かけたくなる歩行空間の創出をはじめとする魅力的なまちづくりの取組等を推進し、持続可能な公共交通ネットワークを形成していく。
　また、市民の利便性向上や地域の活性化、交通課題の解決に繋がる交通施策について、どういったものが京都に相応しく、導入に向けての検討を深めていくべきかを、調査・検討していく。
　これらの取組を通じて、市民や京都を訪れる人々が「出かけたくなる」魅力と活力あふれるまちと暮らしの実現を目指していく。</t>
    <phoneticPr fontId="39"/>
  </si>
  <si>
    <t>　「マイバッグの利用やごみの分別を徹底する」という実感は概ね肯定的に評価されているが、「環境に配慮した行動を実践する社会になっている」や「暮らしの中で、環境について学び、実践する人が増加している」という実感を得にくかったこと等から、全体ではｃ評価になったと考えられる。</t>
    <rPh sb="8" eb="10">
      <t>リヨウ</t>
    </rPh>
    <rPh sb="14" eb="16">
      <t>ブンベツ</t>
    </rPh>
    <rPh sb="17" eb="19">
      <t>テッテイ</t>
    </rPh>
    <rPh sb="25" eb="27">
      <t>ジッカン</t>
    </rPh>
    <rPh sb="28" eb="29">
      <t>オオム</t>
    </rPh>
    <rPh sb="30" eb="33">
      <t>コウテイテキ</t>
    </rPh>
    <rPh sb="34" eb="36">
      <t>ヒョウカ</t>
    </rPh>
    <rPh sb="44" eb="46">
      <t>カンキョウ</t>
    </rPh>
    <rPh sb="47" eb="49">
      <t>ハイリョ</t>
    </rPh>
    <rPh sb="51" eb="53">
      <t>コウドウ</t>
    </rPh>
    <rPh sb="54" eb="56">
      <t>ジッセン</t>
    </rPh>
    <rPh sb="58" eb="60">
      <t>シャカイ</t>
    </rPh>
    <rPh sb="69" eb="70">
      <t>ク</t>
    </rPh>
    <rPh sb="73" eb="74">
      <t>ナカ</t>
    </rPh>
    <rPh sb="76" eb="78">
      <t>カンキョウ</t>
    </rPh>
    <rPh sb="82" eb="83">
      <t>マナ</t>
    </rPh>
    <rPh sb="85" eb="87">
      <t>ジッセン</t>
    </rPh>
    <rPh sb="89" eb="90">
      <t>ヒト</t>
    </rPh>
    <rPh sb="91" eb="93">
      <t>ゾウカ</t>
    </rPh>
    <rPh sb="101" eb="103">
      <t>ジッカン</t>
    </rPh>
    <rPh sb="104" eb="105">
      <t>エ</t>
    </rPh>
    <rPh sb="112" eb="113">
      <t>トウ</t>
    </rPh>
    <rPh sb="116" eb="118">
      <t>ゼンタイ</t>
    </rPh>
    <rPh sb="121" eb="123">
      <t>ヒョウカ</t>
    </rPh>
    <rPh sb="128" eb="129">
      <t>カンガ</t>
    </rPh>
    <phoneticPr fontId="21"/>
  </si>
  <si>
    <t>　政策の指標である「温室効果ガス排出量削減率」は、前年度比でエネルギー消費量が増加し、温室効果ガス排出量がほぼ横ばいとなったため、ｃ評価となった。一方、「ごみ焼却量の削減量」について、ごみ量が着実に減少し、ａ評価となった等の理由により、全体でａ評価となった。</t>
    <rPh sb="1" eb="3">
      <t>セイサク</t>
    </rPh>
    <rPh sb="4" eb="6">
      <t>シヒョウ</t>
    </rPh>
    <rPh sb="10" eb="12">
      <t>オンシツ</t>
    </rPh>
    <rPh sb="12" eb="14">
      <t>コウカ</t>
    </rPh>
    <rPh sb="16" eb="18">
      <t>ハイシュツ</t>
    </rPh>
    <rPh sb="18" eb="19">
      <t>リョウ</t>
    </rPh>
    <rPh sb="19" eb="21">
      <t>サクゲン</t>
    </rPh>
    <rPh sb="21" eb="22">
      <t>リツ</t>
    </rPh>
    <rPh sb="25" eb="28">
      <t>ゼンネンド</t>
    </rPh>
    <rPh sb="43" eb="45">
      <t>オンシツ</t>
    </rPh>
    <rPh sb="45" eb="47">
      <t>コウカ</t>
    </rPh>
    <rPh sb="55" eb="56">
      <t>ヨコ</t>
    </rPh>
    <rPh sb="73" eb="75">
      <t>イッポウ</t>
    </rPh>
    <rPh sb="110" eb="111">
      <t>ナド</t>
    </rPh>
    <rPh sb="112" eb="114">
      <t>リユウ</t>
    </rPh>
    <phoneticPr fontId="21"/>
  </si>
  <si>
    <t>　客観指標評価がａ評価となり、市民生活実感評価がｃ評価となったことから、総合評価結果はＢ評価となった。
　令和8年3月に改定した環境基本計画に基づき、再生可能エネルギーの普及拡大と省エネ対策の促進等による「脱炭素社会づくり」、生活環境の保全や生物多様性豊かな自然環境の持続可能な利用と保全等による「自然共生社会づくり」、2Rや分別リサイクルの推進等による資源の有効活用と環境負荷の低減を図る「循環型社会づくり」を三位一体で進めるとともに、環境教育・学習を通じた行動促進・人材育成などの「ひと・しくみづくり」に横断的に取り組むことで、基本方針にある環境と調和した持続可能な社会の実現を目指していく。</t>
    <rPh sb="1" eb="3">
      <t>キャッカン</t>
    </rPh>
    <rPh sb="3" eb="5">
      <t>シヒョウ</t>
    </rPh>
    <rPh sb="5" eb="7">
      <t>ヒョウカ</t>
    </rPh>
    <rPh sb="9" eb="11">
      <t>ヒョウカ</t>
    </rPh>
    <rPh sb="15" eb="17">
      <t>シミン</t>
    </rPh>
    <rPh sb="17" eb="19">
      <t>セイカツ</t>
    </rPh>
    <rPh sb="19" eb="21">
      <t>ジッカン</t>
    </rPh>
    <rPh sb="21" eb="23">
      <t>ヒョウカ</t>
    </rPh>
    <rPh sb="25" eb="27">
      <t>ヒョウカ</t>
    </rPh>
    <rPh sb="36" eb="38">
      <t>ソウゴウ</t>
    </rPh>
    <rPh sb="38" eb="40">
      <t>ヒョウカ</t>
    </rPh>
    <rPh sb="40" eb="42">
      <t>ケッカ</t>
    </rPh>
    <rPh sb="44" eb="46">
      <t>ヒョウカ</t>
    </rPh>
    <rPh sb="267" eb="269">
      <t>ホウシン</t>
    </rPh>
    <rPh sb="272" eb="274">
      <t>カンキョウ</t>
    </rPh>
    <rPh sb="275" eb="277">
      <t>チョウワ</t>
    </rPh>
    <rPh sb="279" eb="281">
      <t>ジゾク</t>
    </rPh>
    <rPh sb="281" eb="283">
      <t>カノウ</t>
    </rPh>
    <rPh sb="284" eb="286">
      <t>シャカイ</t>
    </rPh>
    <rPh sb="287" eb="289">
      <t>ジツゲン</t>
    </rPh>
    <rPh sb="290" eb="292">
      <t>メザ</t>
    </rPh>
    <phoneticPr fontId="21"/>
  </si>
  <si>
    <t>　客観指標評価はａ評価となったが、市民生活実感評価がｃ評価となったことから、総合評価結果はＢ評価となった。
　令和８年３月に策定した「第６次男女共同参画計画」に基づき、仕事と生活の両立を推進する取組や、男女間におけるあらゆる暴力を根絶するための被害者への相談・支援等に取り組むとともに、「人権文化推進計画」に基づき、市民・企業への人権啓発等に取り組むことで、誰一人取り残されない共生社会の実現を目指していく。</t>
    <rPh sb="55" eb="57">
      <t>レイワ</t>
    </rPh>
    <rPh sb="58" eb="59">
      <t>ネン</t>
    </rPh>
    <rPh sb="60" eb="61">
      <t>ガツ</t>
    </rPh>
    <rPh sb="62" eb="64">
      <t>サクテイ</t>
    </rPh>
    <phoneticPr fontId="39"/>
  </si>
  <si>
    <t>　政策の指標である消費生活相談に関して、消費者と事業者の主張の乖離が大きく、あっせんを行っても解決に至らない「不調」となる事案が増加したことにより、解決率が低下したほか、施策の指標である交通事故死者数が増加したこと等により、全体としてはｃ評価になった。</t>
    <rPh sb="1" eb="3">
      <t>セイサク</t>
    </rPh>
    <rPh sb="9" eb="11">
      <t>ショウヒ</t>
    </rPh>
    <rPh sb="11" eb="13">
      <t>セイカツ</t>
    </rPh>
    <rPh sb="13" eb="15">
      <t>ソウダン</t>
    </rPh>
    <rPh sb="16" eb="17">
      <t>カン</t>
    </rPh>
    <rPh sb="85" eb="86">
      <t>セ</t>
    </rPh>
    <rPh sb="86" eb="87">
      <t>サク</t>
    </rPh>
    <rPh sb="88" eb="90">
      <t>シヒョウ</t>
    </rPh>
    <rPh sb="93" eb="95">
      <t>コウツウ</t>
    </rPh>
    <rPh sb="95" eb="97">
      <t>ジコ</t>
    </rPh>
    <rPh sb="97" eb="100">
      <t>シシャスウ</t>
    </rPh>
    <rPh sb="101" eb="103">
      <t>ゾウカ</t>
    </rPh>
    <rPh sb="107" eb="108">
      <t>トウ</t>
    </rPh>
    <phoneticPr fontId="39"/>
  </si>
  <si>
    <t>　客観指標評価、市民生活実感評価が共にｃ評価となり、総合評価結果はＣ評価となった。　
　令和８年３月に策定した「京都市生活安全ビジョン」に基づき、地域の交通安全運動における市民の積極的な参加や「見せる防犯」の普及促進等の様々な取組の展開によって、一人ひとりの交通安全意識の向上を図る。
　また、複雑化・多様化する消費者トラブルに対応するため、被害の救済と未然防止を図りながら、多様な媒体を活用した注意喚起・啓発活動の推進や、地域における消費者見守りネットワークの充実・強化に取り組む。これらの施策を通じて、誰もが安心して安全に暮らせる地域共生社会の実現を目指す。</t>
    <rPh sb="1" eb="3">
      <t>キャッカン</t>
    </rPh>
    <rPh sb="3" eb="5">
      <t>シヒョウ</t>
    </rPh>
    <rPh sb="5" eb="7">
      <t>ヒョウカ</t>
    </rPh>
    <rPh sb="8" eb="10">
      <t>シミン</t>
    </rPh>
    <rPh sb="10" eb="12">
      <t>セイカツ</t>
    </rPh>
    <rPh sb="12" eb="14">
      <t>ジッカン</t>
    </rPh>
    <rPh sb="14" eb="16">
      <t>ヒョウカ</t>
    </rPh>
    <rPh sb="17" eb="18">
      <t>トモ</t>
    </rPh>
    <rPh sb="20" eb="22">
      <t>ヒョウカ</t>
    </rPh>
    <rPh sb="26" eb="28">
      <t>ソウゴウ</t>
    </rPh>
    <rPh sb="28" eb="30">
      <t>ヒョウカ</t>
    </rPh>
    <rPh sb="30" eb="32">
      <t>ケッカ</t>
    </rPh>
    <rPh sb="34" eb="36">
      <t>ヒョウカ</t>
    </rPh>
    <rPh sb="44" eb="46">
      <t>レイワ</t>
    </rPh>
    <rPh sb="47" eb="48">
      <t>ネン</t>
    </rPh>
    <rPh sb="49" eb="50">
      <t>ガツ</t>
    </rPh>
    <rPh sb="51" eb="53">
      <t>サクテイ</t>
    </rPh>
    <rPh sb="55" eb="58">
      <t>キョウトシ</t>
    </rPh>
    <rPh sb="58" eb="60">
      <t>セイカツ</t>
    </rPh>
    <rPh sb="60" eb="62">
      <t>アンゼン</t>
    </rPh>
    <rPh sb="68" eb="69">
      <t>モト</t>
    </rPh>
    <rPh sb="85" eb="87">
      <t>シミン</t>
    </rPh>
    <rPh sb="122" eb="124">
      <t>ヒトリ</t>
    </rPh>
    <rPh sb="128" eb="130">
      <t>コウツウ</t>
    </rPh>
    <rPh sb="130" eb="132">
      <t>アンゼン</t>
    </rPh>
    <rPh sb="132" eb="134">
      <t>イシキ</t>
    </rPh>
    <rPh sb="135" eb="137">
      <t>コウジョウ</t>
    </rPh>
    <rPh sb="138" eb="139">
      <t>ハカ</t>
    </rPh>
    <phoneticPr fontId="39"/>
  </si>
  <si>
    <t>　「有形無形の京都文化遺産が日常生活の中で生かされ、大切に守り伝えられている。」という生活実感はｂ評価に向上したものの、全体として、文化芸術活動が活発に行われたり、社会や経済が活気づいているような実感が改善したとはいえない状況から、ｃ評価となったと考えられる。</t>
    <rPh sb="52" eb="54">
      <t>コウジョウ</t>
    </rPh>
    <rPh sb="60" eb="62">
      <t>ゼンタイ</t>
    </rPh>
    <phoneticPr fontId="39"/>
  </si>
  <si>
    <t>　政策の指標である「週1回以上運動やスポーツをする市民の割合」は、コロナ禍の落ち込みから回復し、目標数値を達成したが、「みる」・「支える」スポーツの分野の政策の指標は実績値が微減し、目標数値を下回ったことから、客観指標の総合評価はｃ評価となった。</t>
    <rPh sb="83" eb="86">
      <t>ジッセキチ</t>
    </rPh>
    <rPh sb="87" eb="89">
      <t>ビゲン</t>
    </rPh>
    <phoneticPr fontId="39"/>
  </si>
  <si>
    <t>　客観指標の結果から、運動やスポーツに親しむ市民は着実に増加していることがうかがえるものの、健康増進や生きがいづくり、人とのつながりの形成などスポーツ活動を通じて得られる生活の豊かさについて、日常生活の実感として十分意識していただくまでには至らず、ｃ評価となったと考えられる。</t>
    <rPh sb="1" eb="3">
      <t>キャッカン</t>
    </rPh>
    <rPh sb="3" eb="5">
      <t>シヒョウ</t>
    </rPh>
    <rPh sb="6" eb="8">
      <t>ケッカ</t>
    </rPh>
    <rPh sb="11" eb="13">
      <t>ウンドウ</t>
    </rPh>
    <rPh sb="85" eb="87">
      <t>セイカツ</t>
    </rPh>
    <rPh sb="96" eb="98">
      <t>ニチジョウ</t>
    </rPh>
    <rPh sb="98" eb="100">
      <t>セイカツ</t>
    </rPh>
    <rPh sb="101" eb="103">
      <t>ジッカン</t>
    </rPh>
    <rPh sb="106" eb="108">
      <t>ジュウブン</t>
    </rPh>
    <rPh sb="108" eb="110">
      <t>イシキ</t>
    </rPh>
    <rPh sb="125" eb="127">
      <t>ヒョウカ</t>
    </rPh>
    <rPh sb="132" eb="133">
      <t>カンガ</t>
    </rPh>
    <phoneticPr fontId="39"/>
  </si>
  <si>
    <t>　長引く物価高騰や担い手不足などの影響により、政策の指標である市内中小企業者の企業経営実績は、目標値を下回りｂ評価となった一方、京都府の完全失業率は目標値を達成し、ａ評価となったため、総合評価はａ評価となった。</t>
    <rPh sb="2" eb="3">
      <t>ヒ</t>
    </rPh>
    <rPh sb="23" eb="25">
      <t>セイサク</t>
    </rPh>
    <rPh sb="26" eb="28">
      <t>シヒョウ</t>
    </rPh>
    <rPh sb="32" eb="34">
      <t>チュウショウ</t>
    </rPh>
    <rPh sb="34" eb="36">
      <t>キギョウ</t>
    </rPh>
    <rPh sb="36" eb="37">
      <t>シャ</t>
    </rPh>
    <rPh sb="38" eb="40">
      <t>キギョウ</t>
    </rPh>
    <rPh sb="40" eb="42">
      <t>ケイエイ</t>
    </rPh>
    <rPh sb="42" eb="44">
      <t>ジッセキ</t>
    </rPh>
    <rPh sb="60" eb="62">
      <t>イッポウ</t>
    </rPh>
    <rPh sb="77" eb="79">
      <t>タッセイ</t>
    </rPh>
    <phoneticPr fontId="39"/>
  </si>
  <si>
    <t>　訪日外国人旅行者数が過去最高となる中、政策の指標である「市民生活への観光の影響」等はｂ評価だったものの、施策の指標である「平均宿泊日数」や「国際会議開催件数」等の指標がａ評価となったことから、全体でａ評価となった。</t>
    <rPh sb="20" eb="22">
      <t>セイサク</t>
    </rPh>
    <rPh sb="23" eb="25">
      <t>シヒョウ</t>
    </rPh>
    <rPh sb="41" eb="42">
      <t>トウ</t>
    </rPh>
    <rPh sb="44" eb="46">
      <t>ヒョウカ</t>
    </rPh>
    <rPh sb="53" eb="54">
      <t>セ</t>
    </rPh>
    <rPh sb="54" eb="55">
      <t>サク</t>
    </rPh>
    <rPh sb="56" eb="58">
      <t>シヒョウ</t>
    </rPh>
    <rPh sb="62" eb="64">
      <t>ヘイキン</t>
    </rPh>
    <rPh sb="64" eb="66">
      <t>シュクハク</t>
    </rPh>
    <rPh sb="66" eb="68">
      <t>ニッスウ</t>
    </rPh>
    <rPh sb="71" eb="73">
      <t>コクサイ</t>
    </rPh>
    <rPh sb="73" eb="75">
      <t>カイギ</t>
    </rPh>
    <rPh sb="75" eb="77">
      <t>カイサイ</t>
    </rPh>
    <rPh sb="77" eb="79">
      <t>ケンスウ</t>
    </rPh>
    <rPh sb="80" eb="81">
      <t>トウ</t>
    </rPh>
    <phoneticPr fontId="39"/>
  </si>
  <si>
    <t>　昨年度に引き続き、農林業機械の導入促進や農林産物の需要拡大等の取組により、農林業の生産性・収益性を維持するとともに、農業用施設の改修等が進み、自然災害や環境変化への対応能力が向上していることから、全体でａ評価になった。</t>
    <rPh sb="99" eb="101">
      <t>ゼンタイ</t>
    </rPh>
    <phoneticPr fontId="39"/>
  </si>
  <si>
    <t>　客観指標評価がａ評価、市民生活実感評価はｃ評価となり、総合評価結果はＢ評価となった。
　引き続き、障害者福祉全般の施策方針を示す「はぐくみ支え合うまち・京都ほほえみプラン」に基づき、関係機関や障害者団体等と連携のもと、各施策の目標達成に向けて取り組んでいくことで、基本方針にある「障害のあるひともないひとも、すべてのひとが違いを認め合い、支え合うまちづくり」の実現を目指していく。</t>
    <rPh sb="9" eb="11">
      <t>ヒョウカ</t>
    </rPh>
    <rPh sb="22" eb="24">
      <t>ヒョウカ</t>
    </rPh>
    <rPh sb="32" eb="34">
      <t>ケッカ</t>
    </rPh>
    <rPh sb="50" eb="53">
      <t>ショウガイシャ</t>
    </rPh>
    <rPh sb="53" eb="55">
      <t>フクシ</t>
    </rPh>
    <rPh sb="55" eb="57">
      <t>ゼンパン</t>
    </rPh>
    <rPh sb="58" eb="59">
      <t>セ</t>
    </rPh>
    <rPh sb="59" eb="60">
      <t>サク</t>
    </rPh>
    <rPh sb="60" eb="62">
      <t>ホウシン</t>
    </rPh>
    <rPh sb="63" eb="64">
      <t>シメ</t>
    </rPh>
    <rPh sb="162" eb="163">
      <t>チガ</t>
    </rPh>
    <phoneticPr fontId="8"/>
  </si>
  <si>
    <t>　政策の指標である「区ボランティアセンターの相談対応件数」には減少がみられたものの、施策の指標である「福祉ボランティアセンター利用登録団体数」や「民生児童委員活動件数」は目標値を上回るなど、地域の中での活動が確実に継続されていることから、総合評価はａ評価となった。</t>
    <rPh sb="1" eb="3">
      <t>セイサク</t>
    </rPh>
    <rPh sb="4" eb="6">
      <t>シヒョウ</t>
    </rPh>
    <rPh sb="31" eb="33">
      <t>ゲンショウ</t>
    </rPh>
    <rPh sb="42" eb="44">
      <t>シサク</t>
    </rPh>
    <rPh sb="45" eb="47">
      <t>シヒョウ</t>
    </rPh>
    <rPh sb="119" eb="121">
      <t>ソウゴウ</t>
    </rPh>
    <rPh sb="121" eb="123">
      <t>ヒョウカ</t>
    </rPh>
    <phoneticPr fontId="39"/>
  </si>
  <si>
    <t>　施策の指標である「HACCPに沿った衛生管理に関する監視指導率」や「飼い猫の引取数」が昨年度実績を上回ったことなどから、全体でａ評価となった。</t>
    <rPh sb="16" eb="17">
      <t>ソ</t>
    </rPh>
    <rPh sb="19" eb="21">
      <t>エイセイ</t>
    </rPh>
    <rPh sb="21" eb="23">
      <t>カンリ</t>
    </rPh>
    <rPh sb="24" eb="25">
      <t>カン</t>
    </rPh>
    <rPh sb="27" eb="29">
      <t>カンシ</t>
    </rPh>
    <rPh sb="29" eb="31">
      <t>シドウ</t>
    </rPh>
    <rPh sb="31" eb="32">
      <t>リツ</t>
    </rPh>
    <rPh sb="35" eb="36">
      <t>カ</t>
    </rPh>
    <rPh sb="37" eb="38">
      <t>ネコ</t>
    </rPh>
    <rPh sb="39" eb="41">
      <t>ヒキトリ</t>
    </rPh>
    <rPh sb="41" eb="42">
      <t>スウ</t>
    </rPh>
    <rPh sb="44" eb="47">
      <t>サクネンド</t>
    </rPh>
    <rPh sb="47" eb="49">
      <t>ジッセキ</t>
    </rPh>
    <rPh sb="50" eb="52">
      <t>ウワマワ</t>
    </rPh>
    <rPh sb="61" eb="63">
      <t>ゼンタイ</t>
    </rPh>
    <phoneticPr fontId="39"/>
  </si>
  <si>
    <t>　施策の指標である「生涯学習情報検索システム「京まなびネット」のページビュー数」をはじめ、昨年度より実績値が微減となっている項目もあるが、「あつまれ！京（みやこ）わくわくのトビラ事業の団体登録数」をはじめ概ね一定以上の評価を得ていることから、総合評価はａ評価となった。</t>
    <rPh sb="1" eb="2">
      <t>セ</t>
    </rPh>
    <rPh sb="2" eb="3">
      <t>サク</t>
    </rPh>
    <rPh sb="4" eb="6">
      <t>シヒョウ</t>
    </rPh>
    <rPh sb="45" eb="48">
      <t>サクネンド</t>
    </rPh>
    <rPh sb="50" eb="53">
      <t>ジッセキチ</t>
    </rPh>
    <rPh sb="54" eb="56">
      <t>ビゲン</t>
    </rPh>
    <rPh sb="62" eb="64">
      <t>コウモク</t>
    </rPh>
    <rPh sb="102" eb="103">
      <t>オオム</t>
    </rPh>
    <rPh sb="112" eb="113">
      <t>エ</t>
    </rPh>
    <rPh sb="121" eb="123">
      <t>ソウゴウ</t>
    </rPh>
    <phoneticPr fontId="33"/>
  </si>
  <si>
    <t xml:space="preserve">　客観指標評価はａ評価となったが、市民生活実感評価がｃ評価となったことから、総合評価結果はＢ評価となった。
　引き続き、生涯学習の情報検索サイトのコンテンツの充実や、博物館、大学、生涯学習関係団体等と連携した多様な学習、各種講座等の提供・充実等を推進していく。
　さらに、図書館や生涯学習総合センター等の生涯学習施設が市民にとって居心地の良い場となり、新たな繋がりや活躍を創出する場所となるよう取り組む。
</t>
    <rPh sb="176" eb="177">
      <t>アラ</t>
    </rPh>
    <phoneticPr fontId="39"/>
  </si>
  <si>
    <t>　政策の指標である「自然災害による死傷者数」で負傷者が生じたことや、施策の指標である「洪水浸水想定区域内や土砂災害警戒区域内にある要配慮者利用施設における避難確保計画に基づく訓練実施済施設の割合」及び「避難所運営マニュアルに基づく避難所運営訓練実施済避難所の割合」が目標値を下回った。一方で、「防災ポータルサイトへのアクセス数」等が目標値を大きく上回ったことから、全体としてｂ評価となった。</t>
    <rPh sb="1" eb="3">
      <t>セイサク</t>
    </rPh>
    <rPh sb="4" eb="6">
      <t>シヒョウ</t>
    </rPh>
    <rPh sb="142" eb="144">
      <t>イッポウ</t>
    </rPh>
    <rPh sb="164" eb="165">
      <t>トウ</t>
    </rPh>
    <rPh sb="182" eb="184">
      <t>ゼンタイ</t>
    </rPh>
    <phoneticPr fontId="39"/>
  </si>
  <si>
    <t>　客観指標評価はｂ評価となったが、市民生活実感評価がｃ評価となったため、総合評価結果はＣ評価となった。 
　引き続き、過去の災害から得た教訓を踏まえた防災・減災対策を進めるとともに、目標を下回った「避難所運営マニュアルに基づく避難所運営訓練」や「要配慮者利用施設における避難確保計画に基づく訓練」の実施率向上に向けて、各施設や地域への働きかけをより一層強化していく。あわせて、災害対応力の向上を目的とした総合防災訓練の充実や、防災ポータルサイトを活用した迅速な情報発信を進める。これらの着実な推進を通じて、いざという時の避難体制を確固たるものとし、基本方針にある都市のレジリエンスの向上や危機にしなやかに強く対応できるまちの実現を目指していく。</t>
    <rPh sb="59" eb="61">
      <t>カコ</t>
    </rPh>
    <rPh sb="66" eb="67">
      <t>エ</t>
    </rPh>
    <phoneticPr fontId="39"/>
  </si>
  <si>
    <t>　自転車のルールやマナーを守った安心・安全な利用について、市民に実感されていない一方で、「市バス・地下鉄は市民生活に役立っている。」等の実感が一定程度高かったことなどから、全体でｃ評価になったと考えられる。</t>
    <rPh sb="32" eb="34">
      <t>ジッカン</t>
    </rPh>
    <rPh sb="97" eb="98">
      <t>カンガ</t>
    </rPh>
    <phoneticPr fontId="39"/>
  </si>
  <si>
    <t>　政策及び施策の指標である「市民等との協働による森づくり活動の回数」や「市街地における建築物及び工作物の形態意匠制限適合割合」、「地域の景観を形成する核となる建造物等の指定数」が増加し、高評価となったことなどから、ａ評価となった。</t>
    <rPh sb="36" eb="39">
      <t>シガイチ</t>
    </rPh>
    <rPh sb="43" eb="46">
      <t>ケンチクブツ</t>
    </rPh>
    <rPh sb="46" eb="47">
      <t>オヨ</t>
    </rPh>
    <rPh sb="48" eb="51">
      <t>コウサクブツ</t>
    </rPh>
    <rPh sb="52" eb="54">
      <t>ケイタイ</t>
    </rPh>
    <rPh sb="54" eb="56">
      <t>イショウ</t>
    </rPh>
    <rPh sb="56" eb="58">
      <t>セイゲン</t>
    </rPh>
    <rPh sb="58" eb="60">
      <t>テキゴウ</t>
    </rPh>
    <rPh sb="60" eb="62">
      <t>ワリアイ</t>
    </rPh>
    <phoneticPr fontId="39"/>
  </si>
  <si>
    <t>　客観指標評価はａ評価だが市民生活実感評価がｂ評価となったため、総合評価結果はＢ評価となった。
　引き続き、自然的・歴史的景観の保全のための森林保全活動、歴史的な町並みや京町家等の保全・継承のための建造物等の指定、市民とともに推進する景観まちづくりのための地域への支援、品格のある市街地景観の形成のための各種施策等を、市民や事業者との協働により着実に実施していく。あわせて、京都の歴史、文化及び町並みの象徴である京町家の保全及び継承に向けた取組を一層進めるため、令和8年4月に策定した「京都市京町家保全・継承推進計画（第2次）」に基づき、京町家に係る実効性の高い施策を早期に推進していく。また、本市の景観政策について、より分かりやすい情報の発信を目指す。
　なお、新景観政策20年の節目に向け、京都の景観の現況検証と政策進化の方向性の検討を進める。</t>
    <rPh sb="195" eb="196">
      <t>オヨ</t>
    </rPh>
    <rPh sb="370" eb="371">
      <t>スス</t>
    </rPh>
    <phoneticPr fontId="39"/>
  </si>
  <si>
    <t>　「適切にリフォーム・リノベーションされた中古住宅」や「高齢者向け住宅など多様なニーズに応じた住宅」の供給が増えているという実感が十分得られるに至っていないこと等から、ｃ評価になったと考えられる。</t>
    <rPh sb="37" eb="39">
      <t>タヨウ</t>
    </rPh>
    <rPh sb="44" eb="45">
      <t>オウ</t>
    </rPh>
    <rPh sb="47" eb="49">
      <t>ジュウタク</t>
    </rPh>
    <rPh sb="54" eb="55">
      <t>フ</t>
    </rPh>
    <rPh sb="72" eb="73">
      <t>イタ</t>
    </rPh>
    <rPh sb="80" eb="81">
      <t>トウ</t>
    </rPh>
    <phoneticPr fontId="5"/>
  </si>
  <si>
    <t>　客観指標評価はａ評価となったが、市民生活実感評価がｂ評価となったことから、総合評価結果はＢ評価となった。
　令和８年度も引き続き、市民生活と調和・両立し、市民の暮らしの豊かさの向上につながる「持続可能な観光」の実現に向けて、局所的な混雑やマナー問題等の観光課題への対策を全庁を挙げて強化するとともに、「京都観光モラル」の実践や、観光に対する市民理解を促進し、市民生活と観光の調和・両立を図る。
　併せて、京都観光の質・満足度の向上や、観光客の受入環境整備、修学旅行・MICE誘致の強化を進め、観光・文化・経済の好循環の創出につなげるとともに、京都ファンや市民、関係団体等、京都に関わる全ての方との連携等による京都の本質的な価値・魅力の継承、発展につなげる「観光・MICE」を推進する。</t>
    <rPh sb="61" eb="62">
      <t>ヒ</t>
    </rPh>
    <rPh sb="63" eb="64">
      <t>ツヅ</t>
    </rPh>
    <rPh sb="66" eb="68">
      <t>シミン</t>
    </rPh>
    <rPh sb="68" eb="70">
      <t>セイカツ</t>
    </rPh>
    <rPh sb="71" eb="73">
      <t>チョウワ</t>
    </rPh>
    <rPh sb="74" eb="76">
      <t>リョウリツ</t>
    </rPh>
    <rPh sb="78" eb="80">
      <t>シミン</t>
    </rPh>
    <rPh sb="81" eb="82">
      <t>ク</t>
    </rPh>
    <rPh sb="85" eb="86">
      <t>ユタ</t>
    </rPh>
    <rPh sb="89" eb="91">
      <t>コウジョウ</t>
    </rPh>
    <rPh sb="97" eb="99">
      <t>ジゾク</t>
    </rPh>
    <rPh sb="99" eb="101">
      <t>カノウ</t>
    </rPh>
    <rPh sb="102" eb="104">
      <t>カンコウ</t>
    </rPh>
    <rPh sb="106" eb="108">
      <t>ジツゲン</t>
    </rPh>
    <rPh sb="109" eb="110">
      <t>ム</t>
    </rPh>
    <rPh sb="113" eb="116">
      <t>キョクショテキ</t>
    </rPh>
    <rPh sb="117" eb="119">
      <t>コンザツ</t>
    </rPh>
    <rPh sb="123" eb="125">
      <t>モンダイ</t>
    </rPh>
    <rPh sb="125" eb="126">
      <t>トウ</t>
    </rPh>
    <rPh sb="127" eb="129">
      <t>カンコウ</t>
    </rPh>
    <rPh sb="129" eb="131">
      <t>カダイ</t>
    </rPh>
    <rPh sb="133" eb="135">
      <t>タイサク</t>
    </rPh>
    <rPh sb="136" eb="138">
      <t>ゼンチョウ</t>
    </rPh>
    <rPh sb="139" eb="140">
      <t>ア</t>
    </rPh>
    <rPh sb="142" eb="144">
      <t>キョウカ</t>
    </rPh>
    <rPh sb="152" eb="154">
      <t>キョウト</t>
    </rPh>
    <rPh sb="154" eb="156">
      <t>カンコウ</t>
    </rPh>
    <rPh sb="161" eb="163">
      <t>ジッセン</t>
    </rPh>
    <rPh sb="165" eb="167">
      <t>カンコウ</t>
    </rPh>
    <rPh sb="168" eb="169">
      <t>タイ</t>
    </rPh>
    <rPh sb="171" eb="173">
      <t>シミン</t>
    </rPh>
    <rPh sb="173" eb="175">
      <t>リカイ</t>
    </rPh>
    <rPh sb="176" eb="178">
      <t>ソクシン</t>
    </rPh>
    <rPh sb="180" eb="182">
      <t>シミン</t>
    </rPh>
    <rPh sb="182" eb="184">
      <t>セイカツ</t>
    </rPh>
    <rPh sb="185" eb="187">
      <t>カンコウ</t>
    </rPh>
    <rPh sb="188" eb="190">
      <t>チョウワ</t>
    </rPh>
    <rPh sb="191" eb="193">
      <t>リョウリツ</t>
    </rPh>
    <rPh sb="194" eb="195">
      <t>ハカ</t>
    </rPh>
    <rPh sb="199" eb="200">
      <t>アワ</t>
    </rPh>
    <rPh sb="203" eb="205">
      <t>キョウト</t>
    </rPh>
    <rPh sb="205" eb="207">
      <t>カンコウ</t>
    </rPh>
    <rPh sb="208" eb="209">
      <t>シツ</t>
    </rPh>
    <rPh sb="210" eb="213">
      <t>マンゾクド</t>
    </rPh>
    <rPh sb="214" eb="216">
      <t>コウジョウ</t>
    </rPh>
    <rPh sb="218" eb="221">
      <t>カンコウキャク</t>
    </rPh>
    <rPh sb="222" eb="224">
      <t>ウケイレ</t>
    </rPh>
    <rPh sb="224" eb="226">
      <t>カンキョウ</t>
    </rPh>
    <rPh sb="226" eb="228">
      <t>セイビ</t>
    </rPh>
    <rPh sb="229" eb="231">
      <t>シュウガク</t>
    </rPh>
    <rPh sb="231" eb="233">
      <t>リョコウ</t>
    </rPh>
    <rPh sb="238" eb="240">
      <t>ユウチ</t>
    </rPh>
    <rPh sb="241" eb="243">
      <t>キョウカ</t>
    </rPh>
    <rPh sb="244" eb="245">
      <t>スス</t>
    </rPh>
    <rPh sb="247" eb="249">
      <t>カンコウ</t>
    </rPh>
    <rPh sb="250" eb="252">
      <t>ブンカ</t>
    </rPh>
    <rPh sb="253" eb="255">
      <t>ケイザイ</t>
    </rPh>
    <rPh sb="256" eb="259">
      <t>コウジュンカン</t>
    </rPh>
    <rPh sb="260" eb="262">
      <t>ソウシュツ</t>
    </rPh>
    <rPh sb="278" eb="280">
      <t>シミン</t>
    </rPh>
    <rPh sb="285" eb="286">
      <t>ナド</t>
    </rPh>
    <rPh sb="305" eb="307">
      <t>キョウト</t>
    </rPh>
    <phoneticPr fontId="39"/>
  </si>
  <si>
    <t>　実績値は一定伸びているものの、手話通訳の担い手不足や、電話リレーサービス等の様々なツールでの対応による影響のため、目標値には至っていないことから、c評価となった。</t>
    <phoneticPr fontId="39"/>
  </si>
  <si>
    <t>　客観指標評価はｂ評価、市民生活実感評価がｃ評価となり、総合評価結果はＣ評価となった。
　令和８年３月に策定した「京都市地域コミュニティと市民参加に関するビジョン」に基づき、人口減少や単身世帯・共働き世帯の増加など、社会背景が大きく変化する中においても、ゆるやかなつながりの中で、一人ひとりが居場所と出番を感じられるような地域社会を推進するため、ビジョンに掲げる「つながる」、「支え合う」、「創り合う」の３つの目指す姿の実現に向けた取組を進める。</t>
    <rPh sb="45" eb="47">
      <t>レイワ</t>
    </rPh>
    <rPh sb="48" eb="49">
      <t>ネン</t>
    </rPh>
    <rPh sb="50" eb="51">
      <t>ガツ</t>
    </rPh>
    <rPh sb="52" eb="54">
      <t>サクテイ</t>
    </rPh>
    <rPh sb="57" eb="59">
      <t>キョウト</t>
    </rPh>
    <rPh sb="59" eb="60">
      <t>シ</t>
    </rPh>
    <rPh sb="60" eb="62">
      <t>チイキ</t>
    </rPh>
    <rPh sb="69" eb="71">
      <t>シミン</t>
    </rPh>
    <rPh sb="71" eb="73">
      <t>サンカ</t>
    </rPh>
    <rPh sb="74" eb="75">
      <t>カン</t>
    </rPh>
    <rPh sb="83" eb="84">
      <t>モト</t>
    </rPh>
    <rPh sb="137" eb="138">
      <t>ナカ</t>
    </rPh>
    <rPh sb="140" eb="142">
      <t>ヒトリ</t>
    </rPh>
    <rPh sb="146" eb="149">
      <t>イバショ</t>
    </rPh>
    <rPh sb="150" eb="152">
      <t>デバン</t>
    </rPh>
    <rPh sb="153" eb="154">
      <t>カン</t>
    </rPh>
    <rPh sb="163" eb="165">
      <t>シャカイ</t>
    </rPh>
    <rPh sb="166" eb="168">
      <t>スイシン</t>
    </rPh>
    <rPh sb="178" eb="179">
      <t>カカ</t>
    </rPh>
    <rPh sb="189" eb="190">
      <t>ササ</t>
    </rPh>
    <rPh sb="191" eb="192">
      <t>ア</t>
    </rPh>
    <rPh sb="196" eb="197">
      <t>ツク</t>
    </rPh>
    <rPh sb="198" eb="199">
      <t>ア</t>
    </rPh>
    <rPh sb="205" eb="207">
      <t>メザ</t>
    </rPh>
    <rPh sb="208" eb="209">
      <t>スガタ</t>
    </rPh>
    <rPh sb="210" eb="212">
      <t>ジツゲン</t>
    </rPh>
    <rPh sb="213" eb="214">
      <t>ム</t>
    </rPh>
    <rPh sb="216" eb="218">
      <t>トリクミ</t>
    </rPh>
    <phoneticPr fontId="39"/>
  </si>
  <si>
    <t>（参考）
R3:99.62%（過去5年最高値）
R5:98.84%（過去5年最低値）
平均値：99.28%</t>
    <phoneticPr fontId="39"/>
  </si>
  <si>
    <t>　客観指標評価はａ評価となったが、市民生活実感評価がｃ評価となったことから、総合評価結果はＢ評価となった。
　全校設置が完了した学校運営協議会を核とし、令和７年度に学校と地域をつなぐ架け橋として新たに配置された地域学校協働活動推進員の効果的活用などにより、市民ぐるみ・地域ぐるみの教育の一層の充実とコミュニティの活性化を図る。また、子どもたちの主体的・活動的で深い学びの実現と多様性を包摂する取組を推進する。さらに、教職員の資質・指導力向上や働き方改革に取り組むとともに、教育環境整備等についても推進する。これらにより、基本方針にある市民ぐるみ・地域ぐるみで子どもたちの「生きる力」（確かな学力、豊かな心、健やかな体）を育む学校教育の推進を目指していく。</t>
    <rPh sb="117" eb="120">
      <t>コウカテキ</t>
    </rPh>
    <rPh sb="120" eb="122">
      <t>カツヨウ</t>
    </rPh>
    <rPh sb="156" eb="159">
      <t>カッセイカ</t>
    </rPh>
    <rPh sb="172" eb="175">
      <t>シュタイテキ</t>
    </rPh>
    <rPh sb="176" eb="179">
      <t>カツドウテキ</t>
    </rPh>
    <rPh sb="180" eb="181">
      <t>フカ</t>
    </rPh>
    <rPh sb="182" eb="183">
      <t>マナ</t>
    </rPh>
    <rPh sb="185" eb="187">
      <t>ジツゲン</t>
    </rPh>
    <rPh sb="188" eb="191">
      <t>タヨウセイ</t>
    </rPh>
    <rPh sb="192" eb="194">
      <t>ホウセツ</t>
    </rPh>
    <rPh sb="196" eb="197">
      <t>ト</t>
    </rPh>
    <rPh sb="197" eb="198">
      <t>ク</t>
    </rPh>
    <rPh sb="199" eb="201">
      <t>スイシン</t>
    </rPh>
    <phoneticPr fontId="39"/>
  </si>
  <si>
    <t>　学生生活の多忙化により、学外活動の時間の確保が難しくなっており、京都学生広報部においても記事制作に係る活動時間の確保が難しくなっている。こうした中で、掲載記事数が減少、また、それに伴いページビュー数も減少傾向となっていることからｅ評価となった。</t>
    <rPh sb="1" eb="3">
      <t>ガクセイ</t>
    </rPh>
    <rPh sb="3" eb="5">
      <t>セイカツ</t>
    </rPh>
    <rPh sb="6" eb="9">
      <t>タボウカ</t>
    </rPh>
    <rPh sb="13" eb="15">
      <t>ガクガイ</t>
    </rPh>
    <rPh sb="15" eb="17">
      <t>カツドウ</t>
    </rPh>
    <rPh sb="18" eb="20">
      <t>ジカン</t>
    </rPh>
    <rPh sb="21" eb="23">
      <t>カクホ</t>
    </rPh>
    <rPh sb="24" eb="25">
      <t>ムズカ</t>
    </rPh>
    <rPh sb="76" eb="78">
      <t>ケイサイ</t>
    </rPh>
    <rPh sb="78" eb="80">
      <t>キジ</t>
    </rPh>
    <rPh sb="80" eb="81">
      <t>スウ</t>
    </rPh>
    <rPh sb="82" eb="84">
      <t>ゲンショウ</t>
    </rPh>
    <rPh sb="91" eb="92">
      <t>トモナ</t>
    </rPh>
    <rPh sb="99" eb="100">
      <t>スウ</t>
    </rPh>
    <rPh sb="101" eb="103">
      <t>ゲンショウ</t>
    </rPh>
    <rPh sb="103" eb="105">
      <t>ケイコウ</t>
    </rPh>
    <phoneticPr fontId="39"/>
  </si>
  <si>
    <t>　客観指標評価がｃ評価、市民生活実感評価がｃ評価となり、総合評価結果はＣ評価となった。
　令和９年度には生涯スポーツの祭典である「ワールドマスターズゲームズ2027関西」の開催が予定されていることから、大会認知度の向上、大会機運の醸成、本大会を契機とした市民スポーツ・生涯スポーツの更なるの振興に努める。
　併せて、スポーツ関係団体等との連携を一層深めるとともに、ハード・ソフト両面の取組を着実に進め、スポーツによる人づくり、健康づくり、地域づくりを通じた心豊かな社会「スポーツの絆が生きるまち」の実現を目指す。</t>
    <rPh sb="1" eb="3">
      <t>キャッカン</t>
    </rPh>
    <rPh sb="3" eb="5">
      <t>シヒョウ</t>
    </rPh>
    <rPh sb="5" eb="7">
      <t>ヒョウカ</t>
    </rPh>
    <rPh sb="9" eb="11">
      <t>ヒョウカ</t>
    </rPh>
    <rPh sb="12" eb="14">
      <t>シミン</t>
    </rPh>
    <rPh sb="14" eb="16">
      <t>セイカツ</t>
    </rPh>
    <rPh sb="16" eb="18">
      <t>ジッカン</t>
    </rPh>
    <rPh sb="18" eb="20">
      <t>ヒョウカ</t>
    </rPh>
    <rPh sb="22" eb="24">
      <t>ヒョウカ</t>
    </rPh>
    <rPh sb="28" eb="30">
      <t>ソウゴウ</t>
    </rPh>
    <rPh sb="30" eb="32">
      <t>ヒョウカ</t>
    </rPh>
    <rPh sb="32" eb="34">
      <t>ケッカ</t>
    </rPh>
    <rPh sb="36" eb="38">
      <t>ヒョウカ</t>
    </rPh>
    <rPh sb="49" eb="50">
      <t>ド</t>
    </rPh>
    <rPh sb="52" eb="54">
      <t>ショウガイ</t>
    </rPh>
    <rPh sb="59" eb="61">
      <t>サイテン</t>
    </rPh>
    <rPh sb="86" eb="88">
      <t>カイサイ</t>
    </rPh>
    <rPh sb="89" eb="91">
      <t>ヨテイ</t>
    </rPh>
    <rPh sb="101" eb="106">
      <t>タイカイニンチド</t>
    </rPh>
    <rPh sb="107" eb="109">
      <t>コウジョウ</t>
    </rPh>
    <rPh sb="110" eb="112">
      <t>タイカイ</t>
    </rPh>
    <rPh sb="112" eb="114">
      <t>キウン</t>
    </rPh>
    <rPh sb="115" eb="117">
      <t>ジョウセイ</t>
    </rPh>
    <rPh sb="118" eb="121">
      <t>ホンタイカイ</t>
    </rPh>
    <rPh sb="122" eb="124">
      <t>ケイキ</t>
    </rPh>
    <rPh sb="127" eb="129">
      <t>シミン</t>
    </rPh>
    <rPh sb="134" eb="136">
      <t>ショウガイ</t>
    </rPh>
    <rPh sb="141" eb="142">
      <t>サラ</t>
    </rPh>
    <rPh sb="145" eb="147">
      <t>シンコウ</t>
    </rPh>
    <rPh sb="148" eb="149">
      <t>ツト</t>
    </rPh>
    <rPh sb="154" eb="155">
      <t>アワ</t>
    </rPh>
    <rPh sb="189" eb="191">
      <t>リョウメン</t>
    </rPh>
    <rPh sb="192" eb="194">
      <t>トリクミ</t>
    </rPh>
    <rPh sb="195" eb="197">
      <t>チャクジツ</t>
    </rPh>
    <rPh sb="198" eb="199">
      <t>スス</t>
    </rPh>
    <phoneticPr fontId="39"/>
  </si>
  <si>
    <t>　文化財等の指定・登録等は、価値を明らかにするための調査研究の進展・集積に多年を要することに加えて、所有者側の同意等の調整も必要になるなど、一定の期間を要することから、ｄ評価となった。</t>
    <rPh sb="1" eb="4">
      <t>ブンカザイ</t>
    </rPh>
    <rPh sb="4" eb="5">
      <t>トウ</t>
    </rPh>
    <rPh sb="70" eb="72">
      <t>イッテイ</t>
    </rPh>
    <rPh sb="73" eb="75">
      <t>キカン</t>
    </rPh>
    <rPh sb="76" eb="77">
      <t>ヨウ</t>
    </rPh>
    <phoneticPr fontId="39"/>
  </si>
  <si>
    <t/>
  </si>
  <si>
    <t>政策の目的がかなり達成されている</t>
  </si>
  <si>
    <t>市民の皆様や事業者の方々により展開されるエコドライブや環境に配慮した活動は、行政の取組だけでなく各々の意識啓発が大切であることから、市民の実感に重みを置く。</t>
  </si>
  <si>
    <t>政策の目的がそこそこ達成されている</t>
  </si>
  <si>
    <t>政策の目的があまり達成されていない</t>
  </si>
  <si>
    <t>百㎡</t>
    <phoneticPr fontId="3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</si>
</sst>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0_ "/>
    <numFmt numFmtId="177" formatCode="0000_ "/>
    <numFmt numFmtId="178" formatCode="0.0%"/>
    <numFmt numFmtId="179" formatCode="0.0_ "/>
    <numFmt numFmtId="180" formatCode="&quot;施&quot;&quot;策&quot;0"/>
    <numFmt numFmtId="181" formatCode="&quot;指&quot;&quot;標&quot;0"/>
    <numFmt numFmtId="182" formatCode="&quot;設&quot;&quot;問&quot;0"/>
    <numFmt numFmtId="183" formatCode="#,##0_);[Red]\(#,##0\)"/>
    <numFmt numFmtId="184" formatCode="#,##0.0_);[Red]\(#,##0.0\)"/>
    <numFmt numFmtId="185" formatCode="0_ "/>
    <numFmt numFmtId="186" formatCode="#,##0.0;[Red]\-#,##0.0"/>
    <numFmt numFmtId="187" formatCode="0.0_);[Red]\(0.0\)"/>
    <numFmt numFmtId="188" formatCode="0.0"/>
    <numFmt numFmtId="189" formatCode="#,##0_ "/>
    <numFmt numFmtId="190" formatCode="0_);[Red]\(0\)"/>
  </numFmts>
  <fonts count="68">
    <font>
      <sz val="11"/>
      <color theme="1"/>
      <name val="ＭＳ ゴシック"/>
      <family val="2"/>
      <charset val="128"/>
    </font>
    <font>
      <sz val="11"/>
      <color theme="1"/>
      <name val="ＭＳ Ｐゴシック"/>
      <family val="2"/>
      <charset val="128"/>
    </font>
    <font>
      <sz val="11"/>
      <color theme="1"/>
      <name val="ＭＳ Ｐゴシック"/>
      <family val="2"/>
      <charset val="128"/>
    </font>
    <font>
      <sz val="11"/>
      <color theme="1"/>
      <name val="ＭＳ Ｐゴシック"/>
      <family val="2"/>
      <charset val="128"/>
    </font>
    <font>
      <sz val="11"/>
      <color theme="1"/>
      <name val="ＭＳ Ｐゴシック"/>
      <family val="2"/>
      <charset val="128"/>
    </font>
    <font>
      <sz val="11"/>
      <color theme="1"/>
      <name val="ＭＳ Ｐゴシック"/>
      <family val="2"/>
      <charset val="128"/>
    </font>
    <font>
      <sz val="11"/>
      <color theme="1"/>
      <name val="ＭＳ Ｐゴシック"/>
      <family val="2"/>
      <charset val="128"/>
    </font>
    <font>
      <sz val="11"/>
      <color theme="1"/>
      <name val="ＭＳ Ｐゴシック"/>
      <family val="2"/>
      <charset val="128"/>
    </font>
    <font>
      <sz val="11"/>
      <color theme="1"/>
      <name val="ＭＳ Ｐゴシック"/>
      <family val="2"/>
      <charset val="128"/>
    </font>
    <font>
      <sz val="11"/>
      <color theme="1"/>
      <name val="ＭＳ Ｐゴシック"/>
      <family val="2"/>
      <charset val="128"/>
    </font>
    <font>
      <sz val="11"/>
      <color theme="1"/>
      <name val="ＭＳ Ｐゴシック"/>
      <family val="2"/>
      <charset val="128"/>
    </font>
    <font>
      <sz val="11"/>
      <color theme="1"/>
      <name val="ＭＳ Ｐゴシック"/>
      <family val="2"/>
      <charset val="128"/>
    </font>
    <font>
      <sz val="11"/>
      <color theme="1"/>
      <name val="ＭＳ Ｐゴシック"/>
      <family val="2"/>
      <charset val="128"/>
    </font>
    <font>
      <sz val="11"/>
      <color theme="1"/>
      <name val="ＭＳ Ｐゴシック"/>
      <family val="2"/>
      <charset val="128"/>
    </font>
    <font>
      <sz val="11"/>
      <color theme="1"/>
      <name val="ＭＳ Ｐゴシック"/>
      <family val="2"/>
      <charset val="128"/>
    </font>
    <font>
      <sz val="11"/>
      <color theme="1"/>
      <name val="ＭＳ Ｐゴシック"/>
      <family val="2"/>
      <charset val="128"/>
    </font>
    <font>
      <sz val="11"/>
      <color theme="1"/>
      <name val="ＭＳ Ｐゴシック"/>
      <family val="2"/>
      <charset val="128"/>
    </font>
    <font>
      <sz val="11"/>
      <color theme="1"/>
      <name val="ＭＳ Ｐゴシック"/>
      <family val="2"/>
      <charset val="128"/>
    </font>
    <font>
      <sz val="11"/>
      <color theme="1"/>
      <name val="ＭＳ Ｐゴシック"/>
      <family val="2"/>
      <charset val="128"/>
    </font>
    <font>
      <sz val="11"/>
      <color theme="1"/>
      <name val="ＭＳ Ｐゴシック"/>
      <family val="2"/>
      <charset val="128"/>
    </font>
    <font>
      <sz val="11"/>
      <color theme="1"/>
      <name val="ＭＳ Ｐゴシック"/>
      <family val="2"/>
      <charset val="128"/>
    </font>
    <font>
      <sz val="11"/>
      <color theme="1"/>
      <name val="ＭＳ Ｐゴシック"/>
      <family val="2"/>
      <charset val="128"/>
    </font>
    <font>
      <sz val="11"/>
      <color theme="1"/>
      <name val="ＭＳ Ｐゴシック"/>
      <family val="2"/>
      <charset val="128"/>
    </font>
    <font>
      <sz val="11"/>
      <color theme="1"/>
      <name val="ＭＳ Ｐゴシック"/>
      <family val="2"/>
      <charset val="128"/>
    </font>
    <font>
      <sz val="11"/>
      <color theme="1"/>
      <name val="ＭＳ Ｐゴシック"/>
      <family val="2"/>
      <charset val="128"/>
    </font>
    <font>
      <sz val="11"/>
      <color theme="1"/>
      <name val="ＭＳ Ｐゴシック"/>
      <family val="2"/>
      <charset val="128"/>
    </font>
    <font>
      <sz val="11"/>
      <color theme="1"/>
      <name val="ＭＳ Ｐゴシック"/>
      <family val="2"/>
      <charset val="128"/>
    </font>
    <font>
      <sz val="11"/>
      <color theme="1"/>
      <name val="ＭＳ Ｐゴシック"/>
      <family val="2"/>
      <charset val="128"/>
    </font>
    <font>
      <sz val="11"/>
      <color theme="1"/>
      <name val="ＭＳ Ｐゴシック"/>
      <family val="2"/>
      <charset val="128"/>
    </font>
    <font>
      <sz val="11"/>
      <color theme="1"/>
      <name val="ＭＳ Ｐゴシック"/>
      <family val="2"/>
      <charset val="128"/>
    </font>
    <font>
      <sz val="11"/>
      <color theme="1"/>
      <name val="ＭＳ Ｐゴシック"/>
      <family val="2"/>
      <charset val="128"/>
    </font>
    <font>
      <sz val="11"/>
      <color theme="1"/>
      <name val="ＭＳ Ｐゴシック"/>
      <family val="2"/>
      <charset val="128"/>
    </font>
    <font>
      <sz val="11"/>
      <color theme="1"/>
      <name val="ＭＳ Ｐゴシック"/>
      <family val="2"/>
      <charset val="128"/>
    </font>
    <font>
      <sz val="11"/>
      <color theme="1"/>
      <name val="ＭＳ Ｐゴシック"/>
      <family val="2"/>
      <charset val="128"/>
    </font>
    <font>
      <sz val="11"/>
      <color theme="1"/>
      <name val="ＭＳ Ｐゴシック"/>
      <family val="2"/>
      <charset val="128"/>
    </font>
    <font>
      <sz val="11"/>
      <color theme="1"/>
      <name val="ＭＳ Ｐゴシック"/>
      <family val="2"/>
      <charset val="128"/>
    </font>
    <font>
      <sz val="11"/>
      <color theme="1"/>
      <name val="ＭＳ Ｐゴシック"/>
      <family val="2"/>
      <charset val="128"/>
    </font>
    <font>
      <sz val="11"/>
      <color theme="1"/>
      <name val="ＭＳ Ｐゴシック"/>
      <family val="2"/>
      <charset val="128"/>
    </font>
    <font>
      <sz val="11"/>
      <color theme="1"/>
      <name val="ＭＳ Ｐゴシック"/>
      <family val="2"/>
      <charset val="128"/>
    </font>
    <font>
      <sz val="6"/>
      <name val="ＭＳ ゴシック"/>
      <family val="2"/>
      <charset val="128"/>
    </font>
    <font>
      <u/>
      <sz val="11"/>
      <color theme="10"/>
      <name val="ＭＳ ゴシック"/>
      <family val="2"/>
      <charset val="128"/>
    </font>
    <font>
      <sz val="11"/>
      <color rgb="FFFF0000"/>
      <name val="ＭＳ Ｐゴシック"/>
      <family val="2"/>
      <charset val="128"/>
    </font>
    <font>
      <sz val="6"/>
      <name val="ＭＳ Ｐゴシック"/>
      <family val="2"/>
      <charset val="128"/>
    </font>
    <font>
      <sz val="11"/>
      <color theme="1"/>
      <name val="ＭＳ ゴシック"/>
      <family val="2"/>
      <charset val="128"/>
    </font>
    <font>
      <sz val="11"/>
      <color rgb="FFFF0000"/>
      <name val="ＭＳ ゴシック"/>
      <family val="3"/>
      <charset val="128"/>
    </font>
    <font>
      <sz val="11"/>
      <color theme="1"/>
      <name val="ＭＳ ゴシック"/>
      <family val="3"/>
      <charset val="128"/>
    </font>
    <font>
      <sz val="11"/>
      <color theme="1"/>
      <name val="ＭＳ Ｐゴシック"/>
      <family val="3"/>
      <charset val="128"/>
    </font>
    <font>
      <sz val="11"/>
      <name val="ＭＳ ゴシック"/>
      <family val="3"/>
      <charset val="128"/>
    </font>
    <font>
      <strike/>
      <sz val="11"/>
      <color theme="1"/>
      <name val="ＭＳ ゴシック"/>
      <family val="3"/>
      <charset val="128"/>
    </font>
    <font>
      <sz val="12"/>
      <name val="ＭＳ ゴシック"/>
      <family val="3"/>
      <charset val="128"/>
    </font>
    <font>
      <strike/>
      <sz val="11"/>
      <name val="ＭＳ ゴシック"/>
      <family val="3"/>
      <charset val="128"/>
    </font>
    <font>
      <sz val="11"/>
      <name val="ＭＳ Ｐゴシック"/>
      <family val="3"/>
      <charset val="128"/>
    </font>
    <font>
      <sz val="9"/>
      <name val="ＭＳ ゴシック"/>
      <family val="3"/>
      <charset val="128"/>
    </font>
    <font>
      <sz val="10"/>
      <name val="ＭＳ ゴシック"/>
      <family val="3"/>
      <charset val="128"/>
    </font>
    <font>
      <vertAlign val="superscript"/>
      <sz val="11"/>
      <name val="ＭＳ ゴシック"/>
      <family val="3"/>
      <charset val="128"/>
    </font>
    <font>
      <b/>
      <sz val="11"/>
      <name val="ＭＳ ゴシック"/>
      <family val="3"/>
      <charset val="128"/>
    </font>
    <font>
      <sz val="20"/>
      <name val="ＭＳ ゴシック"/>
      <family val="3"/>
      <charset val="128"/>
    </font>
    <font>
      <sz val="10.5"/>
      <name val="ＭＳ ゴシック"/>
      <family val="3"/>
      <charset val="128"/>
    </font>
    <font>
      <u/>
      <sz val="11"/>
      <name val="ＭＳ ゴシック"/>
      <family val="3"/>
      <charset val="128"/>
    </font>
    <font>
      <strike/>
      <sz val="11"/>
      <name val="游ゴシック Light"/>
      <family val="3"/>
      <charset val="128"/>
    </font>
    <font>
      <strike/>
      <sz val="14"/>
      <name val="游ゴシック Light"/>
      <family val="3"/>
      <charset val="128"/>
    </font>
    <font>
      <sz val="11"/>
      <name val="ＭＳ ゴシック"/>
      <family val="2"/>
      <charset val="128"/>
    </font>
    <font>
      <sz val="9"/>
      <name val="ＭＳ Ｐゴシック"/>
      <family val="3"/>
      <charset val="128"/>
    </font>
    <font>
      <sz val="11"/>
      <name val="MSｈ"/>
      <family val="3"/>
      <charset val="128"/>
    </font>
    <font>
      <b/>
      <sz val="9"/>
      <color indexed="81"/>
      <name val="MS P ゴシック"/>
      <family val="3"/>
      <charset val="128"/>
    </font>
    <font>
      <b/>
      <u/>
      <sz val="9"/>
      <color indexed="81"/>
      <name val="MS P ゴシック"/>
      <family val="3"/>
      <charset val="128"/>
    </font>
    <font>
      <sz val="9"/>
      <color indexed="81"/>
      <name val="MS P ゴシック"/>
      <family val="3"/>
      <charset val="128"/>
    </font>
    <font>
      <b/>
      <sz val="11"/>
      <color indexed="81"/>
      <name val="MS P ゴシック"/>
      <family val="3"/>
      <charset val="128"/>
    </font>
  </fonts>
  <fills count="17">
    <fill>
      <patternFill patternType="none"/>
    </fill>
    <fill>
      <patternFill patternType="gray125"/>
    </fill>
    <fill>
      <patternFill patternType="solid">
        <fgColor rgb="FFFFFF99"/>
        <bgColor indexed="64"/>
      </patternFill>
    </fill>
    <fill>
      <patternFill patternType="solid">
        <fgColor rgb="FFCCFFCC"/>
        <bgColor indexed="64"/>
      </patternFill>
    </fill>
    <fill>
      <patternFill patternType="solid">
        <fgColor rgb="FFFFCCFF"/>
        <bgColor indexed="64"/>
      </patternFill>
    </fill>
    <fill>
      <patternFill patternType="solid">
        <fgColor rgb="FFCCCCFF"/>
        <bgColor indexed="64"/>
      </patternFill>
    </fill>
    <fill>
      <patternFill patternType="solid">
        <fgColor theme="0" tint="-0.14999847407452621"/>
        <bgColor indexed="64"/>
      </patternFill>
    </fill>
    <fill>
      <patternFill patternType="solid">
        <fgColor theme="0"/>
        <bgColor indexed="64"/>
      </patternFill>
    </fill>
    <fill>
      <patternFill patternType="solid">
        <fgColor rgb="FF00B0F0"/>
        <bgColor indexed="64"/>
      </patternFill>
    </fill>
    <fill>
      <patternFill patternType="solid">
        <fgColor rgb="FFFFFF00"/>
        <bgColor indexed="64"/>
      </patternFill>
    </fill>
    <fill>
      <patternFill patternType="solid">
        <fgColor rgb="FFFF00FF"/>
        <bgColor indexed="64"/>
      </patternFill>
    </fill>
    <fill>
      <patternFill patternType="solid">
        <fgColor rgb="FFFF66FF"/>
        <bgColor indexed="64"/>
      </patternFill>
    </fill>
    <fill>
      <patternFill patternType="solid">
        <fgColor rgb="FFFFFFFF"/>
        <bgColor rgb="FF000000"/>
      </patternFill>
    </fill>
    <fill>
      <patternFill patternType="solid">
        <fgColor theme="7" tint="0.39997558519241921"/>
        <bgColor indexed="64"/>
      </patternFill>
    </fill>
    <fill>
      <patternFill patternType="solid">
        <fgColor theme="9" tint="0.39997558519241921"/>
        <bgColor indexed="64"/>
      </patternFill>
    </fill>
    <fill>
      <patternFill patternType="solid">
        <fgColor theme="7" tint="0.59999389629810485"/>
        <bgColor indexed="64"/>
      </patternFill>
    </fill>
    <fill>
      <patternFill patternType="solid">
        <fgColor theme="0" tint="-0.499984740745262"/>
        <bgColor indexed="64"/>
      </patternFill>
    </fill>
  </fills>
  <borders count="73">
    <border>
      <left/>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top style="thin">
        <color indexed="64"/>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hair">
        <color indexed="64"/>
      </left>
      <right style="hair">
        <color indexed="64"/>
      </right>
      <top style="thin">
        <color indexed="64"/>
      </top>
      <bottom style="hair">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hair">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ck">
        <color rgb="FF7030A0"/>
      </left>
      <right style="thick">
        <color rgb="FF7030A0"/>
      </right>
      <top style="thick">
        <color rgb="FF7030A0"/>
      </top>
      <bottom style="thick">
        <color rgb="FF7030A0"/>
      </bottom>
      <diagonal/>
    </border>
    <border>
      <left/>
      <right style="hair">
        <color indexed="64"/>
      </right>
      <top style="thin">
        <color indexed="64"/>
      </top>
      <bottom/>
      <diagonal/>
    </border>
    <border>
      <left/>
      <right style="hair">
        <color indexed="64"/>
      </right>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top/>
      <bottom/>
      <diagonal/>
    </border>
    <border>
      <left/>
      <right style="hair">
        <color indexed="64"/>
      </right>
      <top/>
      <bottom/>
      <diagonal/>
    </border>
    <border>
      <left style="hair">
        <color indexed="64"/>
      </left>
      <right style="thin">
        <color indexed="64"/>
      </right>
      <top/>
      <bottom/>
      <diagonal/>
    </border>
    <border>
      <left style="thin">
        <color indexed="64"/>
      </left>
      <right style="thin">
        <color theme="1"/>
      </right>
      <top style="thin">
        <color indexed="64"/>
      </top>
      <bottom style="thin">
        <color indexed="64"/>
      </bottom>
      <diagonal/>
    </border>
    <border>
      <left style="thin">
        <color theme="1"/>
      </left>
      <right style="thin">
        <color indexed="64"/>
      </right>
      <top style="thin">
        <color indexed="64"/>
      </top>
      <bottom style="thin">
        <color indexed="64"/>
      </bottom>
      <diagonal/>
    </border>
    <border>
      <left style="thin">
        <color theme="1"/>
      </left>
      <right style="hair">
        <color indexed="64"/>
      </right>
      <top style="thin">
        <color theme="1"/>
      </top>
      <bottom style="thin">
        <color theme="1"/>
      </bottom>
      <diagonal/>
    </border>
    <border>
      <left style="hair">
        <color indexed="64"/>
      </left>
      <right style="hair">
        <color indexed="64"/>
      </right>
      <top style="thin">
        <color theme="1"/>
      </top>
      <bottom style="thin">
        <color theme="1"/>
      </bottom>
      <diagonal/>
    </border>
    <border>
      <left style="hair">
        <color indexed="64"/>
      </left>
      <right/>
      <top style="thin">
        <color theme="1"/>
      </top>
      <bottom style="thin">
        <color theme="1"/>
      </bottom>
      <diagonal/>
    </border>
    <border>
      <left style="thin">
        <color indexed="64"/>
      </left>
      <right style="thin">
        <color indexed="64"/>
      </right>
      <top style="thin">
        <color theme="1"/>
      </top>
      <bottom style="thin">
        <color theme="1"/>
      </bottom>
      <diagonal/>
    </border>
    <border>
      <left/>
      <right style="hair">
        <color indexed="64"/>
      </right>
      <top style="thin">
        <color theme="1"/>
      </top>
      <bottom style="thin">
        <color theme="1"/>
      </bottom>
      <diagonal/>
    </border>
    <border>
      <left style="hair">
        <color indexed="64"/>
      </left>
      <right style="thin">
        <color indexed="64"/>
      </right>
      <top style="thin">
        <color theme="1"/>
      </top>
      <bottom style="thin">
        <color theme="1"/>
      </bottom>
      <diagonal/>
    </border>
    <border>
      <left style="thin">
        <color indexed="64"/>
      </left>
      <right style="thin">
        <color theme="1"/>
      </right>
      <top style="thin">
        <color theme="1"/>
      </top>
      <bottom style="thin">
        <color theme="1"/>
      </bottom>
      <diagonal/>
    </border>
    <border>
      <left style="thin">
        <color theme="1"/>
      </left>
      <right style="hair">
        <color indexed="64"/>
      </right>
      <top/>
      <bottom style="thin">
        <color theme="1"/>
      </bottom>
      <diagonal/>
    </border>
    <border>
      <left style="hair">
        <color indexed="64"/>
      </left>
      <right style="hair">
        <color indexed="64"/>
      </right>
      <top/>
      <bottom style="thin">
        <color theme="1"/>
      </bottom>
      <diagonal/>
    </border>
    <border>
      <left style="hair">
        <color indexed="64"/>
      </left>
      <right/>
      <top/>
      <bottom style="thin">
        <color theme="1"/>
      </bottom>
      <diagonal/>
    </border>
    <border>
      <left style="thin">
        <color indexed="64"/>
      </left>
      <right style="thin">
        <color indexed="64"/>
      </right>
      <top/>
      <bottom style="thin">
        <color theme="1"/>
      </bottom>
      <diagonal/>
    </border>
    <border>
      <left style="hair">
        <color indexed="64"/>
      </left>
      <right style="thin">
        <color theme="1"/>
      </right>
      <top/>
      <bottom style="thin">
        <color theme="1"/>
      </bottom>
      <diagonal/>
    </border>
    <border>
      <left style="thin">
        <color indexed="64"/>
      </left>
      <right style="thin">
        <color indexed="64"/>
      </right>
      <top style="thin">
        <color indexed="64"/>
      </top>
      <bottom style="thin">
        <color theme="1"/>
      </bottom>
      <diagonal/>
    </border>
    <border>
      <left style="thin">
        <color indexed="64"/>
      </left>
      <right style="hair">
        <color indexed="64"/>
      </right>
      <top style="thin">
        <color indexed="64"/>
      </top>
      <bottom style="thin">
        <color theme="1"/>
      </bottom>
      <diagonal/>
    </border>
    <border>
      <left style="hair">
        <color indexed="64"/>
      </left>
      <right style="thin">
        <color indexed="64"/>
      </right>
      <top style="thin">
        <color indexed="64"/>
      </top>
      <bottom style="thin">
        <color theme="1"/>
      </bottom>
      <diagonal/>
    </border>
    <border>
      <left/>
      <right style="thin">
        <color indexed="64"/>
      </right>
      <top style="thin">
        <color indexed="64"/>
      </top>
      <bottom style="thin">
        <color theme="1"/>
      </bottom>
      <diagonal/>
    </border>
    <border>
      <left style="hair">
        <color indexed="64"/>
      </left>
      <right style="hair">
        <color indexed="64"/>
      </right>
      <top style="thin">
        <color indexed="64"/>
      </top>
      <bottom style="thin">
        <color theme="1"/>
      </bottom>
      <diagonal/>
    </border>
    <border>
      <left style="hair">
        <color indexed="64"/>
      </left>
      <right/>
      <top style="thin">
        <color indexed="64"/>
      </top>
      <bottom style="thin">
        <color theme="1"/>
      </bottom>
      <diagonal/>
    </border>
    <border>
      <left/>
      <right style="hair">
        <color indexed="64"/>
      </right>
      <top style="thin">
        <color indexed="64"/>
      </top>
      <bottom style="thin">
        <color theme="1"/>
      </bottom>
      <diagonal/>
    </border>
    <border>
      <left/>
      <right style="double">
        <color indexed="64"/>
      </right>
      <top style="thin">
        <color indexed="64"/>
      </top>
      <bottom style="thin">
        <color theme="1"/>
      </bottom>
      <diagonal/>
    </border>
    <border>
      <left style="hair">
        <color theme="1"/>
      </left>
      <right style="thin">
        <color indexed="64"/>
      </right>
      <top style="thin">
        <color indexed="64"/>
      </top>
      <bottom style="thin">
        <color indexed="64"/>
      </bottom>
      <diagonal/>
    </border>
    <border>
      <left/>
      <right style="hair">
        <color indexed="64"/>
      </right>
      <top style="medium">
        <color rgb="FFFF0000"/>
      </top>
      <bottom style="medium">
        <color rgb="FFFF0000"/>
      </bottom>
      <diagonal/>
    </border>
    <border>
      <left style="hair">
        <color indexed="64"/>
      </left>
      <right style="hair">
        <color indexed="64"/>
      </right>
      <top style="medium">
        <color rgb="FFFF0000"/>
      </top>
      <bottom style="medium">
        <color rgb="FFFF0000"/>
      </bottom>
      <diagonal/>
    </border>
    <border>
      <left style="thin">
        <color indexed="64"/>
      </left>
      <right style="hair">
        <color theme="1"/>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hair">
        <color theme="1"/>
      </left>
      <right style="hair">
        <color indexed="64"/>
      </right>
      <top style="thin">
        <color indexed="64"/>
      </top>
      <bottom style="thin">
        <color indexed="64"/>
      </bottom>
      <diagonal/>
    </border>
    <border>
      <left/>
      <right/>
      <top/>
      <bottom style="hair">
        <color indexed="64"/>
      </bottom>
      <diagonal/>
    </border>
    <border>
      <left/>
      <right/>
      <top style="hair">
        <color indexed="64"/>
      </top>
      <bottom/>
      <diagonal/>
    </border>
  </borders>
  <cellStyleXfs count="841">
    <xf numFmtId="0" fontId="0" fillId="0" borderId="0">
      <alignment vertical="center"/>
    </xf>
    <xf numFmtId="0" fontId="40" fillId="0" borderId="0" applyNumberFormat="0" applyFill="0" applyBorder="0" applyAlignment="0" applyProtection="0">
      <alignment vertical="center"/>
    </xf>
    <xf numFmtId="0" fontId="38" fillId="0" borderId="0">
      <alignment vertical="center"/>
    </xf>
    <xf numFmtId="38" fontId="43" fillId="0" borderId="0" applyFont="0" applyFill="0" applyBorder="0" applyAlignment="0" applyProtection="0">
      <alignment vertical="center"/>
    </xf>
    <xf numFmtId="9" fontId="43" fillId="0" borderId="0" applyFont="0" applyFill="0" applyBorder="0" applyAlignment="0" applyProtection="0">
      <alignment vertical="center"/>
    </xf>
    <xf numFmtId="0" fontId="36" fillId="0" borderId="0">
      <alignment vertical="center"/>
    </xf>
    <xf numFmtId="0" fontId="35" fillId="0" borderId="0">
      <alignment vertical="center"/>
    </xf>
    <xf numFmtId="0" fontId="35" fillId="0" borderId="0">
      <alignment vertical="center"/>
    </xf>
    <xf numFmtId="0" fontId="34" fillId="0" borderId="0">
      <alignment vertical="center"/>
    </xf>
    <xf numFmtId="0" fontId="34" fillId="0" borderId="0">
      <alignment vertical="center"/>
    </xf>
    <xf numFmtId="0" fontId="33" fillId="0" borderId="0">
      <alignment vertical="center"/>
    </xf>
    <xf numFmtId="0" fontId="33" fillId="0" borderId="0">
      <alignment vertical="center"/>
    </xf>
    <xf numFmtId="0" fontId="32" fillId="0" borderId="0">
      <alignment vertical="center"/>
    </xf>
    <xf numFmtId="0" fontId="32" fillId="0" borderId="0">
      <alignment vertical="center"/>
    </xf>
    <xf numFmtId="0" fontId="30" fillId="0" borderId="0">
      <alignment vertical="center"/>
    </xf>
    <xf numFmtId="9" fontId="51" fillId="0" borderId="0" applyFont="0" applyFill="0" applyBorder="0" applyAlignment="0" applyProtection="0"/>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cellStyleXfs>
  <cellXfs count="1198">
    <xf numFmtId="0" fontId="0" fillId="0" borderId="0" xfId="0">
      <alignment vertical="center"/>
    </xf>
    <xf numFmtId="0" fontId="0" fillId="0" borderId="0" xfId="0" applyAlignment="1">
      <alignment horizontal="center" vertical="center"/>
    </xf>
    <xf numFmtId="0" fontId="0" fillId="0" borderId="0" xfId="0" applyAlignment="1">
      <alignment vertical="center" wrapText="1"/>
    </xf>
    <xf numFmtId="0" fontId="0" fillId="0" borderId="1" xfId="0" applyBorder="1" applyAlignment="1">
      <alignment horizontal="center" vertical="center"/>
    </xf>
    <xf numFmtId="0" fontId="0" fillId="0" borderId="1" xfId="0" applyBorder="1">
      <alignment vertical="center"/>
    </xf>
    <xf numFmtId="0" fontId="0" fillId="0" borderId="1" xfId="0" applyBorder="1" applyAlignment="1">
      <alignment vertical="center" wrapText="1"/>
    </xf>
    <xf numFmtId="0" fontId="0" fillId="0" borderId="3" xfId="0" applyBorder="1" applyAlignment="1">
      <alignment horizontal="center" vertical="center"/>
    </xf>
    <xf numFmtId="0" fontId="0" fillId="0" borderId="4" xfId="0" applyBorder="1" applyAlignment="1">
      <alignment horizontal="center" vertical="center"/>
    </xf>
    <xf numFmtId="0" fontId="0" fillId="0" borderId="2" xfId="0" applyBorder="1">
      <alignment vertical="center"/>
    </xf>
    <xf numFmtId="0" fontId="0" fillId="0" borderId="4" xfId="0" applyBorder="1">
      <alignment vertical="center"/>
    </xf>
    <xf numFmtId="0" fontId="0" fillId="0" borderId="2" xfId="0" applyBorder="1" applyAlignment="1">
      <alignment vertical="center" wrapText="1"/>
    </xf>
    <xf numFmtId="0" fontId="0" fillId="0" borderId="4" xfId="0" applyBorder="1" applyAlignment="1">
      <alignment vertical="center" wrapText="1"/>
    </xf>
    <xf numFmtId="0" fontId="0" fillId="0" borderId="1" xfId="0" applyBorder="1" applyAlignment="1">
      <alignment horizontal="center" vertical="center"/>
    </xf>
    <xf numFmtId="176" fontId="0" fillId="0" borderId="0" xfId="0" applyNumberFormat="1">
      <alignment vertical="center"/>
    </xf>
    <xf numFmtId="0" fontId="0" fillId="0" borderId="3" xfId="0" applyBorder="1">
      <alignment vertical="center"/>
    </xf>
    <xf numFmtId="177" fontId="0" fillId="0" borderId="1" xfId="0" applyNumberFormat="1" applyBorder="1" applyAlignment="1">
      <alignment horizontal="center" vertical="center" wrapText="1"/>
    </xf>
    <xf numFmtId="177" fontId="0" fillId="0" borderId="0" xfId="0" applyNumberFormat="1" applyAlignment="1">
      <alignment horizontal="center" vertical="center" wrapText="1"/>
    </xf>
    <xf numFmtId="0" fontId="0" fillId="0" borderId="7" xfId="0" applyBorder="1" applyAlignment="1">
      <alignment vertical="center" wrapText="1"/>
    </xf>
    <xf numFmtId="0" fontId="0" fillId="0" borderId="2" xfId="0" applyBorder="1" applyAlignment="1">
      <alignment horizontal="center" vertical="center" wrapText="1"/>
    </xf>
    <xf numFmtId="178" fontId="0" fillId="0" borderId="2" xfId="0" applyNumberFormat="1" applyBorder="1">
      <alignment vertical="center"/>
    </xf>
    <xf numFmtId="178" fontId="0" fillId="0" borderId="3" xfId="0" applyNumberFormat="1" applyBorder="1">
      <alignment vertical="center"/>
    </xf>
    <xf numFmtId="178" fontId="0" fillId="0" borderId="4" xfId="0" applyNumberFormat="1" applyBorder="1">
      <alignment vertical="center"/>
    </xf>
    <xf numFmtId="0" fontId="0" fillId="2" borderId="1" xfId="0" applyFill="1" applyBorder="1" applyAlignment="1">
      <alignment horizontal="center" vertical="center"/>
    </xf>
    <xf numFmtId="0" fontId="0" fillId="0" borderId="2" xfId="0" applyBorder="1" applyAlignment="1">
      <alignment vertical="center"/>
    </xf>
    <xf numFmtId="0" fontId="0" fillId="0" borderId="15" xfId="0" applyBorder="1" applyAlignment="1">
      <alignment vertical="center"/>
    </xf>
    <xf numFmtId="4" fontId="0" fillId="0" borderId="0" xfId="0" applyNumberFormat="1" applyAlignment="1">
      <alignment horizontal="center" vertical="center"/>
    </xf>
    <xf numFmtId="0" fontId="0" fillId="0" borderId="7" xfId="0" applyBorder="1" applyAlignment="1">
      <alignment horizontal="center" vertical="center" wrapText="1"/>
    </xf>
    <xf numFmtId="0" fontId="0" fillId="0" borderId="7" xfId="0" applyBorder="1" applyAlignment="1">
      <alignment horizontal="center" vertical="center"/>
    </xf>
    <xf numFmtId="0" fontId="0" fillId="0" borderId="2" xfId="0" applyBorder="1" applyAlignment="1">
      <alignment horizontal="center" vertical="center"/>
    </xf>
    <xf numFmtId="177" fontId="0" fillId="0" borderId="0" xfId="0" applyNumberFormat="1">
      <alignment vertical="center"/>
    </xf>
    <xf numFmtId="0" fontId="0" fillId="0" borderId="7" xfId="0" applyFill="1" applyBorder="1" applyAlignment="1">
      <alignment horizontal="center" vertical="center" wrapText="1"/>
    </xf>
    <xf numFmtId="0" fontId="0" fillId="3" borderId="2" xfId="0" applyFill="1" applyBorder="1" applyAlignment="1">
      <alignment horizontal="center" vertical="center" wrapText="1"/>
    </xf>
    <xf numFmtId="0" fontId="0" fillId="3" borderId="11" xfId="0" applyFill="1" applyBorder="1" applyAlignment="1">
      <alignment horizontal="center" vertical="center" wrapText="1"/>
    </xf>
    <xf numFmtId="0" fontId="0" fillId="3" borderId="12" xfId="0" applyFill="1" applyBorder="1" applyAlignment="1">
      <alignment horizontal="center" vertical="center" wrapText="1"/>
    </xf>
    <xf numFmtId="0" fontId="0" fillId="3" borderId="4" xfId="0" applyFill="1" applyBorder="1" applyAlignment="1">
      <alignment horizontal="center" vertical="center" wrapText="1"/>
    </xf>
    <xf numFmtId="181" fontId="0" fillId="3" borderId="2" xfId="0" applyNumberFormat="1" applyFill="1" applyBorder="1" applyAlignment="1">
      <alignment horizontal="center" vertical="center" textRotation="255"/>
    </xf>
    <xf numFmtId="181" fontId="0" fillId="3" borderId="3" xfId="0" applyNumberFormat="1" applyFill="1" applyBorder="1" applyAlignment="1">
      <alignment horizontal="center" vertical="center" textRotation="255"/>
    </xf>
    <xf numFmtId="0" fontId="0" fillId="3" borderId="4" xfId="0" applyFill="1" applyBorder="1" applyAlignment="1">
      <alignment horizontal="center" vertical="center" textRotation="255" wrapText="1"/>
    </xf>
    <xf numFmtId="182" fontId="0" fillId="3" borderId="2" xfId="0" applyNumberFormat="1" applyFill="1" applyBorder="1" applyAlignment="1">
      <alignment horizontal="center" vertical="center" textRotation="255"/>
    </xf>
    <xf numFmtId="182" fontId="0" fillId="3" borderId="3" xfId="0" applyNumberFormat="1" applyFill="1" applyBorder="1" applyAlignment="1">
      <alignment horizontal="center" vertical="center" textRotation="255"/>
    </xf>
    <xf numFmtId="182" fontId="0" fillId="3" borderId="4" xfId="0" applyNumberFormat="1" applyFill="1" applyBorder="1" applyAlignment="1">
      <alignment horizontal="center" vertical="center" textRotation="255"/>
    </xf>
    <xf numFmtId="181" fontId="0" fillId="5" borderId="2" xfId="0" applyNumberFormat="1" applyFill="1" applyBorder="1" applyAlignment="1">
      <alignment horizontal="center" vertical="center" textRotation="255"/>
    </xf>
    <xf numFmtId="181" fontId="0" fillId="5" borderId="3" xfId="0" applyNumberFormat="1" applyFill="1" applyBorder="1" applyAlignment="1">
      <alignment horizontal="center" vertical="center" textRotation="255"/>
    </xf>
    <xf numFmtId="182" fontId="0" fillId="5" borderId="2" xfId="0" applyNumberFormat="1" applyFill="1" applyBorder="1" applyAlignment="1">
      <alignment horizontal="center" vertical="center" textRotation="255"/>
    </xf>
    <xf numFmtId="182" fontId="0" fillId="5" borderId="3" xfId="0" applyNumberFormat="1" applyFill="1" applyBorder="1" applyAlignment="1">
      <alignment horizontal="center" vertical="center" textRotation="255"/>
    </xf>
    <xf numFmtId="176" fontId="0" fillId="0" borderId="1" xfId="0" applyNumberFormat="1" applyBorder="1" applyAlignment="1">
      <alignment horizontal="center" vertical="center"/>
    </xf>
    <xf numFmtId="0" fontId="43" fillId="0" borderId="2" xfId="1" applyFont="1" applyBorder="1" applyAlignment="1">
      <alignment horizontal="center" vertical="center"/>
    </xf>
    <xf numFmtId="0" fontId="43" fillId="0" borderId="3" xfId="0" applyFont="1" applyBorder="1" applyAlignment="1">
      <alignment horizontal="center" vertical="center"/>
    </xf>
    <xf numFmtId="185" fontId="0" fillId="0" borderId="2" xfId="0" applyNumberFormat="1" applyBorder="1" applyAlignment="1">
      <alignment horizontal="center" vertical="center"/>
    </xf>
    <xf numFmtId="185" fontId="0" fillId="0" borderId="0" xfId="0" applyNumberFormat="1" applyAlignment="1">
      <alignment horizontal="center" vertical="center"/>
    </xf>
    <xf numFmtId="179" fontId="0" fillId="0" borderId="4" xfId="0" applyNumberFormat="1" applyBorder="1" applyAlignment="1">
      <alignment horizontal="center" vertical="center"/>
    </xf>
    <xf numFmtId="179" fontId="0" fillId="0" borderId="0" xfId="0" applyNumberFormat="1" applyAlignment="1">
      <alignment horizontal="center" vertical="center"/>
    </xf>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181" fontId="0" fillId="3" borderId="15" xfId="0" applyNumberFormat="1" applyFill="1" applyBorder="1" applyAlignment="1">
      <alignment horizontal="center" vertical="center" textRotation="255"/>
    </xf>
    <xf numFmtId="181" fontId="0" fillId="5" borderId="15" xfId="0" applyNumberFormat="1" applyFill="1" applyBorder="1" applyAlignment="1">
      <alignment horizontal="center" vertical="center" textRotation="255"/>
    </xf>
    <xf numFmtId="0" fontId="0" fillId="6" borderId="3" xfId="0" applyFill="1" applyBorder="1" applyAlignment="1">
      <alignment horizontal="center" vertical="center"/>
    </xf>
    <xf numFmtId="0" fontId="0" fillId="6" borderId="4" xfId="0" applyFill="1" applyBorder="1" applyAlignment="1">
      <alignment horizontal="center" vertical="center"/>
    </xf>
    <xf numFmtId="0" fontId="0" fillId="5" borderId="4" xfId="0" applyFill="1" applyBorder="1" applyAlignment="1">
      <alignment horizontal="center" vertical="center" wrapText="1"/>
    </xf>
    <xf numFmtId="181" fontId="0" fillId="3" borderId="32" xfId="0" applyNumberFormat="1" applyFill="1" applyBorder="1" applyAlignment="1">
      <alignment horizontal="center" vertical="center" textRotation="255"/>
    </xf>
    <xf numFmtId="0" fontId="0" fillId="0" borderId="32" xfId="0" applyBorder="1" applyAlignment="1">
      <alignment horizontal="center" vertical="center"/>
    </xf>
    <xf numFmtId="0" fontId="0" fillId="0" borderId="33" xfId="0" applyBorder="1" applyAlignment="1">
      <alignment vertical="center" wrapText="1"/>
    </xf>
    <xf numFmtId="0" fontId="0" fillId="5" borderId="4" xfId="0" applyFill="1" applyBorder="1" applyAlignment="1">
      <alignment horizontal="center" vertical="center" textRotation="255" wrapText="1"/>
    </xf>
    <xf numFmtId="0" fontId="43" fillId="0" borderId="1" xfId="1" applyFont="1" applyBorder="1" applyAlignment="1">
      <alignment vertical="center" wrapText="1"/>
    </xf>
    <xf numFmtId="0" fontId="45" fillId="0" borderId="0" xfId="0" applyFont="1">
      <alignment vertical="center"/>
    </xf>
    <xf numFmtId="181" fontId="45" fillId="5" borderId="2" xfId="0" applyNumberFormat="1" applyFont="1" applyFill="1" applyBorder="1" applyAlignment="1">
      <alignment horizontal="center" vertical="center" textRotation="255"/>
    </xf>
    <xf numFmtId="181" fontId="45" fillId="5" borderId="3" xfId="0" applyNumberFormat="1" applyFont="1" applyFill="1" applyBorder="1" applyAlignment="1">
      <alignment horizontal="center" vertical="center" textRotation="255"/>
    </xf>
    <xf numFmtId="181" fontId="45" fillId="5" borderId="15" xfId="0" applyNumberFormat="1" applyFont="1" applyFill="1" applyBorder="1" applyAlignment="1">
      <alignment horizontal="center" vertical="center" textRotation="255"/>
    </xf>
    <xf numFmtId="0" fontId="45" fillId="5" borderId="4" xfId="0" applyFont="1" applyFill="1" applyBorder="1" applyAlignment="1">
      <alignment horizontal="center" vertical="center" wrapText="1"/>
    </xf>
    <xf numFmtId="181" fontId="45" fillId="6" borderId="2" xfId="0" applyNumberFormat="1" applyFont="1" applyFill="1" applyBorder="1" applyAlignment="1">
      <alignment horizontal="center" vertical="center" textRotation="255"/>
    </xf>
    <xf numFmtId="181" fontId="45" fillId="6" borderId="3" xfId="0" applyNumberFormat="1" applyFont="1" applyFill="1" applyBorder="1" applyAlignment="1">
      <alignment horizontal="center" vertical="center" textRotation="255"/>
    </xf>
    <xf numFmtId="181" fontId="45" fillId="6" borderId="6" xfId="0" applyNumberFormat="1" applyFont="1" applyFill="1" applyBorder="1" applyAlignment="1">
      <alignment horizontal="center" vertical="center" textRotation="255"/>
    </xf>
    <xf numFmtId="176" fontId="45" fillId="6" borderId="6" xfId="0" applyNumberFormat="1" applyFont="1" applyFill="1" applyBorder="1" applyAlignment="1">
      <alignment horizontal="center" vertical="center"/>
    </xf>
    <xf numFmtId="180" fontId="45" fillId="5" borderId="2" xfId="0" applyNumberFormat="1" applyFont="1" applyFill="1" applyBorder="1" applyAlignment="1">
      <alignment horizontal="center" vertical="center" textRotation="255"/>
    </xf>
    <xf numFmtId="180" fontId="45" fillId="5" borderId="3" xfId="0" applyNumberFormat="1" applyFont="1" applyFill="1" applyBorder="1" applyAlignment="1">
      <alignment horizontal="center" vertical="center" textRotation="255"/>
    </xf>
    <xf numFmtId="180" fontId="45" fillId="6" borderId="2" xfId="0" applyNumberFormat="1" applyFont="1" applyFill="1" applyBorder="1" applyAlignment="1">
      <alignment horizontal="center" vertical="center" textRotation="255"/>
    </xf>
    <xf numFmtId="180" fontId="45" fillId="6" borderId="3" xfId="0" applyNumberFormat="1" applyFont="1" applyFill="1" applyBorder="1" applyAlignment="1">
      <alignment horizontal="center" vertical="center" textRotation="255"/>
    </xf>
    <xf numFmtId="176" fontId="45" fillId="6" borderId="4" xfId="0" applyNumberFormat="1" applyFont="1" applyFill="1" applyBorder="1" applyAlignment="1">
      <alignment horizontal="center" vertical="center"/>
    </xf>
    <xf numFmtId="176" fontId="45" fillId="6" borderId="4" xfId="0" applyNumberFormat="1" applyFont="1" applyFill="1" applyBorder="1" applyAlignment="1">
      <alignment horizontal="center" vertical="center" wrapText="1"/>
    </xf>
    <xf numFmtId="182" fontId="45" fillId="5" borderId="2" xfId="0" applyNumberFormat="1" applyFont="1" applyFill="1" applyBorder="1" applyAlignment="1">
      <alignment horizontal="center" vertical="center" textRotation="255"/>
    </xf>
    <xf numFmtId="182" fontId="45" fillId="5" borderId="3" xfId="0" applyNumberFormat="1" applyFont="1" applyFill="1" applyBorder="1" applyAlignment="1">
      <alignment horizontal="center" vertical="center" textRotation="255"/>
    </xf>
    <xf numFmtId="182" fontId="45" fillId="6" borderId="2" xfId="0" applyNumberFormat="1" applyFont="1" applyFill="1" applyBorder="1" applyAlignment="1">
      <alignment horizontal="center" vertical="center" textRotation="255"/>
    </xf>
    <xf numFmtId="182" fontId="45" fillId="6" borderId="3" xfId="0" applyNumberFormat="1" applyFont="1" applyFill="1" applyBorder="1" applyAlignment="1">
      <alignment horizontal="center" vertical="center" textRotation="255"/>
    </xf>
    <xf numFmtId="185" fontId="45" fillId="5" borderId="2" xfId="0" applyNumberFormat="1" applyFont="1" applyFill="1" applyBorder="1" applyAlignment="1">
      <alignment horizontal="center" vertical="center"/>
    </xf>
    <xf numFmtId="179" fontId="45" fillId="5" borderId="4" xfId="0" applyNumberFormat="1" applyFont="1" applyFill="1" applyBorder="1" applyAlignment="1">
      <alignment horizontal="center" vertical="center"/>
    </xf>
    <xf numFmtId="180" fontId="45" fillId="5" borderId="4" xfId="0" applyNumberFormat="1" applyFont="1" applyFill="1" applyBorder="1" applyAlignment="1">
      <alignment horizontal="center" vertical="center" textRotation="255"/>
    </xf>
    <xf numFmtId="181" fontId="45" fillId="5" borderId="32" xfId="0" applyNumberFormat="1" applyFont="1" applyFill="1" applyBorder="1" applyAlignment="1">
      <alignment horizontal="center" vertical="center" textRotation="255"/>
    </xf>
    <xf numFmtId="0" fontId="43" fillId="0" borderId="32" xfId="1" applyFont="1" applyBorder="1" applyAlignment="1">
      <alignment horizontal="center" vertical="center"/>
    </xf>
    <xf numFmtId="0" fontId="47" fillId="0" borderId="1" xfId="0" applyFont="1" applyBorder="1" applyAlignment="1">
      <alignment horizontal="center" vertical="center"/>
    </xf>
    <xf numFmtId="0" fontId="47" fillId="0" borderId="0" xfId="0" applyFont="1">
      <alignment vertical="center"/>
    </xf>
    <xf numFmtId="0" fontId="47" fillId="0" borderId="2" xfId="0" applyFont="1" applyFill="1" applyBorder="1" applyAlignment="1">
      <alignment vertical="center" wrapText="1"/>
    </xf>
    <xf numFmtId="0" fontId="45" fillId="0" borderId="7" xfId="0" applyFont="1" applyBorder="1" applyAlignment="1">
      <alignment horizontal="center" vertical="center" wrapText="1"/>
    </xf>
    <xf numFmtId="0" fontId="45" fillId="0" borderId="1" xfId="0" applyFont="1" applyBorder="1" applyAlignment="1">
      <alignment vertical="center" wrapText="1"/>
    </xf>
    <xf numFmtId="0" fontId="45" fillId="0" borderId="4" xfId="0" applyFont="1" applyBorder="1" applyAlignment="1">
      <alignment horizontal="center" vertical="center"/>
    </xf>
    <xf numFmtId="0" fontId="45" fillId="0" borderId="1" xfId="0" applyFont="1" applyBorder="1" applyAlignment="1">
      <alignment horizontal="center" vertical="center"/>
    </xf>
    <xf numFmtId="0" fontId="47" fillId="0" borderId="1" xfId="1" applyFont="1" applyFill="1" applyBorder="1" applyAlignment="1">
      <alignment vertical="center" wrapText="1"/>
    </xf>
    <xf numFmtId="0" fontId="45" fillId="0" borderId="1" xfId="0" applyFont="1" applyBorder="1">
      <alignment vertical="center"/>
    </xf>
    <xf numFmtId="0" fontId="45" fillId="0" borderId="2" xfId="0" applyFont="1" applyBorder="1" applyAlignment="1">
      <alignment vertical="center" wrapText="1"/>
    </xf>
    <xf numFmtId="0" fontId="45" fillId="0" borderId="15" xfId="0" applyFont="1" applyBorder="1" applyAlignment="1">
      <alignment vertical="center" wrapText="1"/>
    </xf>
    <xf numFmtId="0" fontId="48" fillId="0" borderId="1" xfId="0" applyFont="1" applyBorder="1" applyAlignment="1">
      <alignment vertical="center" wrapText="1"/>
    </xf>
    <xf numFmtId="0" fontId="45" fillId="0" borderId="3" xfId="0" applyFont="1" applyFill="1" applyBorder="1">
      <alignment vertical="center"/>
    </xf>
    <xf numFmtId="0" fontId="45" fillId="0" borderId="7" xfId="0" applyFont="1" applyBorder="1" applyAlignment="1">
      <alignment vertical="center" wrapText="1"/>
    </xf>
    <xf numFmtId="0" fontId="47" fillId="0" borderId="1" xfId="0" applyFont="1" applyFill="1" applyBorder="1" applyAlignment="1">
      <alignment horizontal="center" vertical="center"/>
    </xf>
    <xf numFmtId="0" fontId="47" fillId="0" borderId="1" xfId="0" applyFont="1" applyFill="1" applyBorder="1" applyAlignment="1">
      <alignment vertical="center" wrapText="1"/>
    </xf>
    <xf numFmtId="0" fontId="45" fillId="0" borderId="1" xfId="0" applyFont="1" applyFill="1" applyBorder="1" applyAlignment="1">
      <alignment horizontal="center" vertical="center"/>
    </xf>
    <xf numFmtId="177" fontId="45" fillId="0" borderId="1" xfId="0" applyNumberFormat="1" applyFont="1" applyFill="1" applyBorder="1" applyAlignment="1">
      <alignment horizontal="center" vertical="center" wrapText="1"/>
    </xf>
    <xf numFmtId="0" fontId="45" fillId="0" borderId="1" xfId="0" applyFont="1" applyFill="1" applyBorder="1" applyAlignment="1">
      <alignment vertical="center" wrapText="1"/>
    </xf>
    <xf numFmtId="0" fontId="45" fillId="0" borderId="2" xfId="0" applyFont="1" applyFill="1" applyBorder="1">
      <alignment vertical="center"/>
    </xf>
    <xf numFmtId="0" fontId="45" fillId="0" borderId="4" xfId="0" applyFont="1" applyFill="1" applyBorder="1" applyAlignment="1">
      <alignment horizontal="center" vertical="center"/>
    </xf>
    <xf numFmtId="0" fontId="45" fillId="0" borderId="7" xfId="0" applyFont="1" applyFill="1" applyBorder="1" applyAlignment="1">
      <alignment horizontal="center" vertical="center" wrapText="1"/>
    </xf>
    <xf numFmtId="0" fontId="45" fillId="0" borderId="4" xfId="0" applyFont="1" applyFill="1" applyBorder="1">
      <alignment vertical="center"/>
    </xf>
    <xf numFmtId="178" fontId="45" fillId="0" borderId="2" xfId="0" applyNumberFormat="1" applyFont="1" applyFill="1" applyBorder="1">
      <alignment vertical="center"/>
    </xf>
    <xf numFmtId="178" fontId="45" fillId="0" borderId="3" xfId="0" applyNumberFormat="1" applyFont="1" applyFill="1" applyBorder="1">
      <alignment vertical="center"/>
    </xf>
    <xf numFmtId="178" fontId="45" fillId="0" borderId="4" xfId="0" applyNumberFormat="1" applyFont="1" applyFill="1" applyBorder="1">
      <alignment vertical="center"/>
    </xf>
    <xf numFmtId="0" fontId="45" fillId="0" borderId="3" xfId="0" applyFont="1" applyFill="1" applyBorder="1" applyAlignment="1">
      <alignment horizontal="center" vertical="center"/>
    </xf>
    <xf numFmtId="0" fontId="45" fillId="0" borderId="2" xfId="0" applyFont="1" applyFill="1" applyBorder="1" applyAlignment="1">
      <alignment horizontal="center" vertical="center"/>
    </xf>
    <xf numFmtId="0" fontId="47" fillId="0" borderId="7" xfId="0" applyFont="1" applyFill="1" applyBorder="1" applyAlignment="1">
      <alignment vertical="center" wrapText="1"/>
    </xf>
    <xf numFmtId="0" fontId="0" fillId="0" borderId="35" xfId="0" applyBorder="1" applyAlignment="1">
      <alignment horizontal="center" vertical="center"/>
    </xf>
    <xf numFmtId="0" fontId="0" fillId="0" borderId="35" xfId="0" applyBorder="1">
      <alignment vertical="center"/>
    </xf>
    <xf numFmtId="0" fontId="45" fillId="0" borderId="1" xfId="1" applyFont="1" applyBorder="1" applyAlignment="1">
      <alignment vertical="center" wrapText="1"/>
    </xf>
    <xf numFmtId="0" fontId="45" fillId="0" borderId="15" xfId="0" applyFont="1" applyFill="1" applyBorder="1" applyAlignment="1">
      <alignment vertical="center" wrapText="1"/>
    </xf>
    <xf numFmtId="0" fontId="45" fillId="0" borderId="1" xfId="1" applyFont="1" applyFill="1" applyBorder="1" applyAlignment="1">
      <alignment vertical="center" wrapText="1"/>
    </xf>
    <xf numFmtId="0" fontId="45" fillId="0" borderId="2" xfId="0" applyFont="1" applyBorder="1" applyAlignment="1">
      <alignment vertical="center"/>
    </xf>
    <xf numFmtId="176" fontId="45" fillId="0" borderId="1" xfId="0" applyNumberFormat="1" applyFont="1" applyFill="1" applyBorder="1" applyAlignment="1">
      <alignment horizontal="center" vertical="center"/>
    </xf>
    <xf numFmtId="0" fontId="45" fillId="0" borderId="2" xfId="0" applyFont="1" applyFill="1" applyBorder="1" applyAlignment="1">
      <alignment vertical="center"/>
    </xf>
    <xf numFmtId="0" fontId="45" fillId="0" borderId="3" xfId="0" applyFont="1" applyFill="1" applyBorder="1" applyAlignment="1">
      <alignment vertical="center"/>
    </xf>
    <xf numFmtId="0" fontId="0" fillId="0" borderId="15" xfId="0" applyBorder="1" applyAlignment="1">
      <alignment vertical="center" wrapText="1"/>
    </xf>
    <xf numFmtId="0" fontId="47" fillId="0" borderId="13" xfId="0" applyFont="1" applyFill="1" applyBorder="1" applyAlignment="1">
      <alignment vertical="center" wrapText="1"/>
    </xf>
    <xf numFmtId="0" fontId="47" fillId="0" borderId="25" xfId="0" applyFont="1" applyFill="1" applyBorder="1" applyAlignment="1">
      <alignment vertical="center" wrapText="1"/>
    </xf>
    <xf numFmtId="0" fontId="47" fillId="0" borderId="10" xfId="0" applyFont="1" applyFill="1" applyBorder="1" applyAlignment="1">
      <alignment vertical="center" wrapText="1"/>
    </xf>
    <xf numFmtId="0" fontId="47" fillId="0" borderId="58" xfId="0" applyFont="1" applyFill="1" applyBorder="1" applyAlignment="1">
      <alignment vertical="center" wrapText="1"/>
    </xf>
    <xf numFmtId="0" fontId="47" fillId="0" borderId="60" xfId="0" applyFont="1" applyFill="1" applyBorder="1" applyAlignment="1">
      <alignment vertical="center" wrapText="1"/>
    </xf>
    <xf numFmtId="0" fontId="47" fillId="0" borderId="57" xfId="0" applyFont="1" applyFill="1" applyBorder="1" applyAlignment="1">
      <alignment vertical="center" wrapText="1"/>
    </xf>
    <xf numFmtId="0" fontId="44" fillId="9" borderId="4" xfId="0" applyFont="1" applyFill="1" applyBorder="1" applyAlignment="1">
      <alignment horizontal="center" vertical="center"/>
    </xf>
    <xf numFmtId="0" fontId="0" fillId="2" borderId="4" xfId="0" applyFill="1" applyBorder="1" applyAlignment="1">
      <alignment horizontal="center" vertical="center"/>
    </xf>
    <xf numFmtId="0" fontId="0" fillId="2" borderId="2" xfId="0" applyFill="1" applyBorder="1" applyAlignment="1">
      <alignment horizontal="center" vertical="center"/>
    </xf>
    <xf numFmtId="0" fontId="45" fillId="0" borderId="3" xfId="0" applyFont="1" applyFill="1" applyBorder="1" applyAlignment="1">
      <alignment horizontal="center" vertical="center"/>
    </xf>
    <xf numFmtId="0" fontId="45" fillId="8" borderId="1" xfId="0" applyFont="1" applyFill="1" applyBorder="1" applyAlignment="1" applyProtection="1">
      <alignment vertical="center" wrapText="1"/>
      <protection locked="0"/>
    </xf>
    <xf numFmtId="0" fontId="0" fillId="0" borderId="0" xfId="0" applyProtection="1">
      <alignment vertical="center"/>
      <protection locked="0"/>
    </xf>
    <xf numFmtId="0" fontId="0" fillId="5" borderId="2" xfId="0" applyFill="1" applyBorder="1" applyAlignment="1" applyProtection="1">
      <alignment horizontal="center" vertical="center"/>
      <protection locked="0"/>
    </xf>
    <xf numFmtId="0" fontId="0" fillId="5" borderId="3" xfId="0" applyFill="1" applyBorder="1" applyAlignment="1" applyProtection="1">
      <alignment horizontal="center" vertical="center"/>
      <protection locked="0"/>
    </xf>
    <xf numFmtId="0" fontId="0" fillId="5" borderId="4" xfId="0" applyFill="1" applyBorder="1" applyAlignment="1" applyProtection="1">
      <alignment horizontal="center" vertical="center"/>
      <protection locked="0"/>
    </xf>
    <xf numFmtId="0" fontId="0" fillId="5" borderId="2" xfId="0" applyFill="1" applyBorder="1" applyAlignment="1" applyProtection="1">
      <alignment horizontal="center" vertical="center" wrapText="1"/>
      <protection locked="0"/>
    </xf>
    <xf numFmtId="0" fontId="0" fillId="0" borderId="0" xfId="0" applyFill="1" applyProtection="1">
      <alignment vertical="center"/>
      <protection locked="0"/>
    </xf>
    <xf numFmtId="0" fontId="0" fillId="0" borderId="0" xfId="0" applyAlignment="1" applyProtection="1">
      <alignment vertical="center" wrapText="1"/>
      <protection locked="0"/>
    </xf>
    <xf numFmtId="0" fontId="0" fillId="0" borderId="0" xfId="0" applyAlignment="1" applyProtection="1">
      <alignment horizontal="center" vertical="center"/>
      <protection locked="0"/>
    </xf>
    <xf numFmtId="0" fontId="0" fillId="0" borderId="0" xfId="0" applyAlignment="1" applyProtection="1">
      <alignment vertical="center"/>
      <protection locked="0"/>
    </xf>
    <xf numFmtId="0" fontId="0" fillId="0" borderId="0" xfId="0" applyFill="1" applyAlignment="1" applyProtection="1">
      <alignment horizontal="center" vertical="center" wrapText="1"/>
      <protection locked="0"/>
    </xf>
    <xf numFmtId="178" fontId="0" fillId="0" borderId="0" xfId="0" applyNumberFormat="1" applyProtection="1">
      <alignment vertical="center"/>
      <protection locked="0"/>
    </xf>
    <xf numFmtId="0" fontId="45" fillId="10" borderId="1" xfId="0" applyFont="1" applyFill="1" applyBorder="1" applyAlignment="1" applyProtection="1">
      <alignment vertical="center" wrapText="1"/>
      <protection locked="0"/>
    </xf>
    <xf numFmtId="38" fontId="45" fillId="0" borderId="3" xfId="3" applyFont="1" applyFill="1" applyBorder="1">
      <alignment vertical="center"/>
    </xf>
    <xf numFmtId="0" fontId="45" fillId="11" borderId="1" xfId="0" applyFont="1" applyFill="1" applyBorder="1" applyAlignment="1" applyProtection="1">
      <alignment vertical="center" wrapText="1"/>
      <protection locked="0"/>
    </xf>
    <xf numFmtId="0" fontId="45" fillId="0" borderId="3" xfId="0" applyFont="1" applyBorder="1">
      <alignment vertical="center"/>
    </xf>
    <xf numFmtId="0" fontId="45" fillId="0" borderId="1" xfId="0" applyFont="1" applyBorder="1" applyAlignment="1" applyProtection="1">
      <alignment horizontal="center" vertical="center"/>
      <protection locked="0"/>
    </xf>
    <xf numFmtId="178" fontId="45" fillId="0" borderId="2" xfId="0" applyNumberFormat="1" applyFont="1" applyBorder="1">
      <alignment vertical="center"/>
    </xf>
    <xf numFmtId="178" fontId="45" fillId="0" borderId="3" xfId="0" applyNumberFormat="1" applyFont="1" applyBorder="1">
      <alignment vertical="center"/>
    </xf>
    <xf numFmtId="178" fontId="45" fillId="0" borderId="4" xfId="0" applyNumberFormat="1" applyFont="1" applyBorder="1">
      <alignment vertical="center"/>
    </xf>
    <xf numFmtId="0" fontId="44" fillId="9" borderId="3" xfId="0" applyFont="1" applyFill="1" applyBorder="1" applyProtection="1">
      <alignment vertical="center"/>
      <protection locked="0"/>
    </xf>
    <xf numFmtId="178" fontId="45" fillId="0" borderId="2" xfId="0" applyNumberFormat="1" applyFont="1" applyBorder="1" applyAlignment="1">
      <alignment vertical="center" shrinkToFit="1"/>
    </xf>
    <xf numFmtId="177" fontId="45" fillId="0" borderId="1" xfId="0" applyNumberFormat="1" applyFont="1" applyBorder="1" applyAlignment="1">
      <alignment horizontal="center" vertical="center" wrapText="1"/>
    </xf>
    <xf numFmtId="0" fontId="45" fillId="0" borderId="2" xfId="0" applyFont="1" applyBorder="1">
      <alignment vertical="center"/>
    </xf>
    <xf numFmtId="0" fontId="45" fillId="0" borderId="4" xfId="0" applyFont="1" applyBorder="1">
      <alignment vertical="center"/>
    </xf>
    <xf numFmtId="0" fontId="45" fillId="0" borderId="2" xfId="0" applyFont="1" applyBorder="1" applyAlignment="1">
      <alignment horizontal="center" vertical="center"/>
    </xf>
    <xf numFmtId="0" fontId="45" fillId="0" borderId="3" xfId="0" applyFont="1" applyBorder="1" applyAlignment="1">
      <alignment horizontal="center" vertical="center"/>
    </xf>
    <xf numFmtId="176" fontId="45" fillId="0" borderId="1" xfId="0" applyNumberFormat="1" applyFont="1" applyBorder="1" applyAlignment="1">
      <alignment horizontal="center" vertical="center"/>
    </xf>
    <xf numFmtId="3" fontId="44" fillId="9" borderId="3" xfId="0" applyNumberFormat="1" applyFont="1" applyFill="1" applyBorder="1" applyProtection="1">
      <alignment vertical="center"/>
      <protection locked="0"/>
    </xf>
    <xf numFmtId="38" fontId="45" fillId="0" borderId="3" xfId="3" applyFont="1" applyFill="1" applyBorder="1" applyAlignment="1">
      <alignment vertical="center"/>
    </xf>
    <xf numFmtId="176" fontId="0" fillId="0" borderId="4" xfId="0" applyNumberFormat="1" applyBorder="1" applyAlignment="1">
      <alignment horizontal="center" vertical="center"/>
    </xf>
    <xf numFmtId="0" fontId="45" fillId="0" borderId="13" xfId="0" applyFont="1" applyBorder="1" applyAlignment="1">
      <alignment horizontal="center" vertical="center"/>
    </xf>
    <xf numFmtId="0" fontId="45" fillId="0" borderId="14" xfId="0" applyFont="1" applyBorder="1">
      <alignment vertical="center"/>
    </xf>
    <xf numFmtId="0" fontId="45" fillId="0" borderId="13" xfId="0" applyFont="1" applyBorder="1">
      <alignment vertical="center"/>
    </xf>
    <xf numFmtId="0" fontId="45" fillId="0" borderId="29" xfId="0" applyFont="1" applyBorder="1">
      <alignment vertical="center"/>
    </xf>
    <xf numFmtId="0" fontId="47" fillId="0" borderId="3" xfId="0" applyFont="1" applyBorder="1" applyAlignment="1">
      <alignment horizontal="center" vertical="center"/>
    </xf>
    <xf numFmtId="0" fontId="45" fillId="0" borderId="2" xfId="0" applyFont="1" applyBorder="1" applyAlignment="1">
      <alignment vertical="center" shrinkToFit="1"/>
    </xf>
    <xf numFmtId="0" fontId="45" fillId="0" borderId="3" xfId="0" applyFont="1" applyBorder="1" applyAlignment="1">
      <alignment vertical="center" shrinkToFit="1"/>
    </xf>
    <xf numFmtId="0" fontId="45" fillId="0" borderId="4" xfId="0" applyFont="1" applyBorder="1" applyAlignment="1">
      <alignment vertical="center" shrinkToFit="1"/>
    </xf>
    <xf numFmtId="178" fontId="45" fillId="0" borderId="3" xfId="0" applyNumberFormat="1" applyFont="1" applyBorder="1" applyAlignment="1">
      <alignment vertical="center" shrinkToFit="1"/>
    </xf>
    <xf numFmtId="178" fontId="45" fillId="0" borderId="4" xfId="0" applyNumberFormat="1" applyFont="1" applyBorder="1" applyAlignment="1">
      <alignment vertical="center" shrinkToFit="1"/>
    </xf>
    <xf numFmtId="0" fontId="47" fillId="0" borderId="3" xfId="0" applyFont="1" applyFill="1" applyBorder="1" applyAlignment="1" applyProtection="1">
      <alignment horizontal="center" vertical="center"/>
      <protection locked="0"/>
    </xf>
    <xf numFmtId="0" fontId="47" fillId="0" borderId="3" xfId="0" applyFont="1" applyFill="1" applyBorder="1" applyAlignment="1" applyProtection="1">
      <alignment vertical="center" shrinkToFit="1"/>
      <protection locked="0"/>
    </xf>
    <xf numFmtId="0" fontId="47" fillId="0" borderId="3" xfId="0" applyFont="1" applyFill="1" applyBorder="1" applyProtection="1">
      <alignment vertical="center"/>
      <protection locked="0"/>
    </xf>
    <xf numFmtId="176" fontId="0" fillId="0" borderId="0" xfId="0" applyNumberFormat="1" applyAlignment="1">
      <alignment horizontal="center" vertical="center"/>
    </xf>
    <xf numFmtId="176" fontId="0" fillId="0" borderId="6" xfId="0" applyNumberFormat="1" applyBorder="1" applyAlignment="1">
      <alignment horizontal="center" vertical="center"/>
    </xf>
    <xf numFmtId="176" fontId="0" fillId="0" borderId="2" xfId="0" applyNumberFormat="1" applyBorder="1" applyAlignment="1">
      <alignment horizontal="center" vertical="center"/>
    </xf>
    <xf numFmtId="176" fontId="0" fillId="0" borderId="3" xfId="0" applyNumberFormat="1" applyBorder="1" applyAlignment="1">
      <alignment horizontal="center" vertical="center"/>
    </xf>
    <xf numFmtId="0" fontId="47" fillId="0" borderId="0" xfId="0" applyFont="1" applyFill="1" applyAlignment="1" applyProtection="1">
      <alignment vertical="center" wrapText="1"/>
      <protection locked="0"/>
    </xf>
    <xf numFmtId="0" fontId="47" fillId="0" borderId="3" xfId="0" applyFont="1" applyFill="1" applyBorder="1" applyAlignment="1">
      <alignment horizontal="center" vertical="center"/>
    </xf>
    <xf numFmtId="0" fontId="47" fillId="0" borderId="0" xfId="0" applyFont="1" applyFill="1" applyAlignment="1" applyProtection="1">
      <alignment horizontal="center" vertical="center"/>
      <protection locked="0"/>
    </xf>
    <xf numFmtId="38" fontId="47" fillId="0" borderId="4" xfId="3" applyFont="1" applyFill="1" applyBorder="1" applyProtection="1">
      <alignment vertical="center"/>
      <protection locked="0"/>
    </xf>
    <xf numFmtId="0" fontId="47" fillId="0" borderId="4" xfId="0" applyFont="1" applyFill="1" applyBorder="1" applyAlignment="1">
      <alignment vertical="center" wrapText="1"/>
    </xf>
    <xf numFmtId="0" fontId="47" fillId="0" borderId="33" xfId="0" applyFont="1" applyFill="1" applyBorder="1" applyAlignment="1">
      <alignment vertical="center" wrapText="1"/>
    </xf>
    <xf numFmtId="3" fontId="47" fillId="0" borderId="3" xfId="0" applyNumberFormat="1" applyFont="1" applyFill="1" applyBorder="1" applyProtection="1">
      <alignment vertical="center"/>
      <protection locked="0"/>
    </xf>
    <xf numFmtId="190" fontId="47" fillId="0" borderId="2" xfId="0" applyNumberFormat="1" applyFont="1" applyFill="1" applyBorder="1" applyProtection="1">
      <alignment vertical="center"/>
      <protection locked="0"/>
    </xf>
    <xf numFmtId="0" fontId="47" fillId="0" borderId="2" xfId="0" applyFont="1" applyFill="1" applyBorder="1" applyAlignment="1" applyProtection="1">
      <alignment horizontal="center" vertical="center"/>
      <protection locked="0"/>
    </xf>
    <xf numFmtId="0" fontId="47" fillId="0" borderId="4" xfId="0" applyFont="1" applyFill="1" applyBorder="1" applyAlignment="1" applyProtection="1">
      <alignment horizontal="center" vertical="center"/>
      <protection locked="0"/>
    </xf>
    <xf numFmtId="178" fontId="47" fillId="0" borderId="3" xfId="0" applyNumberFormat="1" applyFont="1" applyFill="1" applyBorder="1">
      <alignment vertical="center"/>
    </xf>
    <xf numFmtId="0" fontId="47" fillId="0" borderId="2" xfId="0" applyFont="1" applyFill="1" applyBorder="1" applyAlignment="1" applyProtection="1">
      <alignment vertical="center" wrapText="1"/>
      <protection locked="0"/>
    </xf>
    <xf numFmtId="0" fontId="49" fillId="0" borderId="2" xfId="0" applyFont="1" applyFill="1" applyBorder="1" applyAlignment="1" applyProtection="1">
      <alignment vertical="center" wrapText="1"/>
      <protection locked="0"/>
    </xf>
    <xf numFmtId="0" fontId="50" fillId="0" borderId="1" xfId="0" applyFont="1" applyFill="1" applyBorder="1" applyAlignment="1" applyProtection="1">
      <alignment vertical="center" wrapText="1"/>
      <protection locked="0"/>
    </xf>
    <xf numFmtId="38" fontId="47" fillId="0" borderId="3" xfId="3" applyFont="1" applyFill="1" applyBorder="1" applyProtection="1">
      <alignment vertical="center"/>
      <protection locked="0"/>
    </xf>
    <xf numFmtId="189" fontId="47" fillId="0" borderId="3" xfId="0" applyNumberFormat="1" applyFont="1" applyFill="1" applyBorder="1" applyProtection="1">
      <alignment vertical="center"/>
      <protection locked="0"/>
    </xf>
    <xf numFmtId="183" fontId="47" fillId="0" borderId="3" xfId="0" applyNumberFormat="1" applyFont="1" applyFill="1" applyBorder="1" applyProtection="1">
      <alignment vertical="center"/>
      <protection locked="0"/>
    </xf>
    <xf numFmtId="0" fontId="49" fillId="0" borderId="1" xfId="0" applyFont="1" applyFill="1" applyBorder="1" applyAlignment="1" applyProtection="1">
      <alignment vertical="center" wrapText="1"/>
      <protection locked="0"/>
    </xf>
    <xf numFmtId="0" fontId="47" fillId="0" borderId="1" xfId="0" applyFont="1" applyFill="1" applyBorder="1" applyAlignment="1" applyProtection="1">
      <alignment horizontal="center" vertical="center"/>
      <protection locked="0"/>
    </xf>
    <xf numFmtId="177" fontId="47" fillId="0" borderId="1" xfId="0" applyNumberFormat="1" applyFont="1" applyFill="1" applyBorder="1" applyAlignment="1" applyProtection="1">
      <alignment horizontal="center" vertical="center" wrapText="1"/>
      <protection locked="0"/>
    </xf>
    <xf numFmtId="0" fontId="47" fillId="0" borderId="15" xfId="0" applyFont="1" applyFill="1" applyBorder="1" applyAlignment="1" applyProtection="1">
      <alignment vertical="center" wrapText="1"/>
      <protection locked="0"/>
    </xf>
    <xf numFmtId="0" fontId="47" fillId="0" borderId="7" xfId="0" applyFont="1" applyFill="1" applyBorder="1" applyAlignment="1" applyProtection="1">
      <alignment horizontal="center" vertical="center" wrapText="1"/>
      <protection locked="0"/>
    </xf>
    <xf numFmtId="0" fontId="47" fillId="0" borderId="2" xfId="0" applyFont="1" applyFill="1" applyBorder="1" applyAlignment="1" applyProtection="1">
      <alignment vertical="center" shrinkToFit="1"/>
      <protection locked="0"/>
    </xf>
    <xf numFmtId="0" fontId="47" fillId="0" borderId="4" xfId="0" applyFont="1" applyFill="1" applyBorder="1" applyProtection="1">
      <alignment vertical="center"/>
      <protection locked="0"/>
    </xf>
    <xf numFmtId="178" fontId="47" fillId="0" borderId="2" xfId="0" applyNumberFormat="1" applyFont="1" applyFill="1" applyBorder="1" applyAlignment="1">
      <alignment vertical="center" shrinkToFit="1"/>
    </xf>
    <xf numFmtId="178" fontId="47" fillId="0" borderId="3" xfId="0" applyNumberFormat="1" applyFont="1" applyFill="1" applyBorder="1" applyAlignment="1">
      <alignment vertical="center" shrinkToFit="1"/>
    </xf>
    <xf numFmtId="178" fontId="47" fillId="0" borderId="4" xfId="0" applyNumberFormat="1" applyFont="1" applyFill="1" applyBorder="1" applyAlignment="1">
      <alignment vertical="center" shrinkToFit="1"/>
    </xf>
    <xf numFmtId="0" fontId="47" fillId="0" borderId="3" xfId="0" applyFont="1" applyFill="1" applyBorder="1" applyAlignment="1" applyProtection="1">
      <alignment horizontal="center" vertical="center" wrapText="1"/>
      <protection locked="0"/>
    </xf>
    <xf numFmtId="176" fontId="47" fillId="0" borderId="1" xfId="0" applyNumberFormat="1" applyFont="1" applyFill="1" applyBorder="1" applyAlignment="1" applyProtection="1">
      <alignment horizontal="center" vertical="center"/>
      <protection locked="0"/>
    </xf>
    <xf numFmtId="0" fontId="47" fillId="0" borderId="2" xfId="0" applyFont="1" applyFill="1" applyBorder="1" applyAlignment="1" applyProtection="1">
      <alignment vertical="center" wrapText="1" shrinkToFit="1"/>
      <protection locked="0"/>
    </xf>
    <xf numFmtId="189" fontId="47" fillId="0" borderId="2" xfId="0" applyNumberFormat="1" applyFont="1" applyFill="1" applyBorder="1" applyAlignment="1" applyProtection="1">
      <alignment vertical="center" shrinkToFit="1"/>
      <protection locked="0"/>
    </xf>
    <xf numFmtId="189" fontId="47" fillId="0" borderId="3" xfId="0" applyNumberFormat="1" applyFont="1" applyFill="1" applyBorder="1" applyAlignment="1" applyProtection="1">
      <alignment vertical="center" shrinkToFit="1"/>
      <protection locked="0"/>
    </xf>
    <xf numFmtId="189" fontId="47" fillId="0" borderId="4" xfId="0" applyNumberFormat="1" applyFont="1" applyFill="1" applyBorder="1" applyProtection="1">
      <alignment vertical="center"/>
      <protection locked="0"/>
    </xf>
    <xf numFmtId="38" fontId="47" fillId="0" borderId="2" xfId="3" applyFont="1" applyFill="1" applyBorder="1" applyAlignment="1" applyProtection="1">
      <alignment vertical="center" wrapText="1"/>
      <protection locked="0"/>
    </xf>
    <xf numFmtId="0" fontId="47" fillId="0" borderId="4" xfId="0" applyFont="1" applyFill="1" applyBorder="1" applyAlignment="1" applyProtection="1">
      <alignment horizontal="center" vertical="center" wrapText="1"/>
      <protection locked="0"/>
    </xf>
    <xf numFmtId="3" fontId="47" fillId="0" borderId="2" xfId="0" applyNumberFormat="1" applyFont="1" applyFill="1" applyBorder="1" applyAlignment="1" applyProtection="1">
      <alignment vertical="center" shrinkToFit="1"/>
      <protection locked="0"/>
    </xf>
    <xf numFmtId="3" fontId="47" fillId="0" borderId="3" xfId="0" applyNumberFormat="1" applyFont="1" applyFill="1" applyBorder="1" applyAlignment="1" applyProtection="1">
      <alignment vertical="center" shrinkToFit="1"/>
      <protection locked="0"/>
    </xf>
    <xf numFmtId="38" fontId="47" fillId="0" borderId="4" xfId="3" applyFont="1" applyFill="1" applyBorder="1" applyAlignment="1" applyProtection="1">
      <alignment vertical="center" shrinkToFit="1"/>
      <protection locked="0"/>
    </xf>
    <xf numFmtId="38" fontId="47" fillId="0" borderId="2" xfId="3" applyFont="1" applyFill="1" applyBorder="1" applyAlignment="1" applyProtection="1">
      <alignment vertical="center" shrinkToFit="1"/>
      <protection locked="0"/>
    </xf>
    <xf numFmtId="0" fontId="47" fillId="0" borderId="3" xfId="0" applyFont="1" applyFill="1" applyBorder="1" applyAlignment="1" applyProtection="1">
      <alignment horizontal="right" vertical="center"/>
      <protection locked="0"/>
    </xf>
    <xf numFmtId="178" fontId="47" fillId="0" borderId="2" xfId="0" applyNumberFormat="1" applyFont="1" applyFill="1" applyBorder="1">
      <alignment vertical="center"/>
    </xf>
    <xf numFmtId="178" fontId="47" fillId="0" borderId="4" xfId="0" applyNumberFormat="1" applyFont="1" applyFill="1" applyBorder="1">
      <alignment vertical="center"/>
    </xf>
    <xf numFmtId="176" fontId="47" fillId="0" borderId="3" xfId="0" applyNumberFormat="1" applyFont="1" applyFill="1" applyBorder="1" applyProtection="1">
      <alignment vertical="center"/>
      <protection locked="0"/>
    </xf>
    <xf numFmtId="178" fontId="47" fillId="0" borderId="3" xfId="0" applyNumberFormat="1" applyFont="1" applyFill="1" applyBorder="1" applyProtection="1">
      <alignment vertical="center"/>
      <protection locked="0"/>
    </xf>
    <xf numFmtId="178" fontId="47" fillId="0" borderId="4" xfId="0" applyNumberFormat="1" applyFont="1" applyFill="1" applyBorder="1" applyProtection="1">
      <alignment vertical="center"/>
      <protection locked="0"/>
    </xf>
    <xf numFmtId="177" fontId="47" fillId="0" borderId="1" xfId="0" applyNumberFormat="1" applyFont="1" applyFill="1" applyBorder="1" applyAlignment="1">
      <alignment horizontal="center" vertical="center" wrapText="1"/>
    </xf>
    <xf numFmtId="0" fontId="47" fillId="0" borderId="2" xfId="0" applyFont="1" applyFill="1" applyBorder="1">
      <alignment vertical="center"/>
    </xf>
    <xf numFmtId="0" fontId="47" fillId="0" borderId="15" xfId="0" applyFont="1" applyFill="1" applyBorder="1" applyAlignment="1">
      <alignment vertical="center" wrapText="1"/>
    </xf>
    <xf numFmtId="0" fontId="47" fillId="0" borderId="4" xfId="0" applyFont="1" applyFill="1" applyBorder="1" applyAlignment="1">
      <alignment horizontal="center" vertical="center"/>
    </xf>
    <xf numFmtId="0" fontId="50" fillId="0" borderId="1" xfId="0" applyFont="1" applyFill="1" applyBorder="1" applyAlignment="1">
      <alignment vertical="center" wrapText="1"/>
    </xf>
    <xf numFmtId="0" fontId="47" fillId="0" borderId="7" xfId="0" applyFont="1" applyFill="1" applyBorder="1" applyAlignment="1">
      <alignment horizontal="center" vertical="center" wrapText="1"/>
    </xf>
    <xf numFmtId="0" fontId="47" fillId="0" borderId="2" xfId="0" applyFont="1" applyFill="1" applyBorder="1" applyAlignment="1">
      <alignment horizontal="center" vertical="center"/>
    </xf>
    <xf numFmtId="0" fontId="47" fillId="0" borderId="3" xfId="0" applyFont="1" applyFill="1" applyBorder="1">
      <alignment vertical="center"/>
    </xf>
    <xf numFmtId="0" fontId="47" fillId="0" borderId="4" xfId="0" applyFont="1" applyFill="1" applyBorder="1">
      <alignment vertical="center"/>
    </xf>
    <xf numFmtId="176" fontId="47" fillId="0" borderId="1" xfId="0" applyNumberFormat="1" applyFont="1" applyFill="1" applyBorder="1" applyAlignment="1">
      <alignment horizontal="center" vertical="center"/>
    </xf>
    <xf numFmtId="189" fontId="47" fillId="0" borderId="3" xfId="0" applyNumberFormat="1" applyFont="1" applyFill="1" applyBorder="1" applyAlignment="1" applyProtection="1">
      <alignment vertical="center" wrapText="1"/>
      <protection locked="0"/>
    </xf>
    <xf numFmtId="178" fontId="47" fillId="0" borderId="5" xfId="0" applyNumberFormat="1" applyFont="1" applyFill="1" applyBorder="1">
      <alignment vertical="center"/>
    </xf>
    <xf numFmtId="0" fontId="47" fillId="0" borderId="1" xfId="0" applyFont="1" applyFill="1" applyBorder="1" applyAlignment="1" applyProtection="1">
      <alignment horizontal="left" vertical="center" wrapText="1"/>
      <protection locked="0"/>
    </xf>
    <xf numFmtId="0" fontId="47" fillId="0" borderId="3" xfId="0" applyFont="1" applyFill="1" applyBorder="1" applyAlignment="1" applyProtection="1">
      <alignment horizontal="left" vertical="center"/>
      <protection locked="0"/>
    </xf>
    <xf numFmtId="9" fontId="47" fillId="0" borderId="2" xfId="0" applyNumberFormat="1" applyFont="1" applyFill="1" applyBorder="1" applyProtection="1">
      <alignment vertical="center"/>
      <protection locked="0"/>
    </xf>
    <xf numFmtId="9" fontId="47" fillId="0" borderId="3" xfId="0" applyNumberFormat="1" applyFont="1" applyFill="1" applyBorder="1" applyProtection="1">
      <alignment vertical="center"/>
      <protection locked="0"/>
    </xf>
    <xf numFmtId="9" fontId="47" fillId="0" borderId="7" xfId="0" applyNumberFormat="1" applyFont="1" applyFill="1" applyBorder="1" applyAlignment="1" applyProtection="1">
      <alignment horizontal="center" vertical="center"/>
      <protection locked="0"/>
    </xf>
    <xf numFmtId="9" fontId="47" fillId="0" borderId="4" xfId="0" applyNumberFormat="1" applyFont="1" applyFill="1" applyBorder="1" applyProtection="1">
      <alignment vertical="center"/>
      <protection locked="0"/>
    </xf>
    <xf numFmtId="9" fontId="47" fillId="0" borderId="7" xfId="0" applyNumberFormat="1" applyFont="1" applyFill="1" applyBorder="1" applyProtection="1">
      <alignment vertical="center"/>
      <protection locked="0"/>
    </xf>
    <xf numFmtId="0" fontId="47" fillId="0" borderId="2" xfId="0" applyFont="1" applyFill="1" applyBorder="1" applyAlignment="1" applyProtection="1">
      <alignment horizontal="left" vertical="center"/>
      <protection locked="0"/>
    </xf>
    <xf numFmtId="3" fontId="47" fillId="0" borderId="4" xfId="0" applyNumberFormat="1" applyFont="1" applyFill="1" applyBorder="1" applyProtection="1">
      <alignment vertical="center"/>
      <protection locked="0"/>
    </xf>
    <xf numFmtId="189" fontId="47" fillId="0" borderId="2" xfId="0" applyNumberFormat="1" applyFont="1" applyFill="1" applyBorder="1" applyProtection="1">
      <alignment vertical="center"/>
      <protection locked="0"/>
    </xf>
    <xf numFmtId="176" fontId="47" fillId="0" borderId="5" xfId="0" applyNumberFormat="1" applyFont="1" applyFill="1" applyBorder="1" applyAlignment="1" applyProtection="1">
      <alignment horizontal="center" vertical="center"/>
      <protection locked="0"/>
    </xf>
    <xf numFmtId="0" fontId="47" fillId="0" borderId="70" xfId="0" applyFont="1" applyFill="1" applyBorder="1" applyAlignment="1" applyProtection="1">
      <alignment horizontal="center" vertical="center"/>
      <protection locked="0"/>
    </xf>
    <xf numFmtId="0" fontId="47" fillId="0" borderId="1" xfId="0" applyFont="1" applyFill="1" applyBorder="1" applyAlignment="1" applyProtection="1">
      <alignment horizontal="center" vertical="center" wrapText="1"/>
      <protection locked="0"/>
    </xf>
    <xf numFmtId="0" fontId="47" fillId="0" borderId="2" xfId="0" applyFont="1" applyFill="1" applyBorder="1" applyAlignment="1" applyProtection="1">
      <alignment horizontal="center" vertical="center" wrapText="1"/>
      <protection locked="0"/>
    </xf>
    <xf numFmtId="0" fontId="47" fillId="0" borderId="7" xfId="0" applyFont="1" applyFill="1" applyBorder="1" applyAlignment="1" applyProtection="1">
      <alignment vertical="center" wrapText="1"/>
      <protection locked="0"/>
    </xf>
    <xf numFmtId="3" fontId="47" fillId="0" borderId="15" xfId="0" applyNumberFormat="1" applyFont="1" applyFill="1" applyBorder="1" applyAlignment="1" applyProtection="1">
      <alignment horizontal="center" vertical="center" wrapText="1"/>
      <protection locked="0"/>
    </xf>
    <xf numFmtId="38" fontId="47" fillId="0" borderId="2" xfId="3" applyFont="1" applyFill="1" applyBorder="1" applyProtection="1">
      <alignment vertical="center"/>
      <protection locked="0"/>
    </xf>
    <xf numFmtId="0" fontId="47" fillId="0" borderId="6" xfId="0" applyFont="1" applyFill="1" applyBorder="1" applyAlignment="1" applyProtection="1">
      <alignment horizontal="center" vertical="center" wrapText="1"/>
      <protection locked="0"/>
    </xf>
    <xf numFmtId="0" fontId="47" fillId="0" borderId="15" xfId="0" applyFont="1" applyFill="1" applyBorder="1" applyAlignment="1" applyProtection="1">
      <alignment horizontal="right" vertical="center" wrapText="1"/>
      <protection locked="0"/>
    </xf>
    <xf numFmtId="0" fontId="47" fillId="0" borderId="3" xfId="0" applyFont="1" applyFill="1" applyBorder="1" applyAlignment="1" applyProtection="1">
      <alignment horizontal="right" vertical="center" wrapText="1"/>
      <protection locked="0"/>
    </xf>
    <xf numFmtId="0" fontId="47" fillId="0" borderId="6" xfId="0" applyFont="1" applyFill="1" applyBorder="1" applyAlignment="1" applyProtection="1">
      <alignment horizontal="right" vertical="center" wrapText="1"/>
      <protection locked="0"/>
    </xf>
    <xf numFmtId="0" fontId="47" fillId="0" borderId="15" xfId="0" applyFont="1" applyFill="1" applyBorder="1" applyProtection="1">
      <alignment vertical="center"/>
      <protection locked="0"/>
    </xf>
    <xf numFmtId="0" fontId="47" fillId="0" borderId="4" xfId="0" applyFont="1" applyFill="1" applyBorder="1" applyAlignment="1" applyProtection="1">
      <alignment horizontal="center" vertical="center" shrinkToFit="1"/>
      <protection locked="0"/>
    </xf>
    <xf numFmtId="179" fontId="47" fillId="0" borderId="7" xfId="0" applyNumberFormat="1" applyFont="1" applyFill="1" applyBorder="1" applyAlignment="1" applyProtection="1">
      <alignment horizontal="center" vertical="center" wrapText="1"/>
      <protection locked="0"/>
    </xf>
    <xf numFmtId="38" fontId="47" fillId="0" borderId="2" xfId="3" applyFont="1" applyFill="1" applyBorder="1" applyAlignment="1" applyProtection="1">
      <alignment horizontal="center" vertical="center"/>
      <protection locked="0"/>
    </xf>
    <xf numFmtId="38" fontId="47" fillId="0" borderId="1" xfId="3" applyFont="1" applyFill="1" applyBorder="1" applyAlignment="1" applyProtection="1">
      <alignment vertical="center" wrapText="1"/>
      <protection locked="0"/>
    </xf>
    <xf numFmtId="38" fontId="47" fillId="0" borderId="27" xfId="3" applyFont="1" applyFill="1" applyBorder="1" applyProtection="1">
      <alignment vertical="center"/>
      <protection locked="0"/>
    </xf>
    <xf numFmtId="38" fontId="47" fillId="0" borderId="27" xfId="3" applyFont="1" applyFill="1" applyBorder="1" applyAlignment="1" applyProtection="1">
      <alignment vertical="center" shrinkToFit="1"/>
      <protection locked="0"/>
    </xf>
    <xf numFmtId="38" fontId="47" fillId="0" borderId="2" xfId="3" applyFont="1" applyFill="1" applyBorder="1" applyAlignment="1" applyProtection="1">
      <alignment horizontal="left" vertical="center" wrapText="1"/>
      <protection locked="0"/>
    </xf>
    <xf numFmtId="38" fontId="47" fillId="0" borderId="3" xfId="3" applyFont="1" applyFill="1" applyBorder="1" applyAlignment="1" applyProtection="1">
      <alignment horizontal="left" vertical="center" wrapText="1"/>
      <protection locked="0"/>
    </xf>
    <xf numFmtId="38" fontId="47" fillId="0" borderId="2" xfId="3" applyFont="1" applyFill="1" applyBorder="1" applyAlignment="1" applyProtection="1">
      <alignment horizontal="right" vertical="center" wrapText="1"/>
      <protection locked="0"/>
    </xf>
    <xf numFmtId="38" fontId="47" fillId="0" borderId="3" xfId="3" applyFont="1" applyFill="1" applyBorder="1" applyAlignment="1" applyProtection="1">
      <alignment horizontal="right" vertical="center" wrapText="1"/>
      <protection locked="0"/>
    </xf>
    <xf numFmtId="38" fontId="47" fillId="0" borderId="4" xfId="3" applyFont="1" applyFill="1" applyBorder="1" applyAlignment="1" applyProtection="1">
      <alignment horizontal="right" vertical="center" wrapText="1"/>
      <protection locked="0"/>
    </xf>
    <xf numFmtId="38" fontId="47" fillId="0" borderId="4" xfId="3" applyFont="1" applyFill="1" applyBorder="1" applyAlignment="1" applyProtection="1">
      <alignment horizontal="center" vertical="center" shrinkToFit="1"/>
      <protection locked="0"/>
    </xf>
    <xf numFmtId="38" fontId="47" fillId="0" borderId="4" xfId="3" applyFont="1" applyFill="1" applyBorder="1" applyAlignment="1" applyProtection="1">
      <alignment horizontal="center" vertical="center" wrapText="1" shrinkToFit="1"/>
      <protection locked="0"/>
    </xf>
    <xf numFmtId="38" fontId="47" fillId="0" borderId="4" xfId="3" applyFont="1" applyFill="1" applyBorder="1" applyAlignment="1" applyProtection="1">
      <alignment horizontal="center" vertical="center" wrapText="1"/>
      <protection locked="0"/>
    </xf>
    <xf numFmtId="38" fontId="47" fillId="0" borderId="5" xfId="3" applyFont="1" applyFill="1" applyBorder="1" applyAlignment="1" applyProtection="1">
      <alignment vertical="center" wrapText="1"/>
      <protection locked="0"/>
    </xf>
    <xf numFmtId="38" fontId="47" fillId="0" borderId="15" xfId="3" applyFont="1" applyFill="1" applyBorder="1" applyAlignment="1" applyProtection="1">
      <alignment vertical="center" wrapText="1"/>
      <protection locked="0"/>
    </xf>
    <xf numFmtId="38" fontId="47" fillId="0" borderId="3" xfId="3" applyFont="1" applyFill="1" applyBorder="1" applyAlignment="1" applyProtection="1">
      <alignment vertical="center" wrapText="1"/>
      <protection locked="0"/>
    </xf>
    <xf numFmtId="38" fontId="47" fillId="0" borderId="6" xfId="3" applyFont="1" applyFill="1" applyBorder="1" applyAlignment="1" applyProtection="1">
      <alignment vertical="center" wrapText="1"/>
      <protection locked="0"/>
    </xf>
    <xf numFmtId="38" fontId="47" fillId="0" borderId="4" xfId="3" applyFont="1" applyFill="1" applyBorder="1" applyAlignment="1" applyProtection="1">
      <alignment vertical="center" wrapText="1"/>
      <protection locked="0"/>
    </xf>
    <xf numFmtId="38" fontId="47" fillId="0" borderId="12" xfId="3" applyFont="1" applyFill="1" applyBorder="1" applyAlignment="1" applyProtection="1">
      <alignment horizontal="center" vertical="center" shrinkToFit="1"/>
      <protection locked="0"/>
    </xf>
    <xf numFmtId="3" fontId="47" fillId="0" borderId="0" xfId="0" applyNumberFormat="1" applyFont="1" applyFill="1">
      <alignment vertical="center"/>
    </xf>
    <xf numFmtId="10" fontId="47" fillId="0" borderId="2" xfId="4" applyNumberFormat="1" applyFont="1" applyFill="1" applyBorder="1" applyProtection="1">
      <alignment vertical="center"/>
      <protection locked="0"/>
    </xf>
    <xf numFmtId="10" fontId="47" fillId="0" borderId="3" xfId="4" applyNumberFormat="1" applyFont="1" applyFill="1" applyBorder="1" applyProtection="1">
      <alignment vertical="center"/>
      <protection locked="0"/>
    </xf>
    <xf numFmtId="10" fontId="47" fillId="0" borderId="4" xfId="4" applyNumberFormat="1" applyFont="1" applyFill="1" applyBorder="1" applyAlignment="1" applyProtection="1">
      <alignment horizontal="center" vertical="center" shrinkToFit="1"/>
      <protection locked="0"/>
    </xf>
    <xf numFmtId="10" fontId="47" fillId="0" borderId="2" xfId="0" applyNumberFormat="1" applyFont="1" applyFill="1" applyBorder="1" applyProtection="1">
      <alignment vertical="center"/>
      <protection locked="0"/>
    </xf>
    <xf numFmtId="10" fontId="47" fillId="0" borderId="3" xfId="3" applyNumberFormat="1" applyFont="1" applyFill="1" applyBorder="1" applyProtection="1">
      <alignment vertical="center"/>
      <protection locked="0"/>
    </xf>
    <xf numFmtId="178" fontId="47" fillId="0" borderId="3" xfId="4" applyNumberFormat="1" applyFont="1" applyFill="1" applyBorder="1" applyProtection="1">
      <alignment vertical="center"/>
      <protection locked="0"/>
    </xf>
    <xf numFmtId="10" fontId="47" fillId="0" borderId="2" xfId="4" applyNumberFormat="1" applyFont="1" applyFill="1" applyBorder="1" applyAlignment="1" applyProtection="1">
      <alignment horizontal="right" vertical="center"/>
      <protection locked="0"/>
    </xf>
    <xf numFmtId="178" fontId="47" fillId="0" borderId="3" xfId="3" applyNumberFormat="1" applyFont="1" applyFill="1" applyBorder="1" applyProtection="1">
      <alignment vertical="center"/>
      <protection locked="0"/>
    </xf>
    <xf numFmtId="38" fontId="47" fillId="0" borderId="14" xfId="3" applyFont="1" applyFill="1" applyBorder="1" applyAlignment="1" applyProtection="1">
      <alignment horizontal="center" vertical="center" shrinkToFit="1"/>
      <protection locked="0"/>
    </xf>
    <xf numFmtId="38" fontId="47" fillId="0" borderId="3" xfId="3" applyFont="1" applyFill="1" applyBorder="1" applyAlignment="1" applyProtection="1">
      <alignment vertical="center"/>
      <protection locked="0"/>
    </xf>
    <xf numFmtId="38" fontId="47" fillId="0" borderId="3" xfId="3" applyFont="1" applyFill="1" applyBorder="1" applyAlignment="1" applyProtection="1">
      <alignment horizontal="right" vertical="center"/>
      <protection locked="0"/>
    </xf>
    <xf numFmtId="186" fontId="47" fillId="0" borderId="3" xfId="3" applyNumberFormat="1" applyFont="1" applyFill="1" applyBorder="1" applyProtection="1">
      <alignment vertical="center"/>
      <protection locked="0"/>
    </xf>
    <xf numFmtId="188" fontId="47" fillId="0" borderId="3" xfId="0" applyNumberFormat="1" applyFont="1" applyFill="1" applyBorder="1" applyProtection="1">
      <alignment vertical="center"/>
      <protection locked="0"/>
    </xf>
    <xf numFmtId="40" fontId="47" fillId="0" borderId="2" xfId="3" applyNumberFormat="1" applyFont="1" applyFill="1" applyBorder="1" applyProtection="1">
      <alignment vertical="center"/>
      <protection locked="0"/>
    </xf>
    <xf numFmtId="40" fontId="47" fillId="0" borderId="3" xfId="3" applyNumberFormat="1" applyFont="1" applyFill="1" applyBorder="1" applyProtection="1">
      <alignment vertical="center"/>
      <protection locked="0"/>
    </xf>
    <xf numFmtId="38" fontId="47" fillId="0" borderId="3" xfId="3" applyFont="1" applyFill="1" applyBorder="1" applyAlignment="1" applyProtection="1">
      <alignment vertical="center" shrinkToFit="1"/>
      <protection locked="0"/>
    </xf>
    <xf numFmtId="38" fontId="47" fillId="0" borderId="2" xfId="3" applyFont="1" applyFill="1" applyBorder="1" applyAlignment="1" applyProtection="1">
      <alignment horizontal="center" vertical="center" shrinkToFit="1"/>
      <protection locked="0"/>
    </xf>
    <xf numFmtId="0" fontId="47" fillId="0" borderId="1" xfId="0" applyFont="1" applyFill="1" applyBorder="1" applyAlignment="1" applyProtection="1">
      <alignment horizontal="center" vertical="center" shrinkToFit="1"/>
      <protection locked="0"/>
    </xf>
    <xf numFmtId="38" fontId="47" fillId="0" borderId="5" xfId="3" applyFont="1" applyFill="1" applyBorder="1" applyProtection="1">
      <alignment vertical="center"/>
      <protection locked="0"/>
    </xf>
    <xf numFmtId="0" fontId="47" fillId="0" borderId="5" xfId="0" applyFont="1" applyFill="1" applyBorder="1" applyAlignment="1" applyProtection="1">
      <alignment vertical="center" wrapText="1"/>
      <protection locked="0"/>
    </xf>
    <xf numFmtId="0" fontId="47" fillId="0" borderId="44" xfId="0" applyFont="1" applyFill="1" applyBorder="1" applyAlignment="1" applyProtection="1">
      <alignment vertical="center" wrapText="1"/>
      <protection locked="0"/>
    </xf>
    <xf numFmtId="0" fontId="47" fillId="0" borderId="2" xfId="0" applyFont="1" applyFill="1" applyBorder="1" applyAlignment="1" applyProtection="1">
      <alignment horizontal="right" vertical="center" wrapText="1"/>
      <protection locked="0"/>
    </xf>
    <xf numFmtId="0" fontId="47" fillId="0" borderId="4" xfId="0" applyFont="1" applyFill="1" applyBorder="1" applyAlignment="1" applyProtection="1">
      <alignment horizontal="left" vertical="center"/>
      <protection locked="0"/>
    </xf>
    <xf numFmtId="1" fontId="47" fillId="0" borderId="2" xfId="0" applyNumberFormat="1" applyFont="1" applyFill="1" applyBorder="1" applyProtection="1">
      <alignment vertical="center"/>
      <protection locked="0"/>
    </xf>
    <xf numFmtId="1" fontId="47" fillId="0" borderId="3" xfId="0" applyNumberFormat="1" applyFont="1" applyFill="1" applyBorder="1" applyProtection="1">
      <alignment vertical="center"/>
      <protection locked="0"/>
    </xf>
    <xf numFmtId="0" fontId="47" fillId="0" borderId="2" xfId="0" applyFont="1" applyFill="1" applyBorder="1" applyAlignment="1" applyProtection="1">
      <alignment horizontal="right" vertical="center"/>
      <protection locked="0"/>
    </xf>
    <xf numFmtId="38" fontId="47" fillId="0" borderId="4" xfId="3" applyFont="1" applyFill="1" applyBorder="1" applyAlignment="1" applyProtection="1">
      <alignment vertical="center" wrapText="1" shrinkToFit="1"/>
      <protection locked="0"/>
    </xf>
    <xf numFmtId="0" fontId="49" fillId="0" borderId="4" xfId="0" applyFont="1" applyFill="1" applyBorder="1" applyAlignment="1" applyProtection="1">
      <alignment horizontal="center" vertical="center" shrinkToFit="1"/>
      <protection locked="0"/>
    </xf>
    <xf numFmtId="38" fontId="49" fillId="0" borderId="2" xfId="3" applyFont="1" applyFill="1" applyBorder="1" applyAlignment="1" applyProtection="1">
      <alignment horizontal="left" vertical="center"/>
      <protection locked="0"/>
    </xf>
    <xf numFmtId="38" fontId="49" fillId="0" borderId="4" xfId="3" applyFont="1" applyFill="1" applyBorder="1" applyAlignment="1" applyProtection="1">
      <alignment horizontal="left" vertical="center" shrinkToFit="1"/>
      <protection locked="0"/>
    </xf>
    <xf numFmtId="3" fontId="47" fillId="0" borderId="2" xfId="0" applyNumberFormat="1" applyFont="1" applyFill="1" applyBorder="1" applyProtection="1">
      <alignment vertical="center"/>
      <protection locked="0"/>
    </xf>
    <xf numFmtId="3" fontId="47" fillId="0" borderId="2" xfId="0" applyNumberFormat="1" applyFont="1" applyFill="1" applyBorder="1" applyAlignment="1" applyProtection="1">
      <alignment horizontal="right" vertical="center" shrinkToFit="1"/>
      <protection locked="0"/>
    </xf>
    <xf numFmtId="0" fontId="47" fillId="0" borderId="2" xfId="0" applyFont="1" applyFill="1" applyBorder="1" applyAlignment="1" applyProtection="1">
      <alignment vertical="center"/>
      <protection locked="0"/>
    </xf>
    <xf numFmtId="0" fontId="47" fillId="0" borderId="43" xfId="0" applyFont="1" applyFill="1" applyBorder="1" applyAlignment="1" applyProtection="1">
      <alignment vertical="center" wrapText="1"/>
      <protection locked="0"/>
    </xf>
    <xf numFmtId="0" fontId="47" fillId="0" borderId="3" xfId="0" applyFont="1" applyFill="1" applyBorder="1" applyAlignment="1" applyProtection="1">
      <alignment vertical="center" wrapText="1"/>
      <protection locked="0"/>
    </xf>
    <xf numFmtId="0" fontId="47" fillId="0" borderId="4" xfId="0" applyFont="1" applyFill="1" applyBorder="1" applyAlignment="1" applyProtection="1">
      <alignment vertical="center" wrapText="1"/>
      <protection locked="0"/>
    </xf>
    <xf numFmtId="0" fontId="47" fillId="0" borderId="27" xfId="0" applyFont="1" applyFill="1" applyBorder="1" applyProtection="1">
      <alignment vertical="center"/>
      <protection locked="0"/>
    </xf>
    <xf numFmtId="38" fontId="47" fillId="0" borderId="3" xfId="3" applyFont="1" applyFill="1" applyBorder="1">
      <alignment vertical="center"/>
    </xf>
    <xf numFmtId="3" fontId="47" fillId="0" borderId="3" xfId="0" applyNumberFormat="1" applyFont="1" applyFill="1" applyBorder="1" applyAlignment="1" applyProtection="1">
      <alignment horizontal="center" vertical="center"/>
      <protection locked="0"/>
    </xf>
    <xf numFmtId="189" fontId="47" fillId="0" borderId="3" xfId="0" applyNumberFormat="1" applyFont="1" applyFill="1" applyBorder="1" applyAlignment="1" applyProtection="1">
      <alignment horizontal="center" vertical="center"/>
      <protection locked="0"/>
    </xf>
    <xf numFmtId="0" fontId="47" fillId="0" borderId="4" xfId="0" applyFont="1" applyFill="1" applyBorder="1" applyAlignment="1" applyProtection="1">
      <alignment horizontal="right" vertical="center"/>
      <protection locked="0"/>
    </xf>
    <xf numFmtId="3" fontId="47" fillId="0" borderId="3" xfId="0" applyNumberFormat="1" applyFont="1" applyFill="1" applyBorder="1" applyAlignment="1" applyProtection="1">
      <alignment horizontal="right" vertical="center"/>
      <protection locked="0"/>
    </xf>
    <xf numFmtId="0" fontId="47" fillId="0" borderId="27" xfId="0" applyFont="1" applyFill="1" applyBorder="1" applyAlignment="1" applyProtection="1">
      <alignment horizontal="center" vertical="center"/>
      <protection locked="0"/>
    </xf>
    <xf numFmtId="178" fontId="47" fillId="0" borderId="2" xfId="0" applyNumberFormat="1" applyFont="1" applyFill="1" applyBorder="1" applyProtection="1">
      <alignment vertical="center"/>
      <protection locked="0"/>
    </xf>
    <xf numFmtId="178" fontId="47" fillId="0" borderId="3" xfId="0" applyNumberFormat="1" applyFont="1" applyFill="1" applyBorder="1" applyAlignment="1" applyProtection="1">
      <alignment vertical="center" shrinkToFit="1"/>
      <protection locked="0"/>
    </xf>
    <xf numFmtId="0" fontId="47" fillId="0" borderId="5" xfId="0" applyFont="1" applyFill="1" applyBorder="1" applyAlignment="1" applyProtection="1">
      <alignment horizontal="center" vertical="center"/>
      <protection locked="0"/>
    </xf>
    <xf numFmtId="189" fontId="47" fillId="0" borderId="2" xfId="0" applyNumberFormat="1" applyFont="1" applyFill="1" applyBorder="1" applyAlignment="1">
      <alignment vertical="center" shrinkToFit="1"/>
    </xf>
    <xf numFmtId="189" fontId="47" fillId="0" borderId="3" xfId="0" applyNumberFormat="1" applyFont="1" applyFill="1" applyBorder="1" applyAlignment="1">
      <alignment vertical="center" shrinkToFit="1"/>
    </xf>
    <xf numFmtId="189" fontId="47" fillId="0" borderId="4" xfId="0" applyNumberFormat="1" applyFont="1" applyFill="1" applyBorder="1" applyAlignment="1">
      <alignment vertical="center" shrinkToFit="1"/>
    </xf>
    <xf numFmtId="0" fontId="47" fillId="0" borderId="5" xfId="0" applyFont="1" applyFill="1" applyBorder="1" applyAlignment="1">
      <alignment horizontal="center" vertical="center"/>
    </xf>
    <xf numFmtId="0" fontId="47" fillId="0" borderId="3" xfId="0" applyFont="1" applyFill="1" applyBorder="1" applyAlignment="1">
      <alignment vertical="center" shrinkToFit="1"/>
    </xf>
    <xf numFmtId="183" fontId="47" fillId="0" borderId="2" xfId="0" applyNumberFormat="1" applyFont="1" applyFill="1" applyBorder="1" applyProtection="1">
      <alignment vertical="center"/>
      <protection locked="0"/>
    </xf>
    <xf numFmtId="183" fontId="47" fillId="0" borderId="3" xfId="0" applyNumberFormat="1" applyFont="1" applyFill="1" applyBorder="1" applyAlignment="1" applyProtection="1">
      <alignment vertical="center" shrinkToFit="1"/>
      <protection locked="0"/>
    </xf>
    <xf numFmtId="183" fontId="47" fillId="0" borderId="2" xfId="3" applyNumberFormat="1" applyFont="1" applyFill="1" applyBorder="1" applyProtection="1">
      <alignment vertical="center"/>
      <protection locked="0"/>
    </xf>
    <xf numFmtId="189" fontId="47" fillId="0" borderId="4" xfId="0" applyNumberFormat="1" applyFont="1" applyFill="1" applyBorder="1">
      <alignment vertical="center"/>
    </xf>
    <xf numFmtId="189" fontId="47" fillId="0" borderId="3" xfId="0" applyNumberFormat="1" applyFont="1" applyFill="1" applyBorder="1">
      <alignment vertical="center"/>
    </xf>
    <xf numFmtId="38" fontId="47" fillId="0" borderId="3" xfId="3" applyFont="1" applyFill="1" applyBorder="1" applyAlignment="1" applyProtection="1">
      <alignment horizontal="center" vertical="center"/>
      <protection locked="0"/>
    </xf>
    <xf numFmtId="189" fontId="47" fillId="0" borderId="2" xfId="0" applyNumberFormat="1" applyFont="1" applyFill="1" applyBorder="1" applyAlignment="1" applyProtection="1">
      <alignment horizontal="center" vertical="center"/>
      <protection locked="0"/>
    </xf>
    <xf numFmtId="183" fontId="47" fillId="0" borderId="6" xfId="0" applyNumberFormat="1" applyFont="1" applyFill="1" applyBorder="1" applyProtection="1">
      <alignment vertical="center"/>
      <protection locked="0"/>
    </xf>
    <xf numFmtId="0" fontId="47" fillId="0" borderId="6" xfId="0" applyFont="1" applyFill="1" applyBorder="1" applyProtection="1">
      <alignment vertical="center"/>
      <protection locked="0"/>
    </xf>
    <xf numFmtId="0" fontId="47" fillId="0" borderId="5" xfId="0" applyFont="1" applyFill="1" applyBorder="1" applyProtection="1">
      <alignment vertical="center"/>
      <protection locked="0"/>
    </xf>
    <xf numFmtId="0" fontId="47" fillId="0" borderId="15" xfId="0" applyFont="1" applyFill="1" applyBorder="1" applyAlignment="1" applyProtection="1">
      <alignment horizontal="center" vertical="center"/>
      <protection locked="0"/>
    </xf>
    <xf numFmtId="185" fontId="47" fillId="0" borderId="3" xfId="0" applyNumberFormat="1" applyFont="1" applyFill="1" applyBorder="1" applyProtection="1">
      <alignment vertical="center"/>
      <protection locked="0"/>
    </xf>
    <xf numFmtId="188" fontId="47" fillId="0" borderId="2" xfId="0" applyNumberFormat="1" applyFont="1" applyFill="1" applyBorder="1" applyProtection="1">
      <alignment vertical="center"/>
      <protection locked="0"/>
    </xf>
    <xf numFmtId="189" fontId="47" fillId="0" borderId="3" xfId="0" applyNumberFormat="1" applyFont="1" applyFill="1" applyBorder="1" applyAlignment="1" applyProtection="1">
      <alignment horizontal="right" vertical="center"/>
      <protection locked="0"/>
    </xf>
    <xf numFmtId="3" fontId="47" fillId="0" borderId="3" xfId="3" applyNumberFormat="1" applyFont="1" applyFill="1" applyBorder="1" applyProtection="1">
      <alignment vertical="center"/>
      <protection locked="0"/>
    </xf>
    <xf numFmtId="3" fontId="47" fillId="0" borderId="4" xfId="3" applyNumberFormat="1" applyFont="1" applyFill="1" applyBorder="1" applyProtection="1">
      <alignment vertical="center"/>
      <protection locked="0"/>
    </xf>
    <xf numFmtId="0" fontId="47" fillId="0" borderId="2" xfId="3" applyNumberFormat="1" applyFont="1" applyFill="1" applyBorder="1" applyAlignment="1" applyProtection="1">
      <alignment horizontal="center" vertical="center"/>
      <protection locked="0"/>
    </xf>
    <xf numFmtId="186" fontId="47" fillId="0" borderId="1" xfId="3" applyNumberFormat="1" applyFont="1" applyFill="1" applyBorder="1" applyAlignment="1" applyProtection="1">
      <alignment vertical="center" wrapText="1"/>
      <protection locked="0"/>
    </xf>
    <xf numFmtId="0" fontId="47" fillId="0" borderId="1" xfId="0" applyFont="1" applyFill="1" applyBorder="1" applyProtection="1">
      <alignment vertical="center"/>
      <protection locked="0"/>
    </xf>
    <xf numFmtId="183" fontId="47" fillId="0" borderId="3" xfId="3" applyNumberFormat="1" applyFont="1" applyFill="1" applyBorder="1" applyProtection="1">
      <alignment vertical="center"/>
      <protection locked="0"/>
    </xf>
    <xf numFmtId="0" fontId="47" fillId="0" borderId="27" xfId="0" applyFont="1" applyFill="1" applyBorder="1" applyAlignment="1" applyProtection="1">
      <alignment horizontal="right" vertical="center"/>
      <protection locked="0"/>
    </xf>
    <xf numFmtId="179" fontId="47" fillId="0" borderId="3" xfId="0" applyNumberFormat="1" applyFont="1" applyFill="1" applyBorder="1" applyProtection="1">
      <alignment vertical="center"/>
      <protection locked="0"/>
    </xf>
    <xf numFmtId="179" fontId="47" fillId="0" borderId="2" xfId="0" applyNumberFormat="1" applyFont="1" applyFill="1" applyBorder="1" applyAlignment="1" applyProtection="1">
      <alignment horizontal="right" vertical="center"/>
      <protection locked="0"/>
    </xf>
    <xf numFmtId="179" fontId="47" fillId="0" borderId="4" xfId="0" applyNumberFormat="1" applyFont="1" applyFill="1" applyBorder="1" applyProtection="1">
      <alignment vertical="center"/>
      <protection locked="0"/>
    </xf>
    <xf numFmtId="38" fontId="47" fillId="0" borderId="3" xfId="3" applyFont="1" applyFill="1" applyBorder="1" applyAlignment="1">
      <alignment vertical="center" wrapText="1" shrinkToFit="1"/>
    </xf>
    <xf numFmtId="38" fontId="47" fillId="0" borderId="4" xfId="3" applyFont="1" applyFill="1" applyBorder="1" applyAlignment="1" applyProtection="1">
      <alignment horizontal="right" vertical="center" shrinkToFit="1"/>
      <protection locked="0"/>
    </xf>
    <xf numFmtId="0" fontId="50" fillId="0" borderId="2" xfId="0" applyFont="1" applyFill="1" applyBorder="1" applyAlignment="1">
      <alignment vertical="center" wrapText="1"/>
    </xf>
    <xf numFmtId="0" fontId="47" fillId="0" borderId="1" xfId="1" applyFont="1" applyFill="1" applyBorder="1" applyAlignment="1" applyProtection="1">
      <alignment vertical="center" wrapText="1"/>
      <protection locked="0"/>
    </xf>
    <xf numFmtId="2" fontId="47" fillId="0" borderId="3" xfId="0" applyNumberFormat="1" applyFont="1" applyFill="1" applyBorder="1" applyAlignment="1" applyProtection="1">
      <alignment vertical="center" shrinkToFit="1"/>
      <protection locked="0"/>
    </xf>
    <xf numFmtId="187" fontId="47" fillId="0" borderId="3" xfId="0" applyNumberFormat="1" applyFont="1" applyFill="1" applyBorder="1" applyProtection="1">
      <alignment vertical="center"/>
      <protection locked="0"/>
    </xf>
    <xf numFmtId="2" fontId="47" fillId="0" borderId="3" xfId="0" applyNumberFormat="1" applyFont="1" applyFill="1" applyBorder="1" applyProtection="1">
      <alignment vertical="center"/>
      <protection locked="0"/>
    </xf>
    <xf numFmtId="10" fontId="47" fillId="0" borderId="2" xfId="0" applyNumberFormat="1" applyFont="1" applyFill="1" applyBorder="1">
      <alignment vertical="center"/>
    </xf>
    <xf numFmtId="10" fontId="47" fillId="0" borderId="3" xfId="0" applyNumberFormat="1" applyFont="1" applyFill="1" applyBorder="1">
      <alignment vertical="center"/>
    </xf>
    <xf numFmtId="189" fontId="47" fillId="0" borderId="5" xfId="0" applyNumberFormat="1" applyFont="1" applyFill="1" applyBorder="1" applyAlignment="1" applyProtection="1">
      <alignment vertical="center" shrinkToFit="1"/>
      <protection locked="0"/>
    </xf>
    <xf numFmtId="178" fontId="47" fillId="0" borderId="2" xfId="0" applyNumberFormat="1" applyFont="1" applyFill="1" applyBorder="1" applyAlignment="1">
      <alignment vertical="center" wrapText="1"/>
    </xf>
    <xf numFmtId="0" fontId="47" fillId="0" borderId="13" xfId="0" applyFont="1" applyFill="1" applyBorder="1" applyAlignment="1" applyProtection="1">
      <alignment horizontal="center" vertical="center"/>
      <protection locked="0"/>
    </xf>
    <xf numFmtId="179" fontId="49" fillId="0" borderId="3" xfId="0" applyNumberFormat="1" applyFont="1" applyFill="1" applyBorder="1" applyProtection="1">
      <alignment vertical="center"/>
      <protection locked="0"/>
    </xf>
    <xf numFmtId="0" fontId="49" fillId="0" borderId="3" xfId="0" applyFont="1" applyFill="1" applyBorder="1" applyProtection="1">
      <alignment vertical="center"/>
      <protection locked="0"/>
    </xf>
    <xf numFmtId="0" fontId="47" fillId="0" borderId="13" xfId="0" applyFont="1" applyFill="1" applyBorder="1" applyProtection="1">
      <alignment vertical="center"/>
      <protection locked="0"/>
    </xf>
    <xf numFmtId="179" fontId="47" fillId="0" borderId="2" xfId="0" applyNumberFormat="1" applyFont="1" applyFill="1" applyBorder="1" applyProtection="1">
      <alignment vertical="center"/>
      <protection locked="0"/>
    </xf>
    <xf numFmtId="186" fontId="47" fillId="0" borderId="2" xfId="3" applyNumberFormat="1" applyFont="1" applyFill="1" applyBorder="1" applyProtection="1">
      <alignment vertical="center"/>
      <protection locked="0"/>
    </xf>
    <xf numFmtId="186" fontId="47" fillId="0" borderId="3" xfId="0" applyNumberFormat="1" applyFont="1" applyFill="1" applyBorder="1" applyProtection="1">
      <alignment vertical="center"/>
      <protection locked="0"/>
    </xf>
    <xf numFmtId="38" fontId="47" fillId="0" borderId="7" xfId="3" applyFont="1" applyFill="1" applyBorder="1" applyAlignment="1" applyProtection="1">
      <alignment horizontal="center" vertical="center" wrapText="1"/>
      <protection locked="0"/>
    </xf>
    <xf numFmtId="0" fontId="49" fillId="0" borderId="5" xfId="0" applyFont="1" applyFill="1" applyBorder="1" applyAlignment="1" applyProtection="1">
      <alignment vertical="center" wrapText="1"/>
      <protection locked="0"/>
    </xf>
    <xf numFmtId="0" fontId="49" fillId="0" borderId="4" xfId="0" applyFont="1" applyFill="1" applyBorder="1" applyAlignment="1" applyProtection="1">
      <alignment vertical="center" wrapText="1"/>
      <protection locked="0"/>
    </xf>
    <xf numFmtId="183" fontId="47" fillId="0" borderId="2" xfId="3" applyNumberFormat="1" applyFont="1" applyFill="1" applyBorder="1" applyAlignment="1" applyProtection="1">
      <alignment vertical="center" shrinkToFit="1"/>
      <protection locked="0"/>
    </xf>
    <xf numFmtId="9" fontId="47" fillId="0" borderId="2" xfId="0" applyNumberFormat="1" applyFont="1" applyFill="1" applyBorder="1">
      <alignment vertical="center"/>
    </xf>
    <xf numFmtId="0" fontId="47" fillId="0" borderId="65" xfId="0" applyFont="1" applyFill="1" applyBorder="1" applyProtection="1">
      <alignment vertical="center"/>
      <protection locked="0"/>
    </xf>
    <xf numFmtId="0" fontId="47" fillId="0" borderId="2" xfId="3" applyNumberFormat="1" applyFont="1" applyFill="1" applyBorder="1" applyProtection="1">
      <alignment vertical="center"/>
      <protection locked="0"/>
    </xf>
    <xf numFmtId="187" fontId="47" fillId="0" borderId="2" xfId="0" applyNumberFormat="1" applyFont="1" applyFill="1" applyBorder="1" applyAlignment="1" applyProtection="1">
      <alignment horizontal="right" vertical="center"/>
      <protection locked="0"/>
    </xf>
    <xf numFmtId="187" fontId="47" fillId="0" borderId="3" xfId="0" applyNumberFormat="1" applyFont="1" applyFill="1" applyBorder="1" applyAlignment="1" applyProtection="1">
      <alignment horizontal="right" vertical="center"/>
      <protection locked="0"/>
    </xf>
    <xf numFmtId="38" fontId="44" fillId="9" borderId="4" xfId="3" applyFont="1" applyFill="1" applyBorder="1" applyProtection="1">
      <alignment vertical="center"/>
      <protection locked="0"/>
    </xf>
    <xf numFmtId="0" fontId="44" fillId="9" borderId="4" xfId="0" applyFont="1" applyFill="1" applyBorder="1" applyProtection="1">
      <alignment vertical="center"/>
      <protection locked="0"/>
    </xf>
    <xf numFmtId="38" fontId="47" fillId="0" borderId="2" xfId="3" applyFont="1" applyFill="1" applyBorder="1" applyAlignment="1" applyProtection="1">
      <alignment horizontal="right" vertical="center" shrinkToFit="1"/>
      <protection locked="0"/>
    </xf>
    <xf numFmtId="38" fontId="47" fillId="0" borderId="2" xfId="3" applyFont="1" applyFill="1" applyBorder="1" applyAlignment="1" applyProtection="1">
      <alignment horizontal="left" vertical="center"/>
      <protection locked="0"/>
    </xf>
    <xf numFmtId="38" fontId="47" fillId="0" borderId="15" xfId="3" applyFont="1" applyFill="1" applyBorder="1" applyAlignment="1" applyProtection="1">
      <alignment horizontal="right" vertical="center"/>
      <protection locked="0"/>
    </xf>
    <xf numFmtId="38" fontId="47" fillId="0" borderId="5" xfId="3" applyFont="1" applyFill="1" applyBorder="1" applyAlignment="1" applyProtection="1">
      <alignment horizontal="left" vertical="center"/>
      <protection locked="0"/>
    </xf>
    <xf numFmtId="0" fontId="47" fillId="0" borderId="3" xfId="0" applyFont="1" applyFill="1" applyBorder="1" applyAlignment="1" applyProtection="1">
      <alignment horizontal="center" vertical="center" shrinkToFit="1"/>
      <protection locked="0"/>
    </xf>
    <xf numFmtId="0" fontId="47" fillId="0" borderId="3" xfId="0" applyFont="1" applyFill="1" applyBorder="1" applyAlignment="1" applyProtection="1">
      <alignment horizontal="right" vertical="center" shrinkToFit="1"/>
      <protection locked="0"/>
    </xf>
    <xf numFmtId="0" fontId="55" fillId="0" borderId="2" xfId="0" applyFont="1" applyFill="1" applyBorder="1" applyAlignment="1" applyProtection="1">
      <alignment horizontal="center" vertical="center" shrinkToFit="1"/>
      <protection locked="0"/>
    </xf>
    <xf numFmtId="3" fontId="47" fillId="0" borderId="3" xfId="0" applyNumberFormat="1" applyFont="1" applyFill="1" applyBorder="1" applyAlignment="1" applyProtection="1">
      <alignment horizontal="right" vertical="center" shrinkToFit="1"/>
      <protection locked="0"/>
    </xf>
    <xf numFmtId="0" fontId="55" fillId="0" borderId="2" xfId="0" applyFont="1" applyFill="1" applyBorder="1" applyAlignment="1" applyProtection="1">
      <alignment horizontal="center" vertical="center"/>
      <protection locked="0"/>
    </xf>
    <xf numFmtId="0" fontId="47" fillId="0" borderId="44" xfId="0" applyFont="1" applyFill="1" applyBorder="1" applyAlignment="1" applyProtection="1">
      <alignment horizontal="center" vertical="center" wrapText="1"/>
      <protection locked="0"/>
    </xf>
    <xf numFmtId="0" fontId="49" fillId="0" borderId="3" xfId="0" applyFont="1" applyFill="1" applyBorder="1" applyAlignment="1" applyProtection="1">
      <alignment vertical="center" wrapText="1"/>
      <protection locked="0"/>
    </xf>
    <xf numFmtId="0" fontId="47" fillId="0" borderId="0" xfId="0" applyFont="1" applyFill="1" applyProtection="1">
      <alignment vertical="center"/>
      <protection locked="0"/>
    </xf>
    <xf numFmtId="38" fontId="47" fillId="0" borderId="65" xfId="3" applyFont="1" applyFill="1" applyBorder="1" applyAlignment="1" applyProtection="1">
      <alignment horizontal="center" vertical="center" wrapText="1"/>
      <protection locked="0"/>
    </xf>
    <xf numFmtId="0" fontId="47" fillId="0" borderId="2" xfId="0" applyFont="1" applyFill="1" applyBorder="1" applyAlignment="1">
      <alignment horizontal="center" vertical="center" wrapText="1"/>
    </xf>
    <xf numFmtId="0" fontId="47" fillId="0" borderId="68" xfId="0" applyFont="1" applyFill="1" applyBorder="1" applyAlignment="1" applyProtection="1">
      <alignment horizontal="center" vertical="center"/>
      <protection locked="0"/>
    </xf>
    <xf numFmtId="3" fontId="47" fillId="0" borderId="6" xfId="0" applyNumberFormat="1" applyFont="1" applyFill="1" applyBorder="1" applyProtection="1">
      <alignment vertical="center"/>
      <protection locked="0"/>
    </xf>
    <xf numFmtId="0" fontId="50" fillId="0" borderId="1" xfId="0" applyFont="1" applyFill="1" applyBorder="1" applyAlignment="1" applyProtection="1">
      <alignment horizontal="center" vertical="center"/>
      <protection locked="0"/>
    </xf>
    <xf numFmtId="0" fontId="50" fillId="0" borderId="1" xfId="1" applyFont="1" applyFill="1" applyBorder="1" applyAlignment="1" applyProtection="1">
      <alignment vertical="center" wrapText="1"/>
      <protection locked="0"/>
    </xf>
    <xf numFmtId="0" fontId="50" fillId="0" borderId="1" xfId="0" applyFont="1" applyFill="1" applyBorder="1" applyProtection="1">
      <alignment vertical="center"/>
      <protection locked="0"/>
    </xf>
    <xf numFmtId="0" fontId="50" fillId="0" borderId="2" xfId="0" applyFont="1" applyFill="1" applyBorder="1" applyProtection="1">
      <alignment vertical="center"/>
      <protection locked="0"/>
    </xf>
    <xf numFmtId="0" fontId="50" fillId="0" borderId="15" xfId="0" applyFont="1" applyFill="1" applyBorder="1" applyAlignment="1" applyProtection="1">
      <alignment vertical="center" wrapText="1"/>
      <protection locked="0"/>
    </xf>
    <xf numFmtId="0" fontId="50" fillId="0" borderId="4" xfId="0" applyFont="1" applyFill="1" applyBorder="1" applyAlignment="1" applyProtection="1">
      <alignment horizontal="center" vertical="center"/>
      <protection locked="0"/>
    </xf>
    <xf numFmtId="0" fontId="50" fillId="0" borderId="7" xfId="0" applyFont="1" applyFill="1" applyBorder="1" applyAlignment="1" applyProtection="1">
      <alignment horizontal="center" vertical="center" wrapText="1"/>
      <protection locked="0"/>
    </xf>
    <xf numFmtId="0" fontId="50" fillId="0" borderId="3" xfId="0" applyFont="1" applyFill="1" applyBorder="1" applyProtection="1">
      <alignment vertical="center"/>
      <protection locked="0"/>
    </xf>
    <xf numFmtId="0" fontId="50" fillId="0" borderId="2" xfId="0" applyFont="1" applyFill="1" applyBorder="1" applyAlignment="1" applyProtection="1">
      <alignment horizontal="center" vertical="center"/>
      <protection locked="0"/>
    </xf>
    <xf numFmtId="178" fontId="50" fillId="0" borderId="2" xfId="0" applyNumberFormat="1" applyFont="1" applyFill="1" applyBorder="1">
      <alignment vertical="center"/>
    </xf>
    <xf numFmtId="178" fontId="50" fillId="0" borderId="3" xfId="0" applyNumberFormat="1" applyFont="1" applyFill="1" applyBorder="1">
      <alignment vertical="center"/>
    </xf>
    <xf numFmtId="0" fontId="50" fillId="0" borderId="2" xfId="0" applyFont="1" applyFill="1" applyBorder="1" applyAlignment="1" applyProtection="1">
      <alignment vertical="center" wrapText="1"/>
      <protection locked="0"/>
    </xf>
    <xf numFmtId="0" fontId="50" fillId="0" borderId="7" xfId="0" applyFont="1" applyFill="1" applyBorder="1" applyAlignment="1" applyProtection="1">
      <alignment vertical="center" wrapText="1"/>
      <protection locked="0"/>
    </xf>
    <xf numFmtId="0" fontId="50" fillId="0" borderId="3" xfId="0" applyFont="1" applyFill="1" applyBorder="1" applyAlignment="1" applyProtection="1">
      <alignment horizontal="center" vertical="center"/>
      <protection locked="0"/>
    </xf>
    <xf numFmtId="176" fontId="47" fillId="0" borderId="2" xfId="0" applyNumberFormat="1" applyFont="1" applyFill="1" applyBorder="1" applyAlignment="1">
      <alignment horizontal="center" vertical="center"/>
    </xf>
    <xf numFmtId="176" fontId="47" fillId="0" borderId="3" xfId="0" applyNumberFormat="1" applyFont="1" applyFill="1" applyBorder="1" applyAlignment="1">
      <alignment horizontal="center" vertical="center"/>
    </xf>
    <xf numFmtId="176" fontId="47" fillId="0" borderId="4" xfId="0" applyNumberFormat="1" applyFont="1" applyFill="1" applyBorder="1" applyAlignment="1">
      <alignment horizontal="center" vertical="center"/>
    </xf>
    <xf numFmtId="0" fontId="47" fillId="0" borderId="27" xfId="0" applyFont="1" applyFill="1" applyBorder="1" applyAlignment="1">
      <alignment horizontal="center" vertical="center"/>
    </xf>
    <xf numFmtId="176" fontId="47" fillId="0" borderId="15" xfId="0" applyNumberFormat="1" applyFont="1" applyFill="1" applyBorder="1" applyAlignment="1">
      <alignment horizontal="center" vertical="center"/>
    </xf>
    <xf numFmtId="0" fontId="47" fillId="0" borderId="13" xfId="0" applyFont="1" applyFill="1" applyBorder="1" applyAlignment="1">
      <alignment horizontal="center" vertical="center"/>
    </xf>
    <xf numFmtId="177" fontId="47" fillId="0" borderId="57" xfId="0" applyNumberFormat="1" applyFont="1" applyFill="1" applyBorder="1" applyAlignment="1">
      <alignment horizontal="center" vertical="center" wrapText="1"/>
    </xf>
    <xf numFmtId="0" fontId="47" fillId="0" borderId="58" xfId="0" applyFont="1" applyFill="1" applyBorder="1" applyAlignment="1">
      <alignment horizontal="center" vertical="center"/>
    </xf>
    <xf numFmtId="0" fontId="47" fillId="0" borderId="59" xfId="0" applyFont="1" applyFill="1" applyBorder="1" applyAlignment="1">
      <alignment vertical="center" wrapText="1"/>
    </xf>
    <xf numFmtId="176" fontId="47" fillId="0" borderId="58" xfId="0" applyNumberFormat="1" applyFont="1" applyFill="1" applyBorder="1" applyAlignment="1">
      <alignment horizontal="center" vertical="center"/>
    </xf>
    <xf numFmtId="176" fontId="47" fillId="0" borderId="61" xfId="0" applyNumberFormat="1" applyFont="1" applyFill="1" applyBorder="1" applyAlignment="1">
      <alignment horizontal="center" vertical="center"/>
    </xf>
    <xf numFmtId="176" fontId="47" fillId="0" borderId="59" xfId="0" applyNumberFormat="1" applyFont="1" applyFill="1" applyBorder="1" applyAlignment="1">
      <alignment horizontal="center" vertical="center"/>
    </xf>
    <xf numFmtId="177" fontId="47" fillId="0" borderId="10" xfId="0" applyNumberFormat="1" applyFont="1" applyFill="1" applyBorder="1" applyAlignment="1">
      <alignment horizontal="center" vertical="center" wrapText="1"/>
    </xf>
    <xf numFmtId="0" fontId="47" fillId="0" borderId="14" xfId="0" applyFont="1" applyFill="1" applyBorder="1" applyAlignment="1">
      <alignment vertical="center" wrapText="1"/>
    </xf>
    <xf numFmtId="176" fontId="47" fillId="0" borderId="13" xfId="0" applyNumberFormat="1" applyFont="1" applyFill="1" applyBorder="1" applyAlignment="1">
      <alignment horizontal="center" vertical="center"/>
    </xf>
    <xf numFmtId="176" fontId="47" fillId="0" borderId="29" xfId="0" applyNumberFormat="1" applyFont="1" applyFill="1" applyBorder="1" applyAlignment="1">
      <alignment horizontal="center" vertical="center"/>
    </xf>
    <xf numFmtId="176" fontId="47" fillId="0" borderId="17" xfId="0" applyNumberFormat="1" applyFont="1" applyFill="1" applyBorder="1" applyAlignment="1">
      <alignment horizontal="center" vertical="center"/>
    </xf>
    <xf numFmtId="0" fontId="47" fillId="0" borderId="4" xfId="0" applyFont="1" applyFill="1" applyBorder="1" applyAlignment="1">
      <alignment horizontal="center" vertical="center" wrapText="1"/>
    </xf>
    <xf numFmtId="10" fontId="47" fillId="0" borderId="2" xfId="0" applyNumberFormat="1" applyFont="1" applyFill="1" applyBorder="1" applyAlignment="1" applyProtection="1">
      <alignment horizontal="center" vertical="center"/>
      <protection locked="0"/>
    </xf>
    <xf numFmtId="38" fontId="47" fillId="0" borderId="3" xfId="3" applyFont="1" applyFill="1" applyBorder="1" applyAlignment="1" applyProtection="1">
      <alignment horizontal="center" vertical="center" shrinkToFit="1"/>
      <protection locked="0"/>
    </xf>
    <xf numFmtId="0" fontId="47" fillId="0" borderId="2" xfId="0" applyFont="1" applyFill="1" applyBorder="1" applyAlignment="1" applyProtection="1">
      <alignment horizontal="right" vertical="center" shrinkToFit="1"/>
      <protection locked="0"/>
    </xf>
    <xf numFmtId="0" fontId="55" fillId="0" borderId="5" xfId="0" applyFont="1" applyFill="1" applyBorder="1" applyAlignment="1" applyProtection="1">
      <alignment horizontal="right" vertical="center" shrinkToFit="1"/>
      <protection locked="0"/>
    </xf>
    <xf numFmtId="38" fontId="47" fillId="0" borderId="3" xfId="3" applyFont="1" applyFill="1" applyBorder="1" applyAlignment="1" applyProtection="1">
      <alignment horizontal="right" vertical="center" shrinkToFit="1"/>
      <protection locked="0"/>
    </xf>
    <xf numFmtId="3" fontId="47" fillId="0" borderId="2" xfId="0" applyNumberFormat="1" applyFont="1" applyFill="1" applyBorder="1" applyAlignment="1" applyProtection="1">
      <alignment horizontal="right" vertical="center"/>
      <protection locked="0"/>
    </xf>
    <xf numFmtId="0" fontId="56" fillId="0" borderId="2" xfId="0" applyFont="1" applyFill="1" applyBorder="1" applyAlignment="1" applyProtection="1">
      <alignment horizontal="center" vertical="center"/>
      <protection locked="0"/>
    </xf>
    <xf numFmtId="0" fontId="47" fillId="0" borderId="11" xfId="0" applyFont="1" applyFill="1" applyBorder="1" applyAlignment="1" applyProtection="1">
      <alignment horizontal="center" vertical="center" wrapText="1"/>
      <protection locked="0"/>
    </xf>
    <xf numFmtId="3" fontId="47" fillId="0" borderId="7" xfId="0" applyNumberFormat="1" applyFont="1" applyFill="1" applyBorder="1" applyAlignment="1" applyProtection="1">
      <alignment horizontal="right" vertical="center"/>
      <protection locked="0"/>
    </xf>
    <xf numFmtId="0" fontId="0" fillId="5" borderId="2" xfId="0" applyFill="1" applyBorder="1" applyAlignment="1" applyProtection="1">
      <alignment horizontal="center" vertical="center"/>
      <protection locked="0"/>
    </xf>
    <xf numFmtId="0" fontId="0" fillId="5" borderId="3" xfId="0" applyFill="1" applyBorder="1" applyAlignment="1" applyProtection="1">
      <alignment horizontal="center" vertical="center"/>
      <protection locked="0"/>
    </xf>
    <xf numFmtId="0" fontId="45" fillId="0" borderId="6" xfId="0" applyFont="1" applyFill="1" applyBorder="1">
      <alignment vertical="center"/>
    </xf>
    <xf numFmtId="0" fontId="45" fillId="0" borderId="6" xfId="0" applyFont="1" applyBorder="1">
      <alignment vertical="center"/>
    </xf>
    <xf numFmtId="0" fontId="45" fillId="0" borderId="24" xfId="0" applyFont="1" applyBorder="1">
      <alignment vertical="center"/>
    </xf>
    <xf numFmtId="0" fontId="0" fillId="0" borderId="6" xfId="0" applyBorder="1">
      <alignment vertical="center"/>
    </xf>
    <xf numFmtId="178" fontId="45" fillId="0" borderId="6" xfId="0" applyNumberFormat="1" applyFont="1" applyFill="1" applyBorder="1">
      <alignment vertical="center"/>
    </xf>
    <xf numFmtId="178" fontId="45" fillId="0" borderId="6" xfId="0" applyNumberFormat="1" applyFont="1" applyBorder="1">
      <alignment vertical="center"/>
    </xf>
    <xf numFmtId="178" fontId="0" fillId="0" borderId="6" xfId="0" applyNumberFormat="1" applyBorder="1">
      <alignment vertical="center"/>
    </xf>
    <xf numFmtId="178" fontId="45" fillId="0" borderId="7" xfId="0" applyNumberFormat="1" applyFont="1" applyFill="1" applyBorder="1">
      <alignment vertical="center"/>
    </xf>
    <xf numFmtId="178" fontId="45" fillId="0" borderId="7" xfId="0" applyNumberFormat="1" applyFont="1" applyBorder="1">
      <alignment vertical="center"/>
    </xf>
    <xf numFmtId="178" fontId="0" fillId="0" borderId="7" xfId="0" applyNumberFormat="1" applyBorder="1">
      <alignment vertical="center"/>
    </xf>
    <xf numFmtId="0" fontId="50" fillId="0" borderId="15" xfId="0" applyFont="1" applyFill="1" applyBorder="1" applyAlignment="1" applyProtection="1">
      <alignment horizontal="center" vertical="center"/>
      <protection locked="0"/>
    </xf>
    <xf numFmtId="0" fontId="45" fillId="0" borderId="6" xfId="0" applyFont="1" applyBorder="1" applyAlignment="1">
      <alignment vertical="center" shrinkToFit="1"/>
    </xf>
    <xf numFmtId="0" fontId="44" fillId="9" borderId="6" xfId="0" applyFont="1" applyFill="1" applyBorder="1" applyProtection="1">
      <alignment vertical="center"/>
      <protection locked="0"/>
    </xf>
    <xf numFmtId="38" fontId="44" fillId="9" borderId="6" xfId="3" applyFont="1" applyFill="1" applyBorder="1" applyProtection="1">
      <alignment vertical="center"/>
      <protection locked="0"/>
    </xf>
    <xf numFmtId="178" fontId="45" fillId="0" borderId="6" xfId="0" applyNumberFormat="1" applyFont="1" applyBorder="1" applyAlignment="1">
      <alignment vertical="center" shrinkToFit="1"/>
    </xf>
    <xf numFmtId="178" fontId="45" fillId="0" borderId="7" xfId="0" applyNumberFormat="1" applyFont="1" applyBorder="1" applyAlignment="1">
      <alignment vertical="center" shrinkToFit="1"/>
    </xf>
    <xf numFmtId="0" fontId="45" fillId="0" borderId="7" xfId="0" applyFont="1" applyBorder="1" applyAlignment="1">
      <alignment horizontal="center" vertical="center"/>
    </xf>
    <xf numFmtId="0" fontId="47" fillId="0" borderId="7" xfId="0" applyFont="1" applyFill="1" applyBorder="1" applyAlignment="1">
      <alignment horizontal="center" vertical="center"/>
    </xf>
    <xf numFmtId="181" fontId="47" fillId="5" borderId="2" xfId="0" applyNumberFormat="1" applyFont="1" applyFill="1" applyBorder="1" applyAlignment="1">
      <alignment horizontal="center" vertical="center" textRotation="255"/>
    </xf>
    <xf numFmtId="181" fontId="47" fillId="5" borderId="3" xfId="0" applyNumberFormat="1" applyFont="1" applyFill="1" applyBorder="1" applyAlignment="1">
      <alignment horizontal="center" vertical="center" textRotation="255"/>
    </xf>
    <xf numFmtId="181" fontId="47" fillId="5" borderId="15" xfId="0" applyNumberFormat="1" applyFont="1" applyFill="1" applyBorder="1" applyAlignment="1">
      <alignment horizontal="center" vertical="center" textRotation="255"/>
    </xf>
    <xf numFmtId="180" fontId="47" fillId="5" borderId="2" xfId="0" applyNumberFormat="1" applyFont="1" applyFill="1" applyBorder="1" applyAlignment="1">
      <alignment horizontal="center" vertical="center" textRotation="255"/>
    </xf>
    <xf numFmtId="180" fontId="47" fillId="5" borderId="3" xfId="0" applyNumberFormat="1" applyFont="1" applyFill="1" applyBorder="1" applyAlignment="1">
      <alignment horizontal="center" vertical="center" textRotation="255"/>
    </xf>
    <xf numFmtId="182" fontId="47" fillId="5" borderId="2" xfId="0" applyNumberFormat="1" applyFont="1" applyFill="1" applyBorder="1" applyAlignment="1">
      <alignment horizontal="center" vertical="center" textRotation="255"/>
    </xf>
    <xf numFmtId="182" fontId="47" fillId="5" borderId="3" xfId="0" applyNumberFormat="1" applyFont="1" applyFill="1" applyBorder="1" applyAlignment="1">
      <alignment horizontal="center" vertical="center" textRotation="255"/>
    </xf>
    <xf numFmtId="185" fontId="47" fillId="5" borderId="2" xfId="0" applyNumberFormat="1" applyFont="1" applyFill="1" applyBorder="1" applyAlignment="1">
      <alignment horizontal="center" vertical="center"/>
    </xf>
    <xf numFmtId="179" fontId="47" fillId="5" borderId="4" xfId="0" applyNumberFormat="1" applyFont="1" applyFill="1" applyBorder="1" applyAlignment="1">
      <alignment horizontal="center" vertical="center"/>
    </xf>
    <xf numFmtId="180" fontId="47" fillId="5" borderId="4" xfId="0" applyNumberFormat="1" applyFont="1" applyFill="1" applyBorder="1" applyAlignment="1">
      <alignment horizontal="center" vertical="center" textRotation="255"/>
    </xf>
    <xf numFmtId="0" fontId="47" fillId="5" borderId="4" xfId="0" applyFont="1" applyFill="1" applyBorder="1" applyAlignment="1">
      <alignment horizontal="center" vertical="center" wrapText="1"/>
    </xf>
    <xf numFmtId="181" fontId="47" fillId="5" borderId="32" xfId="0" applyNumberFormat="1" applyFont="1" applyFill="1" applyBorder="1" applyAlignment="1">
      <alignment horizontal="center" vertical="center" textRotation="255"/>
    </xf>
    <xf numFmtId="0" fontId="47" fillId="0" borderId="1" xfId="0" applyFont="1" applyBorder="1">
      <alignment vertical="center"/>
    </xf>
    <xf numFmtId="0" fontId="47" fillId="0" borderId="0" xfId="0" applyFont="1" applyFill="1" applyAlignment="1">
      <alignment horizontal="center" vertical="center"/>
    </xf>
    <xf numFmtId="176" fontId="47" fillId="0" borderId="0" xfId="0" applyNumberFormat="1" applyFont="1" applyFill="1" applyAlignment="1">
      <alignment horizontal="center" vertical="center"/>
    </xf>
    <xf numFmtId="0" fontId="47" fillId="0" borderId="0" xfId="0" applyFont="1" applyFill="1">
      <alignment vertical="center"/>
    </xf>
    <xf numFmtId="176" fontId="47" fillId="0" borderId="0" xfId="0" applyNumberFormat="1" applyFont="1" applyFill="1">
      <alignment vertical="center"/>
    </xf>
    <xf numFmtId="0" fontId="45" fillId="0" borderId="7" xfId="0" applyFont="1" applyFill="1" applyBorder="1" applyAlignment="1">
      <alignment horizontal="center" vertical="center"/>
    </xf>
    <xf numFmtId="0" fontId="47" fillId="0" borderId="7" xfId="0" applyFont="1" applyBorder="1" applyAlignment="1">
      <alignment horizontal="center" vertical="center"/>
    </xf>
    <xf numFmtId="0" fontId="45" fillId="0" borderId="27" xfId="0" applyFont="1" applyBorder="1" applyAlignment="1">
      <alignment horizontal="center" vertical="center"/>
    </xf>
    <xf numFmtId="0" fontId="47" fillId="3" borderId="11" xfId="0" applyFont="1" applyFill="1" applyBorder="1" applyAlignment="1">
      <alignment horizontal="center" vertical="center" wrapText="1"/>
    </xf>
    <xf numFmtId="0" fontId="47" fillId="3" borderId="12" xfId="0" applyFont="1" applyFill="1" applyBorder="1" applyAlignment="1">
      <alignment horizontal="center" vertical="center" wrapText="1"/>
    </xf>
    <xf numFmtId="0" fontId="47" fillId="3" borderId="2" xfId="0" applyFont="1" applyFill="1" applyBorder="1" applyAlignment="1">
      <alignment horizontal="center" vertical="center" wrapText="1"/>
    </xf>
    <xf numFmtId="182" fontId="47" fillId="3" borderId="2" xfId="0" applyNumberFormat="1" applyFont="1" applyFill="1" applyBorder="1" applyAlignment="1">
      <alignment horizontal="center" vertical="center" textRotation="255"/>
    </xf>
    <xf numFmtId="182" fontId="47" fillId="3" borderId="3" xfId="0" applyNumberFormat="1" applyFont="1" applyFill="1" applyBorder="1" applyAlignment="1">
      <alignment horizontal="center" vertical="center" textRotation="255"/>
    </xf>
    <xf numFmtId="182" fontId="47" fillId="3" borderId="4" xfId="0" applyNumberFormat="1" applyFont="1" applyFill="1" applyBorder="1" applyAlignment="1">
      <alignment horizontal="center" vertical="center" textRotation="255"/>
    </xf>
    <xf numFmtId="181" fontId="47" fillId="3" borderId="2" xfId="0" applyNumberFormat="1" applyFont="1" applyFill="1" applyBorder="1" applyAlignment="1">
      <alignment horizontal="center" vertical="center" textRotation="255"/>
    </xf>
    <xf numFmtId="181" fontId="47" fillId="3" borderId="3" xfId="0" applyNumberFormat="1" applyFont="1" applyFill="1" applyBorder="1" applyAlignment="1">
      <alignment horizontal="center" vertical="center" textRotation="255"/>
    </xf>
    <xf numFmtId="181" fontId="47" fillId="3" borderId="15" xfId="0" applyNumberFormat="1" applyFont="1" applyFill="1" applyBorder="1" applyAlignment="1">
      <alignment horizontal="center" vertical="center" textRotation="255"/>
    </xf>
    <xf numFmtId="0" fontId="47" fillId="3" borderId="4" xfId="0" applyFont="1" applyFill="1" applyBorder="1" applyAlignment="1">
      <alignment horizontal="center" vertical="center" textRotation="255" wrapText="1"/>
    </xf>
    <xf numFmtId="0" fontId="47" fillId="3" borderId="4" xfId="0" applyFont="1" applyFill="1" applyBorder="1" applyAlignment="1">
      <alignment horizontal="center" vertical="center" wrapText="1"/>
    </xf>
    <xf numFmtId="181" fontId="47" fillId="3" borderId="32" xfId="0" applyNumberFormat="1" applyFont="1" applyFill="1" applyBorder="1" applyAlignment="1">
      <alignment horizontal="center" vertical="center" textRotation="255"/>
    </xf>
    <xf numFmtId="0" fontId="0" fillId="9" borderId="0" xfId="0" applyFill="1" applyProtection="1">
      <alignment vertical="center"/>
      <protection locked="0"/>
    </xf>
    <xf numFmtId="3" fontId="47" fillId="0" borderId="15" xfId="0" applyNumberFormat="1" applyFont="1" applyFill="1" applyBorder="1" applyProtection="1">
      <alignment vertical="center"/>
      <protection locked="0"/>
    </xf>
    <xf numFmtId="38" fontId="47" fillId="0" borderId="15" xfId="3" applyFont="1" applyFill="1" applyBorder="1" applyProtection="1">
      <alignment vertical="center"/>
      <protection locked="0"/>
    </xf>
    <xf numFmtId="176" fontId="47" fillId="0" borderId="15" xfId="0" applyNumberFormat="1" applyFont="1" applyFill="1" applyBorder="1" applyProtection="1">
      <alignment vertical="center"/>
      <protection locked="0"/>
    </xf>
    <xf numFmtId="178" fontId="47" fillId="0" borderId="15" xfId="0" applyNumberFormat="1" applyFont="1" applyFill="1" applyBorder="1" applyProtection="1">
      <alignment vertical="center"/>
      <protection locked="0"/>
    </xf>
    <xf numFmtId="189" fontId="47" fillId="0" borderId="15" xfId="0" applyNumberFormat="1" applyFont="1" applyFill="1" applyBorder="1" applyAlignment="1" applyProtection="1">
      <alignment horizontal="right" vertical="center"/>
      <protection locked="0"/>
    </xf>
    <xf numFmtId="0" fontId="47" fillId="0" borderId="15" xfId="0" applyFont="1" applyFill="1" applyBorder="1" applyAlignment="1">
      <alignment horizontal="right" vertical="center"/>
    </xf>
    <xf numFmtId="9" fontId="47" fillId="0" borderId="15" xfId="0" applyNumberFormat="1" applyFont="1" applyFill="1" applyBorder="1" applyProtection="1">
      <alignment vertical="center"/>
      <protection locked="0"/>
    </xf>
    <xf numFmtId="189" fontId="47" fillId="0" borderId="15" xfId="0" applyNumberFormat="1" applyFont="1" applyFill="1" applyBorder="1" applyProtection="1">
      <alignment vertical="center"/>
      <protection locked="0"/>
    </xf>
    <xf numFmtId="189" fontId="47" fillId="0" borderId="15" xfId="0" applyNumberFormat="1" applyFont="1" applyFill="1" applyBorder="1" applyAlignment="1" applyProtection="1">
      <alignment vertical="center" shrinkToFit="1"/>
      <protection locked="0"/>
    </xf>
    <xf numFmtId="178" fontId="47" fillId="0" borderId="15" xfId="3" applyNumberFormat="1" applyFont="1" applyFill="1" applyBorder="1" applyProtection="1">
      <alignment vertical="center"/>
      <protection locked="0"/>
    </xf>
    <xf numFmtId="186" fontId="47" fillId="0" borderId="15" xfId="3" applyNumberFormat="1" applyFont="1" applyFill="1" applyBorder="1" applyProtection="1">
      <alignment vertical="center"/>
      <protection locked="0"/>
    </xf>
    <xf numFmtId="40" fontId="47" fillId="0" borderId="15" xfId="3" applyNumberFormat="1" applyFont="1" applyFill="1" applyBorder="1" applyProtection="1">
      <alignment vertical="center"/>
      <protection locked="0"/>
    </xf>
    <xf numFmtId="38" fontId="47" fillId="0" borderId="15" xfId="3" applyFont="1" applyFill="1" applyBorder="1" applyAlignment="1" applyProtection="1">
      <alignment vertical="center" shrinkToFit="1"/>
      <protection locked="0"/>
    </xf>
    <xf numFmtId="3" fontId="47" fillId="0" borderId="15" xfId="0" applyNumberFormat="1" applyFont="1" applyFill="1" applyBorder="1" applyAlignment="1" applyProtection="1">
      <alignment horizontal="right" vertical="center" wrapText="1"/>
      <protection locked="0"/>
    </xf>
    <xf numFmtId="38" fontId="47" fillId="0" borderId="15" xfId="3" applyFont="1" applyFill="1" applyBorder="1" applyAlignment="1" applyProtection="1">
      <alignment horizontal="center" vertical="center"/>
      <protection locked="0"/>
    </xf>
    <xf numFmtId="189" fontId="47" fillId="0" borderId="15" xfId="0" applyNumberFormat="1" applyFont="1" applyFill="1" applyBorder="1" applyAlignment="1">
      <alignment vertical="center" shrinkToFit="1"/>
    </xf>
    <xf numFmtId="0" fontId="47" fillId="0" borderId="15" xfId="0" applyFont="1" applyFill="1" applyBorder="1" applyAlignment="1">
      <alignment vertical="center" shrinkToFit="1"/>
    </xf>
    <xf numFmtId="183" fontId="47" fillId="0" borderId="15" xfId="0" applyNumberFormat="1" applyFont="1" applyFill="1" applyBorder="1" applyAlignment="1" applyProtection="1">
      <alignment horizontal="right" vertical="center"/>
      <protection locked="0"/>
    </xf>
    <xf numFmtId="183" fontId="47" fillId="0" borderId="15" xfId="0" applyNumberFormat="1" applyFont="1" applyFill="1" applyBorder="1" applyProtection="1">
      <alignment vertical="center"/>
      <protection locked="0"/>
    </xf>
    <xf numFmtId="189" fontId="47" fillId="0" borderId="15" xfId="0" applyNumberFormat="1" applyFont="1" applyFill="1" applyBorder="1">
      <alignment vertical="center"/>
    </xf>
    <xf numFmtId="178" fontId="47" fillId="0" borderId="15" xfId="0" applyNumberFormat="1" applyFont="1" applyFill="1" applyBorder="1" applyAlignment="1">
      <alignment vertical="center" shrinkToFit="1"/>
    </xf>
    <xf numFmtId="0" fontId="61" fillId="0" borderId="0" xfId="0" applyFont="1">
      <alignment vertical="center"/>
    </xf>
    <xf numFmtId="0" fontId="61" fillId="4" borderId="2" xfId="0" applyFont="1" applyFill="1" applyBorder="1" applyAlignment="1">
      <alignment horizontal="center" vertical="center"/>
    </xf>
    <xf numFmtId="0" fontId="61" fillId="4" borderId="3" xfId="0" applyFont="1" applyFill="1" applyBorder="1" applyAlignment="1">
      <alignment horizontal="center" vertical="center"/>
    </xf>
    <xf numFmtId="0" fontId="61" fillId="4" borderId="3" xfId="0" applyFont="1" applyFill="1" applyBorder="1" applyAlignment="1">
      <alignment horizontal="center" vertical="center" wrapText="1"/>
    </xf>
    <xf numFmtId="176" fontId="61" fillId="4" borderId="3" xfId="0" applyNumberFormat="1" applyFont="1" applyFill="1" applyBorder="1" applyAlignment="1">
      <alignment horizontal="center" vertical="center"/>
    </xf>
    <xf numFmtId="0" fontId="61" fillId="2" borderId="4" xfId="0" applyFont="1" applyFill="1" applyBorder="1" applyAlignment="1">
      <alignment horizontal="center" vertical="center"/>
    </xf>
    <xf numFmtId="0" fontId="47" fillId="4" borderId="3" xfId="0" applyFont="1" applyFill="1" applyBorder="1" applyAlignment="1">
      <alignment horizontal="center" vertical="center"/>
    </xf>
    <xf numFmtId="0" fontId="47" fillId="4" borderId="3" xfId="0" applyFont="1" applyFill="1" applyBorder="1" applyAlignment="1">
      <alignment horizontal="center" vertical="center" wrapText="1"/>
    </xf>
    <xf numFmtId="176" fontId="47" fillId="4" borderId="3" xfId="0" applyNumberFormat="1" applyFont="1" applyFill="1" applyBorder="1" applyAlignment="1">
      <alignment horizontal="center" vertical="center"/>
    </xf>
    <xf numFmtId="0" fontId="61" fillId="0" borderId="1" xfId="0" applyFont="1" applyBorder="1" applyAlignment="1">
      <alignment horizontal="center" vertical="center"/>
    </xf>
    <xf numFmtId="0" fontId="61" fillId="0" borderId="1" xfId="0" applyFont="1" applyBorder="1" applyAlignment="1">
      <alignment vertical="center" wrapText="1"/>
    </xf>
    <xf numFmtId="0" fontId="61" fillId="0" borderId="2" xfId="0" applyFont="1" applyBorder="1">
      <alignment vertical="center"/>
    </xf>
    <xf numFmtId="0" fontId="61" fillId="0" borderId="3" xfId="0" applyFont="1" applyBorder="1">
      <alignment vertical="center"/>
    </xf>
    <xf numFmtId="176" fontId="61" fillId="0" borderId="3" xfId="0" applyNumberFormat="1" applyFont="1" applyBorder="1">
      <alignment vertical="center"/>
    </xf>
    <xf numFmtId="0" fontId="61" fillId="0" borderId="27" xfId="0" applyFont="1" applyBorder="1">
      <alignment vertical="center"/>
    </xf>
    <xf numFmtId="0" fontId="47" fillId="0" borderId="2" xfId="0" applyNumberFormat="1" applyFont="1" applyBorder="1" applyAlignment="1">
      <alignment vertical="center"/>
    </xf>
    <xf numFmtId="0" fontId="47" fillId="0" borderId="3" xfId="0" applyFont="1" applyBorder="1">
      <alignment vertical="center"/>
    </xf>
    <xf numFmtId="0" fontId="62" fillId="0" borderId="2" xfId="0" applyFont="1" applyBorder="1">
      <alignment vertical="center"/>
    </xf>
    <xf numFmtId="0" fontId="62" fillId="0" borderId="3" xfId="0" applyFont="1" applyBorder="1">
      <alignment vertical="center"/>
    </xf>
    <xf numFmtId="0" fontId="47" fillId="0" borderId="2" xfId="0" applyNumberFormat="1" applyFont="1" applyBorder="1" applyAlignment="1">
      <alignment horizontal="right" vertical="center"/>
    </xf>
    <xf numFmtId="0" fontId="61" fillId="0" borderId="1" xfId="0" applyFont="1" applyFill="1" applyBorder="1" applyAlignment="1">
      <alignment horizontal="center" vertical="center"/>
    </xf>
    <xf numFmtId="0" fontId="61" fillId="0" borderId="1" xfId="0" applyFont="1" applyFill="1" applyBorder="1" applyAlignment="1">
      <alignment vertical="center" wrapText="1"/>
    </xf>
    <xf numFmtId="0" fontId="61" fillId="0" borderId="2" xfId="0" applyFont="1" applyFill="1" applyBorder="1">
      <alignment vertical="center"/>
    </xf>
    <xf numFmtId="0" fontId="61" fillId="0" borderId="3" xfId="0" applyFont="1" applyFill="1" applyBorder="1">
      <alignment vertical="center"/>
    </xf>
    <xf numFmtId="0" fontId="61" fillId="0" borderId="0" xfId="0" applyFont="1" applyAlignment="1">
      <alignment horizontal="center" vertical="center"/>
    </xf>
    <xf numFmtId="0" fontId="61" fillId="0" borderId="0" xfId="0" applyFont="1" applyAlignment="1">
      <alignment vertical="center" wrapText="1"/>
    </xf>
    <xf numFmtId="176" fontId="61" fillId="0" borderId="0" xfId="0" applyNumberFormat="1" applyFont="1">
      <alignment vertical="center"/>
    </xf>
    <xf numFmtId="0" fontId="61" fillId="4" borderId="4" xfId="0" applyFont="1" applyFill="1" applyBorder="1" applyAlignment="1">
      <alignment horizontal="center" vertical="center"/>
    </xf>
    <xf numFmtId="183" fontId="61" fillId="0" borderId="2" xfId="0" applyNumberFormat="1" applyFont="1" applyBorder="1">
      <alignment vertical="center"/>
    </xf>
    <xf numFmtId="178" fontId="61" fillId="0" borderId="4" xfId="0" applyNumberFormat="1" applyFont="1" applyBorder="1">
      <alignment vertical="center"/>
    </xf>
    <xf numFmtId="178" fontId="47" fillId="0" borderId="69" xfId="0" quotePrefix="1" applyNumberFormat="1" applyFont="1" applyBorder="1">
      <alignment vertical="center"/>
    </xf>
    <xf numFmtId="184" fontId="61" fillId="0" borderId="4" xfId="0" applyNumberFormat="1" applyFont="1" applyBorder="1">
      <alignment vertical="center"/>
    </xf>
    <xf numFmtId="179" fontId="47" fillId="12" borderId="7" xfId="15" applyNumberFormat="1" applyFont="1" applyFill="1" applyBorder="1" applyAlignment="1">
      <alignment vertical="center"/>
    </xf>
    <xf numFmtId="178" fontId="63" fillId="0" borderId="1" xfId="0" quotePrefix="1" applyNumberFormat="1" applyFont="1" applyBorder="1">
      <alignment vertical="center"/>
    </xf>
    <xf numFmtId="0" fontId="61" fillId="2" borderId="15" xfId="0" applyFont="1" applyFill="1" applyBorder="1" applyAlignment="1">
      <alignment horizontal="center" vertical="center"/>
    </xf>
    <xf numFmtId="0" fontId="61" fillId="2" borderId="6" xfId="0" applyFont="1" applyFill="1" applyBorder="1" applyAlignment="1">
      <alignment horizontal="center" vertical="center"/>
    </xf>
    <xf numFmtId="0" fontId="47" fillId="2" borderId="3" xfId="0" applyFont="1" applyFill="1" applyBorder="1" applyAlignment="1">
      <alignment horizontal="center" vertical="center"/>
    </xf>
    <xf numFmtId="0" fontId="61" fillId="0" borderId="0" xfId="0" applyFont="1" applyBorder="1">
      <alignment vertical="center"/>
    </xf>
    <xf numFmtId="0" fontId="61" fillId="4" borderId="27" xfId="0" applyFont="1" applyFill="1" applyBorder="1" applyAlignment="1">
      <alignment horizontal="center" vertical="center"/>
    </xf>
    <xf numFmtId="0" fontId="61" fillId="0" borderId="39" xfId="0" applyFont="1" applyBorder="1">
      <alignment vertical="center"/>
    </xf>
    <xf numFmtId="0" fontId="61" fillId="0" borderId="22" xfId="0" applyFont="1" applyBorder="1">
      <alignment vertical="center"/>
    </xf>
    <xf numFmtId="0" fontId="0" fillId="5" borderId="4" xfId="0" applyFill="1" applyBorder="1" applyAlignment="1" applyProtection="1">
      <alignment horizontal="center" vertical="center"/>
      <protection locked="0"/>
    </xf>
    <xf numFmtId="183" fontId="47" fillId="0" borderId="3" xfId="0" applyNumberFormat="1" applyFont="1" applyFill="1" applyBorder="1" applyAlignment="1" applyProtection="1">
      <alignment horizontal="right" vertical="center"/>
      <protection locked="0"/>
    </xf>
    <xf numFmtId="190" fontId="47" fillId="0" borderId="3" xfId="3" applyNumberFormat="1" applyFont="1" applyFill="1" applyBorder="1" applyAlignment="1" applyProtection="1">
      <alignment horizontal="right" vertical="center"/>
      <protection locked="0"/>
    </xf>
    <xf numFmtId="0" fontId="55" fillId="0" borderId="3" xfId="0" applyFont="1" applyFill="1" applyBorder="1" applyAlignment="1" applyProtection="1">
      <alignment horizontal="center" vertical="center" shrinkToFit="1"/>
      <protection locked="0"/>
    </xf>
    <xf numFmtId="0" fontId="0" fillId="5" borderId="15" xfId="0" applyFill="1" applyBorder="1" applyAlignment="1" applyProtection="1">
      <alignment horizontal="center" vertical="center"/>
      <protection locked="0"/>
    </xf>
    <xf numFmtId="178" fontId="0" fillId="0" borderId="41" xfId="0" applyNumberFormat="1" applyBorder="1" applyProtection="1">
      <alignment vertical="center"/>
      <protection locked="0"/>
    </xf>
    <xf numFmtId="0" fontId="47" fillId="0" borderId="15" xfId="0" applyFont="1" applyFill="1" applyBorder="1" applyAlignment="1" applyProtection="1">
      <alignment horizontal="right" vertical="center"/>
      <protection locked="0"/>
    </xf>
    <xf numFmtId="0" fontId="59" fillId="0" borderId="1" xfId="0" applyFont="1" applyFill="1" applyBorder="1" applyAlignment="1" applyProtection="1">
      <alignment horizontal="center" vertical="center"/>
      <protection locked="0"/>
    </xf>
    <xf numFmtId="177" fontId="59" fillId="0" borderId="1" xfId="0" applyNumberFormat="1" applyFont="1" applyFill="1" applyBorder="1" applyAlignment="1" applyProtection="1">
      <alignment horizontal="center" vertical="center" wrapText="1"/>
      <protection locked="0"/>
    </xf>
    <xf numFmtId="0" fontId="59" fillId="0" borderId="1" xfId="0" applyFont="1" applyFill="1" applyBorder="1" applyAlignment="1" applyProtection="1">
      <alignment vertical="center" wrapText="1"/>
      <protection locked="0"/>
    </xf>
    <xf numFmtId="0" fontId="59" fillId="0" borderId="2" xfId="0" applyFont="1" applyFill="1" applyBorder="1" applyProtection="1">
      <alignment vertical="center"/>
      <protection locked="0"/>
    </xf>
    <xf numFmtId="0" fontId="59" fillId="0" borderId="15" xfId="0" applyFont="1" applyFill="1" applyBorder="1" applyAlignment="1" applyProtection="1">
      <alignment vertical="center" wrapText="1"/>
      <protection locked="0"/>
    </xf>
    <xf numFmtId="0" fontId="59" fillId="0" borderId="4" xfId="0" applyFont="1" applyFill="1" applyBorder="1" applyAlignment="1" applyProtection="1">
      <alignment horizontal="center" vertical="center"/>
      <protection locked="0"/>
    </xf>
    <xf numFmtId="0" fontId="59" fillId="0" borderId="7" xfId="0" applyFont="1" applyFill="1" applyBorder="1" applyAlignment="1" applyProtection="1">
      <alignment horizontal="center" vertical="center" wrapText="1"/>
      <protection locked="0"/>
    </xf>
    <xf numFmtId="0" fontId="59" fillId="0" borderId="3" xfId="0" applyFont="1" applyFill="1" applyBorder="1" applyProtection="1">
      <alignment vertical="center"/>
      <protection locked="0"/>
    </xf>
    <xf numFmtId="0" fontId="59" fillId="0" borderId="2" xfId="0" applyFont="1" applyFill="1" applyBorder="1" applyAlignment="1" applyProtection="1">
      <alignment horizontal="center" vertical="center"/>
      <protection locked="0"/>
    </xf>
    <xf numFmtId="0" fontId="59" fillId="0" borderId="4" xfId="0" applyFont="1" applyFill="1" applyBorder="1" applyProtection="1">
      <alignment vertical="center"/>
      <protection locked="0"/>
    </xf>
    <xf numFmtId="0" fontId="50" fillId="0" borderId="15" xfId="0" applyFont="1" applyFill="1" applyBorder="1" applyProtection="1">
      <alignment vertical="center"/>
      <protection locked="0"/>
    </xf>
    <xf numFmtId="0" fontId="60" fillId="0" borderId="15" xfId="0" applyFont="1" applyFill="1" applyBorder="1" applyProtection="1">
      <alignment vertical="center"/>
      <protection locked="0"/>
    </xf>
    <xf numFmtId="178" fontId="59" fillId="0" borderId="2" xfId="0" applyNumberFormat="1" applyFont="1" applyFill="1" applyBorder="1">
      <alignment vertical="center"/>
    </xf>
    <xf numFmtId="178" fontId="59" fillId="0" borderId="3" xfId="0" applyNumberFormat="1" applyFont="1" applyFill="1" applyBorder="1">
      <alignment vertical="center"/>
    </xf>
    <xf numFmtId="178" fontId="59" fillId="0" borderId="15" xfId="0" applyNumberFormat="1" applyFont="1" applyFill="1" applyBorder="1">
      <alignment vertical="center"/>
    </xf>
    <xf numFmtId="178" fontId="59" fillId="0" borderId="5" xfId="0" applyNumberFormat="1" applyFont="1" applyFill="1" applyBorder="1">
      <alignment vertical="center"/>
    </xf>
    <xf numFmtId="0" fontId="59" fillId="0" borderId="3" xfId="0" applyFont="1" applyFill="1" applyBorder="1" applyAlignment="1" applyProtection="1">
      <alignment horizontal="center" vertical="center"/>
      <protection locked="0"/>
    </xf>
    <xf numFmtId="0" fontId="59" fillId="0" borderId="15" xfId="0" applyFont="1" applyFill="1" applyBorder="1" applyAlignment="1" applyProtection="1">
      <alignment horizontal="center" vertical="center"/>
      <protection locked="0"/>
    </xf>
    <xf numFmtId="176" fontId="59" fillId="0" borderId="1" xfId="0" applyNumberFormat="1" applyFont="1" applyFill="1" applyBorder="1" applyAlignment="1" applyProtection="1">
      <alignment horizontal="center" vertical="center"/>
      <protection locked="0"/>
    </xf>
    <xf numFmtId="178" fontId="47" fillId="0" borderId="7" xfId="0" applyNumberFormat="1" applyFont="1" applyFill="1" applyBorder="1">
      <alignment vertical="center"/>
    </xf>
    <xf numFmtId="178" fontId="0" fillId="0" borderId="71" xfId="0" applyNumberFormat="1" applyBorder="1" applyProtection="1">
      <alignment vertical="center"/>
      <protection locked="0"/>
    </xf>
    <xf numFmtId="0" fontId="46" fillId="7" borderId="26" xfId="0" applyFont="1" applyFill="1" applyBorder="1">
      <alignment vertical="center"/>
    </xf>
    <xf numFmtId="0" fontId="44" fillId="9" borderId="0" xfId="0" applyFont="1" applyFill="1" applyAlignment="1" applyProtection="1">
      <alignment horizontal="center" vertical="center"/>
      <protection locked="0"/>
    </xf>
    <xf numFmtId="0" fontId="47" fillId="0" borderId="15" xfId="0" applyFont="1" applyFill="1" applyBorder="1" applyAlignment="1">
      <alignment horizontal="center" vertical="center" wrapText="1"/>
    </xf>
    <xf numFmtId="188" fontId="47" fillId="0" borderId="15" xfId="0" applyNumberFormat="1" applyFont="1" applyFill="1" applyBorder="1" applyProtection="1">
      <alignment vertical="center"/>
      <protection locked="0"/>
    </xf>
    <xf numFmtId="0" fontId="0" fillId="5" borderId="4" xfId="0" applyFill="1" applyBorder="1" applyAlignment="1" applyProtection="1">
      <alignment horizontal="center" vertical="center"/>
      <protection locked="0"/>
    </xf>
    <xf numFmtId="0" fontId="47" fillId="0" borderId="68" xfId="0" applyFont="1" applyFill="1" applyBorder="1" applyProtection="1">
      <alignment vertical="center"/>
      <protection locked="0"/>
    </xf>
    <xf numFmtId="9" fontId="47" fillId="0" borderId="3" xfId="4" applyNumberFormat="1" applyFont="1" applyFill="1" applyBorder="1" applyAlignment="1" applyProtection="1">
      <alignment horizontal="right" vertical="center" wrapText="1"/>
      <protection locked="0"/>
    </xf>
    <xf numFmtId="9" fontId="47" fillId="0" borderId="2" xfId="0" applyNumberFormat="1" applyFont="1" applyFill="1" applyBorder="1" applyAlignment="1" applyProtection="1">
      <alignment horizontal="center" vertical="center"/>
      <protection locked="0"/>
    </xf>
    <xf numFmtId="9" fontId="47" fillId="0" borderId="4" xfId="4" applyNumberFormat="1" applyFont="1" applyFill="1" applyBorder="1" applyAlignment="1" applyProtection="1">
      <alignment horizontal="center" vertical="center" wrapText="1" shrinkToFit="1"/>
      <protection locked="0"/>
    </xf>
    <xf numFmtId="0" fontId="47" fillId="0" borderId="4" xfId="0" applyFont="1" applyBorder="1" applyProtection="1">
      <alignment vertical="center"/>
      <protection locked="0"/>
    </xf>
    <xf numFmtId="0" fontId="47" fillId="0" borderId="1" xfId="0" applyFont="1" applyFill="1" applyBorder="1" applyAlignment="1" applyProtection="1">
      <alignment vertical="center" wrapText="1"/>
      <protection locked="0"/>
    </xf>
    <xf numFmtId="38" fontId="47" fillId="0" borderId="6" xfId="3" applyFont="1" applyFill="1" applyBorder="1" applyAlignment="1" applyProtection="1">
      <alignment horizontal="center" vertical="center" wrapText="1"/>
      <protection locked="0"/>
    </xf>
    <xf numFmtId="0" fontId="47" fillId="0" borderId="7" xfId="0" applyFont="1" applyFill="1" applyBorder="1" applyProtection="1">
      <alignment vertical="center"/>
      <protection locked="0"/>
    </xf>
    <xf numFmtId="0" fontId="47" fillId="0" borderId="2" xfId="0" applyFont="1" applyFill="1" applyBorder="1" applyProtection="1">
      <alignment vertical="center"/>
      <protection locked="0"/>
    </xf>
    <xf numFmtId="178" fontId="47" fillId="0" borderId="15" xfId="0" applyNumberFormat="1" applyFont="1" applyFill="1" applyBorder="1">
      <alignment vertical="center"/>
    </xf>
    <xf numFmtId="0" fontId="0" fillId="5" borderId="4" xfId="0" applyFill="1" applyBorder="1" applyAlignment="1" applyProtection="1">
      <alignment horizontal="center" vertical="center"/>
      <protection locked="0"/>
    </xf>
    <xf numFmtId="0" fontId="49" fillId="0" borderId="0" xfId="0" applyFont="1" applyFill="1" applyProtection="1">
      <alignment vertical="center"/>
      <protection locked="0"/>
    </xf>
    <xf numFmtId="0" fontId="50" fillId="0" borderId="6" xfId="0" applyFont="1" applyFill="1" applyBorder="1" applyProtection="1">
      <alignment vertical="center"/>
      <protection locked="0"/>
    </xf>
    <xf numFmtId="0" fontId="50" fillId="0" borderId="4" xfId="0" applyFont="1" applyFill="1" applyBorder="1" applyProtection="1">
      <alignment vertical="center"/>
      <protection locked="0"/>
    </xf>
    <xf numFmtId="2" fontId="47" fillId="0" borderId="27" xfId="0" applyNumberFormat="1" applyFont="1" applyFill="1" applyBorder="1" applyAlignment="1" applyProtection="1">
      <alignment vertical="center" shrinkToFit="1"/>
      <protection locked="0"/>
    </xf>
    <xf numFmtId="3" fontId="47" fillId="0" borderId="27" xfId="0" applyNumberFormat="1" applyFont="1" applyFill="1" applyBorder="1" applyProtection="1">
      <alignment vertical="center"/>
      <protection locked="0"/>
    </xf>
    <xf numFmtId="0" fontId="47" fillId="0" borderId="7" xfId="0" applyFont="1" applyFill="1" applyBorder="1" applyAlignment="1" applyProtection="1">
      <alignment horizontal="center" vertical="center"/>
      <protection locked="0"/>
    </xf>
    <xf numFmtId="187" fontId="47" fillId="0" borderId="6" xfId="0" applyNumberFormat="1" applyFont="1" applyFill="1" applyBorder="1" applyProtection="1">
      <alignment vertical="center"/>
      <protection locked="0"/>
    </xf>
    <xf numFmtId="38" fontId="47" fillId="0" borderId="6" xfId="3" applyFont="1" applyFill="1" applyBorder="1" applyProtection="1">
      <alignment vertical="center"/>
      <protection locked="0"/>
    </xf>
    <xf numFmtId="189" fontId="47" fillId="0" borderId="6" xfId="0" applyNumberFormat="1" applyFont="1" applyFill="1" applyBorder="1" applyProtection="1">
      <alignment vertical="center"/>
      <protection locked="0"/>
    </xf>
    <xf numFmtId="1" fontId="47" fillId="0" borderId="6" xfId="0" applyNumberFormat="1" applyFont="1" applyFill="1" applyBorder="1" applyProtection="1">
      <alignment vertical="center"/>
      <protection locked="0"/>
    </xf>
    <xf numFmtId="0" fontId="47" fillId="0" borderId="24" xfId="0" applyFont="1" applyFill="1" applyBorder="1" applyProtection="1">
      <alignment vertical="center"/>
      <protection locked="0"/>
    </xf>
    <xf numFmtId="179" fontId="47" fillId="0" borderId="6" xfId="0" applyNumberFormat="1" applyFont="1" applyFill="1" applyBorder="1" applyProtection="1">
      <alignment vertical="center"/>
      <protection locked="0"/>
    </xf>
    <xf numFmtId="188" fontId="47" fillId="0" borderId="27" xfId="0" applyNumberFormat="1" applyFont="1" applyFill="1" applyBorder="1" applyProtection="1">
      <alignment vertical="center"/>
      <protection locked="0"/>
    </xf>
    <xf numFmtId="183" fontId="47" fillId="0" borderId="6" xfId="0" applyNumberFormat="1" applyFont="1" applyFill="1" applyBorder="1" applyAlignment="1" applyProtection="1">
      <alignment horizontal="right" vertical="center"/>
      <protection locked="0"/>
    </xf>
    <xf numFmtId="0" fontId="47" fillId="0" borderId="6" xfId="0" applyFont="1" applyFill="1" applyBorder="1" applyAlignment="1" applyProtection="1">
      <alignment horizontal="right" vertical="center"/>
      <protection locked="0"/>
    </xf>
    <xf numFmtId="1" fontId="47" fillId="0" borderId="27" xfId="0" applyNumberFormat="1" applyFont="1" applyFill="1" applyBorder="1" applyProtection="1">
      <alignment vertical="center"/>
      <protection locked="0"/>
    </xf>
    <xf numFmtId="189" fontId="47" fillId="0" borderId="6" xfId="0" applyNumberFormat="1" applyFont="1" applyFill="1" applyBorder="1" applyAlignment="1" applyProtection="1">
      <alignment horizontal="right" vertical="center"/>
      <protection locked="0"/>
    </xf>
    <xf numFmtId="186" fontId="47" fillId="0" borderId="6" xfId="0" applyNumberFormat="1" applyFont="1" applyFill="1" applyBorder="1" applyProtection="1">
      <alignment vertical="center"/>
      <protection locked="0"/>
    </xf>
    <xf numFmtId="38" fontId="47" fillId="0" borderId="4" xfId="3" applyFont="1" applyFill="1" applyBorder="1" applyAlignment="1" applyProtection="1">
      <alignment horizontal="right" vertical="center"/>
      <protection locked="0"/>
    </xf>
    <xf numFmtId="190" fontId="47" fillId="0" borderId="4" xfId="3" applyNumberFormat="1" applyFont="1" applyFill="1" applyBorder="1" applyAlignment="1" applyProtection="1">
      <alignment horizontal="right" vertical="center"/>
      <protection locked="0"/>
    </xf>
    <xf numFmtId="3" fontId="47" fillId="0" borderId="6" xfId="0" applyNumberFormat="1" applyFont="1" applyFill="1" applyBorder="1" applyAlignment="1" applyProtection="1">
      <alignment horizontal="right" vertical="center" shrinkToFit="1"/>
      <protection locked="0"/>
    </xf>
    <xf numFmtId="0" fontId="47" fillId="0" borderId="6" xfId="0" applyFont="1" applyFill="1" applyBorder="1" applyAlignment="1" applyProtection="1">
      <alignment horizontal="right" vertical="center" shrinkToFit="1"/>
      <protection locked="0"/>
    </xf>
    <xf numFmtId="0" fontId="55" fillId="0" borderId="6" xfId="0" applyFont="1" applyFill="1" applyBorder="1" applyAlignment="1" applyProtection="1">
      <alignment horizontal="center" vertical="center" shrinkToFit="1"/>
      <protection locked="0"/>
    </xf>
    <xf numFmtId="38" fontId="47" fillId="0" borderId="6" xfId="3" applyNumberFormat="1" applyFont="1" applyFill="1" applyBorder="1" applyProtection="1">
      <alignment vertical="center"/>
      <protection locked="0"/>
    </xf>
    <xf numFmtId="2" fontId="47" fillId="0" borderId="6" xfId="0" applyNumberFormat="1" applyFont="1" applyFill="1" applyBorder="1" applyProtection="1">
      <alignment vertical="center"/>
      <protection locked="0"/>
    </xf>
    <xf numFmtId="188" fontId="47" fillId="0" borderId="6" xfId="0" applyNumberFormat="1" applyFont="1" applyFill="1" applyBorder="1" applyProtection="1">
      <alignment vertical="center"/>
      <protection locked="0"/>
    </xf>
    <xf numFmtId="3" fontId="47" fillId="0" borderId="6" xfId="3" applyNumberFormat="1" applyFont="1" applyFill="1" applyBorder="1" applyProtection="1">
      <alignment vertical="center"/>
      <protection locked="0"/>
    </xf>
    <xf numFmtId="186" fontId="47" fillId="0" borderId="6" xfId="3" applyNumberFormat="1" applyFont="1" applyFill="1" applyBorder="1" applyProtection="1">
      <alignment vertical="center"/>
      <protection locked="0"/>
    </xf>
    <xf numFmtId="0" fontId="50" fillId="0" borderId="0" xfId="0" applyFont="1" applyFill="1" applyProtection="1">
      <alignment vertical="center"/>
      <protection locked="0"/>
    </xf>
    <xf numFmtId="187" fontId="47" fillId="0" borderId="6" xfId="0" applyNumberFormat="1" applyFont="1" applyFill="1" applyBorder="1" applyAlignment="1" applyProtection="1">
      <alignment horizontal="right" vertical="center"/>
      <protection locked="0"/>
    </xf>
    <xf numFmtId="0" fontId="47" fillId="0" borderId="6" xfId="0" applyFont="1" applyBorder="1" applyProtection="1">
      <alignment vertical="center"/>
      <protection locked="0"/>
    </xf>
    <xf numFmtId="178" fontId="47" fillId="0" borderId="1" xfId="0" applyNumberFormat="1" applyFont="1" applyFill="1" applyBorder="1" applyAlignment="1" applyProtection="1">
      <alignment vertical="center" wrapText="1"/>
      <protection locked="0"/>
    </xf>
    <xf numFmtId="0" fontId="52" fillId="0" borderId="1" xfId="0" applyFont="1" applyFill="1" applyBorder="1" applyAlignment="1" applyProtection="1">
      <alignment vertical="center" wrapText="1"/>
      <protection locked="0"/>
    </xf>
    <xf numFmtId="0" fontId="61" fillId="0" borderId="0" xfId="0" applyFont="1" applyFill="1" applyProtection="1">
      <alignment vertical="center"/>
      <protection locked="0"/>
    </xf>
    <xf numFmtId="0" fontId="47" fillId="0" borderId="6" xfId="0" applyFont="1" applyFill="1" applyBorder="1" applyAlignment="1" applyProtection="1">
      <alignment horizontal="center" vertical="center"/>
      <protection locked="0"/>
    </xf>
    <xf numFmtId="178" fontId="47" fillId="0" borderId="15" xfId="0" applyNumberFormat="1" applyFont="1" applyFill="1" applyBorder="1" applyAlignment="1" applyProtection="1">
      <alignment horizontal="center" vertical="center"/>
      <protection locked="0"/>
    </xf>
    <xf numFmtId="178" fontId="47" fillId="0" borderId="15" xfId="0" applyNumberFormat="1" applyFont="1" applyFill="1" applyBorder="1" applyAlignment="1">
      <alignment horizontal="center" vertical="center"/>
    </xf>
    <xf numFmtId="0" fontId="61" fillId="0" borderId="0" xfId="0" applyFont="1" applyFill="1">
      <alignment vertical="center"/>
    </xf>
    <xf numFmtId="189" fontId="47" fillId="0" borderId="15" xfId="0" applyNumberFormat="1" applyFont="1" applyFill="1" applyBorder="1" applyAlignment="1" applyProtection="1">
      <alignment horizontal="right" vertical="center" shrinkToFit="1"/>
      <protection locked="0"/>
    </xf>
    <xf numFmtId="38" fontId="47" fillId="0" borderId="6" xfId="3" applyFont="1" applyFill="1" applyBorder="1" applyAlignment="1" applyProtection="1">
      <alignment horizontal="right" vertical="center" wrapText="1"/>
      <protection locked="0"/>
    </xf>
    <xf numFmtId="9" fontId="47" fillId="0" borderId="6" xfId="4" applyNumberFormat="1" applyFont="1" applyFill="1" applyBorder="1" applyAlignment="1" applyProtection="1">
      <alignment horizontal="right" vertical="center" wrapText="1"/>
      <protection locked="0"/>
    </xf>
    <xf numFmtId="38" fontId="47" fillId="0" borderId="2" xfId="3" applyFont="1" applyFill="1" applyBorder="1" applyAlignment="1" applyProtection="1">
      <alignment horizontal="right" vertical="center"/>
      <protection locked="0"/>
    </xf>
    <xf numFmtId="38" fontId="47" fillId="0" borderId="27" xfId="3" applyFont="1" applyFill="1" applyBorder="1" applyAlignment="1" applyProtection="1">
      <alignment horizontal="right" vertical="center"/>
      <protection locked="0"/>
    </xf>
    <xf numFmtId="38" fontId="47" fillId="0" borderId="6" xfId="3" applyFont="1" applyFill="1" applyBorder="1" applyAlignment="1" applyProtection="1">
      <alignment horizontal="right" vertical="center"/>
      <protection locked="0"/>
    </xf>
    <xf numFmtId="38" fontId="47" fillId="0" borderId="6" xfId="3" applyFont="1" applyFill="1" applyBorder="1" applyAlignment="1" applyProtection="1">
      <alignment horizontal="right" vertical="center" shrinkToFit="1"/>
      <protection locked="0"/>
    </xf>
    <xf numFmtId="3" fontId="47" fillId="0" borderId="6" xfId="0" applyNumberFormat="1" applyFont="1" applyFill="1" applyBorder="1" applyAlignment="1" applyProtection="1">
      <alignment horizontal="right" vertical="center"/>
      <protection locked="0"/>
    </xf>
    <xf numFmtId="0" fontId="59" fillId="0" borderId="0" xfId="0" applyFont="1" applyFill="1" applyProtection="1">
      <alignment vertical="center"/>
      <protection locked="0"/>
    </xf>
    <xf numFmtId="0" fontId="47" fillId="0" borderId="0" xfId="0" applyFont="1" applyFill="1" applyAlignment="1" applyProtection="1">
      <alignment vertical="center"/>
      <protection locked="0"/>
    </xf>
    <xf numFmtId="38" fontId="47" fillId="0" borderId="0" xfId="3" applyFont="1" applyFill="1" applyAlignment="1" applyProtection="1">
      <alignment vertical="center"/>
      <protection locked="0"/>
    </xf>
    <xf numFmtId="0" fontId="47" fillId="0" borderId="16" xfId="0" applyFont="1" applyFill="1" applyBorder="1" applyAlignment="1" applyProtection="1">
      <alignment vertical="center"/>
      <protection locked="0"/>
    </xf>
    <xf numFmtId="0" fontId="47" fillId="0" borderId="16" xfId="0" applyFont="1" applyFill="1" applyBorder="1" applyProtection="1">
      <alignment vertical="center"/>
      <protection locked="0"/>
    </xf>
    <xf numFmtId="176" fontId="47" fillId="0" borderId="0" xfId="0" applyNumberFormat="1" applyFont="1" applyFill="1" applyProtection="1">
      <alignment vertical="center"/>
      <protection locked="0"/>
    </xf>
    <xf numFmtId="0" fontId="61" fillId="0" borderId="0" xfId="0" applyFont="1" applyFill="1" applyAlignment="1" applyProtection="1">
      <alignment horizontal="center" vertical="center"/>
      <protection locked="0"/>
    </xf>
    <xf numFmtId="0" fontId="61" fillId="0" borderId="0" xfId="0" applyFont="1" applyFill="1" applyAlignment="1" applyProtection="1">
      <alignment vertical="center" wrapText="1"/>
      <protection locked="0"/>
    </xf>
    <xf numFmtId="0" fontId="61" fillId="0" borderId="0" xfId="0" applyFont="1" applyFill="1" applyAlignment="1" applyProtection="1">
      <alignment vertical="center"/>
      <protection locked="0"/>
    </xf>
    <xf numFmtId="0" fontId="47" fillId="0" borderId="40" xfId="0" applyFont="1" applyFill="1" applyBorder="1" applyAlignment="1" applyProtection="1">
      <alignment vertical="center"/>
      <protection locked="0"/>
    </xf>
    <xf numFmtId="0" fontId="61" fillId="0" borderId="40" xfId="0" applyFont="1" applyFill="1" applyBorder="1" applyProtection="1">
      <alignment vertical="center"/>
      <protection locked="0"/>
    </xf>
    <xf numFmtId="176" fontId="61" fillId="0" borderId="0" xfId="0" applyNumberFormat="1" applyFont="1" applyFill="1" applyProtection="1">
      <alignment vertical="center"/>
      <protection locked="0"/>
    </xf>
    <xf numFmtId="0" fontId="61" fillId="0" borderId="72" xfId="0" applyFont="1" applyFill="1" applyBorder="1" applyProtection="1">
      <alignment vertical="center"/>
      <protection locked="0"/>
    </xf>
    <xf numFmtId="0" fontId="61" fillId="3" borderId="0" xfId="0" applyFont="1" applyFill="1" applyProtection="1">
      <alignment vertical="center"/>
      <protection locked="0"/>
    </xf>
    <xf numFmtId="0" fontId="61" fillId="3" borderId="2" xfId="0" applyFont="1" applyFill="1" applyBorder="1" applyAlignment="1" applyProtection="1">
      <alignment horizontal="center" vertical="center"/>
      <protection locked="0"/>
    </xf>
    <xf numFmtId="0" fontId="61" fillId="3" borderId="3" xfId="0" applyFont="1" applyFill="1" applyBorder="1" applyAlignment="1" applyProtection="1">
      <alignment horizontal="center" vertical="center"/>
      <protection locked="0"/>
    </xf>
    <xf numFmtId="38" fontId="61" fillId="3" borderId="15" xfId="3" applyFont="1" applyFill="1" applyBorder="1" applyAlignment="1" applyProtection="1">
      <alignment horizontal="center" vertical="center"/>
      <protection locked="0"/>
    </xf>
    <xf numFmtId="0" fontId="47" fillId="3" borderId="4" xfId="0" applyFont="1" applyFill="1" applyBorder="1" applyAlignment="1" applyProtection="1">
      <alignment horizontal="center" vertical="center"/>
      <protection locked="0"/>
    </xf>
    <xf numFmtId="0" fontId="61" fillId="3" borderId="2" xfId="0" applyFont="1" applyFill="1" applyBorder="1" applyAlignment="1" applyProtection="1">
      <alignment horizontal="center" vertical="center" wrapText="1"/>
      <protection locked="0"/>
    </xf>
    <xf numFmtId="0" fontId="61" fillId="3" borderId="4" xfId="0" applyFont="1" applyFill="1" applyBorder="1" applyAlignment="1" applyProtection="1">
      <alignment horizontal="center" vertical="center"/>
      <protection locked="0"/>
    </xf>
    <xf numFmtId="0" fontId="61" fillId="3" borderId="15" xfId="0" applyFont="1" applyFill="1" applyBorder="1" applyAlignment="1" applyProtection="1">
      <alignment horizontal="center" vertical="center"/>
      <protection locked="0"/>
    </xf>
    <xf numFmtId="0" fontId="47" fillId="0" borderId="15" xfId="0" applyFont="1" applyFill="1" applyBorder="1" applyAlignment="1" applyProtection="1">
      <alignment horizontal="right" vertical="center" shrinkToFit="1"/>
      <protection locked="0"/>
    </xf>
    <xf numFmtId="0" fontId="47" fillId="0" borderId="4" xfId="0" applyFont="1" applyFill="1" applyBorder="1" applyAlignment="1" applyProtection="1">
      <alignment horizontal="right" vertical="center" shrinkToFit="1"/>
      <protection locked="0"/>
    </xf>
    <xf numFmtId="189" fontId="47" fillId="0" borderId="3" xfId="0" applyNumberFormat="1" applyFont="1" applyFill="1" applyBorder="1" applyAlignment="1" applyProtection="1">
      <alignment horizontal="right" vertical="center" shrinkToFit="1"/>
      <protection locked="0"/>
    </xf>
    <xf numFmtId="189" fontId="47" fillId="0" borderId="6" xfId="0" applyNumberFormat="1" applyFont="1" applyFill="1" applyBorder="1" applyAlignment="1" applyProtection="1">
      <alignment horizontal="right" vertical="center" shrinkToFit="1"/>
      <protection locked="0"/>
    </xf>
    <xf numFmtId="178" fontId="47" fillId="0" borderId="3" xfId="0" applyNumberFormat="1" applyFont="1" applyFill="1" applyBorder="1" applyAlignment="1" applyProtection="1">
      <alignment horizontal="right" vertical="center"/>
      <protection locked="0"/>
    </xf>
    <xf numFmtId="178" fontId="47" fillId="0" borderId="6" xfId="0" applyNumberFormat="1" applyFont="1" applyFill="1" applyBorder="1" applyAlignment="1" applyProtection="1">
      <alignment horizontal="right" vertical="center"/>
      <protection locked="0"/>
    </xf>
    <xf numFmtId="178" fontId="47" fillId="0" borderId="3" xfId="0" applyNumberFormat="1" applyFont="1" applyFill="1" applyBorder="1" applyAlignment="1">
      <alignment horizontal="right" vertical="center"/>
    </xf>
    <xf numFmtId="0" fontId="47" fillId="0" borderId="3" xfId="0" applyFont="1" applyFill="1" applyBorder="1" applyAlignment="1">
      <alignment horizontal="right" vertical="center"/>
    </xf>
    <xf numFmtId="0" fontId="47" fillId="0" borderId="6" xfId="0" applyFont="1" applyFill="1" applyBorder="1" applyAlignment="1">
      <alignment horizontal="right" vertical="center"/>
    </xf>
    <xf numFmtId="9" fontId="47" fillId="0" borderId="3" xfId="0" applyNumberFormat="1" applyFont="1" applyFill="1" applyBorder="1" applyAlignment="1" applyProtection="1">
      <alignment horizontal="right" vertical="center"/>
      <protection locked="0"/>
    </xf>
    <xf numFmtId="9" fontId="47" fillId="0" borderId="27" xfId="0" applyNumberFormat="1" applyFont="1" applyFill="1" applyBorder="1" applyAlignment="1" applyProtection="1">
      <alignment horizontal="right" vertical="center"/>
      <protection locked="0"/>
    </xf>
    <xf numFmtId="9" fontId="47" fillId="0" borderId="6" xfId="0" applyNumberFormat="1" applyFont="1" applyFill="1" applyBorder="1" applyAlignment="1" applyProtection="1">
      <alignment horizontal="right" vertical="center"/>
      <protection locked="0"/>
    </xf>
    <xf numFmtId="1" fontId="47" fillId="0" borderId="27" xfId="0" applyNumberFormat="1" applyFont="1" applyFill="1" applyBorder="1" applyAlignment="1" applyProtection="1">
      <alignment horizontal="right" vertical="center"/>
      <protection locked="0"/>
    </xf>
    <xf numFmtId="3" fontId="47" fillId="0" borderId="3" xfId="0" applyNumberFormat="1" applyFont="1" applyFill="1" applyBorder="1" applyAlignment="1" applyProtection="1">
      <alignment horizontal="right" vertical="center" wrapText="1"/>
      <protection locked="0"/>
    </xf>
    <xf numFmtId="3" fontId="47" fillId="0" borderId="6" xfId="0" applyNumberFormat="1" applyFont="1" applyFill="1" applyBorder="1" applyAlignment="1" applyProtection="1">
      <alignment horizontal="right" vertical="center" wrapText="1"/>
      <protection locked="0"/>
    </xf>
    <xf numFmtId="3" fontId="47" fillId="0" borderId="27" xfId="0" applyNumberFormat="1" applyFont="1" applyFill="1" applyBorder="1" applyAlignment="1" applyProtection="1">
      <alignment horizontal="right" vertical="center"/>
      <protection locked="0"/>
    </xf>
    <xf numFmtId="10" fontId="47" fillId="0" borderId="3" xfId="4" applyNumberFormat="1" applyFont="1" applyFill="1" applyBorder="1" applyAlignment="1" applyProtection="1">
      <alignment horizontal="right" vertical="center"/>
      <protection locked="0"/>
    </xf>
    <xf numFmtId="10" fontId="47" fillId="0" borderId="6" xfId="4" applyNumberFormat="1" applyFont="1" applyFill="1" applyBorder="1" applyAlignment="1" applyProtection="1">
      <alignment horizontal="right" vertical="center"/>
      <protection locked="0"/>
    </xf>
    <xf numFmtId="186" fontId="47" fillId="0" borderId="3" xfId="3" applyNumberFormat="1" applyFont="1" applyFill="1" applyBorder="1" applyAlignment="1" applyProtection="1">
      <alignment horizontal="right" vertical="center"/>
      <protection locked="0"/>
    </xf>
    <xf numFmtId="186" fontId="47" fillId="0" borderId="27" xfId="3" applyNumberFormat="1" applyFont="1" applyFill="1" applyBorder="1" applyAlignment="1" applyProtection="1">
      <alignment horizontal="right" vertical="center"/>
      <protection locked="0"/>
    </xf>
    <xf numFmtId="190" fontId="47" fillId="0" borderId="27" xfId="3" applyNumberFormat="1" applyFont="1" applyFill="1" applyBorder="1" applyAlignment="1" applyProtection="1">
      <alignment horizontal="right" vertical="center"/>
      <protection locked="0"/>
    </xf>
    <xf numFmtId="0" fontId="47" fillId="0" borderId="4" xfId="0" applyFont="1" applyFill="1" applyBorder="1" applyAlignment="1" applyProtection="1">
      <alignment horizontal="right" vertical="center" wrapText="1"/>
      <protection locked="0"/>
    </xf>
    <xf numFmtId="189" fontId="47" fillId="0" borderId="3" xfId="0" applyNumberFormat="1" applyFont="1" applyFill="1" applyBorder="1" applyAlignment="1">
      <alignment horizontal="right" vertical="center" shrinkToFit="1"/>
    </xf>
    <xf numFmtId="189" fontId="47" fillId="0" borderId="6" xfId="0" applyNumberFormat="1" applyFont="1" applyFill="1" applyBorder="1" applyAlignment="1">
      <alignment horizontal="right" vertical="center" shrinkToFit="1"/>
    </xf>
    <xf numFmtId="189" fontId="47" fillId="0" borderId="15" xfId="0" applyNumberFormat="1" applyFont="1" applyFill="1" applyBorder="1" applyAlignment="1">
      <alignment horizontal="right" vertical="center" shrinkToFit="1"/>
    </xf>
    <xf numFmtId="189" fontId="47" fillId="0" borderId="4" xfId="0" applyNumberFormat="1" applyFont="1" applyFill="1" applyBorder="1" applyAlignment="1">
      <alignment horizontal="right" vertical="center" shrinkToFit="1"/>
    </xf>
    <xf numFmtId="0" fontId="47" fillId="0" borderId="27" xfId="0" applyFont="1" applyFill="1" applyBorder="1" applyAlignment="1" applyProtection="1">
      <alignment horizontal="right" vertical="center" wrapText="1"/>
      <protection locked="0"/>
    </xf>
    <xf numFmtId="185" fontId="47" fillId="0" borderId="15" xfId="0" applyNumberFormat="1" applyFont="1" applyFill="1" applyBorder="1" applyAlignment="1" applyProtection="1">
      <alignment horizontal="right" vertical="center"/>
      <protection locked="0"/>
    </xf>
    <xf numFmtId="185" fontId="47" fillId="0" borderId="4" xfId="0" applyNumberFormat="1" applyFont="1" applyFill="1" applyBorder="1" applyAlignment="1" applyProtection="1">
      <alignment horizontal="right" vertical="center"/>
      <protection locked="0"/>
    </xf>
    <xf numFmtId="185" fontId="47" fillId="0" borderId="3" xfId="0" applyNumberFormat="1" applyFont="1" applyFill="1" applyBorder="1" applyAlignment="1" applyProtection="1">
      <alignment horizontal="right" vertical="center"/>
      <protection locked="0"/>
    </xf>
    <xf numFmtId="185" fontId="47" fillId="0" borderId="6" xfId="0" applyNumberFormat="1" applyFont="1" applyFill="1" applyBorder="1" applyAlignment="1" applyProtection="1">
      <alignment horizontal="right" vertical="center"/>
      <protection locked="0"/>
    </xf>
    <xf numFmtId="3" fontId="47" fillId="0" borderId="3" xfId="3" applyNumberFormat="1" applyFont="1" applyFill="1" applyBorder="1" applyAlignment="1" applyProtection="1">
      <alignment horizontal="right" vertical="center"/>
      <protection locked="0"/>
    </xf>
    <xf numFmtId="3" fontId="47" fillId="0" borderId="6" xfId="3" applyNumberFormat="1" applyFont="1" applyFill="1" applyBorder="1" applyAlignment="1" applyProtection="1">
      <alignment horizontal="right" vertical="center"/>
      <protection locked="0"/>
    </xf>
    <xf numFmtId="2" fontId="47" fillId="0" borderId="6" xfId="0" applyNumberFormat="1" applyFont="1" applyFill="1" applyBorder="1" applyAlignment="1" applyProtection="1">
      <alignment horizontal="right" vertical="center"/>
      <protection locked="0"/>
    </xf>
    <xf numFmtId="186" fontId="47" fillId="0" borderId="6" xfId="3" applyNumberFormat="1" applyFont="1" applyFill="1" applyBorder="1" applyAlignment="1" applyProtection="1">
      <alignment horizontal="right" vertical="center"/>
      <protection locked="0"/>
    </xf>
    <xf numFmtId="0" fontId="59" fillId="0" borderId="0" xfId="8" applyFont="1" applyFill="1" applyAlignment="1">
      <alignment horizontal="right" vertical="center"/>
    </xf>
    <xf numFmtId="179" fontId="47" fillId="0" borderId="3" xfId="0" applyNumberFormat="1" applyFont="1" applyFill="1" applyBorder="1" applyAlignment="1" applyProtection="1">
      <alignment horizontal="right" vertical="center"/>
      <protection locked="0"/>
    </xf>
    <xf numFmtId="179" fontId="47" fillId="0" borderId="6" xfId="0" applyNumberFormat="1" applyFont="1" applyFill="1" applyBorder="1" applyAlignment="1" applyProtection="1">
      <alignment horizontal="right" vertical="center"/>
      <protection locked="0"/>
    </xf>
    <xf numFmtId="38" fontId="47" fillId="0" borderId="3" xfId="3" applyFont="1" applyFill="1" applyBorder="1" applyAlignment="1">
      <alignment horizontal="right" vertical="center" wrapText="1" shrinkToFit="1"/>
    </xf>
    <xf numFmtId="38" fontId="47" fillId="0" borderId="27" xfId="3" applyFont="1" applyFill="1" applyBorder="1" applyAlignment="1">
      <alignment horizontal="right" vertical="center" wrapText="1" shrinkToFit="1"/>
    </xf>
    <xf numFmtId="179" fontId="47" fillId="0" borderId="15" xfId="0" applyNumberFormat="1" applyFont="1" applyFill="1" applyBorder="1" applyAlignment="1" applyProtection="1">
      <alignment horizontal="right" vertical="center"/>
      <protection locked="0"/>
    </xf>
    <xf numFmtId="179" fontId="47" fillId="0" borderId="4" xfId="0" applyNumberFormat="1" applyFont="1" applyFill="1" applyBorder="1" applyAlignment="1" applyProtection="1">
      <alignment horizontal="right" vertical="center"/>
      <protection locked="0"/>
    </xf>
    <xf numFmtId="38" fontId="47" fillId="0" borderId="0" xfId="3" applyFont="1" applyFill="1" applyAlignment="1" applyProtection="1">
      <alignment horizontal="right" vertical="center"/>
      <protection locked="0"/>
    </xf>
    <xf numFmtId="0" fontId="47" fillId="0" borderId="0" xfId="0" applyFont="1" applyFill="1" applyAlignment="1" applyProtection="1">
      <alignment horizontal="right" vertical="center"/>
      <protection locked="0"/>
    </xf>
    <xf numFmtId="38" fontId="61" fillId="0" borderId="0" xfId="3" applyFont="1" applyFill="1" applyAlignment="1" applyProtection="1">
      <alignment horizontal="right" vertical="center"/>
      <protection locked="0"/>
    </xf>
    <xf numFmtId="0" fontId="47" fillId="5" borderId="2" xfId="0" applyFont="1" applyFill="1" applyBorder="1" applyAlignment="1">
      <alignment horizontal="center" vertical="center"/>
    </xf>
    <xf numFmtId="0" fontId="47" fillId="5" borderId="4" xfId="0" applyFont="1" applyFill="1" applyBorder="1" applyAlignment="1">
      <alignment horizontal="center" vertical="center"/>
    </xf>
    <xf numFmtId="0" fontId="47" fillId="3" borderId="2" xfId="0" applyFont="1" applyFill="1" applyBorder="1" applyAlignment="1">
      <alignment horizontal="center" vertical="center"/>
    </xf>
    <xf numFmtId="0" fontId="47" fillId="3" borderId="4" xfId="0" applyFont="1" applyFill="1" applyBorder="1" applyAlignment="1">
      <alignment horizontal="center" vertical="center"/>
    </xf>
    <xf numFmtId="0" fontId="47" fillId="3" borderId="1" xfId="0" applyFont="1" applyFill="1" applyBorder="1" applyAlignment="1">
      <alignment horizontal="center" vertical="center"/>
    </xf>
    <xf numFmtId="0" fontId="47" fillId="3" borderId="1" xfId="0" applyFont="1" applyFill="1" applyBorder="1" applyAlignment="1">
      <alignment horizontal="center" vertical="center" wrapText="1"/>
    </xf>
    <xf numFmtId="0" fontId="47" fillId="3" borderId="7" xfId="0" applyFont="1" applyFill="1" applyBorder="1" applyAlignment="1">
      <alignment horizontal="center" vertical="center" wrapText="1"/>
    </xf>
    <xf numFmtId="185" fontId="47" fillId="0" borderId="2" xfId="0" applyNumberFormat="1" applyFont="1" applyFill="1" applyBorder="1" applyAlignment="1">
      <alignment horizontal="center" vertical="center"/>
    </xf>
    <xf numFmtId="179" fontId="47" fillId="0" borderId="4" xfId="0" applyNumberFormat="1" applyFont="1" applyFill="1" applyBorder="1" applyAlignment="1">
      <alignment horizontal="center" vertical="center"/>
    </xf>
    <xf numFmtId="0" fontId="47" fillId="0" borderId="0" xfId="0" applyFont="1" applyFill="1" applyAlignment="1">
      <alignment vertical="center" wrapText="1"/>
    </xf>
    <xf numFmtId="0" fontId="47" fillId="0" borderId="1" xfId="0" applyFont="1" applyFill="1" applyBorder="1">
      <alignment vertical="center"/>
    </xf>
    <xf numFmtId="185" fontId="47" fillId="0" borderId="0" xfId="0" applyNumberFormat="1" applyFont="1" applyFill="1" applyAlignment="1">
      <alignment horizontal="center" vertical="center"/>
    </xf>
    <xf numFmtId="179" fontId="47" fillId="0" borderId="0" xfId="0" applyNumberFormat="1" applyFont="1" applyFill="1" applyAlignment="1">
      <alignment horizontal="center" vertical="center"/>
    </xf>
    <xf numFmtId="0" fontId="47" fillId="5" borderId="0" xfId="0" applyFont="1" applyFill="1">
      <alignment vertical="center"/>
    </xf>
    <xf numFmtId="181" fontId="47" fillId="5" borderId="6" xfId="0" applyNumberFormat="1" applyFont="1" applyFill="1" applyBorder="1" applyAlignment="1">
      <alignment horizontal="center" vertical="center" textRotation="255"/>
    </xf>
    <xf numFmtId="0" fontId="47" fillId="5" borderId="2" xfId="0" applyFont="1" applyFill="1" applyBorder="1" applyAlignment="1">
      <alignment horizontal="center" vertical="center" wrapText="1"/>
    </xf>
    <xf numFmtId="176" fontId="47" fillId="5" borderId="4" xfId="0" applyNumberFormat="1" applyFont="1" applyFill="1" applyBorder="1" applyAlignment="1">
      <alignment horizontal="center" vertical="center"/>
    </xf>
    <xf numFmtId="176" fontId="47" fillId="5" borderId="6" xfId="0" applyNumberFormat="1" applyFont="1" applyFill="1" applyBorder="1" applyAlignment="1">
      <alignment horizontal="center" vertical="center"/>
    </xf>
    <xf numFmtId="0" fontId="47" fillId="5" borderId="3" xfId="0" applyFont="1" applyFill="1" applyBorder="1" applyAlignment="1">
      <alignment horizontal="center" vertical="center" wrapText="1"/>
    </xf>
    <xf numFmtId="176" fontId="47" fillId="5" borderId="4" xfId="0" applyNumberFormat="1" applyFont="1" applyFill="1" applyBorder="1" applyAlignment="1">
      <alignment horizontal="center" vertical="center" wrapText="1"/>
    </xf>
    <xf numFmtId="0" fontId="47" fillId="5" borderId="0" xfId="0" applyFont="1" applyFill="1" applyAlignment="1">
      <alignment vertical="center" wrapText="1"/>
    </xf>
    <xf numFmtId="0" fontId="58" fillId="0" borderId="0" xfId="1" applyFont="1" applyFill="1">
      <alignment vertical="center"/>
    </xf>
    <xf numFmtId="177" fontId="47" fillId="0" borderId="0" xfId="0" applyNumberFormat="1" applyFont="1" applyFill="1" applyAlignment="1">
      <alignment horizontal="center" vertical="center" wrapText="1"/>
    </xf>
    <xf numFmtId="0" fontId="47" fillId="3" borderId="0" xfId="0" applyFont="1" applyFill="1">
      <alignment vertical="center"/>
    </xf>
    <xf numFmtId="0" fontId="45" fillId="5" borderId="2" xfId="0" applyFont="1" applyFill="1" applyBorder="1" applyAlignment="1">
      <alignment horizontal="center" vertical="center"/>
    </xf>
    <xf numFmtId="0" fontId="45" fillId="5" borderId="4" xfId="0" applyFont="1" applyFill="1" applyBorder="1" applyAlignment="1">
      <alignment horizontal="center" vertical="center"/>
    </xf>
    <xf numFmtId="0" fontId="45" fillId="6" borderId="2" xfId="0" applyFont="1" applyFill="1" applyBorder="1" applyAlignment="1">
      <alignment horizontal="center" vertical="center" wrapText="1"/>
    </xf>
    <xf numFmtId="0" fontId="45" fillId="6" borderId="3" xfId="0" applyFont="1" applyFill="1" applyBorder="1" applyAlignment="1">
      <alignment horizontal="center" vertical="center" wrapText="1"/>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4" xfId="0" applyFill="1" applyBorder="1" applyAlignment="1">
      <alignment horizontal="center" vertical="center"/>
    </xf>
    <xf numFmtId="0" fontId="0" fillId="0" borderId="6" xfId="0" applyBorder="1" applyAlignment="1">
      <alignment horizontal="center" vertical="center"/>
    </xf>
    <xf numFmtId="0" fontId="0" fillId="3" borderId="7" xfId="0" applyFill="1" applyBorder="1" applyAlignment="1">
      <alignment horizontal="center" vertical="center" wrapText="1"/>
    </xf>
    <xf numFmtId="0" fontId="0" fillId="3" borderId="1" xfId="0" applyFill="1" applyBorder="1" applyAlignment="1">
      <alignment horizontal="center" vertical="center" wrapText="1"/>
    </xf>
    <xf numFmtId="0" fontId="45" fillId="5" borderId="12" xfId="0" applyFont="1" applyFill="1" applyBorder="1" applyAlignment="1">
      <alignment horizontal="center" vertical="center" wrapText="1"/>
    </xf>
    <xf numFmtId="176" fontId="45" fillId="6" borderId="19" xfId="0" applyNumberFormat="1" applyFont="1" applyFill="1" applyBorder="1" applyAlignment="1">
      <alignment horizontal="center" vertical="center"/>
    </xf>
    <xf numFmtId="176" fontId="45" fillId="6" borderId="12" xfId="0" applyNumberFormat="1" applyFont="1" applyFill="1" applyBorder="1" applyAlignment="1">
      <alignment horizontal="center" vertical="center"/>
    </xf>
    <xf numFmtId="0" fontId="45" fillId="6" borderId="28" xfId="0" applyFont="1" applyFill="1" applyBorder="1" applyAlignment="1">
      <alignment horizontal="center" vertical="center" wrapText="1"/>
    </xf>
    <xf numFmtId="176" fontId="45" fillId="6" borderId="12" xfId="0" applyNumberFormat="1" applyFont="1" applyFill="1" applyBorder="1" applyAlignment="1">
      <alignment horizontal="center" vertical="center" wrapText="1"/>
    </xf>
    <xf numFmtId="181" fontId="45" fillId="13" borderId="2" xfId="0" applyNumberFormat="1" applyFont="1" applyFill="1" applyBorder="1" applyAlignment="1">
      <alignment horizontal="center" vertical="center" textRotation="255"/>
    </xf>
    <xf numFmtId="181" fontId="45" fillId="13" borderId="3" xfId="0" applyNumberFormat="1" applyFont="1" applyFill="1" applyBorder="1" applyAlignment="1">
      <alignment horizontal="center" vertical="center" textRotation="255"/>
    </xf>
    <xf numFmtId="181" fontId="45" fillId="13" borderId="15" xfId="0" applyNumberFormat="1" applyFont="1" applyFill="1" applyBorder="1" applyAlignment="1">
      <alignment horizontal="center" vertical="center" textRotation="255"/>
    </xf>
    <xf numFmtId="0" fontId="45" fillId="13" borderId="4" xfId="0" applyFont="1" applyFill="1" applyBorder="1" applyAlignment="1">
      <alignment horizontal="center" vertical="center" wrapText="1"/>
    </xf>
    <xf numFmtId="181" fontId="45" fillId="13" borderId="6" xfId="0" applyNumberFormat="1" applyFont="1" applyFill="1" applyBorder="1" applyAlignment="1">
      <alignment horizontal="center" vertical="center" textRotation="255"/>
    </xf>
    <xf numFmtId="176" fontId="45" fillId="13" borderId="6" xfId="0" applyNumberFormat="1" applyFont="1" applyFill="1" applyBorder="1" applyAlignment="1">
      <alignment horizontal="center" vertical="center"/>
    </xf>
    <xf numFmtId="180" fontId="45" fillId="13" borderId="2" xfId="0" applyNumberFormat="1" applyFont="1" applyFill="1" applyBorder="1" applyAlignment="1">
      <alignment horizontal="center" vertical="center" textRotation="255"/>
    </xf>
    <xf numFmtId="180" fontId="45" fillId="13" borderId="3" xfId="0" applyNumberFormat="1" applyFont="1" applyFill="1" applyBorder="1" applyAlignment="1">
      <alignment horizontal="center" vertical="center" textRotation="255"/>
    </xf>
    <xf numFmtId="182" fontId="45" fillId="14" borderId="2" xfId="0" applyNumberFormat="1" applyFont="1" applyFill="1" applyBorder="1" applyAlignment="1">
      <alignment horizontal="center" vertical="center" textRotation="255"/>
    </xf>
    <xf numFmtId="182" fontId="45" fillId="14" borderId="3" xfId="0" applyNumberFormat="1" applyFont="1" applyFill="1" applyBorder="1" applyAlignment="1">
      <alignment horizontal="center" vertical="center" textRotation="255"/>
    </xf>
    <xf numFmtId="0" fontId="45" fillId="14" borderId="4" xfId="0" applyFont="1" applyFill="1" applyBorder="1" applyAlignment="1">
      <alignment horizontal="center" vertical="center"/>
    </xf>
    <xf numFmtId="0" fontId="45" fillId="9" borderId="2" xfId="0" applyFont="1" applyFill="1" applyBorder="1" applyAlignment="1">
      <alignment horizontal="center" vertical="center"/>
    </xf>
    <xf numFmtId="0" fontId="45" fillId="9" borderId="4" xfId="0" applyFont="1" applyFill="1" applyBorder="1" applyAlignment="1">
      <alignment horizontal="center" vertical="center"/>
    </xf>
    <xf numFmtId="0" fontId="43" fillId="0" borderId="15" xfId="0" applyFont="1" applyBorder="1" applyAlignment="1">
      <alignment horizontal="center" vertical="center"/>
    </xf>
    <xf numFmtId="0" fontId="0" fillId="0" borderId="27" xfId="0" applyBorder="1" applyAlignment="1">
      <alignment horizontal="center" vertical="center"/>
    </xf>
    <xf numFmtId="0" fontId="0" fillId="6" borderId="15" xfId="0" applyFill="1" applyBorder="1" applyAlignment="1">
      <alignment horizontal="center" vertical="center"/>
    </xf>
    <xf numFmtId="0" fontId="0" fillId="0" borderId="15" xfId="0" applyBorder="1" applyAlignment="1">
      <alignment horizontal="center" vertical="center"/>
    </xf>
    <xf numFmtId="176" fontId="0" fillId="0" borderId="5" xfId="0" applyNumberFormat="1" applyBorder="1" applyAlignment="1">
      <alignment horizontal="center" vertical="center"/>
    </xf>
    <xf numFmtId="178" fontId="0" fillId="0" borderId="4" xfId="0" applyNumberFormat="1" applyBorder="1" applyAlignment="1">
      <alignment horizontal="center" vertical="center"/>
    </xf>
    <xf numFmtId="0" fontId="45" fillId="0" borderId="4" xfId="0" applyFont="1" applyBorder="1" applyAlignment="1">
      <alignment vertical="center" wrapText="1"/>
    </xf>
    <xf numFmtId="0" fontId="45" fillId="0" borderId="2" xfId="0" applyFont="1" applyBorder="1" applyAlignment="1">
      <alignment horizontal="center" vertical="center" wrapText="1"/>
    </xf>
    <xf numFmtId="0" fontId="45" fillId="0" borderId="33" xfId="0" applyFont="1" applyBorder="1" applyAlignment="1">
      <alignment vertical="center" wrapText="1"/>
    </xf>
    <xf numFmtId="0" fontId="43" fillId="13" borderId="2" xfId="1" applyFont="1" applyFill="1" applyBorder="1" applyAlignment="1">
      <alignment horizontal="center" vertical="center"/>
    </xf>
    <xf numFmtId="0" fontId="43" fillId="13" borderId="3" xfId="0" applyFont="1" applyFill="1" applyBorder="1" applyAlignment="1">
      <alignment horizontal="center" vertical="center"/>
    </xf>
    <xf numFmtId="0" fontId="0" fillId="13" borderId="4" xfId="0" applyFill="1" applyBorder="1" applyAlignment="1">
      <alignment horizontal="center" vertical="center"/>
    </xf>
    <xf numFmtId="0" fontId="0" fillId="13" borderId="6" xfId="0" applyFill="1" applyBorder="1" applyAlignment="1">
      <alignment horizontal="center" vertical="center"/>
    </xf>
    <xf numFmtId="176" fontId="0" fillId="13" borderId="6" xfId="0" applyNumberFormat="1" applyFill="1" applyBorder="1" applyAlignment="1">
      <alignment horizontal="center" vertical="center"/>
    </xf>
    <xf numFmtId="0" fontId="0" fillId="13" borderId="2" xfId="0" applyFill="1" applyBorder="1" applyAlignment="1">
      <alignment horizontal="center" vertical="center"/>
    </xf>
    <xf numFmtId="0" fontId="0" fillId="13" borderId="3" xfId="0" applyFill="1" applyBorder="1" applyAlignment="1">
      <alignment horizontal="center" vertical="center"/>
    </xf>
    <xf numFmtId="176" fontId="0" fillId="13" borderId="4" xfId="0" applyNumberFormat="1" applyFill="1" applyBorder="1" applyAlignment="1">
      <alignment horizontal="center" vertical="center"/>
    </xf>
    <xf numFmtId="0" fontId="0" fillId="13" borderId="1" xfId="0" applyFill="1" applyBorder="1" applyAlignment="1">
      <alignment horizontal="center" vertical="center"/>
    </xf>
    <xf numFmtId="0" fontId="0" fillId="14" borderId="2" xfId="0" applyFill="1" applyBorder="1" applyAlignment="1">
      <alignment horizontal="center" vertical="center"/>
    </xf>
    <xf numFmtId="0" fontId="0" fillId="14" borderId="3" xfId="0" applyFill="1" applyBorder="1" applyAlignment="1">
      <alignment horizontal="center" vertical="center"/>
    </xf>
    <xf numFmtId="0" fontId="0" fillId="14" borderId="4" xfId="0" applyFill="1" applyBorder="1" applyAlignment="1">
      <alignment horizontal="center" vertical="center"/>
    </xf>
    <xf numFmtId="0" fontId="0" fillId="9" borderId="2" xfId="0" applyFill="1" applyBorder="1" applyAlignment="1">
      <alignment horizontal="center" vertical="center"/>
    </xf>
    <xf numFmtId="0" fontId="0" fillId="9" borderId="4" xfId="0" applyFill="1" applyBorder="1" applyAlignment="1">
      <alignment vertical="center" wrapText="1"/>
    </xf>
    <xf numFmtId="0" fontId="0" fillId="3" borderId="12" xfId="0" applyFill="1" applyBorder="1" applyAlignment="1">
      <alignment horizontal="center" vertical="center" textRotation="255" wrapText="1"/>
    </xf>
    <xf numFmtId="0" fontId="0" fillId="3" borderId="11" xfId="0" applyFill="1" applyBorder="1" applyAlignment="1">
      <alignment horizontal="center" vertical="center"/>
    </xf>
    <xf numFmtId="181" fontId="0" fillId="13" borderId="32" xfId="0" applyNumberFormat="1" applyFill="1" applyBorder="1" applyAlignment="1">
      <alignment horizontal="center" vertical="center" textRotation="255"/>
    </xf>
    <xf numFmtId="181" fontId="0" fillId="13" borderId="3" xfId="0" applyNumberFormat="1" applyFill="1" applyBorder="1" applyAlignment="1">
      <alignment horizontal="center" vertical="center" textRotation="255"/>
    </xf>
    <xf numFmtId="181" fontId="0" fillId="13" borderId="15" xfId="0" applyNumberFormat="1" applyFill="1" applyBorder="1" applyAlignment="1">
      <alignment horizontal="center" vertical="center" textRotation="255"/>
    </xf>
    <xf numFmtId="0" fontId="0" fillId="13" borderId="12" xfId="0" applyFill="1" applyBorder="1" applyAlignment="1">
      <alignment horizontal="center" vertical="center" wrapText="1"/>
    </xf>
    <xf numFmtId="182" fontId="0" fillId="14" borderId="2" xfId="0" applyNumberFormat="1" applyFill="1" applyBorder="1" applyAlignment="1">
      <alignment horizontal="center" vertical="center" textRotation="255"/>
    </xf>
    <xf numFmtId="182" fontId="0" fillId="14" borderId="3" xfId="0" applyNumberFormat="1" applyFill="1" applyBorder="1" applyAlignment="1">
      <alignment horizontal="center" vertical="center" textRotation="255"/>
    </xf>
    <xf numFmtId="0" fontId="0" fillId="14" borderId="4" xfId="0" applyFill="1" applyBorder="1" applyAlignment="1">
      <alignment horizontal="center" vertical="center" wrapText="1"/>
    </xf>
    <xf numFmtId="0" fontId="0" fillId="9" borderId="4" xfId="0" applyFill="1" applyBorder="1" applyAlignment="1">
      <alignment horizontal="center" vertical="center"/>
    </xf>
    <xf numFmtId="0" fontId="47" fillId="0" borderId="7" xfId="0" applyFont="1" applyBorder="1" applyAlignment="1">
      <alignment vertical="center" wrapText="1"/>
    </xf>
    <xf numFmtId="0" fontId="47" fillId="0" borderId="1" xfId="0" applyFont="1" applyBorder="1" applyAlignment="1">
      <alignment vertical="center" wrapText="1"/>
    </xf>
    <xf numFmtId="0" fontId="61" fillId="0" borderId="2" xfId="0" applyFont="1" applyBorder="1" applyAlignment="1">
      <alignment vertical="center" wrapText="1"/>
    </xf>
    <xf numFmtId="0" fontId="61" fillId="0" borderId="7" xfId="0" applyFont="1" applyBorder="1" applyAlignment="1">
      <alignment vertical="center" wrapText="1"/>
    </xf>
    <xf numFmtId="0" fontId="45" fillId="0" borderId="1" xfId="0" applyFont="1" applyBorder="1" applyAlignment="1">
      <alignment horizontal="left" vertical="center" wrapText="1"/>
    </xf>
    <xf numFmtId="0" fontId="0" fillId="13" borderId="32" xfId="0" applyFill="1" applyBorder="1" applyAlignment="1">
      <alignment horizontal="center" vertical="center"/>
    </xf>
    <xf numFmtId="0" fontId="0" fillId="13" borderId="15" xfId="0" applyFill="1" applyBorder="1" applyAlignment="1">
      <alignment horizontal="center" vertical="center"/>
    </xf>
    <xf numFmtId="0" fontId="0" fillId="15" borderId="4" xfId="0" applyFill="1" applyBorder="1" applyAlignment="1">
      <alignment horizontal="center" vertical="center"/>
    </xf>
    <xf numFmtId="0" fontId="40" fillId="0" borderId="0" xfId="1">
      <alignment vertical="center"/>
    </xf>
    <xf numFmtId="0" fontId="47" fillId="13" borderId="32" xfId="1" applyFont="1" applyFill="1" applyBorder="1" applyAlignment="1">
      <alignment horizontal="center" vertical="center"/>
    </xf>
    <xf numFmtId="0" fontId="47" fillId="13" borderId="3" xfId="0" applyFont="1" applyFill="1" applyBorder="1" applyAlignment="1">
      <alignment horizontal="center" vertical="center"/>
    </xf>
    <xf numFmtId="0" fontId="47" fillId="13" borderId="4" xfId="0" applyFont="1" applyFill="1" applyBorder="1" applyAlignment="1">
      <alignment horizontal="center" vertical="center"/>
    </xf>
    <xf numFmtId="0" fontId="47" fillId="13" borderId="6" xfId="0" applyFont="1" applyFill="1" applyBorder="1" applyAlignment="1">
      <alignment horizontal="center" vertical="center"/>
    </xf>
    <xf numFmtId="176" fontId="47" fillId="13" borderId="6" xfId="0" applyNumberFormat="1" applyFont="1" applyFill="1" applyBorder="1" applyAlignment="1">
      <alignment horizontal="center" vertical="center"/>
    </xf>
    <xf numFmtId="0" fontId="47" fillId="13" borderId="2" xfId="0" applyFont="1" applyFill="1" applyBorder="1" applyAlignment="1">
      <alignment horizontal="center" vertical="center"/>
    </xf>
    <xf numFmtId="176" fontId="47" fillId="13" borderId="4" xfId="0" applyNumberFormat="1" applyFont="1" applyFill="1" applyBorder="1" applyAlignment="1">
      <alignment horizontal="center" vertical="center"/>
    </xf>
    <xf numFmtId="0" fontId="47" fillId="13" borderId="1" xfId="0" applyFont="1" applyFill="1" applyBorder="1" applyAlignment="1">
      <alignment horizontal="center" vertical="center"/>
    </xf>
    <xf numFmtId="0" fontId="47" fillId="14" borderId="2" xfId="0" applyFont="1" applyFill="1" applyBorder="1" applyAlignment="1">
      <alignment horizontal="center" vertical="center"/>
    </xf>
    <xf numFmtId="0" fontId="47" fillId="14" borderId="3" xfId="0" applyFont="1" applyFill="1" applyBorder="1" applyAlignment="1">
      <alignment horizontal="center" vertical="center"/>
    </xf>
    <xf numFmtId="0" fontId="47" fillId="14" borderId="4" xfId="0" applyFont="1" applyFill="1" applyBorder="1" applyAlignment="1">
      <alignment horizontal="center" vertical="center"/>
    </xf>
    <xf numFmtId="0" fontId="47" fillId="9" borderId="2" xfId="0" applyFont="1" applyFill="1" applyBorder="1" applyAlignment="1">
      <alignment horizontal="center" vertical="center"/>
    </xf>
    <xf numFmtId="0" fontId="47" fillId="9" borderId="4" xfId="0" applyFont="1" applyFill="1" applyBorder="1" applyAlignment="1">
      <alignment vertical="center" wrapText="1"/>
    </xf>
    <xf numFmtId="181" fontId="47" fillId="16" borderId="2" xfId="0" applyNumberFormat="1" applyFont="1" applyFill="1" applyBorder="1" applyAlignment="1">
      <alignment horizontal="center" vertical="center" textRotation="255"/>
    </xf>
    <xf numFmtId="181" fontId="47" fillId="16" borderId="3" xfId="0" applyNumberFormat="1" applyFont="1" applyFill="1" applyBorder="1" applyAlignment="1">
      <alignment horizontal="center" vertical="center" textRotation="255"/>
    </xf>
    <xf numFmtId="181" fontId="47" fillId="16" borderId="15" xfId="0" applyNumberFormat="1" applyFont="1" applyFill="1" applyBorder="1" applyAlignment="1">
      <alignment horizontal="center" vertical="center" textRotation="255"/>
    </xf>
    <xf numFmtId="0" fontId="47" fillId="16" borderId="12" xfId="0" applyFont="1" applyFill="1" applyBorder="1" applyAlignment="1">
      <alignment horizontal="center" vertical="center" wrapText="1"/>
    </xf>
    <xf numFmtId="181" fontId="47" fillId="16" borderId="6" xfId="0" applyNumberFormat="1" applyFont="1" applyFill="1" applyBorder="1" applyAlignment="1">
      <alignment horizontal="center" vertical="center" textRotation="255"/>
    </xf>
    <xf numFmtId="176" fontId="47" fillId="16" borderId="19" xfId="0" applyNumberFormat="1" applyFont="1" applyFill="1" applyBorder="1" applyAlignment="1">
      <alignment horizontal="center" vertical="center"/>
    </xf>
    <xf numFmtId="180" fontId="47" fillId="16" borderId="2" xfId="0" applyNumberFormat="1" applyFont="1" applyFill="1" applyBorder="1" applyAlignment="1">
      <alignment horizontal="center" vertical="center" textRotation="255"/>
    </xf>
    <xf numFmtId="180" fontId="47" fillId="16" borderId="3" xfId="0" applyNumberFormat="1" applyFont="1" applyFill="1" applyBorder="1" applyAlignment="1">
      <alignment horizontal="center" vertical="center" textRotation="255"/>
    </xf>
    <xf numFmtId="176" fontId="47" fillId="16" borderId="12" xfId="0" applyNumberFormat="1" applyFont="1" applyFill="1" applyBorder="1" applyAlignment="1">
      <alignment horizontal="center" vertical="center"/>
    </xf>
    <xf numFmtId="0" fontId="47" fillId="16" borderId="2" xfId="0" applyFont="1" applyFill="1" applyBorder="1" applyAlignment="1">
      <alignment horizontal="center" vertical="center" wrapText="1"/>
    </xf>
    <xf numFmtId="0" fontId="47" fillId="16" borderId="28" xfId="0" applyFont="1" applyFill="1" applyBorder="1" applyAlignment="1">
      <alignment horizontal="center" vertical="center" wrapText="1"/>
    </xf>
    <xf numFmtId="176" fontId="47" fillId="16" borderId="12" xfId="0" applyNumberFormat="1" applyFont="1" applyFill="1" applyBorder="1" applyAlignment="1">
      <alignment horizontal="center" vertical="center" wrapText="1"/>
    </xf>
    <xf numFmtId="182" fontId="47" fillId="16" borderId="2" xfId="0" applyNumberFormat="1" applyFont="1" applyFill="1" applyBorder="1" applyAlignment="1">
      <alignment horizontal="center" vertical="center" textRotation="255"/>
    </xf>
    <xf numFmtId="182" fontId="47" fillId="16" borderId="3" xfId="0" applyNumberFormat="1" applyFont="1" applyFill="1" applyBorder="1" applyAlignment="1">
      <alignment horizontal="center" vertical="center" textRotation="255"/>
    </xf>
    <xf numFmtId="0" fontId="47" fillId="16" borderId="4" xfId="0" applyFont="1" applyFill="1" applyBorder="1" applyAlignment="1">
      <alignment horizontal="center" vertical="center"/>
    </xf>
    <xf numFmtId="176" fontId="47" fillId="16" borderId="4" xfId="0" applyNumberFormat="1" applyFont="1" applyFill="1" applyBorder="1" applyAlignment="1">
      <alignment horizontal="center" vertical="center"/>
    </xf>
    <xf numFmtId="185" fontId="47" fillId="16" borderId="2" xfId="0" applyNumberFormat="1" applyFont="1" applyFill="1" applyBorder="1" applyAlignment="1">
      <alignment horizontal="center" vertical="center"/>
    </xf>
    <xf numFmtId="179" fontId="47" fillId="16" borderId="4" xfId="0" applyNumberFormat="1" applyFont="1" applyFill="1" applyBorder="1" applyAlignment="1">
      <alignment horizontal="center" vertical="center"/>
    </xf>
    <xf numFmtId="0" fontId="47" fillId="16" borderId="2" xfId="0" applyFont="1" applyFill="1" applyBorder="1" applyAlignment="1">
      <alignment horizontal="center" vertical="center"/>
    </xf>
    <xf numFmtId="180" fontId="47" fillId="16" borderId="4" xfId="0" applyNumberFormat="1" applyFont="1" applyFill="1" applyBorder="1" applyAlignment="1">
      <alignment horizontal="center" vertical="center" textRotation="255"/>
    </xf>
    <xf numFmtId="0" fontId="47" fillId="16" borderId="4" xfId="0" applyFont="1" applyFill="1" applyBorder="1" applyAlignment="1">
      <alignment horizontal="center" vertical="center" wrapText="1"/>
    </xf>
    <xf numFmtId="176" fontId="47" fillId="16" borderId="6" xfId="0" applyNumberFormat="1" applyFont="1" applyFill="1" applyBorder="1" applyAlignment="1">
      <alignment horizontal="center" vertical="center"/>
    </xf>
    <xf numFmtId="0" fontId="47" fillId="16" borderId="3" xfId="0" applyFont="1" applyFill="1" applyBorder="1" applyAlignment="1">
      <alignment horizontal="center" vertical="center" wrapText="1"/>
    </xf>
    <xf numFmtId="176" fontId="47" fillId="16" borderId="4" xfId="0" applyNumberFormat="1" applyFont="1" applyFill="1" applyBorder="1" applyAlignment="1">
      <alignment horizontal="center" vertical="center" wrapText="1"/>
    </xf>
    <xf numFmtId="181" fontId="47" fillId="16" borderId="32" xfId="0" applyNumberFormat="1" applyFont="1" applyFill="1" applyBorder="1" applyAlignment="1">
      <alignment horizontal="center" vertical="center" textRotation="255"/>
    </xf>
    <xf numFmtId="0" fontId="47" fillId="16" borderId="2" xfId="1" applyFont="1" applyFill="1" applyBorder="1" applyAlignment="1">
      <alignment horizontal="center" vertical="center"/>
    </xf>
    <xf numFmtId="0" fontId="47" fillId="16" borderId="3" xfId="0" applyFont="1" applyFill="1" applyBorder="1" applyAlignment="1">
      <alignment horizontal="center" vertical="center"/>
    </xf>
    <xf numFmtId="0" fontId="47" fillId="16" borderId="15" xfId="0" applyFont="1" applyFill="1" applyBorder="1" applyAlignment="1">
      <alignment horizontal="center" vertical="center"/>
    </xf>
    <xf numFmtId="0" fontId="47" fillId="16" borderId="1" xfId="0" applyFont="1" applyFill="1" applyBorder="1" applyAlignment="1">
      <alignment horizontal="center" vertical="center"/>
    </xf>
    <xf numFmtId="0" fontId="47" fillId="16" borderId="6" xfId="0" applyFont="1" applyFill="1" applyBorder="1" applyAlignment="1">
      <alignment horizontal="center" vertical="center"/>
    </xf>
    <xf numFmtId="176" fontId="47" fillId="16" borderId="1" xfId="0" applyNumberFormat="1" applyFont="1" applyFill="1" applyBorder="1" applyAlignment="1">
      <alignment horizontal="center" vertical="center"/>
    </xf>
    <xf numFmtId="0" fontId="47" fillId="16" borderId="27" xfId="0" applyFont="1" applyFill="1" applyBorder="1" applyAlignment="1">
      <alignment horizontal="center" vertical="center"/>
    </xf>
    <xf numFmtId="176" fontId="47" fillId="16" borderId="5" xfId="0" applyNumberFormat="1" applyFont="1" applyFill="1" applyBorder="1" applyAlignment="1">
      <alignment horizontal="center" vertical="center"/>
    </xf>
    <xf numFmtId="178" fontId="47" fillId="16" borderId="4" xfId="0" applyNumberFormat="1" applyFont="1" applyFill="1" applyBorder="1" applyAlignment="1">
      <alignment horizontal="center" vertical="center"/>
    </xf>
    <xf numFmtId="0" fontId="47" fillId="16" borderId="4" xfId="0" applyFont="1" applyFill="1" applyBorder="1" applyAlignment="1">
      <alignment vertical="center" wrapText="1"/>
    </xf>
    <xf numFmtId="0" fontId="47" fillId="16" borderId="2" xfId="0" applyFont="1" applyFill="1" applyBorder="1" applyAlignment="1">
      <alignment vertical="center" wrapText="1"/>
    </xf>
    <xf numFmtId="0" fontId="47" fillId="16" borderId="33" xfId="0" applyFont="1" applyFill="1" applyBorder="1" applyAlignment="1">
      <alignment vertical="center" wrapText="1"/>
    </xf>
    <xf numFmtId="0" fontId="47" fillId="16" borderId="32" xfId="1" applyFont="1" applyFill="1" applyBorder="1" applyAlignment="1">
      <alignment horizontal="center" vertical="center"/>
    </xf>
    <xf numFmtId="0" fontId="47" fillId="16" borderId="1" xfId="0" applyFont="1" applyFill="1" applyBorder="1" applyAlignment="1">
      <alignment vertical="center" wrapText="1"/>
    </xf>
    <xf numFmtId="0" fontId="47" fillId="16" borderId="2" xfId="0" applyFont="1" applyFill="1" applyBorder="1" applyAlignment="1">
      <alignment horizontal="left" vertical="center" wrapText="1"/>
    </xf>
    <xf numFmtId="0" fontId="47" fillId="16" borderId="4" xfId="0" applyFont="1" applyFill="1" applyBorder="1" applyAlignment="1">
      <alignment horizontal="left" vertical="center" wrapText="1"/>
    </xf>
    <xf numFmtId="0" fontId="47" fillId="16" borderId="33" xfId="0" applyFont="1" applyFill="1" applyBorder="1" applyAlignment="1">
      <alignment horizontal="left" vertical="center" wrapText="1"/>
    </xf>
    <xf numFmtId="0" fontId="49" fillId="16" borderId="2" xfId="0" applyFont="1" applyFill="1" applyBorder="1" applyAlignment="1">
      <alignment vertical="center" wrapText="1"/>
    </xf>
    <xf numFmtId="0" fontId="49" fillId="16" borderId="4" xfId="0" applyFont="1" applyFill="1" applyBorder="1" applyAlignment="1">
      <alignment vertical="center" wrapText="1"/>
    </xf>
    <xf numFmtId="0" fontId="47" fillId="16" borderId="33" xfId="0" applyFont="1" applyFill="1" applyBorder="1" applyAlignment="1">
      <alignment vertical="top" wrapText="1"/>
    </xf>
    <xf numFmtId="0" fontId="47" fillId="16" borderId="0" xfId="0" applyFont="1" applyFill="1" applyAlignment="1">
      <alignment horizontal="center" vertical="center"/>
    </xf>
    <xf numFmtId="176" fontId="47" fillId="16" borderId="0" xfId="0" applyNumberFormat="1" applyFont="1" applyFill="1" applyAlignment="1">
      <alignment horizontal="center" vertical="center"/>
    </xf>
    <xf numFmtId="0" fontId="47" fillId="16" borderId="0" xfId="0" applyFont="1" applyFill="1">
      <alignment vertical="center"/>
    </xf>
    <xf numFmtId="176" fontId="47" fillId="16" borderId="0" xfId="0" applyNumberFormat="1" applyFont="1" applyFill="1">
      <alignment vertical="center"/>
    </xf>
    <xf numFmtId="185" fontId="47" fillId="16" borderId="0" xfId="0" applyNumberFormat="1" applyFont="1" applyFill="1" applyAlignment="1">
      <alignment horizontal="center" vertical="center"/>
    </xf>
    <xf numFmtId="179" fontId="47" fillId="16" borderId="0" xfId="0" applyNumberFormat="1" applyFont="1" applyFill="1" applyAlignment="1">
      <alignment horizontal="center" vertical="center"/>
    </xf>
    <xf numFmtId="0" fontId="47" fillId="16" borderId="1" xfId="0" applyFont="1" applyFill="1" applyBorder="1" applyAlignment="1">
      <alignment horizontal="center" vertical="center"/>
    </xf>
    <xf numFmtId="0" fontId="47" fillId="16" borderId="2" xfId="0" applyFont="1" applyFill="1" applyBorder="1" applyAlignment="1">
      <alignment horizontal="center" vertical="center"/>
    </xf>
    <xf numFmtId="0" fontId="47" fillId="16" borderId="3" xfId="0" applyFont="1" applyFill="1" applyBorder="1" applyAlignment="1">
      <alignment horizontal="center" vertical="center"/>
    </xf>
    <xf numFmtId="0" fontId="47" fillId="16" borderId="4" xfId="0" applyFont="1" applyFill="1" applyBorder="1" applyAlignment="1">
      <alignment horizontal="center" vertical="center"/>
    </xf>
    <xf numFmtId="0" fontId="47" fillId="16" borderId="1" xfId="0" applyFont="1" applyFill="1" applyBorder="1" applyAlignment="1">
      <alignment horizontal="center" vertical="center" wrapText="1"/>
    </xf>
    <xf numFmtId="0" fontId="47" fillId="16" borderId="2" xfId="0" applyFont="1" applyFill="1" applyBorder="1" applyAlignment="1">
      <alignment horizontal="center" vertical="center" wrapText="1"/>
    </xf>
    <xf numFmtId="0" fontId="47" fillId="16" borderId="4" xfId="0" applyFont="1" applyFill="1" applyBorder="1" applyAlignment="1">
      <alignment horizontal="center" vertical="center" wrapText="1"/>
    </xf>
    <xf numFmtId="0" fontId="47" fillId="13" borderId="32" xfId="0" applyFont="1" applyFill="1" applyBorder="1" applyAlignment="1">
      <alignment horizontal="center" vertical="center"/>
    </xf>
    <xf numFmtId="0" fontId="47" fillId="16" borderId="4" xfId="0" applyFont="1" applyFill="1" applyBorder="1" applyAlignment="1">
      <alignment horizontal="center" vertical="center" textRotation="255" wrapText="1"/>
    </xf>
    <xf numFmtId="0" fontId="47" fillId="16" borderId="12" xfId="0" applyFont="1" applyFill="1" applyBorder="1" applyAlignment="1">
      <alignment horizontal="center" vertical="center" textRotation="255" wrapText="1"/>
    </xf>
    <xf numFmtId="0" fontId="47" fillId="16" borderId="11" xfId="0" applyFont="1" applyFill="1" applyBorder="1" applyAlignment="1">
      <alignment horizontal="center" vertical="center"/>
    </xf>
    <xf numFmtId="0" fontId="47" fillId="16" borderId="7" xfId="0" applyFont="1" applyFill="1" applyBorder="1" applyAlignment="1">
      <alignment vertical="center" wrapText="1"/>
    </xf>
    <xf numFmtId="0" fontId="47" fillId="16" borderId="1" xfId="0" applyFont="1" applyFill="1" applyBorder="1" applyAlignment="1">
      <alignment horizontal="left" vertical="center" wrapText="1"/>
    </xf>
    <xf numFmtId="0" fontId="47" fillId="16" borderId="32" xfId="0" applyFont="1" applyFill="1" applyBorder="1" applyAlignment="1">
      <alignment horizontal="center" vertical="center"/>
    </xf>
    <xf numFmtId="0" fontId="47" fillId="16" borderId="7" xfId="1" applyFont="1" applyFill="1" applyBorder="1" applyAlignment="1">
      <alignment horizontal="left" vertical="center" wrapText="1"/>
    </xf>
    <xf numFmtId="0" fontId="47" fillId="16" borderId="7" xfId="0" applyFont="1" applyFill="1" applyBorder="1" applyAlignment="1">
      <alignment horizontal="left" vertical="center" wrapText="1"/>
    </xf>
    <xf numFmtId="0" fontId="47" fillId="16" borderId="28" xfId="0" applyFont="1" applyFill="1" applyBorder="1" applyAlignment="1">
      <alignment horizontal="center" vertical="center"/>
    </xf>
    <xf numFmtId="0" fontId="47" fillId="16" borderId="16" xfId="0" applyFont="1" applyFill="1" applyBorder="1" applyAlignment="1">
      <alignment horizontal="center" vertical="center"/>
    </xf>
    <xf numFmtId="0" fontId="47" fillId="16" borderId="8" xfId="0" applyFont="1" applyFill="1" applyBorder="1" applyAlignment="1">
      <alignment horizontal="center" vertical="center"/>
    </xf>
    <xf numFmtId="0" fontId="47" fillId="16" borderId="36" xfId="0" applyFont="1" applyFill="1" applyBorder="1" applyAlignment="1">
      <alignment horizontal="center" vertical="center"/>
    </xf>
    <xf numFmtId="0" fontId="47" fillId="16" borderId="12" xfId="0" applyFont="1" applyFill="1" applyBorder="1" applyAlignment="1">
      <alignment horizontal="center" vertical="center"/>
    </xf>
    <xf numFmtId="0" fontId="47" fillId="16" borderId="1" xfId="1" applyFont="1" applyFill="1" applyBorder="1" applyAlignment="1">
      <alignment horizontal="left" vertical="center" wrapText="1"/>
    </xf>
    <xf numFmtId="0" fontId="47" fillId="16" borderId="13" xfId="0" applyFont="1" applyFill="1" applyBorder="1" applyAlignment="1">
      <alignment horizontal="center" vertical="center"/>
    </xf>
    <xf numFmtId="0" fontId="47" fillId="16" borderId="29" xfId="0" applyFont="1" applyFill="1" applyBorder="1" applyAlignment="1">
      <alignment horizontal="center" vertical="center"/>
    </xf>
    <xf numFmtId="0" fontId="47" fillId="16" borderId="17" xfId="0" applyFont="1" applyFill="1" applyBorder="1" applyAlignment="1">
      <alignment horizontal="center" vertical="center"/>
    </xf>
    <xf numFmtId="0" fontId="47" fillId="16" borderId="10" xfId="0" applyFont="1" applyFill="1" applyBorder="1" applyAlignment="1">
      <alignment horizontal="center" vertical="center"/>
    </xf>
    <xf numFmtId="0" fontId="47" fillId="16" borderId="37" xfId="0" applyFont="1" applyFill="1" applyBorder="1" applyAlignment="1">
      <alignment horizontal="center" vertical="center"/>
    </xf>
    <xf numFmtId="0" fontId="47" fillId="16" borderId="14" xfId="0" applyFont="1" applyFill="1" applyBorder="1" applyAlignment="1">
      <alignment horizontal="center" vertical="center"/>
    </xf>
    <xf numFmtId="176" fontId="47" fillId="16" borderId="8" xfId="0" applyNumberFormat="1" applyFont="1" applyFill="1" applyBorder="1" applyAlignment="1">
      <alignment horizontal="center" vertical="center"/>
    </xf>
    <xf numFmtId="0" fontId="47" fillId="16" borderId="45" xfId="0" applyFont="1" applyFill="1" applyBorder="1" applyAlignment="1">
      <alignment horizontal="center" vertical="center"/>
    </xf>
    <xf numFmtId="0" fontId="47" fillId="16" borderId="46" xfId="0" applyFont="1" applyFill="1" applyBorder="1" applyAlignment="1">
      <alignment horizontal="center" vertical="center"/>
    </xf>
    <xf numFmtId="0" fontId="47" fillId="16" borderId="47" xfId="0" applyFont="1" applyFill="1" applyBorder="1" applyAlignment="1">
      <alignment horizontal="center" vertical="center"/>
    </xf>
    <xf numFmtId="0" fontId="47" fillId="16" borderId="48" xfId="0" applyFont="1" applyFill="1" applyBorder="1" applyAlignment="1">
      <alignment horizontal="center" vertical="center"/>
    </xf>
    <xf numFmtId="0" fontId="47" fillId="16" borderId="66" xfId="0" applyFont="1" applyFill="1" applyBorder="1" applyAlignment="1">
      <alignment horizontal="center" vertical="center"/>
    </xf>
    <xf numFmtId="0" fontId="47" fillId="16" borderId="67" xfId="0" applyFont="1" applyFill="1" applyBorder="1" applyAlignment="1">
      <alignment horizontal="center" vertical="center"/>
    </xf>
    <xf numFmtId="0" fontId="47" fillId="16" borderId="50" xfId="0" applyFont="1" applyFill="1" applyBorder="1" applyAlignment="1">
      <alignment horizontal="center" vertical="center"/>
    </xf>
    <xf numFmtId="0" fontId="47" fillId="16" borderId="49" xfId="0" applyFont="1" applyFill="1" applyBorder="1" applyAlignment="1">
      <alignment horizontal="center" vertical="center"/>
    </xf>
    <xf numFmtId="176" fontId="47" fillId="16" borderId="51" xfId="0" applyNumberFormat="1" applyFont="1" applyFill="1" applyBorder="1" applyAlignment="1">
      <alignment horizontal="center" vertical="center"/>
    </xf>
    <xf numFmtId="176" fontId="47" fillId="16" borderId="10" xfId="0" applyNumberFormat="1" applyFont="1" applyFill="1" applyBorder="1" applyAlignment="1">
      <alignment horizontal="center" vertical="center"/>
    </xf>
    <xf numFmtId="0" fontId="47" fillId="16" borderId="1" xfId="0" applyFont="1" applyFill="1" applyBorder="1" applyAlignment="1">
      <alignment horizontal="center" vertical="center" shrinkToFit="1"/>
    </xf>
    <xf numFmtId="0" fontId="47" fillId="16" borderId="58" xfId="0" applyFont="1" applyFill="1" applyBorder="1" applyAlignment="1">
      <alignment horizontal="center" vertical="center"/>
    </xf>
    <xf numFmtId="0" fontId="47" fillId="16" borderId="61" xfId="0" applyFont="1" applyFill="1" applyBorder="1" applyAlignment="1">
      <alignment horizontal="center" vertical="center"/>
    </xf>
    <xf numFmtId="0" fontId="47" fillId="16" borderId="62" xfId="0" applyFont="1" applyFill="1" applyBorder="1" applyAlignment="1">
      <alignment horizontal="center" vertical="center"/>
    </xf>
    <xf numFmtId="0" fontId="47" fillId="16" borderId="57" xfId="0" applyFont="1" applyFill="1" applyBorder="1" applyAlignment="1">
      <alignment horizontal="center" vertical="center"/>
    </xf>
    <xf numFmtId="0" fontId="47" fillId="16" borderId="41" xfId="0" applyFont="1" applyFill="1" applyBorder="1" applyAlignment="1">
      <alignment horizontal="center" vertical="center"/>
    </xf>
    <xf numFmtId="0" fontId="47" fillId="16" borderId="39" xfId="0" applyFont="1" applyFill="1" applyBorder="1" applyAlignment="1">
      <alignment horizontal="center" vertical="center"/>
    </xf>
    <xf numFmtId="0" fontId="47" fillId="16" borderId="59" xfId="0" applyFont="1" applyFill="1" applyBorder="1" applyAlignment="1">
      <alignment horizontal="center" vertical="center"/>
    </xf>
    <xf numFmtId="176" fontId="47" fillId="16" borderId="57" xfId="0" applyNumberFormat="1" applyFont="1" applyFill="1" applyBorder="1" applyAlignment="1">
      <alignment horizontal="center" vertical="center"/>
    </xf>
    <xf numFmtId="0" fontId="47" fillId="16" borderId="63" xfId="0" applyFont="1" applyFill="1" applyBorder="1" applyAlignment="1">
      <alignment horizontal="center" vertical="center"/>
    </xf>
    <xf numFmtId="176" fontId="47" fillId="16" borderId="59" xfId="0" applyNumberFormat="1" applyFont="1" applyFill="1" applyBorder="1" applyAlignment="1">
      <alignment horizontal="center" vertical="center"/>
    </xf>
    <xf numFmtId="0" fontId="47" fillId="16" borderId="57" xfId="0" applyFont="1" applyFill="1" applyBorder="1" applyAlignment="1">
      <alignment horizontal="center" vertical="center" wrapText="1"/>
    </xf>
    <xf numFmtId="0" fontId="47" fillId="16" borderId="57" xfId="0" applyFont="1" applyFill="1" applyBorder="1" applyAlignment="1">
      <alignment vertical="center" wrapText="1"/>
    </xf>
    <xf numFmtId="0" fontId="47" fillId="16" borderId="60" xfId="0" applyFont="1" applyFill="1" applyBorder="1" applyAlignment="1">
      <alignment vertical="center" wrapText="1"/>
    </xf>
    <xf numFmtId="0" fontId="47" fillId="16" borderId="58" xfId="0" applyFont="1" applyFill="1" applyBorder="1" applyAlignment="1">
      <alignment vertical="center" wrapText="1"/>
    </xf>
    <xf numFmtId="0" fontId="47" fillId="16" borderId="64" xfId="0" applyFont="1" applyFill="1" applyBorder="1" applyAlignment="1">
      <alignment horizontal="left" vertical="center" wrapText="1"/>
    </xf>
    <xf numFmtId="0" fontId="47" fillId="16" borderId="52" xfId="0" applyFont="1" applyFill="1" applyBorder="1" applyAlignment="1">
      <alignment horizontal="center" vertical="center"/>
    </xf>
    <xf numFmtId="0" fontId="47" fillId="16" borderId="53" xfId="0" applyFont="1" applyFill="1" applyBorder="1" applyAlignment="1">
      <alignment horizontal="center" vertical="center"/>
    </xf>
    <xf numFmtId="0" fontId="47" fillId="16" borderId="54" xfId="0" applyFont="1" applyFill="1" applyBorder="1" applyAlignment="1">
      <alignment horizontal="center" vertical="center"/>
    </xf>
    <xf numFmtId="0" fontId="47" fillId="16" borderId="55" xfId="0" applyFont="1" applyFill="1" applyBorder="1" applyAlignment="1">
      <alignment horizontal="center" vertical="center"/>
    </xf>
    <xf numFmtId="0" fontId="47" fillId="16" borderId="56" xfId="0" applyFont="1" applyFill="1" applyBorder="1" applyAlignment="1">
      <alignment horizontal="center" vertical="center"/>
    </xf>
    <xf numFmtId="176" fontId="47" fillId="16" borderId="14" xfId="0" applyNumberFormat="1" applyFont="1" applyFill="1" applyBorder="1" applyAlignment="1">
      <alignment horizontal="center" vertical="center"/>
    </xf>
    <xf numFmtId="0" fontId="47" fillId="16" borderId="10" xfId="0" applyFont="1" applyFill="1" applyBorder="1" applyAlignment="1">
      <alignment horizontal="center" vertical="center" wrapText="1"/>
    </xf>
    <xf numFmtId="0" fontId="47" fillId="16" borderId="10" xfId="0" applyFont="1" applyFill="1" applyBorder="1" applyAlignment="1">
      <alignment vertical="center" wrapText="1"/>
    </xf>
    <xf numFmtId="0" fontId="47" fillId="16" borderId="25" xfId="0" applyFont="1" applyFill="1" applyBorder="1" applyAlignment="1">
      <alignment vertical="center" wrapText="1"/>
    </xf>
    <xf numFmtId="0" fontId="47" fillId="16" borderId="13" xfId="0" applyFont="1" applyFill="1" applyBorder="1" applyAlignment="1">
      <alignment vertical="center" wrapText="1"/>
    </xf>
    <xf numFmtId="0" fontId="47" fillId="16" borderId="25" xfId="0" applyFont="1" applyFill="1" applyBorder="1" applyAlignment="1">
      <alignment horizontal="left" vertical="center" wrapText="1"/>
    </xf>
    <xf numFmtId="0" fontId="47" fillId="16" borderId="38" xfId="0" applyFont="1" applyFill="1" applyBorder="1" applyAlignment="1">
      <alignment horizontal="center" vertical="center"/>
    </xf>
    <xf numFmtId="0" fontId="47" fillId="16" borderId="40" xfId="0" applyFont="1" applyFill="1" applyBorder="1" applyAlignment="1">
      <alignment horizontal="center" vertical="center"/>
    </xf>
    <xf numFmtId="0" fontId="47" fillId="16" borderId="9" xfId="0" applyFont="1" applyFill="1" applyBorder="1" applyAlignment="1">
      <alignment horizontal="center" vertical="center"/>
    </xf>
    <xf numFmtId="0" fontId="47" fillId="16" borderId="42" xfId="0" applyFont="1" applyFill="1" applyBorder="1" applyAlignment="1">
      <alignment horizontal="center" vertical="center"/>
    </xf>
    <xf numFmtId="0" fontId="50" fillId="16" borderId="2" xfId="0" applyFont="1" applyFill="1" applyBorder="1" applyAlignment="1">
      <alignment vertical="center" wrapText="1"/>
    </xf>
    <xf numFmtId="0" fontId="47" fillId="16" borderId="27" xfId="0" applyFont="1" applyFill="1" applyBorder="1" applyAlignment="1">
      <alignment horizontal="left" vertical="center" wrapText="1"/>
    </xf>
    <xf numFmtId="0" fontId="47" fillId="16" borderId="43" xfId="0" applyFont="1" applyFill="1" applyBorder="1" applyAlignment="1">
      <alignment vertical="center" wrapText="1"/>
    </xf>
    <xf numFmtId="0" fontId="57" fillId="16" borderId="0" xfId="0" applyFont="1" applyFill="1" applyBorder="1" applyAlignment="1">
      <alignment horizontal="justify" vertical="center"/>
    </xf>
    <xf numFmtId="49" fontId="47" fillId="16" borderId="7" xfId="0" applyNumberFormat="1" applyFont="1" applyFill="1" applyBorder="1" applyAlignment="1" applyProtection="1">
      <alignment horizontal="left" vertical="center" wrapText="1"/>
      <protection locked="0"/>
    </xf>
    <xf numFmtId="0" fontId="47" fillId="16" borderId="7" xfId="0" applyFont="1" applyFill="1" applyBorder="1" applyAlignment="1">
      <alignment horizontal="center" vertical="center" wrapText="1"/>
    </xf>
    <xf numFmtId="0" fontId="58" fillId="16" borderId="7" xfId="0" applyFont="1" applyFill="1" applyBorder="1" applyAlignment="1">
      <alignment horizontal="left" vertical="center" wrapText="1"/>
    </xf>
    <xf numFmtId="0" fontId="58" fillId="16" borderId="7" xfId="0" applyFont="1" applyFill="1" applyBorder="1" applyAlignment="1">
      <alignment horizontal="center" vertical="center" wrapText="1"/>
    </xf>
    <xf numFmtId="0" fontId="61" fillId="2" borderId="27" xfId="0" applyFont="1" applyFill="1" applyBorder="1" applyAlignment="1">
      <alignment horizontal="center" vertical="center"/>
    </xf>
    <xf numFmtId="0" fontId="61" fillId="2" borderId="0" xfId="0" applyFont="1" applyFill="1" applyBorder="1" applyAlignment="1">
      <alignment horizontal="center" vertical="center"/>
    </xf>
    <xf numFmtId="0" fontId="61" fillId="2" borderId="41" xfId="0" applyFont="1" applyFill="1" applyBorder="1" applyAlignment="1">
      <alignment horizontal="center" vertical="center"/>
    </xf>
    <xf numFmtId="176" fontId="61" fillId="0" borderId="0" xfId="0" applyNumberFormat="1" applyFont="1" applyBorder="1">
      <alignment vertical="center"/>
    </xf>
    <xf numFmtId="0" fontId="51" fillId="0" borderId="2" xfId="0" applyFont="1" applyBorder="1">
      <alignment vertical="center"/>
    </xf>
    <xf numFmtId="0" fontId="51" fillId="0" borderId="3" xfId="0" applyFont="1" applyBorder="1">
      <alignment vertical="center"/>
    </xf>
    <xf numFmtId="0" fontId="45" fillId="5" borderId="7" xfId="0" applyFont="1" applyFill="1" applyBorder="1" applyAlignment="1">
      <alignment horizontal="center" vertical="center" wrapText="1"/>
    </xf>
    <xf numFmtId="0" fontId="45" fillId="5" borderId="7" xfId="0" applyFont="1" applyFill="1" applyBorder="1" applyAlignment="1">
      <alignment horizontal="center" vertical="center"/>
    </xf>
    <xf numFmtId="0" fontId="45" fillId="5" borderId="1" xfId="0" applyFont="1" applyFill="1" applyBorder="1" applyAlignment="1">
      <alignment horizontal="center" vertical="center" wrapText="1"/>
    </xf>
    <xf numFmtId="0" fontId="45" fillId="5" borderId="1" xfId="0" applyFont="1" applyFill="1" applyBorder="1" applyAlignment="1">
      <alignment horizontal="center" vertical="center"/>
    </xf>
    <xf numFmtId="0" fontId="45" fillId="5" borderId="5" xfId="0" applyFont="1" applyFill="1" applyBorder="1" applyAlignment="1">
      <alignment horizontal="center" vertical="center"/>
    </xf>
    <xf numFmtId="0" fontId="45" fillId="5" borderId="6" xfId="0" applyFont="1" applyFill="1" applyBorder="1" applyAlignment="1">
      <alignment horizontal="center" vertical="center"/>
    </xf>
    <xf numFmtId="0" fontId="45" fillId="5" borderId="31" xfId="0" applyFont="1" applyFill="1" applyBorder="1" applyAlignment="1">
      <alignment horizontal="center" vertical="center"/>
    </xf>
    <xf numFmtId="0" fontId="45" fillId="5" borderId="2" xfId="0" applyFont="1" applyFill="1" applyBorder="1" applyAlignment="1">
      <alignment horizontal="center" vertical="center"/>
    </xf>
    <xf numFmtId="0" fontId="45" fillId="5" borderId="3" xfId="0" applyFont="1" applyFill="1" applyBorder="1" applyAlignment="1">
      <alignment horizontal="center" vertical="center"/>
    </xf>
    <xf numFmtId="0" fontId="45" fillId="5" borderId="4" xfId="0" applyFont="1" applyFill="1" applyBorder="1" applyAlignment="1">
      <alignment horizontal="center" vertical="center"/>
    </xf>
    <xf numFmtId="0" fontId="45" fillId="6" borderId="2" xfId="0" applyFont="1" applyFill="1" applyBorder="1" applyAlignment="1">
      <alignment horizontal="center" vertical="center"/>
    </xf>
    <xf numFmtId="0" fontId="45" fillId="6" borderId="3" xfId="0" applyFont="1" applyFill="1" applyBorder="1" applyAlignment="1">
      <alignment horizontal="center" vertical="center"/>
    </xf>
    <xf numFmtId="0" fontId="45" fillId="6" borderId="4" xfId="0" applyFont="1" applyFill="1" applyBorder="1" applyAlignment="1">
      <alignment horizontal="center" vertical="center"/>
    </xf>
    <xf numFmtId="0" fontId="45" fillId="6" borderId="2" xfId="0" applyFont="1" applyFill="1" applyBorder="1" applyAlignment="1">
      <alignment horizontal="center" vertical="center" wrapText="1"/>
    </xf>
    <xf numFmtId="0" fontId="45" fillId="6" borderId="3" xfId="0" applyFont="1" applyFill="1" applyBorder="1" applyAlignment="1">
      <alignment horizontal="center" vertical="center" wrapText="1"/>
    </xf>
    <xf numFmtId="0" fontId="45" fillId="6" borderId="4" xfId="0" applyFont="1" applyFill="1" applyBorder="1" applyAlignment="1">
      <alignment horizontal="center" vertical="center" wrapText="1"/>
    </xf>
    <xf numFmtId="0" fontId="45" fillId="5" borderId="8" xfId="0" applyFont="1" applyFill="1" applyBorder="1" applyAlignment="1">
      <alignment horizontal="center" vertical="center" wrapText="1"/>
    </xf>
    <xf numFmtId="0" fontId="45" fillId="5" borderId="33" xfId="0" applyFont="1" applyFill="1" applyBorder="1" applyAlignment="1">
      <alignment horizontal="center" vertical="center"/>
    </xf>
    <xf numFmtId="0" fontId="45" fillId="14" borderId="2" xfId="0" applyFont="1" applyFill="1" applyBorder="1" applyAlignment="1">
      <alignment horizontal="center" vertical="center"/>
    </xf>
    <xf numFmtId="0" fontId="45" fillId="14" borderId="3" xfId="0" applyFont="1" applyFill="1" applyBorder="1" applyAlignment="1">
      <alignment horizontal="center" vertical="center"/>
    </xf>
    <xf numFmtId="0" fontId="45" fillId="14" borderId="4" xfId="0" applyFont="1" applyFill="1" applyBorder="1" applyAlignment="1">
      <alignment horizontal="center" vertical="center"/>
    </xf>
    <xf numFmtId="0" fontId="45" fillId="9" borderId="1" xfId="0" applyFont="1" applyFill="1" applyBorder="1" applyAlignment="1">
      <alignment horizontal="center" vertical="center"/>
    </xf>
    <xf numFmtId="0" fontId="45" fillId="5" borderId="18" xfId="0" applyFont="1" applyFill="1" applyBorder="1" applyAlignment="1">
      <alignment horizontal="center" vertical="center"/>
    </xf>
    <xf numFmtId="0" fontId="45" fillId="5" borderId="20" xfId="0" applyFont="1" applyFill="1" applyBorder="1" applyAlignment="1">
      <alignment horizontal="center" vertical="center"/>
    </xf>
    <xf numFmtId="0" fontId="45" fillId="5" borderId="30" xfId="0" applyFont="1" applyFill="1" applyBorder="1" applyAlignment="1">
      <alignment horizontal="center" vertical="center"/>
    </xf>
    <xf numFmtId="0" fontId="45" fillId="5" borderId="8" xfId="0" applyFont="1" applyFill="1" applyBorder="1" applyAlignment="1">
      <alignment horizontal="center" vertical="center"/>
    </xf>
    <xf numFmtId="0" fontId="45" fillId="5" borderId="9" xfId="0" applyFont="1" applyFill="1" applyBorder="1" applyAlignment="1">
      <alignment horizontal="center" vertical="center"/>
    </xf>
    <xf numFmtId="0" fontId="45" fillId="5" borderId="10" xfId="0" applyFont="1" applyFill="1" applyBorder="1" applyAlignment="1">
      <alignment horizontal="center" vertical="center"/>
    </xf>
    <xf numFmtId="0" fontId="45" fillId="5" borderId="9" xfId="0" applyFont="1" applyFill="1" applyBorder="1" applyAlignment="1">
      <alignment horizontal="center" vertical="center" wrapText="1"/>
    </xf>
    <xf numFmtId="0" fontId="45" fillId="5" borderId="10" xfId="0" applyFont="1" applyFill="1" applyBorder="1" applyAlignment="1">
      <alignment horizontal="center" vertical="center" wrapText="1"/>
    </xf>
    <xf numFmtId="0" fontId="45" fillId="6" borderId="5" xfId="0" applyFont="1" applyFill="1" applyBorder="1" applyAlignment="1">
      <alignment horizontal="center" vertical="center"/>
    </xf>
    <xf numFmtId="0" fontId="45" fillId="6" borderId="6" xfId="0" applyFont="1" applyFill="1" applyBorder="1" applyAlignment="1">
      <alignment horizontal="center" vertical="center"/>
    </xf>
    <xf numFmtId="0" fontId="45" fillId="6" borderId="7" xfId="0" applyFont="1" applyFill="1" applyBorder="1" applyAlignment="1">
      <alignment horizontal="center" vertical="center"/>
    </xf>
    <xf numFmtId="0" fontId="45" fillId="13" borderId="1" xfId="0" applyFont="1" applyFill="1" applyBorder="1" applyAlignment="1">
      <alignment horizontal="center" vertical="center"/>
    </xf>
    <xf numFmtId="0" fontId="45" fillId="13" borderId="5" xfId="0" applyFont="1" applyFill="1" applyBorder="1" applyAlignment="1">
      <alignment horizontal="center" vertical="center"/>
    </xf>
    <xf numFmtId="0" fontId="45" fillId="13" borderId="6" xfId="0" applyFont="1" applyFill="1" applyBorder="1" applyAlignment="1">
      <alignment horizontal="center" vertical="center"/>
    </xf>
    <xf numFmtId="0" fontId="45" fillId="13" borderId="7" xfId="0" applyFont="1" applyFill="1" applyBorder="1" applyAlignment="1">
      <alignment horizontal="center" vertical="center"/>
    </xf>
    <xf numFmtId="0" fontId="45" fillId="13" borderId="2" xfId="0" applyFont="1" applyFill="1" applyBorder="1" applyAlignment="1">
      <alignment horizontal="center" vertical="center"/>
    </xf>
    <xf numFmtId="0" fontId="45" fillId="13" borderId="3" xfId="0" applyFont="1" applyFill="1" applyBorder="1" applyAlignment="1">
      <alignment horizontal="center" vertical="center"/>
    </xf>
    <xf numFmtId="0" fontId="45" fillId="13" borderId="4" xfId="0" applyFont="1" applyFill="1" applyBorder="1" applyAlignment="1">
      <alignment horizontal="center" vertical="center"/>
    </xf>
    <xf numFmtId="0" fontId="45" fillId="13" borderId="1" xfId="0" applyFont="1" applyFill="1" applyBorder="1" applyAlignment="1">
      <alignment horizontal="center" vertical="center" wrapText="1"/>
    </xf>
    <xf numFmtId="0" fontId="45" fillId="5" borderId="34" xfId="0" applyFont="1" applyFill="1" applyBorder="1" applyAlignment="1">
      <alignment horizontal="center" vertical="center"/>
    </xf>
    <xf numFmtId="0" fontId="47" fillId="5" borderId="21" xfId="0" applyFont="1" applyFill="1" applyBorder="1" applyAlignment="1">
      <alignment horizontal="center" vertical="center"/>
    </xf>
    <xf numFmtId="0" fontId="47" fillId="5" borderId="0" xfId="0" applyFont="1" applyFill="1" applyAlignment="1">
      <alignment horizontal="center" vertical="center"/>
    </xf>
    <xf numFmtId="0" fontId="47" fillId="16" borderId="5" xfId="0" applyFont="1" applyFill="1" applyBorder="1" applyAlignment="1">
      <alignment horizontal="center" vertical="center"/>
    </xf>
    <xf numFmtId="0" fontId="47" fillId="16" borderId="6" xfId="0" applyFont="1" applyFill="1" applyBorder="1" applyAlignment="1">
      <alignment horizontal="center" vertical="center"/>
    </xf>
    <xf numFmtId="0" fontId="47" fillId="16" borderId="31" xfId="0" applyFont="1" applyFill="1" applyBorder="1" applyAlignment="1">
      <alignment horizontal="center" vertical="center"/>
    </xf>
    <xf numFmtId="0" fontId="47" fillId="16" borderId="7" xfId="0" applyFont="1" applyFill="1" applyBorder="1" applyAlignment="1">
      <alignment horizontal="center" vertical="center"/>
    </xf>
    <xf numFmtId="0" fontId="47" fillId="16" borderId="1" xfId="0" applyFont="1" applyFill="1" applyBorder="1" applyAlignment="1">
      <alignment horizontal="center" vertical="center"/>
    </xf>
    <xf numFmtId="0" fontId="47" fillId="16" borderId="33" xfId="0" applyFont="1" applyFill="1" applyBorder="1" applyAlignment="1">
      <alignment horizontal="center" vertical="center"/>
    </xf>
    <xf numFmtId="0" fontId="47" fillId="16" borderId="30" xfId="0" applyFont="1" applyFill="1" applyBorder="1" applyAlignment="1">
      <alignment horizontal="center" vertical="center"/>
    </xf>
    <xf numFmtId="0" fontId="47" fillId="16" borderId="34" xfId="0" applyFont="1" applyFill="1" applyBorder="1" applyAlignment="1">
      <alignment horizontal="center" vertical="center"/>
    </xf>
    <xf numFmtId="0" fontId="47" fillId="16" borderId="2" xfId="0" applyFont="1" applyFill="1" applyBorder="1" applyAlignment="1">
      <alignment horizontal="center" vertical="center"/>
    </xf>
    <xf numFmtId="0" fontId="47" fillId="16" borderId="3" xfId="0" applyFont="1" applyFill="1" applyBorder="1" applyAlignment="1">
      <alignment horizontal="center" vertical="center"/>
    </xf>
    <xf numFmtId="0" fontId="47" fillId="16" borderId="4" xfId="0" applyFont="1" applyFill="1" applyBorder="1" applyAlignment="1">
      <alignment horizontal="center" vertical="center"/>
    </xf>
    <xf numFmtId="0" fontId="47" fillId="16" borderId="1" xfId="0" applyFont="1" applyFill="1" applyBorder="1" applyAlignment="1">
      <alignment horizontal="center" vertical="center" wrapText="1"/>
    </xf>
    <xf numFmtId="0" fontId="47" fillId="16" borderId="2" xfId="0" applyFont="1" applyFill="1" applyBorder="1" applyAlignment="1">
      <alignment horizontal="center" vertical="center" wrapText="1"/>
    </xf>
    <xf numFmtId="0" fontId="47" fillId="16" borderId="3" xfId="0" applyFont="1" applyFill="1" applyBorder="1" applyAlignment="1">
      <alignment horizontal="center" vertical="center" wrapText="1"/>
    </xf>
    <xf numFmtId="0" fontId="47" fillId="16" borderId="4" xfId="0" applyFont="1" applyFill="1" applyBorder="1" applyAlignment="1">
      <alignment horizontal="center" vertical="center" wrapText="1"/>
    </xf>
    <xf numFmtId="0" fontId="47" fillId="16" borderId="18" xfId="0" applyFont="1" applyFill="1" applyBorder="1" applyAlignment="1">
      <alignment horizontal="center" vertical="center"/>
    </xf>
    <xf numFmtId="0" fontId="47" fillId="16" borderId="20" xfId="0" applyFont="1" applyFill="1" applyBorder="1" applyAlignment="1">
      <alignment horizontal="center" vertical="center"/>
    </xf>
    <xf numFmtId="0" fontId="47" fillId="5" borderId="7" xfId="0" applyFont="1" applyFill="1" applyBorder="1" applyAlignment="1">
      <alignment horizontal="center" vertical="center" wrapText="1"/>
    </xf>
    <xf numFmtId="0" fontId="47" fillId="5" borderId="7" xfId="0" applyFont="1" applyFill="1" applyBorder="1" applyAlignment="1">
      <alignment horizontal="center" vertical="center"/>
    </xf>
    <xf numFmtId="0" fontId="47" fillId="5" borderId="1" xfId="0" applyFont="1" applyFill="1" applyBorder="1" applyAlignment="1">
      <alignment horizontal="center" vertical="center" wrapText="1"/>
    </xf>
    <xf numFmtId="0" fontId="47" fillId="5" borderId="1" xfId="0" applyFont="1" applyFill="1" applyBorder="1" applyAlignment="1">
      <alignment horizontal="center" vertical="center"/>
    </xf>
    <xf numFmtId="0" fontId="47" fillId="16" borderId="8" xfId="0" applyFont="1" applyFill="1" applyBorder="1" applyAlignment="1">
      <alignment horizontal="center" vertical="center" wrapText="1"/>
    </xf>
    <xf numFmtId="0" fontId="47" fillId="5" borderId="8" xfId="0" applyFont="1" applyFill="1" applyBorder="1" applyAlignment="1">
      <alignment horizontal="center" vertical="center"/>
    </xf>
    <xf numFmtId="0" fontId="47" fillId="5" borderId="9" xfId="0" applyFont="1" applyFill="1" applyBorder="1" applyAlignment="1">
      <alignment horizontal="center" vertical="center"/>
    </xf>
    <xf numFmtId="0" fontId="47" fillId="5" borderId="10" xfId="0" applyFont="1" applyFill="1" applyBorder="1" applyAlignment="1">
      <alignment horizontal="center" vertical="center"/>
    </xf>
    <xf numFmtId="0" fontId="47" fillId="5" borderId="8" xfId="0" applyFont="1" applyFill="1" applyBorder="1" applyAlignment="1">
      <alignment horizontal="center" vertical="center" wrapText="1"/>
    </xf>
    <xf numFmtId="0" fontId="47" fillId="5" borderId="9" xfId="0" applyFont="1" applyFill="1" applyBorder="1" applyAlignment="1">
      <alignment horizontal="center" vertical="center" wrapText="1"/>
    </xf>
    <xf numFmtId="0" fontId="47" fillId="5" borderId="10" xfId="0" applyFont="1" applyFill="1" applyBorder="1" applyAlignment="1">
      <alignment horizontal="center" vertical="center" wrapText="1"/>
    </xf>
    <xf numFmtId="0" fontId="47" fillId="5" borderId="30" xfId="0" applyFont="1" applyFill="1" applyBorder="1" applyAlignment="1">
      <alignment horizontal="center" vertical="center"/>
    </xf>
    <xf numFmtId="0" fontId="47" fillId="5" borderId="6" xfId="0" applyFont="1" applyFill="1" applyBorder="1" applyAlignment="1">
      <alignment horizontal="center" vertical="center"/>
    </xf>
    <xf numFmtId="0" fontId="47" fillId="5" borderId="34" xfId="0" applyFont="1" applyFill="1" applyBorder="1" applyAlignment="1">
      <alignment horizontal="center" vertical="center"/>
    </xf>
    <xf numFmtId="0" fontId="47" fillId="5" borderId="5" xfId="0" applyFont="1" applyFill="1" applyBorder="1" applyAlignment="1">
      <alignment horizontal="center" vertical="center"/>
    </xf>
    <xf numFmtId="0" fontId="47" fillId="5" borderId="2" xfId="0" applyFont="1" applyFill="1" applyBorder="1" applyAlignment="1">
      <alignment horizontal="center" vertical="center"/>
    </xf>
    <xf numFmtId="0" fontId="47" fillId="5" borderId="3" xfId="0" applyFont="1" applyFill="1" applyBorder="1" applyAlignment="1">
      <alignment horizontal="center" vertical="center"/>
    </xf>
    <xf numFmtId="0" fontId="47" fillId="5" borderId="4" xfId="0" applyFont="1" applyFill="1" applyBorder="1" applyAlignment="1">
      <alignment horizontal="center" vertical="center"/>
    </xf>
    <xf numFmtId="0" fontId="47" fillId="5" borderId="2" xfId="0" applyFont="1" applyFill="1" applyBorder="1" applyAlignment="1">
      <alignment horizontal="center" vertical="center" wrapText="1"/>
    </xf>
    <xf numFmtId="0" fontId="47" fillId="5" borderId="3" xfId="0" applyFont="1" applyFill="1" applyBorder="1" applyAlignment="1">
      <alignment horizontal="center" vertical="center" wrapText="1"/>
    </xf>
    <xf numFmtId="0" fontId="47" fillId="5" borderId="4" xfId="0" applyFont="1" applyFill="1" applyBorder="1" applyAlignment="1">
      <alignment horizontal="center" vertical="center" wrapText="1"/>
    </xf>
    <xf numFmtId="0" fontId="47" fillId="5" borderId="18" xfId="0" applyFont="1" applyFill="1" applyBorder="1" applyAlignment="1">
      <alignment horizontal="center" vertical="center"/>
    </xf>
    <xf numFmtId="0" fontId="47" fillId="5" borderId="20" xfId="0" applyFont="1" applyFill="1" applyBorder="1" applyAlignment="1">
      <alignment horizontal="center" vertical="center"/>
    </xf>
    <xf numFmtId="0" fontId="0" fillId="5" borderId="5" xfId="0" applyFill="1" applyBorder="1" applyAlignment="1" applyProtection="1">
      <alignment horizontal="center" vertical="center"/>
      <protection locked="0"/>
    </xf>
    <xf numFmtId="0" fontId="0" fillId="5" borderId="6" xfId="0" applyFill="1" applyBorder="1" applyAlignment="1" applyProtection="1">
      <alignment horizontal="center" vertical="center"/>
      <protection locked="0"/>
    </xf>
    <xf numFmtId="0" fontId="0" fillId="5" borderId="7" xfId="0" applyFill="1" applyBorder="1" applyAlignment="1" applyProtection="1">
      <alignment horizontal="center" vertical="center"/>
      <protection locked="0"/>
    </xf>
    <xf numFmtId="0" fontId="0" fillId="5" borderId="21" xfId="0" applyFill="1" applyBorder="1" applyAlignment="1" applyProtection="1">
      <alignment horizontal="center" vertical="center"/>
      <protection locked="0"/>
    </xf>
    <xf numFmtId="0" fontId="0" fillId="5" borderId="0" xfId="0" applyFill="1" applyBorder="1" applyAlignment="1" applyProtection="1">
      <alignment horizontal="center" vertical="center"/>
      <protection locked="0"/>
    </xf>
    <xf numFmtId="0" fontId="0" fillId="5" borderId="22" xfId="0" applyFill="1" applyBorder="1" applyAlignment="1" applyProtection="1">
      <alignment horizontal="center" vertical="center"/>
      <protection locked="0"/>
    </xf>
    <xf numFmtId="0" fontId="0" fillId="5" borderId="18" xfId="0" applyFill="1" applyBorder="1" applyAlignment="1" applyProtection="1">
      <alignment horizontal="center" vertical="center"/>
      <protection locked="0"/>
    </xf>
    <xf numFmtId="0" fontId="0" fillId="5" borderId="19" xfId="0" applyFill="1" applyBorder="1" applyAlignment="1" applyProtection="1">
      <alignment horizontal="center" vertical="center"/>
      <protection locked="0"/>
    </xf>
    <xf numFmtId="0" fontId="0" fillId="5" borderId="20" xfId="0" applyFill="1" applyBorder="1" applyAlignment="1" applyProtection="1">
      <alignment horizontal="center" vertical="center"/>
      <protection locked="0"/>
    </xf>
    <xf numFmtId="0" fontId="0" fillId="2" borderId="15" xfId="0" applyFill="1" applyBorder="1" applyAlignment="1" applyProtection="1">
      <alignment horizontal="center" vertical="center"/>
      <protection locked="0"/>
    </xf>
    <xf numFmtId="0" fontId="0" fillId="5" borderId="1" xfId="0" applyFill="1" applyBorder="1" applyAlignment="1">
      <alignment horizontal="center" vertical="center" wrapText="1"/>
    </xf>
    <xf numFmtId="0" fontId="0" fillId="5" borderId="1" xfId="0" applyFill="1" applyBorder="1" applyAlignment="1">
      <alignment horizontal="center" vertical="center"/>
    </xf>
    <xf numFmtId="0" fontId="0" fillId="5" borderId="2" xfId="0" applyFill="1" applyBorder="1" applyAlignment="1" applyProtection="1">
      <alignment horizontal="center" vertical="center"/>
      <protection locked="0"/>
    </xf>
    <xf numFmtId="0" fontId="0" fillId="5" borderId="3" xfId="0" applyFill="1" applyBorder="1" applyAlignment="1" applyProtection="1">
      <alignment horizontal="center" vertical="center"/>
      <protection locked="0"/>
    </xf>
    <xf numFmtId="0" fontId="0" fillId="5" borderId="1" xfId="0" applyFill="1" applyBorder="1" applyAlignment="1" applyProtection="1">
      <alignment horizontal="center" vertical="center" wrapText="1"/>
      <protection locked="0"/>
    </xf>
    <xf numFmtId="0" fontId="0" fillId="5" borderId="8" xfId="0" applyFill="1" applyBorder="1" applyAlignment="1" applyProtection="1">
      <alignment horizontal="center" vertical="center" wrapText="1"/>
      <protection locked="0"/>
    </xf>
    <xf numFmtId="0" fontId="0" fillId="5" borderId="10" xfId="0" applyFill="1" applyBorder="1" applyAlignment="1" applyProtection="1">
      <alignment horizontal="center" vertical="center" wrapText="1"/>
      <protection locked="0"/>
    </xf>
    <xf numFmtId="0" fontId="0" fillId="9" borderId="7" xfId="0" applyFill="1" applyBorder="1" applyAlignment="1" applyProtection="1">
      <alignment horizontal="center" vertical="center"/>
      <protection locked="0"/>
    </xf>
    <xf numFmtId="0" fontId="0" fillId="5" borderId="20" xfId="0" applyFill="1" applyBorder="1" applyAlignment="1" applyProtection="1">
      <alignment horizontal="center" vertical="center" wrapText="1"/>
      <protection locked="0"/>
    </xf>
    <xf numFmtId="0" fontId="0" fillId="5" borderId="25" xfId="0" applyFill="1" applyBorder="1" applyAlignment="1" applyProtection="1">
      <alignment horizontal="center" vertical="center" wrapText="1"/>
      <protection locked="0"/>
    </xf>
    <xf numFmtId="0" fontId="0" fillId="5" borderId="1" xfId="0" applyFill="1" applyBorder="1" applyAlignment="1" applyProtection="1">
      <alignment horizontal="center" vertical="center"/>
      <protection locked="0"/>
    </xf>
    <xf numFmtId="0" fontId="0" fillId="5" borderId="4" xfId="0" applyFill="1" applyBorder="1" applyAlignment="1" applyProtection="1">
      <alignment horizontal="center" vertical="center"/>
      <protection locked="0"/>
    </xf>
    <xf numFmtId="0" fontId="0" fillId="2" borderId="5" xfId="0" applyFill="1" applyBorder="1" applyAlignment="1" applyProtection="1">
      <alignment horizontal="center" vertical="center"/>
      <protection locked="0"/>
    </xf>
    <xf numFmtId="0" fontId="0" fillId="2" borderId="6" xfId="0" applyFill="1" applyBorder="1" applyAlignment="1" applyProtection="1">
      <alignment horizontal="center" vertical="center"/>
      <protection locked="0"/>
    </xf>
    <xf numFmtId="0" fontId="44" fillId="9" borderId="7" xfId="0" applyFont="1" applyFill="1" applyBorder="1" applyAlignment="1" applyProtection="1">
      <alignment horizontal="center" vertical="center"/>
      <protection locked="0"/>
    </xf>
    <xf numFmtId="0" fontId="0" fillId="5" borderId="11" xfId="0" applyFill="1" applyBorder="1" applyAlignment="1" applyProtection="1">
      <alignment horizontal="center" vertical="center"/>
      <protection locked="0"/>
    </xf>
    <xf numFmtId="0" fontId="0" fillId="5" borderId="13" xfId="0" applyFill="1" applyBorder="1" applyAlignment="1" applyProtection="1">
      <alignment horizontal="center" vertical="center"/>
      <protection locked="0"/>
    </xf>
    <xf numFmtId="0" fontId="0" fillId="5" borderId="16" xfId="0" applyFill="1" applyBorder="1" applyAlignment="1" applyProtection="1">
      <alignment horizontal="center" vertical="center"/>
      <protection locked="0"/>
    </xf>
    <xf numFmtId="0" fontId="0" fillId="5" borderId="17" xfId="0" applyFill="1" applyBorder="1" applyAlignment="1" applyProtection="1">
      <alignment horizontal="center" vertical="center"/>
      <protection locked="0"/>
    </xf>
    <xf numFmtId="0" fontId="0" fillId="5" borderId="12" xfId="0" applyFill="1" applyBorder="1" applyAlignment="1" applyProtection="1">
      <alignment horizontal="center" vertical="center"/>
      <protection locked="0"/>
    </xf>
    <xf numFmtId="0" fontId="0" fillId="5" borderId="14" xfId="0" applyFill="1" applyBorder="1" applyAlignment="1" applyProtection="1">
      <alignment horizontal="center" vertical="center"/>
      <protection locked="0"/>
    </xf>
    <xf numFmtId="0" fontId="0" fillId="2" borderId="2" xfId="0" applyFill="1" applyBorder="1" applyAlignment="1" applyProtection="1">
      <alignment horizontal="center" vertical="center"/>
      <protection locked="0"/>
    </xf>
    <xf numFmtId="0" fontId="0" fillId="2" borderId="3" xfId="0" applyFill="1" applyBorder="1" applyAlignment="1" applyProtection="1">
      <alignment horizontal="center" vertical="center"/>
      <protection locked="0"/>
    </xf>
    <xf numFmtId="0" fontId="47" fillId="2" borderId="4" xfId="0" applyFont="1" applyFill="1" applyBorder="1" applyAlignment="1" applyProtection="1">
      <alignment horizontal="center" vertical="center"/>
      <protection locked="0"/>
    </xf>
    <xf numFmtId="0" fontId="0" fillId="5" borderId="8" xfId="0" applyFill="1" applyBorder="1" applyAlignment="1" applyProtection="1">
      <alignment horizontal="center" vertical="center"/>
      <protection locked="0"/>
    </xf>
    <xf numFmtId="0" fontId="0" fillId="5" borderId="9" xfId="0" applyFill="1" applyBorder="1" applyAlignment="1" applyProtection="1">
      <alignment horizontal="center" vertical="center"/>
      <protection locked="0"/>
    </xf>
    <xf numFmtId="0" fontId="0" fillId="5" borderId="10" xfId="0" applyFill="1" applyBorder="1" applyAlignment="1" applyProtection="1">
      <alignment horizontal="center" vertical="center"/>
      <protection locked="0"/>
    </xf>
    <xf numFmtId="0" fontId="0" fillId="5" borderId="5" xfId="0" applyFill="1" applyBorder="1" applyAlignment="1" applyProtection="1">
      <alignment horizontal="center" vertical="center" wrapText="1"/>
      <protection locked="0"/>
    </xf>
    <xf numFmtId="0" fontId="0" fillId="5" borderId="7" xfId="0" applyFill="1" applyBorder="1" applyAlignment="1" applyProtection="1">
      <alignment horizontal="center" vertical="center" wrapText="1"/>
      <protection locked="0"/>
    </xf>
    <xf numFmtId="0" fontId="0" fillId="5" borderId="11" xfId="0" applyFill="1" applyBorder="1" applyAlignment="1" applyProtection="1">
      <alignment horizontal="center" vertical="center" wrapText="1"/>
      <protection locked="0"/>
    </xf>
    <xf numFmtId="0" fontId="0" fillId="5" borderId="13" xfId="0" applyFill="1" applyBorder="1" applyAlignment="1" applyProtection="1">
      <alignment horizontal="center" vertical="center" wrapText="1"/>
      <protection locked="0"/>
    </xf>
    <xf numFmtId="177" fontId="0" fillId="3" borderId="8" xfId="0" applyNumberFormat="1" applyFill="1" applyBorder="1" applyAlignment="1">
      <alignment horizontal="center" vertical="center" wrapText="1"/>
    </xf>
    <xf numFmtId="177" fontId="0" fillId="3" borderId="9" xfId="0" applyNumberFormat="1" applyFill="1" applyBorder="1" applyAlignment="1">
      <alignment horizontal="center" vertical="center" wrapText="1"/>
    </xf>
    <xf numFmtId="177" fontId="0" fillId="3" borderId="10" xfId="0" applyNumberFormat="1" applyFill="1" applyBorder="1" applyAlignment="1">
      <alignment horizontal="center" vertical="center" wrapText="1"/>
    </xf>
    <xf numFmtId="0" fontId="0" fillId="3" borderId="8" xfId="0" applyFill="1" applyBorder="1" applyAlignment="1">
      <alignment horizontal="center" vertical="center" wrapText="1"/>
    </xf>
    <xf numFmtId="0" fontId="0" fillId="3" borderId="9" xfId="0" applyFill="1" applyBorder="1" applyAlignment="1">
      <alignment horizontal="center" vertical="center" wrapText="1"/>
    </xf>
    <xf numFmtId="0" fontId="0" fillId="3" borderId="10" xfId="0" applyFill="1" applyBorder="1" applyAlignment="1">
      <alignment horizontal="center" vertical="center" wrapText="1"/>
    </xf>
    <xf numFmtId="0" fontId="0" fillId="3" borderId="1" xfId="0" applyFill="1" applyBorder="1" applyAlignment="1">
      <alignment horizontal="center" vertical="center"/>
    </xf>
    <xf numFmtId="0" fontId="0" fillId="3" borderId="5" xfId="0" applyFill="1" applyBorder="1" applyAlignment="1">
      <alignment horizontal="center" vertical="center"/>
    </xf>
    <xf numFmtId="0" fontId="0" fillId="0" borderId="6" xfId="0" applyBorder="1" applyAlignment="1">
      <alignment horizontal="center" vertical="center"/>
    </xf>
    <xf numFmtId="0" fontId="0" fillId="0" borderId="31" xfId="0" applyBorder="1" applyAlignment="1">
      <alignment horizontal="center" vertical="center"/>
    </xf>
    <xf numFmtId="0" fontId="0" fillId="3" borderId="30"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5" xfId="0" applyFill="1" applyBorder="1" applyAlignment="1">
      <alignment horizontal="center" vertical="center" wrapText="1"/>
    </xf>
    <xf numFmtId="0" fontId="0" fillId="3" borderId="7" xfId="0" applyFill="1" applyBorder="1" applyAlignment="1">
      <alignment horizontal="center" vertical="center" wrapText="1"/>
    </xf>
    <xf numFmtId="0" fontId="0" fillId="3" borderId="20" xfId="0" applyFill="1" applyBorder="1" applyAlignment="1">
      <alignment horizontal="center" vertical="center" wrapText="1"/>
    </xf>
    <xf numFmtId="0" fontId="0" fillId="3" borderId="25" xfId="0" applyFill="1" applyBorder="1" applyAlignment="1">
      <alignment horizontal="center" vertical="center" wrapText="1"/>
    </xf>
    <xf numFmtId="0" fontId="0" fillId="3" borderId="1" xfId="0" applyFill="1" applyBorder="1" applyAlignment="1">
      <alignment horizontal="center" vertical="center" wrapTex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15" xfId="0" applyFill="1" applyBorder="1" applyAlignment="1">
      <alignment horizontal="center" vertical="center"/>
    </xf>
    <xf numFmtId="0" fontId="0" fillId="0" borderId="31" xfId="0" applyBorder="1" applyAlignment="1">
      <alignment horizontal="center" vertical="center" wrapText="1"/>
    </xf>
    <xf numFmtId="0" fontId="0" fillId="3" borderId="8" xfId="0" applyFill="1" applyBorder="1" applyAlignment="1">
      <alignment horizontal="center" vertical="center"/>
    </xf>
    <xf numFmtId="0" fontId="0" fillId="3" borderId="10" xfId="0" applyFill="1" applyBorder="1" applyAlignment="1">
      <alignment horizontal="center" vertical="center"/>
    </xf>
    <xf numFmtId="0" fontId="0" fillId="13" borderId="30" xfId="0" applyFill="1" applyBorder="1" applyAlignment="1">
      <alignment horizontal="center" vertical="center"/>
    </xf>
    <xf numFmtId="0" fontId="0" fillId="13" borderId="6" xfId="0" applyFill="1" applyBorder="1" applyAlignment="1">
      <alignment horizontal="center" vertical="center"/>
    </xf>
    <xf numFmtId="0" fontId="0" fillId="13" borderId="7" xfId="0" applyFill="1" applyBorder="1" applyAlignment="1">
      <alignment horizontal="center" vertical="center"/>
    </xf>
    <xf numFmtId="0" fontId="0" fillId="5" borderId="2" xfId="0" applyFill="1" applyBorder="1" applyAlignment="1">
      <alignment horizontal="center" vertical="center"/>
    </xf>
    <xf numFmtId="0" fontId="0" fillId="5" borderId="3" xfId="0" applyFill="1" applyBorder="1" applyAlignment="1">
      <alignment horizontal="center" vertical="center"/>
    </xf>
    <xf numFmtId="0" fontId="0" fillId="5" borderId="15" xfId="0" applyFill="1" applyBorder="1" applyAlignment="1">
      <alignment horizontal="center" vertical="center"/>
    </xf>
    <xf numFmtId="0" fontId="0" fillId="5" borderId="4" xfId="0" applyFill="1" applyBorder="1" applyAlignment="1">
      <alignment horizontal="center" vertical="center"/>
    </xf>
    <xf numFmtId="0" fontId="0" fillId="14" borderId="2" xfId="0" applyFill="1" applyBorder="1" applyAlignment="1">
      <alignment horizontal="center" vertical="center"/>
    </xf>
    <xf numFmtId="0" fontId="0" fillId="14" borderId="3" xfId="0" applyFill="1" applyBorder="1" applyAlignment="1">
      <alignment horizontal="center" vertical="center"/>
    </xf>
    <xf numFmtId="0" fontId="0" fillId="14" borderId="4" xfId="0" applyFill="1" applyBorder="1" applyAlignment="1">
      <alignment horizontal="center" vertical="center"/>
    </xf>
    <xf numFmtId="0" fontId="0" fillId="9" borderId="1" xfId="0" applyFill="1" applyBorder="1" applyAlignment="1">
      <alignment horizontal="center" vertical="center"/>
    </xf>
    <xf numFmtId="0" fontId="47" fillId="16" borderId="15" xfId="0" applyFont="1" applyFill="1" applyBorder="1" applyAlignment="1">
      <alignment horizontal="center" vertical="center"/>
    </xf>
    <xf numFmtId="0" fontId="47" fillId="16" borderId="5" xfId="0" applyFont="1" applyFill="1" applyBorder="1" applyAlignment="1">
      <alignment horizontal="center" vertical="center" wrapText="1"/>
    </xf>
    <xf numFmtId="0" fontId="47" fillId="16" borderId="31" xfId="0" applyFont="1" applyFill="1" applyBorder="1" applyAlignment="1">
      <alignment horizontal="center" vertical="center" wrapText="1"/>
    </xf>
    <xf numFmtId="177" fontId="47" fillId="3" borderId="8" xfId="0" applyNumberFormat="1" applyFont="1" applyFill="1" applyBorder="1" applyAlignment="1">
      <alignment horizontal="center" vertical="center" wrapText="1"/>
    </xf>
    <xf numFmtId="177" fontId="47" fillId="3" borderId="9" xfId="0" applyNumberFormat="1" applyFont="1" applyFill="1" applyBorder="1" applyAlignment="1">
      <alignment horizontal="center" vertical="center" wrapText="1"/>
    </xf>
    <xf numFmtId="177" fontId="47" fillId="3" borderId="10" xfId="0" applyNumberFormat="1" applyFont="1" applyFill="1" applyBorder="1" applyAlignment="1">
      <alignment horizontal="center" vertical="center" wrapText="1"/>
    </xf>
    <xf numFmtId="0" fontId="47" fillId="3" borderId="8" xfId="0" applyFont="1" applyFill="1" applyBorder="1" applyAlignment="1">
      <alignment horizontal="center" vertical="center" wrapText="1"/>
    </xf>
    <xf numFmtId="0" fontId="47" fillId="3" borderId="9" xfId="0" applyFont="1" applyFill="1" applyBorder="1" applyAlignment="1">
      <alignment horizontal="center" vertical="center" wrapText="1"/>
    </xf>
    <xf numFmtId="0" fontId="47" fillId="3" borderId="10" xfId="0" applyFont="1" applyFill="1" applyBorder="1" applyAlignment="1">
      <alignment horizontal="center" vertical="center" wrapText="1"/>
    </xf>
    <xf numFmtId="0" fontId="47" fillId="3" borderId="5" xfId="0" applyFont="1" applyFill="1" applyBorder="1" applyAlignment="1">
      <alignment horizontal="center" vertical="center" wrapText="1"/>
    </xf>
    <xf numFmtId="0" fontId="47" fillId="3" borderId="7" xfId="0" applyFont="1" applyFill="1" applyBorder="1" applyAlignment="1">
      <alignment horizontal="center" vertical="center" wrapText="1"/>
    </xf>
    <xf numFmtId="0" fontId="47" fillId="3" borderId="5" xfId="0" applyFont="1" applyFill="1" applyBorder="1" applyAlignment="1">
      <alignment horizontal="center" vertical="center"/>
    </xf>
    <xf numFmtId="0" fontId="47" fillId="3" borderId="7" xfId="0" applyFont="1" applyFill="1" applyBorder="1" applyAlignment="1">
      <alignment horizontal="center" vertical="center"/>
    </xf>
    <xf numFmtId="0" fontId="47" fillId="3" borderId="1" xfId="0" applyFont="1" applyFill="1" applyBorder="1" applyAlignment="1">
      <alignment horizontal="center" vertical="center"/>
    </xf>
    <xf numFmtId="0" fontId="47" fillId="16" borderId="20" xfId="0" applyFont="1" applyFill="1" applyBorder="1" applyAlignment="1">
      <alignment horizontal="center" vertical="center" wrapText="1"/>
    </xf>
    <xf numFmtId="0" fontId="47" fillId="16" borderId="25" xfId="0" applyFont="1" applyFill="1" applyBorder="1" applyAlignment="1">
      <alignment horizontal="center" vertical="center" wrapText="1"/>
    </xf>
    <xf numFmtId="0" fontId="47" fillId="16" borderId="8" xfId="0" applyFont="1" applyFill="1" applyBorder="1" applyAlignment="1">
      <alignment horizontal="center" vertical="center"/>
    </xf>
    <xf numFmtId="0" fontId="47" fillId="16" borderId="10" xfId="0" applyFont="1" applyFill="1" applyBorder="1" applyAlignment="1">
      <alignment horizontal="center" vertical="center"/>
    </xf>
    <xf numFmtId="0" fontId="47" fillId="3" borderId="1" xfId="0" applyFont="1" applyFill="1" applyBorder="1" applyAlignment="1">
      <alignment horizontal="center" vertical="center" wrapText="1"/>
    </xf>
    <xf numFmtId="0" fontId="47" fillId="3" borderId="2" xfId="0" applyFont="1" applyFill="1" applyBorder="1" applyAlignment="1">
      <alignment horizontal="center" vertical="center"/>
    </xf>
    <xf numFmtId="0" fontId="47" fillId="3" borderId="3" xfId="0" applyFont="1" applyFill="1" applyBorder="1" applyAlignment="1">
      <alignment horizontal="center" vertical="center"/>
    </xf>
    <xf numFmtId="0" fontId="47" fillId="3" borderId="4" xfId="0" applyFont="1" applyFill="1" applyBorder="1" applyAlignment="1">
      <alignment horizontal="center" vertical="center"/>
    </xf>
    <xf numFmtId="0" fontId="47" fillId="3" borderId="30" xfId="0" applyFont="1" applyFill="1" applyBorder="1" applyAlignment="1">
      <alignment horizontal="center" vertical="center"/>
    </xf>
    <xf numFmtId="0" fontId="47" fillId="3" borderId="6" xfId="0" applyFont="1" applyFill="1" applyBorder="1" applyAlignment="1">
      <alignment horizontal="center" vertical="center"/>
    </xf>
    <xf numFmtId="0" fontId="47" fillId="3" borderId="15" xfId="0" applyFont="1" applyFill="1" applyBorder="1" applyAlignment="1">
      <alignment horizontal="center" vertical="center"/>
    </xf>
    <xf numFmtId="0" fontId="47" fillId="3" borderId="12" xfId="0" applyFont="1" applyFill="1" applyBorder="1" applyAlignment="1" applyProtection="1">
      <alignment horizontal="center" vertical="center"/>
      <protection locked="0"/>
    </xf>
    <xf numFmtId="0" fontId="47" fillId="3" borderId="14" xfId="0" applyFont="1" applyFill="1" applyBorder="1" applyAlignment="1" applyProtection="1">
      <alignment horizontal="center" vertical="center"/>
      <protection locked="0"/>
    </xf>
    <xf numFmtId="0" fontId="61" fillId="3" borderId="5" xfId="0" applyFont="1" applyFill="1" applyBorder="1" applyAlignment="1" applyProtection="1">
      <alignment horizontal="center" vertical="center"/>
      <protection locked="0"/>
    </xf>
    <xf numFmtId="0" fontId="61" fillId="3" borderId="6" xfId="0" applyFont="1" applyFill="1" applyBorder="1" applyAlignment="1" applyProtection="1">
      <alignment horizontal="center" vertical="center"/>
      <protection locked="0"/>
    </xf>
    <xf numFmtId="38" fontId="47" fillId="3" borderId="6" xfId="3" applyFont="1" applyFill="1" applyBorder="1" applyAlignment="1" applyProtection="1">
      <alignment horizontal="center" vertical="center"/>
      <protection locked="0"/>
    </xf>
    <xf numFmtId="0" fontId="47" fillId="3" borderId="4" xfId="0" applyFont="1" applyFill="1" applyBorder="1" applyAlignment="1" applyProtection="1">
      <alignment horizontal="center" vertical="center"/>
      <protection locked="0"/>
    </xf>
    <xf numFmtId="0" fontId="61" fillId="3" borderId="4" xfId="0" applyFont="1" applyFill="1" applyBorder="1" applyAlignment="1" applyProtection="1">
      <alignment horizontal="center" vertical="center"/>
      <protection locked="0"/>
    </xf>
    <xf numFmtId="0" fontId="61" fillId="3" borderId="23" xfId="0" applyFont="1" applyFill="1" applyBorder="1" applyAlignment="1" applyProtection="1">
      <alignment horizontal="center" vertical="center"/>
      <protection locked="0"/>
    </xf>
    <xf numFmtId="0" fontId="61" fillId="3" borderId="24" xfId="0" applyFont="1" applyFill="1" applyBorder="1" applyAlignment="1" applyProtection="1">
      <alignment horizontal="center" vertical="center"/>
      <protection locked="0"/>
    </xf>
    <xf numFmtId="0" fontId="61" fillId="3" borderId="14" xfId="0" applyFont="1" applyFill="1" applyBorder="1" applyAlignment="1" applyProtection="1">
      <alignment horizontal="center" vertical="center"/>
      <protection locked="0"/>
    </xf>
    <xf numFmtId="0" fontId="61" fillId="3" borderId="18" xfId="0" applyFont="1" applyFill="1" applyBorder="1" applyAlignment="1" applyProtection="1">
      <alignment horizontal="center" vertical="center"/>
      <protection locked="0"/>
    </xf>
    <xf numFmtId="0" fontId="61" fillId="3" borderId="19" xfId="0" applyFont="1" applyFill="1" applyBorder="1" applyAlignment="1" applyProtection="1">
      <alignment horizontal="center" vertical="center"/>
      <protection locked="0"/>
    </xf>
    <xf numFmtId="0" fontId="61" fillId="3" borderId="16" xfId="0" applyFont="1" applyFill="1" applyBorder="1" applyAlignment="1" applyProtection="1">
      <alignment horizontal="center" vertical="center"/>
      <protection locked="0"/>
    </xf>
    <xf numFmtId="0" fontId="61" fillId="3" borderId="12" xfId="0" applyFont="1" applyFill="1" applyBorder="1" applyAlignment="1" applyProtection="1">
      <alignment horizontal="center" vertical="center"/>
      <protection locked="0"/>
    </xf>
    <xf numFmtId="0" fontId="61" fillId="3" borderId="28" xfId="0" applyFont="1" applyFill="1" applyBorder="1" applyAlignment="1" applyProtection="1">
      <alignment horizontal="center" vertical="center"/>
      <protection locked="0"/>
    </xf>
    <xf numFmtId="0" fontId="61" fillId="3" borderId="29" xfId="0" applyFont="1" applyFill="1" applyBorder="1" applyAlignment="1" applyProtection="1">
      <alignment horizontal="center" vertical="center"/>
      <protection locked="0"/>
    </xf>
    <xf numFmtId="38" fontId="47" fillId="3" borderId="16" xfId="3" applyFont="1" applyFill="1" applyBorder="1" applyAlignment="1" applyProtection="1">
      <alignment horizontal="center" vertical="center"/>
      <protection locked="0"/>
    </xf>
    <xf numFmtId="38" fontId="47" fillId="3" borderId="17" xfId="3" applyFont="1" applyFill="1" applyBorder="1" applyAlignment="1" applyProtection="1">
      <alignment horizontal="center" vertical="center"/>
      <protection locked="0"/>
    </xf>
    <xf numFmtId="0" fontId="61" fillId="3" borderId="1" xfId="0" applyFont="1" applyFill="1" applyBorder="1" applyAlignment="1" applyProtection="1">
      <alignment horizontal="center" vertical="center" wrapText="1"/>
      <protection locked="0"/>
    </xf>
    <xf numFmtId="0" fontId="61" fillId="3" borderId="1" xfId="0" applyFont="1" applyFill="1" applyBorder="1" applyAlignment="1" applyProtection="1">
      <alignment horizontal="center" vertical="center"/>
      <protection locked="0"/>
    </xf>
    <xf numFmtId="0" fontId="61" fillId="3" borderId="8" xfId="0" applyFont="1" applyFill="1" applyBorder="1" applyAlignment="1" applyProtection="1">
      <alignment horizontal="center" vertical="center" wrapText="1"/>
      <protection locked="0"/>
    </xf>
    <xf numFmtId="0" fontId="61" fillId="3" borderId="9" xfId="0" applyFont="1" applyFill="1" applyBorder="1" applyAlignment="1" applyProtection="1">
      <alignment horizontal="center" vertical="center" wrapText="1"/>
      <protection locked="0"/>
    </xf>
    <xf numFmtId="0" fontId="61" fillId="3" borderId="10" xfId="0" applyFont="1" applyFill="1" applyBorder="1" applyAlignment="1" applyProtection="1">
      <alignment horizontal="center" vertical="center" wrapText="1"/>
      <protection locked="0"/>
    </xf>
    <xf numFmtId="0" fontId="61" fillId="3" borderId="2" xfId="0" applyFont="1" applyFill="1" applyBorder="1" applyAlignment="1" applyProtection="1">
      <alignment horizontal="center" vertical="center"/>
      <protection locked="0"/>
    </xf>
    <xf numFmtId="0" fontId="47" fillId="3" borderId="7" xfId="0" applyFont="1" applyFill="1" applyBorder="1" applyAlignment="1" applyProtection="1">
      <alignment horizontal="center" vertical="center"/>
      <protection locked="0"/>
    </xf>
    <xf numFmtId="0" fontId="61" fillId="3" borderId="15" xfId="0" applyFont="1" applyFill="1" applyBorder="1" applyAlignment="1" applyProtection="1">
      <alignment horizontal="center" vertical="center" wrapText="1"/>
      <protection locked="0"/>
    </xf>
    <xf numFmtId="38" fontId="61" fillId="3" borderId="6" xfId="3" applyFont="1" applyFill="1" applyBorder="1" applyAlignment="1" applyProtection="1">
      <alignment horizontal="right" vertical="center"/>
      <protection locked="0"/>
    </xf>
    <xf numFmtId="0" fontId="47" fillId="3" borderId="7" xfId="0" applyFont="1" applyFill="1" applyBorder="1" applyAlignment="1" applyProtection="1">
      <alignment horizontal="right" vertical="center"/>
      <protection locked="0"/>
    </xf>
    <xf numFmtId="38" fontId="61" fillId="3" borderId="1" xfId="3" applyFont="1" applyFill="1" applyBorder="1" applyAlignment="1" applyProtection="1">
      <alignment horizontal="right" vertical="center"/>
      <protection locked="0"/>
    </xf>
    <xf numFmtId="0" fontId="47" fillId="3" borderId="1" xfId="0" applyFont="1" applyFill="1" applyBorder="1" applyAlignment="1" applyProtection="1">
      <alignment horizontal="right" vertical="center"/>
      <protection locked="0"/>
    </xf>
    <xf numFmtId="0" fontId="61" fillId="3" borderId="11" xfId="0" applyFont="1" applyFill="1" applyBorder="1" applyAlignment="1" applyProtection="1">
      <alignment horizontal="center" vertical="center"/>
      <protection locked="0"/>
    </xf>
    <xf numFmtId="0" fontId="61" fillId="3" borderId="13" xfId="0" applyFont="1" applyFill="1" applyBorder="1" applyAlignment="1" applyProtection="1">
      <alignment horizontal="center" vertical="center"/>
      <protection locked="0"/>
    </xf>
    <xf numFmtId="0" fontId="47" fillId="3" borderId="1" xfId="0" applyFont="1" applyFill="1" applyBorder="1" applyAlignment="1" applyProtection="1">
      <alignment horizontal="center" vertical="center" wrapText="1"/>
      <protection locked="0"/>
    </xf>
    <xf numFmtId="0" fontId="61" fillId="3" borderId="8" xfId="0" applyFont="1" applyFill="1" applyBorder="1" applyAlignment="1" applyProtection="1">
      <alignment horizontal="center" vertical="center"/>
      <protection locked="0"/>
    </xf>
    <xf numFmtId="0" fontId="61" fillId="3" borderId="9" xfId="0" applyFont="1" applyFill="1" applyBorder="1" applyAlignment="1" applyProtection="1">
      <alignment horizontal="center" vertical="center"/>
      <protection locked="0"/>
    </xf>
    <xf numFmtId="0" fontId="61" fillId="3" borderId="10" xfId="0" applyFont="1" applyFill="1" applyBorder="1" applyAlignment="1" applyProtection="1">
      <alignment horizontal="center" vertical="center"/>
      <protection locked="0"/>
    </xf>
    <xf numFmtId="0" fontId="61" fillId="3" borderId="7" xfId="0" applyFont="1" applyFill="1" applyBorder="1" applyAlignment="1" applyProtection="1">
      <alignment horizontal="center" vertical="center"/>
      <protection locked="0"/>
    </xf>
    <xf numFmtId="176" fontId="61" fillId="3" borderId="1" xfId="0" applyNumberFormat="1" applyFont="1" applyFill="1" applyBorder="1" applyAlignment="1" applyProtection="1">
      <alignment horizontal="center" vertical="center" wrapText="1"/>
      <protection locked="0"/>
    </xf>
    <xf numFmtId="0" fontId="47" fillId="3" borderId="28" xfId="0" applyFont="1" applyFill="1" applyBorder="1" applyAlignment="1" applyProtection="1">
      <alignment horizontal="center" vertical="center"/>
      <protection locked="0"/>
    </xf>
    <xf numFmtId="0" fontId="47" fillId="3" borderId="29" xfId="0" applyFont="1" applyFill="1" applyBorder="1" applyAlignment="1" applyProtection="1">
      <alignment horizontal="center" vertical="center"/>
      <protection locked="0"/>
    </xf>
    <xf numFmtId="0" fontId="61" fillId="3" borderId="17" xfId="0" applyFont="1" applyFill="1" applyBorder="1" applyAlignment="1" applyProtection="1">
      <alignment horizontal="center" vertical="center"/>
      <protection locked="0"/>
    </xf>
    <xf numFmtId="0" fontId="61" fillId="4" borderId="15" xfId="0" applyFont="1" applyFill="1" applyBorder="1" applyAlignment="1">
      <alignment horizontal="center" vertical="center"/>
    </xf>
    <xf numFmtId="0" fontId="61" fillId="4" borderId="6" xfId="0" applyFont="1" applyFill="1" applyBorder="1" applyAlignment="1">
      <alignment horizontal="center" vertical="center"/>
    </xf>
    <xf numFmtId="176" fontId="61" fillId="4" borderId="6" xfId="0" applyNumberFormat="1" applyFont="1" applyFill="1" applyBorder="1" applyAlignment="1">
      <alignment horizontal="center" vertical="center"/>
    </xf>
    <xf numFmtId="0" fontId="61" fillId="2" borderId="27" xfId="0" applyFont="1" applyFill="1" applyBorder="1" applyAlignment="1">
      <alignment horizontal="center" vertical="center"/>
    </xf>
    <xf numFmtId="0" fontId="61" fillId="4" borderId="1" xfId="0" applyFont="1" applyFill="1" applyBorder="1" applyAlignment="1">
      <alignment horizontal="center" vertical="center"/>
    </xf>
    <xf numFmtId="0" fontId="61" fillId="4" borderId="1" xfId="0" applyFont="1" applyFill="1" applyBorder="1" applyAlignment="1">
      <alignment horizontal="center" vertical="center" wrapText="1"/>
    </xf>
    <xf numFmtId="0" fontId="61" fillId="4" borderId="5" xfId="0" applyFont="1" applyFill="1" applyBorder="1" applyAlignment="1">
      <alignment horizontal="center" vertical="center"/>
    </xf>
    <xf numFmtId="0" fontId="61" fillId="4" borderId="7" xfId="0" applyFont="1" applyFill="1" applyBorder="1" applyAlignment="1">
      <alignment horizontal="center" vertical="center"/>
    </xf>
    <xf numFmtId="0" fontId="47" fillId="4" borderId="1" xfId="0" applyFont="1" applyFill="1" applyBorder="1" applyAlignment="1">
      <alignment horizontal="center" vertical="center"/>
    </xf>
    <xf numFmtId="0" fontId="61" fillId="4" borderId="8" xfId="0" applyFont="1" applyFill="1" applyBorder="1" applyAlignment="1">
      <alignment horizontal="center" vertical="center" wrapText="1"/>
    </xf>
    <xf numFmtId="0" fontId="61" fillId="4" borderId="10" xfId="0" applyFont="1" applyFill="1" applyBorder="1" applyAlignment="1">
      <alignment horizontal="center" vertical="center" wrapText="1"/>
    </xf>
  </cellXfs>
  <cellStyles count="841">
    <cellStyle name="パーセント" xfId="4" builtinId="5"/>
    <cellStyle name="パーセント 2" xfId="15" xr:uid="{BAD82322-F869-44EC-98F5-5814F006C662}"/>
    <cellStyle name="ハイパーリンク" xfId="1" builtinId="8"/>
    <cellStyle name="桁区切り" xfId="3" builtinId="6"/>
    <cellStyle name="標準" xfId="0" builtinId="0"/>
    <cellStyle name="標準 2" xfId="2" xr:uid="{68AA5FF5-A5A7-48E4-81CA-1CFB2AF5AD7B}"/>
    <cellStyle name="標準 2 10" xfId="49" xr:uid="{6809D859-C6D2-4501-B16D-649182DB7F2E}"/>
    <cellStyle name="標準 2 10 2" xfId="181" xr:uid="{63993DCC-666F-4BEE-891B-CF7B6869C3FF}"/>
    <cellStyle name="標準 2 10 2 2" xfId="445" xr:uid="{00C832E4-58B3-4FEA-A185-574A700F97E1}"/>
    <cellStyle name="標準 2 10 2 3" xfId="731" xr:uid="{1186D85E-0598-43E8-995A-8195583287BD}"/>
    <cellStyle name="標準 2 10 3" xfId="313" xr:uid="{CBB082CC-50E9-46DC-BBB1-E3DD4D470490}"/>
    <cellStyle name="標準 2 10 4" xfId="599" xr:uid="{D9826751-20A2-4D95-8B49-9971509FFFD8}"/>
    <cellStyle name="標準 2 11" xfId="71" xr:uid="{4762D443-FD0B-447D-AC13-E220E5F0DD32}"/>
    <cellStyle name="標準 2 11 2" xfId="203" xr:uid="{FEB1E3E7-3CFF-414C-A2A7-9CEE8FD1DB3B}"/>
    <cellStyle name="標準 2 11 2 2" xfId="467" xr:uid="{DF68A643-8D8B-42C2-904C-0D5B2301B999}"/>
    <cellStyle name="標準 2 11 2 3" xfId="753" xr:uid="{4B7E7055-0F59-4D86-9990-57D886A81DED}"/>
    <cellStyle name="標準 2 11 3" xfId="335" xr:uid="{0CAFA41C-AFED-4032-A8CF-818886EB441C}"/>
    <cellStyle name="標準 2 11 4" xfId="621" xr:uid="{DB70AF53-A4E7-40F0-A11B-B1B1717DA9BA}"/>
    <cellStyle name="標準 2 12" xfId="93" xr:uid="{71015EB7-E815-4DD1-A3CF-3E6B42042AED}"/>
    <cellStyle name="標準 2 12 2" xfId="225" xr:uid="{0B3D9765-CE86-458A-B22A-6558EA67FCCA}"/>
    <cellStyle name="標準 2 12 2 2" xfId="489" xr:uid="{BE1A5B96-207E-4651-B332-BA3EF0D92A3D}"/>
    <cellStyle name="標準 2 12 2 3" xfId="775" xr:uid="{AA66EBA4-AD1D-46D2-AC90-E112299B4A0F}"/>
    <cellStyle name="標準 2 12 3" xfId="357" xr:uid="{208E2A42-1982-4B11-B3F5-9332935696B0}"/>
    <cellStyle name="標準 2 12 4" xfId="643" xr:uid="{13A827D0-00CC-4577-8862-ED5FFD56440B}"/>
    <cellStyle name="標準 2 13" xfId="137" xr:uid="{51C78C36-A854-45CF-AD6F-C405501CC325}"/>
    <cellStyle name="標準 2 13 2" xfId="401" xr:uid="{9160F07F-C14F-4B6C-8A5C-5C716034DD5C}"/>
    <cellStyle name="標準 2 13 3" xfId="687" xr:uid="{349B3821-7D3E-4867-8168-68DC16478EF1}"/>
    <cellStyle name="標準 2 14" xfId="269" xr:uid="{74637916-1BC6-40B2-9C32-07CEBD817D3A}"/>
    <cellStyle name="標準 2 15" xfId="533" xr:uid="{934778BA-EFCF-4C06-A505-856F0F7F6A5C}"/>
    <cellStyle name="標準 2 16" xfId="555" xr:uid="{8437A743-B1A5-4580-A60E-17786AED3996}"/>
    <cellStyle name="標準 2 17" xfId="819" xr:uid="{E40476E7-7ADB-46B1-B95F-F73381504311}"/>
    <cellStyle name="標準 2 2" xfId="5" xr:uid="{A9DEACAE-48B8-489B-8E90-BFFDAFAA3A7F}"/>
    <cellStyle name="標準 2 2 10" xfId="94" xr:uid="{0666C253-CB68-401C-9E4D-9D2CFE6923D4}"/>
    <cellStyle name="標準 2 2 10 2" xfId="226" xr:uid="{0B3F6BAA-D820-45AF-9E88-48BA10822772}"/>
    <cellStyle name="標準 2 2 10 2 2" xfId="490" xr:uid="{CC07E8CE-F01A-4DA7-BB11-E5D57582EEF6}"/>
    <cellStyle name="標準 2 2 10 2 3" xfId="776" xr:uid="{BD068929-4C5A-4487-B4E4-6713E3C2E1BF}"/>
    <cellStyle name="標準 2 2 10 3" xfId="358" xr:uid="{C66CFDF0-96EA-4D94-B04E-8CE1FBF36C8A}"/>
    <cellStyle name="標準 2 2 10 4" xfId="644" xr:uid="{4818F146-84B9-40C5-9F8A-9C0A22C43328}"/>
    <cellStyle name="標準 2 2 11" xfId="138" xr:uid="{4FB31D90-3C38-4B8B-AC4F-745E5E6EC50E}"/>
    <cellStyle name="標準 2 2 11 2" xfId="402" xr:uid="{3212ABCB-9250-47F3-A251-01ADEFC2A72E}"/>
    <cellStyle name="標準 2 2 11 3" xfId="688" xr:uid="{30A36393-D81A-4D30-89F7-5CB9E0847A5D}"/>
    <cellStyle name="標準 2 2 12" xfId="270" xr:uid="{E68BCEDD-F4C2-4708-A6FE-E4F143FA027D}"/>
    <cellStyle name="標準 2 2 13" xfId="534" xr:uid="{72C2E0E1-9BEA-4370-AC92-293B590DCB36}"/>
    <cellStyle name="標準 2 2 14" xfId="556" xr:uid="{47C45084-2EDC-4AAF-9583-06759EEC83E3}"/>
    <cellStyle name="標準 2 2 15" xfId="820" xr:uid="{1F4BF341-A930-4F5B-AF42-41CEB3111166}"/>
    <cellStyle name="標準 2 2 2" xfId="7" xr:uid="{054822DB-87D5-457F-BF09-9FB73DC4023D}"/>
    <cellStyle name="標準 2 2 2 10" xfId="558" xr:uid="{EC751CC1-2B11-4446-9CFE-454320FD7737}"/>
    <cellStyle name="標準 2 2 2 11" xfId="822" xr:uid="{960ED4E8-566A-41FB-A686-85569AA2AA99}"/>
    <cellStyle name="標準 2 2 2 2" xfId="19" xr:uid="{41DD2AD4-0334-413A-8E88-4F82B7726F88}"/>
    <cellStyle name="標準 2 2 2 2 10" xfId="833" xr:uid="{47F7AA25-5851-45ED-AE92-1459EF647CE5}"/>
    <cellStyle name="標準 2 2 2 2 2" xfId="41" xr:uid="{64648A28-1495-4010-9241-16886B163312}"/>
    <cellStyle name="標準 2 2 2 2 2 2" xfId="129" xr:uid="{09A45583-A276-4597-B389-9FC9244541F7}"/>
    <cellStyle name="標準 2 2 2 2 2 2 2" xfId="261" xr:uid="{3673C747-7E54-4712-985B-1E113875233E}"/>
    <cellStyle name="標準 2 2 2 2 2 2 2 2" xfId="525" xr:uid="{DD9CC0A4-EBA5-440D-BC39-9075F77C4A5D}"/>
    <cellStyle name="標準 2 2 2 2 2 2 2 3" xfId="811" xr:uid="{2F670D2E-376A-4B7A-AA2C-707293587371}"/>
    <cellStyle name="標準 2 2 2 2 2 2 3" xfId="393" xr:uid="{F5321E77-6533-421B-BC33-C4B4ABE844E0}"/>
    <cellStyle name="標準 2 2 2 2 2 2 4" xfId="679" xr:uid="{64C4BEB4-A2BA-4509-A99B-82ABA87B192F}"/>
    <cellStyle name="標準 2 2 2 2 2 3" xfId="173" xr:uid="{8ECAD6DA-58A1-4374-9304-8D9E04C14D06}"/>
    <cellStyle name="標準 2 2 2 2 2 3 2" xfId="437" xr:uid="{784503D1-B786-47A0-BBE2-FE07D622E8AA}"/>
    <cellStyle name="標準 2 2 2 2 2 3 3" xfId="723" xr:uid="{D28AEC4B-A7FC-499B-AD4E-DCAC415D3E4E}"/>
    <cellStyle name="標準 2 2 2 2 2 4" xfId="305" xr:uid="{E9CEA5D0-04C5-45AD-93BA-4C1B85EA2CC7}"/>
    <cellStyle name="標準 2 2 2 2 2 5" xfId="591" xr:uid="{FE5A2713-701E-4671-9766-C180D58E4693}"/>
    <cellStyle name="標準 2 2 2 2 3" xfId="63" xr:uid="{31C6D2FB-413F-4CAB-B44F-1C57B274A832}"/>
    <cellStyle name="標準 2 2 2 2 3 2" xfId="195" xr:uid="{377FBB69-D3FD-4508-A81E-966BEB56FFFC}"/>
    <cellStyle name="標準 2 2 2 2 3 2 2" xfId="459" xr:uid="{78D0B234-E7F5-409F-AA64-6A9C7C3B754B}"/>
    <cellStyle name="標準 2 2 2 2 3 2 3" xfId="745" xr:uid="{909A81BD-5FB5-4325-B51C-AFF0088A0C29}"/>
    <cellStyle name="標準 2 2 2 2 3 3" xfId="327" xr:uid="{C5A2A568-CE29-490C-8DED-5BDCCFDA288F}"/>
    <cellStyle name="標準 2 2 2 2 3 4" xfId="613" xr:uid="{D826C421-22B9-4123-950C-DDFC52DE5556}"/>
    <cellStyle name="標準 2 2 2 2 4" xfId="85" xr:uid="{D824249E-9C44-4331-97FD-704983882B07}"/>
    <cellStyle name="標準 2 2 2 2 4 2" xfId="217" xr:uid="{98382D8F-D823-42F9-B8EB-EE0D1F439925}"/>
    <cellStyle name="標準 2 2 2 2 4 2 2" xfId="481" xr:uid="{A2C65B7B-B5C9-4A6A-8678-3161D8F316C0}"/>
    <cellStyle name="標準 2 2 2 2 4 2 3" xfId="767" xr:uid="{386D88B1-DF40-43FC-AC77-3F15E29C0DC2}"/>
    <cellStyle name="標準 2 2 2 2 4 3" xfId="349" xr:uid="{2B595925-256A-40C7-89BC-01A26B1F9B38}"/>
    <cellStyle name="標準 2 2 2 2 4 4" xfId="635" xr:uid="{C2FA7BBD-08A7-441F-BB59-D58EE4221FFA}"/>
    <cellStyle name="標準 2 2 2 2 5" xfId="107" xr:uid="{646E8F5B-2D0A-4981-BC81-2BF52B36E5EF}"/>
    <cellStyle name="標準 2 2 2 2 5 2" xfId="239" xr:uid="{1B0B97D7-2D76-4F72-A196-7A4B9C4C8FDC}"/>
    <cellStyle name="標準 2 2 2 2 5 2 2" xfId="503" xr:uid="{FE2798A7-9E95-4E4D-A12F-41A95A918AC1}"/>
    <cellStyle name="標準 2 2 2 2 5 2 3" xfId="789" xr:uid="{77CAF1C5-46B6-4128-BBF4-DB9CE3D5F9E4}"/>
    <cellStyle name="標準 2 2 2 2 5 3" xfId="371" xr:uid="{DADFABA1-0D64-4DF5-BCA2-4BCBDC3F03D6}"/>
    <cellStyle name="標準 2 2 2 2 5 4" xfId="657" xr:uid="{58839F82-0457-4FD5-9760-FF9D58049E40}"/>
    <cellStyle name="標準 2 2 2 2 6" xfId="151" xr:uid="{1C1CB670-BA54-4C03-AADB-BDBC743A282F}"/>
    <cellStyle name="標準 2 2 2 2 6 2" xfId="415" xr:uid="{C16E1E92-5435-4E26-9224-3CD3B632C2BC}"/>
    <cellStyle name="標準 2 2 2 2 6 3" xfId="701" xr:uid="{8CEDBA1C-7261-4DA1-AF3B-39E422B1DED6}"/>
    <cellStyle name="標準 2 2 2 2 7" xfId="283" xr:uid="{677A5744-60AB-4703-A8A5-3CB93EA6843D}"/>
    <cellStyle name="標準 2 2 2 2 8" xfId="547" xr:uid="{67A6057D-3C58-4393-92C3-AF81D4AEBAF6}"/>
    <cellStyle name="標準 2 2 2 2 9" xfId="569" xr:uid="{7D7CF752-8FCC-4C68-9D60-0C9AF4B6F6E5}"/>
    <cellStyle name="標準 2 2 2 3" xfId="30" xr:uid="{D5288053-346E-4A29-BE1D-AFC2268C2418}"/>
    <cellStyle name="標準 2 2 2 3 2" xfId="118" xr:uid="{A2CD3E83-991A-4485-B8ED-859A7703DE20}"/>
    <cellStyle name="標準 2 2 2 3 2 2" xfId="250" xr:uid="{608D045E-54AF-4100-90DB-A67FE49004D7}"/>
    <cellStyle name="標準 2 2 2 3 2 2 2" xfId="514" xr:uid="{B0A7B99B-BDA4-4B00-AA19-2F2A9D23D23C}"/>
    <cellStyle name="標準 2 2 2 3 2 2 3" xfId="800" xr:uid="{C5D28CF7-0B27-4D0F-9600-B1FEE0DA5556}"/>
    <cellStyle name="標準 2 2 2 3 2 3" xfId="382" xr:uid="{7966FA31-8B33-42D3-A8C2-85D08385C3A8}"/>
    <cellStyle name="標準 2 2 2 3 2 4" xfId="668" xr:uid="{8CEA7B19-0708-42FE-A175-C141E7ACE2E1}"/>
    <cellStyle name="標準 2 2 2 3 3" xfId="162" xr:uid="{7CBA2ACD-3FC1-4D74-9554-DB3F58EF1C70}"/>
    <cellStyle name="標準 2 2 2 3 3 2" xfId="426" xr:uid="{66D3227B-B1CC-4C54-9C47-223C1D7BA25D}"/>
    <cellStyle name="標準 2 2 2 3 3 3" xfId="712" xr:uid="{39E2BF92-9D3F-473D-B1FF-E048C5B185E2}"/>
    <cellStyle name="標準 2 2 2 3 4" xfId="294" xr:uid="{17FE8DDB-345C-4946-B2D5-65C91F0552FE}"/>
    <cellStyle name="標準 2 2 2 3 5" xfId="580" xr:uid="{8729F531-5A2C-422F-ADBC-98257CA14913}"/>
    <cellStyle name="標準 2 2 2 4" xfId="52" xr:uid="{BFE001DB-40F8-44E7-A155-1B6A9BC60F52}"/>
    <cellStyle name="標準 2 2 2 4 2" xfId="184" xr:uid="{4437FA0E-E71A-4532-848F-8B0D591059D8}"/>
    <cellStyle name="標準 2 2 2 4 2 2" xfId="448" xr:uid="{0143676D-22AF-4A05-AAEA-B5C0B7FE761E}"/>
    <cellStyle name="標準 2 2 2 4 2 3" xfId="734" xr:uid="{D90727ED-474F-4025-A1B5-EEE3D33034F1}"/>
    <cellStyle name="標準 2 2 2 4 3" xfId="316" xr:uid="{AE6C4348-8DEB-40B6-8DD2-C5C248A94404}"/>
    <cellStyle name="標準 2 2 2 4 4" xfId="602" xr:uid="{74694889-C1D5-49F5-ABD5-0C273736145B}"/>
    <cellStyle name="標準 2 2 2 5" xfId="74" xr:uid="{05DBB387-378E-46A9-B4D1-76B67F8661BB}"/>
    <cellStyle name="標準 2 2 2 5 2" xfId="206" xr:uid="{1B7D0DE9-23C0-4C04-89AE-C01734710632}"/>
    <cellStyle name="標準 2 2 2 5 2 2" xfId="470" xr:uid="{BF50411B-82F1-461D-8E07-9F5D9FA08156}"/>
    <cellStyle name="標準 2 2 2 5 2 3" xfId="756" xr:uid="{34401D36-5CD9-479A-AAD4-707F9018FAE7}"/>
    <cellStyle name="標準 2 2 2 5 3" xfId="338" xr:uid="{8A60F279-238F-47A6-9643-8A43098C63F9}"/>
    <cellStyle name="標準 2 2 2 5 4" xfId="624" xr:uid="{6A9DDE80-B4A7-40EC-B02F-69FD7AC354D9}"/>
    <cellStyle name="標準 2 2 2 6" xfId="96" xr:uid="{7CEE0925-100C-411B-A3C6-59F721174572}"/>
    <cellStyle name="標準 2 2 2 6 2" xfId="228" xr:uid="{77475D5C-366F-4C9F-BF5A-0AC9718EFB2C}"/>
    <cellStyle name="標準 2 2 2 6 2 2" xfId="492" xr:uid="{E64210D0-DF65-4BA0-8FD9-30E818769BBE}"/>
    <cellStyle name="標準 2 2 2 6 2 3" xfId="778" xr:uid="{3E8FBC8A-23D5-4922-A9F1-2CCE35CF6F3D}"/>
    <cellStyle name="標準 2 2 2 6 3" xfId="360" xr:uid="{238A86F3-1832-40DB-AED1-00D2399357A7}"/>
    <cellStyle name="標準 2 2 2 6 4" xfId="646" xr:uid="{52CA7167-1462-444D-B8C5-8AD9D880B505}"/>
    <cellStyle name="標準 2 2 2 7" xfId="140" xr:uid="{8F50502A-8CEA-4D18-9A0D-BBE5EB3DF82D}"/>
    <cellStyle name="標準 2 2 2 7 2" xfId="404" xr:uid="{19348F8A-2310-4258-B749-E4D7FED281F3}"/>
    <cellStyle name="標準 2 2 2 7 3" xfId="690" xr:uid="{3714B2B4-6C58-4C8D-BF58-0958CF5A77FF}"/>
    <cellStyle name="標準 2 2 2 8" xfId="272" xr:uid="{270ECF5F-7650-480C-874C-37436F10E153}"/>
    <cellStyle name="標準 2 2 2 9" xfId="536" xr:uid="{BDF4F3F9-483D-413A-9C4A-B124A12CAE9D}"/>
    <cellStyle name="標準 2 2 3" xfId="9" xr:uid="{5C93B87A-FB50-4456-A99A-E95D6ACC5F37}"/>
    <cellStyle name="標準 2 2 3 10" xfId="560" xr:uid="{89F0CA15-B401-4524-A296-A3616A6BB436}"/>
    <cellStyle name="標準 2 2 3 11" xfId="824" xr:uid="{AB39A284-D49B-42C1-B037-568DC8AEFC48}"/>
    <cellStyle name="標準 2 2 3 2" xfId="21" xr:uid="{754CAE00-C6CD-484C-9386-F63867D1AE24}"/>
    <cellStyle name="標準 2 2 3 2 10" xfId="835" xr:uid="{F6D71E1B-B0D1-4328-BAC2-67CC3C3707EA}"/>
    <cellStyle name="標準 2 2 3 2 2" xfId="43" xr:uid="{F93FD0D8-26FF-4533-A182-370B03DFC9D2}"/>
    <cellStyle name="標準 2 2 3 2 2 2" xfId="131" xr:uid="{9545F2D0-4F60-4C9C-8649-A128F242A75B}"/>
    <cellStyle name="標準 2 2 3 2 2 2 2" xfId="263" xr:uid="{66768008-2DD5-447E-A461-736C9DD042E6}"/>
    <cellStyle name="標準 2 2 3 2 2 2 2 2" xfId="527" xr:uid="{8E9BAECC-3518-4BBF-9C61-D6DC5F0FB444}"/>
    <cellStyle name="標準 2 2 3 2 2 2 2 3" xfId="813" xr:uid="{91486178-D18D-48EE-B738-D69A3A764AB2}"/>
    <cellStyle name="標準 2 2 3 2 2 2 3" xfId="395" xr:uid="{29E5AFA0-3876-4019-826F-F853D7D35E92}"/>
    <cellStyle name="標準 2 2 3 2 2 2 4" xfId="681" xr:uid="{86D27DD8-B30A-47A0-8E26-4F0F2F05E4CE}"/>
    <cellStyle name="標準 2 2 3 2 2 3" xfId="175" xr:uid="{89358CC4-2D33-4890-8E33-3604CA46DA1D}"/>
    <cellStyle name="標準 2 2 3 2 2 3 2" xfId="439" xr:uid="{D34F7DCE-0FBB-4C68-9AA9-44E37A2AEEC0}"/>
    <cellStyle name="標準 2 2 3 2 2 3 3" xfId="725" xr:uid="{6239AF17-59B6-4CEE-966D-5C2F972EB3B1}"/>
    <cellStyle name="標準 2 2 3 2 2 4" xfId="307" xr:uid="{F2760AED-3161-447E-9576-C2789D6DAF73}"/>
    <cellStyle name="標準 2 2 3 2 2 5" xfId="593" xr:uid="{E0541EC9-BC6A-4573-A383-61B98BB052F5}"/>
    <cellStyle name="標準 2 2 3 2 3" xfId="65" xr:uid="{2575267B-B7D9-45D5-AE0D-159551961B69}"/>
    <cellStyle name="標準 2 2 3 2 3 2" xfId="197" xr:uid="{3A83E0AB-9FCA-4BBD-896A-D8A64A26F97C}"/>
    <cellStyle name="標準 2 2 3 2 3 2 2" xfId="461" xr:uid="{ACB90024-80EB-4396-B8A1-B20AB92A3F3F}"/>
    <cellStyle name="標準 2 2 3 2 3 2 3" xfId="747" xr:uid="{F28F17C3-C662-4BE1-A441-7D6EF53F2FB9}"/>
    <cellStyle name="標準 2 2 3 2 3 3" xfId="329" xr:uid="{98A9CFA0-52F9-40C6-A60A-484CEAA76CFA}"/>
    <cellStyle name="標準 2 2 3 2 3 4" xfId="615" xr:uid="{EDC8067E-7093-40D0-AE23-562AF2CA6A07}"/>
    <cellStyle name="標準 2 2 3 2 4" xfId="87" xr:uid="{611A14EC-836A-451B-A931-31FA71A5FEDF}"/>
    <cellStyle name="標準 2 2 3 2 4 2" xfId="219" xr:uid="{1944FF79-0246-42BB-B2FE-EE0809FD4667}"/>
    <cellStyle name="標準 2 2 3 2 4 2 2" xfId="483" xr:uid="{E0D507F8-929D-4BFC-8D83-A2C11F27B200}"/>
    <cellStyle name="標準 2 2 3 2 4 2 3" xfId="769" xr:uid="{2FBDC3B5-0B53-4564-B6D2-5816389F707C}"/>
    <cellStyle name="標準 2 2 3 2 4 3" xfId="351" xr:uid="{67B33EA4-6ED8-47AC-9F05-AC8DB6295373}"/>
    <cellStyle name="標準 2 2 3 2 4 4" xfId="637" xr:uid="{057A21FA-791C-4EFF-98B8-6DC472219FB1}"/>
    <cellStyle name="標準 2 2 3 2 5" xfId="109" xr:uid="{19E32AD8-7BEC-4DFB-980C-2843D8FF6029}"/>
    <cellStyle name="標準 2 2 3 2 5 2" xfId="241" xr:uid="{CDAF3439-196B-45B1-91CA-AFFC3FA8C556}"/>
    <cellStyle name="標準 2 2 3 2 5 2 2" xfId="505" xr:uid="{FBFF177D-D1FD-4F57-B4ED-8F87C373FF74}"/>
    <cellStyle name="標準 2 2 3 2 5 2 3" xfId="791" xr:uid="{3BB24C62-B532-41DC-8ACA-4FC083805835}"/>
    <cellStyle name="標準 2 2 3 2 5 3" xfId="373" xr:uid="{C1625997-FC73-44B9-AEBB-5D3893108D3F}"/>
    <cellStyle name="標準 2 2 3 2 5 4" xfId="659" xr:uid="{91EBA0AE-9D6E-4F8A-9F4B-36BFC00699D6}"/>
    <cellStyle name="標準 2 2 3 2 6" xfId="153" xr:uid="{9CE86AC1-6E4A-4B70-9CA5-A202C6A85221}"/>
    <cellStyle name="標準 2 2 3 2 6 2" xfId="417" xr:uid="{94C441A8-1BF0-4DAB-A44F-337E61A92FEE}"/>
    <cellStyle name="標準 2 2 3 2 6 3" xfId="703" xr:uid="{4EB74ABE-8B5B-4296-9E4B-7737447629B7}"/>
    <cellStyle name="標準 2 2 3 2 7" xfId="285" xr:uid="{E392FCE3-6478-4726-B30C-0199A68A78CD}"/>
    <cellStyle name="標準 2 2 3 2 8" xfId="549" xr:uid="{3A2B1F3E-9533-4EC9-B011-557F2CF23F63}"/>
    <cellStyle name="標準 2 2 3 2 9" xfId="571" xr:uid="{42306193-2171-4D95-9A50-83B2DBDC1B8B}"/>
    <cellStyle name="標準 2 2 3 3" xfId="32" xr:uid="{B957EA32-6669-462B-96E6-19BA0C937C3F}"/>
    <cellStyle name="標準 2 2 3 3 2" xfId="120" xr:uid="{31EF2542-4FA7-4850-9717-D939D0DA5F0E}"/>
    <cellStyle name="標準 2 2 3 3 2 2" xfId="252" xr:uid="{04A2D8E7-ED7F-4107-AEEA-567DC5ACEED9}"/>
    <cellStyle name="標準 2 2 3 3 2 2 2" xfId="516" xr:uid="{ECAAF12B-0608-4CC8-AA19-BB92CDC55366}"/>
    <cellStyle name="標準 2 2 3 3 2 2 3" xfId="802" xr:uid="{FD0B1BEE-F6FE-4E05-8A89-D0990213D9BF}"/>
    <cellStyle name="標準 2 2 3 3 2 3" xfId="384" xr:uid="{721C0648-F39B-4E0A-A299-926A9EDA847E}"/>
    <cellStyle name="標準 2 2 3 3 2 4" xfId="670" xr:uid="{D3604024-FFD0-4F65-80A1-F96B6FFCC4D0}"/>
    <cellStyle name="標準 2 2 3 3 3" xfId="164" xr:uid="{EAA83C06-E65B-45B1-B5FE-620094CF9114}"/>
    <cellStyle name="標準 2 2 3 3 3 2" xfId="428" xr:uid="{3E0D7D4F-D94F-4DA5-8022-E8C3A5C65749}"/>
    <cellStyle name="標準 2 2 3 3 3 3" xfId="714" xr:uid="{BB064BA4-FEA7-4DAF-BFDD-733EF4E73AFA}"/>
    <cellStyle name="標準 2 2 3 3 4" xfId="296" xr:uid="{B539B7C7-974F-4D27-B1AD-24715A9FC9C8}"/>
    <cellStyle name="標準 2 2 3 3 5" xfId="582" xr:uid="{3569314B-4F3C-48CA-A17B-88D3B558D2B5}"/>
    <cellStyle name="標準 2 2 3 4" xfId="54" xr:uid="{22EF5968-AE9A-4CA0-B62A-23B8934DA79E}"/>
    <cellStyle name="標準 2 2 3 4 2" xfId="186" xr:uid="{8D3B6298-EBEA-43A7-965C-B3CF277A2DDA}"/>
    <cellStyle name="標準 2 2 3 4 2 2" xfId="450" xr:uid="{36E719DA-23BD-4040-B3CC-67FF404E65A5}"/>
    <cellStyle name="標準 2 2 3 4 2 3" xfId="736" xr:uid="{D0FBA566-ADF4-4614-B45D-1DC104326ED4}"/>
    <cellStyle name="標準 2 2 3 4 3" xfId="318" xr:uid="{728FB382-6846-4991-8008-A289AEB90029}"/>
    <cellStyle name="標準 2 2 3 4 4" xfId="604" xr:uid="{5A6EE970-92F5-47A0-8EE4-BF1E4824EFFF}"/>
    <cellStyle name="標準 2 2 3 5" xfId="76" xr:uid="{FDE05FFA-AC26-4089-8230-67BE54D306AD}"/>
    <cellStyle name="標準 2 2 3 5 2" xfId="208" xr:uid="{EA7BB7CD-4D18-4F78-83A5-849F3AFF0BD8}"/>
    <cellStyle name="標準 2 2 3 5 2 2" xfId="472" xr:uid="{52D06EDA-8353-4889-BDD5-0EF0815B68CC}"/>
    <cellStyle name="標準 2 2 3 5 2 3" xfId="758" xr:uid="{00B2C4F8-1B15-4CAC-9962-DB57D4D57FF1}"/>
    <cellStyle name="標準 2 2 3 5 3" xfId="340" xr:uid="{05A661D3-414A-4201-8A2C-749C0C6DB976}"/>
    <cellStyle name="標準 2 2 3 5 4" xfId="626" xr:uid="{2D520C87-31DA-4D5A-8D34-E977D18D6C9F}"/>
    <cellStyle name="標準 2 2 3 6" xfId="98" xr:uid="{01A54289-8405-4E73-8755-3475858932A7}"/>
    <cellStyle name="標準 2 2 3 6 2" xfId="230" xr:uid="{8F4C412D-6084-4BB7-B35A-893515220F01}"/>
    <cellStyle name="標準 2 2 3 6 2 2" xfId="494" xr:uid="{D4B1AE6B-F5E7-4C6A-960C-3A753060D9D0}"/>
    <cellStyle name="標準 2 2 3 6 2 3" xfId="780" xr:uid="{D4B8B84C-998E-41F9-832E-852CA8E6495A}"/>
    <cellStyle name="標準 2 2 3 6 3" xfId="362" xr:uid="{51E4EA88-4448-494B-A288-18F787A9DADB}"/>
    <cellStyle name="標準 2 2 3 6 4" xfId="648" xr:uid="{80072840-8881-4F13-8755-DE836ED1F48C}"/>
    <cellStyle name="標準 2 2 3 7" xfId="142" xr:uid="{1451A961-3AA4-4033-821F-2AA492FAD666}"/>
    <cellStyle name="標準 2 2 3 7 2" xfId="406" xr:uid="{F1837F09-E087-436C-95CB-343C57C50F46}"/>
    <cellStyle name="標準 2 2 3 7 3" xfId="692" xr:uid="{5D3205D1-0B6B-4A9F-BECE-005C73D2AA09}"/>
    <cellStyle name="標準 2 2 3 8" xfId="274" xr:uid="{3583C907-4659-440C-BD85-88842FCC754D}"/>
    <cellStyle name="標準 2 2 3 9" xfId="538" xr:uid="{DD9F36C7-D430-4659-BC26-10F9A3242194}"/>
    <cellStyle name="標準 2 2 4" xfId="11" xr:uid="{6C479760-D5AB-448D-82CB-ECE7EEEAEF4A}"/>
    <cellStyle name="標準 2 2 4 10" xfId="562" xr:uid="{34632450-43C9-43C5-9F9E-5A200530388B}"/>
    <cellStyle name="標準 2 2 4 11" xfId="826" xr:uid="{E75DE6A1-1276-41B8-9B6A-9D6D17DA649D}"/>
    <cellStyle name="標準 2 2 4 2" xfId="23" xr:uid="{27ABEFED-CDC5-4560-A9FB-76ED83FCF867}"/>
    <cellStyle name="標準 2 2 4 2 10" xfId="837" xr:uid="{FD4A5C52-6263-436E-A9DC-FC125F93F424}"/>
    <cellStyle name="標準 2 2 4 2 2" xfId="45" xr:uid="{00B4B694-D94A-40FE-BA51-7496020F320C}"/>
    <cellStyle name="標準 2 2 4 2 2 2" xfId="133" xr:uid="{5E6C6F7C-44D4-4CAC-9814-54BEDE72A628}"/>
    <cellStyle name="標準 2 2 4 2 2 2 2" xfId="265" xr:uid="{EA53EAC8-2B7E-44E1-9B6C-EC61F453E45F}"/>
    <cellStyle name="標準 2 2 4 2 2 2 2 2" xfId="529" xr:uid="{DAE6AC24-4E1E-4D42-B6E7-7E1F7E87A3D3}"/>
    <cellStyle name="標準 2 2 4 2 2 2 2 3" xfId="815" xr:uid="{8D684C48-B960-47CA-BB11-A85549EA564C}"/>
    <cellStyle name="標準 2 2 4 2 2 2 3" xfId="397" xr:uid="{3B8A8DBF-8D4F-44BB-A12B-A0E56D8DEBF6}"/>
    <cellStyle name="標準 2 2 4 2 2 2 4" xfId="683" xr:uid="{CC145C67-9ECF-4FFD-BD6B-B388ED4D0C05}"/>
    <cellStyle name="標準 2 2 4 2 2 3" xfId="177" xr:uid="{59DB27B8-2FB5-4E39-BC14-0F082ED6CA5B}"/>
    <cellStyle name="標準 2 2 4 2 2 3 2" xfId="441" xr:uid="{B01666F0-5B42-449D-9F2A-E39ADF81F573}"/>
    <cellStyle name="標準 2 2 4 2 2 3 3" xfId="727" xr:uid="{D8463E24-FBA0-4B78-9348-6B86247FD8E8}"/>
    <cellStyle name="標準 2 2 4 2 2 4" xfId="309" xr:uid="{566E8B23-B249-4504-9AC5-151A27315ED4}"/>
    <cellStyle name="標準 2 2 4 2 2 5" xfId="595" xr:uid="{43DD8B8C-A600-4F1D-ADFE-58750E93CD8F}"/>
    <cellStyle name="標準 2 2 4 2 3" xfId="67" xr:uid="{D38449D6-4E49-454F-9A88-4ADD98F08BFA}"/>
    <cellStyle name="標準 2 2 4 2 3 2" xfId="199" xr:uid="{6A3E71D9-9C73-418C-82E8-13747C134A1A}"/>
    <cellStyle name="標準 2 2 4 2 3 2 2" xfId="463" xr:uid="{84BF8C9D-016B-427F-A3AD-A4906C5C6756}"/>
    <cellStyle name="標準 2 2 4 2 3 2 3" xfId="749" xr:uid="{936B8083-E578-48D4-BD9A-7AE59BE8A5C4}"/>
    <cellStyle name="標準 2 2 4 2 3 3" xfId="331" xr:uid="{064576C9-B41E-4F66-80AD-474F45910D0A}"/>
    <cellStyle name="標準 2 2 4 2 3 4" xfId="617" xr:uid="{030C508D-F8E4-410F-9C15-41B01D44B55C}"/>
    <cellStyle name="標準 2 2 4 2 4" xfId="89" xr:uid="{C6F76616-52C1-4945-9F21-9BB18F83DDC5}"/>
    <cellStyle name="標準 2 2 4 2 4 2" xfId="221" xr:uid="{99162C01-526C-407E-BD8F-7BFEA164B941}"/>
    <cellStyle name="標準 2 2 4 2 4 2 2" xfId="485" xr:uid="{3DCD6D8C-7654-491C-92B4-53876E451091}"/>
    <cellStyle name="標準 2 2 4 2 4 2 3" xfId="771" xr:uid="{70A04297-2650-49DD-B339-258EF0AAF470}"/>
    <cellStyle name="標準 2 2 4 2 4 3" xfId="353" xr:uid="{ACD420C5-2A4B-499A-BC5D-BE794FC78F49}"/>
    <cellStyle name="標準 2 2 4 2 4 4" xfId="639" xr:uid="{545CCB2E-E962-402A-B99E-34D4108D6B10}"/>
    <cellStyle name="標準 2 2 4 2 5" xfId="111" xr:uid="{ABD93EE2-4BA5-469D-A72E-9D5477864477}"/>
    <cellStyle name="標準 2 2 4 2 5 2" xfId="243" xr:uid="{708BA278-F21A-430D-A003-831EF71D05A1}"/>
    <cellStyle name="標準 2 2 4 2 5 2 2" xfId="507" xr:uid="{B132A0F8-81BA-4096-B737-CD28D96A0FCB}"/>
    <cellStyle name="標準 2 2 4 2 5 2 3" xfId="793" xr:uid="{B7EC59FE-EA3E-4773-B3AB-950AF1765C34}"/>
    <cellStyle name="標準 2 2 4 2 5 3" xfId="375" xr:uid="{8196AB42-FA68-4A0F-B35C-30ED8849F926}"/>
    <cellStyle name="標準 2 2 4 2 5 4" xfId="661" xr:uid="{E02BE7D0-E402-471D-A793-24DC2D636E1D}"/>
    <cellStyle name="標準 2 2 4 2 6" xfId="155" xr:uid="{00B7643E-7F91-4D46-8A4C-E87EF7057529}"/>
    <cellStyle name="標準 2 2 4 2 6 2" xfId="419" xr:uid="{F262BE01-3D8F-4AB2-8011-A10507F7BCFB}"/>
    <cellStyle name="標準 2 2 4 2 6 3" xfId="705" xr:uid="{2EFAEEBF-35B2-4985-AB16-7EE493945638}"/>
    <cellStyle name="標準 2 2 4 2 7" xfId="287" xr:uid="{C0715F85-09ED-413C-A1B1-233526CC423B}"/>
    <cellStyle name="標準 2 2 4 2 8" xfId="551" xr:uid="{0354B33B-0BFD-4C50-BA10-8FE638016E58}"/>
    <cellStyle name="標準 2 2 4 2 9" xfId="573" xr:uid="{85E04F8D-F657-4497-8FCC-6C67AA396AF4}"/>
    <cellStyle name="標準 2 2 4 3" xfId="34" xr:uid="{FEDCA57B-F113-4A7C-B030-FE1F47EBDB28}"/>
    <cellStyle name="標準 2 2 4 3 2" xfId="122" xr:uid="{AAF07E44-3913-478C-8CC3-F97BBBFF5E71}"/>
    <cellStyle name="標準 2 2 4 3 2 2" xfId="254" xr:uid="{F89D3D7A-F098-46BC-BC8A-665FA0CB56FE}"/>
    <cellStyle name="標準 2 2 4 3 2 2 2" xfId="518" xr:uid="{92F07DCA-9CCD-4B3E-A844-354C6CDBACB0}"/>
    <cellStyle name="標準 2 2 4 3 2 2 3" xfId="804" xr:uid="{9185EA90-B4F1-4A0A-8507-7C71490A8605}"/>
    <cellStyle name="標準 2 2 4 3 2 3" xfId="386" xr:uid="{BA8517AD-B438-4E01-90D2-6A842E1A9E69}"/>
    <cellStyle name="標準 2 2 4 3 2 4" xfId="672" xr:uid="{102176F8-8564-44C6-B01B-5CED35A33BE2}"/>
    <cellStyle name="標準 2 2 4 3 3" xfId="166" xr:uid="{57316534-69CF-4D9C-9CF5-6A85BDB8E04E}"/>
    <cellStyle name="標準 2 2 4 3 3 2" xfId="430" xr:uid="{4D0615D8-4300-42FA-901C-F77DA3DF6804}"/>
    <cellStyle name="標準 2 2 4 3 3 3" xfId="716" xr:uid="{5A906A1C-A1D4-47ED-8CED-E17690367A18}"/>
    <cellStyle name="標準 2 2 4 3 4" xfId="298" xr:uid="{5AEECE06-659F-49D8-B228-B67D62AB87E7}"/>
    <cellStyle name="標準 2 2 4 3 5" xfId="584" xr:uid="{8A3B3744-8D10-4345-ABBD-3F18C4AFCFBE}"/>
    <cellStyle name="標準 2 2 4 4" xfId="56" xr:uid="{688E1722-8BD4-4FD4-964D-B0B6E69E424C}"/>
    <cellStyle name="標準 2 2 4 4 2" xfId="188" xr:uid="{E338F26A-725F-4AD7-BD34-656B9B46DB69}"/>
    <cellStyle name="標準 2 2 4 4 2 2" xfId="452" xr:uid="{B3E3BAE6-8C9D-46BB-9DCF-1EAE615D15D3}"/>
    <cellStyle name="標準 2 2 4 4 2 3" xfId="738" xr:uid="{955732D4-DA3C-499A-A18F-F0CB1498D238}"/>
    <cellStyle name="標準 2 2 4 4 3" xfId="320" xr:uid="{0B6A8F24-AFCC-484D-846E-3FB2F93BAEB8}"/>
    <cellStyle name="標準 2 2 4 4 4" xfId="606" xr:uid="{7F90F502-54A5-419F-972F-959C8869E1D9}"/>
    <cellStyle name="標準 2 2 4 5" xfId="78" xr:uid="{5EF995CC-A6E1-494C-96F9-56AA5C60F7B3}"/>
    <cellStyle name="標準 2 2 4 5 2" xfId="210" xr:uid="{8D91D481-856D-4E75-945C-1D0473A752BA}"/>
    <cellStyle name="標準 2 2 4 5 2 2" xfId="474" xr:uid="{D5ECF5CD-1255-4E93-8472-4A5D5C5CF330}"/>
    <cellStyle name="標準 2 2 4 5 2 3" xfId="760" xr:uid="{2AE24B32-8624-41B1-9244-7E7F342ECFDC}"/>
    <cellStyle name="標準 2 2 4 5 3" xfId="342" xr:uid="{D154F9AC-D620-4C02-983C-5A52D054F7A2}"/>
    <cellStyle name="標準 2 2 4 5 4" xfId="628" xr:uid="{E1E5E29E-14EC-4FA3-A102-11F2F216297C}"/>
    <cellStyle name="標準 2 2 4 6" xfId="100" xr:uid="{506ED268-F62C-471B-9942-863AA373A041}"/>
    <cellStyle name="標準 2 2 4 6 2" xfId="232" xr:uid="{017D85D6-326B-4C43-B251-3C0528649005}"/>
    <cellStyle name="標準 2 2 4 6 2 2" xfId="496" xr:uid="{31DEA881-642E-4C49-868F-79B1D13B822A}"/>
    <cellStyle name="標準 2 2 4 6 2 3" xfId="782" xr:uid="{65F8B537-42CE-4763-8F63-EA207A618F69}"/>
    <cellStyle name="標準 2 2 4 6 3" xfId="364" xr:uid="{6600D45B-4A49-47F1-9853-7E66AB278299}"/>
    <cellStyle name="標準 2 2 4 6 4" xfId="650" xr:uid="{62A38C51-8052-406B-AB7C-AE2864C5A6A4}"/>
    <cellStyle name="標準 2 2 4 7" xfId="144" xr:uid="{73C2AA79-52DA-4E31-A8C4-60B72A8740B1}"/>
    <cellStyle name="標準 2 2 4 7 2" xfId="408" xr:uid="{28F895B8-221F-43FD-9D18-792493EC932F}"/>
    <cellStyle name="標準 2 2 4 7 3" xfId="694" xr:uid="{1074486D-03CB-4633-A774-203EDCBB8507}"/>
    <cellStyle name="標準 2 2 4 8" xfId="276" xr:uid="{2EDEE03A-BE96-425E-A31C-2C59F781DB0F}"/>
    <cellStyle name="標準 2 2 4 9" xfId="540" xr:uid="{76F1D926-50A7-4AB8-88A9-CF650A2D1881}"/>
    <cellStyle name="標準 2 2 5" xfId="13" xr:uid="{5335E3B6-3BB1-491D-8121-A6D2B0A12AD7}"/>
    <cellStyle name="標準 2 2 5 10" xfId="564" xr:uid="{9E2648C5-A3D0-44DF-A3A2-DD2B565AEBED}"/>
    <cellStyle name="標準 2 2 5 11" xfId="828" xr:uid="{E0F8FC86-7FF0-42E6-A761-264AB846FE05}"/>
    <cellStyle name="標準 2 2 5 2" xfId="25" xr:uid="{F0C06CDC-28D6-4785-BE14-5D03325446B5}"/>
    <cellStyle name="標準 2 2 5 2 10" xfId="839" xr:uid="{A6CE98BF-582C-4F91-895E-5649FC467299}"/>
    <cellStyle name="標準 2 2 5 2 2" xfId="47" xr:uid="{7F24BA5F-2BCE-46AF-9B44-AE749A6E51E7}"/>
    <cellStyle name="標準 2 2 5 2 2 2" xfId="135" xr:uid="{826EAFB9-C334-4DD2-83F4-20AD93C2EE83}"/>
    <cellStyle name="標準 2 2 5 2 2 2 2" xfId="267" xr:uid="{A6AFFF47-B4E1-4DF3-830E-6172EE6E5F5B}"/>
    <cellStyle name="標準 2 2 5 2 2 2 2 2" xfId="531" xr:uid="{00EB8FB4-E48E-4B8B-8D3E-5F6B2C00DDF9}"/>
    <cellStyle name="標準 2 2 5 2 2 2 2 3" xfId="817" xr:uid="{EA335F55-24D7-4A51-A5D3-A496DD548206}"/>
    <cellStyle name="標準 2 2 5 2 2 2 3" xfId="399" xr:uid="{B0795AF5-350B-4BBF-ADCD-FC95520C033D}"/>
    <cellStyle name="標準 2 2 5 2 2 2 4" xfId="685" xr:uid="{8B63F8EA-832E-4BC5-AC03-3FCB66710867}"/>
    <cellStyle name="標準 2 2 5 2 2 3" xfId="179" xr:uid="{1893F192-ADE1-49DD-A7A0-5F1547F2CF5D}"/>
    <cellStyle name="標準 2 2 5 2 2 3 2" xfId="443" xr:uid="{B71E7DA2-CB85-4D8E-999B-3487FB64F72A}"/>
    <cellStyle name="標準 2 2 5 2 2 3 3" xfId="729" xr:uid="{400E6BD3-D857-4753-927E-057BA22A016E}"/>
    <cellStyle name="標準 2 2 5 2 2 4" xfId="311" xr:uid="{88D70A58-7DCF-4227-BC78-04C06EAED316}"/>
    <cellStyle name="標準 2 2 5 2 2 5" xfId="597" xr:uid="{E704AD31-D572-41C9-BC76-620A18083845}"/>
    <cellStyle name="標準 2 2 5 2 3" xfId="69" xr:uid="{9795A967-EE9E-466D-BAD3-1DB0A43D32E3}"/>
    <cellStyle name="標準 2 2 5 2 3 2" xfId="201" xr:uid="{BB893136-1501-46C2-83D6-C6D97B9E2D5B}"/>
    <cellStyle name="標準 2 2 5 2 3 2 2" xfId="465" xr:uid="{24EAA49E-3EF1-4616-B5A7-A956EC6EDF72}"/>
    <cellStyle name="標準 2 2 5 2 3 2 3" xfId="751" xr:uid="{1AC61C45-BE75-4D6D-BAA7-469329189FB9}"/>
    <cellStyle name="標準 2 2 5 2 3 3" xfId="333" xr:uid="{72D5C833-FA71-4AA0-85F7-6F3087FE7AC4}"/>
    <cellStyle name="標準 2 2 5 2 3 4" xfId="619" xr:uid="{4376FC8C-51EF-4C52-8265-587E0C3D7D43}"/>
    <cellStyle name="標準 2 2 5 2 4" xfId="91" xr:uid="{7E509947-1018-4918-B891-A6225980FC66}"/>
    <cellStyle name="標準 2 2 5 2 4 2" xfId="223" xr:uid="{76D8DBA2-517C-4536-8234-7DC1E6246764}"/>
    <cellStyle name="標準 2 2 5 2 4 2 2" xfId="487" xr:uid="{DBCD1E71-7F46-46BA-ADBA-894CDF1167BD}"/>
    <cellStyle name="標準 2 2 5 2 4 2 3" xfId="773" xr:uid="{4909828E-AD00-4140-B6DC-881711247A7F}"/>
    <cellStyle name="標準 2 2 5 2 4 3" xfId="355" xr:uid="{5627CBA7-0CC8-4D8D-92B2-9646F8D3D10C}"/>
    <cellStyle name="標準 2 2 5 2 4 4" xfId="641" xr:uid="{4B634ACC-55E9-41DE-A5DD-27504A1A117C}"/>
    <cellStyle name="標準 2 2 5 2 5" xfId="113" xr:uid="{2EAE417F-C83F-4B26-8B06-1C930921A907}"/>
    <cellStyle name="標準 2 2 5 2 5 2" xfId="245" xr:uid="{E8AE0FF0-8153-426B-977A-48C388D0BE95}"/>
    <cellStyle name="標準 2 2 5 2 5 2 2" xfId="509" xr:uid="{038E1779-20FC-4484-94E8-FA1B1CD7D65F}"/>
    <cellStyle name="標準 2 2 5 2 5 2 3" xfId="795" xr:uid="{F92A7DF3-F3E8-4074-AA45-E956D9149D1B}"/>
    <cellStyle name="標準 2 2 5 2 5 3" xfId="377" xr:uid="{F497600E-F143-4C57-82A2-6C40362B8B49}"/>
    <cellStyle name="標準 2 2 5 2 5 4" xfId="663" xr:uid="{B40F7748-CBB4-4401-845A-76D7B64CC5B2}"/>
    <cellStyle name="標準 2 2 5 2 6" xfId="157" xr:uid="{0008B3B7-6106-4194-A249-85048A9ADE65}"/>
    <cellStyle name="標準 2 2 5 2 6 2" xfId="421" xr:uid="{654777E5-352E-4765-B4E2-A0AD79A713DF}"/>
    <cellStyle name="標準 2 2 5 2 6 3" xfId="707" xr:uid="{4DD25876-1ED5-4616-83FE-B6567BBF600E}"/>
    <cellStyle name="標準 2 2 5 2 7" xfId="289" xr:uid="{EC2A9AA3-8186-4458-8A11-17FFD212E2DB}"/>
    <cellStyle name="標準 2 2 5 2 8" xfId="553" xr:uid="{B84CBB53-5CC9-449E-8DDE-367654C28844}"/>
    <cellStyle name="標準 2 2 5 2 9" xfId="575" xr:uid="{8543AF24-906A-4D8B-8FD9-A38D4A75BF64}"/>
    <cellStyle name="標準 2 2 5 3" xfId="36" xr:uid="{33E98F8F-AFFD-433D-9CC3-EA4948E87751}"/>
    <cellStyle name="標準 2 2 5 3 2" xfId="124" xr:uid="{AD701092-3C81-49E6-848E-BDB9ADACE4A5}"/>
    <cellStyle name="標準 2 2 5 3 2 2" xfId="256" xr:uid="{2CF4AEDA-B59B-4583-93EE-CDE545D16AFD}"/>
    <cellStyle name="標準 2 2 5 3 2 2 2" xfId="520" xr:uid="{EB6676D3-DE64-41D2-B344-AA9320F615CE}"/>
    <cellStyle name="標準 2 2 5 3 2 2 3" xfId="806" xr:uid="{F03ACEB3-6D15-4833-8863-4E11D998F302}"/>
    <cellStyle name="標準 2 2 5 3 2 3" xfId="388" xr:uid="{A5FD5561-0918-4E8E-8BC1-CF6165A2C6CB}"/>
    <cellStyle name="標準 2 2 5 3 2 4" xfId="674" xr:uid="{F12A9064-93A6-4A82-88AA-D9F20CDC8426}"/>
    <cellStyle name="標準 2 2 5 3 3" xfId="168" xr:uid="{93DC5338-AE24-4A6D-AF78-3E409B6749AF}"/>
    <cellStyle name="標準 2 2 5 3 3 2" xfId="432" xr:uid="{262DD5B3-DCEF-49B1-9A7B-964375B1AEBA}"/>
    <cellStyle name="標準 2 2 5 3 3 3" xfId="718" xr:uid="{F33E226B-4CC5-4777-A64B-888317FA9BE0}"/>
    <cellStyle name="標準 2 2 5 3 4" xfId="300" xr:uid="{968A7CF8-B57A-4ABC-AF1B-CAD6532A3A34}"/>
    <cellStyle name="標準 2 2 5 3 5" xfId="586" xr:uid="{72E4F7C0-9A8C-4171-AF5E-C5C8795B02E8}"/>
    <cellStyle name="標準 2 2 5 4" xfId="58" xr:uid="{2C04F42D-169E-432A-BBB0-B6AEF5A948E8}"/>
    <cellStyle name="標準 2 2 5 4 2" xfId="190" xr:uid="{79FC1F84-0ECE-4C8B-A631-7B08C49530A2}"/>
    <cellStyle name="標準 2 2 5 4 2 2" xfId="454" xr:uid="{0B3F32C3-853F-4BC6-BC4A-56FB47BBE8B0}"/>
    <cellStyle name="標準 2 2 5 4 2 3" xfId="740" xr:uid="{E8671D61-B8BA-4AE2-9616-E3E6B2B09A0F}"/>
    <cellStyle name="標準 2 2 5 4 3" xfId="322" xr:uid="{A2510959-85A3-4D8E-860B-CDD17A3773D5}"/>
    <cellStyle name="標準 2 2 5 4 4" xfId="608" xr:uid="{29F6FE83-8482-4B30-A37D-F32D98EC2B73}"/>
    <cellStyle name="標準 2 2 5 5" xfId="80" xr:uid="{2ED131DA-5DEE-475A-959B-FFCFBFB2121B}"/>
    <cellStyle name="標準 2 2 5 5 2" xfId="212" xr:uid="{D57499E1-87BA-4532-AFCC-F353C3BCA47E}"/>
    <cellStyle name="標準 2 2 5 5 2 2" xfId="476" xr:uid="{A222EBAE-4785-4330-84C5-D5AE91BEF8CC}"/>
    <cellStyle name="標準 2 2 5 5 2 3" xfId="762" xr:uid="{438A3FAF-AA2C-42A9-B6F6-CB0B1F86A401}"/>
    <cellStyle name="標準 2 2 5 5 3" xfId="344" xr:uid="{8D3B1CEA-3CB2-423F-82B1-D00983A7E515}"/>
    <cellStyle name="標準 2 2 5 5 4" xfId="630" xr:uid="{14D082F5-C7DB-4711-B1CF-0FC0DD28DCA7}"/>
    <cellStyle name="標準 2 2 5 6" xfId="102" xr:uid="{9F20319D-B43E-4C76-A068-5409A84CC3C4}"/>
    <cellStyle name="標準 2 2 5 6 2" xfId="234" xr:uid="{94D02773-B320-45FD-811D-92B1939AAF73}"/>
    <cellStyle name="標準 2 2 5 6 2 2" xfId="498" xr:uid="{6774E8A6-A497-483C-A628-9BF710AE962B}"/>
    <cellStyle name="標準 2 2 5 6 2 3" xfId="784" xr:uid="{3CD68723-94FF-46BB-B3C9-575517D3FDE6}"/>
    <cellStyle name="標準 2 2 5 6 3" xfId="366" xr:uid="{8A1B732E-35AE-421B-A7A9-63C13A9811A1}"/>
    <cellStyle name="標準 2 2 5 6 4" xfId="652" xr:uid="{4DF707F8-8F2E-4A55-A9B5-9C8F47CED509}"/>
    <cellStyle name="標準 2 2 5 7" xfId="146" xr:uid="{63BD5B23-2377-4ECF-8AA7-960342ED1773}"/>
    <cellStyle name="標準 2 2 5 7 2" xfId="410" xr:uid="{22AAA677-2EC4-4DB3-B7E6-A3B82115829E}"/>
    <cellStyle name="標準 2 2 5 7 3" xfId="696" xr:uid="{E63C3731-67E7-4525-B8E5-918FA1879ED4}"/>
    <cellStyle name="標準 2 2 5 8" xfId="278" xr:uid="{FCBD1E16-DFA6-44CE-A3F8-499D033EF6E1}"/>
    <cellStyle name="標準 2 2 5 9" xfId="542" xr:uid="{63029D60-6432-4129-B7CF-CFAE2162F88D}"/>
    <cellStyle name="標準 2 2 6" xfId="17" xr:uid="{C649D98B-FF18-417B-8780-FB0B57A464EE}"/>
    <cellStyle name="標準 2 2 6 10" xfId="831" xr:uid="{8498820A-7D4B-4712-BDDA-C3D024C4B683}"/>
    <cellStyle name="標準 2 2 6 2" xfId="39" xr:uid="{787B1A85-7ADD-4288-B07C-6D034DC06157}"/>
    <cellStyle name="標準 2 2 6 2 2" xfId="127" xr:uid="{4918E836-9179-4539-B044-D42964D83CB6}"/>
    <cellStyle name="標準 2 2 6 2 2 2" xfId="259" xr:uid="{E20E2BCF-6B7A-4A4C-A52E-67FB434DD245}"/>
    <cellStyle name="標準 2 2 6 2 2 2 2" xfId="523" xr:uid="{7724C078-A3CC-46DD-A1E8-6347A8D43D96}"/>
    <cellStyle name="標準 2 2 6 2 2 2 3" xfId="809" xr:uid="{4514DC2E-FAF4-4FA2-B823-03F969C65266}"/>
    <cellStyle name="標準 2 2 6 2 2 3" xfId="391" xr:uid="{6025C62D-2EBC-4FA0-897A-4A85C28D84D5}"/>
    <cellStyle name="標準 2 2 6 2 2 4" xfId="677" xr:uid="{0899C511-23AE-487F-A8C4-9BD79ABC058E}"/>
    <cellStyle name="標準 2 2 6 2 3" xfId="171" xr:uid="{95D4D8A3-8E8E-41DF-A89C-4DB8A91FDFFC}"/>
    <cellStyle name="標準 2 2 6 2 3 2" xfId="435" xr:uid="{0A1829A9-6784-4853-B0EB-46D0885542E9}"/>
    <cellStyle name="標準 2 2 6 2 3 3" xfId="721" xr:uid="{02A83302-8CC6-4F64-9363-5A9E62AFBAEC}"/>
    <cellStyle name="標準 2 2 6 2 4" xfId="303" xr:uid="{D72368DE-D21F-4CD2-80A6-3F4047F3B906}"/>
    <cellStyle name="標準 2 2 6 2 5" xfId="589" xr:uid="{6336937D-F820-4CFA-97D9-ACAA21399297}"/>
    <cellStyle name="標準 2 2 6 3" xfId="61" xr:uid="{8C8AC455-114C-4372-8E37-DEF82954B7C3}"/>
    <cellStyle name="標準 2 2 6 3 2" xfId="193" xr:uid="{C317BD9C-BC3B-47CC-BDC4-D39EA283570E}"/>
    <cellStyle name="標準 2 2 6 3 2 2" xfId="457" xr:uid="{9C0C98C2-16CB-4959-BAE1-E11C862D5A07}"/>
    <cellStyle name="標準 2 2 6 3 2 3" xfId="743" xr:uid="{74C542C1-D9B6-423A-88ED-28EBDA16DD96}"/>
    <cellStyle name="標準 2 2 6 3 3" xfId="325" xr:uid="{5689766E-4D20-4A67-8B8D-94E13D05083E}"/>
    <cellStyle name="標準 2 2 6 3 4" xfId="611" xr:uid="{6EEFCE1B-A2CB-4E24-9D4F-4D0A34E82CC4}"/>
    <cellStyle name="標準 2 2 6 4" xfId="83" xr:uid="{16D8BC62-6E8E-4B7B-B0A1-6C289DBA4810}"/>
    <cellStyle name="標準 2 2 6 4 2" xfId="215" xr:uid="{7090BF9B-4EE0-4294-9C7D-B1B834C9FD20}"/>
    <cellStyle name="標準 2 2 6 4 2 2" xfId="479" xr:uid="{55A986F9-0F61-4B91-B686-B9483DB5FDAE}"/>
    <cellStyle name="標準 2 2 6 4 2 3" xfId="765" xr:uid="{AABAA9A5-BFF0-4609-A110-DCEB8F57FB99}"/>
    <cellStyle name="標準 2 2 6 4 3" xfId="347" xr:uid="{B4B4EF7C-2DF5-4EE2-B7B5-6A7982BC3FE1}"/>
    <cellStyle name="標準 2 2 6 4 4" xfId="633" xr:uid="{1481EDF2-E645-4C21-92CC-A7059E715110}"/>
    <cellStyle name="標準 2 2 6 5" xfId="105" xr:uid="{D5CB52A2-5D01-42A0-96D7-02918A410B97}"/>
    <cellStyle name="標準 2 2 6 5 2" xfId="237" xr:uid="{3FA06C13-9959-45E8-991B-B6B77CC8B3A8}"/>
    <cellStyle name="標準 2 2 6 5 2 2" xfId="501" xr:uid="{B9BE0A8B-42DB-46D5-B395-128E9B95BCE8}"/>
    <cellStyle name="標準 2 2 6 5 2 3" xfId="787" xr:uid="{FB07CBD0-8B80-40FF-BBCA-29DFB186DB5E}"/>
    <cellStyle name="標準 2 2 6 5 3" xfId="369" xr:uid="{1DECB336-26B0-4E0F-9727-8B6A62E550F2}"/>
    <cellStyle name="標準 2 2 6 5 4" xfId="655" xr:uid="{7186A434-E429-481B-9971-E9DB3512E651}"/>
    <cellStyle name="標準 2 2 6 6" xfId="149" xr:uid="{F7B0A0D3-1C9D-469D-AFEB-2734821000FB}"/>
    <cellStyle name="標準 2 2 6 6 2" xfId="413" xr:uid="{148C6BC1-CC39-4B30-AEDB-2BD545453250}"/>
    <cellStyle name="標準 2 2 6 6 3" xfId="699" xr:uid="{432FBC83-AB29-4169-83A9-9885D65C47EA}"/>
    <cellStyle name="標準 2 2 6 7" xfId="281" xr:uid="{F76D4E37-C532-4970-85E7-96C2FECAB475}"/>
    <cellStyle name="標準 2 2 6 8" xfId="545" xr:uid="{0B8016DA-AC98-4ED4-94D2-FB4C565BA8CF}"/>
    <cellStyle name="標準 2 2 6 9" xfId="567" xr:uid="{3AF63162-5A41-4F0B-9B97-09302F1E9D8B}"/>
    <cellStyle name="標準 2 2 7" xfId="28" xr:uid="{DA01F3EB-8375-42BA-A2F8-7ECFEFDD7E93}"/>
    <cellStyle name="標準 2 2 7 2" xfId="116" xr:uid="{033496DF-4726-4FC3-B18D-A8AF0FE9E437}"/>
    <cellStyle name="標準 2 2 7 2 2" xfId="248" xr:uid="{BB77FDEF-A955-45D6-8C79-49CC6EAFF03C}"/>
    <cellStyle name="標準 2 2 7 2 2 2" xfId="512" xr:uid="{546B14D5-3024-4068-B289-D6FDF8792023}"/>
    <cellStyle name="標準 2 2 7 2 2 3" xfId="798" xr:uid="{163461FC-154F-4AAD-9F17-4CD3CCB72060}"/>
    <cellStyle name="標準 2 2 7 2 3" xfId="380" xr:uid="{369FAFBD-6F6D-4CE7-807B-84B2627CB727}"/>
    <cellStyle name="標準 2 2 7 2 4" xfId="666" xr:uid="{658120E6-9BFD-4E9E-B211-923D0B9AC126}"/>
    <cellStyle name="標準 2 2 7 3" xfId="160" xr:uid="{B4E69257-B02B-4EAF-B6B8-15ED104CA8DB}"/>
    <cellStyle name="標準 2 2 7 3 2" xfId="424" xr:uid="{F0E12A1A-106C-425A-950C-83A843EE5756}"/>
    <cellStyle name="標準 2 2 7 3 3" xfId="710" xr:uid="{7B5DE199-4572-4800-823C-F50BA0872A1F}"/>
    <cellStyle name="標準 2 2 7 4" xfId="292" xr:uid="{C4F2A583-2B4C-4A75-BF52-310724680602}"/>
    <cellStyle name="標準 2 2 7 5" xfId="578" xr:uid="{CF2F13E3-B368-44E8-991E-E940D48355FA}"/>
    <cellStyle name="標準 2 2 8" xfId="50" xr:uid="{89C529AA-D56F-4562-BC96-78DF1109229E}"/>
    <cellStyle name="標準 2 2 8 2" xfId="182" xr:uid="{7C1DC757-D8DD-485A-9076-58D25E0EC535}"/>
    <cellStyle name="標準 2 2 8 2 2" xfId="446" xr:uid="{8C10A33B-8FD1-4458-98B6-216429D94A6B}"/>
    <cellStyle name="標準 2 2 8 2 3" xfId="732" xr:uid="{A701AC6E-7973-4980-93D4-31A94BBABB24}"/>
    <cellStyle name="標準 2 2 8 3" xfId="314" xr:uid="{C88B705F-BCB8-4057-92BD-BAF3B3F7FEB6}"/>
    <cellStyle name="標準 2 2 8 4" xfId="600" xr:uid="{8F12B1B5-EE11-4D74-94F6-9C81F55E2057}"/>
    <cellStyle name="標準 2 2 9" xfId="72" xr:uid="{1DDE1FC7-C226-42A1-89B2-C500159023C8}"/>
    <cellStyle name="標準 2 2 9 2" xfId="204" xr:uid="{003368ED-5CF7-44E8-8B99-F3FAE52C4F89}"/>
    <cellStyle name="標準 2 2 9 2 2" xfId="468" xr:uid="{95E412CB-AF73-4F4B-9CF4-D253E188C233}"/>
    <cellStyle name="標準 2 2 9 2 3" xfId="754" xr:uid="{66D65687-6BB9-4CAD-BF5E-4A8C9BEC0131}"/>
    <cellStyle name="標準 2 2 9 3" xfId="336" xr:uid="{040E848D-E74D-4B8F-B59B-28A0124F2369}"/>
    <cellStyle name="標準 2 2 9 4" xfId="622" xr:uid="{0CE313B1-5A21-494A-812B-5A1D15AE1316}"/>
    <cellStyle name="標準 2 3" xfId="6" xr:uid="{5AEB02A9-B0D1-4BC2-95A4-A8590244D11D}"/>
    <cellStyle name="標準 2 3 10" xfId="557" xr:uid="{BF57E440-B6DA-427C-92F6-375BAE3F614B}"/>
    <cellStyle name="標準 2 3 11" xfId="821" xr:uid="{BC5C6A79-8D4F-4C0E-8777-D95BE6C83FF4}"/>
    <cellStyle name="標準 2 3 2" xfId="18" xr:uid="{C4A42E99-AA8B-4ADF-8AD9-0428B320C02A}"/>
    <cellStyle name="標準 2 3 2 10" xfId="832" xr:uid="{DAC5A6B4-596E-43B8-AB1A-A43E6C265337}"/>
    <cellStyle name="標準 2 3 2 2" xfId="40" xr:uid="{F54C9DF7-8FF4-4CD0-8BCA-0936BEA2F548}"/>
    <cellStyle name="標準 2 3 2 2 2" xfId="128" xr:uid="{FDAF585D-EBC4-4200-B5C0-8720764B1B1D}"/>
    <cellStyle name="標準 2 3 2 2 2 2" xfId="260" xr:uid="{497D400D-BFED-43A1-AD6C-39165715B88D}"/>
    <cellStyle name="標準 2 3 2 2 2 2 2" xfId="524" xr:uid="{14522D87-2A35-4D07-BF4E-3499BE639395}"/>
    <cellStyle name="標準 2 3 2 2 2 2 3" xfId="810" xr:uid="{1B4C7235-317C-4A9B-B637-D6F2AEC84D24}"/>
    <cellStyle name="標準 2 3 2 2 2 3" xfId="392" xr:uid="{38C7F9C8-20E1-4767-AE08-A8757849BB08}"/>
    <cellStyle name="標準 2 3 2 2 2 4" xfId="678" xr:uid="{EDE7309A-E343-45E9-9CAF-12E415E4F3F1}"/>
    <cellStyle name="標準 2 3 2 2 3" xfId="172" xr:uid="{9A6472BC-E328-4686-92C8-21A3D413CFCF}"/>
    <cellStyle name="標準 2 3 2 2 3 2" xfId="436" xr:uid="{44C2E264-9189-489B-8727-E7211DCD5B95}"/>
    <cellStyle name="標準 2 3 2 2 3 3" xfId="722" xr:uid="{550D58CB-CD06-481E-BF4B-35054C039D4B}"/>
    <cellStyle name="標準 2 3 2 2 4" xfId="304" xr:uid="{E4263335-3654-4A59-9CF1-0563B17B9AC3}"/>
    <cellStyle name="標準 2 3 2 2 5" xfId="590" xr:uid="{250CE595-F80A-441B-978C-7879997E63B4}"/>
    <cellStyle name="標準 2 3 2 3" xfId="62" xr:uid="{FED87D11-213B-4D44-8A4F-CD356D34DBD4}"/>
    <cellStyle name="標準 2 3 2 3 2" xfId="194" xr:uid="{BD5A7D48-9821-4231-A903-94D43A61656F}"/>
    <cellStyle name="標準 2 3 2 3 2 2" xfId="458" xr:uid="{004F665C-FC89-4788-9EA5-29528AD1526B}"/>
    <cellStyle name="標準 2 3 2 3 2 3" xfId="744" xr:uid="{1168A716-63F2-47DF-A835-7BC5AE5392AE}"/>
    <cellStyle name="標準 2 3 2 3 3" xfId="326" xr:uid="{C781766B-7EEB-4E4D-8F60-670A8CB42522}"/>
    <cellStyle name="標準 2 3 2 3 4" xfId="612" xr:uid="{E3227874-B098-423E-91FC-48A4640C8618}"/>
    <cellStyle name="標準 2 3 2 4" xfId="84" xr:uid="{E2021580-393B-40F6-8D56-BAE77ABCC3F3}"/>
    <cellStyle name="標準 2 3 2 4 2" xfId="216" xr:uid="{0782B156-E01E-4110-A567-AD42200A9676}"/>
    <cellStyle name="標準 2 3 2 4 2 2" xfId="480" xr:uid="{01C534E2-838E-4626-AE1E-BD7F5219BC99}"/>
    <cellStyle name="標準 2 3 2 4 2 3" xfId="766" xr:uid="{9F836A44-FF8B-4A5B-B7E7-7F0D60F3BD52}"/>
    <cellStyle name="標準 2 3 2 4 3" xfId="348" xr:uid="{2721291C-FF85-4858-B1B5-5C9CD3DF43FA}"/>
    <cellStyle name="標準 2 3 2 4 4" xfId="634" xr:uid="{33C51C83-AF63-41DC-BDC1-02E9C2866C76}"/>
    <cellStyle name="標準 2 3 2 5" xfId="106" xr:uid="{7A593780-177B-4AA3-A14C-C619D7909844}"/>
    <cellStyle name="標準 2 3 2 5 2" xfId="238" xr:uid="{CBAE1BED-4D40-4E87-BE8A-AEF9339AB211}"/>
    <cellStyle name="標準 2 3 2 5 2 2" xfId="502" xr:uid="{B70679D8-148D-43BF-B1FE-7C2671354125}"/>
    <cellStyle name="標準 2 3 2 5 2 3" xfId="788" xr:uid="{062A4AE7-1462-43B2-A7BC-7668D9F6A843}"/>
    <cellStyle name="標準 2 3 2 5 3" xfId="370" xr:uid="{24132D2E-ECA2-4A95-AEE5-F693DA93213D}"/>
    <cellStyle name="標準 2 3 2 5 4" xfId="656" xr:uid="{06B3A099-F431-4144-AB87-41DA0929FE6F}"/>
    <cellStyle name="標準 2 3 2 6" xfId="150" xr:uid="{7B6C6177-27B1-46A4-8A3B-54A28789AD17}"/>
    <cellStyle name="標準 2 3 2 6 2" xfId="414" xr:uid="{A512379F-6F2D-4A31-BD72-46304D81BA49}"/>
    <cellStyle name="標準 2 3 2 6 3" xfId="700" xr:uid="{857ED7FE-A139-4E3F-A7D9-C1F3219BD88A}"/>
    <cellStyle name="標準 2 3 2 7" xfId="282" xr:uid="{3204FE80-F3A5-49B2-BF71-A086BE570BE9}"/>
    <cellStyle name="標準 2 3 2 8" xfId="546" xr:uid="{85CA1E22-89F7-4B22-B9A6-ED93790E544F}"/>
    <cellStyle name="標準 2 3 2 9" xfId="568" xr:uid="{209BDFD5-9638-477F-8833-827C1FAF5410}"/>
    <cellStyle name="標準 2 3 3" xfId="29" xr:uid="{A29C25A3-6768-44F7-9F7D-59D7DCBED5EF}"/>
    <cellStyle name="標準 2 3 3 2" xfId="117" xr:uid="{32A956DD-1A93-4378-98F4-F698E8074372}"/>
    <cellStyle name="標準 2 3 3 2 2" xfId="249" xr:uid="{8DE27EA3-9D1F-40DB-8DF5-8798041EF4D6}"/>
    <cellStyle name="標準 2 3 3 2 2 2" xfId="513" xr:uid="{45028E7A-6E97-40A5-A85F-98E79733FA2A}"/>
    <cellStyle name="標準 2 3 3 2 2 3" xfId="799" xr:uid="{767576B4-6790-4213-9DBB-E92DA77043AD}"/>
    <cellStyle name="標準 2 3 3 2 3" xfId="381" xr:uid="{9EDE12F4-07ED-4A74-893C-5B8FD4E2322F}"/>
    <cellStyle name="標準 2 3 3 2 4" xfId="667" xr:uid="{EF9D9297-737B-4733-8149-A7D72B3128DA}"/>
    <cellStyle name="標準 2 3 3 3" xfId="161" xr:uid="{FB9A0AC3-16E6-4D76-945B-D34F1A39AF0E}"/>
    <cellStyle name="標準 2 3 3 3 2" xfId="425" xr:uid="{0B0F45BE-B98E-4A4A-80EF-3929D1CD6BE1}"/>
    <cellStyle name="標準 2 3 3 3 3" xfId="711" xr:uid="{6CB81591-BEFB-45F2-9256-C0EB629EEEAB}"/>
    <cellStyle name="標準 2 3 3 4" xfId="293" xr:uid="{6A6BE166-2C73-4FAB-B074-69EE2BA221E1}"/>
    <cellStyle name="標準 2 3 3 5" xfId="579" xr:uid="{D8A8F134-1DD6-4052-B624-9C24C4C79AD2}"/>
    <cellStyle name="標準 2 3 4" xfId="51" xr:uid="{AF9CC0D3-279A-4421-A2DB-08215D64A412}"/>
    <cellStyle name="標準 2 3 4 2" xfId="183" xr:uid="{10A11F62-4186-4B44-BC99-EE087C073BB2}"/>
    <cellStyle name="標準 2 3 4 2 2" xfId="447" xr:uid="{71E3AC86-1955-4898-AF41-2C04BCCEFD57}"/>
    <cellStyle name="標準 2 3 4 2 3" xfId="733" xr:uid="{0CA7283C-3ADF-4A35-9F38-56268863A8C6}"/>
    <cellStyle name="標準 2 3 4 3" xfId="315" xr:uid="{A38F5A41-6B47-4E71-837B-3F722F8BFD2F}"/>
    <cellStyle name="標準 2 3 4 4" xfId="601" xr:uid="{BC9E4E63-15DF-49C2-BECC-D48ABAA649B6}"/>
    <cellStyle name="標準 2 3 5" xfId="73" xr:uid="{4A9AEDFF-D2BD-49AA-BD08-1BA741A707A4}"/>
    <cellStyle name="標準 2 3 5 2" xfId="205" xr:uid="{07BE5EC7-9C4A-4964-9321-874A7EEBBECE}"/>
    <cellStyle name="標準 2 3 5 2 2" xfId="469" xr:uid="{A77D8651-571E-4D49-85FF-2932236AB94B}"/>
    <cellStyle name="標準 2 3 5 2 3" xfId="755" xr:uid="{B8A3573D-984A-47C4-A671-7E936C62BF40}"/>
    <cellStyle name="標準 2 3 5 3" xfId="337" xr:uid="{D629F932-5DAA-4C68-A1E6-F72DAE3E874E}"/>
    <cellStyle name="標準 2 3 5 4" xfId="623" xr:uid="{762CCDBE-A99A-43E2-97A8-765EAC16D816}"/>
    <cellStyle name="標準 2 3 6" xfId="95" xr:uid="{7DED5652-8ED4-47D3-A494-A7F8EF9AFDCE}"/>
    <cellStyle name="標準 2 3 6 2" xfId="227" xr:uid="{997BB9FE-1E94-4A6E-92FA-E0EABEA6152F}"/>
    <cellStyle name="標準 2 3 6 2 2" xfId="491" xr:uid="{548337F4-98F0-4B18-A3D9-36335C1E6DA5}"/>
    <cellStyle name="標準 2 3 6 2 3" xfId="777" xr:uid="{3B83E325-3E4F-4AA5-A325-6950B6B3732D}"/>
    <cellStyle name="標準 2 3 6 3" xfId="359" xr:uid="{04B297DE-969B-4F0D-969A-05193423F4E5}"/>
    <cellStyle name="標準 2 3 6 4" xfId="645" xr:uid="{3F89E39F-30DA-4A19-9ECF-89C5F25B5758}"/>
    <cellStyle name="標準 2 3 7" xfId="139" xr:uid="{DFA9B931-CE9F-4615-82BE-1EF4FC413129}"/>
    <cellStyle name="標準 2 3 7 2" xfId="403" xr:uid="{38E21681-1A84-4BFF-A5B0-CD6C17CDF1D1}"/>
    <cellStyle name="標準 2 3 7 3" xfId="689" xr:uid="{DFF25924-5EA2-437A-98B2-6D5DB67ADA1A}"/>
    <cellStyle name="標準 2 3 8" xfId="271" xr:uid="{1F03DF0E-D379-4AFA-B3C1-74C5F4DCE680}"/>
    <cellStyle name="標準 2 3 9" xfId="535" xr:uid="{5970E044-3522-4BA7-A693-4BED02D17C85}"/>
    <cellStyle name="標準 2 4" xfId="8" xr:uid="{273FCA71-8A73-4A61-ACC7-827CA211185B}"/>
    <cellStyle name="標準 2 4 10" xfId="559" xr:uid="{A7C5289A-0A5D-4686-BB40-337D58EFC147}"/>
    <cellStyle name="標準 2 4 11" xfId="823" xr:uid="{7F1864AD-8441-4977-964C-E48B9B75437F}"/>
    <cellStyle name="標準 2 4 2" xfId="20" xr:uid="{681F5173-5609-422E-9FDB-EB972816E613}"/>
    <cellStyle name="標準 2 4 2 10" xfId="834" xr:uid="{8AC56F1E-6069-4BDA-9DF4-65CF1A9C8ED8}"/>
    <cellStyle name="標準 2 4 2 2" xfId="42" xr:uid="{9AE9DC8E-2C27-4A15-870B-3CCBD4C117FE}"/>
    <cellStyle name="標準 2 4 2 2 2" xfId="130" xr:uid="{4924990C-4724-4A16-BCD9-083AB1F1E722}"/>
    <cellStyle name="標準 2 4 2 2 2 2" xfId="262" xr:uid="{D07D10D7-0FD2-4399-AD8F-61CC63AEC9F9}"/>
    <cellStyle name="標準 2 4 2 2 2 2 2" xfId="526" xr:uid="{38A26981-D93E-4C24-901F-D8239CD211F0}"/>
    <cellStyle name="標準 2 4 2 2 2 2 3" xfId="812" xr:uid="{2B704EE9-BDD5-4B8D-96ED-0994C7A863F2}"/>
    <cellStyle name="標準 2 4 2 2 2 3" xfId="394" xr:uid="{C8EB0EE2-F2A5-4B8D-BD5C-B699A3B1C85C}"/>
    <cellStyle name="標準 2 4 2 2 2 4" xfId="680" xr:uid="{61D17905-BD71-4413-9B80-E78DA77AE792}"/>
    <cellStyle name="標準 2 4 2 2 3" xfId="174" xr:uid="{FBD13FEC-09C8-4BE9-95B8-ACB31D600800}"/>
    <cellStyle name="標準 2 4 2 2 3 2" xfId="438" xr:uid="{0ED6F9D7-E891-4CE3-9704-1E06D8488A50}"/>
    <cellStyle name="標準 2 4 2 2 3 3" xfId="724" xr:uid="{B5FA602B-C0D3-49BB-BB33-EC6FD16800BB}"/>
    <cellStyle name="標準 2 4 2 2 4" xfId="306" xr:uid="{7997CDBC-A2B9-40D5-8C55-DE884A8408E4}"/>
    <cellStyle name="標準 2 4 2 2 5" xfId="592" xr:uid="{A1B73612-37F4-41EF-A9BF-592C50D687B3}"/>
    <cellStyle name="標準 2 4 2 3" xfId="64" xr:uid="{C5D3E0E2-7781-4594-9E6F-614485A0137B}"/>
    <cellStyle name="標準 2 4 2 3 2" xfId="196" xr:uid="{CF385488-B424-4423-87EB-19FD7AB48E0B}"/>
    <cellStyle name="標準 2 4 2 3 2 2" xfId="460" xr:uid="{3020B630-32AC-44B0-AE15-463F3B1F0038}"/>
    <cellStyle name="標準 2 4 2 3 2 3" xfId="746" xr:uid="{BDC748EA-37F9-45FD-93C0-E769C27967F2}"/>
    <cellStyle name="標準 2 4 2 3 3" xfId="328" xr:uid="{732CFA38-A282-4C0F-81B6-D12E6B3EB616}"/>
    <cellStyle name="標準 2 4 2 3 4" xfId="614" xr:uid="{7076CDC7-B4C3-4961-A9C6-6FC42EBA591F}"/>
    <cellStyle name="標準 2 4 2 4" xfId="86" xr:uid="{1AEF1B40-3626-4995-8F3A-A116E5968143}"/>
    <cellStyle name="標準 2 4 2 4 2" xfId="218" xr:uid="{A0723690-D563-4871-9615-D80ADBDA80DE}"/>
    <cellStyle name="標準 2 4 2 4 2 2" xfId="482" xr:uid="{675030FE-5D0F-4131-B16D-E0726C18E77C}"/>
    <cellStyle name="標準 2 4 2 4 2 3" xfId="768" xr:uid="{D308FC7A-1A9E-4BB5-AE2E-4D60301BADB5}"/>
    <cellStyle name="標準 2 4 2 4 3" xfId="350" xr:uid="{19CC136E-B494-4A3F-9378-6BF80E477B42}"/>
    <cellStyle name="標準 2 4 2 4 4" xfId="636" xr:uid="{32E941CE-0205-4690-AAE4-C6A459D0ABE7}"/>
    <cellStyle name="標準 2 4 2 5" xfId="108" xr:uid="{B68C5CE0-C26F-4C7C-9834-64871DB9E1B6}"/>
    <cellStyle name="標準 2 4 2 5 2" xfId="240" xr:uid="{B8FB9DDD-45CF-4B44-B44F-E9E2E8BA8310}"/>
    <cellStyle name="標準 2 4 2 5 2 2" xfId="504" xr:uid="{DF0480F7-8A4F-4BBD-82C2-02317027E8D5}"/>
    <cellStyle name="標準 2 4 2 5 2 3" xfId="790" xr:uid="{44C79E70-2EC8-434A-8C10-7E94B99DDA61}"/>
    <cellStyle name="標準 2 4 2 5 3" xfId="372" xr:uid="{6EA4CDF8-061D-4549-B6C9-B3DBBFAC447F}"/>
    <cellStyle name="標準 2 4 2 5 4" xfId="658" xr:uid="{9BE0A74F-512E-4BAA-BBCC-162C4D6D1EB4}"/>
    <cellStyle name="標準 2 4 2 6" xfId="152" xr:uid="{A418652E-97A2-41E8-A6AE-B902C9565A4C}"/>
    <cellStyle name="標準 2 4 2 6 2" xfId="416" xr:uid="{5F29ECA8-2669-4E7D-8EE2-EEF10EAF20EB}"/>
    <cellStyle name="標準 2 4 2 6 3" xfId="702" xr:uid="{24777395-7483-45F0-9D97-62340E60651E}"/>
    <cellStyle name="標準 2 4 2 7" xfId="284" xr:uid="{480D2365-8683-4C37-A792-5AF76B7B4CAC}"/>
    <cellStyle name="標準 2 4 2 8" xfId="548" xr:uid="{CFBAE506-8335-4482-9D0B-A8A82E99B91F}"/>
    <cellStyle name="標準 2 4 2 9" xfId="570" xr:uid="{2846FE43-47C8-4170-A47E-4A2F983F50E0}"/>
    <cellStyle name="標準 2 4 3" xfId="31" xr:uid="{686E70E1-470F-4587-8EEA-DD10C9E64492}"/>
    <cellStyle name="標準 2 4 3 2" xfId="119" xr:uid="{DF52F5EF-647E-47F4-ACAE-3DF68D86613A}"/>
    <cellStyle name="標準 2 4 3 2 2" xfId="251" xr:uid="{04E2660E-937A-4940-AB0B-62A9E54B99FF}"/>
    <cellStyle name="標準 2 4 3 2 2 2" xfId="515" xr:uid="{E7C6E314-4A7F-4128-8B0A-3F8B9F7F2277}"/>
    <cellStyle name="標準 2 4 3 2 2 3" xfId="801" xr:uid="{2AA7264E-8FE2-46DD-8C7B-9E9393C9BEF9}"/>
    <cellStyle name="標準 2 4 3 2 3" xfId="383" xr:uid="{98C3D89E-2474-4600-8671-1529BC1B506C}"/>
    <cellStyle name="標準 2 4 3 2 4" xfId="669" xr:uid="{D960ECA1-A91E-4899-A1A3-CF551F035EE3}"/>
    <cellStyle name="標準 2 4 3 3" xfId="163" xr:uid="{8F5005B4-DB7E-4363-8DAF-88A4C80D1151}"/>
    <cellStyle name="標準 2 4 3 3 2" xfId="427" xr:uid="{6409A1C8-BD34-482F-AB57-E86D59904094}"/>
    <cellStyle name="標準 2 4 3 3 3" xfId="713" xr:uid="{47FFD53B-AAF7-401F-B39B-D82597A7F4BF}"/>
    <cellStyle name="標準 2 4 3 4" xfId="295" xr:uid="{03B619EA-6C2A-4113-900F-027240BFBBDE}"/>
    <cellStyle name="標準 2 4 3 5" xfId="581" xr:uid="{B19E25C5-A4D9-413A-A848-B62552E62459}"/>
    <cellStyle name="標準 2 4 4" xfId="53" xr:uid="{5E313066-8860-4717-ABE8-BA65A5894588}"/>
    <cellStyle name="標準 2 4 4 2" xfId="185" xr:uid="{C56B24E8-45B7-48BD-A136-0EC0C81FF9FC}"/>
    <cellStyle name="標準 2 4 4 2 2" xfId="449" xr:uid="{AFDF72D7-91DC-4D08-805F-15CA74411C55}"/>
    <cellStyle name="標準 2 4 4 2 3" xfId="735" xr:uid="{07D278FD-CF3E-4D2F-9E1A-79C3CAD8262F}"/>
    <cellStyle name="標準 2 4 4 3" xfId="317" xr:uid="{4871C071-3AC1-468B-8826-DA9B0CF73501}"/>
    <cellStyle name="標準 2 4 4 4" xfId="603" xr:uid="{45073938-E46B-406D-B40F-2D1F97C82AC0}"/>
    <cellStyle name="標準 2 4 5" xfId="75" xr:uid="{E08DED8E-1F30-475C-904A-F74E70DF7C89}"/>
    <cellStyle name="標準 2 4 5 2" xfId="207" xr:uid="{7DAA4587-AB90-49D3-AE5E-1596C60DC8FF}"/>
    <cellStyle name="標準 2 4 5 2 2" xfId="471" xr:uid="{25464CC8-77AB-4B44-A31D-F305A5FC92B0}"/>
    <cellStyle name="標準 2 4 5 2 3" xfId="757" xr:uid="{233B1627-2863-45E3-B5CA-E6D3559B541E}"/>
    <cellStyle name="標準 2 4 5 3" xfId="339" xr:uid="{379B1B9B-34D7-46FC-93C7-7A0677B72601}"/>
    <cellStyle name="標準 2 4 5 4" xfId="625" xr:uid="{9CA82870-767B-454C-8DD3-CE5C4F5D5616}"/>
    <cellStyle name="標準 2 4 6" xfId="97" xr:uid="{D0F8125F-D0E7-47CD-9F18-5ED18C6BC700}"/>
    <cellStyle name="標準 2 4 6 2" xfId="229" xr:uid="{74E07B12-144F-46A0-AAE7-845C49B6A0D9}"/>
    <cellStyle name="標準 2 4 6 2 2" xfId="493" xr:uid="{78DDCDF1-6CD5-45F3-AB75-853FA5AB2C13}"/>
    <cellStyle name="標準 2 4 6 2 3" xfId="779" xr:uid="{7C71D3DA-B1FA-4022-98C2-6D5016365EB2}"/>
    <cellStyle name="標準 2 4 6 3" xfId="361" xr:uid="{F7D71C00-11F7-45C3-AEF4-2E9ADB3F4A13}"/>
    <cellStyle name="標準 2 4 6 4" xfId="647" xr:uid="{8AADE90C-D9D2-4A60-B9FE-AE11F689999F}"/>
    <cellStyle name="標準 2 4 7" xfId="141" xr:uid="{1A8F43C0-AD90-4D25-98B7-305075BC2E3D}"/>
    <cellStyle name="標準 2 4 7 2" xfId="405" xr:uid="{F7846E72-7958-458D-A302-088DBC74B850}"/>
    <cellStyle name="標準 2 4 7 3" xfId="691" xr:uid="{428FF930-3D24-4973-BDD3-1282D047D176}"/>
    <cellStyle name="標準 2 4 8" xfId="273" xr:uid="{DBF970EE-1340-4F76-A7DF-F7EAC5090341}"/>
    <cellStyle name="標準 2 4 9" xfId="537" xr:uid="{FD420E87-D1C7-4178-8E17-A2C04A6439D7}"/>
    <cellStyle name="標準 2 5" xfId="10" xr:uid="{841423E8-52A8-4ABC-877B-9BB661CF2699}"/>
    <cellStyle name="標準 2 5 10" xfId="561" xr:uid="{14042D10-728A-4549-A69E-13777A5A241D}"/>
    <cellStyle name="標準 2 5 11" xfId="825" xr:uid="{646613A4-0E89-4A7E-BCBD-3ED4B16C61A0}"/>
    <cellStyle name="標準 2 5 2" xfId="22" xr:uid="{E24CC053-E92E-46B1-9CBF-450AA3DBEBFE}"/>
    <cellStyle name="標準 2 5 2 10" xfId="836" xr:uid="{5F6FA2E0-A0C6-413B-B9CF-9D1CBCCAF851}"/>
    <cellStyle name="標準 2 5 2 2" xfId="44" xr:uid="{262D930D-1610-47E3-8A4A-F7B21B2310AD}"/>
    <cellStyle name="標準 2 5 2 2 2" xfId="132" xr:uid="{0137CF6C-C429-4DCE-9989-354C06D5271F}"/>
    <cellStyle name="標準 2 5 2 2 2 2" xfId="264" xr:uid="{A12F10EE-64F9-40B8-9D57-A97B8567395C}"/>
    <cellStyle name="標準 2 5 2 2 2 2 2" xfId="528" xr:uid="{28349C2C-59ED-48E9-ABDD-7682FE100EDF}"/>
    <cellStyle name="標準 2 5 2 2 2 2 3" xfId="814" xr:uid="{3C5F68BE-D83F-45A1-8013-66F7C4E8E1D5}"/>
    <cellStyle name="標準 2 5 2 2 2 3" xfId="396" xr:uid="{1F4D4C1A-5CB4-4DED-AE91-60EF68AE5B5F}"/>
    <cellStyle name="標準 2 5 2 2 2 4" xfId="682" xr:uid="{27663DBF-9842-426C-A9A2-D56C3C3A584A}"/>
    <cellStyle name="標準 2 5 2 2 3" xfId="176" xr:uid="{DC80D73A-75A1-485F-A151-E96291E86B8C}"/>
    <cellStyle name="標準 2 5 2 2 3 2" xfId="440" xr:uid="{1629DF32-FA38-46B5-A0BE-8BCC83E65204}"/>
    <cellStyle name="標準 2 5 2 2 3 3" xfId="726" xr:uid="{42520FA9-84B7-4F0F-BDE2-54EB18F0EC1A}"/>
    <cellStyle name="標準 2 5 2 2 4" xfId="308" xr:uid="{AF2C8D05-B3FD-4174-BB98-53691A90CA71}"/>
    <cellStyle name="標準 2 5 2 2 5" xfId="594" xr:uid="{DCD33B7C-9DB2-4921-861B-16D02752D18D}"/>
    <cellStyle name="標準 2 5 2 3" xfId="66" xr:uid="{F9622323-A2D8-4108-8FA8-373C59FB59DF}"/>
    <cellStyle name="標準 2 5 2 3 2" xfId="198" xr:uid="{D89B6D48-8699-4F5C-AC6C-B2932EA01433}"/>
    <cellStyle name="標準 2 5 2 3 2 2" xfId="462" xr:uid="{CB615307-A532-4F68-9F1A-30C4BDFA8C91}"/>
    <cellStyle name="標準 2 5 2 3 2 3" xfId="748" xr:uid="{C2859B46-34BA-4292-A6FE-6C424785763A}"/>
    <cellStyle name="標準 2 5 2 3 3" xfId="330" xr:uid="{7419F8B5-8E28-420D-95CC-BF141411F9BD}"/>
    <cellStyle name="標準 2 5 2 3 4" xfId="616" xr:uid="{B2EA8173-6A5D-4ADB-934D-02B39DB727DA}"/>
    <cellStyle name="標準 2 5 2 4" xfId="88" xr:uid="{CB096F41-F39D-4ADA-8929-1B59D64B6102}"/>
    <cellStyle name="標準 2 5 2 4 2" xfId="220" xr:uid="{7E06837D-A28D-4621-8A1B-385A1652779F}"/>
    <cellStyle name="標準 2 5 2 4 2 2" xfId="484" xr:uid="{7DDC7F7D-B432-4A43-AB4F-57A73A0C53B8}"/>
    <cellStyle name="標準 2 5 2 4 2 3" xfId="770" xr:uid="{8D4FB512-4ECF-410D-9865-3F37D80139DD}"/>
    <cellStyle name="標準 2 5 2 4 3" xfId="352" xr:uid="{527B51FE-EBD7-4944-BF7C-7D370D6D9718}"/>
    <cellStyle name="標準 2 5 2 4 4" xfId="638" xr:uid="{EDF948AC-8902-46CA-8513-598186183AFC}"/>
    <cellStyle name="標準 2 5 2 5" xfId="110" xr:uid="{3131860A-211A-48E0-90EB-B4DD4757CFFC}"/>
    <cellStyle name="標準 2 5 2 5 2" xfId="242" xr:uid="{1FCD5F75-2E2B-41BB-895B-4DF7851FF9E3}"/>
    <cellStyle name="標準 2 5 2 5 2 2" xfId="506" xr:uid="{25F674DD-8381-4A9A-8BA3-0BE78ED4AE31}"/>
    <cellStyle name="標準 2 5 2 5 2 3" xfId="792" xr:uid="{7D7E5CAF-31A8-4B35-871D-9FD3BDA49CB6}"/>
    <cellStyle name="標準 2 5 2 5 3" xfId="374" xr:uid="{8E59F91A-61CC-4BBD-807F-C92FB2F339B5}"/>
    <cellStyle name="標準 2 5 2 5 4" xfId="660" xr:uid="{3D630727-F6D1-4DEE-91E3-442953FCDEDB}"/>
    <cellStyle name="標準 2 5 2 6" xfId="154" xr:uid="{61E5979A-F8E4-466A-975C-A4A08C8E40B2}"/>
    <cellStyle name="標準 2 5 2 6 2" xfId="418" xr:uid="{E6EF0E07-00E7-49AA-9581-FB6B3AFDFC6E}"/>
    <cellStyle name="標準 2 5 2 6 3" xfId="704" xr:uid="{3C1E9E29-DC91-46C8-82A3-79385708737B}"/>
    <cellStyle name="標準 2 5 2 7" xfId="286" xr:uid="{AFB8E3BD-6A97-4E94-8DC7-A2FB16B1458E}"/>
    <cellStyle name="標準 2 5 2 8" xfId="550" xr:uid="{AA4B8463-292F-413D-A9E8-2D98062E0F6D}"/>
    <cellStyle name="標準 2 5 2 9" xfId="572" xr:uid="{EEC78F0C-8195-48D3-90A8-1447C5B03953}"/>
    <cellStyle name="標準 2 5 3" xfId="33" xr:uid="{16B10BB4-735D-4612-83A5-D99A01969275}"/>
    <cellStyle name="標準 2 5 3 2" xfId="121" xr:uid="{C6986342-AE57-4864-8FA3-7B9DF7436CF6}"/>
    <cellStyle name="標準 2 5 3 2 2" xfId="253" xr:uid="{970D07BB-878A-494E-B289-7F276E5F3258}"/>
    <cellStyle name="標準 2 5 3 2 2 2" xfId="517" xr:uid="{0CD69944-522B-4819-A46F-A3C718C44BBC}"/>
    <cellStyle name="標準 2 5 3 2 2 3" xfId="803" xr:uid="{C0ED1C9C-83EF-4813-842A-81262E9502FD}"/>
    <cellStyle name="標準 2 5 3 2 3" xfId="385" xr:uid="{A3E8F944-99D9-4865-A898-DAB7BAD5F90C}"/>
    <cellStyle name="標準 2 5 3 2 4" xfId="671" xr:uid="{14769E3A-A854-430D-A234-50A185672651}"/>
    <cellStyle name="標準 2 5 3 3" xfId="165" xr:uid="{EBFB1581-5BF5-4F6F-9D23-22B725E72BFE}"/>
    <cellStyle name="標準 2 5 3 3 2" xfId="429" xr:uid="{767EAEC5-75D9-4C1A-B0BD-55E96A1934A2}"/>
    <cellStyle name="標準 2 5 3 3 3" xfId="715" xr:uid="{065D91B0-F7CE-45DC-BA85-AB4CEA1C09AE}"/>
    <cellStyle name="標準 2 5 3 4" xfId="297" xr:uid="{6368F190-CB7B-4FEB-AB85-94848636870C}"/>
    <cellStyle name="標準 2 5 3 5" xfId="583" xr:uid="{B1727DDD-6DD9-4AFE-9EFB-29F846F68CE1}"/>
    <cellStyle name="標準 2 5 4" xfId="55" xr:uid="{54D45418-0A99-4084-935C-88D627B058BF}"/>
    <cellStyle name="標準 2 5 4 2" xfId="187" xr:uid="{C77F4B9E-8034-4D99-9571-32830E5FFCEE}"/>
    <cellStyle name="標準 2 5 4 2 2" xfId="451" xr:uid="{D7D879C8-790E-40B0-9139-4545C402C1A2}"/>
    <cellStyle name="標準 2 5 4 2 3" xfId="737" xr:uid="{0D9D932D-0739-4156-9D17-4DCFCD977866}"/>
    <cellStyle name="標準 2 5 4 3" xfId="319" xr:uid="{20B3097F-83F1-446C-AB68-582CE339F790}"/>
    <cellStyle name="標準 2 5 4 4" xfId="605" xr:uid="{A9C064FB-C998-4BB5-A317-3B25F7F1A210}"/>
    <cellStyle name="標準 2 5 5" xfId="77" xr:uid="{290A0518-1CE2-44EF-B070-E020FAAB6948}"/>
    <cellStyle name="標準 2 5 5 2" xfId="209" xr:uid="{76B57417-F00F-4DBE-9DF1-0E9B38ED98E8}"/>
    <cellStyle name="標準 2 5 5 2 2" xfId="473" xr:uid="{FE5FAD08-C2E8-4C42-945C-A6921EEBB945}"/>
    <cellStyle name="標準 2 5 5 2 3" xfId="759" xr:uid="{73D0AE43-A693-4BE5-BA41-381BD500E914}"/>
    <cellStyle name="標準 2 5 5 3" xfId="341" xr:uid="{F2EBAD7F-1FA7-46A9-AA25-9E40791EABC6}"/>
    <cellStyle name="標準 2 5 5 4" xfId="627" xr:uid="{18F47D88-87CB-4CF1-B322-432B4F1D3D87}"/>
    <cellStyle name="標準 2 5 6" xfId="99" xr:uid="{E3C50A52-798A-477F-A7D8-EDA10ABE68F2}"/>
    <cellStyle name="標準 2 5 6 2" xfId="231" xr:uid="{AD02CED8-4AB7-4D64-A667-7BAE35BE7C15}"/>
    <cellStyle name="標準 2 5 6 2 2" xfId="495" xr:uid="{8C6CBAFC-60A6-44FF-ACF7-E28E74646114}"/>
    <cellStyle name="標準 2 5 6 2 3" xfId="781" xr:uid="{DA68081A-55B9-43C6-B6E2-A47CCA11E029}"/>
    <cellStyle name="標準 2 5 6 3" xfId="363" xr:uid="{C368CD8A-8DA6-4FDF-ABD1-E4F94BAB5AFA}"/>
    <cellStyle name="標準 2 5 6 4" xfId="649" xr:uid="{403DB53D-9108-43EC-B242-6568D620E15A}"/>
    <cellStyle name="標準 2 5 7" xfId="143" xr:uid="{1EB21D49-78A9-45F7-9425-B65DCB9BDE40}"/>
    <cellStyle name="標準 2 5 7 2" xfId="407" xr:uid="{B2A22270-6FBF-4811-A9E2-B091DFC981E8}"/>
    <cellStyle name="標準 2 5 7 3" xfId="693" xr:uid="{217B3627-AF15-4F5E-B120-50B820D5289C}"/>
    <cellStyle name="標準 2 5 8" xfId="275" xr:uid="{8A80C747-B445-4C99-A2A8-FA3DABEAFF17}"/>
    <cellStyle name="標準 2 5 9" xfId="539" xr:uid="{6C84B3C0-66FC-44BC-A53A-FB4E2BBF7FC0}"/>
    <cellStyle name="標準 2 6" xfId="12" xr:uid="{95AFD6A6-74F3-45DB-9738-4EE80F69B3DC}"/>
    <cellStyle name="標準 2 6 10" xfId="563" xr:uid="{3E75111C-E067-49CA-AF8C-8C253B7A6DC5}"/>
    <cellStyle name="標準 2 6 11" xfId="827" xr:uid="{97104AA3-5536-42F8-8920-81DC0B16C2FC}"/>
    <cellStyle name="標準 2 6 2" xfId="24" xr:uid="{8F0C9A40-85B4-4E81-B353-D4B82C8E6317}"/>
    <cellStyle name="標準 2 6 2 10" xfId="838" xr:uid="{FB88D2E4-4845-45D4-911B-56C22AB22B58}"/>
    <cellStyle name="標準 2 6 2 2" xfId="46" xr:uid="{81153508-620C-4038-A7C6-F24936149E58}"/>
    <cellStyle name="標準 2 6 2 2 2" xfId="134" xr:uid="{610794C7-07FB-4B49-8D3C-B6C7E4CC72AC}"/>
    <cellStyle name="標準 2 6 2 2 2 2" xfId="266" xr:uid="{082C5739-6D6D-4B1A-9E49-3D0E18C5B69F}"/>
    <cellStyle name="標準 2 6 2 2 2 2 2" xfId="530" xr:uid="{B810464C-E96F-4429-91BF-D91773973EAD}"/>
    <cellStyle name="標準 2 6 2 2 2 2 3" xfId="816" xr:uid="{347C0E57-F42B-41CC-93A7-092745B38727}"/>
    <cellStyle name="標準 2 6 2 2 2 3" xfId="398" xr:uid="{E926C28E-FC2C-4205-9CD0-71938E86F20C}"/>
    <cellStyle name="標準 2 6 2 2 2 4" xfId="684" xr:uid="{27A98433-9CC2-43D4-97F7-A33A59B57AF5}"/>
    <cellStyle name="標準 2 6 2 2 3" xfId="178" xr:uid="{0B9F84E3-2955-4012-A714-41E0B06078D1}"/>
    <cellStyle name="標準 2 6 2 2 3 2" xfId="442" xr:uid="{E12E64FA-56D5-4C2E-90A3-35DB0AE009EF}"/>
    <cellStyle name="標準 2 6 2 2 3 3" xfId="728" xr:uid="{14B8199B-F868-4630-90E8-CD9BE5F8A4B3}"/>
    <cellStyle name="標準 2 6 2 2 4" xfId="310" xr:uid="{FD4858DE-8976-4A92-9579-A7560602762E}"/>
    <cellStyle name="標準 2 6 2 2 5" xfId="596" xr:uid="{A41BBB40-DD60-41ED-85B5-1B3041672850}"/>
    <cellStyle name="標準 2 6 2 3" xfId="68" xr:uid="{EB3B7570-EC50-4FAC-8741-698B5573B69C}"/>
    <cellStyle name="標準 2 6 2 3 2" xfId="200" xr:uid="{53843BAA-5356-453D-B6F2-B9AEAC1072BB}"/>
    <cellStyle name="標準 2 6 2 3 2 2" xfId="464" xr:uid="{A0DB71A7-6EAC-4AD9-9CA9-22D00CA4E02F}"/>
    <cellStyle name="標準 2 6 2 3 2 3" xfId="750" xr:uid="{1393DA92-E1CC-4933-A6E0-038348883939}"/>
    <cellStyle name="標準 2 6 2 3 3" xfId="332" xr:uid="{31BFAA4D-9FEF-4A78-9AFC-4E8DEAE9C123}"/>
    <cellStyle name="標準 2 6 2 3 4" xfId="618" xr:uid="{61C988DD-957D-4FF8-A542-BE44C81212ED}"/>
    <cellStyle name="標準 2 6 2 4" xfId="90" xr:uid="{A0F6DA41-D96B-4B01-9CC5-C303C77BA667}"/>
    <cellStyle name="標準 2 6 2 4 2" xfId="222" xr:uid="{2D9CACCE-2AE3-4250-9877-196361065090}"/>
    <cellStyle name="標準 2 6 2 4 2 2" xfId="486" xr:uid="{AD40E117-93D4-4BF1-AC82-CE316DF9D32E}"/>
    <cellStyle name="標準 2 6 2 4 2 3" xfId="772" xr:uid="{2B7BCB5F-B40F-4B24-A39A-D81A05AAC133}"/>
    <cellStyle name="標準 2 6 2 4 3" xfId="354" xr:uid="{223F7A26-8156-443E-A5A7-EA608747CBDD}"/>
    <cellStyle name="標準 2 6 2 4 4" xfId="640" xr:uid="{B093957C-8267-4C01-9038-90F9C26309B8}"/>
    <cellStyle name="標準 2 6 2 5" xfId="112" xr:uid="{63D8FE5D-034C-445C-981C-A70DEBEAA5D6}"/>
    <cellStyle name="標準 2 6 2 5 2" xfId="244" xr:uid="{7519B7D3-0885-4413-8BF1-BC32EE4ABE6F}"/>
    <cellStyle name="標準 2 6 2 5 2 2" xfId="508" xr:uid="{939AF495-DB6B-40B3-8C5A-ED36F80CF04D}"/>
    <cellStyle name="標準 2 6 2 5 2 3" xfId="794" xr:uid="{6083DB6B-8328-47A8-BC5B-85719AFD7021}"/>
    <cellStyle name="標準 2 6 2 5 3" xfId="376" xr:uid="{A27BA5CD-932B-4124-84FE-BFC99FD7CA0B}"/>
    <cellStyle name="標準 2 6 2 5 4" xfId="662" xr:uid="{AEB2CA6E-5EA0-4A3F-BE2B-E2626CF0FE65}"/>
    <cellStyle name="標準 2 6 2 6" xfId="156" xr:uid="{2F746DED-015D-4809-8B2E-4B0D717BB05F}"/>
    <cellStyle name="標準 2 6 2 6 2" xfId="420" xr:uid="{DC414C37-C332-45B2-82CA-B012C99A7471}"/>
    <cellStyle name="標準 2 6 2 6 3" xfId="706" xr:uid="{262CE254-47BC-4BD6-B381-562DEE2A5458}"/>
    <cellStyle name="標準 2 6 2 7" xfId="288" xr:uid="{5EAAA509-841F-4A7C-A7FA-51174A70130B}"/>
    <cellStyle name="標準 2 6 2 8" xfId="552" xr:uid="{07D83FAE-21D1-479C-A61F-E077959B5FDA}"/>
    <cellStyle name="標準 2 6 2 9" xfId="574" xr:uid="{16CE7E1A-C186-46BA-ADBE-74F38D8FF847}"/>
    <cellStyle name="標準 2 6 3" xfId="35" xr:uid="{1268CFCE-0578-4BC0-906E-FABC63DE32C9}"/>
    <cellStyle name="標準 2 6 3 2" xfId="123" xr:uid="{0E01666A-D867-48AE-95D5-F6BE261B9FEC}"/>
    <cellStyle name="標準 2 6 3 2 2" xfId="255" xr:uid="{0FA7F444-47DE-4CAF-821D-74D9585C2D97}"/>
    <cellStyle name="標準 2 6 3 2 2 2" xfId="519" xr:uid="{92AE2F88-8CD6-4B5A-B981-E3D79D0CCA24}"/>
    <cellStyle name="標準 2 6 3 2 2 3" xfId="805" xr:uid="{08D131FC-AD35-4F9A-BEB4-0BC40A0EF191}"/>
    <cellStyle name="標準 2 6 3 2 3" xfId="387" xr:uid="{35783BB9-7C30-4AE3-A331-5FBDD37996E6}"/>
    <cellStyle name="標準 2 6 3 2 4" xfId="673" xr:uid="{D3CACD0E-475E-4128-A58F-F734796D090E}"/>
    <cellStyle name="標準 2 6 3 3" xfId="167" xr:uid="{9910A703-0CF2-48C6-B5C9-622380C66E0F}"/>
    <cellStyle name="標準 2 6 3 3 2" xfId="431" xr:uid="{5770D053-1F0B-47A7-A26E-AB1C1DC3BF9A}"/>
    <cellStyle name="標準 2 6 3 3 3" xfId="717" xr:uid="{F73D89A5-ABED-4C44-A039-44097CDC6EC8}"/>
    <cellStyle name="標準 2 6 3 4" xfId="299" xr:uid="{00DCE19D-E869-4FF8-AB31-95B2D801612B}"/>
    <cellStyle name="標準 2 6 3 5" xfId="585" xr:uid="{E7810814-4C7D-423B-96B7-EBC0BB196FC9}"/>
    <cellStyle name="標準 2 6 4" xfId="57" xr:uid="{AB0B1F3D-45B7-4DF7-AB21-40D4608F38EA}"/>
    <cellStyle name="標準 2 6 4 2" xfId="189" xr:uid="{8B77A924-062E-42C0-8206-59D7BF54F0CA}"/>
    <cellStyle name="標準 2 6 4 2 2" xfId="453" xr:uid="{7D535F2D-FC5F-43CE-978A-16646402C60F}"/>
    <cellStyle name="標準 2 6 4 2 3" xfId="739" xr:uid="{068C59B2-44BC-4EDA-ABF1-ED1609885DB4}"/>
    <cellStyle name="標準 2 6 4 3" xfId="321" xr:uid="{364CBD2E-E52B-429E-8D71-64B2042E0408}"/>
    <cellStyle name="標準 2 6 4 4" xfId="607" xr:uid="{53AC3B9D-4752-49B0-A658-709E019671EB}"/>
    <cellStyle name="標準 2 6 5" xfId="79" xr:uid="{EB8D5076-148D-4D88-8029-E686D7C62138}"/>
    <cellStyle name="標準 2 6 5 2" xfId="211" xr:uid="{93D7495D-93E5-486B-9C76-F5C39B8FE101}"/>
    <cellStyle name="標準 2 6 5 2 2" xfId="475" xr:uid="{A1F16727-8E21-4615-B849-953D905F7B53}"/>
    <cellStyle name="標準 2 6 5 2 3" xfId="761" xr:uid="{75FF4A58-1E8F-4715-97F5-297BE0CA1CAC}"/>
    <cellStyle name="標準 2 6 5 3" xfId="343" xr:uid="{36AF38F9-E9EA-48D4-B119-9547023D9422}"/>
    <cellStyle name="標準 2 6 5 4" xfId="629" xr:uid="{8A516689-184A-46C4-AC74-D215EB53E239}"/>
    <cellStyle name="標準 2 6 6" xfId="101" xr:uid="{986BDFFD-7361-425B-BE0E-EAE63244EC58}"/>
    <cellStyle name="標準 2 6 6 2" xfId="233" xr:uid="{C7B88CC9-30A8-4481-94D3-2FA2EC25F48E}"/>
    <cellStyle name="標準 2 6 6 2 2" xfId="497" xr:uid="{4E9F9A28-261B-40BF-AE0A-053A820BA88A}"/>
    <cellStyle name="標準 2 6 6 2 3" xfId="783" xr:uid="{8A4903DE-CC3C-47B5-996F-765C3C78B924}"/>
    <cellStyle name="標準 2 6 6 3" xfId="365" xr:uid="{639B72F5-5C95-4C12-8CCF-347507B7A4FE}"/>
    <cellStyle name="標準 2 6 6 4" xfId="651" xr:uid="{95300AF5-29C4-4308-99C3-61100EB63730}"/>
    <cellStyle name="標準 2 6 7" xfId="145" xr:uid="{85015BA7-D2CC-45A4-AA54-0AF545511A0D}"/>
    <cellStyle name="標準 2 6 7 2" xfId="409" xr:uid="{3E972BCC-23A7-476D-B0DD-FD694CEEC78D}"/>
    <cellStyle name="標準 2 6 7 3" xfId="695" xr:uid="{0B4C881A-15E5-4AA7-9119-239450FE45D7}"/>
    <cellStyle name="標準 2 6 8" xfId="277" xr:uid="{000A32DD-0A1A-43AA-8845-4831DA39A0A7}"/>
    <cellStyle name="標準 2 6 9" xfId="541" xr:uid="{41642FBE-1852-473B-956F-21780A505B37}"/>
    <cellStyle name="標準 2 7" xfId="14" xr:uid="{37A1859F-2DBB-4ADD-B11C-65894D8B7C7F}"/>
    <cellStyle name="標準 2 7 10" xfId="565" xr:uid="{E8C98D5C-AD4E-4A9A-BCEC-34413A7A150A}"/>
    <cellStyle name="標準 2 7 11" xfId="829" xr:uid="{302CA037-16C9-41E5-AC43-BAD11931180D}"/>
    <cellStyle name="標準 2 7 2" xfId="26" xr:uid="{9DA157E9-4E5A-4036-9342-D33CA335A96B}"/>
    <cellStyle name="標準 2 7 2 10" xfId="840" xr:uid="{C5724501-D6F2-494A-9898-58311E710C7E}"/>
    <cellStyle name="標準 2 7 2 2" xfId="48" xr:uid="{12AA4EE2-562F-4C89-9198-888654219D77}"/>
    <cellStyle name="標準 2 7 2 2 2" xfId="136" xr:uid="{6F97F52A-F236-4FCA-A60A-BA95EEC74FED}"/>
    <cellStyle name="標準 2 7 2 2 2 2" xfId="268" xr:uid="{3809E235-53B4-4B18-B3F3-866C0C7188D2}"/>
    <cellStyle name="標準 2 7 2 2 2 2 2" xfId="532" xr:uid="{E1EC8D5A-C42D-40EA-94D5-BD6FD1DBD7BB}"/>
    <cellStyle name="標準 2 7 2 2 2 2 3" xfId="818" xr:uid="{1A98A454-FD69-42B7-A60D-C45322820189}"/>
    <cellStyle name="標準 2 7 2 2 2 3" xfId="400" xr:uid="{1009CD43-A1FB-4125-BF1B-9ACC1E9F6D75}"/>
    <cellStyle name="標準 2 7 2 2 2 4" xfId="686" xr:uid="{FE2BD7B5-5FCD-47E5-B78D-D318E91F3939}"/>
    <cellStyle name="標準 2 7 2 2 3" xfId="180" xr:uid="{A954E197-4A79-4AF7-8DE3-423ECF55B5E4}"/>
    <cellStyle name="標準 2 7 2 2 3 2" xfId="444" xr:uid="{2F983BFF-6332-4AC6-88A6-CD43047592EA}"/>
    <cellStyle name="標準 2 7 2 2 3 3" xfId="730" xr:uid="{6C8E5B77-7988-4F40-A9B6-B814DF8D6A9F}"/>
    <cellStyle name="標準 2 7 2 2 4" xfId="312" xr:uid="{C90089F8-1E6D-43DF-AAAC-A78F7B4860C6}"/>
    <cellStyle name="標準 2 7 2 2 5" xfId="598" xr:uid="{9A0AF33D-F14A-4768-BFDB-C078A5079D46}"/>
    <cellStyle name="標準 2 7 2 3" xfId="70" xr:uid="{59CC554A-9BE3-4C3C-85E7-731D6B5517BA}"/>
    <cellStyle name="標準 2 7 2 3 2" xfId="202" xr:uid="{D9BB4146-66AA-476F-AAF7-93285175CAB9}"/>
    <cellStyle name="標準 2 7 2 3 2 2" xfId="466" xr:uid="{A8BE5EC6-C7DE-40FA-A057-AFF39A7A4C48}"/>
    <cellStyle name="標準 2 7 2 3 2 3" xfId="752" xr:uid="{2CC08A0B-2DAA-47BF-BB12-A5651CDFD1B8}"/>
    <cellStyle name="標準 2 7 2 3 3" xfId="334" xr:uid="{978F65AD-06F5-4689-8DCB-DC9957131938}"/>
    <cellStyle name="標準 2 7 2 3 4" xfId="620" xr:uid="{4598DFEF-E70B-4B62-8940-AFADB39D53C9}"/>
    <cellStyle name="標準 2 7 2 4" xfId="92" xr:uid="{2CE6370E-C348-437F-832A-C80873396D65}"/>
    <cellStyle name="標準 2 7 2 4 2" xfId="224" xr:uid="{083C3B50-76F3-4A10-99BD-98108193808B}"/>
    <cellStyle name="標準 2 7 2 4 2 2" xfId="488" xr:uid="{365FD00F-FDAE-4945-AD0A-74A06E19EE8D}"/>
    <cellStyle name="標準 2 7 2 4 2 3" xfId="774" xr:uid="{8CC36FE6-94C7-4DD9-8CBD-876AEFB485C6}"/>
    <cellStyle name="標準 2 7 2 4 3" xfId="356" xr:uid="{0D388B85-0B97-4C22-907B-A396F7FF2D59}"/>
    <cellStyle name="標準 2 7 2 4 4" xfId="642" xr:uid="{53471C89-AE05-4409-806E-E35EB957B9D0}"/>
    <cellStyle name="標準 2 7 2 5" xfId="114" xr:uid="{B943324B-2AB7-4347-B459-A870EBA6BD45}"/>
    <cellStyle name="標準 2 7 2 5 2" xfId="246" xr:uid="{BC2A60DE-7673-4D7D-AE46-4169B2D42C8D}"/>
    <cellStyle name="標準 2 7 2 5 2 2" xfId="510" xr:uid="{5AFC5C96-849F-4982-96B1-C249B2FE650B}"/>
    <cellStyle name="標準 2 7 2 5 2 3" xfId="796" xr:uid="{2E10E877-3B20-424E-A5EF-241FB2D4058A}"/>
    <cellStyle name="標準 2 7 2 5 3" xfId="378" xr:uid="{1D4F8548-A082-40F7-83F8-E22324A8BC09}"/>
    <cellStyle name="標準 2 7 2 5 4" xfId="664" xr:uid="{69E9D1A7-60FC-43F7-A394-994D8CBFD752}"/>
    <cellStyle name="標準 2 7 2 6" xfId="158" xr:uid="{DD33D06D-B3AE-4A87-A046-321FF10758F1}"/>
    <cellStyle name="標準 2 7 2 6 2" xfId="422" xr:uid="{DBFD8FA1-135B-4DCD-A6E5-E2D10D969785}"/>
    <cellStyle name="標準 2 7 2 6 3" xfId="708" xr:uid="{D169444B-3521-48DC-86CD-48D1CEF110CB}"/>
    <cellStyle name="標準 2 7 2 7" xfId="290" xr:uid="{C27A0D4F-5170-4516-86C3-BB13526581F6}"/>
    <cellStyle name="標準 2 7 2 8" xfId="554" xr:uid="{64398B43-BF09-4957-B1AE-46B719FC8AC0}"/>
    <cellStyle name="標準 2 7 2 9" xfId="576" xr:uid="{27C5F3A5-2C25-4128-AFCA-8B093B5BE22C}"/>
    <cellStyle name="標準 2 7 3" xfId="37" xr:uid="{613FF789-F150-4187-9445-C78B12A98049}"/>
    <cellStyle name="標準 2 7 3 2" xfId="125" xr:uid="{B259AFDB-C1DF-4E95-BDCE-22AD16543BCE}"/>
    <cellStyle name="標準 2 7 3 2 2" xfId="257" xr:uid="{7A93D9BC-5FB8-40E6-90E8-DB679BB87824}"/>
    <cellStyle name="標準 2 7 3 2 2 2" xfId="521" xr:uid="{9C2750FC-87A3-43D0-A534-945485FBD528}"/>
    <cellStyle name="標準 2 7 3 2 2 3" xfId="807" xr:uid="{748B4777-9D84-443B-BDB9-89C5497CFF90}"/>
    <cellStyle name="標準 2 7 3 2 3" xfId="389" xr:uid="{D439A05A-6589-4430-859F-A43A538CD18F}"/>
    <cellStyle name="標準 2 7 3 2 4" xfId="675" xr:uid="{88EE6FC8-6ED8-4E6C-8B7C-11DF4690AB0A}"/>
    <cellStyle name="標準 2 7 3 3" xfId="169" xr:uid="{60DFB823-8C95-4FCC-9F1A-9E4548FC9F17}"/>
    <cellStyle name="標準 2 7 3 3 2" xfId="433" xr:uid="{4DB733DF-81CD-4BCB-AC23-614364B35D86}"/>
    <cellStyle name="標準 2 7 3 3 3" xfId="719" xr:uid="{C9D24CEA-F7B8-4049-BB74-56C57BC0F46F}"/>
    <cellStyle name="標準 2 7 3 4" xfId="301" xr:uid="{D870FC1D-F4D4-4E87-9C36-BF1213DDECA2}"/>
    <cellStyle name="標準 2 7 3 5" xfId="587" xr:uid="{1818B6C7-7398-4F54-B337-F99826C3E3BD}"/>
    <cellStyle name="標準 2 7 4" xfId="59" xr:uid="{B9807644-1A02-4FC9-A73C-AF4A8F91EB47}"/>
    <cellStyle name="標準 2 7 4 2" xfId="191" xr:uid="{AB5B937C-B0EE-4DF9-BA89-CBC52C0EAA19}"/>
    <cellStyle name="標準 2 7 4 2 2" xfId="455" xr:uid="{2E49A522-D833-4A14-A651-03FF49B87F75}"/>
    <cellStyle name="標準 2 7 4 2 3" xfId="741" xr:uid="{66783DA5-4587-498F-860F-3DE5579FEA60}"/>
    <cellStyle name="標準 2 7 4 3" xfId="323" xr:uid="{326C2B4A-176D-42F7-A711-8DBA8577D4DE}"/>
    <cellStyle name="標準 2 7 4 4" xfId="609" xr:uid="{253D0516-E87A-4602-844B-5646B2BBC6AE}"/>
    <cellStyle name="標準 2 7 5" xfId="81" xr:uid="{48E9A68A-0FE4-44C4-A02F-5EEA2309B8DE}"/>
    <cellStyle name="標準 2 7 5 2" xfId="213" xr:uid="{D76FBC52-3440-4B35-BC8B-B496493AAB63}"/>
    <cellStyle name="標準 2 7 5 2 2" xfId="477" xr:uid="{1E9B5300-AB2F-4A4D-903E-73C8EF9B8153}"/>
    <cellStyle name="標準 2 7 5 2 3" xfId="763" xr:uid="{B70076E0-A939-45D5-980F-CA57C59EDE14}"/>
    <cellStyle name="標準 2 7 5 3" xfId="345" xr:uid="{F5FB9A5F-452C-48AC-9793-242579FD7974}"/>
    <cellStyle name="標準 2 7 5 4" xfId="631" xr:uid="{AA9E5BDB-42BA-4183-BCBD-D731493336C5}"/>
    <cellStyle name="標準 2 7 6" xfId="103" xr:uid="{25F4C031-8438-4853-AEDF-6B43DD13A0BB}"/>
    <cellStyle name="標準 2 7 6 2" xfId="235" xr:uid="{0D6CDE2D-8C15-415A-A157-9ACC05381A3E}"/>
    <cellStyle name="標準 2 7 6 2 2" xfId="499" xr:uid="{B6C1B402-A930-407D-AA32-200724DD036F}"/>
    <cellStyle name="標準 2 7 6 2 3" xfId="785" xr:uid="{AB93663A-EC92-4708-879D-87F87888A0AA}"/>
    <cellStyle name="標準 2 7 6 3" xfId="367" xr:uid="{31385AD9-CAAC-4FD6-8359-5D8B23844EF1}"/>
    <cellStyle name="標準 2 7 6 4" xfId="653" xr:uid="{EC62F2DB-938A-40C8-B8A9-2184B8C6D982}"/>
    <cellStyle name="標準 2 7 7" xfId="147" xr:uid="{2C1CA95F-8A58-4C13-A2A6-D7F472F615B0}"/>
    <cellStyle name="標準 2 7 7 2" xfId="411" xr:uid="{06CFD9BA-6593-4D9E-B5DF-AA9B35639CE9}"/>
    <cellStyle name="標準 2 7 7 3" xfId="697" xr:uid="{CCBBD669-D3DA-40C2-BED0-D4AFEA05CE53}"/>
    <cellStyle name="標準 2 7 8" xfId="279" xr:uid="{45ED43EB-640D-4417-9EAC-91504DC493C0}"/>
    <cellStyle name="標準 2 7 9" xfId="543" xr:uid="{2C122B8B-03EB-4CEF-8437-BFF79032F50B}"/>
    <cellStyle name="標準 2 8" xfId="16" xr:uid="{136B9552-0383-4F63-B590-2736923BFC43}"/>
    <cellStyle name="標準 2 8 10" xfId="830" xr:uid="{565E2036-7E08-4000-8F9A-A655C269F01C}"/>
    <cellStyle name="標準 2 8 2" xfId="38" xr:uid="{6BE3D484-9C14-49FF-8948-D7F1F0144963}"/>
    <cellStyle name="標準 2 8 2 2" xfId="126" xr:uid="{577F3A56-67AD-48CB-8F55-D84E060006A5}"/>
    <cellStyle name="標準 2 8 2 2 2" xfId="258" xr:uid="{47FE2670-92C4-4923-B2E4-C2D6E9B3FE04}"/>
    <cellStyle name="標準 2 8 2 2 2 2" xfId="522" xr:uid="{01E7817D-E941-4C93-8E4C-B79A0FA291D0}"/>
    <cellStyle name="標準 2 8 2 2 2 3" xfId="808" xr:uid="{05A3AED4-2B05-4F03-85A1-D1FF853615DC}"/>
    <cellStyle name="標準 2 8 2 2 3" xfId="390" xr:uid="{AD6DB8AA-4DA8-4B7E-BC63-308332F52A5A}"/>
    <cellStyle name="標準 2 8 2 2 4" xfId="676" xr:uid="{CEEB8C05-6497-42ED-80BE-4B3658EB4DBE}"/>
    <cellStyle name="標準 2 8 2 3" xfId="170" xr:uid="{A9974048-36DD-444B-9CF6-F97912DFDF6B}"/>
    <cellStyle name="標準 2 8 2 3 2" xfId="434" xr:uid="{C01F3FA4-1246-4B89-8300-775D16E5107F}"/>
    <cellStyle name="標準 2 8 2 3 3" xfId="720" xr:uid="{4D143D11-200E-4D7C-9F27-92C3B9A36AD1}"/>
    <cellStyle name="標準 2 8 2 4" xfId="302" xr:uid="{807CE54D-42FC-4AC0-AC9C-35B9EB46B829}"/>
    <cellStyle name="標準 2 8 2 5" xfId="588" xr:uid="{56880C12-6575-4C10-9E7A-1AE976895DE7}"/>
    <cellStyle name="標準 2 8 3" xfId="60" xr:uid="{8F031390-8302-4B34-BB36-926DA694E870}"/>
    <cellStyle name="標準 2 8 3 2" xfId="192" xr:uid="{49058DB3-1BA2-4E4B-A55F-A9EA9FE7B90A}"/>
    <cellStyle name="標準 2 8 3 2 2" xfId="456" xr:uid="{321B0619-806B-49B0-A48E-89B67F77D8A8}"/>
    <cellStyle name="標準 2 8 3 2 3" xfId="742" xr:uid="{E9301468-C76A-4278-94A0-639A415C13E0}"/>
    <cellStyle name="標準 2 8 3 3" xfId="324" xr:uid="{0370E6F0-28FB-4995-BFA9-733105BFD101}"/>
    <cellStyle name="標準 2 8 3 4" xfId="610" xr:uid="{6BDFD41A-1CD0-4183-ACA0-662663E9A15C}"/>
    <cellStyle name="標準 2 8 4" xfId="82" xr:uid="{26069D83-4394-44E3-AE39-03A64982B5A7}"/>
    <cellStyle name="標準 2 8 4 2" xfId="214" xr:uid="{A449D540-5722-4348-8A9D-92896CA595F1}"/>
    <cellStyle name="標準 2 8 4 2 2" xfId="478" xr:uid="{FE8973D4-B75E-40C7-95BE-33B856780BCC}"/>
    <cellStyle name="標準 2 8 4 2 3" xfId="764" xr:uid="{913D8269-8488-4612-9610-6BAE7FE73566}"/>
    <cellStyle name="標準 2 8 4 3" xfId="346" xr:uid="{139381E3-E5AD-43A7-9104-DAF00E189D63}"/>
    <cellStyle name="標準 2 8 4 4" xfId="632" xr:uid="{5163EA01-CD33-43E3-AC22-4762D37CFA2B}"/>
    <cellStyle name="標準 2 8 5" xfId="104" xr:uid="{C5384035-7F22-486E-9E2B-3BCB9BCCF650}"/>
    <cellStyle name="標準 2 8 5 2" xfId="236" xr:uid="{AA452AA1-DD42-4B00-8FA5-F6DB9853458B}"/>
    <cellStyle name="標準 2 8 5 2 2" xfId="500" xr:uid="{41805E86-1BD5-482E-B504-113245BAE007}"/>
    <cellStyle name="標準 2 8 5 2 3" xfId="786" xr:uid="{EDF096A2-CF36-4106-B448-301DC5740507}"/>
    <cellStyle name="標準 2 8 5 3" xfId="368" xr:uid="{D2A83DA6-E624-43F0-B58D-E845B44E155E}"/>
    <cellStyle name="標準 2 8 5 4" xfId="654" xr:uid="{B10CF3E1-B031-4B16-A2BD-0DC5BB98846F}"/>
    <cellStyle name="標準 2 8 6" xfId="148" xr:uid="{2B142295-86C8-42CA-9754-202F8A2A7D34}"/>
    <cellStyle name="標準 2 8 6 2" xfId="412" xr:uid="{68A962BC-0A25-446F-9821-A948AA092EA5}"/>
    <cellStyle name="標準 2 8 6 3" xfId="698" xr:uid="{3CEC785F-1FD0-4203-ABAF-D0F2A3A65650}"/>
    <cellStyle name="標準 2 8 7" xfId="280" xr:uid="{D5FFF63B-7BCC-4006-BEAF-612C63A4D88E}"/>
    <cellStyle name="標準 2 8 8" xfId="544" xr:uid="{B4D5BAFA-5A67-4A06-BAF7-63EB1B133973}"/>
    <cellStyle name="標準 2 8 9" xfId="566" xr:uid="{73A9610A-66EF-4BC6-91AB-8063AC6C89EB}"/>
    <cellStyle name="標準 2 9" xfId="27" xr:uid="{796A0D6B-131A-43CB-A478-5C192563BDB1}"/>
    <cellStyle name="標準 2 9 2" xfId="115" xr:uid="{6EA1BD95-0FE0-4219-939E-615C7DC0A4EA}"/>
    <cellStyle name="標準 2 9 2 2" xfId="247" xr:uid="{712D1235-51EF-4B9F-8024-04AD9B451AE9}"/>
    <cellStyle name="標準 2 9 2 2 2" xfId="511" xr:uid="{F6468DD1-2CDE-412E-ABD3-6CE2E2B26ED9}"/>
    <cellStyle name="標準 2 9 2 2 3" xfId="797" xr:uid="{5240EFF3-2855-4D43-A370-027664DC515D}"/>
    <cellStyle name="標準 2 9 2 3" xfId="379" xr:uid="{79BEB410-3CC7-4F39-9AEC-D76ACDD983C3}"/>
    <cellStyle name="標準 2 9 2 4" xfId="665" xr:uid="{0825E023-C787-4FD7-AF93-FDE323E3D199}"/>
    <cellStyle name="標準 2 9 3" xfId="159" xr:uid="{39D04493-5A2D-4797-898E-A18AD527F9C5}"/>
    <cellStyle name="標準 2 9 3 2" xfId="423" xr:uid="{5E387C40-6CEA-4A03-84F3-81AF0AAE15B8}"/>
    <cellStyle name="標準 2 9 3 3" xfId="709" xr:uid="{0B191492-11D0-4AF4-972A-A8B467CF4659}"/>
    <cellStyle name="標準 2 9 4" xfId="291" xr:uid="{F90FB88B-1F56-4763-971B-FF977C80A613}"/>
    <cellStyle name="標準 2 9 5" xfId="577" xr:uid="{4FF0B37D-57F4-476F-AC98-2F6E03922569}"/>
  </cellStyles>
  <dxfs count="0"/>
  <tableStyles count="0" defaultTableStyle="TableStyleMedium2" defaultPivotStyle="PivotStyleLight16"/>
  <colors>
    <mruColors>
      <color rgb="FFFFFF99"/>
      <color rgb="FFCCFFCC"/>
      <color rgb="FFCCCCFF"/>
      <color rgb="FF0000CC"/>
      <color rgb="FFFFCCFF"/>
      <color rgb="FFFFCCCC"/>
      <color rgb="FFFF00FF"/>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509768</xdr:colOff>
      <xdr:row>1</xdr:row>
      <xdr:rowOff>92848</xdr:rowOff>
    </xdr:to>
    <xdr:sp macro="" textlink="">
      <xdr:nvSpPr>
        <xdr:cNvPr id="2" name="テキスト ボックス 1">
          <a:extLst>
            <a:ext uri="{FF2B5EF4-FFF2-40B4-BE49-F238E27FC236}">
              <a16:creationId xmlns:a16="http://schemas.microsoft.com/office/drawing/2014/main" id="{B2FAB464-505A-420A-9445-FC2F6D5994DC}"/>
            </a:ext>
          </a:extLst>
        </xdr:cNvPr>
        <xdr:cNvSpPr txBox="1"/>
      </xdr:nvSpPr>
      <xdr:spPr>
        <a:xfrm>
          <a:off x="0" y="0"/>
          <a:ext cx="7291568" cy="654823"/>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3200" b="1">
              <a:solidFill>
                <a:schemeClr val="tx1"/>
              </a:solidFill>
              <a:latin typeface="ＭＳ ゴシック" panose="020B0609070205080204" pitchFamily="49" charset="-128"/>
              <a:ea typeface="ＭＳ ゴシック" panose="020B0609070205080204" pitchFamily="49" charset="-128"/>
            </a:rPr>
            <a:t>「</a:t>
          </a:r>
          <a:r>
            <a:rPr kumimoji="1" lang="en-US" altLang="ja-JP" sz="3200" b="1">
              <a:solidFill>
                <a:schemeClr val="tx1"/>
              </a:solidFill>
              <a:latin typeface="ＭＳ ゴシック" panose="020B0609070205080204" pitchFamily="49" charset="-128"/>
              <a:ea typeface="ＭＳ ゴシック" panose="020B0609070205080204" pitchFamily="49" charset="-128"/>
            </a:rPr>
            <a:t>01</a:t>
          </a:r>
          <a:r>
            <a:rPr kumimoji="1" lang="ja-JP" altLang="en-US" sz="3200" b="1">
              <a:solidFill>
                <a:schemeClr val="tx1"/>
              </a:solidFill>
              <a:latin typeface="ＭＳ ゴシック" panose="020B0609070205080204" pitchFamily="49" charset="-128"/>
              <a:ea typeface="ＭＳ ゴシック" panose="020B0609070205080204" pitchFamily="49" charset="-128"/>
            </a:rPr>
            <a:t>政策評価」シート</a:t>
          </a:r>
          <a:r>
            <a:rPr kumimoji="1" lang="ja-JP" altLang="en-US" sz="3200" b="0">
              <a:solidFill>
                <a:schemeClr val="tx1"/>
              </a:solidFill>
              <a:latin typeface="ＭＳ ゴシック" panose="020B0609070205080204" pitchFamily="49" charset="-128"/>
              <a:ea typeface="ＭＳ ゴシック" panose="020B0609070205080204" pitchFamily="49" charset="-128"/>
            </a:rPr>
            <a:t>の見方</a:t>
          </a:r>
        </a:p>
      </xdr:txBody>
    </xdr:sp>
    <xdr:clientData/>
  </xdr:twoCellAnchor>
  <xdr:twoCellAnchor>
    <xdr:from>
      <xdr:col>1</xdr:col>
      <xdr:colOff>145677</xdr:colOff>
      <xdr:row>5</xdr:row>
      <xdr:rowOff>268941</xdr:rowOff>
    </xdr:from>
    <xdr:to>
      <xdr:col>2</xdr:col>
      <xdr:colOff>3520047</xdr:colOff>
      <xdr:row>5</xdr:row>
      <xdr:rowOff>1485900</xdr:rowOff>
    </xdr:to>
    <xdr:sp macro="" textlink="">
      <xdr:nvSpPr>
        <xdr:cNvPr id="3" name="テキスト ボックス 2">
          <a:extLst>
            <a:ext uri="{FF2B5EF4-FFF2-40B4-BE49-F238E27FC236}">
              <a16:creationId xmlns:a16="http://schemas.microsoft.com/office/drawing/2014/main" id="{A5EF9EC6-C7A2-4251-A6B7-2CB3741A5629}"/>
            </a:ext>
          </a:extLst>
        </xdr:cNvPr>
        <xdr:cNvSpPr txBox="1"/>
      </xdr:nvSpPr>
      <xdr:spPr>
        <a:xfrm>
          <a:off x="574302" y="2221566"/>
          <a:ext cx="4879320" cy="1216959"/>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rgbClr val="FF0000"/>
              </a:solidFill>
              <a:latin typeface="ＭＳ ゴシック" panose="020B0609070205080204" pitchFamily="49" charset="-128"/>
              <a:ea typeface="ＭＳ ゴシック" panose="020B0609070205080204" pitchFamily="49" charset="-128"/>
            </a:rPr>
            <a:t>「はばたけ未来へ！　京プラン２０２５」に掲載の、政策番号・政策分野名・基本方針を記載</a:t>
          </a:r>
          <a:endParaRPr kumimoji="1" lang="en-US" altLang="ja-JP" sz="1800" b="1">
            <a:solidFill>
              <a:srgbClr val="FF0000"/>
            </a:solidFill>
            <a:latin typeface="ＭＳ ゴシック" panose="020B0609070205080204" pitchFamily="49" charset="-128"/>
            <a:ea typeface="ＭＳ ゴシック" panose="020B0609070205080204" pitchFamily="49" charset="-128"/>
          </a:endParaRPr>
        </a:p>
        <a:p>
          <a:endParaRPr kumimoji="1" lang="ja-JP" altLang="en-US" sz="1800" b="1">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83</xdr:col>
      <xdr:colOff>298637</xdr:colOff>
      <xdr:row>5</xdr:row>
      <xdr:rowOff>210109</xdr:rowOff>
    </xdr:from>
    <xdr:to>
      <xdr:col>92</xdr:col>
      <xdr:colOff>130048</xdr:colOff>
      <xdr:row>5</xdr:row>
      <xdr:rowOff>1371600</xdr:rowOff>
    </xdr:to>
    <xdr:sp macro="" textlink="">
      <xdr:nvSpPr>
        <xdr:cNvPr id="4" name="テキスト ボックス 3">
          <a:extLst>
            <a:ext uri="{FF2B5EF4-FFF2-40B4-BE49-F238E27FC236}">
              <a16:creationId xmlns:a16="http://schemas.microsoft.com/office/drawing/2014/main" id="{4FE8C50C-DA57-4A1A-B9F1-A9F6770F4409}"/>
            </a:ext>
          </a:extLst>
        </xdr:cNvPr>
        <xdr:cNvSpPr txBox="1"/>
      </xdr:nvSpPr>
      <xdr:spPr>
        <a:xfrm>
          <a:off x="8013887" y="2162734"/>
          <a:ext cx="2917511" cy="116149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rgbClr val="FF0000"/>
              </a:solidFill>
              <a:latin typeface="ＭＳ ゴシック" panose="020B0609070205080204" pitchFamily="49" charset="-128"/>
              <a:ea typeface="ＭＳ ゴシック" panose="020B0609070205080204" pitchFamily="49" charset="-128"/>
            </a:rPr>
            <a:t>「</a:t>
          </a:r>
          <a:r>
            <a:rPr kumimoji="1" lang="en-US" altLang="ja-JP" sz="1800" b="1">
              <a:solidFill>
                <a:srgbClr val="FF0000"/>
              </a:solidFill>
              <a:latin typeface="ＭＳ ゴシック" panose="020B0609070205080204" pitchFamily="49" charset="-128"/>
              <a:ea typeface="ＭＳ ゴシック" panose="020B0609070205080204" pitchFamily="49" charset="-128"/>
            </a:rPr>
            <a:t>02</a:t>
          </a:r>
          <a:r>
            <a:rPr kumimoji="1" lang="ja-JP" altLang="en-US" sz="1800" b="1">
              <a:solidFill>
                <a:srgbClr val="FF0000"/>
              </a:solidFill>
              <a:latin typeface="ＭＳ ゴシック" panose="020B0609070205080204" pitchFamily="49" charset="-128"/>
              <a:ea typeface="ＭＳ ゴシック" panose="020B0609070205080204" pitchFamily="49" charset="-128"/>
            </a:rPr>
            <a:t>政策の客観指標」シートの評価結果が自動で反映</a:t>
          </a:r>
        </a:p>
      </xdr:txBody>
    </xdr:sp>
    <xdr:clientData/>
  </xdr:twoCellAnchor>
  <xdr:twoCellAnchor>
    <xdr:from>
      <xdr:col>103</xdr:col>
      <xdr:colOff>134471</xdr:colOff>
      <xdr:row>5</xdr:row>
      <xdr:rowOff>201706</xdr:rowOff>
    </xdr:from>
    <xdr:to>
      <xdr:col>112</xdr:col>
      <xdr:colOff>3363</xdr:colOff>
      <xdr:row>5</xdr:row>
      <xdr:rowOff>1362075</xdr:rowOff>
    </xdr:to>
    <xdr:sp macro="" textlink="">
      <xdr:nvSpPr>
        <xdr:cNvPr id="5" name="テキスト ボックス 4">
          <a:extLst>
            <a:ext uri="{FF2B5EF4-FFF2-40B4-BE49-F238E27FC236}">
              <a16:creationId xmlns:a16="http://schemas.microsoft.com/office/drawing/2014/main" id="{8FA31A8F-DBAA-4497-A847-3E4581D5E855}"/>
            </a:ext>
          </a:extLst>
        </xdr:cNvPr>
        <xdr:cNvSpPr txBox="1"/>
      </xdr:nvSpPr>
      <xdr:spPr>
        <a:xfrm>
          <a:off x="11278721" y="2154331"/>
          <a:ext cx="2951629" cy="116036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rgbClr val="FF0000"/>
              </a:solidFill>
              <a:latin typeface="ＭＳ ゴシック" panose="020B0609070205080204" pitchFamily="49" charset="-128"/>
              <a:ea typeface="ＭＳ ゴシック" panose="020B0609070205080204" pitchFamily="49" charset="-128"/>
            </a:rPr>
            <a:t>「</a:t>
          </a:r>
          <a:r>
            <a:rPr kumimoji="1" lang="en-US" altLang="ja-JP" sz="1800" b="1">
              <a:solidFill>
                <a:srgbClr val="FF0000"/>
              </a:solidFill>
              <a:latin typeface="ＭＳ ゴシック" panose="020B0609070205080204" pitchFamily="49" charset="-128"/>
              <a:ea typeface="ＭＳ ゴシック" panose="020B0609070205080204" pitchFamily="49" charset="-128"/>
            </a:rPr>
            <a:t>03</a:t>
          </a:r>
          <a:r>
            <a:rPr kumimoji="1" lang="ja-JP" altLang="en-US" sz="1800" b="1">
              <a:solidFill>
                <a:srgbClr val="FF0000"/>
              </a:solidFill>
              <a:latin typeface="ＭＳ ゴシック" panose="020B0609070205080204" pitchFamily="49" charset="-128"/>
              <a:ea typeface="ＭＳ ゴシック" panose="020B0609070205080204" pitchFamily="49" charset="-128"/>
            </a:rPr>
            <a:t>施策評価」シートの客観指標の評価結果が自動で反映</a:t>
          </a:r>
        </a:p>
      </xdr:txBody>
    </xdr:sp>
    <xdr:clientData/>
  </xdr:twoCellAnchor>
  <xdr:twoCellAnchor>
    <xdr:from>
      <xdr:col>109</xdr:col>
      <xdr:colOff>246530</xdr:colOff>
      <xdr:row>5</xdr:row>
      <xdr:rowOff>1378324</xdr:rowOff>
    </xdr:from>
    <xdr:to>
      <xdr:col>128</xdr:col>
      <xdr:colOff>70738</xdr:colOff>
      <xdr:row>5</xdr:row>
      <xdr:rowOff>2431678</xdr:rowOff>
    </xdr:to>
    <xdr:sp macro="" textlink="">
      <xdr:nvSpPr>
        <xdr:cNvPr id="6" name="テキスト ボックス 5">
          <a:extLst>
            <a:ext uri="{FF2B5EF4-FFF2-40B4-BE49-F238E27FC236}">
              <a16:creationId xmlns:a16="http://schemas.microsoft.com/office/drawing/2014/main" id="{6F319A6D-010B-4298-9074-1437265F7E88}"/>
            </a:ext>
          </a:extLst>
        </xdr:cNvPr>
        <xdr:cNvSpPr txBox="1"/>
      </xdr:nvSpPr>
      <xdr:spPr>
        <a:xfrm>
          <a:off x="13448180" y="3330949"/>
          <a:ext cx="2919833" cy="105335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solidFill>
                <a:srgbClr val="FF0000"/>
              </a:solidFill>
              <a:latin typeface="ＭＳ ゴシック" panose="020B0609070205080204" pitchFamily="49" charset="-128"/>
              <a:ea typeface="ＭＳ ゴシック" panose="020B0609070205080204" pitchFamily="49" charset="-128"/>
            </a:rPr>
            <a:t>政策の客観指標評価の平均と施策の客観指標評価の平均の比重を</a:t>
          </a:r>
          <a:r>
            <a:rPr kumimoji="1" lang="en-US" altLang="ja-JP" sz="1400" b="1">
              <a:solidFill>
                <a:srgbClr val="FF0000"/>
              </a:solidFill>
              <a:latin typeface="ＭＳ ゴシック" panose="020B0609070205080204" pitchFamily="49" charset="-128"/>
              <a:ea typeface="ＭＳ ゴシック" panose="020B0609070205080204" pitchFamily="49" charset="-128"/>
            </a:rPr>
            <a:t>1:0.5</a:t>
          </a:r>
          <a:r>
            <a:rPr kumimoji="1" lang="ja-JP" altLang="en-US" sz="1400" b="1">
              <a:solidFill>
                <a:srgbClr val="FF0000"/>
              </a:solidFill>
              <a:latin typeface="ＭＳ ゴシック" panose="020B0609070205080204" pitchFamily="49" charset="-128"/>
              <a:ea typeface="ＭＳ ゴシック" panose="020B0609070205080204" pitchFamily="49" charset="-128"/>
            </a:rPr>
            <a:t>とした、政策の客観指標総合評価結果を記載</a:t>
          </a:r>
        </a:p>
      </xdr:txBody>
    </xdr:sp>
    <xdr:clientData/>
  </xdr:twoCellAnchor>
  <xdr:twoCellAnchor>
    <xdr:from>
      <xdr:col>121</xdr:col>
      <xdr:colOff>795618</xdr:colOff>
      <xdr:row>5</xdr:row>
      <xdr:rowOff>683560</xdr:rowOff>
    </xdr:from>
    <xdr:to>
      <xdr:col>121</xdr:col>
      <xdr:colOff>795618</xdr:colOff>
      <xdr:row>5</xdr:row>
      <xdr:rowOff>1365017</xdr:rowOff>
    </xdr:to>
    <xdr:cxnSp macro="">
      <xdr:nvCxnSpPr>
        <xdr:cNvPr id="7" name="直線矢印コネクタ 6">
          <a:extLst>
            <a:ext uri="{FF2B5EF4-FFF2-40B4-BE49-F238E27FC236}">
              <a16:creationId xmlns:a16="http://schemas.microsoft.com/office/drawing/2014/main" id="{72AA9B71-B0B3-4FBB-89A9-D42B45765C50}"/>
            </a:ext>
          </a:extLst>
        </xdr:cNvPr>
        <xdr:cNvCxnSpPr/>
      </xdr:nvCxnSpPr>
      <xdr:spPr>
        <a:xfrm flipV="1">
          <a:off x="15025968" y="2636185"/>
          <a:ext cx="0" cy="681457"/>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112</xdr:col>
      <xdr:colOff>0</xdr:colOff>
      <xdr:row>5</xdr:row>
      <xdr:rowOff>0</xdr:rowOff>
    </xdr:from>
    <xdr:to>
      <xdr:col>112</xdr:col>
      <xdr:colOff>0</xdr:colOff>
      <xdr:row>5</xdr:row>
      <xdr:rowOff>681457</xdr:rowOff>
    </xdr:to>
    <xdr:cxnSp macro="">
      <xdr:nvCxnSpPr>
        <xdr:cNvPr id="8" name="直線矢印コネクタ 7">
          <a:extLst>
            <a:ext uri="{FF2B5EF4-FFF2-40B4-BE49-F238E27FC236}">
              <a16:creationId xmlns:a16="http://schemas.microsoft.com/office/drawing/2014/main" id="{5D374789-9F0C-4528-9037-89F37EA4B40F}"/>
            </a:ext>
          </a:extLst>
        </xdr:cNvPr>
        <xdr:cNvCxnSpPr/>
      </xdr:nvCxnSpPr>
      <xdr:spPr>
        <a:xfrm flipV="1">
          <a:off x="14230350" y="1952625"/>
          <a:ext cx="0" cy="681457"/>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125</xdr:col>
      <xdr:colOff>156882</xdr:colOff>
      <xdr:row>5</xdr:row>
      <xdr:rowOff>168088</xdr:rowOff>
    </xdr:from>
    <xdr:to>
      <xdr:col>134</xdr:col>
      <xdr:colOff>1198</xdr:colOff>
      <xdr:row>5</xdr:row>
      <xdr:rowOff>1152525</xdr:rowOff>
    </xdr:to>
    <xdr:sp macro="" textlink="">
      <xdr:nvSpPr>
        <xdr:cNvPr id="9" name="テキスト ボックス 8">
          <a:extLst>
            <a:ext uri="{FF2B5EF4-FFF2-40B4-BE49-F238E27FC236}">
              <a16:creationId xmlns:a16="http://schemas.microsoft.com/office/drawing/2014/main" id="{EA205532-C407-4324-A222-AF4C3AE7E35F}"/>
            </a:ext>
          </a:extLst>
        </xdr:cNvPr>
        <xdr:cNvSpPr txBox="1"/>
      </xdr:nvSpPr>
      <xdr:spPr>
        <a:xfrm>
          <a:off x="15425457" y="2120713"/>
          <a:ext cx="2929218" cy="98443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solidFill>
                <a:srgbClr val="FF0000"/>
              </a:solidFill>
              <a:latin typeface="ＭＳ ゴシック" panose="020B0609070205080204" pitchFamily="49" charset="-128"/>
              <a:ea typeface="ＭＳ ゴシック" panose="020B0609070205080204" pitchFamily="49" charset="-128"/>
            </a:rPr>
            <a:t>「</a:t>
          </a:r>
          <a:r>
            <a:rPr kumimoji="1" lang="en-US" altLang="ja-JP" sz="1600" b="1">
              <a:solidFill>
                <a:srgbClr val="FF0000"/>
              </a:solidFill>
              <a:latin typeface="ＭＳ ゴシック" panose="020B0609070205080204" pitchFamily="49" charset="-128"/>
              <a:ea typeface="ＭＳ ゴシック" panose="020B0609070205080204" pitchFamily="49" charset="-128"/>
            </a:rPr>
            <a:t>05</a:t>
          </a:r>
          <a:r>
            <a:rPr kumimoji="1" lang="ja-JP" altLang="en-US" sz="1600" b="1">
              <a:solidFill>
                <a:srgbClr val="FF0000"/>
              </a:solidFill>
              <a:latin typeface="ＭＳ ゴシック" panose="020B0609070205080204" pitchFamily="49" charset="-128"/>
              <a:ea typeface="ＭＳ ゴシック" panose="020B0609070205080204" pitchFamily="49" charset="-128"/>
            </a:rPr>
            <a:t>市民生活実感調査」シートの評価結果が自動で反映</a:t>
          </a:r>
        </a:p>
      </xdr:txBody>
    </xdr:sp>
    <xdr:clientData/>
  </xdr:twoCellAnchor>
  <xdr:twoCellAnchor>
    <xdr:from>
      <xdr:col>133</xdr:col>
      <xdr:colOff>168089</xdr:colOff>
      <xdr:row>5</xdr:row>
      <xdr:rowOff>1512794</xdr:rowOff>
    </xdr:from>
    <xdr:to>
      <xdr:col>145</xdr:col>
      <xdr:colOff>197189</xdr:colOff>
      <xdr:row>6</xdr:row>
      <xdr:rowOff>0</xdr:rowOff>
    </xdr:to>
    <xdr:sp macro="" textlink="">
      <xdr:nvSpPr>
        <xdr:cNvPr id="10" name="テキスト ボックス 9">
          <a:extLst>
            <a:ext uri="{FF2B5EF4-FFF2-40B4-BE49-F238E27FC236}">
              <a16:creationId xmlns:a16="http://schemas.microsoft.com/office/drawing/2014/main" id="{2196BD6D-F21E-4D00-945C-5DE0D62E1AB3}"/>
            </a:ext>
          </a:extLst>
        </xdr:cNvPr>
        <xdr:cNvSpPr txBox="1"/>
      </xdr:nvSpPr>
      <xdr:spPr>
        <a:xfrm>
          <a:off x="18179864" y="3465419"/>
          <a:ext cx="1295925" cy="115546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solidFill>
                <a:srgbClr val="FF0000"/>
              </a:solidFill>
              <a:latin typeface="ＭＳ ゴシック" panose="020B0609070205080204" pitchFamily="49" charset="-128"/>
              <a:ea typeface="ＭＳ ゴシック" panose="020B0609070205080204" pitchFamily="49" charset="-128"/>
            </a:rPr>
            <a:t>市民生活実感調査における市民の重要度を記載</a:t>
          </a:r>
          <a:endParaRPr kumimoji="1" lang="en-US" altLang="ja-JP" sz="1400" b="1">
            <a:solidFill>
              <a:srgbClr val="FF0000"/>
            </a:solidFill>
            <a:latin typeface="ＭＳ ゴシック" panose="020B0609070205080204" pitchFamily="49" charset="-128"/>
            <a:ea typeface="ＭＳ ゴシック" panose="020B0609070205080204" pitchFamily="49" charset="-128"/>
          </a:endParaRPr>
        </a:p>
        <a:p>
          <a:endParaRPr kumimoji="1" lang="ja-JP" altLang="en-US" sz="1800" b="1">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144</xdr:col>
      <xdr:colOff>11206</xdr:colOff>
      <xdr:row>5</xdr:row>
      <xdr:rowOff>840441</xdr:rowOff>
    </xdr:from>
    <xdr:to>
      <xdr:col>144</xdr:col>
      <xdr:colOff>11206</xdr:colOff>
      <xdr:row>5</xdr:row>
      <xdr:rowOff>1521898</xdr:rowOff>
    </xdr:to>
    <xdr:cxnSp macro="">
      <xdr:nvCxnSpPr>
        <xdr:cNvPr id="11" name="直線矢印コネクタ 10">
          <a:extLst>
            <a:ext uri="{FF2B5EF4-FFF2-40B4-BE49-F238E27FC236}">
              <a16:creationId xmlns:a16="http://schemas.microsoft.com/office/drawing/2014/main" id="{68C329AE-79CA-45B0-A289-239436E861CA}"/>
            </a:ext>
          </a:extLst>
        </xdr:cNvPr>
        <xdr:cNvCxnSpPr/>
      </xdr:nvCxnSpPr>
      <xdr:spPr>
        <a:xfrm flipV="1">
          <a:off x="18794506" y="2793066"/>
          <a:ext cx="0" cy="681457"/>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145</xdr:col>
      <xdr:colOff>369794</xdr:colOff>
      <xdr:row>5</xdr:row>
      <xdr:rowOff>313764</xdr:rowOff>
    </xdr:from>
    <xdr:to>
      <xdr:col>146</xdr:col>
      <xdr:colOff>1322405</xdr:colOff>
      <xdr:row>5</xdr:row>
      <xdr:rowOff>2133600</xdr:rowOff>
    </xdr:to>
    <xdr:sp macro="" textlink="">
      <xdr:nvSpPr>
        <xdr:cNvPr id="12" name="テキスト ボックス 11">
          <a:extLst>
            <a:ext uri="{FF2B5EF4-FFF2-40B4-BE49-F238E27FC236}">
              <a16:creationId xmlns:a16="http://schemas.microsoft.com/office/drawing/2014/main" id="{37AD60D4-D88D-4BDE-B91C-34A852AF97D5}"/>
            </a:ext>
          </a:extLst>
        </xdr:cNvPr>
        <xdr:cNvSpPr txBox="1"/>
      </xdr:nvSpPr>
      <xdr:spPr>
        <a:xfrm>
          <a:off x="19648394" y="2266389"/>
          <a:ext cx="1381236" cy="181983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400" b="1">
              <a:solidFill>
                <a:srgbClr val="FF0000"/>
              </a:solidFill>
              <a:effectLst/>
              <a:latin typeface="ＭＳ Ｐゴシック" panose="020B0600070205080204" pitchFamily="50" charset="-128"/>
              <a:ea typeface="ＭＳ Ｐゴシック" panose="020B0600070205080204" pitchFamily="50" charset="-128"/>
              <a:cs typeface="+mn-cs"/>
            </a:rPr>
            <a:t>政策の</a:t>
          </a:r>
          <a:r>
            <a:rPr lang="ja-JP" altLang="ja-JP" sz="1400" b="1">
              <a:solidFill>
                <a:srgbClr val="FF0000"/>
              </a:solidFill>
              <a:effectLst/>
              <a:latin typeface="ＭＳ Ｐゴシック" panose="020B0600070205080204" pitchFamily="50" charset="-128"/>
              <a:ea typeface="ＭＳ Ｐゴシック" panose="020B0600070205080204" pitchFamily="50" charset="-128"/>
              <a:cs typeface="+mn-cs"/>
            </a:rPr>
            <a:t>客観指標総合評価</a:t>
          </a:r>
          <a:r>
            <a:rPr lang="ja-JP" altLang="en-US" sz="1400" b="1">
              <a:solidFill>
                <a:srgbClr val="FF0000"/>
              </a:solidFill>
              <a:effectLst/>
              <a:latin typeface="ＭＳ Ｐゴシック" panose="020B0600070205080204" pitchFamily="50" charset="-128"/>
              <a:ea typeface="ＭＳ Ｐゴシック" panose="020B0600070205080204" pitchFamily="50" charset="-128"/>
              <a:cs typeface="+mn-cs"/>
            </a:rPr>
            <a:t>結果</a:t>
          </a:r>
          <a:r>
            <a:rPr lang="ja-JP" altLang="ja-JP" sz="1400" b="1">
              <a:solidFill>
                <a:srgbClr val="FF0000"/>
              </a:solidFill>
              <a:effectLst/>
              <a:latin typeface="ＭＳ Ｐゴシック" panose="020B0600070205080204" pitchFamily="50" charset="-128"/>
              <a:ea typeface="ＭＳ Ｐゴシック" panose="020B0600070205080204" pitchFamily="50" charset="-128"/>
              <a:cs typeface="+mn-cs"/>
            </a:rPr>
            <a:t>と市民生活実感評価結果を踏まえ</a:t>
          </a:r>
          <a:r>
            <a:rPr lang="ja-JP" altLang="en-US" sz="1400" b="1">
              <a:solidFill>
                <a:srgbClr val="FF0000"/>
              </a:solidFill>
              <a:effectLst/>
              <a:latin typeface="ＭＳ Ｐゴシック" panose="020B0600070205080204" pitchFamily="50" charset="-128"/>
              <a:ea typeface="ＭＳ Ｐゴシック" panose="020B0600070205080204" pitchFamily="50" charset="-128"/>
              <a:cs typeface="+mn-cs"/>
            </a:rPr>
            <a:t>た、総合評価結果を記載</a:t>
          </a:r>
          <a:endParaRPr lang="en-US" altLang="ja-JP" sz="1400" b="1">
            <a:solidFill>
              <a:srgbClr val="FF0000"/>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147</xdr:col>
      <xdr:colOff>392207</xdr:colOff>
      <xdr:row>5</xdr:row>
      <xdr:rowOff>78441</xdr:rowOff>
    </xdr:from>
    <xdr:to>
      <xdr:col>148</xdr:col>
      <xdr:colOff>2160634</xdr:colOff>
      <xdr:row>6</xdr:row>
      <xdr:rowOff>0</xdr:rowOff>
    </xdr:to>
    <xdr:sp macro="" textlink="">
      <xdr:nvSpPr>
        <xdr:cNvPr id="13" name="テキスト ボックス 12">
          <a:extLst>
            <a:ext uri="{FF2B5EF4-FFF2-40B4-BE49-F238E27FC236}">
              <a16:creationId xmlns:a16="http://schemas.microsoft.com/office/drawing/2014/main" id="{5E91FF1B-1975-49F1-B3FB-2E8F73C8719A}"/>
            </a:ext>
          </a:extLst>
        </xdr:cNvPr>
        <xdr:cNvSpPr txBox="1"/>
      </xdr:nvSpPr>
      <xdr:spPr>
        <a:xfrm>
          <a:off x="21575807" y="2031066"/>
          <a:ext cx="2492327" cy="241710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solidFill>
                <a:srgbClr val="FF0000"/>
              </a:solidFill>
              <a:latin typeface="ＭＳ Ｐゴシック" panose="020B0600070205080204" pitchFamily="50" charset="-128"/>
              <a:ea typeface="ＭＳ Ｐゴシック" panose="020B0600070205080204" pitchFamily="50" charset="-128"/>
            </a:rPr>
            <a:t>政策の客観指標総合評価結果と市民生活実感評価結果の間に開きがあり、かつ、中間値が取れない場合（例：客観指標総合評価結果がＡ、市民生活実感評価結果がＤ）、総合評価結果としてどちら寄りの値を取るか予め定めた「重みづけ」と、その理由を記載</a:t>
          </a:r>
        </a:p>
      </xdr:txBody>
    </xdr:sp>
    <xdr:clientData/>
  </xdr:twoCellAnchor>
  <xdr:twoCellAnchor>
    <xdr:from>
      <xdr:col>149</xdr:col>
      <xdr:colOff>930088</xdr:colOff>
      <xdr:row>5</xdr:row>
      <xdr:rowOff>369794</xdr:rowOff>
    </xdr:from>
    <xdr:to>
      <xdr:col>150</xdr:col>
      <xdr:colOff>1063357</xdr:colOff>
      <xdr:row>5</xdr:row>
      <xdr:rowOff>2152650</xdr:rowOff>
    </xdr:to>
    <xdr:sp macro="" textlink="">
      <xdr:nvSpPr>
        <xdr:cNvPr id="14" name="テキスト ボックス 13">
          <a:extLst>
            <a:ext uri="{FF2B5EF4-FFF2-40B4-BE49-F238E27FC236}">
              <a16:creationId xmlns:a16="http://schemas.microsoft.com/office/drawing/2014/main" id="{8E866B76-F95D-4708-9E46-470F67E966FC}"/>
            </a:ext>
          </a:extLst>
        </xdr:cNvPr>
        <xdr:cNvSpPr txBox="1"/>
      </xdr:nvSpPr>
      <xdr:spPr>
        <a:xfrm>
          <a:off x="25266463" y="2322419"/>
          <a:ext cx="2562144" cy="178285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rgbClr val="FF0000"/>
              </a:solidFill>
              <a:latin typeface="ＭＳ ゴシック" panose="020B0609070205080204" pitchFamily="49" charset="-128"/>
              <a:ea typeface="ＭＳ ゴシック" panose="020B0609070205080204" pitchFamily="49" charset="-128"/>
            </a:rPr>
            <a:t>政策の客観指標総合評価結果及び市民生活実感評価結果に係る現状・原因分析を記載</a:t>
          </a:r>
        </a:p>
      </xdr:txBody>
    </xdr:sp>
    <xdr:clientData/>
  </xdr:twoCellAnchor>
  <xdr:twoCellAnchor>
    <xdr:from>
      <xdr:col>159</xdr:col>
      <xdr:colOff>134470</xdr:colOff>
      <xdr:row>5</xdr:row>
      <xdr:rowOff>313765</xdr:rowOff>
    </xdr:from>
    <xdr:to>
      <xdr:col>159</xdr:col>
      <xdr:colOff>3522649</xdr:colOff>
      <xdr:row>5</xdr:row>
      <xdr:rowOff>1894094</xdr:rowOff>
    </xdr:to>
    <xdr:sp macro="" textlink="">
      <xdr:nvSpPr>
        <xdr:cNvPr id="15" name="テキスト ボックス 14">
          <a:extLst>
            <a:ext uri="{FF2B5EF4-FFF2-40B4-BE49-F238E27FC236}">
              <a16:creationId xmlns:a16="http://schemas.microsoft.com/office/drawing/2014/main" id="{881B2A0E-E771-4810-A960-91EE350A8BD5}"/>
            </a:ext>
          </a:extLst>
        </xdr:cNvPr>
        <xdr:cNvSpPr txBox="1"/>
      </xdr:nvSpPr>
      <xdr:spPr>
        <a:xfrm>
          <a:off x="29328595" y="2266390"/>
          <a:ext cx="3388179" cy="1580329"/>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800" b="1">
              <a:solidFill>
                <a:srgbClr val="FF0000"/>
              </a:solidFill>
              <a:effectLst/>
              <a:latin typeface="ＭＳ ゴシック" panose="020B0609070205080204" pitchFamily="49" charset="-128"/>
              <a:ea typeface="ＭＳ ゴシック" panose="020B0609070205080204" pitchFamily="49" charset="-128"/>
              <a:cs typeface="+mn-cs"/>
            </a:rPr>
            <a:t>政策の</a:t>
          </a:r>
          <a:r>
            <a:rPr lang="ja-JP" altLang="ja-JP" sz="1800" b="1">
              <a:solidFill>
                <a:srgbClr val="FF0000"/>
              </a:solidFill>
              <a:effectLst/>
              <a:latin typeface="ＭＳ ゴシック" panose="020B0609070205080204" pitchFamily="49" charset="-128"/>
              <a:ea typeface="ＭＳ ゴシック" panose="020B0609070205080204" pitchFamily="49" charset="-128"/>
              <a:cs typeface="+mn-cs"/>
            </a:rPr>
            <a:t>客観指標総合評価結果と市民生活実感評価結果</a:t>
          </a:r>
          <a:r>
            <a:rPr lang="ja-JP" altLang="en-US" sz="1800" b="1">
              <a:solidFill>
                <a:srgbClr val="FF0000"/>
              </a:solidFill>
              <a:effectLst/>
              <a:latin typeface="ＭＳ ゴシック" panose="020B0609070205080204" pitchFamily="49" charset="-128"/>
              <a:ea typeface="ＭＳ ゴシック" panose="020B0609070205080204" pitchFamily="49" charset="-128"/>
              <a:cs typeface="+mn-cs"/>
            </a:rPr>
            <a:t>の</a:t>
          </a:r>
          <a:r>
            <a:rPr lang="ja-JP" altLang="ja-JP" sz="1800" b="1">
              <a:solidFill>
                <a:srgbClr val="FF0000"/>
              </a:solidFill>
              <a:effectLst/>
              <a:latin typeface="ＭＳ ゴシック" panose="020B0609070205080204" pitchFamily="49" charset="-128"/>
              <a:ea typeface="ＭＳ ゴシック" panose="020B0609070205080204" pitchFamily="49" charset="-128"/>
              <a:cs typeface="+mn-cs"/>
            </a:rPr>
            <a:t>，</a:t>
          </a:r>
          <a:r>
            <a:rPr kumimoji="1" lang="ja-JP" altLang="en-US" sz="1800" b="1">
              <a:solidFill>
                <a:srgbClr val="FF0000"/>
              </a:solidFill>
              <a:latin typeface="ＭＳ ゴシック" panose="020B0609070205080204" pitchFamily="49" charset="-128"/>
              <a:ea typeface="ＭＳ ゴシック" panose="020B0609070205080204" pitchFamily="49" charset="-128"/>
            </a:rPr>
            <a:t>総合評価結果を踏まえ，今後の方向性を記載</a:t>
          </a:r>
          <a:endParaRPr kumimoji="1" lang="en-US" altLang="ja-JP" sz="1800" b="1">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0</xdr:colOff>
      <xdr:row>4</xdr:row>
      <xdr:rowOff>365125</xdr:rowOff>
    </xdr:from>
    <xdr:to>
      <xdr:col>390</xdr:col>
      <xdr:colOff>1219200</xdr:colOff>
      <xdr:row>29</xdr:row>
      <xdr:rowOff>232339</xdr:rowOff>
    </xdr:to>
    <xdr:sp macro="" textlink="">
      <xdr:nvSpPr>
        <xdr:cNvPr id="4" name="テキスト ボックス 3">
          <a:extLst>
            <a:ext uri="{FF2B5EF4-FFF2-40B4-BE49-F238E27FC236}">
              <a16:creationId xmlns:a16="http://schemas.microsoft.com/office/drawing/2014/main" id="{FA1537EB-E10A-44CF-B450-D463C163CC97}"/>
            </a:ext>
          </a:extLst>
        </xdr:cNvPr>
        <xdr:cNvSpPr txBox="1"/>
      </xdr:nvSpPr>
      <xdr:spPr>
        <a:xfrm>
          <a:off x="11074400" y="1736725"/>
          <a:ext cx="80010000" cy="7916601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7200">
              <a:solidFill>
                <a:srgbClr val="FF0000"/>
              </a:solidFill>
            </a:rPr>
            <a:t>令和３年度から令和７年度までの政策評価は、以下のものを御覧ください。</a:t>
          </a:r>
          <a:endParaRPr kumimoji="1" lang="en-US" altLang="ja-JP" sz="7200">
            <a:solidFill>
              <a:srgbClr val="FF0000"/>
            </a:solidFill>
          </a:endParaRPr>
        </a:p>
        <a:p>
          <a:pPr algn="ctr"/>
          <a:r>
            <a:rPr kumimoji="1" lang="ja-JP" altLang="en-US" sz="7200">
              <a:solidFill>
                <a:srgbClr val="FF0000"/>
              </a:solidFill>
            </a:rPr>
            <a:t>　　令和３年度：</a:t>
          </a:r>
          <a:r>
            <a:rPr kumimoji="1" lang="en-US" altLang="ja-JP" sz="7200">
              <a:solidFill>
                <a:srgbClr val="FF0000"/>
              </a:solidFill>
            </a:rPr>
            <a:t>https://www.city.kyoto.lg.jp/sogo/cmsfiles/contents/0000289/289608/R40105database.xlsx</a:t>
          </a:r>
        </a:p>
        <a:p>
          <a:pPr algn="ctr"/>
          <a:r>
            <a:rPr kumimoji="1" lang="ja-JP" altLang="en-US" sz="7200">
              <a:solidFill>
                <a:srgbClr val="FF0000"/>
              </a:solidFill>
            </a:rPr>
            <a:t>令和４年度：</a:t>
          </a:r>
          <a:r>
            <a:rPr kumimoji="1" lang="en-US" altLang="ja-JP" sz="7200">
              <a:solidFill>
                <a:srgbClr val="FF0000"/>
              </a:solidFill>
            </a:rPr>
            <a:t>https://www.city.kyoto.lg.jp/sogo/cmsfiles/contents/0000304/304113/R4database.xlsx</a:t>
          </a:r>
        </a:p>
        <a:p>
          <a:pPr algn="ctr"/>
          <a:r>
            <a:rPr kumimoji="1" lang="ja-JP" altLang="en-US" sz="7200">
              <a:solidFill>
                <a:srgbClr val="FF0000"/>
              </a:solidFill>
            </a:rPr>
            <a:t>令和５年度：</a:t>
          </a:r>
          <a:r>
            <a:rPr kumimoji="1" lang="en-US" altLang="ja-JP" sz="7200">
              <a:solidFill>
                <a:srgbClr val="FF0000"/>
              </a:solidFill>
            </a:rPr>
            <a:t>https://www.city.kyoto.lg.jp/sogo/cmsfiles/contents/0000317/317431/R5database.xlsx</a:t>
          </a:r>
        </a:p>
        <a:p>
          <a:pPr algn="ctr"/>
          <a:r>
            <a:rPr kumimoji="1" lang="ja-JP" altLang="en-US" sz="7200">
              <a:solidFill>
                <a:srgbClr val="FF0000"/>
              </a:solidFill>
            </a:rPr>
            <a:t>令和６年度：</a:t>
          </a:r>
          <a:r>
            <a:rPr kumimoji="1" lang="en-US" altLang="ja-JP" sz="7200">
              <a:solidFill>
                <a:srgbClr val="FF0000"/>
              </a:solidFill>
            </a:rPr>
            <a:t>https://www.city.kyoto.lg.jp/sogo/cmsfiles/contents/0000332/332503/R6database.xlsx</a:t>
          </a:r>
        </a:p>
        <a:p>
          <a:pPr algn="ctr"/>
          <a:r>
            <a:rPr kumimoji="1" lang="ja-JP" altLang="en-US" sz="7200">
              <a:solidFill>
                <a:srgbClr val="FF0000"/>
              </a:solidFill>
            </a:rPr>
            <a:t>令和７年度：</a:t>
          </a:r>
          <a:r>
            <a:rPr kumimoji="1" lang="en-US" altLang="ja-JP" sz="7200">
              <a:solidFill>
                <a:srgbClr val="FF0000"/>
              </a:solidFill>
            </a:rPr>
            <a:t>https://www.city.kyoto.lg.jp/sogo/cmsfiles/contents/0000345/345479/R7datebase.xlsx</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6</xdr:col>
      <xdr:colOff>753685</xdr:colOff>
      <xdr:row>0</xdr:row>
      <xdr:rowOff>653142</xdr:rowOff>
    </xdr:to>
    <xdr:sp macro="" textlink="">
      <xdr:nvSpPr>
        <xdr:cNvPr id="2" name="テキスト ボックス 1">
          <a:extLst>
            <a:ext uri="{FF2B5EF4-FFF2-40B4-BE49-F238E27FC236}">
              <a16:creationId xmlns:a16="http://schemas.microsoft.com/office/drawing/2014/main" id="{A38FD7C1-1FEB-4BEA-8110-197DABDE668D}"/>
            </a:ext>
          </a:extLst>
        </xdr:cNvPr>
        <xdr:cNvSpPr txBox="1"/>
      </xdr:nvSpPr>
      <xdr:spPr>
        <a:xfrm>
          <a:off x="0" y="0"/>
          <a:ext cx="6087685" cy="653142"/>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3200" b="1">
              <a:solidFill>
                <a:schemeClr val="tx1"/>
              </a:solidFill>
              <a:latin typeface="ＭＳ ゴシック" panose="020B0609070205080204" pitchFamily="49" charset="-128"/>
              <a:ea typeface="ＭＳ ゴシック" panose="020B0609070205080204" pitchFamily="49" charset="-128"/>
            </a:rPr>
            <a:t>「</a:t>
          </a:r>
          <a:r>
            <a:rPr kumimoji="1" lang="en-US" altLang="ja-JP" sz="3200" b="1">
              <a:solidFill>
                <a:schemeClr val="tx1"/>
              </a:solidFill>
              <a:latin typeface="ＭＳ ゴシック" panose="020B0609070205080204" pitchFamily="49" charset="-128"/>
              <a:ea typeface="ＭＳ ゴシック" panose="020B0609070205080204" pitchFamily="49" charset="-128"/>
            </a:rPr>
            <a:t>03</a:t>
          </a:r>
          <a:r>
            <a:rPr kumimoji="1" lang="ja-JP" altLang="en-US" sz="3200" b="1">
              <a:solidFill>
                <a:schemeClr val="tx1"/>
              </a:solidFill>
              <a:latin typeface="ＭＳ ゴシック" panose="020B0609070205080204" pitchFamily="49" charset="-128"/>
              <a:ea typeface="ＭＳ ゴシック" panose="020B0609070205080204" pitchFamily="49" charset="-128"/>
            </a:rPr>
            <a:t>施策評価」シート</a:t>
          </a:r>
          <a:r>
            <a:rPr kumimoji="1" lang="ja-JP" altLang="en-US" sz="3200" b="0">
              <a:solidFill>
                <a:schemeClr val="tx1"/>
              </a:solidFill>
              <a:latin typeface="ＭＳ ゴシック" panose="020B0609070205080204" pitchFamily="49" charset="-128"/>
              <a:ea typeface="ＭＳ ゴシック" panose="020B0609070205080204" pitchFamily="49" charset="-128"/>
            </a:rPr>
            <a:t>の見方</a:t>
          </a:r>
        </a:p>
      </xdr:txBody>
    </xdr:sp>
    <xdr:clientData/>
  </xdr:twoCellAnchor>
  <xdr:twoCellAnchor>
    <xdr:from>
      <xdr:col>0</xdr:col>
      <xdr:colOff>40822</xdr:colOff>
      <xdr:row>5</xdr:row>
      <xdr:rowOff>176893</xdr:rowOff>
    </xdr:from>
    <xdr:to>
      <xdr:col>1</xdr:col>
      <xdr:colOff>1817310</xdr:colOff>
      <xdr:row>5</xdr:row>
      <xdr:rowOff>1471209</xdr:rowOff>
    </xdr:to>
    <xdr:sp macro="" textlink="">
      <xdr:nvSpPr>
        <xdr:cNvPr id="3" name="テキスト ボックス 2">
          <a:extLst>
            <a:ext uri="{FF2B5EF4-FFF2-40B4-BE49-F238E27FC236}">
              <a16:creationId xmlns:a16="http://schemas.microsoft.com/office/drawing/2014/main" id="{464EB419-75CA-474B-8C77-8B8FABC9486E}"/>
            </a:ext>
          </a:extLst>
        </xdr:cNvPr>
        <xdr:cNvSpPr txBox="1"/>
      </xdr:nvSpPr>
      <xdr:spPr>
        <a:xfrm>
          <a:off x="40822" y="2672443"/>
          <a:ext cx="2500388" cy="1294316"/>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solidFill>
                <a:srgbClr val="FF0000"/>
              </a:solidFill>
              <a:latin typeface="ＭＳ ゴシック" panose="020B0609070205080204" pitchFamily="49" charset="-128"/>
              <a:ea typeface="ＭＳ ゴシック" panose="020B0609070205080204" pitchFamily="49" charset="-128"/>
            </a:rPr>
            <a:t>「はばたけ未来へ！　京プラン２０２５」に掲載の、施策番号・施策名を記載</a:t>
          </a:r>
          <a:endParaRPr kumimoji="1" lang="en-US" altLang="ja-JP" sz="1600" b="1">
            <a:solidFill>
              <a:srgbClr val="FF0000"/>
            </a:solidFill>
            <a:latin typeface="ＭＳ ゴシック" panose="020B0609070205080204" pitchFamily="49" charset="-128"/>
            <a:ea typeface="ＭＳ ゴシック" panose="020B0609070205080204" pitchFamily="49" charset="-128"/>
          </a:endParaRPr>
        </a:p>
        <a:p>
          <a:endParaRPr kumimoji="1" lang="ja-JP" altLang="en-US" sz="1800" b="1">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10</xdr:col>
      <xdr:colOff>149678</xdr:colOff>
      <xdr:row>5</xdr:row>
      <xdr:rowOff>190500</xdr:rowOff>
    </xdr:from>
    <xdr:to>
      <xdr:col>17</xdr:col>
      <xdr:colOff>301492</xdr:colOff>
      <xdr:row>5</xdr:row>
      <xdr:rowOff>1730188</xdr:rowOff>
    </xdr:to>
    <xdr:sp macro="" textlink="">
      <xdr:nvSpPr>
        <xdr:cNvPr id="4" name="テキスト ボックス 3">
          <a:extLst>
            <a:ext uri="{FF2B5EF4-FFF2-40B4-BE49-F238E27FC236}">
              <a16:creationId xmlns:a16="http://schemas.microsoft.com/office/drawing/2014/main" id="{7BF6B676-9EAC-41F0-8ED9-238A00C8C605}"/>
            </a:ext>
          </a:extLst>
        </xdr:cNvPr>
        <xdr:cNvSpPr txBox="1"/>
      </xdr:nvSpPr>
      <xdr:spPr>
        <a:xfrm>
          <a:off x="8284028" y="2686050"/>
          <a:ext cx="2618789" cy="153968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solidFill>
                <a:srgbClr val="FF0000"/>
              </a:solidFill>
              <a:latin typeface="ＭＳ ゴシック" panose="020B0609070205080204" pitchFamily="49" charset="-128"/>
              <a:ea typeface="ＭＳ ゴシック" panose="020B0609070205080204" pitchFamily="49" charset="-128"/>
            </a:rPr>
            <a:t>「</a:t>
          </a:r>
          <a:r>
            <a:rPr kumimoji="1" lang="en-US" altLang="ja-JP" sz="1600" b="1">
              <a:solidFill>
                <a:srgbClr val="FF0000"/>
              </a:solidFill>
              <a:latin typeface="ＭＳ ゴシック" panose="020B0609070205080204" pitchFamily="49" charset="-128"/>
              <a:ea typeface="ＭＳ ゴシック" panose="020B0609070205080204" pitchFamily="49" charset="-128"/>
            </a:rPr>
            <a:t>05</a:t>
          </a:r>
          <a:r>
            <a:rPr kumimoji="1" lang="ja-JP" altLang="en-US" sz="1600" b="1">
              <a:solidFill>
                <a:srgbClr val="FF0000"/>
              </a:solidFill>
              <a:latin typeface="ＭＳ ゴシック" panose="020B0609070205080204" pitchFamily="49" charset="-128"/>
              <a:ea typeface="ＭＳ ゴシック" panose="020B0609070205080204" pitchFamily="49" charset="-128"/>
            </a:rPr>
            <a:t>市民生活実感調査」シートに掲載の、上位政策に関する設問のどれを評価に用いるのか明示</a:t>
          </a:r>
        </a:p>
      </xdr:txBody>
    </xdr:sp>
    <xdr:clientData/>
  </xdr:twoCellAnchor>
  <xdr:twoCellAnchor>
    <xdr:from>
      <xdr:col>75</xdr:col>
      <xdr:colOff>0</xdr:colOff>
      <xdr:row>5</xdr:row>
      <xdr:rowOff>272143</xdr:rowOff>
    </xdr:from>
    <xdr:to>
      <xdr:col>83</xdr:col>
      <xdr:colOff>248130</xdr:colOff>
      <xdr:row>5</xdr:row>
      <xdr:rowOff>1318290</xdr:rowOff>
    </xdr:to>
    <xdr:sp macro="" textlink="">
      <xdr:nvSpPr>
        <xdr:cNvPr id="5" name="テキスト ボックス 4">
          <a:extLst>
            <a:ext uri="{FF2B5EF4-FFF2-40B4-BE49-F238E27FC236}">
              <a16:creationId xmlns:a16="http://schemas.microsoft.com/office/drawing/2014/main" id="{8A54FFFE-280B-4F60-B10D-59DFEFA006D4}"/>
            </a:ext>
          </a:extLst>
        </xdr:cNvPr>
        <xdr:cNvSpPr txBox="1"/>
      </xdr:nvSpPr>
      <xdr:spPr>
        <a:xfrm>
          <a:off x="11296650" y="2767693"/>
          <a:ext cx="2991330" cy="104614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solidFill>
                <a:srgbClr val="FF0000"/>
              </a:solidFill>
              <a:latin typeface="ＭＳ ゴシック" panose="020B0609070205080204" pitchFamily="49" charset="-128"/>
              <a:ea typeface="ＭＳ ゴシック" panose="020B0609070205080204" pitchFamily="49" charset="-128"/>
            </a:rPr>
            <a:t>「</a:t>
          </a:r>
          <a:r>
            <a:rPr kumimoji="1" lang="en-US" altLang="ja-JP" sz="1600" b="1">
              <a:solidFill>
                <a:srgbClr val="FF0000"/>
              </a:solidFill>
              <a:latin typeface="ＭＳ ゴシック" panose="020B0609070205080204" pitchFamily="49" charset="-128"/>
              <a:ea typeface="ＭＳ ゴシック" panose="020B0609070205080204" pitchFamily="49" charset="-128"/>
            </a:rPr>
            <a:t>04</a:t>
          </a:r>
          <a:r>
            <a:rPr kumimoji="1" lang="ja-JP" altLang="en-US" sz="1600" b="1">
              <a:solidFill>
                <a:srgbClr val="FF0000"/>
              </a:solidFill>
              <a:latin typeface="ＭＳ ゴシック" panose="020B0609070205080204" pitchFamily="49" charset="-128"/>
              <a:ea typeface="ＭＳ ゴシック" panose="020B0609070205080204" pitchFamily="49" charset="-128"/>
            </a:rPr>
            <a:t>施策の客観指標」シートの評価結果が自動で反映</a:t>
          </a:r>
        </a:p>
      </xdr:txBody>
    </xdr:sp>
    <xdr:clientData/>
  </xdr:twoCellAnchor>
  <xdr:twoCellAnchor>
    <xdr:from>
      <xdr:col>104</xdr:col>
      <xdr:colOff>326571</xdr:colOff>
      <xdr:row>5</xdr:row>
      <xdr:rowOff>204107</xdr:rowOff>
    </xdr:from>
    <xdr:to>
      <xdr:col>112</xdr:col>
      <xdr:colOff>233456</xdr:colOff>
      <xdr:row>5</xdr:row>
      <xdr:rowOff>1304773</xdr:rowOff>
    </xdr:to>
    <xdr:sp macro="" textlink="">
      <xdr:nvSpPr>
        <xdr:cNvPr id="6" name="テキスト ボックス 5">
          <a:extLst>
            <a:ext uri="{FF2B5EF4-FFF2-40B4-BE49-F238E27FC236}">
              <a16:creationId xmlns:a16="http://schemas.microsoft.com/office/drawing/2014/main" id="{D3B4EB8E-DD9E-4811-98C3-02033CEA53CB}"/>
            </a:ext>
          </a:extLst>
        </xdr:cNvPr>
        <xdr:cNvSpPr txBox="1"/>
      </xdr:nvSpPr>
      <xdr:spPr>
        <a:xfrm>
          <a:off x="14709321" y="2699657"/>
          <a:ext cx="2650085" cy="110066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solidFill>
                <a:srgbClr val="FF0000"/>
              </a:solidFill>
              <a:latin typeface="ＭＳ ゴシック" panose="020B0609070205080204" pitchFamily="49" charset="-128"/>
              <a:ea typeface="ＭＳ ゴシック" panose="020B0609070205080204" pitchFamily="49" charset="-128"/>
            </a:rPr>
            <a:t>「</a:t>
          </a:r>
          <a:r>
            <a:rPr kumimoji="1" lang="en-US" altLang="ja-JP" sz="1600" b="1">
              <a:solidFill>
                <a:srgbClr val="FF0000"/>
              </a:solidFill>
              <a:latin typeface="ＭＳ ゴシック" panose="020B0609070205080204" pitchFamily="49" charset="-128"/>
              <a:ea typeface="ＭＳ ゴシック" panose="020B0609070205080204" pitchFamily="49" charset="-128"/>
            </a:rPr>
            <a:t>05</a:t>
          </a:r>
          <a:r>
            <a:rPr kumimoji="1" lang="ja-JP" altLang="en-US" sz="1600" b="1">
              <a:solidFill>
                <a:srgbClr val="FF0000"/>
              </a:solidFill>
              <a:latin typeface="ＭＳ ゴシック" panose="020B0609070205080204" pitchFamily="49" charset="-128"/>
              <a:ea typeface="ＭＳ ゴシック" panose="020B0609070205080204" pitchFamily="49" charset="-128"/>
            </a:rPr>
            <a:t>市民生活実感調査」シートの評価結果が自動で反映</a:t>
          </a:r>
        </a:p>
      </xdr:txBody>
    </xdr:sp>
    <xdr:clientData/>
  </xdr:twoCellAnchor>
  <xdr:twoCellAnchor>
    <xdr:from>
      <xdr:col>122</xdr:col>
      <xdr:colOff>163287</xdr:colOff>
      <xdr:row>5</xdr:row>
      <xdr:rowOff>68036</xdr:rowOff>
    </xdr:from>
    <xdr:to>
      <xdr:col>123</xdr:col>
      <xdr:colOff>2352524</xdr:colOff>
      <xdr:row>5</xdr:row>
      <xdr:rowOff>1592035</xdr:rowOff>
    </xdr:to>
    <xdr:sp macro="" textlink="">
      <xdr:nvSpPr>
        <xdr:cNvPr id="7" name="テキスト ボックス 6">
          <a:extLst>
            <a:ext uri="{FF2B5EF4-FFF2-40B4-BE49-F238E27FC236}">
              <a16:creationId xmlns:a16="http://schemas.microsoft.com/office/drawing/2014/main" id="{2AB280F3-2A8F-4811-A3BF-94A5ADB5428E}"/>
            </a:ext>
          </a:extLst>
        </xdr:cNvPr>
        <xdr:cNvSpPr txBox="1"/>
      </xdr:nvSpPr>
      <xdr:spPr>
        <a:xfrm>
          <a:off x="17632137" y="2563586"/>
          <a:ext cx="2913137" cy="15239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rgbClr val="FF0000"/>
              </a:solidFill>
              <a:latin typeface="ＭＳ Ｐゴシック" panose="020B0600070205080204" pitchFamily="50" charset="-128"/>
              <a:ea typeface="ＭＳ Ｐゴシック" panose="020B0600070205080204" pitchFamily="50" charset="-128"/>
            </a:rPr>
            <a:t>施策の客観指標評価結果と市民生活実感評価結果の間に開きがあり、かつ、中間値が取れない場合（例：客観指標評価結果がＡ、市民生活実感評価結果がＤ）、施策の総合評価結果としてどちら寄りの値を取るか予め定めた「重みづけ」と、その理由を記載</a:t>
          </a:r>
        </a:p>
      </xdr:txBody>
    </xdr:sp>
    <xdr:clientData/>
  </xdr:twoCellAnchor>
  <xdr:twoCellAnchor>
    <xdr:from>
      <xdr:col>124</xdr:col>
      <xdr:colOff>181841</xdr:colOff>
      <xdr:row>5</xdr:row>
      <xdr:rowOff>86590</xdr:rowOff>
    </xdr:from>
    <xdr:to>
      <xdr:col>125</xdr:col>
      <xdr:colOff>1772567</xdr:colOff>
      <xdr:row>5</xdr:row>
      <xdr:rowOff>1293090</xdr:rowOff>
    </xdr:to>
    <xdr:sp macro="" textlink="">
      <xdr:nvSpPr>
        <xdr:cNvPr id="8" name="テキスト ボックス 7">
          <a:extLst>
            <a:ext uri="{FF2B5EF4-FFF2-40B4-BE49-F238E27FC236}">
              <a16:creationId xmlns:a16="http://schemas.microsoft.com/office/drawing/2014/main" id="{70389CBD-9565-4D75-85DB-738F5FF3ED39}"/>
            </a:ext>
          </a:extLst>
        </xdr:cNvPr>
        <xdr:cNvSpPr txBox="1"/>
      </xdr:nvSpPr>
      <xdr:spPr>
        <a:xfrm>
          <a:off x="20803466" y="2582140"/>
          <a:ext cx="2276526" cy="1206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400" b="1">
              <a:solidFill>
                <a:srgbClr val="FF0000"/>
              </a:solidFill>
              <a:effectLst/>
              <a:latin typeface="ＭＳ Ｐゴシック" panose="020B0600070205080204" pitchFamily="50" charset="-128"/>
              <a:ea typeface="ＭＳ Ｐゴシック" panose="020B0600070205080204" pitchFamily="50" charset="-128"/>
              <a:cs typeface="+mn-cs"/>
            </a:rPr>
            <a:t>施策の</a:t>
          </a:r>
          <a:r>
            <a:rPr lang="ja-JP" altLang="ja-JP" sz="1400" b="1">
              <a:solidFill>
                <a:srgbClr val="FF0000"/>
              </a:solidFill>
              <a:effectLst/>
              <a:latin typeface="ＭＳ Ｐゴシック" panose="020B0600070205080204" pitchFamily="50" charset="-128"/>
              <a:ea typeface="ＭＳ Ｐゴシック" panose="020B0600070205080204" pitchFamily="50" charset="-128"/>
              <a:cs typeface="+mn-cs"/>
            </a:rPr>
            <a:t>客観指標評価</a:t>
          </a:r>
          <a:r>
            <a:rPr lang="ja-JP" altLang="en-US" sz="1400" b="1">
              <a:solidFill>
                <a:srgbClr val="FF0000"/>
              </a:solidFill>
              <a:effectLst/>
              <a:latin typeface="ＭＳ Ｐゴシック" panose="020B0600070205080204" pitchFamily="50" charset="-128"/>
              <a:ea typeface="ＭＳ Ｐゴシック" panose="020B0600070205080204" pitchFamily="50" charset="-128"/>
              <a:cs typeface="+mn-cs"/>
            </a:rPr>
            <a:t>結果</a:t>
          </a:r>
          <a:r>
            <a:rPr lang="ja-JP" altLang="ja-JP" sz="1400" b="1">
              <a:solidFill>
                <a:srgbClr val="FF0000"/>
              </a:solidFill>
              <a:effectLst/>
              <a:latin typeface="ＭＳ Ｐゴシック" panose="020B0600070205080204" pitchFamily="50" charset="-128"/>
              <a:ea typeface="ＭＳ Ｐゴシック" panose="020B0600070205080204" pitchFamily="50" charset="-128"/>
              <a:cs typeface="+mn-cs"/>
            </a:rPr>
            <a:t>と市民生活実感評価結果を踏まえ</a:t>
          </a:r>
          <a:r>
            <a:rPr lang="ja-JP" altLang="en-US" sz="1400" b="1">
              <a:solidFill>
                <a:srgbClr val="FF0000"/>
              </a:solidFill>
              <a:effectLst/>
              <a:latin typeface="ＭＳ Ｐゴシック" panose="020B0600070205080204" pitchFamily="50" charset="-128"/>
              <a:ea typeface="ＭＳ Ｐゴシック" panose="020B0600070205080204" pitchFamily="50" charset="-128"/>
              <a:cs typeface="+mn-cs"/>
            </a:rPr>
            <a:t>た、施策の総合評価結果を記載</a:t>
          </a:r>
          <a:endParaRPr lang="en-US" altLang="ja-JP" sz="1400" b="1">
            <a:solidFill>
              <a:srgbClr val="FF0000"/>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126</xdr:col>
      <xdr:colOff>632113</xdr:colOff>
      <xdr:row>5</xdr:row>
      <xdr:rowOff>216478</xdr:rowOff>
    </xdr:from>
    <xdr:to>
      <xdr:col>127</xdr:col>
      <xdr:colOff>1627910</xdr:colOff>
      <xdr:row>5</xdr:row>
      <xdr:rowOff>1444145</xdr:rowOff>
    </xdr:to>
    <xdr:sp macro="" textlink="">
      <xdr:nvSpPr>
        <xdr:cNvPr id="9" name="テキスト ボックス 8">
          <a:extLst>
            <a:ext uri="{FF2B5EF4-FFF2-40B4-BE49-F238E27FC236}">
              <a16:creationId xmlns:a16="http://schemas.microsoft.com/office/drawing/2014/main" id="{B6994644-15D7-4913-8C2D-01001ACE0211}"/>
            </a:ext>
          </a:extLst>
        </xdr:cNvPr>
        <xdr:cNvSpPr txBox="1"/>
      </xdr:nvSpPr>
      <xdr:spPr>
        <a:xfrm>
          <a:off x="23844538" y="2712028"/>
          <a:ext cx="3424672" cy="122766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solidFill>
                <a:srgbClr val="FF0000"/>
              </a:solidFill>
              <a:latin typeface="ＭＳ ゴシック" panose="020B0609070205080204" pitchFamily="49" charset="-128"/>
              <a:ea typeface="ＭＳ ゴシック" panose="020B0609070205080204" pitchFamily="49" charset="-128"/>
            </a:rPr>
            <a:t>施策の客観指標評価結果及び市民生活実感評価結果について、原因分析を記載</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18</xdr:col>
      <xdr:colOff>338662</xdr:colOff>
      <xdr:row>4</xdr:row>
      <xdr:rowOff>454025</xdr:rowOff>
    </xdr:from>
    <xdr:to>
      <xdr:col>289</xdr:col>
      <xdr:colOff>1206499</xdr:colOff>
      <xdr:row>37</xdr:row>
      <xdr:rowOff>795373</xdr:rowOff>
    </xdr:to>
    <xdr:sp macro="" textlink="">
      <xdr:nvSpPr>
        <xdr:cNvPr id="3" name="テキスト ボックス 2">
          <a:extLst>
            <a:ext uri="{FF2B5EF4-FFF2-40B4-BE49-F238E27FC236}">
              <a16:creationId xmlns:a16="http://schemas.microsoft.com/office/drawing/2014/main" id="{94EEE020-CD2A-4DD3-B686-9F3126E1E149}"/>
            </a:ext>
          </a:extLst>
        </xdr:cNvPr>
        <xdr:cNvSpPr txBox="1"/>
      </xdr:nvSpPr>
      <xdr:spPr>
        <a:xfrm flipH="1">
          <a:off x="11324162" y="2189692"/>
          <a:ext cx="144822337" cy="7916601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7200">
              <a:solidFill>
                <a:srgbClr val="FF0000"/>
              </a:solidFill>
            </a:rPr>
            <a:t>令和３年度から令和７年度までの政策評価は、以下のものを御覧ください。</a:t>
          </a:r>
          <a:endParaRPr kumimoji="1" lang="en-US" altLang="ja-JP" sz="7200">
            <a:solidFill>
              <a:srgbClr val="FF0000"/>
            </a:solidFill>
          </a:endParaRPr>
        </a:p>
        <a:p>
          <a:pPr algn="ctr"/>
          <a:r>
            <a:rPr kumimoji="1" lang="ja-JP" altLang="en-US" sz="7200">
              <a:solidFill>
                <a:srgbClr val="FF0000"/>
              </a:solidFill>
            </a:rPr>
            <a:t>　　令和３年度：</a:t>
          </a:r>
          <a:r>
            <a:rPr kumimoji="1" lang="en-US" altLang="ja-JP" sz="7200">
              <a:solidFill>
                <a:srgbClr val="FF0000"/>
              </a:solidFill>
            </a:rPr>
            <a:t>https://www.city.kyoto.lg.jp/sogo/cmsfiles/contents/0000289/289608/R40105database.xlsx</a:t>
          </a:r>
        </a:p>
        <a:p>
          <a:pPr algn="ctr"/>
          <a:r>
            <a:rPr kumimoji="1" lang="ja-JP" altLang="en-US" sz="7200">
              <a:solidFill>
                <a:srgbClr val="FF0000"/>
              </a:solidFill>
            </a:rPr>
            <a:t>令和４年度：</a:t>
          </a:r>
          <a:r>
            <a:rPr kumimoji="1" lang="en-US" altLang="ja-JP" sz="7200">
              <a:solidFill>
                <a:srgbClr val="FF0000"/>
              </a:solidFill>
            </a:rPr>
            <a:t>https://www.city.kyoto.lg.jp/sogo/cmsfiles/contents/0000304/304113/R4database.xlsx</a:t>
          </a:r>
        </a:p>
        <a:p>
          <a:pPr algn="ctr"/>
          <a:r>
            <a:rPr kumimoji="1" lang="ja-JP" altLang="en-US" sz="7200">
              <a:solidFill>
                <a:srgbClr val="FF0000"/>
              </a:solidFill>
            </a:rPr>
            <a:t>令和５年度：</a:t>
          </a:r>
          <a:r>
            <a:rPr kumimoji="1" lang="en-US" altLang="ja-JP" sz="7200">
              <a:solidFill>
                <a:srgbClr val="FF0000"/>
              </a:solidFill>
            </a:rPr>
            <a:t>https://www.city.kyoto.lg.jp/sogo/cmsfiles/contents/0000317/317431/R5database.xlsx</a:t>
          </a:r>
        </a:p>
        <a:p>
          <a:pPr algn="ctr"/>
          <a:r>
            <a:rPr kumimoji="1" lang="ja-JP" altLang="en-US" sz="7200">
              <a:solidFill>
                <a:srgbClr val="FF0000"/>
              </a:solidFill>
            </a:rPr>
            <a:t>令和６年度：</a:t>
          </a:r>
          <a:r>
            <a:rPr kumimoji="1" lang="en-US" altLang="ja-JP" sz="7200">
              <a:solidFill>
                <a:srgbClr val="FF0000"/>
              </a:solidFill>
            </a:rPr>
            <a:t>https://www.city.kyoto.lg.jp/sogo/cmsfiles/contents/0000332/332503/R6database.xlsx</a:t>
          </a:r>
        </a:p>
        <a:p>
          <a:pPr algn="ctr"/>
          <a:r>
            <a:rPr kumimoji="1" lang="ja-JP" altLang="en-US" sz="7200">
              <a:solidFill>
                <a:srgbClr val="FF0000"/>
              </a:solidFill>
            </a:rPr>
            <a:t>令和７年度：</a:t>
          </a:r>
          <a:r>
            <a:rPr kumimoji="1" lang="en-US" altLang="ja-JP" sz="7200">
              <a:solidFill>
                <a:srgbClr val="FF0000"/>
              </a:solidFill>
            </a:rPr>
            <a:t>https://www.city.kyoto.lg.jp/sogo/cmsfiles/contents/0000345/345479/R7datebase.xlsx</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hyperlink" Target="https://www.city.kyoto.lg.jp/bunshi/cmsfiles/contents/0000196/196048/keikakuhonnsatu.pdf" TargetMode="External"/><Relationship Id="rId13" Type="http://schemas.openxmlformats.org/officeDocument/2006/relationships/hyperlink" Target="https://www.city.kyoto.lg.jp/hokenfukushi/cmsfiles/contents/0000282/282408/plan_honsatu.pdf" TargetMode="External"/><Relationship Id="rId18" Type="http://schemas.openxmlformats.org/officeDocument/2006/relationships/hyperlink" Target="https://www.city.kyoto.lg.jp/tokei/cmsfiles/contents/0000281/281258/1.pdf" TargetMode="External"/><Relationship Id="rId3" Type="http://schemas.openxmlformats.org/officeDocument/2006/relationships/hyperlink" Target="https://www.city.kyoto.lg.jp/bunshi/cmsfiles/contents/0000197/197308/plan.pdf" TargetMode="External"/><Relationship Id="rId21" Type="http://schemas.openxmlformats.org/officeDocument/2006/relationships/printerSettings" Target="../printerSettings/printerSettings5.bin"/><Relationship Id="rId7" Type="http://schemas.openxmlformats.org/officeDocument/2006/relationships/hyperlink" Target="https://www.city.kyoto.lg.jp/bunshi/cmsfiles/contents/0000196/196048/keikakuhonnsatu.pdf" TargetMode="External"/><Relationship Id="rId12" Type="http://schemas.openxmlformats.org/officeDocument/2006/relationships/hyperlink" Target="https://www.city.kyoto.lg.jp/hokenfukushi/cmsfiles/contents/0000282/282408/plan_honsatu.pdf" TargetMode="External"/><Relationship Id="rId17" Type="http://schemas.openxmlformats.org/officeDocument/2006/relationships/hyperlink" Target="https://www.city.kyoto.lg.jp/tokei/cmsfiles/contents/0000103/103346/sanzangaidorain_gaiyoban20110623.pdf" TargetMode="External"/><Relationship Id="rId2" Type="http://schemas.openxmlformats.org/officeDocument/2006/relationships/hyperlink" Target="https://www.city.kyoto.lg.jp/bunshi/cmsfiles/contents/0000266/266881/keikaku_kaitei.pdf" TargetMode="External"/><Relationship Id="rId16" Type="http://schemas.openxmlformats.org/officeDocument/2006/relationships/hyperlink" Target="https://www.city.kyoto.lg.jp/tokei/cmsfiles/contents/0000281/281258/1.pdf" TargetMode="External"/><Relationship Id="rId20" Type="http://schemas.openxmlformats.org/officeDocument/2006/relationships/hyperlink" Target="https://www.city.kyoto.lg.jp/tokei/cmsfiles/contents/0000281/281258/1.pdf" TargetMode="External"/><Relationship Id="rId1" Type="http://schemas.openxmlformats.org/officeDocument/2006/relationships/hyperlink" Target="https://www.city.kyoto.lg.jp/bunshi/cmsfiles/contents/0000266/266881/keikaku_kaitei.pdf" TargetMode="External"/><Relationship Id="rId6" Type="http://schemas.openxmlformats.org/officeDocument/2006/relationships/hyperlink" Target="https://www.city.kyoto.lg.jp/bunshi/cmsfiles/contents/0000196/196048/keikakuhonnsatu.pdf" TargetMode="External"/><Relationship Id="rId11" Type="http://schemas.openxmlformats.org/officeDocument/2006/relationships/hyperlink" Target="https://www.city.kyoto.lg.jp/bunshi/cmsfiles/contents/0000004/4509/2souseikeikaku.pdf" TargetMode="External"/><Relationship Id="rId5" Type="http://schemas.openxmlformats.org/officeDocument/2006/relationships/hyperlink" Target="https://www.city.kyoto.lg.jp/bunshi/cmsfiles/contents/0000217/217485/shinno_WLB_plan.pdf" TargetMode="External"/><Relationship Id="rId15" Type="http://schemas.openxmlformats.org/officeDocument/2006/relationships/hyperlink" Target="https://www.city.kyoto.lg.jp/hokenfukushi/cmsfiles/contents/0000282/282408/plan_honsatu.pdf" TargetMode="External"/><Relationship Id="rId10" Type="http://schemas.openxmlformats.org/officeDocument/2006/relationships/hyperlink" Target="https://www.city.kyoto.lg.jp/bunshi/cmsfiles/contents/0000004/4509/2souseikeikaku.pdf" TargetMode="External"/><Relationship Id="rId19" Type="http://schemas.openxmlformats.org/officeDocument/2006/relationships/hyperlink" Target="https://www.city.kyoto.lg.jp/tokei/cmsfiles/contents/0000281/281258/1.pdf" TargetMode="External"/><Relationship Id="rId4" Type="http://schemas.openxmlformats.org/officeDocument/2006/relationships/hyperlink" Target="https://www.city.kyoto.lg.jp/bunshi/cmsfiles/contents/0000197/197308/plan.pdf" TargetMode="External"/><Relationship Id="rId9" Type="http://schemas.openxmlformats.org/officeDocument/2006/relationships/hyperlink" Target="https://www.city.kyoto.lg.jp/bunshi/cmsfiles/contents/0000004/4509/2souseikeikaku.pdf" TargetMode="External"/><Relationship Id="rId14" Type="http://schemas.openxmlformats.org/officeDocument/2006/relationships/hyperlink" Target="https://www.city.kyoto.lg.jp/hokenfukushi/cmsfiles/contents/0000282/282408/plan_honsatu.pdf" TargetMode="External"/><Relationship Id="rId22"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1D4ECA-98ED-4CA9-9512-25871181BDB9}">
  <sheetPr>
    <tabColor rgb="FFFFFF00"/>
    <pageSetUpPr fitToPage="1"/>
  </sheetPr>
  <dimension ref="A1:OA6"/>
  <sheetViews>
    <sheetView tabSelected="1" view="pageBreakPreview" zoomScale="80" zoomScaleNormal="80" zoomScaleSheetLayoutView="80" workbookViewId="0">
      <pane xSplit="2" ySplit="5" topLeftCell="C6" activePane="bottomRight" state="frozen"/>
      <selection activeCell="FD7" sqref="FD7"/>
      <selection pane="topRight" activeCell="FD7" sqref="FD7"/>
      <selection pane="bottomLeft" activeCell="FD7" sqref="FD7"/>
      <selection pane="bottomRight" activeCell="CF2" sqref="CF2:FD2"/>
    </sheetView>
  </sheetViews>
  <sheetFormatPr defaultRowHeight="13.5"/>
  <cols>
    <col min="1" max="1" width="5.625" style="1" bestFit="1" customWidth="1"/>
    <col min="2" max="2" width="19.75" style="2" customWidth="1"/>
    <col min="3" max="3" width="51.375" customWidth="1"/>
    <col min="4" max="5" width="12.25" customWidth="1"/>
    <col min="6" max="6" width="43.875" style="2" hidden="1" customWidth="1"/>
    <col min="7" max="15" width="4.5" style="1" hidden="1" customWidth="1"/>
    <col min="16" max="16" width="7.5" style="1" hidden="1" customWidth="1"/>
    <col min="17" max="25" width="4.625" style="1" hidden="1" customWidth="1"/>
    <col min="26" max="26" width="7.5" style="182" hidden="1" customWidth="1"/>
    <col min="27" max="34" width="4.5" hidden="1" customWidth="1"/>
    <col min="35" max="35" width="7.875" hidden="1" customWidth="1"/>
    <col min="36" max="43" width="4.625" style="1" hidden="1" customWidth="1"/>
    <col min="44" max="44" width="7" style="182" hidden="1" customWidth="1"/>
    <col min="45" max="45" width="13.625" hidden="1" customWidth="1"/>
    <col min="46" max="47" width="9.5" hidden="1" customWidth="1"/>
    <col min="48" max="48" width="9.5" style="13" hidden="1" customWidth="1"/>
    <col min="49" max="57" width="4.5" hidden="1" customWidth="1"/>
    <col min="58" max="65" width="4.625" style="1" hidden="1" customWidth="1"/>
    <col min="66" max="66" width="7.5" style="182" hidden="1" customWidth="1"/>
    <col min="67" max="67" width="5.625" style="49" hidden="1" customWidth="1"/>
    <col min="68" max="68" width="6.5" style="51" hidden="1" customWidth="1"/>
    <col min="69" max="69" width="5.625" hidden="1" customWidth="1"/>
    <col min="70" max="70" width="19.375" hidden="1" customWidth="1"/>
    <col min="71" max="71" width="9.5" style="1" hidden="1" customWidth="1"/>
    <col min="72" max="74" width="31.875" hidden="1" customWidth="1"/>
    <col min="75" max="82" width="4.5" hidden="1" customWidth="1"/>
    <col min="83" max="83" width="47.375" hidden="1" customWidth="1"/>
    <col min="84" max="93" width="4.5" style="1" customWidth="1"/>
    <col min="94" max="102" width="4.625" style="1" hidden="1" customWidth="1"/>
    <col min="103" max="103" width="7.5" style="182" hidden="1" customWidth="1"/>
    <col min="104" max="112" width="4.5" customWidth="1"/>
    <col min="113" max="120" width="4.625" style="1" hidden="1" customWidth="1"/>
    <col min="121" max="121" width="7.5" style="182" hidden="1" customWidth="1"/>
    <col min="122" max="122" width="13.625" customWidth="1"/>
    <col min="123" max="124" width="9.5" hidden="1" customWidth="1"/>
    <col min="125" max="125" width="9.5" style="13" hidden="1" customWidth="1"/>
    <col min="126" max="134" width="4.5" customWidth="1"/>
    <col min="135" max="142" width="4.625" style="1" hidden="1" customWidth="1"/>
    <col min="143" max="143" width="7.5" style="182" hidden="1" customWidth="1"/>
    <col min="144" max="144" width="5.625" style="49" customWidth="1"/>
    <col min="145" max="145" width="6.5" style="51" customWidth="1"/>
    <col min="146" max="146" width="5.625" customWidth="1"/>
    <col min="147" max="147" width="19.375" customWidth="1"/>
    <col min="148" max="148" width="9.5" style="1" customWidth="1"/>
    <col min="149" max="151" width="31.875" customWidth="1"/>
    <col min="152" max="159" width="4.5" hidden="1" customWidth="1"/>
    <col min="160" max="160" width="47.375" customWidth="1"/>
    <col min="161" max="170" width="4.5" style="1" hidden="1" customWidth="1"/>
    <col min="171" max="179" width="4.625" style="1" hidden="1" customWidth="1"/>
    <col min="180" max="180" width="7.5" style="182" hidden="1" customWidth="1"/>
    <col min="181" max="189" width="4.5" hidden="1" customWidth="1"/>
    <col min="190" max="197" width="4.625" style="1" hidden="1" customWidth="1"/>
    <col min="198" max="198" width="7.5" style="182" hidden="1" customWidth="1"/>
    <col min="199" max="199" width="13.625" hidden="1" customWidth="1"/>
    <col min="200" max="201" width="9.5" hidden="1" customWidth="1"/>
    <col min="202" max="202" width="9.5" style="13" hidden="1" customWidth="1"/>
    <col min="203" max="211" width="4.5" hidden="1" customWidth="1"/>
    <col min="212" max="219" width="4.625" style="1" hidden="1" customWidth="1"/>
    <col min="220" max="220" width="7.5" style="182" hidden="1" customWidth="1"/>
    <col min="221" max="221" width="5.625" style="49" hidden="1" customWidth="1"/>
    <col min="222" max="222" width="6.5" style="51" hidden="1" customWidth="1"/>
    <col min="223" max="223" width="5.625" hidden="1" customWidth="1"/>
    <col min="224" max="224" width="19.375" hidden="1" customWidth="1"/>
    <col min="225" max="225" width="9.5" style="1" hidden="1" customWidth="1"/>
    <col min="226" max="228" width="31.875" hidden="1" customWidth="1"/>
    <col min="229" max="236" width="4.5" hidden="1" customWidth="1"/>
    <col min="237" max="237" width="47.375" hidden="1" customWidth="1"/>
    <col min="238" max="247" width="4.5" style="1" hidden="1" customWidth="1"/>
    <col min="248" max="256" width="4.625" style="1" hidden="1" customWidth="1"/>
    <col min="257" max="257" width="7.5" style="182" hidden="1" customWidth="1"/>
    <col min="258" max="266" width="4.5" hidden="1" customWidth="1"/>
    <col min="267" max="274" width="4.625" style="1" hidden="1" customWidth="1"/>
    <col min="275" max="275" width="7.5" style="182" hidden="1" customWidth="1"/>
    <col min="276" max="276" width="13.625" hidden="1" customWidth="1"/>
    <col min="277" max="278" width="9.5" hidden="1" customWidth="1"/>
    <col min="279" max="279" width="9.5" style="13" hidden="1" customWidth="1"/>
    <col min="280" max="288" width="4.5" hidden="1" customWidth="1"/>
    <col min="289" max="296" width="4.625" style="1" hidden="1" customWidth="1"/>
    <col min="297" max="297" width="7.5" style="182" hidden="1" customWidth="1"/>
    <col min="298" max="298" width="5.625" style="49" hidden="1" customWidth="1"/>
    <col min="299" max="299" width="6.5" style="51" hidden="1" customWidth="1"/>
    <col min="300" max="300" width="5.625" hidden="1" customWidth="1"/>
    <col min="301" max="301" width="19.375" hidden="1" customWidth="1"/>
    <col min="302" max="302" width="9.5" style="1" hidden="1" customWidth="1"/>
    <col min="303" max="305" width="31.875" hidden="1" customWidth="1"/>
    <col min="306" max="313" width="4.5" hidden="1" customWidth="1"/>
    <col min="314" max="314" width="47.375" hidden="1" customWidth="1"/>
    <col min="315" max="324" width="4.5" style="1" hidden="1" customWidth="1"/>
    <col min="325" max="333" width="4.625" style="1" hidden="1" customWidth="1"/>
    <col min="334" max="334" width="7.5" style="182" hidden="1" customWidth="1"/>
    <col min="335" max="343" width="4.5" hidden="1" customWidth="1"/>
    <col min="344" max="351" width="4.625" style="1" hidden="1" customWidth="1"/>
    <col min="352" max="352" width="7.5" style="182" hidden="1" customWidth="1"/>
    <col min="353" max="353" width="13.625" hidden="1" customWidth="1"/>
    <col min="354" max="355" width="9.5" hidden="1" customWidth="1"/>
    <col min="356" max="356" width="9.5" style="13" hidden="1" customWidth="1"/>
    <col min="357" max="365" width="4.5" hidden="1" customWidth="1"/>
    <col min="366" max="373" width="4.625" style="1" hidden="1" customWidth="1"/>
    <col min="374" max="374" width="7.5" style="182" hidden="1" customWidth="1"/>
    <col min="375" max="375" width="5.625" style="49" hidden="1" customWidth="1"/>
    <col min="376" max="376" width="6.5" style="51" hidden="1" customWidth="1"/>
    <col min="377" max="377" width="5.625" hidden="1" customWidth="1"/>
    <col min="378" max="378" width="19.375" hidden="1" customWidth="1"/>
    <col min="379" max="379" width="9.5" style="1" hidden="1" customWidth="1"/>
    <col min="380" max="382" width="31.875" hidden="1" customWidth="1"/>
    <col min="383" max="390" width="4.5" hidden="1" customWidth="1"/>
    <col min="391" max="391" width="47.375" hidden="1" customWidth="1"/>
  </cols>
  <sheetData>
    <row r="1" spans="1:391" ht="44.25" customHeight="1"/>
    <row r="2" spans="1:391" s="65" customFormat="1" ht="22.5" customHeight="1">
      <c r="A2" s="960" t="s">
        <v>101</v>
      </c>
      <c r="B2" s="962" t="s">
        <v>0</v>
      </c>
      <c r="C2" s="963" t="s">
        <v>8</v>
      </c>
      <c r="D2" s="963"/>
      <c r="E2" s="963"/>
      <c r="F2" s="963"/>
      <c r="G2" s="964" t="s">
        <v>53</v>
      </c>
      <c r="H2" s="965"/>
      <c r="I2" s="965"/>
      <c r="J2" s="965"/>
      <c r="K2" s="965"/>
      <c r="L2" s="965"/>
      <c r="M2" s="965"/>
      <c r="N2" s="965"/>
      <c r="O2" s="965"/>
      <c r="P2" s="965"/>
      <c r="Q2" s="965"/>
      <c r="R2" s="965"/>
      <c r="S2" s="965"/>
      <c r="T2" s="965"/>
      <c r="U2" s="965"/>
      <c r="V2" s="965"/>
      <c r="W2" s="965"/>
      <c r="X2" s="965"/>
      <c r="Y2" s="965"/>
      <c r="Z2" s="965"/>
      <c r="AA2" s="965"/>
      <c r="AB2" s="965"/>
      <c r="AC2" s="965"/>
      <c r="AD2" s="965"/>
      <c r="AE2" s="965"/>
      <c r="AF2" s="965"/>
      <c r="AG2" s="965"/>
      <c r="AH2" s="965"/>
      <c r="AI2" s="965"/>
      <c r="AJ2" s="965"/>
      <c r="AK2" s="965"/>
      <c r="AL2" s="965"/>
      <c r="AM2" s="965"/>
      <c r="AN2" s="965"/>
      <c r="AO2" s="965"/>
      <c r="AP2" s="965"/>
      <c r="AQ2" s="965"/>
      <c r="AR2" s="965"/>
      <c r="AS2" s="965"/>
      <c r="AT2" s="965"/>
      <c r="AU2" s="965"/>
      <c r="AV2" s="965"/>
      <c r="AW2" s="965"/>
      <c r="AX2" s="965"/>
      <c r="AY2" s="965"/>
      <c r="AZ2" s="965"/>
      <c r="BA2" s="965"/>
      <c r="BB2" s="965"/>
      <c r="BC2" s="965"/>
      <c r="BD2" s="965"/>
      <c r="BE2" s="965"/>
      <c r="BF2" s="965"/>
      <c r="BG2" s="965"/>
      <c r="BH2" s="965"/>
      <c r="BI2" s="965"/>
      <c r="BJ2" s="965"/>
      <c r="BK2" s="965"/>
      <c r="BL2" s="965"/>
      <c r="BM2" s="965"/>
      <c r="BN2" s="965"/>
      <c r="BO2" s="965"/>
      <c r="BP2" s="965"/>
      <c r="BQ2" s="965"/>
      <c r="BR2" s="965"/>
      <c r="BS2" s="965"/>
      <c r="BT2" s="965"/>
      <c r="BU2" s="965"/>
      <c r="BV2" s="965"/>
      <c r="BW2" s="965"/>
      <c r="BX2" s="965"/>
      <c r="BY2" s="965"/>
      <c r="BZ2" s="965"/>
      <c r="CA2" s="965"/>
      <c r="CB2" s="965"/>
      <c r="CC2" s="965"/>
      <c r="CD2" s="965"/>
      <c r="CE2" s="966"/>
      <c r="CF2" s="964" t="s">
        <v>3361</v>
      </c>
      <c r="CG2" s="965"/>
      <c r="CH2" s="965"/>
      <c r="CI2" s="965"/>
      <c r="CJ2" s="965"/>
      <c r="CK2" s="965"/>
      <c r="CL2" s="965"/>
      <c r="CM2" s="965"/>
      <c r="CN2" s="965"/>
      <c r="CO2" s="965"/>
      <c r="CP2" s="965"/>
      <c r="CQ2" s="965"/>
      <c r="CR2" s="965"/>
      <c r="CS2" s="965"/>
      <c r="CT2" s="965"/>
      <c r="CU2" s="965"/>
      <c r="CV2" s="965"/>
      <c r="CW2" s="965"/>
      <c r="CX2" s="965"/>
      <c r="CY2" s="965"/>
      <c r="CZ2" s="965"/>
      <c r="DA2" s="965"/>
      <c r="DB2" s="965"/>
      <c r="DC2" s="965"/>
      <c r="DD2" s="965"/>
      <c r="DE2" s="965"/>
      <c r="DF2" s="965"/>
      <c r="DG2" s="965"/>
      <c r="DH2" s="965"/>
      <c r="DI2" s="965"/>
      <c r="DJ2" s="965"/>
      <c r="DK2" s="965"/>
      <c r="DL2" s="965"/>
      <c r="DM2" s="965"/>
      <c r="DN2" s="965"/>
      <c r="DO2" s="965"/>
      <c r="DP2" s="965"/>
      <c r="DQ2" s="965"/>
      <c r="DR2" s="965"/>
      <c r="DS2" s="965"/>
      <c r="DT2" s="965"/>
      <c r="DU2" s="965"/>
      <c r="DV2" s="965"/>
      <c r="DW2" s="965"/>
      <c r="DX2" s="965"/>
      <c r="DY2" s="965"/>
      <c r="DZ2" s="965"/>
      <c r="EA2" s="965"/>
      <c r="EB2" s="965"/>
      <c r="EC2" s="965"/>
      <c r="ED2" s="965"/>
      <c r="EE2" s="965"/>
      <c r="EF2" s="965"/>
      <c r="EG2" s="965"/>
      <c r="EH2" s="965"/>
      <c r="EI2" s="965"/>
      <c r="EJ2" s="965"/>
      <c r="EK2" s="965"/>
      <c r="EL2" s="965"/>
      <c r="EM2" s="965"/>
      <c r="EN2" s="965"/>
      <c r="EO2" s="965"/>
      <c r="EP2" s="965"/>
      <c r="EQ2" s="965"/>
      <c r="ER2" s="965"/>
      <c r="ES2" s="965"/>
      <c r="ET2" s="965"/>
      <c r="EU2" s="965"/>
      <c r="EV2" s="965"/>
      <c r="EW2" s="965"/>
      <c r="EX2" s="965"/>
      <c r="EY2" s="965"/>
      <c r="EZ2" s="965"/>
      <c r="FA2" s="965"/>
      <c r="FB2" s="965"/>
      <c r="FC2" s="965"/>
      <c r="FD2" s="966"/>
      <c r="FE2" s="964" t="s">
        <v>65</v>
      </c>
      <c r="FF2" s="965"/>
      <c r="FG2" s="965"/>
      <c r="FH2" s="965"/>
      <c r="FI2" s="965"/>
      <c r="FJ2" s="965"/>
      <c r="FK2" s="965"/>
      <c r="FL2" s="965"/>
      <c r="FM2" s="965"/>
      <c r="FN2" s="965"/>
      <c r="FO2" s="965"/>
      <c r="FP2" s="965"/>
      <c r="FQ2" s="965"/>
      <c r="FR2" s="965"/>
      <c r="FS2" s="965"/>
      <c r="FT2" s="965"/>
      <c r="FU2" s="965"/>
      <c r="FV2" s="965"/>
      <c r="FW2" s="965"/>
      <c r="FX2" s="965"/>
      <c r="FY2" s="965"/>
      <c r="FZ2" s="965"/>
      <c r="GA2" s="965"/>
      <c r="GB2" s="965"/>
      <c r="GC2" s="965"/>
      <c r="GD2" s="965"/>
      <c r="GE2" s="965"/>
      <c r="GF2" s="965"/>
      <c r="GG2" s="965"/>
      <c r="GH2" s="965"/>
      <c r="GI2" s="965"/>
      <c r="GJ2" s="965"/>
      <c r="GK2" s="965"/>
      <c r="GL2" s="965"/>
      <c r="GM2" s="965"/>
      <c r="GN2" s="965"/>
      <c r="GO2" s="965"/>
      <c r="GP2" s="965"/>
      <c r="GQ2" s="965"/>
      <c r="GR2" s="965"/>
      <c r="GS2" s="965"/>
      <c r="GT2" s="965"/>
      <c r="GU2" s="965"/>
      <c r="GV2" s="965"/>
      <c r="GW2" s="965"/>
      <c r="GX2" s="965"/>
      <c r="GY2" s="965"/>
      <c r="GZ2" s="965"/>
      <c r="HA2" s="965"/>
      <c r="HB2" s="965"/>
      <c r="HC2" s="965"/>
      <c r="HD2" s="965"/>
      <c r="HE2" s="965"/>
      <c r="HF2" s="965"/>
      <c r="HG2" s="965"/>
      <c r="HH2" s="965"/>
      <c r="HI2" s="965"/>
      <c r="HJ2" s="965"/>
      <c r="HK2" s="965"/>
      <c r="HL2" s="965"/>
      <c r="HM2" s="965"/>
      <c r="HN2" s="965"/>
      <c r="HO2" s="965"/>
      <c r="HP2" s="965"/>
      <c r="HQ2" s="965"/>
      <c r="HR2" s="965"/>
      <c r="HS2" s="965"/>
      <c r="HT2" s="965"/>
      <c r="HU2" s="965"/>
      <c r="HV2" s="965"/>
      <c r="HW2" s="965"/>
      <c r="HX2" s="965"/>
      <c r="HY2" s="965"/>
      <c r="HZ2" s="965"/>
      <c r="IA2" s="965"/>
      <c r="IB2" s="965"/>
      <c r="IC2" s="966"/>
      <c r="ID2" s="964" t="s">
        <v>66</v>
      </c>
      <c r="IE2" s="965"/>
      <c r="IF2" s="965"/>
      <c r="IG2" s="965"/>
      <c r="IH2" s="965"/>
      <c r="II2" s="965"/>
      <c r="IJ2" s="965"/>
      <c r="IK2" s="965"/>
      <c r="IL2" s="965"/>
      <c r="IM2" s="965"/>
      <c r="IN2" s="965"/>
      <c r="IO2" s="965"/>
      <c r="IP2" s="965"/>
      <c r="IQ2" s="965"/>
      <c r="IR2" s="965"/>
      <c r="IS2" s="965"/>
      <c r="IT2" s="965"/>
      <c r="IU2" s="965"/>
      <c r="IV2" s="965"/>
      <c r="IW2" s="965"/>
      <c r="IX2" s="965"/>
      <c r="IY2" s="965"/>
      <c r="IZ2" s="965"/>
      <c r="JA2" s="965"/>
      <c r="JB2" s="965"/>
      <c r="JC2" s="965"/>
      <c r="JD2" s="965"/>
      <c r="JE2" s="965"/>
      <c r="JF2" s="965"/>
      <c r="JG2" s="965"/>
      <c r="JH2" s="965"/>
      <c r="JI2" s="965"/>
      <c r="JJ2" s="965"/>
      <c r="JK2" s="965"/>
      <c r="JL2" s="965"/>
      <c r="JM2" s="965"/>
      <c r="JN2" s="965"/>
      <c r="JO2" s="965"/>
      <c r="JP2" s="965"/>
      <c r="JQ2" s="965"/>
      <c r="JR2" s="965"/>
      <c r="JS2" s="965"/>
      <c r="JT2" s="965"/>
      <c r="JU2" s="965"/>
      <c r="JV2" s="965"/>
      <c r="JW2" s="965"/>
      <c r="JX2" s="965"/>
      <c r="JY2" s="965"/>
      <c r="JZ2" s="965"/>
      <c r="KA2" s="965"/>
      <c r="KB2" s="965"/>
      <c r="KC2" s="965"/>
      <c r="KD2" s="965"/>
      <c r="KE2" s="965"/>
      <c r="KF2" s="965"/>
      <c r="KG2" s="965"/>
      <c r="KH2" s="965"/>
      <c r="KI2" s="965"/>
      <c r="KJ2" s="965"/>
      <c r="KK2" s="965"/>
      <c r="KL2" s="965"/>
      <c r="KM2" s="965"/>
      <c r="KN2" s="965"/>
      <c r="KO2" s="965"/>
      <c r="KP2" s="965"/>
      <c r="KQ2" s="965"/>
      <c r="KR2" s="965"/>
      <c r="KS2" s="965"/>
      <c r="KT2" s="965"/>
      <c r="KU2" s="965"/>
      <c r="KV2" s="965"/>
      <c r="KW2" s="965"/>
      <c r="KX2" s="965"/>
      <c r="KY2" s="965"/>
      <c r="KZ2" s="965"/>
      <c r="LA2" s="965"/>
      <c r="LB2" s="966"/>
      <c r="LC2" s="984" t="s">
        <v>67</v>
      </c>
      <c r="LD2" s="965"/>
      <c r="LE2" s="965"/>
      <c r="LF2" s="965"/>
      <c r="LG2" s="965"/>
      <c r="LH2" s="965"/>
      <c r="LI2" s="965"/>
      <c r="LJ2" s="965"/>
      <c r="LK2" s="965"/>
      <c r="LL2" s="965"/>
      <c r="LM2" s="965"/>
      <c r="LN2" s="965"/>
      <c r="LO2" s="965"/>
      <c r="LP2" s="965"/>
      <c r="LQ2" s="965"/>
      <c r="LR2" s="965"/>
      <c r="LS2" s="965"/>
      <c r="LT2" s="965"/>
      <c r="LU2" s="965"/>
      <c r="LV2" s="965"/>
      <c r="LW2" s="965"/>
      <c r="LX2" s="965"/>
      <c r="LY2" s="965"/>
      <c r="LZ2" s="965"/>
      <c r="MA2" s="965"/>
      <c r="MB2" s="965"/>
      <c r="MC2" s="965"/>
      <c r="MD2" s="965"/>
      <c r="ME2" s="965"/>
      <c r="MF2" s="965"/>
      <c r="MG2" s="965"/>
      <c r="MH2" s="965"/>
      <c r="MI2" s="965"/>
      <c r="MJ2" s="965"/>
      <c r="MK2" s="965"/>
      <c r="ML2" s="965"/>
      <c r="MM2" s="965"/>
      <c r="MN2" s="965"/>
      <c r="MO2" s="965"/>
      <c r="MP2" s="965"/>
      <c r="MQ2" s="965"/>
      <c r="MR2" s="965"/>
      <c r="MS2" s="965"/>
      <c r="MT2" s="965"/>
      <c r="MU2" s="965"/>
      <c r="MV2" s="965"/>
      <c r="MW2" s="965"/>
      <c r="MX2" s="965"/>
      <c r="MY2" s="965"/>
      <c r="MZ2" s="965"/>
      <c r="NA2" s="965"/>
      <c r="NB2" s="965"/>
      <c r="NC2" s="965"/>
      <c r="ND2" s="965"/>
      <c r="NE2" s="965"/>
      <c r="NF2" s="965"/>
      <c r="NG2" s="965"/>
      <c r="NH2" s="965"/>
      <c r="NI2" s="965"/>
      <c r="NJ2" s="965"/>
      <c r="NK2" s="965"/>
      <c r="NL2" s="965"/>
      <c r="NM2" s="965"/>
      <c r="NN2" s="965"/>
      <c r="NO2" s="965"/>
      <c r="NP2" s="965"/>
      <c r="NQ2" s="965"/>
      <c r="NR2" s="965"/>
      <c r="NS2" s="965"/>
      <c r="NT2" s="965"/>
      <c r="NU2" s="965"/>
      <c r="NV2" s="965"/>
      <c r="NW2" s="965"/>
      <c r="NX2" s="965"/>
      <c r="NY2" s="965"/>
      <c r="NZ2" s="965"/>
      <c r="OA2" s="961"/>
    </row>
    <row r="3" spans="1:391" s="65" customFormat="1" ht="22.5" customHeight="1">
      <c r="A3" s="960"/>
      <c r="B3" s="962"/>
      <c r="C3" s="985" t="s">
        <v>3</v>
      </c>
      <c r="D3" s="985" t="s">
        <v>4</v>
      </c>
      <c r="E3" s="985" t="s">
        <v>5</v>
      </c>
      <c r="F3" s="976" t="s">
        <v>6</v>
      </c>
      <c r="G3" s="964" t="s">
        <v>7</v>
      </c>
      <c r="H3" s="965"/>
      <c r="I3" s="965"/>
      <c r="J3" s="965"/>
      <c r="K3" s="965"/>
      <c r="L3" s="965"/>
      <c r="M3" s="965"/>
      <c r="N3" s="965"/>
      <c r="O3" s="965"/>
      <c r="P3" s="965"/>
      <c r="Q3" s="965"/>
      <c r="R3" s="965"/>
      <c r="S3" s="965"/>
      <c r="T3" s="965"/>
      <c r="U3" s="965"/>
      <c r="V3" s="965"/>
      <c r="W3" s="965"/>
      <c r="X3" s="965"/>
      <c r="Y3" s="965"/>
      <c r="Z3" s="965"/>
      <c r="AA3" s="965"/>
      <c r="AB3" s="965"/>
      <c r="AC3" s="965"/>
      <c r="AD3" s="965"/>
      <c r="AE3" s="965"/>
      <c r="AF3" s="965"/>
      <c r="AG3" s="965"/>
      <c r="AH3" s="965"/>
      <c r="AI3" s="965"/>
      <c r="AJ3" s="965"/>
      <c r="AK3" s="965"/>
      <c r="AL3" s="965"/>
      <c r="AM3" s="965"/>
      <c r="AN3" s="965"/>
      <c r="AO3" s="965"/>
      <c r="AP3" s="965"/>
      <c r="AQ3" s="965"/>
      <c r="AR3" s="965"/>
      <c r="AS3" s="965"/>
      <c r="AT3" s="965"/>
      <c r="AU3" s="965"/>
      <c r="AV3" s="965"/>
      <c r="AW3" s="965"/>
      <c r="AX3" s="965"/>
      <c r="AY3" s="965"/>
      <c r="AZ3" s="965"/>
      <c r="BA3" s="965"/>
      <c r="BB3" s="965"/>
      <c r="BC3" s="965"/>
      <c r="BD3" s="965"/>
      <c r="BE3" s="965"/>
      <c r="BF3" s="965"/>
      <c r="BG3" s="965"/>
      <c r="BH3" s="965"/>
      <c r="BI3" s="965"/>
      <c r="BJ3" s="965"/>
      <c r="BK3" s="965"/>
      <c r="BL3" s="965"/>
      <c r="BM3" s="965"/>
      <c r="BN3" s="965"/>
      <c r="BO3" s="965"/>
      <c r="BP3" s="965"/>
      <c r="BQ3" s="965"/>
      <c r="BR3" s="965"/>
      <c r="BS3" s="965"/>
      <c r="BT3" s="965"/>
      <c r="BU3" s="965"/>
      <c r="BV3" s="961"/>
      <c r="BW3" s="963" t="s">
        <v>28</v>
      </c>
      <c r="BX3" s="963"/>
      <c r="BY3" s="963"/>
      <c r="BZ3" s="963"/>
      <c r="CA3" s="963"/>
      <c r="CB3" s="963"/>
      <c r="CC3" s="963"/>
      <c r="CD3" s="963"/>
      <c r="CE3" s="977"/>
      <c r="CF3" s="964" t="s">
        <v>7</v>
      </c>
      <c r="CG3" s="965"/>
      <c r="CH3" s="965"/>
      <c r="CI3" s="965"/>
      <c r="CJ3" s="965"/>
      <c r="CK3" s="965"/>
      <c r="CL3" s="965"/>
      <c r="CM3" s="965"/>
      <c r="CN3" s="965"/>
      <c r="CO3" s="965"/>
      <c r="CP3" s="965"/>
      <c r="CQ3" s="965"/>
      <c r="CR3" s="965"/>
      <c r="CS3" s="965"/>
      <c r="CT3" s="965"/>
      <c r="CU3" s="965"/>
      <c r="CV3" s="965"/>
      <c r="CW3" s="965"/>
      <c r="CX3" s="965"/>
      <c r="CY3" s="965"/>
      <c r="CZ3" s="965"/>
      <c r="DA3" s="965"/>
      <c r="DB3" s="965"/>
      <c r="DC3" s="965"/>
      <c r="DD3" s="965"/>
      <c r="DE3" s="965"/>
      <c r="DF3" s="965"/>
      <c r="DG3" s="965"/>
      <c r="DH3" s="965"/>
      <c r="DI3" s="965"/>
      <c r="DJ3" s="965"/>
      <c r="DK3" s="965"/>
      <c r="DL3" s="965"/>
      <c r="DM3" s="965"/>
      <c r="DN3" s="965"/>
      <c r="DO3" s="965"/>
      <c r="DP3" s="965"/>
      <c r="DQ3" s="965"/>
      <c r="DR3" s="965"/>
      <c r="DS3" s="965"/>
      <c r="DT3" s="965"/>
      <c r="DU3" s="965"/>
      <c r="DV3" s="965"/>
      <c r="DW3" s="965"/>
      <c r="DX3" s="965"/>
      <c r="DY3" s="965"/>
      <c r="DZ3" s="965"/>
      <c r="EA3" s="965"/>
      <c r="EB3" s="965"/>
      <c r="EC3" s="965"/>
      <c r="ED3" s="965"/>
      <c r="EE3" s="965"/>
      <c r="EF3" s="965"/>
      <c r="EG3" s="965"/>
      <c r="EH3" s="965"/>
      <c r="EI3" s="965"/>
      <c r="EJ3" s="965"/>
      <c r="EK3" s="965"/>
      <c r="EL3" s="965"/>
      <c r="EM3" s="965"/>
      <c r="EN3" s="965"/>
      <c r="EO3" s="965"/>
      <c r="EP3" s="965"/>
      <c r="EQ3" s="965"/>
      <c r="ER3" s="965"/>
      <c r="ES3" s="965"/>
      <c r="ET3" s="965"/>
      <c r="EU3" s="961"/>
      <c r="EV3" s="963" t="s">
        <v>28</v>
      </c>
      <c r="EW3" s="963"/>
      <c r="EX3" s="963"/>
      <c r="EY3" s="963"/>
      <c r="EZ3" s="963"/>
      <c r="FA3" s="963"/>
      <c r="FB3" s="963"/>
      <c r="FC3" s="963"/>
      <c r="FD3" s="977"/>
      <c r="FE3" s="964" t="s">
        <v>7</v>
      </c>
      <c r="FF3" s="965"/>
      <c r="FG3" s="965"/>
      <c r="FH3" s="965"/>
      <c r="FI3" s="965"/>
      <c r="FJ3" s="965"/>
      <c r="FK3" s="965"/>
      <c r="FL3" s="965"/>
      <c r="FM3" s="965"/>
      <c r="FN3" s="965"/>
      <c r="FO3" s="965"/>
      <c r="FP3" s="965"/>
      <c r="FQ3" s="965"/>
      <c r="FR3" s="965"/>
      <c r="FS3" s="965"/>
      <c r="FT3" s="965"/>
      <c r="FU3" s="965"/>
      <c r="FV3" s="965"/>
      <c r="FW3" s="965"/>
      <c r="FX3" s="965"/>
      <c r="FY3" s="965"/>
      <c r="FZ3" s="965"/>
      <c r="GA3" s="965"/>
      <c r="GB3" s="965"/>
      <c r="GC3" s="965"/>
      <c r="GD3" s="965"/>
      <c r="GE3" s="965"/>
      <c r="GF3" s="965"/>
      <c r="GG3" s="965"/>
      <c r="GH3" s="965"/>
      <c r="GI3" s="965"/>
      <c r="GJ3" s="965"/>
      <c r="GK3" s="965"/>
      <c r="GL3" s="965"/>
      <c r="GM3" s="965"/>
      <c r="GN3" s="965"/>
      <c r="GO3" s="965"/>
      <c r="GP3" s="965"/>
      <c r="GQ3" s="965"/>
      <c r="GR3" s="965"/>
      <c r="GS3" s="965"/>
      <c r="GT3" s="965"/>
      <c r="GU3" s="965"/>
      <c r="GV3" s="965"/>
      <c r="GW3" s="965"/>
      <c r="GX3" s="965"/>
      <c r="GY3" s="965"/>
      <c r="GZ3" s="965"/>
      <c r="HA3" s="965"/>
      <c r="HB3" s="965"/>
      <c r="HC3" s="965"/>
      <c r="HD3" s="965"/>
      <c r="HE3" s="965"/>
      <c r="HF3" s="965"/>
      <c r="HG3" s="965"/>
      <c r="HH3" s="965"/>
      <c r="HI3" s="965"/>
      <c r="HJ3" s="965"/>
      <c r="HK3" s="965"/>
      <c r="HL3" s="965"/>
      <c r="HM3" s="965"/>
      <c r="HN3" s="965"/>
      <c r="HO3" s="965"/>
      <c r="HP3" s="965"/>
      <c r="HQ3" s="965"/>
      <c r="HR3" s="965"/>
      <c r="HS3" s="965"/>
      <c r="HT3" s="961"/>
      <c r="HU3" s="963" t="s">
        <v>28</v>
      </c>
      <c r="HV3" s="963"/>
      <c r="HW3" s="963"/>
      <c r="HX3" s="963"/>
      <c r="HY3" s="963"/>
      <c r="HZ3" s="963"/>
      <c r="IA3" s="963"/>
      <c r="IB3" s="963"/>
      <c r="IC3" s="977"/>
      <c r="ID3" s="964" t="s">
        <v>7</v>
      </c>
      <c r="IE3" s="965"/>
      <c r="IF3" s="965"/>
      <c r="IG3" s="965"/>
      <c r="IH3" s="965"/>
      <c r="II3" s="965"/>
      <c r="IJ3" s="965"/>
      <c r="IK3" s="965"/>
      <c r="IL3" s="965"/>
      <c r="IM3" s="965"/>
      <c r="IN3" s="965"/>
      <c r="IO3" s="965"/>
      <c r="IP3" s="965"/>
      <c r="IQ3" s="965"/>
      <c r="IR3" s="965"/>
      <c r="IS3" s="965"/>
      <c r="IT3" s="965"/>
      <c r="IU3" s="965"/>
      <c r="IV3" s="965"/>
      <c r="IW3" s="965"/>
      <c r="IX3" s="965"/>
      <c r="IY3" s="965"/>
      <c r="IZ3" s="965"/>
      <c r="JA3" s="965"/>
      <c r="JB3" s="965"/>
      <c r="JC3" s="965"/>
      <c r="JD3" s="965"/>
      <c r="JE3" s="965"/>
      <c r="JF3" s="965"/>
      <c r="JG3" s="965"/>
      <c r="JH3" s="965"/>
      <c r="JI3" s="965"/>
      <c r="JJ3" s="965"/>
      <c r="JK3" s="965"/>
      <c r="JL3" s="965"/>
      <c r="JM3" s="965"/>
      <c r="JN3" s="965"/>
      <c r="JO3" s="965"/>
      <c r="JP3" s="965"/>
      <c r="JQ3" s="965"/>
      <c r="JR3" s="965"/>
      <c r="JS3" s="965"/>
      <c r="JT3" s="965"/>
      <c r="JU3" s="965"/>
      <c r="JV3" s="965"/>
      <c r="JW3" s="965"/>
      <c r="JX3" s="965"/>
      <c r="JY3" s="965"/>
      <c r="JZ3" s="965"/>
      <c r="KA3" s="965"/>
      <c r="KB3" s="965"/>
      <c r="KC3" s="965"/>
      <c r="KD3" s="965"/>
      <c r="KE3" s="965"/>
      <c r="KF3" s="965"/>
      <c r="KG3" s="965"/>
      <c r="KH3" s="965"/>
      <c r="KI3" s="965"/>
      <c r="KJ3" s="965"/>
      <c r="KK3" s="965"/>
      <c r="KL3" s="965"/>
      <c r="KM3" s="965"/>
      <c r="KN3" s="965"/>
      <c r="KO3" s="965"/>
      <c r="KP3" s="965"/>
      <c r="KQ3" s="965"/>
      <c r="KR3" s="965"/>
      <c r="KS3" s="961"/>
      <c r="KT3" s="963" t="s">
        <v>28</v>
      </c>
      <c r="KU3" s="963"/>
      <c r="KV3" s="963"/>
      <c r="KW3" s="963"/>
      <c r="KX3" s="963"/>
      <c r="KY3" s="963"/>
      <c r="KZ3" s="963"/>
      <c r="LA3" s="963"/>
      <c r="LB3" s="977"/>
      <c r="LC3" s="984" t="s">
        <v>7</v>
      </c>
      <c r="LD3" s="965"/>
      <c r="LE3" s="965"/>
      <c r="LF3" s="965"/>
      <c r="LG3" s="965"/>
      <c r="LH3" s="965"/>
      <c r="LI3" s="965"/>
      <c r="LJ3" s="965"/>
      <c r="LK3" s="965"/>
      <c r="LL3" s="965"/>
      <c r="LM3" s="965"/>
      <c r="LN3" s="965"/>
      <c r="LO3" s="965"/>
      <c r="LP3" s="965"/>
      <c r="LQ3" s="965"/>
      <c r="LR3" s="965"/>
      <c r="LS3" s="965"/>
      <c r="LT3" s="965"/>
      <c r="LU3" s="965"/>
      <c r="LV3" s="965"/>
      <c r="LW3" s="965"/>
      <c r="LX3" s="965"/>
      <c r="LY3" s="965"/>
      <c r="LZ3" s="965"/>
      <c r="MA3" s="965"/>
      <c r="MB3" s="965"/>
      <c r="MC3" s="965"/>
      <c r="MD3" s="965"/>
      <c r="ME3" s="965"/>
      <c r="MF3" s="965"/>
      <c r="MG3" s="965"/>
      <c r="MH3" s="965"/>
      <c r="MI3" s="965"/>
      <c r="MJ3" s="965"/>
      <c r="MK3" s="965"/>
      <c r="ML3" s="965"/>
      <c r="MM3" s="965"/>
      <c r="MN3" s="965"/>
      <c r="MO3" s="965"/>
      <c r="MP3" s="965"/>
      <c r="MQ3" s="965"/>
      <c r="MR3" s="965"/>
      <c r="MS3" s="965"/>
      <c r="MT3" s="965"/>
      <c r="MU3" s="965"/>
      <c r="MV3" s="965"/>
      <c r="MW3" s="965"/>
      <c r="MX3" s="965"/>
      <c r="MY3" s="965"/>
      <c r="MZ3" s="965"/>
      <c r="NA3" s="965"/>
      <c r="NB3" s="965"/>
      <c r="NC3" s="965"/>
      <c r="ND3" s="965"/>
      <c r="NE3" s="965"/>
      <c r="NF3" s="965"/>
      <c r="NG3" s="965"/>
      <c r="NH3" s="965"/>
      <c r="NI3" s="965"/>
      <c r="NJ3" s="965"/>
      <c r="NK3" s="965"/>
      <c r="NL3" s="965"/>
      <c r="NM3" s="965"/>
      <c r="NN3" s="965"/>
      <c r="NO3" s="965"/>
      <c r="NP3" s="965"/>
      <c r="NQ3" s="965"/>
      <c r="NR3" s="961"/>
      <c r="NS3" s="963" t="s">
        <v>28</v>
      </c>
      <c r="NT3" s="963"/>
      <c r="NU3" s="963"/>
      <c r="NV3" s="963"/>
      <c r="NW3" s="963"/>
      <c r="NX3" s="963"/>
      <c r="NY3" s="963"/>
      <c r="NZ3" s="963"/>
      <c r="OA3" s="963"/>
    </row>
    <row r="4" spans="1:391" s="65" customFormat="1" ht="22.5" customHeight="1">
      <c r="A4" s="961"/>
      <c r="B4" s="962"/>
      <c r="C4" s="986"/>
      <c r="D4" s="986"/>
      <c r="E4" s="986"/>
      <c r="F4" s="988"/>
      <c r="G4" s="963" t="s">
        <v>9</v>
      </c>
      <c r="H4" s="963"/>
      <c r="I4" s="963"/>
      <c r="J4" s="963"/>
      <c r="K4" s="963"/>
      <c r="L4" s="963"/>
      <c r="M4" s="963"/>
      <c r="N4" s="963"/>
      <c r="O4" s="963"/>
      <c r="P4" s="963"/>
      <c r="Q4" s="990" t="s">
        <v>102</v>
      </c>
      <c r="R4" s="991"/>
      <c r="S4" s="991"/>
      <c r="T4" s="991"/>
      <c r="U4" s="991"/>
      <c r="V4" s="991"/>
      <c r="W4" s="991"/>
      <c r="X4" s="991"/>
      <c r="Y4" s="991"/>
      <c r="Z4" s="992"/>
      <c r="AA4" s="967" t="s">
        <v>14</v>
      </c>
      <c r="AB4" s="968"/>
      <c r="AC4" s="968"/>
      <c r="AD4" s="968"/>
      <c r="AE4" s="968"/>
      <c r="AF4" s="968"/>
      <c r="AG4" s="968"/>
      <c r="AH4" s="968"/>
      <c r="AI4" s="969"/>
      <c r="AJ4" s="970" t="s">
        <v>102</v>
      </c>
      <c r="AK4" s="971"/>
      <c r="AL4" s="971"/>
      <c r="AM4" s="971"/>
      <c r="AN4" s="971"/>
      <c r="AO4" s="971"/>
      <c r="AP4" s="971"/>
      <c r="AQ4" s="971"/>
      <c r="AR4" s="972"/>
      <c r="AS4" s="962" t="s">
        <v>110</v>
      </c>
      <c r="AT4" s="973" t="s">
        <v>106</v>
      </c>
      <c r="AU4" s="974"/>
      <c r="AV4" s="975"/>
      <c r="AW4" s="967" t="s">
        <v>16</v>
      </c>
      <c r="AX4" s="968"/>
      <c r="AY4" s="968"/>
      <c r="AZ4" s="968"/>
      <c r="BA4" s="968"/>
      <c r="BB4" s="968"/>
      <c r="BC4" s="968"/>
      <c r="BD4" s="968"/>
      <c r="BE4" s="969"/>
      <c r="BF4" s="970" t="s">
        <v>107</v>
      </c>
      <c r="BG4" s="971"/>
      <c r="BH4" s="971"/>
      <c r="BI4" s="971"/>
      <c r="BJ4" s="971"/>
      <c r="BK4" s="971"/>
      <c r="BL4" s="971"/>
      <c r="BM4" s="971"/>
      <c r="BN4" s="972"/>
      <c r="BO4" s="963" t="s">
        <v>17</v>
      </c>
      <c r="BP4" s="963"/>
      <c r="BQ4" s="963" t="s">
        <v>20</v>
      </c>
      <c r="BR4" s="963"/>
      <c r="BS4" s="982" t="s">
        <v>1436</v>
      </c>
      <c r="BT4" s="983"/>
      <c r="BU4" s="963" t="s">
        <v>152</v>
      </c>
      <c r="BV4" s="963"/>
      <c r="BW4" s="967" t="s">
        <v>23</v>
      </c>
      <c r="BX4" s="968"/>
      <c r="BY4" s="968"/>
      <c r="BZ4" s="968"/>
      <c r="CA4" s="968"/>
      <c r="CB4" s="968"/>
      <c r="CC4" s="968"/>
      <c r="CD4" s="969"/>
      <c r="CE4" s="977" t="s">
        <v>27</v>
      </c>
      <c r="CF4" s="993" t="s">
        <v>9</v>
      </c>
      <c r="CG4" s="993"/>
      <c r="CH4" s="993"/>
      <c r="CI4" s="993"/>
      <c r="CJ4" s="993"/>
      <c r="CK4" s="993"/>
      <c r="CL4" s="993"/>
      <c r="CM4" s="993"/>
      <c r="CN4" s="993"/>
      <c r="CO4" s="993"/>
      <c r="CP4" s="994" t="s">
        <v>102</v>
      </c>
      <c r="CQ4" s="995"/>
      <c r="CR4" s="995"/>
      <c r="CS4" s="995"/>
      <c r="CT4" s="995"/>
      <c r="CU4" s="995"/>
      <c r="CV4" s="995"/>
      <c r="CW4" s="995"/>
      <c r="CX4" s="995"/>
      <c r="CY4" s="996"/>
      <c r="CZ4" s="997" t="s">
        <v>14</v>
      </c>
      <c r="DA4" s="998"/>
      <c r="DB4" s="998"/>
      <c r="DC4" s="998"/>
      <c r="DD4" s="998"/>
      <c r="DE4" s="998"/>
      <c r="DF4" s="998"/>
      <c r="DG4" s="998"/>
      <c r="DH4" s="999"/>
      <c r="DI4" s="970" t="s">
        <v>1840</v>
      </c>
      <c r="DJ4" s="971"/>
      <c r="DK4" s="971"/>
      <c r="DL4" s="971"/>
      <c r="DM4" s="971"/>
      <c r="DN4" s="971"/>
      <c r="DO4" s="971"/>
      <c r="DP4" s="971"/>
      <c r="DQ4" s="972"/>
      <c r="DR4" s="1000" t="s">
        <v>110</v>
      </c>
      <c r="DS4" s="973" t="s">
        <v>106</v>
      </c>
      <c r="DT4" s="974"/>
      <c r="DU4" s="975"/>
      <c r="DV4" s="978" t="s">
        <v>16</v>
      </c>
      <c r="DW4" s="979"/>
      <c r="DX4" s="979"/>
      <c r="DY4" s="979"/>
      <c r="DZ4" s="979"/>
      <c r="EA4" s="979"/>
      <c r="EB4" s="979"/>
      <c r="EC4" s="979"/>
      <c r="ED4" s="980"/>
      <c r="EE4" s="970" t="s">
        <v>107</v>
      </c>
      <c r="EF4" s="971"/>
      <c r="EG4" s="971"/>
      <c r="EH4" s="971"/>
      <c r="EI4" s="971"/>
      <c r="EJ4" s="971"/>
      <c r="EK4" s="971"/>
      <c r="EL4" s="971"/>
      <c r="EM4" s="972"/>
      <c r="EN4" s="963" t="s">
        <v>17</v>
      </c>
      <c r="EO4" s="963"/>
      <c r="EP4" s="981" t="s">
        <v>20</v>
      </c>
      <c r="EQ4" s="981"/>
      <c r="ER4" s="982" t="s">
        <v>151</v>
      </c>
      <c r="ES4" s="983"/>
      <c r="ET4" s="963" t="s">
        <v>152</v>
      </c>
      <c r="EU4" s="963"/>
      <c r="EV4" s="967" t="s">
        <v>23</v>
      </c>
      <c r="EW4" s="968"/>
      <c r="EX4" s="968"/>
      <c r="EY4" s="968"/>
      <c r="EZ4" s="968"/>
      <c r="FA4" s="968"/>
      <c r="FB4" s="968"/>
      <c r="FC4" s="969"/>
      <c r="FD4" s="977" t="s">
        <v>27</v>
      </c>
      <c r="FE4" s="963" t="s">
        <v>9</v>
      </c>
      <c r="FF4" s="963"/>
      <c r="FG4" s="963"/>
      <c r="FH4" s="963"/>
      <c r="FI4" s="963"/>
      <c r="FJ4" s="963"/>
      <c r="FK4" s="963"/>
      <c r="FL4" s="963"/>
      <c r="FM4" s="963"/>
      <c r="FN4" s="963"/>
      <c r="FO4" s="990" t="s">
        <v>102</v>
      </c>
      <c r="FP4" s="991"/>
      <c r="FQ4" s="991"/>
      <c r="FR4" s="991"/>
      <c r="FS4" s="991"/>
      <c r="FT4" s="991"/>
      <c r="FU4" s="991"/>
      <c r="FV4" s="991"/>
      <c r="FW4" s="991"/>
      <c r="FX4" s="992"/>
      <c r="FY4" s="967" t="s">
        <v>14</v>
      </c>
      <c r="FZ4" s="968"/>
      <c r="GA4" s="968"/>
      <c r="GB4" s="968"/>
      <c r="GC4" s="968"/>
      <c r="GD4" s="968"/>
      <c r="GE4" s="968"/>
      <c r="GF4" s="968"/>
      <c r="GG4" s="969"/>
      <c r="GH4" s="970" t="s">
        <v>1840</v>
      </c>
      <c r="GI4" s="971"/>
      <c r="GJ4" s="971"/>
      <c r="GK4" s="971"/>
      <c r="GL4" s="971"/>
      <c r="GM4" s="971"/>
      <c r="GN4" s="971"/>
      <c r="GO4" s="971"/>
      <c r="GP4" s="972"/>
      <c r="GQ4" s="962" t="s">
        <v>110</v>
      </c>
      <c r="GR4" s="973" t="s">
        <v>106</v>
      </c>
      <c r="GS4" s="974"/>
      <c r="GT4" s="975"/>
      <c r="GU4" s="967" t="s">
        <v>16</v>
      </c>
      <c r="GV4" s="968"/>
      <c r="GW4" s="968"/>
      <c r="GX4" s="968"/>
      <c r="GY4" s="968"/>
      <c r="GZ4" s="968"/>
      <c r="HA4" s="968"/>
      <c r="HB4" s="968"/>
      <c r="HC4" s="969"/>
      <c r="HD4" s="970" t="s">
        <v>107</v>
      </c>
      <c r="HE4" s="971"/>
      <c r="HF4" s="971"/>
      <c r="HG4" s="971"/>
      <c r="HH4" s="971"/>
      <c r="HI4" s="971"/>
      <c r="HJ4" s="971"/>
      <c r="HK4" s="971"/>
      <c r="HL4" s="972"/>
      <c r="HM4" s="963" t="s">
        <v>17</v>
      </c>
      <c r="HN4" s="963"/>
      <c r="HO4" s="963" t="s">
        <v>20</v>
      </c>
      <c r="HP4" s="963"/>
      <c r="HQ4" s="982" t="s">
        <v>151</v>
      </c>
      <c r="HR4" s="983"/>
      <c r="HS4" s="963" t="s">
        <v>152</v>
      </c>
      <c r="HT4" s="963"/>
      <c r="HU4" s="967" t="s">
        <v>23</v>
      </c>
      <c r="HV4" s="968"/>
      <c r="HW4" s="968"/>
      <c r="HX4" s="968"/>
      <c r="HY4" s="968"/>
      <c r="HZ4" s="968"/>
      <c r="IA4" s="968"/>
      <c r="IB4" s="969"/>
      <c r="IC4" s="977" t="s">
        <v>27</v>
      </c>
      <c r="ID4" s="963" t="s">
        <v>9</v>
      </c>
      <c r="IE4" s="963"/>
      <c r="IF4" s="963"/>
      <c r="IG4" s="963"/>
      <c r="IH4" s="963"/>
      <c r="II4" s="963"/>
      <c r="IJ4" s="963"/>
      <c r="IK4" s="963"/>
      <c r="IL4" s="963"/>
      <c r="IM4" s="963"/>
      <c r="IN4" s="990" t="s">
        <v>102</v>
      </c>
      <c r="IO4" s="991"/>
      <c r="IP4" s="991"/>
      <c r="IQ4" s="991"/>
      <c r="IR4" s="991"/>
      <c r="IS4" s="991"/>
      <c r="IT4" s="991"/>
      <c r="IU4" s="991"/>
      <c r="IV4" s="991"/>
      <c r="IW4" s="992"/>
      <c r="IX4" s="967" t="s">
        <v>14</v>
      </c>
      <c r="IY4" s="968"/>
      <c r="IZ4" s="968"/>
      <c r="JA4" s="968"/>
      <c r="JB4" s="968"/>
      <c r="JC4" s="968"/>
      <c r="JD4" s="968"/>
      <c r="JE4" s="968"/>
      <c r="JF4" s="969"/>
      <c r="JG4" s="970" t="s">
        <v>1840</v>
      </c>
      <c r="JH4" s="971"/>
      <c r="JI4" s="971"/>
      <c r="JJ4" s="971"/>
      <c r="JK4" s="971"/>
      <c r="JL4" s="971"/>
      <c r="JM4" s="971"/>
      <c r="JN4" s="971"/>
      <c r="JO4" s="972"/>
      <c r="JP4" s="962" t="s">
        <v>110</v>
      </c>
      <c r="JQ4" s="973" t="s">
        <v>106</v>
      </c>
      <c r="JR4" s="974"/>
      <c r="JS4" s="975"/>
      <c r="JT4" s="967" t="s">
        <v>16</v>
      </c>
      <c r="JU4" s="968"/>
      <c r="JV4" s="968"/>
      <c r="JW4" s="968"/>
      <c r="JX4" s="968"/>
      <c r="JY4" s="968"/>
      <c r="JZ4" s="968"/>
      <c r="KA4" s="968"/>
      <c r="KB4" s="969"/>
      <c r="KC4" s="970" t="s">
        <v>107</v>
      </c>
      <c r="KD4" s="971"/>
      <c r="KE4" s="971"/>
      <c r="KF4" s="971"/>
      <c r="KG4" s="971"/>
      <c r="KH4" s="971"/>
      <c r="KI4" s="971"/>
      <c r="KJ4" s="971"/>
      <c r="KK4" s="972"/>
      <c r="KL4" s="963" t="s">
        <v>17</v>
      </c>
      <c r="KM4" s="963"/>
      <c r="KN4" s="963" t="s">
        <v>20</v>
      </c>
      <c r="KO4" s="963"/>
      <c r="KP4" s="982" t="s">
        <v>151</v>
      </c>
      <c r="KQ4" s="983"/>
      <c r="KR4" s="963" t="s">
        <v>152</v>
      </c>
      <c r="KS4" s="963"/>
      <c r="KT4" s="967" t="s">
        <v>23</v>
      </c>
      <c r="KU4" s="968"/>
      <c r="KV4" s="968"/>
      <c r="KW4" s="968"/>
      <c r="KX4" s="968"/>
      <c r="KY4" s="968"/>
      <c r="KZ4" s="968"/>
      <c r="LA4" s="969"/>
      <c r="LB4" s="977" t="s">
        <v>27</v>
      </c>
      <c r="LC4" s="1001" t="s">
        <v>9</v>
      </c>
      <c r="LD4" s="963"/>
      <c r="LE4" s="963"/>
      <c r="LF4" s="963"/>
      <c r="LG4" s="963"/>
      <c r="LH4" s="963"/>
      <c r="LI4" s="963"/>
      <c r="LJ4" s="963"/>
      <c r="LK4" s="963"/>
      <c r="LL4" s="963"/>
      <c r="LM4" s="990" t="s">
        <v>102</v>
      </c>
      <c r="LN4" s="991"/>
      <c r="LO4" s="991"/>
      <c r="LP4" s="991"/>
      <c r="LQ4" s="991"/>
      <c r="LR4" s="991"/>
      <c r="LS4" s="991"/>
      <c r="LT4" s="991"/>
      <c r="LU4" s="991"/>
      <c r="LV4" s="992"/>
      <c r="LW4" s="967" t="s">
        <v>14</v>
      </c>
      <c r="LX4" s="968"/>
      <c r="LY4" s="968"/>
      <c r="LZ4" s="968"/>
      <c r="MA4" s="968"/>
      <c r="MB4" s="968"/>
      <c r="MC4" s="968"/>
      <c r="MD4" s="968"/>
      <c r="ME4" s="969"/>
      <c r="MF4" s="970" t="s">
        <v>1840</v>
      </c>
      <c r="MG4" s="971"/>
      <c r="MH4" s="971"/>
      <c r="MI4" s="971"/>
      <c r="MJ4" s="971"/>
      <c r="MK4" s="971"/>
      <c r="ML4" s="971"/>
      <c r="MM4" s="971"/>
      <c r="MN4" s="972"/>
      <c r="MO4" s="962" t="s">
        <v>110</v>
      </c>
      <c r="MP4" s="973" t="s">
        <v>106</v>
      </c>
      <c r="MQ4" s="974"/>
      <c r="MR4" s="975"/>
      <c r="MS4" s="967" t="s">
        <v>16</v>
      </c>
      <c r="MT4" s="968"/>
      <c r="MU4" s="968"/>
      <c r="MV4" s="968"/>
      <c r="MW4" s="968"/>
      <c r="MX4" s="968"/>
      <c r="MY4" s="968"/>
      <c r="MZ4" s="968"/>
      <c r="NA4" s="969"/>
      <c r="NB4" s="970" t="s">
        <v>107</v>
      </c>
      <c r="NC4" s="971"/>
      <c r="ND4" s="971"/>
      <c r="NE4" s="971"/>
      <c r="NF4" s="971"/>
      <c r="NG4" s="971"/>
      <c r="NH4" s="971"/>
      <c r="NI4" s="971"/>
      <c r="NJ4" s="972"/>
      <c r="NK4" s="963" t="s">
        <v>17</v>
      </c>
      <c r="NL4" s="963"/>
      <c r="NM4" s="963" t="s">
        <v>20</v>
      </c>
      <c r="NN4" s="963"/>
      <c r="NO4" s="982" t="s">
        <v>151</v>
      </c>
      <c r="NP4" s="983"/>
      <c r="NQ4" s="963" t="s">
        <v>152</v>
      </c>
      <c r="NR4" s="963"/>
      <c r="NS4" s="967" t="s">
        <v>23</v>
      </c>
      <c r="NT4" s="968"/>
      <c r="NU4" s="968"/>
      <c r="NV4" s="968"/>
      <c r="NW4" s="968"/>
      <c r="NX4" s="968"/>
      <c r="NY4" s="968"/>
      <c r="NZ4" s="969"/>
      <c r="OA4" s="963" t="s">
        <v>27</v>
      </c>
    </row>
    <row r="5" spans="1:391" s="65" customFormat="1" ht="42">
      <c r="A5" s="961"/>
      <c r="B5" s="962"/>
      <c r="C5" s="987"/>
      <c r="D5" s="987"/>
      <c r="E5" s="987"/>
      <c r="F5" s="989"/>
      <c r="G5" s="66">
        <v>1</v>
      </c>
      <c r="H5" s="67">
        <v>2</v>
      </c>
      <c r="I5" s="67">
        <v>3</v>
      </c>
      <c r="J5" s="67">
        <v>4</v>
      </c>
      <c r="K5" s="67">
        <v>5</v>
      </c>
      <c r="L5" s="67">
        <v>6</v>
      </c>
      <c r="M5" s="67">
        <v>7</v>
      </c>
      <c r="N5" s="67">
        <v>8</v>
      </c>
      <c r="O5" s="68">
        <v>9</v>
      </c>
      <c r="P5" s="752" t="s">
        <v>108</v>
      </c>
      <c r="Q5" s="70">
        <v>1</v>
      </c>
      <c r="R5" s="71">
        <v>2</v>
      </c>
      <c r="S5" s="71">
        <v>3</v>
      </c>
      <c r="T5" s="71">
        <v>4</v>
      </c>
      <c r="U5" s="71">
        <v>5</v>
      </c>
      <c r="V5" s="71">
        <v>6</v>
      </c>
      <c r="W5" s="71">
        <v>7</v>
      </c>
      <c r="X5" s="71">
        <v>8</v>
      </c>
      <c r="Y5" s="72">
        <v>9</v>
      </c>
      <c r="Z5" s="753" t="s">
        <v>103</v>
      </c>
      <c r="AA5" s="74">
        <v>1</v>
      </c>
      <c r="AB5" s="75">
        <v>2</v>
      </c>
      <c r="AC5" s="75">
        <v>3</v>
      </c>
      <c r="AD5" s="75">
        <v>4</v>
      </c>
      <c r="AE5" s="75">
        <v>5</v>
      </c>
      <c r="AF5" s="75">
        <v>6</v>
      </c>
      <c r="AG5" s="75">
        <v>7</v>
      </c>
      <c r="AH5" s="75">
        <v>8</v>
      </c>
      <c r="AI5" s="752" t="s">
        <v>109</v>
      </c>
      <c r="AJ5" s="76">
        <v>1</v>
      </c>
      <c r="AK5" s="77">
        <v>2</v>
      </c>
      <c r="AL5" s="77">
        <v>3</v>
      </c>
      <c r="AM5" s="77">
        <v>4</v>
      </c>
      <c r="AN5" s="77">
        <v>5</v>
      </c>
      <c r="AO5" s="77">
        <v>6</v>
      </c>
      <c r="AP5" s="77">
        <v>7</v>
      </c>
      <c r="AQ5" s="77">
        <v>8</v>
      </c>
      <c r="AR5" s="754" t="s">
        <v>103</v>
      </c>
      <c r="AS5" s="976"/>
      <c r="AT5" s="744" t="s">
        <v>104</v>
      </c>
      <c r="AU5" s="755" t="s">
        <v>105</v>
      </c>
      <c r="AV5" s="756" t="s">
        <v>78</v>
      </c>
      <c r="AW5" s="80">
        <v>1</v>
      </c>
      <c r="AX5" s="81">
        <v>2</v>
      </c>
      <c r="AY5" s="81">
        <v>3</v>
      </c>
      <c r="AZ5" s="81">
        <v>4</v>
      </c>
      <c r="BA5" s="81">
        <v>5</v>
      </c>
      <c r="BB5" s="81">
        <v>6</v>
      </c>
      <c r="BC5" s="81">
        <v>7</v>
      </c>
      <c r="BD5" s="81">
        <v>8</v>
      </c>
      <c r="BE5" s="743" t="s">
        <v>13</v>
      </c>
      <c r="BF5" s="82">
        <v>1</v>
      </c>
      <c r="BG5" s="83">
        <v>2</v>
      </c>
      <c r="BH5" s="83">
        <v>3</v>
      </c>
      <c r="BI5" s="83">
        <v>4</v>
      </c>
      <c r="BJ5" s="83">
        <v>5</v>
      </c>
      <c r="BK5" s="83">
        <v>6</v>
      </c>
      <c r="BL5" s="83">
        <v>7</v>
      </c>
      <c r="BM5" s="83">
        <v>8</v>
      </c>
      <c r="BN5" s="78" t="s">
        <v>103</v>
      </c>
      <c r="BO5" s="84" t="s">
        <v>18</v>
      </c>
      <c r="BP5" s="85" t="s">
        <v>19</v>
      </c>
      <c r="BQ5" s="742" t="s">
        <v>62</v>
      </c>
      <c r="BR5" s="743" t="s">
        <v>26</v>
      </c>
      <c r="BS5" s="742" t="s">
        <v>80</v>
      </c>
      <c r="BT5" s="743" t="s">
        <v>79</v>
      </c>
      <c r="BU5" s="742" t="s">
        <v>21</v>
      </c>
      <c r="BV5" s="743" t="s">
        <v>22</v>
      </c>
      <c r="BW5" s="74">
        <v>1</v>
      </c>
      <c r="BX5" s="75">
        <v>2</v>
      </c>
      <c r="BY5" s="75">
        <v>3</v>
      </c>
      <c r="BZ5" s="75">
        <v>4</v>
      </c>
      <c r="CA5" s="75">
        <v>5</v>
      </c>
      <c r="CB5" s="75">
        <v>6</v>
      </c>
      <c r="CC5" s="75">
        <v>7</v>
      </c>
      <c r="CD5" s="86">
        <v>8</v>
      </c>
      <c r="CE5" s="977"/>
      <c r="CF5" s="757">
        <v>1</v>
      </c>
      <c r="CG5" s="758">
        <v>2</v>
      </c>
      <c r="CH5" s="758">
        <v>3</v>
      </c>
      <c r="CI5" s="758">
        <v>4</v>
      </c>
      <c r="CJ5" s="758">
        <v>5</v>
      </c>
      <c r="CK5" s="758">
        <v>6</v>
      </c>
      <c r="CL5" s="758">
        <v>7</v>
      </c>
      <c r="CM5" s="758">
        <v>8</v>
      </c>
      <c r="CN5" s="759">
        <v>9</v>
      </c>
      <c r="CO5" s="760" t="s">
        <v>108</v>
      </c>
      <c r="CP5" s="757">
        <v>1</v>
      </c>
      <c r="CQ5" s="758">
        <v>2</v>
      </c>
      <c r="CR5" s="758">
        <v>3</v>
      </c>
      <c r="CS5" s="758">
        <v>4</v>
      </c>
      <c r="CT5" s="758">
        <v>5</v>
      </c>
      <c r="CU5" s="758">
        <v>6</v>
      </c>
      <c r="CV5" s="758">
        <v>7</v>
      </c>
      <c r="CW5" s="758">
        <v>8</v>
      </c>
      <c r="CX5" s="761">
        <v>9</v>
      </c>
      <c r="CY5" s="762" t="s">
        <v>103</v>
      </c>
      <c r="CZ5" s="763">
        <v>1</v>
      </c>
      <c r="DA5" s="764">
        <v>2</v>
      </c>
      <c r="DB5" s="764">
        <v>3</v>
      </c>
      <c r="DC5" s="764">
        <v>4</v>
      </c>
      <c r="DD5" s="764">
        <v>5</v>
      </c>
      <c r="DE5" s="764">
        <v>6</v>
      </c>
      <c r="DF5" s="764">
        <v>7</v>
      </c>
      <c r="DG5" s="764">
        <v>8</v>
      </c>
      <c r="DH5" s="760" t="s">
        <v>109</v>
      </c>
      <c r="DI5" s="76">
        <v>1</v>
      </c>
      <c r="DJ5" s="77">
        <v>2</v>
      </c>
      <c r="DK5" s="77">
        <v>3</v>
      </c>
      <c r="DL5" s="77">
        <v>4</v>
      </c>
      <c r="DM5" s="77">
        <v>5</v>
      </c>
      <c r="DN5" s="77">
        <v>6</v>
      </c>
      <c r="DO5" s="77">
        <v>7</v>
      </c>
      <c r="DP5" s="77">
        <v>8</v>
      </c>
      <c r="DQ5" s="78" t="s">
        <v>103</v>
      </c>
      <c r="DR5" s="1000"/>
      <c r="DS5" s="744" t="s">
        <v>104</v>
      </c>
      <c r="DT5" s="745" t="s">
        <v>105</v>
      </c>
      <c r="DU5" s="79" t="s">
        <v>78</v>
      </c>
      <c r="DV5" s="765">
        <v>1</v>
      </c>
      <c r="DW5" s="766">
        <v>2</v>
      </c>
      <c r="DX5" s="766">
        <v>3</v>
      </c>
      <c r="DY5" s="766">
        <v>4</v>
      </c>
      <c r="DZ5" s="766">
        <v>5</v>
      </c>
      <c r="EA5" s="766">
        <v>6</v>
      </c>
      <c r="EB5" s="766">
        <v>7</v>
      </c>
      <c r="EC5" s="766">
        <v>8</v>
      </c>
      <c r="ED5" s="767" t="s">
        <v>13</v>
      </c>
      <c r="EE5" s="82">
        <v>1</v>
      </c>
      <c r="EF5" s="83">
        <v>2</v>
      </c>
      <c r="EG5" s="83">
        <v>3</v>
      </c>
      <c r="EH5" s="83">
        <v>4</v>
      </c>
      <c r="EI5" s="83">
        <v>5</v>
      </c>
      <c r="EJ5" s="83">
        <v>6</v>
      </c>
      <c r="EK5" s="83">
        <v>7</v>
      </c>
      <c r="EL5" s="83">
        <v>8</v>
      </c>
      <c r="EM5" s="78" t="s">
        <v>103</v>
      </c>
      <c r="EN5" s="84" t="s">
        <v>18</v>
      </c>
      <c r="EO5" s="85" t="s">
        <v>19</v>
      </c>
      <c r="EP5" s="768" t="s">
        <v>62</v>
      </c>
      <c r="EQ5" s="769" t="s">
        <v>26</v>
      </c>
      <c r="ER5" s="742" t="s">
        <v>80</v>
      </c>
      <c r="ES5" s="743" t="s">
        <v>79</v>
      </c>
      <c r="ET5" s="742" t="s">
        <v>21</v>
      </c>
      <c r="EU5" s="743" t="s">
        <v>22</v>
      </c>
      <c r="EV5" s="74">
        <v>1</v>
      </c>
      <c r="EW5" s="75">
        <v>2</v>
      </c>
      <c r="EX5" s="75">
        <v>3</v>
      </c>
      <c r="EY5" s="75">
        <v>4</v>
      </c>
      <c r="EZ5" s="75">
        <v>5</v>
      </c>
      <c r="FA5" s="75">
        <v>6</v>
      </c>
      <c r="FB5" s="75">
        <v>7</v>
      </c>
      <c r="FC5" s="86">
        <v>8</v>
      </c>
      <c r="FD5" s="977"/>
      <c r="FE5" s="66">
        <v>1</v>
      </c>
      <c r="FF5" s="67">
        <v>2</v>
      </c>
      <c r="FG5" s="67">
        <v>3</v>
      </c>
      <c r="FH5" s="67">
        <v>4</v>
      </c>
      <c r="FI5" s="67">
        <v>5</v>
      </c>
      <c r="FJ5" s="67">
        <v>6</v>
      </c>
      <c r="FK5" s="67">
        <v>7</v>
      </c>
      <c r="FL5" s="67">
        <v>8</v>
      </c>
      <c r="FM5" s="68">
        <v>9</v>
      </c>
      <c r="FN5" s="69" t="s">
        <v>108</v>
      </c>
      <c r="FO5" s="70">
        <v>1</v>
      </c>
      <c r="FP5" s="71">
        <v>2</v>
      </c>
      <c r="FQ5" s="71">
        <v>3</v>
      </c>
      <c r="FR5" s="71">
        <v>4</v>
      </c>
      <c r="FS5" s="71">
        <v>5</v>
      </c>
      <c r="FT5" s="71">
        <v>6</v>
      </c>
      <c r="FU5" s="71">
        <v>7</v>
      </c>
      <c r="FV5" s="71">
        <v>8</v>
      </c>
      <c r="FW5" s="72">
        <v>9</v>
      </c>
      <c r="FX5" s="73" t="s">
        <v>103</v>
      </c>
      <c r="FY5" s="74">
        <v>1</v>
      </c>
      <c r="FZ5" s="75">
        <v>2</v>
      </c>
      <c r="GA5" s="75">
        <v>3</v>
      </c>
      <c r="GB5" s="75">
        <v>4</v>
      </c>
      <c r="GC5" s="75">
        <v>5</v>
      </c>
      <c r="GD5" s="75">
        <v>6</v>
      </c>
      <c r="GE5" s="75">
        <v>7</v>
      </c>
      <c r="GF5" s="75">
        <v>8</v>
      </c>
      <c r="GG5" s="69" t="s">
        <v>109</v>
      </c>
      <c r="GH5" s="76">
        <v>1</v>
      </c>
      <c r="GI5" s="77">
        <v>2</v>
      </c>
      <c r="GJ5" s="77">
        <v>3</v>
      </c>
      <c r="GK5" s="77">
        <v>4</v>
      </c>
      <c r="GL5" s="77">
        <v>5</v>
      </c>
      <c r="GM5" s="77">
        <v>6</v>
      </c>
      <c r="GN5" s="77">
        <v>7</v>
      </c>
      <c r="GO5" s="77">
        <v>8</v>
      </c>
      <c r="GP5" s="78" t="s">
        <v>103</v>
      </c>
      <c r="GQ5" s="962"/>
      <c r="GR5" s="744" t="s">
        <v>104</v>
      </c>
      <c r="GS5" s="745" t="s">
        <v>105</v>
      </c>
      <c r="GT5" s="79" t="s">
        <v>78</v>
      </c>
      <c r="GU5" s="80">
        <v>1</v>
      </c>
      <c r="GV5" s="81">
        <v>2</v>
      </c>
      <c r="GW5" s="81">
        <v>3</v>
      </c>
      <c r="GX5" s="81">
        <v>4</v>
      </c>
      <c r="GY5" s="81">
        <v>5</v>
      </c>
      <c r="GZ5" s="81">
        <v>6</v>
      </c>
      <c r="HA5" s="81">
        <v>7</v>
      </c>
      <c r="HB5" s="81">
        <v>8</v>
      </c>
      <c r="HC5" s="743" t="s">
        <v>13</v>
      </c>
      <c r="HD5" s="82">
        <v>1</v>
      </c>
      <c r="HE5" s="83">
        <v>2</v>
      </c>
      <c r="HF5" s="83">
        <v>3</v>
      </c>
      <c r="HG5" s="83">
        <v>4</v>
      </c>
      <c r="HH5" s="83">
        <v>5</v>
      </c>
      <c r="HI5" s="83">
        <v>6</v>
      </c>
      <c r="HJ5" s="83">
        <v>7</v>
      </c>
      <c r="HK5" s="83">
        <v>8</v>
      </c>
      <c r="HL5" s="78" t="s">
        <v>103</v>
      </c>
      <c r="HM5" s="84" t="s">
        <v>18</v>
      </c>
      <c r="HN5" s="85" t="s">
        <v>19</v>
      </c>
      <c r="HO5" s="742" t="s">
        <v>62</v>
      </c>
      <c r="HP5" s="743" t="s">
        <v>26</v>
      </c>
      <c r="HQ5" s="742" t="s">
        <v>80</v>
      </c>
      <c r="HR5" s="743" t="s">
        <v>79</v>
      </c>
      <c r="HS5" s="742" t="s">
        <v>21</v>
      </c>
      <c r="HT5" s="743" t="s">
        <v>22</v>
      </c>
      <c r="HU5" s="74">
        <v>1</v>
      </c>
      <c r="HV5" s="75">
        <v>2</v>
      </c>
      <c r="HW5" s="75">
        <v>3</v>
      </c>
      <c r="HX5" s="75">
        <v>4</v>
      </c>
      <c r="HY5" s="75">
        <v>5</v>
      </c>
      <c r="HZ5" s="75">
        <v>6</v>
      </c>
      <c r="IA5" s="75">
        <v>7</v>
      </c>
      <c r="IB5" s="86">
        <v>8</v>
      </c>
      <c r="IC5" s="977"/>
      <c r="ID5" s="66">
        <v>1</v>
      </c>
      <c r="IE5" s="67">
        <v>2</v>
      </c>
      <c r="IF5" s="67">
        <v>3</v>
      </c>
      <c r="IG5" s="67">
        <v>4</v>
      </c>
      <c r="IH5" s="67">
        <v>5</v>
      </c>
      <c r="II5" s="67">
        <v>6</v>
      </c>
      <c r="IJ5" s="67">
        <v>7</v>
      </c>
      <c r="IK5" s="67">
        <v>8</v>
      </c>
      <c r="IL5" s="68">
        <v>9</v>
      </c>
      <c r="IM5" s="69" t="s">
        <v>108</v>
      </c>
      <c r="IN5" s="70">
        <v>1</v>
      </c>
      <c r="IO5" s="71">
        <v>2</v>
      </c>
      <c r="IP5" s="71">
        <v>3</v>
      </c>
      <c r="IQ5" s="71">
        <v>4</v>
      </c>
      <c r="IR5" s="71">
        <v>5</v>
      </c>
      <c r="IS5" s="71">
        <v>6</v>
      </c>
      <c r="IT5" s="71">
        <v>7</v>
      </c>
      <c r="IU5" s="71">
        <v>8</v>
      </c>
      <c r="IV5" s="72">
        <v>9</v>
      </c>
      <c r="IW5" s="73" t="s">
        <v>103</v>
      </c>
      <c r="IX5" s="74">
        <v>1</v>
      </c>
      <c r="IY5" s="75">
        <v>2</v>
      </c>
      <c r="IZ5" s="75">
        <v>3</v>
      </c>
      <c r="JA5" s="75">
        <v>4</v>
      </c>
      <c r="JB5" s="75">
        <v>5</v>
      </c>
      <c r="JC5" s="75">
        <v>6</v>
      </c>
      <c r="JD5" s="75">
        <v>7</v>
      </c>
      <c r="JE5" s="75">
        <v>8</v>
      </c>
      <c r="JF5" s="69" t="s">
        <v>109</v>
      </c>
      <c r="JG5" s="76">
        <v>1</v>
      </c>
      <c r="JH5" s="77">
        <v>2</v>
      </c>
      <c r="JI5" s="77">
        <v>3</v>
      </c>
      <c r="JJ5" s="77">
        <v>4</v>
      </c>
      <c r="JK5" s="77">
        <v>5</v>
      </c>
      <c r="JL5" s="77">
        <v>6</v>
      </c>
      <c r="JM5" s="77">
        <v>7</v>
      </c>
      <c r="JN5" s="77">
        <v>8</v>
      </c>
      <c r="JO5" s="78" t="s">
        <v>103</v>
      </c>
      <c r="JP5" s="962"/>
      <c r="JQ5" s="744" t="s">
        <v>104</v>
      </c>
      <c r="JR5" s="745" t="s">
        <v>105</v>
      </c>
      <c r="JS5" s="79" t="s">
        <v>78</v>
      </c>
      <c r="JT5" s="80">
        <v>1</v>
      </c>
      <c r="JU5" s="81">
        <v>2</v>
      </c>
      <c r="JV5" s="81">
        <v>3</v>
      </c>
      <c r="JW5" s="81">
        <v>4</v>
      </c>
      <c r="JX5" s="81">
        <v>5</v>
      </c>
      <c r="JY5" s="81">
        <v>6</v>
      </c>
      <c r="JZ5" s="81">
        <v>7</v>
      </c>
      <c r="KA5" s="81">
        <v>8</v>
      </c>
      <c r="KB5" s="743" t="s">
        <v>13</v>
      </c>
      <c r="KC5" s="82">
        <v>1</v>
      </c>
      <c r="KD5" s="83">
        <v>2</v>
      </c>
      <c r="KE5" s="83">
        <v>3</v>
      </c>
      <c r="KF5" s="83">
        <v>4</v>
      </c>
      <c r="KG5" s="83">
        <v>5</v>
      </c>
      <c r="KH5" s="83">
        <v>6</v>
      </c>
      <c r="KI5" s="83">
        <v>7</v>
      </c>
      <c r="KJ5" s="83">
        <v>8</v>
      </c>
      <c r="KK5" s="78" t="s">
        <v>103</v>
      </c>
      <c r="KL5" s="84" t="s">
        <v>18</v>
      </c>
      <c r="KM5" s="85" t="s">
        <v>19</v>
      </c>
      <c r="KN5" s="742" t="s">
        <v>62</v>
      </c>
      <c r="KO5" s="743" t="s">
        <v>26</v>
      </c>
      <c r="KP5" s="742" t="s">
        <v>80</v>
      </c>
      <c r="KQ5" s="743" t="s">
        <v>79</v>
      </c>
      <c r="KR5" s="742" t="s">
        <v>21</v>
      </c>
      <c r="KS5" s="743" t="s">
        <v>22</v>
      </c>
      <c r="KT5" s="74">
        <v>1</v>
      </c>
      <c r="KU5" s="75">
        <v>2</v>
      </c>
      <c r="KV5" s="75">
        <v>3</v>
      </c>
      <c r="KW5" s="75">
        <v>4</v>
      </c>
      <c r="KX5" s="75">
        <v>5</v>
      </c>
      <c r="KY5" s="75">
        <v>6</v>
      </c>
      <c r="KZ5" s="75">
        <v>7</v>
      </c>
      <c r="LA5" s="86">
        <v>8</v>
      </c>
      <c r="LB5" s="977"/>
      <c r="LC5" s="87">
        <v>1</v>
      </c>
      <c r="LD5" s="67">
        <v>2</v>
      </c>
      <c r="LE5" s="67">
        <v>3</v>
      </c>
      <c r="LF5" s="67">
        <v>4</v>
      </c>
      <c r="LG5" s="67">
        <v>5</v>
      </c>
      <c r="LH5" s="67">
        <v>6</v>
      </c>
      <c r="LI5" s="67">
        <v>7</v>
      </c>
      <c r="LJ5" s="67">
        <v>8</v>
      </c>
      <c r="LK5" s="68">
        <v>9</v>
      </c>
      <c r="LL5" s="69" t="s">
        <v>108</v>
      </c>
      <c r="LM5" s="70">
        <v>1</v>
      </c>
      <c r="LN5" s="71">
        <v>2</v>
      </c>
      <c r="LO5" s="71">
        <v>3</v>
      </c>
      <c r="LP5" s="71">
        <v>4</v>
      </c>
      <c r="LQ5" s="71">
        <v>5</v>
      </c>
      <c r="LR5" s="71">
        <v>6</v>
      </c>
      <c r="LS5" s="71">
        <v>7</v>
      </c>
      <c r="LT5" s="71">
        <v>8</v>
      </c>
      <c r="LU5" s="72">
        <v>9</v>
      </c>
      <c r="LV5" s="73" t="s">
        <v>103</v>
      </c>
      <c r="LW5" s="74">
        <v>1</v>
      </c>
      <c r="LX5" s="75">
        <v>2</v>
      </c>
      <c r="LY5" s="75">
        <v>3</v>
      </c>
      <c r="LZ5" s="75">
        <v>4</v>
      </c>
      <c r="MA5" s="75">
        <v>5</v>
      </c>
      <c r="MB5" s="75">
        <v>6</v>
      </c>
      <c r="MC5" s="75">
        <v>7</v>
      </c>
      <c r="MD5" s="75">
        <v>8</v>
      </c>
      <c r="ME5" s="69" t="s">
        <v>109</v>
      </c>
      <c r="MF5" s="76">
        <v>1</v>
      </c>
      <c r="MG5" s="77">
        <v>2</v>
      </c>
      <c r="MH5" s="77">
        <v>3</v>
      </c>
      <c r="MI5" s="77">
        <v>4</v>
      </c>
      <c r="MJ5" s="77">
        <v>5</v>
      </c>
      <c r="MK5" s="77">
        <v>6</v>
      </c>
      <c r="ML5" s="77">
        <v>7</v>
      </c>
      <c r="MM5" s="77">
        <v>8</v>
      </c>
      <c r="MN5" s="78" t="s">
        <v>103</v>
      </c>
      <c r="MO5" s="962"/>
      <c r="MP5" s="744" t="s">
        <v>104</v>
      </c>
      <c r="MQ5" s="745" t="s">
        <v>105</v>
      </c>
      <c r="MR5" s="79" t="s">
        <v>78</v>
      </c>
      <c r="MS5" s="80">
        <v>1</v>
      </c>
      <c r="MT5" s="81">
        <v>2</v>
      </c>
      <c r="MU5" s="81">
        <v>3</v>
      </c>
      <c r="MV5" s="81">
        <v>4</v>
      </c>
      <c r="MW5" s="81">
        <v>5</v>
      </c>
      <c r="MX5" s="81">
        <v>6</v>
      </c>
      <c r="MY5" s="81">
        <v>7</v>
      </c>
      <c r="MZ5" s="81">
        <v>8</v>
      </c>
      <c r="NA5" s="743" t="s">
        <v>13</v>
      </c>
      <c r="NB5" s="82">
        <v>1</v>
      </c>
      <c r="NC5" s="83">
        <v>2</v>
      </c>
      <c r="ND5" s="83">
        <v>3</v>
      </c>
      <c r="NE5" s="83">
        <v>4</v>
      </c>
      <c r="NF5" s="83">
        <v>5</v>
      </c>
      <c r="NG5" s="83">
        <v>6</v>
      </c>
      <c r="NH5" s="83">
        <v>7</v>
      </c>
      <c r="NI5" s="83">
        <v>8</v>
      </c>
      <c r="NJ5" s="78" t="s">
        <v>103</v>
      </c>
      <c r="NK5" s="84" t="s">
        <v>18</v>
      </c>
      <c r="NL5" s="85" t="s">
        <v>19</v>
      </c>
      <c r="NM5" s="742" t="s">
        <v>62</v>
      </c>
      <c r="NN5" s="743" t="s">
        <v>26</v>
      </c>
      <c r="NO5" s="742" t="s">
        <v>80</v>
      </c>
      <c r="NP5" s="743" t="s">
        <v>79</v>
      </c>
      <c r="NQ5" s="742" t="s">
        <v>21</v>
      </c>
      <c r="NR5" s="743" t="s">
        <v>22</v>
      </c>
      <c r="NS5" s="74">
        <v>1</v>
      </c>
      <c r="NT5" s="75">
        <v>2</v>
      </c>
      <c r="NU5" s="75">
        <v>3</v>
      </c>
      <c r="NV5" s="75">
        <v>4</v>
      </c>
      <c r="NW5" s="75">
        <v>5</v>
      </c>
      <c r="NX5" s="75">
        <v>6</v>
      </c>
      <c r="NY5" s="75">
        <v>7</v>
      </c>
      <c r="NZ5" s="86">
        <v>8</v>
      </c>
      <c r="OA5" s="963"/>
    </row>
    <row r="6" spans="1:391" ht="193.5" customHeight="1">
      <c r="A6" s="27">
        <v>1</v>
      </c>
      <c r="B6" s="5" t="s">
        <v>271</v>
      </c>
      <c r="C6" s="5" t="s">
        <v>1857</v>
      </c>
      <c r="D6" s="5" t="s">
        <v>1406</v>
      </c>
      <c r="E6" s="5"/>
      <c r="F6" s="5"/>
      <c r="G6" s="46" t="e">
        <f>VLOOKUP($A6&amp;"-"&amp;G$5,#REF!,COLUMN(#REF!),FALSE)</f>
        <v>#REF!</v>
      </c>
      <c r="H6" s="47" t="e">
        <f>VLOOKUP($A6&amp;"-"&amp;H$5,#REF!,COLUMN(#REF!),FALSE)</f>
        <v>#REF!</v>
      </c>
      <c r="I6" s="47" t="e">
        <f>VLOOKUP($A6&amp;"-"&amp;I$5,#REF!,COLUMN(#REF!),FALSE)</f>
        <v>#REF!</v>
      </c>
      <c r="J6" s="47" t="e">
        <f>VLOOKUP($A6&amp;"-"&amp;J$5,#REF!,COLUMN(#REF!),FALSE)</f>
        <v>#REF!</v>
      </c>
      <c r="K6" s="47" t="e">
        <f>VLOOKUP($A6&amp;"-"&amp;K$5,#REF!,COLUMN(#REF!),FALSE)</f>
        <v>#REF!</v>
      </c>
      <c r="L6" s="47" t="e">
        <f>VLOOKUP($A6&amp;"-"&amp;L$5,#REF!,COLUMN(#REF!),FALSE)</f>
        <v>#REF!</v>
      </c>
      <c r="M6" s="47" t="e">
        <f>VLOOKUP($A6&amp;"-"&amp;M$5,#REF!,COLUMN(#REF!),FALSE)</f>
        <v>#REF!</v>
      </c>
      <c r="N6" s="47" t="e">
        <f>VLOOKUP($A6&amp;"-"&amp;N$5,#REF!,COLUMN(#REF!),FALSE)</f>
        <v>#REF!</v>
      </c>
      <c r="O6" s="770" t="e">
        <f>VLOOKUP($A6&amp;"-"&amp;O$5,#REF!,COLUMN(#REF!),FALSE)</f>
        <v>#REF!</v>
      </c>
      <c r="P6" s="12" t="str">
        <f t="shared" ref="P6" si="0">_xlfn.IFS(Z6="-","-",Z6&gt;=0.8,"a",Z6&gt;=0.6,"b",Z6&gt;=0.4,"c",Z6&gt;=0.2,"d",Z6&lt;0.2,"e")</f>
        <v>-</v>
      </c>
      <c r="Q6" s="749" t="e">
        <f t="shared" ref="Q6:Y6" si="1">_xlfn.SWITCH(G6,"a",4,"b",3,"c",2,"d",1,"e",0,"-","")</f>
        <v>#REF!</v>
      </c>
      <c r="R6" s="749" t="e">
        <f t="shared" si="1"/>
        <v>#REF!</v>
      </c>
      <c r="S6" s="749" t="e">
        <f t="shared" si="1"/>
        <v>#REF!</v>
      </c>
      <c r="T6" s="749" t="e">
        <f t="shared" si="1"/>
        <v>#REF!</v>
      </c>
      <c r="U6" s="749" t="e">
        <f t="shared" si="1"/>
        <v>#REF!</v>
      </c>
      <c r="V6" s="749" t="e">
        <f t="shared" si="1"/>
        <v>#REF!</v>
      </c>
      <c r="W6" s="749" t="e">
        <f t="shared" si="1"/>
        <v>#REF!</v>
      </c>
      <c r="X6" s="749" t="e">
        <f t="shared" si="1"/>
        <v>#REF!</v>
      </c>
      <c r="Y6" s="749" t="e">
        <f t="shared" si="1"/>
        <v>#REF!</v>
      </c>
      <c r="Z6" s="45" t="str">
        <f t="shared" ref="Z6" si="2">IF(COUNT(Q6:Y6)=0,"-",SUM(Q6:Y6)/COUNT(Q6:Y6)/4)</f>
        <v>-</v>
      </c>
      <c r="AA6" s="771" t="str">
        <f>IFERROR(VLOOKUP($A6*100+AA$5,#REF!,COLUMN(#REF!),FALSE),"-")</f>
        <v>-</v>
      </c>
      <c r="AB6" s="6" t="str">
        <f>IFERROR(VLOOKUP($A6*100+AB$5,#REF!,COLUMN(#REF!),FALSE),"-")</f>
        <v>-</v>
      </c>
      <c r="AC6" s="6" t="str">
        <f>IFERROR(VLOOKUP($A6*100+AC$5,#REF!,COLUMN(#REF!),FALSE),"-")</f>
        <v>-</v>
      </c>
      <c r="AD6" s="6" t="str">
        <f>IFERROR(VLOOKUP($A6*100+AD$5,#REF!,COLUMN(#REF!),FALSE),"-")</f>
        <v>-</v>
      </c>
      <c r="AE6" s="57" t="str">
        <f>IFERROR(VLOOKUP($A6*100+AE$5,#REF!,COLUMN(#REF!),FALSE),"-")</f>
        <v>-</v>
      </c>
      <c r="AF6" s="57" t="str">
        <f>IFERROR(VLOOKUP($A6*100+AF$5,#REF!,COLUMN(#REF!),FALSE),"-")</f>
        <v>-</v>
      </c>
      <c r="AG6" s="57" t="str">
        <f>IFERROR(VLOOKUP($A6*100+AG$5,#REF!,COLUMN(#REF!),FALSE),"-")</f>
        <v>-</v>
      </c>
      <c r="AH6" s="772" t="str">
        <f>IFERROR(VLOOKUP($A6*100+AH$5,#REF!,COLUMN(#REF!),FALSE),"-")</f>
        <v>-</v>
      </c>
      <c r="AI6" s="12" t="str">
        <f t="shared" ref="AI6" si="3">_xlfn.IFS(AR6="-","-",AR6&gt;=0.8,"a",AR6&gt;=0.6,"b",AR6&gt;=0.4,"c",AR6&gt;=0.2,"d",AR6&lt;0.2,"e")</f>
        <v>-</v>
      </c>
      <c r="AJ6" s="771" t="str">
        <f>_xlfn.SWITCH(AA6,"a",4,"b",3,"c",2,"d",1,"e",0,"-","")</f>
        <v/>
      </c>
      <c r="AK6" s="6" t="str">
        <f t="shared" ref="AK6:AQ6" si="4">_xlfn.SWITCH(AB6,"a",4,"b",3,"c",2,"d",1,"e",0,"-","")</f>
        <v/>
      </c>
      <c r="AL6" s="6" t="str">
        <f t="shared" si="4"/>
        <v/>
      </c>
      <c r="AM6" s="6" t="str">
        <f t="shared" si="4"/>
        <v/>
      </c>
      <c r="AN6" s="6" t="str">
        <f t="shared" si="4"/>
        <v/>
      </c>
      <c r="AO6" s="6" t="str">
        <f t="shared" si="4"/>
        <v/>
      </c>
      <c r="AP6" s="6" t="str">
        <f t="shared" si="4"/>
        <v/>
      </c>
      <c r="AQ6" s="773" t="str">
        <f t="shared" si="4"/>
        <v/>
      </c>
      <c r="AR6" s="774" t="str">
        <f t="shared" ref="AR6" si="5">IF(COUNT(AJ6:AQ6)=0,"-",SUM(AJ6:AQ6)/COUNT(AJ6:AQ6)/4)</f>
        <v>-</v>
      </c>
      <c r="AS6" s="12" t="str">
        <f>_xlfn.IFS(AV6="-","-",AV6&gt;=0.8,"a",AV6&gt;=0.6,"b",AV6&gt;=0.4,"c",AV6&gt;=0.2,"d",AV6&lt;0.2,"e")</f>
        <v>-</v>
      </c>
      <c r="AT6" s="749" t="str">
        <f>_xlfn.SWITCH(P6,"a",4,"b",3,"c",2,"d",1,"e",0,"-","")</f>
        <v/>
      </c>
      <c r="AU6" s="12" t="str">
        <f t="shared" ref="AU6" si="6">_xlfn.SWITCH(AI6,"a",4/2,"b",3/2,"c",2/2,"d",1/2,"e",0,"-","")</f>
        <v/>
      </c>
      <c r="AV6" s="45" t="str" cm="1">
        <f t="array" ref="AV6">_xlfn.IFS(COUNT(AT6:AU6)=2,SUM(AT6:AU6)/6,COUNT(AT6:AU6)=0,"-",AT6="",AR6,AU6="",Z6)</f>
        <v>-</v>
      </c>
      <c r="AW6" s="771" t="e">
        <f>VLOOKUP($A6&amp;"-"&amp;AW$5,#REF!,COLUMN(#REF!),FALSE)</f>
        <v>#REF!</v>
      </c>
      <c r="AX6" s="6" t="e">
        <f>VLOOKUP($A6&amp;"-"&amp;AX$5,#REF!,COLUMN(#REF!),FALSE)</f>
        <v>#REF!</v>
      </c>
      <c r="AY6" s="6" t="e">
        <f>VLOOKUP($A6&amp;"-"&amp;AY$5,#REF!,COLUMN(#REF!),FALSE)</f>
        <v>#REF!</v>
      </c>
      <c r="AZ6" s="6" t="e">
        <f>VLOOKUP($A6&amp;"-"&amp;AZ$5,#REF!,COLUMN(#REF!),FALSE)</f>
        <v>#REF!</v>
      </c>
      <c r="BA6" s="6" t="e">
        <f>VLOOKUP($A6&amp;"-"&amp;BA$5,#REF!,COLUMN(#REF!),FALSE)</f>
        <v>#REF!</v>
      </c>
      <c r="BB6" s="6" t="e">
        <f>VLOOKUP($A6&amp;"-"&amp;BB$5,#REF!,COLUMN(#REF!),FALSE)</f>
        <v>#REF!</v>
      </c>
      <c r="BC6" s="6" t="e">
        <f>VLOOKUP($A6&amp;"-"&amp;BC$5,#REF!,COLUMN(#REF!),FALSE)</f>
        <v>#REF!</v>
      </c>
      <c r="BD6" s="6" t="e">
        <f>VLOOKUP($A6&amp;"-"&amp;BD$5,#REF!,COLUMN(#REF!),FALSE)</f>
        <v>#REF!</v>
      </c>
      <c r="BE6" s="7" t="e">
        <f>_xlfn.IFS(BN6&gt;=0.8,"a",BN6&gt;=0.6,"b",BN6&gt;=0.4,"c",BN6&gt;=0.2,"d",BN6&lt;0.2,"e")</f>
        <v>#REF!</v>
      </c>
      <c r="BF6" s="28" t="e">
        <f>_xlfn.SWITCH(AW6,"a",4,"b",3,"c",2,"d",1,"e",0,"-","")</f>
        <v>#REF!</v>
      </c>
      <c r="BG6" s="6" t="e">
        <f t="shared" ref="BG6:BM6" si="7">_xlfn.SWITCH(AX6,"a",4,"b",3,"c",2,"d",1,"e",0,"-","")</f>
        <v>#REF!</v>
      </c>
      <c r="BH6" s="6" t="e">
        <f t="shared" si="7"/>
        <v>#REF!</v>
      </c>
      <c r="BI6" s="6" t="e">
        <f t="shared" si="7"/>
        <v>#REF!</v>
      </c>
      <c r="BJ6" s="6" t="e">
        <f t="shared" si="7"/>
        <v>#REF!</v>
      </c>
      <c r="BK6" s="6" t="e">
        <f t="shared" si="7"/>
        <v>#REF!</v>
      </c>
      <c r="BL6" s="6" t="e">
        <f t="shared" si="7"/>
        <v>#REF!</v>
      </c>
      <c r="BM6" s="6" t="e">
        <f t="shared" si="7"/>
        <v>#REF!</v>
      </c>
      <c r="BN6" s="168" t="e">
        <f>SUM(BF6:BM6)/COUNT(BF6:BM6)/4</f>
        <v>#REF!</v>
      </c>
      <c r="BO6" s="48" t="e">
        <f>VLOOKUP($A6,#REF!,3,FALSE)</f>
        <v>#REF!</v>
      </c>
      <c r="BP6" s="775" t="e">
        <f>VLOOKUP($A6,#REF!,4,FALSE)</f>
        <v>#REF!</v>
      </c>
      <c r="BQ6" s="163" t="s">
        <v>312</v>
      </c>
      <c r="BR6" s="776" t="s">
        <v>97</v>
      </c>
      <c r="BS6" s="777" t="s">
        <v>122</v>
      </c>
      <c r="BT6" s="776" t="s">
        <v>1468</v>
      </c>
      <c r="BU6" s="98" t="s">
        <v>1469</v>
      </c>
      <c r="BV6" s="776" t="s">
        <v>1470</v>
      </c>
      <c r="BW6" s="28" t="str">
        <f>IFERROR(VLOOKUP($A6*100+BW$5,#REF!,COLUMN(#REF!),FALSE),"-")</f>
        <v>-</v>
      </c>
      <c r="BX6" s="6" t="str">
        <f>IFERROR(VLOOKUP($A6*100+BX$5,#REF!,COLUMN(#REF!),FALSE),"-")</f>
        <v>-</v>
      </c>
      <c r="BY6" s="6" t="str">
        <f>IFERROR(VLOOKUP($A6*100+BY$5,#REF!,COLUMN(#REF!),FALSE),"-")</f>
        <v>-</v>
      </c>
      <c r="BZ6" s="6" t="str">
        <f>IFERROR(VLOOKUP($A6*100+BZ$5,#REF!,COLUMN(#REF!),FALSE),"-")</f>
        <v>-</v>
      </c>
      <c r="CA6" s="6" t="str">
        <f>IFERROR(VLOOKUP($A6*100+CA$5,#REF!,COLUMN(#REF!),FALSE),"-")</f>
        <v>-</v>
      </c>
      <c r="CB6" s="57" t="str">
        <f>IFERROR(VLOOKUP($A6*100+CB$5,#REF!,COLUMN(#REF!),FALSE),"-")</f>
        <v>-</v>
      </c>
      <c r="CC6" s="57" t="str">
        <f>IFERROR(VLOOKUP($A6*100+CC$5,#REF!,COLUMN(#REF!),FALSE),"-")</f>
        <v>-</v>
      </c>
      <c r="CD6" s="58" t="str">
        <f>IFERROR(VLOOKUP($A6*100+CD$5,#REF!,COLUMN(#REF!),FALSE),"-")</f>
        <v>-</v>
      </c>
      <c r="CE6" s="778" t="s">
        <v>1780</v>
      </c>
      <c r="CF6" s="779" t="s">
        <v>56</v>
      </c>
      <c r="CG6" s="780" t="s">
        <v>54</v>
      </c>
      <c r="CH6" s="780" t="s">
        <v>83</v>
      </c>
      <c r="CI6" s="780" t="s">
        <v>83</v>
      </c>
      <c r="CJ6" s="780" t="s">
        <v>83</v>
      </c>
      <c r="CK6" s="780" t="s">
        <v>83</v>
      </c>
      <c r="CL6" s="780" t="s">
        <v>83</v>
      </c>
      <c r="CM6" s="780" t="s">
        <v>83</v>
      </c>
      <c r="CN6" s="780" t="s">
        <v>83</v>
      </c>
      <c r="CO6" s="781" t="s">
        <v>55</v>
      </c>
      <c r="CP6" s="782">
        <v>2</v>
      </c>
      <c r="CQ6" s="782">
        <v>4</v>
      </c>
      <c r="CR6" s="782" t="s">
        <v>3627</v>
      </c>
      <c r="CS6" s="782" t="s">
        <v>3627</v>
      </c>
      <c r="CT6" s="782" t="s">
        <v>3627</v>
      </c>
      <c r="CU6" s="782" t="s">
        <v>3627</v>
      </c>
      <c r="CV6" s="782" t="s">
        <v>3627</v>
      </c>
      <c r="CW6" s="782" t="s">
        <v>3627</v>
      </c>
      <c r="CX6" s="782" t="s">
        <v>3627</v>
      </c>
      <c r="CY6" s="783">
        <v>0.75</v>
      </c>
      <c r="CZ6" s="784" t="s">
        <v>55</v>
      </c>
      <c r="DA6" s="785" t="s">
        <v>55</v>
      </c>
      <c r="DB6" s="785" t="s">
        <v>54</v>
      </c>
      <c r="DC6" s="785" t="s">
        <v>54</v>
      </c>
      <c r="DD6" s="785" t="s">
        <v>83</v>
      </c>
      <c r="DE6" s="785" t="s">
        <v>83</v>
      </c>
      <c r="DF6" s="785" t="s">
        <v>83</v>
      </c>
      <c r="DG6" s="785" t="s">
        <v>83</v>
      </c>
      <c r="DH6" s="781" t="s">
        <v>54</v>
      </c>
      <c r="DI6" s="784">
        <v>3</v>
      </c>
      <c r="DJ6" s="785">
        <v>3</v>
      </c>
      <c r="DK6" s="785">
        <v>4</v>
      </c>
      <c r="DL6" s="785">
        <v>4</v>
      </c>
      <c r="DM6" s="785" t="s">
        <v>3627</v>
      </c>
      <c r="DN6" s="785" t="s">
        <v>3627</v>
      </c>
      <c r="DO6" s="785" t="s">
        <v>3627</v>
      </c>
      <c r="DP6" s="785" t="s">
        <v>3627</v>
      </c>
      <c r="DQ6" s="786">
        <v>0.875</v>
      </c>
      <c r="DR6" s="787" t="s">
        <v>54</v>
      </c>
      <c r="DS6" s="28">
        <f>_xlfn.SWITCH(CO6,"a",4,"b",3,"c",2,"d",1,"e",0,"-","")</f>
        <v>3</v>
      </c>
      <c r="DT6" s="6">
        <f>_xlfn.SWITCH(DH6,"a",4/2,"b",3/2,"c",2/2,"d",1/2,"e",0,"-","")</f>
        <v>2</v>
      </c>
      <c r="DU6" s="168" cm="1">
        <f t="array" ref="DU6">_xlfn.IFS(COUNT(DS6:DT6)=2,SUM(DS6:DT6)/6,COUNT(DS6:DT6)=0,"-",DS6="",DQ6,DT6="",CY6)</f>
        <v>0.83333333333333337</v>
      </c>
      <c r="DV6" s="788" t="s">
        <v>56</v>
      </c>
      <c r="DW6" s="789" t="s">
        <v>56</v>
      </c>
      <c r="DX6" s="789" t="s">
        <v>55</v>
      </c>
      <c r="DY6" s="789" t="s">
        <v>56</v>
      </c>
      <c r="DZ6" s="789" t="s">
        <v>83</v>
      </c>
      <c r="EA6" s="789" t="s">
        <v>83</v>
      </c>
      <c r="EB6" s="789" t="s">
        <v>83</v>
      </c>
      <c r="EC6" s="789" t="s">
        <v>83</v>
      </c>
      <c r="ED6" s="790" t="s">
        <v>56</v>
      </c>
      <c r="EE6" s="28">
        <v>2</v>
      </c>
      <c r="EF6" s="6">
        <v>2</v>
      </c>
      <c r="EG6" s="6">
        <v>3</v>
      </c>
      <c r="EH6" s="6">
        <v>2</v>
      </c>
      <c r="EI6" s="6" t="s">
        <v>3627</v>
      </c>
      <c r="EJ6" s="6" t="s">
        <v>3627</v>
      </c>
      <c r="EK6" s="6" t="s">
        <v>3627</v>
      </c>
      <c r="EL6" s="6" t="s">
        <v>3627</v>
      </c>
      <c r="EM6" s="168">
        <v>0.5625</v>
      </c>
      <c r="EN6" s="48">
        <v>5</v>
      </c>
      <c r="EO6" s="50">
        <v>76.487455197132618</v>
      </c>
      <c r="EP6" s="791" t="s">
        <v>313</v>
      </c>
      <c r="EQ6" s="792" t="s">
        <v>3628</v>
      </c>
      <c r="ER6" s="777" t="s">
        <v>2972</v>
      </c>
      <c r="ES6" s="776" t="s">
        <v>3134</v>
      </c>
      <c r="ET6" s="98" t="s">
        <v>3597</v>
      </c>
      <c r="EU6" s="776" t="s">
        <v>3596</v>
      </c>
      <c r="EV6" s="28" t="s">
        <v>314</v>
      </c>
      <c r="EW6" s="6" t="s">
        <v>313</v>
      </c>
      <c r="EX6" s="6" t="s">
        <v>312</v>
      </c>
      <c r="EY6" s="6" t="s">
        <v>313</v>
      </c>
      <c r="EZ6" s="57" t="s">
        <v>83</v>
      </c>
      <c r="FA6" s="57" t="s">
        <v>83</v>
      </c>
      <c r="FB6" s="57" t="s">
        <v>83</v>
      </c>
      <c r="FC6" s="58" t="s">
        <v>83</v>
      </c>
      <c r="FD6" s="778" t="s">
        <v>3598</v>
      </c>
      <c r="FE6" s="46" t="e">
        <f>VLOOKUP($A6&amp;"-"&amp;FE$5,#REF!,COLUMN(#REF!),FALSE)</f>
        <v>#REF!</v>
      </c>
      <c r="FF6" s="47" t="e">
        <f>VLOOKUP($A6&amp;"-"&amp;FF$5,#REF!,COLUMN(#REF!),FALSE)</f>
        <v>#REF!</v>
      </c>
      <c r="FG6" s="47" t="e">
        <f>VLOOKUP($A6&amp;"-"&amp;FG$5,#REF!,COLUMN(#REF!),FALSE)</f>
        <v>#REF!</v>
      </c>
      <c r="FH6" s="47" t="e">
        <f>VLOOKUP($A6&amp;"-"&amp;FH$5,#REF!,COLUMN(#REF!),FALSE)</f>
        <v>#REF!</v>
      </c>
      <c r="FI6" s="47" t="e">
        <f>VLOOKUP($A6&amp;"-"&amp;FI$5,#REF!,COLUMN(#REF!),FALSE)</f>
        <v>#REF!</v>
      </c>
      <c r="FJ6" s="47" t="e">
        <f>VLOOKUP($A6&amp;"-"&amp;FJ$5,#REF!,COLUMN(#REF!),FALSE)</f>
        <v>#REF!</v>
      </c>
      <c r="FK6" s="47" t="e">
        <f>VLOOKUP($A6&amp;"-"&amp;FK$5,#REF!,COLUMN(#REF!),FALSE)</f>
        <v>#REF!</v>
      </c>
      <c r="FL6" s="47" t="e">
        <f>VLOOKUP($A6&amp;"-"&amp;FL$5,#REF!,COLUMN(#REF!),FALSE)</f>
        <v>#REF!</v>
      </c>
      <c r="FM6" s="47" t="e">
        <f>VLOOKUP($A6&amp;"-"&amp;FM$5,#REF!,COLUMN(#REF!),FALSE)</f>
        <v>#REF!</v>
      </c>
      <c r="FN6" s="135" t="str">
        <f>_xlfn.IFS(FX6="-","-",FX6&gt;=0.8,"a",FX6&gt;=0.6,"b",FX6&gt;=0.4,"c",FX6&gt;=0.2,"d",FX6&lt;0.2,"e")</f>
        <v>-</v>
      </c>
      <c r="FO6" s="749" t="e">
        <f t="shared" ref="FO6:FW6" si="8">_xlfn.SWITCH(FE6,"a",4,"b",3,"c",2,"d",1,"e",0,"-","")</f>
        <v>#REF!</v>
      </c>
      <c r="FP6" s="749" t="e">
        <f t="shared" si="8"/>
        <v>#REF!</v>
      </c>
      <c r="FQ6" s="749" t="e">
        <f t="shared" si="8"/>
        <v>#REF!</v>
      </c>
      <c r="FR6" s="749" t="e">
        <f t="shared" si="8"/>
        <v>#REF!</v>
      </c>
      <c r="FS6" s="749" t="e">
        <f t="shared" si="8"/>
        <v>#REF!</v>
      </c>
      <c r="FT6" s="749" t="e">
        <f t="shared" si="8"/>
        <v>#REF!</v>
      </c>
      <c r="FU6" s="749" t="e">
        <f t="shared" si="8"/>
        <v>#REF!</v>
      </c>
      <c r="FV6" s="749" t="e">
        <f t="shared" si="8"/>
        <v>#REF!</v>
      </c>
      <c r="FW6" s="749" t="e">
        <f t="shared" si="8"/>
        <v>#REF!</v>
      </c>
      <c r="FX6" s="183" t="str">
        <f>IF(COUNT(FO6:FW6)=0,"-",SUM(FO6:FW6)/COUNT(FO6:FW6)/4)</f>
        <v>-</v>
      </c>
      <c r="FY6" s="28" t="str">
        <f>IFERROR(VLOOKUP($A6*100+FY$5,#REF!,COLUMN(#REF!),FALSE),"-")</f>
        <v>-</v>
      </c>
      <c r="FZ6" s="6" t="str">
        <f>IFERROR(VLOOKUP($A6*100+FZ$5,#REF!,COLUMN(#REF!),FALSE),"-")</f>
        <v>-</v>
      </c>
      <c r="GA6" s="6" t="str">
        <f>IFERROR(VLOOKUP($A6*100+GA$5,#REF!,COLUMN(#REF!),FALSE),"-")</f>
        <v>-</v>
      </c>
      <c r="GB6" s="6" t="str">
        <f>IFERROR(VLOOKUP($A6*100+GB$5,#REF!,COLUMN(#REF!),FALSE),"-")</f>
        <v>-</v>
      </c>
      <c r="GC6" s="57" t="str">
        <f>IFERROR(VLOOKUP($A6*100+GC$5,#REF!,COLUMN(#REF!),FALSE),"-")</f>
        <v>-</v>
      </c>
      <c r="GD6" s="57" t="str">
        <f>IFERROR(VLOOKUP($A6*100+GD$5,#REF!,COLUMN(#REF!),FALSE),"-")</f>
        <v>-</v>
      </c>
      <c r="GE6" s="57" t="str">
        <f>IFERROR(VLOOKUP($A6*100+GE$5,#REF!,COLUMN(#REF!),FALSE),"-")</f>
        <v>-</v>
      </c>
      <c r="GF6" s="57" t="str">
        <f>IFERROR(VLOOKUP($A6*100+GF$5,#REF!,COLUMN(#REF!),FALSE),"-")</f>
        <v>-</v>
      </c>
      <c r="GG6" s="135" t="str">
        <f>_xlfn.IFS(GP6="-","-",GP6&gt;=0.8,"a",GP6&gt;=0.6,"b",GP6&gt;=0.4,"c",GP6&gt;=0.2,"d",GP6&lt;0.2,"e")</f>
        <v>-</v>
      </c>
      <c r="GH6" s="28" t="str">
        <f>_xlfn.SWITCH(FY6,"a",4,"b",3,"c",2,"d",1,"e",0,"-","")</f>
        <v/>
      </c>
      <c r="GI6" s="6" t="str">
        <f t="shared" ref="GI6:GO6" si="9">_xlfn.SWITCH(FZ6,"a",4,"b",3,"c",2,"d",1,"e",0,"-","")</f>
        <v/>
      </c>
      <c r="GJ6" s="6" t="str">
        <f t="shared" si="9"/>
        <v/>
      </c>
      <c r="GK6" s="6" t="str">
        <f t="shared" si="9"/>
        <v/>
      </c>
      <c r="GL6" s="6" t="str">
        <f t="shared" si="9"/>
        <v/>
      </c>
      <c r="GM6" s="6" t="str">
        <f t="shared" si="9"/>
        <v/>
      </c>
      <c r="GN6" s="6" t="str">
        <f t="shared" si="9"/>
        <v/>
      </c>
      <c r="GO6" s="6" t="str">
        <f t="shared" si="9"/>
        <v/>
      </c>
      <c r="GP6" s="168" t="str">
        <f>IF(COUNT(GH6:GO6)=0,"-",SUM(GH6:GO6)/COUNT(GH6:GO6)/4)</f>
        <v>-</v>
      </c>
      <c r="GQ6" s="22" t="str">
        <f>_xlfn.IFS(GT6="-","-",GT6&gt;=0.8,"a",GT6&gt;=0.6,"b",GT6&gt;=0.4,"c",GT6&gt;=0.2,"d",GT6&lt;0.2,"e")</f>
        <v>-</v>
      </c>
      <c r="GR6" s="28" t="str">
        <f t="shared" ref="GR6" si="10">_xlfn.SWITCH(FN6,"a",4,"b",3,"c",2,"d",1,"e",0,"-","")</f>
        <v/>
      </c>
      <c r="GS6" s="6" t="str">
        <f t="shared" ref="GS6" si="11">_xlfn.SWITCH(GG6,"a",4/2,"b",3/2,"c",2/2,"d",1/2,"e",0,"-","")</f>
        <v/>
      </c>
      <c r="GT6" s="168" t="str" cm="1">
        <f t="array" ref="GT6">_xlfn.IFS(COUNT(GR6:GS6)=2,SUM(GR6:GS6)/6,COUNT(GR6:GS6)=0,"-",GR6="",GP6,GS6="",FX6)</f>
        <v>-</v>
      </c>
      <c r="GU6" s="28" t="e">
        <f>VLOOKUP($A6&amp;"-"&amp;GU$5,#REF!,COLUMN(#REF!),FALSE)</f>
        <v>#REF!</v>
      </c>
      <c r="GV6" s="6" t="e">
        <f>VLOOKUP($A6&amp;"-"&amp;GV$5,#REF!,COLUMN(#REF!),FALSE)</f>
        <v>#REF!</v>
      </c>
      <c r="GW6" s="6" t="e">
        <f>VLOOKUP($A6&amp;"-"&amp;GW$5,#REF!,COLUMN(#REF!),FALSE)</f>
        <v>#REF!</v>
      </c>
      <c r="GX6" s="6" t="e">
        <f>VLOOKUP($A6&amp;"-"&amp;GX$5,#REF!,COLUMN(#REF!),FALSE)</f>
        <v>#REF!</v>
      </c>
      <c r="GY6" s="6" t="e">
        <f>VLOOKUP($A6&amp;"-"&amp;GY$5,#REF!,COLUMN(#REF!),FALSE)</f>
        <v>#REF!</v>
      </c>
      <c r="GZ6" s="6" t="e">
        <f>VLOOKUP($A6&amp;"-"&amp;GZ$5,#REF!,COLUMN(#REF!),FALSE)</f>
        <v>#REF!</v>
      </c>
      <c r="HA6" s="6" t="e">
        <f>VLOOKUP($A6&amp;"-"&amp;HA$5,#REF!,COLUMN(#REF!),FALSE)</f>
        <v>#REF!</v>
      </c>
      <c r="HB6" s="6" t="e">
        <f>VLOOKUP($A6&amp;"-"&amp;HB$5,#REF!,COLUMN(#REF!),FALSE)</f>
        <v>#REF!</v>
      </c>
      <c r="HC6" s="135" t="e">
        <f>_xlfn.IFS(HL6&gt;=0.8,"a",HL6&gt;=0.6,"b",HL6&gt;=0.4,"c",HL6&gt;=0.2,"d",HL6&lt;0.2,"e")</f>
        <v>#REF!</v>
      </c>
      <c r="HD6" s="28" t="e">
        <f>_xlfn.SWITCH(GU6,"a",4,"b",3,"c",2,"d",1,"e",0,"-","")</f>
        <v>#REF!</v>
      </c>
      <c r="HE6" s="6" t="e">
        <f t="shared" ref="HE6:HK6" si="12">_xlfn.SWITCH(GV6,"a",4,"b",3,"c",2,"d",1,"e",0,"-","")</f>
        <v>#REF!</v>
      </c>
      <c r="HF6" s="6" t="e">
        <f t="shared" si="12"/>
        <v>#REF!</v>
      </c>
      <c r="HG6" s="6" t="e">
        <f t="shared" si="12"/>
        <v>#REF!</v>
      </c>
      <c r="HH6" s="6" t="e">
        <f t="shared" si="12"/>
        <v>#REF!</v>
      </c>
      <c r="HI6" s="6" t="e">
        <f t="shared" si="12"/>
        <v>#REF!</v>
      </c>
      <c r="HJ6" s="6" t="e">
        <f t="shared" si="12"/>
        <v>#REF!</v>
      </c>
      <c r="HK6" s="6" t="e">
        <f t="shared" si="12"/>
        <v>#REF!</v>
      </c>
      <c r="HL6" s="168" t="e">
        <f>SUM(HD6:HK6)/COUNT(HD6:HK6)/4</f>
        <v>#REF!</v>
      </c>
      <c r="HM6" s="48" t="e">
        <f>VLOOKUP($A6,#REF!,7,FALSE)</f>
        <v>#REF!</v>
      </c>
      <c r="HN6" s="50" t="e">
        <f>VLOOKUP($A6,#REF!,8,FALSE)</f>
        <v>#REF!</v>
      </c>
      <c r="HO6" s="136" t="s">
        <v>83</v>
      </c>
      <c r="HP6" s="11" t="e">
        <f>VLOOKUP(HO6,#REF!,2,FALSE)</f>
        <v>#REF!</v>
      </c>
      <c r="HQ6" s="18" t="s">
        <v>12</v>
      </c>
      <c r="HR6" s="11"/>
      <c r="HS6" s="10"/>
      <c r="HT6" s="11"/>
      <c r="HU6" s="28" t="str">
        <f>IFERROR(VLOOKUP($A6*100+HU$5,#REF!,COLUMN(#REF!),FALSE),"-")</f>
        <v>-</v>
      </c>
      <c r="HV6" s="6" t="str">
        <f>IFERROR(VLOOKUP($A6*100+HV$5,#REF!,COLUMN(#REF!),FALSE),"-")</f>
        <v>-</v>
      </c>
      <c r="HW6" s="6" t="str">
        <f>IFERROR(VLOOKUP($A6*100+HW$5,#REF!,COLUMN(#REF!),FALSE),"-")</f>
        <v>-</v>
      </c>
      <c r="HX6" s="6" t="str">
        <f>IFERROR(VLOOKUP($A6*100+HX$5,#REF!,COLUMN(#REF!),FALSE),"-")</f>
        <v>-</v>
      </c>
      <c r="HY6" s="57" t="str">
        <f>IFERROR(VLOOKUP($A6*100+HY$5,#REF!,COLUMN(#REF!),FALSE),"-")</f>
        <v>-</v>
      </c>
      <c r="HZ6" s="57" t="str">
        <f>IFERROR(VLOOKUP($A6*100+HZ$5,#REF!,COLUMN(#REF!),FALSE),"-")</f>
        <v>-</v>
      </c>
      <c r="IA6" s="57" t="str">
        <f>IFERROR(VLOOKUP($A6*100+IA$5,#REF!,COLUMN(#REF!),FALSE),"-")</f>
        <v>-</v>
      </c>
      <c r="IB6" s="58" t="str">
        <f>IFERROR(VLOOKUP($A6*100+IB$5,#REF!,COLUMN(#REF!),FALSE),"-")</f>
        <v>-</v>
      </c>
      <c r="IC6" s="62"/>
      <c r="ID6" s="46" t="e">
        <f>VLOOKUP($A6&amp;"-"&amp;ID$5,#REF!,COLUMN(#REF!),FALSE)</f>
        <v>#REF!</v>
      </c>
      <c r="IE6" s="47" t="e">
        <f>VLOOKUP($A6&amp;"-"&amp;IE$5,#REF!,COLUMN(#REF!),FALSE)</f>
        <v>#REF!</v>
      </c>
      <c r="IF6" s="47" t="e">
        <f>VLOOKUP($A6&amp;"-"&amp;IF$5,#REF!,COLUMN(#REF!),FALSE)</f>
        <v>#REF!</v>
      </c>
      <c r="IG6" s="47" t="e">
        <f>VLOOKUP($A6&amp;"-"&amp;IG$5,#REF!,COLUMN(#REF!),FALSE)</f>
        <v>#REF!</v>
      </c>
      <c r="IH6" s="47" t="e">
        <f>VLOOKUP($A6&amp;"-"&amp;IH$5,#REF!,COLUMN(#REF!),FALSE)</f>
        <v>#REF!</v>
      </c>
      <c r="II6" s="47" t="e">
        <f>VLOOKUP($A6&amp;"-"&amp;II$5,#REF!,COLUMN(#REF!),FALSE)</f>
        <v>#REF!</v>
      </c>
      <c r="IJ6" s="47" t="e">
        <f>VLOOKUP($A6&amp;"-"&amp;IJ$5,#REF!,COLUMN(#REF!),FALSE)</f>
        <v>#REF!</v>
      </c>
      <c r="IK6" s="47" t="e">
        <f>VLOOKUP($A6&amp;"-"&amp;IK$5,#REF!,COLUMN(#REF!),FALSE)</f>
        <v>#REF!</v>
      </c>
      <c r="IL6" s="47" t="e">
        <f>VLOOKUP($A6&amp;"-"&amp;IL$5,#REF!,COLUMN(#REF!),FALSE)</f>
        <v>#REF!</v>
      </c>
      <c r="IM6" s="135" t="str">
        <f>_xlfn.IFS(IW6="-","-",IW6&gt;=0.8,"a",IW6&gt;=0.6,"b",IW6&gt;=0.4,"c",IW6&gt;=0.2,"d",IW6&lt;0.2,"e")</f>
        <v>-</v>
      </c>
      <c r="IN6" s="749" t="e">
        <f t="shared" ref="IN6:IV6" si="13">_xlfn.SWITCH(ID6,"a",4,"b",3,"c",2,"d",1,"e",0,"-","")</f>
        <v>#REF!</v>
      </c>
      <c r="IO6" s="749" t="e">
        <f t="shared" si="13"/>
        <v>#REF!</v>
      </c>
      <c r="IP6" s="749" t="e">
        <f t="shared" si="13"/>
        <v>#REF!</v>
      </c>
      <c r="IQ6" s="749" t="e">
        <f t="shared" si="13"/>
        <v>#REF!</v>
      </c>
      <c r="IR6" s="749" t="e">
        <f t="shared" si="13"/>
        <v>#REF!</v>
      </c>
      <c r="IS6" s="749" t="e">
        <f t="shared" si="13"/>
        <v>#REF!</v>
      </c>
      <c r="IT6" s="749" t="e">
        <f t="shared" si="13"/>
        <v>#REF!</v>
      </c>
      <c r="IU6" s="749" t="e">
        <f t="shared" si="13"/>
        <v>#REF!</v>
      </c>
      <c r="IV6" s="749" t="e">
        <f t="shared" si="13"/>
        <v>#REF!</v>
      </c>
      <c r="IW6" s="183" t="str">
        <f>IF(COUNT(IN6:IV6)=0,"-",SUM(IN6:IV6)/COUNT(IN6:IV6)/4)</f>
        <v>-</v>
      </c>
      <c r="IX6" s="28" t="str">
        <f>IFERROR(VLOOKUP($A6*100+IX$5,#REF!,COLUMN(#REF!),FALSE),"-")</f>
        <v>-</v>
      </c>
      <c r="IY6" s="6" t="str">
        <f>IFERROR(VLOOKUP($A6*100+IY$5,#REF!,COLUMN(#REF!),FALSE),"-")</f>
        <v>-</v>
      </c>
      <c r="IZ6" s="6" t="str">
        <f>IFERROR(VLOOKUP($A6*100+IZ$5,#REF!,COLUMN(#REF!),FALSE),"-")</f>
        <v>-</v>
      </c>
      <c r="JA6" s="6" t="str">
        <f>IFERROR(VLOOKUP($A6*100+JA$5,#REF!,COLUMN(#REF!),FALSE),"-")</f>
        <v>-</v>
      </c>
      <c r="JB6" s="57" t="str">
        <f>IFERROR(VLOOKUP($A6*100+JB$5,#REF!,COLUMN(#REF!),FALSE),"-")</f>
        <v>-</v>
      </c>
      <c r="JC6" s="57" t="str">
        <f>IFERROR(VLOOKUP($A6*100+JC$5,#REF!,COLUMN(#REF!),FALSE),"-")</f>
        <v>-</v>
      </c>
      <c r="JD6" s="57" t="str">
        <f>IFERROR(VLOOKUP($A6*100+JD$5,#REF!,COLUMN(#REF!),FALSE),"-")</f>
        <v>-</v>
      </c>
      <c r="JE6" s="57" t="str">
        <f>IFERROR(VLOOKUP($A6*100+JE$5,#REF!,COLUMN(#REF!),FALSE),"-")</f>
        <v>-</v>
      </c>
      <c r="JF6" s="135" t="str">
        <f>_xlfn.IFS(JO6="-","-",JO6&gt;=0.8,"a",JO6&gt;=0.6,"b",JO6&gt;=0.4,"c",JO6&gt;=0.2,"d",JO6&lt;0.2,"e")</f>
        <v>-</v>
      </c>
      <c r="JG6" s="28" t="str">
        <f>_xlfn.SWITCH(IX6,"a",4,"b",3,"c",2,"d",1,"e",0,"-","")</f>
        <v/>
      </c>
      <c r="JH6" s="6" t="str">
        <f t="shared" ref="JH6:JN6" si="14">_xlfn.SWITCH(IY6,"a",4,"b",3,"c",2,"d",1,"e",0,"-","")</f>
        <v/>
      </c>
      <c r="JI6" s="6" t="str">
        <f t="shared" si="14"/>
        <v/>
      </c>
      <c r="JJ6" s="6" t="str">
        <f t="shared" si="14"/>
        <v/>
      </c>
      <c r="JK6" s="6" t="str">
        <f t="shared" si="14"/>
        <v/>
      </c>
      <c r="JL6" s="6" t="str">
        <f t="shared" si="14"/>
        <v/>
      </c>
      <c r="JM6" s="6" t="str">
        <f t="shared" si="14"/>
        <v/>
      </c>
      <c r="JN6" s="6" t="str">
        <f t="shared" si="14"/>
        <v/>
      </c>
      <c r="JO6" s="168" t="str">
        <f>IF(COUNT(JG6:JN6)=0,"-",SUM(JG6:JN6)/COUNT(JG6:JN6)/4)</f>
        <v>-</v>
      </c>
      <c r="JP6" s="22" t="str">
        <f>_xlfn.IFS(JS6="-","-",JS6&gt;=0.8,"a",JS6&gt;=0.6,"b",JS6&gt;=0.4,"c",JS6&gt;=0.2,"d",JS6&lt;0.2,"e")</f>
        <v>-</v>
      </c>
      <c r="JQ6" s="28" t="str">
        <f t="shared" ref="JQ6" si="15">_xlfn.SWITCH(IM6,"a",4,"b",3,"c",2,"d",1,"e",0,"-","")</f>
        <v/>
      </c>
      <c r="JR6" s="6" t="str">
        <f t="shared" ref="JR6" si="16">_xlfn.SWITCH(JF6,"a",4/2,"b",3/2,"c",2/2,"d",1/2,"e",0,"-","")</f>
        <v/>
      </c>
      <c r="JS6" s="168" t="str" cm="1">
        <f t="array" ref="JS6">_xlfn.IFS(COUNT(JQ6:JR6)=2,SUM(JQ6:JR6)/6,COUNT(JQ6:JR6)=0,"-",JQ6="",JO6,JR6="",IW6)</f>
        <v>-</v>
      </c>
      <c r="JT6" s="28" t="e">
        <f>VLOOKUP($A6&amp;"-"&amp;JT$5,#REF!,COLUMN(#REF!),FALSE)</f>
        <v>#REF!</v>
      </c>
      <c r="JU6" s="6" t="e">
        <f>VLOOKUP($A6&amp;"-"&amp;JU$5,#REF!,COLUMN(#REF!),FALSE)</f>
        <v>#REF!</v>
      </c>
      <c r="JV6" s="6" t="e">
        <f>VLOOKUP($A6&amp;"-"&amp;JV$5,#REF!,COLUMN(#REF!),FALSE)</f>
        <v>#REF!</v>
      </c>
      <c r="JW6" s="6" t="e">
        <f>VLOOKUP($A6&amp;"-"&amp;JW$5,#REF!,COLUMN(#REF!),FALSE)</f>
        <v>#REF!</v>
      </c>
      <c r="JX6" s="6" t="e">
        <f>VLOOKUP($A6&amp;"-"&amp;JX$5,#REF!,COLUMN(#REF!),FALSE)</f>
        <v>#REF!</v>
      </c>
      <c r="JY6" s="6" t="e">
        <f>VLOOKUP($A6&amp;"-"&amp;JY$5,#REF!,COLUMN(#REF!),FALSE)</f>
        <v>#REF!</v>
      </c>
      <c r="JZ6" s="6" t="e">
        <f>VLOOKUP($A6&amp;"-"&amp;JZ$5,#REF!,COLUMN(#REF!),FALSE)</f>
        <v>#REF!</v>
      </c>
      <c r="KA6" s="6" t="e">
        <f>VLOOKUP($A6&amp;"-"&amp;KA$5,#REF!,COLUMN(#REF!),FALSE)</f>
        <v>#REF!</v>
      </c>
      <c r="KB6" s="135" t="e">
        <f>_xlfn.IFS(KK6&gt;=0.8,"a",KK6&gt;=0.6,"b",KK6&gt;=0.4,"c",KK6&gt;=0.2,"d",KK6&lt;0.2,"e")</f>
        <v>#REF!</v>
      </c>
      <c r="KC6" s="28" t="e">
        <f>_xlfn.SWITCH(JT6,"a",4,"b",3,"c",2,"d",1,"e",0,"-","")</f>
        <v>#REF!</v>
      </c>
      <c r="KD6" s="6" t="e">
        <f t="shared" ref="KD6:KJ6" si="17">_xlfn.SWITCH(JU6,"a",4,"b",3,"c",2,"d",1,"e",0,"-","")</f>
        <v>#REF!</v>
      </c>
      <c r="KE6" s="6" t="e">
        <f t="shared" si="17"/>
        <v>#REF!</v>
      </c>
      <c r="KF6" s="6" t="e">
        <f t="shared" si="17"/>
        <v>#REF!</v>
      </c>
      <c r="KG6" s="6" t="e">
        <f t="shared" si="17"/>
        <v>#REF!</v>
      </c>
      <c r="KH6" s="6" t="e">
        <f t="shared" si="17"/>
        <v>#REF!</v>
      </c>
      <c r="KI6" s="6" t="e">
        <f t="shared" si="17"/>
        <v>#REF!</v>
      </c>
      <c r="KJ6" s="6" t="e">
        <f t="shared" si="17"/>
        <v>#REF!</v>
      </c>
      <c r="KK6" s="168" t="e">
        <f>SUM(KC6:KJ6)/COUNT(KC6:KJ6)/4</f>
        <v>#REF!</v>
      </c>
      <c r="KL6" s="48" t="e">
        <f>VLOOKUP($A6,#REF!,9,FALSE)</f>
        <v>#REF!</v>
      </c>
      <c r="KM6" s="50" t="e">
        <f>VLOOKUP($A6,#REF!,10,FALSE)</f>
        <v>#REF!</v>
      </c>
      <c r="KN6" s="136" t="s">
        <v>83</v>
      </c>
      <c r="KO6" s="11" t="e">
        <f>VLOOKUP(KN6,#REF!,2,FALSE)</f>
        <v>#REF!</v>
      </c>
      <c r="KP6" s="18" t="s">
        <v>12</v>
      </c>
      <c r="KQ6" s="11"/>
      <c r="KR6" s="10"/>
      <c r="KS6" s="11"/>
      <c r="KT6" s="28" t="str">
        <f>IFERROR(VLOOKUP($A6*100+KT$5,#REF!,COLUMN(#REF!),FALSE),"-")</f>
        <v>-</v>
      </c>
      <c r="KU6" s="6" t="str">
        <f>IFERROR(VLOOKUP($A6*100+KU$5,#REF!,COLUMN(#REF!),FALSE),"-")</f>
        <v>-</v>
      </c>
      <c r="KV6" s="6" t="str">
        <f>IFERROR(VLOOKUP($A6*100+KV$5,#REF!,COLUMN(#REF!),FALSE),"-")</f>
        <v>-</v>
      </c>
      <c r="KW6" s="6" t="str">
        <f>IFERROR(VLOOKUP($A6*100+KW$5,#REF!,COLUMN(#REF!),FALSE),"-")</f>
        <v>-</v>
      </c>
      <c r="KX6" s="57" t="str">
        <f>IFERROR(VLOOKUP($A6*100+KX$5,#REF!,COLUMN(#REF!),FALSE),"-")</f>
        <v>-</v>
      </c>
      <c r="KY6" s="57" t="str">
        <f>IFERROR(VLOOKUP($A6*100+KY$5,#REF!,COLUMN(#REF!),FALSE),"-")</f>
        <v>-</v>
      </c>
      <c r="KZ6" s="57" t="str">
        <f>IFERROR(VLOOKUP($A6*100+KZ$5,#REF!,COLUMN(#REF!),FALSE),"-")</f>
        <v>-</v>
      </c>
      <c r="LA6" s="58" t="str">
        <f>IFERROR(VLOOKUP($A6*100+LA$5,#REF!,COLUMN(#REF!),FALSE),"-")</f>
        <v>-</v>
      </c>
      <c r="LB6" s="62"/>
      <c r="LC6" s="88" t="e">
        <f>VLOOKUP($A6&amp;"-"&amp;LC$5,#REF!,COLUMN(#REF!),FALSE)</f>
        <v>#REF!</v>
      </c>
      <c r="LD6" s="47" t="e">
        <f>VLOOKUP($A6&amp;"-"&amp;LD$5,#REF!,COLUMN(#REF!),FALSE)</f>
        <v>#REF!</v>
      </c>
      <c r="LE6" s="47" t="e">
        <f>VLOOKUP($A6&amp;"-"&amp;LE$5,#REF!,COLUMN(#REF!),FALSE)</f>
        <v>#REF!</v>
      </c>
      <c r="LF6" s="47" t="e">
        <f>VLOOKUP($A6&amp;"-"&amp;LF$5,#REF!,COLUMN(#REF!),FALSE)</f>
        <v>#REF!</v>
      </c>
      <c r="LG6" s="47" t="e">
        <f>VLOOKUP($A6&amp;"-"&amp;LG$5,#REF!,COLUMN(#REF!),FALSE)</f>
        <v>#REF!</v>
      </c>
      <c r="LH6" s="47" t="e">
        <f>VLOOKUP($A6&amp;"-"&amp;LH$5,#REF!,COLUMN(#REF!),FALSE)</f>
        <v>#REF!</v>
      </c>
      <c r="LI6" s="47" t="e">
        <f>VLOOKUP($A6&amp;"-"&amp;LI$5,#REF!,COLUMN(#REF!),FALSE)</f>
        <v>#REF!</v>
      </c>
      <c r="LJ6" s="47" t="e">
        <f>VLOOKUP($A6&amp;"-"&amp;LJ$5,#REF!,COLUMN(#REF!),FALSE)</f>
        <v>#REF!</v>
      </c>
      <c r="LK6" s="47" t="e">
        <f>VLOOKUP($A6&amp;"-"&amp;LK$5,#REF!,COLUMN(#REF!),FALSE)</f>
        <v>#REF!</v>
      </c>
      <c r="LL6" s="135" t="str">
        <f>_xlfn.IFS(LV6="-","-",LV6&gt;=0.8,"a",LV6&gt;=0.6,"b",LV6&gt;=0.4,"c",LV6&gt;=0.2,"d",LV6&lt;0.2,"e")</f>
        <v>-</v>
      </c>
      <c r="LM6" s="749" t="e">
        <f t="shared" ref="LM6:LU6" si="18">_xlfn.SWITCH(LC6,"a",4,"b",3,"c",2,"d",1,"e",0,"-","")</f>
        <v>#REF!</v>
      </c>
      <c r="LN6" s="749" t="e">
        <f t="shared" si="18"/>
        <v>#REF!</v>
      </c>
      <c r="LO6" s="749" t="e">
        <f t="shared" si="18"/>
        <v>#REF!</v>
      </c>
      <c r="LP6" s="749" t="e">
        <f t="shared" si="18"/>
        <v>#REF!</v>
      </c>
      <c r="LQ6" s="749" t="e">
        <f t="shared" si="18"/>
        <v>#REF!</v>
      </c>
      <c r="LR6" s="749" t="e">
        <f t="shared" si="18"/>
        <v>#REF!</v>
      </c>
      <c r="LS6" s="749" t="e">
        <f t="shared" si="18"/>
        <v>#REF!</v>
      </c>
      <c r="LT6" s="749" t="e">
        <f t="shared" si="18"/>
        <v>#REF!</v>
      </c>
      <c r="LU6" s="749" t="e">
        <f t="shared" si="18"/>
        <v>#REF!</v>
      </c>
      <c r="LV6" s="183" t="str">
        <f>IF(COUNT(LM6:LU6)=0,"-",SUM(LM6:LU6)/COUNT(LM6:LU6)/4)</f>
        <v>-</v>
      </c>
      <c r="LW6" s="28" t="str">
        <f>IFERROR(VLOOKUP($A6*100+LW$5,#REF!,COLUMN(#REF!),FALSE),"-")</f>
        <v>-</v>
      </c>
      <c r="LX6" s="6" t="str">
        <f>IFERROR(VLOOKUP($A6*100+LX$5,#REF!,COLUMN(#REF!),FALSE),"-")</f>
        <v>-</v>
      </c>
      <c r="LY6" s="6" t="str">
        <f>IFERROR(VLOOKUP($A6*100+LY$5,#REF!,COLUMN(#REF!),FALSE),"-")</f>
        <v>-</v>
      </c>
      <c r="LZ6" s="6" t="str">
        <f>IFERROR(VLOOKUP($A6*100+LZ$5,#REF!,COLUMN(#REF!),FALSE),"-")</f>
        <v>-</v>
      </c>
      <c r="MA6" s="57" t="str">
        <f>IFERROR(VLOOKUP($A6*100+MA$5,#REF!,COLUMN(#REF!),FALSE),"-")</f>
        <v>-</v>
      </c>
      <c r="MB6" s="57" t="str">
        <f>IFERROR(VLOOKUP($A6*100+MB$5,#REF!,COLUMN(#REF!),FALSE),"-")</f>
        <v>-</v>
      </c>
      <c r="MC6" s="57" t="str">
        <f>IFERROR(VLOOKUP($A6*100+MC$5,#REF!,COLUMN(#REF!),FALSE),"-")</f>
        <v>-</v>
      </c>
      <c r="MD6" s="57" t="str">
        <f>IFERROR(VLOOKUP($A6*100+MD$5,#REF!,COLUMN(#REF!),FALSE),"-")</f>
        <v>-</v>
      </c>
      <c r="ME6" s="135" t="str">
        <f>_xlfn.IFS(MN6="-","-",MN6&gt;=0.8,"a",MN6&gt;=0.6,"b",MN6&gt;=0.4,"c",MN6&gt;=0.2,"d",MN6&lt;0.2,"e")</f>
        <v>-</v>
      </c>
      <c r="MF6" s="28" t="str">
        <f>_xlfn.SWITCH(LW6,"a",4,"b",3,"c",2,"d",1,"e",0,"-","")</f>
        <v/>
      </c>
      <c r="MG6" s="6" t="str">
        <f t="shared" ref="MG6:MM6" si="19">_xlfn.SWITCH(LX6,"a",4,"b",3,"c",2,"d",1,"e",0,"-","")</f>
        <v/>
      </c>
      <c r="MH6" s="6" t="str">
        <f t="shared" si="19"/>
        <v/>
      </c>
      <c r="MI6" s="6" t="str">
        <f t="shared" si="19"/>
        <v/>
      </c>
      <c r="MJ6" s="6" t="str">
        <f t="shared" si="19"/>
        <v/>
      </c>
      <c r="MK6" s="6" t="str">
        <f t="shared" si="19"/>
        <v/>
      </c>
      <c r="ML6" s="6" t="str">
        <f t="shared" si="19"/>
        <v/>
      </c>
      <c r="MM6" s="6" t="str">
        <f t="shared" si="19"/>
        <v/>
      </c>
      <c r="MN6" s="168" t="str">
        <f>IF(COUNT(MF6:MM6)=0,"-",SUM(MF6:MM6)/COUNT(MF6:MM6)/4)</f>
        <v>-</v>
      </c>
      <c r="MO6" s="22" t="str">
        <f>_xlfn.IFS(MR6="-","-",MR6&gt;=0.8,"a",MR6&gt;=0.6,"b",MR6&gt;=0.4,"c",MR6&gt;=0.2,"d",MR6&lt;0.2,"e")</f>
        <v>-</v>
      </c>
      <c r="MP6" s="28" t="str">
        <f>_xlfn.SWITCH(LL6,"a",4,"b",3,"c",2,"d",1,"e",0,"-","")</f>
        <v/>
      </c>
      <c r="MQ6" s="6" t="str">
        <f>_xlfn.SWITCH(ME6,"a",4/2,"b",3/2,"c",2/2,"d",1/2,"e",0,"-","")</f>
        <v/>
      </c>
      <c r="MR6" s="168" t="str" cm="1">
        <f t="array" ref="MR6">_xlfn.IFS(COUNT(MP6:MQ6)=2,SUM(MP6:MQ6)/6,COUNT(MP6:MQ6)=0,"-",MP6="",MN6,MQ6="",LV6)</f>
        <v>-</v>
      </c>
      <c r="MS6" s="28" t="e">
        <f>VLOOKUP($A6&amp;"-"&amp;MS$5,#REF!,COLUMN(#REF!),FALSE)</f>
        <v>#REF!</v>
      </c>
      <c r="MT6" s="6" t="e">
        <f>VLOOKUP($A6&amp;"-"&amp;MT$5,#REF!,COLUMN(#REF!),FALSE)</f>
        <v>#REF!</v>
      </c>
      <c r="MU6" s="6" t="e">
        <f>VLOOKUP($A6&amp;"-"&amp;MU$5,#REF!,COLUMN(#REF!),FALSE)</f>
        <v>#REF!</v>
      </c>
      <c r="MV6" s="6" t="e">
        <f>VLOOKUP($A6&amp;"-"&amp;MV$5,#REF!,COLUMN(#REF!),FALSE)</f>
        <v>#REF!</v>
      </c>
      <c r="MW6" s="6" t="e">
        <f>VLOOKUP($A6&amp;"-"&amp;MW$5,#REF!,COLUMN(#REF!),FALSE)</f>
        <v>#REF!</v>
      </c>
      <c r="MX6" s="6" t="e">
        <f>VLOOKUP($A6&amp;"-"&amp;MX$5,#REF!,COLUMN(#REF!),FALSE)</f>
        <v>#REF!</v>
      </c>
      <c r="MY6" s="6" t="e">
        <f>VLOOKUP($A6&amp;"-"&amp;MY$5,#REF!,COLUMN(#REF!),FALSE)</f>
        <v>#REF!</v>
      </c>
      <c r="MZ6" s="6" t="e">
        <f>VLOOKUP($A6&amp;"-"&amp;MZ$5,#REF!,COLUMN(#REF!),FALSE)</f>
        <v>#REF!</v>
      </c>
      <c r="NA6" s="135" t="e">
        <f>_xlfn.IFS(NJ6&gt;=0.8,"a",NJ6&gt;=0.6,"b",NJ6&gt;=0.4,"c",NJ6&gt;=0.2,"d",NJ6&lt;0.2,"e")</f>
        <v>#REF!</v>
      </c>
      <c r="NB6" s="28" t="e">
        <f>_xlfn.SWITCH(MS6,"a",4,"b",3,"c",2,"d",1,"e",0,"-","")</f>
        <v>#REF!</v>
      </c>
      <c r="NC6" s="6" t="e">
        <f t="shared" ref="NC6:NI6" si="20">_xlfn.SWITCH(MT6,"a",4,"b",3,"c",2,"d",1,"e",0,"-","")</f>
        <v>#REF!</v>
      </c>
      <c r="ND6" s="6" t="e">
        <f t="shared" si="20"/>
        <v>#REF!</v>
      </c>
      <c r="NE6" s="6" t="e">
        <f t="shared" si="20"/>
        <v>#REF!</v>
      </c>
      <c r="NF6" s="6" t="e">
        <f t="shared" si="20"/>
        <v>#REF!</v>
      </c>
      <c r="NG6" s="6" t="e">
        <f t="shared" si="20"/>
        <v>#REF!</v>
      </c>
      <c r="NH6" s="6" t="e">
        <f t="shared" si="20"/>
        <v>#REF!</v>
      </c>
      <c r="NI6" s="6" t="e">
        <f t="shared" si="20"/>
        <v>#REF!</v>
      </c>
      <c r="NJ6" s="168" t="e">
        <f>SUM(NB6:NI6)/COUNT(NB6:NI6)/4</f>
        <v>#REF!</v>
      </c>
      <c r="NK6" s="48" t="e">
        <f>VLOOKUP($A6,#REF!,11,FALSE)</f>
        <v>#REF!</v>
      </c>
      <c r="NL6" s="50" t="e">
        <f>VLOOKUP($A6,#REF!,12,FALSE)</f>
        <v>#REF!</v>
      </c>
      <c r="NM6" s="136" t="s">
        <v>83</v>
      </c>
      <c r="NN6" s="11" t="e">
        <f>VLOOKUP(NM6,#REF!,2,FALSE)</f>
        <v>#REF!</v>
      </c>
      <c r="NO6" s="18" t="s">
        <v>12</v>
      </c>
      <c r="NP6" s="11"/>
      <c r="NQ6" s="10"/>
      <c r="NR6" s="11"/>
      <c r="NS6" s="28" t="str">
        <f>IFERROR(VLOOKUP($A6*100+NS$5,#REF!,COLUMN(#REF!),FALSE),"-")</f>
        <v>-</v>
      </c>
      <c r="NT6" s="6" t="str">
        <f>IFERROR(VLOOKUP($A6*100+NT$5,#REF!,COLUMN(#REF!),FALSE),"-")</f>
        <v>-</v>
      </c>
      <c r="NU6" s="6" t="str">
        <f>IFERROR(VLOOKUP($A6*100+NU$5,#REF!,COLUMN(#REF!),FALSE),"-")</f>
        <v>-</v>
      </c>
      <c r="NV6" s="6" t="str">
        <f>IFERROR(VLOOKUP($A6*100+NV$5,#REF!,COLUMN(#REF!),FALSE),"-")</f>
        <v>-</v>
      </c>
      <c r="NW6" s="57" t="str">
        <f>IFERROR(VLOOKUP($A6*100+NW$5,#REF!,COLUMN(#REF!),FALSE),"-")</f>
        <v>-</v>
      </c>
      <c r="NX6" s="57" t="str">
        <f>IFERROR(VLOOKUP($A6*100+NX$5,#REF!,COLUMN(#REF!),FALSE),"-")</f>
        <v>-</v>
      </c>
      <c r="NY6" s="57" t="str">
        <f>IFERROR(VLOOKUP($A6*100+NY$5,#REF!,COLUMN(#REF!),FALSE),"-")</f>
        <v>-</v>
      </c>
      <c r="NZ6" s="58" t="str">
        <f>IFERROR(VLOOKUP($A6*100+NZ$5,#REF!,COLUMN(#REF!),FALSE),"-")</f>
        <v>-</v>
      </c>
      <c r="OA6" s="5"/>
    </row>
  </sheetData>
  <autoFilter ref="A5:OA6" xr:uid="{53053C62-97C5-4A6C-A5CC-AB55AFF373F6}"/>
  <mergeCells count="92">
    <mergeCell ref="NS4:NZ4"/>
    <mergeCell ref="OA4:OA5"/>
    <mergeCell ref="MS4:NA4"/>
    <mergeCell ref="NB4:NJ4"/>
    <mergeCell ref="NK4:NL4"/>
    <mergeCell ref="NM4:NN4"/>
    <mergeCell ref="NO4:NP4"/>
    <mergeCell ref="NQ4:NR4"/>
    <mergeCell ref="MP4:MR4"/>
    <mergeCell ref="KL4:KM4"/>
    <mergeCell ref="KN4:KO4"/>
    <mergeCell ref="KP4:KQ4"/>
    <mergeCell ref="KR4:KS4"/>
    <mergeCell ref="KT4:LA4"/>
    <mergeCell ref="LB4:LB5"/>
    <mergeCell ref="LC4:LL4"/>
    <mergeCell ref="LM4:LV4"/>
    <mergeCell ref="LW4:ME4"/>
    <mergeCell ref="MF4:MN4"/>
    <mergeCell ref="MO4:MO5"/>
    <mergeCell ref="KC4:KK4"/>
    <mergeCell ref="HQ4:HR4"/>
    <mergeCell ref="HS4:HT4"/>
    <mergeCell ref="HU4:IB4"/>
    <mergeCell ref="IC4:IC5"/>
    <mergeCell ref="ID4:IM4"/>
    <mergeCell ref="IN4:IW4"/>
    <mergeCell ref="IX4:JF4"/>
    <mergeCell ref="JG4:JO4"/>
    <mergeCell ref="JP4:JP5"/>
    <mergeCell ref="JQ4:JS4"/>
    <mergeCell ref="JT4:KB4"/>
    <mergeCell ref="HO4:HP4"/>
    <mergeCell ref="EV4:FC4"/>
    <mergeCell ref="FD4:FD5"/>
    <mergeCell ref="FE4:FN4"/>
    <mergeCell ref="FO4:FX4"/>
    <mergeCell ref="FY4:GG4"/>
    <mergeCell ref="GH4:GP4"/>
    <mergeCell ref="GQ4:GQ5"/>
    <mergeCell ref="GR4:GT4"/>
    <mergeCell ref="GU4:HC4"/>
    <mergeCell ref="HD4:HL4"/>
    <mergeCell ref="HM4:HN4"/>
    <mergeCell ref="ID3:KS3"/>
    <mergeCell ref="KT3:LB3"/>
    <mergeCell ref="LC3:NR3"/>
    <mergeCell ref="NS3:OA3"/>
    <mergeCell ref="BO4:BP4"/>
    <mergeCell ref="BQ4:BR4"/>
    <mergeCell ref="BS4:BT4"/>
    <mergeCell ref="BU4:BV4"/>
    <mergeCell ref="BW4:CD4"/>
    <mergeCell ref="ET4:EU4"/>
    <mergeCell ref="CF4:CO4"/>
    <mergeCell ref="CP4:CY4"/>
    <mergeCell ref="CZ4:DH4"/>
    <mergeCell ref="DI4:DQ4"/>
    <mergeCell ref="DR4:DR5"/>
    <mergeCell ref="DS4:DU4"/>
    <mergeCell ref="ID2:LB2"/>
    <mergeCell ref="LC2:OA2"/>
    <mergeCell ref="C3:C5"/>
    <mergeCell ref="D3:D5"/>
    <mergeCell ref="E3:E5"/>
    <mergeCell ref="F3:F5"/>
    <mergeCell ref="G3:BV3"/>
    <mergeCell ref="BW3:CE3"/>
    <mergeCell ref="CF3:EU3"/>
    <mergeCell ref="EV3:FD3"/>
    <mergeCell ref="FE2:IC2"/>
    <mergeCell ref="FE3:HT3"/>
    <mergeCell ref="HU3:IC3"/>
    <mergeCell ref="G4:P4"/>
    <mergeCell ref="Q4:Z4"/>
    <mergeCell ref="AA4:AI4"/>
    <mergeCell ref="A2:A5"/>
    <mergeCell ref="B2:B5"/>
    <mergeCell ref="C2:F2"/>
    <mergeCell ref="G2:CE2"/>
    <mergeCell ref="CF2:FD2"/>
    <mergeCell ref="AW4:BE4"/>
    <mergeCell ref="BF4:BN4"/>
    <mergeCell ref="AT4:AV4"/>
    <mergeCell ref="AJ4:AR4"/>
    <mergeCell ref="AS4:AS5"/>
    <mergeCell ref="CE4:CE5"/>
    <mergeCell ref="DV4:ED4"/>
    <mergeCell ref="EE4:EM4"/>
    <mergeCell ref="EN4:EO4"/>
    <mergeCell ref="EP4:EQ4"/>
    <mergeCell ref="ER4:ES4"/>
  </mergeCells>
  <phoneticPr fontId="39"/>
  <pageMargins left="0.70866141732283472" right="0.70866141732283472" top="0.74803149606299213" bottom="0.74803149606299213" header="0.31496062992125984" footer="0.31496062992125984"/>
  <pageSetup paperSize="8" scale="46" fitToHeight="0" orientation="landscape" r:id="rId1"/>
  <headerFooter>
    <oddHeader>&amp;L&amp;Aシート</oddHead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851B90-8398-4C28-856D-415833CA93DE}">
  <sheetPr>
    <tabColor rgb="FFFFFF00"/>
    <pageSetUpPr fitToPage="1"/>
  </sheetPr>
  <dimension ref="A1:RD31"/>
  <sheetViews>
    <sheetView view="pageBreakPreview" zoomScale="80" zoomScaleNormal="80" zoomScaleSheetLayoutView="80" workbookViewId="0">
      <pane xSplit="2" ySplit="4" topLeftCell="E5" activePane="bottomRight" state="frozen"/>
      <selection activeCell="AM4" sqref="AM4"/>
      <selection pane="topRight" activeCell="AM4" sqref="AM4"/>
      <selection pane="bottomLeft" activeCell="AM4" sqref="AM4"/>
      <selection pane="bottomRight" activeCell="OB5" sqref="OB5"/>
    </sheetView>
  </sheetViews>
  <sheetFormatPr defaultColWidth="9" defaultRowHeight="13.5"/>
  <cols>
    <col min="1" max="1" width="5.625" style="480" bestFit="1" customWidth="1"/>
    <col min="2" max="2" width="19.75" style="727" customWidth="1"/>
    <col min="3" max="3" width="51.375" style="482" customWidth="1"/>
    <col min="4" max="5" width="12.25" style="482" customWidth="1"/>
    <col min="6" max="6" width="43.875" style="727" customWidth="1"/>
    <col min="7" max="15" width="4.5" style="870" hidden="1" customWidth="1"/>
    <col min="16" max="16" width="7.5" style="870" hidden="1" customWidth="1"/>
    <col min="17" max="25" width="4.625" style="870" hidden="1" customWidth="1"/>
    <col min="26" max="26" width="7.5" style="871" hidden="1" customWidth="1"/>
    <col min="27" max="34" width="4.5" style="872" hidden="1" customWidth="1"/>
    <col min="35" max="35" width="7.875" style="872" hidden="1" customWidth="1"/>
    <col min="36" max="43" width="4.625" style="870" hidden="1" customWidth="1"/>
    <col min="44" max="44" width="7" style="871" hidden="1" customWidth="1"/>
    <col min="45" max="45" width="13.625" style="872" hidden="1" customWidth="1"/>
    <col min="46" max="47" width="9.5" style="872" hidden="1" customWidth="1"/>
    <col min="48" max="48" width="9.5" style="873" hidden="1" customWidth="1"/>
    <col min="49" max="57" width="4.5" style="872" hidden="1" customWidth="1"/>
    <col min="58" max="65" width="4.625" style="870" hidden="1" customWidth="1"/>
    <col min="66" max="66" width="7.5" style="871" hidden="1" customWidth="1"/>
    <col min="67" max="67" width="5.625" style="874" hidden="1" customWidth="1"/>
    <col min="68" max="68" width="6.5" style="875" hidden="1" customWidth="1"/>
    <col min="69" max="69" width="5.625" style="872" hidden="1" customWidth="1"/>
    <col min="70" max="70" width="19.375" style="872" hidden="1" customWidth="1"/>
    <col min="71" max="71" width="9.5" style="870" hidden="1" customWidth="1"/>
    <col min="72" max="74" width="31.875" style="872" hidden="1" customWidth="1"/>
    <col min="75" max="82" width="4.5" style="872" hidden="1" customWidth="1"/>
    <col min="83" max="83" width="47.375" style="872" hidden="1" customWidth="1"/>
    <col min="84" max="93" width="4.5" style="870" hidden="1" customWidth="1"/>
    <col min="94" max="102" width="4.625" style="870" hidden="1" customWidth="1"/>
    <col min="103" max="103" width="7.5" style="871" hidden="1" customWidth="1"/>
    <col min="104" max="112" width="4.5" style="872" hidden="1" customWidth="1"/>
    <col min="113" max="120" width="4.625" style="870" hidden="1" customWidth="1"/>
    <col min="121" max="121" width="7.5" style="871" hidden="1" customWidth="1"/>
    <col min="122" max="122" width="13.625" style="872" hidden="1" customWidth="1"/>
    <col min="123" max="124" width="9.5" style="872" hidden="1" customWidth="1"/>
    <col min="125" max="125" width="9.5" style="873" hidden="1" customWidth="1"/>
    <col min="126" max="134" width="4.5" style="872" hidden="1" customWidth="1"/>
    <col min="135" max="142" width="4.625" style="870" hidden="1" customWidth="1"/>
    <col min="143" max="143" width="7.5" style="871" hidden="1" customWidth="1"/>
    <col min="144" max="144" width="5.625" style="874" hidden="1" customWidth="1"/>
    <col min="145" max="145" width="6.5" style="875" hidden="1" customWidth="1"/>
    <col min="146" max="146" width="5.625" style="872" hidden="1" customWidth="1"/>
    <col min="147" max="147" width="19.375" style="872" hidden="1" customWidth="1"/>
    <col min="148" max="148" width="9.5" style="870" hidden="1" customWidth="1"/>
    <col min="149" max="151" width="31.875" style="872" hidden="1" customWidth="1"/>
    <col min="152" max="159" width="4.5" style="872" hidden="1" customWidth="1"/>
    <col min="160" max="160" width="47.375" style="872" hidden="1" customWidth="1"/>
    <col min="161" max="170" width="4.5" style="870" hidden="1" customWidth="1"/>
    <col min="171" max="179" width="4.625" style="870" hidden="1" customWidth="1"/>
    <col min="180" max="180" width="7.5" style="871" hidden="1" customWidth="1"/>
    <col min="181" max="189" width="4.5" style="872" hidden="1" customWidth="1"/>
    <col min="190" max="197" width="4.625" style="870" hidden="1" customWidth="1"/>
    <col min="198" max="198" width="7.5" style="871" hidden="1" customWidth="1"/>
    <col min="199" max="199" width="13.625" style="872" hidden="1" customWidth="1"/>
    <col min="200" max="201" width="9.5" style="872" hidden="1" customWidth="1"/>
    <col min="202" max="202" width="9.5" style="873" hidden="1" customWidth="1"/>
    <col min="203" max="211" width="4.5" style="872" hidden="1" customWidth="1"/>
    <col min="212" max="219" width="4.625" style="870" hidden="1" customWidth="1"/>
    <col min="220" max="220" width="7.5" style="871" hidden="1" customWidth="1"/>
    <col min="221" max="221" width="5.625" style="874" hidden="1" customWidth="1"/>
    <col min="222" max="222" width="6.5" style="875" hidden="1" customWidth="1"/>
    <col min="223" max="223" width="5.625" style="872" hidden="1" customWidth="1"/>
    <col min="224" max="224" width="19.375" style="872" hidden="1" customWidth="1"/>
    <col min="225" max="225" width="9.5" style="870" hidden="1" customWidth="1"/>
    <col min="226" max="228" width="31.875" style="872" hidden="1" customWidth="1"/>
    <col min="229" max="236" width="4.5" style="872" hidden="1" customWidth="1"/>
    <col min="237" max="237" width="47.375" style="872" hidden="1" customWidth="1"/>
    <col min="238" max="247" width="4.5" style="870" hidden="1" customWidth="1"/>
    <col min="248" max="256" width="4.625" style="870" hidden="1" customWidth="1"/>
    <col min="257" max="257" width="7.5" style="871" hidden="1" customWidth="1"/>
    <col min="258" max="266" width="4.5" style="872" hidden="1" customWidth="1"/>
    <col min="267" max="274" width="4.625" style="870" hidden="1" customWidth="1"/>
    <col min="275" max="275" width="7.5" style="871" hidden="1" customWidth="1"/>
    <col min="276" max="276" width="13.625" style="872" hidden="1" customWidth="1"/>
    <col min="277" max="278" width="9.5" style="872" hidden="1" customWidth="1"/>
    <col min="279" max="279" width="9.5" style="873" hidden="1" customWidth="1"/>
    <col min="280" max="288" width="4.5" style="872" hidden="1" customWidth="1"/>
    <col min="289" max="296" width="4.625" style="870" hidden="1" customWidth="1"/>
    <col min="297" max="297" width="7.5" style="871" hidden="1" customWidth="1"/>
    <col min="298" max="298" width="5.625" style="874" hidden="1" customWidth="1"/>
    <col min="299" max="299" width="6.5" style="875" hidden="1" customWidth="1"/>
    <col min="300" max="300" width="5.625" style="872" hidden="1" customWidth="1"/>
    <col min="301" max="301" width="19.375" style="872" hidden="1" customWidth="1"/>
    <col min="302" max="302" width="9.5" style="870" hidden="1" customWidth="1"/>
    <col min="303" max="305" width="31.875" style="872" hidden="1" customWidth="1"/>
    <col min="306" max="313" width="4.5" style="872" hidden="1" customWidth="1"/>
    <col min="314" max="314" width="47.375" style="872" hidden="1" customWidth="1"/>
    <col min="315" max="324" width="4.5" style="870" hidden="1" customWidth="1"/>
    <col min="325" max="333" width="4.625" style="870" hidden="1" customWidth="1"/>
    <col min="334" max="334" width="7.5" style="871" hidden="1" customWidth="1"/>
    <col min="335" max="343" width="4.5" style="872" hidden="1" customWidth="1"/>
    <col min="344" max="351" width="4.625" style="870" hidden="1" customWidth="1"/>
    <col min="352" max="352" width="7.5" style="871" hidden="1" customWidth="1"/>
    <col min="353" max="353" width="13.625" style="872" hidden="1" customWidth="1"/>
    <col min="354" max="355" width="9.5" style="872" hidden="1" customWidth="1"/>
    <col min="356" max="356" width="9.5" style="873" hidden="1" customWidth="1"/>
    <col min="357" max="365" width="4.5" style="872" hidden="1" customWidth="1"/>
    <col min="366" max="373" width="4.625" style="870" hidden="1" customWidth="1"/>
    <col min="374" max="374" width="7.5" style="871" hidden="1" customWidth="1"/>
    <col min="375" max="375" width="5.625" style="874" hidden="1" customWidth="1"/>
    <col min="376" max="376" width="6.5" style="875" hidden="1" customWidth="1"/>
    <col min="377" max="377" width="5.625" style="872" hidden="1" customWidth="1"/>
    <col min="378" max="378" width="19.375" style="872" hidden="1" customWidth="1"/>
    <col min="379" max="379" width="9.5" style="870" hidden="1" customWidth="1"/>
    <col min="380" max="382" width="31.875" style="872" hidden="1" customWidth="1"/>
    <col min="383" max="390" width="4.5" style="872" hidden="1" customWidth="1"/>
    <col min="391" max="391" width="47.375" style="872" hidden="1" customWidth="1"/>
    <col min="392" max="401" width="4.5" style="480" customWidth="1"/>
    <col min="402" max="410" width="4.625" style="480" hidden="1" customWidth="1"/>
    <col min="411" max="411" width="7.5" style="481" hidden="1" customWidth="1"/>
    <col min="412" max="420" width="4.5" style="482" customWidth="1"/>
    <col min="421" max="428" width="4.625" style="480" hidden="1" customWidth="1"/>
    <col min="429" max="429" width="7.5" style="481" hidden="1" customWidth="1"/>
    <col min="430" max="430" width="13.625" style="482" customWidth="1"/>
    <col min="431" max="432" width="9.5" style="482" hidden="1" customWidth="1"/>
    <col min="433" max="433" width="9.5" style="483" hidden="1" customWidth="1"/>
    <col min="434" max="442" width="4.5" style="482" customWidth="1"/>
    <col min="443" max="450" width="4.625" style="480" hidden="1" customWidth="1"/>
    <col min="451" max="451" width="7.5" style="481" hidden="1" customWidth="1"/>
    <col min="452" max="452" width="5.625" style="729" customWidth="1"/>
    <col min="453" max="453" width="6.5" style="730" customWidth="1"/>
    <col min="454" max="454" width="5.625" style="482" customWidth="1"/>
    <col min="455" max="455" width="19.375" style="482" customWidth="1"/>
    <col min="456" max="456" width="9.5" style="480" customWidth="1"/>
    <col min="457" max="457" width="31.875" style="482" customWidth="1"/>
    <col min="458" max="458" width="38.25" style="482" customWidth="1"/>
    <col min="459" max="459" width="31.875" style="482" customWidth="1"/>
    <col min="460" max="467" width="4.5" style="482" hidden="1" customWidth="1"/>
    <col min="468" max="468" width="47.375" style="482" customWidth="1"/>
    <col min="469" max="471" width="10.375" style="482" customWidth="1"/>
    <col min="472" max="16384" width="9" style="482"/>
  </cols>
  <sheetData>
    <row r="1" spans="1:472" s="731" customFormat="1" ht="22.5" customHeight="1">
      <c r="A1" s="1021" t="s">
        <v>101</v>
      </c>
      <c r="B1" s="1023" t="s">
        <v>0</v>
      </c>
      <c r="C1" s="1024" t="s">
        <v>8</v>
      </c>
      <c r="D1" s="1024"/>
      <c r="E1" s="1024"/>
      <c r="F1" s="1024"/>
      <c r="G1" s="1004" t="s">
        <v>53</v>
      </c>
      <c r="H1" s="1005"/>
      <c r="I1" s="1005"/>
      <c r="J1" s="1005"/>
      <c r="K1" s="1005"/>
      <c r="L1" s="1005"/>
      <c r="M1" s="1005"/>
      <c r="N1" s="1005"/>
      <c r="O1" s="1005"/>
      <c r="P1" s="1005"/>
      <c r="Q1" s="1005"/>
      <c r="R1" s="1005"/>
      <c r="S1" s="1005"/>
      <c r="T1" s="1005"/>
      <c r="U1" s="1005"/>
      <c r="V1" s="1005"/>
      <c r="W1" s="1005"/>
      <c r="X1" s="1005"/>
      <c r="Y1" s="1005"/>
      <c r="Z1" s="1005"/>
      <c r="AA1" s="1005"/>
      <c r="AB1" s="1005"/>
      <c r="AC1" s="1005"/>
      <c r="AD1" s="1005"/>
      <c r="AE1" s="1005"/>
      <c r="AF1" s="1005"/>
      <c r="AG1" s="1005"/>
      <c r="AH1" s="1005"/>
      <c r="AI1" s="1005"/>
      <c r="AJ1" s="1005"/>
      <c r="AK1" s="1005"/>
      <c r="AL1" s="1005"/>
      <c r="AM1" s="1005"/>
      <c r="AN1" s="1005"/>
      <c r="AO1" s="1005"/>
      <c r="AP1" s="1005"/>
      <c r="AQ1" s="1005"/>
      <c r="AR1" s="1005"/>
      <c r="AS1" s="1005"/>
      <c r="AT1" s="1005"/>
      <c r="AU1" s="1005"/>
      <c r="AV1" s="1005"/>
      <c r="AW1" s="1005"/>
      <c r="AX1" s="1005"/>
      <c r="AY1" s="1005"/>
      <c r="AZ1" s="1005"/>
      <c r="BA1" s="1005"/>
      <c r="BB1" s="1005"/>
      <c r="BC1" s="1005"/>
      <c r="BD1" s="1005"/>
      <c r="BE1" s="1005"/>
      <c r="BF1" s="1005"/>
      <c r="BG1" s="1005"/>
      <c r="BH1" s="1005"/>
      <c r="BI1" s="1005"/>
      <c r="BJ1" s="1005"/>
      <c r="BK1" s="1005"/>
      <c r="BL1" s="1005"/>
      <c r="BM1" s="1005"/>
      <c r="BN1" s="1005"/>
      <c r="BO1" s="1005"/>
      <c r="BP1" s="1005"/>
      <c r="BQ1" s="1005"/>
      <c r="BR1" s="1005"/>
      <c r="BS1" s="1005"/>
      <c r="BT1" s="1005"/>
      <c r="BU1" s="1005"/>
      <c r="BV1" s="1005"/>
      <c r="BW1" s="1005"/>
      <c r="BX1" s="1005"/>
      <c r="BY1" s="1005"/>
      <c r="BZ1" s="1005"/>
      <c r="CA1" s="1005"/>
      <c r="CB1" s="1005"/>
      <c r="CC1" s="1005"/>
      <c r="CD1" s="1005"/>
      <c r="CE1" s="1006"/>
      <c r="CF1" s="1004" t="s">
        <v>64</v>
      </c>
      <c r="CG1" s="1005"/>
      <c r="CH1" s="1005"/>
      <c r="CI1" s="1005"/>
      <c r="CJ1" s="1005"/>
      <c r="CK1" s="1005"/>
      <c r="CL1" s="1005"/>
      <c r="CM1" s="1005"/>
      <c r="CN1" s="1005"/>
      <c r="CO1" s="1005"/>
      <c r="CP1" s="1005"/>
      <c r="CQ1" s="1005"/>
      <c r="CR1" s="1005"/>
      <c r="CS1" s="1005"/>
      <c r="CT1" s="1005"/>
      <c r="CU1" s="1005"/>
      <c r="CV1" s="1005"/>
      <c r="CW1" s="1005"/>
      <c r="CX1" s="1005"/>
      <c r="CY1" s="1005"/>
      <c r="CZ1" s="1005"/>
      <c r="DA1" s="1005"/>
      <c r="DB1" s="1005"/>
      <c r="DC1" s="1005"/>
      <c r="DD1" s="1005"/>
      <c r="DE1" s="1005"/>
      <c r="DF1" s="1005"/>
      <c r="DG1" s="1005"/>
      <c r="DH1" s="1005"/>
      <c r="DI1" s="1005"/>
      <c r="DJ1" s="1005"/>
      <c r="DK1" s="1005"/>
      <c r="DL1" s="1005"/>
      <c r="DM1" s="1005"/>
      <c r="DN1" s="1005"/>
      <c r="DO1" s="1005"/>
      <c r="DP1" s="1005"/>
      <c r="DQ1" s="1005"/>
      <c r="DR1" s="1005"/>
      <c r="DS1" s="1005"/>
      <c r="DT1" s="1005"/>
      <c r="DU1" s="1005"/>
      <c r="DV1" s="1005"/>
      <c r="DW1" s="1005"/>
      <c r="DX1" s="1005"/>
      <c r="DY1" s="1005"/>
      <c r="DZ1" s="1005"/>
      <c r="EA1" s="1005"/>
      <c r="EB1" s="1005"/>
      <c r="EC1" s="1005"/>
      <c r="ED1" s="1005"/>
      <c r="EE1" s="1005"/>
      <c r="EF1" s="1005"/>
      <c r="EG1" s="1005"/>
      <c r="EH1" s="1005"/>
      <c r="EI1" s="1005"/>
      <c r="EJ1" s="1005"/>
      <c r="EK1" s="1005"/>
      <c r="EL1" s="1005"/>
      <c r="EM1" s="1005"/>
      <c r="EN1" s="1005"/>
      <c r="EO1" s="1005"/>
      <c r="EP1" s="1005"/>
      <c r="EQ1" s="1005"/>
      <c r="ER1" s="1005"/>
      <c r="ES1" s="1005"/>
      <c r="ET1" s="1005"/>
      <c r="EU1" s="1005"/>
      <c r="EV1" s="1005"/>
      <c r="EW1" s="1005"/>
      <c r="EX1" s="1005"/>
      <c r="EY1" s="1005"/>
      <c r="EZ1" s="1005"/>
      <c r="FA1" s="1005"/>
      <c r="FB1" s="1005"/>
      <c r="FC1" s="1005"/>
      <c r="FD1" s="1006"/>
      <c r="FE1" s="1004" t="s">
        <v>65</v>
      </c>
      <c r="FF1" s="1005"/>
      <c r="FG1" s="1005"/>
      <c r="FH1" s="1005"/>
      <c r="FI1" s="1005"/>
      <c r="FJ1" s="1005"/>
      <c r="FK1" s="1005"/>
      <c r="FL1" s="1005"/>
      <c r="FM1" s="1005"/>
      <c r="FN1" s="1005"/>
      <c r="FO1" s="1005"/>
      <c r="FP1" s="1005"/>
      <c r="FQ1" s="1005"/>
      <c r="FR1" s="1005"/>
      <c r="FS1" s="1005"/>
      <c r="FT1" s="1005"/>
      <c r="FU1" s="1005"/>
      <c r="FV1" s="1005"/>
      <c r="FW1" s="1005"/>
      <c r="FX1" s="1005"/>
      <c r="FY1" s="1005"/>
      <c r="FZ1" s="1005"/>
      <c r="GA1" s="1005"/>
      <c r="GB1" s="1005"/>
      <c r="GC1" s="1005"/>
      <c r="GD1" s="1005"/>
      <c r="GE1" s="1005"/>
      <c r="GF1" s="1005"/>
      <c r="GG1" s="1005"/>
      <c r="GH1" s="1005"/>
      <c r="GI1" s="1005"/>
      <c r="GJ1" s="1005"/>
      <c r="GK1" s="1005"/>
      <c r="GL1" s="1005"/>
      <c r="GM1" s="1005"/>
      <c r="GN1" s="1005"/>
      <c r="GO1" s="1005"/>
      <c r="GP1" s="1005"/>
      <c r="GQ1" s="1005"/>
      <c r="GR1" s="1005"/>
      <c r="GS1" s="1005"/>
      <c r="GT1" s="1005"/>
      <c r="GU1" s="1005"/>
      <c r="GV1" s="1005"/>
      <c r="GW1" s="1005"/>
      <c r="GX1" s="1005"/>
      <c r="GY1" s="1005"/>
      <c r="GZ1" s="1005"/>
      <c r="HA1" s="1005"/>
      <c r="HB1" s="1005"/>
      <c r="HC1" s="1005"/>
      <c r="HD1" s="1005"/>
      <c r="HE1" s="1005"/>
      <c r="HF1" s="1005"/>
      <c r="HG1" s="1005"/>
      <c r="HH1" s="1005"/>
      <c r="HI1" s="1005"/>
      <c r="HJ1" s="1005"/>
      <c r="HK1" s="1005"/>
      <c r="HL1" s="1005"/>
      <c r="HM1" s="1005"/>
      <c r="HN1" s="1005"/>
      <c r="HO1" s="1005"/>
      <c r="HP1" s="1005"/>
      <c r="HQ1" s="1005"/>
      <c r="HR1" s="1005"/>
      <c r="HS1" s="1005"/>
      <c r="HT1" s="1005"/>
      <c r="HU1" s="1005"/>
      <c r="HV1" s="1005"/>
      <c r="HW1" s="1005"/>
      <c r="HX1" s="1005"/>
      <c r="HY1" s="1005"/>
      <c r="HZ1" s="1005"/>
      <c r="IA1" s="1005"/>
      <c r="IB1" s="1005"/>
      <c r="IC1" s="1006"/>
      <c r="ID1" s="1004" t="s">
        <v>66</v>
      </c>
      <c r="IE1" s="1005"/>
      <c r="IF1" s="1005"/>
      <c r="IG1" s="1005"/>
      <c r="IH1" s="1005"/>
      <c r="II1" s="1005"/>
      <c r="IJ1" s="1005"/>
      <c r="IK1" s="1005"/>
      <c r="IL1" s="1005"/>
      <c r="IM1" s="1005"/>
      <c r="IN1" s="1005"/>
      <c r="IO1" s="1005"/>
      <c r="IP1" s="1005"/>
      <c r="IQ1" s="1005"/>
      <c r="IR1" s="1005"/>
      <c r="IS1" s="1005"/>
      <c r="IT1" s="1005"/>
      <c r="IU1" s="1005"/>
      <c r="IV1" s="1005"/>
      <c r="IW1" s="1005"/>
      <c r="IX1" s="1005"/>
      <c r="IY1" s="1005"/>
      <c r="IZ1" s="1005"/>
      <c r="JA1" s="1005"/>
      <c r="JB1" s="1005"/>
      <c r="JC1" s="1005"/>
      <c r="JD1" s="1005"/>
      <c r="JE1" s="1005"/>
      <c r="JF1" s="1005"/>
      <c r="JG1" s="1005"/>
      <c r="JH1" s="1005"/>
      <c r="JI1" s="1005"/>
      <c r="JJ1" s="1005"/>
      <c r="JK1" s="1005"/>
      <c r="JL1" s="1005"/>
      <c r="JM1" s="1005"/>
      <c r="JN1" s="1005"/>
      <c r="JO1" s="1005"/>
      <c r="JP1" s="1005"/>
      <c r="JQ1" s="1005"/>
      <c r="JR1" s="1005"/>
      <c r="JS1" s="1005"/>
      <c r="JT1" s="1005"/>
      <c r="JU1" s="1005"/>
      <c r="JV1" s="1005"/>
      <c r="JW1" s="1005"/>
      <c r="JX1" s="1005"/>
      <c r="JY1" s="1005"/>
      <c r="JZ1" s="1005"/>
      <c r="KA1" s="1005"/>
      <c r="KB1" s="1005"/>
      <c r="KC1" s="1005"/>
      <c r="KD1" s="1005"/>
      <c r="KE1" s="1005"/>
      <c r="KF1" s="1005"/>
      <c r="KG1" s="1005"/>
      <c r="KH1" s="1005"/>
      <c r="KI1" s="1005"/>
      <c r="KJ1" s="1005"/>
      <c r="KK1" s="1005"/>
      <c r="KL1" s="1005"/>
      <c r="KM1" s="1005"/>
      <c r="KN1" s="1005"/>
      <c r="KO1" s="1005"/>
      <c r="KP1" s="1005"/>
      <c r="KQ1" s="1005"/>
      <c r="KR1" s="1005"/>
      <c r="KS1" s="1005"/>
      <c r="KT1" s="1005"/>
      <c r="KU1" s="1005"/>
      <c r="KV1" s="1005"/>
      <c r="KW1" s="1005"/>
      <c r="KX1" s="1005"/>
      <c r="KY1" s="1005"/>
      <c r="KZ1" s="1005"/>
      <c r="LA1" s="1005"/>
      <c r="LB1" s="1006"/>
      <c r="LC1" s="1010" t="s">
        <v>67</v>
      </c>
      <c r="LD1" s="1005"/>
      <c r="LE1" s="1005"/>
      <c r="LF1" s="1005"/>
      <c r="LG1" s="1005"/>
      <c r="LH1" s="1005"/>
      <c r="LI1" s="1005"/>
      <c r="LJ1" s="1005"/>
      <c r="LK1" s="1005"/>
      <c r="LL1" s="1005"/>
      <c r="LM1" s="1005"/>
      <c r="LN1" s="1005"/>
      <c r="LO1" s="1005"/>
      <c r="LP1" s="1005"/>
      <c r="LQ1" s="1005"/>
      <c r="LR1" s="1005"/>
      <c r="LS1" s="1005"/>
      <c r="LT1" s="1005"/>
      <c r="LU1" s="1005"/>
      <c r="LV1" s="1005"/>
      <c r="LW1" s="1005"/>
      <c r="LX1" s="1005"/>
      <c r="LY1" s="1005"/>
      <c r="LZ1" s="1005"/>
      <c r="MA1" s="1005"/>
      <c r="MB1" s="1005"/>
      <c r="MC1" s="1005"/>
      <c r="MD1" s="1005"/>
      <c r="ME1" s="1005"/>
      <c r="MF1" s="1005"/>
      <c r="MG1" s="1005"/>
      <c r="MH1" s="1005"/>
      <c r="MI1" s="1005"/>
      <c r="MJ1" s="1005"/>
      <c r="MK1" s="1005"/>
      <c r="ML1" s="1005"/>
      <c r="MM1" s="1005"/>
      <c r="MN1" s="1005"/>
      <c r="MO1" s="1005"/>
      <c r="MP1" s="1005"/>
      <c r="MQ1" s="1005"/>
      <c r="MR1" s="1005"/>
      <c r="MS1" s="1005"/>
      <c r="MT1" s="1005"/>
      <c r="MU1" s="1005"/>
      <c r="MV1" s="1005"/>
      <c r="MW1" s="1005"/>
      <c r="MX1" s="1005"/>
      <c r="MY1" s="1005"/>
      <c r="MZ1" s="1005"/>
      <c r="NA1" s="1005"/>
      <c r="NB1" s="1005"/>
      <c r="NC1" s="1005"/>
      <c r="ND1" s="1005"/>
      <c r="NE1" s="1005"/>
      <c r="NF1" s="1005"/>
      <c r="NG1" s="1005"/>
      <c r="NH1" s="1005"/>
      <c r="NI1" s="1005"/>
      <c r="NJ1" s="1005"/>
      <c r="NK1" s="1005"/>
      <c r="NL1" s="1005"/>
      <c r="NM1" s="1005"/>
      <c r="NN1" s="1005"/>
      <c r="NO1" s="1005"/>
      <c r="NP1" s="1005"/>
      <c r="NQ1" s="1005"/>
      <c r="NR1" s="1005"/>
      <c r="NS1" s="1005"/>
      <c r="NT1" s="1005"/>
      <c r="NU1" s="1005"/>
      <c r="NV1" s="1005"/>
      <c r="NW1" s="1005"/>
      <c r="NX1" s="1005"/>
      <c r="NY1" s="1005"/>
      <c r="NZ1" s="1005"/>
      <c r="OA1" s="1007"/>
      <c r="OB1" s="1032" t="s">
        <v>3361</v>
      </c>
      <c r="OC1" s="1033"/>
      <c r="OD1" s="1033"/>
      <c r="OE1" s="1033"/>
      <c r="OF1" s="1033"/>
      <c r="OG1" s="1033"/>
      <c r="OH1" s="1033"/>
      <c r="OI1" s="1033"/>
      <c r="OJ1" s="1033"/>
      <c r="OK1" s="1033"/>
      <c r="OL1" s="1033"/>
      <c r="OM1" s="1033"/>
      <c r="ON1" s="1033"/>
      <c r="OO1" s="1033"/>
      <c r="OP1" s="1033"/>
      <c r="OQ1" s="1033"/>
      <c r="OR1" s="1033"/>
      <c r="OS1" s="1033"/>
      <c r="OT1" s="1033"/>
      <c r="OU1" s="1033"/>
      <c r="OV1" s="1033"/>
      <c r="OW1" s="1033"/>
      <c r="OX1" s="1033"/>
      <c r="OY1" s="1033"/>
      <c r="OZ1" s="1033"/>
      <c r="PA1" s="1033"/>
      <c r="PB1" s="1033"/>
      <c r="PC1" s="1033"/>
      <c r="PD1" s="1033"/>
      <c r="PE1" s="1033"/>
      <c r="PF1" s="1033"/>
      <c r="PG1" s="1033"/>
      <c r="PH1" s="1033"/>
      <c r="PI1" s="1033"/>
      <c r="PJ1" s="1033"/>
      <c r="PK1" s="1033"/>
      <c r="PL1" s="1033"/>
      <c r="PM1" s="1033"/>
      <c r="PN1" s="1033"/>
      <c r="PO1" s="1033"/>
      <c r="PP1" s="1033"/>
      <c r="PQ1" s="1033"/>
      <c r="PR1" s="1033"/>
      <c r="PS1" s="1033"/>
      <c r="PT1" s="1033"/>
      <c r="PU1" s="1033"/>
      <c r="PV1" s="1033"/>
      <c r="PW1" s="1033"/>
      <c r="PX1" s="1033"/>
      <c r="PY1" s="1033"/>
      <c r="PZ1" s="1033"/>
      <c r="QA1" s="1033"/>
      <c r="QB1" s="1033"/>
      <c r="QC1" s="1033"/>
      <c r="QD1" s="1033"/>
      <c r="QE1" s="1033"/>
      <c r="QF1" s="1033"/>
      <c r="QG1" s="1033"/>
      <c r="QH1" s="1033"/>
      <c r="QI1" s="1033"/>
      <c r="QJ1" s="1033"/>
      <c r="QK1" s="1033"/>
      <c r="QL1" s="1033"/>
      <c r="QM1" s="1033"/>
      <c r="QN1" s="1033"/>
      <c r="QO1" s="1033"/>
      <c r="QP1" s="1033"/>
      <c r="QQ1" s="1033"/>
      <c r="QR1" s="1033"/>
      <c r="QS1" s="1033"/>
      <c r="QT1" s="1033"/>
      <c r="QU1" s="1033"/>
      <c r="QV1" s="1033"/>
      <c r="QW1" s="1033"/>
      <c r="QX1" s="1033"/>
      <c r="QY1" s="1033"/>
      <c r="QZ1" s="1022"/>
    </row>
    <row r="2" spans="1:472" s="731" customFormat="1" ht="22.5" customHeight="1">
      <c r="A2" s="1021"/>
      <c r="B2" s="1023"/>
      <c r="C2" s="1026" t="s">
        <v>3</v>
      </c>
      <c r="D2" s="1026" t="s">
        <v>4</v>
      </c>
      <c r="E2" s="1026" t="s">
        <v>5</v>
      </c>
      <c r="F2" s="1029" t="s">
        <v>6</v>
      </c>
      <c r="G2" s="1004" t="s">
        <v>7</v>
      </c>
      <c r="H2" s="1005"/>
      <c r="I2" s="1005"/>
      <c r="J2" s="1005"/>
      <c r="K2" s="1005"/>
      <c r="L2" s="1005"/>
      <c r="M2" s="1005"/>
      <c r="N2" s="1005"/>
      <c r="O2" s="1005"/>
      <c r="P2" s="1005"/>
      <c r="Q2" s="1005"/>
      <c r="R2" s="1005"/>
      <c r="S2" s="1005"/>
      <c r="T2" s="1005"/>
      <c r="U2" s="1005"/>
      <c r="V2" s="1005"/>
      <c r="W2" s="1005"/>
      <c r="X2" s="1005"/>
      <c r="Y2" s="1005"/>
      <c r="Z2" s="1005"/>
      <c r="AA2" s="1005"/>
      <c r="AB2" s="1005"/>
      <c r="AC2" s="1005"/>
      <c r="AD2" s="1005"/>
      <c r="AE2" s="1005"/>
      <c r="AF2" s="1005"/>
      <c r="AG2" s="1005"/>
      <c r="AH2" s="1005"/>
      <c r="AI2" s="1005"/>
      <c r="AJ2" s="1005"/>
      <c r="AK2" s="1005"/>
      <c r="AL2" s="1005"/>
      <c r="AM2" s="1005"/>
      <c r="AN2" s="1005"/>
      <c r="AO2" s="1005"/>
      <c r="AP2" s="1005"/>
      <c r="AQ2" s="1005"/>
      <c r="AR2" s="1005"/>
      <c r="AS2" s="1005"/>
      <c r="AT2" s="1005"/>
      <c r="AU2" s="1005"/>
      <c r="AV2" s="1005"/>
      <c r="AW2" s="1005"/>
      <c r="AX2" s="1005"/>
      <c r="AY2" s="1005"/>
      <c r="AZ2" s="1005"/>
      <c r="BA2" s="1005"/>
      <c r="BB2" s="1005"/>
      <c r="BC2" s="1005"/>
      <c r="BD2" s="1005"/>
      <c r="BE2" s="1005"/>
      <c r="BF2" s="1005"/>
      <c r="BG2" s="1005"/>
      <c r="BH2" s="1005"/>
      <c r="BI2" s="1005"/>
      <c r="BJ2" s="1005"/>
      <c r="BK2" s="1005"/>
      <c r="BL2" s="1005"/>
      <c r="BM2" s="1005"/>
      <c r="BN2" s="1005"/>
      <c r="BO2" s="1005"/>
      <c r="BP2" s="1005"/>
      <c r="BQ2" s="1005"/>
      <c r="BR2" s="1005"/>
      <c r="BS2" s="1005"/>
      <c r="BT2" s="1005"/>
      <c r="BU2" s="1005"/>
      <c r="BV2" s="1007"/>
      <c r="BW2" s="1008" t="s">
        <v>28</v>
      </c>
      <c r="BX2" s="1008"/>
      <c r="BY2" s="1008"/>
      <c r="BZ2" s="1008"/>
      <c r="CA2" s="1008"/>
      <c r="CB2" s="1008"/>
      <c r="CC2" s="1008"/>
      <c r="CD2" s="1008"/>
      <c r="CE2" s="1009"/>
      <c r="CF2" s="1004" t="s">
        <v>7</v>
      </c>
      <c r="CG2" s="1005"/>
      <c r="CH2" s="1005"/>
      <c r="CI2" s="1005"/>
      <c r="CJ2" s="1005"/>
      <c r="CK2" s="1005"/>
      <c r="CL2" s="1005"/>
      <c r="CM2" s="1005"/>
      <c r="CN2" s="1005"/>
      <c r="CO2" s="1005"/>
      <c r="CP2" s="1005"/>
      <c r="CQ2" s="1005"/>
      <c r="CR2" s="1005"/>
      <c r="CS2" s="1005"/>
      <c r="CT2" s="1005"/>
      <c r="CU2" s="1005"/>
      <c r="CV2" s="1005"/>
      <c r="CW2" s="1005"/>
      <c r="CX2" s="1005"/>
      <c r="CY2" s="1005"/>
      <c r="CZ2" s="1005"/>
      <c r="DA2" s="1005"/>
      <c r="DB2" s="1005"/>
      <c r="DC2" s="1005"/>
      <c r="DD2" s="1005"/>
      <c r="DE2" s="1005"/>
      <c r="DF2" s="1005"/>
      <c r="DG2" s="1005"/>
      <c r="DH2" s="1005"/>
      <c r="DI2" s="1005"/>
      <c r="DJ2" s="1005"/>
      <c r="DK2" s="1005"/>
      <c r="DL2" s="1005"/>
      <c r="DM2" s="1005"/>
      <c r="DN2" s="1005"/>
      <c r="DO2" s="1005"/>
      <c r="DP2" s="1005"/>
      <c r="DQ2" s="1005"/>
      <c r="DR2" s="1005"/>
      <c r="DS2" s="1005"/>
      <c r="DT2" s="1005"/>
      <c r="DU2" s="1005"/>
      <c r="DV2" s="1005"/>
      <c r="DW2" s="1005"/>
      <c r="DX2" s="1005"/>
      <c r="DY2" s="1005"/>
      <c r="DZ2" s="1005"/>
      <c r="EA2" s="1005"/>
      <c r="EB2" s="1005"/>
      <c r="EC2" s="1005"/>
      <c r="ED2" s="1005"/>
      <c r="EE2" s="1005"/>
      <c r="EF2" s="1005"/>
      <c r="EG2" s="1005"/>
      <c r="EH2" s="1005"/>
      <c r="EI2" s="1005"/>
      <c r="EJ2" s="1005"/>
      <c r="EK2" s="1005"/>
      <c r="EL2" s="1005"/>
      <c r="EM2" s="1005"/>
      <c r="EN2" s="1005"/>
      <c r="EO2" s="1005"/>
      <c r="EP2" s="1005"/>
      <c r="EQ2" s="1005"/>
      <c r="ER2" s="1005"/>
      <c r="ES2" s="1005"/>
      <c r="ET2" s="1005"/>
      <c r="EU2" s="1007"/>
      <c r="EV2" s="1008" t="s">
        <v>28</v>
      </c>
      <c r="EW2" s="1008"/>
      <c r="EX2" s="1008"/>
      <c r="EY2" s="1008"/>
      <c r="EZ2" s="1008"/>
      <c r="FA2" s="1008"/>
      <c r="FB2" s="1008"/>
      <c r="FC2" s="1008"/>
      <c r="FD2" s="1009"/>
      <c r="FE2" s="1004" t="s">
        <v>7</v>
      </c>
      <c r="FF2" s="1005"/>
      <c r="FG2" s="1005"/>
      <c r="FH2" s="1005"/>
      <c r="FI2" s="1005"/>
      <c r="FJ2" s="1005"/>
      <c r="FK2" s="1005"/>
      <c r="FL2" s="1005"/>
      <c r="FM2" s="1005"/>
      <c r="FN2" s="1005"/>
      <c r="FO2" s="1005"/>
      <c r="FP2" s="1005"/>
      <c r="FQ2" s="1005"/>
      <c r="FR2" s="1005"/>
      <c r="FS2" s="1005"/>
      <c r="FT2" s="1005"/>
      <c r="FU2" s="1005"/>
      <c r="FV2" s="1005"/>
      <c r="FW2" s="1005"/>
      <c r="FX2" s="1005"/>
      <c r="FY2" s="1005"/>
      <c r="FZ2" s="1005"/>
      <c r="GA2" s="1005"/>
      <c r="GB2" s="1005"/>
      <c r="GC2" s="1005"/>
      <c r="GD2" s="1005"/>
      <c r="GE2" s="1005"/>
      <c r="GF2" s="1005"/>
      <c r="GG2" s="1005"/>
      <c r="GH2" s="1005"/>
      <c r="GI2" s="1005"/>
      <c r="GJ2" s="1005"/>
      <c r="GK2" s="1005"/>
      <c r="GL2" s="1005"/>
      <c r="GM2" s="1005"/>
      <c r="GN2" s="1005"/>
      <c r="GO2" s="1005"/>
      <c r="GP2" s="1005"/>
      <c r="GQ2" s="1005"/>
      <c r="GR2" s="1005"/>
      <c r="GS2" s="1005"/>
      <c r="GT2" s="1005"/>
      <c r="GU2" s="1005"/>
      <c r="GV2" s="1005"/>
      <c r="GW2" s="1005"/>
      <c r="GX2" s="1005"/>
      <c r="GY2" s="1005"/>
      <c r="GZ2" s="1005"/>
      <c r="HA2" s="1005"/>
      <c r="HB2" s="1005"/>
      <c r="HC2" s="1005"/>
      <c r="HD2" s="1005"/>
      <c r="HE2" s="1005"/>
      <c r="HF2" s="1005"/>
      <c r="HG2" s="1005"/>
      <c r="HH2" s="1005"/>
      <c r="HI2" s="1005"/>
      <c r="HJ2" s="1005"/>
      <c r="HK2" s="1005"/>
      <c r="HL2" s="1005"/>
      <c r="HM2" s="1005"/>
      <c r="HN2" s="1005"/>
      <c r="HO2" s="1005"/>
      <c r="HP2" s="1005"/>
      <c r="HQ2" s="1005"/>
      <c r="HR2" s="1005"/>
      <c r="HS2" s="1005"/>
      <c r="HT2" s="1007"/>
      <c r="HU2" s="1008" t="s">
        <v>28</v>
      </c>
      <c r="HV2" s="1008"/>
      <c r="HW2" s="1008"/>
      <c r="HX2" s="1008"/>
      <c r="HY2" s="1008"/>
      <c r="HZ2" s="1008"/>
      <c r="IA2" s="1008"/>
      <c r="IB2" s="1008"/>
      <c r="IC2" s="1009"/>
      <c r="ID2" s="1004" t="s">
        <v>7</v>
      </c>
      <c r="IE2" s="1005"/>
      <c r="IF2" s="1005"/>
      <c r="IG2" s="1005"/>
      <c r="IH2" s="1005"/>
      <c r="II2" s="1005"/>
      <c r="IJ2" s="1005"/>
      <c r="IK2" s="1005"/>
      <c r="IL2" s="1005"/>
      <c r="IM2" s="1005"/>
      <c r="IN2" s="1005"/>
      <c r="IO2" s="1005"/>
      <c r="IP2" s="1005"/>
      <c r="IQ2" s="1005"/>
      <c r="IR2" s="1005"/>
      <c r="IS2" s="1005"/>
      <c r="IT2" s="1005"/>
      <c r="IU2" s="1005"/>
      <c r="IV2" s="1005"/>
      <c r="IW2" s="1005"/>
      <c r="IX2" s="1005"/>
      <c r="IY2" s="1005"/>
      <c r="IZ2" s="1005"/>
      <c r="JA2" s="1005"/>
      <c r="JB2" s="1005"/>
      <c r="JC2" s="1005"/>
      <c r="JD2" s="1005"/>
      <c r="JE2" s="1005"/>
      <c r="JF2" s="1005"/>
      <c r="JG2" s="1005"/>
      <c r="JH2" s="1005"/>
      <c r="JI2" s="1005"/>
      <c r="JJ2" s="1005"/>
      <c r="JK2" s="1005"/>
      <c r="JL2" s="1005"/>
      <c r="JM2" s="1005"/>
      <c r="JN2" s="1005"/>
      <c r="JO2" s="1005"/>
      <c r="JP2" s="1005"/>
      <c r="JQ2" s="1005"/>
      <c r="JR2" s="1005"/>
      <c r="JS2" s="1005"/>
      <c r="JT2" s="1005"/>
      <c r="JU2" s="1005"/>
      <c r="JV2" s="1005"/>
      <c r="JW2" s="1005"/>
      <c r="JX2" s="1005"/>
      <c r="JY2" s="1005"/>
      <c r="JZ2" s="1005"/>
      <c r="KA2" s="1005"/>
      <c r="KB2" s="1005"/>
      <c r="KC2" s="1005"/>
      <c r="KD2" s="1005"/>
      <c r="KE2" s="1005"/>
      <c r="KF2" s="1005"/>
      <c r="KG2" s="1005"/>
      <c r="KH2" s="1005"/>
      <c r="KI2" s="1005"/>
      <c r="KJ2" s="1005"/>
      <c r="KK2" s="1005"/>
      <c r="KL2" s="1005"/>
      <c r="KM2" s="1005"/>
      <c r="KN2" s="1005"/>
      <c r="KO2" s="1005"/>
      <c r="KP2" s="1005"/>
      <c r="KQ2" s="1005"/>
      <c r="KR2" s="1005"/>
      <c r="KS2" s="1007"/>
      <c r="KT2" s="1008" t="s">
        <v>28</v>
      </c>
      <c r="KU2" s="1008"/>
      <c r="KV2" s="1008"/>
      <c r="KW2" s="1008"/>
      <c r="KX2" s="1008"/>
      <c r="KY2" s="1008"/>
      <c r="KZ2" s="1008"/>
      <c r="LA2" s="1008"/>
      <c r="LB2" s="1009"/>
      <c r="LC2" s="1010" t="s">
        <v>7</v>
      </c>
      <c r="LD2" s="1005"/>
      <c r="LE2" s="1005"/>
      <c r="LF2" s="1005"/>
      <c r="LG2" s="1005"/>
      <c r="LH2" s="1005"/>
      <c r="LI2" s="1005"/>
      <c r="LJ2" s="1005"/>
      <c r="LK2" s="1005"/>
      <c r="LL2" s="1005"/>
      <c r="LM2" s="1005"/>
      <c r="LN2" s="1005"/>
      <c r="LO2" s="1005"/>
      <c r="LP2" s="1005"/>
      <c r="LQ2" s="1005"/>
      <c r="LR2" s="1005"/>
      <c r="LS2" s="1005"/>
      <c r="LT2" s="1005"/>
      <c r="LU2" s="1005"/>
      <c r="LV2" s="1005"/>
      <c r="LW2" s="1005"/>
      <c r="LX2" s="1005"/>
      <c r="LY2" s="1005"/>
      <c r="LZ2" s="1005"/>
      <c r="MA2" s="1005"/>
      <c r="MB2" s="1005"/>
      <c r="MC2" s="1005"/>
      <c r="MD2" s="1005"/>
      <c r="ME2" s="1005"/>
      <c r="MF2" s="1005"/>
      <c r="MG2" s="1005"/>
      <c r="MH2" s="1005"/>
      <c r="MI2" s="1005"/>
      <c r="MJ2" s="1005"/>
      <c r="MK2" s="1005"/>
      <c r="ML2" s="1005"/>
      <c r="MM2" s="1005"/>
      <c r="MN2" s="1005"/>
      <c r="MO2" s="1005"/>
      <c r="MP2" s="1005"/>
      <c r="MQ2" s="1005"/>
      <c r="MR2" s="1005"/>
      <c r="MS2" s="1005"/>
      <c r="MT2" s="1005"/>
      <c r="MU2" s="1005"/>
      <c r="MV2" s="1005"/>
      <c r="MW2" s="1005"/>
      <c r="MX2" s="1005"/>
      <c r="MY2" s="1005"/>
      <c r="MZ2" s="1005"/>
      <c r="NA2" s="1005"/>
      <c r="NB2" s="1005"/>
      <c r="NC2" s="1005"/>
      <c r="ND2" s="1005"/>
      <c r="NE2" s="1005"/>
      <c r="NF2" s="1005"/>
      <c r="NG2" s="1005"/>
      <c r="NH2" s="1005"/>
      <c r="NI2" s="1005"/>
      <c r="NJ2" s="1005"/>
      <c r="NK2" s="1005"/>
      <c r="NL2" s="1005"/>
      <c r="NM2" s="1005"/>
      <c r="NN2" s="1005"/>
      <c r="NO2" s="1005"/>
      <c r="NP2" s="1005"/>
      <c r="NQ2" s="1005"/>
      <c r="NR2" s="1007"/>
      <c r="NS2" s="1008" t="s">
        <v>28</v>
      </c>
      <c r="NT2" s="1008"/>
      <c r="NU2" s="1008"/>
      <c r="NV2" s="1008"/>
      <c r="NW2" s="1008"/>
      <c r="NX2" s="1008"/>
      <c r="NY2" s="1008"/>
      <c r="NZ2" s="1008"/>
      <c r="OA2" s="1008"/>
      <c r="OB2" s="1032" t="s">
        <v>7</v>
      </c>
      <c r="OC2" s="1033"/>
      <c r="OD2" s="1033"/>
      <c r="OE2" s="1033"/>
      <c r="OF2" s="1033"/>
      <c r="OG2" s="1033"/>
      <c r="OH2" s="1033"/>
      <c r="OI2" s="1033"/>
      <c r="OJ2" s="1033"/>
      <c r="OK2" s="1033"/>
      <c r="OL2" s="1033"/>
      <c r="OM2" s="1033"/>
      <c r="ON2" s="1033"/>
      <c r="OO2" s="1033"/>
      <c r="OP2" s="1033"/>
      <c r="OQ2" s="1033"/>
      <c r="OR2" s="1033"/>
      <c r="OS2" s="1033"/>
      <c r="OT2" s="1033"/>
      <c r="OU2" s="1033"/>
      <c r="OV2" s="1033"/>
      <c r="OW2" s="1033"/>
      <c r="OX2" s="1033"/>
      <c r="OY2" s="1033"/>
      <c r="OZ2" s="1033"/>
      <c r="PA2" s="1033"/>
      <c r="PB2" s="1033"/>
      <c r="PC2" s="1033"/>
      <c r="PD2" s="1033"/>
      <c r="PE2" s="1033"/>
      <c r="PF2" s="1033"/>
      <c r="PG2" s="1033"/>
      <c r="PH2" s="1033"/>
      <c r="PI2" s="1033"/>
      <c r="PJ2" s="1033"/>
      <c r="PK2" s="1033"/>
      <c r="PL2" s="1033"/>
      <c r="PM2" s="1033"/>
      <c r="PN2" s="1033"/>
      <c r="PO2" s="1033"/>
      <c r="PP2" s="1033"/>
      <c r="PQ2" s="1033"/>
      <c r="PR2" s="1033"/>
      <c r="PS2" s="1033"/>
      <c r="PT2" s="1033"/>
      <c r="PU2" s="1033"/>
      <c r="PV2" s="1033"/>
      <c r="PW2" s="1033"/>
      <c r="PX2" s="1033"/>
      <c r="PY2" s="1033"/>
      <c r="PZ2" s="1033"/>
      <c r="QA2" s="1033"/>
      <c r="QB2" s="1033"/>
      <c r="QC2" s="1033"/>
      <c r="QD2" s="1033"/>
      <c r="QE2" s="1033"/>
      <c r="QF2" s="1033"/>
      <c r="QG2" s="1033"/>
      <c r="QH2" s="1033"/>
      <c r="QI2" s="1033"/>
      <c r="QJ2" s="1033"/>
      <c r="QK2" s="1033"/>
      <c r="QL2" s="1033"/>
      <c r="QM2" s="1033"/>
      <c r="QN2" s="1033"/>
      <c r="QO2" s="1033"/>
      <c r="QP2" s="1033"/>
      <c r="QQ2" s="1022"/>
      <c r="QR2" s="1024" t="s">
        <v>28</v>
      </c>
      <c r="QS2" s="1024"/>
      <c r="QT2" s="1024"/>
      <c r="QU2" s="1024"/>
      <c r="QV2" s="1024"/>
      <c r="QW2" s="1024"/>
      <c r="QX2" s="1024"/>
      <c r="QY2" s="1024"/>
      <c r="QZ2" s="1024"/>
      <c r="RA2" s="1002"/>
      <c r="RB2" s="1003"/>
      <c r="RC2" s="1003"/>
    </row>
    <row r="3" spans="1:472" s="731" customFormat="1" ht="22.5" customHeight="1">
      <c r="A3" s="1022"/>
      <c r="B3" s="1023"/>
      <c r="C3" s="1027"/>
      <c r="D3" s="1027"/>
      <c r="E3" s="1027"/>
      <c r="F3" s="1030"/>
      <c r="G3" s="1008" t="s">
        <v>9</v>
      </c>
      <c r="H3" s="1008"/>
      <c r="I3" s="1008"/>
      <c r="J3" s="1008"/>
      <c r="K3" s="1008"/>
      <c r="L3" s="1008"/>
      <c r="M3" s="1008"/>
      <c r="N3" s="1008"/>
      <c r="O3" s="1008"/>
      <c r="P3" s="1008"/>
      <c r="Q3" s="1004" t="s">
        <v>102</v>
      </c>
      <c r="R3" s="1005"/>
      <c r="S3" s="1005"/>
      <c r="T3" s="1005"/>
      <c r="U3" s="1005"/>
      <c r="V3" s="1005"/>
      <c r="W3" s="1005"/>
      <c r="X3" s="1005"/>
      <c r="Y3" s="1005"/>
      <c r="Z3" s="1007"/>
      <c r="AA3" s="1012" t="s">
        <v>14</v>
      </c>
      <c r="AB3" s="1013"/>
      <c r="AC3" s="1013"/>
      <c r="AD3" s="1013"/>
      <c r="AE3" s="1013"/>
      <c r="AF3" s="1013"/>
      <c r="AG3" s="1013"/>
      <c r="AH3" s="1013"/>
      <c r="AI3" s="1014"/>
      <c r="AJ3" s="1012" t="s">
        <v>102</v>
      </c>
      <c r="AK3" s="1013"/>
      <c r="AL3" s="1013"/>
      <c r="AM3" s="1013"/>
      <c r="AN3" s="1013"/>
      <c r="AO3" s="1013"/>
      <c r="AP3" s="1013"/>
      <c r="AQ3" s="1013"/>
      <c r="AR3" s="1014"/>
      <c r="AS3" s="1015" t="s">
        <v>110</v>
      </c>
      <c r="AT3" s="1016" t="s">
        <v>106</v>
      </c>
      <c r="AU3" s="1017"/>
      <c r="AV3" s="1018"/>
      <c r="AW3" s="1012" t="s">
        <v>16</v>
      </c>
      <c r="AX3" s="1013"/>
      <c r="AY3" s="1013"/>
      <c r="AZ3" s="1013"/>
      <c r="BA3" s="1013"/>
      <c r="BB3" s="1013"/>
      <c r="BC3" s="1013"/>
      <c r="BD3" s="1013"/>
      <c r="BE3" s="1014"/>
      <c r="BF3" s="1012" t="s">
        <v>107</v>
      </c>
      <c r="BG3" s="1013"/>
      <c r="BH3" s="1013"/>
      <c r="BI3" s="1013"/>
      <c r="BJ3" s="1013"/>
      <c r="BK3" s="1013"/>
      <c r="BL3" s="1013"/>
      <c r="BM3" s="1013"/>
      <c r="BN3" s="1014"/>
      <c r="BO3" s="1008" t="s">
        <v>17</v>
      </c>
      <c r="BP3" s="1008"/>
      <c r="BQ3" s="1008" t="s">
        <v>20</v>
      </c>
      <c r="BR3" s="1008"/>
      <c r="BS3" s="1019" t="s">
        <v>1436</v>
      </c>
      <c r="BT3" s="1020"/>
      <c r="BU3" s="1008" t="s">
        <v>152</v>
      </c>
      <c r="BV3" s="1008"/>
      <c r="BW3" s="1012" t="s">
        <v>23</v>
      </c>
      <c r="BX3" s="1013"/>
      <c r="BY3" s="1013"/>
      <c r="BZ3" s="1013"/>
      <c r="CA3" s="1013"/>
      <c r="CB3" s="1013"/>
      <c r="CC3" s="1013"/>
      <c r="CD3" s="1014"/>
      <c r="CE3" s="1009" t="s">
        <v>27</v>
      </c>
      <c r="CF3" s="1008" t="s">
        <v>9</v>
      </c>
      <c r="CG3" s="1008"/>
      <c r="CH3" s="1008"/>
      <c r="CI3" s="1008"/>
      <c r="CJ3" s="1008"/>
      <c r="CK3" s="1008"/>
      <c r="CL3" s="1008"/>
      <c r="CM3" s="1008"/>
      <c r="CN3" s="1008"/>
      <c r="CO3" s="1008"/>
      <c r="CP3" s="1004" t="s">
        <v>102</v>
      </c>
      <c r="CQ3" s="1005"/>
      <c r="CR3" s="1005"/>
      <c r="CS3" s="1005"/>
      <c r="CT3" s="1005"/>
      <c r="CU3" s="1005"/>
      <c r="CV3" s="1005"/>
      <c r="CW3" s="1005"/>
      <c r="CX3" s="1005"/>
      <c r="CY3" s="1007"/>
      <c r="CZ3" s="1012" t="s">
        <v>14</v>
      </c>
      <c r="DA3" s="1013"/>
      <c r="DB3" s="1013"/>
      <c r="DC3" s="1013"/>
      <c r="DD3" s="1013"/>
      <c r="DE3" s="1013"/>
      <c r="DF3" s="1013"/>
      <c r="DG3" s="1013"/>
      <c r="DH3" s="1014"/>
      <c r="DI3" s="1012" t="s">
        <v>1840</v>
      </c>
      <c r="DJ3" s="1013"/>
      <c r="DK3" s="1013"/>
      <c r="DL3" s="1013"/>
      <c r="DM3" s="1013"/>
      <c r="DN3" s="1013"/>
      <c r="DO3" s="1013"/>
      <c r="DP3" s="1013"/>
      <c r="DQ3" s="1014"/>
      <c r="DR3" s="1015" t="s">
        <v>110</v>
      </c>
      <c r="DS3" s="1016" t="s">
        <v>106</v>
      </c>
      <c r="DT3" s="1017"/>
      <c r="DU3" s="1018"/>
      <c r="DV3" s="1012" t="s">
        <v>16</v>
      </c>
      <c r="DW3" s="1013"/>
      <c r="DX3" s="1013"/>
      <c r="DY3" s="1013"/>
      <c r="DZ3" s="1013"/>
      <c r="EA3" s="1013"/>
      <c r="EB3" s="1013"/>
      <c r="EC3" s="1013"/>
      <c r="ED3" s="1014"/>
      <c r="EE3" s="1012" t="s">
        <v>107</v>
      </c>
      <c r="EF3" s="1013"/>
      <c r="EG3" s="1013"/>
      <c r="EH3" s="1013"/>
      <c r="EI3" s="1013"/>
      <c r="EJ3" s="1013"/>
      <c r="EK3" s="1013"/>
      <c r="EL3" s="1013"/>
      <c r="EM3" s="1014"/>
      <c r="EN3" s="1008" t="s">
        <v>17</v>
      </c>
      <c r="EO3" s="1008"/>
      <c r="EP3" s="1008" t="s">
        <v>20</v>
      </c>
      <c r="EQ3" s="1008"/>
      <c r="ER3" s="1019" t="s">
        <v>151</v>
      </c>
      <c r="ES3" s="1020"/>
      <c r="ET3" s="1008" t="s">
        <v>152</v>
      </c>
      <c r="EU3" s="1008"/>
      <c r="EV3" s="1012" t="s">
        <v>23</v>
      </c>
      <c r="EW3" s="1013"/>
      <c r="EX3" s="1013"/>
      <c r="EY3" s="1013"/>
      <c r="EZ3" s="1013"/>
      <c r="FA3" s="1013"/>
      <c r="FB3" s="1013"/>
      <c r="FC3" s="1014"/>
      <c r="FD3" s="1009" t="s">
        <v>27</v>
      </c>
      <c r="FE3" s="1008" t="s">
        <v>9</v>
      </c>
      <c r="FF3" s="1008"/>
      <c r="FG3" s="1008"/>
      <c r="FH3" s="1008"/>
      <c r="FI3" s="1008"/>
      <c r="FJ3" s="1008"/>
      <c r="FK3" s="1008"/>
      <c r="FL3" s="1008"/>
      <c r="FM3" s="1008"/>
      <c r="FN3" s="1008"/>
      <c r="FO3" s="1004" t="s">
        <v>102</v>
      </c>
      <c r="FP3" s="1005"/>
      <c r="FQ3" s="1005"/>
      <c r="FR3" s="1005"/>
      <c r="FS3" s="1005"/>
      <c r="FT3" s="1005"/>
      <c r="FU3" s="1005"/>
      <c r="FV3" s="1005"/>
      <c r="FW3" s="1005"/>
      <c r="FX3" s="1007"/>
      <c r="FY3" s="1012" t="s">
        <v>14</v>
      </c>
      <c r="FZ3" s="1013"/>
      <c r="GA3" s="1013"/>
      <c r="GB3" s="1013"/>
      <c r="GC3" s="1013"/>
      <c r="GD3" s="1013"/>
      <c r="GE3" s="1013"/>
      <c r="GF3" s="1013"/>
      <c r="GG3" s="1014"/>
      <c r="GH3" s="1012" t="s">
        <v>1840</v>
      </c>
      <c r="GI3" s="1013"/>
      <c r="GJ3" s="1013"/>
      <c r="GK3" s="1013"/>
      <c r="GL3" s="1013"/>
      <c r="GM3" s="1013"/>
      <c r="GN3" s="1013"/>
      <c r="GO3" s="1013"/>
      <c r="GP3" s="1014"/>
      <c r="GQ3" s="1015" t="s">
        <v>110</v>
      </c>
      <c r="GR3" s="1016" t="s">
        <v>106</v>
      </c>
      <c r="GS3" s="1017"/>
      <c r="GT3" s="1018"/>
      <c r="GU3" s="1012" t="s">
        <v>16</v>
      </c>
      <c r="GV3" s="1013"/>
      <c r="GW3" s="1013"/>
      <c r="GX3" s="1013"/>
      <c r="GY3" s="1013"/>
      <c r="GZ3" s="1013"/>
      <c r="HA3" s="1013"/>
      <c r="HB3" s="1013"/>
      <c r="HC3" s="1014"/>
      <c r="HD3" s="1012" t="s">
        <v>107</v>
      </c>
      <c r="HE3" s="1013"/>
      <c r="HF3" s="1013"/>
      <c r="HG3" s="1013"/>
      <c r="HH3" s="1013"/>
      <c r="HI3" s="1013"/>
      <c r="HJ3" s="1013"/>
      <c r="HK3" s="1013"/>
      <c r="HL3" s="1014"/>
      <c r="HM3" s="1008" t="s">
        <v>17</v>
      </c>
      <c r="HN3" s="1008"/>
      <c r="HO3" s="1008" t="s">
        <v>20</v>
      </c>
      <c r="HP3" s="1008"/>
      <c r="HQ3" s="1019" t="s">
        <v>151</v>
      </c>
      <c r="HR3" s="1020"/>
      <c r="HS3" s="1008" t="s">
        <v>152</v>
      </c>
      <c r="HT3" s="1008"/>
      <c r="HU3" s="1012" t="s">
        <v>23</v>
      </c>
      <c r="HV3" s="1013"/>
      <c r="HW3" s="1013"/>
      <c r="HX3" s="1013"/>
      <c r="HY3" s="1013"/>
      <c r="HZ3" s="1013"/>
      <c r="IA3" s="1013"/>
      <c r="IB3" s="1014"/>
      <c r="IC3" s="1009" t="s">
        <v>27</v>
      </c>
      <c r="ID3" s="1008" t="s">
        <v>9</v>
      </c>
      <c r="IE3" s="1008"/>
      <c r="IF3" s="1008"/>
      <c r="IG3" s="1008"/>
      <c r="IH3" s="1008"/>
      <c r="II3" s="1008"/>
      <c r="IJ3" s="1008"/>
      <c r="IK3" s="1008"/>
      <c r="IL3" s="1008"/>
      <c r="IM3" s="1008"/>
      <c r="IN3" s="1004" t="s">
        <v>102</v>
      </c>
      <c r="IO3" s="1005"/>
      <c r="IP3" s="1005"/>
      <c r="IQ3" s="1005"/>
      <c r="IR3" s="1005"/>
      <c r="IS3" s="1005"/>
      <c r="IT3" s="1005"/>
      <c r="IU3" s="1005"/>
      <c r="IV3" s="1005"/>
      <c r="IW3" s="1007"/>
      <c r="IX3" s="1012" t="s">
        <v>14</v>
      </c>
      <c r="IY3" s="1013"/>
      <c r="IZ3" s="1013"/>
      <c r="JA3" s="1013"/>
      <c r="JB3" s="1013"/>
      <c r="JC3" s="1013"/>
      <c r="JD3" s="1013"/>
      <c r="JE3" s="1013"/>
      <c r="JF3" s="1014"/>
      <c r="JG3" s="1012" t="s">
        <v>1840</v>
      </c>
      <c r="JH3" s="1013"/>
      <c r="JI3" s="1013"/>
      <c r="JJ3" s="1013"/>
      <c r="JK3" s="1013"/>
      <c r="JL3" s="1013"/>
      <c r="JM3" s="1013"/>
      <c r="JN3" s="1013"/>
      <c r="JO3" s="1014"/>
      <c r="JP3" s="1015" t="s">
        <v>110</v>
      </c>
      <c r="JQ3" s="1016" t="s">
        <v>106</v>
      </c>
      <c r="JR3" s="1017"/>
      <c r="JS3" s="1018"/>
      <c r="JT3" s="1012" t="s">
        <v>16</v>
      </c>
      <c r="JU3" s="1013"/>
      <c r="JV3" s="1013"/>
      <c r="JW3" s="1013"/>
      <c r="JX3" s="1013"/>
      <c r="JY3" s="1013"/>
      <c r="JZ3" s="1013"/>
      <c r="KA3" s="1013"/>
      <c r="KB3" s="1014"/>
      <c r="KC3" s="1012" t="s">
        <v>107</v>
      </c>
      <c r="KD3" s="1013"/>
      <c r="KE3" s="1013"/>
      <c r="KF3" s="1013"/>
      <c r="KG3" s="1013"/>
      <c r="KH3" s="1013"/>
      <c r="KI3" s="1013"/>
      <c r="KJ3" s="1013"/>
      <c r="KK3" s="1014"/>
      <c r="KL3" s="1008" t="s">
        <v>17</v>
      </c>
      <c r="KM3" s="1008"/>
      <c r="KN3" s="1008" t="s">
        <v>20</v>
      </c>
      <c r="KO3" s="1008"/>
      <c r="KP3" s="1004" t="s">
        <v>151</v>
      </c>
      <c r="KQ3" s="1007"/>
      <c r="KR3" s="1008" t="s">
        <v>152</v>
      </c>
      <c r="KS3" s="1008"/>
      <c r="KT3" s="1012" t="s">
        <v>23</v>
      </c>
      <c r="KU3" s="1013"/>
      <c r="KV3" s="1013"/>
      <c r="KW3" s="1013"/>
      <c r="KX3" s="1013"/>
      <c r="KY3" s="1013"/>
      <c r="KZ3" s="1013"/>
      <c r="LA3" s="1014"/>
      <c r="LB3" s="1009" t="s">
        <v>27</v>
      </c>
      <c r="LC3" s="1011" t="s">
        <v>9</v>
      </c>
      <c r="LD3" s="1008"/>
      <c r="LE3" s="1008"/>
      <c r="LF3" s="1008"/>
      <c r="LG3" s="1008"/>
      <c r="LH3" s="1008"/>
      <c r="LI3" s="1008"/>
      <c r="LJ3" s="1008"/>
      <c r="LK3" s="1008"/>
      <c r="LL3" s="1008"/>
      <c r="LM3" s="1004" t="s">
        <v>102</v>
      </c>
      <c r="LN3" s="1005"/>
      <c r="LO3" s="1005"/>
      <c r="LP3" s="1005"/>
      <c r="LQ3" s="1005"/>
      <c r="LR3" s="1005"/>
      <c r="LS3" s="1005"/>
      <c r="LT3" s="1005"/>
      <c r="LU3" s="1005"/>
      <c r="LV3" s="1007"/>
      <c r="LW3" s="1012" t="s">
        <v>14</v>
      </c>
      <c r="LX3" s="1013"/>
      <c r="LY3" s="1013"/>
      <c r="LZ3" s="1013"/>
      <c r="MA3" s="1013"/>
      <c r="MB3" s="1013"/>
      <c r="MC3" s="1013"/>
      <c r="MD3" s="1013"/>
      <c r="ME3" s="1014"/>
      <c r="MF3" s="1012" t="s">
        <v>1840</v>
      </c>
      <c r="MG3" s="1013"/>
      <c r="MH3" s="1013"/>
      <c r="MI3" s="1013"/>
      <c r="MJ3" s="1013"/>
      <c r="MK3" s="1013"/>
      <c r="ML3" s="1013"/>
      <c r="MM3" s="1013"/>
      <c r="MN3" s="1014"/>
      <c r="MO3" s="1015" t="s">
        <v>110</v>
      </c>
      <c r="MP3" s="1016" t="s">
        <v>106</v>
      </c>
      <c r="MQ3" s="1017"/>
      <c r="MR3" s="1018"/>
      <c r="MS3" s="1012" t="s">
        <v>16</v>
      </c>
      <c r="MT3" s="1013"/>
      <c r="MU3" s="1013"/>
      <c r="MV3" s="1013"/>
      <c r="MW3" s="1013"/>
      <c r="MX3" s="1013"/>
      <c r="MY3" s="1013"/>
      <c r="MZ3" s="1013"/>
      <c r="NA3" s="1014"/>
      <c r="NB3" s="1012" t="s">
        <v>107</v>
      </c>
      <c r="NC3" s="1013"/>
      <c r="ND3" s="1013"/>
      <c r="NE3" s="1013"/>
      <c r="NF3" s="1013"/>
      <c r="NG3" s="1013"/>
      <c r="NH3" s="1013"/>
      <c r="NI3" s="1013"/>
      <c r="NJ3" s="1014"/>
      <c r="NK3" s="1008" t="s">
        <v>17</v>
      </c>
      <c r="NL3" s="1008"/>
      <c r="NM3" s="1008" t="s">
        <v>20</v>
      </c>
      <c r="NN3" s="1008"/>
      <c r="NO3" s="1019" t="s">
        <v>151</v>
      </c>
      <c r="NP3" s="1020"/>
      <c r="NQ3" s="1008" t="s">
        <v>152</v>
      </c>
      <c r="NR3" s="1008"/>
      <c r="NS3" s="1012" t="s">
        <v>23</v>
      </c>
      <c r="NT3" s="1013"/>
      <c r="NU3" s="1013"/>
      <c r="NV3" s="1013"/>
      <c r="NW3" s="1013"/>
      <c r="NX3" s="1013"/>
      <c r="NY3" s="1013"/>
      <c r="NZ3" s="1014"/>
      <c r="OA3" s="1008" t="s">
        <v>27</v>
      </c>
      <c r="OB3" s="1034" t="s">
        <v>9</v>
      </c>
      <c r="OC3" s="1024"/>
      <c r="OD3" s="1024"/>
      <c r="OE3" s="1024"/>
      <c r="OF3" s="1024"/>
      <c r="OG3" s="1024"/>
      <c r="OH3" s="1024"/>
      <c r="OI3" s="1024"/>
      <c r="OJ3" s="1024"/>
      <c r="OK3" s="1024"/>
      <c r="OL3" s="1035" t="s">
        <v>102</v>
      </c>
      <c r="OM3" s="1033"/>
      <c r="ON3" s="1033"/>
      <c r="OO3" s="1033"/>
      <c r="OP3" s="1033"/>
      <c r="OQ3" s="1033"/>
      <c r="OR3" s="1033"/>
      <c r="OS3" s="1033"/>
      <c r="OT3" s="1033"/>
      <c r="OU3" s="1022"/>
      <c r="OV3" s="1036" t="s">
        <v>14</v>
      </c>
      <c r="OW3" s="1037"/>
      <c r="OX3" s="1037"/>
      <c r="OY3" s="1037"/>
      <c r="OZ3" s="1037"/>
      <c r="PA3" s="1037"/>
      <c r="PB3" s="1037"/>
      <c r="PC3" s="1037"/>
      <c r="PD3" s="1038"/>
      <c r="PE3" s="1036" t="s">
        <v>1840</v>
      </c>
      <c r="PF3" s="1037"/>
      <c r="PG3" s="1037"/>
      <c r="PH3" s="1037"/>
      <c r="PI3" s="1037"/>
      <c r="PJ3" s="1037"/>
      <c r="PK3" s="1037"/>
      <c r="PL3" s="1037"/>
      <c r="PM3" s="1038"/>
      <c r="PN3" s="1023" t="s">
        <v>110</v>
      </c>
      <c r="PO3" s="1039" t="s">
        <v>106</v>
      </c>
      <c r="PP3" s="1040"/>
      <c r="PQ3" s="1041"/>
      <c r="PR3" s="1036" t="s">
        <v>16</v>
      </c>
      <c r="PS3" s="1037"/>
      <c r="PT3" s="1037"/>
      <c r="PU3" s="1037"/>
      <c r="PV3" s="1037"/>
      <c r="PW3" s="1037"/>
      <c r="PX3" s="1037"/>
      <c r="PY3" s="1037"/>
      <c r="PZ3" s="1038"/>
      <c r="QA3" s="1036" t="s">
        <v>107</v>
      </c>
      <c r="QB3" s="1037"/>
      <c r="QC3" s="1037"/>
      <c r="QD3" s="1037"/>
      <c r="QE3" s="1037"/>
      <c r="QF3" s="1037"/>
      <c r="QG3" s="1037"/>
      <c r="QH3" s="1037"/>
      <c r="QI3" s="1038"/>
      <c r="QJ3" s="1024" t="s">
        <v>17</v>
      </c>
      <c r="QK3" s="1024"/>
      <c r="QL3" s="1024" t="s">
        <v>20</v>
      </c>
      <c r="QM3" s="1024"/>
      <c r="QN3" s="1042" t="s">
        <v>151</v>
      </c>
      <c r="QO3" s="1043"/>
      <c r="QP3" s="1024" t="s">
        <v>152</v>
      </c>
      <c r="QQ3" s="1024"/>
      <c r="QR3" s="1036" t="s">
        <v>23</v>
      </c>
      <c r="QS3" s="1037"/>
      <c r="QT3" s="1037"/>
      <c r="QU3" s="1037"/>
      <c r="QV3" s="1037"/>
      <c r="QW3" s="1037"/>
      <c r="QX3" s="1037"/>
      <c r="QY3" s="1038"/>
      <c r="QZ3" s="1024" t="s">
        <v>27</v>
      </c>
    </row>
    <row r="4" spans="1:472" s="731" customFormat="1" ht="42">
      <c r="A4" s="1022"/>
      <c r="B4" s="1023"/>
      <c r="C4" s="1028"/>
      <c r="D4" s="1028"/>
      <c r="E4" s="1028"/>
      <c r="F4" s="1031"/>
      <c r="G4" s="825">
        <v>1</v>
      </c>
      <c r="H4" s="826">
        <v>2</v>
      </c>
      <c r="I4" s="826">
        <v>3</v>
      </c>
      <c r="J4" s="826">
        <v>4</v>
      </c>
      <c r="K4" s="826">
        <v>5</v>
      </c>
      <c r="L4" s="826">
        <v>6</v>
      </c>
      <c r="M4" s="826">
        <v>7</v>
      </c>
      <c r="N4" s="826">
        <v>8</v>
      </c>
      <c r="O4" s="827">
        <v>9</v>
      </c>
      <c r="P4" s="828" t="s">
        <v>108</v>
      </c>
      <c r="Q4" s="825">
        <v>1</v>
      </c>
      <c r="R4" s="826">
        <v>2</v>
      </c>
      <c r="S4" s="826">
        <v>3</v>
      </c>
      <c r="T4" s="826">
        <v>4</v>
      </c>
      <c r="U4" s="826">
        <v>5</v>
      </c>
      <c r="V4" s="826">
        <v>6</v>
      </c>
      <c r="W4" s="826">
        <v>7</v>
      </c>
      <c r="X4" s="826">
        <v>8</v>
      </c>
      <c r="Y4" s="829">
        <v>9</v>
      </c>
      <c r="Z4" s="830" t="s">
        <v>103</v>
      </c>
      <c r="AA4" s="831">
        <v>1</v>
      </c>
      <c r="AB4" s="832">
        <v>2</v>
      </c>
      <c r="AC4" s="832">
        <v>3</v>
      </c>
      <c r="AD4" s="832">
        <v>4</v>
      </c>
      <c r="AE4" s="832">
        <v>5</v>
      </c>
      <c r="AF4" s="832">
        <v>6</v>
      </c>
      <c r="AG4" s="832">
        <v>7</v>
      </c>
      <c r="AH4" s="832">
        <v>8</v>
      </c>
      <c r="AI4" s="828" t="s">
        <v>109</v>
      </c>
      <c r="AJ4" s="831">
        <v>1</v>
      </c>
      <c r="AK4" s="832">
        <v>2</v>
      </c>
      <c r="AL4" s="832">
        <v>3</v>
      </c>
      <c r="AM4" s="832">
        <v>4</v>
      </c>
      <c r="AN4" s="832">
        <v>5</v>
      </c>
      <c r="AO4" s="832">
        <v>6</v>
      </c>
      <c r="AP4" s="832">
        <v>7</v>
      </c>
      <c r="AQ4" s="832">
        <v>8</v>
      </c>
      <c r="AR4" s="833" t="s">
        <v>103</v>
      </c>
      <c r="AS4" s="1025"/>
      <c r="AT4" s="834" t="s">
        <v>104</v>
      </c>
      <c r="AU4" s="835" t="s">
        <v>105</v>
      </c>
      <c r="AV4" s="836" t="s">
        <v>78</v>
      </c>
      <c r="AW4" s="837">
        <v>1</v>
      </c>
      <c r="AX4" s="838">
        <v>2</v>
      </c>
      <c r="AY4" s="838">
        <v>3</v>
      </c>
      <c r="AZ4" s="838">
        <v>4</v>
      </c>
      <c r="BA4" s="838">
        <v>5</v>
      </c>
      <c r="BB4" s="838">
        <v>6</v>
      </c>
      <c r="BC4" s="838">
        <v>7</v>
      </c>
      <c r="BD4" s="838">
        <v>8</v>
      </c>
      <c r="BE4" s="839" t="s">
        <v>13</v>
      </c>
      <c r="BF4" s="837">
        <v>1</v>
      </c>
      <c r="BG4" s="838">
        <v>2</v>
      </c>
      <c r="BH4" s="838">
        <v>3</v>
      </c>
      <c r="BI4" s="838">
        <v>4</v>
      </c>
      <c r="BJ4" s="838">
        <v>5</v>
      </c>
      <c r="BK4" s="838">
        <v>6</v>
      </c>
      <c r="BL4" s="838">
        <v>7</v>
      </c>
      <c r="BM4" s="838">
        <v>8</v>
      </c>
      <c r="BN4" s="840" t="s">
        <v>103</v>
      </c>
      <c r="BO4" s="841" t="s">
        <v>18</v>
      </c>
      <c r="BP4" s="842" t="s">
        <v>19</v>
      </c>
      <c r="BQ4" s="843" t="s">
        <v>62</v>
      </c>
      <c r="BR4" s="839" t="s">
        <v>26</v>
      </c>
      <c r="BS4" s="843" t="s">
        <v>155</v>
      </c>
      <c r="BT4" s="839" t="s">
        <v>156</v>
      </c>
      <c r="BU4" s="843" t="s">
        <v>21</v>
      </c>
      <c r="BV4" s="839" t="s">
        <v>22</v>
      </c>
      <c r="BW4" s="831">
        <v>1</v>
      </c>
      <c r="BX4" s="832">
        <v>2</v>
      </c>
      <c r="BY4" s="832">
        <v>3</v>
      </c>
      <c r="BZ4" s="832">
        <v>4</v>
      </c>
      <c r="CA4" s="832">
        <v>5</v>
      </c>
      <c r="CB4" s="832">
        <v>6</v>
      </c>
      <c r="CC4" s="832">
        <v>7</v>
      </c>
      <c r="CD4" s="844">
        <v>8</v>
      </c>
      <c r="CE4" s="1009"/>
      <c r="CF4" s="825">
        <v>1</v>
      </c>
      <c r="CG4" s="826">
        <v>2</v>
      </c>
      <c r="CH4" s="826">
        <v>3</v>
      </c>
      <c r="CI4" s="826">
        <v>4</v>
      </c>
      <c r="CJ4" s="826">
        <v>5</v>
      </c>
      <c r="CK4" s="826">
        <v>6</v>
      </c>
      <c r="CL4" s="826">
        <v>7</v>
      </c>
      <c r="CM4" s="826">
        <v>8</v>
      </c>
      <c r="CN4" s="827">
        <v>9</v>
      </c>
      <c r="CO4" s="845" t="s">
        <v>108</v>
      </c>
      <c r="CP4" s="825">
        <v>1</v>
      </c>
      <c r="CQ4" s="826">
        <v>2</v>
      </c>
      <c r="CR4" s="826">
        <v>3</v>
      </c>
      <c r="CS4" s="826">
        <v>4</v>
      </c>
      <c r="CT4" s="826">
        <v>5</v>
      </c>
      <c r="CU4" s="826">
        <v>6</v>
      </c>
      <c r="CV4" s="826">
        <v>7</v>
      </c>
      <c r="CW4" s="826">
        <v>8</v>
      </c>
      <c r="CX4" s="829">
        <v>9</v>
      </c>
      <c r="CY4" s="846" t="s">
        <v>103</v>
      </c>
      <c r="CZ4" s="831">
        <v>1</v>
      </c>
      <c r="DA4" s="832">
        <v>2</v>
      </c>
      <c r="DB4" s="832">
        <v>3</v>
      </c>
      <c r="DC4" s="832">
        <v>4</v>
      </c>
      <c r="DD4" s="832">
        <v>5</v>
      </c>
      <c r="DE4" s="832">
        <v>6</v>
      </c>
      <c r="DF4" s="832">
        <v>7</v>
      </c>
      <c r="DG4" s="832">
        <v>8</v>
      </c>
      <c r="DH4" s="845" t="s">
        <v>109</v>
      </c>
      <c r="DI4" s="831">
        <v>1</v>
      </c>
      <c r="DJ4" s="832">
        <v>2</v>
      </c>
      <c r="DK4" s="832">
        <v>3</v>
      </c>
      <c r="DL4" s="832">
        <v>4</v>
      </c>
      <c r="DM4" s="832">
        <v>5</v>
      </c>
      <c r="DN4" s="832">
        <v>6</v>
      </c>
      <c r="DO4" s="832">
        <v>7</v>
      </c>
      <c r="DP4" s="832">
        <v>8</v>
      </c>
      <c r="DQ4" s="840" t="s">
        <v>103</v>
      </c>
      <c r="DR4" s="1015"/>
      <c r="DS4" s="834" t="s">
        <v>104</v>
      </c>
      <c r="DT4" s="847" t="s">
        <v>105</v>
      </c>
      <c r="DU4" s="848" t="s">
        <v>78</v>
      </c>
      <c r="DV4" s="837">
        <v>1</v>
      </c>
      <c r="DW4" s="838">
        <v>2</v>
      </c>
      <c r="DX4" s="838">
        <v>3</v>
      </c>
      <c r="DY4" s="838">
        <v>4</v>
      </c>
      <c r="DZ4" s="838">
        <v>5</v>
      </c>
      <c r="EA4" s="838">
        <v>6</v>
      </c>
      <c r="EB4" s="838">
        <v>7</v>
      </c>
      <c r="EC4" s="838">
        <v>8</v>
      </c>
      <c r="ED4" s="839" t="s">
        <v>13</v>
      </c>
      <c r="EE4" s="837">
        <v>1</v>
      </c>
      <c r="EF4" s="838">
        <v>2</v>
      </c>
      <c r="EG4" s="838">
        <v>3</v>
      </c>
      <c r="EH4" s="838">
        <v>4</v>
      </c>
      <c r="EI4" s="838">
        <v>5</v>
      </c>
      <c r="EJ4" s="838">
        <v>6</v>
      </c>
      <c r="EK4" s="838">
        <v>7</v>
      </c>
      <c r="EL4" s="838">
        <v>8</v>
      </c>
      <c r="EM4" s="840" t="s">
        <v>103</v>
      </c>
      <c r="EN4" s="841" t="s">
        <v>18</v>
      </c>
      <c r="EO4" s="842" t="s">
        <v>19</v>
      </c>
      <c r="EP4" s="843" t="s">
        <v>62</v>
      </c>
      <c r="EQ4" s="839" t="s">
        <v>26</v>
      </c>
      <c r="ER4" s="843" t="s">
        <v>80</v>
      </c>
      <c r="ES4" s="839" t="s">
        <v>79</v>
      </c>
      <c r="ET4" s="843" t="s">
        <v>21</v>
      </c>
      <c r="EU4" s="839" t="s">
        <v>22</v>
      </c>
      <c r="EV4" s="831">
        <v>1</v>
      </c>
      <c r="EW4" s="832">
        <v>2</v>
      </c>
      <c r="EX4" s="832">
        <v>3</v>
      </c>
      <c r="EY4" s="832">
        <v>4</v>
      </c>
      <c r="EZ4" s="832">
        <v>5</v>
      </c>
      <c r="FA4" s="832">
        <v>6</v>
      </c>
      <c r="FB4" s="832">
        <v>7</v>
      </c>
      <c r="FC4" s="844">
        <v>8</v>
      </c>
      <c r="FD4" s="1009"/>
      <c r="FE4" s="825">
        <v>1</v>
      </c>
      <c r="FF4" s="826">
        <v>2</v>
      </c>
      <c r="FG4" s="826">
        <v>3</v>
      </c>
      <c r="FH4" s="826">
        <v>4</v>
      </c>
      <c r="FI4" s="826">
        <v>5</v>
      </c>
      <c r="FJ4" s="826">
        <v>6</v>
      </c>
      <c r="FK4" s="826">
        <v>7</v>
      </c>
      <c r="FL4" s="826">
        <v>8</v>
      </c>
      <c r="FM4" s="827">
        <v>9</v>
      </c>
      <c r="FN4" s="845" t="s">
        <v>108</v>
      </c>
      <c r="FO4" s="825">
        <v>1</v>
      </c>
      <c r="FP4" s="826">
        <v>2</v>
      </c>
      <c r="FQ4" s="826">
        <v>3</v>
      </c>
      <c r="FR4" s="826">
        <v>4</v>
      </c>
      <c r="FS4" s="826">
        <v>5</v>
      </c>
      <c r="FT4" s="826">
        <v>6</v>
      </c>
      <c r="FU4" s="826">
        <v>7</v>
      </c>
      <c r="FV4" s="826">
        <v>8</v>
      </c>
      <c r="FW4" s="829">
        <v>9</v>
      </c>
      <c r="FX4" s="846" t="s">
        <v>103</v>
      </c>
      <c r="FY4" s="831">
        <v>1</v>
      </c>
      <c r="FZ4" s="832">
        <v>2</v>
      </c>
      <c r="GA4" s="832">
        <v>3</v>
      </c>
      <c r="GB4" s="832">
        <v>4</v>
      </c>
      <c r="GC4" s="832">
        <v>5</v>
      </c>
      <c r="GD4" s="832">
        <v>6</v>
      </c>
      <c r="GE4" s="832">
        <v>7</v>
      </c>
      <c r="GF4" s="832">
        <v>8</v>
      </c>
      <c r="GG4" s="845" t="s">
        <v>109</v>
      </c>
      <c r="GH4" s="831">
        <v>1</v>
      </c>
      <c r="GI4" s="832">
        <v>2</v>
      </c>
      <c r="GJ4" s="832">
        <v>3</v>
      </c>
      <c r="GK4" s="832">
        <v>4</v>
      </c>
      <c r="GL4" s="832">
        <v>5</v>
      </c>
      <c r="GM4" s="832">
        <v>6</v>
      </c>
      <c r="GN4" s="832">
        <v>7</v>
      </c>
      <c r="GO4" s="832">
        <v>8</v>
      </c>
      <c r="GP4" s="840" t="s">
        <v>103</v>
      </c>
      <c r="GQ4" s="1015"/>
      <c r="GR4" s="834" t="s">
        <v>104</v>
      </c>
      <c r="GS4" s="847" t="s">
        <v>105</v>
      </c>
      <c r="GT4" s="848" t="s">
        <v>78</v>
      </c>
      <c r="GU4" s="837">
        <v>1</v>
      </c>
      <c r="GV4" s="838">
        <v>2</v>
      </c>
      <c r="GW4" s="838">
        <v>3</v>
      </c>
      <c r="GX4" s="838">
        <v>4</v>
      </c>
      <c r="GY4" s="838">
        <v>5</v>
      </c>
      <c r="GZ4" s="838">
        <v>6</v>
      </c>
      <c r="HA4" s="838">
        <v>7</v>
      </c>
      <c r="HB4" s="838">
        <v>8</v>
      </c>
      <c r="HC4" s="839" t="s">
        <v>13</v>
      </c>
      <c r="HD4" s="837">
        <v>1</v>
      </c>
      <c r="HE4" s="838">
        <v>2</v>
      </c>
      <c r="HF4" s="838">
        <v>3</v>
      </c>
      <c r="HG4" s="838">
        <v>4</v>
      </c>
      <c r="HH4" s="838">
        <v>5</v>
      </c>
      <c r="HI4" s="838">
        <v>6</v>
      </c>
      <c r="HJ4" s="838">
        <v>7</v>
      </c>
      <c r="HK4" s="838">
        <v>8</v>
      </c>
      <c r="HL4" s="840" t="s">
        <v>103</v>
      </c>
      <c r="HM4" s="841" t="s">
        <v>18</v>
      </c>
      <c r="HN4" s="842" t="s">
        <v>19</v>
      </c>
      <c r="HO4" s="843" t="s">
        <v>62</v>
      </c>
      <c r="HP4" s="839" t="s">
        <v>26</v>
      </c>
      <c r="HQ4" s="843" t="s">
        <v>80</v>
      </c>
      <c r="HR4" s="839" t="s">
        <v>79</v>
      </c>
      <c r="HS4" s="843" t="s">
        <v>21</v>
      </c>
      <c r="HT4" s="839" t="s">
        <v>22</v>
      </c>
      <c r="HU4" s="831">
        <v>1</v>
      </c>
      <c r="HV4" s="832">
        <v>2</v>
      </c>
      <c r="HW4" s="832">
        <v>3</v>
      </c>
      <c r="HX4" s="832">
        <v>4</v>
      </c>
      <c r="HY4" s="832">
        <v>5</v>
      </c>
      <c r="HZ4" s="832">
        <v>6</v>
      </c>
      <c r="IA4" s="832">
        <v>7</v>
      </c>
      <c r="IB4" s="844">
        <v>8</v>
      </c>
      <c r="IC4" s="1009"/>
      <c r="ID4" s="825">
        <v>1</v>
      </c>
      <c r="IE4" s="826">
        <v>2</v>
      </c>
      <c r="IF4" s="826">
        <v>3</v>
      </c>
      <c r="IG4" s="826">
        <v>4</v>
      </c>
      <c r="IH4" s="826">
        <v>5</v>
      </c>
      <c r="II4" s="826">
        <v>6</v>
      </c>
      <c r="IJ4" s="826">
        <v>7</v>
      </c>
      <c r="IK4" s="826">
        <v>8</v>
      </c>
      <c r="IL4" s="827">
        <v>9</v>
      </c>
      <c r="IM4" s="845" t="s">
        <v>108</v>
      </c>
      <c r="IN4" s="825">
        <v>1</v>
      </c>
      <c r="IO4" s="826">
        <v>2</v>
      </c>
      <c r="IP4" s="826">
        <v>3</v>
      </c>
      <c r="IQ4" s="826">
        <v>4</v>
      </c>
      <c r="IR4" s="826">
        <v>5</v>
      </c>
      <c r="IS4" s="826">
        <v>6</v>
      </c>
      <c r="IT4" s="826">
        <v>7</v>
      </c>
      <c r="IU4" s="826">
        <v>8</v>
      </c>
      <c r="IV4" s="829">
        <v>9</v>
      </c>
      <c r="IW4" s="846" t="s">
        <v>103</v>
      </c>
      <c r="IX4" s="831">
        <v>1</v>
      </c>
      <c r="IY4" s="832">
        <v>2</v>
      </c>
      <c r="IZ4" s="832">
        <v>3</v>
      </c>
      <c r="JA4" s="832">
        <v>4</v>
      </c>
      <c r="JB4" s="832">
        <v>5</v>
      </c>
      <c r="JC4" s="832">
        <v>6</v>
      </c>
      <c r="JD4" s="832">
        <v>7</v>
      </c>
      <c r="JE4" s="832">
        <v>8</v>
      </c>
      <c r="JF4" s="845" t="s">
        <v>109</v>
      </c>
      <c r="JG4" s="831">
        <v>1</v>
      </c>
      <c r="JH4" s="832">
        <v>2</v>
      </c>
      <c r="JI4" s="832">
        <v>3</v>
      </c>
      <c r="JJ4" s="832">
        <v>4</v>
      </c>
      <c r="JK4" s="832">
        <v>5</v>
      </c>
      <c r="JL4" s="832">
        <v>6</v>
      </c>
      <c r="JM4" s="832">
        <v>7</v>
      </c>
      <c r="JN4" s="832">
        <v>8</v>
      </c>
      <c r="JO4" s="840" t="s">
        <v>103</v>
      </c>
      <c r="JP4" s="1015"/>
      <c r="JQ4" s="834" t="s">
        <v>104</v>
      </c>
      <c r="JR4" s="847" t="s">
        <v>105</v>
      </c>
      <c r="JS4" s="848" t="s">
        <v>78</v>
      </c>
      <c r="JT4" s="837">
        <v>1</v>
      </c>
      <c r="JU4" s="838">
        <v>2</v>
      </c>
      <c r="JV4" s="838">
        <v>3</v>
      </c>
      <c r="JW4" s="838">
        <v>4</v>
      </c>
      <c r="JX4" s="838">
        <v>5</v>
      </c>
      <c r="JY4" s="838">
        <v>6</v>
      </c>
      <c r="JZ4" s="838">
        <v>7</v>
      </c>
      <c r="KA4" s="838">
        <v>8</v>
      </c>
      <c r="KB4" s="839" t="s">
        <v>13</v>
      </c>
      <c r="KC4" s="837">
        <v>1</v>
      </c>
      <c r="KD4" s="838">
        <v>2</v>
      </c>
      <c r="KE4" s="838">
        <v>3</v>
      </c>
      <c r="KF4" s="838">
        <v>4</v>
      </c>
      <c r="KG4" s="838">
        <v>5</v>
      </c>
      <c r="KH4" s="838">
        <v>6</v>
      </c>
      <c r="KI4" s="838">
        <v>7</v>
      </c>
      <c r="KJ4" s="838">
        <v>8</v>
      </c>
      <c r="KK4" s="840" t="s">
        <v>103</v>
      </c>
      <c r="KL4" s="841" t="s">
        <v>18</v>
      </c>
      <c r="KM4" s="842" t="s">
        <v>19</v>
      </c>
      <c r="KN4" s="843" t="s">
        <v>62</v>
      </c>
      <c r="KO4" s="839" t="s">
        <v>26</v>
      </c>
      <c r="KP4" s="843" t="s">
        <v>80</v>
      </c>
      <c r="KQ4" s="839" t="s">
        <v>79</v>
      </c>
      <c r="KR4" s="843" t="s">
        <v>21</v>
      </c>
      <c r="KS4" s="839" t="s">
        <v>22</v>
      </c>
      <c r="KT4" s="831">
        <v>1</v>
      </c>
      <c r="KU4" s="832">
        <v>2</v>
      </c>
      <c r="KV4" s="832">
        <v>3</v>
      </c>
      <c r="KW4" s="832">
        <v>4</v>
      </c>
      <c r="KX4" s="832">
        <v>5</v>
      </c>
      <c r="KY4" s="832">
        <v>6</v>
      </c>
      <c r="KZ4" s="832">
        <v>7</v>
      </c>
      <c r="LA4" s="844">
        <v>8</v>
      </c>
      <c r="LB4" s="1009"/>
      <c r="LC4" s="849">
        <v>1</v>
      </c>
      <c r="LD4" s="826">
        <v>2</v>
      </c>
      <c r="LE4" s="826">
        <v>3</v>
      </c>
      <c r="LF4" s="826">
        <v>4</v>
      </c>
      <c r="LG4" s="826">
        <v>5</v>
      </c>
      <c r="LH4" s="826">
        <v>6</v>
      </c>
      <c r="LI4" s="826">
        <v>7</v>
      </c>
      <c r="LJ4" s="826">
        <v>8</v>
      </c>
      <c r="LK4" s="827">
        <v>9</v>
      </c>
      <c r="LL4" s="845" t="s">
        <v>108</v>
      </c>
      <c r="LM4" s="825">
        <v>1</v>
      </c>
      <c r="LN4" s="826">
        <v>2</v>
      </c>
      <c r="LO4" s="826">
        <v>3</v>
      </c>
      <c r="LP4" s="826">
        <v>4</v>
      </c>
      <c r="LQ4" s="826">
        <v>5</v>
      </c>
      <c r="LR4" s="826">
        <v>6</v>
      </c>
      <c r="LS4" s="826">
        <v>7</v>
      </c>
      <c r="LT4" s="826">
        <v>8</v>
      </c>
      <c r="LU4" s="829">
        <v>9</v>
      </c>
      <c r="LV4" s="846" t="s">
        <v>103</v>
      </c>
      <c r="LW4" s="831">
        <v>1</v>
      </c>
      <c r="LX4" s="832">
        <v>2</v>
      </c>
      <c r="LY4" s="832">
        <v>3</v>
      </c>
      <c r="LZ4" s="832">
        <v>4</v>
      </c>
      <c r="MA4" s="832">
        <v>5</v>
      </c>
      <c r="MB4" s="832">
        <v>6</v>
      </c>
      <c r="MC4" s="832">
        <v>7</v>
      </c>
      <c r="MD4" s="832">
        <v>8</v>
      </c>
      <c r="ME4" s="845" t="s">
        <v>109</v>
      </c>
      <c r="MF4" s="831">
        <v>1</v>
      </c>
      <c r="MG4" s="832">
        <v>2</v>
      </c>
      <c r="MH4" s="832">
        <v>3</v>
      </c>
      <c r="MI4" s="832">
        <v>4</v>
      </c>
      <c r="MJ4" s="832">
        <v>5</v>
      </c>
      <c r="MK4" s="832">
        <v>6</v>
      </c>
      <c r="ML4" s="832">
        <v>7</v>
      </c>
      <c r="MM4" s="832">
        <v>8</v>
      </c>
      <c r="MN4" s="840" t="s">
        <v>103</v>
      </c>
      <c r="MO4" s="1015"/>
      <c r="MP4" s="834" t="s">
        <v>104</v>
      </c>
      <c r="MQ4" s="847" t="s">
        <v>105</v>
      </c>
      <c r="MR4" s="848" t="s">
        <v>78</v>
      </c>
      <c r="MS4" s="837">
        <v>1</v>
      </c>
      <c r="MT4" s="838">
        <v>2</v>
      </c>
      <c r="MU4" s="838">
        <v>3</v>
      </c>
      <c r="MV4" s="838">
        <v>4</v>
      </c>
      <c r="MW4" s="838">
        <v>5</v>
      </c>
      <c r="MX4" s="838">
        <v>6</v>
      </c>
      <c r="MY4" s="838">
        <v>7</v>
      </c>
      <c r="MZ4" s="838">
        <v>8</v>
      </c>
      <c r="NA4" s="839" t="s">
        <v>13</v>
      </c>
      <c r="NB4" s="837">
        <v>1</v>
      </c>
      <c r="NC4" s="838">
        <v>2</v>
      </c>
      <c r="ND4" s="838">
        <v>3</v>
      </c>
      <c r="NE4" s="838">
        <v>4</v>
      </c>
      <c r="NF4" s="838">
        <v>5</v>
      </c>
      <c r="NG4" s="838">
        <v>6</v>
      </c>
      <c r="NH4" s="838">
        <v>7</v>
      </c>
      <c r="NI4" s="838">
        <v>8</v>
      </c>
      <c r="NJ4" s="840" t="s">
        <v>103</v>
      </c>
      <c r="NK4" s="841" t="s">
        <v>18</v>
      </c>
      <c r="NL4" s="842" t="s">
        <v>19</v>
      </c>
      <c r="NM4" s="843" t="s">
        <v>62</v>
      </c>
      <c r="NN4" s="839" t="s">
        <v>26</v>
      </c>
      <c r="NO4" s="843" t="s">
        <v>80</v>
      </c>
      <c r="NP4" s="839" t="s">
        <v>79</v>
      </c>
      <c r="NQ4" s="843" t="s">
        <v>21</v>
      </c>
      <c r="NR4" s="839" t="s">
        <v>22</v>
      </c>
      <c r="NS4" s="831">
        <v>1</v>
      </c>
      <c r="NT4" s="832">
        <v>2</v>
      </c>
      <c r="NU4" s="832">
        <v>3</v>
      </c>
      <c r="NV4" s="832">
        <v>4</v>
      </c>
      <c r="NW4" s="832">
        <v>5</v>
      </c>
      <c r="NX4" s="832">
        <v>6</v>
      </c>
      <c r="NY4" s="832">
        <v>7</v>
      </c>
      <c r="NZ4" s="844">
        <v>8</v>
      </c>
      <c r="OA4" s="1008"/>
      <c r="OB4" s="478">
        <v>1</v>
      </c>
      <c r="OC4" s="468">
        <v>2</v>
      </c>
      <c r="OD4" s="468">
        <v>3</v>
      </c>
      <c r="OE4" s="468">
        <v>4</v>
      </c>
      <c r="OF4" s="468">
        <v>5</v>
      </c>
      <c r="OG4" s="468">
        <v>6</v>
      </c>
      <c r="OH4" s="468">
        <v>7</v>
      </c>
      <c r="OI4" s="468">
        <v>8</v>
      </c>
      <c r="OJ4" s="469">
        <v>9</v>
      </c>
      <c r="OK4" s="477" t="s">
        <v>108</v>
      </c>
      <c r="OL4" s="467">
        <v>1</v>
      </c>
      <c r="OM4" s="468">
        <v>2</v>
      </c>
      <c r="ON4" s="468">
        <v>3</v>
      </c>
      <c r="OO4" s="468">
        <v>4</v>
      </c>
      <c r="OP4" s="468">
        <v>5</v>
      </c>
      <c r="OQ4" s="468">
        <v>6</v>
      </c>
      <c r="OR4" s="468">
        <v>7</v>
      </c>
      <c r="OS4" s="468">
        <v>8</v>
      </c>
      <c r="OT4" s="732">
        <v>9</v>
      </c>
      <c r="OU4" s="735" t="s">
        <v>103</v>
      </c>
      <c r="OV4" s="470">
        <v>1</v>
      </c>
      <c r="OW4" s="471">
        <v>2</v>
      </c>
      <c r="OX4" s="471">
        <v>3</v>
      </c>
      <c r="OY4" s="471">
        <v>4</v>
      </c>
      <c r="OZ4" s="471">
        <v>5</v>
      </c>
      <c r="PA4" s="471">
        <v>6</v>
      </c>
      <c r="PB4" s="471">
        <v>7</v>
      </c>
      <c r="PC4" s="471">
        <v>8</v>
      </c>
      <c r="PD4" s="477" t="s">
        <v>109</v>
      </c>
      <c r="PE4" s="470">
        <v>1</v>
      </c>
      <c r="PF4" s="471">
        <v>2</v>
      </c>
      <c r="PG4" s="471">
        <v>3</v>
      </c>
      <c r="PH4" s="471">
        <v>4</v>
      </c>
      <c r="PI4" s="471">
        <v>5</v>
      </c>
      <c r="PJ4" s="471">
        <v>6</v>
      </c>
      <c r="PK4" s="471">
        <v>7</v>
      </c>
      <c r="PL4" s="471">
        <v>8</v>
      </c>
      <c r="PM4" s="734" t="s">
        <v>103</v>
      </c>
      <c r="PN4" s="1023"/>
      <c r="PO4" s="733" t="s">
        <v>104</v>
      </c>
      <c r="PP4" s="736" t="s">
        <v>105</v>
      </c>
      <c r="PQ4" s="737" t="s">
        <v>78</v>
      </c>
      <c r="PR4" s="472">
        <v>1</v>
      </c>
      <c r="PS4" s="473">
        <v>2</v>
      </c>
      <c r="PT4" s="473">
        <v>3</v>
      </c>
      <c r="PU4" s="473">
        <v>4</v>
      </c>
      <c r="PV4" s="473">
        <v>5</v>
      </c>
      <c r="PW4" s="473">
        <v>6</v>
      </c>
      <c r="PX4" s="473">
        <v>7</v>
      </c>
      <c r="PY4" s="473">
        <v>8</v>
      </c>
      <c r="PZ4" s="719" t="s">
        <v>13</v>
      </c>
      <c r="QA4" s="472">
        <v>1</v>
      </c>
      <c r="QB4" s="473">
        <v>2</v>
      </c>
      <c r="QC4" s="473">
        <v>3</v>
      </c>
      <c r="QD4" s="473">
        <v>4</v>
      </c>
      <c r="QE4" s="473">
        <v>5</v>
      </c>
      <c r="QF4" s="473">
        <v>6</v>
      </c>
      <c r="QG4" s="473">
        <v>7</v>
      </c>
      <c r="QH4" s="473">
        <v>8</v>
      </c>
      <c r="QI4" s="734" t="s">
        <v>103</v>
      </c>
      <c r="QJ4" s="474" t="s">
        <v>18</v>
      </c>
      <c r="QK4" s="475" t="s">
        <v>19</v>
      </c>
      <c r="QL4" s="718" t="s">
        <v>62</v>
      </c>
      <c r="QM4" s="719" t="s">
        <v>26</v>
      </c>
      <c r="QN4" s="718" t="s">
        <v>80</v>
      </c>
      <c r="QO4" s="719" t="s">
        <v>79</v>
      </c>
      <c r="QP4" s="718" t="s">
        <v>21</v>
      </c>
      <c r="QQ4" s="719" t="s">
        <v>22</v>
      </c>
      <c r="QR4" s="470">
        <v>1</v>
      </c>
      <c r="QS4" s="471">
        <v>2</v>
      </c>
      <c r="QT4" s="471">
        <v>3</v>
      </c>
      <c r="QU4" s="471">
        <v>4</v>
      </c>
      <c r="QV4" s="471">
        <v>5</v>
      </c>
      <c r="QW4" s="471">
        <v>6</v>
      </c>
      <c r="QX4" s="471">
        <v>7</v>
      </c>
      <c r="QY4" s="476">
        <v>8</v>
      </c>
      <c r="QZ4" s="1024"/>
      <c r="RA4" s="738"/>
      <c r="RB4" s="738"/>
      <c r="RC4" s="738"/>
      <c r="RD4" s="738"/>
    </row>
    <row r="5" spans="1:472" ht="246.6" customHeight="1">
      <c r="A5" s="466">
        <v>1</v>
      </c>
      <c r="B5" s="104" t="s">
        <v>271</v>
      </c>
      <c r="C5" s="104" t="s">
        <v>1857</v>
      </c>
      <c r="D5" s="104" t="s">
        <v>1406</v>
      </c>
      <c r="E5" s="104"/>
      <c r="F5" s="104"/>
      <c r="G5" s="850" t="str">
        <f>VLOOKUP($A5&amp;"-"&amp;G$4,'02政策の客観指標'!$A$4:$AY$246,COLUMN('02政策の客観指標'!$AT:$AT),FALSE)</f>
        <v>-</v>
      </c>
      <c r="H5" s="851" t="str">
        <f>VLOOKUP($A5&amp;"-"&amp;H$4,'02政策の客観指標'!$A$4:$AY$246,COLUMN('02政策の客観指標'!$AT:$AT),FALSE)</f>
        <v>a</v>
      </c>
      <c r="I5" s="851" t="str">
        <f>VLOOKUP($A5&amp;"-"&amp;I$4,'02政策の客観指標'!$A$4:$AY$246,COLUMN('02政策の客観指標'!$AT:$AT),FALSE)</f>
        <v>-</v>
      </c>
      <c r="J5" s="851" t="str">
        <f>VLOOKUP($A5&amp;"-"&amp;J$4,'02政策の客観指標'!$A$4:$AY$246,COLUMN('02政策の客観指標'!$AT:$AT),FALSE)</f>
        <v>-</v>
      </c>
      <c r="K5" s="851" t="str">
        <f>VLOOKUP($A5&amp;"-"&amp;K$4,'02政策の客観指標'!$A$4:$AY$246,COLUMN('02政策の客観指標'!$AT:$AT),FALSE)</f>
        <v>-</v>
      </c>
      <c r="L5" s="851" t="str">
        <f>VLOOKUP($A5&amp;"-"&amp;L$4,'02政策の客観指標'!$A$4:$AY$246,COLUMN('02政策の客観指標'!$AT:$AT),FALSE)</f>
        <v>-</v>
      </c>
      <c r="M5" s="851" t="str">
        <f>VLOOKUP($A5&amp;"-"&amp;M$4,'02政策の客観指標'!$A$4:$AY$246,COLUMN('02政策の客観指標'!$AT:$AT),FALSE)</f>
        <v>-</v>
      </c>
      <c r="N5" s="851" t="str">
        <f>VLOOKUP($A5&amp;"-"&amp;N$4,'02政策の客観指標'!$A$4:$AY$246,COLUMN('02政策の客観指標'!$AT:$AT),FALSE)</f>
        <v>-</v>
      </c>
      <c r="O5" s="852" t="str">
        <f>VLOOKUP($A5&amp;"-"&amp;O$4,'02政策の客観指標'!$A$4:$AY$246,COLUMN('02政策の客観指標'!$AT:$AT),FALSE)</f>
        <v>-</v>
      </c>
      <c r="P5" s="853" t="str">
        <f t="shared" ref="P5:P31" si="0">_xlfn.IFS(Z5="-","-",Z5&gt;=0.8,"a",Z5&gt;=0.6,"b",Z5&gt;=0.4,"c",Z5&gt;=0.2,"d",Z5&lt;0.2,"e")</f>
        <v>a</v>
      </c>
      <c r="Q5" s="854" t="str">
        <f t="shared" ref="Q5:Q31" si="1">_xlfn.SWITCH(G5,"a",4,"b",3,"c",2,"d",1,"e",0,"-","")</f>
        <v/>
      </c>
      <c r="R5" s="854">
        <f t="shared" ref="R5:R31" si="2">_xlfn.SWITCH(H5,"a",4,"b",3,"c",2,"d",1,"e",0,"-","")</f>
        <v>4</v>
      </c>
      <c r="S5" s="854" t="str">
        <f t="shared" ref="S5:S31" si="3">_xlfn.SWITCH(I5,"a",4,"b",3,"c",2,"d",1,"e",0,"-","")</f>
        <v/>
      </c>
      <c r="T5" s="854" t="str">
        <f t="shared" ref="T5:T31" si="4">_xlfn.SWITCH(J5,"a",4,"b",3,"c",2,"d",1,"e",0,"-","")</f>
        <v/>
      </c>
      <c r="U5" s="854" t="str">
        <f t="shared" ref="U5:U31" si="5">_xlfn.SWITCH(K5,"a",4,"b",3,"c",2,"d",1,"e",0,"-","")</f>
        <v/>
      </c>
      <c r="V5" s="854" t="str">
        <f t="shared" ref="V5:V31" si="6">_xlfn.SWITCH(L5,"a",4,"b",3,"c",2,"d",1,"e",0,"-","")</f>
        <v/>
      </c>
      <c r="W5" s="854" t="str">
        <f t="shared" ref="W5:W31" si="7">_xlfn.SWITCH(M5,"a",4,"b",3,"c",2,"d",1,"e",0,"-","")</f>
        <v/>
      </c>
      <c r="X5" s="854" t="str">
        <f t="shared" ref="X5:X31" si="8">_xlfn.SWITCH(N5,"a",4,"b",3,"c",2,"d",1,"e",0,"-","")</f>
        <v/>
      </c>
      <c r="Y5" s="854" t="str">
        <f t="shared" ref="Y5:Y31" si="9">_xlfn.SWITCH(O5,"a",4,"b",3,"c",2,"d",1,"e",0,"-","")</f>
        <v/>
      </c>
      <c r="Z5" s="855">
        <f t="shared" ref="Z5:Z31" si="10">IF(COUNT(Q5:Y5)=0,"-",SUM(Q5:Y5)/COUNT(Q5:Y5)/4)</f>
        <v>1</v>
      </c>
      <c r="AA5" s="856" t="str">
        <f>IFERROR(VLOOKUP($A5*100+AA$4,'03施策評価'!$A$5:$KD$118,COLUMN('03施策評価'!$AB:$AB),FALSE),"-")</f>
        <v>a</v>
      </c>
      <c r="AB5" s="851" t="str">
        <f>IFERROR(VLOOKUP($A5*100+AB$4,'03施策評価'!$A$5:$KD$118,COLUMN('03施策評価'!$AB:$AB),FALSE),"-")</f>
        <v>b</v>
      </c>
      <c r="AC5" s="851" t="str">
        <f>IFERROR(VLOOKUP($A5*100+AC$4,'03施策評価'!$A$5:$KD$118,COLUMN('03施策評価'!$AB:$AB),FALSE),"-")</f>
        <v>a</v>
      </c>
      <c r="AD5" s="851" t="str">
        <f>IFERROR(VLOOKUP($A5*100+AD$4,'03施策評価'!$A$5:$KD$118,COLUMN('03施策評価'!$AB:$AB),FALSE),"-")</f>
        <v>d</v>
      </c>
      <c r="AE5" s="851" t="str">
        <f>IFERROR(VLOOKUP($A5*100+AE$4,'03施策評価'!$A$5:$KD$118,COLUMN('03施策評価'!$AB:$AB),FALSE),"-")</f>
        <v>-</v>
      </c>
      <c r="AF5" s="851" t="str">
        <f>IFERROR(VLOOKUP($A5*100+AF$4,'03施策評価'!$A$5:$KD$118,COLUMN('03施策評価'!$AB:$AB),FALSE),"-")</f>
        <v>-</v>
      </c>
      <c r="AG5" s="851" t="str">
        <f>IFERROR(VLOOKUP($A5*100+AG$4,'03施策評価'!$A$5:$KD$118,COLUMN('03施策評価'!$AB:$AB),FALSE),"-")</f>
        <v>-</v>
      </c>
      <c r="AH5" s="852" t="str">
        <f>IFERROR(VLOOKUP($A5*100+AH$4,'03施策評価'!$A$5:$KD$118,COLUMN('03施策評価'!$AB:$AB),FALSE),"-")</f>
        <v>-</v>
      </c>
      <c r="AI5" s="853" t="str">
        <f t="shared" ref="AI5:AI31" si="11">_xlfn.IFS(AR5="-","-",AR5&gt;=0.8,"a",AR5&gt;=0.6,"b",AR5&gt;=0.4,"c",AR5&gt;=0.2,"d",AR5&lt;0.2,"e")</f>
        <v>b</v>
      </c>
      <c r="AJ5" s="856">
        <f t="shared" ref="AJ5:AJ31" si="12">_xlfn.SWITCH(AA5,"a",4,"b",3,"c",2,"d",1,"e",0,"-","")</f>
        <v>4</v>
      </c>
      <c r="AK5" s="851">
        <f t="shared" ref="AK5:AK31" si="13">_xlfn.SWITCH(AB5,"a",4,"b",3,"c",2,"d",1,"e",0,"-","")</f>
        <v>3</v>
      </c>
      <c r="AL5" s="851">
        <f t="shared" ref="AL5:AL31" si="14">_xlfn.SWITCH(AC5,"a",4,"b",3,"c",2,"d",1,"e",0,"-","")</f>
        <v>4</v>
      </c>
      <c r="AM5" s="851">
        <f t="shared" ref="AM5:AM31" si="15">_xlfn.SWITCH(AD5,"a",4,"b",3,"c",2,"d",1,"e",0,"-","")</f>
        <v>1</v>
      </c>
      <c r="AN5" s="851" t="str">
        <f t="shared" ref="AN5:AN31" si="16">_xlfn.SWITCH(AE5,"a",4,"b",3,"c",2,"d",1,"e",0,"-","")</f>
        <v/>
      </c>
      <c r="AO5" s="851" t="str">
        <f t="shared" ref="AO5:AO31" si="17">_xlfn.SWITCH(AF5,"a",4,"b",3,"c",2,"d",1,"e",0,"-","")</f>
        <v/>
      </c>
      <c r="AP5" s="851" t="str">
        <f t="shared" ref="AP5:AP31" si="18">_xlfn.SWITCH(AG5,"a",4,"b",3,"c",2,"d",1,"e",0,"-","")</f>
        <v/>
      </c>
      <c r="AQ5" s="852" t="str">
        <f t="shared" ref="AQ5:AQ31" si="19">_xlfn.SWITCH(AH5,"a",4,"b",3,"c",2,"d",1,"e",0,"-","")</f>
        <v/>
      </c>
      <c r="AR5" s="857">
        <f t="shared" ref="AR5:AR31" si="20">IF(COUNT(AJ5:AQ5)=0,"-",SUM(AJ5:AQ5)/COUNT(AJ5:AQ5)/4)</f>
        <v>0.75</v>
      </c>
      <c r="AS5" s="853" t="str">
        <f t="shared" ref="AS5:AS16" si="21">_xlfn.IFS(AV5="-","-",AV5&gt;=0.8,"a",AV5&gt;=0.6,"b",AV5&gt;=0.4,"c",AV5&gt;=0.2,"d",AV5&lt;0.2,"e")</f>
        <v>a</v>
      </c>
      <c r="AT5" s="854">
        <f t="shared" ref="AT5:AT31" si="22">_xlfn.SWITCH(P5,"a",4,"b",3,"c",2,"d",1,"e",0,"-","")</f>
        <v>4</v>
      </c>
      <c r="AU5" s="853">
        <f t="shared" ref="AU5:AU31" si="23">_xlfn.SWITCH(AI5,"a",4/2,"b",3/2,"c",2/2,"d",1/2,"e",0,"-","")</f>
        <v>1.5</v>
      </c>
      <c r="AV5" s="855" cm="1">
        <f t="array" ref="AV5">_xlfn.IFS(COUNT(AT5:AU5)=2,SUM(AT5:AU5)/6,COUNT(AT5:AU5)=0,"-",AT5="",AR5,AU5="",Z5)</f>
        <v>0.91666666666666663</v>
      </c>
      <c r="AW5" s="856" t="str">
        <f>VLOOKUP($A5&amp;"-"&amp;AW$4,'05市民生活実感調査'!$A$3:$BC$218,COLUMN('05市民生活実感調査'!$O:$O),FALSE)</f>
        <v>b</v>
      </c>
      <c r="AX5" s="851" t="str">
        <f>VLOOKUP($A5&amp;"-"&amp;AX$4,'05市民生活実感調査'!$A$3:$BC$218,COLUMN('05市民生活実感調査'!$O:$O),FALSE)</f>
        <v>b</v>
      </c>
      <c r="AY5" s="851" t="str">
        <f>VLOOKUP($A5&amp;"-"&amp;AY$4,'05市民生活実感調査'!$A$3:$BC$218,COLUMN('05市民生活実感調査'!$O:$O),FALSE)</f>
        <v>b</v>
      </c>
      <c r="AZ5" s="851" t="str">
        <f>VLOOKUP($A5&amp;"-"&amp;AZ$4,'05市民生活実感調査'!$A$3:$BC$218,COLUMN('05市民生活実感調査'!$O:$O),FALSE)</f>
        <v>c</v>
      </c>
      <c r="BA5" s="851" t="str">
        <f>VLOOKUP($A5&amp;"-"&amp;BA$4,'05市民生活実感調査'!$A$3:$BC$218,COLUMN('05市民生活実感調査'!$O:$O),FALSE)</f>
        <v>-</v>
      </c>
      <c r="BB5" s="851" t="str">
        <f>VLOOKUP($A5&amp;"-"&amp;BB$4,'05市民生活実感調査'!$A$3:$BC$218,COLUMN('05市民生活実感調査'!$O:$O),FALSE)</f>
        <v>-</v>
      </c>
      <c r="BC5" s="851" t="str">
        <f>VLOOKUP($A5&amp;"-"&amp;BC$4,'05市民生活実感調査'!$A$3:$BC$218,COLUMN('05市民生活実感調査'!$O:$O),FALSE)</f>
        <v>-</v>
      </c>
      <c r="BD5" s="851" t="str">
        <f>VLOOKUP($A5&amp;"-"&amp;BD$4,'05市民生活実感調査'!$A$3:$BC$218,COLUMN('05市民生活実感調査'!$O:$O),FALSE)</f>
        <v>-</v>
      </c>
      <c r="BE5" s="839" t="str">
        <f t="shared" ref="BE5:BE31" si="24">_xlfn.IFS(BN5&gt;=0.8,"a",BN5&gt;=0.6,"b",BN5&gt;=0.4,"c",BN5&gt;=0.2,"d",BN5&lt;0.2,"e")</f>
        <v>b</v>
      </c>
      <c r="BF5" s="843">
        <f t="shared" ref="BF5:BF31" si="25">_xlfn.SWITCH(AW5,"a",4,"b",3,"c",2,"d",1,"e",0,"-","")</f>
        <v>3</v>
      </c>
      <c r="BG5" s="851">
        <f t="shared" ref="BG5:BG31" si="26">_xlfn.SWITCH(AX5,"a",4,"b",3,"c",2,"d",1,"e",0,"-","")</f>
        <v>3</v>
      </c>
      <c r="BH5" s="851">
        <f t="shared" ref="BH5:BH31" si="27">_xlfn.SWITCH(AY5,"a",4,"b",3,"c",2,"d",1,"e",0,"-","")</f>
        <v>3</v>
      </c>
      <c r="BI5" s="851">
        <f t="shared" ref="BI5:BI31" si="28">_xlfn.SWITCH(AZ5,"a",4,"b",3,"c",2,"d",1,"e",0,"-","")</f>
        <v>2</v>
      </c>
      <c r="BJ5" s="851" t="str">
        <f t="shared" ref="BJ5:BJ31" si="29">_xlfn.SWITCH(BA5,"a",4,"b",3,"c",2,"d",1,"e",0,"-","")</f>
        <v/>
      </c>
      <c r="BK5" s="851" t="str">
        <f t="shared" ref="BK5:BK31" si="30">_xlfn.SWITCH(BB5,"a",4,"b",3,"c",2,"d",1,"e",0,"-","")</f>
        <v/>
      </c>
      <c r="BL5" s="851" t="str">
        <f t="shared" ref="BL5:BL31" si="31">_xlfn.SWITCH(BC5,"a",4,"b",3,"c",2,"d",1,"e",0,"-","")</f>
        <v/>
      </c>
      <c r="BM5" s="851" t="str">
        <f t="shared" ref="BM5:BM31" si="32">_xlfn.SWITCH(BD5,"a",4,"b",3,"c",2,"d",1,"e",0,"-","")</f>
        <v/>
      </c>
      <c r="BN5" s="840">
        <f t="shared" ref="BN5:BN31" si="33">SUM(BF5:BM5)/COUNT(BF5:BM5)/4</f>
        <v>0.6875</v>
      </c>
      <c r="BO5" s="841">
        <f>VLOOKUP($A5,'05市民生活実感調査'!$D$223:$O$249,3,FALSE)</f>
        <v>6</v>
      </c>
      <c r="BP5" s="858">
        <f>VLOOKUP($A5,'05市民生活実感調査'!$D$223:$O$249,4,FALSE)</f>
        <v>0.90438596491228074</v>
      </c>
      <c r="BQ5" s="843" t="s">
        <v>312</v>
      </c>
      <c r="BR5" s="859" t="s">
        <v>97</v>
      </c>
      <c r="BS5" s="834" t="s">
        <v>122</v>
      </c>
      <c r="BT5" s="859" t="s">
        <v>1468</v>
      </c>
      <c r="BU5" s="860" t="s">
        <v>1469</v>
      </c>
      <c r="BV5" s="859" t="s">
        <v>1470</v>
      </c>
      <c r="BW5" s="843" t="str">
        <f>IFERROR(VLOOKUP($A5*100+BW$4,'03施策評価'!$A$5:$KD$118,COLUMN('03施策評価'!$BQ:$BQ),FALSE),"-")</f>
        <v>B</v>
      </c>
      <c r="BX5" s="851" t="str">
        <f>IFERROR(VLOOKUP($A5*100+BX$4,'03施策評価'!$A$5:$KD$118,COLUMN('03施策評価'!$BQ:$BQ),FALSE),"-")</f>
        <v>-</v>
      </c>
      <c r="BY5" s="851" t="str">
        <f>IFERROR(VLOOKUP($A5*100+BY$4,'03施策評価'!$A$5:$KD$118,COLUMN('03施策評価'!$BQ:$BQ),FALSE),"-")</f>
        <v>A</v>
      </c>
      <c r="BZ5" s="851" t="str">
        <f>IFERROR(VLOOKUP($A5*100+BZ$4,'03施策評価'!$A$5:$KD$118,COLUMN('03施策評価'!$BQ:$BQ),FALSE),"-")</f>
        <v>D</v>
      </c>
      <c r="CA5" s="851" t="str">
        <f>IFERROR(VLOOKUP($A5*100+CA$4,'03施策評価'!$A$5:$KD$118,COLUMN('03施策評価'!$BQ:$BQ),FALSE),"-")</f>
        <v>-</v>
      </c>
      <c r="CB5" s="851" t="str">
        <f>IFERROR(VLOOKUP($A5*100+CB$4,'03施策評価'!$A$5:$KD$118,COLUMN('03施策評価'!$BQ:$BQ),FALSE),"-")</f>
        <v>-</v>
      </c>
      <c r="CC5" s="851" t="str">
        <f>IFERROR(VLOOKUP($A5*100+CC$4,'03施策評価'!$A$5:$KD$118,COLUMN('03施策評価'!$BQ:$BQ),FALSE),"-")</f>
        <v>-</v>
      </c>
      <c r="CD5" s="839" t="str">
        <f>IFERROR(VLOOKUP($A5*100+CD$4,'03施策評価'!$A$5:$KD$118,COLUMN('03施策評価'!$BQ:$BQ),FALSE),"-")</f>
        <v>-</v>
      </c>
      <c r="CE5" s="861" t="s">
        <v>1780</v>
      </c>
      <c r="CF5" s="850" t="str">
        <f>VLOOKUP($A5&amp;"-"&amp;CF$4,'02政策の客観指標'!$A$4:$AY$246,COLUMN('02政策の客観指標'!$AU:$AU),FALSE)</f>
        <v>d</v>
      </c>
      <c r="CG5" s="851" t="str">
        <f>VLOOKUP($A5&amp;"-"&amp;CG$4,'02政策の客観指標'!$A$4:$AY$246,COLUMN('02政策の客観指標'!$AU:$AU),FALSE)</f>
        <v>a</v>
      </c>
      <c r="CH5" s="851" t="str">
        <f>VLOOKUP($A5&amp;"-"&amp;CH$4,'02政策の客観指標'!$A$4:$AY$246,COLUMN('02政策の客観指標'!$AU:$AU),FALSE)</f>
        <v>-</v>
      </c>
      <c r="CI5" s="851" t="str">
        <f>VLOOKUP($A5&amp;"-"&amp;CI$4,'02政策の客観指標'!$A$4:$AY$246,COLUMN('02政策の客観指標'!$AU:$AU),FALSE)</f>
        <v>-</v>
      </c>
      <c r="CJ5" s="851" t="str">
        <f>VLOOKUP($A5&amp;"-"&amp;CJ$4,'02政策の客観指標'!$A$4:$AY$246,COLUMN('02政策の客観指標'!$AU:$AU),FALSE)</f>
        <v>-</v>
      </c>
      <c r="CK5" s="851" t="str">
        <f>VLOOKUP($A5&amp;"-"&amp;CK$4,'02政策の客観指標'!$A$4:$AY$246,COLUMN('02政策の客観指標'!$AU:$AU),FALSE)</f>
        <v>-</v>
      </c>
      <c r="CL5" s="851" t="str">
        <f>VLOOKUP($A5&amp;"-"&amp;CL$4,'02政策の客観指標'!$A$4:$AY$246,COLUMN('02政策の客観指標'!$AU:$AU),FALSE)</f>
        <v>-</v>
      </c>
      <c r="CM5" s="851" t="str">
        <f>VLOOKUP($A5&amp;"-"&amp;CM$4,'02政策の客観指標'!$A$4:$AY$246,COLUMN('02政策の客観指標'!$AU:$AU),FALSE)</f>
        <v>-</v>
      </c>
      <c r="CN5" s="851" t="str">
        <f>VLOOKUP($A5&amp;"-"&amp;CN$4,'02政策の客観指標'!$A$4:$AY$246,COLUMN('02政策の客観指標'!$AU:$AU),FALSE)</f>
        <v>-</v>
      </c>
      <c r="CO5" s="839" t="str">
        <f t="shared" ref="CO5:CO31" si="34">_xlfn.IFS(CY5="-","-",CY5&gt;=0.8,"a",CY5&gt;=0.6,"b",CY5&gt;=0.4,"c",CY5&gt;=0.2,"d",CY5&lt;0.2,"e")</f>
        <v>b</v>
      </c>
      <c r="CP5" s="854">
        <f t="shared" ref="CP5:CP31" si="35">_xlfn.SWITCH(CF5,"a",4,"b",3,"c",2,"d",1,"e",0,"-","")</f>
        <v>1</v>
      </c>
      <c r="CQ5" s="854">
        <f t="shared" ref="CQ5:CQ31" si="36">_xlfn.SWITCH(CG5,"a",4,"b",3,"c",2,"d",1,"e",0,"-","")</f>
        <v>4</v>
      </c>
      <c r="CR5" s="854" t="str">
        <f t="shared" ref="CR5:CR31" si="37">_xlfn.SWITCH(CH5,"a",4,"b",3,"c",2,"d",1,"e",0,"-","")</f>
        <v/>
      </c>
      <c r="CS5" s="854" t="str">
        <f t="shared" ref="CS5:CS31" si="38">_xlfn.SWITCH(CI5,"a",4,"b",3,"c",2,"d",1,"e",0,"-","")</f>
        <v/>
      </c>
      <c r="CT5" s="854" t="str">
        <f t="shared" ref="CT5:CT31" si="39">_xlfn.SWITCH(CJ5,"a",4,"b",3,"c",2,"d",1,"e",0,"-","")</f>
        <v/>
      </c>
      <c r="CU5" s="854" t="str">
        <f t="shared" ref="CU5:CU31" si="40">_xlfn.SWITCH(CK5,"a",4,"b",3,"c",2,"d",1,"e",0,"-","")</f>
        <v/>
      </c>
      <c r="CV5" s="854" t="str">
        <f t="shared" ref="CV5:CV31" si="41">_xlfn.SWITCH(CL5,"a",4,"b",3,"c",2,"d",1,"e",0,"-","")</f>
        <v/>
      </c>
      <c r="CW5" s="854" t="str">
        <f t="shared" ref="CW5:CW31" si="42">_xlfn.SWITCH(CM5,"a",4,"b",3,"c",2,"d",1,"e",0,"-","")</f>
        <v/>
      </c>
      <c r="CX5" s="854" t="str">
        <f t="shared" ref="CX5:CX31" si="43">_xlfn.SWITCH(CN5,"a",4,"b",3,"c",2,"d",1,"e",0,"-","")</f>
        <v/>
      </c>
      <c r="CY5" s="846">
        <f t="shared" ref="CY5:CY31" si="44">IF(COUNT(CP5:CX5)=0,"-",SUM(CP5:CX5)/COUNT(CP5:CX5)/4)</f>
        <v>0.625</v>
      </c>
      <c r="CZ5" s="843" t="str">
        <f>IFERROR(VLOOKUP($A5*100+CZ$4,'03施策評価'!$A$5:$KD$118,COLUMN('03施策評価'!$CF:$CF),FALSE),"-")</f>
        <v>b</v>
      </c>
      <c r="DA5" s="851" t="str">
        <f>IFERROR(VLOOKUP($A5*100+DA$4,'03施策評価'!$A$5:$KD$118,COLUMN('03施策評価'!$CF:$CF),FALSE),"-")</f>
        <v>b</v>
      </c>
      <c r="DB5" s="851" t="str">
        <f>IFERROR(VLOOKUP($A5*100+DB$4,'03施策評価'!$A$5:$KD$118,COLUMN('03施策評価'!$CF:$CF),FALSE),"-")</f>
        <v>a</v>
      </c>
      <c r="DC5" s="851" t="str">
        <f>IFERROR(VLOOKUP($A5*100+DC$4,'03施策評価'!$A$5:$KD$118,COLUMN('03施策評価'!$CF:$CF),FALSE),"-")</f>
        <v>d</v>
      </c>
      <c r="DD5" s="851" t="str">
        <f>IFERROR(VLOOKUP($A5*100+DD$4,'03施策評価'!$A$5:$KD$118,COLUMN('03施策評価'!$CF:$CF),FALSE),"-")</f>
        <v>-</v>
      </c>
      <c r="DE5" s="851" t="str">
        <f>IFERROR(VLOOKUP($A5*100+DE$4,'03施策評価'!$A$5:$KD$118,COLUMN('03施策評価'!$CF:$CF),FALSE),"-")</f>
        <v>-</v>
      </c>
      <c r="DF5" s="851" t="str">
        <f>IFERROR(VLOOKUP($A5*100+DF$4,'03施策評価'!$A$5:$KD$118,COLUMN('03施策評価'!$CF:$CF),FALSE),"-")</f>
        <v>-</v>
      </c>
      <c r="DG5" s="851" t="str">
        <f>IFERROR(VLOOKUP($A5*100+DG$4,'03施策評価'!$A$5:$KD$118,COLUMN('03施策評価'!$CF:$CF),FALSE),"-")</f>
        <v>-</v>
      </c>
      <c r="DH5" s="839" t="str">
        <f t="shared" ref="DH5:DH31" si="45">_xlfn.IFS(DQ5="-","-",DQ5&gt;=0.8,"a",DQ5&gt;=0.6,"b",DQ5&gt;=0.4,"c",DQ5&gt;=0.2,"d",DQ5&lt;0.2,"e")</f>
        <v>b</v>
      </c>
      <c r="DI5" s="843">
        <f t="shared" ref="DI5:DI31" si="46">_xlfn.SWITCH(CZ5,"a",4,"b",3,"c",2,"d",1,"e",0,"-","")</f>
        <v>3</v>
      </c>
      <c r="DJ5" s="851">
        <f t="shared" ref="DJ5:DJ31" si="47">_xlfn.SWITCH(DA5,"a",4,"b",3,"c",2,"d",1,"e",0,"-","")</f>
        <v>3</v>
      </c>
      <c r="DK5" s="851">
        <f t="shared" ref="DK5:DK31" si="48">_xlfn.SWITCH(DB5,"a",4,"b",3,"c",2,"d",1,"e",0,"-","")</f>
        <v>4</v>
      </c>
      <c r="DL5" s="851">
        <f t="shared" ref="DL5:DL31" si="49">_xlfn.SWITCH(DC5,"a",4,"b",3,"c",2,"d",1,"e",0,"-","")</f>
        <v>1</v>
      </c>
      <c r="DM5" s="851" t="str">
        <f t="shared" ref="DM5:DM31" si="50">_xlfn.SWITCH(DD5,"a",4,"b",3,"c",2,"d",1,"e",0,"-","")</f>
        <v/>
      </c>
      <c r="DN5" s="851" t="str">
        <f t="shared" ref="DN5:DN31" si="51">_xlfn.SWITCH(DE5,"a",4,"b",3,"c",2,"d",1,"e",0,"-","")</f>
        <v/>
      </c>
      <c r="DO5" s="851" t="str">
        <f t="shared" ref="DO5:DO31" si="52">_xlfn.SWITCH(DF5,"a",4,"b",3,"c",2,"d",1,"e",0,"-","")</f>
        <v/>
      </c>
      <c r="DP5" s="851" t="str">
        <f t="shared" ref="DP5:DP31" si="53">_xlfn.SWITCH(DG5,"a",4,"b",3,"c",2,"d",1,"e",0,"-","")</f>
        <v/>
      </c>
      <c r="DQ5" s="840">
        <f t="shared" ref="DQ5:DQ31" si="54">IF(COUNT(DI5:DP5)=0,"-",SUM(DI5:DP5)/COUNT(DI5:DP5)/4)</f>
        <v>0.6875</v>
      </c>
      <c r="DR5" s="853" t="str">
        <f t="shared" ref="DR5:DR31" si="55">_xlfn.IFS(DU5="-","-",DU5&gt;=0.8,"a",DU5&gt;=0.6,"b",DU5&gt;=0.4,"c",DU5&gt;=0.2,"d",DU5&lt;0.2,"e")</f>
        <v>b</v>
      </c>
      <c r="DS5" s="843">
        <f t="shared" ref="DS5:DS31" si="56">_xlfn.SWITCH(CO5,"a",4,"b",3,"c",2,"d",1,"e",0,"-","")</f>
        <v>3</v>
      </c>
      <c r="DT5" s="851">
        <f t="shared" ref="DT5:DT31" si="57">_xlfn.SWITCH(DH5,"a",4/2,"b",3/2,"c",2/2,"d",1/2,"e",0,"-","")</f>
        <v>1.5</v>
      </c>
      <c r="DU5" s="840" cm="1">
        <f t="array" ref="DU5">_xlfn.IFS(COUNT(DS5:DT5)=2,SUM(DS5:DT5)/6,COUNT(DS5:DT5)=0,"-",DS5="",DQ5,DT5="",CY5)</f>
        <v>0.75</v>
      </c>
      <c r="DV5" s="843" t="str">
        <f>VLOOKUP($A5&amp;"-"&amp;DV$4,'05市民生活実感調査'!$A$3:$BC$218,COLUMN('05市民生活実感調査'!$Y:$Y),FALSE)</f>
        <v>c</v>
      </c>
      <c r="DW5" s="851" t="str">
        <f>VLOOKUP($A5&amp;"-"&amp;DW$4,'05市民生活実感調査'!$A$3:$BC$218,COLUMN('05市民生活実感調査'!$Y:$Y),FALSE)</f>
        <v>c</v>
      </c>
      <c r="DX5" s="851" t="str">
        <f>VLOOKUP($A5&amp;"-"&amp;DX$4,'05市民生活実感調査'!$A$3:$BC$218,COLUMN('05市民生活実感調査'!$Y:$Y),FALSE)</f>
        <v>b</v>
      </c>
      <c r="DY5" s="851" t="str">
        <f>VLOOKUP($A5&amp;"-"&amp;DY$4,'05市民生活実感調査'!$A$3:$BC$218,COLUMN('05市民生活実感調査'!$Y:$Y),FALSE)</f>
        <v>c</v>
      </c>
      <c r="DZ5" s="851" t="str">
        <f>VLOOKUP($A5&amp;"-"&amp;DZ$4,'05市民生活実感調査'!$A$3:$BC$218,COLUMN('05市民生活実感調査'!$Y:$Y),FALSE)</f>
        <v>-</v>
      </c>
      <c r="EA5" s="851" t="str">
        <f>VLOOKUP($A5&amp;"-"&amp;EA$4,'05市民生活実感調査'!$A$3:$BC$218,COLUMN('05市民生活実感調査'!$Y:$Y),FALSE)</f>
        <v>-</v>
      </c>
      <c r="EB5" s="851" t="str">
        <f>VLOOKUP($A5&amp;"-"&amp;EB$4,'05市民生活実感調査'!$A$3:$BC$218,COLUMN('05市民生活実感調査'!$Y:$Y),FALSE)</f>
        <v>-</v>
      </c>
      <c r="EC5" s="851" t="str">
        <f>VLOOKUP($A5&amp;"-"&amp;EC$4,'05市民生活実感調査'!$A$3:$BC$218,COLUMN('05市民生活実感調査'!$Y:$Y),FALSE)</f>
        <v>-</v>
      </c>
      <c r="ED5" s="839" t="str">
        <f t="shared" ref="ED5:ED31" si="58">_xlfn.IFS(EM5&gt;=0.8,"a",EM5&gt;=0.6,"b",EM5&gt;=0.4,"c",EM5&gt;=0.2,"d",EM5&lt;0.2,"e")</f>
        <v>c</v>
      </c>
      <c r="EE5" s="843">
        <f t="shared" ref="EE5:EE31" si="59">_xlfn.SWITCH(DV5,"a",4,"b",3,"c",2,"d",1,"e",0,"-","")</f>
        <v>2</v>
      </c>
      <c r="EF5" s="851">
        <f t="shared" ref="EF5:EF31" si="60">_xlfn.SWITCH(DW5,"a",4,"b",3,"c",2,"d",1,"e",0,"-","")</f>
        <v>2</v>
      </c>
      <c r="EG5" s="851">
        <f t="shared" ref="EG5:EG31" si="61">_xlfn.SWITCH(DX5,"a",4,"b",3,"c",2,"d",1,"e",0,"-","")</f>
        <v>3</v>
      </c>
      <c r="EH5" s="851">
        <f t="shared" ref="EH5:EH31" si="62">_xlfn.SWITCH(DY5,"a",4,"b",3,"c",2,"d",1,"e",0,"-","")</f>
        <v>2</v>
      </c>
      <c r="EI5" s="851" t="str">
        <f t="shared" ref="EI5:EI31" si="63">_xlfn.SWITCH(DZ5,"a",4,"b",3,"c",2,"d",1,"e",0,"-","")</f>
        <v/>
      </c>
      <c r="EJ5" s="851" t="str">
        <f t="shared" ref="EJ5:EJ31" si="64">_xlfn.SWITCH(EA5,"a",4,"b",3,"c",2,"d",1,"e",0,"-","")</f>
        <v/>
      </c>
      <c r="EK5" s="851" t="str">
        <f t="shared" ref="EK5:EK31" si="65">_xlfn.SWITCH(EB5,"a",4,"b",3,"c",2,"d",1,"e",0,"-","")</f>
        <v/>
      </c>
      <c r="EL5" s="851" t="str">
        <f t="shared" ref="EL5:EL31" si="66">_xlfn.SWITCH(EC5,"a",4,"b",3,"c",2,"d",1,"e",0,"-","")</f>
        <v/>
      </c>
      <c r="EM5" s="840">
        <f t="shared" ref="EM5:EM31" si="67">SUM(EE5:EL5)/COUNT(EE5:EL5)/4</f>
        <v>0.5625</v>
      </c>
      <c r="EN5" s="841">
        <f>VLOOKUP($A5,'05市民生活実感調査'!$D$223:$O$249,5,FALSE)</f>
        <v>5</v>
      </c>
      <c r="EO5" s="842">
        <f>VLOOKUP($A5,'05市民生活実感調査'!$D$223:$O$249,6,FALSE)</f>
        <v>0.77400000000000002</v>
      </c>
      <c r="EP5" s="843" t="s">
        <v>313</v>
      </c>
      <c r="EQ5" s="859" t="str">
        <f>VLOOKUP(EP5,プルダウン!$A$1:$B$6,2,FALSE)</f>
        <v>政策の目的がかなり達成されている</v>
      </c>
      <c r="ER5" s="834" t="s">
        <v>122</v>
      </c>
      <c r="ES5" s="859" t="s">
        <v>1909</v>
      </c>
      <c r="ET5" s="860" t="s">
        <v>2617</v>
      </c>
      <c r="EU5" s="859" t="s">
        <v>2618</v>
      </c>
      <c r="EV5" s="843" t="str">
        <f>IFERROR(VLOOKUP($A5*100+EV$4,'03施策評価'!$A$5:$KD$118,COLUMN('03施策評価'!$DU:$DU),FALSE),"-")</f>
        <v>C</v>
      </c>
      <c r="EW5" s="851" t="str">
        <f>IFERROR(VLOOKUP($A5*100+EW$4,'03施策評価'!$A$5:$KD$118,COLUMN('03施策評価'!$DU:$DU),FALSE),"-")</f>
        <v>B</v>
      </c>
      <c r="EX5" s="851" t="str">
        <f>IFERROR(VLOOKUP($A5*100+EX$4,'03施策評価'!$A$5:$KD$118,COLUMN('03施策評価'!$DU:$DU),FALSE),"-")</f>
        <v>A</v>
      </c>
      <c r="EY5" s="851" t="str">
        <f>IFERROR(VLOOKUP($A5*100+EY$4,'03施策評価'!$A$5:$KD$118,COLUMN('03施策評価'!$DU:$DU),FALSE),"-")</f>
        <v>D</v>
      </c>
      <c r="EZ5" s="851" t="str">
        <f>IFERROR(VLOOKUP($A5*100+EZ$4,'03施策評価'!$A$5:$KD$118,COLUMN('03施策評価'!$DU:$DU),FALSE),"-")</f>
        <v>-</v>
      </c>
      <c r="FA5" s="851" t="str">
        <f>IFERROR(VLOOKUP($A5*100+FA$4,'03施策評価'!$A$5:$KD$118,COLUMN('03施策評価'!$DU:$DU),FALSE),"-")</f>
        <v>-</v>
      </c>
      <c r="FB5" s="851" t="str">
        <f>IFERROR(VLOOKUP($A5*100+FB$4,'03施策評価'!$A$5:$KD$118,COLUMN('03施策評価'!$DU:$DU),FALSE),"-")</f>
        <v>-</v>
      </c>
      <c r="FC5" s="839" t="str">
        <f>IFERROR(VLOOKUP($A5*100+FC$4,'03施策評価'!$A$5:$KD$118,COLUMN('03施策評価'!$DU:$DU),FALSE),"-")</f>
        <v>-</v>
      </c>
      <c r="FD5" s="861" t="s">
        <v>2619</v>
      </c>
      <c r="FE5" s="850" t="str">
        <f>VLOOKUP($A5&amp;"-"&amp;FE$4,'02政策の客観指標'!$A$4:$AY$246,COLUMN('02政策の客観指標'!$AV:$AV),FALSE)</f>
        <v>c</v>
      </c>
      <c r="FF5" s="851" t="str">
        <f>VLOOKUP($A5&amp;"-"&amp;FF$4,'02政策の客観指標'!$A$4:$AY$246,COLUMN('02政策の客観指標'!$AV:$AV),FALSE)</f>
        <v>a</v>
      </c>
      <c r="FG5" s="851" t="str">
        <f>VLOOKUP($A5&amp;"-"&amp;FG$4,'02政策の客観指標'!$A$4:$AY$246,COLUMN('02政策の客観指標'!$AV:$AV),FALSE)</f>
        <v>-</v>
      </c>
      <c r="FH5" s="851" t="str">
        <f>VLOOKUP($A5&amp;"-"&amp;FH$4,'02政策の客観指標'!$A$4:$AY$246,COLUMN('02政策の客観指標'!$AV:$AV),FALSE)</f>
        <v>-</v>
      </c>
      <c r="FI5" s="851" t="str">
        <f>VLOOKUP($A5&amp;"-"&amp;FI$4,'02政策の客観指標'!$A$4:$AY$246,COLUMN('02政策の客観指標'!$AV:$AV),FALSE)</f>
        <v>-</v>
      </c>
      <c r="FJ5" s="851" t="str">
        <f>VLOOKUP($A5&amp;"-"&amp;FJ$4,'02政策の客観指標'!$A$4:$AY$246,COLUMN('02政策の客観指標'!$AV:$AV),FALSE)</f>
        <v>-</v>
      </c>
      <c r="FK5" s="851" t="str">
        <f>VLOOKUP($A5&amp;"-"&amp;FK$4,'02政策の客観指標'!$A$4:$AY$246,COLUMN('02政策の客観指標'!$AV:$AV),FALSE)</f>
        <v>-</v>
      </c>
      <c r="FL5" s="851" t="str">
        <f>VLOOKUP($A5&amp;"-"&amp;FL$4,'02政策の客観指標'!$A$4:$AY$246,COLUMN('02政策の客観指標'!$AV:$AV),FALSE)</f>
        <v>-</v>
      </c>
      <c r="FM5" s="851" t="str">
        <f>VLOOKUP($A5&amp;"-"&amp;FM$4,'02政策の客観指標'!$A$4:$AY$246,COLUMN('02政策の客観指標'!$AV:$AV),FALSE)</f>
        <v>-</v>
      </c>
      <c r="FN5" s="839" t="str">
        <f t="shared" ref="FN5:FN31" si="68">_xlfn.IFS(FX5="-","-",FX5&gt;=0.8,"a",FX5&gt;=0.6,"b",FX5&gt;=0.4,"c",FX5&gt;=0.2,"d",FX5&lt;0.2,"e")</f>
        <v>b</v>
      </c>
      <c r="FO5" s="854">
        <f t="shared" ref="FO5:FO31" si="69">_xlfn.SWITCH(FE5,"a",4,"b",3,"c",2,"d",1,"e",0,"-","")</f>
        <v>2</v>
      </c>
      <c r="FP5" s="854">
        <f t="shared" ref="FP5:FP31" si="70">_xlfn.SWITCH(FF5,"a",4,"b",3,"c",2,"d",1,"e",0,"-","")</f>
        <v>4</v>
      </c>
      <c r="FQ5" s="854" t="str">
        <f t="shared" ref="FQ5:FQ31" si="71">_xlfn.SWITCH(FG5,"a",4,"b",3,"c",2,"d",1,"e",0,"-","")</f>
        <v/>
      </c>
      <c r="FR5" s="854" t="str">
        <f t="shared" ref="FR5:FR31" si="72">_xlfn.SWITCH(FH5,"a",4,"b",3,"c",2,"d",1,"e",0,"-","")</f>
        <v/>
      </c>
      <c r="FS5" s="854" t="str">
        <f t="shared" ref="FS5:FS31" si="73">_xlfn.SWITCH(FI5,"a",4,"b",3,"c",2,"d",1,"e",0,"-","")</f>
        <v/>
      </c>
      <c r="FT5" s="854" t="str">
        <f t="shared" ref="FT5:FT31" si="74">_xlfn.SWITCH(FJ5,"a",4,"b",3,"c",2,"d",1,"e",0,"-","")</f>
        <v/>
      </c>
      <c r="FU5" s="854" t="str">
        <f t="shared" ref="FU5:FU31" si="75">_xlfn.SWITCH(FK5,"a",4,"b",3,"c",2,"d",1,"e",0,"-","")</f>
        <v/>
      </c>
      <c r="FV5" s="854" t="str">
        <f t="shared" ref="FV5:FV31" si="76">_xlfn.SWITCH(FL5,"a",4,"b",3,"c",2,"d",1,"e",0,"-","")</f>
        <v/>
      </c>
      <c r="FW5" s="854" t="str">
        <f t="shared" ref="FW5:FW31" si="77">_xlfn.SWITCH(FM5,"a",4,"b",3,"c",2,"d",1,"e",0,"-","")</f>
        <v/>
      </c>
      <c r="FX5" s="846">
        <f t="shared" ref="FX5:FX31" si="78">IF(COUNT(FO5:FW5)=0,"-",SUM(FO5:FW5)/COUNT(FO5:FW5)/4)</f>
        <v>0.75</v>
      </c>
      <c r="FY5" s="843" t="str">
        <f>IFERROR(VLOOKUP($A5*100+FY$4,'03施策評価'!$A$5:$KD$118,COLUMN('03施策評価'!$EH:$EH),FALSE),"-")</f>
        <v>c</v>
      </c>
      <c r="FZ5" s="851" t="str">
        <f>IFERROR(VLOOKUP($A5*100+FZ$4,'03施策評価'!$A$5:$KD$118,COLUMN('03施策評価'!$EH:$EH),FALSE),"-")</f>
        <v>b</v>
      </c>
      <c r="GA5" s="851" t="str">
        <f>IFERROR(VLOOKUP($A5*100+GA$4,'03施策評価'!$A$5:$KD$118,COLUMN('03施策評価'!$EH:$EH),FALSE),"-")</f>
        <v>a</v>
      </c>
      <c r="GB5" s="851" t="str">
        <f>IFERROR(VLOOKUP($A5*100+GB$4,'03施策評価'!$A$5:$KD$118,COLUMN('03施策評価'!$EH:$EH),FALSE),"-")</f>
        <v>c</v>
      </c>
      <c r="GC5" s="851" t="str">
        <f>IFERROR(VLOOKUP($A5*100+GC$4,'03施策評価'!$A$5:$KD$118,COLUMN('03施策評価'!$EH:$EH),FALSE),"-")</f>
        <v>-</v>
      </c>
      <c r="GD5" s="851" t="str">
        <f>IFERROR(VLOOKUP($A5*100+GD$4,'03施策評価'!$A$5:$KD$118,COLUMN('03施策評価'!$EH:$EH),FALSE),"-")</f>
        <v>-</v>
      </c>
      <c r="GE5" s="851" t="str">
        <f>IFERROR(VLOOKUP($A5*100+GE$4,'03施策評価'!$A$5:$KD$118,COLUMN('03施策評価'!$EH:$EH),FALSE),"-")</f>
        <v>-</v>
      </c>
      <c r="GF5" s="851" t="str">
        <f>IFERROR(VLOOKUP($A5*100+GF$4,'03施策評価'!$A$5:$KD$118,COLUMN('03施策評価'!$EH:$EH),FALSE),"-")</f>
        <v>-</v>
      </c>
      <c r="GG5" s="839" t="str">
        <f t="shared" ref="GG5:GG31" si="79">_xlfn.IFS(GP5="-","-",GP5&gt;=0.8,"a",GP5&gt;=0.6,"b",GP5&gt;=0.4,"c",GP5&gt;=0.2,"d",GP5&lt;0.2,"e")</f>
        <v>b</v>
      </c>
      <c r="GH5" s="843">
        <f t="shared" ref="GH5:GH31" si="80">_xlfn.SWITCH(FY5,"a",4,"b",3,"c",2,"d",1,"e",0,"-","")</f>
        <v>2</v>
      </c>
      <c r="GI5" s="851">
        <f t="shared" ref="GI5:GI31" si="81">_xlfn.SWITCH(FZ5,"a",4,"b",3,"c",2,"d",1,"e",0,"-","")</f>
        <v>3</v>
      </c>
      <c r="GJ5" s="851">
        <f t="shared" ref="GJ5:GJ31" si="82">_xlfn.SWITCH(GA5,"a",4,"b",3,"c",2,"d",1,"e",0,"-","")</f>
        <v>4</v>
      </c>
      <c r="GK5" s="851">
        <f t="shared" ref="GK5:GK31" si="83">_xlfn.SWITCH(GB5,"a",4,"b",3,"c",2,"d",1,"e",0,"-","")</f>
        <v>2</v>
      </c>
      <c r="GL5" s="851" t="str">
        <f t="shared" ref="GL5:GL31" si="84">_xlfn.SWITCH(GC5,"a",4,"b",3,"c",2,"d",1,"e",0,"-","")</f>
        <v/>
      </c>
      <c r="GM5" s="851" t="str">
        <f t="shared" ref="GM5:GM31" si="85">_xlfn.SWITCH(GD5,"a",4,"b",3,"c",2,"d",1,"e",0,"-","")</f>
        <v/>
      </c>
      <c r="GN5" s="851" t="str">
        <f t="shared" ref="GN5:GN31" si="86">_xlfn.SWITCH(GE5,"a",4,"b",3,"c",2,"d",1,"e",0,"-","")</f>
        <v/>
      </c>
      <c r="GO5" s="851" t="str">
        <f t="shared" ref="GO5:GO31" si="87">_xlfn.SWITCH(GF5,"a",4,"b",3,"c",2,"d",1,"e",0,"-","")</f>
        <v/>
      </c>
      <c r="GP5" s="840">
        <f t="shared" ref="GP5:GP31" si="88">IF(COUNT(GH5:GO5)=0,"-",SUM(GH5:GO5)/COUNT(GH5:GO5)/4)</f>
        <v>0.6875</v>
      </c>
      <c r="GQ5" s="853" t="str">
        <f t="shared" ref="GQ5:GQ31" si="89">_xlfn.IFS(GT5="-","-",GT5&gt;=0.8,"a",GT5&gt;=0.6,"b",GT5&gt;=0.4,"c",GT5&gt;=0.2,"d",GT5&lt;0.2,"e")</f>
        <v>b</v>
      </c>
      <c r="GR5" s="843">
        <f t="shared" ref="GR5:GR31" si="90">_xlfn.SWITCH(FN5,"a",4,"b",3,"c",2,"d",1,"e",0,"-","")</f>
        <v>3</v>
      </c>
      <c r="GS5" s="851">
        <f t="shared" ref="GS5:GS30" si="91">_xlfn.SWITCH(GG5,"a",4/2,"b",3/2,"c",2/2,"d",1/2,"e",0,"-","")</f>
        <v>1.5</v>
      </c>
      <c r="GT5" s="840" cm="1">
        <f t="array" ref="GT5">_xlfn.IFS(COUNT(GR5:GS5)=2,SUM(GR5:GS5)/6,COUNT(GR5:GS5)=0,"-",GR5="",GP5,GS5="",FX5)</f>
        <v>0.75</v>
      </c>
      <c r="GU5" s="843" t="str">
        <f>VLOOKUP($A5&amp;"-"&amp;GU$4,'05市民生活実感調査'!$A$3:$BC$218,COLUMN('05市民生活実感調査'!$AI:$AI),FALSE)</f>
        <v>c</v>
      </c>
      <c r="GV5" s="851" t="str">
        <f>VLOOKUP($A5&amp;"-"&amp;GV$4,'05市民生活実感調査'!$A$3:$BC$218,COLUMN('05市民生活実感調査'!$AI:$AI),FALSE)</f>
        <v>c</v>
      </c>
      <c r="GW5" s="851" t="str">
        <f>VLOOKUP($A5&amp;"-"&amp;GW$4,'05市民生活実感調査'!$A$3:$BC$218,COLUMN('05市民生活実感調査'!$AI:$AI),FALSE)</f>
        <v>b</v>
      </c>
      <c r="GX5" s="851" t="str">
        <f>VLOOKUP($A5&amp;"-"&amp;GX$4,'05市民生活実感調査'!$A$3:$BC$218,COLUMN('05市民生活実感調査'!$AI:$AI),FALSE)</f>
        <v>c</v>
      </c>
      <c r="GY5" s="851" t="str">
        <f>VLOOKUP($A5&amp;"-"&amp;GY$4,'05市民生活実感調査'!$A$3:$BC$218,COLUMN('05市民生活実感調査'!$AI:$AI),FALSE)</f>
        <v>-</v>
      </c>
      <c r="GZ5" s="851" t="str">
        <f>VLOOKUP($A5&amp;"-"&amp;GZ$4,'05市民生活実感調査'!$A$3:$BC$218,COLUMN('05市民生活実感調査'!$AI:$AI),FALSE)</f>
        <v>-</v>
      </c>
      <c r="HA5" s="851" t="str">
        <f>VLOOKUP($A5&amp;"-"&amp;HA$4,'05市民生活実感調査'!$A$3:$BC$218,COLUMN('05市民生活実感調査'!$AI:$AI),FALSE)</f>
        <v>-</v>
      </c>
      <c r="HB5" s="851" t="str">
        <f>VLOOKUP($A5&amp;"-"&amp;HB$4,'05市民生活実感調査'!$A$3:$BC$218,COLUMN('05市民生活実感調査'!$AI:$AI),FALSE)</f>
        <v>-</v>
      </c>
      <c r="HC5" s="839" t="str">
        <f t="shared" ref="HC5:HC31" si="92">_xlfn.IFS(HL5&gt;=0.8,"a",HL5&gt;=0.6,"b",HL5&gt;=0.4,"c",HL5&gt;=0.2,"d",HL5&lt;0.2,"e")</f>
        <v>c</v>
      </c>
      <c r="HD5" s="843">
        <f t="shared" ref="HD5:HD31" si="93">_xlfn.SWITCH(GU5,"a",4,"b",3,"c",2,"d",1,"e",0,"-","")</f>
        <v>2</v>
      </c>
      <c r="HE5" s="851">
        <f t="shared" ref="HE5:HE31" si="94">_xlfn.SWITCH(GV5,"a",4,"b",3,"c",2,"d",1,"e",0,"-","")</f>
        <v>2</v>
      </c>
      <c r="HF5" s="851">
        <f t="shared" ref="HF5:HF31" si="95">_xlfn.SWITCH(GW5,"a",4,"b",3,"c",2,"d",1,"e",0,"-","")</f>
        <v>3</v>
      </c>
      <c r="HG5" s="851">
        <f t="shared" ref="HG5:HG31" si="96">_xlfn.SWITCH(GX5,"a",4,"b",3,"c",2,"d",1,"e",0,"-","")</f>
        <v>2</v>
      </c>
      <c r="HH5" s="851" t="str">
        <f t="shared" ref="HH5:HH31" si="97">_xlfn.SWITCH(GY5,"a",4,"b",3,"c",2,"d",1,"e",0,"-","")</f>
        <v/>
      </c>
      <c r="HI5" s="851" t="str">
        <f t="shared" ref="HI5:HI31" si="98">_xlfn.SWITCH(GZ5,"a",4,"b",3,"c",2,"d",1,"e",0,"-","")</f>
        <v/>
      </c>
      <c r="HJ5" s="851" t="str">
        <f t="shared" ref="HJ5:HJ31" si="99">_xlfn.SWITCH(HA5,"a",4,"b",3,"c",2,"d",1,"e",0,"-","")</f>
        <v/>
      </c>
      <c r="HK5" s="851" t="str">
        <f t="shared" ref="HK5:HK31" si="100">_xlfn.SWITCH(HB5,"a",4,"b",3,"c",2,"d",1,"e",0,"-","")</f>
        <v/>
      </c>
      <c r="HL5" s="840">
        <f t="shared" ref="HL5:HL31" si="101">SUM(HD5:HK5)/COUNT(HD5:HK5)/4</f>
        <v>0.5625</v>
      </c>
      <c r="HM5" s="841">
        <f>VLOOKUP($A5,'05市民生活実感調査'!$D$223:$O$249,7,FALSE)</f>
        <v>6</v>
      </c>
      <c r="HN5" s="842">
        <f>VLOOKUP($A5,'05市民生活実感調査'!$D$223:$O$249,8,FALSE)</f>
        <v>74.639175257731964</v>
      </c>
      <c r="HO5" s="843" t="s">
        <v>313</v>
      </c>
      <c r="HP5" s="859" t="str">
        <f>VLOOKUP(HO5,プルダウン!$A$1:$B$6,2,FALSE)</f>
        <v>政策の目的がかなり達成されている</v>
      </c>
      <c r="HQ5" s="834" t="s">
        <v>122</v>
      </c>
      <c r="HR5" s="859" t="s">
        <v>2948</v>
      </c>
      <c r="HS5" s="860" t="s">
        <v>2930</v>
      </c>
      <c r="HT5" s="859" t="s">
        <v>2931</v>
      </c>
      <c r="HU5" s="843" t="str">
        <f>IFERROR(VLOOKUP($A5*100+HU$4,'03施策評価'!$A$5:$KD$118,COLUMN('03施策評価'!$FW:$FW),FALSE),"-")</f>
        <v>C</v>
      </c>
      <c r="HV5" s="851" t="str">
        <f>IFERROR(VLOOKUP($A5*100+HV$4,'03施策評価'!$A$5:$KD$118,COLUMN('03施策評価'!$FW:$FW),FALSE),"-")</f>
        <v>B</v>
      </c>
      <c r="HW5" s="851" t="str">
        <f>IFERROR(VLOOKUP($A5*100+HW$4,'03施策評価'!$A$5:$KD$118,COLUMN('03施策評価'!$FW:$FW),FALSE),"-")</f>
        <v>A</v>
      </c>
      <c r="HX5" s="851" t="str">
        <f>IFERROR(VLOOKUP($A5*100+HX$4,'03施策評価'!$A$5:$KD$118,COLUMN('03施策評価'!$FW:$FW),FALSE),"-")</f>
        <v>C</v>
      </c>
      <c r="HY5" s="851" t="str">
        <f>IFERROR(VLOOKUP($A5*100+HY$4,'03施策評価'!$A$5:$KD$118,COLUMN('03施策評価'!$FW:$FW),FALSE),"-")</f>
        <v>-</v>
      </c>
      <c r="HZ5" s="851" t="str">
        <f>IFERROR(VLOOKUP($A5*100+HZ$4,'03施策評価'!$A$5:$KD$118,COLUMN('03施策評価'!$FW:$FW),FALSE),"-")</f>
        <v>-</v>
      </c>
      <c r="IA5" s="851" t="str">
        <f>IFERROR(VLOOKUP($A5*100+IA$4,'03施策評価'!$A$5:$KD$118,COLUMN('03施策評価'!$FW:$FW),FALSE),"-")</f>
        <v>-</v>
      </c>
      <c r="IB5" s="839" t="str">
        <f>IFERROR(VLOOKUP($A5*100+IB$4,'03施策評価'!$A$5:$KD$118,COLUMN('03施策評価'!$FW:$FW),FALSE),"-")</f>
        <v>-</v>
      </c>
      <c r="IC5" s="861" t="s">
        <v>2949</v>
      </c>
      <c r="ID5" s="850" t="str">
        <f>VLOOKUP($A5&amp;"-"&amp;ID$4,'02政策の客観指標'!$A$4:$AY$246,COLUMN('02政策の客観指標'!$AW:$AW),FALSE)</f>
        <v>c</v>
      </c>
      <c r="IE5" s="851" t="str">
        <f>VLOOKUP($A5&amp;"-"&amp;IE$4,'02政策の客観指標'!$A$4:$AY$246,COLUMN('02政策の客観指標'!$AW:$AW),FALSE)</f>
        <v>a</v>
      </c>
      <c r="IF5" s="851" t="str">
        <f>VLOOKUP($A5&amp;"-"&amp;IF$4,'02政策の客観指標'!$A$4:$AY$246,COLUMN('02政策の客観指標'!$AW:$AW),FALSE)</f>
        <v>-</v>
      </c>
      <c r="IG5" s="851" t="str">
        <f>VLOOKUP($A5&amp;"-"&amp;IG$4,'02政策の客観指標'!$A$4:$AY$246,COLUMN('02政策の客観指標'!$AW:$AW),FALSE)</f>
        <v>-</v>
      </c>
      <c r="IH5" s="851" t="str">
        <f>VLOOKUP($A5&amp;"-"&amp;IH$4,'02政策の客観指標'!$A$4:$AY$246,COLUMN('02政策の客観指標'!$AW:$AW),FALSE)</f>
        <v>-</v>
      </c>
      <c r="II5" s="851" t="str">
        <f>VLOOKUP($A5&amp;"-"&amp;II$4,'02政策の客観指標'!$A$4:$AY$246,COLUMN('02政策の客観指標'!$AW:$AW),FALSE)</f>
        <v>-</v>
      </c>
      <c r="IJ5" s="851" t="str">
        <f>VLOOKUP($A5&amp;"-"&amp;IJ$4,'02政策の客観指標'!$A$4:$AY$246,COLUMN('02政策の客観指標'!$AW:$AW),FALSE)</f>
        <v>-</v>
      </c>
      <c r="IK5" s="851" t="str">
        <f>VLOOKUP($A5&amp;"-"&amp;IK$4,'02政策の客観指標'!$A$4:$AY$246,COLUMN('02政策の客観指標'!$AW:$AW),FALSE)</f>
        <v>-</v>
      </c>
      <c r="IL5" s="851" t="str">
        <f>VLOOKUP($A5&amp;"-"&amp;IL$4,'02政策の客観指標'!$A$4:$AY$246,COLUMN('02政策の客観指標'!$AW:$AW),FALSE)</f>
        <v>-</v>
      </c>
      <c r="IM5" s="839" t="str">
        <f t="shared" ref="IM5:IM31" si="102">_xlfn.IFS(IW5="-","-",IW5&gt;=0.8,"a",IW5&gt;=0.6,"b",IW5&gt;=0.4,"c",IW5&gt;=0.2,"d",IW5&lt;0.2,"e")</f>
        <v>b</v>
      </c>
      <c r="IN5" s="854">
        <f t="shared" ref="IN5:IN31" si="103">_xlfn.SWITCH(ID5,"a",4,"b",3,"c",2,"d",1,"e",0,"-","")</f>
        <v>2</v>
      </c>
      <c r="IO5" s="854">
        <f t="shared" ref="IO5:IO31" si="104">_xlfn.SWITCH(IE5,"a",4,"b",3,"c",2,"d",1,"e",0,"-","")</f>
        <v>4</v>
      </c>
      <c r="IP5" s="854" t="str">
        <f t="shared" ref="IP5:IP31" si="105">_xlfn.SWITCH(IF5,"a",4,"b",3,"c",2,"d",1,"e",0,"-","")</f>
        <v/>
      </c>
      <c r="IQ5" s="854" t="str">
        <f t="shared" ref="IQ5:IQ31" si="106">_xlfn.SWITCH(IG5,"a",4,"b",3,"c",2,"d",1,"e",0,"-","")</f>
        <v/>
      </c>
      <c r="IR5" s="854" t="str">
        <f t="shared" ref="IR5:IR31" si="107">_xlfn.SWITCH(IH5,"a",4,"b",3,"c",2,"d",1,"e",0,"-","")</f>
        <v/>
      </c>
      <c r="IS5" s="854" t="str">
        <f t="shared" ref="IS5:IS31" si="108">_xlfn.SWITCH(II5,"a",4,"b",3,"c",2,"d",1,"e",0,"-","")</f>
        <v/>
      </c>
      <c r="IT5" s="854" t="str">
        <f t="shared" ref="IT5:IT31" si="109">_xlfn.SWITCH(IJ5,"a",4,"b",3,"c",2,"d",1,"e",0,"-","")</f>
        <v/>
      </c>
      <c r="IU5" s="854" t="str">
        <f t="shared" ref="IU5:IU31" si="110">_xlfn.SWITCH(IK5,"a",4,"b",3,"c",2,"d",1,"e",0,"-","")</f>
        <v/>
      </c>
      <c r="IV5" s="854" t="str">
        <f t="shared" ref="IV5:IV31" si="111">_xlfn.SWITCH(IL5,"a",4,"b",3,"c",2,"d",1,"e",0,"-","")</f>
        <v/>
      </c>
      <c r="IW5" s="846">
        <f t="shared" ref="IW5:IW31" si="112">IF(COUNT(IN5:IV5)=0,"-",SUM(IN5:IV5)/COUNT(IN5:IV5)/4)</f>
        <v>0.75</v>
      </c>
      <c r="IX5" s="843" t="str">
        <f>IFERROR(VLOOKUP($A5*100+IX$4,'03施策評価'!$A$5:$KD$118,COLUMN('03施策評価'!$GJ:$GJ),FALSE),"-")</f>
        <v>c</v>
      </c>
      <c r="IY5" s="851" t="str">
        <f>IFERROR(VLOOKUP($A5*100+IY$4,'03施策評価'!$A$5:$KD$118,COLUMN('03施策評価'!$GJ:$GJ),FALSE),"-")</f>
        <v>b</v>
      </c>
      <c r="IZ5" s="851" t="str">
        <f>IFERROR(VLOOKUP($A5*100+IZ$4,'03施策評価'!$A$5:$KD$118,COLUMN('03施策評価'!$GJ:$GJ),FALSE),"-")</f>
        <v>a</v>
      </c>
      <c r="JA5" s="851" t="str">
        <f>IFERROR(VLOOKUP($A5*100+JA$4,'03施策評価'!$A$5:$KD$118,COLUMN('03施策評価'!$GJ:$GJ),FALSE),"-")</f>
        <v>b</v>
      </c>
      <c r="JB5" s="851" t="str">
        <f>IFERROR(VLOOKUP($A5*100+JB$4,'03施策評価'!$A$5:$KD$118,COLUMN('03施策評価'!$GJ:$GJ),FALSE),"-")</f>
        <v>-</v>
      </c>
      <c r="JC5" s="851" t="str">
        <f>IFERROR(VLOOKUP($A5*100+JC$4,'03施策評価'!$A$5:$KD$118,COLUMN('03施策評価'!$GJ:$GJ),FALSE),"-")</f>
        <v>-</v>
      </c>
      <c r="JD5" s="851" t="str">
        <f>IFERROR(VLOOKUP($A5*100+JD$4,'03施策評価'!$A$5:$KD$118,COLUMN('03施策評価'!$GJ:$GJ),FALSE),"-")</f>
        <v>-</v>
      </c>
      <c r="JE5" s="851" t="str">
        <f>IFERROR(VLOOKUP($A5*100+JE$4,'03施策評価'!$A$5:$KD$118,COLUMN('03施策評価'!$GJ:$GJ),FALSE),"-")</f>
        <v>-</v>
      </c>
      <c r="JF5" s="839" t="str">
        <f t="shared" ref="JF5:JF31" si="113">_xlfn.IFS(JO5="-","-",JO5&gt;=0.8,"a",JO5&gt;=0.6,"b",JO5&gt;=0.4,"c",JO5&gt;=0.2,"d",JO5&lt;0.2,"e")</f>
        <v>b</v>
      </c>
      <c r="JG5" s="843">
        <f t="shared" ref="JG5:JG30" si="114">_xlfn.SWITCH(IX5,"a",4,"b",3,"c",2,"d",1,"e",0,"-","")</f>
        <v>2</v>
      </c>
      <c r="JH5" s="851">
        <f t="shared" ref="JH5:JH31" si="115">_xlfn.SWITCH(IY5,"a",4,"b",3,"c",2,"d",1,"e",0,"-","")</f>
        <v>3</v>
      </c>
      <c r="JI5" s="851">
        <f t="shared" ref="JI5:JI31" si="116">_xlfn.SWITCH(IZ5,"a",4,"b",3,"c",2,"d",1,"e",0,"-","")</f>
        <v>4</v>
      </c>
      <c r="JJ5" s="851">
        <f t="shared" ref="JJ5:JJ31" si="117">_xlfn.SWITCH(JA5,"a",4,"b",3,"c",2,"d",1,"e",0,"-","")</f>
        <v>3</v>
      </c>
      <c r="JK5" s="851" t="str">
        <f t="shared" ref="JK5:JK31" si="118">_xlfn.SWITCH(JB5,"a",4,"b",3,"c",2,"d",1,"e",0,"-","")</f>
        <v/>
      </c>
      <c r="JL5" s="851" t="str">
        <f t="shared" ref="JL5:JL31" si="119">_xlfn.SWITCH(JC5,"a",4,"b",3,"c",2,"d",1,"e",0,"-","")</f>
        <v/>
      </c>
      <c r="JM5" s="851" t="str">
        <f t="shared" ref="JM5:JM31" si="120">_xlfn.SWITCH(JD5,"a",4,"b",3,"c",2,"d",1,"e",0,"-","")</f>
        <v/>
      </c>
      <c r="JN5" s="851" t="str">
        <f t="shared" ref="JN5:JN31" si="121">_xlfn.SWITCH(JE5,"a",4,"b",3,"c",2,"d",1,"e",0,"-","")</f>
        <v/>
      </c>
      <c r="JO5" s="840">
        <f t="shared" ref="JO5:JO31" si="122">IF(COUNT(JG5:JN5)=0,"-",SUM(JG5:JN5)/COUNT(JG5:JN5)/4)</f>
        <v>0.75</v>
      </c>
      <c r="JP5" s="853" t="str">
        <f t="shared" ref="JP5:JP31" si="123">_xlfn.IFS(JS5="-","-",JS5&gt;=0.8,"a",JS5&gt;=0.6,"b",JS5&gt;=0.4,"c",JS5&gt;=0.2,"d",JS5&lt;0.2,"e")</f>
        <v>b</v>
      </c>
      <c r="JQ5" s="843">
        <f t="shared" ref="JQ5:JQ31" si="124">_xlfn.SWITCH(IM5,"a",4,"b",3,"c",2,"d",1,"e",0,"-","")</f>
        <v>3</v>
      </c>
      <c r="JR5" s="851">
        <f t="shared" ref="JR5:JR30" si="125">_xlfn.SWITCH(JF5,"a",4/2,"b",3/2,"c",2/2,"d",1/2,"e",0,"-","")</f>
        <v>1.5</v>
      </c>
      <c r="JS5" s="840" cm="1">
        <f t="array" ref="JS5">_xlfn.IFS(COUNT(JQ5:JR5)=2,SUM(JQ5:JR5)/6,COUNT(JQ5:JR5)=0,"-",JQ5="",JO5,JR5="",IW5)</f>
        <v>0.75</v>
      </c>
      <c r="JT5" s="843" t="str">
        <f>VLOOKUP($A5&amp;"-"&amp;JT$4,'05市民生活実感調査'!$A$3:$BC$218,COLUMN('05市民生活実感調査'!$AS:$AS),FALSE)</f>
        <v>c</v>
      </c>
      <c r="JU5" s="851" t="str">
        <f>VLOOKUP($A5&amp;"-"&amp;JU$4,'05市民生活実感調査'!$A$3:$BC$218,COLUMN('05市民生活実感調査'!$AS:$AS),FALSE)</f>
        <v>c</v>
      </c>
      <c r="JV5" s="851" t="str">
        <f>VLOOKUP($A5&amp;"-"&amp;JV$4,'05市民生活実感調査'!$A$3:$BC$218,COLUMN('05市民生活実感調査'!$AS:$AS),FALSE)</f>
        <v>b</v>
      </c>
      <c r="JW5" s="851" t="str">
        <f>VLOOKUP($A5&amp;"-"&amp;JW$4,'05市民生活実感調査'!$A$3:$BC$218,COLUMN('05市民生活実感調査'!$AS:$AS),FALSE)</f>
        <v>c</v>
      </c>
      <c r="JX5" s="851" t="str">
        <f>VLOOKUP($A5&amp;"-"&amp;JX$4,'05市民生活実感調査'!$A$3:$BC$218,COLUMN('05市民生活実感調査'!$AS:$AS),FALSE)</f>
        <v>-</v>
      </c>
      <c r="JY5" s="851" t="str">
        <f>VLOOKUP($A5&amp;"-"&amp;JY$4,'05市民生活実感調査'!$A$3:$BC$218,COLUMN('05市民生活実感調査'!$AS:$AS),FALSE)</f>
        <v>-</v>
      </c>
      <c r="JZ5" s="851" t="str">
        <f>VLOOKUP($A5&amp;"-"&amp;JZ$4,'05市民生活実感調査'!$A$3:$BC$218,COLUMN('05市民生活実感調査'!$AS:$AS),FALSE)</f>
        <v>-</v>
      </c>
      <c r="KA5" s="851" t="str">
        <f>VLOOKUP($A5&amp;"-"&amp;KA$4,'05市民生活実感調査'!$A$3:$BC$218,COLUMN('05市民生活実感調査'!$AS:$AS),FALSE)</f>
        <v>-</v>
      </c>
      <c r="KB5" s="839" t="str">
        <f t="shared" ref="KB5:KB31" si="126">_xlfn.IFS(KK5&gt;=0.8,"a",KK5&gt;=0.6,"b",KK5&gt;=0.4,"c",KK5&gt;=0.2,"d",KK5&lt;0.2,"e")</f>
        <v>c</v>
      </c>
      <c r="KC5" s="843">
        <f t="shared" ref="KC5:KC31" si="127">_xlfn.SWITCH(JT5,"a",4,"b",3,"c",2,"d",1,"e",0,"-","")</f>
        <v>2</v>
      </c>
      <c r="KD5" s="851">
        <f t="shared" ref="KD5:KD31" si="128">_xlfn.SWITCH(JU5,"a",4,"b",3,"c",2,"d",1,"e",0,"-","")</f>
        <v>2</v>
      </c>
      <c r="KE5" s="851">
        <f t="shared" ref="KE5:KE31" si="129">_xlfn.SWITCH(JV5,"a",4,"b",3,"c",2,"d",1,"e",0,"-","")</f>
        <v>3</v>
      </c>
      <c r="KF5" s="851">
        <f t="shared" ref="KF5:KF31" si="130">_xlfn.SWITCH(JW5,"a",4,"b",3,"c",2,"d",1,"e",0,"-","")</f>
        <v>2</v>
      </c>
      <c r="KG5" s="851" t="str">
        <f t="shared" ref="KG5:KG31" si="131">_xlfn.SWITCH(JX5,"a",4,"b",3,"c",2,"d",1,"e",0,"-","")</f>
        <v/>
      </c>
      <c r="KH5" s="851" t="str">
        <f t="shared" ref="KH5:KH31" si="132">_xlfn.SWITCH(JY5,"a",4,"b",3,"c",2,"d",1,"e",0,"-","")</f>
        <v/>
      </c>
      <c r="KI5" s="851" t="str">
        <f t="shared" ref="KI5:KI31" si="133">_xlfn.SWITCH(JZ5,"a",4,"b",3,"c",2,"d",1,"e",0,"-","")</f>
        <v/>
      </c>
      <c r="KJ5" s="851" t="str">
        <f t="shared" ref="KJ5:KJ31" si="134">_xlfn.SWITCH(KA5,"a",4,"b",3,"c",2,"d",1,"e",0,"-","")</f>
        <v/>
      </c>
      <c r="KK5" s="840">
        <f t="shared" ref="KK5:KK31" si="135">SUM(KC5:KJ5)/COUNT(KC5:KJ5)/4</f>
        <v>0.5625</v>
      </c>
      <c r="KL5" s="841">
        <f>VLOOKUP($A5,'05市民生活実感調査'!$D$223:$O$249,9,FALSE)</f>
        <v>6</v>
      </c>
      <c r="KM5" s="842">
        <f>VLOOKUP($A5,'05市民生活実感調査'!$D$223:$O$249,10,FALSE)</f>
        <v>73.668032786885249</v>
      </c>
      <c r="KN5" s="843" t="s">
        <v>313</v>
      </c>
      <c r="KO5" s="859" t="str">
        <f>VLOOKUP(KN5,プルダウン!$A$1:$B$6,2,FALSE)</f>
        <v>政策の目的がかなり達成されている</v>
      </c>
      <c r="KP5" s="834" t="s">
        <v>2972</v>
      </c>
      <c r="KQ5" s="859" t="s">
        <v>3053</v>
      </c>
      <c r="KR5" s="860" t="s">
        <v>3110</v>
      </c>
      <c r="KS5" s="859" t="s">
        <v>3070</v>
      </c>
      <c r="KT5" s="843" t="str">
        <f>IFERROR(VLOOKUP($A5*100+KT$4,'03施策評価'!$A$5:$KD$118,COLUMN('03施策評価'!$HY:$HY),FALSE),"-")</f>
        <v>C</v>
      </c>
      <c r="KU5" s="851" t="str">
        <f>IFERROR(VLOOKUP($A5*100+KU$4,'03施策評価'!$A$5:$KD$118,COLUMN('03施策評価'!$HY:$HY),FALSE),"-")</f>
        <v>B</v>
      </c>
      <c r="KV5" s="851" t="str">
        <f>IFERROR(VLOOKUP($A5*100+KV$4,'03施策評価'!$A$5:$KD$118,COLUMN('03施策評価'!$HY:$HY),FALSE),"-")</f>
        <v>A</v>
      </c>
      <c r="KW5" s="851" t="str">
        <f>IFERROR(VLOOKUP($A5*100+KW$4,'03施策評価'!$A$5:$KD$118,COLUMN('03施策評価'!$HY:$HY),FALSE),"-")</f>
        <v>B</v>
      </c>
      <c r="KX5" s="851" t="str">
        <f>IFERROR(VLOOKUP($A5*100+KX$4,'03施策評価'!$A$5:$KD$118,COLUMN('03施策評価'!$HY:$HY),FALSE),"-")</f>
        <v>-</v>
      </c>
      <c r="KY5" s="851" t="str">
        <f>IFERROR(VLOOKUP($A5*100+KY$4,'03施策評価'!$A$5:$KD$118,COLUMN('03施策評価'!$HY:$HY),FALSE),"-")</f>
        <v>-</v>
      </c>
      <c r="KZ5" s="851" t="str">
        <f>IFERROR(VLOOKUP($A5*100+KZ$4,'03施策評価'!$A$5:$KD$118,COLUMN('03施策評価'!$HY:$HY),FALSE),"-")</f>
        <v>-</v>
      </c>
      <c r="LA5" s="839" t="str">
        <f>IFERROR(VLOOKUP($A5*100+LA$4,'03施策評価'!$A$5:$KD$118,COLUMN('03施策評価'!$HY:$HY),FALSE),"-")</f>
        <v>-</v>
      </c>
      <c r="LB5" s="861" t="s">
        <v>3111</v>
      </c>
      <c r="LC5" s="862" t="str">
        <f>VLOOKUP($A5&amp;"-"&amp;LC$4,'02政策の客観指標'!$A$4:$AX$246,COLUMN('02政策の客観指標'!$AX:$AX),FALSE)</f>
        <v>b</v>
      </c>
      <c r="LD5" s="851" t="str">
        <f>VLOOKUP($A5&amp;"-"&amp;LD$4,'02政策の客観指標'!$A$4:$AX$246,COLUMN('02政策の客観指標'!$AX:$AX),FALSE)</f>
        <v>a</v>
      </c>
      <c r="LE5" s="851" t="str">
        <f>VLOOKUP($A5&amp;"-"&amp;LE$4,'02政策の客観指標'!$A$4:$AX$246,COLUMN('02政策の客観指標'!$AX:$AX),FALSE)</f>
        <v>-</v>
      </c>
      <c r="LF5" s="851" t="str">
        <f>VLOOKUP($A5&amp;"-"&amp;LF$4,'02政策の客観指標'!$A$4:$AX$246,COLUMN('02政策の客観指標'!$AX:$AX),FALSE)</f>
        <v>-</v>
      </c>
      <c r="LG5" s="851" t="str">
        <f>VLOOKUP($A5&amp;"-"&amp;LG$4,'02政策の客観指標'!$A$4:$AX$246,COLUMN('02政策の客観指標'!$AX:$AX),FALSE)</f>
        <v>-</v>
      </c>
      <c r="LH5" s="851" t="str">
        <f>VLOOKUP($A5&amp;"-"&amp;LH$4,'02政策の客観指標'!$A$4:$AX$246,COLUMN('02政策の客観指標'!$AX:$AX),FALSE)</f>
        <v>-</v>
      </c>
      <c r="LI5" s="851" t="str">
        <f>VLOOKUP($A5&amp;"-"&amp;LI$4,'02政策の客観指標'!$A$4:$AX$246,COLUMN('02政策の客観指標'!$AX:$AX),FALSE)</f>
        <v>-</v>
      </c>
      <c r="LJ5" s="851" t="str">
        <f>VLOOKUP($A5&amp;"-"&amp;LJ$4,'02政策の客観指標'!$A$4:$AX$246,COLUMN('02政策の客観指標'!$AX:$AX),FALSE)</f>
        <v>-</v>
      </c>
      <c r="LK5" s="851" t="str">
        <f>VLOOKUP($A5&amp;"-"&amp;LK$4,'02政策の客観指標'!$A$4:$AX$246,COLUMN('02政策の客観指標'!$AX:$AX),FALSE)</f>
        <v>-</v>
      </c>
      <c r="LL5" s="839" t="str">
        <f t="shared" ref="LL5:LL31" si="136">_xlfn.IFS(LV5="-","-",LV5&gt;=0.8,"a",LV5&gt;=0.6,"b",LV5&gt;=0.4,"c",LV5&gt;=0.2,"d",LV5&lt;0.2,"e")</f>
        <v>a</v>
      </c>
      <c r="LM5" s="854">
        <f t="shared" ref="LM5:LM31" si="137">_xlfn.SWITCH(LC5,"a",4,"b",3,"c",2,"d",1,"e",0,"-","")</f>
        <v>3</v>
      </c>
      <c r="LN5" s="854">
        <f t="shared" ref="LN5:LN31" si="138">_xlfn.SWITCH(LD5,"a",4,"b",3,"c",2,"d",1,"e",0,"-","")</f>
        <v>4</v>
      </c>
      <c r="LO5" s="854" t="str">
        <f t="shared" ref="LO5:LO31" si="139">_xlfn.SWITCH(LE5,"a",4,"b",3,"c",2,"d",1,"e",0,"-","")</f>
        <v/>
      </c>
      <c r="LP5" s="854" t="str">
        <f t="shared" ref="LP5:LP31" si="140">_xlfn.SWITCH(LF5,"a",4,"b",3,"c",2,"d",1,"e",0,"-","")</f>
        <v/>
      </c>
      <c r="LQ5" s="854" t="str">
        <f t="shared" ref="LQ5:LQ31" si="141">_xlfn.SWITCH(LG5,"a",4,"b",3,"c",2,"d",1,"e",0,"-","")</f>
        <v/>
      </c>
      <c r="LR5" s="854" t="str">
        <f t="shared" ref="LR5:LR31" si="142">_xlfn.SWITCH(LH5,"a",4,"b",3,"c",2,"d",1,"e",0,"-","")</f>
        <v/>
      </c>
      <c r="LS5" s="854" t="str">
        <f t="shared" ref="LS5:LS31" si="143">_xlfn.SWITCH(LI5,"a",4,"b",3,"c",2,"d",1,"e",0,"-","")</f>
        <v/>
      </c>
      <c r="LT5" s="854" t="str">
        <f t="shared" ref="LT5:LT31" si="144">_xlfn.SWITCH(LJ5,"a",4,"b",3,"c",2,"d",1,"e",0,"-","")</f>
        <v/>
      </c>
      <c r="LU5" s="854" t="str">
        <f t="shared" ref="LU5:LU31" si="145">_xlfn.SWITCH(LK5,"a",4,"b",3,"c",2,"d",1,"e",0,"-","")</f>
        <v/>
      </c>
      <c r="LV5" s="846">
        <f t="shared" ref="LV5:LV31" si="146">IF(COUNT(LM5:LU5)=0,"-",SUM(LM5:LU5)/COUNT(LM5:LU5)/4)</f>
        <v>0.875</v>
      </c>
      <c r="LW5" s="843" t="str">
        <f>IFERROR(VLOOKUP($A5*100+LW$4,'03施策評価'!$A$5:$KD$118,COLUMN('03施策評価'!$IL:$IL),FALSE),"-")</f>
        <v>b</v>
      </c>
      <c r="LX5" s="851" t="str">
        <f>IFERROR(VLOOKUP($A5*100+LX$4,'03施策評価'!$A$5:$KD$118,COLUMN('03施策評価'!$IL:$IL),FALSE),"-")</f>
        <v>b</v>
      </c>
      <c r="LY5" s="851" t="str">
        <f>IFERROR(VLOOKUP($A5*100+LY$4,'03施策評価'!$A$5:$KD$118,COLUMN('03施策評価'!$IL:$IL),FALSE),"-")</f>
        <v>a</v>
      </c>
      <c r="LZ5" s="851" t="str">
        <f>IFERROR(VLOOKUP($A5*100+LZ$4,'03施策評価'!$A$5:$KD$118,COLUMN('03施策評価'!$IL:$IL),FALSE),"-")</f>
        <v>a</v>
      </c>
      <c r="MA5" s="851" t="str">
        <f>IFERROR(VLOOKUP($A5*100+MA$4,'03施策評価'!$A$5:$KD$118,COLUMN('03施策評価'!$IL:$IL),FALSE),"-")</f>
        <v>-</v>
      </c>
      <c r="MB5" s="851" t="str">
        <f>IFERROR(VLOOKUP($A5*100+MB$4,'03施策評価'!$A$5:$KD$118,COLUMN('03施策評価'!$IL:$IL),FALSE),"-")</f>
        <v>-</v>
      </c>
      <c r="MC5" s="851" t="str">
        <f>IFERROR(VLOOKUP($A5*100+MC$4,'03施策評価'!$A$5:$KD$118,COLUMN('03施策評価'!$IL:$IL),FALSE),"-")</f>
        <v>-</v>
      </c>
      <c r="MD5" s="851" t="str">
        <f>IFERROR(VLOOKUP($A5*100+MD$4,'03施策評価'!$A$5:$KD$118,COLUMN('03施策評価'!$IL:$IL),FALSE),"-")</f>
        <v>-</v>
      </c>
      <c r="ME5" s="839" t="str">
        <f t="shared" ref="ME5:ME31" si="147">_xlfn.IFS(MN5="-","-",MN5&gt;=0.8,"a",MN5&gt;=0.6,"b",MN5&gt;=0.4,"c",MN5&gt;=0.2,"d",MN5&lt;0.2,"e")</f>
        <v>a</v>
      </c>
      <c r="MF5" s="843">
        <f t="shared" ref="MF5:MF31" si="148">_xlfn.SWITCH(LW5,"a",4,"b",3,"c",2,"d",1,"e",0,"-","")</f>
        <v>3</v>
      </c>
      <c r="MG5" s="851">
        <f t="shared" ref="MG5:MG31" si="149">_xlfn.SWITCH(LX5,"a",4,"b",3,"c",2,"d",1,"e",0,"-","")</f>
        <v>3</v>
      </c>
      <c r="MH5" s="851">
        <f t="shared" ref="MH5:MH31" si="150">_xlfn.SWITCH(LY5,"a",4,"b",3,"c",2,"d",1,"e",0,"-","")</f>
        <v>4</v>
      </c>
      <c r="MI5" s="851">
        <f t="shared" ref="MI5:MI31" si="151">_xlfn.SWITCH(LZ5,"a",4,"b",3,"c",2,"d",1,"e",0,"-","")</f>
        <v>4</v>
      </c>
      <c r="MJ5" s="851" t="str">
        <f t="shared" ref="MJ5:MJ31" si="152">_xlfn.SWITCH(MA5,"a",4,"b",3,"c",2,"d",1,"e",0,"-","")</f>
        <v/>
      </c>
      <c r="MK5" s="851" t="str">
        <f t="shared" ref="MK5:MK31" si="153">_xlfn.SWITCH(MB5,"a",4,"b",3,"c",2,"d",1,"e",0,"-","")</f>
        <v/>
      </c>
      <c r="ML5" s="851" t="str">
        <f t="shared" ref="ML5:ML31" si="154">_xlfn.SWITCH(MC5,"a",4,"b",3,"c",2,"d",1,"e",0,"-","")</f>
        <v/>
      </c>
      <c r="MM5" s="851" t="str">
        <f t="shared" ref="MM5:MM31" si="155">_xlfn.SWITCH(MD5,"a",4,"b",3,"c",2,"d",1,"e",0,"-","")</f>
        <v/>
      </c>
      <c r="MN5" s="840">
        <f t="shared" ref="MN5:MN31" si="156">IF(COUNT(MF5:MM5)=0,"-",SUM(MF5:MM5)/COUNT(MF5:MM5)/4)</f>
        <v>0.875</v>
      </c>
      <c r="MO5" s="853" t="str">
        <f t="shared" ref="MO5:MO30" si="157">_xlfn.IFS(MR5="-","-",MR5&gt;=0.8,"a",MR5&gt;=0.6,"b",MR5&gt;=0.4,"c",MR5&gt;=0.2,"d",MR5&lt;0.2,"e")</f>
        <v>a</v>
      </c>
      <c r="MP5" s="843">
        <f t="shared" ref="MP5:MP31" si="158">_xlfn.SWITCH(LL5,"a",4,"b",3,"c",2,"d",1,"e",0,"-","")</f>
        <v>4</v>
      </c>
      <c r="MQ5" s="851">
        <f t="shared" ref="MQ5:MQ30" si="159">_xlfn.SWITCH(ME5,"a",4/2,"b",3/2,"c",2/2,"d",1/2,"e",0,"-","")</f>
        <v>2</v>
      </c>
      <c r="MR5" s="840" cm="1">
        <f t="array" ref="MR5">_xlfn.IFS(COUNT(MP5:MQ5)=2,SUM(MP5:MQ5)/6,COUNT(MP5:MQ5)=0,"-",MP5="",MN5,MQ5="",LV5)</f>
        <v>1</v>
      </c>
      <c r="MS5" s="843" t="str">
        <f>VLOOKUP($A5&amp;"-"&amp;MS$4,'05市民生活実感調査'!$A$3:$BC$218,COLUMN('05市民生活実感調査'!$BC:$BC),FALSE)</f>
        <v>c</v>
      </c>
      <c r="MT5" s="851" t="str">
        <f>VLOOKUP($A5&amp;"-"&amp;MT$4,'05市民生活実感調査'!$A$3:$BC$218,COLUMN('05市民生活実感調査'!$BC:$BC),FALSE)</f>
        <v>c</v>
      </c>
      <c r="MU5" s="851" t="str">
        <f>VLOOKUP($A5&amp;"-"&amp;MU$4,'05市民生活実感調査'!$A$3:$BC$218,COLUMN('05市民生活実感調査'!$BC:$BC),FALSE)</f>
        <v>b</v>
      </c>
      <c r="MV5" s="851" t="str">
        <f>VLOOKUP($A5&amp;"-"&amp;MV$4,'05市民生活実感調査'!$A$3:$BC$218,COLUMN('05市民生活実感調査'!$BC:$BC),FALSE)</f>
        <v>c</v>
      </c>
      <c r="MW5" s="851" t="str">
        <f>VLOOKUP($A5&amp;"-"&amp;MW$4,'05市民生活実感調査'!$A$3:$BC$218,COLUMN('05市民生活実感調査'!$BC:$BC),FALSE)</f>
        <v>-</v>
      </c>
      <c r="MX5" s="851" t="str">
        <f>VLOOKUP($A5&amp;"-"&amp;MX$4,'05市民生活実感調査'!$A$3:$BC$218,COLUMN('05市民生活実感調査'!$BC:$BC),FALSE)</f>
        <v>-</v>
      </c>
      <c r="MY5" s="851" t="str">
        <f>VLOOKUP($A5&amp;"-"&amp;MY$4,'05市民生活実感調査'!$A$3:$BC$218,COLUMN('05市民生活実感調査'!$BC:$BC),FALSE)</f>
        <v>-</v>
      </c>
      <c r="MZ5" s="851" t="str">
        <f>VLOOKUP($A5&amp;"-"&amp;MZ$4,'05市民生活実感調査'!$A$3:$BC$218,COLUMN('05市民生活実感調査'!$BC:$BC),FALSE)</f>
        <v>-</v>
      </c>
      <c r="NA5" s="839" t="str">
        <f t="shared" ref="NA5:NA31" si="160">_xlfn.IFS(NJ5&gt;=0.8,"a",NJ5&gt;=0.6,"b",NJ5&gt;=0.4,"c",NJ5&gt;=0.2,"d",NJ5&lt;0.2,"e")</f>
        <v>c</v>
      </c>
      <c r="NB5" s="843">
        <f t="shared" ref="NB5:NB31" si="161">_xlfn.SWITCH(MS5,"a",4,"b",3,"c",2,"d",1,"e",0,"-","")</f>
        <v>2</v>
      </c>
      <c r="NC5" s="851">
        <f t="shared" ref="NC5:NC31" si="162">_xlfn.SWITCH(MT5,"a",4,"b",3,"c",2,"d",1,"e",0,"-","")</f>
        <v>2</v>
      </c>
      <c r="ND5" s="851">
        <f t="shared" ref="ND5:ND31" si="163">_xlfn.SWITCH(MU5,"a",4,"b",3,"c",2,"d",1,"e",0,"-","")</f>
        <v>3</v>
      </c>
      <c r="NE5" s="851">
        <f t="shared" ref="NE5:NE31" si="164">_xlfn.SWITCH(MV5,"a",4,"b",3,"c",2,"d",1,"e",0,"-","")</f>
        <v>2</v>
      </c>
      <c r="NF5" s="851" t="str">
        <f t="shared" ref="NF5:NF31" si="165">_xlfn.SWITCH(MW5,"a",4,"b",3,"c",2,"d",1,"e",0,"-","")</f>
        <v/>
      </c>
      <c r="NG5" s="851" t="str">
        <f t="shared" ref="NG5:NG31" si="166">_xlfn.SWITCH(MX5,"a",4,"b",3,"c",2,"d",1,"e",0,"-","")</f>
        <v/>
      </c>
      <c r="NH5" s="851" t="str">
        <f t="shared" ref="NH5:NH31" si="167">_xlfn.SWITCH(MY5,"a",4,"b",3,"c",2,"d",1,"e",0,"-","")</f>
        <v/>
      </c>
      <c r="NI5" s="851" t="str">
        <f t="shared" ref="NI5:NI31" si="168">_xlfn.SWITCH(MZ5,"a",4,"b",3,"c",2,"d",1,"e",0,"-","")</f>
        <v/>
      </c>
      <c r="NJ5" s="840">
        <f t="shared" ref="NJ5:NJ31" si="169">SUM(NB5:NI5)/COUNT(NB5:NI5)/4</f>
        <v>0.5625</v>
      </c>
      <c r="NK5" s="841">
        <f>VLOOKUP($A5,'05市民生活実感調査'!$D$223:$O$249,11,FALSE)</f>
        <v>6</v>
      </c>
      <c r="NL5" s="842">
        <f>VLOOKUP($A5,'05市民生活実感調査'!$D$223:$O$249,12,FALSE)</f>
        <v>74.666666666666671</v>
      </c>
      <c r="NM5" s="843" t="s">
        <v>313</v>
      </c>
      <c r="NN5" s="859" t="str">
        <f>VLOOKUP(NM5,プルダウン!$A$1:$B$6,2,FALSE)</f>
        <v>政策の目的がかなり達成されている</v>
      </c>
      <c r="NO5" s="834" t="s">
        <v>2972</v>
      </c>
      <c r="NP5" s="859" t="s">
        <v>3134</v>
      </c>
      <c r="NQ5" s="860" t="s">
        <v>3341</v>
      </c>
      <c r="NR5" s="859" t="s">
        <v>3248</v>
      </c>
      <c r="NS5" s="843" t="str">
        <f>IFERROR(VLOOKUP($A5*100+NS$4,'03施策評価'!$A$5:$KD$118,COLUMN('03施策評価'!$KA:$KA),FALSE),"-")</f>
        <v>C</v>
      </c>
      <c r="NT5" s="851" t="str">
        <f>IFERROR(VLOOKUP($A5*100+NT$4,'03施策評価'!$A$5:$KD$118,COLUMN('03施策評価'!$KA:$KA),FALSE),"-")</f>
        <v>B</v>
      </c>
      <c r="NU5" s="851" t="str">
        <f>IFERROR(VLOOKUP($A5*100+NU$4,'03施策評価'!$A$5:$KD$118,COLUMN('03施策評価'!$KA:$KA),FALSE),"-")</f>
        <v>A</v>
      </c>
      <c r="NV5" s="851" t="str">
        <f>IFERROR(VLOOKUP($A5*100+NV$4,'03施策評価'!$A$5:$KD$118,COLUMN('03施策評価'!$KA:$KA),FALSE),"-")</f>
        <v>B</v>
      </c>
      <c r="NW5" s="851" t="str">
        <f>IFERROR(VLOOKUP($A5*100+NW$4,'03施策評価'!$A$5:$KD$118,COLUMN('03施策評価'!$KA:$KA),FALSE),"-")</f>
        <v>-</v>
      </c>
      <c r="NX5" s="851" t="str">
        <f>IFERROR(VLOOKUP($A5*100+NX$4,'03施策評価'!$A$5:$KD$118,COLUMN('03施策評価'!$KA:$KA),FALSE),"-")</f>
        <v>-</v>
      </c>
      <c r="NY5" s="851" t="str">
        <f>IFERROR(VLOOKUP($A5*100+NY$4,'03施策評価'!$A$5:$KD$118,COLUMN('03施策評価'!$KA:$KA),FALSE),"-")</f>
        <v>-</v>
      </c>
      <c r="NZ5" s="839" t="str">
        <f>IFERROR(VLOOKUP($A5*100+NZ$4,'03施策評価'!$A$5:$KD$118,COLUMN('03施策評価'!$KA:$KA),FALSE),"-")</f>
        <v>-</v>
      </c>
      <c r="OA5" s="863" t="s">
        <v>3342</v>
      </c>
      <c r="OB5" s="812" t="str">
        <f>VLOOKUP($A5&amp;"-"&amp;OB$4,'02政策の客観指標'!$A$4:$AY$246,COLUMN('02政策の客観指標'!$AY:$AY),FALSE)</f>
        <v>c</v>
      </c>
      <c r="OC5" s="813" t="str">
        <f>VLOOKUP($A5&amp;"-"&amp;OC$4,'02政策の客観指標'!$A$4:$AY$246,COLUMN('02政策の客観指標'!$AY:$AY),FALSE)</f>
        <v>a</v>
      </c>
      <c r="OD5" s="813" t="str">
        <f>VLOOKUP($A5&amp;"-"&amp;OD$4,'02政策の客観指標'!$A$4:$AY$246,COLUMN('02政策の客観指標'!$AY:$AY),FALSE)</f>
        <v>-</v>
      </c>
      <c r="OE5" s="813" t="str">
        <f>VLOOKUP($A5&amp;"-"&amp;OE$4,'02政策の客観指標'!$A$4:$AY$246,COLUMN('02政策の客観指標'!$AY:$AY),FALSE)</f>
        <v>-</v>
      </c>
      <c r="OF5" s="813" t="str">
        <f>VLOOKUP($A5&amp;"-"&amp;OF$4,'02政策の客観指標'!$A$4:$AY$246,COLUMN('02政策の客観指標'!$AY:$AY),FALSE)</f>
        <v>-</v>
      </c>
      <c r="OG5" s="813" t="str">
        <f>VLOOKUP($A5&amp;"-"&amp;OG$4,'02政策の客観指標'!$A$4:$AY$246,COLUMN('02政策の客観指標'!$AY:$AY),FALSE)</f>
        <v>-</v>
      </c>
      <c r="OH5" s="813" t="str">
        <f>VLOOKUP($A5&amp;"-"&amp;OH$4,'02政策の客観指標'!$A$4:$AY$246,COLUMN('02政策の客観指標'!$AY:$AY),FALSE)</f>
        <v>-</v>
      </c>
      <c r="OI5" s="813" t="str">
        <f>VLOOKUP($A5&amp;"-"&amp;OI$4,'02政策の客観指標'!$A$4:$AY$246,COLUMN('02政策の客観指標'!$AY:$AY),FALSE)</f>
        <v>-</v>
      </c>
      <c r="OJ5" s="813" t="str">
        <f>VLOOKUP($A5&amp;"-"&amp;OJ$4,'02政策の客観指標'!$A$4:$AY$246,COLUMN('02政策の客観指標'!$AY:$AY),FALSE)</f>
        <v>-</v>
      </c>
      <c r="OK5" s="814" t="str">
        <f t="shared" ref="OK5:OK31" si="170">_xlfn.IFS(OU5="-","-",OU5&gt;=0.8,"a",OU5&gt;=0.6,"b",OU5&gt;=0.4,"c",OU5&gt;=0.2,"d",OU5&lt;0.2,"e")</f>
        <v>b</v>
      </c>
      <c r="OL5" s="815">
        <f t="shared" ref="OL5:OL31" si="171">_xlfn.SWITCH(OB5,"a",4,"b",3,"c",2,"d",1,"e",0,"-","")</f>
        <v>2</v>
      </c>
      <c r="OM5" s="815">
        <f t="shared" ref="OM5:OM31" si="172">_xlfn.SWITCH(OC5,"a",4,"b",3,"c",2,"d",1,"e",0,"-","")</f>
        <v>4</v>
      </c>
      <c r="ON5" s="815" t="str">
        <f t="shared" ref="ON5:ON31" si="173">_xlfn.SWITCH(OD5,"a",4,"b",3,"c",2,"d",1,"e",0,"-","")</f>
        <v/>
      </c>
      <c r="OO5" s="815" t="str">
        <f t="shared" ref="OO5:OO31" si="174">_xlfn.SWITCH(OE5,"a",4,"b",3,"c",2,"d",1,"e",0,"-","")</f>
        <v/>
      </c>
      <c r="OP5" s="815" t="str">
        <f t="shared" ref="OP5:OP31" si="175">_xlfn.SWITCH(OF5,"a",4,"b",3,"c",2,"d",1,"e",0,"-","")</f>
        <v/>
      </c>
      <c r="OQ5" s="815" t="str">
        <f t="shared" ref="OQ5:OQ31" si="176">_xlfn.SWITCH(OG5,"a",4,"b",3,"c",2,"d",1,"e",0,"-","")</f>
        <v/>
      </c>
      <c r="OR5" s="815" t="str">
        <f t="shared" ref="OR5:OR31" si="177">_xlfn.SWITCH(OH5,"a",4,"b",3,"c",2,"d",1,"e",0,"-","")</f>
        <v/>
      </c>
      <c r="OS5" s="815" t="str">
        <f t="shared" ref="OS5:OS31" si="178">_xlfn.SWITCH(OI5,"a",4,"b",3,"c",2,"d",1,"e",0,"-","")</f>
        <v/>
      </c>
      <c r="OT5" s="815" t="str">
        <f t="shared" ref="OT5:OT31" si="179">_xlfn.SWITCH(OJ5,"a",4,"b",3,"c",2,"d",1,"e",0,"-","")</f>
        <v/>
      </c>
      <c r="OU5" s="816">
        <f>IF(COUNT(OL5:OT5)=0,"-",SUM(OL5:OT5)/COUNT(OL5:OT5)/4)</f>
        <v>0.75</v>
      </c>
      <c r="OV5" s="817" t="str">
        <f>IFERROR(VLOOKUP($A5*100+OV$4,'03施策評価'!$A$5:$MF$118,COLUMN('03施策評価'!$KN:$KN),FALSE),"-")</f>
        <v>b</v>
      </c>
      <c r="OW5" s="813" t="str">
        <f>IFERROR(VLOOKUP($A5*100+OW$4,'03施策評価'!$A$5:$MF$118,COLUMN('03施策評価'!$KN:$KN),FALSE),"-")</f>
        <v>b</v>
      </c>
      <c r="OX5" s="813" t="str">
        <f>IFERROR(VLOOKUP($A5*100+OX$4,'03施策評価'!$A$5:$MF$118,COLUMN('03施策評価'!$KN:$KN),FALSE),"-")</f>
        <v>a</v>
      </c>
      <c r="OY5" s="813" t="str">
        <f>IFERROR(VLOOKUP($A5*100+OY$4,'03施策評価'!$A$5:$MF$118,COLUMN('03施策評価'!$KN:$KN),FALSE),"-")</f>
        <v>a</v>
      </c>
      <c r="OZ5" s="813" t="str">
        <f>IFERROR(VLOOKUP($A5*100+OZ$4,'03施策評価'!$A$5:$MF$118,COLUMN('03施策評価'!$KN:$KN),FALSE),"-")</f>
        <v>-</v>
      </c>
      <c r="PA5" s="813" t="str">
        <f>IFERROR(VLOOKUP($A5*100+PA$4,'03施策評価'!$A$5:$MF$118,COLUMN('03施策評価'!$KN:$KN),FALSE),"-")</f>
        <v>-</v>
      </c>
      <c r="PB5" s="813" t="str">
        <f>IFERROR(VLOOKUP($A5*100+PB$4,'03施策評価'!$A$5:$MF$118,COLUMN('03施策評価'!$KN:$KN),FALSE),"-")</f>
        <v>-</v>
      </c>
      <c r="PC5" s="813" t="str">
        <f>IFERROR(VLOOKUP($A5*100+PC$4,'03施策評価'!$A$5:$MF$118,COLUMN('03施策評価'!$KN:$KN),FALSE),"-")</f>
        <v>-</v>
      </c>
      <c r="PD5" s="814" t="str">
        <f t="shared" ref="PD5:PD31" si="180">_xlfn.IFS(PM5="-","-",PM5&gt;=0.8,"a",PM5&gt;=0.6,"b",PM5&gt;=0.4,"c",PM5&gt;=0.2,"d",PM5&lt;0.2,"e")</f>
        <v>a</v>
      </c>
      <c r="PE5" s="817">
        <f t="shared" ref="PE5:PE31" si="181">_xlfn.SWITCH(OV5,"a",4,"b",3,"c",2,"d",1,"e",0,"-","")</f>
        <v>3</v>
      </c>
      <c r="PF5" s="813">
        <f t="shared" ref="PF5:PF31" si="182">_xlfn.SWITCH(OW5,"a",4,"b",3,"c",2,"d",1,"e",0,"-","")</f>
        <v>3</v>
      </c>
      <c r="PG5" s="813">
        <f t="shared" ref="PG5:PG31" si="183">_xlfn.SWITCH(OX5,"a",4,"b",3,"c",2,"d",1,"e",0,"-","")</f>
        <v>4</v>
      </c>
      <c r="PH5" s="813">
        <f t="shared" ref="PH5:PH31" si="184">_xlfn.SWITCH(OY5,"a",4,"b",3,"c",2,"d",1,"e",0,"-","")</f>
        <v>4</v>
      </c>
      <c r="PI5" s="813" t="str">
        <f t="shared" ref="PI5:PI31" si="185">_xlfn.SWITCH(OZ5,"a",4,"b",3,"c",2,"d",1,"e",0,"-","")</f>
        <v/>
      </c>
      <c r="PJ5" s="813" t="str">
        <f t="shared" ref="PJ5:PJ31" si="186">_xlfn.SWITCH(PA5,"a",4,"b",3,"c",2,"d",1,"e",0,"-","")</f>
        <v/>
      </c>
      <c r="PK5" s="813" t="str">
        <f t="shared" ref="PK5:PK31" si="187">_xlfn.SWITCH(PB5,"a",4,"b",3,"c",2,"d",1,"e",0,"-","")</f>
        <v/>
      </c>
      <c r="PL5" s="813" t="str">
        <f t="shared" ref="PL5:PL31" si="188">_xlfn.SWITCH(PC5,"a",4,"b",3,"c",2,"d",1,"e",0,"-","")</f>
        <v/>
      </c>
      <c r="PM5" s="818">
        <f t="shared" ref="PM5:PM31" si="189">IF(COUNT(PE5:PL5)=0,"-",SUM(PE5:PL5)/COUNT(PE5:PL5)/4)</f>
        <v>0.875</v>
      </c>
      <c r="PN5" s="819" t="str">
        <f t="shared" ref="PN5:PN30" si="190">_xlfn.IFS(PQ5="-","-",PQ5&gt;=0.8,"a",PQ5&gt;=0.6,"b",PQ5&gt;=0.4,"c",PQ5&gt;=0.2,"d",PQ5&lt;0.2,"e")</f>
        <v>a</v>
      </c>
      <c r="PO5" s="237">
        <f t="shared" ref="PO5:PO31" si="191">_xlfn.SWITCH(OK5,"a",4,"b",3,"c",2,"d",1,"e",0,"-","")</f>
        <v>3</v>
      </c>
      <c r="PP5" s="187">
        <f t="shared" ref="PP5:PP30" si="192">_xlfn.SWITCH(PD5,"a",4/2,"b",3/2,"c",2/2,"d",1/2,"e",0,"-","")</f>
        <v>2</v>
      </c>
      <c r="PQ5" s="422" cm="1">
        <f t="array" ref="PQ5">_xlfn.IFS(COUNT(PO5:PP5)=2,SUM(PO5:PP5)/6,COUNT(PO5:PP5)=0,"-",PO5="",PM5,PP5="",OU5)</f>
        <v>0.83333333333333337</v>
      </c>
      <c r="PR5" s="820" t="str">
        <f>VLOOKUP($A5&amp;"-"&amp;PR$4,'05市民生活実感調査'!$A$3:$BM$218,COLUMN('05市民生活実感調査'!$BM:$BM),FALSE)</f>
        <v>c</v>
      </c>
      <c r="PS5" s="821" t="str">
        <f>VLOOKUP($A5&amp;"-"&amp;PS$4,'05市民生活実感調査'!$A$3:$BM$218,COLUMN('05市民生活実感調査'!$BM:$BM),FALSE)</f>
        <v>c</v>
      </c>
      <c r="PT5" s="821" t="str">
        <f>VLOOKUP($A5&amp;"-"&amp;PT$4,'05市民生活実感調査'!$A$3:$BM$218,COLUMN('05市民生活実感調査'!$BM:$BM),FALSE)</f>
        <v>b</v>
      </c>
      <c r="PU5" s="821" t="str">
        <f>VLOOKUP($A5&amp;"-"&amp;PU$4,'05市民生活実感調査'!$A$3:$BM$218,COLUMN('05市民生活実感調査'!$BM:$BM),FALSE)</f>
        <v>c</v>
      </c>
      <c r="PV5" s="821" t="str">
        <f>VLOOKUP($A5&amp;"-"&amp;PV$4,'05市民生活実感調査'!$A$3:$BM$218,COLUMN('05市民生活実感調査'!$BM:$BM),FALSE)</f>
        <v>-</v>
      </c>
      <c r="PW5" s="821" t="str">
        <f>VLOOKUP($A5&amp;"-"&amp;PW$4,'05市民生活実感調査'!$A$3:$BM$218,COLUMN('05市民生活実感調査'!$BM:$BM),FALSE)</f>
        <v>-</v>
      </c>
      <c r="PX5" s="821" t="str">
        <f>VLOOKUP($A5&amp;"-"&amp;PX$4,'05市民生活実感調査'!$A$3:$BM$218,COLUMN('05市民生活実感調査'!$BM:$BM),FALSE)</f>
        <v>-</v>
      </c>
      <c r="PY5" s="821" t="str">
        <f>VLOOKUP($A5&amp;"-"&amp;PY$4,'05市民生活実感調査'!$A$3:$BM$218,COLUMN('05市民生活実感調査'!$BM:$BM),FALSE)</f>
        <v>-</v>
      </c>
      <c r="PZ5" s="822" t="str">
        <f t="shared" ref="PZ5:PZ31" si="193">_xlfn.IFS(QI5&gt;=0.8,"a",QI5&gt;=0.6,"b",QI5&gt;=0.4,"c",QI5&gt;=0.2,"d",QI5&lt;0.2,"e")</f>
        <v>c</v>
      </c>
      <c r="QA5" s="237">
        <f t="shared" ref="QA5:QA31" si="194">_xlfn.SWITCH(PR5,"a",4,"b",3,"c",2,"d",1,"e",0,"-","")</f>
        <v>2</v>
      </c>
      <c r="QB5" s="187">
        <f t="shared" ref="QB5:QB31" si="195">_xlfn.SWITCH(PS5,"a",4,"b",3,"c",2,"d",1,"e",0,"-","")</f>
        <v>2</v>
      </c>
      <c r="QC5" s="187">
        <f t="shared" ref="QC5:QC31" si="196">_xlfn.SWITCH(PT5,"a",4,"b",3,"c",2,"d",1,"e",0,"-","")</f>
        <v>3</v>
      </c>
      <c r="QD5" s="187">
        <f t="shared" ref="QD5:QD31" si="197">_xlfn.SWITCH(PU5,"a",4,"b",3,"c",2,"d",1,"e",0,"-","")</f>
        <v>2</v>
      </c>
      <c r="QE5" s="187" t="str">
        <f t="shared" ref="QE5:QE31" si="198">_xlfn.SWITCH(PV5,"a",4,"b",3,"c",2,"d",1,"e",0,"-","")</f>
        <v/>
      </c>
      <c r="QF5" s="187" t="str">
        <f t="shared" ref="QF5:QF31" si="199">_xlfn.SWITCH(PW5,"a",4,"b",3,"c",2,"d",1,"e",0,"-","")</f>
        <v/>
      </c>
      <c r="QG5" s="187" t="str">
        <f t="shared" ref="QG5:QG31" si="200">_xlfn.SWITCH(PX5,"a",4,"b",3,"c",2,"d",1,"e",0,"-","")</f>
        <v/>
      </c>
      <c r="QH5" s="187" t="str">
        <f t="shared" ref="QH5:QH31" si="201">_xlfn.SWITCH(PY5,"a",4,"b",3,"c",2,"d",1,"e",0,"-","")</f>
        <v/>
      </c>
      <c r="QI5" s="422">
        <f t="shared" ref="QI5:QI31" si="202">SUM(QA5:QH5)/COUNT(QA5:QH5)/4</f>
        <v>0.5625</v>
      </c>
      <c r="QJ5" s="725">
        <f>VLOOKUP($A5,'05市民生活実感調査'!$D$223:$Q$249,13,FALSE)</f>
        <v>5</v>
      </c>
      <c r="QK5" s="726">
        <f>VLOOKUP($A5,'05市民生活実感調査'!$D$223:$Q$249,14,FALSE)</f>
        <v>76.487455197132618</v>
      </c>
      <c r="QL5" s="823" t="s">
        <v>313</v>
      </c>
      <c r="QM5" s="824" t="str">
        <f>VLOOKUP(QL5,プルダウン!$A$1:$B$6,2,FALSE)</f>
        <v>政策の目的がかなり達成されている</v>
      </c>
      <c r="QN5" s="403" t="s">
        <v>2972</v>
      </c>
      <c r="QO5" s="190" t="s">
        <v>3134</v>
      </c>
      <c r="QP5" s="91" t="s">
        <v>3597</v>
      </c>
      <c r="QQ5" s="190" t="s">
        <v>3596</v>
      </c>
      <c r="QR5" s="237" t="str">
        <f>IFERROR(VLOOKUP($A5*100+QR$4,'03施策評価'!$A$5:$MF$118,COLUMN('03施策評価'!$MC:$MC),FALSE),"-")</f>
        <v>C</v>
      </c>
      <c r="QS5" s="187" t="str">
        <f>IFERROR(VLOOKUP($A5*100+QS$4,'03施策評価'!$A$5:$MF$118,COLUMN('03施策評価'!$MC:$MC),FALSE),"-")</f>
        <v>B</v>
      </c>
      <c r="QT5" s="187" t="str">
        <f>IFERROR(VLOOKUP($A5*100+QT$4,'03施策評価'!$A$5:$MF$118,COLUMN('03施策評価'!$MC:$MC),FALSE),"-")</f>
        <v>A</v>
      </c>
      <c r="QU5" s="187" t="str">
        <f>IFERROR(VLOOKUP($A5*100+QU$4,'03施策評価'!$A$5:$MF$118,COLUMN('03施策評価'!$MC:$MC),FALSE),"-")</f>
        <v>B</v>
      </c>
      <c r="QV5" s="187" t="str">
        <f>IFERROR(VLOOKUP($A5*100+QV$4,'03施策評価'!$A$5:$MF$118,COLUMN('03施策評価'!$MC:$MC),FALSE),"-")</f>
        <v>-</v>
      </c>
      <c r="QW5" s="187" t="str">
        <f>IFERROR(VLOOKUP($A5*100+QW$4,'03施策評価'!$A$5:$MF$118,COLUMN('03施策評価'!$MC:$MC),FALSE),"-")</f>
        <v>-</v>
      </c>
      <c r="QX5" s="187" t="str">
        <f>IFERROR(VLOOKUP($A5*100+QX$4,'03施策評価'!$A$5:$MF$118,COLUMN('03施策評価'!$MC:$MC),FALSE),"-")</f>
        <v>-</v>
      </c>
      <c r="QY5" s="234" t="str">
        <f>IFERROR(VLOOKUP($A5*100+QY$4,'03施策評価'!$A$5:$MF$118,COLUMN('03施策評価'!$MC:$MC),FALSE),"-")</f>
        <v>-</v>
      </c>
      <c r="QZ5" s="104" t="s">
        <v>3598</v>
      </c>
    </row>
    <row r="6" spans="1:472" ht="213.75" customHeight="1">
      <c r="A6" s="466">
        <v>2</v>
      </c>
      <c r="B6" s="104" t="s">
        <v>272</v>
      </c>
      <c r="C6" s="104" t="s">
        <v>1858</v>
      </c>
      <c r="D6" s="728" t="s">
        <v>1407</v>
      </c>
      <c r="E6" s="728"/>
      <c r="F6" s="104"/>
      <c r="G6" s="850" t="str">
        <f>VLOOKUP($A6&amp;"-"&amp;G$4,'02政策の客観指標'!$A$4:$AY$246,COLUMN('02政策の客観指標'!$AT:$AT),FALSE)</f>
        <v>e</v>
      </c>
      <c r="H6" s="851" t="str">
        <f>VLOOKUP($A6&amp;"-"&amp;H$4,'02政策の客観指標'!$A$4:$AY$246,COLUMN('02政策の客観指標'!$AT:$AT),FALSE)</f>
        <v>-</v>
      </c>
      <c r="I6" s="851" t="str">
        <f>VLOOKUP($A6&amp;"-"&amp;I$4,'02政策の客観指標'!$A$4:$AY$246,COLUMN('02政策の客観指標'!$AT:$AT),FALSE)</f>
        <v>b</v>
      </c>
      <c r="J6" s="851" t="str">
        <f>VLOOKUP($A6&amp;"-"&amp;J$4,'02政策の客観指標'!$A$4:$AY$246,COLUMN('02政策の客観指標'!$AT:$AT),FALSE)</f>
        <v>a</v>
      </c>
      <c r="K6" s="851" t="str">
        <f>VLOOKUP($A6&amp;"-"&amp;K$4,'02政策の客観指標'!$A$4:$AY$246,COLUMN('02政策の客観指標'!$AT:$AT),FALSE)</f>
        <v>-</v>
      </c>
      <c r="L6" s="851" t="str">
        <f>VLOOKUP($A6&amp;"-"&amp;L$4,'02政策の客観指標'!$A$4:$AY$246,COLUMN('02政策の客観指標'!$AT:$AT),FALSE)</f>
        <v>-</v>
      </c>
      <c r="M6" s="851" t="str">
        <f>VLOOKUP($A6&amp;"-"&amp;M$4,'02政策の客観指標'!$A$4:$AY$246,COLUMN('02政策の客観指標'!$AT:$AT),FALSE)</f>
        <v>-</v>
      </c>
      <c r="N6" s="851" t="str">
        <f>VLOOKUP($A6&amp;"-"&amp;N$4,'02政策の客観指標'!$A$4:$AY$246,COLUMN('02政策の客観指標'!$AT:$AT),FALSE)</f>
        <v>-</v>
      </c>
      <c r="O6" s="852" t="str">
        <f>VLOOKUP($A6&amp;"-"&amp;O$4,'02政策の客観指標'!$A$4:$AY$246,COLUMN('02政策の客観指標'!$AT:$AT),FALSE)</f>
        <v>-</v>
      </c>
      <c r="P6" s="853" t="str">
        <f t="shared" si="0"/>
        <v>c</v>
      </c>
      <c r="Q6" s="854">
        <f t="shared" si="1"/>
        <v>0</v>
      </c>
      <c r="R6" s="854" t="str">
        <f t="shared" si="2"/>
        <v/>
      </c>
      <c r="S6" s="854">
        <f t="shared" si="3"/>
        <v>3</v>
      </c>
      <c r="T6" s="854">
        <f t="shared" si="4"/>
        <v>4</v>
      </c>
      <c r="U6" s="854" t="str">
        <f t="shared" si="5"/>
        <v/>
      </c>
      <c r="V6" s="854" t="str">
        <f t="shared" si="6"/>
        <v/>
      </c>
      <c r="W6" s="854" t="str">
        <f t="shared" si="7"/>
        <v/>
      </c>
      <c r="X6" s="854" t="str">
        <f t="shared" si="8"/>
        <v/>
      </c>
      <c r="Y6" s="854" t="str">
        <f t="shared" si="9"/>
        <v/>
      </c>
      <c r="Z6" s="855">
        <f t="shared" si="10"/>
        <v>0.58333333333333337</v>
      </c>
      <c r="AA6" s="856" t="str">
        <f>IFERROR(VLOOKUP($A6*100+AA$4,'03施策評価'!$A$5:$KD$118,COLUMN('03施策評価'!$AB:$AB),FALSE),"-")</f>
        <v>a</v>
      </c>
      <c r="AB6" s="851" t="str">
        <f>IFERROR(VLOOKUP($A6*100+AB$4,'03施策評価'!$A$5:$KD$118,COLUMN('03施策評価'!$AB:$AB),FALSE),"-")</f>
        <v>e</v>
      </c>
      <c r="AC6" s="851" t="str">
        <f>IFERROR(VLOOKUP($A6*100+AC$4,'03施策評価'!$A$5:$KD$118,COLUMN('03施策評価'!$AB:$AB),FALSE),"-")</f>
        <v>b</v>
      </c>
      <c r="AD6" s="851" t="str">
        <f>IFERROR(VLOOKUP($A6*100+AD$4,'03施策評価'!$A$5:$KD$118,COLUMN('03施策評価'!$AB:$AB),FALSE),"-")</f>
        <v>b</v>
      </c>
      <c r="AE6" s="851" t="str">
        <f>IFERROR(VLOOKUP($A6*100+AE$4,'03施策評価'!$A$5:$KD$118,COLUMN('03施策評価'!$AB:$AB),FALSE),"-")</f>
        <v>a</v>
      </c>
      <c r="AF6" s="851" t="str">
        <f>IFERROR(VLOOKUP($A6*100+AF$4,'03施策評価'!$A$5:$KD$118,COLUMN('03施策評価'!$AB:$AB),FALSE),"-")</f>
        <v>-</v>
      </c>
      <c r="AG6" s="851" t="str">
        <f>IFERROR(VLOOKUP($A6*100+AG$4,'03施策評価'!$A$5:$KD$118,COLUMN('03施策評価'!$AB:$AB),FALSE),"-")</f>
        <v>-</v>
      </c>
      <c r="AH6" s="852" t="str">
        <f>IFERROR(VLOOKUP($A6*100+AH$4,'03施策評価'!$A$5:$KD$118,COLUMN('03施策評価'!$AB:$AB),FALSE),"-")</f>
        <v>-</v>
      </c>
      <c r="AI6" s="853" t="str">
        <f t="shared" si="11"/>
        <v>b</v>
      </c>
      <c r="AJ6" s="856">
        <f t="shared" si="12"/>
        <v>4</v>
      </c>
      <c r="AK6" s="851">
        <f t="shared" si="13"/>
        <v>0</v>
      </c>
      <c r="AL6" s="851">
        <f t="shared" si="14"/>
        <v>3</v>
      </c>
      <c r="AM6" s="851">
        <f t="shared" si="15"/>
        <v>3</v>
      </c>
      <c r="AN6" s="851">
        <f t="shared" si="16"/>
        <v>4</v>
      </c>
      <c r="AO6" s="851" t="str">
        <f t="shared" si="17"/>
        <v/>
      </c>
      <c r="AP6" s="851" t="str">
        <f t="shared" si="18"/>
        <v/>
      </c>
      <c r="AQ6" s="852" t="str">
        <f t="shared" si="19"/>
        <v/>
      </c>
      <c r="AR6" s="857">
        <f t="shared" si="20"/>
        <v>0.7</v>
      </c>
      <c r="AS6" s="853" t="str">
        <f t="shared" si="21"/>
        <v>c</v>
      </c>
      <c r="AT6" s="854">
        <f t="shared" si="22"/>
        <v>2</v>
      </c>
      <c r="AU6" s="853">
        <f t="shared" si="23"/>
        <v>1.5</v>
      </c>
      <c r="AV6" s="855" cm="1">
        <f t="array" ref="AV6">_xlfn.IFS(COUNT(AT6:AU6)=2,SUM(AT6:AU6)/6,COUNT(AT6:AU6)=0,"-",AT6="",AR6,AU6="",Z6)</f>
        <v>0.58333333333333337</v>
      </c>
      <c r="AW6" s="856" t="str">
        <f>VLOOKUP($A6&amp;"-"&amp;AW$4,'05市民生活実感調査'!$A$3:$BC$218,COLUMN('05市民生活実感調査'!$O:$O),FALSE)</f>
        <v>c</v>
      </c>
      <c r="AX6" s="851" t="str">
        <f>VLOOKUP($A6&amp;"-"&amp;AX$4,'05市民生活実感調査'!$A$3:$BC$218,COLUMN('05市民生活実感調査'!$O:$O),FALSE)</f>
        <v>c</v>
      </c>
      <c r="AY6" s="851" t="str">
        <f>VLOOKUP($A6&amp;"-"&amp;AY$4,'05市民生活実感調査'!$A$3:$BC$218,COLUMN('05市民生活実感調査'!$O:$O),FALSE)</f>
        <v>d</v>
      </c>
      <c r="AZ6" s="851" t="str">
        <f>VLOOKUP($A6&amp;"-"&amp;AZ$4,'05市民生活実感調査'!$A$3:$BC$218,COLUMN('05市民生活実感調査'!$O:$O),FALSE)</f>
        <v>c</v>
      </c>
      <c r="BA6" s="851" t="str">
        <f>VLOOKUP($A6&amp;"-"&amp;BA$4,'05市民生活実感調査'!$A$3:$BC$218,COLUMN('05市民生活実感調査'!$O:$O),FALSE)</f>
        <v>-</v>
      </c>
      <c r="BB6" s="851" t="str">
        <f>VLOOKUP($A6&amp;"-"&amp;BB$4,'05市民生活実感調査'!$A$3:$BC$218,COLUMN('05市民生活実感調査'!$O:$O),FALSE)</f>
        <v>-</v>
      </c>
      <c r="BC6" s="851" t="str">
        <f>VLOOKUP($A6&amp;"-"&amp;BC$4,'05市民生活実感調査'!$A$3:$BC$218,COLUMN('05市民生活実感調査'!$O:$O),FALSE)</f>
        <v>-</v>
      </c>
      <c r="BD6" s="851" t="str">
        <f>VLOOKUP($A6&amp;"-"&amp;BD$4,'05市民生活実感調査'!$A$3:$BC$218,COLUMN('05市民生活実感調査'!$O:$O),FALSE)</f>
        <v>-</v>
      </c>
      <c r="BE6" s="839" t="str">
        <f t="shared" si="24"/>
        <v>c</v>
      </c>
      <c r="BF6" s="843">
        <f t="shared" si="25"/>
        <v>2</v>
      </c>
      <c r="BG6" s="851">
        <f t="shared" si="26"/>
        <v>2</v>
      </c>
      <c r="BH6" s="851">
        <f t="shared" si="27"/>
        <v>1</v>
      </c>
      <c r="BI6" s="851">
        <f t="shared" si="28"/>
        <v>2</v>
      </c>
      <c r="BJ6" s="851" t="str">
        <f t="shared" si="29"/>
        <v/>
      </c>
      <c r="BK6" s="851" t="str">
        <f t="shared" si="30"/>
        <v/>
      </c>
      <c r="BL6" s="851" t="str">
        <f t="shared" si="31"/>
        <v/>
      </c>
      <c r="BM6" s="851" t="str">
        <f t="shared" si="32"/>
        <v/>
      </c>
      <c r="BN6" s="840">
        <f t="shared" si="33"/>
        <v>0.4375</v>
      </c>
      <c r="BO6" s="841">
        <f>VLOOKUP($A6,'05市民生活実感調査'!$D$223:$O$249,3,FALSE)</f>
        <v>24</v>
      </c>
      <c r="BP6" s="858">
        <f>VLOOKUP($A6,'05市民生活実感調査'!$D$223:$O$249,4,FALSE)</f>
        <v>0.70504871567759075</v>
      </c>
      <c r="BQ6" s="843" t="s">
        <v>314</v>
      </c>
      <c r="BR6" s="859" t="s">
        <v>3630</v>
      </c>
      <c r="BS6" s="834" t="s">
        <v>123</v>
      </c>
      <c r="BT6" s="859" t="s">
        <v>1771</v>
      </c>
      <c r="BU6" s="860" t="s">
        <v>1770</v>
      </c>
      <c r="BV6" s="859" t="s">
        <v>1767</v>
      </c>
      <c r="BW6" s="843" t="str">
        <f>IFERROR(VLOOKUP($A6*100+BW$4,'03施策評価'!$A$5:$KD$118,COLUMN('03施策評価'!$BQ:$BQ),FALSE),"-")</f>
        <v>B</v>
      </c>
      <c r="BX6" s="851" t="str">
        <f>IFERROR(VLOOKUP($A6*100+BX$4,'03施策評価'!$A$5:$KD$118,COLUMN('03施策評価'!$BQ:$BQ),FALSE),"-")</f>
        <v>D</v>
      </c>
      <c r="BY6" s="851" t="str">
        <f>IFERROR(VLOOKUP($A6*100+BY$4,'03施策評価'!$A$5:$KD$118,COLUMN('03施策評価'!$BQ:$BQ),FALSE),"-")</f>
        <v>B</v>
      </c>
      <c r="BZ6" s="851" t="str">
        <f>IFERROR(VLOOKUP($A6*100+BZ$4,'03施策評価'!$A$5:$KD$118,COLUMN('03施策評価'!$BQ:$BQ),FALSE),"-")</f>
        <v>C</v>
      </c>
      <c r="CA6" s="851" t="str">
        <f>IFERROR(VLOOKUP($A6*100+CA$4,'03施策評価'!$A$5:$KD$118,COLUMN('03施策評価'!$BQ:$BQ),FALSE),"-")</f>
        <v>B</v>
      </c>
      <c r="CB6" s="851" t="str">
        <f>IFERROR(VLOOKUP($A6*100+CB$4,'03施策評価'!$A$5:$KD$118,COLUMN('03施策評価'!$BQ:$BQ),FALSE),"-")</f>
        <v>-</v>
      </c>
      <c r="CC6" s="851" t="str">
        <f>IFERROR(VLOOKUP($A6*100+CC$4,'03施策評価'!$A$5:$KD$118,COLUMN('03施策評価'!$BQ:$BQ),FALSE),"-")</f>
        <v>-</v>
      </c>
      <c r="CD6" s="839" t="str">
        <f>IFERROR(VLOOKUP($A6*100+CD$4,'03施策評価'!$A$5:$KD$118,COLUMN('03施策評価'!$BQ:$BQ),FALSE),"-")</f>
        <v>-</v>
      </c>
      <c r="CE6" s="861" t="s">
        <v>1768</v>
      </c>
      <c r="CF6" s="850" t="str">
        <f>VLOOKUP($A6&amp;"-"&amp;CF$4,'02政策の客観指標'!$A$4:$AY$246,COLUMN('02政策の客観指標'!$AU:$AU),FALSE)</f>
        <v>c</v>
      </c>
      <c r="CG6" s="851" t="str">
        <f>VLOOKUP($A6&amp;"-"&amp;CG$4,'02政策の客観指標'!$A$4:$AY$246,COLUMN('02政策の客観指標'!$AU:$AU),FALSE)</f>
        <v>a</v>
      </c>
      <c r="CH6" s="851" t="str">
        <f>VLOOKUP($A6&amp;"-"&amp;CH$4,'02政策の客観指標'!$A$4:$AY$246,COLUMN('02政策の客観指標'!$AU:$AU),FALSE)</f>
        <v>b</v>
      </c>
      <c r="CI6" s="851" t="str">
        <f>VLOOKUP($A6&amp;"-"&amp;CI$4,'02政策の客観指標'!$A$4:$AY$246,COLUMN('02政策の客観指標'!$AU:$AU),FALSE)</f>
        <v>a</v>
      </c>
      <c r="CJ6" s="851" t="str">
        <f>VLOOKUP($A6&amp;"-"&amp;CJ$4,'02政策の客観指標'!$A$4:$AY$246,COLUMN('02政策の客観指標'!$AU:$AU),FALSE)</f>
        <v>-</v>
      </c>
      <c r="CK6" s="851" t="str">
        <f>VLOOKUP($A6&amp;"-"&amp;CK$4,'02政策の客観指標'!$A$4:$AY$246,COLUMN('02政策の客観指標'!$AU:$AU),FALSE)</f>
        <v>-</v>
      </c>
      <c r="CL6" s="851" t="str">
        <f>VLOOKUP($A6&amp;"-"&amp;CL$4,'02政策の客観指標'!$A$4:$AY$246,COLUMN('02政策の客観指標'!$AU:$AU),FALSE)</f>
        <v>-</v>
      </c>
      <c r="CM6" s="851" t="str">
        <f>VLOOKUP($A6&amp;"-"&amp;CM$4,'02政策の客観指標'!$A$4:$AY$246,COLUMN('02政策の客観指標'!$AU:$AU),FALSE)</f>
        <v>-</v>
      </c>
      <c r="CN6" s="851" t="str">
        <f>VLOOKUP($A6&amp;"-"&amp;CN$4,'02政策の客観指標'!$A$4:$AY$246,COLUMN('02政策の客観指標'!$AU:$AU),FALSE)</f>
        <v>-</v>
      </c>
      <c r="CO6" s="839" t="str">
        <f t="shared" si="34"/>
        <v>a</v>
      </c>
      <c r="CP6" s="854">
        <f t="shared" si="35"/>
        <v>2</v>
      </c>
      <c r="CQ6" s="854">
        <f t="shared" si="36"/>
        <v>4</v>
      </c>
      <c r="CR6" s="854">
        <f t="shared" si="37"/>
        <v>3</v>
      </c>
      <c r="CS6" s="854">
        <f t="shared" si="38"/>
        <v>4</v>
      </c>
      <c r="CT6" s="854" t="str">
        <f t="shared" si="39"/>
        <v/>
      </c>
      <c r="CU6" s="854" t="str">
        <f t="shared" si="40"/>
        <v/>
      </c>
      <c r="CV6" s="854" t="str">
        <f t="shared" si="41"/>
        <v/>
      </c>
      <c r="CW6" s="854" t="str">
        <f t="shared" si="42"/>
        <v/>
      </c>
      <c r="CX6" s="854" t="str">
        <f t="shared" si="43"/>
        <v/>
      </c>
      <c r="CY6" s="846">
        <f t="shared" si="44"/>
        <v>0.8125</v>
      </c>
      <c r="CZ6" s="843" t="str">
        <f>IFERROR(VLOOKUP($A6*100+CZ$4,'03施策評価'!$A$5:$KD$118,COLUMN('03施策評価'!$CF:$CF),FALSE),"-")</f>
        <v>b</v>
      </c>
      <c r="DA6" s="851" t="str">
        <f>IFERROR(VLOOKUP($A6*100+DA$4,'03施策評価'!$A$5:$KD$118,COLUMN('03施策評価'!$CF:$CF),FALSE),"-")</f>
        <v>c</v>
      </c>
      <c r="DB6" s="851" t="str">
        <f>IFERROR(VLOOKUP($A6*100+DB$4,'03施策評価'!$A$5:$KD$118,COLUMN('03施策評価'!$CF:$CF),FALSE),"-")</f>
        <v>b</v>
      </c>
      <c r="DC6" s="851" t="str">
        <f>IFERROR(VLOOKUP($A6*100+DC$4,'03施策評価'!$A$5:$KD$118,COLUMN('03施策評価'!$CF:$CF),FALSE),"-")</f>
        <v>b</v>
      </c>
      <c r="DD6" s="851" t="str">
        <f>IFERROR(VLOOKUP($A6*100+DD$4,'03施策評価'!$A$5:$KD$118,COLUMN('03施策評価'!$CF:$CF),FALSE),"-")</f>
        <v>a</v>
      </c>
      <c r="DE6" s="851" t="str">
        <f>IFERROR(VLOOKUP($A6*100+DE$4,'03施策評価'!$A$5:$KD$118,COLUMN('03施策評価'!$CF:$CF),FALSE),"-")</f>
        <v>-</v>
      </c>
      <c r="DF6" s="851" t="str">
        <f>IFERROR(VLOOKUP($A6*100+DF$4,'03施策評価'!$A$5:$KD$118,COLUMN('03施策評価'!$CF:$CF),FALSE),"-")</f>
        <v>-</v>
      </c>
      <c r="DG6" s="851" t="str">
        <f>IFERROR(VLOOKUP($A6*100+DG$4,'03施策評価'!$A$5:$KD$118,COLUMN('03施策評価'!$CF:$CF),FALSE),"-")</f>
        <v>-</v>
      </c>
      <c r="DH6" s="839" t="str">
        <f t="shared" si="45"/>
        <v>b</v>
      </c>
      <c r="DI6" s="843">
        <f t="shared" si="46"/>
        <v>3</v>
      </c>
      <c r="DJ6" s="851">
        <f t="shared" si="47"/>
        <v>2</v>
      </c>
      <c r="DK6" s="851">
        <f t="shared" si="48"/>
        <v>3</v>
      </c>
      <c r="DL6" s="851">
        <f t="shared" si="49"/>
        <v>3</v>
      </c>
      <c r="DM6" s="851">
        <f t="shared" si="50"/>
        <v>4</v>
      </c>
      <c r="DN6" s="851" t="str">
        <f t="shared" si="51"/>
        <v/>
      </c>
      <c r="DO6" s="851" t="str">
        <f t="shared" si="52"/>
        <v/>
      </c>
      <c r="DP6" s="851" t="str">
        <f t="shared" si="53"/>
        <v/>
      </c>
      <c r="DQ6" s="840">
        <f t="shared" si="54"/>
        <v>0.75</v>
      </c>
      <c r="DR6" s="853" t="str">
        <f t="shared" si="55"/>
        <v>a</v>
      </c>
      <c r="DS6" s="843">
        <f t="shared" si="56"/>
        <v>4</v>
      </c>
      <c r="DT6" s="851">
        <f t="shared" si="57"/>
        <v>1.5</v>
      </c>
      <c r="DU6" s="840" cm="1">
        <f t="array" ref="DU6">_xlfn.IFS(COUNT(DS6:DT6)=2,SUM(DS6:DT6)/6,COUNT(DS6:DT6)=0,"-",DS6="",DQ6,DT6="",CY6)</f>
        <v>0.91666666666666663</v>
      </c>
      <c r="DV6" s="843" t="str">
        <f>VLOOKUP($A6&amp;"-"&amp;DV$4,'05市民生活実感調査'!$A$3:$BC$218,COLUMN('05市民生活実感調査'!$Y:$Y),FALSE)</f>
        <v>c</v>
      </c>
      <c r="DW6" s="851" t="str">
        <f>VLOOKUP($A6&amp;"-"&amp;DW$4,'05市民生活実感調査'!$A$3:$BC$218,COLUMN('05市民生活実感調査'!$Y:$Y),FALSE)</f>
        <v>c</v>
      </c>
      <c r="DX6" s="851" t="str">
        <f>VLOOKUP($A6&amp;"-"&amp;DX$4,'05市民生活実感調査'!$A$3:$BC$218,COLUMN('05市民生活実感調査'!$Y:$Y),FALSE)</f>
        <v>d</v>
      </c>
      <c r="DY6" s="851" t="str">
        <f>VLOOKUP($A6&amp;"-"&amp;DY$4,'05市民生活実感調査'!$A$3:$BC$218,COLUMN('05市民生活実感調査'!$Y:$Y),FALSE)</f>
        <v>c</v>
      </c>
      <c r="DZ6" s="851" t="str">
        <f>VLOOKUP($A6&amp;"-"&amp;DZ$4,'05市民生活実感調査'!$A$3:$BC$218,COLUMN('05市民生活実感調査'!$Y:$Y),FALSE)</f>
        <v>-</v>
      </c>
      <c r="EA6" s="851" t="str">
        <f>VLOOKUP($A6&amp;"-"&amp;EA$4,'05市民生活実感調査'!$A$3:$BC$218,COLUMN('05市民生活実感調査'!$Y:$Y),FALSE)</f>
        <v>-</v>
      </c>
      <c r="EB6" s="851" t="str">
        <f>VLOOKUP($A6&amp;"-"&amp;EB$4,'05市民生活実感調査'!$A$3:$BC$218,COLUMN('05市民生活実感調査'!$Y:$Y),FALSE)</f>
        <v>-</v>
      </c>
      <c r="EC6" s="851" t="str">
        <f>VLOOKUP($A6&amp;"-"&amp;EC$4,'05市民生活実感調査'!$A$3:$BC$218,COLUMN('05市民生活実感調査'!$Y:$Y),FALSE)</f>
        <v>-</v>
      </c>
      <c r="ED6" s="839" t="str">
        <f t="shared" si="58"/>
        <v>c</v>
      </c>
      <c r="EE6" s="843">
        <f t="shared" si="59"/>
        <v>2</v>
      </c>
      <c r="EF6" s="851">
        <f t="shared" si="60"/>
        <v>2</v>
      </c>
      <c r="EG6" s="851">
        <f t="shared" si="61"/>
        <v>1</v>
      </c>
      <c r="EH6" s="851">
        <f t="shared" si="62"/>
        <v>2</v>
      </c>
      <c r="EI6" s="851" t="str">
        <f t="shared" si="63"/>
        <v/>
      </c>
      <c r="EJ6" s="851" t="str">
        <f t="shared" si="64"/>
        <v/>
      </c>
      <c r="EK6" s="851" t="str">
        <f t="shared" si="65"/>
        <v/>
      </c>
      <c r="EL6" s="851" t="str">
        <f t="shared" si="66"/>
        <v/>
      </c>
      <c r="EM6" s="840">
        <f t="shared" si="67"/>
        <v>0.4375</v>
      </c>
      <c r="EN6" s="841">
        <f>VLOOKUP($A6,'05市民生活実感調査'!$D$223:$O$249,5,FALSE)</f>
        <v>21</v>
      </c>
      <c r="EO6" s="842">
        <f>VLOOKUP($A6,'05市民生活実感調査'!$D$223:$O$249,6,FALSE)</f>
        <v>0.56899999999999995</v>
      </c>
      <c r="EP6" s="843" t="s">
        <v>313</v>
      </c>
      <c r="EQ6" s="859" t="str">
        <f>VLOOKUP(EP6,プルダウン!$A$1:$B$6,2,FALSE)</f>
        <v>政策の目的がかなり達成されている</v>
      </c>
      <c r="ER6" s="834" t="s">
        <v>123</v>
      </c>
      <c r="ES6" s="859" t="s">
        <v>1908</v>
      </c>
      <c r="ET6" s="860" t="s">
        <v>2630</v>
      </c>
      <c r="EU6" s="859" t="s">
        <v>2587</v>
      </c>
      <c r="EV6" s="843" t="str">
        <f>IFERROR(VLOOKUP($A6*100+EV$4,'03施策評価'!$A$5:$KD$118,COLUMN('03施策評価'!$DU:$DU),FALSE),"-")</f>
        <v>C</v>
      </c>
      <c r="EW6" s="851" t="str">
        <f>IFERROR(VLOOKUP($A6*100+EW$4,'03施策評価'!$A$5:$KD$118,COLUMN('03施策評価'!$DU:$DU),FALSE),"-")</f>
        <v>C</v>
      </c>
      <c r="EX6" s="851" t="str">
        <f>IFERROR(VLOOKUP($A6*100+EX$4,'03施策評価'!$A$5:$KD$118,COLUMN('03施策評価'!$DU:$DU),FALSE),"-")</f>
        <v>B</v>
      </c>
      <c r="EY6" s="851" t="str">
        <f>IFERROR(VLOOKUP($A6*100+EY$4,'03施策評価'!$A$5:$KD$118,COLUMN('03施策評価'!$DU:$DU),FALSE),"-")</f>
        <v>C</v>
      </c>
      <c r="EZ6" s="851" t="str">
        <f>IFERROR(VLOOKUP($A6*100+EZ$4,'03施策評価'!$A$5:$KD$118,COLUMN('03施策評価'!$DU:$DU),FALSE),"-")</f>
        <v>B</v>
      </c>
      <c r="FA6" s="851" t="str">
        <f>IFERROR(VLOOKUP($A6*100+FA$4,'03施策評価'!$A$5:$KD$118,COLUMN('03施策評価'!$DU:$DU),FALSE),"-")</f>
        <v>-</v>
      </c>
      <c r="FB6" s="851" t="str">
        <f>IFERROR(VLOOKUP($A6*100+FB$4,'03施策評価'!$A$5:$KD$118,COLUMN('03施策評価'!$DU:$DU),FALSE),"-")</f>
        <v>-</v>
      </c>
      <c r="FC6" s="839" t="str">
        <f>IFERROR(VLOOKUP($A6*100+FC$4,'03施策評価'!$A$5:$KD$118,COLUMN('03施策評価'!$DU:$DU),FALSE),"-")</f>
        <v>-</v>
      </c>
      <c r="FD6" s="861" t="s">
        <v>2588</v>
      </c>
      <c r="FE6" s="850" t="str">
        <f>VLOOKUP($A6&amp;"-"&amp;FE$4,'02政策の客観指標'!$A$4:$AY$246,COLUMN('02政策の客観指標'!$AV:$AV),FALSE)</f>
        <v>b</v>
      </c>
      <c r="FF6" s="851" t="str">
        <f>VLOOKUP($A6&amp;"-"&amp;FF$4,'02政策の客観指標'!$A$4:$AY$246,COLUMN('02政策の客観指標'!$AV:$AV),FALSE)</f>
        <v>a</v>
      </c>
      <c r="FG6" s="851" t="str">
        <f>VLOOKUP($A6&amp;"-"&amp;FG$4,'02政策の客観指標'!$A$4:$AY$246,COLUMN('02政策の客観指標'!$AV:$AV),FALSE)</f>
        <v>b</v>
      </c>
      <c r="FH6" s="851" t="str">
        <f>VLOOKUP($A6&amp;"-"&amp;FH$4,'02政策の客観指標'!$A$4:$AY$246,COLUMN('02政策の客観指標'!$AV:$AV),FALSE)</f>
        <v>b</v>
      </c>
      <c r="FI6" s="851" t="str">
        <f>VLOOKUP($A6&amp;"-"&amp;FI$4,'02政策の客観指標'!$A$4:$AY$246,COLUMN('02政策の客観指標'!$AV:$AV),FALSE)</f>
        <v>-</v>
      </c>
      <c r="FJ6" s="851" t="str">
        <f>VLOOKUP($A6&amp;"-"&amp;FJ$4,'02政策の客観指標'!$A$4:$AY$246,COLUMN('02政策の客観指標'!$AV:$AV),FALSE)</f>
        <v>-</v>
      </c>
      <c r="FK6" s="851" t="str">
        <f>VLOOKUP($A6&amp;"-"&amp;FK$4,'02政策の客観指標'!$A$4:$AY$246,COLUMN('02政策の客観指標'!$AV:$AV),FALSE)</f>
        <v>-</v>
      </c>
      <c r="FL6" s="851" t="str">
        <f>VLOOKUP($A6&amp;"-"&amp;FL$4,'02政策の客観指標'!$A$4:$AY$246,COLUMN('02政策の客観指標'!$AV:$AV),FALSE)</f>
        <v>-</v>
      </c>
      <c r="FM6" s="851" t="str">
        <f>VLOOKUP($A6&amp;"-"&amp;FM$4,'02政策の客観指標'!$A$4:$AY$246,COLUMN('02政策の客観指標'!$AV:$AV),FALSE)</f>
        <v>-</v>
      </c>
      <c r="FN6" s="839" t="str">
        <f t="shared" si="68"/>
        <v>a</v>
      </c>
      <c r="FO6" s="854">
        <f t="shared" si="69"/>
        <v>3</v>
      </c>
      <c r="FP6" s="854">
        <f t="shared" si="70"/>
        <v>4</v>
      </c>
      <c r="FQ6" s="854">
        <f t="shared" si="71"/>
        <v>3</v>
      </c>
      <c r="FR6" s="854">
        <f t="shared" si="72"/>
        <v>3</v>
      </c>
      <c r="FS6" s="854" t="str">
        <f t="shared" si="73"/>
        <v/>
      </c>
      <c r="FT6" s="854" t="str">
        <f t="shared" si="74"/>
        <v/>
      </c>
      <c r="FU6" s="854" t="str">
        <f t="shared" si="75"/>
        <v/>
      </c>
      <c r="FV6" s="854" t="str">
        <f t="shared" si="76"/>
        <v/>
      </c>
      <c r="FW6" s="854" t="str">
        <f t="shared" si="77"/>
        <v/>
      </c>
      <c r="FX6" s="846">
        <f t="shared" si="78"/>
        <v>0.8125</v>
      </c>
      <c r="FY6" s="843" t="str">
        <f>IFERROR(VLOOKUP($A6*100+FY$4,'03施策評価'!$A$5:$KD$118,COLUMN('03施策評価'!$EH:$EH),FALSE),"-")</f>
        <v>d</v>
      </c>
      <c r="FZ6" s="851" t="str">
        <f>IFERROR(VLOOKUP($A6*100+FZ$4,'03施策評価'!$A$5:$KD$118,COLUMN('03施策評価'!$EH:$EH),FALSE),"-")</f>
        <v>a</v>
      </c>
      <c r="GA6" s="851" t="str">
        <f>IFERROR(VLOOKUP($A6*100+GA$4,'03施策評価'!$A$5:$KD$118,COLUMN('03施策評価'!$EH:$EH),FALSE),"-")</f>
        <v>b</v>
      </c>
      <c r="GB6" s="851" t="str">
        <f>IFERROR(VLOOKUP($A6*100+GB$4,'03施策評価'!$A$5:$KD$118,COLUMN('03施策評価'!$EH:$EH),FALSE),"-")</f>
        <v>b</v>
      </c>
      <c r="GC6" s="851" t="str">
        <f>IFERROR(VLOOKUP($A6*100+GC$4,'03施策評価'!$A$5:$KD$118,COLUMN('03施策評価'!$EH:$EH),FALSE),"-")</f>
        <v>b</v>
      </c>
      <c r="GD6" s="851" t="str">
        <f>IFERROR(VLOOKUP($A6*100+GD$4,'03施策評価'!$A$5:$KD$118,COLUMN('03施策評価'!$EH:$EH),FALSE),"-")</f>
        <v>-</v>
      </c>
      <c r="GE6" s="851" t="str">
        <f>IFERROR(VLOOKUP($A6*100+GE$4,'03施策評価'!$A$5:$KD$118,COLUMN('03施策評価'!$EH:$EH),FALSE),"-")</f>
        <v>-</v>
      </c>
      <c r="GF6" s="851" t="str">
        <f>IFERROR(VLOOKUP($A6*100+GF$4,'03施策評価'!$A$5:$KD$118,COLUMN('03施策評価'!$EH:$EH),FALSE),"-")</f>
        <v>-</v>
      </c>
      <c r="GG6" s="839" t="str">
        <f t="shared" si="79"/>
        <v>b</v>
      </c>
      <c r="GH6" s="843">
        <f t="shared" si="80"/>
        <v>1</v>
      </c>
      <c r="GI6" s="851">
        <f t="shared" si="81"/>
        <v>4</v>
      </c>
      <c r="GJ6" s="851">
        <f t="shared" si="82"/>
        <v>3</v>
      </c>
      <c r="GK6" s="851">
        <f t="shared" si="83"/>
        <v>3</v>
      </c>
      <c r="GL6" s="851">
        <f t="shared" si="84"/>
        <v>3</v>
      </c>
      <c r="GM6" s="851" t="str">
        <f t="shared" si="85"/>
        <v/>
      </c>
      <c r="GN6" s="851" t="str">
        <f t="shared" si="86"/>
        <v/>
      </c>
      <c r="GO6" s="851" t="str">
        <f t="shared" si="87"/>
        <v/>
      </c>
      <c r="GP6" s="840">
        <f t="shared" si="88"/>
        <v>0.7</v>
      </c>
      <c r="GQ6" s="853" t="str">
        <f t="shared" si="89"/>
        <v>a</v>
      </c>
      <c r="GR6" s="843">
        <f t="shared" si="90"/>
        <v>4</v>
      </c>
      <c r="GS6" s="851">
        <f t="shared" si="91"/>
        <v>1.5</v>
      </c>
      <c r="GT6" s="840" cm="1">
        <f t="array" ref="GT6">_xlfn.IFS(COUNT(GR6:GS6)=2,SUM(GR6:GS6)/6,COUNT(GR6:GS6)=0,"-",GR6="",GP6,GS6="",FX6)</f>
        <v>0.91666666666666663</v>
      </c>
      <c r="GU6" s="843" t="str">
        <f>VLOOKUP($A6&amp;"-"&amp;GU$4,'05市民生活実感調査'!$A$3:$BC$218,COLUMN('05市民生活実感調査'!$AI:$AI),FALSE)</f>
        <v>c</v>
      </c>
      <c r="GV6" s="851" t="str">
        <f>VLOOKUP($A6&amp;"-"&amp;GV$4,'05市民生活実感調査'!$A$3:$BC$218,COLUMN('05市民生活実感調査'!$AI:$AI),FALSE)</f>
        <v>c</v>
      </c>
      <c r="GW6" s="851" t="str">
        <f>VLOOKUP($A6&amp;"-"&amp;GW$4,'05市民生活実感調査'!$A$3:$BC$218,COLUMN('05市民生活実感調査'!$AI:$AI),FALSE)</f>
        <v>d</v>
      </c>
      <c r="GX6" s="851" t="str">
        <f>VLOOKUP($A6&amp;"-"&amp;GX$4,'05市民生活実感調査'!$A$3:$BC$218,COLUMN('05市民生活実感調査'!$AI:$AI),FALSE)</f>
        <v>c</v>
      </c>
      <c r="GY6" s="851" t="str">
        <f>VLOOKUP($A6&amp;"-"&amp;GY$4,'05市民生活実感調査'!$A$3:$BC$218,COLUMN('05市民生活実感調査'!$AI:$AI),FALSE)</f>
        <v>-</v>
      </c>
      <c r="GZ6" s="851" t="str">
        <f>VLOOKUP($A6&amp;"-"&amp;GZ$4,'05市民生活実感調査'!$A$3:$BC$218,COLUMN('05市民生活実感調査'!$AI:$AI),FALSE)</f>
        <v>-</v>
      </c>
      <c r="HA6" s="851" t="str">
        <f>VLOOKUP($A6&amp;"-"&amp;HA$4,'05市民生活実感調査'!$A$3:$BC$218,COLUMN('05市民生活実感調査'!$AI:$AI),FALSE)</f>
        <v>-</v>
      </c>
      <c r="HB6" s="851" t="str">
        <f>VLOOKUP($A6&amp;"-"&amp;HB$4,'05市民生活実感調査'!$A$3:$BC$218,COLUMN('05市民生活実感調査'!$AI:$AI),FALSE)</f>
        <v>-</v>
      </c>
      <c r="HC6" s="839" t="str">
        <f t="shared" si="92"/>
        <v>c</v>
      </c>
      <c r="HD6" s="843">
        <f t="shared" si="93"/>
        <v>2</v>
      </c>
      <c r="HE6" s="851">
        <f t="shared" si="94"/>
        <v>2</v>
      </c>
      <c r="HF6" s="851">
        <f t="shared" si="95"/>
        <v>1</v>
      </c>
      <c r="HG6" s="851">
        <f t="shared" si="96"/>
        <v>2</v>
      </c>
      <c r="HH6" s="851" t="str">
        <f t="shared" si="97"/>
        <v/>
      </c>
      <c r="HI6" s="851" t="str">
        <f t="shared" si="98"/>
        <v/>
      </c>
      <c r="HJ6" s="851" t="str">
        <f t="shared" si="99"/>
        <v/>
      </c>
      <c r="HK6" s="851" t="str">
        <f t="shared" si="100"/>
        <v/>
      </c>
      <c r="HL6" s="840">
        <f t="shared" si="101"/>
        <v>0.4375</v>
      </c>
      <c r="HM6" s="841">
        <f>VLOOKUP($A6,'05市民生活実感調査'!$D$223:$O$249,7,FALSE)</f>
        <v>23</v>
      </c>
      <c r="HN6" s="842">
        <f>VLOOKUP($A6,'05市民生活実感調査'!$D$223:$O$249,8,FALSE)</f>
        <v>54.554865424430645</v>
      </c>
      <c r="HO6" s="843" t="s">
        <v>313</v>
      </c>
      <c r="HP6" s="859" t="str">
        <f>VLOOKUP(HO6,プルダウン!$A$1:$B$6,2,FALSE)</f>
        <v>政策の目的がかなり達成されている</v>
      </c>
      <c r="HQ6" s="834" t="s">
        <v>123</v>
      </c>
      <c r="HR6" s="859" t="s">
        <v>1908</v>
      </c>
      <c r="HS6" s="860" t="s">
        <v>2905</v>
      </c>
      <c r="HT6" s="859" t="s">
        <v>2941</v>
      </c>
      <c r="HU6" s="843" t="str">
        <f>IFERROR(VLOOKUP($A6*100+HU$4,'03施策評価'!$A$5:$KD$118,COLUMN('03施策評価'!$FW:$FW),FALSE),"-")</f>
        <v>C</v>
      </c>
      <c r="HV6" s="851" t="str">
        <f>IFERROR(VLOOKUP($A6*100+HV$4,'03施策評価'!$A$5:$KD$118,COLUMN('03施策評価'!$FW:$FW),FALSE),"-")</f>
        <v>B</v>
      </c>
      <c r="HW6" s="851" t="str">
        <f>IFERROR(VLOOKUP($A6*100+HW$4,'03施策評価'!$A$5:$KD$118,COLUMN('03施策評価'!$FW:$FW),FALSE),"-")</f>
        <v>B</v>
      </c>
      <c r="HX6" s="851" t="str">
        <f>IFERROR(VLOOKUP($A6*100+HX$4,'03施策評価'!$A$5:$KD$118,COLUMN('03施策評価'!$FW:$FW),FALSE),"-")</f>
        <v>C</v>
      </c>
      <c r="HY6" s="851" t="str">
        <f>IFERROR(VLOOKUP($A6*100+HY$4,'03施策評価'!$A$5:$KD$118,COLUMN('03施策評価'!$FW:$FW),FALSE),"-")</f>
        <v>C</v>
      </c>
      <c r="HZ6" s="851" t="str">
        <f>IFERROR(VLOOKUP($A6*100+HZ$4,'03施策評価'!$A$5:$KD$118,COLUMN('03施策評価'!$FW:$FW),FALSE),"-")</f>
        <v>-</v>
      </c>
      <c r="IA6" s="851" t="str">
        <f>IFERROR(VLOOKUP($A6*100+IA$4,'03施策評価'!$A$5:$KD$118,COLUMN('03施策評価'!$FW:$FW),FALSE),"-")</f>
        <v>-</v>
      </c>
      <c r="IB6" s="839" t="str">
        <f>IFERROR(VLOOKUP($A6*100+IB$4,'03施策評価'!$A$5:$KD$118,COLUMN('03施策評価'!$FW:$FW),FALSE),"-")</f>
        <v>-</v>
      </c>
      <c r="IC6" s="861" t="s">
        <v>2588</v>
      </c>
      <c r="ID6" s="850" t="str">
        <f>VLOOKUP($A6&amp;"-"&amp;ID$4,'02政策の客観指標'!$A$4:$AY$246,COLUMN('02政策の客観指標'!$AW:$AW),FALSE)</f>
        <v>b</v>
      </c>
      <c r="IE6" s="851" t="str">
        <f>VLOOKUP($A6&amp;"-"&amp;IE$4,'02政策の客観指標'!$A$4:$AY$246,COLUMN('02政策の客観指標'!$AW:$AW),FALSE)</f>
        <v>a</v>
      </c>
      <c r="IF6" s="851" t="str">
        <f>VLOOKUP($A6&amp;"-"&amp;IF$4,'02政策の客観指標'!$A$4:$AY$246,COLUMN('02政策の客観指標'!$AW:$AW),FALSE)</f>
        <v>b</v>
      </c>
      <c r="IG6" s="851" t="str">
        <f>VLOOKUP($A6&amp;"-"&amp;IG$4,'02政策の客観指標'!$A$4:$AY$246,COLUMN('02政策の客観指標'!$AW:$AW),FALSE)</f>
        <v>b</v>
      </c>
      <c r="IH6" s="851" t="str">
        <f>VLOOKUP($A6&amp;"-"&amp;IH$4,'02政策の客観指標'!$A$4:$AY$246,COLUMN('02政策の客観指標'!$AW:$AW),FALSE)</f>
        <v>-</v>
      </c>
      <c r="II6" s="851" t="str">
        <f>VLOOKUP($A6&amp;"-"&amp;II$4,'02政策の客観指標'!$A$4:$AY$246,COLUMN('02政策の客観指標'!$AW:$AW),FALSE)</f>
        <v>-</v>
      </c>
      <c r="IJ6" s="851" t="str">
        <f>VLOOKUP($A6&amp;"-"&amp;IJ$4,'02政策の客観指標'!$A$4:$AY$246,COLUMN('02政策の客観指標'!$AW:$AW),FALSE)</f>
        <v>-</v>
      </c>
      <c r="IK6" s="851" t="str">
        <f>VLOOKUP($A6&amp;"-"&amp;IK$4,'02政策の客観指標'!$A$4:$AY$246,COLUMN('02政策の客観指標'!$AW:$AW),FALSE)</f>
        <v>-</v>
      </c>
      <c r="IL6" s="851" t="str">
        <f>VLOOKUP($A6&amp;"-"&amp;IL$4,'02政策の客観指標'!$A$4:$AY$246,COLUMN('02政策の客観指標'!$AW:$AW),FALSE)</f>
        <v>-</v>
      </c>
      <c r="IM6" s="839" t="str">
        <f t="shared" si="102"/>
        <v>a</v>
      </c>
      <c r="IN6" s="854">
        <f t="shared" si="103"/>
        <v>3</v>
      </c>
      <c r="IO6" s="854">
        <f t="shared" si="104"/>
        <v>4</v>
      </c>
      <c r="IP6" s="854">
        <f t="shared" si="105"/>
        <v>3</v>
      </c>
      <c r="IQ6" s="854">
        <f t="shared" si="106"/>
        <v>3</v>
      </c>
      <c r="IR6" s="854" t="str">
        <f t="shared" si="107"/>
        <v/>
      </c>
      <c r="IS6" s="854" t="str">
        <f t="shared" si="108"/>
        <v/>
      </c>
      <c r="IT6" s="854" t="str">
        <f t="shared" si="109"/>
        <v/>
      </c>
      <c r="IU6" s="854" t="str">
        <f t="shared" si="110"/>
        <v/>
      </c>
      <c r="IV6" s="854" t="str">
        <f t="shared" si="111"/>
        <v/>
      </c>
      <c r="IW6" s="846">
        <f t="shared" si="112"/>
        <v>0.8125</v>
      </c>
      <c r="IX6" s="843" t="str">
        <f>IFERROR(VLOOKUP($A6*100+IX$4,'03施策評価'!$A$5:$KD$118,COLUMN('03施策評価'!$GJ:$GJ),FALSE),"-")</f>
        <v>c</v>
      </c>
      <c r="IY6" s="851" t="str">
        <f>IFERROR(VLOOKUP($A6*100+IY$4,'03施策評価'!$A$5:$KD$118,COLUMN('03施策評価'!$GJ:$GJ),FALSE),"-")</f>
        <v>a</v>
      </c>
      <c r="IZ6" s="851" t="str">
        <f>IFERROR(VLOOKUP($A6*100+IZ$4,'03施策評価'!$A$5:$KD$118,COLUMN('03施策評価'!$GJ:$GJ),FALSE),"-")</f>
        <v>a</v>
      </c>
      <c r="JA6" s="851" t="str">
        <f>IFERROR(VLOOKUP($A6*100+JA$4,'03施策評価'!$A$5:$KD$118,COLUMN('03施策評価'!$GJ:$GJ),FALSE),"-")</f>
        <v>b</v>
      </c>
      <c r="JB6" s="851" t="str">
        <f>IFERROR(VLOOKUP($A6*100+JB$4,'03施策評価'!$A$5:$KD$118,COLUMN('03施策評価'!$GJ:$GJ),FALSE),"-")</f>
        <v>b</v>
      </c>
      <c r="JC6" s="851" t="str">
        <f>IFERROR(VLOOKUP($A6*100+JC$4,'03施策評価'!$A$5:$KD$118,COLUMN('03施策評価'!$GJ:$GJ),FALSE),"-")</f>
        <v>-</v>
      </c>
      <c r="JD6" s="851" t="str">
        <f>IFERROR(VLOOKUP($A6*100+JD$4,'03施策評価'!$A$5:$KD$118,COLUMN('03施策評価'!$GJ:$GJ),FALSE),"-")</f>
        <v>-</v>
      </c>
      <c r="JE6" s="851" t="str">
        <f>IFERROR(VLOOKUP($A6*100+JE$4,'03施策評価'!$A$5:$KD$118,COLUMN('03施策評価'!$GJ:$GJ),FALSE),"-")</f>
        <v>-</v>
      </c>
      <c r="JF6" s="839" t="str">
        <f t="shared" si="113"/>
        <v>a</v>
      </c>
      <c r="JG6" s="843">
        <f t="shared" si="114"/>
        <v>2</v>
      </c>
      <c r="JH6" s="851">
        <f t="shared" si="115"/>
        <v>4</v>
      </c>
      <c r="JI6" s="851">
        <f t="shared" si="116"/>
        <v>4</v>
      </c>
      <c r="JJ6" s="851">
        <f t="shared" si="117"/>
        <v>3</v>
      </c>
      <c r="JK6" s="851">
        <f t="shared" si="118"/>
        <v>3</v>
      </c>
      <c r="JL6" s="851" t="str">
        <f t="shared" si="119"/>
        <v/>
      </c>
      <c r="JM6" s="851" t="str">
        <f t="shared" si="120"/>
        <v/>
      </c>
      <c r="JN6" s="851" t="str">
        <f t="shared" si="121"/>
        <v/>
      </c>
      <c r="JO6" s="840">
        <f t="shared" si="122"/>
        <v>0.8</v>
      </c>
      <c r="JP6" s="853" t="str">
        <f t="shared" si="123"/>
        <v>a</v>
      </c>
      <c r="JQ6" s="843">
        <f t="shared" si="124"/>
        <v>4</v>
      </c>
      <c r="JR6" s="851">
        <f t="shared" si="125"/>
        <v>2</v>
      </c>
      <c r="JS6" s="840" cm="1">
        <f t="array" ref="JS6">_xlfn.IFS(COUNT(JQ6:JR6)=2,SUM(JQ6:JR6)/6,COUNT(JQ6:JR6)=0,"-",JQ6="",JO6,JR6="",IW6)</f>
        <v>1</v>
      </c>
      <c r="JT6" s="843" t="str">
        <f>VLOOKUP($A6&amp;"-"&amp;JT$4,'05市民生活実感調査'!$A$3:$BC$218,COLUMN('05市民生活実感調査'!$AS:$AS),FALSE)</f>
        <v>c</v>
      </c>
      <c r="JU6" s="851" t="str">
        <f>VLOOKUP($A6&amp;"-"&amp;JU$4,'05市民生活実感調査'!$A$3:$BC$218,COLUMN('05市民生活実感調査'!$AS:$AS),FALSE)</f>
        <v>c</v>
      </c>
      <c r="JV6" s="851" t="str">
        <f>VLOOKUP($A6&amp;"-"&amp;JV$4,'05市民生活実感調査'!$A$3:$BC$218,COLUMN('05市民生活実感調査'!$AS:$AS),FALSE)</f>
        <v>c</v>
      </c>
      <c r="JW6" s="851" t="str">
        <f>VLOOKUP($A6&amp;"-"&amp;JW$4,'05市民生活実感調査'!$A$3:$BC$218,COLUMN('05市民生活実感調査'!$AS:$AS),FALSE)</f>
        <v>c</v>
      </c>
      <c r="JX6" s="851" t="str">
        <f>VLOOKUP($A6&amp;"-"&amp;JX$4,'05市民生活実感調査'!$A$3:$BC$218,COLUMN('05市民生活実感調査'!$AS:$AS),FALSE)</f>
        <v>-</v>
      </c>
      <c r="JY6" s="851" t="str">
        <f>VLOOKUP($A6&amp;"-"&amp;JY$4,'05市民生活実感調査'!$A$3:$BC$218,COLUMN('05市民生活実感調査'!$AS:$AS),FALSE)</f>
        <v>-</v>
      </c>
      <c r="JZ6" s="851" t="str">
        <f>VLOOKUP($A6&amp;"-"&amp;JZ$4,'05市民生活実感調査'!$A$3:$BC$218,COLUMN('05市民生活実感調査'!$AS:$AS),FALSE)</f>
        <v>-</v>
      </c>
      <c r="KA6" s="851" t="str">
        <f>VLOOKUP($A6&amp;"-"&amp;KA$4,'05市民生活実感調査'!$A$3:$BC$218,COLUMN('05市民生活実感調査'!$AS:$AS),FALSE)</f>
        <v>-</v>
      </c>
      <c r="KB6" s="839" t="str">
        <f t="shared" si="126"/>
        <v>c</v>
      </c>
      <c r="KC6" s="843">
        <f t="shared" si="127"/>
        <v>2</v>
      </c>
      <c r="KD6" s="851">
        <f t="shared" si="128"/>
        <v>2</v>
      </c>
      <c r="KE6" s="851">
        <f t="shared" si="129"/>
        <v>2</v>
      </c>
      <c r="KF6" s="851">
        <f t="shared" si="130"/>
        <v>2</v>
      </c>
      <c r="KG6" s="851" t="str">
        <f t="shared" si="131"/>
        <v/>
      </c>
      <c r="KH6" s="851" t="str">
        <f t="shared" si="132"/>
        <v/>
      </c>
      <c r="KI6" s="851" t="str">
        <f t="shared" si="133"/>
        <v/>
      </c>
      <c r="KJ6" s="851" t="str">
        <f t="shared" si="134"/>
        <v/>
      </c>
      <c r="KK6" s="840">
        <f t="shared" si="135"/>
        <v>0.5</v>
      </c>
      <c r="KL6" s="841">
        <f>VLOOKUP($A6,'05市民生活実感調査'!$D$223:$O$249,9,FALSE)</f>
        <v>23</v>
      </c>
      <c r="KM6" s="842">
        <f>VLOOKUP($A6,'05市民生活実感調査'!$D$223:$O$249,10,FALSE)</f>
        <v>54.405737704918032</v>
      </c>
      <c r="KN6" s="843" t="s">
        <v>313</v>
      </c>
      <c r="KO6" s="859" t="str">
        <f>VLOOKUP(KN6,プルダウン!$A$1:$B$6,2,FALSE)</f>
        <v>政策の目的がかなり達成されている</v>
      </c>
      <c r="KP6" s="834" t="s">
        <v>2973</v>
      </c>
      <c r="KQ6" s="859" t="s">
        <v>1908</v>
      </c>
      <c r="KR6" s="860" t="s">
        <v>3057</v>
      </c>
      <c r="KS6" s="859" t="s">
        <v>2941</v>
      </c>
      <c r="KT6" s="843" t="str">
        <f>IFERROR(VLOOKUP($A6*100+KT$4,'03施策評価'!$A$5:$KD$118,COLUMN('03施策評価'!$HY:$HY),FALSE),"-")</f>
        <v>C</v>
      </c>
      <c r="KU6" s="851" t="str">
        <f>IFERROR(VLOOKUP($A6*100+KU$4,'03施策評価'!$A$5:$KD$118,COLUMN('03施策評価'!$HY:$HY),FALSE),"-")</f>
        <v>B</v>
      </c>
      <c r="KV6" s="851" t="str">
        <f>IFERROR(VLOOKUP($A6*100+KV$4,'03施策評価'!$A$5:$KD$118,COLUMN('03施策評価'!$HY:$HY),FALSE),"-")</f>
        <v>B</v>
      </c>
      <c r="KW6" s="851" t="str">
        <f>IFERROR(VLOOKUP($A6*100+KW$4,'03施策評価'!$A$5:$KD$118,COLUMN('03施策評価'!$HY:$HY),FALSE),"-")</f>
        <v>B</v>
      </c>
      <c r="KX6" s="851" t="str">
        <f>IFERROR(VLOOKUP($A6*100+KX$4,'03施策評価'!$A$5:$KD$118,COLUMN('03施策評価'!$HY:$HY),FALSE),"-")</f>
        <v>C</v>
      </c>
      <c r="KY6" s="851" t="str">
        <f>IFERROR(VLOOKUP($A6*100+KY$4,'03施策評価'!$A$5:$KD$118,COLUMN('03施策評価'!$HY:$HY),FALSE),"-")</f>
        <v>-</v>
      </c>
      <c r="KZ6" s="851" t="str">
        <f>IFERROR(VLOOKUP($A6*100+KZ$4,'03施策評価'!$A$5:$KD$118,COLUMN('03施策評価'!$HY:$HY),FALSE),"-")</f>
        <v>-</v>
      </c>
      <c r="LA6" s="839" t="str">
        <f>IFERROR(VLOOKUP($A6*100+LA$4,'03施策評価'!$A$5:$KD$118,COLUMN('03施策評価'!$HY:$HY),FALSE),"-")</f>
        <v>-</v>
      </c>
      <c r="LB6" s="861" t="s">
        <v>3023</v>
      </c>
      <c r="LC6" s="862" t="str">
        <f>VLOOKUP($A6&amp;"-"&amp;LC$4,'02政策の客観指標'!$A$4:$AX$246,COLUMN('02政策の客観指標'!$AX:$AX),FALSE)</f>
        <v>a</v>
      </c>
      <c r="LD6" s="851" t="str">
        <f>VLOOKUP($A6&amp;"-"&amp;LD$4,'02政策の客観指標'!$A$4:$AX$246,COLUMN('02政策の客観指標'!$AX:$AX),FALSE)</f>
        <v>a</v>
      </c>
      <c r="LE6" s="851" t="str">
        <f>VLOOKUP($A6&amp;"-"&amp;LE$4,'02政策の客観指標'!$A$4:$AX$246,COLUMN('02政策の客観指標'!$AX:$AX),FALSE)</f>
        <v>b</v>
      </c>
      <c r="LF6" s="851" t="str">
        <f>VLOOKUP($A6&amp;"-"&amp;LF$4,'02政策の客観指標'!$A$4:$AX$246,COLUMN('02政策の客観指標'!$AX:$AX),FALSE)</f>
        <v>b</v>
      </c>
      <c r="LG6" s="851" t="str">
        <f>VLOOKUP($A6&amp;"-"&amp;LG$4,'02政策の客観指標'!$A$4:$AX$246,COLUMN('02政策の客観指標'!$AX:$AX),FALSE)</f>
        <v>-</v>
      </c>
      <c r="LH6" s="851" t="str">
        <f>VLOOKUP($A6&amp;"-"&amp;LH$4,'02政策の客観指標'!$A$4:$AX$246,COLUMN('02政策の客観指標'!$AX:$AX),FALSE)</f>
        <v>-</v>
      </c>
      <c r="LI6" s="851" t="str">
        <f>VLOOKUP($A6&amp;"-"&amp;LI$4,'02政策の客観指標'!$A$4:$AX$246,COLUMN('02政策の客観指標'!$AX:$AX),FALSE)</f>
        <v>-</v>
      </c>
      <c r="LJ6" s="851" t="str">
        <f>VLOOKUP($A6&amp;"-"&amp;LJ$4,'02政策の客観指標'!$A$4:$AX$246,COLUMN('02政策の客観指標'!$AX:$AX),FALSE)</f>
        <v>-</v>
      </c>
      <c r="LK6" s="851" t="str">
        <f>VLOOKUP($A6&amp;"-"&amp;LK$4,'02政策の客観指標'!$A$4:$AX$246,COLUMN('02政策の客観指標'!$AX:$AX),FALSE)</f>
        <v>-</v>
      </c>
      <c r="LL6" s="839" t="str">
        <f t="shared" si="136"/>
        <v>a</v>
      </c>
      <c r="LM6" s="854">
        <f t="shared" si="137"/>
        <v>4</v>
      </c>
      <c r="LN6" s="854">
        <f t="shared" si="138"/>
        <v>4</v>
      </c>
      <c r="LO6" s="854">
        <f t="shared" si="139"/>
        <v>3</v>
      </c>
      <c r="LP6" s="854">
        <f t="shared" si="140"/>
        <v>3</v>
      </c>
      <c r="LQ6" s="854" t="str">
        <f t="shared" si="141"/>
        <v/>
      </c>
      <c r="LR6" s="854" t="str">
        <f t="shared" si="142"/>
        <v/>
      </c>
      <c r="LS6" s="854" t="str">
        <f t="shared" si="143"/>
        <v/>
      </c>
      <c r="LT6" s="854" t="str">
        <f t="shared" si="144"/>
        <v/>
      </c>
      <c r="LU6" s="854" t="str">
        <f t="shared" si="145"/>
        <v/>
      </c>
      <c r="LV6" s="846">
        <f t="shared" si="146"/>
        <v>0.875</v>
      </c>
      <c r="LW6" s="843" t="str">
        <f>IFERROR(VLOOKUP($A6*100+LW$4,'03施策評価'!$A$5:$KD$118,COLUMN('03施策評価'!$IL:$IL),FALSE),"-")</f>
        <v>b</v>
      </c>
      <c r="LX6" s="851" t="str">
        <f>IFERROR(VLOOKUP($A6*100+LX$4,'03施策評価'!$A$5:$KD$118,COLUMN('03施策評価'!$IL:$IL),FALSE),"-")</f>
        <v>a</v>
      </c>
      <c r="LY6" s="851" t="str">
        <f>IFERROR(VLOOKUP($A6*100+LY$4,'03施策評価'!$A$5:$KD$118,COLUMN('03施策評価'!$IL:$IL),FALSE),"-")</f>
        <v>a</v>
      </c>
      <c r="LZ6" s="851" t="str">
        <f>IFERROR(VLOOKUP($A6*100+LZ$4,'03施策評価'!$A$5:$KD$118,COLUMN('03施策評価'!$IL:$IL),FALSE),"-")</f>
        <v>b</v>
      </c>
      <c r="MA6" s="851" t="str">
        <f>IFERROR(VLOOKUP($A6*100+MA$4,'03施策評価'!$A$5:$KD$118,COLUMN('03施策評価'!$IL:$IL),FALSE),"-")</f>
        <v>a</v>
      </c>
      <c r="MB6" s="851" t="str">
        <f>IFERROR(VLOOKUP($A6*100+MB$4,'03施策評価'!$A$5:$KD$118,COLUMN('03施策評価'!$IL:$IL),FALSE),"-")</f>
        <v>-</v>
      </c>
      <c r="MC6" s="851" t="str">
        <f>IFERROR(VLOOKUP($A6*100+MC$4,'03施策評価'!$A$5:$KD$118,COLUMN('03施策評価'!$IL:$IL),FALSE),"-")</f>
        <v>-</v>
      </c>
      <c r="MD6" s="851" t="str">
        <f>IFERROR(VLOOKUP($A6*100+MD$4,'03施策評価'!$A$5:$KD$118,COLUMN('03施策評価'!$IL:$IL),FALSE),"-")</f>
        <v>-</v>
      </c>
      <c r="ME6" s="839" t="str">
        <f t="shared" si="147"/>
        <v>a</v>
      </c>
      <c r="MF6" s="843">
        <f t="shared" si="148"/>
        <v>3</v>
      </c>
      <c r="MG6" s="851">
        <f t="shared" si="149"/>
        <v>4</v>
      </c>
      <c r="MH6" s="851">
        <f t="shared" si="150"/>
        <v>4</v>
      </c>
      <c r="MI6" s="851">
        <f t="shared" si="151"/>
        <v>3</v>
      </c>
      <c r="MJ6" s="851">
        <f t="shared" si="152"/>
        <v>4</v>
      </c>
      <c r="MK6" s="851" t="str">
        <f t="shared" si="153"/>
        <v/>
      </c>
      <c r="ML6" s="851" t="str">
        <f t="shared" si="154"/>
        <v/>
      </c>
      <c r="MM6" s="851" t="str">
        <f t="shared" si="155"/>
        <v/>
      </c>
      <c r="MN6" s="840">
        <f t="shared" si="156"/>
        <v>0.9</v>
      </c>
      <c r="MO6" s="853" t="str">
        <f t="shared" si="157"/>
        <v>a</v>
      </c>
      <c r="MP6" s="843">
        <f t="shared" si="158"/>
        <v>4</v>
      </c>
      <c r="MQ6" s="851">
        <f t="shared" si="159"/>
        <v>2</v>
      </c>
      <c r="MR6" s="840" cm="1">
        <f t="array" ref="MR6">_xlfn.IFS(COUNT(MP6:MQ6)=2,SUM(MP6:MQ6)/6,COUNT(MP6:MQ6)=0,"-",MP6="",MN6,MQ6="",LV6)</f>
        <v>1</v>
      </c>
      <c r="MS6" s="843" t="str">
        <f>VLOOKUP($A6&amp;"-"&amp;MS$4,'05市民生活実感調査'!$A$3:$BC$218,COLUMN('05市民生活実感調査'!$BC:$BC),FALSE)</f>
        <v>c</v>
      </c>
      <c r="MT6" s="851" t="str">
        <f>VLOOKUP($A6&amp;"-"&amp;MT$4,'05市民生活実感調査'!$A$3:$BC$218,COLUMN('05市民生活実感調査'!$BC:$BC),FALSE)</f>
        <v>c</v>
      </c>
      <c r="MU6" s="851" t="str">
        <f>VLOOKUP($A6&amp;"-"&amp;MU$4,'05市民生活実感調査'!$A$3:$BC$218,COLUMN('05市民生活実感調査'!$BC:$BC),FALSE)</f>
        <v>d</v>
      </c>
      <c r="MV6" s="851" t="str">
        <f>VLOOKUP($A6&amp;"-"&amp;MV$4,'05市民生活実感調査'!$A$3:$BC$218,COLUMN('05市民生活実感調査'!$BC:$BC),FALSE)</f>
        <v>c</v>
      </c>
      <c r="MW6" s="851" t="str">
        <f>VLOOKUP($A6&amp;"-"&amp;MW$4,'05市民生活実感調査'!$A$3:$BC$218,COLUMN('05市民生活実感調査'!$BC:$BC),FALSE)</f>
        <v>-</v>
      </c>
      <c r="MX6" s="851" t="str">
        <f>VLOOKUP($A6&amp;"-"&amp;MX$4,'05市民生活実感調査'!$A$3:$BC$218,COLUMN('05市民生活実感調査'!$BC:$BC),FALSE)</f>
        <v>-</v>
      </c>
      <c r="MY6" s="851" t="str">
        <f>VLOOKUP($A6&amp;"-"&amp;MY$4,'05市民生活実感調査'!$A$3:$BC$218,COLUMN('05市民生活実感調査'!$BC:$BC),FALSE)</f>
        <v>-</v>
      </c>
      <c r="MZ6" s="851" t="str">
        <f>VLOOKUP($A6&amp;"-"&amp;MZ$4,'05市民生活実感調査'!$A$3:$BC$218,COLUMN('05市民生活実感調査'!$BC:$BC),FALSE)</f>
        <v>-</v>
      </c>
      <c r="NA6" s="839" t="str">
        <f t="shared" si="160"/>
        <v>c</v>
      </c>
      <c r="NB6" s="843">
        <f t="shared" si="161"/>
        <v>2</v>
      </c>
      <c r="NC6" s="851">
        <f t="shared" si="162"/>
        <v>2</v>
      </c>
      <c r="ND6" s="851">
        <f t="shared" si="163"/>
        <v>1</v>
      </c>
      <c r="NE6" s="851">
        <f t="shared" si="164"/>
        <v>2</v>
      </c>
      <c r="NF6" s="851" t="str">
        <f t="shared" si="165"/>
        <v/>
      </c>
      <c r="NG6" s="851" t="str">
        <f t="shared" si="166"/>
        <v/>
      </c>
      <c r="NH6" s="851" t="str">
        <f t="shared" si="167"/>
        <v/>
      </c>
      <c r="NI6" s="851" t="str">
        <f t="shared" si="168"/>
        <v/>
      </c>
      <c r="NJ6" s="840">
        <f t="shared" si="169"/>
        <v>0.4375</v>
      </c>
      <c r="NK6" s="841">
        <f>VLOOKUP($A6,'05市民生活実感調査'!$D$223:$O$249,11,FALSE)</f>
        <v>24</v>
      </c>
      <c r="NL6" s="842">
        <f>VLOOKUP($A6,'05市民生活実感調査'!$D$223:$O$249,12,FALSE)</f>
        <v>50.190476190476183</v>
      </c>
      <c r="NM6" s="843" t="s">
        <v>313</v>
      </c>
      <c r="NN6" s="859" t="str">
        <f>VLOOKUP(NM6,プルダウン!$A$1:$B$6,2,FALSE)</f>
        <v>政策の目的がかなり達成されている</v>
      </c>
      <c r="NO6" s="834" t="s">
        <v>2973</v>
      </c>
      <c r="NP6" s="859" t="s">
        <v>1908</v>
      </c>
      <c r="NQ6" s="860" t="s">
        <v>3249</v>
      </c>
      <c r="NR6" s="859" t="s">
        <v>2941</v>
      </c>
      <c r="NS6" s="843" t="str">
        <f>IFERROR(VLOOKUP($A6*100+NS$4,'03施策評価'!$A$5:$KD$118,COLUMN('03施策評価'!$KA:$KA),FALSE),"-")</f>
        <v>C</v>
      </c>
      <c r="NT6" s="851" t="str">
        <f>IFERROR(VLOOKUP($A6*100+NT$4,'03施策評価'!$A$5:$KD$118,COLUMN('03施策評価'!$KA:$KA),FALSE),"-")</f>
        <v>B</v>
      </c>
      <c r="NU6" s="851" t="str">
        <f>IFERROR(VLOOKUP($A6*100+NU$4,'03施策評価'!$A$5:$KD$118,COLUMN('03施策評価'!$KA:$KA),FALSE),"-")</f>
        <v>B</v>
      </c>
      <c r="NV6" s="851" t="str">
        <f>IFERROR(VLOOKUP($A6*100+NV$4,'03施策評価'!$A$5:$KD$118,COLUMN('03施策評価'!$KA:$KA),FALSE),"-")</f>
        <v>C</v>
      </c>
      <c r="NW6" s="851" t="str">
        <f>IFERROR(VLOOKUP($A6*100+NW$4,'03施策評価'!$A$5:$KD$118,COLUMN('03施策評価'!$KA:$KA),FALSE),"-")</f>
        <v>B</v>
      </c>
      <c r="NX6" s="851" t="str">
        <f>IFERROR(VLOOKUP($A6*100+NX$4,'03施策評価'!$A$5:$KD$118,COLUMN('03施策評価'!$KA:$KA),FALSE),"-")</f>
        <v>-</v>
      </c>
      <c r="NY6" s="851" t="str">
        <f>IFERROR(VLOOKUP($A6*100+NY$4,'03施策評価'!$A$5:$KD$118,COLUMN('03施策評価'!$KA:$KA),FALSE),"-")</f>
        <v>-</v>
      </c>
      <c r="NZ6" s="839" t="str">
        <f>IFERROR(VLOOKUP($A6*100+NZ$4,'03施策評価'!$A$5:$KD$118,COLUMN('03施策評価'!$KA:$KA),FALSE),"-")</f>
        <v>-</v>
      </c>
      <c r="OA6" s="861" t="s">
        <v>3350</v>
      </c>
      <c r="OB6" s="812" t="str">
        <f>VLOOKUP($A6&amp;"-"&amp;OB$4,'02政策の客観指標'!$A$4:$AY$246,COLUMN('02政策の客観指標'!$AY:$AY),FALSE)</f>
        <v>a</v>
      </c>
      <c r="OC6" s="813" t="str">
        <f>VLOOKUP($A6&amp;"-"&amp;OC$4,'02政策の客観指標'!$A$4:$AY$246,COLUMN('02政策の客観指標'!$AY:$AY),FALSE)</f>
        <v>a</v>
      </c>
      <c r="OD6" s="813" t="str">
        <f>VLOOKUP($A6&amp;"-"&amp;OD$4,'02政策の客観指標'!$A$4:$AY$246,COLUMN('02政策の客観指標'!$AY:$AY),FALSE)</f>
        <v>a</v>
      </c>
      <c r="OE6" s="813" t="str">
        <f>VLOOKUP($A6&amp;"-"&amp;OE$4,'02政策の客観指標'!$A$4:$AY$246,COLUMN('02政策の客観指標'!$AY:$AY),FALSE)</f>
        <v>b</v>
      </c>
      <c r="OF6" s="813" t="str">
        <f>VLOOKUP($A6&amp;"-"&amp;OF$4,'02政策の客観指標'!$A$4:$AY$246,COLUMN('02政策の客観指標'!$AY:$AY),FALSE)</f>
        <v>-</v>
      </c>
      <c r="OG6" s="813" t="str">
        <f>VLOOKUP($A6&amp;"-"&amp;OG$4,'02政策の客観指標'!$A$4:$AY$246,COLUMN('02政策の客観指標'!$AY:$AY),FALSE)</f>
        <v>-</v>
      </c>
      <c r="OH6" s="813" t="str">
        <f>VLOOKUP($A6&amp;"-"&amp;OH$4,'02政策の客観指標'!$A$4:$AY$246,COLUMN('02政策の客観指標'!$AY:$AY),FALSE)</f>
        <v>-</v>
      </c>
      <c r="OI6" s="813" t="str">
        <f>VLOOKUP($A6&amp;"-"&amp;OI$4,'02政策の客観指標'!$A$4:$AY$246,COLUMN('02政策の客観指標'!$AY:$AY),FALSE)</f>
        <v>-</v>
      </c>
      <c r="OJ6" s="813" t="str">
        <f>VLOOKUP($A6&amp;"-"&amp;OJ$4,'02政策の客観指標'!$A$4:$AY$246,COLUMN('02政策の客観指標'!$AY:$AY),FALSE)</f>
        <v>-</v>
      </c>
      <c r="OK6" s="814" t="str">
        <f t="shared" si="170"/>
        <v>a</v>
      </c>
      <c r="OL6" s="815">
        <f t="shared" si="171"/>
        <v>4</v>
      </c>
      <c r="OM6" s="815">
        <f t="shared" si="172"/>
        <v>4</v>
      </c>
      <c r="ON6" s="815">
        <f t="shared" si="173"/>
        <v>4</v>
      </c>
      <c r="OO6" s="815">
        <f t="shared" si="174"/>
        <v>3</v>
      </c>
      <c r="OP6" s="815" t="str">
        <f t="shared" si="175"/>
        <v/>
      </c>
      <c r="OQ6" s="815" t="str">
        <f t="shared" si="176"/>
        <v/>
      </c>
      <c r="OR6" s="815" t="str">
        <f t="shared" si="177"/>
        <v/>
      </c>
      <c r="OS6" s="815" t="str">
        <f t="shared" si="178"/>
        <v/>
      </c>
      <c r="OT6" s="815" t="str">
        <f t="shared" si="179"/>
        <v/>
      </c>
      <c r="OU6" s="816">
        <f t="shared" ref="OU6:OU31" si="203">IF(COUNT(OL6:OT6)=0,"-",SUM(OL6:OT6)/COUNT(OL6:OT6)/4)</f>
        <v>0.9375</v>
      </c>
      <c r="OV6" s="817" t="str">
        <f>IFERROR(VLOOKUP($A6*100+OV$4,'03施策評価'!$A$5:$MF$118,COLUMN('03施策評価'!$KN:$KN),FALSE),"-")</f>
        <v>a</v>
      </c>
      <c r="OW6" s="813" t="str">
        <f>IFERROR(VLOOKUP($A6*100+OW$4,'03施策評価'!$A$5:$MF$118,COLUMN('03施策評価'!$KN:$KN),FALSE),"-")</f>
        <v>c</v>
      </c>
      <c r="OX6" s="813" t="str">
        <f>IFERROR(VLOOKUP($A6*100+OX$4,'03施策評価'!$A$5:$MF$118,COLUMN('03施策評価'!$KN:$KN),FALSE),"-")</f>
        <v>b</v>
      </c>
      <c r="OY6" s="813" t="str">
        <f>IFERROR(VLOOKUP($A6*100+OY$4,'03施策評価'!$A$5:$MF$118,COLUMN('03施策評価'!$KN:$KN),FALSE),"-")</f>
        <v>a</v>
      </c>
      <c r="OZ6" s="813" t="str">
        <f>IFERROR(VLOOKUP($A6*100+OZ$4,'03施策評価'!$A$5:$MF$118,COLUMN('03施策評価'!$KN:$KN),FALSE),"-")</f>
        <v>b</v>
      </c>
      <c r="PA6" s="813" t="str">
        <f>IFERROR(VLOOKUP($A6*100+PA$4,'03施策評価'!$A$5:$MF$118,COLUMN('03施策評価'!$KN:$KN),FALSE),"-")</f>
        <v>-</v>
      </c>
      <c r="PB6" s="813" t="str">
        <f>IFERROR(VLOOKUP($A6*100+PB$4,'03施策評価'!$A$5:$MF$118,COLUMN('03施策評価'!$KN:$KN),FALSE),"-")</f>
        <v>-</v>
      </c>
      <c r="PC6" s="813" t="str">
        <f>IFERROR(VLOOKUP($A6*100+PC$4,'03施策評価'!$A$5:$MF$118,COLUMN('03施策評価'!$KN:$KN),FALSE),"-")</f>
        <v>-</v>
      </c>
      <c r="PD6" s="814" t="str">
        <f t="shared" si="180"/>
        <v>a</v>
      </c>
      <c r="PE6" s="817">
        <f t="shared" si="181"/>
        <v>4</v>
      </c>
      <c r="PF6" s="813">
        <f t="shared" si="182"/>
        <v>2</v>
      </c>
      <c r="PG6" s="813">
        <f t="shared" si="183"/>
        <v>3</v>
      </c>
      <c r="PH6" s="813">
        <f t="shared" si="184"/>
        <v>4</v>
      </c>
      <c r="PI6" s="813">
        <f t="shared" si="185"/>
        <v>3</v>
      </c>
      <c r="PJ6" s="813" t="str">
        <f t="shared" si="186"/>
        <v/>
      </c>
      <c r="PK6" s="813" t="str">
        <f t="shared" si="187"/>
        <v/>
      </c>
      <c r="PL6" s="813" t="str">
        <f t="shared" si="188"/>
        <v/>
      </c>
      <c r="PM6" s="818">
        <f t="shared" si="189"/>
        <v>0.8</v>
      </c>
      <c r="PN6" s="819" t="str">
        <f t="shared" si="190"/>
        <v>a</v>
      </c>
      <c r="PO6" s="237">
        <f t="shared" si="191"/>
        <v>4</v>
      </c>
      <c r="PP6" s="187">
        <f t="shared" si="192"/>
        <v>2</v>
      </c>
      <c r="PQ6" s="422" cm="1">
        <f t="array" ref="PQ6">_xlfn.IFS(COUNT(PO6:PP6)=2,SUM(PO6:PP6)/6,COUNT(PO6:PP6)=0,"-",PO6="",PM6,PP6="",OU6)</f>
        <v>1</v>
      </c>
      <c r="PR6" s="820" t="str">
        <f>VLOOKUP($A6&amp;"-"&amp;PR$4,'05市民生活実感調査'!$A$3:$BM$218,COLUMN('05市民生活実感調査'!$BM:$BM),FALSE)</f>
        <v>c</v>
      </c>
      <c r="PS6" s="821" t="str">
        <f>VLOOKUP($A6&amp;"-"&amp;PS$4,'05市民生活実感調査'!$A$3:$BM$218,COLUMN('05市民生活実感調査'!$BM:$BM),FALSE)</f>
        <v>c</v>
      </c>
      <c r="PT6" s="821" t="str">
        <f>VLOOKUP($A6&amp;"-"&amp;PT$4,'05市民生活実感調査'!$A$3:$BM$218,COLUMN('05市民生活実感調査'!$BM:$BM),FALSE)</f>
        <v>c</v>
      </c>
      <c r="PU6" s="821" t="str">
        <f>VLOOKUP($A6&amp;"-"&amp;PU$4,'05市民生活実感調査'!$A$3:$BM$218,COLUMN('05市民生活実感調査'!$BM:$BM),FALSE)</f>
        <v>c</v>
      </c>
      <c r="PV6" s="821" t="str">
        <f>VLOOKUP($A6&amp;"-"&amp;PV$4,'05市民生活実感調査'!$A$3:$BM$218,COLUMN('05市民生活実感調査'!$BM:$BM),FALSE)</f>
        <v>-</v>
      </c>
      <c r="PW6" s="821" t="str">
        <f>VLOOKUP($A6&amp;"-"&amp;PW$4,'05市民生活実感調査'!$A$3:$BM$218,COLUMN('05市民生活実感調査'!$BM:$BM),FALSE)</f>
        <v>-</v>
      </c>
      <c r="PX6" s="821" t="str">
        <f>VLOOKUP($A6&amp;"-"&amp;PX$4,'05市民生活実感調査'!$A$3:$BM$218,COLUMN('05市民生活実感調査'!$BM:$BM),FALSE)</f>
        <v>-</v>
      </c>
      <c r="PY6" s="821" t="str">
        <f>VLOOKUP($A6&amp;"-"&amp;PY$4,'05市民生活実感調査'!$A$3:$BM$218,COLUMN('05市民生活実感調査'!$BM:$BM),FALSE)</f>
        <v>-</v>
      </c>
      <c r="PZ6" s="822" t="str">
        <f t="shared" si="193"/>
        <v>c</v>
      </c>
      <c r="QA6" s="237">
        <f t="shared" si="194"/>
        <v>2</v>
      </c>
      <c r="QB6" s="187">
        <f t="shared" si="195"/>
        <v>2</v>
      </c>
      <c r="QC6" s="187">
        <f t="shared" si="196"/>
        <v>2</v>
      </c>
      <c r="QD6" s="187">
        <f t="shared" si="197"/>
        <v>2</v>
      </c>
      <c r="QE6" s="187" t="str">
        <f t="shared" si="198"/>
        <v/>
      </c>
      <c r="QF6" s="187" t="str">
        <f t="shared" si="199"/>
        <v/>
      </c>
      <c r="QG6" s="187" t="str">
        <f t="shared" si="200"/>
        <v/>
      </c>
      <c r="QH6" s="187" t="str">
        <f t="shared" si="201"/>
        <v/>
      </c>
      <c r="QI6" s="422">
        <f t="shared" si="202"/>
        <v>0.5</v>
      </c>
      <c r="QJ6" s="725">
        <f>VLOOKUP($A6,'05市民生活実感調査'!$D$223:$Q$249,13,FALSE)</f>
        <v>25</v>
      </c>
      <c r="QK6" s="726">
        <f>VLOOKUP($A6,'05市民生活実感調査'!$D$223:$Q$249,14,FALSE)</f>
        <v>49.137931034482754</v>
      </c>
      <c r="QL6" s="823" t="s">
        <v>313</v>
      </c>
      <c r="QM6" s="824" t="str">
        <f>VLOOKUP(QL6,プルダウン!$A$1:$B$6,2,FALSE)</f>
        <v>政策の目的がかなり達成されている</v>
      </c>
      <c r="QN6" s="403" t="s">
        <v>2973</v>
      </c>
      <c r="QO6" s="190" t="s">
        <v>1908</v>
      </c>
      <c r="QP6" s="91" t="s">
        <v>3487</v>
      </c>
      <c r="QQ6" s="190" t="s">
        <v>3486</v>
      </c>
      <c r="QR6" s="237" t="str">
        <f>IFERROR(VLOOKUP($A6*100+QR$4,'03施策評価'!$A$5:$MF$118,COLUMN('03施策評価'!$MC:$MC),FALSE),"-")</f>
        <v>B</v>
      </c>
      <c r="QS6" s="187" t="str">
        <f>IFERROR(VLOOKUP($A6*100+QS$4,'03施策評価'!$A$5:$MF$118,COLUMN('03施策評価'!$MC:$MC),FALSE),"-")</f>
        <v>C</v>
      </c>
      <c r="QT6" s="187" t="str">
        <f>IFERROR(VLOOKUP($A6*100+QT$4,'03施策評価'!$A$5:$MF$118,COLUMN('03施策評価'!$MC:$MC),FALSE),"-")</f>
        <v>B</v>
      </c>
      <c r="QU6" s="187" t="str">
        <f>IFERROR(VLOOKUP($A6*100+QU$4,'03施策評価'!$A$5:$MF$118,COLUMN('03施策評価'!$MC:$MC),FALSE),"-")</f>
        <v>B</v>
      </c>
      <c r="QV6" s="187" t="str">
        <f>IFERROR(VLOOKUP($A6*100+QV$4,'03施策評価'!$A$5:$MF$118,COLUMN('03施策評価'!$MC:$MC),FALSE),"-")</f>
        <v>C</v>
      </c>
      <c r="QW6" s="187" t="str">
        <f>IFERROR(VLOOKUP($A6*100+QW$4,'03施策評価'!$A$5:$MF$118,COLUMN('03施策評価'!$MC:$MC),FALSE),"-")</f>
        <v>-</v>
      </c>
      <c r="QX6" s="187" t="str">
        <f>IFERROR(VLOOKUP($A6*100+QX$4,'03施策評価'!$A$5:$MF$118,COLUMN('03施策評価'!$MC:$MC),FALSE),"-")</f>
        <v>-</v>
      </c>
      <c r="QY6" s="234" t="str">
        <f>IFERROR(VLOOKUP($A6*100+QY$4,'03施策評価'!$A$5:$MF$118,COLUMN('03施策評価'!$MC:$MC),FALSE),"-")</f>
        <v>-</v>
      </c>
      <c r="QZ6" s="191" t="s">
        <v>3599</v>
      </c>
    </row>
    <row r="7" spans="1:472" ht="299.45" customHeight="1">
      <c r="A7" s="466">
        <v>3</v>
      </c>
      <c r="B7" s="104" t="s">
        <v>273</v>
      </c>
      <c r="C7" s="104" t="s">
        <v>1859</v>
      </c>
      <c r="D7" s="728" t="s">
        <v>1407</v>
      </c>
      <c r="E7" s="728"/>
      <c r="F7" s="104"/>
      <c r="G7" s="850" t="str">
        <f>VLOOKUP($A7&amp;"-"&amp;G$4,'02政策の客観指標'!$A$4:$AY$246,COLUMN('02政策の客観指標'!$AT:$AT),FALSE)</f>
        <v>-</v>
      </c>
      <c r="H7" s="851" t="str">
        <f>VLOOKUP($A7&amp;"-"&amp;H$4,'02政策の客観指標'!$A$4:$AY$246,COLUMN('02政策の客観指標'!$AT:$AT),FALSE)</f>
        <v>-</v>
      </c>
      <c r="I7" s="851" t="str">
        <f>VLOOKUP($A7&amp;"-"&amp;I$4,'02政策の客観指標'!$A$4:$AY$246,COLUMN('02政策の客観指標'!$AT:$AT),FALSE)</f>
        <v>-</v>
      </c>
      <c r="J7" s="851" t="str">
        <f>VLOOKUP($A7&amp;"-"&amp;J$4,'02政策の客観指標'!$A$4:$AY$246,COLUMN('02政策の客観指標'!$AT:$AT),FALSE)</f>
        <v>-</v>
      </c>
      <c r="K7" s="851" t="str">
        <f>VLOOKUP($A7&amp;"-"&amp;K$4,'02政策の客観指標'!$A$4:$AY$246,COLUMN('02政策の客観指標'!$AT:$AT),FALSE)</f>
        <v>-</v>
      </c>
      <c r="L7" s="851" t="str">
        <f>VLOOKUP($A7&amp;"-"&amp;L$4,'02政策の客観指標'!$A$4:$AY$246,COLUMN('02政策の客観指標'!$AT:$AT),FALSE)</f>
        <v>-</v>
      </c>
      <c r="M7" s="851" t="str">
        <f>VLOOKUP($A7&amp;"-"&amp;M$4,'02政策の客観指標'!$A$4:$AY$246,COLUMN('02政策の客観指標'!$AT:$AT),FALSE)</f>
        <v>-</v>
      </c>
      <c r="N7" s="851" t="str">
        <f>VLOOKUP($A7&amp;"-"&amp;N$4,'02政策の客観指標'!$A$4:$AY$246,COLUMN('02政策の客観指標'!$AT:$AT),FALSE)</f>
        <v>-</v>
      </c>
      <c r="O7" s="852" t="str">
        <f>VLOOKUP($A7&amp;"-"&amp;O$4,'02政策の客観指標'!$A$4:$AY$246,COLUMN('02政策の客観指標'!$AT:$AT),FALSE)</f>
        <v>-</v>
      </c>
      <c r="P7" s="853" t="str">
        <f t="shared" si="0"/>
        <v>-</v>
      </c>
      <c r="Q7" s="854" t="str">
        <f t="shared" si="1"/>
        <v/>
      </c>
      <c r="R7" s="854" t="str">
        <f t="shared" si="2"/>
        <v/>
      </c>
      <c r="S7" s="854" t="str">
        <f t="shared" si="3"/>
        <v/>
      </c>
      <c r="T7" s="854" t="str">
        <f t="shared" si="4"/>
        <v/>
      </c>
      <c r="U7" s="854" t="str">
        <f t="shared" si="5"/>
        <v/>
      </c>
      <c r="V7" s="854" t="str">
        <f t="shared" si="6"/>
        <v/>
      </c>
      <c r="W7" s="854" t="str">
        <f t="shared" si="7"/>
        <v/>
      </c>
      <c r="X7" s="854" t="str">
        <f t="shared" si="8"/>
        <v/>
      </c>
      <c r="Y7" s="854" t="str">
        <f t="shared" si="9"/>
        <v/>
      </c>
      <c r="Z7" s="855" t="str">
        <f t="shared" si="10"/>
        <v>-</v>
      </c>
      <c r="AA7" s="856" t="str">
        <f>IFERROR(VLOOKUP($A7*100+AA$4,'03施策評価'!$A$5:$KD$118,COLUMN('03施策評価'!$AB:$AB),FALSE),"-")</f>
        <v>-</v>
      </c>
      <c r="AB7" s="851" t="str">
        <f>IFERROR(VLOOKUP($A7*100+AB$4,'03施策評価'!$A$5:$KD$118,COLUMN('03施策評価'!$AB:$AB),FALSE),"-")</f>
        <v>-</v>
      </c>
      <c r="AC7" s="851" t="str">
        <f>IFERROR(VLOOKUP($A7*100+AC$4,'03施策評価'!$A$5:$KD$118,COLUMN('03施策評価'!$AB:$AB),FALSE),"-")</f>
        <v>-</v>
      </c>
      <c r="AD7" s="851" t="str">
        <f>IFERROR(VLOOKUP($A7*100+AD$4,'03施策評価'!$A$5:$KD$118,COLUMN('03施策評価'!$AB:$AB),FALSE),"-")</f>
        <v>-</v>
      </c>
      <c r="AE7" s="851" t="str">
        <f>IFERROR(VLOOKUP($A7*100+AE$4,'03施策評価'!$A$5:$KD$118,COLUMN('03施策評価'!$AB:$AB),FALSE),"-")</f>
        <v>-</v>
      </c>
      <c r="AF7" s="851" t="str">
        <f>IFERROR(VLOOKUP($A7*100+AF$4,'03施策評価'!$A$5:$KD$118,COLUMN('03施策評価'!$AB:$AB),FALSE),"-")</f>
        <v>-</v>
      </c>
      <c r="AG7" s="851" t="str">
        <f>IFERROR(VLOOKUP($A7*100+AG$4,'03施策評価'!$A$5:$KD$118,COLUMN('03施策評価'!$AB:$AB),FALSE),"-")</f>
        <v>-</v>
      </c>
      <c r="AH7" s="852" t="str">
        <f>IFERROR(VLOOKUP($A7*100+AH$4,'03施策評価'!$A$5:$KD$118,COLUMN('03施策評価'!$AB:$AB),FALSE),"-")</f>
        <v>-</v>
      </c>
      <c r="AI7" s="853" t="str">
        <f t="shared" si="11"/>
        <v>-</v>
      </c>
      <c r="AJ7" s="856" t="str">
        <f t="shared" si="12"/>
        <v/>
      </c>
      <c r="AK7" s="851" t="str">
        <f t="shared" si="13"/>
        <v/>
      </c>
      <c r="AL7" s="851" t="str">
        <f t="shared" si="14"/>
        <v/>
      </c>
      <c r="AM7" s="851" t="str">
        <f t="shared" si="15"/>
        <v/>
      </c>
      <c r="AN7" s="851" t="str">
        <f t="shared" si="16"/>
        <v/>
      </c>
      <c r="AO7" s="851" t="str">
        <f t="shared" si="17"/>
        <v/>
      </c>
      <c r="AP7" s="851" t="str">
        <f t="shared" si="18"/>
        <v/>
      </c>
      <c r="AQ7" s="852" t="str">
        <f t="shared" si="19"/>
        <v/>
      </c>
      <c r="AR7" s="857" t="str">
        <f t="shared" si="20"/>
        <v>-</v>
      </c>
      <c r="AS7" s="853" t="str">
        <f t="shared" si="21"/>
        <v>-</v>
      </c>
      <c r="AT7" s="854" t="str">
        <f t="shared" si="22"/>
        <v/>
      </c>
      <c r="AU7" s="853" t="str">
        <f t="shared" si="23"/>
        <v/>
      </c>
      <c r="AV7" s="855" t="str" cm="1">
        <f t="array" ref="AV7">_xlfn.IFS(COUNT(AT7:AU7)=2,SUM(AT7:AU7)/6,COUNT(AT7:AU7)=0,"-",AT7="",AR7,AU7="",Z7)</f>
        <v>-</v>
      </c>
      <c r="AW7" s="856" t="str">
        <f>VLOOKUP($A7&amp;"-"&amp;AW$4,'05市民生活実感調査'!$A$3:$BC$218,COLUMN('05市民生活実感調査'!$O:$O),FALSE)</f>
        <v>c</v>
      </c>
      <c r="AX7" s="851" t="str">
        <f>VLOOKUP($A7&amp;"-"&amp;AX$4,'05市民生活実感調査'!$A$3:$BC$218,COLUMN('05市民生活実感調査'!$O:$O),FALSE)</f>
        <v>b</v>
      </c>
      <c r="AY7" s="851" t="str">
        <f>VLOOKUP($A7&amp;"-"&amp;AY$4,'05市民生活実感調査'!$A$3:$BC$218,COLUMN('05市民生活実感調査'!$O:$O),FALSE)</f>
        <v>c</v>
      </c>
      <c r="AZ7" s="851" t="str">
        <f>VLOOKUP($A7&amp;"-"&amp;AZ$4,'05市民生活実感調査'!$A$3:$BC$218,COLUMN('05市民生活実感調査'!$O:$O),FALSE)</f>
        <v>-</v>
      </c>
      <c r="BA7" s="851" t="str">
        <f>VLOOKUP($A7&amp;"-"&amp;BA$4,'05市民生活実感調査'!$A$3:$BC$218,COLUMN('05市民生活実感調査'!$O:$O),FALSE)</f>
        <v>-</v>
      </c>
      <c r="BB7" s="851" t="str">
        <f>VLOOKUP($A7&amp;"-"&amp;BB$4,'05市民生活実感調査'!$A$3:$BC$218,COLUMN('05市民生活実感調査'!$O:$O),FALSE)</f>
        <v>-</v>
      </c>
      <c r="BC7" s="851" t="str">
        <f>VLOOKUP($A7&amp;"-"&amp;BC$4,'05市民生活実感調査'!$A$3:$BC$218,COLUMN('05市民生活実感調査'!$O:$O),FALSE)</f>
        <v>-</v>
      </c>
      <c r="BD7" s="851" t="str">
        <f>VLOOKUP($A7&amp;"-"&amp;BD$4,'05市民生活実感調査'!$A$3:$BC$218,COLUMN('05市民生活実感調査'!$O:$O),FALSE)</f>
        <v>-</v>
      </c>
      <c r="BE7" s="839" t="str">
        <f t="shared" si="24"/>
        <v>c</v>
      </c>
      <c r="BF7" s="843">
        <f t="shared" si="25"/>
        <v>2</v>
      </c>
      <c r="BG7" s="851">
        <f t="shared" si="26"/>
        <v>3</v>
      </c>
      <c r="BH7" s="851">
        <f t="shared" si="27"/>
        <v>2</v>
      </c>
      <c r="BI7" s="851" t="str">
        <f t="shared" si="28"/>
        <v/>
      </c>
      <c r="BJ7" s="851" t="str">
        <f t="shared" si="29"/>
        <v/>
      </c>
      <c r="BK7" s="851" t="str">
        <f t="shared" si="30"/>
        <v/>
      </c>
      <c r="BL7" s="851" t="str">
        <f t="shared" si="31"/>
        <v/>
      </c>
      <c r="BM7" s="851" t="str">
        <f t="shared" si="32"/>
        <v/>
      </c>
      <c r="BN7" s="840">
        <f t="shared" si="33"/>
        <v>0.58333333333333337</v>
      </c>
      <c r="BO7" s="841">
        <f>VLOOKUP($A7,'05市民生活実感調査'!$D$223:$O$249,3,FALSE)</f>
        <v>25</v>
      </c>
      <c r="BP7" s="858">
        <f>VLOOKUP($A7,'05市民生活実感調査'!$D$223:$O$249,4,FALSE)</f>
        <v>0.69326241134751776</v>
      </c>
      <c r="BQ7" s="843" t="s">
        <v>314</v>
      </c>
      <c r="BR7" s="859" t="s">
        <v>3630</v>
      </c>
      <c r="BS7" s="834" t="s">
        <v>123</v>
      </c>
      <c r="BT7" s="859" t="s">
        <v>1506</v>
      </c>
      <c r="BU7" s="860" t="s">
        <v>1769</v>
      </c>
      <c r="BV7" s="859" t="s">
        <v>1507</v>
      </c>
      <c r="BW7" s="843" t="str">
        <f>IFERROR(VLOOKUP($A7*100+BW$4,'03施策評価'!$A$5:$KD$118,COLUMN('03施策評価'!$BQ:$BQ),FALSE),"-")</f>
        <v>-</v>
      </c>
      <c r="BX7" s="851" t="str">
        <f>IFERROR(VLOOKUP($A7*100+BX$4,'03施策評価'!$A$5:$KD$118,COLUMN('03施策評価'!$BQ:$BQ),FALSE),"-")</f>
        <v>-</v>
      </c>
      <c r="BY7" s="851" t="str">
        <f>IFERROR(VLOOKUP($A7*100+BY$4,'03施策評価'!$A$5:$KD$118,COLUMN('03施策評価'!$BQ:$BQ),FALSE),"-")</f>
        <v>-</v>
      </c>
      <c r="BZ7" s="851" t="str">
        <f>IFERROR(VLOOKUP($A7*100+BZ$4,'03施策評価'!$A$5:$KD$118,COLUMN('03施策評価'!$BQ:$BQ),FALSE),"-")</f>
        <v>-</v>
      </c>
      <c r="CA7" s="851" t="str">
        <f>IFERROR(VLOOKUP($A7*100+CA$4,'03施策評価'!$A$5:$KD$118,COLUMN('03施策評価'!$BQ:$BQ),FALSE),"-")</f>
        <v>-</v>
      </c>
      <c r="CB7" s="851" t="str">
        <f>IFERROR(VLOOKUP($A7*100+CB$4,'03施策評価'!$A$5:$KD$118,COLUMN('03施策評価'!$BQ:$BQ),FALSE),"-")</f>
        <v>-</v>
      </c>
      <c r="CC7" s="851" t="str">
        <f>IFERROR(VLOOKUP($A7*100+CC$4,'03施策評価'!$A$5:$KD$118,COLUMN('03施策評価'!$BQ:$BQ),FALSE),"-")</f>
        <v>-</v>
      </c>
      <c r="CD7" s="839" t="str">
        <f>IFERROR(VLOOKUP($A7*100+CD$4,'03施策評価'!$A$5:$KD$118,COLUMN('03施策評価'!$BQ:$BQ),FALSE),"-")</f>
        <v>-</v>
      </c>
      <c r="CE7" s="861" t="s">
        <v>1515</v>
      </c>
      <c r="CF7" s="850" t="str">
        <f>VLOOKUP($A7&amp;"-"&amp;CF$4,'02政策の客観指標'!$A$4:$AY$246,COLUMN('02政策の客観指標'!$AU:$AU),FALSE)</f>
        <v>-</v>
      </c>
      <c r="CG7" s="851" t="str">
        <f>VLOOKUP($A7&amp;"-"&amp;CG$4,'02政策の客観指標'!$A$4:$AY$246,COLUMN('02政策の客観指標'!$AU:$AU),FALSE)</f>
        <v>-</v>
      </c>
      <c r="CH7" s="851" t="str">
        <f>VLOOKUP($A7&amp;"-"&amp;CH$4,'02政策の客観指標'!$A$4:$AY$246,COLUMN('02政策の客観指標'!$AU:$AU),FALSE)</f>
        <v>-</v>
      </c>
      <c r="CI7" s="851" t="str">
        <f>VLOOKUP($A7&amp;"-"&amp;CI$4,'02政策の客観指標'!$A$4:$AY$246,COLUMN('02政策の客観指標'!$AU:$AU),FALSE)</f>
        <v>-</v>
      </c>
      <c r="CJ7" s="851" t="str">
        <f>VLOOKUP($A7&amp;"-"&amp;CJ$4,'02政策の客観指標'!$A$4:$AY$246,COLUMN('02政策の客観指標'!$AU:$AU),FALSE)</f>
        <v>-</v>
      </c>
      <c r="CK7" s="851" t="str">
        <f>VLOOKUP($A7&amp;"-"&amp;CK$4,'02政策の客観指標'!$A$4:$AY$246,COLUMN('02政策の客観指標'!$AU:$AU),FALSE)</f>
        <v>-</v>
      </c>
      <c r="CL7" s="851" t="str">
        <f>VLOOKUP($A7&amp;"-"&amp;CL$4,'02政策の客観指標'!$A$4:$AY$246,COLUMN('02政策の客観指標'!$AU:$AU),FALSE)</f>
        <v>-</v>
      </c>
      <c r="CM7" s="851" t="str">
        <f>VLOOKUP($A7&amp;"-"&amp;CM$4,'02政策の客観指標'!$A$4:$AY$246,COLUMN('02政策の客観指標'!$AU:$AU),FALSE)</f>
        <v>-</v>
      </c>
      <c r="CN7" s="851" t="str">
        <f>VLOOKUP($A7&amp;"-"&amp;CN$4,'02政策の客観指標'!$A$4:$AY$246,COLUMN('02政策の客観指標'!$AU:$AU),FALSE)</f>
        <v>-</v>
      </c>
      <c r="CO7" s="839" t="str">
        <f t="shared" si="34"/>
        <v>-</v>
      </c>
      <c r="CP7" s="854" t="str">
        <f t="shared" si="35"/>
        <v/>
      </c>
      <c r="CQ7" s="854" t="str">
        <f t="shared" si="36"/>
        <v/>
      </c>
      <c r="CR7" s="854" t="str">
        <f t="shared" si="37"/>
        <v/>
      </c>
      <c r="CS7" s="854" t="str">
        <f t="shared" si="38"/>
        <v/>
      </c>
      <c r="CT7" s="854" t="str">
        <f t="shared" si="39"/>
        <v/>
      </c>
      <c r="CU7" s="854" t="str">
        <f t="shared" si="40"/>
        <v/>
      </c>
      <c r="CV7" s="854" t="str">
        <f t="shared" si="41"/>
        <v/>
      </c>
      <c r="CW7" s="854" t="str">
        <f t="shared" si="42"/>
        <v/>
      </c>
      <c r="CX7" s="854" t="str">
        <f t="shared" si="43"/>
        <v/>
      </c>
      <c r="CY7" s="846" t="str">
        <f t="shared" si="44"/>
        <v>-</v>
      </c>
      <c r="CZ7" s="843" t="str">
        <f>IFERROR(VLOOKUP($A7*100+CZ$4,'03施策評価'!$A$5:$KD$118,COLUMN('03施策評価'!$CF:$CF),FALSE),"-")</f>
        <v>-</v>
      </c>
      <c r="DA7" s="851" t="str">
        <f>IFERROR(VLOOKUP($A7*100+DA$4,'03施策評価'!$A$5:$KD$118,COLUMN('03施策評価'!$CF:$CF),FALSE),"-")</f>
        <v>-</v>
      </c>
      <c r="DB7" s="851" t="str">
        <f>IFERROR(VLOOKUP($A7*100+DB$4,'03施策評価'!$A$5:$KD$118,COLUMN('03施策評価'!$CF:$CF),FALSE),"-")</f>
        <v>c</v>
      </c>
      <c r="DC7" s="851" t="str">
        <f>IFERROR(VLOOKUP($A7*100+DC$4,'03施策評価'!$A$5:$KD$118,COLUMN('03施策評価'!$CF:$CF),FALSE),"-")</f>
        <v>-</v>
      </c>
      <c r="DD7" s="851" t="str">
        <f>IFERROR(VLOOKUP($A7*100+DD$4,'03施策評価'!$A$5:$KD$118,COLUMN('03施策評価'!$CF:$CF),FALSE),"-")</f>
        <v>-</v>
      </c>
      <c r="DE7" s="851" t="str">
        <f>IFERROR(VLOOKUP($A7*100+DE$4,'03施策評価'!$A$5:$KD$118,COLUMN('03施策評価'!$CF:$CF),FALSE),"-")</f>
        <v>-</v>
      </c>
      <c r="DF7" s="851" t="str">
        <f>IFERROR(VLOOKUP($A7*100+DF$4,'03施策評価'!$A$5:$KD$118,COLUMN('03施策評価'!$CF:$CF),FALSE),"-")</f>
        <v>-</v>
      </c>
      <c r="DG7" s="851" t="str">
        <f>IFERROR(VLOOKUP($A7*100+DG$4,'03施策評価'!$A$5:$KD$118,COLUMN('03施策評価'!$CF:$CF),FALSE),"-")</f>
        <v>-</v>
      </c>
      <c r="DH7" s="839" t="str">
        <f t="shared" si="45"/>
        <v>c</v>
      </c>
      <c r="DI7" s="843" t="str">
        <f t="shared" si="46"/>
        <v/>
      </c>
      <c r="DJ7" s="851" t="str">
        <f t="shared" si="47"/>
        <v/>
      </c>
      <c r="DK7" s="851">
        <f t="shared" si="48"/>
        <v>2</v>
      </c>
      <c r="DL7" s="851" t="str">
        <f t="shared" si="49"/>
        <v/>
      </c>
      <c r="DM7" s="851" t="str">
        <f t="shared" si="50"/>
        <v/>
      </c>
      <c r="DN7" s="851" t="str">
        <f t="shared" si="51"/>
        <v/>
      </c>
      <c r="DO7" s="851" t="str">
        <f t="shared" si="52"/>
        <v/>
      </c>
      <c r="DP7" s="851" t="str">
        <f t="shared" si="53"/>
        <v/>
      </c>
      <c r="DQ7" s="840">
        <f t="shared" si="54"/>
        <v>0.5</v>
      </c>
      <c r="DR7" s="853" t="str">
        <f t="shared" si="55"/>
        <v>c</v>
      </c>
      <c r="DS7" s="843" t="str">
        <f t="shared" si="56"/>
        <v/>
      </c>
      <c r="DT7" s="851">
        <f t="shared" si="57"/>
        <v>1</v>
      </c>
      <c r="DU7" s="840" cm="1">
        <f t="array" ref="DU7">_xlfn.IFS(COUNT(DS7:DT7)=2,SUM(DS7:DT7)/6,COUNT(DS7:DT7)=0,"-",DS7="",DQ7,DT7="",CY7)</f>
        <v>0.5</v>
      </c>
      <c r="DV7" s="843" t="str">
        <f>VLOOKUP($A7&amp;"-"&amp;DV$4,'05市民生活実感調査'!$A$3:$BC$218,COLUMN('05市民生活実感調査'!$Y:$Y),FALSE)</f>
        <v>c</v>
      </c>
      <c r="DW7" s="851" t="str">
        <f>VLOOKUP($A7&amp;"-"&amp;DW$4,'05市民生活実感調査'!$A$3:$BC$218,COLUMN('05市民生活実感調査'!$Y:$Y),FALSE)</f>
        <v>c</v>
      </c>
      <c r="DX7" s="851" t="str">
        <f>VLOOKUP($A7&amp;"-"&amp;DX$4,'05市民生活実感調査'!$A$3:$BC$218,COLUMN('05市民生活実感調査'!$Y:$Y),FALSE)</f>
        <v>c</v>
      </c>
      <c r="DY7" s="851" t="str">
        <f>VLOOKUP($A7&amp;"-"&amp;DY$4,'05市民生活実感調査'!$A$3:$BC$218,COLUMN('05市民生活実感調査'!$Y:$Y),FALSE)</f>
        <v>-</v>
      </c>
      <c r="DZ7" s="851" t="str">
        <f>VLOOKUP($A7&amp;"-"&amp;DZ$4,'05市民生活実感調査'!$A$3:$BC$218,COLUMN('05市民生活実感調査'!$Y:$Y),FALSE)</f>
        <v>-</v>
      </c>
      <c r="EA7" s="851" t="str">
        <f>VLOOKUP($A7&amp;"-"&amp;EA$4,'05市民生活実感調査'!$A$3:$BC$218,COLUMN('05市民生活実感調査'!$Y:$Y),FALSE)</f>
        <v>-</v>
      </c>
      <c r="EB7" s="851" t="str">
        <f>VLOOKUP($A7&amp;"-"&amp;EB$4,'05市民生活実感調査'!$A$3:$BC$218,COLUMN('05市民生活実感調査'!$Y:$Y),FALSE)</f>
        <v>-</v>
      </c>
      <c r="EC7" s="851" t="str">
        <f>VLOOKUP($A7&amp;"-"&amp;EC$4,'05市民生活実感調査'!$A$3:$BC$218,COLUMN('05市民生活実感調査'!$Y:$Y),FALSE)</f>
        <v>-</v>
      </c>
      <c r="ED7" s="839" t="str">
        <f t="shared" si="58"/>
        <v>c</v>
      </c>
      <c r="EE7" s="843">
        <f t="shared" si="59"/>
        <v>2</v>
      </c>
      <c r="EF7" s="851">
        <f t="shared" si="60"/>
        <v>2</v>
      </c>
      <c r="EG7" s="851">
        <f t="shared" si="61"/>
        <v>2</v>
      </c>
      <c r="EH7" s="851" t="str">
        <f t="shared" si="62"/>
        <v/>
      </c>
      <c r="EI7" s="851" t="str">
        <f t="shared" si="63"/>
        <v/>
      </c>
      <c r="EJ7" s="851" t="str">
        <f t="shared" si="64"/>
        <v/>
      </c>
      <c r="EK7" s="851" t="str">
        <f t="shared" si="65"/>
        <v/>
      </c>
      <c r="EL7" s="851" t="str">
        <f t="shared" si="66"/>
        <v/>
      </c>
      <c r="EM7" s="840">
        <f t="shared" si="67"/>
        <v>0.5</v>
      </c>
      <c r="EN7" s="841">
        <f>VLOOKUP($A7,'05市民生活実感調査'!$D$223:$O$249,5,FALSE)</f>
        <v>25</v>
      </c>
      <c r="EO7" s="842">
        <f>VLOOKUP($A7,'05市民生活実感調査'!$D$223:$O$249,6,FALSE)</f>
        <v>0.52100000000000002</v>
      </c>
      <c r="EP7" s="843" t="s">
        <v>314</v>
      </c>
      <c r="EQ7" s="859" t="str">
        <f>VLOOKUP(EP7,プルダウン!$A$1:$B$6,2,FALSE)</f>
        <v>政策の目的がそこそこ達成されている</v>
      </c>
      <c r="ER7" s="834" t="s">
        <v>123</v>
      </c>
      <c r="ES7" s="859" t="s">
        <v>1907</v>
      </c>
      <c r="ET7" s="860" t="s">
        <v>2670</v>
      </c>
      <c r="EU7" s="859" t="s">
        <v>2601</v>
      </c>
      <c r="EV7" s="843" t="str">
        <f>IFERROR(VLOOKUP($A7*100+EV$4,'03施策評価'!$A$5:$KD$118,COLUMN('03施策評価'!$DU:$DU),FALSE),"-")</f>
        <v>C</v>
      </c>
      <c r="EW7" s="851" t="str">
        <f>IFERROR(VLOOKUP($A7*100+EW$4,'03施策評価'!$A$5:$KD$118,COLUMN('03施策評価'!$DU:$DU),FALSE),"-")</f>
        <v>C</v>
      </c>
      <c r="EX7" s="851" t="str">
        <f>IFERROR(VLOOKUP($A7*100+EX$4,'03施策評価'!$A$5:$KD$118,COLUMN('03施策評価'!$DU:$DU),FALSE),"-")</f>
        <v>C</v>
      </c>
      <c r="EY7" s="851" t="str">
        <f>IFERROR(VLOOKUP($A7*100+EY$4,'03施策評価'!$A$5:$KD$118,COLUMN('03施策評価'!$DU:$DU),FALSE),"-")</f>
        <v>-</v>
      </c>
      <c r="EZ7" s="851" t="str">
        <f>IFERROR(VLOOKUP($A7*100+EZ$4,'03施策評価'!$A$5:$KD$118,COLUMN('03施策評価'!$DU:$DU),FALSE),"-")</f>
        <v>-</v>
      </c>
      <c r="FA7" s="851" t="str">
        <f>IFERROR(VLOOKUP($A7*100+FA$4,'03施策評価'!$A$5:$KD$118,COLUMN('03施策評価'!$DU:$DU),FALSE),"-")</f>
        <v>-</v>
      </c>
      <c r="FB7" s="851" t="str">
        <f>IFERROR(VLOOKUP($A7*100+FB$4,'03施策評価'!$A$5:$KD$118,COLUMN('03施策評価'!$DU:$DU),FALSE),"-")</f>
        <v>-</v>
      </c>
      <c r="FC7" s="839" t="str">
        <f>IFERROR(VLOOKUP($A7*100+FC$4,'03施策評価'!$A$5:$KD$118,COLUMN('03施策評価'!$DU:$DU),FALSE),"-")</f>
        <v>-</v>
      </c>
      <c r="FD7" s="861" t="s">
        <v>2671</v>
      </c>
      <c r="FE7" s="850" t="str">
        <f>VLOOKUP($A7&amp;"-"&amp;FE$4,'02政策の客観指標'!$A$4:$AY$246,COLUMN('02政策の客観指標'!$AV:$AV),FALSE)</f>
        <v>-</v>
      </c>
      <c r="FF7" s="851" t="str">
        <f>VLOOKUP($A7&amp;"-"&amp;FF$4,'02政策の客観指標'!$A$4:$AY$246,COLUMN('02政策の客観指標'!$AV:$AV),FALSE)</f>
        <v>-</v>
      </c>
      <c r="FG7" s="851" t="str">
        <f>VLOOKUP($A7&amp;"-"&amp;FG$4,'02政策の客観指標'!$A$4:$AY$246,COLUMN('02政策の客観指標'!$AV:$AV),FALSE)</f>
        <v>-</v>
      </c>
      <c r="FH7" s="851" t="str">
        <f>VLOOKUP($A7&amp;"-"&amp;FH$4,'02政策の客観指標'!$A$4:$AY$246,COLUMN('02政策の客観指標'!$AV:$AV),FALSE)</f>
        <v>-</v>
      </c>
      <c r="FI7" s="851" t="str">
        <f>VLOOKUP($A7&amp;"-"&amp;FI$4,'02政策の客観指標'!$A$4:$AY$246,COLUMN('02政策の客観指標'!$AV:$AV),FALSE)</f>
        <v>-</v>
      </c>
      <c r="FJ7" s="851" t="str">
        <f>VLOOKUP($A7&amp;"-"&amp;FJ$4,'02政策の客観指標'!$A$4:$AY$246,COLUMN('02政策の客観指標'!$AV:$AV),FALSE)</f>
        <v>-</v>
      </c>
      <c r="FK7" s="851" t="str">
        <f>VLOOKUP($A7&amp;"-"&amp;FK$4,'02政策の客観指標'!$A$4:$AY$246,COLUMN('02政策の客観指標'!$AV:$AV),FALSE)</f>
        <v>-</v>
      </c>
      <c r="FL7" s="851" t="str">
        <f>VLOOKUP($A7&amp;"-"&amp;FL$4,'02政策の客観指標'!$A$4:$AY$246,COLUMN('02政策の客観指標'!$AV:$AV),FALSE)</f>
        <v>-</v>
      </c>
      <c r="FM7" s="851" t="str">
        <f>VLOOKUP($A7&amp;"-"&amp;FM$4,'02政策の客観指標'!$A$4:$AY$246,COLUMN('02政策の客観指標'!$AV:$AV),FALSE)</f>
        <v>-</v>
      </c>
      <c r="FN7" s="839" t="str">
        <f t="shared" si="68"/>
        <v>-</v>
      </c>
      <c r="FO7" s="854" t="str">
        <f t="shared" si="69"/>
        <v/>
      </c>
      <c r="FP7" s="854" t="str">
        <f t="shared" si="70"/>
        <v/>
      </c>
      <c r="FQ7" s="854" t="str">
        <f t="shared" si="71"/>
        <v/>
      </c>
      <c r="FR7" s="854" t="str">
        <f t="shared" si="72"/>
        <v/>
      </c>
      <c r="FS7" s="854" t="str">
        <f t="shared" si="73"/>
        <v/>
      </c>
      <c r="FT7" s="854" t="str">
        <f t="shared" si="74"/>
        <v/>
      </c>
      <c r="FU7" s="854" t="str">
        <f t="shared" si="75"/>
        <v/>
      </c>
      <c r="FV7" s="854" t="str">
        <f t="shared" si="76"/>
        <v/>
      </c>
      <c r="FW7" s="854" t="str">
        <f t="shared" si="77"/>
        <v/>
      </c>
      <c r="FX7" s="846" t="str">
        <f t="shared" si="78"/>
        <v>-</v>
      </c>
      <c r="FY7" s="843" t="str">
        <f>IFERROR(VLOOKUP($A7*100+FY$4,'03施策評価'!$A$5:$KD$118,COLUMN('03施策評価'!$EH:$EH),FALSE),"-")</f>
        <v>-</v>
      </c>
      <c r="FZ7" s="851" t="str">
        <f>IFERROR(VLOOKUP($A7*100+FZ$4,'03施策評価'!$A$5:$KD$118,COLUMN('03施策評価'!$EH:$EH),FALSE),"-")</f>
        <v>-</v>
      </c>
      <c r="GA7" s="851" t="str">
        <f>IFERROR(VLOOKUP($A7*100+GA$4,'03施策評価'!$A$5:$KD$118,COLUMN('03施策評価'!$EH:$EH),FALSE),"-")</f>
        <v>d</v>
      </c>
      <c r="GB7" s="851" t="str">
        <f>IFERROR(VLOOKUP($A7*100+GB$4,'03施策評価'!$A$5:$KD$118,COLUMN('03施策評価'!$EH:$EH),FALSE),"-")</f>
        <v>-</v>
      </c>
      <c r="GC7" s="851" t="str">
        <f>IFERROR(VLOOKUP($A7*100+GC$4,'03施策評価'!$A$5:$KD$118,COLUMN('03施策評価'!$EH:$EH),FALSE),"-")</f>
        <v>-</v>
      </c>
      <c r="GD7" s="851" t="str">
        <f>IFERROR(VLOOKUP($A7*100+GD$4,'03施策評価'!$A$5:$KD$118,COLUMN('03施策評価'!$EH:$EH),FALSE),"-")</f>
        <v>-</v>
      </c>
      <c r="GE7" s="851" t="str">
        <f>IFERROR(VLOOKUP($A7*100+GE$4,'03施策評価'!$A$5:$KD$118,COLUMN('03施策評価'!$EH:$EH),FALSE),"-")</f>
        <v>-</v>
      </c>
      <c r="GF7" s="851" t="str">
        <f>IFERROR(VLOOKUP($A7*100+GF$4,'03施策評価'!$A$5:$KD$118,COLUMN('03施策評価'!$EH:$EH),FALSE),"-")</f>
        <v>-</v>
      </c>
      <c r="GG7" s="839" t="str">
        <f t="shared" si="79"/>
        <v>d</v>
      </c>
      <c r="GH7" s="843" t="str">
        <f t="shared" si="80"/>
        <v/>
      </c>
      <c r="GI7" s="851" t="str">
        <f t="shared" si="81"/>
        <v/>
      </c>
      <c r="GJ7" s="851">
        <f t="shared" si="82"/>
        <v>1</v>
      </c>
      <c r="GK7" s="851" t="str">
        <f t="shared" si="83"/>
        <v/>
      </c>
      <c r="GL7" s="851" t="str">
        <f t="shared" si="84"/>
        <v/>
      </c>
      <c r="GM7" s="851" t="str">
        <f t="shared" si="85"/>
        <v/>
      </c>
      <c r="GN7" s="851" t="str">
        <f t="shared" si="86"/>
        <v/>
      </c>
      <c r="GO7" s="851" t="str">
        <f t="shared" si="87"/>
        <v/>
      </c>
      <c r="GP7" s="840">
        <f t="shared" si="88"/>
        <v>0.25</v>
      </c>
      <c r="GQ7" s="853" t="str">
        <f t="shared" si="89"/>
        <v>d</v>
      </c>
      <c r="GR7" s="843" t="str">
        <f t="shared" si="90"/>
        <v/>
      </c>
      <c r="GS7" s="851">
        <f t="shared" si="91"/>
        <v>0.5</v>
      </c>
      <c r="GT7" s="840" cm="1">
        <f t="array" ref="GT7">_xlfn.IFS(COUNT(GR7:GS7)=2,SUM(GR7:GS7)/6,COUNT(GR7:GS7)=0,"-",GR7="",GP7,GS7="",FX7)</f>
        <v>0.25</v>
      </c>
      <c r="GU7" s="843" t="str">
        <f>VLOOKUP($A7&amp;"-"&amp;GU$4,'05市民生活実感調査'!$A$3:$BC$218,COLUMN('05市民生活実感調査'!$AI:$AI),FALSE)</f>
        <v>c</v>
      </c>
      <c r="GV7" s="851" t="str">
        <f>VLOOKUP($A7&amp;"-"&amp;GV$4,'05市民生活実感調査'!$A$3:$BC$218,COLUMN('05市民生活実感調査'!$AI:$AI),FALSE)</f>
        <v>c</v>
      </c>
      <c r="GW7" s="851" t="str">
        <f>VLOOKUP($A7&amp;"-"&amp;GW$4,'05市民生活実感調査'!$A$3:$BC$218,COLUMN('05市民生活実感調査'!$AI:$AI),FALSE)</f>
        <v>c</v>
      </c>
      <c r="GX7" s="851" t="str">
        <f>VLOOKUP($A7&amp;"-"&amp;GX$4,'05市民生活実感調査'!$A$3:$BC$218,COLUMN('05市民生活実感調査'!$AI:$AI),FALSE)</f>
        <v>-</v>
      </c>
      <c r="GY7" s="851" t="str">
        <f>VLOOKUP($A7&amp;"-"&amp;GY$4,'05市民生活実感調査'!$A$3:$BC$218,COLUMN('05市民生活実感調査'!$AI:$AI),FALSE)</f>
        <v>-</v>
      </c>
      <c r="GZ7" s="851" t="str">
        <f>VLOOKUP($A7&amp;"-"&amp;GZ$4,'05市民生活実感調査'!$A$3:$BC$218,COLUMN('05市民生活実感調査'!$AI:$AI),FALSE)</f>
        <v>-</v>
      </c>
      <c r="HA7" s="851" t="str">
        <f>VLOOKUP($A7&amp;"-"&amp;HA$4,'05市民生活実感調査'!$A$3:$BC$218,COLUMN('05市民生活実感調査'!$AI:$AI),FALSE)</f>
        <v>-</v>
      </c>
      <c r="HB7" s="851" t="str">
        <f>VLOOKUP($A7&amp;"-"&amp;HB$4,'05市民生活実感調査'!$A$3:$BC$218,COLUMN('05市民生活実感調査'!$AI:$AI),FALSE)</f>
        <v>-</v>
      </c>
      <c r="HC7" s="839" t="str">
        <f t="shared" si="92"/>
        <v>c</v>
      </c>
      <c r="HD7" s="843">
        <f t="shared" si="93"/>
        <v>2</v>
      </c>
      <c r="HE7" s="851">
        <f t="shared" si="94"/>
        <v>2</v>
      </c>
      <c r="HF7" s="851">
        <f t="shared" si="95"/>
        <v>2</v>
      </c>
      <c r="HG7" s="851" t="str">
        <f t="shared" si="96"/>
        <v/>
      </c>
      <c r="HH7" s="851" t="str">
        <f t="shared" si="97"/>
        <v/>
      </c>
      <c r="HI7" s="851" t="str">
        <f t="shared" si="98"/>
        <v/>
      </c>
      <c r="HJ7" s="851" t="str">
        <f t="shared" si="99"/>
        <v/>
      </c>
      <c r="HK7" s="851" t="str">
        <f t="shared" si="100"/>
        <v/>
      </c>
      <c r="HL7" s="840">
        <f t="shared" si="101"/>
        <v>0.5</v>
      </c>
      <c r="HM7" s="841">
        <f>VLOOKUP($A7,'05市民生活実感調査'!$D$223:$O$249,7,FALSE)</f>
        <v>25</v>
      </c>
      <c r="HN7" s="842">
        <f>VLOOKUP($A7,'05市民生活実感調査'!$D$223:$O$249,8,FALSE)</f>
        <v>50.5175983436853</v>
      </c>
      <c r="HO7" s="843" t="s">
        <v>314</v>
      </c>
      <c r="HP7" s="859" t="str">
        <f>VLOOKUP(HO7,プルダウン!$A$1:$B$6,2,FALSE)</f>
        <v>政策の目的がそこそこ達成されている</v>
      </c>
      <c r="HQ7" s="834" t="s">
        <v>123</v>
      </c>
      <c r="HR7" s="859" t="s">
        <v>1907</v>
      </c>
      <c r="HS7" s="860" t="s">
        <v>3362</v>
      </c>
      <c r="HT7" s="859" t="s">
        <v>2904</v>
      </c>
      <c r="HU7" s="843" t="str">
        <f>IFERROR(VLOOKUP($A7*100+HU$4,'03施策評価'!$A$5:$KD$118,COLUMN('03施策評価'!$FW:$FW),FALSE),"-")</f>
        <v>C</v>
      </c>
      <c r="HV7" s="851" t="str">
        <f>IFERROR(VLOOKUP($A7*100+HV$4,'03施策評価'!$A$5:$KD$118,COLUMN('03施策評価'!$FW:$FW),FALSE),"-")</f>
        <v>C</v>
      </c>
      <c r="HW7" s="851" t="str">
        <f>IFERROR(VLOOKUP($A7*100+HW$4,'03施策評価'!$A$5:$KD$118,COLUMN('03施策評価'!$FW:$FW),FALSE),"-")</f>
        <v>C</v>
      </c>
      <c r="HX7" s="851" t="str">
        <f>IFERROR(VLOOKUP($A7*100+HX$4,'03施策評価'!$A$5:$KD$118,COLUMN('03施策評価'!$FW:$FW),FALSE),"-")</f>
        <v>-</v>
      </c>
      <c r="HY7" s="851" t="str">
        <f>IFERROR(VLOOKUP($A7*100+HY$4,'03施策評価'!$A$5:$KD$118,COLUMN('03施策評価'!$FW:$FW),FALSE),"-")</f>
        <v>-</v>
      </c>
      <c r="HZ7" s="851" t="str">
        <f>IFERROR(VLOOKUP($A7*100+HZ$4,'03施策評価'!$A$5:$KD$118,COLUMN('03施策評価'!$FW:$FW),FALSE),"-")</f>
        <v>-</v>
      </c>
      <c r="IA7" s="851" t="str">
        <f>IFERROR(VLOOKUP($A7*100+IA$4,'03施策評価'!$A$5:$KD$118,COLUMN('03施策評価'!$FW:$FW),FALSE),"-")</f>
        <v>-</v>
      </c>
      <c r="IB7" s="839" t="str">
        <f>IFERROR(VLOOKUP($A7*100+IB$4,'03施策評価'!$A$5:$KD$118,COLUMN('03施策評価'!$FW:$FW),FALSE),"-")</f>
        <v>-</v>
      </c>
      <c r="IC7" s="861" t="s">
        <v>2932</v>
      </c>
      <c r="ID7" s="850" t="str">
        <f>VLOOKUP($A7&amp;"-"&amp;ID$4,'02政策の客観指標'!$A$4:$AY$246,COLUMN('02政策の客観指標'!$AW:$AW),FALSE)</f>
        <v>-</v>
      </c>
      <c r="IE7" s="851" t="str">
        <f>VLOOKUP($A7&amp;"-"&amp;IE$4,'02政策の客観指標'!$A$4:$AY$246,COLUMN('02政策の客観指標'!$AW:$AW),FALSE)</f>
        <v>-</v>
      </c>
      <c r="IF7" s="851" t="str">
        <f>VLOOKUP($A7&amp;"-"&amp;IF$4,'02政策の客観指標'!$A$4:$AY$246,COLUMN('02政策の客観指標'!$AW:$AW),FALSE)</f>
        <v>-</v>
      </c>
      <c r="IG7" s="851" t="str">
        <f>VLOOKUP($A7&amp;"-"&amp;IG$4,'02政策の客観指標'!$A$4:$AY$246,COLUMN('02政策の客観指標'!$AW:$AW),FALSE)</f>
        <v>-</v>
      </c>
      <c r="IH7" s="851" t="str">
        <f>VLOOKUP($A7&amp;"-"&amp;IH$4,'02政策の客観指標'!$A$4:$AY$246,COLUMN('02政策の客観指標'!$AW:$AW),FALSE)</f>
        <v>-</v>
      </c>
      <c r="II7" s="851" t="str">
        <f>VLOOKUP($A7&amp;"-"&amp;II$4,'02政策の客観指標'!$A$4:$AY$246,COLUMN('02政策の客観指標'!$AW:$AW),FALSE)</f>
        <v>-</v>
      </c>
      <c r="IJ7" s="851" t="str">
        <f>VLOOKUP($A7&amp;"-"&amp;IJ$4,'02政策の客観指標'!$A$4:$AY$246,COLUMN('02政策の客観指標'!$AW:$AW),FALSE)</f>
        <v>-</v>
      </c>
      <c r="IK7" s="851" t="str">
        <f>VLOOKUP($A7&amp;"-"&amp;IK$4,'02政策の客観指標'!$A$4:$AY$246,COLUMN('02政策の客観指標'!$AW:$AW),FALSE)</f>
        <v>-</v>
      </c>
      <c r="IL7" s="851" t="str">
        <f>VLOOKUP($A7&amp;"-"&amp;IL$4,'02政策の客観指標'!$A$4:$AY$246,COLUMN('02政策の客観指標'!$AW:$AW),FALSE)</f>
        <v>-</v>
      </c>
      <c r="IM7" s="839" t="str">
        <f t="shared" si="102"/>
        <v>-</v>
      </c>
      <c r="IN7" s="854" t="str">
        <f t="shared" si="103"/>
        <v/>
      </c>
      <c r="IO7" s="854" t="str">
        <f t="shared" si="104"/>
        <v/>
      </c>
      <c r="IP7" s="854" t="str">
        <f t="shared" si="105"/>
        <v/>
      </c>
      <c r="IQ7" s="854" t="str">
        <f t="shared" si="106"/>
        <v/>
      </c>
      <c r="IR7" s="854" t="str">
        <f t="shared" si="107"/>
        <v/>
      </c>
      <c r="IS7" s="854" t="str">
        <f t="shared" si="108"/>
        <v/>
      </c>
      <c r="IT7" s="854" t="str">
        <f t="shared" si="109"/>
        <v/>
      </c>
      <c r="IU7" s="854" t="str">
        <f t="shared" si="110"/>
        <v/>
      </c>
      <c r="IV7" s="854" t="str">
        <f t="shared" si="111"/>
        <v/>
      </c>
      <c r="IW7" s="846" t="str">
        <f t="shared" si="112"/>
        <v>-</v>
      </c>
      <c r="IX7" s="843" t="str">
        <f>IFERROR(VLOOKUP($A7*100+IX$4,'03施策評価'!$A$5:$KD$118,COLUMN('03施策評価'!$GJ:$GJ),FALSE),"-")</f>
        <v>-</v>
      </c>
      <c r="IY7" s="851" t="str">
        <f>IFERROR(VLOOKUP($A7*100+IY$4,'03施策評価'!$A$5:$KD$118,COLUMN('03施策評価'!$GJ:$GJ),FALSE),"-")</f>
        <v>-</v>
      </c>
      <c r="IZ7" s="851" t="str">
        <f>IFERROR(VLOOKUP($A7*100+IZ$4,'03施策評価'!$A$5:$KD$118,COLUMN('03施策評価'!$GJ:$GJ),FALSE),"-")</f>
        <v>c</v>
      </c>
      <c r="JA7" s="851" t="str">
        <f>IFERROR(VLOOKUP($A7*100+JA$4,'03施策評価'!$A$5:$KD$118,COLUMN('03施策評価'!$GJ:$GJ),FALSE),"-")</f>
        <v>-</v>
      </c>
      <c r="JB7" s="851" t="str">
        <f>IFERROR(VLOOKUP($A7*100+JB$4,'03施策評価'!$A$5:$KD$118,COLUMN('03施策評価'!$GJ:$GJ),FALSE),"-")</f>
        <v>-</v>
      </c>
      <c r="JC7" s="851" t="str">
        <f>IFERROR(VLOOKUP($A7*100+JC$4,'03施策評価'!$A$5:$KD$118,COLUMN('03施策評価'!$GJ:$GJ),FALSE),"-")</f>
        <v>-</v>
      </c>
      <c r="JD7" s="851" t="str">
        <f>IFERROR(VLOOKUP($A7*100+JD$4,'03施策評価'!$A$5:$KD$118,COLUMN('03施策評価'!$GJ:$GJ),FALSE),"-")</f>
        <v>-</v>
      </c>
      <c r="JE7" s="851" t="str">
        <f>IFERROR(VLOOKUP($A7*100+JE$4,'03施策評価'!$A$5:$KD$118,COLUMN('03施策評価'!$GJ:$GJ),FALSE),"-")</f>
        <v>-</v>
      </c>
      <c r="JF7" s="839" t="str">
        <f t="shared" si="113"/>
        <v>c</v>
      </c>
      <c r="JG7" s="843" t="str">
        <f t="shared" si="114"/>
        <v/>
      </c>
      <c r="JH7" s="851" t="str">
        <f t="shared" si="115"/>
        <v/>
      </c>
      <c r="JI7" s="851">
        <f t="shared" si="116"/>
        <v>2</v>
      </c>
      <c r="JJ7" s="851" t="str">
        <f t="shared" si="117"/>
        <v/>
      </c>
      <c r="JK7" s="851" t="str">
        <f t="shared" si="118"/>
        <v/>
      </c>
      <c r="JL7" s="851" t="str">
        <f t="shared" si="119"/>
        <v/>
      </c>
      <c r="JM7" s="851" t="str">
        <f t="shared" si="120"/>
        <v/>
      </c>
      <c r="JN7" s="851" t="str">
        <f t="shared" si="121"/>
        <v/>
      </c>
      <c r="JO7" s="840">
        <f t="shared" si="122"/>
        <v>0.5</v>
      </c>
      <c r="JP7" s="853" t="str">
        <f t="shared" si="123"/>
        <v>c</v>
      </c>
      <c r="JQ7" s="843" t="str">
        <f t="shared" si="124"/>
        <v/>
      </c>
      <c r="JR7" s="851">
        <f t="shared" si="125"/>
        <v>1</v>
      </c>
      <c r="JS7" s="840" cm="1">
        <f t="array" ref="JS7">_xlfn.IFS(COUNT(JQ7:JR7)=2,SUM(JQ7:JR7)/6,COUNT(JQ7:JR7)=0,"-",JQ7="",JO7,JR7="",IW7)</f>
        <v>0.5</v>
      </c>
      <c r="JT7" s="843" t="str">
        <f>VLOOKUP($A7&amp;"-"&amp;JT$4,'05市民生活実感調査'!$A$3:$BC$218,COLUMN('05市民生活実感調査'!$AS:$AS),FALSE)</f>
        <v>c</v>
      </c>
      <c r="JU7" s="851" t="str">
        <f>VLOOKUP($A7&amp;"-"&amp;JU$4,'05市民生活実感調査'!$A$3:$BC$218,COLUMN('05市民生活実感調査'!$AS:$AS),FALSE)</f>
        <v>c</v>
      </c>
      <c r="JV7" s="851" t="str">
        <f>VLOOKUP($A7&amp;"-"&amp;JV$4,'05市民生活実感調査'!$A$3:$BC$218,COLUMN('05市民生活実感調査'!$AS:$AS),FALSE)</f>
        <v>c</v>
      </c>
      <c r="JW7" s="851" t="str">
        <f>VLOOKUP($A7&amp;"-"&amp;JW$4,'05市民生活実感調査'!$A$3:$BC$218,COLUMN('05市民生活実感調査'!$AS:$AS),FALSE)</f>
        <v>-</v>
      </c>
      <c r="JX7" s="851" t="str">
        <f>VLOOKUP($A7&amp;"-"&amp;JX$4,'05市民生活実感調査'!$A$3:$BC$218,COLUMN('05市民生活実感調査'!$AS:$AS),FALSE)</f>
        <v>-</v>
      </c>
      <c r="JY7" s="851" t="str">
        <f>VLOOKUP($A7&amp;"-"&amp;JY$4,'05市民生活実感調査'!$A$3:$BC$218,COLUMN('05市民生活実感調査'!$AS:$AS),FALSE)</f>
        <v>-</v>
      </c>
      <c r="JZ7" s="851" t="str">
        <f>VLOOKUP($A7&amp;"-"&amp;JZ$4,'05市民生活実感調査'!$A$3:$BC$218,COLUMN('05市民生活実感調査'!$AS:$AS),FALSE)</f>
        <v>-</v>
      </c>
      <c r="KA7" s="851" t="str">
        <f>VLOOKUP($A7&amp;"-"&amp;KA$4,'05市民生活実感調査'!$A$3:$BC$218,COLUMN('05市民生活実感調査'!$AS:$AS),FALSE)</f>
        <v>-</v>
      </c>
      <c r="KB7" s="839" t="str">
        <f t="shared" si="126"/>
        <v>c</v>
      </c>
      <c r="KC7" s="843">
        <f t="shared" si="127"/>
        <v>2</v>
      </c>
      <c r="KD7" s="851">
        <f t="shared" si="128"/>
        <v>2</v>
      </c>
      <c r="KE7" s="851">
        <f t="shared" si="129"/>
        <v>2</v>
      </c>
      <c r="KF7" s="851" t="str">
        <f t="shared" si="130"/>
        <v/>
      </c>
      <c r="KG7" s="851" t="str">
        <f t="shared" si="131"/>
        <v/>
      </c>
      <c r="KH7" s="851" t="str">
        <f t="shared" si="132"/>
        <v/>
      </c>
      <c r="KI7" s="851" t="str">
        <f t="shared" si="133"/>
        <v/>
      </c>
      <c r="KJ7" s="851" t="str">
        <f t="shared" si="134"/>
        <v/>
      </c>
      <c r="KK7" s="840">
        <f t="shared" si="135"/>
        <v>0.5</v>
      </c>
      <c r="KL7" s="841">
        <f>VLOOKUP($A7,'05市民生活実感調査'!$D$223:$O$249,9,FALSE)</f>
        <v>25</v>
      </c>
      <c r="KM7" s="842">
        <f>VLOOKUP($A7,'05市民生活実感調査'!$D$223:$O$249,10,FALSE)</f>
        <v>51.844262295081961</v>
      </c>
      <c r="KN7" s="843" t="s">
        <v>314</v>
      </c>
      <c r="KO7" s="859" t="str">
        <f>VLOOKUP(KN7,プルダウン!$A$1:$B$6,2,FALSE)</f>
        <v>政策の目的がそこそこ達成されている</v>
      </c>
      <c r="KP7" s="834" t="s">
        <v>2973</v>
      </c>
      <c r="KQ7" s="859" t="s">
        <v>1907</v>
      </c>
      <c r="KR7" s="860" t="s">
        <v>3133</v>
      </c>
      <c r="KS7" s="859" t="s">
        <v>3112</v>
      </c>
      <c r="KT7" s="843" t="str">
        <f>IFERROR(VLOOKUP($A7*100+KT$4,'03施策評価'!$A$5:$KD$118,COLUMN('03施策評価'!$HY:$HY),FALSE),"-")</f>
        <v>C</v>
      </c>
      <c r="KU7" s="851" t="str">
        <f>IFERROR(VLOOKUP($A7*100+KU$4,'03施策評価'!$A$5:$KD$118,COLUMN('03施策評価'!$HY:$HY),FALSE),"-")</f>
        <v>C</v>
      </c>
      <c r="KV7" s="851" t="str">
        <f>IFERROR(VLOOKUP($A7*100+KV$4,'03施策評価'!$A$5:$KD$118,COLUMN('03施策評価'!$HY:$HY),FALSE),"-")</f>
        <v>C</v>
      </c>
      <c r="KW7" s="851" t="str">
        <f>IFERROR(VLOOKUP($A7*100+KW$4,'03施策評価'!$A$5:$KD$118,COLUMN('03施策評価'!$HY:$HY),FALSE),"-")</f>
        <v>-</v>
      </c>
      <c r="KX7" s="851" t="str">
        <f>IFERROR(VLOOKUP($A7*100+KX$4,'03施策評価'!$A$5:$KD$118,COLUMN('03施策評価'!$HY:$HY),FALSE),"-")</f>
        <v>-</v>
      </c>
      <c r="KY7" s="851" t="str">
        <f>IFERROR(VLOOKUP($A7*100+KY$4,'03施策評価'!$A$5:$KD$118,COLUMN('03施策評価'!$HY:$HY),FALSE),"-")</f>
        <v>-</v>
      </c>
      <c r="KZ7" s="851" t="str">
        <f>IFERROR(VLOOKUP($A7*100+KZ$4,'03施策評価'!$A$5:$KD$118,COLUMN('03施策評価'!$HY:$HY),FALSE),"-")</f>
        <v>-</v>
      </c>
      <c r="LA7" s="839" t="str">
        <f>IFERROR(VLOOKUP($A7*100+LA$4,'03施策評価'!$A$5:$KD$118,COLUMN('03施策評価'!$HY:$HY),FALSE),"-")</f>
        <v>-</v>
      </c>
      <c r="LB7" s="861" t="s">
        <v>3058</v>
      </c>
      <c r="LC7" s="862" t="str">
        <f>VLOOKUP($A7&amp;"-"&amp;LC$4,'02政策の客観指標'!$A$4:$AX$246,COLUMN('02政策の客観指標'!$AX:$AX),FALSE)</f>
        <v>c</v>
      </c>
      <c r="LD7" s="851" t="str">
        <f>VLOOKUP($A7&amp;"-"&amp;LD$4,'02政策の客観指標'!$A$4:$AX$246,COLUMN('02政策の客観指標'!$AX:$AX),FALSE)</f>
        <v>-</v>
      </c>
      <c r="LE7" s="851" t="str">
        <f>VLOOKUP($A7&amp;"-"&amp;LE$4,'02政策の客観指標'!$A$4:$AX$246,COLUMN('02政策の客観指標'!$AX:$AX),FALSE)</f>
        <v>-</v>
      </c>
      <c r="LF7" s="851" t="str">
        <f>VLOOKUP($A7&amp;"-"&amp;LF$4,'02政策の客観指標'!$A$4:$AX$246,COLUMN('02政策の客観指標'!$AX:$AX),FALSE)</f>
        <v>-</v>
      </c>
      <c r="LG7" s="851" t="str">
        <f>VLOOKUP($A7&amp;"-"&amp;LG$4,'02政策の客観指標'!$A$4:$AX$246,COLUMN('02政策の客観指標'!$AX:$AX),FALSE)</f>
        <v>-</v>
      </c>
      <c r="LH7" s="851" t="str">
        <f>VLOOKUP($A7&amp;"-"&amp;LH$4,'02政策の客観指標'!$A$4:$AX$246,COLUMN('02政策の客観指標'!$AX:$AX),FALSE)</f>
        <v>-</v>
      </c>
      <c r="LI7" s="851" t="str">
        <f>VLOOKUP($A7&amp;"-"&amp;LI$4,'02政策の客観指標'!$A$4:$AX$246,COLUMN('02政策の客観指標'!$AX:$AX),FALSE)</f>
        <v>-</v>
      </c>
      <c r="LJ7" s="851" t="str">
        <f>VLOOKUP($A7&amp;"-"&amp;LJ$4,'02政策の客観指標'!$A$4:$AX$246,COLUMN('02政策の客観指標'!$AX:$AX),FALSE)</f>
        <v>-</v>
      </c>
      <c r="LK7" s="851" t="str">
        <f>VLOOKUP($A7&amp;"-"&amp;LK$4,'02政策の客観指標'!$A$4:$AX$246,COLUMN('02政策の客観指標'!$AX:$AX),FALSE)</f>
        <v>-</v>
      </c>
      <c r="LL7" s="839" t="str">
        <f t="shared" si="136"/>
        <v>c</v>
      </c>
      <c r="LM7" s="854">
        <f t="shared" si="137"/>
        <v>2</v>
      </c>
      <c r="LN7" s="854" t="str">
        <f t="shared" si="138"/>
        <v/>
      </c>
      <c r="LO7" s="854" t="str">
        <f t="shared" si="139"/>
        <v/>
      </c>
      <c r="LP7" s="854" t="str">
        <f t="shared" si="140"/>
        <v/>
      </c>
      <c r="LQ7" s="854" t="str">
        <f t="shared" si="141"/>
        <v/>
      </c>
      <c r="LR7" s="854" t="str">
        <f t="shared" si="142"/>
        <v/>
      </c>
      <c r="LS7" s="854" t="str">
        <f t="shared" si="143"/>
        <v/>
      </c>
      <c r="LT7" s="854" t="str">
        <f t="shared" si="144"/>
        <v/>
      </c>
      <c r="LU7" s="854" t="str">
        <f t="shared" si="145"/>
        <v/>
      </c>
      <c r="LV7" s="846">
        <f t="shared" si="146"/>
        <v>0.5</v>
      </c>
      <c r="LW7" s="843" t="str">
        <f>IFERROR(VLOOKUP($A7*100+LW$4,'03施策評価'!$A$5:$KD$118,COLUMN('03施策評価'!$IL:$IL),FALSE),"-")</f>
        <v>e</v>
      </c>
      <c r="LX7" s="851" t="str">
        <f>IFERROR(VLOOKUP($A7*100+LX$4,'03施策評価'!$A$5:$KD$118,COLUMN('03施策評価'!$IL:$IL),FALSE),"-")</f>
        <v>a</v>
      </c>
      <c r="LY7" s="851" t="str">
        <f>IFERROR(VLOOKUP($A7*100+LY$4,'03施策評価'!$A$5:$KD$118,COLUMN('03施策評価'!$IL:$IL),FALSE),"-")</f>
        <v>b</v>
      </c>
      <c r="LZ7" s="851" t="str">
        <f>IFERROR(VLOOKUP($A7*100+LZ$4,'03施策評価'!$A$5:$KD$118,COLUMN('03施策評価'!$IL:$IL),FALSE),"-")</f>
        <v>-</v>
      </c>
      <c r="MA7" s="851" t="str">
        <f>IFERROR(VLOOKUP($A7*100+MA$4,'03施策評価'!$A$5:$KD$118,COLUMN('03施策評価'!$IL:$IL),FALSE),"-")</f>
        <v>-</v>
      </c>
      <c r="MB7" s="851" t="str">
        <f>IFERROR(VLOOKUP($A7*100+MB$4,'03施策評価'!$A$5:$KD$118,COLUMN('03施策評価'!$IL:$IL),FALSE),"-")</f>
        <v>-</v>
      </c>
      <c r="MC7" s="851" t="str">
        <f>IFERROR(VLOOKUP($A7*100+MC$4,'03施策評価'!$A$5:$KD$118,COLUMN('03施策評価'!$IL:$IL),FALSE),"-")</f>
        <v>-</v>
      </c>
      <c r="MD7" s="851" t="str">
        <f>IFERROR(VLOOKUP($A7*100+MD$4,'03施策評価'!$A$5:$KD$118,COLUMN('03施策評価'!$IL:$IL),FALSE),"-")</f>
        <v>-</v>
      </c>
      <c r="ME7" s="839" t="str">
        <f t="shared" si="147"/>
        <v>c</v>
      </c>
      <c r="MF7" s="843">
        <f t="shared" si="148"/>
        <v>0</v>
      </c>
      <c r="MG7" s="851">
        <f t="shared" si="149"/>
        <v>4</v>
      </c>
      <c r="MH7" s="851">
        <f t="shared" si="150"/>
        <v>3</v>
      </c>
      <c r="MI7" s="851" t="str">
        <f t="shared" si="151"/>
        <v/>
      </c>
      <c r="MJ7" s="851" t="str">
        <f t="shared" si="152"/>
        <v/>
      </c>
      <c r="MK7" s="851" t="str">
        <f t="shared" si="153"/>
        <v/>
      </c>
      <c r="ML7" s="851" t="str">
        <f t="shared" si="154"/>
        <v/>
      </c>
      <c r="MM7" s="851" t="str">
        <f t="shared" si="155"/>
        <v/>
      </c>
      <c r="MN7" s="840">
        <f t="shared" si="156"/>
        <v>0.58333333333333337</v>
      </c>
      <c r="MO7" s="853" t="str">
        <f t="shared" si="157"/>
        <v>c</v>
      </c>
      <c r="MP7" s="843">
        <f t="shared" si="158"/>
        <v>2</v>
      </c>
      <c r="MQ7" s="851">
        <f t="shared" si="159"/>
        <v>1</v>
      </c>
      <c r="MR7" s="840" cm="1">
        <f t="array" ref="MR7">_xlfn.IFS(COUNT(MP7:MQ7)=2,SUM(MP7:MQ7)/6,COUNT(MP7:MQ7)=0,"-",MP7="",MN7,MQ7="",LV7)</f>
        <v>0.5</v>
      </c>
      <c r="MS7" s="843" t="str">
        <f>VLOOKUP($A7&amp;"-"&amp;MS$4,'05市民生活実感調査'!$A$3:$BC$218,COLUMN('05市民生活実感調査'!$BC:$BC),FALSE)</f>
        <v>c</v>
      </c>
      <c r="MT7" s="851" t="str">
        <f>VLOOKUP($A7&amp;"-"&amp;MT$4,'05市民生活実感調査'!$A$3:$BC$218,COLUMN('05市民生活実感調査'!$BC:$BC),FALSE)</f>
        <v>c</v>
      </c>
      <c r="MU7" s="851" t="str">
        <f>VLOOKUP($A7&amp;"-"&amp;MU$4,'05市民生活実感調査'!$A$3:$BC$218,COLUMN('05市民生活実感調査'!$BC:$BC),FALSE)</f>
        <v>c</v>
      </c>
      <c r="MV7" s="851" t="str">
        <f>VLOOKUP($A7&amp;"-"&amp;MV$4,'05市民生活実感調査'!$A$3:$BC$218,COLUMN('05市民生活実感調査'!$BC:$BC),FALSE)</f>
        <v>-</v>
      </c>
      <c r="MW7" s="851" t="str">
        <f>VLOOKUP($A7&amp;"-"&amp;MW$4,'05市民生活実感調査'!$A$3:$BC$218,COLUMN('05市民生活実感調査'!$BC:$BC),FALSE)</f>
        <v>-</v>
      </c>
      <c r="MX7" s="851" t="str">
        <f>VLOOKUP($A7&amp;"-"&amp;MX$4,'05市民生活実感調査'!$A$3:$BC$218,COLUMN('05市民生活実感調査'!$BC:$BC),FALSE)</f>
        <v>-</v>
      </c>
      <c r="MY7" s="851" t="str">
        <f>VLOOKUP($A7&amp;"-"&amp;MY$4,'05市民生活実感調査'!$A$3:$BC$218,COLUMN('05市民生活実感調査'!$BC:$BC),FALSE)</f>
        <v>-</v>
      </c>
      <c r="MZ7" s="851" t="str">
        <f>VLOOKUP($A7&amp;"-"&amp;MZ$4,'05市民生活実感調査'!$A$3:$BC$218,COLUMN('05市民生活実感調査'!$BC:$BC),FALSE)</f>
        <v>-</v>
      </c>
      <c r="NA7" s="839" t="str">
        <f t="shared" si="160"/>
        <v>c</v>
      </c>
      <c r="NB7" s="843">
        <f t="shared" si="161"/>
        <v>2</v>
      </c>
      <c r="NC7" s="851">
        <f t="shared" si="162"/>
        <v>2</v>
      </c>
      <c r="ND7" s="851">
        <f t="shared" si="163"/>
        <v>2</v>
      </c>
      <c r="NE7" s="851" t="str">
        <f t="shared" si="164"/>
        <v/>
      </c>
      <c r="NF7" s="851" t="str">
        <f t="shared" si="165"/>
        <v/>
      </c>
      <c r="NG7" s="851" t="str">
        <f t="shared" si="166"/>
        <v/>
      </c>
      <c r="NH7" s="851" t="str">
        <f t="shared" si="167"/>
        <v/>
      </c>
      <c r="NI7" s="851" t="str">
        <f t="shared" si="168"/>
        <v/>
      </c>
      <c r="NJ7" s="840">
        <f t="shared" si="169"/>
        <v>0.5</v>
      </c>
      <c r="NK7" s="841">
        <f>VLOOKUP($A7,'05市民生活実感調査'!$D$223:$O$249,11,FALSE)</f>
        <v>25</v>
      </c>
      <c r="NL7" s="842">
        <f>VLOOKUP($A7,'05市民生活実感調査'!$D$223:$O$249,12,FALSE)</f>
        <v>47.571428571428569</v>
      </c>
      <c r="NM7" s="843" t="s">
        <v>314</v>
      </c>
      <c r="NN7" s="859" t="str">
        <f>VLOOKUP(NM7,プルダウン!$A$1:$B$6,2,FALSE)</f>
        <v>政策の目的がそこそこ達成されている</v>
      </c>
      <c r="NO7" s="834" t="s">
        <v>2973</v>
      </c>
      <c r="NP7" s="859" t="s">
        <v>1907</v>
      </c>
      <c r="NQ7" s="860" t="s">
        <v>3354</v>
      </c>
      <c r="NR7" s="859" t="s">
        <v>3159</v>
      </c>
      <c r="NS7" s="843" t="str">
        <f>IFERROR(VLOOKUP($A7*100+NS$4,'03施策評価'!$A$5:$KD$118,COLUMN('03施策評価'!$KA:$KA),FALSE),"-")</f>
        <v>D</v>
      </c>
      <c r="NT7" s="851" t="str">
        <f>IFERROR(VLOOKUP($A7*100+NT$4,'03施策評価'!$A$5:$KD$118,COLUMN('03施策評価'!$KA:$KA),FALSE),"-")</f>
        <v>B</v>
      </c>
      <c r="NU7" s="851" t="str">
        <f>IFERROR(VLOOKUP($A7*100+NU$4,'03施策評価'!$A$5:$KD$118,COLUMN('03施策評価'!$KA:$KA),FALSE),"-")</f>
        <v>C</v>
      </c>
      <c r="NV7" s="851" t="str">
        <f>IFERROR(VLOOKUP($A7*100+NV$4,'03施策評価'!$A$5:$KD$118,COLUMN('03施策評価'!$KA:$KA),FALSE),"-")</f>
        <v>-</v>
      </c>
      <c r="NW7" s="851" t="str">
        <f>IFERROR(VLOOKUP($A7*100+NW$4,'03施策評価'!$A$5:$KD$118,COLUMN('03施策評価'!$KA:$KA),FALSE),"-")</f>
        <v>-</v>
      </c>
      <c r="NX7" s="851" t="str">
        <f>IFERROR(VLOOKUP($A7*100+NX$4,'03施策評価'!$A$5:$KD$118,COLUMN('03施策評価'!$KA:$KA),FALSE),"-")</f>
        <v>-</v>
      </c>
      <c r="NY7" s="851" t="str">
        <f>IFERROR(VLOOKUP($A7*100+NY$4,'03施策評価'!$A$5:$KD$118,COLUMN('03施策評価'!$KA:$KA),FALSE),"-")</f>
        <v>-</v>
      </c>
      <c r="NZ7" s="839" t="str">
        <f>IFERROR(VLOOKUP($A7*100+NZ$4,'03施策評価'!$A$5:$KD$118,COLUMN('03施策評価'!$KA:$KA),FALSE),"-")</f>
        <v>-</v>
      </c>
      <c r="OA7" s="863" t="s">
        <v>3355</v>
      </c>
      <c r="OB7" s="812" t="str">
        <f>VLOOKUP($A7&amp;"-"&amp;OB$4,'02政策の客観指標'!$A$4:$AY$246,COLUMN('02政策の客観指標'!$AY:$AY),FALSE)</f>
        <v>-</v>
      </c>
      <c r="OC7" s="813" t="str">
        <f>VLOOKUP($A7&amp;"-"&amp;OC$4,'02政策の客観指標'!$A$4:$AY$246,COLUMN('02政策の客観指標'!$AY:$AY),FALSE)</f>
        <v>-</v>
      </c>
      <c r="OD7" s="813" t="str">
        <f>VLOOKUP($A7&amp;"-"&amp;OD$4,'02政策の客観指標'!$A$4:$AY$246,COLUMN('02政策の客観指標'!$AY:$AY),FALSE)</f>
        <v>-</v>
      </c>
      <c r="OE7" s="813" t="str">
        <f>VLOOKUP($A7&amp;"-"&amp;OE$4,'02政策の客観指標'!$A$4:$AY$246,COLUMN('02政策の客観指標'!$AY:$AY),FALSE)</f>
        <v>-</v>
      </c>
      <c r="OF7" s="813" t="str">
        <f>VLOOKUP($A7&amp;"-"&amp;OF$4,'02政策の客観指標'!$A$4:$AY$246,COLUMN('02政策の客観指標'!$AY:$AY),FALSE)</f>
        <v>-</v>
      </c>
      <c r="OG7" s="813" t="str">
        <f>VLOOKUP($A7&amp;"-"&amp;OG$4,'02政策の客観指標'!$A$4:$AY$246,COLUMN('02政策の客観指標'!$AY:$AY),FALSE)</f>
        <v>-</v>
      </c>
      <c r="OH7" s="813" t="str">
        <f>VLOOKUP($A7&amp;"-"&amp;OH$4,'02政策の客観指標'!$A$4:$AY$246,COLUMN('02政策の客観指標'!$AY:$AY),FALSE)</f>
        <v>-</v>
      </c>
      <c r="OI7" s="813" t="str">
        <f>VLOOKUP($A7&amp;"-"&amp;OI$4,'02政策の客観指標'!$A$4:$AY$246,COLUMN('02政策の客観指標'!$AY:$AY),FALSE)</f>
        <v>-</v>
      </c>
      <c r="OJ7" s="813" t="str">
        <f>VLOOKUP($A7&amp;"-"&amp;OJ$4,'02政策の客観指標'!$A$4:$AY$246,COLUMN('02政策の客観指標'!$AY:$AY),FALSE)</f>
        <v>-</v>
      </c>
      <c r="OK7" s="814" t="str">
        <f t="shared" si="170"/>
        <v>-</v>
      </c>
      <c r="OL7" s="815" t="str">
        <f t="shared" si="171"/>
        <v/>
      </c>
      <c r="OM7" s="815" t="str">
        <f t="shared" si="172"/>
        <v/>
      </c>
      <c r="ON7" s="815" t="str">
        <f t="shared" si="173"/>
        <v/>
      </c>
      <c r="OO7" s="815" t="str">
        <f t="shared" si="174"/>
        <v/>
      </c>
      <c r="OP7" s="815" t="str">
        <f t="shared" si="175"/>
        <v/>
      </c>
      <c r="OQ7" s="815" t="str">
        <f t="shared" si="176"/>
        <v/>
      </c>
      <c r="OR7" s="815" t="str">
        <f t="shared" si="177"/>
        <v/>
      </c>
      <c r="OS7" s="815" t="str">
        <f t="shared" si="178"/>
        <v/>
      </c>
      <c r="OT7" s="815" t="str">
        <f t="shared" si="179"/>
        <v/>
      </c>
      <c r="OU7" s="816" t="str">
        <f t="shared" si="203"/>
        <v>-</v>
      </c>
      <c r="OV7" s="817" t="str">
        <f>IFERROR(VLOOKUP($A7*100+OV$4,'03施策評価'!$A$5:$MF$118,COLUMN('03施策評価'!$KN:$KN),FALSE),"-")</f>
        <v>-</v>
      </c>
      <c r="OW7" s="813" t="str">
        <f>IFERROR(VLOOKUP($A7*100+OW$4,'03施策評価'!$A$5:$MF$118,COLUMN('03施策評価'!$KN:$KN),FALSE),"-")</f>
        <v>-</v>
      </c>
      <c r="OX7" s="813" t="str">
        <f>IFERROR(VLOOKUP($A7*100+OX$4,'03施策評価'!$A$5:$MF$118,COLUMN('03施策評価'!$KN:$KN),FALSE),"-")</f>
        <v>b</v>
      </c>
      <c r="OY7" s="813" t="str">
        <f>IFERROR(VLOOKUP($A7*100+OY$4,'03施策評価'!$A$5:$MF$118,COLUMN('03施策評価'!$KN:$KN),FALSE),"-")</f>
        <v>-</v>
      </c>
      <c r="OZ7" s="813" t="str">
        <f>IFERROR(VLOOKUP($A7*100+OZ$4,'03施策評価'!$A$5:$MF$118,COLUMN('03施策評価'!$KN:$KN),FALSE),"-")</f>
        <v>-</v>
      </c>
      <c r="PA7" s="813" t="str">
        <f>IFERROR(VLOOKUP($A7*100+PA$4,'03施策評価'!$A$5:$MF$118,COLUMN('03施策評価'!$KN:$KN),FALSE),"-")</f>
        <v>-</v>
      </c>
      <c r="PB7" s="813" t="str">
        <f>IFERROR(VLOOKUP($A7*100+PB$4,'03施策評価'!$A$5:$MF$118,COLUMN('03施策評価'!$KN:$KN),FALSE),"-")</f>
        <v>-</v>
      </c>
      <c r="PC7" s="813" t="str">
        <f>IFERROR(VLOOKUP($A7*100+PC$4,'03施策評価'!$A$5:$MF$118,COLUMN('03施策評価'!$KN:$KN),FALSE),"-")</f>
        <v>-</v>
      </c>
      <c r="PD7" s="814" t="str">
        <f t="shared" si="180"/>
        <v>b</v>
      </c>
      <c r="PE7" s="817" t="str">
        <f t="shared" si="181"/>
        <v/>
      </c>
      <c r="PF7" s="813" t="str">
        <f t="shared" si="182"/>
        <v/>
      </c>
      <c r="PG7" s="813">
        <f t="shared" si="183"/>
        <v>3</v>
      </c>
      <c r="PH7" s="813" t="str">
        <f t="shared" si="184"/>
        <v/>
      </c>
      <c r="PI7" s="813" t="str">
        <f t="shared" si="185"/>
        <v/>
      </c>
      <c r="PJ7" s="813" t="str">
        <f t="shared" si="186"/>
        <v/>
      </c>
      <c r="PK7" s="813" t="str">
        <f t="shared" si="187"/>
        <v/>
      </c>
      <c r="PL7" s="813" t="str">
        <f t="shared" si="188"/>
        <v/>
      </c>
      <c r="PM7" s="818">
        <f t="shared" si="189"/>
        <v>0.75</v>
      </c>
      <c r="PN7" s="819" t="str">
        <f t="shared" si="190"/>
        <v>b</v>
      </c>
      <c r="PO7" s="237" t="str">
        <f t="shared" si="191"/>
        <v/>
      </c>
      <c r="PP7" s="187">
        <f t="shared" si="192"/>
        <v>1.5</v>
      </c>
      <c r="PQ7" s="422" cm="1">
        <f t="array" ref="PQ7">_xlfn.IFS(COUNT(PO7:PP7)=2,SUM(PO7:PP7)/6,COUNT(PO7:PP7)=0,"-",PO7="",PM7,PP7="",OU7)</f>
        <v>0.75</v>
      </c>
      <c r="PR7" s="820" t="str">
        <f>VLOOKUP($A7&amp;"-"&amp;PR$4,'05市民生活実感調査'!$A$3:$BM$218,COLUMN('05市民生活実感調査'!$BM:$BM),FALSE)</f>
        <v>c</v>
      </c>
      <c r="PS7" s="821" t="str">
        <f>VLOOKUP($A7&amp;"-"&amp;PS$4,'05市民生活実感調査'!$A$3:$BM$218,COLUMN('05市民生活実感調査'!$BM:$BM),FALSE)</f>
        <v>c</v>
      </c>
      <c r="PT7" s="821" t="str">
        <f>VLOOKUP($A7&amp;"-"&amp;PT$4,'05市民生活実感調査'!$A$3:$BM$218,COLUMN('05市民生活実感調査'!$BM:$BM),FALSE)</f>
        <v>c</v>
      </c>
      <c r="PU7" s="821" t="str">
        <f>VLOOKUP($A7&amp;"-"&amp;PU$4,'05市民生活実感調査'!$A$3:$BM$218,COLUMN('05市民生活実感調査'!$BM:$BM),FALSE)</f>
        <v>-</v>
      </c>
      <c r="PV7" s="821" t="str">
        <f>VLOOKUP($A7&amp;"-"&amp;PV$4,'05市民生活実感調査'!$A$3:$BM$218,COLUMN('05市民生活実感調査'!$BM:$BM),FALSE)</f>
        <v>-</v>
      </c>
      <c r="PW7" s="821" t="str">
        <f>VLOOKUP($A7&amp;"-"&amp;PW$4,'05市民生活実感調査'!$A$3:$BM$218,COLUMN('05市民生活実感調査'!$BM:$BM),FALSE)</f>
        <v>-</v>
      </c>
      <c r="PX7" s="821" t="str">
        <f>VLOOKUP($A7&amp;"-"&amp;PX$4,'05市民生活実感調査'!$A$3:$BM$218,COLUMN('05市民生活実感調査'!$BM:$BM),FALSE)</f>
        <v>-</v>
      </c>
      <c r="PY7" s="821" t="str">
        <f>VLOOKUP($A7&amp;"-"&amp;PY$4,'05市民生活実感調査'!$A$3:$BM$218,COLUMN('05市民生活実感調査'!$BM:$BM),FALSE)</f>
        <v>-</v>
      </c>
      <c r="PZ7" s="822" t="str">
        <f t="shared" si="193"/>
        <v>c</v>
      </c>
      <c r="QA7" s="237">
        <f t="shared" si="194"/>
        <v>2</v>
      </c>
      <c r="QB7" s="187">
        <f t="shared" si="195"/>
        <v>2</v>
      </c>
      <c r="QC7" s="187">
        <f t="shared" si="196"/>
        <v>2</v>
      </c>
      <c r="QD7" s="187" t="str">
        <f t="shared" si="197"/>
        <v/>
      </c>
      <c r="QE7" s="187" t="str">
        <f t="shared" si="198"/>
        <v/>
      </c>
      <c r="QF7" s="187" t="str">
        <f t="shared" si="199"/>
        <v/>
      </c>
      <c r="QG7" s="187" t="str">
        <f t="shared" si="200"/>
        <v/>
      </c>
      <c r="QH7" s="187" t="str">
        <f t="shared" si="201"/>
        <v/>
      </c>
      <c r="QI7" s="422">
        <f t="shared" si="202"/>
        <v>0.5</v>
      </c>
      <c r="QJ7" s="725">
        <f>VLOOKUP($A7,'05市民生活実感調査'!$D$223:$Q$249,13,FALSE)</f>
        <v>24</v>
      </c>
      <c r="QK7" s="726">
        <f>VLOOKUP($A7,'05市民生活実感調査'!$D$223:$Q$249,14,FALSE)</f>
        <v>50.627915321133834</v>
      </c>
      <c r="QL7" s="823" t="s">
        <v>314</v>
      </c>
      <c r="QM7" s="824" t="str">
        <f>VLOOKUP(QL7,プルダウン!$A$1:$B$6,2,FALSE)</f>
        <v>政策の目的がそこそこ達成されている</v>
      </c>
      <c r="QN7" s="403" t="s">
        <v>2973</v>
      </c>
      <c r="QO7" s="190" t="s">
        <v>1907</v>
      </c>
      <c r="QP7" s="91" t="s">
        <v>3577</v>
      </c>
      <c r="QQ7" s="190" t="s">
        <v>3485</v>
      </c>
      <c r="QR7" s="237" t="str">
        <f>IFERROR(VLOOKUP($A7*100+QR$4,'03施策評価'!$A$5:$MF$118,COLUMN('03施策評価'!$MC:$MC),FALSE),"-")</f>
        <v>C</v>
      </c>
      <c r="QS7" s="187" t="str">
        <f>IFERROR(VLOOKUP($A7*100+QS$4,'03施策評価'!$A$5:$MF$118,COLUMN('03施策評価'!$MC:$MC),FALSE),"-")</f>
        <v>C</v>
      </c>
      <c r="QT7" s="187" t="str">
        <f>IFERROR(VLOOKUP($A7*100+QT$4,'03施策評価'!$A$5:$MF$118,COLUMN('03施策評価'!$MC:$MC),FALSE),"-")</f>
        <v>C</v>
      </c>
      <c r="QU7" s="187" t="str">
        <f>IFERROR(VLOOKUP($A7*100+QU$4,'03施策評価'!$A$5:$MF$118,COLUMN('03施策評価'!$MC:$MC),FALSE),"-")</f>
        <v>-</v>
      </c>
      <c r="QV7" s="187" t="str">
        <f>IFERROR(VLOOKUP($A7*100+QV$4,'03施策評価'!$A$5:$MF$118,COLUMN('03施策評価'!$MC:$MC),FALSE),"-")</f>
        <v>-</v>
      </c>
      <c r="QW7" s="187" t="str">
        <f>IFERROR(VLOOKUP($A7*100+QW$4,'03施策評価'!$A$5:$MF$118,COLUMN('03施策評価'!$MC:$MC),FALSE),"-")</f>
        <v>-</v>
      </c>
      <c r="QX7" s="187" t="str">
        <f>IFERROR(VLOOKUP($A7*100+QX$4,'03施策評価'!$A$5:$MF$118,COLUMN('03施策評価'!$MC:$MC),FALSE),"-")</f>
        <v>-</v>
      </c>
      <c r="QY7" s="234" t="str">
        <f>IFERROR(VLOOKUP($A7*100+QY$4,'03施策評価'!$A$5:$MF$118,COLUMN('03施策評価'!$MC:$MC),FALSE),"-")</f>
        <v>-</v>
      </c>
      <c r="QZ7" s="104" t="s">
        <v>3621</v>
      </c>
    </row>
    <row r="8" spans="1:472" ht="265.89999999999998" customHeight="1">
      <c r="A8" s="466">
        <v>4</v>
      </c>
      <c r="B8" s="104" t="s">
        <v>274</v>
      </c>
      <c r="C8" s="104" t="s">
        <v>1860</v>
      </c>
      <c r="D8" s="728" t="s">
        <v>1407</v>
      </c>
      <c r="E8" s="728"/>
      <c r="F8" s="104"/>
      <c r="G8" s="850" t="str">
        <f>VLOOKUP($A8&amp;"-"&amp;G$4,'02政策の客観指標'!$A$4:$AY$246,COLUMN('02政策の客観指標'!$AT:$AT),FALSE)</f>
        <v>-</v>
      </c>
      <c r="H8" s="851" t="str">
        <f>VLOOKUP($A8&amp;"-"&amp;H$4,'02政策の客観指標'!$A$4:$AY$246,COLUMN('02政策の客観指標'!$AT:$AT),FALSE)</f>
        <v>d</v>
      </c>
      <c r="I8" s="851" t="str">
        <f>VLOOKUP($A8&amp;"-"&amp;I$4,'02政策の客観指標'!$A$4:$AY$246,COLUMN('02政策の客観指標'!$AT:$AT),FALSE)</f>
        <v>-</v>
      </c>
      <c r="J8" s="851" t="str">
        <f>VLOOKUP($A8&amp;"-"&amp;J$4,'02政策の客観指標'!$A$4:$AY$246,COLUMN('02政策の客観指標'!$AT:$AT),FALSE)</f>
        <v>-</v>
      </c>
      <c r="K8" s="851" t="str">
        <f>VLOOKUP($A8&amp;"-"&amp;K$4,'02政策の客観指標'!$A$4:$AY$246,COLUMN('02政策の客観指標'!$AT:$AT),FALSE)</f>
        <v>-</v>
      </c>
      <c r="L8" s="851" t="str">
        <f>VLOOKUP($A8&amp;"-"&amp;L$4,'02政策の客観指標'!$A$4:$AY$246,COLUMN('02政策の客観指標'!$AT:$AT),FALSE)</f>
        <v>-</v>
      </c>
      <c r="M8" s="851" t="str">
        <f>VLOOKUP($A8&amp;"-"&amp;M$4,'02政策の客観指標'!$A$4:$AY$246,COLUMN('02政策の客観指標'!$AT:$AT),FALSE)</f>
        <v>-</v>
      </c>
      <c r="N8" s="851" t="str">
        <f>VLOOKUP($A8&amp;"-"&amp;N$4,'02政策の客観指標'!$A$4:$AY$246,COLUMN('02政策の客観指標'!$AT:$AT),FALSE)</f>
        <v>-</v>
      </c>
      <c r="O8" s="852" t="str">
        <f>VLOOKUP($A8&amp;"-"&amp;O$4,'02政策の客観指標'!$A$4:$AY$246,COLUMN('02政策の客観指標'!$AT:$AT),FALSE)</f>
        <v>-</v>
      </c>
      <c r="P8" s="853" t="str">
        <f t="shared" si="0"/>
        <v>d</v>
      </c>
      <c r="Q8" s="854" t="str">
        <f t="shared" si="1"/>
        <v/>
      </c>
      <c r="R8" s="854">
        <f t="shared" si="2"/>
        <v>1</v>
      </c>
      <c r="S8" s="854" t="str">
        <f t="shared" si="3"/>
        <v/>
      </c>
      <c r="T8" s="854" t="str">
        <f t="shared" si="4"/>
        <v/>
      </c>
      <c r="U8" s="854" t="str">
        <f t="shared" si="5"/>
        <v/>
      </c>
      <c r="V8" s="854" t="str">
        <f t="shared" si="6"/>
        <v/>
      </c>
      <c r="W8" s="854" t="str">
        <f t="shared" si="7"/>
        <v/>
      </c>
      <c r="X8" s="854" t="str">
        <f t="shared" si="8"/>
        <v/>
      </c>
      <c r="Y8" s="854" t="str">
        <f t="shared" si="9"/>
        <v/>
      </c>
      <c r="Z8" s="855">
        <f t="shared" si="10"/>
        <v>0.25</v>
      </c>
      <c r="AA8" s="856" t="str">
        <f>IFERROR(VLOOKUP($A8*100+AA$4,'03施策評価'!$A$5:$KD$118,COLUMN('03施策評価'!$AB:$AB),FALSE),"-")</f>
        <v>-</v>
      </c>
      <c r="AB8" s="851" t="str">
        <f>IFERROR(VLOOKUP($A8*100+AB$4,'03施策評価'!$A$5:$KD$118,COLUMN('03施策評価'!$AB:$AB),FALSE),"-")</f>
        <v>a</v>
      </c>
      <c r="AC8" s="851" t="str">
        <f>IFERROR(VLOOKUP($A8*100+AC$4,'03施策評価'!$A$5:$KD$118,COLUMN('03施策評価'!$AB:$AB),FALSE),"-")</f>
        <v>-</v>
      </c>
      <c r="AD8" s="851" t="str">
        <f>IFERROR(VLOOKUP($A8*100+AD$4,'03施策評価'!$A$5:$KD$118,COLUMN('03施策評価'!$AB:$AB),FALSE),"-")</f>
        <v>-</v>
      </c>
      <c r="AE8" s="851" t="str">
        <f>IFERROR(VLOOKUP($A8*100+AE$4,'03施策評価'!$A$5:$KD$118,COLUMN('03施策評価'!$AB:$AB),FALSE),"-")</f>
        <v>-</v>
      </c>
      <c r="AF8" s="851" t="str">
        <f>IFERROR(VLOOKUP($A8*100+AF$4,'03施策評価'!$A$5:$KD$118,COLUMN('03施策評価'!$AB:$AB),FALSE),"-")</f>
        <v>-</v>
      </c>
      <c r="AG8" s="851" t="str">
        <f>IFERROR(VLOOKUP($A8*100+AG$4,'03施策評価'!$A$5:$KD$118,COLUMN('03施策評価'!$AB:$AB),FALSE),"-")</f>
        <v>-</v>
      </c>
      <c r="AH8" s="852" t="str">
        <f>IFERROR(VLOOKUP($A8*100+AH$4,'03施策評価'!$A$5:$KD$118,COLUMN('03施策評価'!$AB:$AB),FALSE),"-")</f>
        <v>-</v>
      </c>
      <c r="AI8" s="853" t="str">
        <f t="shared" si="11"/>
        <v>a</v>
      </c>
      <c r="AJ8" s="856" t="str">
        <f t="shared" si="12"/>
        <v/>
      </c>
      <c r="AK8" s="851">
        <f t="shared" si="13"/>
        <v>4</v>
      </c>
      <c r="AL8" s="851" t="str">
        <f t="shared" si="14"/>
        <v/>
      </c>
      <c r="AM8" s="851" t="str">
        <f t="shared" si="15"/>
        <v/>
      </c>
      <c r="AN8" s="851" t="str">
        <f t="shared" si="16"/>
        <v/>
      </c>
      <c r="AO8" s="851" t="str">
        <f t="shared" si="17"/>
        <v/>
      </c>
      <c r="AP8" s="851" t="str">
        <f t="shared" si="18"/>
        <v/>
      </c>
      <c r="AQ8" s="852" t="str">
        <f t="shared" si="19"/>
        <v/>
      </c>
      <c r="AR8" s="857">
        <f t="shared" si="20"/>
        <v>1</v>
      </c>
      <c r="AS8" s="853" t="str">
        <f t="shared" si="21"/>
        <v>c</v>
      </c>
      <c r="AT8" s="854">
        <f t="shared" si="22"/>
        <v>1</v>
      </c>
      <c r="AU8" s="853">
        <f t="shared" si="23"/>
        <v>2</v>
      </c>
      <c r="AV8" s="855" cm="1">
        <f t="array" ref="AV8">_xlfn.IFS(COUNT(AT8:AU8)=2,SUM(AT8:AU8)/6,COUNT(AT8:AU8)=0,"-",AT8="",AR8,AU8="",Z8)</f>
        <v>0.5</v>
      </c>
      <c r="AW8" s="856" t="str">
        <f>VLOOKUP($A8&amp;"-"&amp;AW$4,'05市民生活実感調査'!$A$3:$BC$218,COLUMN('05市民生活実感調査'!$O:$O),FALSE)</f>
        <v>c</v>
      </c>
      <c r="AX8" s="851" t="str">
        <f>VLOOKUP($A8&amp;"-"&amp;AX$4,'05市民生活実感調査'!$A$3:$BC$218,COLUMN('05市民生活実感調査'!$O:$O),FALSE)</f>
        <v>c</v>
      </c>
      <c r="AY8" s="851" t="str">
        <f>VLOOKUP($A8&amp;"-"&amp;AY$4,'05市民生活実感調査'!$A$3:$BC$218,COLUMN('05市民生活実感調査'!$O:$O),FALSE)</f>
        <v>c</v>
      </c>
      <c r="AZ8" s="851" t="str">
        <f>VLOOKUP($A8&amp;"-"&amp;AZ$4,'05市民生活実感調査'!$A$3:$BC$218,COLUMN('05市民生活実感調査'!$O:$O),FALSE)</f>
        <v>c</v>
      </c>
      <c r="BA8" s="851" t="str">
        <f>VLOOKUP($A8&amp;"-"&amp;BA$4,'05市民生活実感調査'!$A$3:$BC$218,COLUMN('05市民生活実感調査'!$O:$O),FALSE)</f>
        <v>-</v>
      </c>
      <c r="BB8" s="851" t="str">
        <f>VLOOKUP($A8&amp;"-"&amp;BB$4,'05市民生活実感調査'!$A$3:$BC$218,COLUMN('05市民生活実感調査'!$O:$O),FALSE)</f>
        <v>-</v>
      </c>
      <c r="BC8" s="851" t="str">
        <f>VLOOKUP($A8&amp;"-"&amp;BC$4,'05市民生活実感調査'!$A$3:$BC$218,COLUMN('05市民生活実感調査'!$O:$O),FALSE)</f>
        <v>-</v>
      </c>
      <c r="BD8" s="851" t="str">
        <f>VLOOKUP($A8&amp;"-"&amp;BD$4,'05市民生活実感調査'!$A$3:$BC$218,COLUMN('05市民生活実感調査'!$O:$O),FALSE)</f>
        <v>-</v>
      </c>
      <c r="BE8" s="839" t="str">
        <f t="shared" si="24"/>
        <v>c</v>
      </c>
      <c r="BF8" s="843">
        <f t="shared" si="25"/>
        <v>2</v>
      </c>
      <c r="BG8" s="851">
        <f t="shared" si="26"/>
        <v>2</v>
      </c>
      <c r="BH8" s="851">
        <f t="shared" si="27"/>
        <v>2</v>
      </c>
      <c r="BI8" s="851">
        <f t="shared" si="28"/>
        <v>2</v>
      </c>
      <c r="BJ8" s="851" t="str">
        <f t="shared" si="29"/>
        <v/>
      </c>
      <c r="BK8" s="851" t="str">
        <f t="shared" si="30"/>
        <v/>
      </c>
      <c r="BL8" s="851" t="str">
        <f t="shared" si="31"/>
        <v/>
      </c>
      <c r="BM8" s="851" t="str">
        <f t="shared" si="32"/>
        <v/>
      </c>
      <c r="BN8" s="840">
        <f t="shared" si="33"/>
        <v>0.5</v>
      </c>
      <c r="BO8" s="841">
        <f>VLOOKUP($A8,'05市民生活実感調査'!$D$223:$O$249,3,FALSE)</f>
        <v>5</v>
      </c>
      <c r="BP8" s="858">
        <f>VLOOKUP($A8,'05市民生活実感調査'!$D$223:$O$249,4,FALSE)</f>
        <v>0.91044776119402981</v>
      </c>
      <c r="BQ8" s="843" t="s">
        <v>313</v>
      </c>
      <c r="BR8" s="859" t="s">
        <v>3628</v>
      </c>
      <c r="BS8" s="834" t="s">
        <v>123</v>
      </c>
      <c r="BT8" s="859" t="s">
        <v>1508</v>
      </c>
      <c r="BU8" s="860" t="s">
        <v>1509</v>
      </c>
      <c r="BV8" s="859" t="s">
        <v>1510</v>
      </c>
      <c r="BW8" s="843" t="str">
        <f>IFERROR(VLOOKUP($A8*100+BW$4,'03施策評価'!$A$5:$KD$118,COLUMN('03施策評価'!$BQ:$BQ),FALSE),"-")</f>
        <v>-</v>
      </c>
      <c r="BX8" s="851" t="str">
        <f>IFERROR(VLOOKUP($A8*100+BX$4,'03施策評価'!$A$5:$KD$118,COLUMN('03施策評価'!$BQ:$BQ),FALSE),"-")</f>
        <v>B</v>
      </c>
      <c r="BY8" s="851" t="str">
        <f>IFERROR(VLOOKUP($A8*100+BY$4,'03施策評価'!$A$5:$KD$118,COLUMN('03施策評価'!$BQ:$BQ),FALSE),"-")</f>
        <v>-</v>
      </c>
      <c r="BZ8" s="851" t="str">
        <f>IFERROR(VLOOKUP($A8*100+BZ$4,'03施策評価'!$A$5:$KD$118,COLUMN('03施策評価'!$BQ:$BQ),FALSE),"-")</f>
        <v>-</v>
      </c>
      <c r="CA8" s="851" t="str">
        <f>IFERROR(VLOOKUP($A8*100+CA$4,'03施策評価'!$A$5:$KD$118,COLUMN('03施策評価'!$BQ:$BQ),FALSE),"-")</f>
        <v>-</v>
      </c>
      <c r="CB8" s="851" t="str">
        <f>IFERROR(VLOOKUP($A8*100+CB$4,'03施策評価'!$A$5:$KD$118,COLUMN('03施策評価'!$BQ:$BQ),FALSE),"-")</f>
        <v>-</v>
      </c>
      <c r="CC8" s="851" t="str">
        <f>IFERROR(VLOOKUP($A8*100+CC$4,'03施策評価'!$A$5:$KD$118,COLUMN('03施策評価'!$BQ:$BQ),FALSE),"-")</f>
        <v>-</v>
      </c>
      <c r="CD8" s="839" t="str">
        <f>IFERROR(VLOOKUP($A8*100+CD$4,'03施策評価'!$A$5:$KD$118,COLUMN('03施策評価'!$BQ:$BQ),FALSE),"-")</f>
        <v>-</v>
      </c>
      <c r="CE8" s="861" t="s">
        <v>1516</v>
      </c>
      <c r="CF8" s="850" t="str">
        <f>VLOOKUP($A8&amp;"-"&amp;CF$4,'02政策の客観指標'!$A$4:$AY$246,COLUMN('02政策の客観指標'!$AU:$AU),FALSE)</f>
        <v>a</v>
      </c>
      <c r="CG8" s="851" t="str">
        <f>VLOOKUP($A8&amp;"-"&amp;CG$4,'02政策の客観指標'!$A$4:$AY$246,COLUMN('02政策の客観指標'!$AU:$AU),FALSE)</f>
        <v>b</v>
      </c>
      <c r="CH8" s="851" t="str">
        <f>VLOOKUP($A8&amp;"-"&amp;CH$4,'02政策の客観指標'!$A$4:$AY$246,COLUMN('02政策の客観指標'!$AU:$AU),FALSE)</f>
        <v>-</v>
      </c>
      <c r="CI8" s="851" t="str">
        <f>VLOOKUP($A8&amp;"-"&amp;CI$4,'02政策の客観指標'!$A$4:$AY$246,COLUMN('02政策の客観指標'!$AU:$AU),FALSE)</f>
        <v>-</v>
      </c>
      <c r="CJ8" s="851" t="str">
        <f>VLOOKUP($A8&amp;"-"&amp;CJ$4,'02政策の客観指標'!$A$4:$AY$246,COLUMN('02政策の客観指標'!$AU:$AU),FALSE)</f>
        <v>-</v>
      </c>
      <c r="CK8" s="851" t="str">
        <f>VLOOKUP($A8&amp;"-"&amp;CK$4,'02政策の客観指標'!$A$4:$AY$246,COLUMN('02政策の客観指標'!$AU:$AU),FALSE)</f>
        <v>-</v>
      </c>
      <c r="CL8" s="851" t="str">
        <f>VLOOKUP($A8&amp;"-"&amp;CL$4,'02政策の客観指標'!$A$4:$AY$246,COLUMN('02政策の客観指標'!$AU:$AU),FALSE)</f>
        <v>-</v>
      </c>
      <c r="CM8" s="851" t="str">
        <f>VLOOKUP($A8&amp;"-"&amp;CM$4,'02政策の客観指標'!$A$4:$AY$246,COLUMN('02政策の客観指標'!$AU:$AU),FALSE)</f>
        <v>-</v>
      </c>
      <c r="CN8" s="851" t="str">
        <f>VLOOKUP($A8&amp;"-"&amp;CN$4,'02政策の客観指標'!$A$4:$AY$246,COLUMN('02政策の客観指標'!$AU:$AU),FALSE)</f>
        <v>-</v>
      </c>
      <c r="CO8" s="839" t="str">
        <f t="shared" si="34"/>
        <v>a</v>
      </c>
      <c r="CP8" s="854">
        <f t="shared" si="35"/>
        <v>4</v>
      </c>
      <c r="CQ8" s="854">
        <f t="shared" si="36"/>
        <v>3</v>
      </c>
      <c r="CR8" s="854" t="str">
        <f t="shared" si="37"/>
        <v/>
      </c>
      <c r="CS8" s="854" t="str">
        <f t="shared" si="38"/>
        <v/>
      </c>
      <c r="CT8" s="854" t="str">
        <f t="shared" si="39"/>
        <v/>
      </c>
      <c r="CU8" s="854" t="str">
        <f t="shared" si="40"/>
        <v/>
      </c>
      <c r="CV8" s="854" t="str">
        <f t="shared" si="41"/>
        <v/>
      </c>
      <c r="CW8" s="854" t="str">
        <f t="shared" si="42"/>
        <v/>
      </c>
      <c r="CX8" s="854" t="str">
        <f t="shared" si="43"/>
        <v/>
      </c>
      <c r="CY8" s="846">
        <f t="shared" si="44"/>
        <v>0.875</v>
      </c>
      <c r="CZ8" s="843" t="str">
        <f>IFERROR(VLOOKUP($A8*100+CZ$4,'03施策評価'!$A$5:$KD$118,COLUMN('03施策評価'!$CF:$CF),FALSE),"-")</f>
        <v>a</v>
      </c>
      <c r="DA8" s="851" t="str">
        <f>IFERROR(VLOOKUP($A8*100+DA$4,'03施策評価'!$A$5:$KD$118,COLUMN('03施策評価'!$CF:$CF),FALSE),"-")</f>
        <v>a</v>
      </c>
      <c r="DB8" s="851" t="str">
        <f>IFERROR(VLOOKUP($A8*100+DB$4,'03施策評価'!$A$5:$KD$118,COLUMN('03施策評価'!$CF:$CF),FALSE),"-")</f>
        <v>-</v>
      </c>
      <c r="DC8" s="851" t="str">
        <f>IFERROR(VLOOKUP($A8*100+DC$4,'03施策評価'!$A$5:$KD$118,COLUMN('03施策評価'!$CF:$CF),FALSE),"-")</f>
        <v>-</v>
      </c>
      <c r="DD8" s="851" t="str">
        <f>IFERROR(VLOOKUP($A8*100+DD$4,'03施策評価'!$A$5:$KD$118,COLUMN('03施策評価'!$CF:$CF),FALSE),"-")</f>
        <v>-</v>
      </c>
      <c r="DE8" s="851" t="str">
        <f>IFERROR(VLOOKUP($A8*100+DE$4,'03施策評価'!$A$5:$KD$118,COLUMN('03施策評価'!$CF:$CF),FALSE),"-")</f>
        <v>-</v>
      </c>
      <c r="DF8" s="851" t="str">
        <f>IFERROR(VLOOKUP($A8*100+DF$4,'03施策評価'!$A$5:$KD$118,COLUMN('03施策評価'!$CF:$CF),FALSE),"-")</f>
        <v>-</v>
      </c>
      <c r="DG8" s="851" t="str">
        <f>IFERROR(VLOOKUP($A8*100+DG$4,'03施策評価'!$A$5:$KD$118,COLUMN('03施策評価'!$CF:$CF),FALSE),"-")</f>
        <v>-</v>
      </c>
      <c r="DH8" s="839" t="str">
        <f t="shared" si="45"/>
        <v>a</v>
      </c>
      <c r="DI8" s="843">
        <f t="shared" si="46"/>
        <v>4</v>
      </c>
      <c r="DJ8" s="851">
        <f t="shared" si="47"/>
        <v>4</v>
      </c>
      <c r="DK8" s="851" t="str">
        <f t="shared" si="48"/>
        <v/>
      </c>
      <c r="DL8" s="851" t="str">
        <f t="shared" si="49"/>
        <v/>
      </c>
      <c r="DM8" s="851" t="str">
        <f t="shared" si="50"/>
        <v/>
      </c>
      <c r="DN8" s="851" t="str">
        <f t="shared" si="51"/>
        <v/>
      </c>
      <c r="DO8" s="851" t="str">
        <f t="shared" si="52"/>
        <v/>
      </c>
      <c r="DP8" s="851" t="str">
        <f t="shared" si="53"/>
        <v/>
      </c>
      <c r="DQ8" s="840">
        <f t="shared" si="54"/>
        <v>1</v>
      </c>
      <c r="DR8" s="853" t="str">
        <f t="shared" si="55"/>
        <v>a</v>
      </c>
      <c r="DS8" s="843">
        <f t="shared" si="56"/>
        <v>4</v>
      </c>
      <c r="DT8" s="851">
        <f t="shared" si="57"/>
        <v>2</v>
      </c>
      <c r="DU8" s="840" cm="1">
        <f t="array" ref="DU8">_xlfn.IFS(COUNT(DS8:DT8)=2,SUM(DS8:DT8)/6,COUNT(DS8:DT8)=0,"-",DS8="",DQ8,DT8="",CY8)</f>
        <v>1</v>
      </c>
      <c r="DV8" s="843" t="str">
        <f>VLOOKUP($A8&amp;"-"&amp;DV$4,'05市民生活実感調査'!$A$3:$BC$218,COLUMN('05市民生活実感調査'!$Y:$Y),FALSE)</f>
        <v>c</v>
      </c>
      <c r="DW8" s="851" t="str">
        <f>VLOOKUP($A8&amp;"-"&amp;DW$4,'05市民生活実感調査'!$A$3:$BC$218,COLUMN('05市民生活実感調査'!$Y:$Y),FALSE)</f>
        <v>c</v>
      </c>
      <c r="DX8" s="851" t="str">
        <f>VLOOKUP($A8&amp;"-"&amp;DX$4,'05市民生活実感調査'!$A$3:$BC$218,COLUMN('05市民生活実感調査'!$Y:$Y),FALSE)</f>
        <v>c</v>
      </c>
      <c r="DY8" s="851" t="str">
        <f>VLOOKUP($A8&amp;"-"&amp;DY$4,'05市民生活実感調査'!$A$3:$BC$218,COLUMN('05市民生活実感調査'!$Y:$Y),FALSE)</f>
        <v>c</v>
      </c>
      <c r="DZ8" s="851" t="str">
        <f>VLOOKUP($A8&amp;"-"&amp;DZ$4,'05市民生活実感調査'!$A$3:$BC$218,COLUMN('05市民生活実感調査'!$Y:$Y),FALSE)</f>
        <v>-</v>
      </c>
      <c r="EA8" s="851" t="str">
        <f>VLOOKUP($A8&amp;"-"&amp;EA$4,'05市民生活実感調査'!$A$3:$BC$218,COLUMN('05市民生活実感調査'!$Y:$Y),FALSE)</f>
        <v>-</v>
      </c>
      <c r="EB8" s="851" t="str">
        <f>VLOOKUP($A8&amp;"-"&amp;EB$4,'05市民生活実感調査'!$A$3:$BC$218,COLUMN('05市民生活実感調査'!$Y:$Y),FALSE)</f>
        <v>-</v>
      </c>
      <c r="EC8" s="851" t="str">
        <f>VLOOKUP($A8&amp;"-"&amp;EC$4,'05市民生活実感調査'!$A$3:$BC$218,COLUMN('05市民生活実感調査'!$Y:$Y),FALSE)</f>
        <v>-</v>
      </c>
      <c r="ED8" s="839" t="str">
        <f t="shared" si="58"/>
        <v>c</v>
      </c>
      <c r="EE8" s="843">
        <f t="shared" si="59"/>
        <v>2</v>
      </c>
      <c r="EF8" s="851">
        <f t="shared" si="60"/>
        <v>2</v>
      </c>
      <c r="EG8" s="851">
        <f t="shared" si="61"/>
        <v>2</v>
      </c>
      <c r="EH8" s="851">
        <f t="shared" si="62"/>
        <v>2</v>
      </c>
      <c r="EI8" s="851" t="str">
        <f t="shared" si="63"/>
        <v/>
      </c>
      <c r="EJ8" s="851" t="str">
        <f t="shared" si="64"/>
        <v/>
      </c>
      <c r="EK8" s="851" t="str">
        <f t="shared" si="65"/>
        <v/>
      </c>
      <c r="EL8" s="851" t="str">
        <f t="shared" si="66"/>
        <v/>
      </c>
      <c r="EM8" s="840">
        <f t="shared" si="67"/>
        <v>0.5</v>
      </c>
      <c r="EN8" s="841">
        <f>VLOOKUP($A8,'05市民生活実感調査'!$D$223:$O$249,5,FALSE)</f>
        <v>2</v>
      </c>
      <c r="EO8" s="842">
        <f>VLOOKUP($A8,'05市民生活実感調査'!$D$223:$O$249,6,FALSE)</f>
        <v>0.81100000000000005</v>
      </c>
      <c r="EP8" s="843" t="s">
        <v>313</v>
      </c>
      <c r="EQ8" s="859" t="str">
        <f>VLOOKUP(EP8,プルダウン!$A$1:$B$6,2,FALSE)</f>
        <v>政策の目的がかなり達成されている</v>
      </c>
      <c r="ER8" s="834" t="s">
        <v>123</v>
      </c>
      <c r="ES8" s="859" t="s">
        <v>1906</v>
      </c>
      <c r="ET8" s="860" t="s">
        <v>2589</v>
      </c>
      <c r="EU8" s="859" t="s">
        <v>2590</v>
      </c>
      <c r="EV8" s="843" t="str">
        <f>IFERROR(VLOOKUP($A8*100+EV$4,'03施策評価'!$A$5:$KD$118,COLUMN('03施策評価'!$DU:$DU),FALSE),"-")</f>
        <v>B</v>
      </c>
      <c r="EW8" s="851" t="str">
        <f>IFERROR(VLOOKUP($A8*100+EW$4,'03施策評価'!$A$5:$KD$118,COLUMN('03施策評価'!$DU:$DU),FALSE),"-")</f>
        <v>B</v>
      </c>
      <c r="EX8" s="851" t="str">
        <f>IFERROR(VLOOKUP($A8*100+EX$4,'03施策評価'!$A$5:$KD$118,COLUMN('03施策評価'!$DU:$DU),FALSE),"-")</f>
        <v>-</v>
      </c>
      <c r="EY8" s="851" t="str">
        <f>IFERROR(VLOOKUP($A8*100+EY$4,'03施策評価'!$A$5:$KD$118,COLUMN('03施策評価'!$DU:$DU),FALSE),"-")</f>
        <v>-</v>
      </c>
      <c r="EZ8" s="851" t="str">
        <f>IFERROR(VLOOKUP($A8*100+EZ$4,'03施策評価'!$A$5:$KD$118,COLUMN('03施策評価'!$DU:$DU),FALSE),"-")</f>
        <v>-</v>
      </c>
      <c r="FA8" s="851" t="str">
        <f>IFERROR(VLOOKUP($A8*100+FA$4,'03施策評価'!$A$5:$KD$118,COLUMN('03施策評価'!$DU:$DU),FALSE),"-")</f>
        <v>-</v>
      </c>
      <c r="FB8" s="851" t="str">
        <f>IFERROR(VLOOKUP($A8*100+FB$4,'03施策評価'!$A$5:$KD$118,COLUMN('03施策評価'!$DU:$DU),FALSE),"-")</f>
        <v>-</v>
      </c>
      <c r="FC8" s="839" t="str">
        <f>IFERROR(VLOOKUP($A8*100+FC$4,'03施策評価'!$A$5:$KD$118,COLUMN('03施策評価'!$DU:$DU),FALSE),"-")</f>
        <v>-</v>
      </c>
      <c r="FD8" s="861" t="s">
        <v>2591</v>
      </c>
      <c r="FE8" s="850" t="str">
        <f>VLOOKUP($A8&amp;"-"&amp;FE$4,'02政策の客観指標'!$A$4:$AY$246,COLUMN('02政策の客観指標'!$AV:$AV),FALSE)</f>
        <v>a</v>
      </c>
      <c r="FF8" s="851" t="str">
        <f>VLOOKUP($A8&amp;"-"&amp;FF$4,'02政策の客観指標'!$A$4:$AY$246,COLUMN('02政策の客観指標'!$AV:$AV),FALSE)</f>
        <v>d</v>
      </c>
      <c r="FG8" s="851" t="str">
        <f>VLOOKUP($A8&amp;"-"&amp;FG$4,'02政策の客観指標'!$A$4:$AY$246,COLUMN('02政策の客観指標'!$AV:$AV),FALSE)</f>
        <v>-</v>
      </c>
      <c r="FH8" s="851" t="str">
        <f>VLOOKUP($A8&amp;"-"&amp;FH$4,'02政策の客観指標'!$A$4:$AY$246,COLUMN('02政策の客観指標'!$AV:$AV),FALSE)</f>
        <v>-</v>
      </c>
      <c r="FI8" s="851" t="str">
        <f>VLOOKUP($A8&amp;"-"&amp;FI$4,'02政策の客観指標'!$A$4:$AY$246,COLUMN('02政策の客観指標'!$AV:$AV),FALSE)</f>
        <v>-</v>
      </c>
      <c r="FJ8" s="851" t="str">
        <f>VLOOKUP($A8&amp;"-"&amp;FJ$4,'02政策の客観指標'!$A$4:$AY$246,COLUMN('02政策の客観指標'!$AV:$AV),FALSE)</f>
        <v>-</v>
      </c>
      <c r="FK8" s="851" t="str">
        <f>VLOOKUP($A8&amp;"-"&amp;FK$4,'02政策の客観指標'!$A$4:$AY$246,COLUMN('02政策の客観指標'!$AV:$AV),FALSE)</f>
        <v>-</v>
      </c>
      <c r="FL8" s="851" t="str">
        <f>VLOOKUP($A8&amp;"-"&amp;FL$4,'02政策の客観指標'!$A$4:$AY$246,COLUMN('02政策の客観指標'!$AV:$AV),FALSE)</f>
        <v>-</v>
      </c>
      <c r="FM8" s="851" t="str">
        <f>VLOOKUP($A8&amp;"-"&amp;FM$4,'02政策の客観指標'!$A$4:$AY$246,COLUMN('02政策の客観指標'!$AV:$AV),FALSE)</f>
        <v>-</v>
      </c>
      <c r="FN8" s="839" t="str">
        <f t="shared" si="68"/>
        <v>b</v>
      </c>
      <c r="FO8" s="854">
        <f t="shared" si="69"/>
        <v>4</v>
      </c>
      <c r="FP8" s="854">
        <f t="shared" si="70"/>
        <v>1</v>
      </c>
      <c r="FQ8" s="854" t="str">
        <f t="shared" si="71"/>
        <v/>
      </c>
      <c r="FR8" s="854" t="str">
        <f t="shared" si="72"/>
        <v/>
      </c>
      <c r="FS8" s="854" t="str">
        <f t="shared" si="73"/>
        <v/>
      </c>
      <c r="FT8" s="854" t="str">
        <f t="shared" si="74"/>
        <v/>
      </c>
      <c r="FU8" s="854" t="str">
        <f t="shared" si="75"/>
        <v/>
      </c>
      <c r="FV8" s="854" t="str">
        <f t="shared" si="76"/>
        <v/>
      </c>
      <c r="FW8" s="854" t="str">
        <f t="shared" si="77"/>
        <v/>
      </c>
      <c r="FX8" s="846">
        <f t="shared" si="78"/>
        <v>0.625</v>
      </c>
      <c r="FY8" s="843" t="str">
        <f>IFERROR(VLOOKUP($A8*100+FY$4,'03施策評価'!$A$5:$KD$118,COLUMN('03施策評価'!$EH:$EH),FALSE),"-")</f>
        <v>a</v>
      </c>
      <c r="FZ8" s="851" t="str">
        <f>IFERROR(VLOOKUP($A8*100+FZ$4,'03施策評価'!$A$5:$KD$118,COLUMN('03施策評価'!$EH:$EH),FALSE),"-")</f>
        <v>a</v>
      </c>
      <c r="GA8" s="851" t="str">
        <f>IFERROR(VLOOKUP($A8*100+GA$4,'03施策評価'!$A$5:$KD$118,COLUMN('03施策評価'!$EH:$EH),FALSE),"-")</f>
        <v>-</v>
      </c>
      <c r="GB8" s="851" t="str">
        <f>IFERROR(VLOOKUP($A8*100+GB$4,'03施策評価'!$A$5:$KD$118,COLUMN('03施策評価'!$EH:$EH),FALSE),"-")</f>
        <v>-</v>
      </c>
      <c r="GC8" s="851" t="str">
        <f>IFERROR(VLOOKUP($A8*100+GC$4,'03施策評価'!$A$5:$KD$118,COLUMN('03施策評価'!$EH:$EH),FALSE),"-")</f>
        <v>-</v>
      </c>
      <c r="GD8" s="851" t="str">
        <f>IFERROR(VLOOKUP($A8*100+GD$4,'03施策評価'!$A$5:$KD$118,COLUMN('03施策評価'!$EH:$EH),FALSE),"-")</f>
        <v>-</v>
      </c>
      <c r="GE8" s="851" t="str">
        <f>IFERROR(VLOOKUP($A8*100+GE$4,'03施策評価'!$A$5:$KD$118,COLUMN('03施策評価'!$EH:$EH),FALSE),"-")</f>
        <v>-</v>
      </c>
      <c r="GF8" s="851" t="str">
        <f>IFERROR(VLOOKUP($A8*100+GF$4,'03施策評価'!$A$5:$KD$118,COLUMN('03施策評価'!$EH:$EH),FALSE),"-")</f>
        <v>-</v>
      </c>
      <c r="GG8" s="839" t="str">
        <f t="shared" si="79"/>
        <v>a</v>
      </c>
      <c r="GH8" s="843">
        <f t="shared" si="80"/>
        <v>4</v>
      </c>
      <c r="GI8" s="851">
        <f t="shared" si="81"/>
        <v>4</v>
      </c>
      <c r="GJ8" s="851" t="str">
        <f t="shared" si="82"/>
        <v/>
      </c>
      <c r="GK8" s="851" t="str">
        <f t="shared" si="83"/>
        <v/>
      </c>
      <c r="GL8" s="851" t="str">
        <f t="shared" si="84"/>
        <v/>
      </c>
      <c r="GM8" s="851" t="str">
        <f t="shared" si="85"/>
        <v/>
      </c>
      <c r="GN8" s="851" t="str">
        <f t="shared" si="86"/>
        <v/>
      </c>
      <c r="GO8" s="851" t="str">
        <f t="shared" si="87"/>
        <v/>
      </c>
      <c r="GP8" s="840">
        <f t="shared" si="88"/>
        <v>1</v>
      </c>
      <c r="GQ8" s="853" t="str">
        <f t="shared" si="89"/>
        <v>a</v>
      </c>
      <c r="GR8" s="843">
        <f t="shared" si="90"/>
        <v>3</v>
      </c>
      <c r="GS8" s="851">
        <f t="shared" si="91"/>
        <v>2</v>
      </c>
      <c r="GT8" s="840" cm="1">
        <f t="array" ref="GT8">_xlfn.IFS(COUNT(GR8:GS8)=2,SUM(GR8:GS8)/6,COUNT(GR8:GS8)=0,"-",GR8="",GP8,GS8="",FX8)</f>
        <v>0.83333333333333337</v>
      </c>
      <c r="GU8" s="843" t="str">
        <f>VLOOKUP($A8&amp;"-"&amp;GU$4,'05市民生活実感調査'!$A$3:$BC$218,COLUMN('05市民生活実感調査'!$AI:$AI),FALSE)</f>
        <v>c</v>
      </c>
      <c r="GV8" s="851" t="str">
        <f>VLOOKUP($A8&amp;"-"&amp;GV$4,'05市民生活実感調査'!$A$3:$BC$218,COLUMN('05市民生活実感調査'!$AI:$AI),FALSE)</f>
        <v>c</v>
      </c>
      <c r="GW8" s="851" t="str">
        <f>VLOOKUP($A8&amp;"-"&amp;GW$4,'05市民生活実感調査'!$A$3:$BC$218,COLUMN('05市民生活実感調査'!$AI:$AI),FALSE)</f>
        <v>c</v>
      </c>
      <c r="GX8" s="851" t="str">
        <f>VLOOKUP($A8&amp;"-"&amp;GX$4,'05市民生活実感調査'!$A$3:$BC$218,COLUMN('05市民生活実感調査'!$AI:$AI),FALSE)</f>
        <v>c</v>
      </c>
      <c r="GY8" s="851" t="str">
        <f>VLOOKUP($A8&amp;"-"&amp;GY$4,'05市民生活実感調査'!$A$3:$BC$218,COLUMN('05市民生活実感調査'!$AI:$AI),FALSE)</f>
        <v>-</v>
      </c>
      <c r="GZ8" s="851" t="str">
        <f>VLOOKUP($A8&amp;"-"&amp;GZ$4,'05市民生活実感調査'!$A$3:$BC$218,COLUMN('05市民生活実感調査'!$AI:$AI),FALSE)</f>
        <v>-</v>
      </c>
      <c r="HA8" s="851" t="str">
        <f>VLOOKUP($A8&amp;"-"&amp;HA$4,'05市民生活実感調査'!$A$3:$BC$218,COLUMN('05市民生活実感調査'!$AI:$AI),FALSE)</f>
        <v>-</v>
      </c>
      <c r="HB8" s="851" t="str">
        <f>VLOOKUP($A8&amp;"-"&amp;HB$4,'05市民生活実感調査'!$A$3:$BC$218,COLUMN('05市民生活実感調査'!$AI:$AI),FALSE)</f>
        <v>-</v>
      </c>
      <c r="HC8" s="839" t="str">
        <f t="shared" si="92"/>
        <v>c</v>
      </c>
      <c r="HD8" s="843">
        <f t="shared" si="93"/>
        <v>2</v>
      </c>
      <c r="HE8" s="851">
        <f t="shared" si="94"/>
        <v>2</v>
      </c>
      <c r="HF8" s="851">
        <f t="shared" si="95"/>
        <v>2</v>
      </c>
      <c r="HG8" s="851">
        <f t="shared" si="96"/>
        <v>2</v>
      </c>
      <c r="HH8" s="851" t="str">
        <f t="shared" si="97"/>
        <v/>
      </c>
      <c r="HI8" s="851" t="str">
        <f t="shared" si="98"/>
        <v/>
      </c>
      <c r="HJ8" s="851" t="str">
        <f t="shared" si="99"/>
        <v/>
      </c>
      <c r="HK8" s="851" t="str">
        <f t="shared" si="100"/>
        <v/>
      </c>
      <c r="HL8" s="840">
        <f t="shared" si="101"/>
        <v>0.5</v>
      </c>
      <c r="HM8" s="841">
        <f>VLOOKUP($A8,'05市民生活実感調査'!$D$223:$O$249,7,FALSE)</f>
        <v>2</v>
      </c>
      <c r="HN8" s="842">
        <f>VLOOKUP($A8,'05市民生活実感調査'!$D$223:$O$249,8,FALSE)</f>
        <v>78.018575851393194</v>
      </c>
      <c r="HO8" s="843" t="s">
        <v>313</v>
      </c>
      <c r="HP8" s="859" t="str">
        <f>VLOOKUP(HO8,プルダウン!$A$1:$B$6,2,FALSE)</f>
        <v>政策の目的がかなり達成されている</v>
      </c>
      <c r="HQ8" s="834" t="s">
        <v>123</v>
      </c>
      <c r="HR8" s="859" t="s">
        <v>1906</v>
      </c>
      <c r="HS8" s="860" t="s">
        <v>2903</v>
      </c>
      <c r="HT8" s="859" t="s">
        <v>2895</v>
      </c>
      <c r="HU8" s="843" t="str">
        <f>IFERROR(VLOOKUP($A8*100+HU$4,'03施策評価'!$A$5:$KD$118,COLUMN('03施策評価'!$FW:$FW),FALSE),"-")</f>
        <v>B</v>
      </c>
      <c r="HV8" s="851" t="str">
        <f>IFERROR(VLOOKUP($A8*100+HV$4,'03施策評価'!$A$5:$KD$118,COLUMN('03施策評価'!$FW:$FW),FALSE),"-")</f>
        <v>B</v>
      </c>
      <c r="HW8" s="851" t="str">
        <f>IFERROR(VLOOKUP($A8*100+HW$4,'03施策評価'!$A$5:$KD$118,COLUMN('03施策評価'!$FW:$FW),FALSE),"-")</f>
        <v>-</v>
      </c>
      <c r="HX8" s="851" t="str">
        <f>IFERROR(VLOOKUP($A8*100+HX$4,'03施策評価'!$A$5:$KD$118,COLUMN('03施策評価'!$FW:$FW),FALSE),"-")</f>
        <v>-</v>
      </c>
      <c r="HY8" s="851" t="str">
        <f>IFERROR(VLOOKUP($A8*100+HY$4,'03施策評価'!$A$5:$KD$118,COLUMN('03施策評価'!$FW:$FW),FALSE),"-")</f>
        <v>-</v>
      </c>
      <c r="HZ8" s="851" t="str">
        <f>IFERROR(VLOOKUP($A8*100+HZ$4,'03施策評価'!$A$5:$KD$118,COLUMN('03施策評価'!$FW:$FW),FALSE),"-")</f>
        <v>-</v>
      </c>
      <c r="IA8" s="851" t="str">
        <f>IFERROR(VLOOKUP($A8*100+IA$4,'03施策評価'!$A$5:$KD$118,COLUMN('03施策評価'!$FW:$FW),FALSE),"-")</f>
        <v>-</v>
      </c>
      <c r="IB8" s="839" t="str">
        <f>IFERROR(VLOOKUP($A8*100+IB$4,'03施策評価'!$A$5:$KD$118,COLUMN('03施策評価'!$FW:$FW),FALSE),"-")</f>
        <v>-</v>
      </c>
      <c r="IC8" s="861" t="s">
        <v>2911</v>
      </c>
      <c r="ID8" s="850" t="str">
        <f>VLOOKUP($A8&amp;"-"&amp;ID$4,'02政策の客観指標'!$A$4:$AY$246,COLUMN('02政策の客観指標'!$AW:$AW),FALSE)</f>
        <v>a</v>
      </c>
      <c r="IE8" s="851" t="str">
        <f>VLOOKUP($A8&amp;"-"&amp;IE$4,'02政策の客観指標'!$A$4:$AY$246,COLUMN('02政策の客観指標'!$AW:$AW),FALSE)</f>
        <v>e</v>
      </c>
      <c r="IF8" s="851" t="str">
        <f>VLOOKUP($A8&amp;"-"&amp;IF$4,'02政策の客観指標'!$A$4:$AY$246,COLUMN('02政策の客観指標'!$AW:$AW),FALSE)</f>
        <v>-</v>
      </c>
      <c r="IG8" s="851" t="str">
        <f>VLOOKUP($A8&amp;"-"&amp;IG$4,'02政策の客観指標'!$A$4:$AY$246,COLUMN('02政策の客観指標'!$AW:$AW),FALSE)</f>
        <v>-</v>
      </c>
      <c r="IH8" s="851" t="str">
        <f>VLOOKUP($A8&amp;"-"&amp;IH$4,'02政策の客観指標'!$A$4:$AY$246,COLUMN('02政策の客観指標'!$AW:$AW),FALSE)</f>
        <v>-</v>
      </c>
      <c r="II8" s="851" t="str">
        <f>VLOOKUP($A8&amp;"-"&amp;II$4,'02政策の客観指標'!$A$4:$AY$246,COLUMN('02政策の客観指標'!$AW:$AW),FALSE)</f>
        <v>-</v>
      </c>
      <c r="IJ8" s="851" t="str">
        <f>VLOOKUP($A8&amp;"-"&amp;IJ$4,'02政策の客観指標'!$A$4:$AY$246,COLUMN('02政策の客観指標'!$AW:$AW),FALSE)</f>
        <v>-</v>
      </c>
      <c r="IK8" s="851" t="str">
        <f>VLOOKUP($A8&amp;"-"&amp;IK$4,'02政策の客観指標'!$A$4:$AY$246,COLUMN('02政策の客観指標'!$AW:$AW),FALSE)</f>
        <v>-</v>
      </c>
      <c r="IL8" s="851" t="str">
        <f>VLOOKUP($A8&amp;"-"&amp;IL$4,'02政策の客観指標'!$A$4:$AY$246,COLUMN('02政策の客観指標'!$AW:$AW),FALSE)</f>
        <v>-</v>
      </c>
      <c r="IM8" s="839" t="str">
        <f t="shared" si="102"/>
        <v>c</v>
      </c>
      <c r="IN8" s="854">
        <f t="shared" si="103"/>
        <v>4</v>
      </c>
      <c r="IO8" s="854">
        <f t="shared" si="104"/>
        <v>0</v>
      </c>
      <c r="IP8" s="854" t="str">
        <f t="shared" si="105"/>
        <v/>
      </c>
      <c r="IQ8" s="854" t="str">
        <f t="shared" si="106"/>
        <v/>
      </c>
      <c r="IR8" s="854" t="str">
        <f t="shared" si="107"/>
        <v/>
      </c>
      <c r="IS8" s="854" t="str">
        <f t="shared" si="108"/>
        <v/>
      </c>
      <c r="IT8" s="854" t="str">
        <f t="shared" si="109"/>
        <v/>
      </c>
      <c r="IU8" s="854" t="str">
        <f t="shared" si="110"/>
        <v/>
      </c>
      <c r="IV8" s="854" t="str">
        <f t="shared" si="111"/>
        <v/>
      </c>
      <c r="IW8" s="846">
        <f t="shared" si="112"/>
        <v>0.5</v>
      </c>
      <c r="IX8" s="843" t="str">
        <f>IFERROR(VLOOKUP($A8*100+IX$4,'03施策評価'!$A$5:$KD$118,COLUMN('03施策評価'!$GJ:$GJ),FALSE),"-")</f>
        <v>b</v>
      </c>
      <c r="IY8" s="851" t="str">
        <f>IFERROR(VLOOKUP($A8*100+IY$4,'03施策評価'!$A$5:$KD$118,COLUMN('03施策評価'!$GJ:$GJ),FALSE),"-")</f>
        <v>a</v>
      </c>
      <c r="IZ8" s="851" t="str">
        <f>IFERROR(VLOOKUP($A8*100+IZ$4,'03施策評価'!$A$5:$KD$118,COLUMN('03施策評価'!$GJ:$GJ),FALSE),"-")</f>
        <v>-</v>
      </c>
      <c r="JA8" s="851" t="str">
        <f>IFERROR(VLOOKUP($A8*100+JA$4,'03施策評価'!$A$5:$KD$118,COLUMN('03施策評価'!$GJ:$GJ),FALSE),"-")</f>
        <v>-</v>
      </c>
      <c r="JB8" s="851" t="str">
        <f>IFERROR(VLOOKUP($A8*100+JB$4,'03施策評価'!$A$5:$KD$118,COLUMN('03施策評価'!$GJ:$GJ),FALSE),"-")</f>
        <v>-</v>
      </c>
      <c r="JC8" s="851" t="str">
        <f>IFERROR(VLOOKUP($A8*100+JC$4,'03施策評価'!$A$5:$KD$118,COLUMN('03施策評価'!$GJ:$GJ),FALSE),"-")</f>
        <v>-</v>
      </c>
      <c r="JD8" s="851" t="str">
        <f>IFERROR(VLOOKUP($A8*100+JD$4,'03施策評価'!$A$5:$KD$118,COLUMN('03施策評価'!$GJ:$GJ),FALSE),"-")</f>
        <v>-</v>
      </c>
      <c r="JE8" s="851" t="str">
        <f>IFERROR(VLOOKUP($A8*100+JE$4,'03施策評価'!$A$5:$KD$118,COLUMN('03施策評価'!$GJ:$GJ),FALSE),"-")</f>
        <v>-</v>
      </c>
      <c r="JF8" s="839" t="str">
        <f t="shared" si="113"/>
        <v>a</v>
      </c>
      <c r="JG8" s="843">
        <f t="shared" si="114"/>
        <v>3</v>
      </c>
      <c r="JH8" s="851">
        <f t="shared" si="115"/>
        <v>4</v>
      </c>
      <c r="JI8" s="851" t="str">
        <f t="shared" si="116"/>
        <v/>
      </c>
      <c r="JJ8" s="851" t="str">
        <f t="shared" si="117"/>
        <v/>
      </c>
      <c r="JK8" s="851" t="str">
        <f t="shared" si="118"/>
        <v/>
      </c>
      <c r="JL8" s="851" t="str">
        <f t="shared" si="119"/>
        <v/>
      </c>
      <c r="JM8" s="851" t="str">
        <f t="shared" si="120"/>
        <v/>
      </c>
      <c r="JN8" s="851" t="str">
        <f t="shared" si="121"/>
        <v/>
      </c>
      <c r="JO8" s="840">
        <f t="shared" si="122"/>
        <v>0.875</v>
      </c>
      <c r="JP8" s="853" t="str">
        <f t="shared" si="123"/>
        <v>b</v>
      </c>
      <c r="JQ8" s="843">
        <f t="shared" si="124"/>
        <v>2</v>
      </c>
      <c r="JR8" s="851">
        <f t="shared" si="125"/>
        <v>2</v>
      </c>
      <c r="JS8" s="840" cm="1">
        <f t="array" ref="JS8">_xlfn.IFS(COUNT(JQ8:JR8)=2,SUM(JQ8:JR8)/6,COUNT(JQ8:JR8)=0,"-",JQ8="",JO8,JR8="",IW8)</f>
        <v>0.66666666666666663</v>
      </c>
      <c r="JT8" s="843" t="str">
        <f>VLOOKUP($A8&amp;"-"&amp;JT$4,'05市民生活実感調査'!$A$3:$BC$218,COLUMN('05市民生活実感調査'!$AS:$AS),FALSE)</f>
        <v>c</v>
      </c>
      <c r="JU8" s="851" t="str">
        <f>VLOOKUP($A8&amp;"-"&amp;JU$4,'05市民生活実感調査'!$A$3:$BC$218,COLUMN('05市民生活実感調査'!$AS:$AS),FALSE)</f>
        <v>c</v>
      </c>
      <c r="JV8" s="851" t="str">
        <f>VLOOKUP($A8&amp;"-"&amp;JV$4,'05市民生活実感調査'!$A$3:$BC$218,COLUMN('05市民生活実感調査'!$AS:$AS),FALSE)</f>
        <v>c</v>
      </c>
      <c r="JW8" s="851" t="str">
        <f>VLOOKUP($A8&amp;"-"&amp;JW$4,'05市民生活実感調査'!$A$3:$BC$218,COLUMN('05市民生活実感調査'!$AS:$AS),FALSE)</f>
        <v>c</v>
      </c>
      <c r="JX8" s="851" t="str">
        <f>VLOOKUP($A8&amp;"-"&amp;JX$4,'05市民生活実感調査'!$A$3:$BC$218,COLUMN('05市民生活実感調査'!$AS:$AS),FALSE)</f>
        <v>-</v>
      </c>
      <c r="JY8" s="851" t="str">
        <f>VLOOKUP($A8&amp;"-"&amp;JY$4,'05市民生活実感調査'!$A$3:$BC$218,COLUMN('05市民生活実感調査'!$AS:$AS),FALSE)</f>
        <v>-</v>
      </c>
      <c r="JZ8" s="851" t="str">
        <f>VLOOKUP($A8&amp;"-"&amp;JZ$4,'05市民生活実感調査'!$A$3:$BC$218,COLUMN('05市民生活実感調査'!$AS:$AS),FALSE)</f>
        <v>-</v>
      </c>
      <c r="KA8" s="851" t="str">
        <f>VLOOKUP($A8&amp;"-"&amp;KA$4,'05市民生活実感調査'!$A$3:$BC$218,COLUMN('05市民生活実感調査'!$AS:$AS),FALSE)</f>
        <v>-</v>
      </c>
      <c r="KB8" s="839" t="str">
        <f t="shared" si="126"/>
        <v>c</v>
      </c>
      <c r="KC8" s="843">
        <f t="shared" si="127"/>
        <v>2</v>
      </c>
      <c r="KD8" s="851">
        <f t="shared" si="128"/>
        <v>2</v>
      </c>
      <c r="KE8" s="851">
        <f t="shared" si="129"/>
        <v>2</v>
      </c>
      <c r="KF8" s="851">
        <f t="shared" si="130"/>
        <v>2</v>
      </c>
      <c r="KG8" s="851" t="str">
        <f t="shared" si="131"/>
        <v/>
      </c>
      <c r="KH8" s="851" t="str">
        <f t="shared" si="132"/>
        <v/>
      </c>
      <c r="KI8" s="851" t="str">
        <f t="shared" si="133"/>
        <v/>
      </c>
      <c r="KJ8" s="851" t="str">
        <f t="shared" si="134"/>
        <v/>
      </c>
      <c r="KK8" s="840">
        <f t="shared" si="135"/>
        <v>0.5</v>
      </c>
      <c r="KL8" s="841">
        <f>VLOOKUP($A8,'05市民生活実感調査'!$D$223:$O$249,9,FALSE)</f>
        <v>1</v>
      </c>
      <c r="KM8" s="842">
        <f>VLOOKUP($A8,'05市民生活実感調査'!$D$223:$O$249,10,FALSE)</f>
        <v>78.688524590163922</v>
      </c>
      <c r="KN8" s="843" t="s">
        <v>314</v>
      </c>
      <c r="KO8" s="859" t="str">
        <f>VLOOKUP(KN8,プルダウン!$A$1:$B$6,2,FALSE)</f>
        <v>政策の目的がそこそこ達成されている</v>
      </c>
      <c r="KP8" s="834" t="s">
        <v>2973</v>
      </c>
      <c r="KQ8" s="859" t="s">
        <v>1906</v>
      </c>
      <c r="KR8" s="860" t="s">
        <v>3059</v>
      </c>
      <c r="KS8" s="859" t="s">
        <v>2895</v>
      </c>
      <c r="KT8" s="843" t="str">
        <f>IFERROR(VLOOKUP($A8*100+KT$4,'03施策評価'!$A$5:$KD$118,COLUMN('03施策評価'!$HY:$HY),FALSE),"-")</f>
        <v>C</v>
      </c>
      <c r="KU8" s="851" t="str">
        <f>IFERROR(VLOOKUP($A8*100+KU$4,'03施策評価'!$A$5:$KD$118,COLUMN('03施策評価'!$HY:$HY),FALSE),"-")</f>
        <v>B</v>
      </c>
      <c r="KV8" s="851" t="str">
        <f>IFERROR(VLOOKUP($A8*100+KV$4,'03施策評価'!$A$5:$KD$118,COLUMN('03施策評価'!$HY:$HY),FALSE),"-")</f>
        <v>-</v>
      </c>
      <c r="KW8" s="851" t="str">
        <f>IFERROR(VLOOKUP($A8*100+KW$4,'03施策評価'!$A$5:$KD$118,COLUMN('03施策評価'!$HY:$HY),FALSE),"-")</f>
        <v>-</v>
      </c>
      <c r="KX8" s="851" t="str">
        <f>IFERROR(VLOOKUP($A8*100+KX$4,'03施策評価'!$A$5:$KD$118,COLUMN('03施策評価'!$HY:$HY),FALSE),"-")</f>
        <v>-</v>
      </c>
      <c r="KY8" s="851" t="str">
        <f>IFERROR(VLOOKUP($A8*100+KY$4,'03施策評価'!$A$5:$KD$118,COLUMN('03施策評価'!$HY:$HY),FALSE),"-")</f>
        <v>-</v>
      </c>
      <c r="KZ8" s="851" t="str">
        <f>IFERROR(VLOOKUP($A8*100+KZ$4,'03施策評価'!$A$5:$KD$118,COLUMN('03施策評価'!$HY:$HY),FALSE),"-")</f>
        <v>-</v>
      </c>
      <c r="LA8" s="839" t="str">
        <f>IFERROR(VLOOKUP($A8*100+LA$4,'03施策評価'!$A$5:$KD$118,COLUMN('03施策評価'!$HY:$HY),FALSE),"-")</f>
        <v>-</v>
      </c>
      <c r="LB8" s="861" t="s">
        <v>3060</v>
      </c>
      <c r="LC8" s="862" t="str">
        <f>VLOOKUP($A8&amp;"-"&amp;LC$4,'02政策の客観指標'!$A$4:$AX$246,COLUMN('02政策の客観指標'!$AX:$AX),FALSE)</f>
        <v>a</v>
      </c>
      <c r="LD8" s="851" t="str">
        <f>VLOOKUP($A8&amp;"-"&amp;LD$4,'02政策の客観指標'!$A$4:$AX$246,COLUMN('02政策の客観指標'!$AX:$AX),FALSE)</f>
        <v>b</v>
      </c>
      <c r="LE8" s="851" t="str">
        <f>VLOOKUP($A8&amp;"-"&amp;LE$4,'02政策の客観指標'!$A$4:$AX$246,COLUMN('02政策の客観指標'!$AX:$AX),FALSE)</f>
        <v>-</v>
      </c>
      <c r="LF8" s="851" t="str">
        <f>VLOOKUP($A8&amp;"-"&amp;LF$4,'02政策の客観指標'!$A$4:$AX$246,COLUMN('02政策の客観指標'!$AX:$AX),FALSE)</f>
        <v>-</v>
      </c>
      <c r="LG8" s="851" t="str">
        <f>VLOOKUP($A8&amp;"-"&amp;LG$4,'02政策の客観指標'!$A$4:$AX$246,COLUMN('02政策の客観指標'!$AX:$AX),FALSE)</f>
        <v>-</v>
      </c>
      <c r="LH8" s="851" t="str">
        <f>VLOOKUP($A8&amp;"-"&amp;LH$4,'02政策の客観指標'!$A$4:$AX$246,COLUMN('02政策の客観指標'!$AX:$AX),FALSE)</f>
        <v>-</v>
      </c>
      <c r="LI8" s="851" t="str">
        <f>VLOOKUP($A8&amp;"-"&amp;LI$4,'02政策の客観指標'!$A$4:$AX$246,COLUMN('02政策の客観指標'!$AX:$AX),FALSE)</f>
        <v>-</v>
      </c>
      <c r="LJ8" s="851" t="str">
        <f>VLOOKUP($A8&amp;"-"&amp;LJ$4,'02政策の客観指標'!$A$4:$AX$246,COLUMN('02政策の客観指標'!$AX:$AX),FALSE)</f>
        <v>-</v>
      </c>
      <c r="LK8" s="851" t="str">
        <f>VLOOKUP($A8&amp;"-"&amp;LK$4,'02政策の客観指標'!$A$4:$AX$246,COLUMN('02政策の客観指標'!$AX:$AX),FALSE)</f>
        <v>-</v>
      </c>
      <c r="LL8" s="839" t="str">
        <f t="shared" si="136"/>
        <v>a</v>
      </c>
      <c r="LM8" s="854">
        <f t="shared" si="137"/>
        <v>4</v>
      </c>
      <c r="LN8" s="854">
        <f t="shared" si="138"/>
        <v>3</v>
      </c>
      <c r="LO8" s="854" t="str">
        <f t="shared" si="139"/>
        <v/>
      </c>
      <c r="LP8" s="854" t="str">
        <f t="shared" si="140"/>
        <v/>
      </c>
      <c r="LQ8" s="854" t="str">
        <f t="shared" si="141"/>
        <v/>
      </c>
      <c r="LR8" s="854" t="str">
        <f t="shared" si="142"/>
        <v/>
      </c>
      <c r="LS8" s="854" t="str">
        <f t="shared" si="143"/>
        <v/>
      </c>
      <c r="LT8" s="854" t="str">
        <f t="shared" si="144"/>
        <v/>
      </c>
      <c r="LU8" s="854" t="str">
        <f t="shared" si="145"/>
        <v/>
      </c>
      <c r="LV8" s="846">
        <f t="shared" si="146"/>
        <v>0.875</v>
      </c>
      <c r="LW8" s="843" t="str">
        <f>IFERROR(VLOOKUP($A8*100+LW$4,'03施策評価'!$A$5:$KD$118,COLUMN('03施策評価'!$IL:$IL),FALSE),"-")</f>
        <v>a</v>
      </c>
      <c r="LX8" s="851" t="str">
        <f>IFERROR(VLOOKUP($A8*100+LX$4,'03施策評価'!$A$5:$KD$118,COLUMN('03施策評価'!$IL:$IL),FALSE),"-")</f>
        <v>b</v>
      </c>
      <c r="LY8" s="851" t="str">
        <f>IFERROR(VLOOKUP($A8*100+LY$4,'03施策評価'!$A$5:$KD$118,COLUMN('03施策評価'!$IL:$IL),FALSE),"-")</f>
        <v>-</v>
      </c>
      <c r="LZ8" s="851" t="str">
        <f>IFERROR(VLOOKUP($A8*100+LZ$4,'03施策評価'!$A$5:$KD$118,COLUMN('03施策評価'!$IL:$IL),FALSE),"-")</f>
        <v>-</v>
      </c>
      <c r="MA8" s="851" t="str">
        <f>IFERROR(VLOOKUP($A8*100+MA$4,'03施策評価'!$A$5:$KD$118,COLUMN('03施策評価'!$IL:$IL),FALSE),"-")</f>
        <v>-</v>
      </c>
      <c r="MB8" s="851" t="str">
        <f>IFERROR(VLOOKUP($A8*100+MB$4,'03施策評価'!$A$5:$KD$118,COLUMN('03施策評価'!$IL:$IL),FALSE),"-")</f>
        <v>-</v>
      </c>
      <c r="MC8" s="851" t="str">
        <f>IFERROR(VLOOKUP($A8*100+MC$4,'03施策評価'!$A$5:$KD$118,COLUMN('03施策評価'!$IL:$IL),FALSE),"-")</f>
        <v>-</v>
      </c>
      <c r="MD8" s="851" t="str">
        <f>IFERROR(VLOOKUP($A8*100+MD$4,'03施策評価'!$A$5:$KD$118,COLUMN('03施策評価'!$IL:$IL),FALSE),"-")</f>
        <v>-</v>
      </c>
      <c r="ME8" s="839" t="str">
        <f t="shared" si="147"/>
        <v>a</v>
      </c>
      <c r="MF8" s="843">
        <f t="shared" si="148"/>
        <v>4</v>
      </c>
      <c r="MG8" s="851">
        <f t="shared" si="149"/>
        <v>3</v>
      </c>
      <c r="MH8" s="851" t="str">
        <f t="shared" si="150"/>
        <v/>
      </c>
      <c r="MI8" s="851" t="str">
        <f t="shared" si="151"/>
        <v/>
      </c>
      <c r="MJ8" s="851" t="str">
        <f t="shared" si="152"/>
        <v/>
      </c>
      <c r="MK8" s="851" t="str">
        <f t="shared" si="153"/>
        <v/>
      </c>
      <c r="ML8" s="851" t="str">
        <f t="shared" si="154"/>
        <v/>
      </c>
      <c r="MM8" s="851" t="str">
        <f t="shared" si="155"/>
        <v/>
      </c>
      <c r="MN8" s="840">
        <f t="shared" si="156"/>
        <v>0.875</v>
      </c>
      <c r="MO8" s="853" t="str">
        <f t="shared" si="157"/>
        <v>a</v>
      </c>
      <c r="MP8" s="843">
        <f t="shared" si="158"/>
        <v>4</v>
      </c>
      <c r="MQ8" s="851">
        <f t="shared" si="159"/>
        <v>2</v>
      </c>
      <c r="MR8" s="840" cm="1">
        <f t="array" ref="MR8">_xlfn.IFS(COUNT(MP8:MQ8)=2,SUM(MP8:MQ8)/6,COUNT(MP8:MQ8)=0,"-",MP8="",MN8,MQ8="",LV8)</f>
        <v>1</v>
      </c>
      <c r="MS8" s="843" t="str">
        <f>VLOOKUP($A8&amp;"-"&amp;MS$4,'05市民生活実感調査'!$A$3:$BC$218,COLUMN('05市民生活実感調査'!$BC:$BC),FALSE)</f>
        <v>c</v>
      </c>
      <c r="MT8" s="851" t="str">
        <f>VLOOKUP($A8&amp;"-"&amp;MT$4,'05市民生活実感調査'!$A$3:$BC$218,COLUMN('05市民生活実感調査'!$BC:$BC),FALSE)</f>
        <v>c</v>
      </c>
      <c r="MU8" s="851" t="str">
        <f>VLOOKUP($A8&amp;"-"&amp;MU$4,'05市民生活実感調査'!$A$3:$BC$218,COLUMN('05市民生活実感調査'!$BC:$BC),FALSE)</f>
        <v>d</v>
      </c>
      <c r="MV8" s="851" t="str">
        <f>VLOOKUP($A8&amp;"-"&amp;MV$4,'05市民生活実感調査'!$A$3:$BC$218,COLUMN('05市民生活実感調査'!$BC:$BC),FALSE)</f>
        <v>c</v>
      </c>
      <c r="MW8" s="851" t="str">
        <f>VLOOKUP($A8&amp;"-"&amp;MW$4,'05市民生活実感調査'!$A$3:$BC$218,COLUMN('05市民生活実感調査'!$BC:$BC),FALSE)</f>
        <v>-</v>
      </c>
      <c r="MX8" s="851" t="str">
        <f>VLOOKUP($A8&amp;"-"&amp;MX$4,'05市民生活実感調査'!$A$3:$BC$218,COLUMN('05市民生活実感調査'!$BC:$BC),FALSE)</f>
        <v>-</v>
      </c>
      <c r="MY8" s="851" t="str">
        <f>VLOOKUP($A8&amp;"-"&amp;MY$4,'05市民生活実感調査'!$A$3:$BC$218,COLUMN('05市民生活実感調査'!$BC:$BC),FALSE)</f>
        <v>-</v>
      </c>
      <c r="MZ8" s="851" t="str">
        <f>VLOOKUP($A8&amp;"-"&amp;MZ$4,'05市民生活実感調査'!$A$3:$BC$218,COLUMN('05市民生活実感調査'!$BC:$BC),FALSE)</f>
        <v>-</v>
      </c>
      <c r="NA8" s="839" t="str">
        <f t="shared" si="160"/>
        <v>c</v>
      </c>
      <c r="NB8" s="843">
        <f t="shared" si="161"/>
        <v>2</v>
      </c>
      <c r="NC8" s="851">
        <f t="shared" si="162"/>
        <v>2</v>
      </c>
      <c r="ND8" s="851">
        <f t="shared" si="163"/>
        <v>1</v>
      </c>
      <c r="NE8" s="851">
        <f t="shared" si="164"/>
        <v>2</v>
      </c>
      <c r="NF8" s="851" t="str">
        <f t="shared" si="165"/>
        <v/>
      </c>
      <c r="NG8" s="851" t="str">
        <f t="shared" si="166"/>
        <v/>
      </c>
      <c r="NH8" s="851" t="str">
        <f t="shared" si="167"/>
        <v/>
      </c>
      <c r="NI8" s="851" t="str">
        <f t="shared" si="168"/>
        <v/>
      </c>
      <c r="NJ8" s="840">
        <f t="shared" si="169"/>
        <v>0.4375</v>
      </c>
      <c r="NK8" s="841">
        <f>VLOOKUP($A8,'05市民生活実感調査'!$D$223:$O$249,11,FALSE)</f>
        <v>2</v>
      </c>
      <c r="NL8" s="842">
        <f>VLOOKUP($A8,'05市民生活実感調査'!$D$223:$O$249,12,FALSE)</f>
        <v>78.61904761904762</v>
      </c>
      <c r="NM8" s="843" t="s">
        <v>313</v>
      </c>
      <c r="NN8" s="859" t="str">
        <f>VLOOKUP(NM8,プルダウン!$A$1:$B$6,2,FALSE)</f>
        <v>政策の目的がかなり達成されている</v>
      </c>
      <c r="NO8" s="834" t="s">
        <v>2973</v>
      </c>
      <c r="NP8" s="859" t="s">
        <v>1906</v>
      </c>
      <c r="NQ8" s="860" t="s">
        <v>3250</v>
      </c>
      <c r="NR8" s="859" t="s">
        <v>3241</v>
      </c>
      <c r="NS8" s="843" t="str">
        <f>IFERROR(VLOOKUP($A8*100+NS$4,'03施策評価'!$A$5:$KD$118,COLUMN('03施策評価'!$KA:$KA),FALSE),"-")</f>
        <v>B</v>
      </c>
      <c r="NT8" s="851" t="str">
        <f>IFERROR(VLOOKUP($A8*100+NT$4,'03施策評価'!$A$5:$KD$118,COLUMN('03施策評価'!$KA:$KA),FALSE),"-")</f>
        <v>C</v>
      </c>
      <c r="NU8" s="851" t="str">
        <f>IFERROR(VLOOKUP($A8*100+NU$4,'03施策評価'!$A$5:$KD$118,COLUMN('03施策評価'!$KA:$KA),FALSE),"-")</f>
        <v>-</v>
      </c>
      <c r="NV8" s="851" t="str">
        <f>IFERROR(VLOOKUP($A8*100+NV$4,'03施策評価'!$A$5:$KD$118,COLUMN('03施策評価'!$KA:$KA),FALSE),"-")</f>
        <v>-</v>
      </c>
      <c r="NW8" s="851" t="str">
        <f>IFERROR(VLOOKUP($A8*100+NW$4,'03施策評価'!$A$5:$KD$118,COLUMN('03施策評価'!$KA:$KA),FALSE),"-")</f>
        <v>-</v>
      </c>
      <c r="NX8" s="851" t="str">
        <f>IFERROR(VLOOKUP($A8*100+NX$4,'03施策評価'!$A$5:$KD$118,COLUMN('03施策評価'!$KA:$KA),FALSE),"-")</f>
        <v>-</v>
      </c>
      <c r="NY8" s="851" t="str">
        <f>IFERROR(VLOOKUP($A8*100+NY$4,'03施策評価'!$A$5:$KD$118,COLUMN('03施策評価'!$KA:$KA),FALSE),"-")</f>
        <v>-</v>
      </c>
      <c r="NZ8" s="839" t="str">
        <f>IFERROR(VLOOKUP($A8*100+NZ$4,'03施策評価'!$A$5:$KD$118,COLUMN('03施策評価'!$KA:$KA),FALSE),"-")</f>
        <v>-</v>
      </c>
      <c r="OA8" s="863" t="s">
        <v>3273</v>
      </c>
      <c r="OB8" s="812" t="str">
        <f>VLOOKUP($A8&amp;"-"&amp;OB$4,'02政策の客観指標'!$A$4:$AY$246,COLUMN('02政策の客観指標'!$AY:$AY),FALSE)</f>
        <v>a</v>
      </c>
      <c r="OC8" s="813" t="str">
        <f>VLOOKUP($A8&amp;"-"&amp;OC$4,'02政策の客観指標'!$A$4:$AY$246,COLUMN('02政策の客観指標'!$AY:$AY),FALSE)</f>
        <v>e</v>
      </c>
      <c r="OD8" s="813" t="str">
        <f>VLOOKUP($A8&amp;"-"&amp;OD$4,'02政策の客観指標'!$A$4:$AY$246,COLUMN('02政策の客観指標'!$AY:$AY),FALSE)</f>
        <v>-</v>
      </c>
      <c r="OE8" s="813" t="str">
        <f>VLOOKUP($A8&amp;"-"&amp;OE$4,'02政策の客観指標'!$A$4:$AY$246,COLUMN('02政策の客観指標'!$AY:$AY),FALSE)</f>
        <v>-</v>
      </c>
      <c r="OF8" s="813" t="str">
        <f>VLOOKUP($A8&amp;"-"&amp;OF$4,'02政策の客観指標'!$A$4:$AY$246,COLUMN('02政策の客観指標'!$AY:$AY),FALSE)</f>
        <v>-</v>
      </c>
      <c r="OG8" s="813" t="str">
        <f>VLOOKUP($A8&amp;"-"&amp;OG$4,'02政策の客観指標'!$A$4:$AY$246,COLUMN('02政策の客観指標'!$AY:$AY),FALSE)</f>
        <v>-</v>
      </c>
      <c r="OH8" s="813" t="str">
        <f>VLOOKUP($A8&amp;"-"&amp;OH$4,'02政策の客観指標'!$A$4:$AY$246,COLUMN('02政策の客観指標'!$AY:$AY),FALSE)</f>
        <v>-</v>
      </c>
      <c r="OI8" s="813" t="str">
        <f>VLOOKUP($A8&amp;"-"&amp;OI$4,'02政策の客観指標'!$A$4:$AY$246,COLUMN('02政策の客観指標'!$AY:$AY),FALSE)</f>
        <v>-</v>
      </c>
      <c r="OJ8" s="813" t="str">
        <f>VLOOKUP($A8&amp;"-"&amp;OJ$4,'02政策の客観指標'!$A$4:$AY$246,COLUMN('02政策の客観指標'!$AY:$AY),FALSE)</f>
        <v>-</v>
      </c>
      <c r="OK8" s="814" t="str">
        <f t="shared" si="170"/>
        <v>c</v>
      </c>
      <c r="OL8" s="815">
        <f t="shared" si="171"/>
        <v>4</v>
      </c>
      <c r="OM8" s="815">
        <f t="shared" si="172"/>
        <v>0</v>
      </c>
      <c r="ON8" s="815" t="str">
        <f t="shared" si="173"/>
        <v/>
      </c>
      <c r="OO8" s="815" t="str">
        <f t="shared" si="174"/>
        <v/>
      </c>
      <c r="OP8" s="815" t="str">
        <f t="shared" si="175"/>
        <v/>
      </c>
      <c r="OQ8" s="815" t="str">
        <f t="shared" si="176"/>
        <v/>
      </c>
      <c r="OR8" s="815" t="str">
        <f t="shared" si="177"/>
        <v/>
      </c>
      <c r="OS8" s="815" t="str">
        <f t="shared" si="178"/>
        <v/>
      </c>
      <c r="OT8" s="815" t="str">
        <f t="shared" si="179"/>
        <v/>
      </c>
      <c r="OU8" s="816">
        <f t="shared" si="203"/>
        <v>0.5</v>
      </c>
      <c r="OV8" s="817" t="str">
        <f>IFERROR(VLOOKUP($A8*100+OV$4,'03施策評価'!$A$5:$MF$118,COLUMN('03施策評価'!$KN:$KN),FALSE),"-")</f>
        <v>b</v>
      </c>
      <c r="OW8" s="813" t="str">
        <f>IFERROR(VLOOKUP($A8*100+OW$4,'03施策評価'!$A$5:$MF$118,COLUMN('03施策評価'!$KN:$KN),FALSE),"-")</f>
        <v>c</v>
      </c>
      <c r="OX8" s="813" t="str">
        <f>IFERROR(VLOOKUP($A8*100+OX$4,'03施策評価'!$A$5:$MF$118,COLUMN('03施策評価'!$KN:$KN),FALSE),"-")</f>
        <v>-</v>
      </c>
      <c r="OY8" s="813" t="str">
        <f>IFERROR(VLOOKUP($A8*100+OY$4,'03施策評価'!$A$5:$MF$118,COLUMN('03施策評価'!$KN:$KN),FALSE),"-")</f>
        <v>-</v>
      </c>
      <c r="OZ8" s="813" t="str">
        <f>IFERROR(VLOOKUP($A8*100+OZ$4,'03施策評価'!$A$5:$MF$118,COLUMN('03施策評価'!$KN:$KN),FALSE),"-")</f>
        <v>-</v>
      </c>
      <c r="PA8" s="813" t="str">
        <f>IFERROR(VLOOKUP($A8*100+PA$4,'03施策評価'!$A$5:$MF$118,COLUMN('03施策評価'!$KN:$KN),FALSE),"-")</f>
        <v>-</v>
      </c>
      <c r="PB8" s="813" t="str">
        <f>IFERROR(VLOOKUP($A8*100+PB$4,'03施策評価'!$A$5:$MF$118,COLUMN('03施策評価'!$KN:$KN),FALSE),"-")</f>
        <v>-</v>
      </c>
      <c r="PC8" s="813" t="str">
        <f>IFERROR(VLOOKUP($A8*100+PC$4,'03施策評価'!$A$5:$MF$118,COLUMN('03施策評価'!$KN:$KN),FALSE),"-")</f>
        <v>-</v>
      </c>
      <c r="PD8" s="814" t="str">
        <f t="shared" si="180"/>
        <v>b</v>
      </c>
      <c r="PE8" s="817">
        <f t="shared" si="181"/>
        <v>3</v>
      </c>
      <c r="PF8" s="813">
        <f t="shared" si="182"/>
        <v>2</v>
      </c>
      <c r="PG8" s="813" t="str">
        <f t="shared" si="183"/>
        <v/>
      </c>
      <c r="PH8" s="813" t="str">
        <f t="shared" si="184"/>
        <v/>
      </c>
      <c r="PI8" s="813" t="str">
        <f t="shared" si="185"/>
        <v/>
      </c>
      <c r="PJ8" s="813" t="str">
        <f t="shared" si="186"/>
        <v/>
      </c>
      <c r="PK8" s="813" t="str">
        <f t="shared" si="187"/>
        <v/>
      </c>
      <c r="PL8" s="813" t="str">
        <f t="shared" si="188"/>
        <v/>
      </c>
      <c r="PM8" s="818">
        <f t="shared" si="189"/>
        <v>0.625</v>
      </c>
      <c r="PN8" s="819" t="str">
        <f t="shared" si="190"/>
        <v>c</v>
      </c>
      <c r="PO8" s="237">
        <f t="shared" si="191"/>
        <v>2</v>
      </c>
      <c r="PP8" s="187">
        <f t="shared" si="192"/>
        <v>1.5</v>
      </c>
      <c r="PQ8" s="422" cm="1">
        <f t="array" ref="PQ8">_xlfn.IFS(COUNT(PO8:PP8)=2,SUM(PO8:PP8)/6,COUNT(PO8:PP8)=0,"-",PO8="",PM8,PP8="",OU8)</f>
        <v>0.58333333333333337</v>
      </c>
      <c r="PR8" s="820" t="str">
        <f>VLOOKUP($A8&amp;"-"&amp;PR$4,'05市民生活実感調査'!$A$3:$BM$218,COLUMN('05市民生活実感調査'!$BM:$BM),FALSE)</f>
        <v>c</v>
      </c>
      <c r="PS8" s="821" t="str">
        <f>VLOOKUP($A8&amp;"-"&amp;PS$4,'05市民生活実感調査'!$A$3:$BM$218,COLUMN('05市民生活実感調査'!$BM:$BM),FALSE)</f>
        <v>c</v>
      </c>
      <c r="PT8" s="821" t="str">
        <f>VLOOKUP($A8&amp;"-"&amp;PT$4,'05市民生活実感調査'!$A$3:$BM$218,COLUMN('05市民生活実感調査'!$BM:$BM),FALSE)</f>
        <v>c</v>
      </c>
      <c r="PU8" s="821" t="str">
        <f>VLOOKUP($A8&amp;"-"&amp;PU$4,'05市民生活実感調査'!$A$3:$BM$218,COLUMN('05市民生活実感調査'!$BM:$BM),FALSE)</f>
        <v>c</v>
      </c>
      <c r="PV8" s="821" t="str">
        <f>VLOOKUP($A8&amp;"-"&amp;PV$4,'05市民生活実感調査'!$A$3:$BM$218,COLUMN('05市民生活実感調査'!$BM:$BM),FALSE)</f>
        <v>-</v>
      </c>
      <c r="PW8" s="821" t="str">
        <f>VLOOKUP($A8&amp;"-"&amp;PW$4,'05市民生活実感調査'!$A$3:$BM$218,COLUMN('05市民生活実感調査'!$BM:$BM),FALSE)</f>
        <v>-</v>
      </c>
      <c r="PX8" s="821" t="str">
        <f>VLOOKUP($A8&amp;"-"&amp;PX$4,'05市民生活実感調査'!$A$3:$BM$218,COLUMN('05市民生活実感調査'!$BM:$BM),FALSE)</f>
        <v>-</v>
      </c>
      <c r="PY8" s="821" t="str">
        <f>VLOOKUP($A8&amp;"-"&amp;PY$4,'05市民生活実感調査'!$A$3:$BM$218,COLUMN('05市民生活実感調査'!$BM:$BM),FALSE)</f>
        <v>-</v>
      </c>
      <c r="PZ8" s="822" t="str">
        <f t="shared" si="193"/>
        <v>c</v>
      </c>
      <c r="QA8" s="237">
        <f t="shared" si="194"/>
        <v>2</v>
      </c>
      <c r="QB8" s="187">
        <f t="shared" si="195"/>
        <v>2</v>
      </c>
      <c r="QC8" s="187">
        <f t="shared" si="196"/>
        <v>2</v>
      </c>
      <c r="QD8" s="187">
        <f t="shared" si="197"/>
        <v>2</v>
      </c>
      <c r="QE8" s="187" t="str">
        <f t="shared" si="198"/>
        <v/>
      </c>
      <c r="QF8" s="187" t="str">
        <f t="shared" si="199"/>
        <v/>
      </c>
      <c r="QG8" s="187" t="str">
        <f t="shared" si="200"/>
        <v/>
      </c>
      <c r="QH8" s="187" t="str">
        <f t="shared" si="201"/>
        <v/>
      </c>
      <c r="QI8" s="422">
        <f t="shared" si="202"/>
        <v>0.5</v>
      </c>
      <c r="QJ8" s="725">
        <f>VLOOKUP($A8,'05市民生活実感調査'!$D$223:$Q$249,13,FALSE)</f>
        <v>2</v>
      </c>
      <c r="QK8" s="726">
        <f>VLOOKUP($A8,'05市民生活実感調査'!$D$223:$Q$249,14,FALSE)</f>
        <v>79.476139217796913</v>
      </c>
      <c r="QL8" s="823" t="s">
        <v>314</v>
      </c>
      <c r="QM8" s="824" t="str">
        <f>VLOOKUP(QL8,プルダウン!$A$1:$B$6,2,FALSE)</f>
        <v>政策の目的がそこそこ達成されている</v>
      </c>
      <c r="QN8" s="403" t="s">
        <v>2973</v>
      </c>
      <c r="QO8" s="190" t="s">
        <v>1906</v>
      </c>
      <c r="QP8" s="91" t="s">
        <v>3600</v>
      </c>
      <c r="QQ8" s="190" t="s">
        <v>3522</v>
      </c>
      <c r="QR8" s="237" t="str">
        <f>IFERROR(VLOOKUP($A8*100+QR$4,'03施策評価'!$A$5:$MF$118,COLUMN('03施策評価'!$MC:$MC),FALSE),"-")</f>
        <v>C</v>
      </c>
      <c r="QS8" s="187" t="str">
        <f>IFERROR(VLOOKUP($A8*100+QS$4,'03施策評価'!$A$5:$MF$118,COLUMN('03施策評価'!$MC:$MC),FALSE),"-")</f>
        <v>C</v>
      </c>
      <c r="QT8" s="187" t="str">
        <f>IFERROR(VLOOKUP($A8*100+QT$4,'03施策評価'!$A$5:$MF$118,COLUMN('03施策評価'!$MC:$MC),FALSE),"-")</f>
        <v>-</v>
      </c>
      <c r="QU8" s="187" t="str">
        <f>IFERROR(VLOOKUP($A8*100+QU$4,'03施策評価'!$A$5:$MF$118,COLUMN('03施策評価'!$MC:$MC),FALSE),"-")</f>
        <v>-</v>
      </c>
      <c r="QV8" s="187" t="str">
        <f>IFERROR(VLOOKUP($A8*100+QV$4,'03施策評価'!$A$5:$MF$118,COLUMN('03施策評価'!$MC:$MC),FALSE),"-")</f>
        <v>-</v>
      </c>
      <c r="QW8" s="187" t="str">
        <f>IFERROR(VLOOKUP($A8*100+QW$4,'03施策評価'!$A$5:$MF$118,COLUMN('03施策評価'!$MC:$MC),FALSE),"-")</f>
        <v>-</v>
      </c>
      <c r="QX8" s="187" t="str">
        <f>IFERROR(VLOOKUP($A8*100+QX$4,'03施策評価'!$A$5:$MF$118,COLUMN('03施策評価'!$MC:$MC),FALSE),"-")</f>
        <v>-</v>
      </c>
      <c r="QY8" s="234" t="str">
        <f>IFERROR(VLOOKUP($A8*100+QY$4,'03施策評価'!$A$5:$MF$118,COLUMN('03施策評価'!$MC:$MC),FALSE),"-")</f>
        <v>-</v>
      </c>
      <c r="QZ8" s="104" t="s">
        <v>3601</v>
      </c>
    </row>
    <row r="9" spans="1:472" ht="222.6" customHeight="1">
      <c r="A9" s="466">
        <v>5</v>
      </c>
      <c r="B9" s="104" t="s">
        <v>275</v>
      </c>
      <c r="C9" s="104" t="s">
        <v>1861</v>
      </c>
      <c r="D9" s="728" t="s">
        <v>1407</v>
      </c>
      <c r="E9" s="728"/>
      <c r="F9" s="104"/>
      <c r="G9" s="850" t="str">
        <f>VLOOKUP($A9&amp;"-"&amp;G$4,'02政策の客観指標'!$A$4:$AY$246,COLUMN('02政策の客観指標'!$AT:$AT),FALSE)</f>
        <v>-</v>
      </c>
      <c r="H9" s="851" t="str">
        <f>VLOOKUP($A9&amp;"-"&amp;H$4,'02政策の客観指標'!$A$4:$AY$246,COLUMN('02政策の客観指標'!$AT:$AT),FALSE)</f>
        <v>a</v>
      </c>
      <c r="I9" s="851" t="str">
        <f>VLOOKUP($A9&amp;"-"&amp;I$4,'02政策の客観指標'!$A$4:$AY$246,COLUMN('02政策の客観指標'!$AT:$AT),FALSE)</f>
        <v>-</v>
      </c>
      <c r="J9" s="851" t="str">
        <f>VLOOKUP($A9&amp;"-"&amp;J$4,'02政策の客観指標'!$A$4:$AY$246,COLUMN('02政策の客観指標'!$AT:$AT),FALSE)</f>
        <v>-</v>
      </c>
      <c r="K9" s="851" t="str">
        <f>VLOOKUP($A9&amp;"-"&amp;K$4,'02政策の客観指標'!$A$4:$AY$246,COLUMN('02政策の客観指標'!$AT:$AT),FALSE)</f>
        <v>-</v>
      </c>
      <c r="L9" s="851" t="str">
        <f>VLOOKUP($A9&amp;"-"&amp;L$4,'02政策の客観指標'!$A$4:$AY$246,COLUMN('02政策の客観指標'!$AT:$AT),FALSE)</f>
        <v>-</v>
      </c>
      <c r="M9" s="851" t="str">
        <f>VLOOKUP($A9&amp;"-"&amp;M$4,'02政策の客観指標'!$A$4:$AY$246,COLUMN('02政策の客観指標'!$AT:$AT),FALSE)</f>
        <v>-</v>
      </c>
      <c r="N9" s="851" t="str">
        <f>VLOOKUP($A9&amp;"-"&amp;N$4,'02政策の客観指標'!$A$4:$AY$246,COLUMN('02政策の客観指標'!$AT:$AT),FALSE)</f>
        <v>-</v>
      </c>
      <c r="O9" s="852" t="str">
        <f>VLOOKUP($A9&amp;"-"&amp;O$4,'02政策の客観指標'!$A$4:$AY$246,COLUMN('02政策の客観指標'!$AT:$AT),FALSE)</f>
        <v>-</v>
      </c>
      <c r="P9" s="853" t="str">
        <f t="shared" si="0"/>
        <v>a</v>
      </c>
      <c r="Q9" s="854" t="str">
        <f t="shared" si="1"/>
        <v/>
      </c>
      <c r="R9" s="854">
        <f t="shared" si="2"/>
        <v>4</v>
      </c>
      <c r="S9" s="854" t="str">
        <f t="shared" si="3"/>
        <v/>
      </c>
      <c r="T9" s="854" t="str">
        <f t="shared" si="4"/>
        <v/>
      </c>
      <c r="U9" s="854" t="str">
        <f t="shared" si="5"/>
        <v/>
      </c>
      <c r="V9" s="854" t="str">
        <f t="shared" si="6"/>
        <v/>
      </c>
      <c r="W9" s="854" t="str">
        <f t="shared" si="7"/>
        <v/>
      </c>
      <c r="X9" s="854" t="str">
        <f t="shared" si="8"/>
        <v/>
      </c>
      <c r="Y9" s="854" t="str">
        <f t="shared" si="9"/>
        <v/>
      </c>
      <c r="Z9" s="855">
        <f t="shared" si="10"/>
        <v>1</v>
      </c>
      <c r="AA9" s="856" t="str">
        <f>IFERROR(VLOOKUP($A9*100+AA$4,'03施策評価'!$A$5:$KD$118,COLUMN('03施策評価'!$AB:$AB),FALSE),"-")</f>
        <v>-</v>
      </c>
      <c r="AB9" s="851" t="str">
        <f>IFERROR(VLOOKUP($A9*100+AB$4,'03施策評価'!$A$5:$KD$118,COLUMN('03施策評価'!$AB:$AB),FALSE),"-")</f>
        <v>-</v>
      </c>
      <c r="AC9" s="851" t="str">
        <f>IFERROR(VLOOKUP($A9*100+AC$4,'03施策評価'!$A$5:$KD$118,COLUMN('03施策評価'!$AB:$AB),FALSE),"-")</f>
        <v>a</v>
      </c>
      <c r="AD9" s="851" t="str">
        <f>IFERROR(VLOOKUP($A9*100+AD$4,'03施策評価'!$A$5:$KD$118,COLUMN('03施策評価'!$AB:$AB),FALSE),"-")</f>
        <v>b</v>
      </c>
      <c r="AE9" s="851" t="str">
        <f>IFERROR(VLOOKUP($A9*100+AE$4,'03施策評価'!$A$5:$KD$118,COLUMN('03施策評価'!$AB:$AB),FALSE),"-")</f>
        <v>-</v>
      </c>
      <c r="AF9" s="851" t="str">
        <f>IFERROR(VLOOKUP($A9*100+AF$4,'03施策評価'!$A$5:$KD$118,COLUMN('03施策評価'!$AB:$AB),FALSE),"-")</f>
        <v>-</v>
      </c>
      <c r="AG9" s="851" t="str">
        <f>IFERROR(VLOOKUP($A9*100+AG$4,'03施策評価'!$A$5:$KD$118,COLUMN('03施策評価'!$AB:$AB),FALSE),"-")</f>
        <v>-</v>
      </c>
      <c r="AH9" s="852" t="str">
        <f>IFERROR(VLOOKUP($A9*100+AH$4,'03施策評価'!$A$5:$KD$118,COLUMN('03施策評価'!$AB:$AB),FALSE),"-")</f>
        <v>-</v>
      </c>
      <c r="AI9" s="853" t="str">
        <f t="shared" si="11"/>
        <v>a</v>
      </c>
      <c r="AJ9" s="856" t="str">
        <f t="shared" si="12"/>
        <v/>
      </c>
      <c r="AK9" s="851" t="str">
        <f t="shared" si="13"/>
        <v/>
      </c>
      <c r="AL9" s="851">
        <f t="shared" si="14"/>
        <v>4</v>
      </c>
      <c r="AM9" s="851">
        <f t="shared" si="15"/>
        <v>3</v>
      </c>
      <c r="AN9" s="851" t="str">
        <f t="shared" si="16"/>
        <v/>
      </c>
      <c r="AO9" s="851" t="str">
        <f t="shared" si="17"/>
        <v/>
      </c>
      <c r="AP9" s="851" t="str">
        <f t="shared" si="18"/>
        <v/>
      </c>
      <c r="AQ9" s="852" t="str">
        <f t="shared" si="19"/>
        <v/>
      </c>
      <c r="AR9" s="857">
        <f t="shared" si="20"/>
        <v>0.875</v>
      </c>
      <c r="AS9" s="853" t="str">
        <f t="shared" si="21"/>
        <v>a</v>
      </c>
      <c r="AT9" s="854">
        <f t="shared" si="22"/>
        <v>4</v>
      </c>
      <c r="AU9" s="853">
        <f t="shared" si="23"/>
        <v>2</v>
      </c>
      <c r="AV9" s="855" cm="1">
        <f t="array" ref="AV9">_xlfn.IFS(COUNT(AT9:AU9)=2,SUM(AT9:AU9)/6,COUNT(AT9:AU9)=0,"-",AT9="",AR9,AU9="",Z9)</f>
        <v>1</v>
      </c>
      <c r="AW9" s="856" t="str">
        <f>VLOOKUP($A9&amp;"-"&amp;AW$4,'05市民生活実感調査'!$A$3:$BC$218,COLUMN('05市民生活実感調査'!$O:$O),FALSE)</f>
        <v>c</v>
      </c>
      <c r="AX9" s="851" t="str">
        <f>VLOOKUP($A9&amp;"-"&amp;AX$4,'05市民生活実感調査'!$A$3:$BC$218,COLUMN('05市民生活実感調査'!$O:$O),FALSE)</f>
        <v>c</v>
      </c>
      <c r="AY9" s="851" t="str">
        <f>VLOOKUP($A9&amp;"-"&amp;AY$4,'05市民生活実感調査'!$A$3:$BC$218,COLUMN('05市民生活実感調査'!$O:$O),FALSE)</f>
        <v>c</v>
      </c>
      <c r="AZ9" s="851" t="str">
        <f>VLOOKUP($A9&amp;"-"&amp;AZ$4,'05市民生活実感調査'!$A$3:$BC$218,COLUMN('05市民生活実感調査'!$O:$O),FALSE)</f>
        <v>b</v>
      </c>
      <c r="BA9" s="851" t="str">
        <f>VLOOKUP($A9&amp;"-"&amp;BA$4,'05市民生活実感調査'!$A$3:$BC$218,COLUMN('05市民生活実感調査'!$O:$O),FALSE)</f>
        <v>c</v>
      </c>
      <c r="BB9" s="851" t="str">
        <f>VLOOKUP($A9&amp;"-"&amp;BB$4,'05市民生活実感調査'!$A$3:$BC$218,COLUMN('05市民生活実感調査'!$O:$O),FALSE)</f>
        <v>-</v>
      </c>
      <c r="BC9" s="851" t="str">
        <f>VLOOKUP($A9&amp;"-"&amp;BC$4,'05市民生活実感調査'!$A$3:$BC$218,COLUMN('05市民生活実感調査'!$O:$O),FALSE)</f>
        <v>-</v>
      </c>
      <c r="BD9" s="851" t="str">
        <f>VLOOKUP($A9&amp;"-"&amp;BD$4,'05市民生活実感調査'!$A$3:$BC$218,COLUMN('05市民生活実感調査'!$O:$O),FALSE)</f>
        <v>-</v>
      </c>
      <c r="BE9" s="839" t="str">
        <f t="shared" si="24"/>
        <v>c</v>
      </c>
      <c r="BF9" s="843">
        <f t="shared" si="25"/>
        <v>2</v>
      </c>
      <c r="BG9" s="851">
        <f t="shared" si="26"/>
        <v>2</v>
      </c>
      <c r="BH9" s="851">
        <f t="shared" si="27"/>
        <v>2</v>
      </c>
      <c r="BI9" s="851">
        <f t="shared" si="28"/>
        <v>3</v>
      </c>
      <c r="BJ9" s="851">
        <f t="shared" si="29"/>
        <v>2</v>
      </c>
      <c r="BK9" s="851" t="str">
        <f t="shared" si="30"/>
        <v/>
      </c>
      <c r="BL9" s="851" t="str">
        <f t="shared" si="31"/>
        <v/>
      </c>
      <c r="BM9" s="851" t="str">
        <f t="shared" si="32"/>
        <v/>
      </c>
      <c r="BN9" s="840">
        <f t="shared" si="33"/>
        <v>0.55000000000000004</v>
      </c>
      <c r="BO9" s="841">
        <f>VLOOKUP($A9,'05市民生活実感調査'!$D$223:$O$249,3,FALSE)</f>
        <v>21</v>
      </c>
      <c r="BP9" s="858">
        <f>VLOOKUP($A9,'05市民生活実感調査'!$D$223:$O$249,4,FALSE)</f>
        <v>0.72123893805309736</v>
      </c>
      <c r="BQ9" s="843" t="s">
        <v>313</v>
      </c>
      <c r="BR9" s="859" t="s">
        <v>3628</v>
      </c>
      <c r="BS9" s="834" t="s">
        <v>122</v>
      </c>
      <c r="BT9" s="859" t="s">
        <v>1511</v>
      </c>
      <c r="BU9" s="860" t="s">
        <v>1512</v>
      </c>
      <c r="BV9" s="859" t="s">
        <v>1513</v>
      </c>
      <c r="BW9" s="843" t="str">
        <f>IFERROR(VLOOKUP($A9*100+BW$4,'03施策評価'!$A$5:$KD$118,COLUMN('03施策評価'!$BQ:$BQ),FALSE),"-")</f>
        <v>C</v>
      </c>
      <c r="BX9" s="851" t="str">
        <f>IFERROR(VLOOKUP($A9*100+BX$4,'03施策評価'!$A$5:$KD$118,COLUMN('03施策評価'!$BQ:$BQ),FALSE),"-")</f>
        <v>-</v>
      </c>
      <c r="BY9" s="851" t="str">
        <f>IFERROR(VLOOKUP($A9*100+BY$4,'03施策評価'!$A$5:$KD$118,COLUMN('03施策評価'!$BQ:$BQ),FALSE),"-")</f>
        <v>A</v>
      </c>
      <c r="BZ9" s="851" t="str">
        <f>IFERROR(VLOOKUP($A9*100+BZ$4,'03施策評価'!$A$5:$KD$118,COLUMN('03施策評価'!$BQ:$BQ),FALSE),"-")</f>
        <v>B</v>
      </c>
      <c r="CA9" s="851" t="str">
        <f>IFERROR(VLOOKUP($A9*100+CA$4,'03施策評価'!$A$5:$KD$118,COLUMN('03施策評価'!$BQ:$BQ),FALSE),"-")</f>
        <v>-</v>
      </c>
      <c r="CB9" s="851" t="str">
        <f>IFERROR(VLOOKUP($A9*100+CB$4,'03施策評価'!$A$5:$KD$118,COLUMN('03施策評価'!$BQ:$BQ),FALSE),"-")</f>
        <v>-</v>
      </c>
      <c r="CC9" s="851" t="str">
        <f>IFERROR(VLOOKUP($A9*100+CC$4,'03施策評価'!$A$5:$KD$118,COLUMN('03施策評価'!$BQ:$BQ),FALSE),"-")</f>
        <v>-</v>
      </c>
      <c r="CD9" s="839" t="str">
        <f>IFERROR(VLOOKUP($A9*100+CD$4,'03施策評価'!$A$5:$KD$118,COLUMN('03施策評価'!$BQ:$BQ),FALSE),"-")</f>
        <v>-</v>
      </c>
      <c r="CE9" s="861" t="s">
        <v>1782</v>
      </c>
      <c r="CF9" s="850" t="str">
        <f>VLOOKUP($A9&amp;"-"&amp;CF$4,'02政策の客観指標'!$A$4:$AY$246,COLUMN('02政策の客観指標'!$AU:$AU),FALSE)</f>
        <v>a</v>
      </c>
      <c r="CG9" s="851" t="str">
        <f>VLOOKUP($A9&amp;"-"&amp;CG$4,'02政策の客観指標'!$A$4:$AY$246,COLUMN('02政策の客観指標'!$AU:$AU),FALSE)</f>
        <v>c</v>
      </c>
      <c r="CH9" s="851" t="str">
        <f>VLOOKUP($A9&amp;"-"&amp;CH$4,'02政策の客観指標'!$A$4:$AY$246,COLUMN('02政策の客観指標'!$AU:$AU),FALSE)</f>
        <v>-</v>
      </c>
      <c r="CI9" s="851" t="str">
        <f>VLOOKUP($A9&amp;"-"&amp;CI$4,'02政策の客観指標'!$A$4:$AY$246,COLUMN('02政策の客観指標'!$AU:$AU),FALSE)</f>
        <v>-</v>
      </c>
      <c r="CJ9" s="851" t="str">
        <f>VLOOKUP($A9&amp;"-"&amp;CJ$4,'02政策の客観指標'!$A$4:$AY$246,COLUMN('02政策の客観指標'!$AU:$AU),FALSE)</f>
        <v>-</v>
      </c>
      <c r="CK9" s="851" t="str">
        <f>VLOOKUP($A9&amp;"-"&amp;CK$4,'02政策の客観指標'!$A$4:$AY$246,COLUMN('02政策の客観指標'!$AU:$AU),FALSE)</f>
        <v>-</v>
      </c>
      <c r="CL9" s="851" t="str">
        <f>VLOOKUP($A9&amp;"-"&amp;CL$4,'02政策の客観指標'!$A$4:$AY$246,COLUMN('02政策の客観指標'!$AU:$AU),FALSE)</f>
        <v>-</v>
      </c>
      <c r="CM9" s="851" t="str">
        <f>VLOOKUP($A9&amp;"-"&amp;CM$4,'02政策の客観指標'!$A$4:$AY$246,COLUMN('02政策の客観指標'!$AU:$AU),FALSE)</f>
        <v>-</v>
      </c>
      <c r="CN9" s="851" t="str">
        <f>VLOOKUP($A9&amp;"-"&amp;CN$4,'02政策の客観指標'!$A$4:$AY$246,COLUMN('02政策の客観指標'!$AU:$AU),FALSE)</f>
        <v>-</v>
      </c>
      <c r="CO9" s="839" t="str">
        <f t="shared" si="34"/>
        <v>b</v>
      </c>
      <c r="CP9" s="854">
        <f t="shared" si="35"/>
        <v>4</v>
      </c>
      <c r="CQ9" s="854">
        <f t="shared" si="36"/>
        <v>2</v>
      </c>
      <c r="CR9" s="854" t="str">
        <f t="shared" si="37"/>
        <v/>
      </c>
      <c r="CS9" s="854" t="str">
        <f t="shared" si="38"/>
        <v/>
      </c>
      <c r="CT9" s="854" t="str">
        <f t="shared" si="39"/>
        <v/>
      </c>
      <c r="CU9" s="854" t="str">
        <f t="shared" si="40"/>
        <v/>
      </c>
      <c r="CV9" s="854" t="str">
        <f t="shared" si="41"/>
        <v/>
      </c>
      <c r="CW9" s="854" t="str">
        <f t="shared" si="42"/>
        <v/>
      </c>
      <c r="CX9" s="854" t="str">
        <f t="shared" si="43"/>
        <v/>
      </c>
      <c r="CY9" s="846">
        <f t="shared" si="44"/>
        <v>0.75</v>
      </c>
      <c r="CZ9" s="843" t="str">
        <f>IFERROR(VLOOKUP($A9*100+CZ$4,'03施策評価'!$A$5:$KD$118,COLUMN('03施策評価'!$CF:$CF),FALSE),"-")</f>
        <v>b</v>
      </c>
      <c r="DA9" s="851" t="str">
        <f>IFERROR(VLOOKUP($A9*100+DA$4,'03施策評価'!$A$5:$KD$118,COLUMN('03施策評価'!$CF:$CF),FALSE),"-")</f>
        <v>-</v>
      </c>
      <c r="DB9" s="851" t="str">
        <f>IFERROR(VLOOKUP($A9*100+DB$4,'03施策評価'!$A$5:$KD$118,COLUMN('03施策評価'!$CF:$CF),FALSE),"-")</f>
        <v>c</v>
      </c>
      <c r="DC9" s="851" t="str">
        <f>IFERROR(VLOOKUP($A9*100+DC$4,'03施策評価'!$A$5:$KD$118,COLUMN('03施策評価'!$CF:$CF),FALSE),"-")</f>
        <v>a</v>
      </c>
      <c r="DD9" s="851" t="str">
        <f>IFERROR(VLOOKUP($A9*100+DD$4,'03施策評価'!$A$5:$KD$118,COLUMN('03施策評価'!$CF:$CF),FALSE),"-")</f>
        <v>-</v>
      </c>
      <c r="DE9" s="851" t="str">
        <f>IFERROR(VLOOKUP($A9*100+DE$4,'03施策評価'!$A$5:$KD$118,COLUMN('03施策評価'!$CF:$CF),FALSE),"-")</f>
        <v>-</v>
      </c>
      <c r="DF9" s="851" t="str">
        <f>IFERROR(VLOOKUP($A9*100+DF$4,'03施策評価'!$A$5:$KD$118,COLUMN('03施策評価'!$CF:$CF),FALSE),"-")</f>
        <v>-</v>
      </c>
      <c r="DG9" s="851" t="str">
        <f>IFERROR(VLOOKUP($A9*100+DG$4,'03施策評価'!$A$5:$KD$118,COLUMN('03施策評価'!$CF:$CF),FALSE),"-")</f>
        <v>-</v>
      </c>
      <c r="DH9" s="839" t="str">
        <f t="shared" si="45"/>
        <v>b</v>
      </c>
      <c r="DI9" s="843">
        <f t="shared" si="46"/>
        <v>3</v>
      </c>
      <c r="DJ9" s="851" t="str">
        <f t="shared" si="47"/>
        <v/>
      </c>
      <c r="DK9" s="851">
        <f t="shared" si="48"/>
        <v>2</v>
      </c>
      <c r="DL9" s="851">
        <f t="shared" si="49"/>
        <v>4</v>
      </c>
      <c r="DM9" s="851" t="str">
        <f t="shared" si="50"/>
        <v/>
      </c>
      <c r="DN9" s="851" t="str">
        <f t="shared" si="51"/>
        <v/>
      </c>
      <c r="DO9" s="851" t="str">
        <f t="shared" si="52"/>
        <v/>
      </c>
      <c r="DP9" s="851" t="str">
        <f t="shared" si="53"/>
        <v/>
      </c>
      <c r="DQ9" s="840">
        <f t="shared" si="54"/>
        <v>0.75</v>
      </c>
      <c r="DR9" s="853" t="str">
        <f t="shared" si="55"/>
        <v>b</v>
      </c>
      <c r="DS9" s="843">
        <f t="shared" si="56"/>
        <v>3</v>
      </c>
      <c r="DT9" s="851">
        <f t="shared" si="57"/>
        <v>1.5</v>
      </c>
      <c r="DU9" s="840" cm="1">
        <f t="array" ref="DU9">_xlfn.IFS(COUNT(DS9:DT9)=2,SUM(DS9:DT9)/6,COUNT(DS9:DT9)=0,"-",DS9="",DQ9,DT9="",CY9)</f>
        <v>0.75</v>
      </c>
      <c r="DV9" s="843" t="str">
        <f>VLOOKUP($A9&amp;"-"&amp;DV$4,'05市民生活実感調査'!$A$3:$BC$218,COLUMN('05市民生活実感調査'!$Y:$Y),FALSE)</f>
        <v>c</v>
      </c>
      <c r="DW9" s="851" t="str">
        <f>VLOOKUP($A9&amp;"-"&amp;DW$4,'05市民生活実感調査'!$A$3:$BC$218,COLUMN('05市民生活実感調査'!$Y:$Y),FALSE)</f>
        <v>c</v>
      </c>
      <c r="DX9" s="851" t="str">
        <f>VLOOKUP($A9&amp;"-"&amp;DX$4,'05市民生活実感調査'!$A$3:$BC$218,COLUMN('05市民生活実感調査'!$Y:$Y),FALSE)</f>
        <v>c</v>
      </c>
      <c r="DY9" s="851" t="str">
        <f>VLOOKUP($A9&amp;"-"&amp;DY$4,'05市民生活実感調査'!$A$3:$BC$218,COLUMN('05市民生活実感調査'!$Y:$Y),FALSE)</f>
        <v>b</v>
      </c>
      <c r="DZ9" s="851" t="str">
        <f>VLOOKUP($A9&amp;"-"&amp;DZ$4,'05市民生活実感調査'!$A$3:$BC$218,COLUMN('05市民生活実感調査'!$Y:$Y),FALSE)</f>
        <v>c</v>
      </c>
      <c r="EA9" s="851" t="str">
        <f>VLOOKUP($A9&amp;"-"&amp;EA$4,'05市民生活実感調査'!$A$3:$BC$218,COLUMN('05市民生活実感調査'!$Y:$Y),FALSE)</f>
        <v>-</v>
      </c>
      <c r="EB9" s="851" t="str">
        <f>VLOOKUP($A9&amp;"-"&amp;EB$4,'05市民生活実感調査'!$A$3:$BC$218,COLUMN('05市民生活実感調査'!$Y:$Y),FALSE)</f>
        <v>-</v>
      </c>
      <c r="EC9" s="851" t="str">
        <f>VLOOKUP($A9&amp;"-"&amp;EC$4,'05市民生活実感調査'!$A$3:$BC$218,COLUMN('05市民生活実感調査'!$Y:$Y),FALSE)</f>
        <v>-</v>
      </c>
      <c r="ED9" s="839" t="str">
        <f t="shared" si="58"/>
        <v>c</v>
      </c>
      <c r="EE9" s="843">
        <f t="shared" si="59"/>
        <v>2</v>
      </c>
      <c r="EF9" s="851">
        <f t="shared" si="60"/>
        <v>2</v>
      </c>
      <c r="EG9" s="851">
        <f t="shared" si="61"/>
        <v>2</v>
      </c>
      <c r="EH9" s="851">
        <f t="shared" si="62"/>
        <v>3</v>
      </c>
      <c r="EI9" s="851">
        <f t="shared" si="63"/>
        <v>2</v>
      </c>
      <c r="EJ9" s="851" t="str">
        <f t="shared" si="64"/>
        <v/>
      </c>
      <c r="EK9" s="851" t="str">
        <f t="shared" si="65"/>
        <v/>
      </c>
      <c r="EL9" s="851" t="str">
        <f t="shared" si="66"/>
        <v/>
      </c>
      <c r="EM9" s="840">
        <f t="shared" si="67"/>
        <v>0.55000000000000004</v>
      </c>
      <c r="EN9" s="841">
        <f>VLOOKUP($A9,'05市民生活実感調査'!$D$223:$O$249,5,FALSE)</f>
        <v>17</v>
      </c>
      <c r="EO9" s="842">
        <f>VLOOKUP($A9,'05市民生活実感調査'!$D$223:$O$249,6,FALSE)</f>
        <v>0.60599999999999998</v>
      </c>
      <c r="EP9" s="843" t="s">
        <v>313</v>
      </c>
      <c r="EQ9" s="859" t="str">
        <f>VLOOKUP(EP9,プルダウン!$A$1:$B$6,2,FALSE)</f>
        <v>政策の目的がかなり達成されている</v>
      </c>
      <c r="ER9" s="834" t="s">
        <v>122</v>
      </c>
      <c r="ES9" s="859" t="s">
        <v>1905</v>
      </c>
      <c r="ET9" s="860" t="s">
        <v>2627</v>
      </c>
      <c r="EU9" s="859" t="s">
        <v>2628</v>
      </c>
      <c r="EV9" s="843" t="str">
        <f>IFERROR(VLOOKUP($A9*100+EV$4,'03施策評価'!$A$5:$KD$118,COLUMN('03施策評価'!$DU:$DU),FALSE),"-")</f>
        <v>C</v>
      </c>
      <c r="EW9" s="851" t="str">
        <f>IFERROR(VLOOKUP($A9*100+EW$4,'03施策評価'!$A$5:$KD$118,COLUMN('03施策評価'!$DU:$DU),FALSE),"-")</f>
        <v>C</v>
      </c>
      <c r="EX9" s="851" t="str">
        <f>IFERROR(VLOOKUP($A9*100+EX$4,'03施策評価'!$A$5:$KD$118,COLUMN('03施策評価'!$DU:$DU),FALSE),"-")</f>
        <v>C</v>
      </c>
      <c r="EY9" s="851" t="str">
        <f>IFERROR(VLOOKUP($A9*100+EY$4,'03施策評価'!$A$5:$KD$118,COLUMN('03施策評価'!$DU:$DU),FALSE),"-")</f>
        <v>B</v>
      </c>
      <c r="EZ9" s="851" t="str">
        <f>IFERROR(VLOOKUP($A9*100+EZ$4,'03施策評価'!$A$5:$KD$118,COLUMN('03施策評価'!$DU:$DU),FALSE),"-")</f>
        <v>-</v>
      </c>
      <c r="FA9" s="851" t="str">
        <f>IFERROR(VLOOKUP($A9*100+FA$4,'03施策評価'!$A$5:$KD$118,COLUMN('03施策評価'!$DU:$DU),FALSE),"-")</f>
        <v>-</v>
      </c>
      <c r="FB9" s="851" t="str">
        <f>IFERROR(VLOOKUP($A9*100+FB$4,'03施策評価'!$A$5:$KD$118,COLUMN('03施策評価'!$DU:$DU),FALSE),"-")</f>
        <v>-</v>
      </c>
      <c r="FC9" s="839" t="str">
        <f>IFERROR(VLOOKUP($A9*100+FC$4,'03施策評価'!$A$5:$KD$118,COLUMN('03施策評価'!$DU:$DU),FALSE),"-")</f>
        <v>-</v>
      </c>
      <c r="FD9" s="861" t="s">
        <v>2629</v>
      </c>
      <c r="FE9" s="850" t="str">
        <f>VLOOKUP($A9&amp;"-"&amp;FE$4,'02政策の客観指標'!$A$4:$AY$246,COLUMN('02政策の客観指標'!$AV:$AV),FALSE)</f>
        <v>a</v>
      </c>
      <c r="FF9" s="851" t="str">
        <f>VLOOKUP($A9&amp;"-"&amp;FF$4,'02政策の客観指標'!$A$4:$AY$246,COLUMN('02政策の客観指標'!$AV:$AV),FALSE)</f>
        <v>d</v>
      </c>
      <c r="FG9" s="851" t="str">
        <f>VLOOKUP($A9&amp;"-"&amp;FG$4,'02政策の客観指標'!$A$4:$AY$246,COLUMN('02政策の客観指標'!$AV:$AV),FALSE)</f>
        <v>-</v>
      </c>
      <c r="FH9" s="851" t="str">
        <f>VLOOKUP($A9&amp;"-"&amp;FH$4,'02政策の客観指標'!$A$4:$AY$246,COLUMN('02政策の客観指標'!$AV:$AV),FALSE)</f>
        <v>-</v>
      </c>
      <c r="FI9" s="851" t="str">
        <f>VLOOKUP($A9&amp;"-"&amp;FI$4,'02政策の客観指標'!$A$4:$AY$246,COLUMN('02政策の客観指標'!$AV:$AV),FALSE)</f>
        <v>-</v>
      </c>
      <c r="FJ9" s="851" t="str">
        <f>VLOOKUP($A9&amp;"-"&amp;FJ$4,'02政策の客観指標'!$A$4:$AY$246,COLUMN('02政策の客観指標'!$AV:$AV),FALSE)</f>
        <v>-</v>
      </c>
      <c r="FK9" s="851" t="str">
        <f>VLOOKUP($A9&amp;"-"&amp;FK$4,'02政策の客観指標'!$A$4:$AY$246,COLUMN('02政策の客観指標'!$AV:$AV),FALSE)</f>
        <v>-</v>
      </c>
      <c r="FL9" s="851" t="str">
        <f>VLOOKUP($A9&amp;"-"&amp;FL$4,'02政策の客観指標'!$A$4:$AY$246,COLUMN('02政策の客観指標'!$AV:$AV),FALSE)</f>
        <v>-</v>
      </c>
      <c r="FM9" s="851" t="str">
        <f>VLOOKUP($A9&amp;"-"&amp;FM$4,'02政策の客観指標'!$A$4:$AY$246,COLUMN('02政策の客観指標'!$AV:$AV),FALSE)</f>
        <v>-</v>
      </c>
      <c r="FN9" s="839" t="str">
        <f t="shared" si="68"/>
        <v>b</v>
      </c>
      <c r="FO9" s="854">
        <f t="shared" si="69"/>
        <v>4</v>
      </c>
      <c r="FP9" s="854">
        <f t="shared" si="70"/>
        <v>1</v>
      </c>
      <c r="FQ9" s="854" t="str">
        <f t="shared" si="71"/>
        <v/>
      </c>
      <c r="FR9" s="854" t="str">
        <f t="shared" si="72"/>
        <v/>
      </c>
      <c r="FS9" s="854" t="str">
        <f t="shared" si="73"/>
        <v/>
      </c>
      <c r="FT9" s="854" t="str">
        <f t="shared" si="74"/>
        <v/>
      </c>
      <c r="FU9" s="854" t="str">
        <f t="shared" si="75"/>
        <v/>
      </c>
      <c r="FV9" s="854" t="str">
        <f t="shared" si="76"/>
        <v/>
      </c>
      <c r="FW9" s="854" t="str">
        <f t="shared" si="77"/>
        <v/>
      </c>
      <c r="FX9" s="846">
        <f t="shared" si="78"/>
        <v>0.625</v>
      </c>
      <c r="FY9" s="843" t="str">
        <f>IFERROR(VLOOKUP($A9*100+FY$4,'03施策評価'!$A$5:$KD$118,COLUMN('03施策評価'!$EH:$EH),FALSE),"-")</f>
        <v>c</v>
      </c>
      <c r="FZ9" s="851" t="str">
        <f>IFERROR(VLOOKUP($A9*100+FZ$4,'03施策評価'!$A$5:$KD$118,COLUMN('03施策評価'!$EH:$EH),FALSE),"-")</f>
        <v>-</v>
      </c>
      <c r="GA9" s="851" t="str">
        <f>IFERROR(VLOOKUP($A9*100+GA$4,'03施策評価'!$A$5:$KD$118,COLUMN('03施策評価'!$EH:$EH),FALSE),"-")</f>
        <v>d</v>
      </c>
      <c r="GB9" s="851" t="str">
        <f>IFERROR(VLOOKUP($A9*100+GB$4,'03施策評価'!$A$5:$KD$118,COLUMN('03施策評価'!$EH:$EH),FALSE),"-")</f>
        <v>a</v>
      </c>
      <c r="GC9" s="851" t="str">
        <f>IFERROR(VLOOKUP($A9*100+GC$4,'03施策評価'!$A$5:$KD$118,COLUMN('03施策評価'!$EH:$EH),FALSE),"-")</f>
        <v>-</v>
      </c>
      <c r="GD9" s="851" t="str">
        <f>IFERROR(VLOOKUP($A9*100+GD$4,'03施策評価'!$A$5:$KD$118,COLUMN('03施策評価'!$EH:$EH),FALSE),"-")</f>
        <v>-</v>
      </c>
      <c r="GE9" s="851" t="str">
        <f>IFERROR(VLOOKUP($A9*100+GE$4,'03施策評価'!$A$5:$KD$118,COLUMN('03施策評価'!$EH:$EH),FALSE),"-")</f>
        <v>-</v>
      </c>
      <c r="GF9" s="851" t="str">
        <f>IFERROR(VLOOKUP($A9*100+GF$4,'03施策評価'!$A$5:$KD$118,COLUMN('03施策評価'!$EH:$EH),FALSE),"-")</f>
        <v>-</v>
      </c>
      <c r="GG9" s="839" t="str">
        <f t="shared" si="79"/>
        <v>c</v>
      </c>
      <c r="GH9" s="843">
        <f t="shared" si="80"/>
        <v>2</v>
      </c>
      <c r="GI9" s="851" t="str">
        <f t="shared" si="81"/>
        <v/>
      </c>
      <c r="GJ9" s="851">
        <f t="shared" si="82"/>
        <v>1</v>
      </c>
      <c r="GK9" s="851">
        <f t="shared" si="83"/>
        <v>4</v>
      </c>
      <c r="GL9" s="851" t="str">
        <f t="shared" si="84"/>
        <v/>
      </c>
      <c r="GM9" s="851" t="str">
        <f t="shared" si="85"/>
        <v/>
      </c>
      <c r="GN9" s="851" t="str">
        <f t="shared" si="86"/>
        <v/>
      </c>
      <c r="GO9" s="851" t="str">
        <f t="shared" si="87"/>
        <v/>
      </c>
      <c r="GP9" s="840">
        <f t="shared" si="88"/>
        <v>0.58333333333333337</v>
      </c>
      <c r="GQ9" s="853" t="str">
        <f t="shared" si="89"/>
        <v>b</v>
      </c>
      <c r="GR9" s="843">
        <f t="shared" si="90"/>
        <v>3</v>
      </c>
      <c r="GS9" s="851">
        <f t="shared" si="91"/>
        <v>1</v>
      </c>
      <c r="GT9" s="840" cm="1">
        <f t="array" ref="GT9">_xlfn.IFS(COUNT(GR9:GS9)=2,SUM(GR9:GS9)/6,COUNT(GR9:GS9)=0,"-",GR9="",GP9,GS9="",FX9)</f>
        <v>0.66666666666666663</v>
      </c>
      <c r="GU9" s="843" t="str">
        <f>VLOOKUP($A9&amp;"-"&amp;GU$4,'05市民生活実感調査'!$A$3:$BC$218,COLUMN('05市民生活実感調査'!$AI:$AI),FALSE)</f>
        <v>c</v>
      </c>
      <c r="GV9" s="851" t="str">
        <f>VLOOKUP($A9&amp;"-"&amp;GV$4,'05市民生活実感調査'!$A$3:$BC$218,COLUMN('05市民生活実感調査'!$AI:$AI),FALSE)</f>
        <v>c</v>
      </c>
      <c r="GW9" s="851" t="str">
        <f>VLOOKUP($A9&amp;"-"&amp;GW$4,'05市民生活実感調査'!$A$3:$BC$218,COLUMN('05市民生活実感調査'!$AI:$AI),FALSE)</f>
        <v>c</v>
      </c>
      <c r="GX9" s="851" t="str">
        <f>VLOOKUP($A9&amp;"-"&amp;GX$4,'05市民生活実感調査'!$A$3:$BC$218,COLUMN('05市民生活実感調査'!$AI:$AI),FALSE)</f>
        <v>b</v>
      </c>
      <c r="GY9" s="851" t="str">
        <f>VLOOKUP($A9&amp;"-"&amp;GY$4,'05市民生活実感調査'!$A$3:$BC$218,COLUMN('05市民生活実感調査'!$AI:$AI),FALSE)</f>
        <v>c</v>
      </c>
      <c r="GZ9" s="851" t="str">
        <f>VLOOKUP($A9&amp;"-"&amp;GZ$4,'05市民生活実感調査'!$A$3:$BC$218,COLUMN('05市民生活実感調査'!$AI:$AI),FALSE)</f>
        <v>-</v>
      </c>
      <c r="HA9" s="851" t="str">
        <f>VLOOKUP($A9&amp;"-"&amp;HA$4,'05市民生活実感調査'!$A$3:$BC$218,COLUMN('05市民生活実感調査'!$AI:$AI),FALSE)</f>
        <v>-</v>
      </c>
      <c r="HB9" s="851" t="str">
        <f>VLOOKUP($A9&amp;"-"&amp;HB$4,'05市民生活実感調査'!$A$3:$BC$218,COLUMN('05市民生活実感調査'!$AI:$AI),FALSE)</f>
        <v>-</v>
      </c>
      <c r="HC9" s="839" t="str">
        <f t="shared" si="92"/>
        <v>c</v>
      </c>
      <c r="HD9" s="843">
        <f t="shared" si="93"/>
        <v>2</v>
      </c>
      <c r="HE9" s="851">
        <f t="shared" si="94"/>
        <v>2</v>
      </c>
      <c r="HF9" s="851">
        <f t="shared" si="95"/>
        <v>2</v>
      </c>
      <c r="HG9" s="851">
        <f t="shared" si="96"/>
        <v>3</v>
      </c>
      <c r="HH9" s="851">
        <f t="shared" si="97"/>
        <v>2</v>
      </c>
      <c r="HI9" s="851" t="str">
        <f t="shared" si="98"/>
        <v/>
      </c>
      <c r="HJ9" s="851" t="str">
        <f t="shared" si="99"/>
        <v/>
      </c>
      <c r="HK9" s="851" t="str">
        <f t="shared" si="100"/>
        <v/>
      </c>
      <c r="HL9" s="840">
        <f t="shared" si="101"/>
        <v>0.55000000000000004</v>
      </c>
      <c r="HM9" s="841">
        <f>VLOOKUP($A9,'05市民生活実感調査'!$D$223:$O$249,7,FALSE)</f>
        <v>15</v>
      </c>
      <c r="HN9" s="842">
        <f>VLOOKUP($A9,'05市民生活実感調査'!$D$223:$O$249,8,FALSE)</f>
        <v>60.869565217391312</v>
      </c>
      <c r="HO9" s="843" t="s">
        <v>313</v>
      </c>
      <c r="HP9" s="859" t="str">
        <f>VLOOKUP(HO9,プルダウン!$A$1:$B$6,2,FALSE)</f>
        <v>政策の目的がかなり達成されている</v>
      </c>
      <c r="HQ9" s="834" t="s">
        <v>122</v>
      </c>
      <c r="HR9" s="859" t="s">
        <v>1905</v>
      </c>
      <c r="HS9" s="860" t="s">
        <v>2942</v>
      </c>
      <c r="HT9" s="859" t="s">
        <v>2896</v>
      </c>
      <c r="HU9" s="843" t="str">
        <f>IFERROR(VLOOKUP($A9*100+HU$4,'03施策評価'!$A$5:$KD$118,COLUMN('03施策評価'!$FW:$FW),FALSE),"-")</f>
        <v>C</v>
      </c>
      <c r="HV9" s="851" t="str">
        <f>IFERROR(VLOOKUP($A9*100+HV$4,'03施策評価'!$A$5:$KD$118,COLUMN('03施策評価'!$FW:$FW),FALSE),"-")</f>
        <v>C</v>
      </c>
      <c r="HW9" s="851" t="str">
        <f>IFERROR(VLOOKUP($A9*100+HW$4,'03施策評価'!$A$5:$KD$118,COLUMN('03施策評価'!$FW:$FW),FALSE),"-")</f>
        <v>C</v>
      </c>
      <c r="HX9" s="851" t="str">
        <f>IFERROR(VLOOKUP($A9*100+HX$4,'03施策評価'!$A$5:$KD$118,COLUMN('03施策評価'!$FW:$FW),FALSE),"-")</f>
        <v>B</v>
      </c>
      <c r="HY9" s="851" t="str">
        <f>IFERROR(VLOOKUP($A9*100+HY$4,'03施策評価'!$A$5:$KD$118,COLUMN('03施策評価'!$FW:$FW),FALSE),"-")</f>
        <v>-</v>
      </c>
      <c r="HZ9" s="851" t="str">
        <f>IFERROR(VLOOKUP($A9*100+HZ$4,'03施策評価'!$A$5:$KD$118,COLUMN('03施策評価'!$FW:$FW),FALSE),"-")</f>
        <v>-</v>
      </c>
      <c r="IA9" s="851" t="str">
        <f>IFERROR(VLOOKUP($A9*100+IA$4,'03施策評価'!$A$5:$KD$118,COLUMN('03施策評価'!$FW:$FW),FALSE),"-")</f>
        <v>-</v>
      </c>
      <c r="IB9" s="839" t="str">
        <f>IFERROR(VLOOKUP($A9*100+IB$4,'03施策評価'!$A$5:$KD$118,COLUMN('03施策評価'!$FW:$FW),FALSE),"-")</f>
        <v>-</v>
      </c>
      <c r="IC9" s="861" t="s">
        <v>2943</v>
      </c>
      <c r="ID9" s="850" t="str">
        <f>VLOOKUP($A9&amp;"-"&amp;ID$4,'02政策の客観指標'!$A$4:$AY$246,COLUMN('02政策の客観指標'!$AW:$AW),FALSE)</f>
        <v>a</v>
      </c>
      <c r="IE9" s="851" t="str">
        <f>VLOOKUP($A9&amp;"-"&amp;IE$4,'02政策の客観指標'!$A$4:$AY$246,COLUMN('02政策の客観指標'!$AW:$AW),FALSE)</f>
        <v>e</v>
      </c>
      <c r="IF9" s="851" t="str">
        <f>VLOOKUP($A9&amp;"-"&amp;IF$4,'02政策の客観指標'!$A$4:$AY$246,COLUMN('02政策の客観指標'!$AW:$AW),FALSE)</f>
        <v>-</v>
      </c>
      <c r="IG9" s="851" t="str">
        <f>VLOOKUP($A9&amp;"-"&amp;IG$4,'02政策の客観指標'!$A$4:$AY$246,COLUMN('02政策の客観指標'!$AW:$AW),FALSE)</f>
        <v>-</v>
      </c>
      <c r="IH9" s="851" t="str">
        <f>VLOOKUP($A9&amp;"-"&amp;IH$4,'02政策の客観指標'!$A$4:$AY$246,COLUMN('02政策の客観指標'!$AW:$AW),FALSE)</f>
        <v>-</v>
      </c>
      <c r="II9" s="851" t="str">
        <f>VLOOKUP($A9&amp;"-"&amp;II$4,'02政策の客観指標'!$A$4:$AY$246,COLUMN('02政策の客観指標'!$AW:$AW),FALSE)</f>
        <v>-</v>
      </c>
      <c r="IJ9" s="851" t="str">
        <f>VLOOKUP($A9&amp;"-"&amp;IJ$4,'02政策の客観指標'!$A$4:$AY$246,COLUMN('02政策の客観指標'!$AW:$AW),FALSE)</f>
        <v>-</v>
      </c>
      <c r="IK9" s="851" t="str">
        <f>VLOOKUP($A9&amp;"-"&amp;IK$4,'02政策の客観指標'!$A$4:$AY$246,COLUMN('02政策の客観指標'!$AW:$AW),FALSE)</f>
        <v>-</v>
      </c>
      <c r="IL9" s="851" t="str">
        <f>VLOOKUP($A9&amp;"-"&amp;IL$4,'02政策の客観指標'!$A$4:$AY$246,COLUMN('02政策の客観指標'!$AW:$AW),FALSE)</f>
        <v>-</v>
      </c>
      <c r="IM9" s="839" t="str">
        <f t="shared" si="102"/>
        <v>c</v>
      </c>
      <c r="IN9" s="854">
        <f t="shared" si="103"/>
        <v>4</v>
      </c>
      <c r="IO9" s="854">
        <f t="shared" si="104"/>
        <v>0</v>
      </c>
      <c r="IP9" s="854" t="str">
        <f t="shared" si="105"/>
        <v/>
      </c>
      <c r="IQ9" s="854" t="str">
        <f t="shared" si="106"/>
        <v/>
      </c>
      <c r="IR9" s="854" t="str">
        <f t="shared" si="107"/>
        <v/>
      </c>
      <c r="IS9" s="854" t="str">
        <f t="shared" si="108"/>
        <v/>
      </c>
      <c r="IT9" s="854" t="str">
        <f t="shared" si="109"/>
        <v/>
      </c>
      <c r="IU9" s="854" t="str">
        <f t="shared" si="110"/>
        <v/>
      </c>
      <c r="IV9" s="854" t="str">
        <f t="shared" si="111"/>
        <v/>
      </c>
      <c r="IW9" s="846">
        <f t="shared" si="112"/>
        <v>0.5</v>
      </c>
      <c r="IX9" s="843" t="str">
        <f>IFERROR(VLOOKUP($A9*100+IX$4,'03施策評価'!$A$5:$KD$118,COLUMN('03施策評価'!$GJ:$GJ),FALSE),"-")</f>
        <v>a</v>
      </c>
      <c r="IY9" s="851" t="str">
        <f>IFERROR(VLOOKUP($A9*100+IY$4,'03施策評価'!$A$5:$KD$118,COLUMN('03施策評価'!$GJ:$GJ),FALSE),"-")</f>
        <v>a</v>
      </c>
      <c r="IZ9" s="851" t="str">
        <f>IFERROR(VLOOKUP($A9*100+IZ$4,'03施策評価'!$A$5:$KD$118,COLUMN('03施策評価'!$GJ:$GJ),FALSE),"-")</f>
        <v>e</v>
      </c>
      <c r="JA9" s="851" t="str">
        <f>IFERROR(VLOOKUP($A9*100+JA$4,'03施策評価'!$A$5:$KD$118,COLUMN('03施策評価'!$GJ:$GJ),FALSE),"-")</f>
        <v>a</v>
      </c>
      <c r="JB9" s="851" t="str">
        <f>IFERROR(VLOOKUP($A9*100+JB$4,'03施策評価'!$A$5:$KD$118,COLUMN('03施策評価'!$GJ:$GJ),FALSE),"-")</f>
        <v>-</v>
      </c>
      <c r="JC9" s="851" t="str">
        <f>IFERROR(VLOOKUP($A9*100+JC$4,'03施策評価'!$A$5:$KD$118,COLUMN('03施策評価'!$GJ:$GJ),FALSE),"-")</f>
        <v>-</v>
      </c>
      <c r="JD9" s="851" t="str">
        <f>IFERROR(VLOOKUP($A9*100+JD$4,'03施策評価'!$A$5:$KD$118,COLUMN('03施策評価'!$GJ:$GJ),FALSE),"-")</f>
        <v>-</v>
      </c>
      <c r="JE9" s="851" t="str">
        <f>IFERROR(VLOOKUP($A9*100+JE$4,'03施策評価'!$A$5:$KD$118,COLUMN('03施策評価'!$GJ:$GJ),FALSE),"-")</f>
        <v>-</v>
      </c>
      <c r="JF9" s="839" t="str">
        <f t="shared" si="113"/>
        <v>b</v>
      </c>
      <c r="JG9" s="843">
        <f t="shared" si="114"/>
        <v>4</v>
      </c>
      <c r="JH9" s="851">
        <f t="shared" si="115"/>
        <v>4</v>
      </c>
      <c r="JI9" s="851">
        <f t="shared" si="116"/>
        <v>0</v>
      </c>
      <c r="JJ9" s="851">
        <f t="shared" si="117"/>
        <v>4</v>
      </c>
      <c r="JK9" s="851" t="str">
        <f t="shared" si="118"/>
        <v/>
      </c>
      <c r="JL9" s="851" t="str">
        <f t="shared" si="119"/>
        <v/>
      </c>
      <c r="JM9" s="851" t="str">
        <f t="shared" si="120"/>
        <v/>
      </c>
      <c r="JN9" s="851" t="str">
        <f t="shared" si="121"/>
        <v/>
      </c>
      <c r="JO9" s="840">
        <f t="shared" si="122"/>
        <v>0.75</v>
      </c>
      <c r="JP9" s="853" t="str">
        <f t="shared" si="123"/>
        <v>c</v>
      </c>
      <c r="JQ9" s="843">
        <f t="shared" si="124"/>
        <v>2</v>
      </c>
      <c r="JR9" s="851">
        <f t="shared" si="125"/>
        <v>1.5</v>
      </c>
      <c r="JS9" s="840" cm="1">
        <f t="array" ref="JS9">_xlfn.IFS(COUNT(JQ9:JR9)=2,SUM(JQ9:JR9)/6,COUNT(JQ9:JR9)=0,"-",JQ9="",JO9,JR9="",IW9)</f>
        <v>0.58333333333333337</v>
      </c>
      <c r="JT9" s="843" t="str">
        <f>VLOOKUP($A9&amp;"-"&amp;JT$4,'05市民生活実感調査'!$A$3:$BC$218,COLUMN('05市民生活実感調査'!$AS:$AS),FALSE)</f>
        <v>c</v>
      </c>
      <c r="JU9" s="851" t="str">
        <f>VLOOKUP($A9&amp;"-"&amp;JU$4,'05市民生活実感調査'!$A$3:$BC$218,COLUMN('05市民生活実感調査'!$AS:$AS),FALSE)</f>
        <v>c</v>
      </c>
      <c r="JV9" s="851" t="str">
        <f>VLOOKUP($A9&amp;"-"&amp;JV$4,'05市民生活実感調査'!$A$3:$BC$218,COLUMN('05市民生活実感調査'!$AS:$AS),FALSE)</f>
        <v>c</v>
      </c>
      <c r="JW9" s="851" t="str">
        <f>VLOOKUP($A9&amp;"-"&amp;JW$4,'05市民生活実感調査'!$A$3:$BC$218,COLUMN('05市民生活実感調査'!$AS:$AS),FALSE)</f>
        <v>b</v>
      </c>
      <c r="JX9" s="851" t="str">
        <f>VLOOKUP($A9&amp;"-"&amp;JX$4,'05市民生活実感調査'!$A$3:$BC$218,COLUMN('05市民生活実感調査'!$AS:$AS),FALSE)</f>
        <v>c</v>
      </c>
      <c r="JY9" s="851" t="str">
        <f>VLOOKUP($A9&amp;"-"&amp;JY$4,'05市民生活実感調査'!$A$3:$BC$218,COLUMN('05市民生活実感調査'!$AS:$AS),FALSE)</f>
        <v>-</v>
      </c>
      <c r="JZ9" s="851" t="str">
        <f>VLOOKUP($A9&amp;"-"&amp;JZ$4,'05市民生活実感調査'!$A$3:$BC$218,COLUMN('05市民生活実感調査'!$AS:$AS),FALSE)</f>
        <v>-</v>
      </c>
      <c r="KA9" s="851" t="str">
        <f>VLOOKUP($A9&amp;"-"&amp;KA$4,'05市民生活実感調査'!$A$3:$BC$218,COLUMN('05市民生活実感調査'!$AS:$AS),FALSE)</f>
        <v>-</v>
      </c>
      <c r="KB9" s="839" t="str">
        <f t="shared" si="126"/>
        <v>c</v>
      </c>
      <c r="KC9" s="843">
        <f t="shared" si="127"/>
        <v>2</v>
      </c>
      <c r="KD9" s="851">
        <f t="shared" si="128"/>
        <v>2</v>
      </c>
      <c r="KE9" s="851">
        <f t="shared" si="129"/>
        <v>2</v>
      </c>
      <c r="KF9" s="851">
        <f t="shared" si="130"/>
        <v>3</v>
      </c>
      <c r="KG9" s="851">
        <f t="shared" si="131"/>
        <v>2</v>
      </c>
      <c r="KH9" s="851" t="str">
        <f t="shared" si="132"/>
        <v/>
      </c>
      <c r="KI9" s="851" t="str">
        <f t="shared" si="133"/>
        <v/>
      </c>
      <c r="KJ9" s="851" t="str">
        <f t="shared" si="134"/>
        <v/>
      </c>
      <c r="KK9" s="840">
        <f t="shared" si="135"/>
        <v>0.55000000000000004</v>
      </c>
      <c r="KL9" s="841">
        <f>VLOOKUP($A9,'05市民生活実感調査'!$D$223:$O$249,9,FALSE)</f>
        <v>14</v>
      </c>
      <c r="KM9" s="842">
        <f>VLOOKUP($A9,'05市民生活実感調査'!$D$223:$O$249,10,FALSE)</f>
        <v>64.036885245901644</v>
      </c>
      <c r="KN9" s="843" t="s">
        <v>314</v>
      </c>
      <c r="KO9" s="859" t="str">
        <f>VLOOKUP(KN9,プルダウン!$A$1:$B$6,2,FALSE)</f>
        <v>政策の目的がそこそこ達成されている</v>
      </c>
      <c r="KP9" s="834" t="s">
        <v>2972</v>
      </c>
      <c r="KQ9" s="859" t="s">
        <v>1905</v>
      </c>
      <c r="KR9" s="860" t="s">
        <v>3061</v>
      </c>
      <c r="KS9" s="859" t="s">
        <v>3062</v>
      </c>
      <c r="KT9" s="843" t="str">
        <f>IFERROR(VLOOKUP($A9*100+KT$4,'03施策評価'!$A$5:$KD$118,COLUMN('03施策評価'!$HY:$HY),FALSE),"-")</f>
        <v>B</v>
      </c>
      <c r="KU9" s="851" t="str">
        <f>IFERROR(VLOOKUP($A9*100+KU$4,'03施策評価'!$A$5:$KD$118,COLUMN('03施策評価'!$HY:$HY),FALSE),"-")</f>
        <v>B</v>
      </c>
      <c r="KV9" s="851" t="str">
        <f>IFERROR(VLOOKUP($A9*100+KV$4,'03施策評価'!$A$5:$KD$118,COLUMN('03施策評価'!$HY:$HY),FALSE),"-")</f>
        <v>D</v>
      </c>
      <c r="KW9" s="851" t="str">
        <f>IFERROR(VLOOKUP($A9*100+KW$4,'03施策評価'!$A$5:$KD$118,COLUMN('03施策評価'!$HY:$HY),FALSE),"-")</f>
        <v>B</v>
      </c>
      <c r="KX9" s="851" t="str">
        <f>IFERROR(VLOOKUP($A9*100+KX$4,'03施策評価'!$A$5:$KD$118,COLUMN('03施策評価'!$HY:$HY),FALSE),"-")</f>
        <v>-</v>
      </c>
      <c r="KY9" s="851" t="str">
        <f>IFERROR(VLOOKUP($A9*100+KY$4,'03施策評価'!$A$5:$KD$118,COLUMN('03施策評価'!$HY:$HY),FALSE),"-")</f>
        <v>-</v>
      </c>
      <c r="KZ9" s="851" t="str">
        <f>IFERROR(VLOOKUP($A9*100+KZ$4,'03施策評価'!$A$5:$KD$118,COLUMN('03施策評価'!$HY:$HY),FALSE),"-")</f>
        <v>-</v>
      </c>
      <c r="LA9" s="839" t="str">
        <f>IFERROR(VLOOKUP($A9*100+LA$4,'03施策評価'!$A$5:$KD$118,COLUMN('03施策評価'!$HY:$HY),FALSE),"-")</f>
        <v>-</v>
      </c>
      <c r="LB9" s="861" t="s">
        <v>3063</v>
      </c>
      <c r="LC9" s="862" t="str">
        <f>VLOOKUP($A9&amp;"-"&amp;LC$4,'02政策の客観指標'!$A$4:$AX$246,COLUMN('02政策の客観指標'!$AX:$AX),FALSE)</f>
        <v>a</v>
      </c>
      <c r="LD9" s="851" t="str">
        <f>VLOOKUP($A9&amp;"-"&amp;LD$4,'02政策の客観指標'!$A$4:$AX$246,COLUMN('02政策の客観指標'!$AX:$AX),FALSE)</f>
        <v>b</v>
      </c>
      <c r="LE9" s="851" t="str">
        <f>VLOOKUP($A9&amp;"-"&amp;LE$4,'02政策の客観指標'!$A$4:$AX$246,COLUMN('02政策の客観指標'!$AX:$AX),FALSE)</f>
        <v>-</v>
      </c>
      <c r="LF9" s="851" t="str">
        <f>VLOOKUP($A9&amp;"-"&amp;LF$4,'02政策の客観指標'!$A$4:$AX$246,COLUMN('02政策の客観指標'!$AX:$AX),FALSE)</f>
        <v>-</v>
      </c>
      <c r="LG9" s="851" t="str">
        <f>VLOOKUP($A9&amp;"-"&amp;LG$4,'02政策の客観指標'!$A$4:$AX$246,COLUMN('02政策の客観指標'!$AX:$AX),FALSE)</f>
        <v>-</v>
      </c>
      <c r="LH9" s="851" t="str">
        <f>VLOOKUP($A9&amp;"-"&amp;LH$4,'02政策の客観指標'!$A$4:$AX$246,COLUMN('02政策の客観指標'!$AX:$AX),FALSE)</f>
        <v>-</v>
      </c>
      <c r="LI9" s="851" t="str">
        <f>VLOOKUP($A9&amp;"-"&amp;LI$4,'02政策の客観指標'!$A$4:$AX$246,COLUMN('02政策の客観指標'!$AX:$AX),FALSE)</f>
        <v>-</v>
      </c>
      <c r="LJ9" s="851" t="str">
        <f>VLOOKUP($A9&amp;"-"&amp;LJ$4,'02政策の客観指標'!$A$4:$AX$246,COLUMN('02政策の客観指標'!$AX:$AX),FALSE)</f>
        <v>-</v>
      </c>
      <c r="LK9" s="851" t="str">
        <f>VLOOKUP($A9&amp;"-"&amp;LK$4,'02政策の客観指標'!$A$4:$AX$246,COLUMN('02政策の客観指標'!$AX:$AX),FALSE)</f>
        <v>-</v>
      </c>
      <c r="LL9" s="839" t="str">
        <f t="shared" si="136"/>
        <v>a</v>
      </c>
      <c r="LM9" s="854">
        <f t="shared" si="137"/>
        <v>4</v>
      </c>
      <c r="LN9" s="854">
        <f t="shared" si="138"/>
        <v>3</v>
      </c>
      <c r="LO9" s="854" t="str">
        <f t="shared" si="139"/>
        <v/>
      </c>
      <c r="LP9" s="854" t="str">
        <f t="shared" si="140"/>
        <v/>
      </c>
      <c r="LQ9" s="854" t="str">
        <f t="shared" si="141"/>
        <v/>
      </c>
      <c r="LR9" s="854" t="str">
        <f t="shared" si="142"/>
        <v/>
      </c>
      <c r="LS9" s="854" t="str">
        <f t="shared" si="143"/>
        <v/>
      </c>
      <c r="LT9" s="854" t="str">
        <f t="shared" si="144"/>
        <v/>
      </c>
      <c r="LU9" s="854" t="str">
        <f t="shared" si="145"/>
        <v/>
      </c>
      <c r="LV9" s="846">
        <f t="shared" si="146"/>
        <v>0.875</v>
      </c>
      <c r="LW9" s="843" t="str">
        <f>IFERROR(VLOOKUP($A9*100+LW$4,'03施策評価'!$A$5:$KD$118,COLUMN('03施策評価'!$IL:$IL),FALSE),"-")</f>
        <v>a</v>
      </c>
      <c r="LX9" s="851" t="str">
        <f>IFERROR(VLOOKUP($A9*100+LX$4,'03施策評価'!$A$5:$KD$118,COLUMN('03施策評価'!$IL:$IL),FALSE),"-")</f>
        <v>a</v>
      </c>
      <c r="LY9" s="851" t="str">
        <f>IFERROR(VLOOKUP($A9*100+LY$4,'03施策評価'!$A$5:$KD$118,COLUMN('03施策評価'!$IL:$IL),FALSE),"-")</f>
        <v>d</v>
      </c>
      <c r="LZ9" s="851" t="str">
        <f>IFERROR(VLOOKUP($A9*100+LZ$4,'03施策評価'!$A$5:$KD$118,COLUMN('03施策評価'!$IL:$IL),FALSE),"-")</f>
        <v>a</v>
      </c>
      <c r="MA9" s="851" t="str">
        <f>IFERROR(VLOOKUP($A9*100+MA$4,'03施策評価'!$A$5:$KD$118,COLUMN('03施策評価'!$IL:$IL),FALSE),"-")</f>
        <v>-</v>
      </c>
      <c r="MB9" s="851" t="str">
        <f>IFERROR(VLOOKUP($A9*100+MB$4,'03施策評価'!$A$5:$KD$118,COLUMN('03施策評価'!$IL:$IL),FALSE),"-")</f>
        <v>-</v>
      </c>
      <c r="MC9" s="851" t="str">
        <f>IFERROR(VLOOKUP($A9*100+MC$4,'03施策評価'!$A$5:$KD$118,COLUMN('03施策評価'!$IL:$IL),FALSE),"-")</f>
        <v>-</v>
      </c>
      <c r="MD9" s="851" t="str">
        <f>IFERROR(VLOOKUP($A9*100+MD$4,'03施策評価'!$A$5:$KD$118,COLUMN('03施策評価'!$IL:$IL),FALSE),"-")</f>
        <v>-</v>
      </c>
      <c r="ME9" s="839" t="str">
        <f t="shared" si="147"/>
        <v>a</v>
      </c>
      <c r="MF9" s="843">
        <f t="shared" si="148"/>
        <v>4</v>
      </c>
      <c r="MG9" s="851">
        <f t="shared" si="149"/>
        <v>4</v>
      </c>
      <c r="MH9" s="851">
        <f t="shared" si="150"/>
        <v>1</v>
      </c>
      <c r="MI9" s="851">
        <f t="shared" si="151"/>
        <v>4</v>
      </c>
      <c r="MJ9" s="851" t="str">
        <f t="shared" si="152"/>
        <v/>
      </c>
      <c r="MK9" s="851" t="str">
        <f t="shared" si="153"/>
        <v/>
      </c>
      <c r="ML9" s="851" t="str">
        <f t="shared" si="154"/>
        <v/>
      </c>
      <c r="MM9" s="851" t="str">
        <f t="shared" si="155"/>
        <v/>
      </c>
      <c r="MN9" s="840">
        <f t="shared" si="156"/>
        <v>0.8125</v>
      </c>
      <c r="MO9" s="853" t="str">
        <f t="shared" si="157"/>
        <v>a</v>
      </c>
      <c r="MP9" s="843">
        <f t="shared" si="158"/>
        <v>4</v>
      </c>
      <c r="MQ9" s="851">
        <f t="shared" si="159"/>
        <v>2</v>
      </c>
      <c r="MR9" s="840" cm="1">
        <f t="array" ref="MR9">_xlfn.IFS(COUNT(MP9:MQ9)=2,SUM(MP9:MQ9)/6,COUNT(MP9:MQ9)=0,"-",MP9="",MN9,MQ9="",LV9)</f>
        <v>1</v>
      </c>
      <c r="MS9" s="843" t="str">
        <f>VLOOKUP($A9&amp;"-"&amp;MS$4,'05市民生活実感調査'!$A$3:$BC$218,COLUMN('05市民生活実感調査'!$BC:$BC),FALSE)</f>
        <v>c</v>
      </c>
      <c r="MT9" s="851" t="str">
        <f>VLOOKUP($A9&amp;"-"&amp;MT$4,'05市民生活実感調査'!$A$3:$BC$218,COLUMN('05市民生活実感調査'!$BC:$BC),FALSE)</f>
        <v>c</v>
      </c>
      <c r="MU9" s="851" t="str">
        <f>VLOOKUP($A9&amp;"-"&amp;MU$4,'05市民生活実感調査'!$A$3:$BC$218,COLUMN('05市民生活実感調査'!$BC:$BC),FALSE)</f>
        <v>c</v>
      </c>
      <c r="MV9" s="851" t="str">
        <f>VLOOKUP($A9&amp;"-"&amp;MV$4,'05市民生活実感調査'!$A$3:$BC$218,COLUMN('05市民生活実感調査'!$BC:$BC),FALSE)</f>
        <v>c</v>
      </c>
      <c r="MW9" s="851" t="str">
        <f>VLOOKUP($A9&amp;"-"&amp;MW$4,'05市民生活実感調査'!$A$3:$BC$218,COLUMN('05市民生活実感調査'!$BC:$BC),FALSE)</f>
        <v>c</v>
      </c>
      <c r="MX9" s="851" t="str">
        <f>VLOOKUP($A9&amp;"-"&amp;MX$4,'05市民生活実感調査'!$A$3:$BC$218,COLUMN('05市民生活実感調査'!$BC:$BC),FALSE)</f>
        <v>-</v>
      </c>
      <c r="MY9" s="851" t="str">
        <f>VLOOKUP($A9&amp;"-"&amp;MY$4,'05市民生活実感調査'!$A$3:$BC$218,COLUMN('05市民生活実感調査'!$BC:$BC),FALSE)</f>
        <v>-</v>
      </c>
      <c r="MZ9" s="851" t="str">
        <f>VLOOKUP($A9&amp;"-"&amp;MZ$4,'05市民生活実感調査'!$A$3:$BC$218,COLUMN('05市民生活実感調査'!$BC:$BC),FALSE)</f>
        <v>-</v>
      </c>
      <c r="NA9" s="839" t="str">
        <f t="shared" si="160"/>
        <v>c</v>
      </c>
      <c r="NB9" s="843">
        <f t="shared" si="161"/>
        <v>2</v>
      </c>
      <c r="NC9" s="851">
        <f t="shared" si="162"/>
        <v>2</v>
      </c>
      <c r="ND9" s="851">
        <f t="shared" si="163"/>
        <v>2</v>
      </c>
      <c r="NE9" s="851">
        <f t="shared" si="164"/>
        <v>2</v>
      </c>
      <c r="NF9" s="851">
        <f t="shared" si="165"/>
        <v>2</v>
      </c>
      <c r="NG9" s="851" t="str">
        <f t="shared" si="166"/>
        <v/>
      </c>
      <c r="NH9" s="851" t="str">
        <f t="shared" si="167"/>
        <v/>
      </c>
      <c r="NI9" s="851" t="str">
        <f t="shared" si="168"/>
        <v/>
      </c>
      <c r="NJ9" s="840">
        <f t="shared" si="169"/>
        <v>0.5</v>
      </c>
      <c r="NK9" s="841">
        <f>VLOOKUP($A9,'05市民生活実感調査'!$D$223:$O$249,11,FALSE)</f>
        <v>15</v>
      </c>
      <c r="NL9" s="842">
        <f>VLOOKUP($A9,'05市民生活実感調査'!$D$223:$O$249,12,FALSE)</f>
        <v>60.857142857142854</v>
      </c>
      <c r="NM9" s="843" t="s">
        <v>313</v>
      </c>
      <c r="NN9" s="859" t="str">
        <f>VLOOKUP(NM9,プルダウン!$A$1:$B$6,2,FALSE)</f>
        <v>政策の目的がかなり達成されている</v>
      </c>
      <c r="NO9" s="834" t="s">
        <v>2972</v>
      </c>
      <c r="NP9" s="859" t="s">
        <v>1905</v>
      </c>
      <c r="NQ9" s="860" t="s">
        <v>3251</v>
      </c>
      <c r="NR9" s="859" t="s">
        <v>3252</v>
      </c>
      <c r="NS9" s="843" t="str">
        <f>IFERROR(VLOOKUP($A9*100+NS$4,'03施策評価'!$A$5:$KD$118,COLUMN('03施策評価'!$KA:$KA),FALSE),"-")</f>
        <v>B</v>
      </c>
      <c r="NT9" s="851" t="str">
        <f>IFERROR(VLOOKUP($A9*100+NT$4,'03施策評価'!$A$5:$KD$118,COLUMN('03施策評価'!$KA:$KA),FALSE),"-")</f>
        <v>B</v>
      </c>
      <c r="NU9" s="851" t="str">
        <f>IFERROR(VLOOKUP($A9*100+NU$4,'03施策評価'!$A$5:$KD$118,COLUMN('03施策評価'!$KA:$KA),FALSE),"-")</f>
        <v>D</v>
      </c>
      <c r="NV9" s="851" t="str">
        <f>IFERROR(VLOOKUP($A9*100+NV$4,'03施策評価'!$A$5:$KD$118,COLUMN('03施策評価'!$KA:$KA),FALSE),"-")</f>
        <v>B</v>
      </c>
      <c r="NW9" s="851" t="str">
        <f>IFERROR(VLOOKUP($A9*100+NW$4,'03施策評価'!$A$5:$KD$118,COLUMN('03施策評価'!$KA:$KA),FALSE),"-")</f>
        <v>-</v>
      </c>
      <c r="NX9" s="851" t="str">
        <f>IFERROR(VLOOKUP($A9*100+NX$4,'03施策評価'!$A$5:$KD$118,COLUMN('03施策評価'!$KA:$KA),FALSE),"-")</f>
        <v>-</v>
      </c>
      <c r="NY9" s="851" t="str">
        <f>IFERROR(VLOOKUP($A9*100+NY$4,'03施策評価'!$A$5:$KD$118,COLUMN('03施策評価'!$KA:$KA),FALSE),"-")</f>
        <v>-</v>
      </c>
      <c r="NZ9" s="839" t="str">
        <f>IFERROR(VLOOKUP($A9*100+NZ$4,'03施策評価'!$A$5:$KD$118,COLUMN('03施策評価'!$KA:$KA),FALSE),"-")</f>
        <v>-</v>
      </c>
      <c r="OA9" s="863" t="s">
        <v>3242</v>
      </c>
      <c r="OB9" s="812" t="str">
        <f>VLOOKUP($A9&amp;"-"&amp;OB$4,'02政策の客観指標'!$A$4:$AY$246,COLUMN('02政策の客観指標'!$AY:$AY),FALSE)</f>
        <v>b</v>
      </c>
      <c r="OC9" s="813" t="str">
        <f>VLOOKUP($A9&amp;"-"&amp;OC$4,'02政策の客観指標'!$A$4:$AY$246,COLUMN('02政策の客観指標'!$AY:$AY),FALSE)</f>
        <v>d</v>
      </c>
      <c r="OD9" s="813" t="str">
        <f>VLOOKUP($A9&amp;"-"&amp;OD$4,'02政策の客観指標'!$A$4:$AY$246,COLUMN('02政策の客観指標'!$AY:$AY),FALSE)</f>
        <v>-</v>
      </c>
      <c r="OE9" s="813" t="str">
        <f>VLOOKUP($A9&amp;"-"&amp;OE$4,'02政策の客観指標'!$A$4:$AY$246,COLUMN('02政策の客観指標'!$AY:$AY),FALSE)</f>
        <v>-</v>
      </c>
      <c r="OF9" s="813" t="str">
        <f>VLOOKUP($A9&amp;"-"&amp;OF$4,'02政策の客観指標'!$A$4:$AY$246,COLUMN('02政策の客観指標'!$AY:$AY),FALSE)</f>
        <v>-</v>
      </c>
      <c r="OG9" s="813" t="str">
        <f>VLOOKUP($A9&amp;"-"&amp;OG$4,'02政策の客観指標'!$A$4:$AY$246,COLUMN('02政策の客観指標'!$AY:$AY),FALSE)</f>
        <v>-</v>
      </c>
      <c r="OH9" s="813" t="str">
        <f>VLOOKUP($A9&amp;"-"&amp;OH$4,'02政策の客観指標'!$A$4:$AY$246,COLUMN('02政策の客観指標'!$AY:$AY),FALSE)</f>
        <v>-</v>
      </c>
      <c r="OI9" s="813" t="str">
        <f>VLOOKUP($A9&amp;"-"&amp;OI$4,'02政策の客観指標'!$A$4:$AY$246,COLUMN('02政策の客観指標'!$AY:$AY),FALSE)</f>
        <v>-</v>
      </c>
      <c r="OJ9" s="813" t="str">
        <f>VLOOKUP($A9&amp;"-"&amp;OJ$4,'02政策の客観指標'!$A$4:$AY$246,COLUMN('02政策の客観指標'!$AY:$AY),FALSE)</f>
        <v>-</v>
      </c>
      <c r="OK9" s="814" t="str">
        <f t="shared" si="170"/>
        <v>c</v>
      </c>
      <c r="OL9" s="815">
        <f t="shared" si="171"/>
        <v>3</v>
      </c>
      <c r="OM9" s="815">
        <f t="shared" si="172"/>
        <v>1</v>
      </c>
      <c r="ON9" s="815" t="str">
        <f t="shared" si="173"/>
        <v/>
      </c>
      <c r="OO9" s="815" t="str">
        <f t="shared" si="174"/>
        <v/>
      </c>
      <c r="OP9" s="815" t="str">
        <f t="shared" si="175"/>
        <v/>
      </c>
      <c r="OQ9" s="815" t="str">
        <f t="shared" si="176"/>
        <v/>
      </c>
      <c r="OR9" s="815" t="str">
        <f t="shared" si="177"/>
        <v/>
      </c>
      <c r="OS9" s="815" t="str">
        <f t="shared" si="178"/>
        <v/>
      </c>
      <c r="OT9" s="815" t="str">
        <f t="shared" si="179"/>
        <v/>
      </c>
      <c r="OU9" s="816">
        <f t="shared" si="203"/>
        <v>0.5</v>
      </c>
      <c r="OV9" s="817" t="str">
        <f>IFERROR(VLOOKUP($A9*100+OV$4,'03施策評価'!$A$5:$MF$118,COLUMN('03施策評価'!$KN:$KN),FALSE),"-")</f>
        <v>a</v>
      </c>
      <c r="OW9" s="813" t="str">
        <f>IFERROR(VLOOKUP($A9*100+OW$4,'03施策評価'!$A$5:$MF$118,COLUMN('03施策評価'!$KN:$KN),FALSE),"-")</f>
        <v>a</v>
      </c>
      <c r="OX9" s="813" t="str">
        <f>IFERROR(VLOOKUP($A9*100+OX$4,'03施策評価'!$A$5:$MF$118,COLUMN('03施策評価'!$KN:$KN),FALSE),"-")</f>
        <v>d</v>
      </c>
      <c r="OY9" s="813" t="str">
        <f>IFERROR(VLOOKUP($A9*100+OY$4,'03施策評価'!$A$5:$MF$118,COLUMN('03施策評価'!$KN:$KN),FALSE),"-")</f>
        <v>a</v>
      </c>
      <c r="OZ9" s="813" t="str">
        <f>IFERROR(VLOOKUP($A9*100+OZ$4,'03施策評価'!$A$5:$MF$118,COLUMN('03施策評価'!$KN:$KN),FALSE),"-")</f>
        <v>-</v>
      </c>
      <c r="PA9" s="813" t="str">
        <f>IFERROR(VLOOKUP($A9*100+PA$4,'03施策評価'!$A$5:$MF$118,COLUMN('03施策評価'!$KN:$KN),FALSE),"-")</f>
        <v>-</v>
      </c>
      <c r="PB9" s="813" t="str">
        <f>IFERROR(VLOOKUP($A9*100+PB$4,'03施策評価'!$A$5:$MF$118,COLUMN('03施策評価'!$KN:$KN),FALSE),"-")</f>
        <v>-</v>
      </c>
      <c r="PC9" s="813" t="str">
        <f>IFERROR(VLOOKUP($A9*100+PC$4,'03施策評価'!$A$5:$MF$118,COLUMN('03施策評価'!$KN:$KN),FALSE),"-")</f>
        <v>-</v>
      </c>
      <c r="PD9" s="814" t="str">
        <f t="shared" si="180"/>
        <v>a</v>
      </c>
      <c r="PE9" s="817">
        <f t="shared" si="181"/>
        <v>4</v>
      </c>
      <c r="PF9" s="813">
        <f t="shared" si="182"/>
        <v>4</v>
      </c>
      <c r="PG9" s="813">
        <f t="shared" si="183"/>
        <v>1</v>
      </c>
      <c r="PH9" s="813">
        <f t="shared" si="184"/>
        <v>4</v>
      </c>
      <c r="PI9" s="813" t="str">
        <f t="shared" si="185"/>
        <v/>
      </c>
      <c r="PJ9" s="813" t="str">
        <f t="shared" si="186"/>
        <v/>
      </c>
      <c r="PK9" s="813" t="str">
        <f t="shared" si="187"/>
        <v/>
      </c>
      <c r="PL9" s="813" t="str">
        <f t="shared" si="188"/>
        <v/>
      </c>
      <c r="PM9" s="818">
        <f t="shared" si="189"/>
        <v>0.8125</v>
      </c>
      <c r="PN9" s="819" t="str">
        <f t="shared" si="190"/>
        <v>b</v>
      </c>
      <c r="PO9" s="237">
        <f t="shared" si="191"/>
        <v>2</v>
      </c>
      <c r="PP9" s="187">
        <f t="shared" si="192"/>
        <v>2</v>
      </c>
      <c r="PQ9" s="422" cm="1">
        <f t="array" ref="PQ9">_xlfn.IFS(COUNT(PO9:PP9)=2,SUM(PO9:PP9)/6,COUNT(PO9:PP9)=0,"-",PO9="",PM9,PP9="",OU9)</f>
        <v>0.66666666666666663</v>
      </c>
      <c r="PR9" s="820" t="str">
        <f>VLOOKUP($A9&amp;"-"&amp;PR$4,'05市民生活実感調査'!$A$3:$BM$218,COLUMN('05市民生活実感調査'!$BM:$BM),FALSE)</f>
        <v>c</v>
      </c>
      <c r="PS9" s="821" t="str">
        <f>VLOOKUP($A9&amp;"-"&amp;PS$4,'05市民生活実感調査'!$A$3:$BM$218,COLUMN('05市民生活実感調査'!$BM:$BM),FALSE)</f>
        <v>c</v>
      </c>
      <c r="PT9" s="821" t="str">
        <f>VLOOKUP($A9&amp;"-"&amp;PT$4,'05市民生活実感調査'!$A$3:$BM$218,COLUMN('05市民生活実感調査'!$BM:$BM),FALSE)</f>
        <v>c</v>
      </c>
      <c r="PU9" s="821" t="str">
        <f>VLOOKUP($A9&amp;"-"&amp;PU$4,'05市民生活実感調査'!$A$3:$BM$218,COLUMN('05市民生活実感調査'!$BM:$BM),FALSE)</f>
        <v>b</v>
      </c>
      <c r="PV9" s="821" t="str">
        <f>VLOOKUP($A9&amp;"-"&amp;PV$4,'05市民生活実感調査'!$A$3:$BM$218,COLUMN('05市民生活実感調査'!$BM:$BM),FALSE)</f>
        <v>c</v>
      </c>
      <c r="PW9" s="821" t="str">
        <f>VLOOKUP($A9&amp;"-"&amp;PW$4,'05市民生活実感調査'!$A$3:$BM$218,COLUMN('05市民生活実感調査'!$BM:$BM),FALSE)</f>
        <v>-</v>
      </c>
      <c r="PX9" s="821" t="str">
        <f>VLOOKUP($A9&amp;"-"&amp;PX$4,'05市民生活実感調査'!$A$3:$BM$218,COLUMN('05市民生活実感調査'!$BM:$BM),FALSE)</f>
        <v>-</v>
      </c>
      <c r="PY9" s="821" t="str">
        <f>VLOOKUP($A9&amp;"-"&amp;PY$4,'05市民生活実感調査'!$A$3:$BM$218,COLUMN('05市民生活実感調査'!$BM:$BM),FALSE)</f>
        <v>-</v>
      </c>
      <c r="PZ9" s="822" t="str">
        <f t="shared" si="193"/>
        <v>c</v>
      </c>
      <c r="QA9" s="237">
        <f t="shared" si="194"/>
        <v>2</v>
      </c>
      <c r="QB9" s="187">
        <f t="shared" si="195"/>
        <v>2</v>
      </c>
      <c r="QC9" s="187">
        <f t="shared" si="196"/>
        <v>2</v>
      </c>
      <c r="QD9" s="187">
        <f t="shared" si="197"/>
        <v>3</v>
      </c>
      <c r="QE9" s="187">
        <f t="shared" si="198"/>
        <v>2</v>
      </c>
      <c r="QF9" s="187" t="str">
        <f t="shared" si="199"/>
        <v/>
      </c>
      <c r="QG9" s="187" t="str">
        <f t="shared" si="200"/>
        <v/>
      </c>
      <c r="QH9" s="187" t="str">
        <f t="shared" si="201"/>
        <v/>
      </c>
      <c r="QI9" s="422">
        <f t="shared" si="202"/>
        <v>0.55000000000000004</v>
      </c>
      <c r="QJ9" s="725">
        <f>VLOOKUP($A9,'05市民生活実感調査'!$D$223:$Q$249,13,FALSE)</f>
        <v>15</v>
      </c>
      <c r="QK9" s="726">
        <f>VLOOKUP($A9,'05市民生活実感調査'!$D$223:$Q$249,14,FALSE)</f>
        <v>61.057173678532905</v>
      </c>
      <c r="QL9" s="823" t="s">
        <v>313</v>
      </c>
      <c r="QM9" s="824" t="str">
        <f>VLOOKUP(QL9,プルダウン!$A$1:$B$6,2,FALSE)</f>
        <v>政策の目的がかなり達成されている</v>
      </c>
      <c r="QN9" s="403" t="s">
        <v>2972</v>
      </c>
      <c r="QO9" s="190" t="s">
        <v>1905</v>
      </c>
      <c r="QP9" s="91" t="s">
        <v>3586</v>
      </c>
      <c r="QQ9" s="190" t="s">
        <v>3602</v>
      </c>
      <c r="QR9" s="237" t="str">
        <f>IFERROR(VLOOKUP($A9*100+QR$4,'03施策評価'!$A$5:$MF$118,COLUMN('03施策評価'!$MC:$MC),FALSE),"-")</f>
        <v>B</v>
      </c>
      <c r="QS9" s="187" t="str">
        <f>IFERROR(VLOOKUP($A9*100+QS$4,'03施策評価'!$A$5:$MF$118,COLUMN('03施策評価'!$MC:$MC),FALSE),"-")</f>
        <v>B</v>
      </c>
      <c r="QT9" s="187" t="str">
        <f>IFERROR(VLOOKUP($A9*100+QT$4,'03施策評価'!$A$5:$MF$118,COLUMN('03施策評価'!$MC:$MC),FALSE),"-")</f>
        <v>C</v>
      </c>
      <c r="QU9" s="187" t="str">
        <f>IFERROR(VLOOKUP($A9*100+QU$4,'03施策評価'!$A$5:$MF$118,COLUMN('03施策評価'!$MC:$MC),FALSE),"-")</f>
        <v>B</v>
      </c>
      <c r="QV9" s="187" t="str">
        <f>IFERROR(VLOOKUP($A9*100+QV$4,'03施策評価'!$A$5:$MF$118,COLUMN('03施策評価'!$MC:$MC),FALSE),"-")</f>
        <v>-</v>
      </c>
      <c r="QW9" s="187" t="str">
        <f>IFERROR(VLOOKUP($A9*100+QW$4,'03施策評価'!$A$5:$MF$118,COLUMN('03施策評価'!$MC:$MC),FALSE),"-")</f>
        <v>-</v>
      </c>
      <c r="QX9" s="187" t="str">
        <f>IFERROR(VLOOKUP($A9*100+QX$4,'03施策評価'!$A$5:$MF$118,COLUMN('03施策評価'!$MC:$MC),FALSE),"-")</f>
        <v>-</v>
      </c>
      <c r="QY9" s="234" t="str">
        <f>IFERROR(VLOOKUP($A9*100+QY$4,'03施策評価'!$A$5:$MF$118,COLUMN('03施策評価'!$MC:$MC),FALSE),"-")</f>
        <v>-</v>
      </c>
      <c r="QZ9" s="104" t="s">
        <v>3578</v>
      </c>
    </row>
    <row r="10" spans="1:472" ht="227.25" customHeight="1">
      <c r="A10" s="466">
        <v>6</v>
      </c>
      <c r="B10" s="104" t="s">
        <v>276</v>
      </c>
      <c r="C10" s="104" t="s">
        <v>1862</v>
      </c>
      <c r="D10" s="728" t="s">
        <v>1407</v>
      </c>
      <c r="E10" s="728"/>
      <c r="F10" s="104"/>
      <c r="G10" s="850" t="str">
        <f>VLOOKUP($A10&amp;"-"&amp;G$4,'02政策の客観指標'!$A$4:$AY$246,COLUMN('02政策の客観指標'!$AT:$AT),FALSE)</f>
        <v>-</v>
      </c>
      <c r="H10" s="851" t="str">
        <f>VLOOKUP($A10&amp;"-"&amp;H$4,'02政策の客観指標'!$A$4:$AY$246,COLUMN('02政策の客観指標'!$AT:$AT),FALSE)</f>
        <v>-</v>
      </c>
      <c r="I10" s="851" t="str">
        <f>VLOOKUP($A10&amp;"-"&amp;I$4,'02政策の客観指標'!$A$4:$AY$246,COLUMN('02政策の客観指標'!$AT:$AT),FALSE)</f>
        <v>-</v>
      </c>
      <c r="J10" s="851" t="str">
        <f>VLOOKUP($A10&amp;"-"&amp;J$4,'02政策の客観指標'!$A$4:$AY$246,COLUMN('02政策の客観指標'!$AT:$AT),FALSE)</f>
        <v>-</v>
      </c>
      <c r="K10" s="851" t="str">
        <f>VLOOKUP($A10&amp;"-"&amp;K$4,'02政策の客観指標'!$A$4:$AY$246,COLUMN('02政策の客観指標'!$AT:$AT),FALSE)</f>
        <v>-</v>
      </c>
      <c r="L10" s="851" t="str">
        <f>VLOOKUP($A10&amp;"-"&amp;L$4,'02政策の客観指標'!$A$4:$AY$246,COLUMN('02政策の客観指標'!$AT:$AT),FALSE)</f>
        <v>-</v>
      </c>
      <c r="M10" s="851" t="str">
        <f>VLOOKUP($A10&amp;"-"&amp;M$4,'02政策の客観指標'!$A$4:$AY$246,COLUMN('02政策の客観指標'!$AT:$AT),FALSE)</f>
        <v>-</v>
      </c>
      <c r="N10" s="851" t="str">
        <f>VLOOKUP($A10&amp;"-"&amp;N$4,'02政策の客観指標'!$A$4:$AY$246,COLUMN('02政策の客観指標'!$AT:$AT),FALSE)</f>
        <v>-</v>
      </c>
      <c r="O10" s="852" t="str">
        <f>VLOOKUP($A10&amp;"-"&amp;O$4,'02政策の客観指標'!$A$4:$AY$246,COLUMN('02政策の客観指標'!$AT:$AT),FALSE)</f>
        <v>-</v>
      </c>
      <c r="P10" s="853" t="str">
        <f t="shared" si="0"/>
        <v>-</v>
      </c>
      <c r="Q10" s="854" t="str">
        <f t="shared" si="1"/>
        <v/>
      </c>
      <c r="R10" s="854" t="str">
        <f t="shared" si="2"/>
        <v/>
      </c>
      <c r="S10" s="854" t="str">
        <f t="shared" si="3"/>
        <v/>
      </c>
      <c r="T10" s="854" t="str">
        <f t="shared" si="4"/>
        <v/>
      </c>
      <c r="U10" s="854" t="str">
        <f t="shared" si="5"/>
        <v/>
      </c>
      <c r="V10" s="854" t="str">
        <f t="shared" si="6"/>
        <v/>
      </c>
      <c r="W10" s="854" t="str">
        <f t="shared" si="7"/>
        <v/>
      </c>
      <c r="X10" s="854" t="str">
        <f t="shared" si="8"/>
        <v/>
      </c>
      <c r="Y10" s="854" t="str">
        <f t="shared" si="9"/>
        <v/>
      </c>
      <c r="Z10" s="855" t="str">
        <f t="shared" si="10"/>
        <v>-</v>
      </c>
      <c r="AA10" s="856" t="str">
        <f>IFERROR(VLOOKUP($A10*100+AA$4,'03施策評価'!$A$5:$KD$118,COLUMN('03施策評価'!$AB:$AB),FALSE),"-")</f>
        <v>-</v>
      </c>
      <c r="AB10" s="851" t="str">
        <f>IFERROR(VLOOKUP($A10*100+AB$4,'03施策評価'!$A$5:$KD$118,COLUMN('03施策評価'!$AB:$AB),FALSE),"-")</f>
        <v>-</v>
      </c>
      <c r="AC10" s="851" t="str">
        <f>IFERROR(VLOOKUP($A10*100+AC$4,'03施策評価'!$A$5:$KD$118,COLUMN('03施策評価'!$AB:$AB),FALSE),"-")</f>
        <v>-</v>
      </c>
      <c r="AD10" s="851" t="str">
        <f>IFERROR(VLOOKUP($A10*100+AD$4,'03施策評価'!$A$5:$KD$118,COLUMN('03施策評価'!$AB:$AB),FALSE),"-")</f>
        <v>-</v>
      </c>
      <c r="AE10" s="851" t="str">
        <f>IFERROR(VLOOKUP($A10*100+AE$4,'03施策評価'!$A$5:$KD$118,COLUMN('03施策評価'!$AB:$AB),FALSE),"-")</f>
        <v>-</v>
      </c>
      <c r="AF10" s="851" t="str">
        <f>IFERROR(VLOOKUP($A10*100+AF$4,'03施策評価'!$A$5:$KD$118,COLUMN('03施策評価'!$AB:$AB),FALSE),"-")</f>
        <v>-</v>
      </c>
      <c r="AG10" s="851" t="str">
        <f>IFERROR(VLOOKUP($A10*100+AG$4,'03施策評価'!$A$5:$KD$118,COLUMN('03施策評価'!$AB:$AB),FALSE),"-")</f>
        <v>-</v>
      </c>
      <c r="AH10" s="852" t="str">
        <f>IFERROR(VLOOKUP($A10*100+AH$4,'03施策評価'!$A$5:$KD$118,COLUMN('03施策評価'!$AB:$AB),FALSE),"-")</f>
        <v>-</v>
      </c>
      <c r="AI10" s="853" t="str">
        <f t="shared" si="11"/>
        <v>-</v>
      </c>
      <c r="AJ10" s="856" t="str">
        <f t="shared" si="12"/>
        <v/>
      </c>
      <c r="AK10" s="851" t="str">
        <f t="shared" si="13"/>
        <v/>
      </c>
      <c r="AL10" s="851" t="str">
        <f t="shared" si="14"/>
        <v/>
      </c>
      <c r="AM10" s="851" t="str">
        <f t="shared" si="15"/>
        <v/>
      </c>
      <c r="AN10" s="851" t="str">
        <f t="shared" si="16"/>
        <v/>
      </c>
      <c r="AO10" s="851" t="str">
        <f t="shared" si="17"/>
        <v/>
      </c>
      <c r="AP10" s="851" t="str">
        <f t="shared" si="18"/>
        <v/>
      </c>
      <c r="AQ10" s="852" t="str">
        <f t="shared" si="19"/>
        <v/>
      </c>
      <c r="AR10" s="857" t="str">
        <f t="shared" si="20"/>
        <v>-</v>
      </c>
      <c r="AS10" s="853" t="str">
        <f t="shared" si="21"/>
        <v>-</v>
      </c>
      <c r="AT10" s="854" t="str">
        <f t="shared" si="22"/>
        <v/>
      </c>
      <c r="AU10" s="853" t="str">
        <f t="shared" si="23"/>
        <v/>
      </c>
      <c r="AV10" s="855" t="str" cm="1">
        <f t="array" ref="AV10">_xlfn.IFS(COUNT(AT10:AU10)=2,SUM(AT10:AU10)/6,COUNT(AT10:AU10)=0,"-",AT10="",AR10,AU10="",Z10)</f>
        <v>-</v>
      </c>
      <c r="AW10" s="856" t="str">
        <f>VLOOKUP($A10&amp;"-"&amp;AW$4,'05市民生活実感調査'!$A$3:$BC$218,COLUMN('05市民生活実感調査'!$O:$O),FALSE)</f>
        <v>c</v>
      </c>
      <c r="AX10" s="851" t="str">
        <f>VLOOKUP($A10&amp;"-"&amp;AX$4,'05市民生活実感調査'!$A$3:$BC$218,COLUMN('05市民生活実感調査'!$O:$O),FALSE)</f>
        <v>c</v>
      </c>
      <c r="AY10" s="851" t="str">
        <f>VLOOKUP($A10&amp;"-"&amp;AY$4,'05市民生活実感調査'!$A$3:$BC$218,COLUMN('05市民生活実感調査'!$O:$O),FALSE)</f>
        <v>d</v>
      </c>
      <c r="AZ10" s="851" t="str">
        <f>VLOOKUP($A10&amp;"-"&amp;AZ$4,'05市民生活実感調査'!$A$3:$BC$218,COLUMN('05市民生活実感調査'!$O:$O),FALSE)</f>
        <v>-</v>
      </c>
      <c r="BA10" s="851" t="str">
        <f>VLOOKUP($A10&amp;"-"&amp;BA$4,'05市民生活実感調査'!$A$3:$BC$218,COLUMN('05市民生活実感調査'!$O:$O),FALSE)</f>
        <v>-</v>
      </c>
      <c r="BB10" s="851" t="str">
        <f>VLOOKUP($A10&amp;"-"&amp;BB$4,'05市民生活実感調査'!$A$3:$BC$218,COLUMN('05市民生活実感調査'!$O:$O),FALSE)</f>
        <v>-</v>
      </c>
      <c r="BC10" s="851" t="str">
        <f>VLOOKUP($A10&amp;"-"&amp;BC$4,'05市民生活実感調査'!$A$3:$BC$218,COLUMN('05市民生活実感調査'!$O:$O),FALSE)</f>
        <v>-</v>
      </c>
      <c r="BD10" s="851" t="str">
        <f>VLOOKUP($A10&amp;"-"&amp;BD$4,'05市民生活実感調査'!$A$3:$BC$218,COLUMN('05市民生活実感調査'!$O:$O),FALSE)</f>
        <v>-</v>
      </c>
      <c r="BE10" s="839" t="str">
        <f t="shared" si="24"/>
        <v>c</v>
      </c>
      <c r="BF10" s="843">
        <f t="shared" si="25"/>
        <v>2</v>
      </c>
      <c r="BG10" s="851">
        <f t="shared" si="26"/>
        <v>2</v>
      </c>
      <c r="BH10" s="851">
        <f t="shared" si="27"/>
        <v>1</v>
      </c>
      <c r="BI10" s="851" t="str">
        <f t="shared" si="28"/>
        <v/>
      </c>
      <c r="BJ10" s="851" t="str">
        <f t="shared" si="29"/>
        <v/>
      </c>
      <c r="BK10" s="851" t="str">
        <f t="shared" si="30"/>
        <v/>
      </c>
      <c r="BL10" s="851" t="str">
        <f t="shared" si="31"/>
        <v/>
      </c>
      <c r="BM10" s="851" t="str">
        <f t="shared" si="32"/>
        <v/>
      </c>
      <c r="BN10" s="840">
        <f t="shared" si="33"/>
        <v>0.41666666666666669</v>
      </c>
      <c r="BO10" s="841">
        <f>VLOOKUP($A10,'05市民生活実感調査'!$D$223:$O$249,3,FALSE)</f>
        <v>27</v>
      </c>
      <c r="BP10" s="858">
        <f>VLOOKUP($A10,'05市民生活実感調査'!$D$223:$O$249,4,FALSE)</f>
        <v>0.55830388692579502</v>
      </c>
      <c r="BQ10" s="843" t="s">
        <v>315</v>
      </c>
      <c r="BR10" s="859" t="s">
        <v>3631</v>
      </c>
      <c r="BS10" s="834" t="s">
        <v>123</v>
      </c>
      <c r="BT10" s="859" t="s">
        <v>1514</v>
      </c>
      <c r="BU10" s="860" t="s">
        <v>1787</v>
      </c>
      <c r="BV10" s="859" t="s">
        <v>1788</v>
      </c>
      <c r="BW10" s="843" t="str">
        <f>IFERROR(VLOOKUP($A10*100+BW$4,'03施策評価'!$A$5:$KD$118,COLUMN('03施策評価'!$BQ:$BQ),FALSE),"-")</f>
        <v>-</v>
      </c>
      <c r="BX10" s="851" t="str">
        <f>IFERROR(VLOOKUP($A10*100+BX$4,'03施策評価'!$A$5:$KD$118,COLUMN('03施策評価'!$BQ:$BQ),FALSE),"-")</f>
        <v>-</v>
      </c>
      <c r="BY10" s="851" t="str">
        <f>IFERROR(VLOOKUP($A10*100+BY$4,'03施策評価'!$A$5:$KD$118,COLUMN('03施策評価'!$BQ:$BQ),FALSE),"-")</f>
        <v>-</v>
      </c>
      <c r="BZ10" s="851" t="str">
        <f>IFERROR(VLOOKUP($A10*100+BZ$4,'03施策評価'!$A$5:$KD$118,COLUMN('03施策評価'!$BQ:$BQ),FALSE),"-")</f>
        <v>-</v>
      </c>
      <c r="CA10" s="851" t="str">
        <f>IFERROR(VLOOKUP($A10*100+CA$4,'03施策評価'!$A$5:$KD$118,COLUMN('03施策評価'!$BQ:$BQ),FALSE),"-")</f>
        <v>-</v>
      </c>
      <c r="CB10" s="851" t="str">
        <f>IFERROR(VLOOKUP($A10*100+CB$4,'03施策評価'!$A$5:$KD$118,COLUMN('03施策評価'!$BQ:$BQ),FALSE),"-")</f>
        <v>-</v>
      </c>
      <c r="CC10" s="851" t="str">
        <f>IFERROR(VLOOKUP($A10*100+CC$4,'03施策評価'!$A$5:$KD$118,COLUMN('03施策評価'!$BQ:$BQ),FALSE),"-")</f>
        <v>-</v>
      </c>
      <c r="CD10" s="839" t="str">
        <f>IFERROR(VLOOKUP($A10*100+CD$4,'03施策評価'!$A$5:$KD$118,COLUMN('03施策評価'!$BQ:$BQ),FALSE),"-")</f>
        <v>-</v>
      </c>
      <c r="CE10" s="861" t="s">
        <v>1789</v>
      </c>
      <c r="CF10" s="850" t="str">
        <f>VLOOKUP($A10&amp;"-"&amp;CF$4,'02政策の客観指標'!$A$4:$AY$246,COLUMN('02政策の客観指標'!$AU:$AU),FALSE)</f>
        <v>-</v>
      </c>
      <c r="CG10" s="851" t="str">
        <f>VLOOKUP($A10&amp;"-"&amp;CG$4,'02政策の客観指標'!$A$4:$AY$246,COLUMN('02政策の客観指標'!$AU:$AU),FALSE)</f>
        <v>-</v>
      </c>
      <c r="CH10" s="851" t="str">
        <f>VLOOKUP($A10&amp;"-"&amp;CH$4,'02政策の客観指標'!$A$4:$AY$246,COLUMN('02政策の客観指標'!$AU:$AU),FALSE)</f>
        <v>-</v>
      </c>
      <c r="CI10" s="851" t="str">
        <f>VLOOKUP($A10&amp;"-"&amp;CI$4,'02政策の客観指標'!$A$4:$AY$246,COLUMN('02政策の客観指標'!$AU:$AU),FALSE)</f>
        <v>-</v>
      </c>
      <c r="CJ10" s="851" t="str">
        <f>VLOOKUP($A10&amp;"-"&amp;CJ$4,'02政策の客観指標'!$A$4:$AY$246,COLUMN('02政策の客観指標'!$AU:$AU),FALSE)</f>
        <v>-</v>
      </c>
      <c r="CK10" s="851" t="str">
        <f>VLOOKUP($A10&amp;"-"&amp;CK$4,'02政策の客観指標'!$A$4:$AY$246,COLUMN('02政策の客観指標'!$AU:$AU),FALSE)</f>
        <v>-</v>
      </c>
      <c r="CL10" s="851" t="str">
        <f>VLOOKUP($A10&amp;"-"&amp;CL$4,'02政策の客観指標'!$A$4:$AY$246,COLUMN('02政策の客観指標'!$AU:$AU),FALSE)</f>
        <v>-</v>
      </c>
      <c r="CM10" s="851" t="str">
        <f>VLOOKUP($A10&amp;"-"&amp;CM$4,'02政策の客観指標'!$A$4:$AY$246,COLUMN('02政策の客観指標'!$AU:$AU),FALSE)</f>
        <v>-</v>
      </c>
      <c r="CN10" s="851" t="str">
        <f>VLOOKUP($A10&amp;"-"&amp;CN$4,'02政策の客観指標'!$A$4:$AY$246,COLUMN('02政策の客観指標'!$AU:$AU),FALSE)</f>
        <v>-</v>
      </c>
      <c r="CO10" s="839" t="str">
        <f t="shared" si="34"/>
        <v>-</v>
      </c>
      <c r="CP10" s="854" t="str">
        <f t="shared" si="35"/>
        <v/>
      </c>
      <c r="CQ10" s="854" t="str">
        <f t="shared" si="36"/>
        <v/>
      </c>
      <c r="CR10" s="854" t="str">
        <f t="shared" si="37"/>
        <v/>
      </c>
      <c r="CS10" s="854" t="str">
        <f t="shared" si="38"/>
        <v/>
      </c>
      <c r="CT10" s="854" t="str">
        <f t="shared" si="39"/>
        <v/>
      </c>
      <c r="CU10" s="854" t="str">
        <f t="shared" si="40"/>
        <v/>
      </c>
      <c r="CV10" s="854" t="str">
        <f t="shared" si="41"/>
        <v/>
      </c>
      <c r="CW10" s="854" t="str">
        <f t="shared" si="42"/>
        <v/>
      </c>
      <c r="CX10" s="854" t="str">
        <f t="shared" si="43"/>
        <v/>
      </c>
      <c r="CY10" s="846" t="str">
        <f t="shared" si="44"/>
        <v>-</v>
      </c>
      <c r="CZ10" s="843" t="str">
        <f>IFERROR(VLOOKUP($A10*100+CZ$4,'03施策評価'!$A$5:$KD$118,COLUMN('03施策評価'!$CF:$CF),FALSE),"-")</f>
        <v>b</v>
      </c>
      <c r="DA10" s="851" t="str">
        <f>IFERROR(VLOOKUP($A10*100+DA$4,'03施策評価'!$A$5:$KD$118,COLUMN('03施策評価'!$CF:$CF),FALSE),"-")</f>
        <v>d</v>
      </c>
      <c r="DB10" s="851" t="str">
        <f>IFERROR(VLOOKUP($A10*100+DB$4,'03施策評価'!$A$5:$KD$118,COLUMN('03施策評価'!$CF:$CF),FALSE),"-")</f>
        <v>b</v>
      </c>
      <c r="DC10" s="851" t="str">
        <f>IFERROR(VLOOKUP($A10*100+DC$4,'03施策評価'!$A$5:$KD$118,COLUMN('03施策評価'!$CF:$CF),FALSE),"-")</f>
        <v>-</v>
      </c>
      <c r="DD10" s="851" t="str">
        <f>IFERROR(VLOOKUP($A10*100+DD$4,'03施策評価'!$A$5:$KD$118,COLUMN('03施策評価'!$CF:$CF),FALSE),"-")</f>
        <v>-</v>
      </c>
      <c r="DE10" s="851" t="str">
        <f>IFERROR(VLOOKUP($A10*100+DE$4,'03施策評価'!$A$5:$KD$118,COLUMN('03施策評価'!$CF:$CF),FALSE),"-")</f>
        <v>-</v>
      </c>
      <c r="DF10" s="851" t="str">
        <f>IFERROR(VLOOKUP($A10*100+DF$4,'03施策評価'!$A$5:$KD$118,COLUMN('03施策評価'!$CF:$CF),FALSE),"-")</f>
        <v>-</v>
      </c>
      <c r="DG10" s="851" t="str">
        <f>IFERROR(VLOOKUP($A10*100+DG$4,'03施策評価'!$A$5:$KD$118,COLUMN('03施策評価'!$CF:$CF),FALSE),"-")</f>
        <v>-</v>
      </c>
      <c r="DH10" s="839" t="str">
        <f t="shared" si="45"/>
        <v>c</v>
      </c>
      <c r="DI10" s="843">
        <f t="shared" si="46"/>
        <v>3</v>
      </c>
      <c r="DJ10" s="851">
        <f t="shared" si="47"/>
        <v>1</v>
      </c>
      <c r="DK10" s="851">
        <f t="shared" si="48"/>
        <v>3</v>
      </c>
      <c r="DL10" s="851" t="str">
        <f t="shared" si="49"/>
        <v/>
      </c>
      <c r="DM10" s="851" t="str">
        <f t="shared" si="50"/>
        <v/>
      </c>
      <c r="DN10" s="851" t="str">
        <f t="shared" si="51"/>
        <v/>
      </c>
      <c r="DO10" s="851" t="str">
        <f t="shared" si="52"/>
        <v/>
      </c>
      <c r="DP10" s="851" t="str">
        <f t="shared" si="53"/>
        <v/>
      </c>
      <c r="DQ10" s="840">
        <f t="shared" si="54"/>
        <v>0.58333333333333337</v>
      </c>
      <c r="DR10" s="853" t="str">
        <f t="shared" si="55"/>
        <v>c</v>
      </c>
      <c r="DS10" s="843" t="str">
        <f t="shared" si="56"/>
        <v/>
      </c>
      <c r="DT10" s="851">
        <f t="shared" si="57"/>
        <v>1</v>
      </c>
      <c r="DU10" s="840" cm="1">
        <f t="array" ref="DU10">_xlfn.IFS(COUNT(DS10:DT10)=2,SUM(DS10:DT10)/6,COUNT(DS10:DT10)=0,"-",DS10="",DQ10,DT10="",CY10)</f>
        <v>0.58333333333333337</v>
      </c>
      <c r="DV10" s="843" t="str">
        <f>VLOOKUP($A10&amp;"-"&amp;DV$4,'05市民生活実感調査'!$A$3:$BC$218,COLUMN('05市民生活実感調査'!$Y:$Y),FALSE)</f>
        <v>c</v>
      </c>
      <c r="DW10" s="851" t="str">
        <f>VLOOKUP($A10&amp;"-"&amp;DW$4,'05市民生活実感調査'!$A$3:$BC$218,COLUMN('05市民生活実感調査'!$Y:$Y),FALSE)</f>
        <v>c</v>
      </c>
      <c r="DX10" s="851" t="str">
        <f>VLOOKUP($A10&amp;"-"&amp;DX$4,'05市民生活実感調査'!$A$3:$BC$218,COLUMN('05市民生活実感調査'!$Y:$Y),FALSE)</f>
        <v>c</v>
      </c>
      <c r="DY10" s="851" t="str">
        <f>VLOOKUP($A10&amp;"-"&amp;DY$4,'05市民生活実感調査'!$A$3:$BC$218,COLUMN('05市民生活実感調査'!$Y:$Y),FALSE)</f>
        <v>-</v>
      </c>
      <c r="DZ10" s="851" t="str">
        <f>VLOOKUP($A10&amp;"-"&amp;DZ$4,'05市民生活実感調査'!$A$3:$BC$218,COLUMN('05市民生活実感調査'!$Y:$Y),FALSE)</f>
        <v>-</v>
      </c>
      <c r="EA10" s="851" t="str">
        <f>VLOOKUP($A10&amp;"-"&amp;EA$4,'05市民生活実感調査'!$A$3:$BC$218,COLUMN('05市民生活実感調査'!$Y:$Y),FALSE)</f>
        <v>-</v>
      </c>
      <c r="EB10" s="851" t="str">
        <f>VLOOKUP($A10&amp;"-"&amp;EB$4,'05市民生活実感調査'!$A$3:$BC$218,COLUMN('05市民生活実感調査'!$Y:$Y),FALSE)</f>
        <v>-</v>
      </c>
      <c r="EC10" s="851" t="str">
        <f>VLOOKUP($A10&amp;"-"&amp;EC$4,'05市民生活実感調査'!$A$3:$BC$218,COLUMN('05市民生活実感調査'!$Y:$Y),FALSE)</f>
        <v>-</v>
      </c>
      <c r="ED10" s="839" t="str">
        <f t="shared" si="58"/>
        <v>c</v>
      </c>
      <c r="EE10" s="843">
        <f t="shared" si="59"/>
        <v>2</v>
      </c>
      <c r="EF10" s="851">
        <f t="shared" si="60"/>
        <v>2</v>
      </c>
      <c r="EG10" s="851">
        <f t="shared" si="61"/>
        <v>2</v>
      </c>
      <c r="EH10" s="851" t="str">
        <f t="shared" si="62"/>
        <v/>
      </c>
      <c r="EI10" s="851" t="str">
        <f t="shared" si="63"/>
        <v/>
      </c>
      <c r="EJ10" s="851" t="str">
        <f t="shared" si="64"/>
        <v/>
      </c>
      <c r="EK10" s="851" t="str">
        <f t="shared" si="65"/>
        <v/>
      </c>
      <c r="EL10" s="851" t="str">
        <f t="shared" si="66"/>
        <v/>
      </c>
      <c r="EM10" s="840">
        <f t="shared" si="67"/>
        <v>0.5</v>
      </c>
      <c r="EN10" s="841">
        <f>VLOOKUP($A10,'05市民生活実感調査'!$D$223:$O$249,5,FALSE)</f>
        <v>27</v>
      </c>
      <c r="EO10" s="842">
        <f>VLOOKUP($A10,'05市民生活実感調査'!$D$223:$O$249,6,FALSE)</f>
        <v>0.4</v>
      </c>
      <c r="EP10" s="843" t="s">
        <v>314</v>
      </c>
      <c r="EQ10" s="859" t="str">
        <f>VLOOKUP(EP10,プルダウン!$A$1:$B$6,2,FALSE)</f>
        <v>政策の目的がそこそこ達成されている</v>
      </c>
      <c r="ER10" s="834" t="s">
        <v>123</v>
      </c>
      <c r="ES10" s="859" t="s">
        <v>1904</v>
      </c>
      <c r="ET10" s="860" t="s">
        <v>2602</v>
      </c>
      <c r="EU10" s="859" t="s">
        <v>2625</v>
      </c>
      <c r="EV10" s="843" t="str">
        <f>IFERROR(VLOOKUP($A10*100+EV$4,'03施策評価'!$A$5:$KD$118,COLUMN('03施策評価'!$DU:$DU),FALSE),"-")</f>
        <v>C</v>
      </c>
      <c r="EW10" s="851" t="str">
        <f>IFERROR(VLOOKUP($A10*100+EW$4,'03施策評価'!$A$5:$KD$118,COLUMN('03施策評価'!$DU:$DU),FALSE),"-")</f>
        <v>C</v>
      </c>
      <c r="EX10" s="851" t="str">
        <f>IFERROR(VLOOKUP($A10*100+EX$4,'03施策評価'!$A$5:$KD$118,COLUMN('03施策評価'!$DU:$DU),FALSE),"-")</f>
        <v>C</v>
      </c>
      <c r="EY10" s="851" t="str">
        <f>IFERROR(VLOOKUP($A10*100+EY$4,'03施策評価'!$A$5:$KD$118,COLUMN('03施策評価'!$DU:$DU),FALSE),"-")</f>
        <v>-</v>
      </c>
      <c r="EZ10" s="851" t="str">
        <f>IFERROR(VLOOKUP($A10*100+EZ$4,'03施策評価'!$A$5:$KD$118,COLUMN('03施策評価'!$DU:$DU),FALSE),"-")</f>
        <v>-</v>
      </c>
      <c r="FA10" s="851" t="str">
        <f>IFERROR(VLOOKUP($A10*100+FA$4,'03施策評価'!$A$5:$KD$118,COLUMN('03施策評価'!$DU:$DU),FALSE),"-")</f>
        <v>-</v>
      </c>
      <c r="FB10" s="851" t="str">
        <f>IFERROR(VLOOKUP($A10*100+FB$4,'03施策評価'!$A$5:$KD$118,COLUMN('03施策評価'!$DU:$DU),FALSE),"-")</f>
        <v>-</v>
      </c>
      <c r="FC10" s="839" t="str">
        <f>IFERROR(VLOOKUP($A10*100+FC$4,'03施策評価'!$A$5:$KD$118,COLUMN('03施策評価'!$DU:$DU),FALSE),"-")</f>
        <v>-</v>
      </c>
      <c r="FD10" s="861" t="s">
        <v>2626</v>
      </c>
      <c r="FE10" s="850" t="str">
        <f>VLOOKUP($A10&amp;"-"&amp;FE$4,'02政策の客観指標'!$A$4:$AY$246,COLUMN('02政策の客観指標'!$AV:$AV),FALSE)</f>
        <v>b</v>
      </c>
      <c r="FF10" s="851" t="str">
        <f>VLOOKUP($A10&amp;"-"&amp;FF$4,'02政策の客観指標'!$A$4:$AY$246,COLUMN('02政策の客観指標'!$AV:$AV),FALSE)</f>
        <v>b</v>
      </c>
      <c r="FG10" s="851" t="str">
        <f>VLOOKUP($A10&amp;"-"&amp;FG$4,'02政策の客観指標'!$A$4:$AY$246,COLUMN('02政策の客観指標'!$AV:$AV),FALSE)</f>
        <v>b</v>
      </c>
      <c r="FH10" s="851" t="str">
        <f>VLOOKUP($A10&amp;"-"&amp;FH$4,'02政策の客観指標'!$A$4:$AY$246,COLUMN('02政策の客観指標'!$AV:$AV),FALSE)</f>
        <v>-</v>
      </c>
      <c r="FI10" s="851" t="str">
        <f>VLOOKUP($A10&amp;"-"&amp;FI$4,'02政策の客観指標'!$A$4:$AY$246,COLUMN('02政策の客観指標'!$AV:$AV),FALSE)</f>
        <v>-</v>
      </c>
      <c r="FJ10" s="851" t="str">
        <f>VLOOKUP($A10&amp;"-"&amp;FJ$4,'02政策の客観指標'!$A$4:$AY$246,COLUMN('02政策の客観指標'!$AV:$AV),FALSE)</f>
        <v>-</v>
      </c>
      <c r="FK10" s="851" t="str">
        <f>VLOOKUP($A10&amp;"-"&amp;FK$4,'02政策の客観指標'!$A$4:$AY$246,COLUMN('02政策の客観指標'!$AV:$AV),FALSE)</f>
        <v>-</v>
      </c>
      <c r="FL10" s="851" t="str">
        <f>VLOOKUP($A10&amp;"-"&amp;FL$4,'02政策の客観指標'!$A$4:$AY$246,COLUMN('02政策の客観指標'!$AV:$AV),FALSE)</f>
        <v>-</v>
      </c>
      <c r="FM10" s="851" t="str">
        <f>VLOOKUP($A10&amp;"-"&amp;FM$4,'02政策の客観指標'!$A$4:$AY$246,COLUMN('02政策の客観指標'!$AV:$AV),FALSE)</f>
        <v>-</v>
      </c>
      <c r="FN10" s="839" t="str">
        <f t="shared" si="68"/>
        <v>b</v>
      </c>
      <c r="FO10" s="854">
        <f t="shared" si="69"/>
        <v>3</v>
      </c>
      <c r="FP10" s="854">
        <f t="shared" si="70"/>
        <v>3</v>
      </c>
      <c r="FQ10" s="854">
        <f t="shared" si="71"/>
        <v>3</v>
      </c>
      <c r="FR10" s="854" t="str">
        <f t="shared" si="72"/>
        <v/>
      </c>
      <c r="FS10" s="854" t="str">
        <f t="shared" si="73"/>
        <v/>
      </c>
      <c r="FT10" s="854" t="str">
        <f t="shared" si="74"/>
        <v/>
      </c>
      <c r="FU10" s="854" t="str">
        <f t="shared" si="75"/>
        <v/>
      </c>
      <c r="FV10" s="854" t="str">
        <f t="shared" si="76"/>
        <v/>
      </c>
      <c r="FW10" s="854" t="str">
        <f t="shared" si="77"/>
        <v/>
      </c>
      <c r="FX10" s="846">
        <f t="shared" si="78"/>
        <v>0.75</v>
      </c>
      <c r="FY10" s="843" t="str">
        <f>IFERROR(VLOOKUP($A10*100+FY$4,'03施策評価'!$A$5:$KD$118,COLUMN('03施策評価'!$EH:$EH),FALSE),"-")</f>
        <v>a</v>
      </c>
      <c r="FZ10" s="851" t="str">
        <f>IFERROR(VLOOKUP($A10*100+FZ$4,'03施策評価'!$A$5:$KD$118,COLUMN('03施策評価'!$EH:$EH),FALSE),"-")</f>
        <v>b</v>
      </c>
      <c r="GA10" s="851" t="str">
        <f>IFERROR(VLOOKUP($A10*100+GA$4,'03施策評価'!$A$5:$KD$118,COLUMN('03施策評価'!$EH:$EH),FALSE),"-")</f>
        <v>b</v>
      </c>
      <c r="GB10" s="851" t="str">
        <f>IFERROR(VLOOKUP($A10*100+GB$4,'03施策評価'!$A$5:$KD$118,COLUMN('03施策評価'!$EH:$EH),FALSE),"-")</f>
        <v>-</v>
      </c>
      <c r="GC10" s="851" t="str">
        <f>IFERROR(VLOOKUP($A10*100+GC$4,'03施策評価'!$A$5:$KD$118,COLUMN('03施策評価'!$EH:$EH),FALSE),"-")</f>
        <v>-</v>
      </c>
      <c r="GD10" s="851" t="str">
        <f>IFERROR(VLOOKUP($A10*100+GD$4,'03施策評価'!$A$5:$KD$118,COLUMN('03施策評価'!$EH:$EH),FALSE),"-")</f>
        <v>-</v>
      </c>
      <c r="GE10" s="851" t="str">
        <f>IFERROR(VLOOKUP($A10*100+GE$4,'03施策評価'!$A$5:$KD$118,COLUMN('03施策評価'!$EH:$EH),FALSE),"-")</f>
        <v>-</v>
      </c>
      <c r="GF10" s="851" t="str">
        <f>IFERROR(VLOOKUP($A10*100+GF$4,'03施策評価'!$A$5:$KD$118,COLUMN('03施策評価'!$EH:$EH),FALSE),"-")</f>
        <v>-</v>
      </c>
      <c r="GG10" s="839" t="str">
        <f t="shared" si="79"/>
        <v>a</v>
      </c>
      <c r="GH10" s="843">
        <f t="shared" si="80"/>
        <v>4</v>
      </c>
      <c r="GI10" s="851">
        <f t="shared" si="81"/>
        <v>3</v>
      </c>
      <c r="GJ10" s="851">
        <f t="shared" si="82"/>
        <v>3</v>
      </c>
      <c r="GK10" s="851" t="str">
        <f t="shared" si="83"/>
        <v/>
      </c>
      <c r="GL10" s="851" t="str">
        <f t="shared" si="84"/>
        <v/>
      </c>
      <c r="GM10" s="851" t="str">
        <f t="shared" si="85"/>
        <v/>
      </c>
      <c r="GN10" s="851" t="str">
        <f t="shared" si="86"/>
        <v/>
      </c>
      <c r="GO10" s="851" t="str">
        <f t="shared" si="87"/>
        <v/>
      </c>
      <c r="GP10" s="840">
        <f t="shared" si="88"/>
        <v>0.83333333333333337</v>
      </c>
      <c r="GQ10" s="853" t="str">
        <f t="shared" si="89"/>
        <v>a</v>
      </c>
      <c r="GR10" s="843">
        <f t="shared" si="90"/>
        <v>3</v>
      </c>
      <c r="GS10" s="851">
        <f t="shared" si="91"/>
        <v>2</v>
      </c>
      <c r="GT10" s="840" cm="1">
        <f t="array" ref="GT10">_xlfn.IFS(COUNT(GR10:GS10)=2,SUM(GR10:GS10)/6,COUNT(GR10:GS10)=0,"-",GR10="",GP10,GS10="",FX10)</f>
        <v>0.83333333333333337</v>
      </c>
      <c r="GU10" s="843" t="str">
        <f>VLOOKUP($A10&amp;"-"&amp;GU$4,'05市民生活実感調査'!$A$3:$BC$218,COLUMN('05市民生活実感調査'!$AI:$AI),FALSE)</f>
        <v>c</v>
      </c>
      <c r="GV10" s="851" t="str">
        <f>VLOOKUP($A10&amp;"-"&amp;GV$4,'05市民生活実感調査'!$A$3:$BC$218,COLUMN('05市民生活実感調査'!$AI:$AI),FALSE)</f>
        <v>c</v>
      </c>
      <c r="GW10" s="851" t="str">
        <f>VLOOKUP($A10&amp;"-"&amp;GW$4,'05市民生活実感調査'!$A$3:$BC$218,COLUMN('05市民生活実感調査'!$AI:$AI),FALSE)</f>
        <v>c</v>
      </c>
      <c r="GX10" s="851" t="str">
        <f>VLOOKUP($A10&amp;"-"&amp;GX$4,'05市民生活実感調査'!$A$3:$BC$218,COLUMN('05市民生活実感調査'!$AI:$AI),FALSE)</f>
        <v>-</v>
      </c>
      <c r="GY10" s="851" t="str">
        <f>VLOOKUP($A10&amp;"-"&amp;GY$4,'05市民生活実感調査'!$A$3:$BC$218,COLUMN('05市民生活実感調査'!$AI:$AI),FALSE)</f>
        <v>-</v>
      </c>
      <c r="GZ10" s="851" t="str">
        <f>VLOOKUP($A10&amp;"-"&amp;GZ$4,'05市民生活実感調査'!$A$3:$BC$218,COLUMN('05市民生活実感調査'!$AI:$AI),FALSE)</f>
        <v>-</v>
      </c>
      <c r="HA10" s="851" t="str">
        <f>VLOOKUP($A10&amp;"-"&amp;HA$4,'05市民生活実感調査'!$A$3:$BC$218,COLUMN('05市民生活実感調査'!$AI:$AI),FALSE)</f>
        <v>-</v>
      </c>
      <c r="HB10" s="851" t="str">
        <f>VLOOKUP($A10&amp;"-"&amp;HB$4,'05市民生活実感調査'!$A$3:$BC$218,COLUMN('05市民生活実感調査'!$AI:$AI),FALSE)</f>
        <v>-</v>
      </c>
      <c r="HC10" s="839" t="str">
        <f t="shared" si="92"/>
        <v>c</v>
      </c>
      <c r="HD10" s="843">
        <f t="shared" si="93"/>
        <v>2</v>
      </c>
      <c r="HE10" s="851">
        <f t="shared" si="94"/>
        <v>2</v>
      </c>
      <c r="HF10" s="851">
        <f t="shared" si="95"/>
        <v>2</v>
      </c>
      <c r="HG10" s="851" t="str">
        <f t="shared" si="96"/>
        <v/>
      </c>
      <c r="HH10" s="851" t="str">
        <f t="shared" si="97"/>
        <v/>
      </c>
      <c r="HI10" s="851" t="str">
        <f t="shared" si="98"/>
        <v/>
      </c>
      <c r="HJ10" s="851" t="str">
        <f t="shared" si="99"/>
        <v/>
      </c>
      <c r="HK10" s="851" t="str">
        <f t="shared" si="100"/>
        <v/>
      </c>
      <c r="HL10" s="840">
        <f t="shared" si="101"/>
        <v>0.5</v>
      </c>
      <c r="HM10" s="841">
        <f>VLOOKUP($A10,'05市民生活実感調査'!$D$223:$O$249,7,FALSE)</f>
        <v>27</v>
      </c>
      <c r="HN10" s="842">
        <f>VLOOKUP($A10,'05市民生活実感調査'!$D$223:$O$249,8,FALSE)</f>
        <v>41.486068111455111</v>
      </c>
      <c r="HO10" s="843" t="s">
        <v>313</v>
      </c>
      <c r="HP10" s="859" t="str">
        <f>VLOOKUP(HO10,プルダウン!$A$1:$B$6,2,FALSE)</f>
        <v>政策の目的がかなり達成されている</v>
      </c>
      <c r="HQ10" s="834" t="s">
        <v>123</v>
      </c>
      <c r="HR10" s="859" t="s">
        <v>1904</v>
      </c>
      <c r="HS10" s="860" t="s">
        <v>2902</v>
      </c>
      <c r="HT10" s="859" t="s">
        <v>2906</v>
      </c>
      <c r="HU10" s="843" t="str">
        <f>IFERROR(VLOOKUP($A10*100+HU$4,'03施策評価'!$A$5:$KD$118,COLUMN('03施策評価'!$FW:$FW),FALSE),"-")</f>
        <v>B</v>
      </c>
      <c r="HV10" s="851" t="str">
        <f>IFERROR(VLOOKUP($A10*100+HV$4,'03施策評価'!$A$5:$KD$118,COLUMN('03施策評価'!$FW:$FW),FALSE),"-")</f>
        <v>C</v>
      </c>
      <c r="HW10" s="851" t="str">
        <f>IFERROR(VLOOKUP($A10*100+HW$4,'03施策評価'!$A$5:$KD$118,COLUMN('03施策評価'!$FW:$FW),FALSE),"-")</f>
        <v>C</v>
      </c>
      <c r="HX10" s="851" t="str">
        <f>IFERROR(VLOOKUP($A10*100+HX$4,'03施策評価'!$A$5:$KD$118,COLUMN('03施策評価'!$FW:$FW),FALSE),"-")</f>
        <v>-</v>
      </c>
      <c r="HY10" s="851" t="str">
        <f>IFERROR(VLOOKUP($A10*100+HY$4,'03施策評価'!$A$5:$KD$118,COLUMN('03施策評価'!$FW:$FW),FALSE),"-")</f>
        <v>-</v>
      </c>
      <c r="HZ10" s="851" t="str">
        <f>IFERROR(VLOOKUP($A10*100+HZ$4,'03施策評価'!$A$5:$KD$118,COLUMN('03施策評価'!$FW:$FW),FALSE),"-")</f>
        <v>-</v>
      </c>
      <c r="IA10" s="851" t="str">
        <f>IFERROR(VLOOKUP($A10*100+IA$4,'03施策評価'!$A$5:$KD$118,COLUMN('03施策評価'!$FW:$FW),FALSE),"-")</f>
        <v>-</v>
      </c>
      <c r="IB10" s="839" t="str">
        <f>IFERROR(VLOOKUP($A10*100+IB$4,'03施策評価'!$A$5:$KD$118,COLUMN('03施策評価'!$FW:$FW),FALSE),"-")</f>
        <v>-</v>
      </c>
      <c r="IC10" s="861" t="s">
        <v>2901</v>
      </c>
      <c r="ID10" s="850" t="str">
        <f>VLOOKUP($A10&amp;"-"&amp;ID$4,'02政策の客観指標'!$A$4:$AY$246,COLUMN('02政策の客観指標'!$AW:$AW),FALSE)</f>
        <v>b</v>
      </c>
      <c r="IE10" s="851" t="str">
        <f>VLOOKUP($A10&amp;"-"&amp;IE$4,'02政策の客観指標'!$A$4:$AY$246,COLUMN('02政策の客観指標'!$AW:$AW),FALSE)</f>
        <v>b</v>
      </c>
      <c r="IF10" s="851" t="str">
        <f>VLOOKUP($A10&amp;"-"&amp;IF$4,'02政策の客観指標'!$A$4:$AY$246,COLUMN('02政策の客観指標'!$AW:$AW),FALSE)</f>
        <v>c</v>
      </c>
      <c r="IG10" s="851" t="str">
        <f>VLOOKUP($A10&amp;"-"&amp;IG$4,'02政策の客観指標'!$A$4:$AY$246,COLUMN('02政策の客観指標'!$AW:$AW),FALSE)</f>
        <v>-</v>
      </c>
      <c r="IH10" s="851" t="str">
        <f>VLOOKUP($A10&amp;"-"&amp;IH$4,'02政策の客観指標'!$A$4:$AY$246,COLUMN('02政策の客観指標'!$AW:$AW),FALSE)</f>
        <v>-</v>
      </c>
      <c r="II10" s="851" t="str">
        <f>VLOOKUP($A10&amp;"-"&amp;II$4,'02政策の客観指標'!$A$4:$AY$246,COLUMN('02政策の客観指標'!$AW:$AW),FALSE)</f>
        <v>-</v>
      </c>
      <c r="IJ10" s="851" t="str">
        <f>VLOOKUP($A10&amp;"-"&amp;IJ$4,'02政策の客観指標'!$A$4:$AY$246,COLUMN('02政策の客観指標'!$AW:$AW),FALSE)</f>
        <v>-</v>
      </c>
      <c r="IK10" s="851" t="str">
        <f>VLOOKUP($A10&amp;"-"&amp;IK$4,'02政策の客観指標'!$A$4:$AY$246,COLUMN('02政策の客観指標'!$AW:$AW),FALSE)</f>
        <v>-</v>
      </c>
      <c r="IL10" s="851" t="str">
        <f>VLOOKUP($A10&amp;"-"&amp;IL$4,'02政策の客観指標'!$A$4:$AY$246,COLUMN('02政策の客観指標'!$AW:$AW),FALSE)</f>
        <v>-</v>
      </c>
      <c r="IM10" s="839" t="str">
        <f t="shared" si="102"/>
        <v>b</v>
      </c>
      <c r="IN10" s="854">
        <f t="shared" si="103"/>
        <v>3</v>
      </c>
      <c r="IO10" s="854">
        <f t="shared" si="104"/>
        <v>3</v>
      </c>
      <c r="IP10" s="854">
        <f t="shared" si="105"/>
        <v>2</v>
      </c>
      <c r="IQ10" s="854" t="str">
        <f t="shared" si="106"/>
        <v/>
      </c>
      <c r="IR10" s="854" t="str">
        <f t="shared" si="107"/>
        <v/>
      </c>
      <c r="IS10" s="854" t="str">
        <f t="shared" si="108"/>
        <v/>
      </c>
      <c r="IT10" s="854" t="str">
        <f t="shared" si="109"/>
        <v/>
      </c>
      <c r="IU10" s="854" t="str">
        <f t="shared" si="110"/>
        <v/>
      </c>
      <c r="IV10" s="854" t="str">
        <f t="shared" si="111"/>
        <v/>
      </c>
      <c r="IW10" s="846">
        <f t="shared" si="112"/>
        <v>0.66666666666666663</v>
      </c>
      <c r="IX10" s="843" t="str">
        <f>IFERROR(VLOOKUP($A10*100+IX$4,'03施策評価'!$A$5:$KD$118,COLUMN('03施策評価'!$GJ:$GJ),FALSE),"-")</f>
        <v>a</v>
      </c>
      <c r="IY10" s="851" t="str">
        <f>IFERROR(VLOOKUP($A10*100+IY$4,'03施策評価'!$A$5:$KD$118,COLUMN('03施策評価'!$GJ:$GJ),FALSE),"-")</f>
        <v>b</v>
      </c>
      <c r="IZ10" s="851" t="str">
        <f>IFERROR(VLOOKUP($A10*100+IZ$4,'03施策評価'!$A$5:$KD$118,COLUMN('03施策評価'!$GJ:$GJ),FALSE),"-")</f>
        <v>b</v>
      </c>
      <c r="JA10" s="851" t="str">
        <f>IFERROR(VLOOKUP($A10*100+JA$4,'03施策評価'!$A$5:$KD$118,COLUMN('03施策評価'!$GJ:$GJ),FALSE),"-")</f>
        <v>-</v>
      </c>
      <c r="JB10" s="851" t="str">
        <f>IFERROR(VLOOKUP($A10*100+JB$4,'03施策評価'!$A$5:$KD$118,COLUMN('03施策評価'!$GJ:$GJ),FALSE),"-")</f>
        <v>-</v>
      </c>
      <c r="JC10" s="851" t="str">
        <f>IFERROR(VLOOKUP($A10*100+JC$4,'03施策評価'!$A$5:$KD$118,COLUMN('03施策評価'!$GJ:$GJ),FALSE),"-")</f>
        <v>-</v>
      </c>
      <c r="JD10" s="851" t="str">
        <f>IFERROR(VLOOKUP($A10*100+JD$4,'03施策評価'!$A$5:$KD$118,COLUMN('03施策評価'!$GJ:$GJ),FALSE),"-")</f>
        <v>-</v>
      </c>
      <c r="JE10" s="851" t="str">
        <f>IFERROR(VLOOKUP($A10*100+JE$4,'03施策評価'!$A$5:$KD$118,COLUMN('03施策評価'!$GJ:$GJ),FALSE),"-")</f>
        <v>-</v>
      </c>
      <c r="JF10" s="839" t="str">
        <f t="shared" si="113"/>
        <v>a</v>
      </c>
      <c r="JG10" s="843">
        <f t="shared" si="114"/>
        <v>4</v>
      </c>
      <c r="JH10" s="851">
        <f t="shared" si="115"/>
        <v>3</v>
      </c>
      <c r="JI10" s="851">
        <f t="shared" si="116"/>
        <v>3</v>
      </c>
      <c r="JJ10" s="851" t="str">
        <f t="shared" si="117"/>
        <v/>
      </c>
      <c r="JK10" s="851" t="str">
        <f t="shared" si="118"/>
        <v/>
      </c>
      <c r="JL10" s="851" t="str">
        <f t="shared" si="119"/>
        <v/>
      </c>
      <c r="JM10" s="851" t="str">
        <f t="shared" si="120"/>
        <v/>
      </c>
      <c r="JN10" s="851" t="str">
        <f t="shared" si="121"/>
        <v/>
      </c>
      <c r="JO10" s="840">
        <f t="shared" si="122"/>
        <v>0.83333333333333337</v>
      </c>
      <c r="JP10" s="853" t="str">
        <f t="shared" si="123"/>
        <v>a</v>
      </c>
      <c r="JQ10" s="843">
        <f t="shared" si="124"/>
        <v>3</v>
      </c>
      <c r="JR10" s="851">
        <f t="shared" si="125"/>
        <v>2</v>
      </c>
      <c r="JS10" s="840" cm="1">
        <f t="array" ref="JS10">_xlfn.IFS(COUNT(JQ10:JR10)=2,SUM(JQ10:JR10)/6,COUNT(JQ10:JR10)=0,"-",JQ10="",JO10,JR10="",IW10)</f>
        <v>0.83333333333333337</v>
      </c>
      <c r="JT10" s="843" t="str">
        <f>VLOOKUP($A10&amp;"-"&amp;JT$4,'05市民生活実感調査'!$A$3:$BC$218,COLUMN('05市民生活実感調査'!$AS:$AS),FALSE)</f>
        <v>c</v>
      </c>
      <c r="JU10" s="851" t="str">
        <f>VLOOKUP($A10&amp;"-"&amp;JU$4,'05市民生活実感調査'!$A$3:$BC$218,COLUMN('05市民生活実感調査'!$AS:$AS),FALSE)</f>
        <v>c</v>
      </c>
      <c r="JV10" s="851" t="str">
        <f>VLOOKUP($A10&amp;"-"&amp;JV$4,'05市民生活実感調査'!$A$3:$BC$218,COLUMN('05市民生活実感調査'!$AS:$AS),FALSE)</f>
        <v>c</v>
      </c>
      <c r="JW10" s="851" t="str">
        <f>VLOOKUP($A10&amp;"-"&amp;JW$4,'05市民生活実感調査'!$A$3:$BC$218,COLUMN('05市民生活実感調査'!$AS:$AS),FALSE)</f>
        <v>-</v>
      </c>
      <c r="JX10" s="851" t="str">
        <f>VLOOKUP($A10&amp;"-"&amp;JX$4,'05市民生活実感調査'!$A$3:$BC$218,COLUMN('05市民生活実感調査'!$AS:$AS),FALSE)</f>
        <v>-</v>
      </c>
      <c r="JY10" s="851" t="str">
        <f>VLOOKUP($A10&amp;"-"&amp;JY$4,'05市民生活実感調査'!$A$3:$BC$218,COLUMN('05市民生活実感調査'!$AS:$AS),FALSE)</f>
        <v>-</v>
      </c>
      <c r="JZ10" s="851" t="str">
        <f>VLOOKUP($A10&amp;"-"&amp;JZ$4,'05市民生活実感調査'!$A$3:$BC$218,COLUMN('05市民生活実感調査'!$AS:$AS),FALSE)</f>
        <v>-</v>
      </c>
      <c r="KA10" s="851" t="str">
        <f>VLOOKUP($A10&amp;"-"&amp;KA$4,'05市民生活実感調査'!$A$3:$BC$218,COLUMN('05市民生活実感調査'!$AS:$AS),FALSE)</f>
        <v>-</v>
      </c>
      <c r="KB10" s="839" t="str">
        <f t="shared" si="126"/>
        <v>c</v>
      </c>
      <c r="KC10" s="843">
        <f t="shared" si="127"/>
        <v>2</v>
      </c>
      <c r="KD10" s="851">
        <f t="shared" si="128"/>
        <v>2</v>
      </c>
      <c r="KE10" s="851">
        <f t="shared" si="129"/>
        <v>2</v>
      </c>
      <c r="KF10" s="851" t="str">
        <f t="shared" si="130"/>
        <v/>
      </c>
      <c r="KG10" s="851" t="str">
        <f t="shared" si="131"/>
        <v/>
      </c>
      <c r="KH10" s="851" t="str">
        <f t="shared" si="132"/>
        <v/>
      </c>
      <c r="KI10" s="851" t="str">
        <f t="shared" si="133"/>
        <v/>
      </c>
      <c r="KJ10" s="851" t="str">
        <f t="shared" si="134"/>
        <v/>
      </c>
      <c r="KK10" s="840">
        <f t="shared" si="135"/>
        <v>0.5</v>
      </c>
      <c r="KL10" s="841">
        <f>VLOOKUP($A10,'05市民生活実感調査'!$D$223:$O$249,9,FALSE)</f>
        <v>27</v>
      </c>
      <c r="KM10" s="842">
        <f>VLOOKUP($A10,'05市民生活実感調査'!$D$223:$O$249,10,FALSE)</f>
        <v>39.754098360655739</v>
      </c>
      <c r="KN10" s="843" t="s">
        <v>313</v>
      </c>
      <c r="KO10" s="859" t="str">
        <f>VLOOKUP(KN10,プルダウン!$A$1:$B$6,2,FALSE)</f>
        <v>政策の目的がかなり達成されている</v>
      </c>
      <c r="KP10" s="834" t="s">
        <v>2973</v>
      </c>
      <c r="KQ10" s="859" t="s">
        <v>1904</v>
      </c>
      <c r="KR10" s="860" t="s">
        <v>3064</v>
      </c>
      <c r="KS10" s="859" t="s">
        <v>3065</v>
      </c>
      <c r="KT10" s="843" t="str">
        <f>IFERROR(VLOOKUP($A10*100+KT$4,'03施策評価'!$A$5:$KD$118,COLUMN('03施策評価'!$HY:$HY),FALSE),"-")</f>
        <v>B</v>
      </c>
      <c r="KU10" s="851" t="str">
        <f>IFERROR(VLOOKUP($A10*100+KU$4,'03施策評価'!$A$5:$KD$118,COLUMN('03施策評価'!$HY:$HY),FALSE),"-")</f>
        <v>C</v>
      </c>
      <c r="KV10" s="851" t="str">
        <f>IFERROR(VLOOKUP($A10*100+KV$4,'03施策評価'!$A$5:$KD$118,COLUMN('03施策評価'!$HY:$HY),FALSE),"-")</f>
        <v>C</v>
      </c>
      <c r="KW10" s="851" t="str">
        <f>IFERROR(VLOOKUP($A10*100+KW$4,'03施策評価'!$A$5:$KD$118,COLUMN('03施策評価'!$HY:$HY),FALSE),"-")</f>
        <v>-</v>
      </c>
      <c r="KX10" s="851" t="str">
        <f>IFERROR(VLOOKUP($A10*100+KX$4,'03施策評価'!$A$5:$KD$118,COLUMN('03施策評価'!$HY:$HY),FALSE),"-")</f>
        <v>-</v>
      </c>
      <c r="KY10" s="851" t="str">
        <f>IFERROR(VLOOKUP($A10*100+KY$4,'03施策評価'!$A$5:$KD$118,COLUMN('03施策評価'!$HY:$HY),FALSE),"-")</f>
        <v>-</v>
      </c>
      <c r="KZ10" s="851" t="str">
        <f>IFERROR(VLOOKUP($A10*100+KZ$4,'03施策評価'!$A$5:$KD$118,COLUMN('03施策評価'!$HY:$HY),FALSE),"-")</f>
        <v>-</v>
      </c>
      <c r="LA10" s="839" t="str">
        <f>IFERROR(VLOOKUP($A10*100+LA$4,'03施策評価'!$A$5:$KD$118,COLUMN('03施策評価'!$HY:$HY),FALSE),"-")</f>
        <v>-</v>
      </c>
      <c r="LB10" s="861" t="s">
        <v>3066</v>
      </c>
      <c r="LC10" s="862" t="str">
        <f>VLOOKUP($A10&amp;"-"&amp;LC$4,'02政策の客観指標'!$A$4:$AX$246,COLUMN('02政策の客観指標'!$AX:$AX),FALSE)</f>
        <v>b</v>
      </c>
      <c r="LD10" s="851" t="str">
        <f>VLOOKUP($A10&amp;"-"&amp;LD$4,'02政策の客観指標'!$A$4:$AX$246,COLUMN('02政策の客観指標'!$AX:$AX),FALSE)</f>
        <v>b</v>
      </c>
      <c r="LE10" s="851" t="str">
        <f>VLOOKUP($A10&amp;"-"&amp;LE$4,'02政策の客観指標'!$A$4:$AX$246,COLUMN('02政策の客観指標'!$AX:$AX),FALSE)</f>
        <v>c</v>
      </c>
      <c r="LF10" s="851" t="str">
        <f>VLOOKUP($A10&amp;"-"&amp;LF$4,'02政策の客観指標'!$A$4:$AX$246,COLUMN('02政策の客観指標'!$AX:$AX),FALSE)</f>
        <v>-</v>
      </c>
      <c r="LG10" s="851" t="str">
        <f>VLOOKUP($A10&amp;"-"&amp;LG$4,'02政策の客観指標'!$A$4:$AX$246,COLUMN('02政策の客観指標'!$AX:$AX),FALSE)</f>
        <v>-</v>
      </c>
      <c r="LH10" s="851" t="str">
        <f>VLOOKUP($A10&amp;"-"&amp;LH$4,'02政策の客観指標'!$A$4:$AX$246,COLUMN('02政策の客観指標'!$AX:$AX),FALSE)</f>
        <v>-</v>
      </c>
      <c r="LI10" s="851" t="str">
        <f>VLOOKUP($A10&amp;"-"&amp;LI$4,'02政策の客観指標'!$A$4:$AX$246,COLUMN('02政策の客観指標'!$AX:$AX),FALSE)</f>
        <v>-</v>
      </c>
      <c r="LJ10" s="851" t="str">
        <f>VLOOKUP($A10&amp;"-"&amp;LJ$4,'02政策の客観指標'!$A$4:$AX$246,COLUMN('02政策の客観指標'!$AX:$AX),FALSE)</f>
        <v>-</v>
      </c>
      <c r="LK10" s="851" t="str">
        <f>VLOOKUP($A10&amp;"-"&amp;LK$4,'02政策の客観指標'!$A$4:$AX$246,COLUMN('02政策の客観指標'!$AX:$AX),FALSE)</f>
        <v>-</v>
      </c>
      <c r="LL10" s="839" t="str">
        <f t="shared" si="136"/>
        <v>b</v>
      </c>
      <c r="LM10" s="854">
        <f t="shared" si="137"/>
        <v>3</v>
      </c>
      <c r="LN10" s="854">
        <f t="shared" si="138"/>
        <v>3</v>
      </c>
      <c r="LO10" s="854">
        <f t="shared" si="139"/>
        <v>2</v>
      </c>
      <c r="LP10" s="854" t="str">
        <f t="shared" si="140"/>
        <v/>
      </c>
      <c r="LQ10" s="854" t="str">
        <f t="shared" si="141"/>
        <v/>
      </c>
      <c r="LR10" s="854" t="str">
        <f t="shared" si="142"/>
        <v/>
      </c>
      <c r="LS10" s="854" t="str">
        <f t="shared" si="143"/>
        <v/>
      </c>
      <c r="LT10" s="854" t="str">
        <f t="shared" si="144"/>
        <v/>
      </c>
      <c r="LU10" s="854" t="str">
        <f t="shared" si="145"/>
        <v/>
      </c>
      <c r="LV10" s="846">
        <f t="shared" si="146"/>
        <v>0.66666666666666663</v>
      </c>
      <c r="LW10" s="843" t="str">
        <f>IFERROR(VLOOKUP($A10*100+LW$4,'03施策評価'!$A$5:$KD$118,COLUMN('03施策評価'!$IL:$IL),FALSE),"-")</f>
        <v>a</v>
      </c>
      <c r="LX10" s="851" t="str">
        <f>IFERROR(VLOOKUP($A10*100+LX$4,'03施策評価'!$A$5:$KD$118,COLUMN('03施策評価'!$IL:$IL),FALSE),"-")</f>
        <v>c</v>
      </c>
      <c r="LY10" s="851" t="str">
        <f>IFERROR(VLOOKUP($A10*100+LY$4,'03施策評価'!$A$5:$KD$118,COLUMN('03施策評価'!$IL:$IL),FALSE),"-")</f>
        <v>a</v>
      </c>
      <c r="LZ10" s="851" t="str">
        <f>IFERROR(VLOOKUP($A10*100+LZ$4,'03施策評価'!$A$5:$KD$118,COLUMN('03施策評価'!$IL:$IL),FALSE),"-")</f>
        <v>-</v>
      </c>
      <c r="MA10" s="851" t="str">
        <f>IFERROR(VLOOKUP($A10*100+MA$4,'03施策評価'!$A$5:$KD$118,COLUMN('03施策評価'!$IL:$IL),FALSE),"-")</f>
        <v>-</v>
      </c>
      <c r="MB10" s="851" t="str">
        <f>IFERROR(VLOOKUP($A10*100+MB$4,'03施策評価'!$A$5:$KD$118,COLUMN('03施策評価'!$IL:$IL),FALSE),"-")</f>
        <v>-</v>
      </c>
      <c r="MC10" s="851" t="str">
        <f>IFERROR(VLOOKUP($A10*100+MC$4,'03施策評価'!$A$5:$KD$118,COLUMN('03施策評価'!$IL:$IL),FALSE),"-")</f>
        <v>-</v>
      </c>
      <c r="MD10" s="851" t="str">
        <f>IFERROR(VLOOKUP($A10*100+MD$4,'03施策評価'!$A$5:$KD$118,COLUMN('03施策評価'!$IL:$IL),FALSE),"-")</f>
        <v>-</v>
      </c>
      <c r="ME10" s="839" t="str">
        <f t="shared" si="147"/>
        <v>a</v>
      </c>
      <c r="MF10" s="843">
        <f t="shared" si="148"/>
        <v>4</v>
      </c>
      <c r="MG10" s="851">
        <f t="shared" si="149"/>
        <v>2</v>
      </c>
      <c r="MH10" s="851">
        <f t="shared" si="150"/>
        <v>4</v>
      </c>
      <c r="MI10" s="851" t="str">
        <f t="shared" si="151"/>
        <v/>
      </c>
      <c r="MJ10" s="851" t="str">
        <f t="shared" si="152"/>
        <v/>
      </c>
      <c r="MK10" s="851" t="str">
        <f t="shared" si="153"/>
        <v/>
      </c>
      <c r="ML10" s="851" t="str">
        <f t="shared" si="154"/>
        <v/>
      </c>
      <c r="MM10" s="851" t="str">
        <f t="shared" si="155"/>
        <v/>
      </c>
      <c r="MN10" s="840">
        <f t="shared" si="156"/>
        <v>0.83333333333333337</v>
      </c>
      <c r="MO10" s="853" t="str">
        <f t="shared" si="157"/>
        <v>a</v>
      </c>
      <c r="MP10" s="843">
        <f t="shared" si="158"/>
        <v>3</v>
      </c>
      <c r="MQ10" s="851">
        <f t="shared" si="159"/>
        <v>2</v>
      </c>
      <c r="MR10" s="840" cm="1">
        <f t="array" ref="MR10">_xlfn.IFS(COUNT(MP10:MQ10)=2,SUM(MP10:MQ10)/6,COUNT(MP10:MQ10)=0,"-",MP10="",MN10,MQ10="",LV10)</f>
        <v>0.83333333333333337</v>
      </c>
      <c r="MS10" s="843" t="str">
        <f>VLOOKUP($A10&amp;"-"&amp;MS$4,'05市民生活実感調査'!$A$3:$BC$218,COLUMN('05市民生活実感調査'!$BC:$BC),FALSE)</f>
        <v>c</v>
      </c>
      <c r="MT10" s="851" t="str">
        <f>VLOOKUP($A10&amp;"-"&amp;MT$4,'05市民生活実感調査'!$A$3:$BC$218,COLUMN('05市民生活実感調査'!$BC:$BC),FALSE)</f>
        <v>c</v>
      </c>
      <c r="MU10" s="851" t="str">
        <f>VLOOKUP($A10&amp;"-"&amp;MU$4,'05市民生活実感調査'!$A$3:$BC$218,COLUMN('05市民生活実感調査'!$BC:$BC),FALSE)</f>
        <v>c</v>
      </c>
      <c r="MV10" s="851" t="str">
        <f>VLOOKUP($A10&amp;"-"&amp;MV$4,'05市民生活実感調査'!$A$3:$BC$218,COLUMN('05市民生活実感調査'!$BC:$BC),FALSE)</f>
        <v>-</v>
      </c>
      <c r="MW10" s="851" t="str">
        <f>VLOOKUP($A10&amp;"-"&amp;MW$4,'05市民生活実感調査'!$A$3:$BC$218,COLUMN('05市民生活実感調査'!$BC:$BC),FALSE)</f>
        <v>-</v>
      </c>
      <c r="MX10" s="851" t="str">
        <f>VLOOKUP($A10&amp;"-"&amp;MX$4,'05市民生活実感調査'!$A$3:$BC$218,COLUMN('05市民生活実感調査'!$BC:$BC),FALSE)</f>
        <v>-</v>
      </c>
      <c r="MY10" s="851" t="str">
        <f>VLOOKUP($A10&amp;"-"&amp;MY$4,'05市民生活実感調査'!$A$3:$BC$218,COLUMN('05市民生活実感調査'!$BC:$BC),FALSE)</f>
        <v>-</v>
      </c>
      <c r="MZ10" s="851" t="str">
        <f>VLOOKUP($A10&amp;"-"&amp;MZ$4,'05市民生活実感調査'!$A$3:$BC$218,COLUMN('05市民生活実感調査'!$BC:$BC),FALSE)</f>
        <v>-</v>
      </c>
      <c r="NA10" s="839" t="str">
        <f t="shared" si="160"/>
        <v>c</v>
      </c>
      <c r="NB10" s="843">
        <f t="shared" si="161"/>
        <v>2</v>
      </c>
      <c r="NC10" s="851">
        <f t="shared" si="162"/>
        <v>2</v>
      </c>
      <c r="ND10" s="851">
        <f t="shared" si="163"/>
        <v>2</v>
      </c>
      <c r="NE10" s="851" t="str">
        <f t="shared" si="164"/>
        <v/>
      </c>
      <c r="NF10" s="851" t="str">
        <f t="shared" si="165"/>
        <v/>
      </c>
      <c r="NG10" s="851" t="str">
        <f t="shared" si="166"/>
        <v/>
      </c>
      <c r="NH10" s="851" t="str">
        <f t="shared" si="167"/>
        <v/>
      </c>
      <c r="NI10" s="851" t="str">
        <f t="shared" si="168"/>
        <v/>
      </c>
      <c r="NJ10" s="840">
        <f t="shared" si="169"/>
        <v>0.5</v>
      </c>
      <c r="NK10" s="841">
        <f>VLOOKUP($A10,'05市民生活実感調査'!$D$223:$O$249,11,FALSE)</f>
        <v>27</v>
      </c>
      <c r="NL10" s="842">
        <f>VLOOKUP($A10,'05市民生活実感調査'!$D$223:$O$249,12,FALSE)</f>
        <v>37.666666666666664</v>
      </c>
      <c r="NM10" s="843" t="s">
        <v>313</v>
      </c>
      <c r="NN10" s="859" t="str">
        <f>VLOOKUP(NM10,プルダウン!$A$1:$B$6,2,FALSE)</f>
        <v>政策の目的がかなり達成されている</v>
      </c>
      <c r="NO10" s="834" t="s">
        <v>2973</v>
      </c>
      <c r="NP10" s="859" t="s">
        <v>1904</v>
      </c>
      <c r="NQ10" s="860" t="s">
        <v>3344</v>
      </c>
      <c r="NR10" s="859" t="s">
        <v>3345</v>
      </c>
      <c r="NS10" s="843" t="str">
        <f>IFERROR(VLOOKUP($A10*100+NS$4,'03施策評価'!$A$5:$KD$118,COLUMN('03施策評価'!$KA:$KA),FALSE),"-")</f>
        <v>B</v>
      </c>
      <c r="NT10" s="851" t="str">
        <f>IFERROR(VLOOKUP($A10*100+NT$4,'03施策評価'!$A$5:$KD$118,COLUMN('03施策評価'!$KA:$KA),FALSE),"-")</f>
        <v>C</v>
      </c>
      <c r="NU10" s="851" t="str">
        <f>IFERROR(VLOOKUP($A10*100+NU$4,'03施策評価'!$A$5:$KD$118,COLUMN('03施策評価'!$KA:$KA),FALSE),"-")</f>
        <v>B</v>
      </c>
      <c r="NV10" s="851" t="str">
        <f>IFERROR(VLOOKUP($A10*100+NV$4,'03施策評価'!$A$5:$KD$118,COLUMN('03施策評価'!$KA:$KA),FALSE),"-")</f>
        <v>-</v>
      </c>
      <c r="NW10" s="851" t="str">
        <f>IFERROR(VLOOKUP($A10*100+NW$4,'03施策評価'!$A$5:$KD$118,COLUMN('03施策評価'!$KA:$KA),FALSE),"-")</f>
        <v>-</v>
      </c>
      <c r="NX10" s="851" t="str">
        <f>IFERROR(VLOOKUP($A10*100+NX$4,'03施策評価'!$A$5:$KD$118,COLUMN('03施策評価'!$KA:$KA),FALSE),"-")</f>
        <v>-</v>
      </c>
      <c r="NY10" s="851" t="str">
        <f>IFERROR(VLOOKUP($A10*100+NY$4,'03施策評価'!$A$5:$KD$118,COLUMN('03施策評価'!$KA:$KA),FALSE),"-")</f>
        <v>-</v>
      </c>
      <c r="NZ10" s="839" t="str">
        <f>IFERROR(VLOOKUP($A10*100+NZ$4,'03施策評価'!$A$5:$KD$118,COLUMN('03施策評価'!$KA:$KA),FALSE),"-")</f>
        <v>-</v>
      </c>
      <c r="OA10" s="863" t="s">
        <v>3274</v>
      </c>
      <c r="OB10" s="812" t="str">
        <f>VLOOKUP($A10&amp;"-"&amp;OB$4,'02政策の客観指標'!$A$4:$AY$246,COLUMN('02政策の客観指標'!$AY:$AY),FALSE)</f>
        <v>a</v>
      </c>
      <c r="OC10" s="813" t="str">
        <f>VLOOKUP($A10&amp;"-"&amp;OC$4,'02政策の客観指標'!$A$4:$AY$246,COLUMN('02政策の客観指標'!$AY:$AY),FALSE)</f>
        <v>c</v>
      </c>
      <c r="OD10" s="813" t="str">
        <f>VLOOKUP($A10&amp;"-"&amp;OD$4,'02政策の客観指標'!$A$4:$AY$246,COLUMN('02政策の客観指標'!$AY:$AY),FALSE)</f>
        <v>d</v>
      </c>
      <c r="OE10" s="813" t="str">
        <f>VLOOKUP($A10&amp;"-"&amp;OE$4,'02政策の客観指標'!$A$4:$AY$246,COLUMN('02政策の客観指標'!$AY:$AY),FALSE)</f>
        <v>-</v>
      </c>
      <c r="OF10" s="813" t="str">
        <f>VLOOKUP($A10&amp;"-"&amp;OF$4,'02政策の客観指標'!$A$4:$AY$246,COLUMN('02政策の客観指標'!$AY:$AY),FALSE)</f>
        <v>-</v>
      </c>
      <c r="OG10" s="813" t="str">
        <f>VLOOKUP($A10&amp;"-"&amp;OG$4,'02政策の客観指標'!$A$4:$AY$246,COLUMN('02政策の客観指標'!$AY:$AY),FALSE)</f>
        <v>-</v>
      </c>
      <c r="OH10" s="813" t="str">
        <f>VLOOKUP($A10&amp;"-"&amp;OH$4,'02政策の客観指標'!$A$4:$AY$246,COLUMN('02政策の客観指標'!$AY:$AY),FALSE)</f>
        <v>-</v>
      </c>
      <c r="OI10" s="813" t="str">
        <f>VLOOKUP($A10&amp;"-"&amp;OI$4,'02政策の客観指標'!$A$4:$AY$246,COLUMN('02政策の客観指標'!$AY:$AY),FALSE)</f>
        <v>-</v>
      </c>
      <c r="OJ10" s="813" t="str">
        <f>VLOOKUP($A10&amp;"-"&amp;OJ$4,'02政策の客観指標'!$A$4:$AY$246,COLUMN('02政策の客観指標'!$AY:$AY),FALSE)</f>
        <v>-</v>
      </c>
      <c r="OK10" s="814" t="str">
        <f t="shared" si="170"/>
        <v>c</v>
      </c>
      <c r="OL10" s="815">
        <f t="shared" si="171"/>
        <v>4</v>
      </c>
      <c r="OM10" s="815">
        <f t="shared" si="172"/>
        <v>2</v>
      </c>
      <c r="ON10" s="815">
        <f t="shared" si="173"/>
        <v>1</v>
      </c>
      <c r="OO10" s="815" t="str">
        <f t="shared" si="174"/>
        <v/>
      </c>
      <c r="OP10" s="815" t="str">
        <f t="shared" si="175"/>
        <v/>
      </c>
      <c r="OQ10" s="815" t="str">
        <f t="shared" si="176"/>
        <v/>
      </c>
      <c r="OR10" s="815" t="str">
        <f t="shared" si="177"/>
        <v/>
      </c>
      <c r="OS10" s="815" t="str">
        <f t="shared" si="178"/>
        <v/>
      </c>
      <c r="OT10" s="815" t="str">
        <f t="shared" si="179"/>
        <v/>
      </c>
      <c r="OU10" s="816">
        <f t="shared" si="203"/>
        <v>0.58333333333333337</v>
      </c>
      <c r="OV10" s="817" t="str">
        <f>IFERROR(VLOOKUP($A10*100+OV$4,'03施策評価'!$A$5:$MF$118,COLUMN('03施策評価'!$KN:$KN),FALSE),"-")</f>
        <v>a</v>
      </c>
      <c r="OW10" s="813" t="str">
        <f>IFERROR(VLOOKUP($A10*100+OW$4,'03施策評価'!$A$5:$MF$118,COLUMN('03施策評価'!$KN:$KN),FALSE),"-")</f>
        <v>c</v>
      </c>
      <c r="OX10" s="813" t="str">
        <f>IFERROR(VLOOKUP($A10*100+OX$4,'03施策評価'!$A$5:$MF$118,COLUMN('03施策評価'!$KN:$KN),FALSE),"-")</f>
        <v>b</v>
      </c>
      <c r="OY10" s="813" t="str">
        <f>IFERROR(VLOOKUP($A10*100+OY$4,'03施策評価'!$A$5:$MF$118,COLUMN('03施策評価'!$KN:$KN),FALSE),"-")</f>
        <v>-</v>
      </c>
      <c r="OZ10" s="813" t="str">
        <f>IFERROR(VLOOKUP($A10*100+OZ$4,'03施策評価'!$A$5:$MF$118,COLUMN('03施策評価'!$KN:$KN),FALSE),"-")</f>
        <v>-</v>
      </c>
      <c r="PA10" s="813" t="str">
        <f>IFERROR(VLOOKUP($A10*100+PA$4,'03施策評価'!$A$5:$MF$118,COLUMN('03施策評価'!$KN:$KN),FALSE),"-")</f>
        <v>-</v>
      </c>
      <c r="PB10" s="813" t="str">
        <f>IFERROR(VLOOKUP($A10*100+PB$4,'03施策評価'!$A$5:$MF$118,COLUMN('03施策評価'!$KN:$KN),FALSE),"-")</f>
        <v>-</v>
      </c>
      <c r="PC10" s="813" t="str">
        <f>IFERROR(VLOOKUP($A10*100+PC$4,'03施策評価'!$A$5:$MF$118,COLUMN('03施策評価'!$KN:$KN),FALSE),"-")</f>
        <v>-</v>
      </c>
      <c r="PD10" s="814" t="str">
        <f t="shared" si="180"/>
        <v>b</v>
      </c>
      <c r="PE10" s="817">
        <f t="shared" si="181"/>
        <v>4</v>
      </c>
      <c r="PF10" s="813">
        <f t="shared" si="182"/>
        <v>2</v>
      </c>
      <c r="PG10" s="813">
        <f t="shared" si="183"/>
        <v>3</v>
      </c>
      <c r="PH10" s="813" t="str">
        <f t="shared" si="184"/>
        <v/>
      </c>
      <c r="PI10" s="813" t="str">
        <f t="shared" si="185"/>
        <v/>
      </c>
      <c r="PJ10" s="813" t="str">
        <f t="shared" si="186"/>
        <v/>
      </c>
      <c r="PK10" s="813" t="str">
        <f t="shared" si="187"/>
        <v/>
      </c>
      <c r="PL10" s="813" t="str">
        <f t="shared" si="188"/>
        <v/>
      </c>
      <c r="PM10" s="818">
        <f t="shared" si="189"/>
        <v>0.75</v>
      </c>
      <c r="PN10" s="819" t="str">
        <f t="shared" si="190"/>
        <v>c</v>
      </c>
      <c r="PO10" s="237">
        <f t="shared" si="191"/>
        <v>2</v>
      </c>
      <c r="PP10" s="187">
        <f t="shared" si="192"/>
        <v>1.5</v>
      </c>
      <c r="PQ10" s="422" cm="1">
        <f t="array" ref="PQ10">_xlfn.IFS(COUNT(PO10:PP10)=2,SUM(PO10:PP10)/6,COUNT(PO10:PP10)=0,"-",PO10="",PM10,PP10="",OU10)</f>
        <v>0.58333333333333337</v>
      </c>
      <c r="PR10" s="820" t="str">
        <f>VLOOKUP($A10&amp;"-"&amp;PR$4,'05市民生活実感調査'!$A$3:$BM$218,COLUMN('05市民生活実感調査'!$BM:$BM),FALSE)</f>
        <v>c</v>
      </c>
      <c r="PS10" s="821" t="str">
        <f>VLOOKUP($A10&amp;"-"&amp;PS$4,'05市民生活実感調査'!$A$3:$BM$218,COLUMN('05市民生活実感調査'!$BM:$BM),FALSE)</f>
        <v>c</v>
      </c>
      <c r="PT10" s="821" t="str">
        <f>VLOOKUP($A10&amp;"-"&amp;PT$4,'05市民生活実感調査'!$A$3:$BM$218,COLUMN('05市民生活実感調査'!$BM:$BM),FALSE)</f>
        <v>c</v>
      </c>
      <c r="PU10" s="821" t="str">
        <f>VLOOKUP($A10&amp;"-"&amp;PU$4,'05市民生活実感調査'!$A$3:$BM$218,COLUMN('05市民生活実感調査'!$BM:$BM),FALSE)</f>
        <v>-</v>
      </c>
      <c r="PV10" s="821" t="str">
        <f>VLOOKUP($A10&amp;"-"&amp;PV$4,'05市民生活実感調査'!$A$3:$BM$218,COLUMN('05市民生活実感調査'!$BM:$BM),FALSE)</f>
        <v>-</v>
      </c>
      <c r="PW10" s="821" t="str">
        <f>VLOOKUP($A10&amp;"-"&amp;PW$4,'05市民生活実感調査'!$A$3:$BM$218,COLUMN('05市民生活実感調査'!$BM:$BM),FALSE)</f>
        <v>-</v>
      </c>
      <c r="PX10" s="821" t="str">
        <f>VLOOKUP($A10&amp;"-"&amp;PX$4,'05市民生活実感調査'!$A$3:$BM$218,COLUMN('05市民生活実感調査'!$BM:$BM),FALSE)</f>
        <v>-</v>
      </c>
      <c r="PY10" s="821" t="str">
        <f>VLOOKUP($A10&amp;"-"&amp;PY$4,'05市民生活実感調査'!$A$3:$BM$218,COLUMN('05市民生活実感調査'!$BM:$BM),FALSE)</f>
        <v>-</v>
      </c>
      <c r="PZ10" s="822" t="str">
        <f t="shared" si="193"/>
        <v>c</v>
      </c>
      <c r="QA10" s="237">
        <f t="shared" si="194"/>
        <v>2</v>
      </c>
      <c r="QB10" s="187">
        <f t="shared" si="195"/>
        <v>2</v>
      </c>
      <c r="QC10" s="187">
        <f t="shared" si="196"/>
        <v>2</v>
      </c>
      <c r="QD10" s="187" t="str">
        <f t="shared" si="197"/>
        <v/>
      </c>
      <c r="QE10" s="187" t="str">
        <f t="shared" si="198"/>
        <v/>
      </c>
      <c r="QF10" s="187" t="str">
        <f t="shared" si="199"/>
        <v/>
      </c>
      <c r="QG10" s="187" t="str">
        <f t="shared" si="200"/>
        <v/>
      </c>
      <c r="QH10" s="187" t="str">
        <f t="shared" si="201"/>
        <v/>
      </c>
      <c r="QI10" s="422">
        <f t="shared" si="202"/>
        <v>0.5</v>
      </c>
      <c r="QJ10" s="725">
        <f>VLOOKUP($A10,'05市民生活実感調査'!$D$223:$Q$249,13,FALSE)</f>
        <v>27</v>
      </c>
      <c r="QK10" s="726">
        <f>VLOOKUP($A10,'05市民生活実感調査'!$D$223:$Q$249,14,FALSE)</f>
        <v>38.701578192252512</v>
      </c>
      <c r="QL10" s="823" t="s">
        <v>314</v>
      </c>
      <c r="QM10" s="824" t="str">
        <f>VLOOKUP(QL10,プルダウン!$A$1:$B$6,2,FALSE)</f>
        <v>政策の目的がそこそこ達成されている</v>
      </c>
      <c r="QN10" s="403" t="s">
        <v>2973</v>
      </c>
      <c r="QO10" s="190" t="s">
        <v>1904</v>
      </c>
      <c r="QP10" s="91" t="s">
        <v>3603</v>
      </c>
      <c r="QQ10" s="190" t="s">
        <v>3604</v>
      </c>
      <c r="QR10" s="237" t="str">
        <f>IFERROR(VLOOKUP($A10*100+QR$4,'03施策評価'!$A$5:$MF$118,COLUMN('03施策評価'!$MC:$MC),FALSE),"-")</f>
        <v>B</v>
      </c>
      <c r="QS10" s="187" t="str">
        <f>IFERROR(VLOOKUP($A10*100+QS$4,'03施策評価'!$A$5:$MF$118,COLUMN('03施策評価'!$MC:$MC),FALSE),"-")</f>
        <v>C</v>
      </c>
      <c r="QT10" s="187" t="str">
        <f>IFERROR(VLOOKUP($A10*100+QT$4,'03施策評価'!$A$5:$MF$118,COLUMN('03施策評価'!$MC:$MC),FALSE),"-")</f>
        <v>C</v>
      </c>
      <c r="QU10" s="187" t="str">
        <f>IFERROR(VLOOKUP($A10*100+QU$4,'03施策評価'!$A$5:$MF$118,COLUMN('03施策評価'!$MC:$MC),FALSE),"-")</f>
        <v>-</v>
      </c>
      <c r="QV10" s="187" t="str">
        <f>IFERROR(VLOOKUP($A10*100+QV$4,'03施策評価'!$A$5:$MF$118,COLUMN('03施策評価'!$MC:$MC),FALSE),"-")</f>
        <v>-</v>
      </c>
      <c r="QW10" s="187" t="str">
        <f>IFERROR(VLOOKUP($A10*100+QW$4,'03施策評価'!$A$5:$MF$118,COLUMN('03施策評価'!$MC:$MC),FALSE),"-")</f>
        <v>-</v>
      </c>
      <c r="QX10" s="187" t="str">
        <f>IFERROR(VLOOKUP($A10*100+QX$4,'03施策評価'!$A$5:$MF$118,COLUMN('03施策評価'!$MC:$MC),FALSE),"-")</f>
        <v>-</v>
      </c>
      <c r="QY10" s="234" t="str">
        <f>IFERROR(VLOOKUP($A10*100+QY$4,'03施策評価'!$A$5:$MF$118,COLUMN('03施策評価'!$MC:$MC),FALSE),"-")</f>
        <v>-</v>
      </c>
      <c r="QZ10" s="104" t="s">
        <v>3625</v>
      </c>
    </row>
    <row r="11" spans="1:472" ht="225" customHeight="1">
      <c r="A11" s="466">
        <v>7</v>
      </c>
      <c r="B11" s="104" t="s">
        <v>277</v>
      </c>
      <c r="C11" s="104" t="s">
        <v>1863</v>
      </c>
      <c r="D11" s="728" t="s">
        <v>1408</v>
      </c>
      <c r="E11" s="728"/>
      <c r="F11" s="104" t="s">
        <v>3167</v>
      </c>
      <c r="G11" s="850" t="str">
        <f>VLOOKUP($A11&amp;"-"&amp;G$4,'02政策の客観指標'!$A$4:$AY$246,COLUMN('02政策の客観指標'!$AT:$AT),FALSE)</f>
        <v>b</v>
      </c>
      <c r="H11" s="851" t="str">
        <f>VLOOKUP($A11&amp;"-"&amp;H$4,'02政策の客観指標'!$A$4:$AY$246,COLUMN('02政策の客観指標'!$AT:$AT),FALSE)</f>
        <v>-</v>
      </c>
      <c r="I11" s="851" t="str">
        <f>VLOOKUP($A11&amp;"-"&amp;I$4,'02政策の客観指標'!$A$4:$AY$246,COLUMN('02政策の客観指標'!$AT:$AT),FALSE)</f>
        <v>-</v>
      </c>
      <c r="J11" s="851" t="str">
        <f>VLOOKUP($A11&amp;"-"&amp;J$4,'02政策の客観指標'!$A$4:$AY$246,COLUMN('02政策の客観指標'!$AT:$AT),FALSE)</f>
        <v>-</v>
      </c>
      <c r="K11" s="851" t="str">
        <f>VLOOKUP($A11&amp;"-"&amp;K$4,'02政策の客観指標'!$A$4:$AY$246,COLUMN('02政策の客観指標'!$AT:$AT),FALSE)</f>
        <v>-</v>
      </c>
      <c r="L11" s="851" t="str">
        <f>VLOOKUP($A11&amp;"-"&amp;L$4,'02政策の客観指標'!$A$4:$AY$246,COLUMN('02政策の客観指標'!$AT:$AT),FALSE)</f>
        <v>-</v>
      </c>
      <c r="M11" s="851" t="str">
        <f>VLOOKUP($A11&amp;"-"&amp;M$4,'02政策の客観指標'!$A$4:$AY$246,COLUMN('02政策の客観指標'!$AT:$AT),FALSE)</f>
        <v>-</v>
      </c>
      <c r="N11" s="851" t="str">
        <f>VLOOKUP($A11&amp;"-"&amp;N$4,'02政策の客観指標'!$A$4:$AY$246,COLUMN('02政策の客観指標'!$AT:$AT),FALSE)</f>
        <v>-</v>
      </c>
      <c r="O11" s="852" t="str">
        <f>VLOOKUP($A11&amp;"-"&amp;O$4,'02政策の客観指標'!$A$4:$AY$246,COLUMN('02政策の客観指標'!$AT:$AT),FALSE)</f>
        <v>-</v>
      </c>
      <c r="P11" s="853" t="str">
        <f t="shared" si="0"/>
        <v>b</v>
      </c>
      <c r="Q11" s="854">
        <f t="shared" si="1"/>
        <v>3</v>
      </c>
      <c r="R11" s="854" t="str">
        <f t="shared" si="2"/>
        <v/>
      </c>
      <c r="S11" s="854" t="str">
        <f t="shared" si="3"/>
        <v/>
      </c>
      <c r="T11" s="854" t="str">
        <f t="shared" si="4"/>
        <v/>
      </c>
      <c r="U11" s="854" t="str">
        <f t="shared" si="5"/>
        <v/>
      </c>
      <c r="V11" s="854" t="str">
        <f t="shared" si="6"/>
        <v/>
      </c>
      <c r="W11" s="854" t="str">
        <f t="shared" si="7"/>
        <v/>
      </c>
      <c r="X11" s="854" t="str">
        <f t="shared" si="8"/>
        <v/>
      </c>
      <c r="Y11" s="854" t="str">
        <f t="shared" si="9"/>
        <v/>
      </c>
      <c r="Z11" s="855">
        <f t="shared" si="10"/>
        <v>0.75</v>
      </c>
      <c r="AA11" s="856" t="str">
        <f>IFERROR(VLOOKUP($A11*100+AA$4,'03施策評価'!$A$5:$KD$118,COLUMN('03施策評価'!$AB:$AB),FALSE),"-")</f>
        <v>a</v>
      </c>
      <c r="AB11" s="851" t="str">
        <f>IFERROR(VLOOKUP($A11*100+AB$4,'03施策評価'!$A$5:$KD$118,COLUMN('03施策評価'!$AB:$AB),FALSE),"-")</f>
        <v>a</v>
      </c>
      <c r="AC11" s="851" t="str">
        <f>IFERROR(VLOOKUP($A11*100+AC$4,'03施策評価'!$A$5:$KD$118,COLUMN('03施策評価'!$AB:$AB),FALSE),"-")</f>
        <v>a</v>
      </c>
      <c r="AD11" s="851" t="str">
        <f>IFERROR(VLOOKUP($A11*100+AD$4,'03施策評価'!$A$5:$KD$118,COLUMN('03施策評価'!$AB:$AB),FALSE),"-")</f>
        <v>a</v>
      </c>
      <c r="AE11" s="851" t="str">
        <f>IFERROR(VLOOKUP($A11*100+AE$4,'03施策評価'!$A$5:$KD$118,COLUMN('03施策評価'!$AB:$AB),FALSE),"-")</f>
        <v>b</v>
      </c>
      <c r="AF11" s="851" t="str">
        <f>IFERROR(VLOOKUP($A11*100+AF$4,'03施策評価'!$A$5:$KD$118,COLUMN('03施策評価'!$AB:$AB),FALSE),"-")</f>
        <v>-</v>
      </c>
      <c r="AG11" s="851" t="str">
        <f>IFERROR(VLOOKUP($A11*100+AG$4,'03施策評価'!$A$5:$KD$118,COLUMN('03施策評価'!$AB:$AB),FALSE),"-")</f>
        <v>-</v>
      </c>
      <c r="AH11" s="852" t="str">
        <f>IFERROR(VLOOKUP($A11*100+AH$4,'03施策評価'!$A$5:$KD$118,COLUMN('03施策評価'!$AB:$AB),FALSE),"-")</f>
        <v>-</v>
      </c>
      <c r="AI11" s="853" t="str">
        <f t="shared" si="11"/>
        <v>a</v>
      </c>
      <c r="AJ11" s="856">
        <f t="shared" si="12"/>
        <v>4</v>
      </c>
      <c r="AK11" s="851">
        <f t="shared" si="13"/>
        <v>4</v>
      </c>
      <c r="AL11" s="851">
        <f t="shared" si="14"/>
        <v>4</v>
      </c>
      <c r="AM11" s="851">
        <f t="shared" si="15"/>
        <v>4</v>
      </c>
      <c r="AN11" s="851">
        <f t="shared" si="16"/>
        <v>3</v>
      </c>
      <c r="AO11" s="851" t="str">
        <f t="shared" si="17"/>
        <v/>
      </c>
      <c r="AP11" s="851" t="str">
        <f t="shared" si="18"/>
        <v/>
      </c>
      <c r="AQ11" s="852" t="str">
        <f t="shared" si="19"/>
        <v/>
      </c>
      <c r="AR11" s="857">
        <f t="shared" si="20"/>
        <v>0.95</v>
      </c>
      <c r="AS11" s="853" t="str">
        <f t="shared" si="21"/>
        <v>a</v>
      </c>
      <c r="AT11" s="854">
        <f t="shared" si="22"/>
        <v>3</v>
      </c>
      <c r="AU11" s="853">
        <f t="shared" si="23"/>
        <v>2</v>
      </c>
      <c r="AV11" s="855" cm="1">
        <f t="array" ref="AV11">_xlfn.IFS(COUNT(AT11:AU11)=2,SUM(AT11:AU11)/6,COUNT(AT11:AU11)=0,"-",AT11="",AR11,AU11="",Z11)</f>
        <v>0.83333333333333337</v>
      </c>
      <c r="AW11" s="856" t="str">
        <f>VLOOKUP($A11&amp;"-"&amp;AW$4,'05市民生活実感調査'!$A$3:$BC$218,COLUMN('05市民生活実感調査'!$O:$O),FALSE)</f>
        <v>b</v>
      </c>
      <c r="AX11" s="851" t="str">
        <f>VLOOKUP($A11&amp;"-"&amp;AX$4,'05市民生活実感調査'!$A$3:$BC$218,COLUMN('05市民生活実感調査'!$O:$O),FALSE)</f>
        <v>c</v>
      </c>
      <c r="AY11" s="851" t="str">
        <f>VLOOKUP($A11&amp;"-"&amp;AY$4,'05市民生活実感調査'!$A$3:$BC$218,COLUMN('05市民生活実感調査'!$O:$O),FALSE)</f>
        <v>b</v>
      </c>
      <c r="AZ11" s="851" t="str">
        <f>VLOOKUP($A11&amp;"-"&amp;AZ$4,'05市民生活実感調査'!$A$3:$BC$218,COLUMN('05市民生活実感調査'!$O:$O),FALSE)</f>
        <v>c</v>
      </c>
      <c r="BA11" s="851" t="str">
        <f>VLOOKUP($A11&amp;"-"&amp;BA$4,'05市民生活実感調査'!$A$3:$BC$218,COLUMN('05市民生活実感調査'!$O:$O),FALSE)</f>
        <v>c</v>
      </c>
      <c r="BB11" s="851" t="str">
        <f>VLOOKUP($A11&amp;"-"&amp;BB$4,'05市民生活実感調査'!$A$3:$BC$218,COLUMN('05市民生活実感調査'!$O:$O),FALSE)</f>
        <v>c</v>
      </c>
      <c r="BC11" s="851" t="str">
        <f>VLOOKUP($A11&amp;"-"&amp;BC$4,'05市民生活実感調査'!$A$3:$BC$218,COLUMN('05市民生活実感調査'!$O:$O),FALSE)</f>
        <v>b</v>
      </c>
      <c r="BD11" s="851" t="str">
        <f>VLOOKUP($A11&amp;"-"&amp;BD$4,'05市民生活実感調査'!$A$3:$BC$218,COLUMN('05市民生活実感調査'!$O:$O),FALSE)</f>
        <v>b</v>
      </c>
      <c r="BE11" s="839" t="str">
        <f t="shared" si="24"/>
        <v>b</v>
      </c>
      <c r="BF11" s="843">
        <f t="shared" si="25"/>
        <v>3</v>
      </c>
      <c r="BG11" s="851">
        <f t="shared" si="26"/>
        <v>2</v>
      </c>
      <c r="BH11" s="851">
        <f t="shared" si="27"/>
        <v>3</v>
      </c>
      <c r="BI11" s="851">
        <f t="shared" si="28"/>
        <v>2</v>
      </c>
      <c r="BJ11" s="851">
        <f t="shared" si="29"/>
        <v>2</v>
      </c>
      <c r="BK11" s="851">
        <f t="shared" si="30"/>
        <v>2</v>
      </c>
      <c r="BL11" s="851">
        <f t="shared" si="31"/>
        <v>3</v>
      </c>
      <c r="BM11" s="851">
        <f t="shared" si="32"/>
        <v>3</v>
      </c>
      <c r="BN11" s="840">
        <f t="shared" si="33"/>
        <v>0.625</v>
      </c>
      <c r="BO11" s="841">
        <f>VLOOKUP($A11,'05市民生活実感調査'!$D$223:$O$249,3,FALSE)</f>
        <v>11</v>
      </c>
      <c r="BP11" s="858">
        <f>VLOOKUP($A11,'05市民生活実感調査'!$D$223:$O$249,4,FALSE)</f>
        <v>0.83805309734513278</v>
      </c>
      <c r="BQ11" s="843" t="s">
        <v>312</v>
      </c>
      <c r="BR11" s="859" t="s">
        <v>97</v>
      </c>
      <c r="BS11" s="834" t="s">
        <v>122</v>
      </c>
      <c r="BT11" s="859" t="s">
        <v>1738</v>
      </c>
      <c r="BU11" s="860" t="s">
        <v>1716</v>
      </c>
      <c r="BV11" s="859" t="s">
        <v>1717</v>
      </c>
      <c r="BW11" s="843" t="str">
        <f>IFERROR(VLOOKUP($A11*100+BW$4,'03施策評価'!$A$5:$KD$118,COLUMN('03施策評価'!$BQ:$BQ),FALSE),"-")</f>
        <v>A</v>
      </c>
      <c r="BX11" s="851" t="str">
        <f>IFERROR(VLOOKUP($A11*100+BX$4,'03施策評価'!$A$5:$KD$118,COLUMN('03施策評価'!$BQ:$BQ),FALSE),"-")</f>
        <v>A</v>
      </c>
      <c r="BY11" s="851" t="str">
        <f>IFERROR(VLOOKUP($A11*100+BY$4,'03施策評価'!$A$5:$KD$118,COLUMN('03施策評価'!$BQ:$BQ),FALSE),"-")</f>
        <v>B</v>
      </c>
      <c r="BZ11" s="851" t="str">
        <f>IFERROR(VLOOKUP($A11*100+BZ$4,'03施策評価'!$A$5:$KD$118,COLUMN('03施策評価'!$BQ:$BQ),FALSE),"-")</f>
        <v>B</v>
      </c>
      <c r="CA11" s="851" t="str">
        <f>IFERROR(VLOOKUP($A11*100+CA$4,'03施策評価'!$A$5:$KD$118,COLUMN('03施策評価'!$BQ:$BQ),FALSE),"-")</f>
        <v>B</v>
      </c>
      <c r="CB11" s="851" t="str">
        <f>IFERROR(VLOOKUP($A11*100+CB$4,'03施策評価'!$A$5:$KD$118,COLUMN('03施策評価'!$BQ:$BQ),FALSE),"-")</f>
        <v>-</v>
      </c>
      <c r="CC11" s="851" t="str">
        <f>IFERROR(VLOOKUP($A11*100+CC$4,'03施策評価'!$A$5:$KD$118,COLUMN('03施策評価'!$BQ:$BQ),FALSE),"-")</f>
        <v>-</v>
      </c>
      <c r="CD11" s="839" t="str">
        <f>IFERROR(VLOOKUP($A11*100+CD$4,'03施策評価'!$A$5:$KD$118,COLUMN('03施策評価'!$BQ:$BQ),FALSE),"-")</f>
        <v>-</v>
      </c>
      <c r="CE11" s="861" t="s">
        <v>1720</v>
      </c>
      <c r="CF11" s="850" t="str">
        <f>VLOOKUP($A11&amp;"-"&amp;CF$4,'02政策の客観指標'!$A$4:$AY$246,COLUMN('02政策の客観指標'!$AU:$AU),FALSE)</f>
        <v>a</v>
      </c>
      <c r="CG11" s="851" t="str">
        <f>VLOOKUP($A11&amp;"-"&amp;CG$4,'02政策の客観指標'!$A$4:$AY$246,COLUMN('02政策の客観指標'!$AU:$AU),FALSE)</f>
        <v>a</v>
      </c>
      <c r="CH11" s="851" t="str">
        <f>VLOOKUP($A11&amp;"-"&amp;CH$4,'02政策の客観指標'!$A$4:$AY$246,COLUMN('02政策の客観指標'!$AU:$AU),FALSE)</f>
        <v>-</v>
      </c>
      <c r="CI11" s="851" t="str">
        <f>VLOOKUP($A11&amp;"-"&amp;CI$4,'02政策の客観指標'!$A$4:$AY$246,COLUMN('02政策の客観指標'!$AU:$AU),FALSE)</f>
        <v>-</v>
      </c>
      <c r="CJ11" s="851" t="str">
        <f>VLOOKUP($A11&amp;"-"&amp;CJ$4,'02政策の客観指標'!$A$4:$AY$246,COLUMN('02政策の客観指標'!$AU:$AU),FALSE)</f>
        <v>-</v>
      </c>
      <c r="CK11" s="851" t="str">
        <f>VLOOKUP($A11&amp;"-"&amp;CK$4,'02政策の客観指標'!$A$4:$AY$246,COLUMN('02政策の客観指標'!$AU:$AU),FALSE)</f>
        <v>-</v>
      </c>
      <c r="CL11" s="851" t="str">
        <f>VLOOKUP($A11&amp;"-"&amp;CL$4,'02政策の客観指標'!$A$4:$AY$246,COLUMN('02政策の客観指標'!$AU:$AU),FALSE)</f>
        <v>-</v>
      </c>
      <c r="CM11" s="851" t="str">
        <f>VLOOKUP($A11&amp;"-"&amp;CM$4,'02政策の客観指標'!$A$4:$AY$246,COLUMN('02政策の客観指標'!$AU:$AU),FALSE)</f>
        <v>-</v>
      </c>
      <c r="CN11" s="851" t="str">
        <f>VLOOKUP($A11&amp;"-"&amp;CN$4,'02政策の客観指標'!$A$4:$AY$246,COLUMN('02政策の客観指標'!$AU:$AU),FALSE)</f>
        <v>-</v>
      </c>
      <c r="CO11" s="839" t="str">
        <f t="shared" si="34"/>
        <v>a</v>
      </c>
      <c r="CP11" s="854">
        <f t="shared" si="35"/>
        <v>4</v>
      </c>
      <c r="CQ11" s="854">
        <f t="shared" si="36"/>
        <v>4</v>
      </c>
      <c r="CR11" s="854" t="str">
        <f t="shared" si="37"/>
        <v/>
      </c>
      <c r="CS11" s="854" t="str">
        <f t="shared" si="38"/>
        <v/>
      </c>
      <c r="CT11" s="854" t="str">
        <f t="shared" si="39"/>
        <v/>
      </c>
      <c r="CU11" s="854" t="str">
        <f t="shared" si="40"/>
        <v/>
      </c>
      <c r="CV11" s="854" t="str">
        <f t="shared" si="41"/>
        <v/>
      </c>
      <c r="CW11" s="854" t="str">
        <f t="shared" si="42"/>
        <v/>
      </c>
      <c r="CX11" s="854" t="str">
        <f t="shared" si="43"/>
        <v/>
      </c>
      <c r="CY11" s="846">
        <f t="shared" si="44"/>
        <v>1</v>
      </c>
      <c r="CZ11" s="843" t="str">
        <f>IFERROR(VLOOKUP($A11*100+CZ$4,'03施策評価'!$A$5:$KD$118,COLUMN('03施策評価'!$CF:$CF),FALSE),"-")</f>
        <v>a</v>
      </c>
      <c r="DA11" s="851" t="str">
        <f>IFERROR(VLOOKUP($A11*100+DA$4,'03施策評価'!$A$5:$KD$118,COLUMN('03施策評価'!$CF:$CF),FALSE),"-")</f>
        <v>a</v>
      </c>
      <c r="DB11" s="851" t="str">
        <f>IFERROR(VLOOKUP($A11*100+DB$4,'03施策評価'!$A$5:$KD$118,COLUMN('03施策評価'!$CF:$CF),FALSE),"-")</f>
        <v>a</v>
      </c>
      <c r="DC11" s="851" t="str">
        <f>IFERROR(VLOOKUP($A11*100+DC$4,'03施策評価'!$A$5:$KD$118,COLUMN('03施策評価'!$CF:$CF),FALSE),"-")</f>
        <v>b</v>
      </c>
      <c r="DD11" s="851" t="str">
        <f>IFERROR(VLOOKUP($A11*100+DD$4,'03施策評価'!$A$5:$KD$118,COLUMN('03施策評価'!$CF:$CF),FALSE),"-")</f>
        <v>b</v>
      </c>
      <c r="DE11" s="851" t="str">
        <f>IFERROR(VLOOKUP($A11*100+DE$4,'03施策評価'!$A$5:$KD$118,COLUMN('03施策評価'!$CF:$CF),FALSE),"-")</f>
        <v>-</v>
      </c>
      <c r="DF11" s="851" t="str">
        <f>IFERROR(VLOOKUP($A11*100+DF$4,'03施策評価'!$A$5:$KD$118,COLUMN('03施策評価'!$CF:$CF),FALSE),"-")</f>
        <v>-</v>
      </c>
      <c r="DG11" s="851" t="str">
        <f>IFERROR(VLOOKUP($A11*100+DG$4,'03施策評価'!$A$5:$KD$118,COLUMN('03施策評価'!$CF:$CF),FALSE),"-")</f>
        <v>-</v>
      </c>
      <c r="DH11" s="839" t="str">
        <f t="shared" si="45"/>
        <v>a</v>
      </c>
      <c r="DI11" s="843">
        <f t="shared" si="46"/>
        <v>4</v>
      </c>
      <c r="DJ11" s="851">
        <f t="shared" si="47"/>
        <v>4</v>
      </c>
      <c r="DK11" s="851">
        <f t="shared" si="48"/>
        <v>4</v>
      </c>
      <c r="DL11" s="851">
        <f t="shared" si="49"/>
        <v>3</v>
      </c>
      <c r="DM11" s="851">
        <f t="shared" si="50"/>
        <v>3</v>
      </c>
      <c r="DN11" s="851" t="str">
        <f t="shared" si="51"/>
        <v/>
      </c>
      <c r="DO11" s="851" t="str">
        <f t="shared" si="52"/>
        <v/>
      </c>
      <c r="DP11" s="851" t="str">
        <f t="shared" si="53"/>
        <v/>
      </c>
      <c r="DQ11" s="840">
        <f t="shared" si="54"/>
        <v>0.9</v>
      </c>
      <c r="DR11" s="853" t="str">
        <f t="shared" si="55"/>
        <v>a</v>
      </c>
      <c r="DS11" s="843">
        <f t="shared" si="56"/>
        <v>4</v>
      </c>
      <c r="DT11" s="851">
        <f t="shared" si="57"/>
        <v>2</v>
      </c>
      <c r="DU11" s="840" cm="1">
        <f t="array" ref="DU11">_xlfn.IFS(COUNT(DS11:DT11)=2,SUM(DS11:DT11)/6,COUNT(DS11:DT11)=0,"-",DS11="",DQ11,DT11="",CY11)</f>
        <v>1</v>
      </c>
      <c r="DV11" s="843" t="str">
        <f>VLOOKUP($A11&amp;"-"&amp;DV$4,'05市民生活実感調査'!$A$3:$BC$218,COLUMN('05市民生活実感調査'!$Y:$Y),FALSE)</f>
        <v>b</v>
      </c>
      <c r="DW11" s="851" t="str">
        <f>VLOOKUP($A11&amp;"-"&amp;DW$4,'05市民生活実感調査'!$A$3:$BC$218,COLUMN('05市民生活実感調査'!$Y:$Y),FALSE)</f>
        <v>c</v>
      </c>
      <c r="DX11" s="851" t="str">
        <f>VLOOKUP($A11&amp;"-"&amp;DX$4,'05市民生活実感調査'!$A$3:$BC$218,COLUMN('05市民生活実感調査'!$Y:$Y),FALSE)</f>
        <v>b</v>
      </c>
      <c r="DY11" s="851" t="str">
        <f>VLOOKUP($A11&amp;"-"&amp;DY$4,'05市民生活実感調査'!$A$3:$BC$218,COLUMN('05市民生活実感調査'!$Y:$Y),FALSE)</f>
        <v>c</v>
      </c>
      <c r="DZ11" s="851" t="str">
        <f>VLOOKUP($A11&amp;"-"&amp;DZ$4,'05市民生活実感調査'!$A$3:$BC$218,COLUMN('05市民生活実感調査'!$Y:$Y),FALSE)</f>
        <v>c</v>
      </c>
      <c r="EA11" s="851" t="str">
        <f>VLOOKUP($A11&amp;"-"&amp;EA$4,'05市民生活実感調査'!$A$3:$BC$218,COLUMN('05市民生活実感調査'!$Y:$Y),FALSE)</f>
        <v>c</v>
      </c>
      <c r="EB11" s="851" t="str">
        <f>VLOOKUP($A11&amp;"-"&amp;EB$4,'05市民生活実感調査'!$A$3:$BC$218,COLUMN('05市民生活実感調査'!$Y:$Y),FALSE)</f>
        <v>b</v>
      </c>
      <c r="EC11" s="851" t="str">
        <f>VLOOKUP($A11&amp;"-"&amp;EC$4,'05市民生活実感調査'!$A$3:$BC$218,COLUMN('05市民生活実感調査'!$Y:$Y),FALSE)</f>
        <v>b</v>
      </c>
      <c r="ED11" s="839" t="str">
        <f t="shared" si="58"/>
        <v>b</v>
      </c>
      <c r="EE11" s="843">
        <f t="shared" si="59"/>
        <v>3</v>
      </c>
      <c r="EF11" s="851">
        <f t="shared" si="60"/>
        <v>2</v>
      </c>
      <c r="EG11" s="851">
        <f t="shared" si="61"/>
        <v>3</v>
      </c>
      <c r="EH11" s="851">
        <f t="shared" si="62"/>
        <v>2</v>
      </c>
      <c r="EI11" s="851">
        <f t="shared" si="63"/>
        <v>2</v>
      </c>
      <c r="EJ11" s="851">
        <f t="shared" si="64"/>
        <v>2</v>
      </c>
      <c r="EK11" s="851">
        <f t="shared" si="65"/>
        <v>3</v>
      </c>
      <c r="EL11" s="851">
        <f t="shared" si="66"/>
        <v>3</v>
      </c>
      <c r="EM11" s="840">
        <f t="shared" si="67"/>
        <v>0.625</v>
      </c>
      <c r="EN11" s="841">
        <f>VLOOKUP($A11,'05市民生活実感調査'!$D$223:$O$249,5,FALSE)</f>
        <v>8</v>
      </c>
      <c r="EO11" s="842">
        <f>VLOOKUP($A11,'05市民生活実感調査'!$D$223:$O$249,6,FALSE)</f>
        <v>0.71199999999999997</v>
      </c>
      <c r="EP11" s="843" t="s">
        <v>312</v>
      </c>
      <c r="EQ11" s="859" t="str">
        <f>VLOOKUP(EP11,プルダウン!$A$1:$B$6,2,FALSE)</f>
        <v>政策の目的が十分に達成されている</v>
      </c>
      <c r="ER11" s="834" t="s">
        <v>122</v>
      </c>
      <c r="ES11" s="859" t="s">
        <v>1903</v>
      </c>
      <c r="ET11" s="860" t="s">
        <v>2660</v>
      </c>
      <c r="EU11" s="859" t="s">
        <v>2586</v>
      </c>
      <c r="EV11" s="843" t="str">
        <f>IFERROR(VLOOKUP($A11*100+EV$4,'03施策評価'!$A$5:$KD$118,COLUMN('03施策評価'!$DU:$DU),FALSE),"-")</f>
        <v>A</v>
      </c>
      <c r="EW11" s="851" t="str">
        <f>IFERROR(VLOOKUP($A11*100+EW$4,'03施策評価'!$A$5:$KD$118,COLUMN('03施策評価'!$DU:$DU),FALSE),"-")</f>
        <v>A</v>
      </c>
      <c r="EX11" s="851" t="str">
        <f>IFERROR(VLOOKUP($A11*100+EX$4,'03施策評価'!$A$5:$KD$118,COLUMN('03施策評価'!$DU:$DU),FALSE),"-")</f>
        <v>B</v>
      </c>
      <c r="EY11" s="851" t="str">
        <f>IFERROR(VLOOKUP($A11*100+EY$4,'03施策評価'!$A$5:$KD$118,COLUMN('03施策評価'!$DU:$DU),FALSE),"-")</f>
        <v>B</v>
      </c>
      <c r="EZ11" s="851" t="str">
        <f>IFERROR(VLOOKUP($A11*100+EZ$4,'03施策評価'!$A$5:$KD$118,COLUMN('03施策評価'!$DU:$DU),FALSE),"-")</f>
        <v>B</v>
      </c>
      <c r="FA11" s="851" t="str">
        <f>IFERROR(VLOOKUP($A11*100+FA$4,'03施策評価'!$A$5:$KD$118,COLUMN('03施策評価'!$DU:$DU),FALSE),"-")</f>
        <v>-</v>
      </c>
      <c r="FB11" s="851" t="str">
        <f>IFERROR(VLOOKUP($A11*100+FB$4,'03施策評価'!$A$5:$KD$118,COLUMN('03施策評価'!$DU:$DU),FALSE),"-")</f>
        <v>-</v>
      </c>
      <c r="FC11" s="839" t="str">
        <f>IFERROR(VLOOKUP($A11*100+FC$4,'03施策評価'!$A$5:$KD$118,COLUMN('03施策評価'!$DU:$DU),FALSE),"-")</f>
        <v>-</v>
      </c>
      <c r="FD11" s="861" t="s">
        <v>2708</v>
      </c>
      <c r="FE11" s="850" t="str">
        <f>VLOOKUP($A11&amp;"-"&amp;FE$4,'02政策の客観指標'!$A$4:$AY$246,COLUMN('02政策の客観指標'!$AV:$AV),FALSE)</f>
        <v>a</v>
      </c>
      <c r="FF11" s="851" t="str">
        <f>VLOOKUP($A11&amp;"-"&amp;FF$4,'02政策の客観指標'!$A$4:$AY$246,COLUMN('02政策の客観指標'!$AV:$AV),FALSE)</f>
        <v>a</v>
      </c>
      <c r="FG11" s="851" t="str">
        <f>VLOOKUP($A11&amp;"-"&amp;FG$4,'02政策の客観指標'!$A$4:$AY$246,COLUMN('02政策の客観指標'!$AV:$AV),FALSE)</f>
        <v>-</v>
      </c>
      <c r="FH11" s="851" t="str">
        <f>VLOOKUP($A11&amp;"-"&amp;FH$4,'02政策の客観指標'!$A$4:$AY$246,COLUMN('02政策の客観指標'!$AV:$AV),FALSE)</f>
        <v>-</v>
      </c>
      <c r="FI11" s="851" t="str">
        <f>VLOOKUP($A11&amp;"-"&amp;FI$4,'02政策の客観指標'!$A$4:$AY$246,COLUMN('02政策の客観指標'!$AV:$AV),FALSE)</f>
        <v>-</v>
      </c>
      <c r="FJ11" s="851" t="str">
        <f>VLOOKUP($A11&amp;"-"&amp;FJ$4,'02政策の客観指標'!$A$4:$AY$246,COLUMN('02政策の客観指標'!$AV:$AV),FALSE)</f>
        <v>-</v>
      </c>
      <c r="FK11" s="851" t="str">
        <f>VLOOKUP($A11&amp;"-"&amp;FK$4,'02政策の客観指標'!$A$4:$AY$246,COLUMN('02政策の客観指標'!$AV:$AV),FALSE)</f>
        <v>-</v>
      </c>
      <c r="FL11" s="851" t="str">
        <f>VLOOKUP($A11&amp;"-"&amp;FL$4,'02政策の客観指標'!$A$4:$AY$246,COLUMN('02政策の客観指標'!$AV:$AV),FALSE)</f>
        <v>-</v>
      </c>
      <c r="FM11" s="851" t="str">
        <f>VLOOKUP($A11&amp;"-"&amp;FM$4,'02政策の客観指標'!$A$4:$AY$246,COLUMN('02政策の客観指標'!$AV:$AV),FALSE)</f>
        <v>-</v>
      </c>
      <c r="FN11" s="839" t="str">
        <f t="shared" si="68"/>
        <v>a</v>
      </c>
      <c r="FO11" s="854">
        <f t="shared" si="69"/>
        <v>4</v>
      </c>
      <c r="FP11" s="854">
        <f t="shared" si="70"/>
        <v>4</v>
      </c>
      <c r="FQ11" s="854" t="str">
        <f t="shared" si="71"/>
        <v/>
      </c>
      <c r="FR11" s="854" t="str">
        <f t="shared" si="72"/>
        <v/>
      </c>
      <c r="FS11" s="854" t="str">
        <f t="shared" si="73"/>
        <v/>
      </c>
      <c r="FT11" s="854" t="str">
        <f t="shared" si="74"/>
        <v/>
      </c>
      <c r="FU11" s="854" t="str">
        <f t="shared" si="75"/>
        <v/>
      </c>
      <c r="FV11" s="854" t="str">
        <f t="shared" si="76"/>
        <v/>
      </c>
      <c r="FW11" s="854" t="str">
        <f t="shared" si="77"/>
        <v/>
      </c>
      <c r="FX11" s="846">
        <f t="shared" si="78"/>
        <v>1</v>
      </c>
      <c r="FY11" s="843" t="str">
        <f>IFERROR(VLOOKUP($A11*100+FY$4,'03施策評価'!$A$5:$KD$118,COLUMN('03施策評価'!$EH:$EH),FALSE),"-")</f>
        <v>a</v>
      </c>
      <c r="FZ11" s="851" t="str">
        <f>IFERROR(VLOOKUP($A11*100+FZ$4,'03施策評価'!$A$5:$KD$118,COLUMN('03施策評価'!$EH:$EH),FALSE),"-")</f>
        <v>a</v>
      </c>
      <c r="GA11" s="851" t="str">
        <f>IFERROR(VLOOKUP($A11*100+GA$4,'03施策評価'!$A$5:$KD$118,COLUMN('03施策評価'!$EH:$EH),FALSE),"-")</f>
        <v>a</v>
      </c>
      <c r="GB11" s="851" t="str">
        <f>IFERROR(VLOOKUP($A11*100+GB$4,'03施策評価'!$A$5:$KD$118,COLUMN('03施策評価'!$EH:$EH),FALSE),"-")</f>
        <v>a</v>
      </c>
      <c r="GC11" s="851" t="str">
        <f>IFERROR(VLOOKUP($A11*100+GC$4,'03施策評価'!$A$5:$KD$118,COLUMN('03施策評価'!$EH:$EH),FALSE),"-")</f>
        <v>a</v>
      </c>
      <c r="GD11" s="851" t="str">
        <f>IFERROR(VLOOKUP($A11*100+GD$4,'03施策評価'!$A$5:$KD$118,COLUMN('03施策評価'!$EH:$EH),FALSE),"-")</f>
        <v>-</v>
      </c>
      <c r="GE11" s="851" t="str">
        <f>IFERROR(VLOOKUP($A11*100+GE$4,'03施策評価'!$A$5:$KD$118,COLUMN('03施策評価'!$EH:$EH),FALSE),"-")</f>
        <v>-</v>
      </c>
      <c r="GF11" s="851" t="str">
        <f>IFERROR(VLOOKUP($A11*100+GF$4,'03施策評価'!$A$5:$KD$118,COLUMN('03施策評価'!$EH:$EH),FALSE),"-")</f>
        <v>-</v>
      </c>
      <c r="GG11" s="839" t="str">
        <f t="shared" si="79"/>
        <v>a</v>
      </c>
      <c r="GH11" s="843">
        <f t="shared" si="80"/>
        <v>4</v>
      </c>
      <c r="GI11" s="851">
        <f t="shared" si="81"/>
        <v>4</v>
      </c>
      <c r="GJ11" s="851">
        <f t="shared" si="82"/>
        <v>4</v>
      </c>
      <c r="GK11" s="851">
        <f t="shared" si="83"/>
        <v>4</v>
      </c>
      <c r="GL11" s="851">
        <f t="shared" si="84"/>
        <v>4</v>
      </c>
      <c r="GM11" s="851" t="str">
        <f t="shared" si="85"/>
        <v/>
      </c>
      <c r="GN11" s="851" t="str">
        <f t="shared" si="86"/>
        <v/>
      </c>
      <c r="GO11" s="851" t="str">
        <f t="shared" si="87"/>
        <v/>
      </c>
      <c r="GP11" s="840">
        <f t="shared" si="88"/>
        <v>1</v>
      </c>
      <c r="GQ11" s="853" t="str">
        <f t="shared" si="89"/>
        <v>a</v>
      </c>
      <c r="GR11" s="843">
        <f t="shared" si="90"/>
        <v>4</v>
      </c>
      <c r="GS11" s="851">
        <f t="shared" si="91"/>
        <v>2</v>
      </c>
      <c r="GT11" s="840" cm="1">
        <f t="array" ref="GT11">_xlfn.IFS(COUNT(GR11:GS11)=2,SUM(GR11:GS11)/6,COUNT(GR11:GS11)=0,"-",GR11="",GP11,GS11="",FX11)</f>
        <v>1</v>
      </c>
      <c r="GU11" s="843" t="str">
        <f>VLOOKUP($A11&amp;"-"&amp;GU$4,'05市民生活実感調査'!$A$3:$BC$218,COLUMN('05市民生活実感調査'!$AI:$AI),FALSE)</f>
        <v>b</v>
      </c>
      <c r="GV11" s="851" t="str">
        <f>VLOOKUP($A11&amp;"-"&amp;GV$4,'05市民生活実感調査'!$A$3:$BC$218,COLUMN('05市民生活実感調査'!$AI:$AI),FALSE)</f>
        <v>c</v>
      </c>
      <c r="GW11" s="851" t="str">
        <f>VLOOKUP($A11&amp;"-"&amp;GW$4,'05市民生活実感調査'!$A$3:$BC$218,COLUMN('05市民生活実感調査'!$AI:$AI),FALSE)</f>
        <v>b</v>
      </c>
      <c r="GX11" s="851" t="str">
        <f>VLOOKUP($A11&amp;"-"&amp;GX$4,'05市民生活実感調査'!$A$3:$BC$218,COLUMN('05市民生活実感調査'!$AI:$AI),FALSE)</f>
        <v>c</v>
      </c>
      <c r="GY11" s="851" t="str">
        <f>VLOOKUP($A11&amp;"-"&amp;GY$4,'05市民生活実感調査'!$A$3:$BC$218,COLUMN('05市民生活実感調査'!$AI:$AI),FALSE)</f>
        <v>c</v>
      </c>
      <c r="GZ11" s="851" t="str">
        <f>VLOOKUP($A11&amp;"-"&amp;GZ$4,'05市民生活実感調査'!$A$3:$BC$218,COLUMN('05市民生活実感調査'!$AI:$AI),FALSE)</f>
        <v>c</v>
      </c>
      <c r="HA11" s="851" t="str">
        <f>VLOOKUP($A11&amp;"-"&amp;HA$4,'05市民生活実感調査'!$A$3:$BC$218,COLUMN('05市民生活実感調査'!$AI:$AI),FALSE)</f>
        <v>b</v>
      </c>
      <c r="HB11" s="851" t="str">
        <f>VLOOKUP($A11&amp;"-"&amp;HB$4,'05市民生活実感調査'!$A$3:$BC$218,COLUMN('05市民生活実感調査'!$AI:$AI),FALSE)</f>
        <v>b</v>
      </c>
      <c r="HC11" s="839" t="str">
        <f t="shared" si="92"/>
        <v>b</v>
      </c>
      <c r="HD11" s="843">
        <f t="shared" si="93"/>
        <v>3</v>
      </c>
      <c r="HE11" s="851">
        <f t="shared" si="94"/>
        <v>2</v>
      </c>
      <c r="HF11" s="851">
        <f t="shared" si="95"/>
        <v>3</v>
      </c>
      <c r="HG11" s="851">
        <f t="shared" si="96"/>
        <v>2</v>
      </c>
      <c r="HH11" s="851">
        <f t="shared" si="97"/>
        <v>2</v>
      </c>
      <c r="HI11" s="851">
        <f t="shared" si="98"/>
        <v>2</v>
      </c>
      <c r="HJ11" s="851">
        <f t="shared" si="99"/>
        <v>3</v>
      </c>
      <c r="HK11" s="851">
        <f t="shared" si="100"/>
        <v>3</v>
      </c>
      <c r="HL11" s="840">
        <f t="shared" si="101"/>
        <v>0.625</v>
      </c>
      <c r="HM11" s="841">
        <f>VLOOKUP($A11,'05市民生活実感調査'!$D$223:$O$249,7,FALSE)</f>
        <v>8</v>
      </c>
      <c r="HN11" s="842">
        <f>VLOOKUP($A11,'05市民生活実感調査'!$D$223:$O$249,8,FALSE)</f>
        <v>67.045454545454547</v>
      </c>
      <c r="HO11" s="843" t="s">
        <v>312</v>
      </c>
      <c r="HP11" s="859" t="str">
        <f>VLOOKUP(HO11,プルダウン!$A$1:$B$6,2,FALSE)</f>
        <v>政策の目的が十分に達成されている</v>
      </c>
      <c r="HQ11" s="834" t="s">
        <v>122</v>
      </c>
      <c r="HR11" s="859" t="s">
        <v>1903</v>
      </c>
      <c r="HS11" s="860" t="s">
        <v>2888</v>
      </c>
      <c r="HT11" s="859" t="s">
        <v>2802</v>
      </c>
      <c r="HU11" s="843" t="str">
        <f>IFERROR(VLOOKUP($A11*100+HU$4,'03施策評価'!$A$5:$KD$118,COLUMN('03施策評価'!$FW:$FW),FALSE),"-")</f>
        <v>A</v>
      </c>
      <c r="HV11" s="851" t="str">
        <f>IFERROR(VLOOKUP($A11*100+HV$4,'03施策評価'!$A$5:$KD$118,COLUMN('03施策評価'!$FW:$FW),FALSE),"-")</f>
        <v>A</v>
      </c>
      <c r="HW11" s="851" t="str">
        <f>IFERROR(VLOOKUP($A11*100+HW$4,'03施策評価'!$A$5:$KD$118,COLUMN('03施策評価'!$FW:$FW),FALSE),"-")</f>
        <v>B</v>
      </c>
      <c r="HX11" s="851" t="str">
        <f>IFERROR(VLOOKUP($A11*100+HX$4,'03施策評価'!$A$5:$KD$118,COLUMN('03施策評価'!$FW:$FW),FALSE),"-")</f>
        <v>B</v>
      </c>
      <c r="HY11" s="851" t="str">
        <f>IFERROR(VLOOKUP($A11*100+HY$4,'03施策評価'!$A$5:$KD$118,COLUMN('03施策評価'!$FW:$FW),FALSE),"-")</f>
        <v>A</v>
      </c>
      <c r="HZ11" s="851" t="str">
        <f>IFERROR(VLOOKUP($A11*100+HZ$4,'03施策評価'!$A$5:$KD$118,COLUMN('03施策評価'!$FW:$FW),FALSE),"-")</f>
        <v>-</v>
      </c>
      <c r="IA11" s="851" t="str">
        <f>IFERROR(VLOOKUP($A11*100+IA$4,'03施策評価'!$A$5:$KD$118,COLUMN('03施策評価'!$FW:$FW),FALSE),"-")</f>
        <v>-</v>
      </c>
      <c r="IB11" s="839" t="str">
        <f>IFERROR(VLOOKUP($A11*100+IB$4,'03施策評価'!$A$5:$KD$118,COLUMN('03施策評価'!$FW:$FW),FALSE),"-")</f>
        <v>-</v>
      </c>
      <c r="IC11" s="861" t="s">
        <v>2857</v>
      </c>
      <c r="ID11" s="850" t="str">
        <f>VLOOKUP($A11&amp;"-"&amp;ID$4,'02政策の客観指標'!$A$4:$AY$246,COLUMN('02政策の客観指標'!$AW:$AW),FALSE)</f>
        <v>a</v>
      </c>
      <c r="IE11" s="851" t="str">
        <f>VLOOKUP($A11&amp;"-"&amp;IE$4,'02政策の客観指標'!$A$4:$AY$246,COLUMN('02政策の客観指標'!$AW:$AW),FALSE)</f>
        <v>a</v>
      </c>
      <c r="IF11" s="851" t="str">
        <f>VLOOKUP($A11&amp;"-"&amp;IF$4,'02政策の客観指標'!$A$4:$AY$246,COLUMN('02政策の客観指標'!$AW:$AW),FALSE)</f>
        <v>-</v>
      </c>
      <c r="IG11" s="851" t="str">
        <f>VLOOKUP($A11&amp;"-"&amp;IG$4,'02政策の客観指標'!$A$4:$AY$246,COLUMN('02政策の客観指標'!$AW:$AW),FALSE)</f>
        <v>-</v>
      </c>
      <c r="IH11" s="851" t="str">
        <f>VLOOKUP($A11&amp;"-"&amp;IH$4,'02政策の客観指標'!$A$4:$AY$246,COLUMN('02政策の客観指標'!$AW:$AW),FALSE)</f>
        <v>-</v>
      </c>
      <c r="II11" s="851" t="str">
        <f>VLOOKUP($A11&amp;"-"&amp;II$4,'02政策の客観指標'!$A$4:$AY$246,COLUMN('02政策の客観指標'!$AW:$AW),FALSE)</f>
        <v>-</v>
      </c>
      <c r="IJ11" s="851" t="str">
        <f>VLOOKUP($A11&amp;"-"&amp;IJ$4,'02政策の客観指標'!$A$4:$AY$246,COLUMN('02政策の客観指標'!$AW:$AW),FALSE)</f>
        <v>-</v>
      </c>
      <c r="IK11" s="851" t="str">
        <f>VLOOKUP($A11&amp;"-"&amp;IK$4,'02政策の客観指標'!$A$4:$AY$246,COLUMN('02政策の客観指標'!$AW:$AW),FALSE)</f>
        <v>-</v>
      </c>
      <c r="IL11" s="851" t="str">
        <f>VLOOKUP($A11&amp;"-"&amp;IL$4,'02政策の客観指標'!$A$4:$AY$246,COLUMN('02政策の客観指標'!$AW:$AW),FALSE)</f>
        <v>-</v>
      </c>
      <c r="IM11" s="839" t="str">
        <f t="shared" si="102"/>
        <v>a</v>
      </c>
      <c r="IN11" s="854">
        <f t="shared" si="103"/>
        <v>4</v>
      </c>
      <c r="IO11" s="854">
        <f t="shared" si="104"/>
        <v>4</v>
      </c>
      <c r="IP11" s="854" t="str">
        <f t="shared" si="105"/>
        <v/>
      </c>
      <c r="IQ11" s="854" t="str">
        <f t="shared" si="106"/>
        <v/>
      </c>
      <c r="IR11" s="854" t="str">
        <f t="shared" si="107"/>
        <v/>
      </c>
      <c r="IS11" s="854" t="str">
        <f t="shared" si="108"/>
        <v/>
      </c>
      <c r="IT11" s="854" t="str">
        <f t="shared" si="109"/>
        <v/>
      </c>
      <c r="IU11" s="854" t="str">
        <f t="shared" si="110"/>
        <v/>
      </c>
      <c r="IV11" s="854" t="str">
        <f t="shared" si="111"/>
        <v/>
      </c>
      <c r="IW11" s="846">
        <f t="shared" si="112"/>
        <v>1</v>
      </c>
      <c r="IX11" s="843" t="str">
        <f>IFERROR(VLOOKUP($A11*100+IX$4,'03施策評価'!$A$5:$KD$118,COLUMN('03施策評価'!$GJ:$GJ),FALSE),"-")</f>
        <v>a</v>
      </c>
      <c r="IY11" s="851" t="str">
        <f>IFERROR(VLOOKUP($A11*100+IY$4,'03施策評価'!$A$5:$KD$118,COLUMN('03施策評価'!$GJ:$GJ),FALSE),"-")</f>
        <v>a</v>
      </c>
      <c r="IZ11" s="851" t="str">
        <f>IFERROR(VLOOKUP($A11*100+IZ$4,'03施策評価'!$A$5:$KD$118,COLUMN('03施策評価'!$GJ:$GJ),FALSE),"-")</f>
        <v>a</v>
      </c>
      <c r="JA11" s="851" t="str">
        <f>IFERROR(VLOOKUP($A11*100+JA$4,'03施策評価'!$A$5:$KD$118,COLUMN('03施策評価'!$GJ:$GJ),FALSE),"-")</f>
        <v>a</v>
      </c>
      <c r="JB11" s="851" t="str">
        <f>IFERROR(VLOOKUP($A11*100+JB$4,'03施策評価'!$A$5:$KD$118,COLUMN('03施策評価'!$GJ:$GJ),FALSE),"-")</f>
        <v>b</v>
      </c>
      <c r="JC11" s="851" t="str">
        <f>IFERROR(VLOOKUP($A11*100+JC$4,'03施策評価'!$A$5:$KD$118,COLUMN('03施策評価'!$GJ:$GJ),FALSE),"-")</f>
        <v>-</v>
      </c>
      <c r="JD11" s="851" t="str">
        <f>IFERROR(VLOOKUP($A11*100+JD$4,'03施策評価'!$A$5:$KD$118,COLUMN('03施策評価'!$GJ:$GJ),FALSE),"-")</f>
        <v>-</v>
      </c>
      <c r="JE11" s="851" t="str">
        <f>IFERROR(VLOOKUP($A11*100+JE$4,'03施策評価'!$A$5:$KD$118,COLUMN('03施策評価'!$GJ:$GJ),FALSE),"-")</f>
        <v>-</v>
      </c>
      <c r="JF11" s="839" t="str">
        <f t="shared" si="113"/>
        <v>a</v>
      </c>
      <c r="JG11" s="843">
        <f t="shared" si="114"/>
        <v>4</v>
      </c>
      <c r="JH11" s="851">
        <f t="shared" si="115"/>
        <v>4</v>
      </c>
      <c r="JI11" s="851">
        <f t="shared" si="116"/>
        <v>4</v>
      </c>
      <c r="JJ11" s="851">
        <f t="shared" si="117"/>
        <v>4</v>
      </c>
      <c r="JK11" s="851">
        <f t="shared" si="118"/>
        <v>3</v>
      </c>
      <c r="JL11" s="851" t="str">
        <f t="shared" si="119"/>
        <v/>
      </c>
      <c r="JM11" s="851" t="str">
        <f t="shared" si="120"/>
        <v/>
      </c>
      <c r="JN11" s="851" t="str">
        <f t="shared" si="121"/>
        <v/>
      </c>
      <c r="JO11" s="840">
        <f t="shared" si="122"/>
        <v>0.95</v>
      </c>
      <c r="JP11" s="853" t="str">
        <f t="shared" si="123"/>
        <v>a</v>
      </c>
      <c r="JQ11" s="843">
        <f t="shared" si="124"/>
        <v>4</v>
      </c>
      <c r="JR11" s="851">
        <f t="shared" si="125"/>
        <v>2</v>
      </c>
      <c r="JS11" s="840" cm="1">
        <f t="array" ref="JS11">_xlfn.IFS(COUNT(JQ11:JR11)=2,SUM(JQ11:JR11)/6,COUNT(JQ11:JR11)=0,"-",JQ11="",JO11,JR11="",IW11)</f>
        <v>1</v>
      </c>
      <c r="JT11" s="843" t="str">
        <f>VLOOKUP($A11&amp;"-"&amp;JT$4,'05市民生活実感調査'!$A$3:$BC$218,COLUMN('05市民生活実感調査'!$AS:$AS),FALSE)</f>
        <v>b</v>
      </c>
      <c r="JU11" s="851" t="str">
        <f>VLOOKUP($A11&amp;"-"&amp;JU$4,'05市民生活実感調査'!$A$3:$BC$218,COLUMN('05市民生活実感調査'!$AS:$AS),FALSE)</f>
        <v>c</v>
      </c>
      <c r="JV11" s="851" t="str">
        <f>VLOOKUP($A11&amp;"-"&amp;JV$4,'05市民生活実感調査'!$A$3:$BC$218,COLUMN('05市民生活実感調査'!$AS:$AS),FALSE)</f>
        <v>b</v>
      </c>
      <c r="JW11" s="851" t="str">
        <f>VLOOKUP($A11&amp;"-"&amp;JW$4,'05市民生活実感調査'!$A$3:$BC$218,COLUMN('05市民生活実感調査'!$AS:$AS),FALSE)</f>
        <v>c</v>
      </c>
      <c r="JX11" s="851" t="str">
        <f>VLOOKUP($A11&amp;"-"&amp;JX$4,'05市民生活実感調査'!$A$3:$BC$218,COLUMN('05市民生活実感調査'!$AS:$AS),FALSE)</f>
        <v>c</v>
      </c>
      <c r="JY11" s="851" t="str">
        <f>VLOOKUP($A11&amp;"-"&amp;JY$4,'05市民生活実感調査'!$A$3:$BC$218,COLUMN('05市民生活実感調査'!$AS:$AS),FALSE)</f>
        <v>c</v>
      </c>
      <c r="JZ11" s="851" t="str">
        <f>VLOOKUP($A11&amp;"-"&amp;JZ$4,'05市民生活実感調査'!$A$3:$BC$218,COLUMN('05市民生活実感調査'!$AS:$AS),FALSE)</f>
        <v>b</v>
      </c>
      <c r="KA11" s="851" t="str">
        <f>VLOOKUP($A11&amp;"-"&amp;KA$4,'05市民生活実感調査'!$A$3:$BC$218,COLUMN('05市民生活実感調査'!$AS:$AS),FALSE)</f>
        <v>b</v>
      </c>
      <c r="KB11" s="839" t="str">
        <f t="shared" si="126"/>
        <v>b</v>
      </c>
      <c r="KC11" s="843">
        <f t="shared" si="127"/>
        <v>3</v>
      </c>
      <c r="KD11" s="851">
        <f t="shared" si="128"/>
        <v>2</v>
      </c>
      <c r="KE11" s="851">
        <f t="shared" si="129"/>
        <v>3</v>
      </c>
      <c r="KF11" s="851">
        <f t="shared" si="130"/>
        <v>2</v>
      </c>
      <c r="KG11" s="851">
        <f t="shared" si="131"/>
        <v>2</v>
      </c>
      <c r="KH11" s="851">
        <f t="shared" si="132"/>
        <v>2</v>
      </c>
      <c r="KI11" s="851">
        <f t="shared" si="133"/>
        <v>3</v>
      </c>
      <c r="KJ11" s="851">
        <f t="shared" si="134"/>
        <v>3</v>
      </c>
      <c r="KK11" s="840">
        <f t="shared" si="135"/>
        <v>0.625</v>
      </c>
      <c r="KL11" s="841">
        <f>VLOOKUP($A11,'05市民生活実感調査'!$D$223:$O$249,9,FALSE)</f>
        <v>8</v>
      </c>
      <c r="KM11" s="842">
        <f>VLOOKUP($A11,'05市民生活実感調査'!$D$223:$O$249,10,FALSE)</f>
        <v>68.852459016393439</v>
      </c>
      <c r="KN11" s="843" t="s">
        <v>312</v>
      </c>
      <c r="KO11" s="859" t="str">
        <f>VLOOKUP(KN11,プルダウン!$A$1:$B$6,2,FALSE)</f>
        <v>政策の目的が十分に達成されている</v>
      </c>
      <c r="KP11" s="834" t="s">
        <v>2972</v>
      </c>
      <c r="KQ11" s="859" t="s">
        <v>1903</v>
      </c>
      <c r="KR11" s="860" t="s">
        <v>3113</v>
      </c>
      <c r="KS11" s="859" t="s">
        <v>3114</v>
      </c>
      <c r="KT11" s="843" t="str">
        <f>IFERROR(VLOOKUP($A11*100+KT$4,'03施策評価'!$A$5:$KD$118,COLUMN('03施策評価'!$HY:$HY),FALSE),"-")</f>
        <v>A</v>
      </c>
      <c r="KU11" s="851" t="str">
        <f>IFERROR(VLOOKUP($A11*100+KU$4,'03施策評価'!$A$5:$KD$118,COLUMN('03施策評価'!$HY:$HY),FALSE),"-")</f>
        <v>A</v>
      </c>
      <c r="KV11" s="851" t="str">
        <f>IFERROR(VLOOKUP($A11*100+KV$4,'03施策評価'!$A$5:$KD$118,COLUMN('03施策評価'!$HY:$HY),FALSE),"-")</f>
        <v>B</v>
      </c>
      <c r="KW11" s="851" t="str">
        <f>IFERROR(VLOOKUP($A11*100+KW$4,'03施策評価'!$A$5:$KD$118,COLUMN('03施策評価'!$HY:$HY),FALSE),"-")</f>
        <v>B</v>
      </c>
      <c r="KX11" s="851" t="str">
        <f>IFERROR(VLOOKUP($A11*100+KX$4,'03施策評価'!$A$5:$KD$118,COLUMN('03施策評価'!$HY:$HY),FALSE),"-")</f>
        <v>B</v>
      </c>
      <c r="KY11" s="851" t="str">
        <f>IFERROR(VLOOKUP($A11*100+KY$4,'03施策評価'!$A$5:$KD$118,COLUMN('03施策評価'!$HY:$HY),FALSE),"-")</f>
        <v>-</v>
      </c>
      <c r="KZ11" s="851" t="str">
        <f>IFERROR(VLOOKUP($A11*100+KZ$4,'03施策評価'!$A$5:$KD$118,COLUMN('03施策評価'!$HY:$HY),FALSE),"-")</f>
        <v>-</v>
      </c>
      <c r="LA11" s="839" t="str">
        <f>IFERROR(VLOOKUP($A11*100+LA$4,'03施策評価'!$A$5:$KD$118,COLUMN('03施策評価'!$HY:$HY),FALSE),"-")</f>
        <v>-</v>
      </c>
      <c r="LB11" s="861" t="s">
        <v>3115</v>
      </c>
      <c r="LC11" s="862" t="str">
        <f>VLOOKUP($A11&amp;"-"&amp;LC$4,'02政策の客観指標'!$A$4:$AX$246,COLUMN('02政策の客観指標'!$AX:$AX),FALSE)</f>
        <v>a</v>
      </c>
      <c r="LD11" s="851" t="str">
        <f>VLOOKUP($A11&amp;"-"&amp;LD$4,'02政策の客観指標'!$A$4:$AX$246,COLUMN('02政策の客観指標'!$AX:$AX),FALSE)</f>
        <v>a</v>
      </c>
      <c r="LE11" s="851" t="str">
        <f>VLOOKUP($A11&amp;"-"&amp;LE$4,'02政策の客観指標'!$A$4:$AX$246,COLUMN('02政策の客観指標'!$AX:$AX),FALSE)</f>
        <v>-</v>
      </c>
      <c r="LF11" s="851" t="str">
        <f>VLOOKUP($A11&amp;"-"&amp;LF$4,'02政策の客観指標'!$A$4:$AX$246,COLUMN('02政策の客観指標'!$AX:$AX),FALSE)</f>
        <v>-</v>
      </c>
      <c r="LG11" s="851" t="str">
        <f>VLOOKUP($A11&amp;"-"&amp;LG$4,'02政策の客観指標'!$A$4:$AX$246,COLUMN('02政策の客観指標'!$AX:$AX),FALSE)</f>
        <v>-</v>
      </c>
      <c r="LH11" s="851" t="str">
        <f>VLOOKUP($A11&amp;"-"&amp;LH$4,'02政策の客観指標'!$A$4:$AX$246,COLUMN('02政策の客観指標'!$AX:$AX),FALSE)</f>
        <v>-</v>
      </c>
      <c r="LI11" s="851" t="str">
        <f>VLOOKUP($A11&amp;"-"&amp;LI$4,'02政策の客観指標'!$A$4:$AX$246,COLUMN('02政策の客観指標'!$AX:$AX),FALSE)</f>
        <v>-</v>
      </c>
      <c r="LJ11" s="851" t="str">
        <f>VLOOKUP($A11&amp;"-"&amp;LJ$4,'02政策の客観指標'!$A$4:$AX$246,COLUMN('02政策の客観指標'!$AX:$AX),FALSE)</f>
        <v>-</v>
      </c>
      <c r="LK11" s="851" t="str">
        <f>VLOOKUP($A11&amp;"-"&amp;LK$4,'02政策の客観指標'!$A$4:$AX$246,COLUMN('02政策の客観指標'!$AX:$AX),FALSE)</f>
        <v>-</v>
      </c>
      <c r="LL11" s="839" t="str">
        <f t="shared" si="136"/>
        <v>a</v>
      </c>
      <c r="LM11" s="854">
        <f t="shared" si="137"/>
        <v>4</v>
      </c>
      <c r="LN11" s="854">
        <f t="shared" si="138"/>
        <v>4</v>
      </c>
      <c r="LO11" s="854" t="str">
        <f t="shared" si="139"/>
        <v/>
      </c>
      <c r="LP11" s="854" t="str">
        <f t="shared" si="140"/>
        <v/>
      </c>
      <c r="LQ11" s="854" t="str">
        <f t="shared" si="141"/>
        <v/>
      </c>
      <c r="LR11" s="854" t="str">
        <f t="shared" si="142"/>
        <v/>
      </c>
      <c r="LS11" s="854" t="str">
        <f t="shared" si="143"/>
        <v/>
      </c>
      <c r="LT11" s="854" t="str">
        <f t="shared" si="144"/>
        <v/>
      </c>
      <c r="LU11" s="854" t="str">
        <f t="shared" si="145"/>
        <v/>
      </c>
      <c r="LV11" s="846">
        <f t="shared" si="146"/>
        <v>1</v>
      </c>
      <c r="LW11" s="843" t="str">
        <f>IFERROR(VLOOKUP($A11*100+LW$4,'03施策評価'!$A$5:$KD$118,COLUMN('03施策評価'!$IL:$IL),FALSE),"-")</f>
        <v>a</v>
      </c>
      <c r="LX11" s="851" t="str">
        <f>IFERROR(VLOOKUP($A11*100+LX$4,'03施策評価'!$A$5:$KD$118,COLUMN('03施策評価'!$IL:$IL),FALSE),"-")</f>
        <v>a</v>
      </c>
      <c r="LY11" s="851" t="str">
        <f>IFERROR(VLOOKUP($A11*100+LY$4,'03施策評価'!$A$5:$KD$118,COLUMN('03施策評価'!$IL:$IL),FALSE),"-")</f>
        <v>a</v>
      </c>
      <c r="LZ11" s="851" t="str">
        <f>IFERROR(VLOOKUP($A11*100+LZ$4,'03施策評価'!$A$5:$KD$118,COLUMN('03施策評価'!$IL:$IL),FALSE),"-")</f>
        <v>a</v>
      </c>
      <c r="MA11" s="851" t="str">
        <f>IFERROR(VLOOKUP($A11*100+MA$4,'03施策評価'!$A$5:$KD$118,COLUMN('03施策評価'!$IL:$IL),FALSE),"-")</f>
        <v>a</v>
      </c>
      <c r="MB11" s="851" t="str">
        <f>IFERROR(VLOOKUP($A11*100+MB$4,'03施策評価'!$A$5:$KD$118,COLUMN('03施策評価'!$IL:$IL),FALSE),"-")</f>
        <v>-</v>
      </c>
      <c r="MC11" s="851" t="str">
        <f>IFERROR(VLOOKUP($A11*100+MC$4,'03施策評価'!$A$5:$KD$118,COLUMN('03施策評価'!$IL:$IL),FALSE),"-")</f>
        <v>-</v>
      </c>
      <c r="MD11" s="851" t="str">
        <f>IFERROR(VLOOKUP($A11*100+MD$4,'03施策評価'!$A$5:$KD$118,COLUMN('03施策評価'!$IL:$IL),FALSE),"-")</f>
        <v>-</v>
      </c>
      <c r="ME11" s="839" t="str">
        <f t="shared" si="147"/>
        <v>a</v>
      </c>
      <c r="MF11" s="843">
        <f t="shared" si="148"/>
        <v>4</v>
      </c>
      <c r="MG11" s="851">
        <f t="shared" si="149"/>
        <v>4</v>
      </c>
      <c r="MH11" s="851">
        <f t="shared" si="150"/>
        <v>4</v>
      </c>
      <c r="MI11" s="851">
        <f t="shared" si="151"/>
        <v>4</v>
      </c>
      <c r="MJ11" s="851">
        <f t="shared" si="152"/>
        <v>4</v>
      </c>
      <c r="MK11" s="851" t="str">
        <f t="shared" si="153"/>
        <v/>
      </c>
      <c r="ML11" s="851" t="str">
        <f t="shared" si="154"/>
        <v/>
      </c>
      <c r="MM11" s="851" t="str">
        <f t="shared" si="155"/>
        <v/>
      </c>
      <c r="MN11" s="840">
        <f t="shared" si="156"/>
        <v>1</v>
      </c>
      <c r="MO11" s="853" t="str">
        <f t="shared" si="157"/>
        <v>a</v>
      </c>
      <c r="MP11" s="843">
        <f t="shared" si="158"/>
        <v>4</v>
      </c>
      <c r="MQ11" s="851">
        <f t="shared" si="159"/>
        <v>2</v>
      </c>
      <c r="MR11" s="840" cm="1">
        <f t="array" ref="MR11">_xlfn.IFS(COUNT(MP11:MQ11)=2,SUM(MP11:MQ11)/6,COUNT(MP11:MQ11)=0,"-",MP11="",MN11,MQ11="",LV11)</f>
        <v>1</v>
      </c>
      <c r="MS11" s="843" t="str">
        <f>VLOOKUP($A11&amp;"-"&amp;MS$4,'05市民生活実感調査'!$A$3:$BC$218,COLUMN('05市民生活実感調査'!$BC:$BC),FALSE)</f>
        <v>b</v>
      </c>
      <c r="MT11" s="851" t="str">
        <f>VLOOKUP($A11&amp;"-"&amp;MT$4,'05市民生活実感調査'!$A$3:$BC$218,COLUMN('05市民生活実感調査'!$BC:$BC),FALSE)</f>
        <v>c</v>
      </c>
      <c r="MU11" s="851" t="str">
        <f>VLOOKUP($A11&amp;"-"&amp;MU$4,'05市民生活実感調査'!$A$3:$BC$218,COLUMN('05市民生活実感調査'!$BC:$BC),FALSE)</f>
        <v>b</v>
      </c>
      <c r="MV11" s="851" t="str">
        <f>VLOOKUP($A11&amp;"-"&amp;MV$4,'05市民生活実感調査'!$A$3:$BC$218,COLUMN('05市民生活実感調査'!$BC:$BC),FALSE)</f>
        <v>c</v>
      </c>
      <c r="MW11" s="851" t="str">
        <f>VLOOKUP($A11&amp;"-"&amp;MW$4,'05市民生活実感調査'!$A$3:$BC$218,COLUMN('05市民生活実感調査'!$BC:$BC),FALSE)</f>
        <v>c</v>
      </c>
      <c r="MX11" s="851" t="str">
        <f>VLOOKUP($A11&amp;"-"&amp;MX$4,'05市民生活実感調査'!$A$3:$BC$218,COLUMN('05市民生活実感調査'!$BC:$BC),FALSE)</f>
        <v>c</v>
      </c>
      <c r="MY11" s="851" t="str">
        <f>VLOOKUP($A11&amp;"-"&amp;MY$4,'05市民生活実感調査'!$A$3:$BC$218,COLUMN('05市民生活実感調査'!$BC:$BC),FALSE)</f>
        <v>c</v>
      </c>
      <c r="MZ11" s="851" t="str">
        <f>VLOOKUP($A11&amp;"-"&amp;MZ$4,'05市民生活実感調査'!$A$3:$BC$218,COLUMN('05市民生活実感調査'!$BC:$BC),FALSE)</f>
        <v>b</v>
      </c>
      <c r="NA11" s="839" t="str">
        <f t="shared" si="160"/>
        <v>c</v>
      </c>
      <c r="NB11" s="843">
        <f t="shared" si="161"/>
        <v>3</v>
      </c>
      <c r="NC11" s="851">
        <f t="shared" si="162"/>
        <v>2</v>
      </c>
      <c r="ND11" s="851">
        <f t="shared" si="163"/>
        <v>3</v>
      </c>
      <c r="NE11" s="851">
        <f t="shared" si="164"/>
        <v>2</v>
      </c>
      <c r="NF11" s="851">
        <f t="shared" si="165"/>
        <v>2</v>
      </c>
      <c r="NG11" s="851">
        <f t="shared" si="166"/>
        <v>2</v>
      </c>
      <c r="NH11" s="851">
        <f t="shared" si="167"/>
        <v>2</v>
      </c>
      <c r="NI11" s="851">
        <f t="shared" si="168"/>
        <v>3</v>
      </c>
      <c r="NJ11" s="840">
        <f t="shared" si="169"/>
        <v>0.59375</v>
      </c>
      <c r="NK11" s="841">
        <f>VLOOKUP($A11,'05市民生活実感調査'!$D$223:$O$249,11,FALSE)</f>
        <v>9</v>
      </c>
      <c r="NL11" s="842">
        <f>VLOOKUP($A11,'05市民生活実感調査'!$D$223:$O$249,12,FALSE)</f>
        <v>65.285714285714278</v>
      </c>
      <c r="NM11" s="843" t="s">
        <v>313</v>
      </c>
      <c r="NN11" s="859" t="str">
        <f>VLOOKUP(NM11,プルダウン!$A$1:$B$6,2,FALSE)</f>
        <v>政策の目的がかなり達成されている</v>
      </c>
      <c r="NO11" s="834" t="s">
        <v>2972</v>
      </c>
      <c r="NP11" s="859" t="s">
        <v>1903</v>
      </c>
      <c r="NQ11" s="860" t="s">
        <v>3253</v>
      </c>
      <c r="NR11" s="859" t="s">
        <v>3254</v>
      </c>
      <c r="NS11" s="843" t="str">
        <f>IFERROR(VLOOKUP($A11*100+NS$4,'03施策評価'!$A$5:$KD$118,COLUMN('03施策評価'!$KA:$KA),FALSE),"-")</f>
        <v>A</v>
      </c>
      <c r="NT11" s="851" t="str">
        <f>IFERROR(VLOOKUP($A11*100+NT$4,'03施策評価'!$A$5:$KD$118,COLUMN('03施策評価'!$KA:$KA),FALSE),"-")</f>
        <v>A</v>
      </c>
      <c r="NU11" s="851" t="str">
        <f>IFERROR(VLOOKUP($A11*100+NU$4,'03施策評価'!$A$5:$KD$118,COLUMN('03施策評価'!$KA:$KA),FALSE),"-")</f>
        <v>B</v>
      </c>
      <c r="NV11" s="851" t="str">
        <f>IFERROR(VLOOKUP($A11*100+NV$4,'03施策評価'!$A$5:$KD$118,COLUMN('03施策評価'!$KA:$KA),FALSE),"-")</f>
        <v>B</v>
      </c>
      <c r="NW11" s="851" t="str">
        <f>IFERROR(VLOOKUP($A11*100+NW$4,'03施策評価'!$A$5:$KD$118,COLUMN('03施策評価'!$KA:$KA),FALSE),"-")</f>
        <v>A</v>
      </c>
      <c r="NX11" s="851" t="str">
        <f>IFERROR(VLOOKUP($A11*100+NX$4,'03施策評価'!$A$5:$KD$118,COLUMN('03施策評価'!$KA:$KA),FALSE),"-")</f>
        <v>-</v>
      </c>
      <c r="NY11" s="851" t="str">
        <f>IFERROR(VLOOKUP($A11*100+NY$4,'03施策評価'!$A$5:$KD$118,COLUMN('03施策評価'!$KA:$KA),FALSE),"-")</f>
        <v>-</v>
      </c>
      <c r="NZ11" s="839" t="str">
        <f>IFERROR(VLOOKUP($A11*100+NZ$4,'03施策評価'!$A$5:$KD$118,COLUMN('03施策評価'!$KA:$KA),FALSE),"-")</f>
        <v>-</v>
      </c>
      <c r="OA11" s="863" t="s">
        <v>3275</v>
      </c>
      <c r="OB11" s="812" t="str">
        <f>VLOOKUP($A11&amp;"-"&amp;OB$4,'02政策の客観指標'!$A$4:$AY$246,COLUMN('02政策の客観指標'!$AY:$AY),FALSE)</f>
        <v>b</v>
      </c>
      <c r="OC11" s="813" t="str">
        <f>VLOOKUP($A11&amp;"-"&amp;OC$4,'02政策の客観指標'!$A$4:$AY$246,COLUMN('02政策の客観指標'!$AY:$AY),FALSE)</f>
        <v>a</v>
      </c>
      <c r="OD11" s="813" t="str">
        <f>VLOOKUP($A11&amp;"-"&amp;OD$4,'02政策の客観指標'!$A$4:$AY$246,COLUMN('02政策の客観指標'!$AY:$AY),FALSE)</f>
        <v>-</v>
      </c>
      <c r="OE11" s="813" t="str">
        <f>VLOOKUP($A11&amp;"-"&amp;OE$4,'02政策の客観指標'!$A$4:$AY$246,COLUMN('02政策の客観指標'!$AY:$AY),FALSE)</f>
        <v>-</v>
      </c>
      <c r="OF11" s="813" t="str">
        <f>VLOOKUP($A11&amp;"-"&amp;OF$4,'02政策の客観指標'!$A$4:$AY$246,COLUMN('02政策の客観指標'!$AY:$AY),FALSE)</f>
        <v>-</v>
      </c>
      <c r="OG11" s="813" t="str">
        <f>VLOOKUP($A11&amp;"-"&amp;OG$4,'02政策の客観指標'!$A$4:$AY$246,COLUMN('02政策の客観指標'!$AY:$AY),FALSE)</f>
        <v>-</v>
      </c>
      <c r="OH11" s="813" t="str">
        <f>VLOOKUP($A11&amp;"-"&amp;OH$4,'02政策の客観指標'!$A$4:$AY$246,COLUMN('02政策の客観指標'!$AY:$AY),FALSE)</f>
        <v>-</v>
      </c>
      <c r="OI11" s="813" t="str">
        <f>VLOOKUP($A11&amp;"-"&amp;OI$4,'02政策の客観指標'!$A$4:$AY$246,COLUMN('02政策の客観指標'!$AY:$AY),FALSE)</f>
        <v>-</v>
      </c>
      <c r="OJ11" s="813" t="str">
        <f>VLOOKUP($A11&amp;"-"&amp;OJ$4,'02政策の客観指標'!$A$4:$AY$246,COLUMN('02政策の客観指標'!$AY:$AY),FALSE)</f>
        <v>-</v>
      </c>
      <c r="OK11" s="814" t="str">
        <f t="shared" si="170"/>
        <v>a</v>
      </c>
      <c r="OL11" s="815">
        <f t="shared" si="171"/>
        <v>3</v>
      </c>
      <c r="OM11" s="815">
        <f t="shared" si="172"/>
        <v>4</v>
      </c>
      <c r="ON11" s="815" t="str">
        <f t="shared" si="173"/>
        <v/>
      </c>
      <c r="OO11" s="815" t="str">
        <f t="shared" si="174"/>
        <v/>
      </c>
      <c r="OP11" s="815" t="str">
        <f t="shared" si="175"/>
        <v/>
      </c>
      <c r="OQ11" s="815" t="str">
        <f t="shared" si="176"/>
        <v/>
      </c>
      <c r="OR11" s="815" t="str">
        <f t="shared" si="177"/>
        <v/>
      </c>
      <c r="OS11" s="815" t="str">
        <f t="shared" si="178"/>
        <v/>
      </c>
      <c r="OT11" s="815" t="str">
        <f t="shared" si="179"/>
        <v/>
      </c>
      <c r="OU11" s="816">
        <f t="shared" si="203"/>
        <v>0.875</v>
      </c>
      <c r="OV11" s="817" t="str">
        <f>IFERROR(VLOOKUP($A11*100+OV$4,'03施策評価'!$A$5:$MF$118,COLUMN('03施策評価'!$KN:$KN),FALSE),"-")</f>
        <v>a</v>
      </c>
      <c r="OW11" s="813" t="str">
        <f>IFERROR(VLOOKUP($A11*100+OW$4,'03施策評価'!$A$5:$MF$118,COLUMN('03施策評価'!$KN:$KN),FALSE),"-")</f>
        <v>a</v>
      </c>
      <c r="OX11" s="813" t="str">
        <f>IFERROR(VLOOKUP($A11*100+OX$4,'03施策評価'!$A$5:$MF$118,COLUMN('03施策評価'!$KN:$KN),FALSE),"-")</f>
        <v>a</v>
      </c>
      <c r="OY11" s="813" t="str">
        <f>IFERROR(VLOOKUP($A11*100+OY$4,'03施策評価'!$A$5:$MF$118,COLUMN('03施策評価'!$KN:$KN),FALSE),"-")</f>
        <v>b</v>
      </c>
      <c r="OZ11" s="813" t="str">
        <f>IFERROR(VLOOKUP($A11*100+OZ$4,'03施策評価'!$A$5:$MF$118,COLUMN('03施策評価'!$KN:$KN),FALSE),"-")</f>
        <v>a</v>
      </c>
      <c r="PA11" s="813" t="str">
        <f>IFERROR(VLOOKUP($A11*100+PA$4,'03施策評価'!$A$5:$MF$118,COLUMN('03施策評価'!$KN:$KN),FALSE),"-")</f>
        <v>-</v>
      </c>
      <c r="PB11" s="813" t="str">
        <f>IFERROR(VLOOKUP($A11*100+PB$4,'03施策評価'!$A$5:$MF$118,COLUMN('03施策評価'!$KN:$KN),FALSE),"-")</f>
        <v>-</v>
      </c>
      <c r="PC11" s="813" t="str">
        <f>IFERROR(VLOOKUP($A11*100+PC$4,'03施策評価'!$A$5:$MF$118,COLUMN('03施策評価'!$KN:$KN),FALSE),"-")</f>
        <v>-</v>
      </c>
      <c r="PD11" s="814" t="str">
        <f t="shared" si="180"/>
        <v>a</v>
      </c>
      <c r="PE11" s="817">
        <f t="shared" si="181"/>
        <v>4</v>
      </c>
      <c r="PF11" s="813">
        <f t="shared" si="182"/>
        <v>4</v>
      </c>
      <c r="PG11" s="813">
        <f t="shared" si="183"/>
        <v>4</v>
      </c>
      <c r="PH11" s="813">
        <f t="shared" si="184"/>
        <v>3</v>
      </c>
      <c r="PI11" s="813">
        <f t="shared" si="185"/>
        <v>4</v>
      </c>
      <c r="PJ11" s="813" t="str">
        <f t="shared" si="186"/>
        <v/>
      </c>
      <c r="PK11" s="813" t="str">
        <f t="shared" si="187"/>
        <v/>
      </c>
      <c r="PL11" s="813" t="str">
        <f t="shared" si="188"/>
        <v/>
      </c>
      <c r="PM11" s="818">
        <f t="shared" si="189"/>
        <v>0.95</v>
      </c>
      <c r="PN11" s="819" t="str">
        <f t="shared" si="190"/>
        <v>a</v>
      </c>
      <c r="PO11" s="237">
        <f t="shared" si="191"/>
        <v>4</v>
      </c>
      <c r="PP11" s="187">
        <f t="shared" si="192"/>
        <v>2</v>
      </c>
      <c r="PQ11" s="422" cm="1">
        <f t="array" ref="PQ11">_xlfn.IFS(COUNT(PO11:PP11)=2,SUM(PO11:PP11)/6,COUNT(PO11:PP11)=0,"-",PO11="",PM11,PP11="",OU11)</f>
        <v>1</v>
      </c>
      <c r="PR11" s="820" t="str">
        <f>VLOOKUP($A11&amp;"-"&amp;PR$4,'05市民生活実感調査'!$A$3:$BM$218,COLUMN('05市民生活実感調査'!$BM:$BM),FALSE)</f>
        <v>b</v>
      </c>
      <c r="PS11" s="821" t="str">
        <f>VLOOKUP($A11&amp;"-"&amp;PS$4,'05市民生活実感調査'!$A$3:$BM$218,COLUMN('05市民生活実感調査'!$BM:$BM),FALSE)</f>
        <v>c</v>
      </c>
      <c r="PT11" s="821" t="str">
        <f>VLOOKUP($A11&amp;"-"&amp;PT$4,'05市民生活実感調査'!$A$3:$BM$218,COLUMN('05市民生活実感調査'!$BM:$BM),FALSE)</f>
        <v>b</v>
      </c>
      <c r="PU11" s="821" t="str">
        <f>VLOOKUP($A11&amp;"-"&amp;PU$4,'05市民生活実感調査'!$A$3:$BM$218,COLUMN('05市民生活実感調査'!$BM:$BM),FALSE)</f>
        <v>c</v>
      </c>
      <c r="PV11" s="821" t="str">
        <f>VLOOKUP($A11&amp;"-"&amp;PV$4,'05市民生活実感調査'!$A$3:$BM$218,COLUMN('05市民生活実感調査'!$BM:$BM),FALSE)</f>
        <v>c</v>
      </c>
      <c r="PW11" s="821" t="str">
        <f>VLOOKUP($A11&amp;"-"&amp;PW$4,'05市民生活実感調査'!$A$3:$BM$218,COLUMN('05市民生活実感調査'!$BM:$BM),FALSE)</f>
        <v>c</v>
      </c>
      <c r="PX11" s="821" t="str">
        <f>VLOOKUP($A11&amp;"-"&amp;PX$4,'05市民生活実感調査'!$A$3:$BM$218,COLUMN('05市民生活実感調査'!$BM:$BM),FALSE)</f>
        <v>b</v>
      </c>
      <c r="PY11" s="821" t="str">
        <f>VLOOKUP($A11&amp;"-"&amp;PY$4,'05市民生活実感調査'!$A$3:$BM$218,COLUMN('05市民生活実感調査'!$BM:$BM),FALSE)</f>
        <v>b</v>
      </c>
      <c r="PZ11" s="822" t="str">
        <f t="shared" si="193"/>
        <v>b</v>
      </c>
      <c r="QA11" s="237">
        <f t="shared" si="194"/>
        <v>3</v>
      </c>
      <c r="QB11" s="187">
        <f t="shared" si="195"/>
        <v>2</v>
      </c>
      <c r="QC11" s="187">
        <f t="shared" si="196"/>
        <v>3</v>
      </c>
      <c r="QD11" s="187">
        <f t="shared" si="197"/>
        <v>2</v>
      </c>
      <c r="QE11" s="187">
        <f t="shared" si="198"/>
        <v>2</v>
      </c>
      <c r="QF11" s="187">
        <f t="shared" si="199"/>
        <v>2</v>
      </c>
      <c r="QG11" s="187">
        <f t="shared" si="200"/>
        <v>3</v>
      </c>
      <c r="QH11" s="187">
        <f t="shared" si="201"/>
        <v>3</v>
      </c>
      <c r="QI11" s="422">
        <f t="shared" si="202"/>
        <v>0.625</v>
      </c>
      <c r="QJ11" s="725">
        <f>VLOOKUP($A11,'05市民生活実感調査'!$D$223:$Q$249,13,FALSE)</f>
        <v>9</v>
      </c>
      <c r="QK11" s="726">
        <f>VLOOKUP($A11,'05市民生活実感調査'!$D$223:$Q$249,14,FALSE)</f>
        <v>68.091987064319085</v>
      </c>
      <c r="QL11" s="823" t="s">
        <v>312</v>
      </c>
      <c r="QM11" s="824" t="str">
        <f>VLOOKUP(QL11,プルダウン!$A$1:$B$6,2,FALSE)</f>
        <v>政策の目的が十分に達成されている</v>
      </c>
      <c r="QN11" s="403" t="s">
        <v>2972</v>
      </c>
      <c r="QO11" s="190" t="s">
        <v>1903</v>
      </c>
      <c r="QP11" s="91" t="s">
        <v>3605</v>
      </c>
      <c r="QQ11" s="190" t="s">
        <v>3492</v>
      </c>
      <c r="QR11" s="237" t="str">
        <f>IFERROR(VLOOKUP($A11*100+QR$4,'03施策評価'!$A$5:$MF$118,COLUMN('03施策評価'!$MC:$MC),FALSE),"-")</f>
        <v>A</v>
      </c>
      <c r="QS11" s="187" t="str">
        <f>IFERROR(VLOOKUP($A11*100+QS$4,'03施策評価'!$A$5:$MF$118,COLUMN('03施策評価'!$MC:$MC),FALSE),"-")</f>
        <v>A</v>
      </c>
      <c r="QT11" s="187" t="str">
        <f>IFERROR(VLOOKUP($A11*100+QT$4,'03施策評価'!$A$5:$MF$118,COLUMN('03施策評価'!$MC:$MC),FALSE),"-")</f>
        <v>B</v>
      </c>
      <c r="QU11" s="187" t="str">
        <f>IFERROR(VLOOKUP($A11*100+QU$4,'03施策評価'!$A$5:$MF$118,COLUMN('03施策評価'!$MC:$MC),FALSE),"-")</f>
        <v>B</v>
      </c>
      <c r="QV11" s="187" t="str">
        <f>IFERROR(VLOOKUP($A11*100+QV$4,'03施策評価'!$A$5:$MF$118,COLUMN('03施策評価'!$MC:$MC),FALSE),"-")</f>
        <v>A</v>
      </c>
      <c r="QW11" s="187" t="str">
        <f>IFERROR(VLOOKUP($A11*100+QW$4,'03施策評価'!$A$5:$MF$118,COLUMN('03施策評価'!$MC:$MC),FALSE),"-")</f>
        <v>-</v>
      </c>
      <c r="QX11" s="187" t="str">
        <f>IFERROR(VLOOKUP($A11*100+QX$4,'03施策評価'!$A$5:$MF$118,COLUMN('03施策評価'!$MC:$MC),FALSE),"-")</f>
        <v>-</v>
      </c>
      <c r="QY11" s="234" t="str">
        <f>IFERROR(VLOOKUP($A11*100+QY$4,'03施策評価'!$A$5:$MF$118,COLUMN('03施策評価'!$MC:$MC),FALSE),"-")</f>
        <v>-</v>
      </c>
      <c r="QZ11" s="104" t="s">
        <v>3523</v>
      </c>
    </row>
    <row r="12" spans="1:472" ht="245.25" customHeight="1">
      <c r="A12" s="466">
        <v>8</v>
      </c>
      <c r="B12" s="104" t="s">
        <v>278</v>
      </c>
      <c r="C12" s="104" t="s">
        <v>1864</v>
      </c>
      <c r="D12" s="728" t="s">
        <v>1408</v>
      </c>
      <c r="E12" s="728"/>
      <c r="F12" s="104" t="s">
        <v>3168</v>
      </c>
      <c r="G12" s="850" t="str">
        <f>VLOOKUP($A12&amp;"-"&amp;G$4,'02政策の客観指標'!$A$4:$AY$246,COLUMN('02政策の客観指標'!$AT:$AT),FALSE)</f>
        <v>-</v>
      </c>
      <c r="H12" s="851" t="str">
        <f>VLOOKUP($A12&amp;"-"&amp;H$4,'02政策の客観指標'!$A$4:$AY$246,COLUMN('02政策の客観指標'!$AT:$AT),FALSE)</f>
        <v>-</v>
      </c>
      <c r="I12" s="851" t="str">
        <f>VLOOKUP($A12&amp;"-"&amp;I$4,'02政策の客観指標'!$A$4:$AY$246,COLUMN('02政策の客観指標'!$AT:$AT),FALSE)</f>
        <v>-</v>
      </c>
      <c r="J12" s="851" t="str">
        <f>VLOOKUP($A12&amp;"-"&amp;J$4,'02政策の客観指標'!$A$4:$AY$246,COLUMN('02政策の客観指標'!$AT:$AT),FALSE)</f>
        <v>-</v>
      </c>
      <c r="K12" s="851" t="str">
        <f>VLOOKUP($A12&amp;"-"&amp;K$4,'02政策の客観指標'!$A$4:$AY$246,COLUMN('02政策の客観指標'!$AT:$AT),FALSE)</f>
        <v>-</v>
      </c>
      <c r="L12" s="851" t="str">
        <f>VLOOKUP($A12&amp;"-"&amp;L$4,'02政策の客観指標'!$A$4:$AY$246,COLUMN('02政策の客観指標'!$AT:$AT),FALSE)</f>
        <v>-</v>
      </c>
      <c r="M12" s="851" t="str">
        <f>VLOOKUP($A12&amp;"-"&amp;M$4,'02政策の客観指標'!$A$4:$AY$246,COLUMN('02政策の客観指標'!$AT:$AT),FALSE)</f>
        <v>-</v>
      </c>
      <c r="N12" s="851" t="str">
        <f>VLOOKUP($A12&amp;"-"&amp;N$4,'02政策の客観指標'!$A$4:$AY$246,COLUMN('02政策の客観指標'!$AT:$AT),FALSE)</f>
        <v>-</v>
      </c>
      <c r="O12" s="852" t="str">
        <f>VLOOKUP($A12&amp;"-"&amp;O$4,'02政策の客観指標'!$A$4:$AY$246,COLUMN('02政策の客観指標'!$AT:$AT),FALSE)</f>
        <v>-</v>
      </c>
      <c r="P12" s="853" t="str">
        <f t="shared" si="0"/>
        <v>-</v>
      </c>
      <c r="Q12" s="854" t="str">
        <f t="shared" si="1"/>
        <v/>
      </c>
      <c r="R12" s="854" t="str">
        <f t="shared" si="2"/>
        <v/>
      </c>
      <c r="S12" s="854" t="str">
        <f t="shared" si="3"/>
        <v/>
      </c>
      <c r="T12" s="854" t="str">
        <f t="shared" si="4"/>
        <v/>
      </c>
      <c r="U12" s="854" t="str">
        <f t="shared" si="5"/>
        <v/>
      </c>
      <c r="V12" s="854" t="str">
        <f t="shared" si="6"/>
        <v/>
      </c>
      <c r="W12" s="854" t="str">
        <f t="shared" si="7"/>
        <v/>
      </c>
      <c r="X12" s="854" t="str">
        <f t="shared" si="8"/>
        <v/>
      </c>
      <c r="Y12" s="854" t="str">
        <f t="shared" si="9"/>
        <v/>
      </c>
      <c r="Z12" s="855" t="str">
        <f t="shared" si="10"/>
        <v>-</v>
      </c>
      <c r="AA12" s="856" t="str">
        <f>IFERROR(VLOOKUP($A12*100+AA$4,'03施策評価'!$A$5:$KD$118,COLUMN('03施策評価'!$AB:$AB),FALSE),"-")</f>
        <v>-</v>
      </c>
      <c r="AB12" s="851" t="str">
        <f>IFERROR(VLOOKUP($A12*100+AB$4,'03施策評価'!$A$5:$KD$118,COLUMN('03施策評価'!$AB:$AB),FALSE),"-")</f>
        <v>-</v>
      </c>
      <c r="AC12" s="851" t="str">
        <f>IFERROR(VLOOKUP($A12*100+AC$4,'03施策評価'!$A$5:$KD$118,COLUMN('03施策評価'!$AB:$AB),FALSE),"-")</f>
        <v>-</v>
      </c>
      <c r="AD12" s="851" t="str">
        <f>IFERROR(VLOOKUP($A12*100+AD$4,'03施策評価'!$A$5:$KD$118,COLUMN('03施策評価'!$AB:$AB),FALSE),"-")</f>
        <v>-</v>
      </c>
      <c r="AE12" s="851" t="str">
        <f>IFERROR(VLOOKUP($A12*100+AE$4,'03施策評価'!$A$5:$KD$118,COLUMN('03施策評価'!$AB:$AB),FALSE),"-")</f>
        <v>-</v>
      </c>
      <c r="AF12" s="851" t="str">
        <f>IFERROR(VLOOKUP($A12*100+AF$4,'03施策評価'!$A$5:$KD$118,COLUMN('03施策評価'!$AB:$AB),FALSE),"-")</f>
        <v>-</v>
      </c>
      <c r="AG12" s="851" t="str">
        <f>IFERROR(VLOOKUP($A12*100+AG$4,'03施策評価'!$A$5:$KD$118,COLUMN('03施策評価'!$AB:$AB),FALSE),"-")</f>
        <v>-</v>
      </c>
      <c r="AH12" s="852" t="str">
        <f>IFERROR(VLOOKUP($A12*100+AH$4,'03施策評価'!$A$5:$KD$118,COLUMN('03施策評価'!$AB:$AB),FALSE),"-")</f>
        <v>-</v>
      </c>
      <c r="AI12" s="853" t="str">
        <f t="shared" si="11"/>
        <v>-</v>
      </c>
      <c r="AJ12" s="856" t="str">
        <f t="shared" si="12"/>
        <v/>
      </c>
      <c r="AK12" s="851" t="str">
        <f t="shared" si="13"/>
        <v/>
      </c>
      <c r="AL12" s="851" t="str">
        <f t="shared" si="14"/>
        <v/>
      </c>
      <c r="AM12" s="851" t="str">
        <f t="shared" si="15"/>
        <v/>
      </c>
      <c r="AN12" s="851" t="str">
        <f t="shared" si="16"/>
        <v/>
      </c>
      <c r="AO12" s="851" t="str">
        <f t="shared" si="17"/>
        <v/>
      </c>
      <c r="AP12" s="851" t="str">
        <f t="shared" si="18"/>
        <v/>
      </c>
      <c r="AQ12" s="852" t="str">
        <f t="shared" si="19"/>
        <v/>
      </c>
      <c r="AR12" s="857" t="str">
        <f t="shared" si="20"/>
        <v>-</v>
      </c>
      <c r="AS12" s="853" t="str">
        <f t="shared" si="21"/>
        <v>-</v>
      </c>
      <c r="AT12" s="854" t="str">
        <f t="shared" si="22"/>
        <v/>
      </c>
      <c r="AU12" s="853" t="str">
        <f t="shared" si="23"/>
        <v/>
      </c>
      <c r="AV12" s="855" t="str" cm="1">
        <f t="array" ref="AV12">_xlfn.IFS(COUNT(AT12:AU12)=2,SUM(AT12:AU12)/6,COUNT(AT12:AU12)=0,"-",AT12="",AR12,AU12="",Z12)</f>
        <v>-</v>
      </c>
      <c r="AW12" s="856" t="str">
        <f>VLOOKUP($A12&amp;"-"&amp;AW$4,'05市民生活実感調査'!$A$3:$BC$218,COLUMN('05市民生活実感調査'!$O:$O),FALSE)</f>
        <v>b</v>
      </c>
      <c r="AX12" s="851" t="str">
        <f>VLOOKUP($A12&amp;"-"&amp;AX$4,'05市民生活実感調査'!$A$3:$BC$218,COLUMN('05市民生活実感調査'!$O:$O),FALSE)</f>
        <v>b</v>
      </c>
      <c r="AY12" s="851" t="str">
        <f>VLOOKUP($A12&amp;"-"&amp;AY$4,'05市民生活実感調査'!$A$3:$BC$218,COLUMN('05市民生活実感調査'!$O:$O),FALSE)</f>
        <v>b</v>
      </c>
      <c r="AZ12" s="851" t="str">
        <f>VLOOKUP($A12&amp;"-"&amp;AZ$4,'05市民生活実感調査'!$A$3:$BC$218,COLUMN('05市民生活実感調査'!$O:$O),FALSE)</f>
        <v>c</v>
      </c>
      <c r="BA12" s="851" t="str">
        <f>VLOOKUP($A12&amp;"-"&amp;BA$4,'05市民生活実感調査'!$A$3:$BC$218,COLUMN('05市民生活実感調査'!$O:$O),FALSE)</f>
        <v>c</v>
      </c>
      <c r="BB12" s="851" t="str">
        <f>VLOOKUP($A12&amp;"-"&amp;BB$4,'05市民生活実感調査'!$A$3:$BC$218,COLUMN('05市民生活実感調査'!$O:$O),FALSE)</f>
        <v>-</v>
      </c>
      <c r="BC12" s="851" t="str">
        <f>VLOOKUP($A12&amp;"-"&amp;BC$4,'05市民生活実感調査'!$A$3:$BC$218,COLUMN('05市民生活実感調査'!$O:$O),FALSE)</f>
        <v>-</v>
      </c>
      <c r="BD12" s="851" t="str">
        <f>VLOOKUP($A12&amp;"-"&amp;BD$4,'05市民生活実感調査'!$A$3:$BC$218,COLUMN('05市民生活実感調査'!$O:$O),FALSE)</f>
        <v>-</v>
      </c>
      <c r="BE12" s="839" t="str">
        <f t="shared" si="24"/>
        <v>b</v>
      </c>
      <c r="BF12" s="843">
        <f t="shared" si="25"/>
        <v>3</v>
      </c>
      <c r="BG12" s="851">
        <f t="shared" si="26"/>
        <v>3</v>
      </c>
      <c r="BH12" s="851">
        <f t="shared" si="27"/>
        <v>3</v>
      </c>
      <c r="BI12" s="851">
        <f t="shared" si="28"/>
        <v>2</v>
      </c>
      <c r="BJ12" s="851">
        <f t="shared" si="29"/>
        <v>2</v>
      </c>
      <c r="BK12" s="851" t="str">
        <f t="shared" si="30"/>
        <v/>
      </c>
      <c r="BL12" s="851" t="str">
        <f t="shared" si="31"/>
        <v/>
      </c>
      <c r="BM12" s="851" t="str">
        <f t="shared" si="32"/>
        <v/>
      </c>
      <c r="BN12" s="840">
        <f t="shared" si="33"/>
        <v>0.65</v>
      </c>
      <c r="BO12" s="841">
        <f>VLOOKUP($A12,'05市民生活実感調査'!$D$223:$O$249,3,FALSE)</f>
        <v>18</v>
      </c>
      <c r="BP12" s="858">
        <f>VLOOKUP($A12,'05市民生活実感調査'!$D$223:$O$249,4,FALSE)</f>
        <v>0.7330396475770925</v>
      </c>
      <c r="BQ12" s="843" t="s">
        <v>313</v>
      </c>
      <c r="BR12" s="859" t="s">
        <v>3628</v>
      </c>
      <c r="BS12" s="834" t="s">
        <v>123</v>
      </c>
      <c r="BT12" s="859" t="s">
        <v>1739</v>
      </c>
      <c r="BU12" s="860" t="s">
        <v>1718</v>
      </c>
      <c r="BV12" s="859" t="s">
        <v>1719</v>
      </c>
      <c r="BW12" s="843" t="str">
        <f>IFERROR(VLOOKUP($A12*100+BW$4,'03施策評価'!$A$5:$KD$118,COLUMN('03施策評価'!$BQ:$BQ),FALSE),"-")</f>
        <v>B</v>
      </c>
      <c r="BX12" s="851" t="str">
        <f>IFERROR(VLOOKUP($A12*100+BX$4,'03施策評価'!$A$5:$KD$118,COLUMN('03施策評価'!$BQ:$BQ),FALSE),"-")</f>
        <v>B</v>
      </c>
      <c r="BY12" s="851" t="str">
        <f>IFERROR(VLOOKUP($A12*100+BY$4,'03施策評価'!$A$5:$KD$118,COLUMN('03施策評価'!$BQ:$BQ),FALSE),"-")</f>
        <v>B</v>
      </c>
      <c r="BZ12" s="851" t="str">
        <f>IFERROR(VLOOKUP($A12*100+BZ$4,'03施策評価'!$A$5:$KD$118,COLUMN('03施策評価'!$BQ:$BQ),FALSE),"-")</f>
        <v>C</v>
      </c>
      <c r="CA12" s="851" t="str">
        <f>IFERROR(VLOOKUP($A12*100+CA$4,'03施策評価'!$A$5:$KD$118,COLUMN('03施策評価'!$BQ:$BQ),FALSE),"-")</f>
        <v>C</v>
      </c>
      <c r="CB12" s="851" t="str">
        <f>IFERROR(VLOOKUP($A12*100+CB$4,'03施策評価'!$A$5:$KD$118,COLUMN('03施策評価'!$BQ:$BQ),FALSE),"-")</f>
        <v>-</v>
      </c>
      <c r="CC12" s="851" t="str">
        <f>IFERROR(VLOOKUP($A12*100+CC$4,'03施策評価'!$A$5:$KD$118,COLUMN('03施策評価'!$BQ:$BQ),FALSE),"-")</f>
        <v>-</v>
      </c>
      <c r="CD12" s="839" t="str">
        <f>IFERROR(VLOOKUP($A12*100+CD$4,'03施策評価'!$A$5:$KD$118,COLUMN('03施策評価'!$BQ:$BQ),FALSE),"-")</f>
        <v>-</v>
      </c>
      <c r="CE12" s="861" t="s">
        <v>1721</v>
      </c>
      <c r="CF12" s="850" t="str">
        <f>VLOOKUP($A12&amp;"-"&amp;CF$4,'02政策の客観指標'!$A$4:$AY$246,COLUMN('02政策の客観指標'!$AU:$AU),FALSE)</f>
        <v>b</v>
      </c>
      <c r="CG12" s="851" t="str">
        <f>VLOOKUP($A12&amp;"-"&amp;CG$4,'02政策の客観指標'!$A$4:$AY$246,COLUMN('02政策の客観指標'!$AU:$AU),FALSE)</f>
        <v>-</v>
      </c>
      <c r="CH12" s="851" t="str">
        <f>VLOOKUP($A12&amp;"-"&amp;CH$4,'02政策の客観指標'!$A$4:$AY$246,COLUMN('02政策の客観指標'!$AU:$AU),FALSE)</f>
        <v>-</v>
      </c>
      <c r="CI12" s="851" t="str">
        <f>VLOOKUP($A12&amp;"-"&amp;CI$4,'02政策の客観指標'!$A$4:$AY$246,COLUMN('02政策の客観指標'!$AU:$AU),FALSE)</f>
        <v>-</v>
      </c>
      <c r="CJ12" s="851" t="str">
        <f>VLOOKUP($A12&amp;"-"&amp;CJ$4,'02政策の客観指標'!$A$4:$AY$246,COLUMN('02政策の客観指標'!$AU:$AU),FALSE)</f>
        <v>-</v>
      </c>
      <c r="CK12" s="851" t="str">
        <f>VLOOKUP($A12&amp;"-"&amp;CK$4,'02政策の客観指標'!$A$4:$AY$246,COLUMN('02政策の客観指標'!$AU:$AU),FALSE)</f>
        <v>-</v>
      </c>
      <c r="CL12" s="851" t="str">
        <f>VLOOKUP($A12&amp;"-"&amp;CL$4,'02政策の客観指標'!$A$4:$AY$246,COLUMN('02政策の客観指標'!$AU:$AU),FALSE)</f>
        <v>-</v>
      </c>
      <c r="CM12" s="851" t="str">
        <f>VLOOKUP($A12&amp;"-"&amp;CM$4,'02政策の客観指標'!$A$4:$AY$246,COLUMN('02政策の客観指標'!$AU:$AU),FALSE)</f>
        <v>-</v>
      </c>
      <c r="CN12" s="851" t="str">
        <f>VLOOKUP($A12&amp;"-"&amp;CN$4,'02政策の客観指標'!$A$4:$AY$246,COLUMN('02政策の客観指標'!$AU:$AU),FALSE)</f>
        <v>-</v>
      </c>
      <c r="CO12" s="839" t="str">
        <f t="shared" si="34"/>
        <v>b</v>
      </c>
      <c r="CP12" s="854">
        <f t="shared" si="35"/>
        <v>3</v>
      </c>
      <c r="CQ12" s="854" t="str">
        <f t="shared" si="36"/>
        <v/>
      </c>
      <c r="CR12" s="854" t="str">
        <f t="shared" si="37"/>
        <v/>
      </c>
      <c r="CS12" s="854" t="str">
        <f t="shared" si="38"/>
        <v/>
      </c>
      <c r="CT12" s="854" t="str">
        <f t="shared" si="39"/>
        <v/>
      </c>
      <c r="CU12" s="854" t="str">
        <f t="shared" si="40"/>
        <v/>
      </c>
      <c r="CV12" s="854" t="str">
        <f t="shared" si="41"/>
        <v/>
      </c>
      <c r="CW12" s="854" t="str">
        <f t="shared" si="42"/>
        <v/>
      </c>
      <c r="CX12" s="854" t="str">
        <f t="shared" si="43"/>
        <v/>
      </c>
      <c r="CY12" s="846">
        <f t="shared" si="44"/>
        <v>0.75</v>
      </c>
      <c r="CZ12" s="843" t="str">
        <f>IFERROR(VLOOKUP($A12*100+CZ$4,'03施策評価'!$A$5:$KD$118,COLUMN('03施策評価'!$CF:$CF),FALSE),"-")</f>
        <v>a</v>
      </c>
      <c r="DA12" s="851" t="str">
        <f>IFERROR(VLOOKUP($A12*100+DA$4,'03施策評価'!$A$5:$KD$118,COLUMN('03施策評価'!$CF:$CF),FALSE),"-")</f>
        <v>b</v>
      </c>
      <c r="DB12" s="851" t="str">
        <f>IFERROR(VLOOKUP($A12*100+DB$4,'03施策評価'!$A$5:$KD$118,COLUMN('03施策評価'!$CF:$CF),FALSE),"-")</f>
        <v>-</v>
      </c>
      <c r="DC12" s="851" t="str">
        <f>IFERROR(VLOOKUP($A12*100+DC$4,'03施策評価'!$A$5:$KD$118,COLUMN('03施策評価'!$CF:$CF),FALSE),"-")</f>
        <v>b</v>
      </c>
      <c r="DD12" s="851" t="str">
        <f>IFERROR(VLOOKUP($A12*100+DD$4,'03施策評価'!$A$5:$KD$118,COLUMN('03施策評価'!$CF:$CF),FALSE),"-")</f>
        <v>d</v>
      </c>
      <c r="DE12" s="851" t="str">
        <f>IFERROR(VLOOKUP($A12*100+DE$4,'03施策評価'!$A$5:$KD$118,COLUMN('03施策評価'!$CF:$CF),FALSE),"-")</f>
        <v>-</v>
      </c>
      <c r="DF12" s="851" t="str">
        <f>IFERROR(VLOOKUP($A12*100+DF$4,'03施策評価'!$A$5:$KD$118,COLUMN('03施策評価'!$CF:$CF),FALSE),"-")</f>
        <v>-</v>
      </c>
      <c r="DG12" s="851" t="str">
        <f>IFERROR(VLOOKUP($A12*100+DG$4,'03施策評価'!$A$5:$KD$118,COLUMN('03施策評価'!$CF:$CF),FALSE),"-")</f>
        <v>-</v>
      </c>
      <c r="DH12" s="839" t="str">
        <f t="shared" si="45"/>
        <v>b</v>
      </c>
      <c r="DI12" s="843">
        <f t="shared" si="46"/>
        <v>4</v>
      </c>
      <c r="DJ12" s="851">
        <f t="shared" si="47"/>
        <v>3</v>
      </c>
      <c r="DK12" s="851" t="str">
        <f t="shared" si="48"/>
        <v/>
      </c>
      <c r="DL12" s="851">
        <f t="shared" si="49"/>
        <v>3</v>
      </c>
      <c r="DM12" s="851">
        <f t="shared" si="50"/>
        <v>1</v>
      </c>
      <c r="DN12" s="851" t="str">
        <f t="shared" si="51"/>
        <v/>
      </c>
      <c r="DO12" s="851" t="str">
        <f t="shared" si="52"/>
        <v/>
      </c>
      <c r="DP12" s="851" t="str">
        <f t="shared" si="53"/>
        <v/>
      </c>
      <c r="DQ12" s="840">
        <f t="shared" si="54"/>
        <v>0.6875</v>
      </c>
      <c r="DR12" s="853" t="str">
        <f t="shared" si="55"/>
        <v>b</v>
      </c>
      <c r="DS12" s="843">
        <f t="shared" si="56"/>
        <v>3</v>
      </c>
      <c r="DT12" s="851">
        <f t="shared" si="57"/>
        <v>1.5</v>
      </c>
      <c r="DU12" s="840" cm="1">
        <f t="array" ref="DU12">_xlfn.IFS(COUNT(DS12:DT12)=2,SUM(DS12:DT12)/6,COUNT(DS12:DT12)=0,"-",DS12="",DQ12,DT12="",CY12)</f>
        <v>0.75</v>
      </c>
      <c r="DV12" s="843" t="str">
        <f>VLOOKUP($A12&amp;"-"&amp;DV$4,'05市民生活実感調査'!$A$3:$BC$218,COLUMN('05市民生活実感調査'!$Y:$Y),FALSE)</f>
        <v>c</v>
      </c>
      <c r="DW12" s="851" t="str">
        <f>VLOOKUP($A12&amp;"-"&amp;DW$4,'05市民生活実感調査'!$A$3:$BC$218,COLUMN('05市民生活実感調査'!$Y:$Y),FALSE)</f>
        <v>b</v>
      </c>
      <c r="DX12" s="851" t="str">
        <f>VLOOKUP($A12&amp;"-"&amp;DX$4,'05市民生活実感調査'!$A$3:$BC$218,COLUMN('05市民生活実感調査'!$Y:$Y),FALSE)</f>
        <v>b</v>
      </c>
      <c r="DY12" s="851" t="str">
        <f>VLOOKUP($A12&amp;"-"&amp;DY$4,'05市民生活実感調査'!$A$3:$BC$218,COLUMN('05市民生活実感調査'!$Y:$Y),FALSE)</f>
        <v>c</v>
      </c>
      <c r="DZ12" s="851" t="str">
        <f>VLOOKUP($A12&amp;"-"&amp;DZ$4,'05市民生活実感調査'!$A$3:$BC$218,COLUMN('05市民生活実感調査'!$Y:$Y),FALSE)</f>
        <v>c</v>
      </c>
      <c r="EA12" s="851" t="str">
        <f>VLOOKUP($A12&amp;"-"&amp;EA$4,'05市民生活実感調査'!$A$3:$BC$218,COLUMN('05市民生活実感調査'!$Y:$Y),FALSE)</f>
        <v>-</v>
      </c>
      <c r="EB12" s="851" t="str">
        <f>VLOOKUP($A12&amp;"-"&amp;EB$4,'05市民生活実感調査'!$A$3:$BC$218,COLUMN('05市民生活実感調査'!$Y:$Y),FALSE)</f>
        <v>-</v>
      </c>
      <c r="EC12" s="851" t="str">
        <f>VLOOKUP($A12&amp;"-"&amp;EC$4,'05市民生活実感調査'!$A$3:$BC$218,COLUMN('05市民生活実感調査'!$Y:$Y),FALSE)</f>
        <v>-</v>
      </c>
      <c r="ED12" s="839" t="str">
        <f t="shared" si="58"/>
        <v>b</v>
      </c>
      <c r="EE12" s="843">
        <f t="shared" si="59"/>
        <v>2</v>
      </c>
      <c r="EF12" s="851">
        <f t="shared" si="60"/>
        <v>3</v>
      </c>
      <c r="EG12" s="851">
        <f t="shared" si="61"/>
        <v>3</v>
      </c>
      <c r="EH12" s="851">
        <f t="shared" si="62"/>
        <v>2</v>
      </c>
      <c r="EI12" s="851">
        <f t="shared" si="63"/>
        <v>2</v>
      </c>
      <c r="EJ12" s="851" t="str">
        <f t="shared" si="64"/>
        <v/>
      </c>
      <c r="EK12" s="851" t="str">
        <f t="shared" si="65"/>
        <v/>
      </c>
      <c r="EL12" s="851" t="str">
        <f t="shared" si="66"/>
        <v/>
      </c>
      <c r="EM12" s="840">
        <f t="shared" si="67"/>
        <v>0.6</v>
      </c>
      <c r="EN12" s="841">
        <f>VLOOKUP($A12,'05市民生活実感調査'!$D$223:$O$249,5,FALSE)</f>
        <v>16</v>
      </c>
      <c r="EO12" s="842">
        <f>VLOOKUP($A12,'05市民生活実感調査'!$D$223:$O$249,6,FALSE)</f>
        <v>0.61599999999999999</v>
      </c>
      <c r="EP12" s="843" t="s">
        <v>313</v>
      </c>
      <c r="EQ12" s="859" t="str">
        <f>VLOOKUP(EP12,プルダウン!$A$1:$B$6,2,FALSE)</f>
        <v>政策の目的がかなり達成されている</v>
      </c>
      <c r="ER12" s="834" t="s">
        <v>123</v>
      </c>
      <c r="ES12" s="859" t="s">
        <v>1902</v>
      </c>
      <c r="ET12" s="860" t="s">
        <v>2661</v>
      </c>
      <c r="EU12" s="859" t="s">
        <v>2674</v>
      </c>
      <c r="EV12" s="843" t="str">
        <f>IFERROR(VLOOKUP($A12*100+EV$4,'03施策評価'!$A$5:$KD$118,COLUMN('03施策評価'!$DU:$DU),FALSE),"-")</f>
        <v>B</v>
      </c>
      <c r="EW12" s="851" t="str">
        <f>IFERROR(VLOOKUP($A12*100+EW$4,'03施策評価'!$A$5:$KD$118,COLUMN('03施策評価'!$DU:$DU),FALSE),"-")</f>
        <v>B</v>
      </c>
      <c r="EX12" s="851" t="str">
        <f>IFERROR(VLOOKUP($A12*100+EX$4,'03施策評価'!$A$5:$KD$118,COLUMN('03施策評価'!$DU:$DU),FALSE),"-")</f>
        <v>B</v>
      </c>
      <c r="EY12" s="851" t="str">
        <f>IFERROR(VLOOKUP($A12*100+EY$4,'03施策評価'!$A$5:$KD$118,COLUMN('03施策評価'!$DU:$DU),FALSE),"-")</f>
        <v>C</v>
      </c>
      <c r="EZ12" s="851" t="str">
        <f>IFERROR(VLOOKUP($A12*100+EZ$4,'03施策評価'!$A$5:$KD$118,COLUMN('03施策評価'!$DU:$DU),FALSE),"-")</f>
        <v>C</v>
      </c>
      <c r="FA12" s="851" t="str">
        <f>IFERROR(VLOOKUP($A12*100+FA$4,'03施策評価'!$A$5:$KD$118,COLUMN('03施策評価'!$DU:$DU),FALSE),"-")</f>
        <v>-</v>
      </c>
      <c r="FB12" s="851" t="str">
        <f>IFERROR(VLOOKUP($A12*100+FB$4,'03施策評価'!$A$5:$KD$118,COLUMN('03施策評価'!$DU:$DU),FALSE),"-")</f>
        <v>-</v>
      </c>
      <c r="FC12" s="839" t="str">
        <f>IFERROR(VLOOKUP($A12*100+FC$4,'03施策評価'!$A$5:$KD$118,COLUMN('03施策評価'!$DU:$DU),FALSE),"-")</f>
        <v>-</v>
      </c>
      <c r="FD12" s="861" t="s">
        <v>2709</v>
      </c>
      <c r="FE12" s="850" t="str">
        <f>VLOOKUP($A12&amp;"-"&amp;FE$4,'02政策の客観指標'!$A$4:$AY$246,COLUMN('02政策の客観指標'!$AV:$AV),FALSE)</f>
        <v>a</v>
      </c>
      <c r="FF12" s="851" t="str">
        <f>VLOOKUP($A12&amp;"-"&amp;FF$4,'02政策の客観指標'!$A$4:$AY$246,COLUMN('02政策の客観指標'!$AV:$AV),FALSE)</f>
        <v>-</v>
      </c>
      <c r="FG12" s="851" t="str">
        <f>VLOOKUP($A12&amp;"-"&amp;FG$4,'02政策の客観指標'!$A$4:$AY$246,COLUMN('02政策の客観指標'!$AV:$AV),FALSE)</f>
        <v>-</v>
      </c>
      <c r="FH12" s="851" t="str">
        <f>VLOOKUP($A12&amp;"-"&amp;FH$4,'02政策の客観指標'!$A$4:$AY$246,COLUMN('02政策の客観指標'!$AV:$AV),FALSE)</f>
        <v>-</v>
      </c>
      <c r="FI12" s="851" t="str">
        <f>VLOOKUP($A12&amp;"-"&amp;FI$4,'02政策の客観指標'!$A$4:$AY$246,COLUMN('02政策の客観指標'!$AV:$AV),FALSE)</f>
        <v>-</v>
      </c>
      <c r="FJ12" s="851" t="str">
        <f>VLOOKUP($A12&amp;"-"&amp;FJ$4,'02政策の客観指標'!$A$4:$AY$246,COLUMN('02政策の客観指標'!$AV:$AV),FALSE)</f>
        <v>-</v>
      </c>
      <c r="FK12" s="851" t="str">
        <f>VLOOKUP($A12&amp;"-"&amp;FK$4,'02政策の客観指標'!$A$4:$AY$246,COLUMN('02政策の客観指標'!$AV:$AV),FALSE)</f>
        <v>-</v>
      </c>
      <c r="FL12" s="851" t="str">
        <f>VLOOKUP($A12&amp;"-"&amp;FL$4,'02政策の客観指標'!$A$4:$AY$246,COLUMN('02政策の客観指標'!$AV:$AV),FALSE)</f>
        <v>-</v>
      </c>
      <c r="FM12" s="851" t="str">
        <f>VLOOKUP($A12&amp;"-"&amp;FM$4,'02政策の客観指標'!$A$4:$AY$246,COLUMN('02政策の客観指標'!$AV:$AV),FALSE)</f>
        <v>-</v>
      </c>
      <c r="FN12" s="839" t="str">
        <f t="shared" si="68"/>
        <v>a</v>
      </c>
      <c r="FO12" s="854">
        <f t="shared" si="69"/>
        <v>4</v>
      </c>
      <c r="FP12" s="854" t="str">
        <f t="shared" si="70"/>
        <v/>
      </c>
      <c r="FQ12" s="854" t="str">
        <f t="shared" si="71"/>
        <v/>
      </c>
      <c r="FR12" s="854" t="str">
        <f t="shared" si="72"/>
        <v/>
      </c>
      <c r="FS12" s="854" t="str">
        <f t="shared" si="73"/>
        <v/>
      </c>
      <c r="FT12" s="854" t="str">
        <f t="shared" si="74"/>
        <v/>
      </c>
      <c r="FU12" s="854" t="str">
        <f t="shared" si="75"/>
        <v/>
      </c>
      <c r="FV12" s="854" t="str">
        <f t="shared" si="76"/>
        <v/>
      </c>
      <c r="FW12" s="854" t="str">
        <f t="shared" si="77"/>
        <v/>
      </c>
      <c r="FX12" s="846">
        <f t="shared" si="78"/>
        <v>1</v>
      </c>
      <c r="FY12" s="843" t="str">
        <f>IFERROR(VLOOKUP($A12*100+FY$4,'03施策評価'!$A$5:$KD$118,COLUMN('03施策評価'!$EH:$EH),FALSE),"-")</f>
        <v>a</v>
      </c>
      <c r="FZ12" s="851" t="str">
        <f>IFERROR(VLOOKUP($A12*100+FZ$4,'03施策評価'!$A$5:$KD$118,COLUMN('03施策評価'!$EH:$EH),FALSE),"-")</f>
        <v>b</v>
      </c>
      <c r="GA12" s="851" t="str">
        <f>IFERROR(VLOOKUP($A12*100+GA$4,'03施策評価'!$A$5:$KD$118,COLUMN('03施策評価'!$EH:$EH),FALSE),"-")</f>
        <v>a</v>
      </c>
      <c r="GB12" s="851" t="str">
        <f>IFERROR(VLOOKUP($A12*100+GB$4,'03施策評価'!$A$5:$KD$118,COLUMN('03施策評価'!$EH:$EH),FALSE),"-")</f>
        <v>a</v>
      </c>
      <c r="GC12" s="851" t="str">
        <f>IFERROR(VLOOKUP($A12*100+GC$4,'03施策評価'!$A$5:$KD$118,COLUMN('03施策評価'!$EH:$EH),FALSE),"-")</f>
        <v>a</v>
      </c>
      <c r="GD12" s="851" t="str">
        <f>IFERROR(VLOOKUP($A12*100+GD$4,'03施策評価'!$A$5:$KD$118,COLUMN('03施策評価'!$EH:$EH),FALSE),"-")</f>
        <v>-</v>
      </c>
      <c r="GE12" s="851" t="str">
        <f>IFERROR(VLOOKUP($A12*100+GE$4,'03施策評価'!$A$5:$KD$118,COLUMN('03施策評価'!$EH:$EH),FALSE),"-")</f>
        <v>-</v>
      </c>
      <c r="GF12" s="851" t="str">
        <f>IFERROR(VLOOKUP($A12*100+GF$4,'03施策評価'!$A$5:$KD$118,COLUMN('03施策評価'!$EH:$EH),FALSE),"-")</f>
        <v>-</v>
      </c>
      <c r="GG12" s="839" t="str">
        <f t="shared" si="79"/>
        <v>a</v>
      </c>
      <c r="GH12" s="843">
        <f t="shared" si="80"/>
        <v>4</v>
      </c>
      <c r="GI12" s="851">
        <f t="shared" si="81"/>
        <v>3</v>
      </c>
      <c r="GJ12" s="851">
        <f t="shared" si="82"/>
        <v>4</v>
      </c>
      <c r="GK12" s="851">
        <f t="shared" si="83"/>
        <v>4</v>
      </c>
      <c r="GL12" s="851">
        <f t="shared" si="84"/>
        <v>4</v>
      </c>
      <c r="GM12" s="851" t="str">
        <f t="shared" si="85"/>
        <v/>
      </c>
      <c r="GN12" s="851" t="str">
        <f t="shared" si="86"/>
        <v/>
      </c>
      <c r="GO12" s="851" t="str">
        <f t="shared" si="87"/>
        <v/>
      </c>
      <c r="GP12" s="840">
        <f t="shared" si="88"/>
        <v>0.95</v>
      </c>
      <c r="GQ12" s="853" t="str">
        <f t="shared" si="89"/>
        <v>a</v>
      </c>
      <c r="GR12" s="843">
        <f t="shared" si="90"/>
        <v>4</v>
      </c>
      <c r="GS12" s="851">
        <f t="shared" si="91"/>
        <v>2</v>
      </c>
      <c r="GT12" s="840" cm="1">
        <f t="array" ref="GT12">_xlfn.IFS(COUNT(GR12:GS12)=2,SUM(GR12:GS12)/6,COUNT(GR12:GS12)=0,"-",GR12="",GP12,GS12="",FX12)</f>
        <v>1</v>
      </c>
      <c r="GU12" s="843" t="str">
        <f>VLOOKUP($A12&amp;"-"&amp;GU$4,'05市民生活実感調査'!$A$3:$BC$218,COLUMN('05市民生活実感調査'!$AI:$AI),FALSE)</f>
        <v>c</v>
      </c>
      <c r="GV12" s="851" t="str">
        <f>VLOOKUP($A12&amp;"-"&amp;GV$4,'05市民生活実感調査'!$A$3:$BC$218,COLUMN('05市民生活実感調査'!$AI:$AI),FALSE)</f>
        <v>b</v>
      </c>
      <c r="GW12" s="851" t="str">
        <f>VLOOKUP($A12&amp;"-"&amp;GW$4,'05市民生活実感調査'!$A$3:$BC$218,COLUMN('05市民生活実感調査'!$AI:$AI),FALSE)</f>
        <v>b</v>
      </c>
      <c r="GX12" s="851" t="str">
        <f>VLOOKUP($A12&amp;"-"&amp;GX$4,'05市民生活実感調査'!$A$3:$BC$218,COLUMN('05市民生活実感調査'!$AI:$AI),FALSE)</f>
        <v>c</v>
      </c>
      <c r="GY12" s="851" t="str">
        <f>VLOOKUP($A12&amp;"-"&amp;GY$4,'05市民生活実感調査'!$A$3:$BC$218,COLUMN('05市民生活実感調査'!$AI:$AI),FALSE)</f>
        <v>c</v>
      </c>
      <c r="GZ12" s="851" t="str">
        <f>VLOOKUP($A12&amp;"-"&amp;GZ$4,'05市民生活実感調査'!$A$3:$BC$218,COLUMN('05市民生活実感調査'!$AI:$AI),FALSE)</f>
        <v>-</v>
      </c>
      <c r="HA12" s="851" t="str">
        <f>VLOOKUP($A12&amp;"-"&amp;HA$4,'05市民生活実感調査'!$A$3:$BC$218,COLUMN('05市民生活実感調査'!$AI:$AI),FALSE)</f>
        <v>-</v>
      </c>
      <c r="HB12" s="851" t="str">
        <f>VLOOKUP($A12&amp;"-"&amp;HB$4,'05市民生活実感調査'!$A$3:$BC$218,COLUMN('05市民生活実感調査'!$AI:$AI),FALSE)</f>
        <v>-</v>
      </c>
      <c r="HC12" s="839" t="str">
        <f t="shared" si="92"/>
        <v>b</v>
      </c>
      <c r="HD12" s="843">
        <f t="shared" si="93"/>
        <v>2</v>
      </c>
      <c r="HE12" s="851">
        <f t="shared" si="94"/>
        <v>3</v>
      </c>
      <c r="HF12" s="851">
        <f t="shared" si="95"/>
        <v>3</v>
      </c>
      <c r="HG12" s="851">
        <f t="shared" si="96"/>
        <v>2</v>
      </c>
      <c r="HH12" s="851">
        <f t="shared" si="97"/>
        <v>2</v>
      </c>
      <c r="HI12" s="851" t="str">
        <f t="shared" si="98"/>
        <v/>
      </c>
      <c r="HJ12" s="851" t="str">
        <f t="shared" si="99"/>
        <v/>
      </c>
      <c r="HK12" s="851" t="str">
        <f t="shared" si="100"/>
        <v/>
      </c>
      <c r="HL12" s="840">
        <f t="shared" si="101"/>
        <v>0.6</v>
      </c>
      <c r="HM12" s="841">
        <f>VLOOKUP($A12,'05市民生活実感調査'!$D$223:$O$249,7,FALSE)</f>
        <v>17</v>
      </c>
      <c r="HN12" s="842">
        <f>VLOOKUP($A12,'05市民生活実感調査'!$D$223:$O$249,8,FALSE)</f>
        <v>60.392967942088937</v>
      </c>
      <c r="HO12" s="843" t="s">
        <v>313</v>
      </c>
      <c r="HP12" s="859" t="str">
        <f>VLOOKUP(HO12,プルダウン!$A$1:$B$6,2,FALSE)</f>
        <v>政策の目的がかなり達成されている</v>
      </c>
      <c r="HQ12" s="834" t="s">
        <v>123</v>
      </c>
      <c r="HR12" s="859" t="s">
        <v>1902</v>
      </c>
      <c r="HS12" s="860" t="s">
        <v>2858</v>
      </c>
      <c r="HT12" s="859" t="s">
        <v>2889</v>
      </c>
      <c r="HU12" s="843" t="str">
        <f>IFERROR(VLOOKUP($A12*100+HU$4,'03施策評価'!$A$5:$KD$118,COLUMN('03施策評価'!$FW:$FW),FALSE),"-")</f>
        <v>B</v>
      </c>
      <c r="HV12" s="851" t="str">
        <f>IFERROR(VLOOKUP($A12*100+HV$4,'03施策評価'!$A$5:$KD$118,COLUMN('03施策評価'!$FW:$FW),FALSE),"-")</f>
        <v>B</v>
      </c>
      <c r="HW12" s="851" t="str">
        <f>IFERROR(VLOOKUP($A12*100+HW$4,'03施策評価'!$A$5:$KD$118,COLUMN('03施策評価'!$FW:$FW),FALSE),"-")</f>
        <v>B</v>
      </c>
      <c r="HX12" s="851" t="str">
        <f>IFERROR(VLOOKUP($A12*100+HX$4,'03施策評価'!$A$5:$KD$118,COLUMN('03施策評価'!$FW:$FW),FALSE),"-")</f>
        <v>B</v>
      </c>
      <c r="HY12" s="851" t="str">
        <f>IFERROR(VLOOKUP($A12*100+HY$4,'03施策評価'!$A$5:$KD$118,COLUMN('03施策評価'!$FW:$FW),FALSE),"-")</f>
        <v>B</v>
      </c>
      <c r="HZ12" s="851" t="str">
        <f>IFERROR(VLOOKUP($A12*100+HZ$4,'03施策評価'!$A$5:$KD$118,COLUMN('03施策評価'!$FW:$FW),FALSE),"-")</f>
        <v>-</v>
      </c>
      <c r="IA12" s="851" t="str">
        <f>IFERROR(VLOOKUP($A12*100+IA$4,'03施策評価'!$A$5:$KD$118,COLUMN('03施策評価'!$FW:$FW),FALSE),"-")</f>
        <v>-</v>
      </c>
      <c r="IB12" s="839" t="str">
        <f>IFERROR(VLOOKUP($A12*100+IB$4,'03施策評価'!$A$5:$KD$118,COLUMN('03施策評価'!$FW:$FW),FALSE),"-")</f>
        <v>-</v>
      </c>
      <c r="IC12" s="861" t="s">
        <v>2859</v>
      </c>
      <c r="ID12" s="850" t="str">
        <f>VLOOKUP($A12&amp;"-"&amp;ID$4,'02政策の客観指標'!$A$4:$AY$246,COLUMN('02政策の客観指標'!$AW:$AW),FALSE)</f>
        <v>b</v>
      </c>
      <c r="IE12" s="851" t="str">
        <f>VLOOKUP($A12&amp;"-"&amp;IE$4,'02政策の客観指標'!$A$4:$AY$246,COLUMN('02政策の客観指標'!$AW:$AW),FALSE)</f>
        <v>a</v>
      </c>
      <c r="IF12" s="851" t="str">
        <f>VLOOKUP($A12&amp;"-"&amp;IF$4,'02政策の客観指標'!$A$4:$AY$246,COLUMN('02政策の客観指標'!$AW:$AW),FALSE)</f>
        <v>-</v>
      </c>
      <c r="IG12" s="851" t="str">
        <f>VLOOKUP($A12&amp;"-"&amp;IG$4,'02政策の客観指標'!$A$4:$AY$246,COLUMN('02政策の客観指標'!$AW:$AW),FALSE)</f>
        <v>-</v>
      </c>
      <c r="IH12" s="851" t="str">
        <f>VLOOKUP($A12&amp;"-"&amp;IH$4,'02政策の客観指標'!$A$4:$AY$246,COLUMN('02政策の客観指標'!$AW:$AW),FALSE)</f>
        <v>-</v>
      </c>
      <c r="II12" s="851" t="str">
        <f>VLOOKUP($A12&amp;"-"&amp;II$4,'02政策の客観指標'!$A$4:$AY$246,COLUMN('02政策の客観指標'!$AW:$AW),FALSE)</f>
        <v>-</v>
      </c>
      <c r="IJ12" s="851" t="str">
        <f>VLOOKUP($A12&amp;"-"&amp;IJ$4,'02政策の客観指標'!$A$4:$AY$246,COLUMN('02政策の客観指標'!$AW:$AW),FALSE)</f>
        <v>-</v>
      </c>
      <c r="IK12" s="851" t="str">
        <f>VLOOKUP($A12&amp;"-"&amp;IK$4,'02政策の客観指標'!$A$4:$AY$246,COLUMN('02政策の客観指標'!$AW:$AW),FALSE)</f>
        <v>-</v>
      </c>
      <c r="IL12" s="851" t="str">
        <f>VLOOKUP($A12&amp;"-"&amp;IL$4,'02政策の客観指標'!$A$4:$AY$246,COLUMN('02政策の客観指標'!$AW:$AW),FALSE)</f>
        <v>-</v>
      </c>
      <c r="IM12" s="839" t="str">
        <f t="shared" si="102"/>
        <v>a</v>
      </c>
      <c r="IN12" s="854">
        <f t="shared" si="103"/>
        <v>3</v>
      </c>
      <c r="IO12" s="854">
        <f t="shared" si="104"/>
        <v>4</v>
      </c>
      <c r="IP12" s="854" t="str">
        <f t="shared" si="105"/>
        <v/>
      </c>
      <c r="IQ12" s="854" t="str">
        <f t="shared" si="106"/>
        <v/>
      </c>
      <c r="IR12" s="854" t="str">
        <f t="shared" si="107"/>
        <v/>
      </c>
      <c r="IS12" s="854" t="str">
        <f t="shared" si="108"/>
        <v/>
      </c>
      <c r="IT12" s="854" t="str">
        <f t="shared" si="109"/>
        <v/>
      </c>
      <c r="IU12" s="854" t="str">
        <f t="shared" si="110"/>
        <v/>
      </c>
      <c r="IV12" s="854" t="str">
        <f t="shared" si="111"/>
        <v/>
      </c>
      <c r="IW12" s="846">
        <f t="shared" si="112"/>
        <v>0.875</v>
      </c>
      <c r="IX12" s="843" t="str">
        <f>IFERROR(VLOOKUP($A12*100+IX$4,'03施策評価'!$A$5:$KD$118,COLUMN('03施策評価'!$GJ:$GJ),FALSE),"-")</f>
        <v>b</v>
      </c>
      <c r="IY12" s="851" t="str">
        <f>IFERROR(VLOOKUP($A12*100+IY$4,'03施策評価'!$A$5:$KD$118,COLUMN('03施策評価'!$GJ:$GJ),FALSE),"-")</f>
        <v>a</v>
      </c>
      <c r="IZ12" s="851" t="str">
        <f>IFERROR(VLOOKUP($A12*100+IZ$4,'03施策評価'!$A$5:$KD$118,COLUMN('03施策評価'!$GJ:$GJ),FALSE),"-")</f>
        <v>b</v>
      </c>
      <c r="JA12" s="851" t="str">
        <f>IFERROR(VLOOKUP($A12*100+JA$4,'03施策評価'!$A$5:$KD$118,COLUMN('03施策評価'!$GJ:$GJ),FALSE),"-")</f>
        <v>a</v>
      </c>
      <c r="JB12" s="851" t="str">
        <f>IFERROR(VLOOKUP($A12*100+JB$4,'03施策評価'!$A$5:$KD$118,COLUMN('03施策評価'!$GJ:$GJ),FALSE),"-")</f>
        <v>a</v>
      </c>
      <c r="JC12" s="851" t="str">
        <f>IFERROR(VLOOKUP($A12*100+JC$4,'03施策評価'!$A$5:$KD$118,COLUMN('03施策評価'!$GJ:$GJ),FALSE),"-")</f>
        <v>-</v>
      </c>
      <c r="JD12" s="851" t="str">
        <f>IFERROR(VLOOKUP($A12*100+JD$4,'03施策評価'!$A$5:$KD$118,COLUMN('03施策評価'!$GJ:$GJ),FALSE),"-")</f>
        <v>-</v>
      </c>
      <c r="JE12" s="851" t="str">
        <f>IFERROR(VLOOKUP($A12*100+JE$4,'03施策評価'!$A$5:$KD$118,COLUMN('03施策評価'!$GJ:$GJ),FALSE),"-")</f>
        <v>-</v>
      </c>
      <c r="JF12" s="839" t="str">
        <f t="shared" si="113"/>
        <v>a</v>
      </c>
      <c r="JG12" s="843">
        <f t="shared" si="114"/>
        <v>3</v>
      </c>
      <c r="JH12" s="851">
        <f t="shared" si="115"/>
        <v>4</v>
      </c>
      <c r="JI12" s="851">
        <f t="shared" si="116"/>
        <v>3</v>
      </c>
      <c r="JJ12" s="851">
        <f t="shared" si="117"/>
        <v>4</v>
      </c>
      <c r="JK12" s="851">
        <f t="shared" si="118"/>
        <v>4</v>
      </c>
      <c r="JL12" s="851" t="str">
        <f t="shared" si="119"/>
        <v/>
      </c>
      <c r="JM12" s="851" t="str">
        <f t="shared" si="120"/>
        <v/>
      </c>
      <c r="JN12" s="851" t="str">
        <f t="shared" si="121"/>
        <v/>
      </c>
      <c r="JO12" s="840">
        <f t="shared" si="122"/>
        <v>0.9</v>
      </c>
      <c r="JP12" s="853" t="str">
        <f t="shared" si="123"/>
        <v>a</v>
      </c>
      <c r="JQ12" s="843">
        <f t="shared" si="124"/>
        <v>4</v>
      </c>
      <c r="JR12" s="851">
        <f t="shared" si="125"/>
        <v>2</v>
      </c>
      <c r="JS12" s="840" cm="1">
        <f t="array" ref="JS12">_xlfn.IFS(COUNT(JQ12:JR12)=2,SUM(JQ12:JR12)/6,COUNT(JQ12:JR12)=0,"-",JQ12="",JO12,JR12="",IW12)</f>
        <v>1</v>
      </c>
      <c r="JT12" s="843" t="str">
        <f>VLOOKUP($A12&amp;"-"&amp;JT$4,'05市民生活実感調査'!$A$3:$BC$218,COLUMN('05市民生活実感調査'!$AS:$AS),FALSE)</f>
        <v>c</v>
      </c>
      <c r="JU12" s="851" t="str">
        <f>VLOOKUP($A12&amp;"-"&amp;JU$4,'05市民生活実感調査'!$A$3:$BC$218,COLUMN('05市民生活実感調査'!$AS:$AS),FALSE)</f>
        <v>b</v>
      </c>
      <c r="JV12" s="851" t="str">
        <f>VLOOKUP($A12&amp;"-"&amp;JV$4,'05市民生活実感調査'!$A$3:$BC$218,COLUMN('05市民生活実感調査'!$AS:$AS),FALSE)</f>
        <v>b</v>
      </c>
      <c r="JW12" s="851" t="str">
        <f>VLOOKUP($A12&amp;"-"&amp;JW$4,'05市民生活実感調査'!$A$3:$BC$218,COLUMN('05市民生活実感調査'!$AS:$AS),FALSE)</f>
        <v>c</v>
      </c>
      <c r="JX12" s="851" t="str">
        <f>VLOOKUP($A12&amp;"-"&amp;JX$4,'05市民生活実感調査'!$A$3:$BC$218,COLUMN('05市民生活実感調査'!$AS:$AS),FALSE)</f>
        <v>b</v>
      </c>
      <c r="JY12" s="851" t="str">
        <f>VLOOKUP($A12&amp;"-"&amp;JY$4,'05市民生活実感調査'!$A$3:$BC$218,COLUMN('05市民生活実感調査'!$AS:$AS),FALSE)</f>
        <v>-</v>
      </c>
      <c r="JZ12" s="851" t="str">
        <f>VLOOKUP($A12&amp;"-"&amp;JZ$4,'05市民生活実感調査'!$A$3:$BC$218,COLUMN('05市民生活実感調査'!$AS:$AS),FALSE)</f>
        <v>-</v>
      </c>
      <c r="KA12" s="851" t="str">
        <f>VLOOKUP($A12&amp;"-"&amp;KA$4,'05市民生活実感調査'!$A$3:$BC$218,COLUMN('05市民生活実感調査'!$AS:$AS),FALSE)</f>
        <v>-</v>
      </c>
      <c r="KB12" s="839" t="str">
        <f t="shared" si="126"/>
        <v>b</v>
      </c>
      <c r="KC12" s="843">
        <f t="shared" si="127"/>
        <v>2</v>
      </c>
      <c r="KD12" s="851">
        <f t="shared" si="128"/>
        <v>3</v>
      </c>
      <c r="KE12" s="851">
        <f t="shared" si="129"/>
        <v>3</v>
      </c>
      <c r="KF12" s="851">
        <f t="shared" si="130"/>
        <v>2</v>
      </c>
      <c r="KG12" s="851">
        <f t="shared" si="131"/>
        <v>3</v>
      </c>
      <c r="KH12" s="851" t="str">
        <f t="shared" si="132"/>
        <v/>
      </c>
      <c r="KI12" s="851" t="str">
        <f t="shared" si="133"/>
        <v/>
      </c>
      <c r="KJ12" s="851" t="str">
        <f t="shared" si="134"/>
        <v/>
      </c>
      <c r="KK12" s="840">
        <f t="shared" si="135"/>
        <v>0.65</v>
      </c>
      <c r="KL12" s="841">
        <f>VLOOKUP($A12,'05市民生活実感調査'!$D$223:$O$249,9,FALSE)</f>
        <v>19</v>
      </c>
      <c r="KM12" s="842">
        <f>VLOOKUP($A12,'05市民生活実感調査'!$D$223:$O$249,10,FALSE)</f>
        <v>56.454918032786885</v>
      </c>
      <c r="KN12" s="843" t="s">
        <v>313</v>
      </c>
      <c r="KO12" s="859" t="str">
        <f>VLOOKUP(KN12,プルダウン!$A$1:$B$6,2,FALSE)</f>
        <v>政策の目的がかなり達成されている</v>
      </c>
      <c r="KP12" s="834" t="s">
        <v>2973</v>
      </c>
      <c r="KQ12" s="859" t="s">
        <v>1902</v>
      </c>
      <c r="KR12" s="860" t="s">
        <v>3116</v>
      </c>
      <c r="KS12" s="859" t="s">
        <v>2889</v>
      </c>
      <c r="KT12" s="843" t="str">
        <f>IFERROR(VLOOKUP($A12*100+KT$4,'03施策評価'!$A$5:$KD$118,COLUMN('03施策評価'!$HY:$HY),FALSE),"-")</f>
        <v>C</v>
      </c>
      <c r="KU12" s="851" t="str">
        <f>IFERROR(VLOOKUP($A12*100+KU$4,'03施策評価'!$A$5:$KD$118,COLUMN('03施策評価'!$HY:$HY),FALSE),"-")</f>
        <v>B</v>
      </c>
      <c r="KV12" s="851" t="str">
        <f>IFERROR(VLOOKUP($A12*100+KV$4,'03施策評価'!$A$5:$KD$118,COLUMN('03施策評価'!$HY:$HY),FALSE),"-")</f>
        <v>B</v>
      </c>
      <c r="KW12" s="851" t="str">
        <f>IFERROR(VLOOKUP($A12*100+KW$4,'03施策評価'!$A$5:$KD$118,COLUMN('03施策評価'!$HY:$HY),FALSE),"-")</f>
        <v>B</v>
      </c>
      <c r="KX12" s="851" t="str">
        <f>IFERROR(VLOOKUP($A12*100+KX$4,'03施策評価'!$A$5:$KD$118,COLUMN('03施策評価'!$HY:$HY),FALSE),"-")</f>
        <v>B</v>
      </c>
      <c r="KY12" s="851" t="str">
        <f>IFERROR(VLOOKUP($A12*100+KY$4,'03施策評価'!$A$5:$KD$118,COLUMN('03施策評価'!$HY:$HY),FALSE),"-")</f>
        <v>-</v>
      </c>
      <c r="KZ12" s="851" t="str">
        <f>IFERROR(VLOOKUP($A12*100+KZ$4,'03施策評価'!$A$5:$KD$118,COLUMN('03施策評価'!$HY:$HY),FALSE),"-")</f>
        <v>-</v>
      </c>
      <c r="LA12" s="839" t="str">
        <f>IFERROR(VLOOKUP($A12*100+LA$4,'03施策評価'!$A$5:$KD$118,COLUMN('03施策評価'!$HY:$HY),FALSE),"-")</f>
        <v>-</v>
      </c>
      <c r="LB12" s="861" t="s">
        <v>3117</v>
      </c>
      <c r="LC12" s="862" t="str">
        <f>VLOOKUP($A12&amp;"-"&amp;LC$4,'02政策の客観指標'!$A$4:$AX$246,COLUMN('02政策の客観指標'!$AX:$AX),FALSE)</f>
        <v>a</v>
      </c>
      <c r="LD12" s="851" t="str">
        <f>VLOOKUP($A12&amp;"-"&amp;LD$4,'02政策の客観指標'!$A$4:$AX$246,COLUMN('02政策の客観指標'!$AX:$AX),FALSE)</f>
        <v>a</v>
      </c>
      <c r="LE12" s="851" t="str">
        <f>VLOOKUP($A12&amp;"-"&amp;LE$4,'02政策の客観指標'!$A$4:$AX$246,COLUMN('02政策の客観指標'!$AX:$AX),FALSE)</f>
        <v>-</v>
      </c>
      <c r="LF12" s="851" t="str">
        <f>VLOOKUP($A12&amp;"-"&amp;LF$4,'02政策の客観指標'!$A$4:$AX$246,COLUMN('02政策の客観指標'!$AX:$AX),FALSE)</f>
        <v>-</v>
      </c>
      <c r="LG12" s="851" t="str">
        <f>VLOOKUP($A12&amp;"-"&amp;LG$4,'02政策の客観指標'!$A$4:$AX$246,COLUMN('02政策の客観指標'!$AX:$AX),FALSE)</f>
        <v>-</v>
      </c>
      <c r="LH12" s="851" t="str">
        <f>VLOOKUP($A12&amp;"-"&amp;LH$4,'02政策の客観指標'!$A$4:$AX$246,COLUMN('02政策の客観指標'!$AX:$AX),FALSE)</f>
        <v>-</v>
      </c>
      <c r="LI12" s="851" t="str">
        <f>VLOOKUP($A12&amp;"-"&amp;LI$4,'02政策の客観指標'!$A$4:$AX$246,COLUMN('02政策の客観指標'!$AX:$AX),FALSE)</f>
        <v>-</v>
      </c>
      <c r="LJ12" s="851" t="str">
        <f>VLOOKUP($A12&amp;"-"&amp;LJ$4,'02政策の客観指標'!$A$4:$AX$246,COLUMN('02政策の客観指標'!$AX:$AX),FALSE)</f>
        <v>-</v>
      </c>
      <c r="LK12" s="851" t="str">
        <f>VLOOKUP($A12&amp;"-"&amp;LK$4,'02政策の客観指標'!$A$4:$AX$246,COLUMN('02政策の客観指標'!$AX:$AX),FALSE)</f>
        <v>-</v>
      </c>
      <c r="LL12" s="839" t="str">
        <f t="shared" si="136"/>
        <v>a</v>
      </c>
      <c r="LM12" s="854">
        <f t="shared" si="137"/>
        <v>4</v>
      </c>
      <c r="LN12" s="854">
        <f t="shared" si="138"/>
        <v>4</v>
      </c>
      <c r="LO12" s="854" t="str">
        <f t="shared" si="139"/>
        <v/>
      </c>
      <c r="LP12" s="854" t="str">
        <f t="shared" si="140"/>
        <v/>
      </c>
      <c r="LQ12" s="854" t="str">
        <f t="shared" si="141"/>
        <v/>
      </c>
      <c r="LR12" s="854" t="str">
        <f t="shared" si="142"/>
        <v/>
      </c>
      <c r="LS12" s="854" t="str">
        <f t="shared" si="143"/>
        <v/>
      </c>
      <c r="LT12" s="854" t="str">
        <f t="shared" si="144"/>
        <v/>
      </c>
      <c r="LU12" s="854" t="str">
        <f t="shared" si="145"/>
        <v/>
      </c>
      <c r="LV12" s="846">
        <f t="shared" si="146"/>
        <v>1</v>
      </c>
      <c r="LW12" s="843" t="str">
        <f>IFERROR(VLOOKUP($A12*100+LW$4,'03施策評価'!$A$5:$KD$118,COLUMN('03施策評価'!$IL:$IL),FALSE),"-")</f>
        <v>b</v>
      </c>
      <c r="LX12" s="851" t="str">
        <f>IFERROR(VLOOKUP($A12*100+LX$4,'03施策評価'!$A$5:$KD$118,COLUMN('03施策評価'!$IL:$IL),FALSE),"-")</f>
        <v>a</v>
      </c>
      <c r="LY12" s="851" t="str">
        <f>IFERROR(VLOOKUP($A12*100+LY$4,'03施策評価'!$A$5:$KD$118,COLUMN('03施策評価'!$IL:$IL),FALSE),"-")</f>
        <v>c</v>
      </c>
      <c r="LZ12" s="851" t="str">
        <f>IFERROR(VLOOKUP($A12*100+LZ$4,'03施策評価'!$A$5:$KD$118,COLUMN('03施策評価'!$IL:$IL),FALSE),"-")</f>
        <v>b</v>
      </c>
      <c r="MA12" s="851" t="str">
        <f>IFERROR(VLOOKUP($A12*100+MA$4,'03施策評価'!$A$5:$KD$118,COLUMN('03施策評価'!$IL:$IL),FALSE),"-")</f>
        <v>a</v>
      </c>
      <c r="MB12" s="851" t="str">
        <f>IFERROR(VLOOKUP($A12*100+MB$4,'03施策評価'!$A$5:$KD$118,COLUMN('03施策評価'!$IL:$IL),FALSE),"-")</f>
        <v>-</v>
      </c>
      <c r="MC12" s="851" t="str">
        <f>IFERROR(VLOOKUP($A12*100+MC$4,'03施策評価'!$A$5:$KD$118,COLUMN('03施策評価'!$IL:$IL),FALSE),"-")</f>
        <v>-</v>
      </c>
      <c r="MD12" s="851" t="str">
        <f>IFERROR(VLOOKUP($A12*100+MD$4,'03施策評価'!$A$5:$KD$118,COLUMN('03施策評価'!$IL:$IL),FALSE),"-")</f>
        <v>-</v>
      </c>
      <c r="ME12" s="839" t="str">
        <f t="shared" si="147"/>
        <v>a</v>
      </c>
      <c r="MF12" s="843">
        <f t="shared" si="148"/>
        <v>3</v>
      </c>
      <c r="MG12" s="851">
        <f t="shared" si="149"/>
        <v>4</v>
      </c>
      <c r="MH12" s="851">
        <f t="shared" si="150"/>
        <v>2</v>
      </c>
      <c r="MI12" s="851">
        <f t="shared" si="151"/>
        <v>3</v>
      </c>
      <c r="MJ12" s="851">
        <f t="shared" si="152"/>
        <v>4</v>
      </c>
      <c r="MK12" s="851" t="str">
        <f t="shared" si="153"/>
        <v/>
      </c>
      <c r="ML12" s="851" t="str">
        <f t="shared" si="154"/>
        <v/>
      </c>
      <c r="MM12" s="851" t="str">
        <f t="shared" si="155"/>
        <v/>
      </c>
      <c r="MN12" s="840">
        <f t="shared" si="156"/>
        <v>0.8</v>
      </c>
      <c r="MO12" s="853" t="str">
        <f t="shared" si="157"/>
        <v>a</v>
      </c>
      <c r="MP12" s="843">
        <f t="shared" si="158"/>
        <v>4</v>
      </c>
      <c r="MQ12" s="851">
        <f t="shared" si="159"/>
        <v>2</v>
      </c>
      <c r="MR12" s="840" cm="1">
        <f t="array" ref="MR12">_xlfn.IFS(COUNT(MP12:MQ12)=2,SUM(MP12:MQ12)/6,COUNT(MP12:MQ12)=0,"-",MP12="",MN12,MQ12="",LV12)</f>
        <v>1</v>
      </c>
      <c r="MS12" s="843" t="str">
        <f>VLOOKUP($A12&amp;"-"&amp;MS$4,'05市民生活実感調査'!$A$3:$BC$218,COLUMN('05市民生活実感調査'!$BC:$BC),FALSE)</f>
        <v>c</v>
      </c>
      <c r="MT12" s="851" t="str">
        <f>VLOOKUP($A12&amp;"-"&amp;MT$4,'05市民生活実感調査'!$A$3:$BC$218,COLUMN('05市民生活実感調査'!$BC:$BC),FALSE)</f>
        <v>b</v>
      </c>
      <c r="MU12" s="851" t="str">
        <f>VLOOKUP($A12&amp;"-"&amp;MU$4,'05市民生活実感調査'!$A$3:$BC$218,COLUMN('05市民生活実感調査'!$BC:$BC),FALSE)</f>
        <v>c</v>
      </c>
      <c r="MV12" s="851" t="str">
        <f>VLOOKUP($A12&amp;"-"&amp;MV$4,'05市民生活実感調査'!$A$3:$BC$218,COLUMN('05市民生活実感調査'!$BC:$BC),FALSE)</f>
        <v>c</v>
      </c>
      <c r="MW12" s="851" t="str">
        <f>VLOOKUP($A12&amp;"-"&amp;MW$4,'05市民生活実感調査'!$A$3:$BC$218,COLUMN('05市民生活実感調査'!$BC:$BC),FALSE)</f>
        <v>c</v>
      </c>
      <c r="MX12" s="851" t="str">
        <f>VLOOKUP($A12&amp;"-"&amp;MX$4,'05市民生活実感調査'!$A$3:$BC$218,COLUMN('05市民生活実感調査'!$BC:$BC),FALSE)</f>
        <v>-</v>
      </c>
      <c r="MY12" s="851" t="str">
        <f>VLOOKUP($A12&amp;"-"&amp;MY$4,'05市民生活実感調査'!$A$3:$BC$218,COLUMN('05市民生活実感調査'!$BC:$BC),FALSE)</f>
        <v>-</v>
      </c>
      <c r="MZ12" s="851" t="str">
        <f>VLOOKUP($A12&amp;"-"&amp;MZ$4,'05市民生活実感調査'!$A$3:$BC$218,COLUMN('05市民生活実感調査'!$BC:$BC),FALSE)</f>
        <v>-</v>
      </c>
      <c r="NA12" s="839" t="str">
        <f t="shared" si="160"/>
        <v>c</v>
      </c>
      <c r="NB12" s="843">
        <f t="shared" si="161"/>
        <v>2</v>
      </c>
      <c r="NC12" s="851">
        <f t="shared" si="162"/>
        <v>3</v>
      </c>
      <c r="ND12" s="851">
        <f t="shared" si="163"/>
        <v>2</v>
      </c>
      <c r="NE12" s="851">
        <f t="shared" si="164"/>
        <v>2</v>
      </c>
      <c r="NF12" s="851">
        <f t="shared" si="165"/>
        <v>2</v>
      </c>
      <c r="NG12" s="851" t="str">
        <f t="shared" si="166"/>
        <v/>
      </c>
      <c r="NH12" s="851" t="str">
        <f t="shared" si="167"/>
        <v/>
      </c>
      <c r="NI12" s="851" t="str">
        <f t="shared" si="168"/>
        <v/>
      </c>
      <c r="NJ12" s="840">
        <f t="shared" si="169"/>
        <v>0.55000000000000004</v>
      </c>
      <c r="NK12" s="841">
        <f>VLOOKUP($A12,'05市民生活実感調査'!$D$223:$O$249,11,FALSE)</f>
        <v>23</v>
      </c>
      <c r="NL12" s="842">
        <f>VLOOKUP($A12,'05市民生活実感調査'!$D$223:$O$249,12,FALSE)</f>
        <v>52.428571428571423</v>
      </c>
      <c r="NM12" s="843" t="s">
        <v>313</v>
      </c>
      <c r="NN12" s="859" t="str">
        <f>VLOOKUP(NM12,プルダウン!$A$1:$B$6,2,FALSE)</f>
        <v>政策の目的がかなり達成されている</v>
      </c>
      <c r="NO12" s="834" t="s">
        <v>2973</v>
      </c>
      <c r="NP12" s="859" t="s">
        <v>1902</v>
      </c>
      <c r="NQ12" s="860" t="s">
        <v>3343</v>
      </c>
      <c r="NR12" s="859" t="s">
        <v>3255</v>
      </c>
      <c r="NS12" s="843" t="str">
        <f>IFERROR(VLOOKUP($A12*100+NS$4,'03施策評価'!$A$5:$KD$118,COLUMN('03施策評価'!$KA:$KA),FALSE),"-")</f>
        <v>C</v>
      </c>
      <c r="NT12" s="851" t="str">
        <f>IFERROR(VLOOKUP($A12*100+NT$4,'03施策評価'!$A$5:$KD$118,COLUMN('03施策評価'!$KA:$KA),FALSE),"-")</f>
        <v>B</v>
      </c>
      <c r="NU12" s="851" t="str">
        <f>IFERROR(VLOOKUP($A12*100+NU$4,'03施策評価'!$A$5:$KD$118,COLUMN('03施策評価'!$KA:$KA),FALSE),"-")</f>
        <v>C</v>
      </c>
      <c r="NV12" s="851" t="str">
        <f>IFERROR(VLOOKUP($A12*100+NV$4,'03施策評価'!$A$5:$KD$118,COLUMN('03施策評価'!$KA:$KA),FALSE),"-")</f>
        <v>C</v>
      </c>
      <c r="NW12" s="851" t="str">
        <f>IFERROR(VLOOKUP($A12*100+NW$4,'03施策評価'!$A$5:$KD$118,COLUMN('03施策評価'!$KA:$KA),FALSE),"-")</f>
        <v>B</v>
      </c>
      <c r="NX12" s="851" t="str">
        <f>IFERROR(VLOOKUP($A12*100+NX$4,'03施策評価'!$A$5:$KD$118,COLUMN('03施策評価'!$KA:$KA),FALSE),"-")</f>
        <v>-</v>
      </c>
      <c r="NY12" s="851" t="str">
        <f>IFERROR(VLOOKUP($A12*100+NY$4,'03施策評価'!$A$5:$KD$118,COLUMN('03施策評価'!$KA:$KA),FALSE),"-")</f>
        <v>-</v>
      </c>
      <c r="NZ12" s="839" t="str">
        <f>IFERROR(VLOOKUP($A12*100+NZ$4,'03施策評価'!$A$5:$KD$118,COLUMN('03施策評価'!$KA:$KA),FALSE),"-")</f>
        <v>-</v>
      </c>
      <c r="OA12" s="861" t="s">
        <v>3276</v>
      </c>
      <c r="OB12" s="812" t="str">
        <f>VLOOKUP($A12&amp;"-"&amp;OB$4,'02政策の客観指標'!$A$4:$AY$246,COLUMN('02政策の客観指標'!$AY:$AY),FALSE)</f>
        <v>b</v>
      </c>
      <c r="OC12" s="813" t="str">
        <f>VLOOKUP($A12&amp;"-"&amp;OC$4,'02政策の客観指標'!$A$4:$AY$246,COLUMN('02政策の客観指標'!$AY:$AY),FALSE)</f>
        <v>b</v>
      </c>
      <c r="OD12" s="813" t="str">
        <f>VLOOKUP($A12&amp;"-"&amp;OD$4,'02政策の客観指標'!$A$4:$AY$246,COLUMN('02政策の客観指標'!$AY:$AY),FALSE)</f>
        <v>-</v>
      </c>
      <c r="OE12" s="813" t="str">
        <f>VLOOKUP($A12&amp;"-"&amp;OE$4,'02政策の客観指標'!$A$4:$AY$246,COLUMN('02政策の客観指標'!$AY:$AY),FALSE)</f>
        <v>-</v>
      </c>
      <c r="OF12" s="813" t="str">
        <f>VLOOKUP($A12&amp;"-"&amp;OF$4,'02政策の客観指標'!$A$4:$AY$246,COLUMN('02政策の客観指標'!$AY:$AY),FALSE)</f>
        <v>-</v>
      </c>
      <c r="OG12" s="813" t="str">
        <f>VLOOKUP($A12&amp;"-"&amp;OG$4,'02政策の客観指標'!$A$4:$AY$246,COLUMN('02政策の客観指標'!$AY:$AY),FALSE)</f>
        <v>-</v>
      </c>
      <c r="OH12" s="813" t="str">
        <f>VLOOKUP($A12&amp;"-"&amp;OH$4,'02政策の客観指標'!$A$4:$AY$246,COLUMN('02政策の客観指標'!$AY:$AY),FALSE)</f>
        <v>-</v>
      </c>
      <c r="OI12" s="813" t="str">
        <f>VLOOKUP($A12&amp;"-"&amp;OI$4,'02政策の客観指標'!$A$4:$AY$246,COLUMN('02政策の客観指標'!$AY:$AY),FALSE)</f>
        <v>-</v>
      </c>
      <c r="OJ12" s="813" t="str">
        <f>VLOOKUP($A12&amp;"-"&amp;OJ$4,'02政策の客観指標'!$A$4:$AY$246,COLUMN('02政策の客観指標'!$AY:$AY),FALSE)</f>
        <v>-</v>
      </c>
      <c r="OK12" s="814" t="str">
        <f t="shared" si="170"/>
        <v>b</v>
      </c>
      <c r="OL12" s="815">
        <f t="shared" si="171"/>
        <v>3</v>
      </c>
      <c r="OM12" s="815">
        <f t="shared" si="172"/>
        <v>3</v>
      </c>
      <c r="ON12" s="815" t="str">
        <f t="shared" si="173"/>
        <v/>
      </c>
      <c r="OO12" s="815" t="str">
        <f t="shared" si="174"/>
        <v/>
      </c>
      <c r="OP12" s="815" t="str">
        <f t="shared" si="175"/>
        <v/>
      </c>
      <c r="OQ12" s="815" t="str">
        <f t="shared" si="176"/>
        <v/>
      </c>
      <c r="OR12" s="815" t="str">
        <f t="shared" si="177"/>
        <v/>
      </c>
      <c r="OS12" s="815" t="str">
        <f t="shared" si="178"/>
        <v/>
      </c>
      <c r="OT12" s="815" t="str">
        <f t="shared" si="179"/>
        <v/>
      </c>
      <c r="OU12" s="816">
        <f t="shared" si="203"/>
        <v>0.75</v>
      </c>
      <c r="OV12" s="817" t="str">
        <f>IFERROR(VLOOKUP($A12*100+OV$4,'03施策評価'!$A$5:$MF$118,COLUMN('03施策評価'!$KN:$KN),FALSE),"-")</f>
        <v>c</v>
      </c>
      <c r="OW12" s="813" t="str">
        <f>IFERROR(VLOOKUP($A12*100+OW$4,'03施策評価'!$A$5:$MF$118,COLUMN('03施策評価'!$KN:$KN),FALSE),"-")</f>
        <v>a</v>
      </c>
      <c r="OX12" s="813" t="str">
        <f>IFERROR(VLOOKUP($A12*100+OX$4,'03施策評価'!$A$5:$MF$118,COLUMN('03施策評価'!$KN:$KN),FALSE),"-")</f>
        <v>a</v>
      </c>
      <c r="OY12" s="813" t="str">
        <f>IFERROR(VLOOKUP($A12*100+OY$4,'03施策評価'!$A$5:$MF$118,COLUMN('03施策評価'!$KN:$KN),FALSE),"-")</f>
        <v>b</v>
      </c>
      <c r="OZ12" s="813" t="str">
        <f>IFERROR(VLOOKUP($A12*100+OZ$4,'03施策評価'!$A$5:$MF$118,COLUMN('03施策評価'!$KN:$KN),FALSE),"-")</f>
        <v>a</v>
      </c>
      <c r="PA12" s="813" t="str">
        <f>IFERROR(VLOOKUP($A12*100+PA$4,'03施策評価'!$A$5:$MF$118,COLUMN('03施策評価'!$KN:$KN),FALSE),"-")</f>
        <v>-</v>
      </c>
      <c r="PB12" s="813" t="str">
        <f>IFERROR(VLOOKUP($A12*100+PB$4,'03施策評価'!$A$5:$MF$118,COLUMN('03施策評価'!$KN:$KN),FALSE),"-")</f>
        <v>-</v>
      </c>
      <c r="PC12" s="813" t="str">
        <f>IFERROR(VLOOKUP($A12*100+PC$4,'03施策評価'!$A$5:$MF$118,COLUMN('03施策評価'!$KN:$KN),FALSE),"-")</f>
        <v>-</v>
      </c>
      <c r="PD12" s="814" t="str">
        <f t="shared" si="180"/>
        <v>a</v>
      </c>
      <c r="PE12" s="817">
        <f t="shared" si="181"/>
        <v>2</v>
      </c>
      <c r="PF12" s="813">
        <f t="shared" si="182"/>
        <v>4</v>
      </c>
      <c r="PG12" s="813">
        <f t="shared" si="183"/>
        <v>4</v>
      </c>
      <c r="PH12" s="813">
        <f t="shared" si="184"/>
        <v>3</v>
      </c>
      <c r="PI12" s="813">
        <f t="shared" si="185"/>
        <v>4</v>
      </c>
      <c r="PJ12" s="813" t="str">
        <f t="shared" si="186"/>
        <v/>
      </c>
      <c r="PK12" s="813" t="str">
        <f t="shared" si="187"/>
        <v/>
      </c>
      <c r="PL12" s="813" t="str">
        <f t="shared" si="188"/>
        <v/>
      </c>
      <c r="PM12" s="818">
        <f t="shared" si="189"/>
        <v>0.85</v>
      </c>
      <c r="PN12" s="819" t="str">
        <f t="shared" si="190"/>
        <v>a</v>
      </c>
      <c r="PO12" s="237">
        <f t="shared" si="191"/>
        <v>3</v>
      </c>
      <c r="PP12" s="187">
        <f t="shared" si="192"/>
        <v>2</v>
      </c>
      <c r="PQ12" s="422" cm="1">
        <f t="array" ref="PQ12">_xlfn.IFS(COUNT(PO12:PP12)=2,SUM(PO12:PP12)/6,COUNT(PO12:PP12)=0,"-",PO12="",PM12,PP12="",OU12)</f>
        <v>0.83333333333333337</v>
      </c>
      <c r="PR12" s="820" t="str">
        <f>VLOOKUP($A12&amp;"-"&amp;PR$4,'05市民生活実感調査'!$A$3:$BM$218,COLUMN('05市民生活実感調査'!$BM:$BM),FALSE)</f>
        <v>c</v>
      </c>
      <c r="PS12" s="821" t="str">
        <f>VLOOKUP($A12&amp;"-"&amp;PS$4,'05市民生活実感調査'!$A$3:$BM$218,COLUMN('05市民生活実感調査'!$BM:$BM),FALSE)</f>
        <v>b</v>
      </c>
      <c r="PT12" s="821" t="str">
        <f>VLOOKUP($A12&amp;"-"&amp;PT$4,'05市民生活実感調査'!$A$3:$BM$218,COLUMN('05市民生活実感調査'!$BM:$BM),FALSE)</f>
        <v>b</v>
      </c>
      <c r="PU12" s="821" t="str">
        <f>VLOOKUP($A12&amp;"-"&amp;PU$4,'05市民生活実感調査'!$A$3:$BM$218,COLUMN('05市民生活実感調査'!$BM:$BM),FALSE)</f>
        <v>c</v>
      </c>
      <c r="PV12" s="821" t="str">
        <f>VLOOKUP($A12&amp;"-"&amp;PV$4,'05市民生活実感調査'!$A$3:$BM$218,COLUMN('05市民生活実感調査'!$BM:$BM),FALSE)</f>
        <v>b</v>
      </c>
      <c r="PW12" s="821" t="str">
        <f>VLOOKUP($A12&amp;"-"&amp;PW$4,'05市民生活実感調査'!$A$3:$BM$218,COLUMN('05市民生活実感調査'!$BM:$BM),FALSE)</f>
        <v>-</v>
      </c>
      <c r="PX12" s="821" t="str">
        <f>VLOOKUP($A12&amp;"-"&amp;PX$4,'05市民生活実感調査'!$A$3:$BM$218,COLUMN('05市民生活実感調査'!$BM:$BM),FALSE)</f>
        <v>-</v>
      </c>
      <c r="PY12" s="821" t="str">
        <f>VLOOKUP($A12&amp;"-"&amp;PY$4,'05市民生活実感調査'!$A$3:$BM$218,COLUMN('05市民生活実感調査'!$BM:$BM),FALSE)</f>
        <v>-</v>
      </c>
      <c r="PZ12" s="822" t="str">
        <f t="shared" si="193"/>
        <v>b</v>
      </c>
      <c r="QA12" s="237">
        <f t="shared" si="194"/>
        <v>2</v>
      </c>
      <c r="QB12" s="187">
        <f t="shared" si="195"/>
        <v>3</v>
      </c>
      <c r="QC12" s="187">
        <f t="shared" si="196"/>
        <v>3</v>
      </c>
      <c r="QD12" s="187">
        <f t="shared" si="197"/>
        <v>2</v>
      </c>
      <c r="QE12" s="187">
        <f t="shared" si="198"/>
        <v>3</v>
      </c>
      <c r="QF12" s="187" t="str">
        <f t="shared" si="199"/>
        <v/>
      </c>
      <c r="QG12" s="187" t="str">
        <f t="shared" si="200"/>
        <v/>
      </c>
      <c r="QH12" s="187" t="str">
        <f t="shared" si="201"/>
        <v/>
      </c>
      <c r="QI12" s="422">
        <f t="shared" si="202"/>
        <v>0.65</v>
      </c>
      <c r="QJ12" s="725">
        <f>VLOOKUP($A12,'05市民生活実感調査'!$D$223:$Q$249,13,FALSE)</f>
        <v>19</v>
      </c>
      <c r="QK12" s="726">
        <f>VLOOKUP($A12,'05市民生活実感調査'!$D$223:$Q$249,14,FALSE)</f>
        <v>54.238505747126439</v>
      </c>
      <c r="QL12" s="823" t="s">
        <v>313</v>
      </c>
      <c r="QM12" s="824" t="str">
        <f>VLOOKUP(QL12,プルダウン!$A$1:$B$6,2,FALSE)</f>
        <v>政策の目的がかなり達成されている</v>
      </c>
      <c r="QN12" s="403" t="s">
        <v>2973</v>
      </c>
      <c r="QO12" s="190" t="s">
        <v>1902</v>
      </c>
      <c r="QP12" s="91" t="s">
        <v>3606</v>
      </c>
      <c r="QQ12" s="190" t="s">
        <v>3589</v>
      </c>
      <c r="QR12" s="237" t="str">
        <f>IFERROR(VLOOKUP($A12*100+QR$4,'03施策評価'!$A$5:$MF$118,COLUMN('03施策評価'!$MC:$MC),FALSE),"-")</f>
        <v>C</v>
      </c>
      <c r="QS12" s="187" t="str">
        <f>IFERROR(VLOOKUP($A12*100+QS$4,'03施策評価'!$A$5:$MF$118,COLUMN('03施策評価'!$MC:$MC),FALSE),"-")</f>
        <v>B</v>
      </c>
      <c r="QT12" s="187" t="str">
        <f>IFERROR(VLOOKUP($A12*100+QT$4,'03施策評価'!$A$5:$MF$118,COLUMN('03施策評価'!$MC:$MC),FALSE),"-")</f>
        <v>B</v>
      </c>
      <c r="QU12" s="187" t="str">
        <f>IFERROR(VLOOKUP($A12*100+QU$4,'03施策評価'!$A$5:$MF$118,COLUMN('03施策評価'!$MC:$MC),FALSE),"-")</f>
        <v>C</v>
      </c>
      <c r="QV12" s="187" t="str">
        <f>IFERROR(VLOOKUP($A12*100+QV$4,'03施策評価'!$A$5:$MF$118,COLUMN('03施策評価'!$MC:$MC),FALSE),"-")</f>
        <v>B</v>
      </c>
      <c r="QW12" s="187" t="str">
        <f>IFERROR(VLOOKUP($A12*100+QW$4,'03施策評価'!$A$5:$MF$118,COLUMN('03施策評価'!$MC:$MC),FALSE),"-")</f>
        <v>-</v>
      </c>
      <c r="QX12" s="187" t="str">
        <f>IFERROR(VLOOKUP($A12*100+QX$4,'03施策評価'!$A$5:$MF$118,COLUMN('03施策評価'!$MC:$MC),FALSE),"-")</f>
        <v>-</v>
      </c>
      <c r="QY12" s="234" t="str">
        <f>IFERROR(VLOOKUP($A12*100+QY$4,'03施策評価'!$A$5:$MF$118,COLUMN('03施策評価'!$MC:$MC),FALSE),"-")</f>
        <v>-</v>
      </c>
      <c r="QZ12" s="191" t="s">
        <v>3619</v>
      </c>
    </row>
    <row r="13" spans="1:472" ht="252.75" customHeight="1">
      <c r="A13" s="466">
        <v>9</v>
      </c>
      <c r="B13" s="104" t="s">
        <v>279</v>
      </c>
      <c r="C13" s="104" t="s">
        <v>1865</v>
      </c>
      <c r="D13" s="728" t="s">
        <v>1408</v>
      </c>
      <c r="E13" s="728"/>
      <c r="F13" s="104" t="s">
        <v>1389</v>
      </c>
      <c r="G13" s="850" t="str">
        <f>VLOOKUP($A13&amp;"-"&amp;G$4,'02政策の客観指標'!$A$4:$AY$246,COLUMN('02政策の客観指標'!$AT:$AT),FALSE)</f>
        <v>a</v>
      </c>
      <c r="H13" s="851" t="str">
        <f>VLOOKUP($A13&amp;"-"&amp;H$4,'02政策の客観指標'!$A$4:$AY$246,COLUMN('02政策の客観指標'!$AT:$AT),FALSE)</f>
        <v>a</v>
      </c>
      <c r="I13" s="851" t="str">
        <f>VLOOKUP($A13&amp;"-"&amp;I$4,'02政策の客観指標'!$A$4:$AY$246,COLUMN('02政策の客観指標'!$AT:$AT),FALSE)</f>
        <v>-</v>
      </c>
      <c r="J13" s="851" t="str">
        <f>VLOOKUP($A13&amp;"-"&amp;J$4,'02政策の客観指標'!$A$4:$AY$246,COLUMN('02政策の客観指標'!$AT:$AT),FALSE)</f>
        <v>-</v>
      </c>
      <c r="K13" s="851" t="str">
        <f>VLOOKUP($A13&amp;"-"&amp;K$4,'02政策の客観指標'!$A$4:$AY$246,COLUMN('02政策の客観指標'!$AT:$AT),FALSE)</f>
        <v>-</v>
      </c>
      <c r="L13" s="851" t="str">
        <f>VLOOKUP($A13&amp;"-"&amp;L$4,'02政策の客観指標'!$A$4:$AY$246,COLUMN('02政策の客観指標'!$AT:$AT),FALSE)</f>
        <v>-</v>
      </c>
      <c r="M13" s="851" t="str">
        <f>VLOOKUP($A13&amp;"-"&amp;M$4,'02政策の客観指標'!$A$4:$AY$246,COLUMN('02政策の客観指標'!$AT:$AT),FALSE)</f>
        <v>-</v>
      </c>
      <c r="N13" s="851" t="str">
        <f>VLOOKUP($A13&amp;"-"&amp;N$4,'02政策の客観指標'!$A$4:$AY$246,COLUMN('02政策の客観指標'!$AT:$AT),FALSE)</f>
        <v>-</v>
      </c>
      <c r="O13" s="852" t="str">
        <f>VLOOKUP($A13&amp;"-"&amp;O$4,'02政策の客観指標'!$A$4:$AY$246,COLUMN('02政策の客観指標'!$AT:$AT),FALSE)</f>
        <v>-</v>
      </c>
      <c r="P13" s="853" t="str">
        <f t="shared" si="0"/>
        <v>a</v>
      </c>
      <c r="Q13" s="854">
        <f t="shared" si="1"/>
        <v>4</v>
      </c>
      <c r="R13" s="854">
        <f t="shared" si="2"/>
        <v>4</v>
      </c>
      <c r="S13" s="854" t="str">
        <f t="shared" si="3"/>
        <v/>
      </c>
      <c r="T13" s="854" t="str">
        <f t="shared" si="4"/>
        <v/>
      </c>
      <c r="U13" s="854" t="str">
        <f t="shared" si="5"/>
        <v/>
      </c>
      <c r="V13" s="854" t="str">
        <f t="shared" si="6"/>
        <v/>
      </c>
      <c r="W13" s="854" t="str">
        <f t="shared" si="7"/>
        <v/>
      </c>
      <c r="X13" s="854" t="str">
        <f t="shared" si="8"/>
        <v/>
      </c>
      <c r="Y13" s="854" t="str">
        <f t="shared" si="9"/>
        <v/>
      </c>
      <c r="Z13" s="855">
        <f t="shared" si="10"/>
        <v>1</v>
      </c>
      <c r="AA13" s="856" t="str">
        <f>IFERROR(VLOOKUP($A13*100+AA$4,'03施策評価'!$A$5:$KD$118,COLUMN('03施策評価'!$AB:$AB),FALSE),"-")</f>
        <v>a</v>
      </c>
      <c r="AB13" s="851" t="str">
        <f>IFERROR(VLOOKUP($A13*100+AB$4,'03施策評価'!$A$5:$KD$118,COLUMN('03施策評価'!$AB:$AB),FALSE),"-")</f>
        <v>a</v>
      </c>
      <c r="AC13" s="851" t="str">
        <f>IFERROR(VLOOKUP($A13*100+AC$4,'03施策評価'!$A$5:$KD$118,COLUMN('03施策評価'!$AB:$AB),FALSE),"-")</f>
        <v>a</v>
      </c>
      <c r="AD13" s="851" t="str">
        <f>IFERROR(VLOOKUP($A13*100+AD$4,'03施策評価'!$A$5:$KD$118,COLUMN('03施策評価'!$AB:$AB),FALSE),"-")</f>
        <v>a</v>
      </c>
      <c r="AE13" s="851" t="str">
        <f>IFERROR(VLOOKUP($A13*100+AE$4,'03施策評価'!$A$5:$KD$118,COLUMN('03施策評価'!$AB:$AB),FALSE),"-")</f>
        <v>-</v>
      </c>
      <c r="AF13" s="851" t="str">
        <f>IFERROR(VLOOKUP($A13*100+AF$4,'03施策評価'!$A$5:$KD$118,COLUMN('03施策評価'!$AB:$AB),FALSE),"-")</f>
        <v>-</v>
      </c>
      <c r="AG13" s="851" t="str">
        <f>IFERROR(VLOOKUP($A13*100+AG$4,'03施策評価'!$A$5:$KD$118,COLUMN('03施策評価'!$AB:$AB),FALSE),"-")</f>
        <v>-</v>
      </c>
      <c r="AH13" s="852" t="str">
        <f>IFERROR(VLOOKUP($A13*100+AH$4,'03施策評価'!$A$5:$KD$118,COLUMN('03施策評価'!$AB:$AB),FALSE),"-")</f>
        <v>-</v>
      </c>
      <c r="AI13" s="853" t="str">
        <f t="shared" si="11"/>
        <v>a</v>
      </c>
      <c r="AJ13" s="856">
        <f t="shared" si="12"/>
        <v>4</v>
      </c>
      <c r="AK13" s="851">
        <f t="shared" si="13"/>
        <v>4</v>
      </c>
      <c r="AL13" s="851">
        <f t="shared" si="14"/>
        <v>4</v>
      </c>
      <c r="AM13" s="851">
        <f t="shared" si="15"/>
        <v>4</v>
      </c>
      <c r="AN13" s="851" t="str">
        <f t="shared" si="16"/>
        <v/>
      </c>
      <c r="AO13" s="851" t="str">
        <f t="shared" si="17"/>
        <v/>
      </c>
      <c r="AP13" s="851" t="str">
        <f t="shared" si="18"/>
        <v/>
      </c>
      <c r="AQ13" s="852" t="str">
        <f t="shared" si="19"/>
        <v/>
      </c>
      <c r="AR13" s="857">
        <f t="shared" si="20"/>
        <v>1</v>
      </c>
      <c r="AS13" s="853" t="str">
        <f t="shared" si="21"/>
        <v>a</v>
      </c>
      <c r="AT13" s="854">
        <f t="shared" si="22"/>
        <v>4</v>
      </c>
      <c r="AU13" s="853">
        <f t="shared" si="23"/>
        <v>2</v>
      </c>
      <c r="AV13" s="855" cm="1">
        <f t="array" ref="AV13">_xlfn.IFS(COUNT(AT13:AU13)=2,SUM(AT13:AU13)/6,COUNT(AT13:AU13)=0,"-",AT13="",AR13,AU13="",Z13)</f>
        <v>1</v>
      </c>
      <c r="AW13" s="856" t="str">
        <f>VLOOKUP($A13&amp;"-"&amp;AW$4,'05市民生活実感調査'!$A$3:$BC$218,COLUMN('05市民生活実感調査'!$O:$O),FALSE)</f>
        <v>d</v>
      </c>
      <c r="AX13" s="851" t="str">
        <f>VLOOKUP($A13&amp;"-"&amp;AX$4,'05市民生活実感調査'!$A$3:$BC$218,COLUMN('05市民生活実感調査'!$O:$O),FALSE)</f>
        <v>c</v>
      </c>
      <c r="AY13" s="851" t="str">
        <f>VLOOKUP($A13&amp;"-"&amp;AY$4,'05市民生活実感調査'!$A$3:$BC$218,COLUMN('05市民生活実感調査'!$O:$O),FALSE)</f>
        <v>c</v>
      </c>
      <c r="AZ13" s="851" t="str">
        <f>VLOOKUP($A13&amp;"-"&amp;AZ$4,'05市民生活実感調査'!$A$3:$BC$218,COLUMN('05市民生活実感調査'!$O:$O),FALSE)</f>
        <v>c</v>
      </c>
      <c r="BA13" s="851" t="str">
        <f>VLOOKUP($A13&amp;"-"&amp;BA$4,'05市民生活実感調査'!$A$3:$BC$218,COLUMN('05市民生活実感調査'!$O:$O),FALSE)</f>
        <v>-</v>
      </c>
      <c r="BB13" s="851" t="str">
        <f>VLOOKUP($A13&amp;"-"&amp;BB$4,'05市民生活実感調査'!$A$3:$BC$218,COLUMN('05市民生活実感調査'!$O:$O),FALSE)</f>
        <v>-</v>
      </c>
      <c r="BC13" s="851" t="str">
        <f>VLOOKUP($A13&amp;"-"&amp;BC$4,'05市民生活実感調査'!$A$3:$BC$218,COLUMN('05市民生活実感調査'!$O:$O),FALSE)</f>
        <v>-</v>
      </c>
      <c r="BD13" s="851" t="str">
        <f>VLOOKUP($A13&amp;"-"&amp;BD$4,'05市民生活実感調査'!$A$3:$BC$218,COLUMN('05市民生活実感調査'!$O:$O),FALSE)</f>
        <v>-</v>
      </c>
      <c r="BE13" s="839" t="str">
        <f t="shared" si="24"/>
        <v>c</v>
      </c>
      <c r="BF13" s="843">
        <f t="shared" si="25"/>
        <v>1</v>
      </c>
      <c r="BG13" s="851">
        <f t="shared" si="26"/>
        <v>2</v>
      </c>
      <c r="BH13" s="851">
        <f t="shared" si="27"/>
        <v>2</v>
      </c>
      <c r="BI13" s="851">
        <f t="shared" si="28"/>
        <v>2</v>
      </c>
      <c r="BJ13" s="851" t="str">
        <f t="shared" si="29"/>
        <v/>
      </c>
      <c r="BK13" s="851" t="str">
        <f t="shared" si="30"/>
        <v/>
      </c>
      <c r="BL13" s="851" t="str">
        <f t="shared" si="31"/>
        <v/>
      </c>
      <c r="BM13" s="851" t="str">
        <f t="shared" si="32"/>
        <v/>
      </c>
      <c r="BN13" s="840">
        <f t="shared" si="33"/>
        <v>0.4375</v>
      </c>
      <c r="BO13" s="841">
        <f>VLOOKUP($A13,'05市民生活実感調査'!$D$223:$O$249,3,FALSE)</f>
        <v>19</v>
      </c>
      <c r="BP13" s="858">
        <f>VLOOKUP($A13,'05市民生活実感調査'!$D$223:$O$249,4,FALSE)</f>
        <v>0.72711111111111115</v>
      </c>
      <c r="BQ13" s="843" t="s">
        <v>313</v>
      </c>
      <c r="BR13" s="859" t="s">
        <v>3628</v>
      </c>
      <c r="BS13" s="834" t="s">
        <v>122</v>
      </c>
      <c r="BT13" s="859" t="s">
        <v>1740</v>
      </c>
      <c r="BU13" s="860" t="s">
        <v>1714</v>
      </c>
      <c r="BV13" s="859" t="s">
        <v>1715</v>
      </c>
      <c r="BW13" s="843" t="str">
        <f>IFERROR(VLOOKUP($A13*100+BW$4,'03施策評価'!$A$5:$KD$118,COLUMN('03施策評価'!$BQ:$BQ),FALSE),"-")</f>
        <v>B</v>
      </c>
      <c r="BX13" s="851" t="str">
        <f>IFERROR(VLOOKUP($A13*100+BX$4,'03施策評価'!$A$5:$KD$118,COLUMN('03施策評価'!$BQ:$BQ),FALSE),"-")</f>
        <v>B</v>
      </c>
      <c r="BY13" s="851" t="str">
        <f>IFERROR(VLOOKUP($A13*100+BY$4,'03施策評価'!$A$5:$KD$118,COLUMN('03施策評価'!$BQ:$BQ),FALSE),"-")</f>
        <v>B</v>
      </c>
      <c r="BZ13" s="851" t="str">
        <f>IFERROR(VLOOKUP($A13*100+BZ$4,'03施策評価'!$A$5:$KD$118,COLUMN('03施策評価'!$BQ:$BQ),FALSE),"-")</f>
        <v>B</v>
      </c>
      <c r="CA13" s="851" t="str">
        <f>IFERROR(VLOOKUP($A13*100+CA$4,'03施策評価'!$A$5:$KD$118,COLUMN('03施策評価'!$BQ:$BQ),FALSE),"-")</f>
        <v>-</v>
      </c>
      <c r="CB13" s="851" t="str">
        <f>IFERROR(VLOOKUP($A13*100+CB$4,'03施策評価'!$A$5:$KD$118,COLUMN('03施策評価'!$BQ:$BQ),FALSE),"-")</f>
        <v>-</v>
      </c>
      <c r="CC13" s="851" t="str">
        <f>IFERROR(VLOOKUP($A13*100+CC$4,'03施策評価'!$A$5:$KD$118,COLUMN('03施策評価'!$BQ:$BQ),FALSE),"-")</f>
        <v>-</v>
      </c>
      <c r="CD13" s="839" t="str">
        <f>IFERROR(VLOOKUP($A13*100+CD$4,'03施策評価'!$A$5:$KD$118,COLUMN('03施策評価'!$BQ:$BQ),FALSE),"-")</f>
        <v>-</v>
      </c>
      <c r="CE13" s="861" t="s">
        <v>1713</v>
      </c>
      <c r="CF13" s="850" t="str">
        <f>VLOOKUP($A13&amp;"-"&amp;CF$4,'02政策の客観指標'!$A$4:$AY$246,COLUMN('02政策の客観指標'!$AU:$AU),FALSE)</f>
        <v>a</v>
      </c>
      <c r="CG13" s="851" t="str">
        <f>VLOOKUP($A13&amp;"-"&amp;CG$4,'02政策の客観指標'!$A$4:$AY$246,COLUMN('02政策の客観指標'!$AU:$AU),FALSE)</f>
        <v>a</v>
      </c>
      <c r="CH13" s="851" t="str">
        <f>VLOOKUP($A13&amp;"-"&amp;CH$4,'02政策の客観指標'!$A$4:$AY$246,COLUMN('02政策の客観指標'!$AU:$AU),FALSE)</f>
        <v>-</v>
      </c>
      <c r="CI13" s="851" t="str">
        <f>VLOOKUP($A13&amp;"-"&amp;CI$4,'02政策の客観指標'!$A$4:$AY$246,COLUMN('02政策の客観指標'!$AU:$AU),FALSE)</f>
        <v>-</v>
      </c>
      <c r="CJ13" s="851" t="str">
        <f>VLOOKUP($A13&amp;"-"&amp;CJ$4,'02政策の客観指標'!$A$4:$AY$246,COLUMN('02政策の客観指標'!$AU:$AU),FALSE)</f>
        <v>-</v>
      </c>
      <c r="CK13" s="851" t="str">
        <f>VLOOKUP($A13&amp;"-"&amp;CK$4,'02政策の客観指標'!$A$4:$AY$246,COLUMN('02政策の客観指標'!$AU:$AU),FALSE)</f>
        <v>-</v>
      </c>
      <c r="CL13" s="851" t="str">
        <f>VLOOKUP($A13&amp;"-"&amp;CL$4,'02政策の客観指標'!$A$4:$AY$246,COLUMN('02政策の客観指標'!$AU:$AU),FALSE)</f>
        <v>-</v>
      </c>
      <c r="CM13" s="851" t="str">
        <f>VLOOKUP($A13&amp;"-"&amp;CM$4,'02政策の客観指標'!$A$4:$AY$246,COLUMN('02政策の客観指標'!$AU:$AU),FALSE)</f>
        <v>-</v>
      </c>
      <c r="CN13" s="851" t="str">
        <f>VLOOKUP($A13&amp;"-"&amp;CN$4,'02政策の客観指標'!$A$4:$AY$246,COLUMN('02政策の客観指標'!$AU:$AU),FALSE)</f>
        <v>-</v>
      </c>
      <c r="CO13" s="839" t="str">
        <f t="shared" si="34"/>
        <v>a</v>
      </c>
      <c r="CP13" s="854">
        <f t="shared" si="35"/>
        <v>4</v>
      </c>
      <c r="CQ13" s="854">
        <f t="shared" si="36"/>
        <v>4</v>
      </c>
      <c r="CR13" s="854" t="str">
        <f t="shared" si="37"/>
        <v/>
      </c>
      <c r="CS13" s="854" t="str">
        <f t="shared" si="38"/>
        <v/>
      </c>
      <c r="CT13" s="854" t="str">
        <f t="shared" si="39"/>
        <v/>
      </c>
      <c r="CU13" s="854" t="str">
        <f t="shared" si="40"/>
        <v/>
      </c>
      <c r="CV13" s="854" t="str">
        <f t="shared" si="41"/>
        <v/>
      </c>
      <c r="CW13" s="854" t="str">
        <f t="shared" si="42"/>
        <v/>
      </c>
      <c r="CX13" s="854" t="str">
        <f t="shared" si="43"/>
        <v/>
      </c>
      <c r="CY13" s="846">
        <f t="shared" si="44"/>
        <v>1</v>
      </c>
      <c r="CZ13" s="843" t="str">
        <f>IFERROR(VLOOKUP($A13*100+CZ$4,'03施策評価'!$A$5:$KD$118,COLUMN('03施策評価'!$CF:$CF),FALSE),"-")</f>
        <v>a</v>
      </c>
      <c r="DA13" s="851" t="str">
        <f>IFERROR(VLOOKUP($A13*100+DA$4,'03施策評価'!$A$5:$KD$118,COLUMN('03施策評価'!$CF:$CF),FALSE),"-")</f>
        <v>a</v>
      </c>
      <c r="DB13" s="851" t="str">
        <f>IFERROR(VLOOKUP($A13*100+DB$4,'03施策評価'!$A$5:$KD$118,COLUMN('03施策評価'!$CF:$CF),FALSE),"-")</f>
        <v>a</v>
      </c>
      <c r="DC13" s="851" t="str">
        <f>IFERROR(VLOOKUP($A13*100+DC$4,'03施策評価'!$A$5:$KD$118,COLUMN('03施策評価'!$CF:$CF),FALSE),"-")</f>
        <v>a</v>
      </c>
      <c r="DD13" s="851" t="str">
        <f>IFERROR(VLOOKUP($A13*100+DD$4,'03施策評価'!$A$5:$KD$118,COLUMN('03施策評価'!$CF:$CF),FALSE),"-")</f>
        <v>-</v>
      </c>
      <c r="DE13" s="851" t="str">
        <f>IFERROR(VLOOKUP($A13*100+DE$4,'03施策評価'!$A$5:$KD$118,COLUMN('03施策評価'!$CF:$CF),FALSE),"-")</f>
        <v>-</v>
      </c>
      <c r="DF13" s="851" t="str">
        <f>IFERROR(VLOOKUP($A13*100+DF$4,'03施策評価'!$A$5:$KD$118,COLUMN('03施策評価'!$CF:$CF),FALSE),"-")</f>
        <v>-</v>
      </c>
      <c r="DG13" s="851" t="str">
        <f>IFERROR(VLOOKUP($A13*100+DG$4,'03施策評価'!$A$5:$KD$118,COLUMN('03施策評価'!$CF:$CF),FALSE),"-")</f>
        <v>-</v>
      </c>
      <c r="DH13" s="839" t="str">
        <f t="shared" si="45"/>
        <v>a</v>
      </c>
      <c r="DI13" s="843">
        <f t="shared" si="46"/>
        <v>4</v>
      </c>
      <c r="DJ13" s="851">
        <f t="shared" si="47"/>
        <v>4</v>
      </c>
      <c r="DK13" s="851">
        <f t="shared" si="48"/>
        <v>4</v>
      </c>
      <c r="DL13" s="851">
        <f t="shared" si="49"/>
        <v>4</v>
      </c>
      <c r="DM13" s="851" t="str">
        <f t="shared" si="50"/>
        <v/>
      </c>
      <c r="DN13" s="851" t="str">
        <f t="shared" si="51"/>
        <v/>
      </c>
      <c r="DO13" s="851" t="str">
        <f t="shared" si="52"/>
        <v/>
      </c>
      <c r="DP13" s="851" t="str">
        <f t="shared" si="53"/>
        <v/>
      </c>
      <c r="DQ13" s="840">
        <f t="shared" si="54"/>
        <v>1</v>
      </c>
      <c r="DR13" s="853" t="str">
        <f t="shared" si="55"/>
        <v>a</v>
      </c>
      <c r="DS13" s="843">
        <f t="shared" si="56"/>
        <v>4</v>
      </c>
      <c r="DT13" s="851">
        <f t="shared" si="57"/>
        <v>2</v>
      </c>
      <c r="DU13" s="840" cm="1">
        <f t="array" ref="DU13">_xlfn.IFS(COUNT(DS13:DT13)=2,SUM(DS13:DT13)/6,COUNT(DS13:DT13)=0,"-",DS13="",DQ13,DT13="",CY13)</f>
        <v>1</v>
      </c>
      <c r="DV13" s="843" t="str">
        <f>VLOOKUP($A13&amp;"-"&amp;DV$4,'05市民生活実感調査'!$A$3:$BC$218,COLUMN('05市民生活実感調査'!$Y:$Y),FALSE)</f>
        <v>d</v>
      </c>
      <c r="DW13" s="851" t="str">
        <f>VLOOKUP($A13&amp;"-"&amp;DW$4,'05市民生活実感調査'!$A$3:$BC$218,COLUMN('05市民生活実感調査'!$Y:$Y),FALSE)</f>
        <v>c</v>
      </c>
      <c r="DX13" s="851" t="str">
        <f>VLOOKUP($A13&amp;"-"&amp;DX$4,'05市民生活実感調査'!$A$3:$BC$218,COLUMN('05市民生活実感調査'!$Y:$Y),FALSE)</f>
        <v>c</v>
      </c>
      <c r="DY13" s="851" t="str">
        <f>VLOOKUP($A13&amp;"-"&amp;DY$4,'05市民生活実感調査'!$A$3:$BC$218,COLUMN('05市民生活実感調査'!$Y:$Y),FALSE)</f>
        <v>c</v>
      </c>
      <c r="DZ13" s="851" t="str">
        <f>VLOOKUP($A13&amp;"-"&amp;DZ$4,'05市民生活実感調査'!$A$3:$BC$218,COLUMN('05市民生活実感調査'!$Y:$Y),FALSE)</f>
        <v>-</v>
      </c>
      <c r="EA13" s="851" t="str">
        <f>VLOOKUP($A13&amp;"-"&amp;EA$4,'05市民生活実感調査'!$A$3:$BC$218,COLUMN('05市民生活実感調査'!$Y:$Y),FALSE)</f>
        <v>-</v>
      </c>
      <c r="EB13" s="851" t="str">
        <f>VLOOKUP($A13&amp;"-"&amp;EB$4,'05市民生活実感調査'!$A$3:$BC$218,COLUMN('05市民生活実感調査'!$Y:$Y),FALSE)</f>
        <v>-</v>
      </c>
      <c r="EC13" s="851" t="str">
        <f>VLOOKUP($A13&amp;"-"&amp;EC$4,'05市民生活実感調査'!$A$3:$BC$218,COLUMN('05市民生活実感調査'!$Y:$Y),FALSE)</f>
        <v>-</v>
      </c>
      <c r="ED13" s="839" t="str">
        <f t="shared" si="58"/>
        <v>c</v>
      </c>
      <c r="EE13" s="843">
        <f t="shared" si="59"/>
        <v>1</v>
      </c>
      <c r="EF13" s="851">
        <f t="shared" si="60"/>
        <v>2</v>
      </c>
      <c r="EG13" s="851">
        <f t="shared" si="61"/>
        <v>2</v>
      </c>
      <c r="EH13" s="851">
        <f t="shared" si="62"/>
        <v>2</v>
      </c>
      <c r="EI13" s="851" t="str">
        <f t="shared" si="63"/>
        <v/>
      </c>
      <c r="EJ13" s="851" t="str">
        <f t="shared" si="64"/>
        <v/>
      </c>
      <c r="EK13" s="851" t="str">
        <f t="shared" si="65"/>
        <v/>
      </c>
      <c r="EL13" s="851" t="str">
        <f t="shared" si="66"/>
        <v/>
      </c>
      <c r="EM13" s="840">
        <f t="shared" si="67"/>
        <v>0.4375</v>
      </c>
      <c r="EN13" s="841">
        <f>VLOOKUP($A13,'05市民生活実感調査'!$D$223:$O$249,5,FALSE)</f>
        <v>22</v>
      </c>
      <c r="EO13" s="842">
        <f>VLOOKUP($A13,'05市民生活実感調査'!$D$223:$O$249,6,FALSE)</f>
        <v>0.55400000000000005</v>
      </c>
      <c r="EP13" s="843" t="s">
        <v>313</v>
      </c>
      <c r="EQ13" s="859" t="str">
        <f>VLOOKUP(EP13,プルダウン!$A$1:$B$6,2,FALSE)</f>
        <v>政策の目的がかなり達成されている</v>
      </c>
      <c r="ER13" s="834" t="s">
        <v>122</v>
      </c>
      <c r="ES13" s="859" t="s">
        <v>1901</v>
      </c>
      <c r="ET13" s="860" t="s">
        <v>2662</v>
      </c>
      <c r="EU13" s="859" t="s">
        <v>2610</v>
      </c>
      <c r="EV13" s="843" t="str">
        <f>IFERROR(VLOOKUP($A13*100+EV$4,'03施策評価'!$A$5:$KD$118,COLUMN('03施策評価'!$DU:$DU),FALSE),"-")</f>
        <v>B</v>
      </c>
      <c r="EW13" s="851" t="str">
        <f>IFERROR(VLOOKUP($A13*100+EW$4,'03施策評価'!$A$5:$KD$118,COLUMN('03施策評価'!$DU:$DU),FALSE),"-")</f>
        <v>B</v>
      </c>
      <c r="EX13" s="851" t="str">
        <f>IFERROR(VLOOKUP($A13*100+EX$4,'03施策評価'!$A$5:$KD$118,COLUMN('03施策評価'!$DU:$DU),FALSE),"-")</f>
        <v>B</v>
      </c>
      <c r="EY13" s="851" t="str">
        <f>IFERROR(VLOOKUP($A13*100+EY$4,'03施策評価'!$A$5:$KD$118,COLUMN('03施策評価'!$DU:$DU),FALSE),"-")</f>
        <v>B</v>
      </c>
      <c r="EZ13" s="851" t="str">
        <f>IFERROR(VLOOKUP($A13*100+EZ$4,'03施策評価'!$A$5:$KD$118,COLUMN('03施策評価'!$DU:$DU),FALSE),"-")</f>
        <v>-</v>
      </c>
      <c r="FA13" s="851" t="str">
        <f>IFERROR(VLOOKUP($A13*100+FA$4,'03施策評価'!$A$5:$KD$118,COLUMN('03施策評価'!$DU:$DU),FALSE),"-")</f>
        <v>-</v>
      </c>
      <c r="FB13" s="851" t="str">
        <f>IFERROR(VLOOKUP($A13*100+FB$4,'03施策評価'!$A$5:$KD$118,COLUMN('03施策評価'!$DU:$DU),FALSE),"-")</f>
        <v>-</v>
      </c>
      <c r="FC13" s="839" t="str">
        <f>IFERROR(VLOOKUP($A13*100+FC$4,'03施策評価'!$A$5:$KD$118,COLUMN('03施策評価'!$DU:$DU),FALSE),"-")</f>
        <v>-</v>
      </c>
      <c r="FD13" s="861" t="s">
        <v>2710</v>
      </c>
      <c r="FE13" s="850" t="str">
        <f>VLOOKUP($A13&amp;"-"&amp;FE$4,'02政策の客観指標'!$A$4:$AY$246,COLUMN('02政策の客観指標'!$AV:$AV),FALSE)</f>
        <v>a</v>
      </c>
      <c r="FF13" s="851" t="str">
        <f>VLOOKUP($A13&amp;"-"&amp;FF$4,'02政策の客観指標'!$A$4:$AY$246,COLUMN('02政策の客観指標'!$AV:$AV),FALSE)</f>
        <v>a</v>
      </c>
      <c r="FG13" s="851" t="str">
        <f>VLOOKUP($A13&amp;"-"&amp;FG$4,'02政策の客観指標'!$A$4:$AY$246,COLUMN('02政策の客観指標'!$AV:$AV),FALSE)</f>
        <v>-</v>
      </c>
      <c r="FH13" s="851" t="str">
        <f>VLOOKUP($A13&amp;"-"&amp;FH$4,'02政策の客観指標'!$A$4:$AY$246,COLUMN('02政策の客観指標'!$AV:$AV),FALSE)</f>
        <v>-</v>
      </c>
      <c r="FI13" s="851" t="str">
        <f>VLOOKUP($A13&amp;"-"&amp;FI$4,'02政策の客観指標'!$A$4:$AY$246,COLUMN('02政策の客観指標'!$AV:$AV),FALSE)</f>
        <v>-</v>
      </c>
      <c r="FJ13" s="851" t="str">
        <f>VLOOKUP($A13&amp;"-"&amp;FJ$4,'02政策の客観指標'!$A$4:$AY$246,COLUMN('02政策の客観指標'!$AV:$AV),FALSE)</f>
        <v>-</v>
      </c>
      <c r="FK13" s="851" t="str">
        <f>VLOOKUP($A13&amp;"-"&amp;FK$4,'02政策の客観指標'!$A$4:$AY$246,COLUMN('02政策の客観指標'!$AV:$AV),FALSE)</f>
        <v>-</v>
      </c>
      <c r="FL13" s="851" t="str">
        <f>VLOOKUP($A13&amp;"-"&amp;FL$4,'02政策の客観指標'!$A$4:$AY$246,COLUMN('02政策の客観指標'!$AV:$AV),FALSE)</f>
        <v>-</v>
      </c>
      <c r="FM13" s="851" t="str">
        <f>VLOOKUP($A13&amp;"-"&amp;FM$4,'02政策の客観指標'!$A$4:$AY$246,COLUMN('02政策の客観指標'!$AV:$AV),FALSE)</f>
        <v>-</v>
      </c>
      <c r="FN13" s="839" t="str">
        <f t="shared" si="68"/>
        <v>a</v>
      </c>
      <c r="FO13" s="854">
        <f t="shared" si="69"/>
        <v>4</v>
      </c>
      <c r="FP13" s="854">
        <f t="shared" si="70"/>
        <v>4</v>
      </c>
      <c r="FQ13" s="854" t="str">
        <f t="shared" si="71"/>
        <v/>
      </c>
      <c r="FR13" s="854" t="str">
        <f t="shared" si="72"/>
        <v/>
      </c>
      <c r="FS13" s="854" t="str">
        <f t="shared" si="73"/>
        <v/>
      </c>
      <c r="FT13" s="854" t="str">
        <f t="shared" si="74"/>
        <v/>
      </c>
      <c r="FU13" s="854" t="str">
        <f t="shared" si="75"/>
        <v/>
      </c>
      <c r="FV13" s="854" t="str">
        <f t="shared" si="76"/>
        <v/>
      </c>
      <c r="FW13" s="854" t="str">
        <f t="shared" si="77"/>
        <v/>
      </c>
      <c r="FX13" s="846">
        <f t="shared" si="78"/>
        <v>1</v>
      </c>
      <c r="FY13" s="843" t="str">
        <f>IFERROR(VLOOKUP($A13*100+FY$4,'03施策評価'!$A$5:$KD$118,COLUMN('03施策評価'!$EH:$EH),FALSE),"-")</f>
        <v>a</v>
      </c>
      <c r="FZ13" s="851" t="str">
        <f>IFERROR(VLOOKUP($A13*100+FZ$4,'03施策評価'!$A$5:$KD$118,COLUMN('03施策評価'!$EH:$EH),FALSE),"-")</f>
        <v>a</v>
      </c>
      <c r="GA13" s="851" t="str">
        <f>IFERROR(VLOOKUP($A13*100+GA$4,'03施策評価'!$A$5:$KD$118,COLUMN('03施策評価'!$EH:$EH),FALSE),"-")</f>
        <v>a</v>
      </c>
      <c r="GB13" s="851" t="str">
        <f>IFERROR(VLOOKUP($A13*100+GB$4,'03施策評価'!$A$5:$KD$118,COLUMN('03施策評価'!$EH:$EH),FALSE),"-")</f>
        <v>a</v>
      </c>
      <c r="GC13" s="851" t="str">
        <f>IFERROR(VLOOKUP($A13*100+GC$4,'03施策評価'!$A$5:$KD$118,COLUMN('03施策評価'!$EH:$EH),FALSE),"-")</f>
        <v>-</v>
      </c>
      <c r="GD13" s="851" t="str">
        <f>IFERROR(VLOOKUP($A13*100+GD$4,'03施策評価'!$A$5:$KD$118,COLUMN('03施策評価'!$EH:$EH),FALSE),"-")</f>
        <v>-</v>
      </c>
      <c r="GE13" s="851" t="str">
        <f>IFERROR(VLOOKUP($A13*100+GE$4,'03施策評価'!$A$5:$KD$118,COLUMN('03施策評価'!$EH:$EH),FALSE),"-")</f>
        <v>-</v>
      </c>
      <c r="GF13" s="851" t="str">
        <f>IFERROR(VLOOKUP($A13*100+GF$4,'03施策評価'!$A$5:$KD$118,COLUMN('03施策評価'!$EH:$EH),FALSE),"-")</f>
        <v>-</v>
      </c>
      <c r="GG13" s="839" t="str">
        <f t="shared" si="79"/>
        <v>a</v>
      </c>
      <c r="GH13" s="843">
        <f t="shared" si="80"/>
        <v>4</v>
      </c>
      <c r="GI13" s="851">
        <f t="shared" si="81"/>
        <v>4</v>
      </c>
      <c r="GJ13" s="851">
        <f t="shared" si="82"/>
        <v>4</v>
      </c>
      <c r="GK13" s="851">
        <f t="shared" si="83"/>
        <v>4</v>
      </c>
      <c r="GL13" s="851" t="str">
        <f t="shared" si="84"/>
        <v/>
      </c>
      <c r="GM13" s="851" t="str">
        <f t="shared" si="85"/>
        <v/>
      </c>
      <c r="GN13" s="851" t="str">
        <f t="shared" si="86"/>
        <v/>
      </c>
      <c r="GO13" s="851" t="str">
        <f t="shared" si="87"/>
        <v/>
      </c>
      <c r="GP13" s="840">
        <f t="shared" si="88"/>
        <v>1</v>
      </c>
      <c r="GQ13" s="853" t="str">
        <f t="shared" si="89"/>
        <v>a</v>
      </c>
      <c r="GR13" s="843">
        <f t="shared" si="90"/>
        <v>4</v>
      </c>
      <c r="GS13" s="851">
        <f t="shared" si="91"/>
        <v>2</v>
      </c>
      <c r="GT13" s="840" cm="1">
        <f t="array" ref="GT13">_xlfn.IFS(COUNT(GR13:GS13)=2,SUM(GR13:GS13)/6,COUNT(GR13:GS13)=0,"-",GR13="",GP13,GS13="",FX13)</f>
        <v>1</v>
      </c>
      <c r="GU13" s="843" t="str">
        <f>VLOOKUP($A13&amp;"-"&amp;GU$4,'05市民生活実感調査'!$A$3:$BC$218,COLUMN('05市民生活実感調査'!$AI:$AI),FALSE)</f>
        <v>d</v>
      </c>
      <c r="GV13" s="851" t="str">
        <f>VLOOKUP($A13&amp;"-"&amp;GV$4,'05市民生活実感調査'!$A$3:$BC$218,COLUMN('05市民生活実感調査'!$AI:$AI),FALSE)</f>
        <v>c</v>
      </c>
      <c r="GW13" s="851" t="str">
        <f>VLOOKUP($A13&amp;"-"&amp;GW$4,'05市民生活実感調査'!$A$3:$BC$218,COLUMN('05市民生活実感調査'!$AI:$AI),FALSE)</f>
        <v>c</v>
      </c>
      <c r="GX13" s="851" t="str">
        <f>VLOOKUP($A13&amp;"-"&amp;GX$4,'05市民生活実感調査'!$A$3:$BC$218,COLUMN('05市民生活実感調査'!$AI:$AI),FALSE)</f>
        <v>c</v>
      </c>
      <c r="GY13" s="851" t="str">
        <f>VLOOKUP($A13&amp;"-"&amp;GY$4,'05市民生活実感調査'!$A$3:$BC$218,COLUMN('05市民生活実感調査'!$AI:$AI),FALSE)</f>
        <v>-</v>
      </c>
      <c r="GZ13" s="851" t="str">
        <f>VLOOKUP($A13&amp;"-"&amp;GZ$4,'05市民生活実感調査'!$A$3:$BC$218,COLUMN('05市民生活実感調査'!$AI:$AI),FALSE)</f>
        <v>-</v>
      </c>
      <c r="HA13" s="851" t="str">
        <f>VLOOKUP($A13&amp;"-"&amp;HA$4,'05市民生活実感調査'!$A$3:$BC$218,COLUMN('05市民生活実感調査'!$AI:$AI),FALSE)</f>
        <v>-</v>
      </c>
      <c r="HB13" s="851" t="str">
        <f>VLOOKUP($A13&amp;"-"&amp;HB$4,'05市民生活実感調査'!$A$3:$BC$218,COLUMN('05市民生活実感調査'!$AI:$AI),FALSE)</f>
        <v>-</v>
      </c>
      <c r="HC13" s="839" t="str">
        <f t="shared" si="92"/>
        <v>c</v>
      </c>
      <c r="HD13" s="843">
        <f t="shared" si="93"/>
        <v>1</v>
      </c>
      <c r="HE13" s="851">
        <f t="shared" si="94"/>
        <v>2</v>
      </c>
      <c r="HF13" s="851">
        <f t="shared" si="95"/>
        <v>2</v>
      </c>
      <c r="HG13" s="851">
        <f t="shared" si="96"/>
        <v>2</v>
      </c>
      <c r="HH13" s="851" t="str">
        <f t="shared" si="97"/>
        <v/>
      </c>
      <c r="HI13" s="851" t="str">
        <f t="shared" si="98"/>
        <v/>
      </c>
      <c r="HJ13" s="851" t="str">
        <f t="shared" si="99"/>
        <v/>
      </c>
      <c r="HK13" s="851" t="str">
        <f t="shared" si="100"/>
        <v/>
      </c>
      <c r="HL13" s="840">
        <f t="shared" si="101"/>
        <v>0.4375</v>
      </c>
      <c r="HM13" s="841">
        <f>VLOOKUP($A13,'05市民生活実感調査'!$D$223:$O$249,7,FALSE)</f>
        <v>22</v>
      </c>
      <c r="HN13" s="842">
        <f>VLOOKUP($A13,'05市民生活実感調査'!$D$223:$O$249,8,FALSE)</f>
        <v>54.865424430641816</v>
      </c>
      <c r="HO13" s="843" t="s">
        <v>313</v>
      </c>
      <c r="HP13" s="859" t="str">
        <f>VLOOKUP(HO13,プルダウン!$A$1:$B$6,2,FALSE)</f>
        <v>政策の目的がかなり達成されている</v>
      </c>
      <c r="HQ13" s="834" t="s">
        <v>122</v>
      </c>
      <c r="HR13" s="859" t="s">
        <v>1901</v>
      </c>
      <c r="HS13" s="860" t="s">
        <v>2862</v>
      </c>
      <c r="HT13" s="859" t="s">
        <v>2610</v>
      </c>
      <c r="HU13" s="843" t="str">
        <f>IFERROR(VLOOKUP($A13*100+HU$4,'03施策評価'!$A$5:$KD$118,COLUMN('03施策評価'!$FW:$FW),FALSE),"-")</f>
        <v>B</v>
      </c>
      <c r="HV13" s="851" t="str">
        <f>IFERROR(VLOOKUP($A13*100+HV$4,'03施策評価'!$A$5:$KD$118,COLUMN('03施策評価'!$FW:$FW),FALSE),"-")</f>
        <v>B</v>
      </c>
      <c r="HW13" s="851" t="str">
        <f>IFERROR(VLOOKUP($A13*100+HW$4,'03施策評価'!$A$5:$KD$118,COLUMN('03施策評価'!$FW:$FW),FALSE),"-")</f>
        <v>B</v>
      </c>
      <c r="HX13" s="851" t="str">
        <f>IFERROR(VLOOKUP($A13*100+HX$4,'03施策評価'!$A$5:$KD$118,COLUMN('03施策評価'!$FW:$FW),FALSE),"-")</f>
        <v>B</v>
      </c>
      <c r="HY13" s="851" t="str">
        <f>IFERROR(VLOOKUP($A13*100+HY$4,'03施策評価'!$A$5:$KD$118,COLUMN('03施策評価'!$FW:$FW),FALSE),"-")</f>
        <v>-</v>
      </c>
      <c r="HZ13" s="851" t="str">
        <f>IFERROR(VLOOKUP($A13*100+HZ$4,'03施策評価'!$A$5:$KD$118,COLUMN('03施策評価'!$FW:$FW),FALSE),"-")</f>
        <v>-</v>
      </c>
      <c r="IA13" s="851" t="str">
        <f>IFERROR(VLOOKUP($A13*100+IA$4,'03施策評価'!$A$5:$KD$118,COLUMN('03施策評価'!$FW:$FW),FALSE),"-")</f>
        <v>-</v>
      </c>
      <c r="IB13" s="839" t="str">
        <f>IFERROR(VLOOKUP($A13*100+IB$4,'03施策評価'!$A$5:$KD$118,COLUMN('03施策評価'!$FW:$FW),FALSE),"-")</f>
        <v>-</v>
      </c>
      <c r="IC13" s="861" t="s">
        <v>2803</v>
      </c>
      <c r="ID13" s="850" t="str">
        <f>VLOOKUP($A13&amp;"-"&amp;ID$4,'02政策の客観指標'!$A$4:$AY$246,COLUMN('02政策の客観指標'!$AW:$AW),FALSE)</f>
        <v>a</v>
      </c>
      <c r="IE13" s="851" t="str">
        <f>VLOOKUP($A13&amp;"-"&amp;IE$4,'02政策の客観指標'!$A$4:$AY$246,COLUMN('02政策の客観指標'!$AW:$AW),FALSE)</f>
        <v>a</v>
      </c>
      <c r="IF13" s="851" t="str">
        <f>VLOOKUP($A13&amp;"-"&amp;IF$4,'02政策の客観指標'!$A$4:$AY$246,COLUMN('02政策の客観指標'!$AW:$AW),FALSE)</f>
        <v>-</v>
      </c>
      <c r="IG13" s="851" t="str">
        <f>VLOOKUP($A13&amp;"-"&amp;IG$4,'02政策の客観指標'!$A$4:$AY$246,COLUMN('02政策の客観指標'!$AW:$AW),FALSE)</f>
        <v>-</v>
      </c>
      <c r="IH13" s="851" t="str">
        <f>VLOOKUP($A13&amp;"-"&amp;IH$4,'02政策の客観指標'!$A$4:$AY$246,COLUMN('02政策の客観指標'!$AW:$AW),FALSE)</f>
        <v>-</v>
      </c>
      <c r="II13" s="851" t="str">
        <f>VLOOKUP($A13&amp;"-"&amp;II$4,'02政策の客観指標'!$A$4:$AY$246,COLUMN('02政策の客観指標'!$AW:$AW),FALSE)</f>
        <v>-</v>
      </c>
      <c r="IJ13" s="851" t="str">
        <f>VLOOKUP($A13&amp;"-"&amp;IJ$4,'02政策の客観指標'!$A$4:$AY$246,COLUMN('02政策の客観指標'!$AW:$AW),FALSE)</f>
        <v>-</v>
      </c>
      <c r="IK13" s="851" t="str">
        <f>VLOOKUP($A13&amp;"-"&amp;IK$4,'02政策の客観指標'!$A$4:$AY$246,COLUMN('02政策の客観指標'!$AW:$AW),FALSE)</f>
        <v>-</v>
      </c>
      <c r="IL13" s="851" t="str">
        <f>VLOOKUP($A13&amp;"-"&amp;IL$4,'02政策の客観指標'!$A$4:$AY$246,COLUMN('02政策の客観指標'!$AW:$AW),FALSE)</f>
        <v>-</v>
      </c>
      <c r="IM13" s="839" t="str">
        <f t="shared" si="102"/>
        <v>a</v>
      </c>
      <c r="IN13" s="854">
        <f t="shared" si="103"/>
        <v>4</v>
      </c>
      <c r="IO13" s="854">
        <f t="shared" si="104"/>
        <v>4</v>
      </c>
      <c r="IP13" s="854" t="str">
        <f t="shared" si="105"/>
        <v/>
      </c>
      <c r="IQ13" s="854" t="str">
        <f t="shared" si="106"/>
        <v/>
      </c>
      <c r="IR13" s="854" t="str">
        <f t="shared" si="107"/>
        <v/>
      </c>
      <c r="IS13" s="854" t="str">
        <f t="shared" si="108"/>
        <v/>
      </c>
      <c r="IT13" s="854" t="str">
        <f t="shared" si="109"/>
        <v/>
      </c>
      <c r="IU13" s="854" t="str">
        <f t="shared" si="110"/>
        <v/>
      </c>
      <c r="IV13" s="854" t="str">
        <f t="shared" si="111"/>
        <v/>
      </c>
      <c r="IW13" s="846">
        <f t="shared" si="112"/>
        <v>1</v>
      </c>
      <c r="IX13" s="843" t="str">
        <f>IFERROR(VLOOKUP($A13*100+IX$4,'03施策評価'!$A$5:$KD$118,COLUMN('03施策評価'!$GJ:$GJ),FALSE),"-")</f>
        <v>a</v>
      </c>
      <c r="IY13" s="851" t="str">
        <f>IFERROR(VLOOKUP($A13*100+IY$4,'03施策評価'!$A$5:$KD$118,COLUMN('03施策評価'!$GJ:$GJ),FALSE),"-")</f>
        <v>a</v>
      </c>
      <c r="IZ13" s="851" t="str">
        <f>IFERROR(VLOOKUP($A13*100+IZ$4,'03施策評価'!$A$5:$KD$118,COLUMN('03施策評価'!$GJ:$GJ),FALSE),"-")</f>
        <v>a</v>
      </c>
      <c r="JA13" s="851" t="str">
        <f>IFERROR(VLOOKUP($A13*100+JA$4,'03施策評価'!$A$5:$KD$118,COLUMN('03施策評価'!$GJ:$GJ),FALSE),"-")</f>
        <v>a</v>
      </c>
      <c r="JB13" s="851" t="str">
        <f>IFERROR(VLOOKUP($A13*100+JB$4,'03施策評価'!$A$5:$KD$118,COLUMN('03施策評価'!$GJ:$GJ),FALSE),"-")</f>
        <v>-</v>
      </c>
      <c r="JC13" s="851" t="str">
        <f>IFERROR(VLOOKUP($A13*100+JC$4,'03施策評価'!$A$5:$KD$118,COLUMN('03施策評価'!$GJ:$GJ),FALSE),"-")</f>
        <v>-</v>
      </c>
      <c r="JD13" s="851" t="str">
        <f>IFERROR(VLOOKUP($A13*100+JD$4,'03施策評価'!$A$5:$KD$118,COLUMN('03施策評価'!$GJ:$GJ),FALSE),"-")</f>
        <v>-</v>
      </c>
      <c r="JE13" s="851" t="str">
        <f>IFERROR(VLOOKUP($A13*100+JE$4,'03施策評価'!$A$5:$KD$118,COLUMN('03施策評価'!$GJ:$GJ),FALSE),"-")</f>
        <v>-</v>
      </c>
      <c r="JF13" s="839" t="str">
        <f t="shared" si="113"/>
        <v>a</v>
      </c>
      <c r="JG13" s="843">
        <f t="shared" si="114"/>
        <v>4</v>
      </c>
      <c r="JH13" s="851">
        <f t="shared" si="115"/>
        <v>4</v>
      </c>
      <c r="JI13" s="851">
        <f t="shared" si="116"/>
        <v>4</v>
      </c>
      <c r="JJ13" s="851">
        <f t="shared" si="117"/>
        <v>4</v>
      </c>
      <c r="JK13" s="851" t="str">
        <f t="shared" si="118"/>
        <v/>
      </c>
      <c r="JL13" s="851" t="str">
        <f t="shared" si="119"/>
        <v/>
      </c>
      <c r="JM13" s="851" t="str">
        <f t="shared" si="120"/>
        <v/>
      </c>
      <c r="JN13" s="851" t="str">
        <f t="shared" si="121"/>
        <v/>
      </c>
      <c r="JO13" s="840">
        <f t="shared" si="122"/>
        <v>1</v>
      </c>
      <c r="JP13" s="853" t="str">
        <f t="shared" si="123"/>
        <v>a</v>
      </c>
      <c r="JQ13" s="843">
        <f t="shared" si="124"/>
        <v>4</v>
      </c>
      <c r="JR13" s="851">
        <f t="shared" si="125"/>
        <v>2</v>
      </c>
      <c r="JS13" s="840" cm="1">
        <f t="array" ref="JS13">_xlfn.IFS(COUNT(JQ13:JR13)=2,SUM(JQ13:JR13)/6,COUNT(JQ13:JR13)=0,"-",JQ13="",JO13,JR13="",IW13)</f>
        <v>1</v>
      </c>
      <c r="JT13" s="843" t="str">
        <f>VLOOKUP($A13&amp;"-"&amp;JT$4,'05市民生活実感調査'!$A$3:$BC$218,COLUMN('05市民生活実感調査'!$AS:$AS),FALSE)</f>
        <v>d</v>
      </c>
      <c r="JU13" s="851" t="str">
        <f>VLOOKUP($A13&amp;"-"&amp;JU$4,'05市民生活実感調査'!$A$3:$BC$218,COLUMN('05市民生活実感調査'!$AS:$AS),FALSE)</f>
        <v>c</v>
      </c>
      <c r="JV13" s="851" t="str">
        <f>VLOOKUP($A13&amp;"-"&amp;JV$4,'05市民生活実感調査'!$A$3:$BC$218,COLUMN('05市民生活実感調査'!$AS:$AS),FALSE)</f>
        <v>c</v>
      </c>
      <c r="JW13" s="851" t="str">
        <f>VLOOKUP($A13&amp;"-"&amp;JW$4,'05市民生活実感調査'!$A$3:$BC$218,COLUMN('05市民生活実感調査'!$AS:$AS),FALSE)</f>
        <v>c</v>
      </c>
      <c r="JX13" s="851" t="str">
        <f>VLOOKUP($A13&amp;"-"&amp;JX$4,'05市民生活実感調査'!$A$3:$BC$218,COLUMN('05市民生活実感調査'!$AS:$AS),FALSE)</f>
        <v>-</v>
      </c>
      <c r="JY13" s="851" t="str">
        <f>VLOOKUP($A13&amp;"-"&amp;JY$4,'05市民生活実感調査'!$A$3:$BC$218,COLUMN('05市民生活実感調査'!$AS:$AS),FALSE)</f>
        <v>-</v>
      </c>
      <c r="JZ13" s="851" t="str">
        <f>VLOOKUP($A13&amp;"-"&amp;JZ$4,'05市民生活実感調査'!$A$3:$BC$218,COLUMN('05市民生活実感調査'!$AS:$AS),FALSE)</f>
        <v>-</v>
      </c>
      <c r="KA13" s="851" t="str">
        <f>VLOOKUP($A13&amp;"-"&amp;KA$4,'05市民生活実感調査'!$A$3:$BC$218,COLUMN('05市民生活実感調査'!$AS:$AS),FALSE)</f>
        <v>-</v>
      </c>
      <c r="KB13" s="839" t="str">
        <f t="shared" si="126"/>
        <v>c</v>
      </c>
      <c r="KC13" s="843">
        <f t="shared" si="127"/>
        <v>1</v>
      </c>
      <c r="KD13" s="851">
        <f t="shared" si="128"/>
        <v>2</v>
      </c>
      <c r="KE13" s="851">
        <f t="shared" si="129"/>
        <v>2</v>
      </c>
      <c r="KF13" s="851">
        <f t="shared" si="130"/>
        <v>2</v>
      </c>
      <c r="KG13" s="851" t="str">
        <f t="shared" si="131"/>
        <v/>
      </c>
      <c r="KH13" s="851" t="str">
        <f t="shared" si="132"/>
        <v/>
      </c>
      <c r="KI13" s="851" t="str">
        <f t="shared" si="133"/>
        <v/>
      </c>
      <c r="KJ13" s="851" t="str">
        <f t="shared" si="134"/>
        <v/>
      </c>
      <c r="KK13" s="840">
        <f t="shared" si="135"/>
        <v>0.4375</v>
      </c>
      <c r="KL13" s="841">
        <f>VLOOKUP($A13,'05市民生活実感調査'!$D$223:$O$249,9,FALSE)</f>
        <v>18</v>
      </c>
      <c r="KM13" s="842">
        <f>VLOOKUP($A13,'05市民生活実感調査'!$D$223:$O$249,10,FALSE)</f>
        <v>57.069672131147541</v>
      </c>
      <c r="KN13" s="843" t="s">
        <v>313</v>
      </c>
      <c r="KO13" s="859" t="str">
        <f>VLOOKUP(KN13,プルダウン!$A$1:$B$6,2,FALSE)</f>
        <v>政策の目的がかなり達成されている</v>
      </c>
      <c r="KP13" s="834" t="s">
        <v>2972</v>
      </c>
      <c r="KQ13" s="859" t="s">
        <v>1901</v>
      </c>
      <c r="KR13" s="860" t="s">
        <v>3118</v>
      </c>
      <c r="KS13" s="859" t="s">
        <v>2982</v>
      </c>
      <c r="KT13" s="843" t="str">
        <f>IFERROR(VLOOKUP($A13*100+KT$4,'03施策評価'!$A$5:$KD$118,COLUMN('03施策評価'!$HY:$HY),FALSE),"-")</f>
        <v>B</v>
      </c>
      <c r="KU13" s="851" t="str">
        <f>IFERROR(VLOOKUP($A13*100+KU$4,'03施策評価'!$A$5:$KD$118,COLUMN('03施策評価'!$HY:$HY),FALSE),"-")</f>
        <v>B</v>
      </c>
      <c r="KV13" s="851" t="str">
        <f>IFERROR(VLOOKUP($A13*100+KV$4,'03施策評価'!$A$5:$KD$118,COLUMN('03施策評価'!$HY:$HY),FALSE),"-")</f>
        <v>B</v>
      </c>
      <c r="KW13" s="851" t="str">
        <f>IFERROR(VLOOKUP($A13*100+KW$4,'03施策評価'!$A$5:$KD$118,COLUMN('03施策評価'!$HY:$HY),FALSE),"-")</f>
        <v>B</v>
      </c>
      <c r="KX13" s="851" t="str">
        <f>IFERROR(VLOOKUP($A13*100+KX$4,'03施策評価'!$A$5:$KD$118,COLUMN('03施策評価'!$HY:$HY),FALSE),"-")</f>
        <v>-</v>
      </c>
      <c r="KY13" s="851" t="str">
        <f>IFERROR(VLOOKUP($A13*100+KY$4,'03施策評価'!$A$5:$KD$118,COLUMN('03施策評価'!$HY:$HY),FALSE),"-")</f>
        <v>-</v>
      </c>
      <c r="KZ13" s="851" t="str">
        <f>IFERROR(VLOOKUP($A13*100+KZ$4,'03施策評価'!$A$5:$KD$118,COLUMN('03施策評価'!$HY:$HY),FALSE),"-")</f>
        <v>-</v>
      </c>
      <c r="LA13" s="839" t="str">
        <f>IFERROR(VLOOKUP($A13*100+LA$4,'03施策評価'!$A$5:$KD$118,COLUMN('03施策評価'!$HY:$HY),FALSE),"-")</f>
        <v>-</v>
      </c>
      <c r="LB13" s="861" t="s">
        <v>3119</v>
      </c>
      <c r="LC13" s="862" t="str">
        <f>VLOOKUP($A13&amp;"-"&amp;LC$4,'02政策の客観指標'!$A$4:$AX$246,COLUMN('02政策の客観指標'!$AX:$AX),FALSE)</f>
        <v>a</v>
      </c>
      <c r="LD13" s="851" t="str">
        <f>VLOOKUP($A13&amp;"-"&amp;LD$4,'02政策の客観指標'!$A$4:$AX$246,COLUMN('02政策の客観指標'!$AX:$AX),FALSE)</f>
        <v>a</v>
      </c>
      <c r="LE13" s="851" t="str">
        <f>VLOOKUP($A13&amp;"-"&amp;LE$4,'02政策の客観指標'!$A$4:$AX$246,COLUMN('02政策の客観指標'!$AX:$AX),FALSE)</f>
        <v>-</v>
      </c>
      <c r="LF13" s="851" t="str">
        <f>VLOOKUP($A13&amp;"-"&amp;LF$4,'02政策の客観指標'!$A$4:$AX$246,COLUMN('02政策の客観指標'!$AX:$AX),FALSE)</f>
        <v>-</v>
      </c>
      <c r="LG13" s="851" t="str">
        <f>VLOOKUP($A13&amp;"-"&amp;LG$4,'02政策の客観指標'!$A$4:$AX$246,COLUMN('02政策の客観指標'!$AX:$AX),FALSE)</f>
        <v>-</v>
      </c>
      <c r="LH13" s="851" t="str">
        <f>VLOOKUP($A13&amp;"-"&amp;LH$4,'02政策の客観指標'!$A$4:$AX$246,COLUMN('02政策の客観指標'!$AX:$AX),FALSE)</f>
        <v>-</v>
      </c>
      <c r="LI13" s="851" t="str">
        <f>VLOOKUP($A13&amp;"-"&amp;LI$4,'02政策の客観指標'!$A$4:$AX$246,COLUMN('02政策の客観指標'!$AX:$AX),FALSE)</f>
        <v>-</v>
      </c>
      <c r="LJ13" s="851" t="str">
        <f>VLOOKUP($A13&amp;"-"&amp;LJ$4,'02政策の客観指標'!$A$4:$AX$246,COLUMN('02政策の客観指標'!$AX:$AX),FALSE)</f>
        <v>-</v>
      </c>
      <c r="LK13" s="851" t="str">
        <f>VLOOKUP($A13&amp;"-"&amp;LK$4,'02政策の客観指標'!$A$4:$AX$246,COLUMN('02政策の客観指標'!$AX:$AX),FALSE)</f>
        <v>-</v>
      </c>
      <c r="LL13" s="839" t="str">
        <f t="shared" si="136"/>
        <v>a</v>
      </c>
      <c r="LM13" s="854">
        <f t="shared" si="137"/>
        <v>4</v>
      </c>
      <c r="LN13" s="854">
        <f t="shared" si="138"/>
        <v>4</v>
      </c>
      <c r="LO13" s="854" t="str">
        <f t="shared" si="139"/>
        <v/>
      </c>
      <c r="LP13" s="854" t="str">
        <f t="shared" si="140"/>
        <v/>
      </c>
      <c r="LQ13" s="854" t="str">
        <f t="shared" si="141"/>
        <v/>
      </c>
      <c r="LR13" s="854" t="str">
        <f t="shared" si="142"/>
        <v/>
      </c>
      <c r="LS13" s="854" t="str">
        <f t="shared" si="143"/>
        <v/>
      </c>
      <c r="LT13" s="854" t="str">
        <f t="shared" si="144"/>
        <v/>
      </c>
      <c r="LU13" s="854" t="str">
        <f t="shared" si="145"/>
        <v/>
      </c>
      <c r="LV13" s="846">
        <f t="shared" si="146"/>
        <v>1</v>
      </c>
      <c r="LW13" s="843" t="str">
        <f>IFERROR(VLOOKUP($A13*100+LW$4,'03施策評価'!$A$5:$KD$118,COLUMN('03施策評価'!$IL:$IL),FALSE),"-")</f>
        <v>a</v>
      </c>
      <c r="LX13" s="851" t="str">
        <f>IFERROR(VLOOKUP($A13*100+LX$4,'03施策評価'!$A$5:$KD$118,COLUMN('03施策評価'!$IL:$IL),FALSE),"-")</f>
        <v>a</v>
      </c>
      <c r="LY13" s="851" t="str">
        <f>IFERROR(VLOOKUP($A13*100+LY$4,'03施策評価'!$A$5:$KD$118,COLUMN('03施策評価'!$IL:$IL),FALSE),"-")</f>
        <v>a</v>
      </c>
      <c r="LZ13" s="851" t="str">
        <f>IFERROR(VLOOKUP($A13*100+LZ$4,'03施策評価'!$A$5:$KD$118,COLUMN('03施策評価'!$IL:$IL),FALSE),"-")</f>
        <v>a</v>
      </c>
      <c r="MA13" s="851" t="str">
        <f>IFERROR(VLOOKUP($A13*100+MA$4,'03施策評価'!$A$5:$KD$118,COLUMN('03施策評価'!$IL:$IL),FALSE),"-")</f>
        <v>-</v>
      </c>
      <c r="MB13" s="851" t="str">
        <f>IFERROR(VLOOKUP($A13*100+MB$4,'03施策評価'!$A$5:$KD$118,COLUMN('03施策評価'!$IL:$IL),FALSE),"-")</f>
        <v>-</v>
      </c>
      <c r="MC13" s="851" t="str">
        <f>IFERROR(VLOOKUP($A13*100+MC$4,'03施策評価'!$A$5:$KD$118,COLUMN('03施策評価'!$IL:$IL),FALSE),"-")</f>
        <v>-</v>
      </c>
      <c r="MD13" s="851" t="str">
        <f>IFERROR(VLOOKUP($A13*100+MD$4,'03施策評価'!$A$5:$KD$118,COLUMN('03施策評価'!$IL:$IL),FALSE),"-")</f>
        <v>-</v>
      </c>
      <c r="ME13" s="839" t="str">
        <f t="shared" si="147"/>
        <v>a</v>
      </c>
      <c r="MF13" s="843">
        <f t="shared" si="148"/>
        <v>4</v>
      </c>
      <c r="MG13" s="851">
        <f t="shared" si="149"/>
        <v>4</v>
      </c>
      <c r="MH13" s="851">
        <f t="shared" si="150"/>
        <v>4</v>
      </c>
      <c r="MI13" s="851">
        <f t="shared" si="151"/>
        <v>4</v>
      </c>
      <c r="MJ13" s="851" t="str">
        <f t="shared" si="152"/>
        <v/>
      </c>
      <c r="MK13" s="851" t="str">
        <f t="shared" si="153"/>
        <v/>
      </c>
      <c r="ML13" s="851" t="str">
        <f t="shared" si="154"/>
        <v/>
      </c>
      <c r="MM13" s="851" t="str">
        <f t="shared" si="155"/>
        <v/>
      </c>
      <c r="MN13" s="840">
        <f t="shared" si="156"/>
        <v>1</v>
      </c>
      <c r="MO13" s="853" t="str">
        <f t="shared" si="157"/>
        <v>a</v>
      </c>
      <c r="MP13" s="843">
        <f t="shared" si="158"/>
        <v>4</v>
      </c>
      <c r="MQ13" s="851">
        <f t="shared" si="159"/>
        <v>2</v>
      </c>
      <c r="MR13" s="840" cm="1">
        <f t="array" ref="MR13">_xlfn.IFS(COUNT(MP13:MQ13)=2,SUM(MP13:MQ13)/6,COUNT(MP13:MQ13)=0,"-",MP13="",MN13,MQ13="",LV13)</f>
        <v>1</v>
      </c>
      <c r="MS13" s="843" t="str">
        <f>VLOOKUP($A13&amp;"-"&amp;MS$4,'05市民生活実感調査'!$A$3:$BC$218,COLUMN('05市民生活実感調査'!$BC:$BC),FALSE)</f>
        <v>d</v>
      </c>
      <c r="MT13" s="851" t="str">
        <f>VLOOKUP($A13&amp;"-"&amp;MT$4,'05市民生活実感調査'!$A$3:$BC$218,COLUMN('05市民生活実感調査'!$BC:$BC),FALSE)</f>
        <v>c</v>
      </c>
      <c r="MU13" s="851" t="str">
        <f>VLOOKUP($A13&amp;"-"&amp;MU$4,'05市民生活実感調査'!$A$3:$BC$218,COLUMN('05市民生活実感調査'!$BC:$BC),FALSE)</f>
        <v>c</v>
      </c>
      <c r="MV13" s="851" t="str">
        <f>VLOOKUP($A13&amp;"-"&amp;MV$4,'05市民生活実感調査'!$A$3:$BC$218,COLUMN('05市民生活実感調査'!$BC:$BC),FALSE)</f>
        <v>c</v>
      </c>
      <c r="MW13" s="851" t="str">
        <f>VLOOKUP($A13&amp;"-"&amp;MW$4,'05市民生活実感調査'!$A$3:$BC$218,COLUMN('05市民生活実感調査'!$BC:$BC),FALSE)</f>
        <v>-</v>
      </c>
      <c r="MX13" s="851" t="str">
        <f>VLOOKUP($A13&amp;"-"&amp;MX$4,'05市民生活実感調査'!$A$3:$BC$218,COLUMN('05市民生活実感調査'!$BC:$BC),FALSE)</f>
        <v>-</v>
      </c>
      <c r="MY13" s="851" t="str">
        <f>VLOOKUP($A13&amp;"-"&amp;MY$4,'05市民生活実感調査'!$A$3:$BC$218,COLUMN('05市民生活実感調査'!$BC:$BC),FALSE)</f>
        <v>-</v>
      </c>
      <c r="MZ13" s="851" t="str">
        <f>VLOOKUP($A13&amp;"-"&amp;MZ$4,'05市民生活実感調査'!$A$3:$BC$218,COLUMN('05市民生活実感調査'!$BC:$BC),FALSE)</f>
        <v>-</v>
      </c>
      <c r="NA13" s="839" t="str">
        <f t="shared" si="160"/>
        <v>c</v>
      </c>
      <c r="NB13" s="843">
        <f t="shared" si="161"/>
        <v>1</v>
      </c>
      <c r="NC13" s="851">
        <f t="shared" si="162"/>
        <v>2</v>
      </c>
      <c r="ND13" s="851">
        <f t="shared" si="163"/>
        <v>2</v>
      </c>
      <c r="NE13" s="851">
        <f t="shared" si="164"/>
        <v>2</v>
      </c>
      <c r="NF13" s="851" t="str">
        <f t="shared" si="165"/>
        <v/>
      </c>
      <c r="NG13" s="851" t="str">
        <f t="shared" si="166"/>
        <v/>
      </c>
      <c r="NH13" s="851" t="str">
        <f t="shared" si="167"/>
        <v/>
      </c>
      <c r="NI13" s="851" t="str">
        <f t="shared" si="168"/>
        <v/>
      </c>
      <c r="NJ13" s="840">
        <f t="shared" si="169"/>
        <v>0.4375</v>
      </c>
      <c r="NK13" s="841">
        <f>VLOOKUP($A13,'05市民生活実感調査'!$D$223:$O$249,11,FALSE)</f>
        <v>18</v>
      </c>
      <c r="NL13" s="842">
        <f>VLOOKUP($A13,'05市民生活実感調査'!$D$223:$O$249,12,FALSE)</f>
        <v>54.80952380952381</v>
      </c>
      <c r="NM13" s="843" t="s">
        <v>313</v>
      </c>
      <c r="NN13" s="859" t="str">
        <f>VLOOKUP(NM13,プルダウン!$A$1:$B$6,2,FALSE)</f>
        <v>政策の目的がかなり達成されている</v>
      </c>
      <c r="NO13" s="834" t="s">
        <v>2972</v>
      </c>
      <c r="NP13" s="859" t="s">
        <v>1901</v>
      </c>
      <c r="NQ13" s="860" t="s">
        <v>3222</v>
      </c>
      <c r="NR13" s="859" t="s">
        <v>3223</v>
      </c>
      <c r="NS13" s="843" t="str">
        <f>IFERROR(VLOOKUP($A13*100+NS$4,'03施策評価'!$A$5:$KD$118,COLUMN('03施策評価'!$KA:$KA),FALSE),"-")</f>
        <v>B</v>
      </c>
      <c r="NT13" s="851" t="str">
        <f>IFERROR(VLOOKUP($A13*100+NT$4,'03施策評価'!$A$5:$KD$118,COLUMN('03施策評価'!$KA:$KA),FALSE),"-")</f>
        <v>B</v>
      </c>
      <c r="NU13" s="851" t="str">
        <f>IFERROR(VLOOKUP($A13*100+NU$4,'03施策評価'!$A$5:$KD$118,COLUMN('03施策評価'!$KA:$KA),FALSE),"-")</f>
        <v>B</v>
      </c>
      <c r="NV13" s="851" t="str">
        <f>IFERROR(VLOOKUP($A13*100+NV$4,'03施策評価'!$A$5:$KD$118,COLUMN('03施策評価'!$KA:$KA),FALSE),"-")</f>
        <v>B</v>
      </c>
      <c r="NW13" s="851" t="str">
        <f>IFERROR(VLOOKUP($A13*100+NW$4,'03施策評価'!$A$5:$KD$118,COLUMN('03施策評価'!$KA:$KA),FALSE),"-")</f>
        <v>-</v>
      </c>
      <c r="NX13" s="851" t="str">
        <f>IFERROR(VLOOKUP($A13*100+NX$4,'03施策評価'!$A$5:$KD$118,COLUMN('03施策評価'!$KA:$KA),FALSE),"-")</f>
        <v>-</v>
      </c>
      <c r="NY13" s="851" t="str">
        <f>IFERROR(VLOOKUP($A13*100+NY$4,'03施策評価'!$A$5:$KD$118,COLUMN('03施策評価'!$KA:$KA),FALSE),"-")</f>
        <v>-</v>
      </c>
      <c r="NZ13" s="839" t="str">
        <f>IFERROR(VLOOKUP($A13*100+NZ$4,'03施策評価'!$A$5:$KD$118,COLUMN('03施策評価'!$KA:$KA),FALSE),"-")</f>
        <v>-</v>
      </c>
      <c r="OA13" s="861" t="s">
        <v>3169</v>
      </c>
      <c r="OB13" s="812" t="str">
        <f>VLOOKUP($A13&amp;"-"&amp;OB$4,'02政策の客観指標'!$A$4:$AY$246,COLUMN('02政策の客観指標'!$AY:$AY),FALSE)</f>
        <v>a</v>
      </c>
      <c r="OC13" s="813" t="str">
        <f>VLOOKUP($A13&amp;"-"&amp;OC$4,'02政策の客観指標'!$A$4:$AY$246,COLUMN('02政策の客観指標'!$AY:$AY),FALSE)</f>
        <v>a</v>
      </c>
      <c r="OD13" s="813" t="str">
        <f>VLOOKUP($A13&amp;"-"&amp;OD$4,'02政策の客観指標'!$A$4:$AY$246,COLUMN('02政策の客観指標'!$AY:$AY),FALSE)</f>
        <v>-</v>
      </c>
      <c r="OE13" s="813" t="str">
        <f>VLOOKUP($A13&amp;"-"&amp;OE$4,'02政策の客観指標'!$A$4:$AY$246,COLUMN('02政策の客観指標'!$AY:$AY),FALSE)</f>
        <v>-</v>
      </c>
      <c r="OF13" s="813" t="str">
        <f>VLOOKUP($A13&amp;"-"&amp;OF$4,'02政策の客観指標'!$A$4:$AY$246,COLUMN('02政策の客観指標'!$AY:$AY),FALSE)</f>
        <v>-</v>
      </c>
      <c r="OG13" s="813" t="str">
        <f>VLOOKUP($A13&amp;"-"&amp;OG$4,'02政策の客観指標'!$A$4:$AY$246,COLUMN('02政策の客観指標'!$AY:$AY),FALSE)</f>
        <v>-</v>
      </c>
      <c r="OH13" s="813" t="str">
        <f>VLOOKUP($A13&amp;"-"&amp;OH$4,'02政策の客観指標'!$A$4:$AY$246,COLUMN('02政策の客観指標'!$AY:$AY),FALSE)</f>
        <v>-</v>
      </c>
      <c r="OI13" s="813" t="str">
        <f>VLOOKUP($A13&amp;"-"&amp;OI$4,'02政策の客観指標'!$A$4:$AY$246,COLUMN('02政策の客観指標'!$AY:$AY),FALSE)</f>
        <v>-</v>
      </c>
      <c r="OJ13" s="813" t="str">
        <f>VLOOKUP($A13&amp;"-"&amp;OJ$4,'02政策の客観指標'!$A$4:$AY$246,COLUMN('02政策の客観指標'!$AY:$AY),FALSE)</f>
        <v>-</v>
      </c>
      <c r="OK13" s="814" t="str">
        <f t="shared" si="170"/>
        <v>a</v>
      </c>
      <c r="OL13" s="815">
        <f t="shared" si="171"/>
        <v>4</v>
      </c>
      <c r="OM13" s="815">
        <f t="shared" si="172"/>
        <v>4</v>
      </c>
      <c r="ON13" s="815" t="str">
        <f t="shared" si="173"/>
        <v/>
      </c>
      <c r="OO13" s="815" t="str">
        <f t="shared" si="174"/>
        <v/>
      </c>
      <c r="OP13" s="815" t="str">
        <f t="shared" si="175"/>
        <v/>
      </c>
      <c r="OQ13" s="815" t="str">
        <f t="shared" si="176"/>
        <v/>
      </c>
      <c r="OR13" s="815" t="str">
        <f t="shared" si="177"/>
        <v/>
      </c>
      <c r="OS13" s="815" t="str">
        <f t="shared" si="178"/>
        <v/>
      </c>
      <c r="OT13" s="815" t="str">
        <f t="shared" si="179"/>
        <v/>
      </c>
      <c r="OU13" s="816">
        <f t="shared" si="203"/>
        <v>1</v>
      </c>
      <c r="OV13" s="817" t="str">
        <f>IFERROR(VLOOKUP($A13*100+OV$4,'03施策評価'!$A$5:$MF$118,COLUMN('03施策評価'!$KN:$KN),FALSE),"-")</f>
        <v>a</v>
      </c>
      <c r="OW13" s="813" t="str">
        <f>IFERROR(VLOOKUP($A13*100+OW$4,'03施策評価'!$A$5:$MF$118,COLUMN('03施策評価'!$KN:$KN),FALSE),"-")</f>
        <v>a</v>
      </c>
      <c r="OX13" s="813" t="str">
        <f>IFERROR(VLOOKUP($A13*100+OX$4,'03施策評価'!$A$5:$MF$118,COLUMN('03施策評価'!$KN:$KN),FALSE),"-")</f>
        <v>a</v>
      </c>
      <c r="OY13" s="813" t="str">
        <f>IFERROR(VLOOKUP($A13*100+OY$4,'03施策評価'!$A$5:$MF$118,COLUMN('03施策評価'!$KN:$KN),FALSE),"-")</f>
        <v>a</v>
      </c>
      <c r="OZ13" s="813" t="str">
        <f>IFERROR(VLOOKUP($A13*100+OZ$4,'03施策評価'!$A$5:$MF$118,COLUMN('03施策評価'!$KN:$KN),FALSE),"-")</f>
        <v>-</v>
      </c>
      <c r="PA13" s="813" t="str">
        <f>IFERROR(VLOOKUP($A13*100+PA$4,'03施策評価'!$A$5:$MF$118,COLUMN('03施策評価'!$KN:$KN),FALSE),"-")</f>
        <v>-</v>
      </c>
      <c r="PB13" s="813" t="str">
        <f>IFERROR(VLOOKUP($A13*100+PB$4,'03施策評価'!$A$5:$MF$118,COLUMN('03施策評価'!$KN:$KN),FALSE),"-")</f>
        <v>-</v>
      </c>
      <c r="PC13" s="813" t="str">
        <f>IFERROR(VLOOKUP($A13*100+PC$4,'03施策評価'!$A$5:$MF$118,COLUMN('03施策評価'!$KN:$KN),FALSE),"-")</f>
        <v>-</v>
      </c>
      <c r="PD13" s="814" t="str">
        <f t="shared" si="180"/>
        <v>a</v>
      </c>
      <c r="PE13" s="817">
        <f t="shared" si="181"/>
        <v>4</v>
      </c>
      <c r="PF13" s="813">
        <f t="shared" si="182"/>
        <v>4</v>
      </c>
      <c r="PG13" s="813">
        <f t="shared" si="183"/>
        <v>4</v>
      </c>
      <c r="PH13" s="813">
        <f t="shared" si="184"/>
        <v>4</v>
      </c>
      <c r="PI13" s="813" t="str">
        <f t="shared" si="185"/>
        <v/>
      </c>
      <c r="PJ13" s="813" t="str">
        <f t="shared" si="186"/>
        <v/>
      </c>
      <c r="PK13" s="813" t="str">
        <f t="shared" si="187"/>
        <v/>
      </c>
      <c r="PL13" s="813" t="str">
        <f t="shared" si="188"/>
        <v/>
      </c>
      <c r="PM13" s="818">
        <f t="shared" si="189"/>
        <v>1</v>
      </c>
      <c r="PN13" s="819" t="str">
        <f t="shared" si="190"/>
        <v>a</v>
      </c>
      <c r="PO13" s="237">
        <f t="shared" si="191"/>
        <v>4</v>
      </c>
      <c r="PP13" s="187">
        <f t="shared" si="192"/>
        <v>2</v>
      </c>
      <c r="PQ13" s="422" cm="1">
        <f t="array" ref="PQ13">_xlfn.IFS(COUNT(PO13:PP13)=2,SUM(PO13:PP13)/6,COUNT(PO13:PP13)=0,"-",PO13="",PM13,PP13="",OU13)</f>
        <v>1</v>
      </c>
      <c r="PR13" s="820" t="str">
        <f>VLOOKUP($A13&amp;"-"&amp;PR$4,'05市民生活実感調査'!$A$3:$BM$218,COLUMN('05市民生活実感調査'!$BM:$BM),FALSE)</f>
        <v>d</v>
      </c>
      <c r="PS13" s="821" t="str">
        <f>VLOOKUP($A13&amp;"-"&amp;PS$4,'05市民生活実感調査'!$A$3:$BM$218,COLUMN('05市民生活実感調査'!$BM:$BM),FALSE)</f>
        <v>c</v>
      </c>
      <c r="PT13" s="821" t="str">
        <f>VLOOKUP($A13&amp;"-"&amp;PT$4,'05市民生活実感調査'!$A$3:$BM$218,COLUMN('05市民生活実感調査'!$BM:$BM),FALSE)</f>
        <v>c</v>
      </c>
      <c r="PU13" s="821" t="str">
        <f>VLOOKUP($A13&amp;"-"&amp;PU$4,'05市民生活実感調査'!$A$3:$BM$218,COLUMN('05市民生活実感調査'!$BM:$BM),FALSE)</f>
        <v>c</v>
      </c>
      <c r="PV13" s="821" t="str">
        <f>VLOOKUP($A13&amp;"-"&amp;PV$4,'05市民生活実感調査'!$A$3:$BM$218,COLUMN('05市民生活実感調査'!$BM:$BM),FALSE)</f>
        <v>-</v>
      </c>
      <c r="PW13" s="821" t="str">
        <f>VLOOKUP($A13&amp;"-"&amp;PW$4,'05市民生活実感調査'!$A$3:$BM$218,COLUMN('05市民生活実感調査'!$BM:$BM),FALSE)</f>
        <v>-</v>
      </c>
      <c r="PX13" s="821" t="str">
        <f>VLOOKUP($A13&amp;"-"&amp;PX$4,'05市民生活実感調査'!$A$3:$BM$218,COLUMN('05市民生活実感調査'!$BM:$BM),FALSE)</f>
        <v>-</v>
      </c>
      <c r="PY13" s="821" t="str">
        <f>VLOOKUP($A13&amp;"-"&amp;PY$4,'05市民生活実感調査'!$A$3:$BM$218,COLUMN('05市民生活実感調査'!$BM:$BM),FALSE)</f>
        <v>-</v>
      </c>
      <c r="PZ13" s="822" t="str">
        <f t="shared" si="193"/>
        <v>c</v>
      </c>
      <c r="QA13" s="237">
        <f t="shared" si="194"/>
        <v>1</v>
      </c>
      <c r="QB13" s="187">
        <f t="shared" si="195"/>
        <v>2</v>
      </c>
      <c r="QC13" s="187">
        <f t="shared" si="196"/>
        <v>2</v>
      </c>
      <c r="QD13" s="187">
        <f t="shared" si="197"/>
        <v>2</v>
      </c>
      <c r="QE13" s="187" t="str">
        <f t="shared" si="198"/>
        <v/>
      </c>
      <c r="QF13" s="187" t="str">
        <f t="shared" si="199"/>
        <v/>
      </c>
      <c r="QG13" s="187" t="str">
        <f t="shared" si="200"/>
        <v/>
      </c>
      <c r="QH13" s="187" t="str">
        <f t="shared" si="201"/>
        <v/>
      </c>
      <c r="QI13" s="422">
        <f t="shared" si="202"/>
        <v>0.4375</v>
      </c>
      <c r="QJ13" s="725">
        <f>VLOOKUP($A13,'05市民生活実感調査'!$D$223:$Q$249,13,FALSE)</f>
        <v>18</v>
      </c>
      <c r="QK13" s="726">
        <f>VLOOKUP($A13,'05市民生活実感調査'!$D$223:$Q$249,14,FALSE)</f>
        <v>56.10193826274228</v>
      </c>
      <c r="QL13" s="823" t="s">
        <v>313</v>
      </c>
      <c r="QM13" s="824" t="str">
        <f>VLOOKUP(QL13,プルダウン!$A$1:$B$6,2,FALSE)</f>
        <v>政策の目的がかなり達成されている</v>
      </c>
      <c r="QN13" s="403" t="s">
        <v>2972</v>
      </c>
      <c r="QO13" s="190" t="s">
        <v>1901</v>
      </c>
      <c r="QP13" s="91" t="s">
        <v>3607</v>
      </c>
      <c r="QQ13" s="190" t="s">
        <v>3429</v>
      </c>
      <c r="QR13" s="237" t="str">
        <f>IFERROR(VLOOKUP($A13*100+QR$4,'03施策評価'!$A$5:$MF$118,COLUMN('03施策評価'!$MC:$MC),FALSE),"-")</f>
        <v>B</v>
      </c>
      <c r="QS13" s="187" t="str">
        <f>IFERROR(VLOOKUP($A13*100+QS$4,'03施策評価'!$A$5:$MF$118,COLUMN('03施策評価'!$MC:$MC),FALSE),"-")</f>
        <v>B</v>
      </c>
      <c r="QT13" s="187" t="str">
        <f>IFERROR(VLOOKUP($A13*100+QT$4,'03施策評価'!$A$5:$MF$118,COLUMN('03施策評価'!$MC:$MC),FALSE),"-")</f>
        <v>B</v>
      </c>
      <c r="QU13" s="187" t="str">
        <f>IFERROR(VLOOKUP($A13*100+QU$4,'03施策評価'!$A$5:$MF$118,COLUMN('03施策評価'!$MC:$MC),FALSE),"-")</f>
        <v>B</v>
      </c>
      <c r="QV13" s="187" t="str">
        <f>IFERROR(VLOOKUP($A13*100+QV$4,'03施策評価'!$A$5:$MF$118,COLUMN('03施策評価'!$MC:$MC),FALSE),"-")</f>
        <v>-</v>
      </c>
      <c r="QW13" s="187" t="str">
        <f>IFERROR(VLOOKUP($A13*100+QW$4,'03施策評価'!$A$5:$MF$118,COLUMN('03施策評価'!$MC:$MC),FALSE),"-")</f>
        <v>-</v>
      </c>
      <c r="QX13" s="187" t="str">
        <f>IFERROR(VLOOKUP($A13*100+QX$4,'03施策評価'!$A$5:$MF$118,COLUMN('03施策評価'!$MC:$MC),FALSE),"-")</f>
        <v>-</v>
      </c>
      <c r="QY13" s="234" t="str">
        <f>IFERROR(VLOOKUP($A13*100+QY$4,'03施策評価'!$A$5:$MF$118,COLUMN('03施策評価'!$MC:$MC),FALSE),"-")</f>
        <v>-</v>
      </c>
      <c r="QZ13" s="191" t="s">
        <v>3524</v>
      </c>
    </row>
    <row r="14" spans="1:472" ht="271.14999999999998" customHeight="1">
      <c r="A14" s="466">
        <v>10</v>
      </c>
      <c r="B14" s="104" t="s">
        <v>280</v>
      </c>
      <c r="C14" s="104" t="s">
        <v>1866</v>
      </c>
      <c r="D14" s="728" t="s">
        <v>1409</v>
      </c>
      <c r="E14" s="728"/>
      <c r="F14" s="104"/>
      <c r="G14" s="850" t="str">
        <f>VLOOKUP($A14&amp;"-"&amp;G$4,'02政策の客観指標'!$A$4:$AY$246,COLUMN('02政策の客観指標'!$AT:$AT),FALSE)</f>
        <v>a</v>
      </c>
      <c r="H14" s="851" t="str">
        <f>VLOOKUP($A14&amp;"-"&amp;H$4,'02政策の客観指標'!$A$4:$AY$246,COLUMN('02政策の客観指標'!$AT:$AT),FALSE)</f>
        <v>-</v>
      </c>
      <c r="I14" s="851" t="str">
        <f>VLOOKUP($A14&amp;"-"&amp;I$4,'02政策の客観指標'!$A$4:$AY$246,COLUMN('02政策の客観指標'!$AT:$AT),FALSE)</f>
        <v>-</v>
      </c>
      <c r="J14" s="851" t="str">
        <f>VLOOKUP($A14&amp;"-"&amp;J$4,'02政策の客観指標'!$A$4:$AY$246,COLUMN('02政策の客観指標'!$AT:$AT),FALSE)</f>
        <v>-</v>
      </c>
      <c r="K14" s="851" t="str">
        <f>VLOOKUP($A14&amp;"-"&amp;K$4,'02政策の客観指標'!$A$4:$AY$246,COLUMN('02政策の客観指標'!$AT:$AT),FALSE)</f>
        <v>-</v>
      </c>
      <c r="L14" s="851" t="str">
        <f>VLOOKUP($A14&amp;"-"&amp;L$4,'02政策の客観指標'!$A$4:$AY$246,COLUMN('02政策の客観指標'!$AT:$AT),FALSE)</f>
        <v>-</v>
      </c>
      <c r="M14" s="851" t="str">
        <f>VLOOKUP($A14&amp;"-"&amp;M$4,'02政策の客観指標'!$A$4:$AY$246,COLUMN('02政策の客観指標'!$AT:$AT),FALSE)</f>
        <v>-</v>
      </c>
      <c r="N14" s="851" t="str">
        <f>VLOOKUP($A14&amp;"-"&amp;N$4,'02政策の客観指標'!$A$4:$AY$246,COLUMN('02政策の客観指標'!$AT:$AT),FALSE)</f>
        <v>-</v>
      </c>
      <c r="O14" s="852" t="str">
        <f>VLOOKUP($A14&amp;"-"&amp;O$4,'02政策の客観指標'!$A$4:$AY$246,COLUMN('02政策の客観指標'!$AT:$AT),FALSE)</f>
        <v>-</v>
      </c>
      <c r="P14" s="853" t="str">
        <f t="shared" si="0"/>
        <v>a</v>
      </c>
      <c r="Q14" s="854">
        <f t="shared" si="1"/>
        <v>4</v>
      </c>
      <c r="R14" s="854" t="str">
        <f t="shared" si="2"/>
        <v/>
      </c>
      <c r="S14" s="854" t="str">
        <f t="shared" si="3"/>
        <v/>
      </c>
      <c r="T14" s="854" t="str">
        <f t="shared" si="4"/>
        <v/>
      </c>
      <c r="U14" s="854" t="str">
        <f t="shared" si="5"/>
        <v/>
      </c>
      <c r="V14" s="854" t="str">
        <f t="shared" si="6"/>
        <v/>
      </c>
      <c r="W14" s="854" t="str">
        <f t="shared" si="7"/>
        <v/>
      </c>
      <c r="X14" s="854" t="str">
        <f t="shared" si="8"/>
        <v/>
      </c>
      <c r="Y14" s="854" t="str">
        <f t="shared" si="9"/>
        <v/>
      </c>
      <c r="Z14" s="855">
        <f t="shared" si="10"/>
        <v>1</v>
      </c>
      <c r="AA14" s="856" t="str">
        <f>IFERROR(VLOOKUP($A14*100+AA$4,'03施策評価'!$A$5:$KD$118,COLUMN('03施策評価'!$AB:$AB),FALSE),"-")</f>
        <v>a</v>
      </c>
      <c r="AB14" s="851" t="str">
        <f>IFERROR(VLOOKUP($A14*100+AB$4,'03施策評価'!$A$5:$KD$118,COLUMN('03施策評価'!$AB:$AB),FALSE),"-")</f>
        <v>-</v>
      </c>
      <c r="AC14" s="851" t="str">
        <f>IFERROR(VLOOKUP($A14*100+AC$4,'03施策評価'!$A$5:$KD$118,COLUMN('03施策評価'!$AB:$AB),FALSE),"-")</f>
        <v>e</v>
      </c>
      <c r="AD14" s="851" t="str">
        <f>IFERROR(VLOOKUP($A14*100+AD$4,'03施策評価'!$A$5:$KD$118,COLUMN('03施策評価'!$AB:$AB),FALSE),"-")</f>
        <v>-</v>
      </c>
      <c r="AE14" s="851" t="str">
        <f>IFERROR(VLOOKUP($A14*100+AE$4,'03施策評価'!$A$5:$KD$118,COLUMN('03施策評価'!$AB:$AB),FALSE),"-")</f>
        <v>a</v>
      </c>
      <c r="AF14" s="851" t="str">
        <f>IFERROR(VLOOKUP($A14*100+AF$4,'03施策評価'!$A$5:$KD$118,COLUMN('03施策評価'!$AB:$AB),FALSE),"-")</f>
        <v>e</v>
      </c>
      <c r="AG14" s="851" t="str">
        <f>IFERROR(VLOOKUP($A14*100+AG$4,'03施策評価'!$A$5:$KD$118,COLUMN('03施策評価'!$AB:$AB),FALSE),"-")</f>
        <v>-</v>
      </c>
      <c r="AH14" s="852" t="str">
        <f>IFERROR(VLOOKUP($A14*100+AH$4,'03施策評価'!$A$5:$KD$118,COLUMN('03施策評価'!$AB:$AB),FALSE),"-")</f>
        <v>-</v>
      </c>
      <c r="AI14" s="853" t="str">
        <f t="shared" si="11"/>
        <v>c</v>
      </c>
      <c r="AJ14" s="856">
        <f t="shared" si="12"/>
        <v>4</v>
      </c>
      <c r="AK14" s="851" t="str">
        <f t="shared" si="13"/>
        <v/>
      </c>
      <c r="AL14" s="851">
        <f t="shared" si="14"/>
        <v>0</v>
      </c>
      <c r="AM14" s="851" t="str">
        <f t="shared" si="15"/>
        <v/>
      </c>
      <c r="AN14" s="851">
        <f t="shared" si="16"/>
        <v>4</v>
      </c>
      <c r="AO14" s="851">
        <f t="shared" si="17"/>
        <v>0</v>
      </c>
      <c r="AP14" s="851" t="str">
        <f t="shared" si="18"/>
        <v/>
      </c>
      <c r="AQ14" s="852" t="str">
        <f t="shared" si="19"/>
        <v/>
      </c>
      <c r="AR14" s="857">
        <f t="shared" si="20"/>
        <v>0.5</v>
      </c>
      <c r="AS14" s="853" t="str">
        <f t="shared" si="21"/>
        <v>a</v>
      </c>
      <c r="AT14" s="854">
        <f t="shared" si="22"/>
        <v>4</v>
      </c>
      <c r="AU14" s="853">
        <f t="shared" si="23"/>
        <v>1</v>
      </c>
      <c r="AV14" s="855" cm="1">
        <f t="array" ref="AV14">_xlfn.IFS(COUNT(AT14:AU14)=2,SUM(AT14:AU14)/6,COUNT(AT14:AU14)=0,"-",AT14="",AR14,AU14="",Z14)</f>
        <v>0.83333333333333337</v>
      </c>
      <c r="AW14" s="856" t="str">
        <f>VLOOKUP($A14&amp;"-"&amp;AW$4,'05市民生活実感調査'!$A$3:$BC$218,COLUMN('05市民生活実感調査'!$O:$O),FALSE)</f>
        <v>b</v>
      </c>
      <c r="AX14" s="851" t="str">
        <f>VLOOKUP($A14&amp;"-"&amp;AX$4,'05市民生活実感調査'!$A$3:$BC$218,COLUMN('05市民生活実感調査'!$O:$O),FALSE)</f>
        <v>b</v>
      </c>
      <c r="AY14" s="851" t="str">
        <f>VLOOKUP($A14&amp;"-"&amp;AY$4,'05市民生活実感調査'!$A$3:$BC$218,COLUMN('05市民生活実感調査'!$O:$O),FALSE)</f>
        <v>c</v>
      </c>
      <c r="AZ14" s="851" t="str">
        <f>VLOOKUP($A14&amp;"-"&amp;AZ$4,'05市民生活実感調査'!$A$3:$BC$218,COLUMN('05市民生活実感調査'!$O:$O),FALSE)</f>
        <v>c</v>
      </c>
      <c r="BA14" s="851" t="str">
        <f>VLOOKUP($A14&amp;"-"&amp;BA$4,'05市民生活実感調査'!$A$3:$BC$218,COLUMN('05市民生活実感調査'!$O:$O),FALSE)</f>
        <v>b</v>
      </c>
      <c r="BB14" s="851" t="str">
        <f>VLOOKUP($A14&amp;"-"&amp;BB$4,'05市民生活実感調査'!$A$3:$BC$218,COLUMN('05市民生活実感調査'!$O:$O),FALSE)</f>
        <v>a</v>
      </c>
      <c r="BC14" s="851" t="str">
        <f>VLOOKUP($A14&amp;"-"&amp;BC$4,'05市民生活実感調査'!$A$3:$BC$218,COLUMN('05市民生活実感調査'!$O:$O),FALSE)</f>
        <v>-</v>
      </c>
      <c r="BD14" s="851" t="str">
        <f>VLOOKUP($A14&amp;"-"&amp;BD$4,'05市民生活実感調査'!$A$3:$BC$218,COLUMN('05市民生活実感調査'!$O:$O),FALSE)</f>
        <v>-</v>
      </c>
      <c r="BE14" s="839" t="str">
        <f t="shared" si="24"/>
        <v>b</v>
      </c>
      <c r="BF14" s="843">
        <f t="shared" si="25"/>
        <v>3</v>
      </c>
      <c r="BG14" s="851">
        <f t="shared" si="26"/>
        <v>3</v>
      </c>
      <c r="BH14" s="851">
        <f t="shared" si="27"/>
        <v>2</v>
      </c>
      <c r="BI14" s="851">
        <f t="shared" si="28"/>
        <v>2</v>
      </c>
      <c r="BJ14" s="851">
        <f t="shared" si="29"/>
        <v>3</v>
      </c>
      <c r="BK14" s="851">
        <f t="shared" si="30"/>
        <v>4</v>
      </c>
      <c r="BL14" s="851" t="str">
        <f t="shared" si="31"/>
        <v/>
      </c>
      <c r="BM14" s="851" t="str">
        <f t="shared" si="32"/>
        <v/>
      </c>
      <c r="BN14" s="840">
        <f t="shared" si="33"/>
        <v>0.70833333333333337</v>
      </c>
      <c r="BO14" s="841">
        <f>VLOOKUP($A14,'05市民生活実感調査'!$D$223:$O$249,3,FALSE)</f>
        <v>22</v>
      </c>
      <c r="BP14" s="858">
        <f>VLOOKUP($A14,'05市民生活実感調査'!$D$223:$O$249,4,FALSE)</f>
        <v>0.71833480956598761</v>
      </c>
      <c r="BQ14" s="843" t="s">
        <v>313</v>
      </c>
      <c r="BR14" s="859" t="s">
        <v>3628</v>
      </c>
      <c r="BS14" s="834" t="s">
        <v>123</v>
      </c>
      <c r="BT14" s="859" t="s">
        <v>1502</v>
      </c>
      <c r="BU14" s="860" t="s">
        <v>1499</v>
      </c>
      <c r="BV14" s="859" t="s">
        <v>1500</v>
      </c>
      <c r="BW14" s="843" t="str">
        <f>IFERROR(VLOOKUP($A14*100+BW$4,'03施策評価'!$A$5:$KD$118,COLUMN('03施策評価'!$BQ:$BQ),FALSE),"-")</f>
        <v>B</v>
      </c>
      <c r="BX14" s="851" t="str">
        <f>IFERROR(VLOOKUP($A14*100+BX$4,'03施策評価'!$A$5:$KD$118,COLUMN('03施策評価'!$BQ:$BQ),FALSE),"-")</f>
        <v>B</v>
      </c>
      <c r="BY14" s="851" t="str">
        <f>IFERROR(VLOOKUP($A14*100+BY$4,'03施策評価'!$A$5:$KD$118,COLUMN('03施策評価'!$BQ:$BQ),FALSE),"-")</f>
        <v>D</v>
      </c>
      <c r="BZ14" s="851" t="str">
        <f>IFERROR(VLOOKUP($A14*100+BZ$4,'03施策評価'!$A$5:$KD$118,COLUMN('03施策評価'!$BQ:$BQ),FALSE),"-")</f>
        <v>C</v>
      </c>
      <c r="CA14" s="851" t="str">
        <f>IFERROR(VLOOKUP($A14*100+CA$4,'03施策評価'!$A$5:$KD$118,COLUMN('03施策評価'!$BQ:$BQ),FALSE),"-")</f>
        <v>B</v>
      </c>
      <c r="CB14" s="851" t="str">
        <f>IFERROR(VLOOKUP($A14*100+CB$4,'03施策評価'!$A$5:$KD$118,COLUMN('03施策評価'!$BQ:$BQ),FALSE),"-")</f>
        <v>C</v>
      </c>
      <c r="CC14" s="851" t="str">
        <f>IFERROR(VLOOKUP($A14*100+CC$4,'03施策評価'!$A$5:$KD$118,COLUMN('03施策評価'!$BQ:$BQ),FALSE),"-")</f>
        <v>-</v>
      </c>
      <c r="CD14" s="839" t="str">
        <f>IFERROR(VLOOKUP($A14*100+CD$4,'03施策評価'!$A$5:$KD$118,COLUMN('03施策評価'!$BQ:$BQ),FALSE),"-")</f>
        <v>-</v>
      </c>
      <c r="CE14" s="861" t="s">
        <v>1504</v>
      </c>
      <c r="CF14" s="850" t="str">
        <f>VLOOKUP($A14&amp;"-"&amp;CF$4,'02政策の客観指標'!$A$4:$AY$246,COLUMN('02政策の客観指標'!$AU:$AU),FALSE)</f>
        <v>a</v>
      </c>
      <c r="CG14" s="851" t="str">
        <f>VLOOKUP($A14&amp;"-"&amp;CG$4,'02政策の客観指標'!$A$4:$AY$246,COLUMN('02政策の客観指標'!$AU:$AU),FALSE)</f>
        <v>-</v>
      </c>
      <c r="CH14" s="851" t="str">
        <f>VLOOKUP($A14&amp;"-"&amp;CH$4,'02政策の客観指標'!$A$4:$AY$246,COLUMN('02政策の客観指標'!$AU:$AU),FALSE)</f>
        <v>-</v>
      </c>
      <c r="CI14" s="851" t="str">
        <f>VLOOKUP($A14&amp;"-"&amp;CI$4,'02政策の客観指標'!$A$4:$AY$246,COLUMN('02政策の客観指標'!$AU:$AU),FALSE)</f>
        <v>-</v>
      </c>
      <c r="CJ14" s="851" t="str">
        <f>VLOOKUP($A14&amp;"-"&amp;CJ$4,'02政策の客観指標'!$A$4:$AY$246,COLUMN('02政策の客観指標'!$AU:$AU),FALSE)</f>
        <v>-</v>
      </c>
      <c r="CK14" s="851" t="str">
        <f>VLOOKUP($A14&amp;"-"&amp;CK$4,'02政策の客観指標'!$A$4:$AY$246,COLUMN('02政策の客観指標'!$AU:$AU),FALSE)</f>
        <v>-</v>
      </c>
      <c r="CL14" s="851" t="str">
        <f>VLOOKUP($A14&amp;"-"&amp;CL$4,'02政策の客観指標'!$A$4:$AY$246,COLUMN('02政策の客観指標'!$AU:$AU),FALSE)</f>
        <v>-</v>
      </c>
      <c r="CM14" s="851" t="str">
        <f>VLOOKUP($A14&amp;"-"&amp;CM$4,'02政策の客観指標'!$A$4:$AY$246,COLUMN('02政策の客観指標'!$AU:$AU),FALSE)</f>
        <v>-</v>
      </c>
      <c r="CN14" s="851" t="str">
        <f>VLOOKUP($A14&amp;"-"&amp;CN$4,'02政策の客観指標'!$A$4:$AY$246,COLUMN('02政策の客観指標'!$AU:$AU),FALSE)</f>
        <v>-</v>
      </c>
      <c r="CO14" s="839" t="str">
        <f t="shared" si="34"/>
        <v>a</v>
      </c>
      <c r="CP14" s="854">
        <f t="shared" si="35"/>
        <v>4</v>
      </c>
      <c r="CQ14" s="854" t="str">
        <f t="shared" si="36"/>
        <v/>
      </c>
      <c r="CR14" s="854" t="str">
        <f t="shared" si="37"/>
        <v/>
      </c>
      <c r="CS14" s="854" t="str">
        <f t="shared" si="38"/>
        <v/>
      </c>
      <c r="CT14" s="854" t="str">
        <f t="shared" si="39"/>
        <v/>
      </c>
      <c r="CU14" s="854" t="str">
        <f t="shared" si="40"/>
        <v/>
      </c>
      <c r="CV14" s="854" t="str">
        <f t="shared" si="41"/>
        <v/>
      </c>
      <c r="CW14" s="854" t="str">
        <f t="shared" si="42"/>
        <v/>
      </c>
      <c r="CX14" s="854" t="str">
        <f t="shared" si="43"/>
        <v/>
      </c>
      <c r="CY14" s="846">
        <f t="shared" si="44"/>
        <v>1</v>
      </c>
      <c r="CZ14" s="843" t="str">
        <f>IFERROR(VLOOKUP($A14*100+CZ$4,'03施策評価'!$A$5:$KD$118,COLUMN('03施策評価'!$CF:$CF),FALSE),"-")</f>
        <v>a</v>
      </c>
      <c r="DA14" s="851" t="str">
        <f>IFERROR(VLOOKUP($A14*100+DA$4,'03施策評価'!$A$5:$KD$118,COLUMN('03施策評価'!$CF:$CF),FALSE),"-")</f>
        <v>b</v>
      </c>
      <c r="DB14" s="851" t="str">
        <f>IFERROR(VLOOKUP($A14*100+DB$4,'03施策評価'!$A$5:$KD$118,COLUMN('03施策評価'!$CF:$CF),FALSE),"-")</f>
        <v>e</v>
      </c>
      <c r="DC14" s="851" t="str">
        <f>IFERROR(VLOOKUP($A14*100+DC$4,'03施策評価'!$A$5:$KD$118,COLUMN('03施策評価'!$CF:$CF),FALSE),"-")</f>
        <v>a</v>
      </c>
      <c r="DD14" s="851" t="str">
        <f>IFERROR(VLOOKUP($A14*100+DD$4,'03施策評価'!$A$5:$KD$118,COLUMN('03施策評価'!$CF:$CF),FALSE),"-")</f>
        <v>a</v>
      </c>
      <c r="DE14" s="851" t="str">
        <f>IFERROR(VLOOKUP($A14*100+DE$4,'03施策評価'!$A$5:$KD$118,COLUMN('03施策評価'!$CF:$CF),FALSE),"-")</f>
        <v>e</v>
      </c>
      <c r="DF14" s="851" t="str">
        <f>IFERROR(VLOOKUP($A14*100+DF$4,'03施策評価'!$A$5:$KD$118,COLUMN('03施策評価'!$CF:$CF),FALSE),"-")</f>
        <v>-</v>
      </c>
      <c r="DG14" s="851" t="str">
        <f>IFERROR(VLOOKUP($A14*100+DG$4,'03施策評価'!$A$5:$KD$118,COLUMN('03施策評価'!$CF:$CF),FALSE),"-")</f>
        <v>-</v>
      </c>
      <c r="DH14" s="839" t="str">
        <f t="shared" si="45"/>
        <v>b</v>
      </c>
      <c r="DI14" s="843">
        <f t="shared" si="46"/>
        <v>4</v>
      </c>
      <c r="DJ14" s="851">
        <f t="shared" si="47"/>
        <v>3</v>
      </c>
      <c r="DK14" s="851">
        <f t="shared" si="48"/>
        <v>0</v>
      </c>
      <c r="DL14" s="851">
        <f t="shared" si="49"/>
        <v>4</v>
      </c>
      <c r="DM14" s="851">
        <f t="shared" si="50"/>
        <v>4</v>
      </c>
      <c r="DN14" s="851">
        <f t="shared" si="51"/>
        <v>0</v>
      </c>
      <c r="DO14" s="851" t="str">
        <f t="shared" si="52"/>
        <v/>
      </c>
      <c r="DP14" s="851" t="str">
        <f t="shared" si="53"/>
        <v/>
      </c>
      <c r="DQ14" s="840">
        <f t="shared" si="54"/>
        <v>0.625</v>
      </c>
      <c r="DR14" s="853" t="str">
        <f t="shared" si="55"/>
        <v>a</v>
      </c>
      <c r="DS14" s="843">
        <f t="shared" si="56"/>
        <v>4</v>
      </c>
      <c r="DT14" s="851">
        <f t="shared" si="57"/>
        <v>1.5</v>
      </c>
      <c r="DU14" s="840" cm="1">
        <f t="array" ref="DU14">_xlfn.IFS(COUNT(DS14:DT14)=2,SUM(DS14:DT14)/6,COUNT(DS14:DT14)=0,"-",DS14="",DQ14,DT14="",CY14)</f>
        <v>0.91666666666666663</v>
      </c>
      <c r="DV14" s="843" t="str">
        <f>VLOOKUP($A14&amp;"-"&amp;DV$4,'05市民生活実感調査'!$A$3:$BC$218,COLUMN('05市民生活実感調査'!$Y:$Y),FALSE)</f>
        <v>b</v>
      </c>
      <c r="DW14" s="851" t="str">
        <f>VLOOKUP($A14&amp;"-"&amp;DW$4,'05市民生活実感調査'!$A$3:$BC$218,COLUMN('05市民生活実感調査'!$Y:$Y),FALSE)</f>
        <v>c</v>
      </c>
      <c r="DX14" s="851" t="str">
        <f>VLOOKUP($A14&amp;"-"&amp;DX$4,'05市民生活実感調査'!$A$3:$BC$218,COLUMN('05市民生活実感調査'!$Y:$Y),FALSE)</f>
        <v>c</v>
      </c>
      <c r="DY14" s="851" t="str">
        <f>VLOOKUP($A14&amp;"-"&amp;DY$4,'05市民生活実感調査'!$A$3:$BC$218,COLUMN('05市民生活実感調査'!$Y:$Y),FALSE)</f>
        <v>c</v>
      </c>
      <c r="DZ14" s="851" t="str">
        <f>VLOOKUP($A14&amp;"-"&amp;DZ$4,'05市民生活実感調査'!$A$3:$BC$218,COLUMN('05市民生活実感調査'!$Y:$Y),FALSE)</f>
        <v>b</v>
      </c>
      <c r="EA14" s="851" t="str">
        <f>VLOOKUP($A14&amp;"-"&amp;EA$4,'05市民生活実感調査'!$A$3:$BC$218,COLUMN('05市民生活実感調査'!$Y:$Y),FALSE)</f>
        <v>b</v>
      </c>
      <c r="EB14" s="851" t="str">
        <f>VLOOKUP($A14&amp;"-"&amp;EB$4,'05市民生活実感調査'!$A$3:$BC$218,COLUMN('05市民生活実感調査'!$Y:$Y),FALSE)</f>
        <v>-</v>
      </c>
      <c r="EC14" s="851" t="str">
        <f>VLOOKUP($A14&amp;"-"&amp;EC$4,'05市民生活実感調査'!$A$3:$BC$218,COLUMN('05市民生活実感調査'!$Y:$Y),FALSE)</f>
        <v>-</v>
      </c>
      <c r="ED14" s="839" t="str">
        <f t="shared" si="58"/>
        <v>b</v>
      </c>
      <c r="EE14" s="843">
        <f t="shared" si="59"/>
        <v>3</v>
      </c>
      <c r="EF14" s="851">
        <f t="shared" si="60"/>
        <v>2</v>
      </c>
      <c r="EG14" s="851">
        <f t="shared" si="61"/>
        <v>2</v>
      </c>
      <c r="EH14" s="851">
        <f t="shared" si="62"/>
        <v>2</v>
      </c>
      <c r="EI14" s="851">
        <f t="shared" si="63"/>
        <v>3</v>
      </c>
      <c r="EJ14" s="851">
        <f t="shared" si="64"/>
        <v>3</v>
      </c>
      <c r="EK14" s="851" t="str">
        <f t="shared" si="65"/>
        <v/>
      </c>
      <c r="EL14" s="851" t="str">
        <f t="shared" si="66"/>
        <v/>
      </c>
      <c r="EM14" s="840">
        <f t="shared" si="67"/>
        <v>0.625</v>
      </c>
      <c r="EN14" s="841">
        <f>VLOOKUP($A14,'05市民生活実感調査'!$D$223:$O$249,5,FALSE)</f>
        <v>20</v>
      </c>
      <c r="EO14" s="842">
        <f>VLOOKUP($A14,'05市民生活実感調査'!$D$223:$O$249,6,FALSE)</f>
        <v>0.57499999999999996</v>
      </c>
      <c r="EP14" s="843" t="s">
        <v>313</v>
      </c>
      <c r="EQ14" s="859" t="str">
        <f>VLOOKUP(EP14,プルダウン!$A$1:$B$6,2,FALSE)</f>
        <v>政策の目的がかなり達成されている</v>
      </c>
      <c r="ER14" s="834" t="s">
        <v>123</v>
      </c>
      <c r="ES14" s="859" t="s">
        <v>1900</v>
      </c>
      <c r="ET14" s="860" t="s">
        <v>2533</v>
      </c>
      <c r="EU14" s="859" t="s">
        <v>2609</v>
      </c>
      <c r="EV14" s="843" t="str">
        <f>IFERROR(VLOOKUP($A14*100+EV$4,'03施策評価'!$A$5:$KD$118,COLUMN('03施策評価'!$DU:$DU),FALSE),"-")</f>
        <v>B</v>
      </c>
      <c r="EW14" s="851" t="str">
        <f>IFERROR(VLOOKUP($A14*100+EW$4,'03施策評価'!$A$5:$KD$118,COLUMN('03施策評価'!$DU:$DU),FALSE),"-")</f>
        <v>C</v>
      </c>
      <c r="EX14" s="851" t="str">
        <f>IFERROR(VLOOKUP($A14*100+EX$4,'03施策評価'!$A$5:$KD$118,COLUMN('03施策評価'!$DU:$DU),FALSE),"-")</f>
        <v>D</v>
      </c>
      <c r="EY14" s="851" t="str">
        <f>IFERROR(VLOOKUP($A14*100+EY$4,'03施策評価'!$A$5:$KD$118,COLUMN('03施策評価'!$DU:$DU),FALSE),"-")</f>
        <v>B</v>
      </c>
      <c r="EZ14" s="851" t="str">
        <f>IFERROR(VLOOKUP($A14*100+EZ$4,'03施策評価'!$A$5:$KD$118,COLUMN('03施策評価'!$DU:$DU),FALSE),"-")</f>
        <v>B</v>
      </c>
      <c r="FA14" s="851" t="str">
        <f>IFERROR(VLOOKUP($A14*100+FA$4,'03施策評価'!$A$5:$KD$118,COLUMN('03施策評価'!$DU:$DU),FALSE),"-")</f>
        <v>C</v>
      </c>
      <c r="FB14" s="851" t="str">
        <f>IFERROR(VLOOKUP($A14*100+FB$4,'03施策評価'!$A$5:$KD$118,COLUMN('03施策評価'!$DU:$DU),FALSE),"-")</f>
        <v>-</v>
      </c>
      <c r="FC14" s="839" t="str">
        <f>IFERROR(VLOOKUP($A14*100+FC$4,'03施策評価'!$A$5:$KD$118,COLUMN('03施策評価'!$DU:$DU),FALSE),"-")</f>
        <v>-</v>
      </c>
      <c r="FD14" s="861" t="s">
        <v>2711</v>
      </c>
      <c r="FE14" s="850" t="str">
        <f>VLOOKUP($A14&amp;"-"&amp;FE$4,'02政策の客観指標'!$A$4:$AY$246,COLUMN('02政策の客観指標'!$AV:$AV),FALSE)</f>
        <v>a</v>
      </c>
      <c r="FF14" s="851" t="str">
        <f>VLOOKUP($A14&amp;"-"&amp;FF$4,'02政策の客観指標'!$A$4:$AY$246,COLUMN('02政策の客観指標'!$AV:$AV),FALSE)</f>
        <v>-</v>
      </c>
      <c r="FG14" s="851" t="str">
        <f>VLOOKUP($A14&amp;"-"&amp;FG$4,'02政策の客観指標'!$A$4:$AY$246,COLUMN('02政策の客観指標'!$AV:$AV),FALSE)</f>
        <v>-</v>
      </c>
      <c r="FH14" s="851" t="str">
        <f>VLOOKUP($A14&amp;"-"&amp;FH$4,'02政策の客観指標'!$A$4:$AY$246,COLUMN('02政策の客観指標'!$AV:$AV),FALSE)</f>
        <v>-</v>
      </c>
      <c r="FI14" s="851" t="str">
        <f>VLOOKUP($A14&amp;"-"&amp;FI$4,'02政策の客観指標'!$A$4:$AY$246,COLUMN('02政策の客観指標'!$AV:$AV),FALSE)</f>
        <v>-</v>
      </c>
      <c r="FJ14" s="851" t="str">
        <f>VLOOKUP($A14&amp;"-"&amp;FJ$4,'02政策の客観指標'!$A$4:$AY$246,COLUMN('02政策の客観指標'!$AV:$AV),FALSE)</f>
        <v>-</v>
      </c>
      <c r="FK14" s="851" t="str">
        <f>VLOOKUP($A14&amp;"-"&amp;FK$4,'02政策の客観指標'!$A$4:$AY$246,COLUMN('02政策の客観指標'!$AV:$AV),FALSE)</f>
        <v>-</v>
      </c>
      <c r="FL14" s="851" t="str">
        <f>VLOOKUP($A14&amp;"-"&amp;FL$4,'02政策の客観指標'!$A$4:$AY$246,COLUMN('02政策の客観指標'!$AV:$AV),FALSE)</f>
        <v>-</v>
      </c>
      <c r="FM14" s="851" t="str">
        <f>VLOOKUP($A14&amp;"-"&amp;FM$4,'02政策の客観指標'!$A$4:$AY$246,COLUMN('02政策の客観指標'!$AV:$AV),FALSE)</f>
        <v>-</v>
      </c>
      <c r="FN14" s="839" t="str">
        <f t="shared" si="68"/>
        <v>a</v>
      </c>
      <c r="FO14" s="854">
        <f t="shared" si="69"/>
        <v>4</v>
      </c>
      <c r="FP14" s="854" t="str">
        <f t="shared" si="70"/>
        <v/>
      </c>
      <c r="FQ14" s="854" t="str">
        <f t="shared" si="71"/>
        <v/>
      </c>
      <c r="FR14" s="854" t="str">
        <f t="shared" si="72"/>
        <v/>
      </c>
      <c r="FS14" s="854" t="str">
        <f t="shared" si="73"/>
        <v/>
      </c>
      <c r="FT14" s="854" t="str">
        <f t="shared" si="74"/>
        <v/>
      </c>
      <c r="FU14" s="854" t="str">
        <f t="shared" si="75"/>
        <v/>
      </c>
      <c r="FV14" s="854" t="str">
        <f t="shared" si="76"/>
        <v/>
      </c>
      <c r="FW14" s="854" t="str">
        <f t="shared" si="77"/>
        <v/>
      </c>
      <c r="FX14" s="846">
        <f t="shared" si="78"/>
        <v>1</v>
      </c>
      <c r="FY14" s="843" t="str">
        <f>IFERROR(VLOOKUP($A14*100+FY$4,'03施策評価'!$A$5:$KD$118,COLUMN('03施策評価'!$EH:$EH),FALSE),"-")</f>
        <v>a</v>
      </c>
      <c r="FZ14" s="851" t="str">
        <f>IFERROR(VLOOKUP($A14*100+FZ$4,'03施策評価'!$A$5:$KD$118,COLUMN('03施策評価'!$EH:$EH),FALSE),"-")</f>
        <v>a</v>
      </c>
      <c r="GA14" s="851" t="str">
        <f>IFERROR(VLOOKUP($A14*100+GA$4,'03施策評価'!$A$5:$KD$118,COLUMN('03施策評価'!$EH:$EH),FALSE),"-")</f>
        <v>e</v>
      </c>
      <c r="GB14" s="851" t="str">
        <f>IFERROR(VLOOKUP($A14*100+GB$4,'03施策評価'!$A$5:$KD$118,COLUMN('03施策評価'!$EH:$EH),FALSE),"-")</f>
        <v>c</v>
      </c>
      <c r="GC14" s="851" t="str">
        <f>IFERROR(VLOOKUP($A14*100+GC$4,'03施策評価'!$A$5:$KD$118,COLUMN('03施策評価'!$EH:$EH),FALSE),"-")</f>
        <v>a</v>
      </c>
      <c r="GD14" s="851" t="str">
        <f>IFERROR(VLOOKUP($A14*100+GD$4,'03施策評価'!$A$5:$KD$118,COLUMN('03施策評価'!$EH:$EH),FALSE),"-")</f>
        <v>e</v>
      </c>
      <c r="GE14" s="851" t="str">
        <f>IFERROR(VLOOKUP($A14*100+GE$4,'03施策評価'!$A$5:$KD$118,COLUMN('03施策評価'!$EH:$EH),FALSE),"-")</f>
        <v>-</v>
      </c>
      <c r="GF14" s="851" t="str">
        <f>IFERROR(VLOOKUP($A14*100+GF$4,'03施策評価'!$A$5:$KD$118,COLUMN('03施策評価'!$EH:$EH),FALSE),"-")</f>
        <v>-</v>
      </c>
      <c r="GG14" s="839" t="str">
        <f t="shared" si="79"/>
        <v>c</v>
      </c>
      <c r="GH14" s="843">
        <f t="shared" si="80"/>
        <v>4</v>
      </c>
      <c r="GI14" s="851">
        <f t="shared" si="81"/>
        <v>4</v>
      </c>
      <c r="GJ14" s="851">
        <f t="shared" si="82"/>
        <v>0</v>
      </c>
      <c r="GK14" s="851">
        <f t="shared" si="83"/>
        <v>2</v>
      </c>
      <c r="GL14" s="851">
        <f t="shared" si="84"/>
        <v>4</v>
      </c>
      <c r="GM14" s="851">
        <f t="shared" si="85"/>
        <v>0</v>
      </c>
      <c r="GN14" s="851" t="str">
        <f t="shared" si="86"/>
        <v/>
      </c>
      <c r="GO14" s="851" t="str">
        <f t="shared" si="87"/>
        <v/>
      </c>
      <c r="GP14" s="840">
        <f t="shared" si="88"/>
        <v>0.58333333333333337</v>
      </c>
      <c r="GQ14" s="853" t="str">
        <f t="shared" si="89"/>
        <v>a</v>
      </c>
      <c r="GR14" s="843">
        <f t="shared" si="90"/>
        <v>4</v>
      </c>
      <c r="GS14" s="851">
        <f t="shared" si="91"/>
        <v>1</v>
      </c>
      <c r="GT14" s="840" cm="1">
        <f t="array" ref="GT14">_xlfn.IFS(COUNT(GR14:GS14)=2,SUM(GR14:GS14)/6,COUNT(GR14:GS14)=0,"-",GR14="",GP14,GS14="",FX14)</f>
        <v>0.83333333333333337</v>
      </c>
      <c r="GU14" s="843" t="str">
        <f>VLOOKUP($A14&amp;"-"&amp;GU$4,'05市民生活実感調査'!$A$3:$BC$218,COLUMN('05市民生活実感調査'!$AI:$AI),FALSE)</f>
        <v>b</v>
      </c>
      <c r="GV14" s="851" t="str">
        <f>VLOOKUP($A14&amp;"-"&amp;GV$4,'05市民生活実感調査'!$A$3:$BC$218,COLUMN('05市民生活実感調査'!$AI:$AI),FALSE)</f>
        <v>c</v>
      </c>
      <c r="GW14" s="851" t="str">
        <f>VLOOKUP($A14&amp;"-"&amp;GW$4,'05市民生活実感調査'!$A$3:$BC$218,COLUMN('05市民生活実感調査'!$AI:$AI),FALSE)</f>
        <v>c</v>
      </c>
      <c r="GX14" s="851" t="str">
        <f>VLOOKUP($A14&amp;"-"&amp;GX$4,'05市民生活実感調査'!$A$3:$BC$218,COLUMN('05市民生活実感調査'!$AI:$AI),FALSE)</f>
        <v>c</v>
      </c>
      <c r="GY14" s="851" t="str">
        <f>VLOOKUP($A14&amp;"-"&amp;GY$4,'05市民生活実感調査'!$A$3:$BC$218,COLUMN('05市民生活実感調査'!$AI:$AI),FALSE)</f>
        <v>c</v>
      </c>
      <c r="GZ14" s="851" t="str">
        <f>VLOOKUP($A14&amp;"-"&amp;GZ$4,'05市民生活実感調査'!$A$3:$BC$218,COLUMN('05市民生活実感調査'!$AI:$AI),FALSE)</f>
        <v>b</v>
      </c>
      <c r="HA14" s="851" t="str">
        <f>VLOOKUP($A14&amp;"-"&amp;HA$4,'05市民生活実感調査'!$A$3:$BC$218,COLUMN('05市民生活実感調査'!$AI:$AI),FALSE)</f>
        <v>-</v>
      </c>
      <c r="HB14" s="851" t="str">
        <f>VLOOKUP($A14&amp;"-"&amp;HB$4,'05市民生活実感調査'!$A$3:$BC$218,COLUMN('05市民生活実感調査'!$AI:$AI),FALSE)</f>
        <v>-</v>
      </c>
      <c r="HC14" s="839" t="str">
        <f t="shared" si="92"/>
        <v>c</v>
      </c>
      <c r="HD14" s="843">
        <f t="shared" si="93"/>
        <v>3</v>
      </c>
      <c r="HE14" s="851">
        <f t="shared" si="94"/>
        <v>2</v>
      </c>
      <c r="HF14" s="851">
        <f t="shared" si="95"/>
        <v>2</v>
      </c>
      <c r="HG14" s="851">
        <f t="shared" si="96"/>
        <v>2</v>
      </c>
      <c r="HH14" s="851">
        <f t="shared" si="97"/>
        <v>2</v>
      </c>
      <c r="HI14" s="851">
        <f t="shared" si="98"/>
        <v>3</v>
      </c>
      <c r="HJ14" s="851" t="str">
        <f t="shared" si="99"/>
        <v/>
      </c>
      <c r="HK14" s="851" t="str">
        <f t="shared" si="100"/>
        <v/>
      </c>
      <c r="HL14" s="840">
        <f t="shared" si="101"/>
        <v>0.58333333333333337</v>
      </c>
      <c r="HM14" s="841">
        <f>VLOOKUP($A14,'05市民生活実感調査'!$D$223:$O$249,7,FALSE)</f>
        <v>20</v>
      </c>
      <c r="HN14" s="842">
        <f>VLOOKUP($A14,'05市民生活実感調査'!$D$223:$O$249,8,FALSE)</f>
        <v>55.417956656346746</v>
      </c>
      <c r="HO14" s="843" t="s">
        <v>313</v>
      </c>
      <c r="HP14" s="859" t="str">
        <f>VLOOKUP(HO14,プルダウン!$A$1:$B$6,2,FALSE)</f>
        <v>政策の目的がかなり達成されている</v>
      </c>
      <c r="HQ14" s="834" t="s">
        <v>123</v>
      </c>
      <c r="HR14" s="859" t="s">
        <v>1900</v>
      </c>
      <c r="HS14" s="860" t="s">
        <v>2746</v>
      </c>
      <c r="HT14" s="859" t="s">
        <v>2863</v>
      </c>
      <c r="HU14" s="843" t="str">
        <f>IFERROR(VLOOKUP($A14*100+HU$4,'03施策評価'!$A$5:$KD$118,COLUMN('03施策評価'!$FW:$FW),FALSE),"-")</f>
        <v>B</v>
      </c>
      <c r="HV14" s="851" t="str">
        <f>IFERROR(VLOOKUP($A14*100+HV$4,'03施策評価'!$A$5:$KD$118,COLUMN('03施策評価'!$FW:$FW),FALSE),"-")</f>
        <v>B</v>
      </c>
      <c r="HW14" s="851" t="str">
        <f>IFERROR(VLOOKUP($A14*100+HW$4,'03施策評価'!$A$5:$KD$118,COLUMN('03施策評価'!$FW:$FW),FALSE),"-")</f>
        <v>D</v>
      </c>
      <c r="HX14" s="851" t="str">
        <f>IFERROR(VLOOKUP($A14*100+HX$4,'03施策評価'!$A$5:$KD$118,COLUMN('03施策評価'!$FW:$FW),FALSE),"-")</f>
        <v>C</v>
      </c>
      <c r="HY14" s="851" t="str">
        <f>IFERROR(VLOOKUP($A14*100+HY$4,'03施策評価'!$A$5:$KD$118,COLUMN('03施策評価'!$FW:$FW),FALSE),"-")</f>
        <v>B</v>
      </c>
      <c r="HZ14" s="851" t="str">
        <f>IFERROR(VLOOKUP($A14*100+HZ$4,'03施策評価'!$A$5:$KD$118,COLUMN('03施策評価'!$FW:$FW),FALSE),"-")</f>
        <v>C</v>
      </c>
      <c r="IA14" s="851" t="str">
        <f>IFERROR(VLOOKUP($A14*100+IA$4,'03施策評価'!$A$5:$KD$118,COLUMN('03施策評価'!$FW:$FW),FALSE),"-")</f>
        <v>-</v>
      </c>
      <c r="IB14" s="839" t="str">
        <f>IFERROR(VLOOKUP($A14*100+IB$4,'03施策評価'!$A$5:$KD$118,COLUMN('03施策評価'!$FW:$FW),FALSE),"-")</f>
        <v>-</v>
      </c>
      <c r="IC14" s="861" t="s">
        <v>2747</v>
      </c>
      <c r="ID14" s="850" t="str">
        <f>VLOOKUP($A14&amp;"-"&amp;ID$4,'02政策の客観指標'!$A$4:$AY$246,COLUMN('02政策の客観指標'!$AW:$AW),FALSE)</f>
        <v>a</v>
      </c>
      <c r="IE14" s="851" t="str">
        <f>VLOOKUP($A14&amp;"-"&amp;IE$4,'02政策の客観指標'!$A$4:$AY$246,COLUMN('02政策の客観指標'!$AW:$AW),FALSE)</f>
        <v>-</v>
      </c>
      <c r="IF14" s="851" t="str">
        <f>VLOOKUP($A14&amp;"-"&amp;IF$4,'02政策の客観指標'!$A$4:$AY$246,COLUMN('02政策の客観指標'!$AW:$AW),FALSE)</f>
        <v>-</v>
      </c>
      <c r="IG14" s="851" t="str">
        <f>VLOOKUP($A14&amp;"-"&amp;IG$4,'02政策の客観指標'!$A$4:$AY$246,COLUMN('02政策の客観指標'!$AW:$AW),FALSE)</f>
        <v>-</v>
      </c>
      <c r="IH14" s="851" t="str">
        <f>VLOOKUP($A14&amp;"-"&amp;IH$4,'02政策の客観指標'!$A$4:$AY$246,COLUMN('02政策の客観指標'!$AW:$AW),FALSE)</f>
        <v>-</v>
      </c>
      <c r="II14" s="851" t="str">
        <f>VLOOKUP($A14&amp;"-"&amp;II$4,'02政策の客観指標'!$A$4:$AY$246,COLUMN('02政策の客観指標'!$AW:$AW),FALSE)</f>
        <v>-</v>
      </c>
      <c r="IJ14" s="851" t="str">
        <f>VLOOKUP($A14&amp;"-"&amp;IJ$4,'02政策の客観指標'!$A$4:$AY$246,COLUMN('02政策の客観指標'!$AW:$AW),FALSE)</f>
        <v>-</v>
      </c>
      <c r="IK14" s="851" t="str">
        <f>VLOOKUP($A14&amp;"-"&amp;IK$4,'02政策の客観指標'!$A$4:$AY$246,COLUMN('02政策の客観指標'!$AW:$AW),FALSE)</f>
        <v>-</v>
      </c>
      <c r="IL14" s="851" t="str">
        <f>VLOOKUP($A14&amp;"-"&amp;IL$4,'02政策の客観指標'!$A$4:$AY$246,COLUMN('02政策の客観指標'!$AW:$AW),FALSE)</f>
        <v>-</v>
      </c>
      <c r="IM14" s="839" t="str">
        <f t="shared" si="102"/>
        <v>a</v>
      </c>
      <c r="IN14" s="854">
        <f t="shared" si="103"/>
        <v>4</v>
      </c>
      <c r="IO14" s="854" t="str">
        <f t="shared" si="104"/>
        <v/>
      </c>
      <c r="IP14" s="854" t="str">
        <f t="shared" si="105"/>
        <v/>
      </c>
      <c r="IQ14" s="854" t="str">
        <f t="shared" si="106"/>
        <v/>
      </c>
      <c r="IR14" s="854" t="str">
        <f t="shared" si="107"/>
        <v/>
      </c>
      <c r="IS14" s="854" t="str">
        <f t="shared" si="108"/>
        <v/>
      </c>
      <c r="IT14" s="854" t="str">
        <f t="shared" si="109"/>
        <v/>
      </c>
      <c r="IU14" s="854" t="str">
        <f t="shared" si="110"/>
        <v/>
      </c>
      <c r="IV14" s="854" t="str">
        <f t="shared" si="111"/>
        <v/>
      </c>
      <c r="IW14" s="846">
        <f t="shared" si="112"/>
        <v>1</v>
      </c>
      <c r="IX14" s="843" t="str">
        <f>IFERROR(VLOOKUP($A14*100+IX$4,'03施策評価'!$A$5:$KD$118,COLUMN('03施策評価'!$GJ:$GJ),FALSE),"-")</f>
        <v>e</v>
      </c>
      <c r="IY14" s="851" t="str">
        <f>IFERROR(VLOOKUP($A14*100+IY$4,'03施策評価'!$A$5:$KD$118,COLUMN('03施策評価'!$GJ:$GJ),FALSE),"-")</f>
        <v>a</v>
      </c>
      <c r="IZ14" s="851" t="str">
        <f>IFERROR(VLOOKUP($A14*100+IZ$4,'03施策評価'!$A$5:$KD$118,COLUMN('03施策評価'!$GJ:$GJ),FALSE),"-")</f>
        <v>e</v>
      </c>
      <c r="JA14" s="851" t="str">
        <f>IFERROR(VLOOKUP($A14*100+JA$4,'03施策評価'!$A$5:$KD$118,COLUMN('03施策評価'!$GJ:$GJ),FALSE),"-")</f>
        <v>c</v>
      </c>
      <c r="JB14" s="851" t="str">
        <f>IFERROR(VLOOKUP($A14*100+JB$4,'03施策評価'!$A$5:$KD$118,COLUMN('03施策評価'!$GJ:$GJ),FALSE),"-")</f>
        <v>a</v>
      </c>
      <c r="JC14" s="851" t="str">
        <f>IFERROR(VLOOKUP($A14*100+JC$4,'03施策評価'!$A$5:$KD$118,COLUMN('03施策評価'!$GJ:$GJ),FALSE),"-")</f>
        <v>e</v>
      </c>
      <c r="JD14" s="851" t="str">
        <f>IFERROR(VLOOKUP($A14*100+JD$4,'03施策評価'!$A$5:$KD$118,COLUMN('03施策評価'!$GJ:$GJ),FALSE),"-")</f>
        <v>-</v>
      </c>
      <c r="JE14" s="851" t="str">
        <f>IFERROR(VLOOKUP($A14*100+JE$4,'03施策評価'!$A$5:$KD$118,COLUMN('03施策評価'!$GJ:$GJ),FALSE),"-")</f>
        <v>-</v>
      </c>
      <c r="JF14" s="839" t="str">
        <f t="shared" si="113"/>
        <v>c</v>
      </c>
      <c r="JG14" s="843">
        <f t="shared" si="114"/>
        <v>0</v>
      </c>
      <c r="JH14" s="851">
        <f t="shared" si="115"/>
        <v>4</v>
      </c>
      <c r="JI14" s="851">
        <f t="shared" si="116"/>
        <v>0</v>
      </c>
      <c r="JJ14" s="851">
        <f t="shared" si="117"/>
        <v>2</v>
      </c>
      <c r="JK14" s="851">
        <f t="shared" si="118"/>
        <v>4</v>
      </c>
      <c r="JL14" s="851">
        <f t="shared" si="119"/>
        <v>0</v>
      </c>
      <c r="JM14" s="851" t="str">
        <f t="shared" si="120"/>
        <v/>
      </c>
      <c r="JN14" s="851" t="str">
        <f t="shared" si="121"/>
        <v/>
      </c>
      <c r="JO14" s="840">
        <f t="shared" si="122"/>
        <v>0.41666666666666669</v>
      </c>
      <c r="JP14" s="853" t="str">
        <f t="shared" si="123"/>
        <v>a</v>
      </c>
      <c r="JQ14" s="843">
        <f t="shared" si="124"/>
        <v>4</v>
      </c>
      <c r="JR14" s="851">
        <f t="shared" si="125"/>
        <v>1</v>
      </c>
      <c r="JS14" s="840" cm="1">
        <f t="array" ref="JS14">_xlfn.IFS(COUNT(JQ14:JR14)=2,SUM(JQ14:JR14)/6,COUNT(JQ14:JR14)=0,"-",JQ14="",JO14,JR14="",IW14)</f>
        <v>0.83333333333333337</v>
      </c>
      <c r="JT14" s="843" t="str">
        <f>VLOOKUP($A14&amp;"-"&amp;JT$4,'05市民生活実感調査'!$A$3:$BC$218,COLUMN('05市民生活実感調査'!$AS:$AS),FALSE)</f>
        <v>b</v>
      </c>
      <c r="JU14" s="851" t="str">
        <f>VLOOKUP($A14&amp;"-"&amp;JU$4,'05市民生活実感調査'!$A$3:$BC$218,COLUMN('05市民生活実感調査'!$AS:$AS),FALSE)</f>
        <v>b</v>
      </c>
      <c r="JV14" s="851" t="str">
        <f>VLOOKUP($A14&amp;"-"&amp;JV$4,'05市民生活実感調査'!$A$3:$BC$218,COLUMN('05市民生活実感調査'!$AS:$AS),FALSE)</f>
        <v>c</v>
      </c>
      <c r="JW14" s="851" t="str">
        <f>VLOOKUP($A14&amp;"-"&amp;JW$4,'05市民生活実感調査'!$A$3:$BC$218,COLUMN('05市民生活実感調査'!$AS:$AS),FALSE)</f>
        <v>c</v>
      </c>
      <c r="JX14" s="851" t="str">
        <f>VLOOKUP($A14&amp;"-"&amp;JX$4,'05市民生活実感調査'!$A$3:$BC$218,COLUMN('05市民生活実感調査'!$AS:$AS),FALSE)</f>
        <v>c</v>
      </c>
      <c r="JY14" s="851" t="str">
        <f>VLOOKUP($A14&amp;"-"&amp;JY$4,'05市民生活実感調査'!$A$3:$BC$218,COLUMN('05市民生活実感調査'!$AS:$AS),FALSE)</f>
        <v>b</v>
      </c>
      <c r="JZ14" s="851" t="str">
        <f>VLOOKUP($A14&amp;"-"&amp;JZ$4,'05市民生活実感調査'!$A$3:$BC$218,COLUMN('05市民生活実感調査'!$AS:$AS),FALSE)</f>
        <v>-</v>
      </c>
      <c r="KA14" s="851" t="str">
        <f>VLOOKUP($A14&amp;"-"&amp;KA$4,'05市民生活実感調査'!$A$3:$BC$218,COLUMN('05市民生活実感調査'!$AS:$AS),FALSE)</f>
        <v>-</v>
      </c>
      <c r="KB14" s="839" t="str">
        <f t="shared" si="126"/>
        <v>b</v>
      </c>
      <c r="KC14" s="843">
        <f t="shared" si="127"/>
        <v>3</v>
      </c>
      <c r="KD14" s="851">
        <f t="shared" si="128"/>
        <v>3</v>
      </c>
      <c r="KE14" s="851">
        <f t="shared" si="129"/>
        <v>2</v>
      </c>
      <c r="KF14" s="851">
        <f t="shared" si="130"/>
        <v>2</v>
      </c>
      <c r="KG14" s="851">
        <f t="shared" si="131"/>
        <v>2</v>
      </c>
      <c r="KH14" s="851">
        <f t="shared" si="132"/>
        <v>3</v>
      </c>
      <c r="KI14" s="851" t="str">
        <f t="shared" si="133"/>
        <v/>
      </c>
      <c r="KJ14" s="851" t="str">
        <f t="shared" si="134"/>
        <v/>
      </c>
      <c r="KK14" s="840">
        <f t="shared" si="135"/>
        <v>0.625</v>
      </c>
      <c r="KL14" s="841">
        <f>VLOOKUP($A14,'05市民生活実感調査'!$D$223:$O$249,9,FALSE)</f>
        <v>21</v>
      </c>
      <c r="KM14" s="842">
        <f>VLOOKUP($A14,'05市民生活実感調査'!$D$223:$O$249,10,FALSE)</f>
        <v>55.327868852459012</v>
      </c>
      <c r="KN14" s="843" t="s">
        <v>313</v>
      </c>
      <c r="KO14" s="859" t="str">
        <f>VLOOKUP(KN14,プルダウン!$A$1:$B$6,2,FALSE)</f>
        <v>政策の目的がかなり達成されている</v>
      </c>
      <c r="KP14" s="834" t="s">
        <v>2973</v>
      </c>
      <c r="KQ14" s="859" t="s">
        <v>1900</v>
      </c>
      <c r="KR14" s="860" t="s">
        <v>3068</v>
      </c>
      <c r="KS14" s="859" t="s">
        <v>3055</v>
      </c>
      <c r="KT14" s="843" t="str">
        <f>IFERROR(VLOOKUP($A14*100+KT$4,'03施策評価'!$A$5:$KD$118,COLUMN('03施策評価'!$HY:$HY),FALSE),"-")</f>
        <v>C</v>
      </c>
      <c r="KU14" s="851" t="str">
        <f>IFERROR(VLOOKUP($A14*100+KU$4,'03施策評価'!$A$5:$KD$118,COLUMN('03施策評価'!$HY:$HY),FALSE),"-")</f>
        <v>B</v>
      </c>
      <c r="KV14" s="851" t="str">
        <f>IFERROR(VLOOKUP($A14*100+KV$4,'03施策評価'!$A$5:$KD$118,COLUMN('03施策評価'!$HY:$HY),FALSE),"-")</f>
        <v>D</v>
      </c>
      <c r="KW14" s="851" t="str">
        <f>IFERROR(VLOOKUP($A14*100+KW$4,'03施策評価'!$A$5:$KD$118,COLUMN('03施策評価'!$HY:$HY),FALSE),"-")</f>
        <v>C</v>
      </c>
      <c r="KX14" s="851" t="str">
        <f>IFERROR(VLOOKUP($A14*100+KX$4,'03施策評価'!$A$5:$KD$118,COLUMN('03施策評価'!$HY:$HY),FALSE),"-")</f>
        <v>B</v>
      </c>
      <c r="KY14" s="851" t="str">
        <f>IFERROR(VLOOKUP($A14*100+KY$4,'03施策評価'!$A$5:$KD$118,COLUMN('03施策評価'!$HY:$HY),FALSE),"-")</f>
        <v>C</v>
      </c>
      <c r="KZ14" s="851" t="str">
        <f>IFERROR(VLOOKUP($A14*100+KZ$4,'03施策評価'!$A$5:$KD$118,COLUMN('03施策評価'!$HY:$HY),FALSE),"-")</f>
        <v>-</v>
      </c>
      <c r="LA14" s="839" t="str">
        <f>IFERROR(VLOOKUP($A14*100+LA$4,'03施策評価'!$A$5:$KD$118,COLUMN('03施策評価'!$HY:$HY),FALSE),"-")</f>
        <v>-</v>
      </c>
      <c r="LB14" s="861" t="s">
        <v>3056</v>
      </c>
      <c r="LC14" s="862" t="str">
        <f>VLOOKUP($A14&amp;"-"&amp;LC$4,'02政策の客観指標'!$A$4:$AX$246,COLUMN('02政策の客観指標'!$AX:$AX),FALSE)</f>
        <v>a</v>
      </c>
      <c r="LD14" s="851" t="str">
        <f>VLOOKUP($A14&amp;"-"&amp;LD$4,'02政策の客観指標'!$A$4:$AX$246,COLUMN('02政策の客観指標'!$AX:$AX),FALSE)</f>
        <v>-</v>
      </c>
      <c r="LE14" s="851" t="str">
        <f>VLOOKUP($A14&amp;"-"&amp;LE$4,'02政策の客観指標'!$A$4:$AX$246,COLUMN('02政策の客観指標'!$AX:$AX),FALSE)</f>
        <v>-</v>
      </c>
      <c r="LF14" s="851" t="str">
        <f>VLOOKUP($A14&amp;"-"&amp;LF$4,'02政策の客観指標'!$A$4:$AX$246,COLUMN('02政策の客観指標'!$AX:$AX),FALSE)</f>
        <v>-</v>
      </c>
      <c r="LG14" s="851" t="str">
        <f>VLOOKUP($A14&amp;"-"&amp;LG$4,'02政策の客観指標'!$A$4:$AX$246,COLUMN('02政策の客観指標'!$AX:$AX),FALSE)</f>
        <v>-</v>
      </c>
      <c r="LH14" s="851" t="str">
        <f>VLOOKUP($A14&amp;"-"&amp;LH$4,'02政策の客観指標'!$A$4:$AX$246,COLUMN('02政策の客観指標'!$AX:$AX),FALSE)</f>
        <v>-</v>
      </c>
      <c r="LI14" s="851" t="str">
        <f>VLOOKUP($A14&amp;"-"&amp;LI$4,'02政策の客観指標'!$A$4:$AX$246,COLUMN('02政策の客観指標'!$AX:$AX),FALSE)</f>
        <v>-</v>
      </c>
      <c r="LJ14" s="851" t="str">
        <f>VLOOKUP($A14&amp;"-"&amp;LJ$4,'02政策の客観指標'!$A$4:$AX$246,COLUMN('02政策の客観指標'!$AX:$AX),FALSE)</f>
        <v>-</v>
      </c>
      <c r="LK14" s="851" t="str">
        <f>VLOOKUP($A14&amp;"-"&amp;LK$4,'02政策の客観指標'!$A$4:$AX$246,COLUMN('02政策の客観指標'!$AX:$AX),FALSE)</f>
        <v>-</v>
      </c>
      <c r="LL14" s="839" t="str">
        <f t="shared" si="136"/>
        <v>a</v>
      </c>
      <c r="LM14" s="854">
        <f t="shared" si="137"/>
        <v>4</v>
      </c>
      <c r="LN14" s="854" t="str">
        <f t="shared" si="138"/>
        <v/>
      </c>
      <c r="LO14" s="854" t="str">
        <f t="shared" si="139"/>
        <v/>
      </c>
      <c r="LP14" s="854" t="str">
        <f t="shared" si="140"/>
        <v/>
      </c>
      <c r="LQ14" s="854" t="str">
        <f t="shared" si="141"/>
        <v/>
      </c>
      <c r="LR14" s="854" t="str">
        <f t="shared" si="142"/>
        <v/>
      </c>
      <c r="LS14" s="854" t="str">
        <f t="shared" si="143"/>
        <v/>
      </c>
      <c r="LT14" s="854" t="str">
        <f t="shared" si="144"/>
        <v/>
      </c>
      <c r="LU14" s="854" t="str">
        <f t="shared" si="145"/>
        <v/>
      </c>
      <c r="LV14" s="846">
        <f t="shared" si="146"/>
        <v>1</v>
      </c>
      <c r="LW14" s="843" t="str">
        <f>IFERROR(VLOOKUP($A14*100+LW$4,'03施策評価'!$A$5:$KD$118,COLUMN('03施策評価'!$IL:$IL),FALSE),"-")</f>
        <v>a</v>
      </c>
      <c r="LX14" s="851" t="str">
        <f>IFERROR(VLOOKUP($A14*100+LX$4,'03施策評価'!$A$5:$KD$118,COLUMN('03施策評価'!$IL:$IL),FALSE),"-")</f>
        <v>a</v>
      </c>
      <c r="LY14" s="851" t="str">
        <f>IFERROR(VLOOKUP($A14*100+LY$4,'03施策評価'!$A$5:$KD$118,COLUMN('03施策評価'!$IL:$IL),FALSE),"-")</f>
        <v>e</v>
      </c>
      <c r="LZ14" s="851" t="str">
        <f>IFERROR(VLOOKUP($A14*100+LZ$4,'03施策評価'!$A$5:$KD$118,COLUMN('03施策評価'!$IL:$IL),FALSE),"-")</f>
        <v>c</v>
      </c>
      <c r="MA14" s="851" t="str">
        <f>IFERROR(VLOOKUP($A14*100+MA$4,'03施策評価'!$A$5:$KD$118,COLUMN('03施策評価'!$IL:$IL),FALSE),"-")</f>
        <v>a</v>
      </c>
      <c r="MB14" s="851" t="str">
        <f>IFERROR(VLOOKUP($A14*100+MB$4,'03施策評価'!$A$5:$KD$118,COLUMN('03施策評価'!$IL:$IL),FALSE),"-")</f>
        <v>e</v>
      </c>
      <c r="MC14" s="851" t="str">
        <f>IFERROR(VLOOKUP($A14*100+MC$4,'03施策評価'!$A$5:$KD$118,COLUMN('03施策評価'!$IL:$IL),FALSE),"-")</f>
        <v>-</v>
      </c>
      <c r="MD14" s="851" t="str">
        <f>IFERROR(VLOOKUP($A14*100+MD$4,'03施策評価'!$A$5:$KD$118,COLUMN('03施策評価'!$IL:$IL),FALSE),"-")</f>
        <v>-</v>
      </c>
      <c r="ME14" s="839" t="str">
        <f t="shared" si="147"/>
        <v>c</v>
      </c>
      <c r="MF14" s="843">
        <f t="shared" si="148"/>
        <v>4</v>
      </c>
      <c r="MG14" s="851">
        <f t="shared" si="149"/>
        <v>4</v>
      </c>
      <c r="MH14" s="851">
        <f t="shared" si="150"/>
        <v>0</v>
      </c>
      <c r="MI14" s="851">
        <f t="shared" si="151"/>
        <v>2</v>
      </c>
      <c r="MJ14" s="851">
        <f t="shared" si="152"/>
        <v>4</v>
      </c>
      <c r="MK14" s="851">
        <f t="shared" si="153"/>
        <v>0</v>
      </c>
      <c r="ML14" s="851" t="str">
        <f t="shared" si="154"/>
        <v/>
      </c>
      <c r="MM14" s="851" t="str">
        <f t="shared" si="155"/>
        <v/>
      </c>
      <c r="MN14" s="840">
        <f t="shared" si="156"/>
        <v>0.58333333333333337</v>
      </c>
      <c r="MO14" s="853" t="str">
        <f t="shared" si="157"/>
        <v>a</v>
      </c>
      <c r="MP14" s="843">
        <f t="shared" si="158"/>
        <v>4</v>
      </c>
      <c r="MQ14" s="851">
        <f t="shared" si="159"/>
        <v>1</v>
      </c>
      <c r="MR14" s="840" cm="1">
        <f t="array" ref="MR14">_xlfn.IFS(COUNT(MP14:MQ14)=2,SUM(MP14:MQ14)/6,COUNT(MP14:MQ14)=0,"-",MP14="",MN14,MQ14="",LV14)</f>
        <v>0.83333333333333337</v>
      </c>
      <c r="MS14" s="843" t="str">
        <f>VLOOKUP($A14&amp;"-"&amp;MS$4,'05市民生活実感調査'!$A$3:$BC$218,COLUMN('05市民生活実感調査'!$BC:$BC),FALSE)</f>
        <v>b</v>
      </c>
      <c r="MT14" s="851" t="str">
        <f>VLOOKUP($A14&amp;"-"&amp;MT$4,'05市民生活実感調査'!$A$3:$BC$218,COLUMN('05市民生活実感調査'!$BC:$BC),FALSE)</f>
        <v>c</v>
      </c>
      <c r="MU14" s="851" t="str">
        <f>VLOOKUP($A14&amp;"-"&amp;MU$4,'05市民生活実感調査'!$A$3:$BC$218,COLUMN('05市民生活実感調査'!$BC:$BC),FALSE)</f>
        <v>c</v>
      </c>
      <c r="MV14" s="851" t="str">
        <f>VLOOKUP($A14&amp;"-"&amp;MV$4,'05市民生活実感調査'!$A$3:$BC$218,COLUMN('05市民生活実感調査'!$BC:$BC),FALSE)</f>
        <v>c</v>
      </c>
      <c r="MW14" s="851" t="str">
        <f>VLOOKUP($A14&amp;"-"&amp;MW$4,'05市民生活実感調査'!$A$3:$BC$218,COLUMN('05市民生活実感調査'!$BC:$BC),FALSE)</f>
        <v>c</v>
      </c>
      <c r="MX14" s="851" t="str">
        <f>VLOOKUP($A14&amp;"-"&amp;MX$4,'05市民生活実感調査'!$A$3:$BC$218,COLUMN('05市民生活実感調査'!$BC:$BC),FALSE)</f>
        <v>b</v>
      </c>
      <c r="MY14" s="851" t="str">
        <f>VLOOKUP($A14&amp;"-"&amp;MY$4,'05市民生活実感調査'!$A$3:$BC$218,COLUMN('05市民生活実感調査'!$BC:$BC),FALSE)</f>
        <v>-</v>
      </c>
      <c r="MZ14" s="851" t="str">
        <f>VLOOKUP($A14&amp;"-"&amp;MZ$4,'05市民生活実感調査'!$A$3:$BC$218,COLUMN('05市民生活実感調査'!$BC:$BC),FALSE)</f>
        <v>-</v>
      </c>
      <c r="NA14" s="839" t="str">
        <f t="shared" si="160"/>
        <v>c</v>
      </c>
      <c r="NB14" s="843">
        <f t="shared" si="161"/>
        <v>3</v>
      </c>
      <c r="NC14" s="851">
        <f t="shared" si="162"/>
        <v>2</v>
      </c>
      <c r="ND14" s="851">
        <f t="shared" si="163"/>
        <v>2</v>
      </c>
      <c r="NE14" s="851">
        <f t="shared" si="164"/>
        <v>2</v>
      </c>
      <c r="NF14" s="851">
        <f t="shared" si="165"/>
        <v>2</v>
      </c>
      <c r="NG14" s="851">
        <f t="shared" si="166"/>
        <v>3</v>
      </c>
      <c r="NH14" s="851" t="str">
        <f t="shared" si="167"/>
        <v/>
      </c>
      <c r="NI14" s="851" t="str">
        <f t="shared" si="168"/>
        <v/>
      </c>
      <c r="NJ14" s="840">
        <f t="shared" si="169"/>
        <v>0.58333333333333337</v>
      </c>
      <c r="NK14" s="841">
        <f>VLOOKUP($A14,'05市民生活実感調査'!$D$223:$O$249,11,FALSE)</f>
        <v>21</v>
      </c>
      <c r="NL14" s="842">
        <f>VLOOKUP($A14,'05市民生活実感調査'!$D$223:$O$249,12,FALSE)</f>
        <v>52.714285714285715</v>
      </c>
      <c r="NM14" s="843" t="s">
        <v>313</v>
      </c>
      <c r="NN14" s="859" t="str">
        <f>VLOOKUP(NM14,プルダウン!$A$1:$B$6,2,FALSE)</f>
        <v>政策の目的がかなり達成されている</v>
      </c>
      <c r="NO14" s="834" t="s">
        <v>2973</v>
      </c>
      <c r="NP14" s="859" t="s">
        <v>1900</v>
      </c>
      <c r="NQ14" s="860" t="s">
        <v>3256</v>
      </c>
      <c r="NR14" s="859" t="s">
        <v>3240</v>
      </c>
      <c r="NS14" s="843" t="str">
        <f>IFERROR(VLOOKUP($A14*100+NS$4,'03施策評価'!$A$5:$KD$118,COLUMN('03施策評価'!$KA:$KA),FALSE),"-")</f>
        <v>B</v>
      </c>
      <c r="NT14" s="851" t="str">
        <f>IFERROR(VLOOKUP($A14*100+NT$4,'03施策評価'!$A$5:$KD$118,COLUMN('03施策評価'!$KA:$KA),FALSE),"-")</f>
        <v>B</v>
      </c>
      <c r="NU14" s="851" t="str">
        <f>IFERROR(VLOOKUP($A14*100+NU$4,'03施策評価'!$A$5:$KD$118,COLUMN('03施策評価'!$KA:$KA),FALSE),"-")</f>
        <v>D</v>
      </c>
      <c r="NV14" s="851" t="str">
        <f>IFERROR(VLOOKUP($A14*100+NV$4,'03施策評価'!$A$5:$KD$118,COLUMN('03施策評価'!$KA:$KA),FALSE),"-")</f>
        <v>C</v>
      </c>
      <c r="NW14" s="851" t="str">
        <f>IFERROR(VLOOKUP($A14*100+NW$4,'03施策評価'!$A$5:$KD$118,COLUMN('03施策評価'!$KA:$KA),FALSE),"-")</f>
        <v>B</v>
      </c>
      <c r="NX14" s="851" t="str">
        <f>IFERROR(VLOOKUP($A14*100+NX$4,'03施策評価'!$A$5:$KD$118,COLUMN('03施策評価'!$KA:$KA),FALSE),"-")</f>
        <v>C</v>
      </c>
      <c r="NY14" s="851" t="str">
        <f>IFERROR(VLOOKUP($A14*100+NY$4,'03施策評価'!$A$5:$KD$118,COLUMN('03施策評価'!$KA:$KA),FALSE),"-")</f>
        <v>-</v>
      </c>
      <c r="NZ14" s="839" t="str">
        <f>IFERROR(VLOOKUP($A14*100+NZ$4,'03施策評価'!$A$5:$KD$118,COLUMN('03施策評価'!$KA:$KA),FALSE),"-")</f>
        <v>-</v>
      </c>
      <c r="OA14" s="863" t="s">
        <v>3277</v>
      </c>
      <c r="OB14" s="812" t="str">
        <f>VLOOKUP($A14&amp;"-"&amp;OB$4,'02政策の客観指標'!$A$4:$AY$246,COLUMN('02政策の客観指標'!$AY:$AY),FALSE)</f>
        <v>a</v>
      </c>
      <c r="OC14" s="813" t="str">
        <f>VLOOKUP($A14&amp;"-"&amp;OC$4,'02政策の客観指標'!$A$4:$AY$246,COLUMN('02政策の客観指標'!$AY:$AY),FALSE)</f>
        <v>-</v>
      </c>
      <c r="OD14" s="813" t="str">
        <f>VLOOKUP($A14&amp;"-"&amp;OD$4,'02政策の客観指標'!$A$4:$AY$246,COLUMN('02政策の客観指標'!$AY:$AY),FALSE)</f>
        <v>-</v>
      </c>
      <c r="OE14" s="813" t="str">
        <f>VLOOKUP($A14&amp;"-"&amp;OE$4,'02政策の客観指標'!$A$4:$AY$246,COLUMN('02政策の客観指標'!$AY:$AY),FALSE)</f>
        <v>-</v>
      </c>
      <c r="OF14" s="813" t="str">
        <f>VLOOKUP($A14&amp;"-"&amp;OF$4,'02政策の客観指標'!$A$4:$AY$246,COLUMN('02政策の客観指標'!$AY:$AY),FALSE)</f>
        <v>-</v>
      </c>
      <c r="OG14" s="813" t="str">
        <f>VLOOKUP($A14&amp;"-"&amp;OG$4,'02政策の客観指標'!$A$4:$AY$246,COLUMN('02政策の客観指標'!$AY:$AY),FALSE)</f>
        <v>-</v>
      </c>
      <c r="OH14" s="813" t="str">
        <f>VLOOKUP($A14&amp;"-"&amp;OH$4,'02政策の客観指標'!$A$4:$AY$246,COLUMN('02政策の客観指標'!$AY:$AY),FALSE)</f>
        <v>-</v>
      </c>
      <c r="OI14" s="813" t="str">
        <f>VLOOKUP($A14&amp;"-"&amp;OI$4,'02政策の客観指標'!$A$4:$AY$246,COLUMN('02政策の客観指標'!$AY:$AY),FALSE)</f>
        <v>-</v>
      </c>
      <c r="OJ14" s="813" t="str">
        <f>VLOOKUP($A14&amp;"-"&amp;OJ$4,'02政策の客観指標'!$A$4:$AY$246,COLUMN('02政策の客観指標'!$AY:$AY),FALSE)</f>
        <v>-</v>
      </c>
      <c r="OK14" s="814" t="str">
        <f t="shared" si="170"/>
        <v>a</v>
      </c>
      <c r="OL14" s="815">
        <f t="shared" si="171"/>
        <v>4</v>
      </c>
      <c r="OM14" s="815" t="str">
        <f t="shared" si="172"/>
        <v/>
      </c>
      <c r="ON14" s="815" t="str">
        <f t="shared" si="173"/>
        <v/>
      </c>
      <c r="OO14" s="815" t="str">
        <f t="shared" si="174"/>
        <v/>
      </c>
      <c r="OP14" s="815" t="str">
        <f t="shared" si="175"/>
        <v/>
      </c>
      <c r="OQ14" s="815" t="str">
        <f t="shared" si="176"/>
        <v/>
      </c>
      <c r="OR14" s="815" t="str">
        <f t="shared" si="177"/>
        <v/>
      </c>
      <c r="OS14" s="815" t="str">
        <f t="shared" si="178"/>
        <v/>
      </c>
      <c r="OT14" s="815" t="str">
        <f t="shared" si="179"/>
        <v/>
      </c>
      <c r="OU14" s="816">
        <f t="shared" si="203"/>
        <v>1</v>
      </c>
      <c r="OV14" s="817" t="str">
        <f>IFERROR(VLOOKUP($A14*100+OV$4,'03施策評価'!$A$5:$MF$118,COLUMN('03施策評価'!$KN:$KN),FALSE),"-")</f>
        <v>a</v>
      </c>
      <c r="OW14" s="813" t="str">
        <f>IFERROR(VLOOKUP($A14*100+OW$4,'03施策評価'!$A$5:$MF$118,COLUMN('03施策評価'!$KN:$KN),FALSE),"-")</f>
        <v>a</v>
      </c>
      <c r="OX14" s="813" t="str">
        <f>IFERROR(VLOOKUP($A14*100+OX$4,'03施策評価'!$A$5:$MF$118,COLUMN('03施策評価'!$KN:$KN),FALSE),"-")</f>
        <v>e</v>
      </c>
      <c r="OY14" s="813" t="str">
        <f>IFERROR(VLOOKUP($A14*100+OY$4,'03施策評価'!$A$5:$MF$118,COLUMN('03施策評価'!$KN:$KN),FALSE),"-")</f>
        <v>c</v>
      </c>
      <c r="OZ14" s="813" t="str">
        <f>IFERROR(VLOOKUP($A14*100+OZ$4,'03施策評価'!$A$5:$MF$118,COLUMN('03施策評価'!$KN:$KN),FALSE),"-")</f>
        <v>a</v>
      </c>
      <c r="PA14" s="813" t="str">
        <f>IFERROR(VLOOKUP($A14*100+PA$4,'03施策評価'!$A$5:$MF$118,COLUMN('03施策評価'!$KN:$KN),FALSE),"-")</f>
        <v>e</v>
      </c>
      <c r="PB14" s="813" t="str">
        <f>IFERROR(VLOOKUP($A14*100+PB$4,'03施策評価'!$A$5:$MF$118,COLUMN('03施策評価'!$KN:$KN),FALSE),"-")</f>
        <v>-</v>
      </c>
      <c r="PC14" s="813" t="str">
        <f>IFERROR(VLOOKUP($A14*100+PC$4,'03施策評価'!$A$5:$MF$118,COLUMN('03施策評価'!$KN:$KN),FALSE),"-")</f>
        <v>-</v>
      </c>
      <c r="PD14" s="814" t="str">
        <f t="shared" si="180"/>
        <v>c</v>
      </c>
      <c r="PE14" s="817">
        <f t="shared" si="181"/>
        <v>4</v>
      </c>
      <c r="PF14" s="813">
        <f t="shared" si="182"/>
        <v>4</v>
      </c>
      <c r="PG14" s="813">
        <f t="shared" si="183"/>
        <v>0</v>
      </c>
      <c r="PH14" s="813">
        <f t="shared" si="184"/>
        <v>2</v>
      </c>
      <c r="PI14" s="813">
        <f t="shared" si="185"/>
        <v>4</v>
      </c>
      <c r="PJ14" s="813">
        <f t="shared" si="186"/>
        <v>0</v>
      </c>
      <c r="PK14" s="813" t="str">
        <f t="shared" si="187"/>
        <v/>
      </c>
      <c r="PL14" s="813" t="str">
        <f t="shared" si="188"/>
        <v/>
      </c>
      <c r="PM14" s="818">
        <f t="shared" si="189"/>
        <v>0.58333333333333337</v>
      </c>
      <c r="PN14" s="819" t="str">
        <f t="shared" si="190"/>
        <v>a</v>
      </c>
      <c r="PO14" s="237">
        <f t="shared" si="191"/>
        <v>4</v>
      </c>
      <c r="PP14" s="187">
        <f t="shared" si="192"/>
        <v>1</v>
      </c>
      <c r="PQ14" s="422" cm="1">
        <f t="array" ref="PQ14">_xlfn.IFS(COUNT(PO14:PP14)=2,SUM(PO14:PP14)/6,COUNT(PO14:PP14)=0,"-",PO14="",PM14,PP14="",OU14)</f>
        <v>0.83333333333333337</v>
      </c>
      <c r="PR14" s="820" t="str">
        <f>VLOOKUP($A14&amp;"-"&amp;PR$4,'05市民生活実感調査'!$A$3:$BM$218,COLUMN('05市民生活実感調査'!$BM:$BM),FALSE)</f>
        <v>b</v>
      </c>
      <c r="PS14" s="821" t="str">
        <f>VLOOKUP($A14&amp;"-"&amp;PS$4,'05市民生活実感調査'!$A$3:$BM$218,COLUMN('05市民生活実感調査'!$BM:$BM),FALSE)</f>
        <v>c</v>
      </c>
      <c r="PT14" s="821" t="str">
        <f>VLOOKUP($A14&amp;"-"&amp;PT$4,'05市民生活実感調査'!$A$3:$BM$218,COLUMN('05市民生活実感調査'!$BM:$BM),FALSE)</f>
        <v>c</v>
      </c>
      <c r="PU14" s="821" t="str">
        <f>VLOOKUP($A14&amp;"-"&amp;PU$4,'05市民生活実感調査'!$A$3:$BM$218,COLUMN('05市民生活実感調査'!$BM:$BM),FALSE)</f>
        <v>c</v>
      </c>
      <c r="PV14" s="821" t="str">
        <f>VLOOKUP($A14&amp;"-"&amp;PV$4,'05市民生活実感調査'!$A$3:$BM$218,COLUMN('05市民生活実感調査'!$BM:$BM),FALSE)</f>
        <v>c</v>
      </c>
      <c r="PW14" s="821" t="str">
        <f>VLOOKUP($A14&amp;"-"&amp;PW$4,'05市民生活実感調査'!$A$3:$BM$218,COLUMN('05市民生活実感調査'!$BM:$BM),FALSE)</f>
        <v>b</v>
      </c>
      <c r="PX14" s="821" t="str">
        <f>VLOOKUP($A14&amp;"-"&amp;PX$4,'05市民生活実感調査'!$A$3:$BM$218,COLUMN('05市民生活実感調査'!$BM:$BM),FALSE)</f>
        <v>-</v>
      </c>
      <c r="PY14" s="821" t="str">
        <f>VLOOKUP($A14&amp;"-"&amp;PY$4,'05市民生活実感調査'!$A$3:$BM$218,COLUMN('05市民生活実感調査'!$BM:$BM),FALSE)</f>
        <v>-</v>
      </c>
      <c r="PZ14" s="822" t="str">
        <f t="shared" si="193"/>
        <v>c</v>
      </c>
      <c r="QA14" s="237">
        <f t="shared" si="194"/>
        <v>3</v>
      </c>
      <c r="QB14" s="187">
        <f t="shared" si="195"/>
        <v>2</v>
      </c>
      <c r="QC14" s="187">
        <f t="shared" si="196"/>
        <v>2</v>
      </c>
      <c r="QD14" s="187">
        <f t="shared" si="197"/>
        <v>2</v>
      </c>
      <c r="QE14" s="187">
        <f t="shared" si="198"/>
        <v>2</v>
      </c>
      <c r="QF14" s="187">
        <f t="shared" si="199"/>
        <v>3</v>
      </c>
      <c r="QG14" s="187" t="str">
        <f t="shared" si="200"/>
        <v/>
      </c>
      <c r="QH14" s="187" t="str">
        <f t="shared" si="201"/>
        <v/>
      </c>
      <c r="QI14" s="422">
        <f t="shared" si="202"/>
        <v>0.58333333333333337</v>
      </c>
      <c r="QJ14" s="725">
        <f>VLOOKUP($A14,'05市民生活実感調査'!$D$223:$Q$249,13,FALSE)</f>
        <v>21</v>
      </c>
      <c r="QK14" s="726">
        <f>VLOOKUP($A14,'05市民生活実感調査'!$D$223:$Q$249,14,FALSE)</f>
        <v>52.76381909547738</v>
      </c>
      <c r="QL14" s="823" t="s">
        <v>313</v>
      </c>
      <c r="QM14" s="824" t="str">
        <f>VLOOKUP(QL14,プルダウン!$A$1:$B$6,2,FALSE)</f>
        <v>政策の目的がかなり達成されている</v>
      </c>
      <c r="QN14" s="403" t="s">
        <v>2973</v>
      </c>
      <c r="QO14" s="190" t="s">
        <v>1900</v>
      </c>
      <c r="QP14" s="91" t="s">
        <v>3462</v>
      </c>
      <c r="QQ14" s="190" t="s">
        <v>3463</v>
      </c>
      <c r="QR14" s="237" t="str">
        <f>IFERROR(VLOOKUP($A14*100+QR$4,'03施策評価'!$A$5:$MF$118,COLUMN('03施策評価'!$MC:$MC),FALSE),"-")</f>
        <v>B</v>
      </c>
      <c r="QS14" s="187" t="str">
        <f>IFERROR(VLOOKUP($A14*100+QS$4,'03施策評価'!$A$5:$MF$118,COLUMN('03施策評価'!$MC:$MC),FALSE),"-")</f>
        <v>B</v>
      </c>
      <c r="QT14" s="187" t="str">
        <f>IFERROR(VLOOKUP($A14*100+QT$4,'03施策評価'!$A$5:$MF$118,COLUMN('03施策評価'!$MC:$MC),FALSE),"-")</f>
        <v>D</v>
      </c>
      <c r="QU14" s="187" t="str">
        <f>IFERROR(VLOOKUP($A14*100+QU$4,'03施策評価'!$A$5:$MF$118,COLUMN('03施策評価'!$MC:$MC),FALSE),"-")</f>
        <v>C</v>
      </c>
      <c r="QV14" s="187" t="str">
        <f>IFERROR(VLOOKUP($A14*100+QV$4,'03施策評価'!$A$5:$MF$118,COLUMN('03施策評価'!$MC:$MC),FALSE),"-")</f>
        <v>B</v>
      </c>
      <c r="QW14" s="187" t="str">
        <f>IFERROR(VLOOKUP($A14*100+QW$4,'03施策評価'!$A$5:$MF$118,COLUMN('03施策評価'!$MC:$MC),FALSE),"-")</f>
        <v>C</v>
      </c>
      <c r="QX14" s="187" t="str">
        <f>IFERROR(VLOOKUP($A14*100+QX$4,'03施策評価'!$A$5:$MF$118,COLUMN('03施策評価'!$MC:$MC),FALSE),"-")</f>
        <v>-</v>
      </c>
      <c r="QY14" s="234" t="str">
        <f>IFERROR(VLOOKUP($A14*100+QY$4,'03施策評価'!$A$5:$MF$118,COLUMN('03施策評価'!$MC:$MC),FALSE),"-")</f>
        <v>-</v>
      </c>
      <c r="QZ14" s="104" t="s">
        <v>3464</v>
      </c>
    </row>
    <row r="15" spans="1:472" ht="245.45" customHeight="1">
      <c r="A15" s="466">
        <v>11</v>
      </c>
      <c r="B15" s="104" t="s">
        <v>281</v>
      </c>
      <c r="C15" s="104" t="s">
        <v>1867</v>
      </c>
      <c r="D15" s="728" t="s">
        <v>1409</v>
      </c>
      <c r="E15" s="728"/>
      <c r="F15" s="104"/>
      <c r="G15" s="850" t="str">
        <f>VLOOKUP($A15&amp;"-"&amp;G$4,'02政策の客観指標'!$A$4:$AY$246,COLUMN('02政策の客観指標'!$AT:$AT),FALSE)</f>
        <v>-</v>
      </c>
      <c r="H15" s="851" t="str">
        <f>VLOOKUP($A15&amp;"-"&amp;H$4,'02政策の客観指標'!$A$4:$AY$246,COLUMN('02政策の客観指標'!$AT:$AT),FALSE)</f>
        <v>-</v>
      </c>
      <c r="I15" s="851" t="str">
        <f>VLOOKUP($A15&amp;"-"&amp;I$4,'02政策の客観指標'!$A$4:$AY$246,COLUMN('02政策の客観指標'!$AT:$AT),FALSE)</f>
        <v>-</v>
      </c>
      <c r="J15" s="851" t="str">
        <f>VLOOKUP($A15&amp;"-"&amp;J$4,'02政策の客観指標'!$A$4:$AY$246,COLUMN('02政策の客観指標'!$AT:$AT),FALSE)</f>
        <v>-</v>
      </c>
      <c r="K15" s="851" t="str">
        <f>VLOOKUP($A15&amp;"-"&amp;K$4,'02政策の客観指標'!$A$4:$AY$246,COLUMN('02政策の客観指標'!$AT:$AT),FALSE)</f>
        <v>-</v>
      </c>
      <c r="L15" s="851" t="str">
        <f>VLOOKUP($A15&amp;"-"&amp;L$4,'02政策の客観指標'!$A$4:$AY$246,COLUMN('02政策の客観指標'!$AT:$AT),FALSE)</f>
        <v>-</v>
      </c>
      <c r="M15" s="851" t="str">
        <f>VLOOKUP($A15&amp;"-"&amp;M$4,'02政策の客観指標'!$A$4:$AY$246,COLUMN('02政策の客観指標'!$AT:$AT),FALSE)</f>
        <v>-</v>
      </c>
      <c r="N15" s="851" t="str">
        <f>VLOOKUP($A15&amp;"-"&amp;N$4,'02政策の客観指標'!$A$4:$AY$246,COLUMN('02政策の客観指標'!$AT:$AT),FALSE)</f>
        <v>-</v>
      </c>
      <c r="O15" s="852" t="str">
        <f>VLOOKUP($A15&amp;"-"&amp;O$4,'02政策の客観指標'!$A$4:$AY$246,COLUMN('02政策の客観指標'!$AT:$AT),FALSE)</f>
        <v>-</v>
      </c>
      <c r="P15" s="853" t="str">
        <f t="shared" si="0"/>
        <v>-</v>
      </c>
      <c r="Q15" s="854" t="str">
        <f t="shared" si="1"/>
        <v/>
      </c>
      <c r="R15" s="854" t="str">
        <f t="shared" si="2"/>
        <v/>
      </c>
      <c r="S15" s="854" t="str">
        <f t="shared" si="3"/>
        <v/>
      </c>
      <c r="T15" s="854" t="str">
        <f t="shared" si="4"/>
        <v/>
      </c>
      <c r="U15" s="854" t="str">
        <f t="shared" si="5"/>
        <v/>
      </c>
      <c r="V15" s="854" t="str">
        <f t="shared" si="6"/>
        <v/>
      </c>
      <c r="W15" s="854" t="str">
        <f t="shared" si="7"/>
        <v/>
      </c>
      <c r="X15" s="854" t="str">
        <f t="shared" si="8"/>
        <v/>
      </c>
      <c r="Y15" s="854" t="str">
        <f t="shared" si="9"/>
        <v/>
      </c>
      <c r="Z15" s="855" t="str">
        <f t="shared" si="10"/>
        <v>-</v>
      </c>
      <c r="AA15" s="856" t="str">
        <f>IFERROR(VLOOKUP($A15*100+AA$4,'03施策評価'!$A$5:$KD$118,COLUMN('03施策評価'!$AB:$AB),FALSE),"-")</f>
        <v>-</v>
      </c>
      <c r="AB15" s="851" t="str">
        <f>IFERROR(VLOOKUP($A15*100+AB$4,'03施策評価'!$A$5:$KD$118,COLUMN('03施策評価'!$AB:$AB),FALSE),"-")</f>
        <v>-</v>
      </c>
      <c r="AC15" s="851" t="str">
        <f>IFERROR(VLOOKUP($A15*100+AC$4,'03施策評価'!$A$5:$KD$118,COLUMN('03施策評価'!$AB:$AB),FALSE),"-")</f>
        <v>-</v>
      </c>
      <c r="AD15" s="851" t="str">
        <f>IFERROR(VLOOKUP($A15*100+AD$4,'03施策評価'!$A$5:$KD$118,COLUMN('03施策評価'!$AB:$AB),FALSE),"-")</f>
        <v>-</v>
      </c>
      <c r="AE15" s="851" t="str">
        <f>IFERROR(VLOOKUP($A15*100+AE$4,'03施策評価'!$A$5:$KD$118,COLUMN('03施策評価'!$AB:$AB),FALSE),"-")</f>
        <v>-</v>
      </c>
      <c r="AF15" s="851" t="str">
        <f>IFERROR(VLOOKUP($A15*100+AF$4,'03施策評価'!$A$5:$KD$118,COLUMN('03施策評価'!$AB:$AB),FALSE),"-")</f>
        <v>-</v>
      </c>
      <c r="AG15" s="851" t="str">
        <f>IFERROR(VLOOKUP($A15*100+AG$4,'03施策評価'!$A$5:$KD$118,COLUMN('03施策評価'!$AB:$AB),FALSE),"-")</f>
        <v>-</v>
      </c>
      <c r="AH15" s="852" t="str">
        <f>IFERROR(VLOOKUP($A15*100+AH$4,'03施策評価'!$A$5:$KD$118,COLUMN('03施策評価'!$AB:$AB),FALSE),"-")</f>
        <v>-</v>
      </c>
      <c r="AI15" s="853" t="str">
        <f t="shared" si="11"/>
        <v>-</v>
      </c>
      <c r="AJ15" s="856" t="str">
        <f t="shared" si="12"/>
        <v/>
      </c>
      <c r="AK15" s="851" t="str">
        <f t="shared" si="13"/>
        <v/>
      </c>
      <c r="AL15" s="851" t="str">
        <f t="shared" si="14"/>
        <v/>
      </c>
      <c r="AM15" s="851" t="str">
        <f t="shared" si="15"/>
        <v/>
      </c>
      <c r="AN15" s="851" t="str">
        <f t="shared" si="16"/>
        <v/>
      </c>
      <c r="AO15" s="851" t="str">
        <f t="shared" si="17"/>
        <v/>
      </c>
      <c r="AP15" s="851" t="str">
        <f t="shared" si="18"/>
        <v/>
      </c>
      <c r="AQ15" s="852" t="str">
        <f t="shared" si="19"/>
        <v/>
      </c>
      <c r="AR15" s="857" t="str">
        <f t="shared" si="20"/>
        <v>-</v>
      </c>
      <c r="AS15" s="853" t="str">
        <f t="shared" si="21"/>
        <v>-</v>
      </c>
      <c r="AT15" s="854" t="str">
        <f t="shared" si="22"/>
        <v/>
      </c>
      <c r="AU15" s="853" t="str">
        <f t="shared" si="23"/>
        <v/>
      </c>
      <c r="AV15" s="855" t="str" cm="1">
        <f t="array" ref="AV15">_xlfn.IFS(COUNT(AT15:AU15)=2,SUM(AT15:AU15)/6,COUNT(AT15:AU15)=0,"-",AT15="",AR15,AU15="",Z15)</f>
        <v>-</v>
      </c>
      <c r="AW15" s="856" t="str">
        <f>VLOOKUP($A15&amp;"-"&amp;AW$4,'05市民生活実感調査'!$A$3:$BC$218,COLUMN('05市民生活実感調査'!$O:$O),FALSE)</f>
        <v>b</v>
      </c>
      <c r="AX15" s="851" t="str">
        <f>VLOOKUP($A15&amp;"-"&amp;AX$4,'05市民生活実感調査'!$A$3:$BC$218,COLUMN('05市民生活実感調査'!$O:$O),FALSE)</f>
        <v>b</v>
      </c>
      <c r="AY15" s="851" t="str">
        <f>VLOOKUP($A15&amp;"-"&amp;AY$4,'05市民生活実感調査'!$A$3:$BC$218,COLUMN('05市民生活実感調査'!$O:$O),FALSE)</f>
        <v>c</v>
      </c>
      <c r="AZ15" s="851" t="str">
        <f>VLOOKUP($A15&amp;"-"&amp;AZ$4,'05市民生活実感調査'!$A$3:$BC$218,COLUMN('05市民生活実感調査'!$O:$O),FALSE)</f>
        <v>c</v>
      </c>
      <c r="BA15" s="851" t="str">
        <f>VLOOKUP($A15&amp;"-"&amp;BA$4,'05市民生活実感調査'!$A$3:$BC$218,COLUMN('05市民生活実感調査'!$O:$O),FALSE)</f>
        <v>-</v>
      </c>
      <c r="BB15" s="851" t="str">
        <f>VLOOKUP($A15&amp;"-"&amp;BB$4,'05市民生活実感調査'!$A$3:$BC$218,COLUMN('05市民生活実感調査'!$O:$O),FALSE)</f>
        <v>-</v>
      </c>
      <c r="BC15" s="851" t="str">
        <f>VLOOKUP($A15&amp;"-"&amp;BC$4,'05市民生活実感調査'!$A$3:$BC$218,COLUMN('05市民生活実感調査'!$O:$O),FALSE)</f>
        <v>-</v>
      </c>
      <c r="BD15" s="851" t="str">
        <f>VLOOKUP($A15&amp;"-"&amp;BD$4,'05市民生活実感調査'!$A$3:$BC$218,COLUMN('05市民生活実感調査'!$O:$O),FALSE)</f>
        <v>-</v>
      </c>
      <c r="BE15" s="839" t="str">
        <f t="shared" si="24"/>
        <v>b</v>
      </c>
      <c r="BF15" s="843">
        <f t="shared" si="25"/>
        <v>3</v>
      </c>
      <c r="BG15" s="851">
        <f t="shared" si="26"/>
        <v>3</v>
      </c>
      <c r="BH15" s="851">
        <f t="shared" si="27"/>
        <v>2</v>
      </c>
      <c r="BI15" s="851">
        <f t="shared" si="28"/>
        <v>2</v>
      </c>
      <c r="BJ15" s="851" t="str">
        <f t="shared" si="29"/>
        <v/>
      </c>
      <c r="BK15" s="851" t="str">
        <f t="shared" si="30"/>
        <v/>
      </c>
      <c r="BL15" s="851" t="str">
        <f t="shared" si="31"/>
        <v/>
      </c>
      <c r="BM15" s="851" t="str">
        <f t="shared" si="32"/>
        <v/>
      </c>
      <c r="BN15" s="840">
        <f t="shared" si="33"/>
        <v>0.625</v>
      </c>
      <c r="BO15" s="841">
        <f>VLOOKUP($A15,'05市民生活実感調査'!$D$223:$O$249,3,FALSE)</f>
        <v>26</v>
      </c>
      <c r="BP15" s="858">
        <f>VLOOKUP($A15,'05市民生活実感調査'!$D$223:$O$249,4,FALSE)</f>
        <v>0.66341030195381878</v>
      </c>
      <c r="BQ15" s="843" t="s">
        <v>313</v>
      </c>
      <c r="BR15" s="859" t="s">
        <v>3628</v>
      </c>
      <c r="BS15" s="834" t="s">
        <v>123</v>
      </c>
      <c r="BT15" s="859" t="s">
        <v>1501</v>
      </c>
      <c r="BU15" s="860" t="s">
        <v>1438</v>
      </c>
      <c r="BV15" s="859" t="s">
        <v>1503</v>
      </c>
      <c r="BW15" s="843" t="str">
        <f>IFERROR(VLOOKUP($A15*100+BW$4,'03施策評価'!$A$5:$KD$118,COLUMN('03施策評価'!$BQ:$BQ),FALSE),"-")</f>
        <v>B</v>
      </c>
      <c r="BX15" s="851" t="str">
        <f>IFERROR(VLOOKUP($A15*100+BX$4,'03施策評価'!$A$5:$KD$118,COLUMN('03施策評価'!$BQ:$BQ),FALSE),"-")</f>
        <v>B</v>
      </c>
      <c r="BY15" s="851" t="str">
        <f>IFERROR(VLOOKUP($A15*100+BY$4,'03施策評価'!$A$5:$KD$118,COLUMN('03施策評価'!$BQ:$BQ),FALSE),"-")</f>
        <v>C</v>
      </c>
      <c r="BZ15" s="851" t="str">
        <f>IFERROR(VLOOKUP($A15*100+BZ$4,'03施策評価'!$A$5:$KD$118,COLUMN('03施策評価'!$BQ:$BQ),FALSE),"-")</f>
        <v>-</v>
      </c>
      <c r="CA15" s="851" t="str">
        <f>IFERROR(VLOOKUP($A15*100+CA$4,'03施策評価'!$A$5:$KD$118,COLUMN('03施策評価'!$BQ:$BQ),FALSE),"-")</f>
        <v>-</v>
      </c>
      <c r="CB15" s="851" t="str">
        <f>IFERROR(VLOOKUP($A15*100+CB$4,'03施策評価'!$A$5:$KD$118,COLUMN('03施策評価'!$BQ:$BQ),FALSE),"-")</f>
        <v>-</v>
      </c>
      <c r="CC15" s="851" t="str">
        <f>IFERROR(VLOOKUP($A15*100+CC$4,'03施策評価'!$A$5:$KD$118,COLUMN('03施策評価'!$BQ:$BQ),FALSE),"-")</f>
        <v>-</v>
      </c>
      <c r="CD15" s="839" t="str">
        <f>IFERROR(VLOOKUP($A15*100+CD$4,'03施策評価'!$A$5:$KD$118,COLUMN('03施策評価'!$BQ:$BQ),FALSE),"-")</f>
        <v>-</v>
      </c>
      <c r="CE15" s="861" t="s">
        <v>1505</v>
      </c>
      <c r="CF15" s="850" t="str">
        <f>VLOOKUP($A15&amp;"-"&amp;CF$4,'02政策の客観指標'!$A$4:$AY$246,COLUMN('02政策の客観指標'!$AU:$AU),FALSE)</f>
        <v>b</v>
      </c>
      <c r="CG15" s="851" t="str">
        <f>VLOOKUP($A15&amp;"-"&amp;CG$4,'02政策の客観指標'!$A$4:$AY$246,COLUMN('02政策の客観指標'!$AU:$AU),FALSE)</f>
        <v>e</v>
      </c>
      <c r="CH15" s="851" t="str">
        <f>VLOOKUP($A15&amp;"-"&amp;CH$4,'02政策の客観指標'!$A$4:$AY$246,COLUMN('02政策の客観指標'!$AU:$AU),FALSE)</f>
        <v>-</v>
      </c>
      <c r="CI15" s="851" t="str">
        <f>VLOOKUP($A15&amp;"-"&amp;CI$4,'02政策の客観指標'!$A$4:$AY$246,COLUMN('02政策の客観指標'!$AU:$AU),FALSE)</f>
        <v>-</v>
      </c>
      <c r="CJ15" s="851" t="str">
        <f>VLOOKUP($A15&amp;"-"&amp;CJ$4,'02政策の客観指標'!$A$4:$AY$246,COLUMN('02政策の客観指標'!$AU:$AU),FALSE)</f>
        <v>-</v>
      </c>
      <c r="CK15" s="851" t="str">
        <f>VLOOKUP($A15&amp;"-"&amp;CK$4,'02政策の客観指標'!$A$4:$AY$246,COLUMN('02政策の客観指標'!$AU:$AU),FALSE)</f>
        <v>-</v>
      </c>
      <c r="CL15" s="851" t="str">
        <f>VLOOKUP($A15&amp;"-"&amp;CL$4,'02政策の客観指標'!$A$4:$AY$246,COLUMN('02政策の客観指標'!$AU:$AU),FALSE)</f>
        <v>-</v>
      </c>
      <c r="CM15" s="851" t="str">
        <f>VLOOKUP($A15&amp;"-"&amp;CM$4,'02政策の客観指標'!$A$4:$AY$246,COLUMN('02政策の客観指標'!$AU:$AU),FALSE)</f>
        <v>-</v>
      </c>
      <c r="CN15" s="851" t="str">
        <f>VLOOKUP($A15&amp;"-"&amp;CN$4,'02政策の客観指標'!$A$4:$AY$246,COLUMN('02政策の客観指標'!$AU:$AU),FALSE)</f>
        <v>-</v>
      </c>
      <c r="CO15" s="839" t="str">
        <f t="shared" si="34"/>
        <v>d</v>
      </c>
      <c r="CP15" s="854">
        <f t="shared" si="35"/>
        <v>3</v>
      </c>
      <c r="CQ15" s="854">
        <f t="shared" si="36"/>
        <v>0</v>
      </c>
      <c r="CR15" s="854" t="str">
        <f t="shared" si="37"/>
        <v/>
      </c>
      <c r="CS15" s="854" t="str">
        <f t="shared" si="38"/>
        <v/>
      </c>
      <c r="CT15" s="854" t="str">
        <f t="shared" si="39"/>
        <v/>
      </c>
      <c r="CU15" s="854" t="str">
        <f t="shared" si="40"/>
        <v/>
      </c>
      <c r="CV15" s="854" t="str">
        <f t="shared" si="41"/>
        <v/>
      </c>
      <c r="CW15" s="854" t="str">
        <f t="shared" si="42"/>
        <v/>
      </c>
      <c r="CX15" s="854" t="str">
        <f t="shared" si="43"/>
        <v/>
      </c>
      <c r="CY15" s="846">
        <f t="shared" si="44"/>
        <v>0.375</v>
      </c>
      <c r="CZ15" s="843" t="str">
        <f>IFERROR(VLOOKUP($A15*100+CZ$4,'03施策評価'!$A$5:$KD$118,COLUMN('03施策評価'!$CF:$CF),FALSE),"-")</f>
        <v>b</v>
      </c>
      <c r="DA15" s="851" t="str">
        <f>IFERROR(VLOOKUP($A15*100+DA$4,'03施策評価'!$A$5:$KD$118,COLUMN('03施策評価'!$CF:$CF),FALSE),"-")</f>
        <v>a</v>
      </c>
      <c r="DB15" s="851" t="str">
        <f>IFERROR(VLOOKUP($A15*100+DB$4,'03施策評価'!$A$5:$KD$118,COLUMN('03施策評価'!$CF:$CF),FALSE),"-")</f>
        <v>a</v>
      </c>
      <c r="DC15" s="851" t="str">
        <f>IFERROR(VLOOKUP($A15*100+DC$4,'03施策評価'!$A$5:$KD$118,COLUMN('03施策評価'!$CF:$CF),FALSE),"-")</f>
        <v>-</v>
      </c>
      <c r="DD15" s="851" t="str">
        <f>IFERROR(VLOOKUP($A15*100+DD$4,'03施策評価'!$A$5:$KD$118,COLUMN('03施策評価'!$CF:$CF),FALSE),"-")</f>
        <v>-</v>
      </c>
      <c r="DE15" s="851" t="str">
        <f>IFERROR(VLOOKUP($A15*100+DE$4,'03施策評価'!$A$5:$KD$118,COLUMN('03施策評価'!$CF:$CF),FALSE),"-")</f>
        <v>-</v>
      </c>
      <c r="DF15" s="851" t="str">
        <f>IFERROR(VLOOKUP($A15*100+DF$4,'03施策評価'!$A$5:$KD$118,COLUMN('03施策評価'!$CF:$CF),FALSE),"-")</f>
        <v>-</v>
      </c>
      <c r="DG15" s="851" t="str">
        <f>IFERROR(VLOOKUP($A15*100+DG$4,'03施策評価'!$A$5:$KD$118,COLUMN('03施策評価'!$CF:$CF),FALSE),"-")</f>
        <v>-</v>
      </c>
      <c r="DH15" s="839" t="str">
        <f t="shared" si="45"/>
        <v>a</v>
      </c>
      <c r="DI15" s="843">
        <f t="shared" si="46"/>
        <v>3</v>
      </c>
      <c r="DJ15" s="851">
        <f t="shared" si="47"/>
        <v>4</v>
      </c>
      <c r="DK15" s="851">
        <f t="shared" si="48"/>
        <v>4</v>
      </c>
      <c r="DL15" s="851" t="str">
        <f t="shared" si="49"/>
        <v/>
      </c>
      <c r="DM15" s="851" t="str">
        <f t="shared" si="50"/>
        <v/>
      </c>
      <c r="DN15" s="851" t="str">
        <f t="shared" si="51"/>
        <v/>
      </c>
      <c r="DO15" s="851" t="str">
        <f t="shared" si="52"/>
        <v/>
      </c>
      <c r="DP15" s="851" t="str">
        <f t="shared" si="53"/>
        <v/>
      </c>
      <c r="DQ15" s="840">
        <f t="shared" si="54"/>
        <v>0.91666666666666663</v>
      </c>
      <c r="DR15" s="853" t="str">
        <f t="shared" si="55"/>
        <v>c</v>
      </c>
      <c r="DS15" s="843">
        <f t="shared" si="56"/>
        <v>1</v>
      </c>
      <c r="DT15" s="851">
        <f t="shared" si="57"/>
        <v>2</v>
      </c>
      <c r="DU15" s="840" cm="1">
        <f t="array" ref="DU15">_xlfn.IFS(COUNT(DS15:DT15)=2,SUM(DS15:DT15)/6,COUNT(DS15:DT15)=0,"-",DS15="",DQ15,DT15="",CY15)</f>
        <v>0.5</v>
      </c>
      <c r="DV15" s="843" t="str">
        <f>VLOOKUP($A15&amp;"-"&amp;DV$4,'05市民生活実感調査'!$A$3:$BC$218,COLUMN('05市民生活実感調査'!$Y:$Y),FALSE)</f>
        <v>b</v>
      </c>
      <c r="DW15" s="851" t="str">
        <f>VLOOKUP($A15&amp;"-"&amp;DW$4,'05市民生活実感調査'!$A$3:$BC$218,COLUMN('05市民生活実感調査'!$Y:$Y),FALSE)</f>
        <v>c</v>
      </c>
      <c r="DX15" s="851" t="str">
        <f>VLOOKUP($A15&amp;"-"&amp;DX$4,'05市民生活実感調査'!$A$3:$BC$218,COLUMN('05市民生活実感調査'!$Y:$Y),FALSE)</f>
        <v>c</v>
      </c>
      <c r="DY15" s="851" t="str">
        <f>VLOOKUP($A15&amp;"-"&amp;DY$4,'05市民生活実感調査'!$A$3:$BC$218,COLUMN('05市民生活実感調査'!$Y:$Y),FALSE)</f>
        <v>c</v>
      </c>
      <c r="DZ15" s="851" t="str">
        <f>VLOOKUP($A15&amp;"-"&amp;DZ$4,'05市民生活実感調査'!$A$3:$BC$218,COLUMN('05市民生活実感調査'!$Y:$Y),FALSE)</f>
        <v>-</v>
      </c>
      <c r="EA15" s="851" t="str">
        <f>VLOOKUP($A15&amp;"-"&amp;EA$4,'05市民生活実感調査'!$A$3:$BC$218,COLUMN('05市民生活実感調査'!$Y:$Y),FALSE)</f>
        <v>-</v>
      </c>
      <c r="EB15" s="851" t="str">
        <f>VLOOKUP($A15&amp;"-"&amp;EB$4,'05市民生活実感調査'!$A$3:$BC$218,COLUMN('05市民生活実感調査'!$Y:$Y),FALSE)</f>
        <v>-</v>
      </c>
      <c r="EC15" s="851" t="str">
        <f>VLOOKUP($A15&amp;"-"&amp;EC$4,'05市民生活実感調査'!$A$3:$BC$218,COLUMN('05市民生活実感調査'!$Y:$Y),FALSE)</f>
        <v>-</v>
      </c>
      <c r="ED15" s="839" t="str">
        <f t="shared" si="58"/>
        <v>c</v>
      </c>
      <c r="EE15" s="843">
        <f t="shared" si="59"/>
        <v>3</v>
      </c>
      <c r="EF15" s="851">
        <f t="shared" si="60"/>
        <v>2</v>
      </c>
      <c r="EG15" s="851">
        <f t="shared" si="61"/>
        <v>2</v>
      </c>
      <c r="EH15" s="851">
        <f t="shared" si="62"/>
        <v>2</v>
      </c>
      <c r="EI15" s="851" t="str">
        <f t="shared" si="63"/>
        <v/>
      </c>
      <c r="EJ15" s="851" t="str">
        <f t="shared" si="64"/>
        <v/>
      </c>
      <c r="EK15" s="851" t="str">
        <f t="shared" si="65"/>
        <v/>
      </c>
      <c r="EL15" s="851" t="str">
        <f t="shared" si="66"/>
        <v/>
      </c>
      <c r="EM15" s="840">
        <f t="shared" si="67"/>
        <v>0.5625</v>
      </c>
      <c r="EN15" s="841">
        <f>VLOOKUP($A15,'05市民生活実感調査'!$D$223:$O$249,5,FALSE)</f>
        <v>26</v>
      </c>
      <c r="EO15" s="842">
        <f>VLOOKUP($A15,'05市民生活実感調査'!$D$223:$O$249,6,FALSE)</f>
        <v>0.51300000000000001</v>
      </c>
      <c r="EP15" s="843" t="s">
        <v>2073</v>
      </c>
      <c r="EQ15" s="859" t="str">
        <f>VLOOKUP(EP15,プルダウン!$A$1:$B$6,2,FALSE)</f>
        <v>政策の目的がそこそこ達成されている</v>
      </c>
      <c r="ER15" s="834" t="s">
        <v>123</v>
      </c>
      <c r="ES15" s="859" t="s">
        <v>1899</v>
      </c>
      <c r="ET15" s="860" t="s">
        <v>2620</v>
      </c>
      <c r="EU15" s="859" t="s">
        <v>2621</v>
      </c>
      <c r="EV15" s="843" t="str">
        <f>IFERROR(VLOOKUP($A15*100+EV$4,'03施策評価'!$A$5:$KD$118,COLUMN('03施策評価'!$DU:$DU),FALSE),"-")</f>
        <v>B</v>
      </c>
      <c r="EW15" s="851" t="str">
        <f>IFERROR(VLOOKUP($A15*100+EW$4,'03施策評価'!$A$5:$KD$118,COLUMN('03施策評価'!$DU:$DU),FALSE),"-")</f>
        <v>B</v>
      </c>
      <c r="EX15" s="851" t="str">
        <f>IFERROR(VLOOKUP($A15*100+EX$4,'03施策評価'!$A$5:$KD$118,COLUMN('03施策評価'!$DU:$DU),FALSE),"-")</f>
        <v>B</v>
      </c>
      <c r="EY15" s="851" t="str">
        <f>IFERROR(VLOOKUP($A15*100+EY$4,'03施策評価'!$A$5:$KD$118,COLUMN('03施策評価'!$DU:$DU),FALSE),"-")</f>
        <v>-</v>
      </c>
      <c r="EZ15" s="851" t="str">
        <f>IFERROR(VLOOKUP($A15*100+EZ$4,'03施策評価'!$A$5:$KD$118,COLUMN('03施策評価'!$DU:$DU),FALSE),"-")</f>
        <v>-</v>
      </c>
      <c r="FA15" s="851" t="str">
        <f>IFERROR(VLOOKUP($A15*100+FA$4,'03施策評価'!$A$5:$KD$118,COLUMN('03施策評価'!$DU:$DU),FALSE),"-")</f>
        <v>-</v>
      </c>
      <c r="FB15" s="851" t="str">
        <f>IFERROR(VLOOKUP($A15*100+FB$4,'03施策評価'!$A$5:$KD$118,COLUMN('03施策評価'!$DU:$DU),FALSE),"-")</f>
        <v>-</v>
      </c>
      <c r="FC15" s="839" t="str">
        <f>IFERROR(VLOOKUP($A15*100+FC$4,'03施策評価'!$A$5:$KD$118,COLUMN('03施策評価'!$DU:$DU),FALSE),"-")</f>
        <v>-</v>
      </c>
      <c r="FD15" s="861" t="s">
        <v>2622</v>
      </c>
      <c r="FE15" s="850" t="str">
        <f>VLOOKUP($A15&amp;"-"&amp;FE$4,'02政策の客観指標'!$A$4:$AY$246,COLUMN('02政策の客観指標'!$AV:$AV),FALSE)</f>
        <v>a</v>
      </c>
      <c r="FF15" s="851" t="str">
        <f>VLOOKUP($A15&amp;"-"&amp;FF$4,'02政策の客観指標'!$A$4:$AY$246,COLUMN('02政策の客観指標'!$AV:$AV),FALSE)</f>
        <v>a</v>
      </c>
      <c r="FG15" s="851" t="str">
        <f>VLOOKUP($A15&amp;"-"&amp;FG$4,'02政策の客観指標'!$A$4:$AY$246,COLUMN('02政策の客観指標'!$AV:$AV),FALSE)</f>
        <v>-</v>
      </c>
      <c r="FH15" s="851" t="str">
        <f>VLOOKUP($A15&amp;"-"&amp;FH$4,'02政策の客観指標'!$A$4:$AY$246,COLUMN('02政策の客観指標'!$AV:$AV),FALSE)</f>
        <v>-</v>
      </c>
      <c r="FI15" s="851" t="str">
        <f>VLOOKUP($A15&amp;"-"&amp;FI$4,'02政策の客観指標'!$A$4:$AY$246,COLUMN('02政策の客観指標'!$AV:$AV),FALSE)</f>
        <v>-</v>
      </c>
      <c r="FJ15" s="851" t="str">
        <f>VLOOKUP($A15&amp;"-"&amp;FJ$4,'02政策の客観指標'!$A$4:$AY$246,COLUMN('02政策の客観指標'!$AV:$AV),FALSE)</f>
        <v>-</v>
      </c>
      <c r="FK15" s="851" t="str">
        <f>VLOOKUP($A15&amp;"-"&amp;FK$4,'02政策の客観指標'!$A$4:$AY$246,COLUMN('02政策の客観指標'!$AV:$AV),FALSE)</f>
        <v>-</v>
      </c>
      <c r="FL15" s="851" t="str">
        <f>VLOOKUP($A15&amp;"-"&amp;FL$4,'02政策の客観指標'!$A$4:$AY$246,COLUMN('02政策の客観指標'!$AV:$AV),FALSE)</f>
        <v>-</v>
      </c>
      <c r="FM15" s="851" t="str">
        <f>VLOOKUP($A15&amp;"-"&amp;FM$4,'02政策の客観指標'!$A$4:$AY$246,COLUMN('02政策の客観指標'!$AV:$AV),FALSE)</f>
        <v>-</v>
      </c>
      <c r="FN15" s="839" t="str">
        <f t="shared" si="68"/>
        <v>a</v>
      </c>
      <c r="FO15" s="854">
        <f t="shared" si="69"/>
        <v>4</v>
      </c>
      <c r="FP15" s="854">
        <f t="shared" si="70"/>
        <v>4</v>
      </c>
      <c r="FQ15" s="854" t="str">
        <f t="shared" si="71"/>
        <v/>
      </c>
      <c r="FR15" s="854" t="str">
        <f t="shared" si="72"/>
        <v/>
      </c>
      <c r="FS15" s="854" t="str">
        <f t="shared" si="73"/>
        <v/>
      </c>
      <c r="FT15" s="854" t="str">
        <f t="shared" si="74"/>
        <v/>
      </c>
      <c r="FU15" s="854" t="str">
        <f t="shared" si="75"/>
        <v/>
      </c>
      <c r="FV15" s="854" t="str">
        <f t="shared" si="76"/>
        <v/>
      </c>
      <c r="FW15" s="854" t="str">
        <f t="shared" si="77"/>
        <v/>
      </c>
      <c r="FX15" s="846">
        <f t="shared" si="78"/>
        <v>1</v>
      </c>
      <c r="FY15" s="843" t="str">
        <f>IFERROR(VLOOKUP($A15*100+FY$4,'03施策評価'!$A$5:$KD$118,COLUMN('03施策評価'!$EH:$EH),FALSE),"-")</f>
        <v>a</v>
      </c>
      <c r="FZ15" s="851" t="str">
        <f>IFERROR(VLOOKUP($A15*100+FZ$4,'03施策評価'!$A$5:$KD$118,COLUMN('03施策評価'!$EH:$EH),FALSE),"-")</f>
        <v>a</v>
      </c>
      <c r="GA15" s="851" t="str">
        <f>IFERROR(VLOOKUP($A15*100+GA$4,'03施策評価'!$A$5:$KD$118,COLUMN('03施策評価'!$EH:$EH),FALSE),"-")</f>
        <v>a</v>
      </c>
      <c r="GB15" s="851" t="str">
        <f>IFERROR(VLOOKUP($A15*100+GB$4,'03施策評価'!$A$5:$KD$118,COLUMN('03施策評価'!$EH:$EH),FALSE),"-")</f>
        <v>-</v>
      </c>
      <c r="GC15" s="851" t="str">
        <f>IFERROR(VLOOKUP($A15*100+GC$4,'03施策評価'!$A$5:$KD$118,COLUMN('03施策評価'!$EH:$EH),FALSE),"-")</f>
        <v>-</v>
      </c>
      <c r="GD15" s="851" t="str">
        <f>IFERROR(VLOOKUP($A15*100+GD$4,'03施策評価'!$A$5:$KD$118,COLUMN('03施策評価'!$EH:$EH),FALSE),"-")</f>
        <v>-</v>
      </c>
      <c r="GE15" s="851" t="str">
        <f>IFERROR(VLOOKUP($A15*100+GE$4,'03施策評価'!$A$5:$KD$118,COLUMN('03施策評価'!$EH:$EH),FALSE),"-")</f>
        <v>-</v>
      </c>
      <c r="GF15" s="851" t="str">
        <f>IFERROR(VLOOKUP($A15*100+GF$4,'03施策評価'!$A$5:$KD$118,COLUMN('03施策評価'!$EH:$EH),FALSE),"-")</f>
        <v>-</v>
      </c>
      <c r="GG15" s="839" t="str">
        <f t="shared" si="79"/>
        <v>a</v>
      </c>
      <c r="GH15" s="843">
        <f t="shared" si="80"/>
        <v>4</v>
      </c>
      <c r="GI15" s="851">
        <f t="shared" si="81"/>
        <v>4</v>
      </c>
      <c r="GJ15" s="851">
        <f t="shared" si="82"/>
        <v>4</v>
      </c>
      <c r="GK15" s="851" t="str">
        <f t="shared" si="83"/>
        <v/>
      </c>
      <c r="GL15" s="851" t="str">
        <f t="shared" si="84"/>
        <v/>
      </c>
      <c r="GM15" s="851" t="str">
        <f t="shared" si="85"/>
        <v/>
      </c>
      <c r="GN15" s="851" t="str">
        <f t="shared" si="86"/>
        <v/>
      </c>
      <c r="GO15" s="851" t="str">
        <f t="shared" si="87"/>
        <v/>
      </c>
      <c r="GP15" s="840">
        <f t="shared" si="88"/>
        <v>1</v>
      </c>
      <c r="GQ15" s="853" t="str">
        <f t="shared" si="89"/>
        <v>a</v>
      </c>
      <c r="GR15" s="843">
        <f t="shared" si="90"/>
        <v>4</v>
      </c>
      <c r="GS15" s="851">
        <f t="shared" si="91"/>
        <v>2</v>
      </c>
      <c r="GT15" s="840" cm="1">
        <f t="array" ref="GT15">_xlfn.IFS(COUNT(GR15:GS15)=2,SUM(GR15:GS15)/6,COUNT(GR15:GS15)=0,"-",GR15="",GP15,GS15="",FX15)</f>
        <v>1</v>
      </c>
      <c r="GU15" s="843" t="str">
        <f>VLOOKUP($A15&amp;"-"&amp;GU$4,'05市民生活実感調査'!$A$3:$BC$218,COLUMN('05市民生活実感調査'!$AI:$AI),FALSE)</f>
        <v>b</v>
      </c>
      <c r="GV15" s="851" t="str">
        <f>VLOOKUP($A15&amp;"-"&amp;GV$4,'05市民生活実感調査'!$A$3:$BC$218,COLUMN('05市民生活実感調査'!$AI:$AI),FALSE)</f>
        <v>c</v>
      </c>
      <c r="GW15" s="851" t="str">
        <f>VLOOKUP($A15&amp;"-"&amp;GW$4,'05市民生活実感調査'!$A$3:$BC$218,COLUMN('05市民生活実感調査'!$AI:$AI),FALSE)</f>
        <v>c</v>
      </c>
      <c r="GX15" s="851" t="str">
        <f>VLOOKUP($A15&amp;"-"&amp;GX$4,'05市民生活実感調査'!$A$3:$BC$218,COLUMN('05市民生活実感調査'!$AI:$AI),FALSE)</f>
        <v>c</v>
      </c>
      <c r="GY15" s="851" t="str">
        <f>VLOOKUP($A15&amp;"-"&amp;GY$4,'05市民生活実感調査'!$A$3:$BC$218,COLUMN('05市民生活実感調査'!$AI:$AI),FALSE)</f>
        <v>-</v>
      </c>
      <c r="GZ15" s="851" t="str">
        <f>VLOOKUP($A15&amp;"-"&amp;GZ$4,'05市民生活実感調査'!$A$3:$BC$218,COLUMN('05市民生活実感調査'!$AI:$AI),FALSE)</f>
        <v>-</v>
      </c>
      <c r="HA15" s="851" t="str">
        <f>VLOOKUP($A15&amp;"-"&amp;HA$4,'05市民生活実感調査'!$A$3:$BC$218,COLUMN('05市民生活実感調査'!$AI:$AI),FALSE)</f>
        <v>-</v>
      </c>
      <c r="HB15" s="851" t="str">
        <f>VLOOKUP($A15&amp;"-"&amp;HB$4,'05市民生活実感調査'!$A$3:$BC$218,COLUMN('05市民生活実感調査'!$AI:$AI),FALSE)</f>
        <v>-</v>
      </c>
      <c r="HC15" s="839" t="str">
        <f t="shared" si="92"/>
        <v>c</v>
      </c>
      <c r="HD15" s="843">
        <f t="shared" si="93"/>
        <v>3</v>
      </c>
      <c r="HE15" s="851">
        <f t="shared" si="94"/>
        <v>2</v>
      </c>
      <c r="HF15" s="851">
        <f t="shared" si="95"/>
        <v>2</v>
      </c>
      <c r="HG15" s="851">
        <f t="shared" si="96"/>
        <v>2</v>
      </c>
      <c r="HH15" s="851" t="str">
        <f t="shared" si="97"/>
        <v/>
      </c>
      <c r="HI15" s="851" t="str">
        <f t="shared" si="98"/>
        <v/>
      </c>
      <c r="HJ15" s="851" t="str">
        <f t="shared" si="99"/>
        <v/>
      </c>
      <c r="HK15" s="851" t="str">
        <f t="shared" si="100"/>
        <v/>
      </c>
      <c r="HL15" s="840">
        <f t="shared" si="101"/>
        <v>0.5625</v>
      </c>
      <c r="HM15" s="841">
        <f>VLOOKUP($A15,'05市民生活実感調査'!$D$223:$O$249,7,FALSE)</f>
        <v>26</v>
      </c>
      <c r="HN15" s="842">
        <f>VLOOKUP($A15,'05市民生活実感調査'!$D$223:$O$249,8,FALSE)</f>
        <v>50.051813471502591</v>
      </c>
      <c r="HO15" s="843" t="s">
        <v>313</v>
      </c>
      <c r="HP15" s="859" t="str">
        <f>VLOOKUP(HO15,プルダウン!$A$1:$B$6,2,FALSE)</f>
        <v>政策の目的がかなり達成されている</v>
      </c>
      <c r="HQ15" s="834" t="s">
        <v>123</v>
      </c>
      <c r="HR15" s="859" t="s">
        <v>1899</v>
      </c>
      <c r="HS15" s="860" t="s">
        <v>2864</v>
      </c>
      <c r="HT15" s="859" t="s">
        <v>2865</v>
      </c>
      <c r="HU15" s="843" t="str">
        <f>IFERROR(VLOOKUP($A15*100+HU$4,'03施策評価'!$A$5:$KD$118,COLUMN('03施策評価'!$FW:$FW),FALSE),"-")</f>
        <v>B</v>
      </c>
      <c r="HV15" s="851" t="str">
        <f>IFERROR(VLOOKUP($A15*100+HV$4,'03施策評価'!$A$5:$KD$118,COLUMN('03施策評価'!$FW:$FW),FALSE),"-")</f>
        <v>B</v>
      </c>
      <c r="HW15" s="851" t="str">
        <f>IFERROR(VLOOKUP($A15*100+HW$4,'03施策評価'!$A$5:$KD$118,COLUMN('03施策評価'!$FW:$FW),FALSE),"-")</f>
        <v>B</v>
      </c>
      <c r="HX15" s="851" t="str">
        <f>IFERROR(VLOOKUP($A15*100+HX$4,'03施策評価'!$A$5:$KD$118,COLUMN('03施策評価'!$FW:$FW),FALSE),"-")</f>
        <v>-</v>
      </c>
      <c r="HY15" s="851" t="str">
        <f>IFERROR(VLOOKUP($A15*100+HY$4,'03施策評価'!$A$5:$KD$118,COLUMN('03施策評価'!$FW:$FW),FALSE),"-")</f>
        <v>-</v>
      </c>
      <c r="HZ15" s="851" t="str">
        <f>IFERROR(VLOOKUP($A15*100+HZ$4,'03施策評価'!$A$5:$KD$118,COLUMN('03施策評価'!$FW:$FW),FALSE),"-")</f>
        <v>-</v>
      </c>
      <c r="IA15" s="851" t="str">
        <f>IFERROR(VLOOKUP($A15*100+IA$4,'03施策評価'!$A$5:$KD$118,COLUMN('03施策評価'!$FW:$FW),FALSE),"-")</f>
        <v>-</v>
      </c>
      <c r="IB15" s="839" t="str">
        <f>IFERROR(VLOOKUP($A15*100+IB$4,'03施策評価'!$A$5:$KD$118,COLUMN('03施策評価'!$FW:$FW),FALSE),"-")</f>
        <v>-</v>
      </c>
      <c r="IC15" s="861" t="s">
        <v>2878</v>
      </c>
      <c r="ID15" s="850" t="str">
        <f>VLOOKUP($A15&amp;"-"&amp;ID$4,'02政策の客観指標'!$A$4:$AY$246,COLUMN('02政策の客観指標'!$AW:$AW),FALSE)</f>
        <v>a</v>
      </c>
      <c r="IE15" s="851" t="str">
        <f>VLOOKUP($A15&amp;"-"&amp;IE$4,'02政策の客観指標'!$A$4:$AY$246,COLUMN('02政策の客観指標'!$AW:$AW),FALSE)</f>
        <v>a</v>
      </c>
      <c r="IF15" s="851" t="str">
        <f>VLOOKUP($A15&amp;"-"&amp;IF$4,'02政策の客観指標'!$A$4:$AY$246,COLUMN('02政策の客観指標'!$AW:$AW),FALSE)</f>
        <v>-</v>
      </c>
      <c r="IG15" s="851" t="str">
        <f>VLOOKUP($A15&amp;"-"&amp;IG$4,'02政策の客観指標'!$A$4:$AY$246,COLUMN('02政策の客観指標'!$AW:$AW),FALSE)</f>
        <v>-</v>
      </c>
      <c r="IH15" s="851" t="str">
        <f>VLOOKUP($A15&amp;"-"&amp;IH$4,'02政策の客観指標'!$A$4:$AY$246,COLUMN('02政策の客観指標'!$AW:$AW),FALSE)</f>
        <v>-</v>
      </c>
      <c r="II15" s="851" t="str">
        <f>VLOOKUP($A15&amp;"-"&amp;II$4,'02政策の客観指標'!$A$4:$AY$246,COLUMN('02政策の客観指標'!$AW:$AW),FALSE)</f>
        <v>-</v>
      </c>
      <c r="IJ15" s="851" t="str">
        <f>VLOOKUP($A15&amp;"-"&amp;IJ$4,'02政策の客観指標'!$A$4:$AY$246,COLUMN('02政策の客観指標'!$AW:$AW),FALSE)</f>
        <v>-</v>
      </c>
      <c r="IK15" s="851" t="str">
        <f>VLOOKUP($A15&amp;"-"&amp;IK$4,'02政策の客観指標'!$A$4:$AY$246,COLUMN('02政策の客観指標'!$AW:$AW),FALSE)</f>
        <v>-</v>
      </c>
      <c r="IL15" s="851" t="str">
        <f>VLOOKUP($A15&amp;"-"&amp;IL$4,'02政策の客観指標'!$A$4:$AY$246,COLUMN('02政策の客観指標'!$AW:$AW),FALSE)</f>
        <v>-</v>
      </c>
      <c r="IM15" s="839" t="str">
        <f t="shared" si="102"/>
        <v>a</v>
      </c>
      <c r="IN15" s="854">
        <f t="shared" si="103"/>
        <v>4</v>
      </c>
      <c r="IO15" s="854">
        <f t="shared" si="104"/>
        <v>4</v>
      </c>
      <c r="IP15" s="854" t="str">
        <f t="shared" si="105"/>
        <v/>
      </c>
      <c r="IQ15" s="854" t="str">
        <f t="shared" si="106"/>
        <v/>
      </c>
      <c r="IR15" s="854" t="str">
        <f t="shared" si="107"/>
        <v/>
      </c>
      <c r="IS15" s="854" t="str">
        <f t="shared" si="108"/>
        <v/>
      </c>
      <c r="IT15" s="854" t="str">
        <f t="shared" si="109"/>
        <v/>
      </c>
      <c r="IU15" s="854" t="str">
        <f t="shared" si="110"/>
        <v/>
      </c>
      <c r="IV15" s="854" t="str">
        <f t="shared" si="111"/>
        <v/>
      </c>
      <c r="IW15" s="846">
        <f t="shared" si="112"/>
        <v>1</v>
      </c>
      <c r="IX15" s="843" t="str">
        <f>IFERROR(VLOOKUP($A15*100+IX$4,'03施策評価'!$A$5:$KD$118,COLUMN('03施策評価'!$GJ:$GJ),FALSE),"-")</f>
        <v>a</v>
      </c>
      <c r="IY15" s="851" t="str">
        <f>IFERROR(VLOOKUP($A15*100+IY$4,'03施策評価'!$A$5:$KD$118,COLUMN('03施策評価'!$GJ:$GJ),FALSE),"-")</f>
        <v>a</v>
      </c>
      <c r="IZ15" s="851" t="str">
        <f>IFERROR(VLOOKUP($A15*100+IZ$4,'03施策評価'!$A$5:$KD$118,COLUMN('03施策評価'!$GJ:$GJ),FALSE),"-")</f>
        <v>a</v>
      </c>
      <c r="JA15" s="851" t="str">
        <f>IFERROR(VLOOKUP($A15*100+JA$4,'03施策評価'!$A$5:$KD$118,COLUMN('03施策評価'!$GJ:$GJ),FALSE),"-")</f>
        <v>-</v>
      </c>
      <c r="JB15" s="851" t="str">
        <f>IFERROR(VLOOKUP($A15*100+JB$4,'03施策評価'!$A$5:$KD$118,COLUMN('03施策評価'!$GJ:$GJ),FALSE),"-")</f>
        <v>-</v>
      </c>
      <c r="JC15" s="851" t="str">
        <f>IFERROR(VLOOKUP($A15*100+JC$4,'03施策評価'!$A$5:$KD$118,COLUMN('03施策評価'!$GJ:$GJ),FALSE),"-")</f>
        <v>-</v>
      </c>
      <c r="JD15" s="851" t="str">
        <f>IFERROR(VLOOKUP($A15*100+JD$4,'03施策評価'!$A$5:$KD$118,COLUMN('03施策評価'!$GJ:$GJ),FALSE),"-")</f>
        <v>-</v>
      </c>
      <c r="JE15" s="851" t="str">
        <f>IFERROR(VLOOKUP($A15*100+JE$4,'03施策評価'!$A$5:$KD$118,COLUMN('03施策評価'!$GJ:$GJ),FALSE),"-")</f>
        <v>-</v>
      </c>
      <c r="JF15" s="839" t="str">
        <f t="shared" si="113"/>
        <v>a</v>
      </c>
      <c r="JG15" s="843">
        <f t="shared" si="114"/>
        <v>4</v>
      </c>
      <c r="JH15" s="851">
        <f t="shared" si="115"/>
        <v>4</v>
      </c>
      <c r="JI15" s="851">
        <f t="shared" si="116"/>
        <v>4</v>
      </c>
      <c r="JJ15" s="851" t="str">
        <f t="shared" si="117"/>
        <v/>
      </c>
      <c r="JK15" s="851" t="str">
        <f t="shared" si="118"/>
        <v/>
      </c>
      <c r="JL15" s="851" t="str">
        <f t="shared" si="119"/>
        <v/>
      </c>
      <c r="JM15" s="851" t="str">
        <f t="shared" si="120"/>
        <v/>
      </c>
      <c r="JN15" s="851" t="str">
        <f t="shared" si="121"/>
        <v/>
      </c>
      <c r="JO15" s="840">
        <f t="shared" si="122"/>
        <v>1</v>
      </c>
      <c r="JP15" s="853" t="str">
        <f t="shared" si="123"/>
        <v>a</v>
      </c>
      <c r="JQ15" s="843">
        <f t="shared" si="124"/>
        <v>4</v>
      </c>
      <c r="JR15" s="851">
        <f t="shared" si="125"/>
        <v>2</v>
      </c>
      <c r="JS15" s="840" cm="1">
        <f t="array" ref="JS15">_xlfn.IFS(COUNT(JQ15:JR15)=2,SUM(JQ15:JR15)/6,COUNT(JQ15:JR15)=0,"-",JQ15="",JO15,JR15="",IW15)</f>
        <v>1</v>
      </c>
      <c r="JT15" s="843" t="str">
        <f>VLOOKUP($A15&amp;"-"&amp;JT$4,'05市民生活実感調査'!$A$3:$BC$218,COLUMN('05市民生活実感調査'!$AS:$AS),FALSE)</f>
        <v>b</v>
      </c>
      <c r="JU15" s="851" t="str">
        <f>VLOOKUP($A15&amp;"-"&amp;JU$4,'05市民生活実感調査'!$A$3:$BC$218,COLUMN('05市民生活実感調査'!$AS:$AS),FALSE)</f>
        <v>b</v>
      </c>
      <c r="JV15" s="851" t="str">
        <f>VLOOKUP($A15&amp;"-"&amp;JV$4,'05市民生活実感調査'!$A$3:$BC$218,COLUMN('05市民生活実感調査'!$AS:$AS),FALSE)</f>
        <v>c</v>
      </c>
      <c r="JW15" s="851" t="str">
        <f>VLOOKUP($A15&amp;"-"&amp;JW$4,'05市民生活実感調査'!$A$3:$BC$218,COLUMN('05市民生活実感調査'!$AS:$AS),FALSE)</f>
        <v>c</v>
      </c>
      <c r="JX15" s="851" t="str">
        <f>VLOOKUP($A15&amp;"-"&amp;JX$4,'05市民生活実感調査'!$A$3:$BC$218,COLUMN('05市民生活実感調査'!$AS:$AS),FALSE)</f>
        <v>-</v>
      </c>
      <c r="JY15" s="851" t="str">
        <f>VLOOKUP($A15&amp;"-"&amp;JY$4,'05市民生活実感調査'!$A$3:$BC$218,COLUMN('05市民生活実感調査'!$AS:$AS),FALSE)</f>
        <v>-</v>
      </c>
      <c r="JZ15" s="851" t="str">
        <f>VLOOKUP($A15&amp;"-"&amp;JZ$4,'05市民生活実感調査'!$A$3:$BC$218,COLUMN('05市民生活実感調査'!$AS:$AS),FALSE)</f>
        <v>-</v>
      </c>
      <c r="KA15" s="851" t="str">
        <f>VLOOKUP($A15&amp;"-"&amp;KA$4,'05市民生活実感調査'!$A$3:$BC$218,COLUMN('05市民生活実感調査'!$AS:$AS),FALSE)</f>
        <v>-</v>
      </c>
      <c r="KB15" s="839" t="str">
        <f t="shared" si="126"/>
        <v>b</v>
      </c>
      <c r="KC15" s="843">
        <f t="shared" si="127"/>
        <v>3</v>
      </c>
      <c r="KD15" s="851">
        <f t="shared" si="128"/>
        <v>3</v>
      </c>
      <c r="KE15" s="851">
        <f t="shared" si="129"/>
        <v>2</v>
      </c>
      <c r="KF15" s="851">
        <f t="shared" si="130"/>
        <v>2</v>
      </c>
      <c r="KG15" s="851" t="str">
        <f t="shared" si="131"/>
        <v/>
      </c>
      <c r="KH15" s="851" t="str">
        <f t="shared" si="132"/>
        <v/>
      </c>
      <c r="KI15" s="851" t="str">
        <f t="shared" si="133"/>
        <v/>
      </c>
      <c r="KJ15" s="851" t="str">
        <f t="shared" si="134"/>
        <v/>
      </c>
      <c r="KK15" s="840">
        <f t="shared" si="135"/>
        <v>0.625</v>
      </c>
      <c r="KL15" s="841">
        <f>VLOOKUP($A15,'05市民生活実感調査'!$D$223:$O$249,9,FALSE)</f>
        <v>26</v>
      </c>
      <c r="KM15" s="842">
        <f>VLOOKUP($A15,'05市民生活実感調査'!$D$223:$O$249,10,FALSE)</f>
        <v>50.819672131147541</v>
      </c>
      <c r="KN15" s="843" t="s">
        <v>313</v>
      </c>
      <c r="KO15" s="859" t="str">
        <f>VLOOKUP(KN15,プルダウン!$A$1:$B$6,2,FALSE)</f>
        <v>政策の目的がかなり達成されている</v>
      </c>
      <c r="KP15" s="834" t="s">
        <v>2973</v>
      </c>
      <c r="KQ15" s="859" t="s">
        <v>1899</v>
      </c>
      <c r="KR15" s="860" t="s">
        <v>3067</v>
      </c>
      <c r="KS15" s="859" t="s">
        <v>3048</v>
      </c>
      <c r="KT15" s="843" t="str">
        <f>IFERROR(VLOOKUP($A15*100+KT$4,'03施策評価'!$A$5:$KD$118,COLUMN('03施策評価'!$HY:$HY),FALSE),"-")</f>
        <v>B</v>
      </c>
      <c r="KU15" s="851" t="str">
        <f>IFERROR(VLOOKUP($A15*100+KU$4,'03施策評価'!$A$5:$KD$118,COLUMN('03施策評価'!$HY:$HY),FALSE),"-")</f>
        <v>B</v>
      </c>
      <c r="KV15" s="851" t="str">
        <f>IFERROR(VLOOKUP($A15*100+KV$4,'03施策評価'!$A$5:$KD$118,COLUMN('03施策評価'!$HY:$HY),FALSE),"-")</f>
        <v>B</v>
      </c>
      <c r="KW15" s="851" t="str">
        <f>IFERROR(VLOOKUP($A15*100+KW$4,'03施策評価'!$A$5:$KD$118,COLUMN('03施策評価'!$HY:$HY),FALSE),"-")</f>
        <v>-</v>
      </c>
      <c r="KX15" s="851" t="str">
        <f>IFERROR(VLOOKUP($A15*100+KX$4,'03施策評価'!$A$5:$KD$118,COLUMN('03施策評価'!$HY:$HY),FALSE),"-")</f>
        <v>-</v>
      </c>
      <c r="KY15" s="851" t="str">
        <f>IFERROR(VLOOKUP($A15*100+KY$4,'03施策評価'!$A$5:$KD$118,COLUMN('03施策評価'!$HY:$HY),FALSE),"-")</f>
        <v>-</v>
      </c>
      <c r="KZ15" s="851" t="str">
        <f>IFERROR(VLOOKUP($A15*100+KZ$4,'03施策評価'!$A$5:$KD$118,COLUMN('03施策評価'!$HY:$HY),FALSE),"-")</f>
        <v>-</v>
      </c>
      <c r="LA15" s="839" t="str">
        <f>IFERROR(VLOOKUP($A15*100+LA$4,'03施策評価'!$A$5:$KD$118,COLUMN('03施策評価'!$HY:$HY),FALSE),"-")</f>
        <v>-</v>
      </c>
      <c r="LB15" s="861" t="s">
        <v>3049</v>
      </c>
      <c r="LC15" s="862" t="str">
        <f>VLOOKUP($A15&amp;"-"&amp;LC$4,'02政策の客観指標'!$A$4:$AX$246,COLUMN('02政策の客観指標'!$AX:$AX),FALSE)</f>
        <v>a</v>
      </c>
      <c r="LD15" s="851" t="str">
        <f>VLOOKUP($A15&amp;"-"&amp;LD$4,'02政策の客観指標'!$A$4:$AX$246,COLUMN('02政策の客観指標'!$AX:$AX),FALSE)</f>
        <v>a</v>
      </c>
      <c r="LE15" s="851" t="str">
        <f>VLOOKUP($A15&amp;"-"&amp;LE$4,'02政策の客観指標'!$A$4:$AX$246,COLUMN('02政策の客観指標'!$AX:$AX),FALSE)</f>
        <v>-</v>
      </c>
      <c r="LF15" s="851" t="str">
        <f>VLOOKUP($A15&amp;"-"&amp;LF$4,'02政策の客観指標'!$A$4:$AX$246,COLUMN('02政策の客観指標'!$AX:$AX),FALSE)</f>
        <v>-</v>
      </c>
      <c r="LG15" s="851" t="str">
        <f>VLOOKUP($A15&amp;"-"&amp;LG$4,'02政策の客観指標'!$A$4:$AX$246,COLUMN('02政策の客観指標'!$AX:$AX),FALSE)</f>
        <v>-</v>
      </c>
      <c r="LH15" s="851" t="str">
        <f>VLOOKUP($A15&amp;"-"&amp;LH$4,'02政策の客観指標'!$A$4:$AX$246,COLUMN('02政策の客観指標'!$AX:$AX),FALSE)</f>
        <v>-</v>
      </c>
      <c r="LI15" s="851" t="str">
        <f>VLOOKUP($A15&amp;"-"&amp;LI$4,'02政策の客観指標'!$A$4:$AX$246,COLUMN('02政策の客観指標'!$AX:$AX),FALSE)</f>
        <v>-</v>
      </c>
      <c r="LJ15" s="851" t="str">
        <f>VLOOKUP($A15&amp;"-"&amp;LJ$4,'02政策の客観指標'!$A$4:$AX$246,COLUMN('02政策の客観指標'!$AX:$AX),FALSE)</f>
        <v>-</v>
      </c>
      <c r="LK15" s="851" t="str">
        <f>VLOOKUP($A15&amp;"-"&amp;LK$4,'02政策の客観指標'!$A$4:$AX$246,COLUMN('02政策の客観指標'!$AX:$AX),FALSE)</f>
        <v>-</v>
      </c>
      <c r="LL15" s="839" t="str">
        <f t="shared" si="136"/>
        <v>a</v>
      </c>
      <c r="LM15" s="854">
        <f t="shared" si="137"/>
        <v>4</v>
      </c>
      <c r="LN15" s="854">
        <f t="shared" si="138"/>
        <v>4</v>
      </c>
      <c r="LO15" s="854" t="str">
        <f t="shared" si="139"/>
        <v/>
      </c>
      <c r="LP15" s="854" t="str">
        <f t="shared" si="140"/>
        <v/>
      </c>
      <c r="LQ15" s="854" t="str">
        <f t="shared" si="141"/>
        <v/>
      </c>
      <c r="LR15" s="854" t="str">
        <f t="shared" si="142"/>
        <v/>
      </c>
      <c r="LS15" s="854" t="str">
        <f t="shared" si="143"/>
        <v/>
      </c>
      <c r="LT15" s="854" t="str">
        <f t="shared" si="144"/>
        <v/>
      </c>
      <c r="LU15" s="854" t="str">
        <f t="shared" si="145"/>
        <v/>
      </c>
      <c r="LV15" s="846">
        <f t="shared" si="146"/>
        <v>1</v>
      </c>
      <c r="LW15" s="843" t="str">
        <f>IFERROR(VLOOKUP($A15*100+LW$4,'03施策評価'!$A$5:$KD$118,COLUMN('03施策評価'!$IL:$IL),FALSE),"-")</f>
        <v>a</v>
      </c>
      <c r="LX15" s="851" t="str">
        <f>IFERROR(VLOOKUP($A15*100+LX$4,'03施策評価'!$A$5:$KD$118,COLUMN('03施策評価'!$IL:$IL),FALSE),"-")</f>
        <v>a</v>
      </c>
      <c r="LY15" s="851" t="str">
        <f>IFERROR(VLOOKUP($A15*100+LY$4,'03施策評価'!$A$5:$KD$118,COLUMN('03施策評価'!$IL:$IL),FALSE),"-")</f>
        <v>a</v>
      </c>
      <c r="LZ15" s="851" t="str">
        <f>IFERROR(VLOOKUP($A15*100+LZ$4,'03施策評価'!$A$5:$KD$118,COLUMN('03施策評価'!$IL:$IL),FALSE),"-")</f>
        <v>-</v>
      </c>
      <c r="MA15" s="851" t="str">
        <f>IFERROR(VLOOKUP($A15*100+MA$4,'03施策評価'!$A$5:$KD$118,COLUMN('03施策評価'!$IL:$IL),FALSE),"-")</f>
        <v>-</v>
      </c>
      <c r="MB15" s="851" t="str">
        <f>IFERROR(VLOOKUP($A15*100+MB$4,'03施策評価'!$A$5:$KD$118,COLUMN('03施策評価'!$IL:$IL),FALSE),"-")</f>
        <v>-</v>
      </c>
      <c r="MC15" s="851" t="str">
        <f>IFERROR(VLOOKUP($A15*100+MC$4,'03施策評価'!$A$5:$KD$118,COLUMN('03施策評価'!$IL:$IL),FALSE),"-")</f>
        <v>-</v>
      </c>
      <c r="MD15" s="851" t="str">
        <f>IFERROR(VLOOKUP($A15*100+MD$4,'03施策評価'!$A$5:$KD$118,COLUMN('03施策評価'!$IL:$IL),FALSE),"-")</f>
        <v>-</v>
      </c>
      <c r="ME15" s="839" t="str">
        <f t="shared" si="147"/>
        <v>a</v>
      </c>
      <c r="MF15" s="843">
        <f t="shared" si="148"/>
        <v>4</v>
      </c>
      <c r="MG15" s="851">
        <f t="shared" si="149"/>
        <v>4</v>
      </c>
      <c r="MH15" s="851">
        <f t="shared" si="150"/>
        <v>4</v>
      </c>
      <c r="MI15" s="851" t="str">
        <f t="shared" si="151"/>
        <v/>
      </c>
      <c r="MJ15" s="851" t="str">
        <f t="shared" si="152"/>
        <v/>
      </c>
      <c r="MK15" s="851" t="str">
        <f t="shared" si="153"/>
        <v/>
      </c>
      <c r="ML15" s="851" t="str">
        <f t="shared" si="154"/>
        <v/>
      </c>
      <c r="MM15" s="851" t="str">
        <f t="shared" si="155"/>
        <v/>
      </c>
      <c r="MN15" s="840">
        <f t="shared" si="156"/>
        <v>1</v>
      </c>
      <c r="MO15" s="853" t="str">
        <f t="shared" si="157"/>
        <v>a</v>
      </c>
      <c r="MP15" s="843">
        <f t="shared" si="158"/>
        <v>4</v>
      </c>
      <c r="MQ15" s="851">
        <f t="shared" si="159"/>
        <v>2</v>
      </c>
      <c r="MR15" s="840" cm="1">
        <f t="array" ref="MR15">_xlfn.IFS(COUNT(MP15:MQ15)=2,SUM(MP15:MQ15)/6,COUNT(MP15:MQ15)=0,"-",MP15="",MN15,MQ15="",LV15)</f>
        <v>1</v>
      </c>
      <c r="MS15" s="843" t="str">
        <f>VLOOKUP($A15&amp;"-"&amp;MS$4,'05市民生活実感調査'!$A$3:$BC$218,COLUMN('05市民生活実感調査'!$BC:$BC),FALSE)</f>
        <v>b</v>
      </c>
      <c r="MT15" s="851" t="str">
        <f>VLOOKUP($A15&amp;"-"&amp;MT$4,'05市民生活実感調査'!$A$3:$BC$218,COLUMN('05市民生活実感調査'!$BC:$BC),FALSE)</f>
        <v>b</v>
      </c>
      <c r="MU15" s="851" t="str">
        <f>VLOOKUP($A15&amp;"-"&amp;MU$4,'05市民生活実感調査'!$A$3:$BC$218,COLUMN('05市民生活実感調査'!$BC:$BC),FALSE)</f>
        <v>c</v>
      </c>
      <c r="MV15" s="851" t="str">
        <f>VLOOKUP($A15&amp;"-"&amp;MV$4,'05市民生活実感調査'!$A$3:$BC$218,COLUMN('05市民生活実感調査'!$BC:$BC),FALSE)</f>
        <v>c</v>
      </c>
      <c r="MW15" s="851" t="str">
        <f>VLOOKUP($A15&amp;"-"&amp;MW$4,'05市民生活実感調査'!$A$3:$BC$218,COLUMN('05市民生活実感調査'!$BC:$BC),FALSE)</f>
        <v>-</v>
      </c>
      <c r="MX15" s="851" t="str">
        <f>VLOOKUP($A15&amp;"-"&amp;MX$4,'05市民生活実感調査'!$A$3:$BC$218,COLUMN('05市民生活実感調査'!$BC:$BC),FALSE)</f>
        <v>-</v>
      </c>
      <c r="MY15" s="851" t="str">
        <f>VLOOKUP($A15&amp;"-"&amp;MY$4,'05市民生活実感調査'!$A$3:$BC$218,COLUMN('05市民生活実感調査'!$BC:$BC),FALSE)</f>
        <v>-</v>
      </c>
      <c r="MZ15" s="851" t="str">
        <f>VLOOKUP($A15&amp;"-"&amp;MZ$4,'05市民生活実感調査'!$A$3:$BC$218,COLUMN('05市民生活実感調査'!$BC:$BC),FALSE)</f>
        <v>-</v>
      </c>
      <c r="NA15" s="839" t="str">
        <f t="shared" si="160"/>
        <v>b</v>
      </c>
      <c r="NB15" s="843">
        <f t="shared" si="161"/>
        <v>3</v>
      </c>
      <c r="NC15" s="851">
        <f t="shared" si="162"/>
        <v>3</v>
      </c>
      <c r="ND15" s="851">
        <f t="shared" si="163"/>
        <v>2</v>
      </c>
      <c r="NE15" s="851">
        <f t="shared" si="164"/>
        <v>2</v>
      </c>
      <c r="NF15" s="851" t="str">
        <f t="shared" si="165"/>
        <v/>
      </c>
      <c r="NG15" s="851" t="str">
        <f t="shared" si="166"/>
        <v/>
      </c>
      <c r="NH15" s="851" t="str">
        <f t="shared" si="167"/>
        <v/>
      </c>
      <c r="NI15" s="851" t="str">
        <f t="shared" si="168"/>
        <v/>
      </c>
      <c r="NJ15" s="840">
        <f t="shared" si="169"/>
        <v>0.625</v>
      </c>
      <c r="NK15" s="841">
        <f>VLOOKUP($A15,'05市民生活実感調査'!$D$223:$O$249,11,FALSE)</f>
        <v>26</v>
      </c>
      <c r="NL15" s="842">
        <f>VLOOKUP($A15,'05市民生活実感調査'!$D$223:$O$249,12,FALSE)</f>
        <v>46.38095238095238</v>
      </c>
      <c r="NM15" s="843" t="s">
        <v>313</v>
      </c>
      <c r="NN15" s="859" t="str">
        <f>VLOOKUP(NM15,プルダウン!$A$1:$B$6,2,FALSE)</f>
        <v>政策の目的がかなり達成されている</v>
      </c>
      <c r="NO15" s="834" t="s">
        <v>2973</v>
      </c>
      <c r="NP15" s="859" t="s">
        <v>1899</v>
      </c>
      <c r="NQ15" s="860" t="s">
        <v>3257</v>
      </c>
      <c r="NR15" s="859" t="s">
        <v>3346</v>
      </c>
      <c r="NS15" s="843" t="str">
        <f>IFERROR(VLOOKUP($A15*100+NS$4,'03施策評価'!$A$5:$KD$118,COLUMN('03施策評価'!$KA:$KA),FALSE),"-")</f>
        <v>B</v>
      </c>
      <c r="NT15" s="851" t="str">
        <f>IFERROR(VLOOKUP($A15*100+NT$4,'03施策評価'!$A$5:$KD$118,COLUMN('03施策評価'!$KA:$KA),FALSE),"-")</f>
        <v>B</v>
      </c>
      <c r="NU15" s="851" t="str">
        <f>IFERROR(VLOOKUP($A15*100+NU$4,'03施策評価'!$A$5:$KD$118,COLUMN('03施策評価'!$KA:$KA),FALSE),"-")</f>
        <v>B</v>
      </c>
      <c r="NV15" s="851" t="str">
        <f>IFERROR(VLOOKUP($A15*100+NV$4,'03施策評価'!$A$5:$KD$118,COLUMN('03施策評価'!$KA:$KA),FALSE),"-")</f>
        <v>-</v>
      </c>
      <c r="NW15" s="851" t="str">
        <f>IFERROR(VLOOKUP($A15*100+NW$4,'03施策評価'!$A$5:$KD$118,COLUMN('03施策評価'!$KA:$KA),FALSE),"-")</f>
        <v>-</v>
      </c>
      <c r="NX15" s="851" t="str">
        <f>IFERROR(VLOOKUP($A15*100+NX$4,'03施策評価'!$A$5:$KD$118,COLUMN('03施策評価'!$KA:$KA),FALSE),"-")</f>
        <v>-</v>
      </c>
      <c r="NY15" s="851" t="str">
        <f>IFERROR(VLOOKUP($A15*100+NY$4,'03施策評価'!$A$5:$KD$118,COLUMN('03施策評価'!$KA:$KA),FALSE),"-")</f>
        <v>-</v>
      </c>
      <c r="NZ15" s="839" t="str">
        <f>IFERROR(VLOOKUP($A15*100+NZ$4,'03施策評価'!$A$5:$KD$118,COLUMN('03施策評価'!$KA:$KA),FALSE),"-")</f>
        <v>-</v>
      </c>
      <c r="OA15" s="863" t="s">
        <v>3278</v>
      </c>
      <c r="OB15" s="812" t="str">
        <f>VLOOKUP($A15&amp;"-"&amp;OB$4,'02政策の客観指標'!$A$4:$AY$246,COLUMN('02政策の客観指標'!$AY:$AY),FALSE)</f>
        <v>a</v>
      </c>
      <c r="OC15" s="813" t="str">
        <f>VLOOKUP($A15&amp;"-"&amp;OC$4,'02政策の客観指標'!$A$4:$AY$246,COLUMN('02政策の客観指標'!$AY:$AY),FALSE)</f>
        <v>a</v>
      </c>
      <c r="OD15" s="813" t="str">
        <f>VLOOKUP($A15&amp;"-"&amp;OD$4,'02政策の客観指標'!$A$4:$AY$246,COLUMN('02政策の客観指標'!$AY:$AY),FALSE)</f>
        <v>-</v>
      </c>
      <c r="OE15" s="813" t="str">
        <f>VLOOKUP($A15&amp;"-"&amp;OE$4,'02政策の客観指標'!$A$4:$AY$246,COLUMN('02政策の客観指標'!$AY:$AY),FALSE)</f>
        <v>-</v>
      </c>
      <c r="OF15" s="813" t="str">
        <f>VLOOKUP($A15&amp;"-"&amp;OF$4,'02政策の客観指標'!$A$4:$AY$246,COLUMN('02政策の客観指標'!$AY:$AY),FALSE)</f>
        <v>-</v>
      </c>
      <c r="OG15" s="813" t="str">
        <f>VLOOKUP($A15&amp;"-"&amp;OG$4,'02政策の客観指標'!$A$4:$AY$246,COLUMN('02政策の客観指標'!$AY:$AY),FALSE)</f>
        <v>-</v>
      </c>
      <c r="OH15" s="813" t="str">
        <f>VLOOKUP($A15&amp;"-"&amp;OH$4,'02政策の客観指標'!$A$4:$AY$246,COLUMN('02政策の客観指標'!$AY:$AY),FALSE)</f>
        <v>-</v>
      </c>
      <c r="OI15" s="813" t="str">
        <f>VLOOKUP($A15&amp;"-"&amp;OI$4,'02政策の客観指標'!$A$4:$AY$246,COLUMN('02政策の客観指標'!$AY:$AY),FALSE)</f>
        <v>-</v>
      </c>
      <c r="OJ15" s="813" t="str">
        <f>VLOOKUP($A15&amp;"-"&amp;OJ$4,'02政策の客観指標'!$A$4:$AY$246,COLUMN('02政策の客観指標'!$AY:$AY),FALSE)</f>
        <v>-</v>
      </c>
      <c r="OK15" s="814" t="str">
        <f t="shared" si="170"/>
        <v>a</v>
      </c>
      <c r="OL15" s="815">
        <f t="shared" si="171"/>
        <v>4</v>
      </c>
      <c r="OM15" s="815">
        <f t="shared" si="172"/>
        <v>4</v>
      </c>
      <c r="ON15" s="815" t="str">
        <f t="shared" si="173"/>
        <v/>
      </c>
      <c r="OO15" s="815" t="str">
        <f t="shared" si="174"/>
        <v/>
      </c>
      <c r="OP15" s="815" t="str">
        <f t="shared" si="175"/>
        <v/>
      </c>
      <c r="OQ15" s="815" t="str">
        <f t="shared" si="176"/>
        <v/>
      </c>
      <c r="OR15" s="815" t="str">
        <f t="shared" si="177"/>
        <v/>
      </c>
      <c r="OS15" s="815" t="str">
        <f t="shared" si="178"/>
        <v/>
      </c>
      <c r="OT15" s="815" t="str">
        <f t="shared" si="179"/>
        <v/>
      </c>
      <c r="OU15" s="816">
        <f t="shared" si="203"/>
        <v>1</v>
      </c>
      <c r="OV15" s="817" t="str">
        <f>IFERROR(VLOOKUP($A15*100+OV$4,'03施策評価'!$A$5:$MF$118,COLUMN('03施策評価'!$KN:$KN),FALSE),"-")</f>
        <v>a</v>
      </c>
      <c r="OW15" s="813" t="str">
        <f>IFERROR(VLOOKUP($A15*100+OW$4,'03施策評価'!$A$5:$MF$118,COLUMN('03施策評価'!$KN:$KN),FALSE),"-")</f>
        <v>a</v>
      </c>
      <c r="OX15" s="813" t="str">
        <f>IFERROR(VLOOKUP($A15*100+OX$4,'03施策評価'!$A$5:$MF$118,COLUMN('03施策評価'!$KN:$KN),FALSE),"-")</f>
        <v>a</v>
      </c>
      <c r="OY15" s="813" t="str">
        <f>IFERROR(VLOOKUP($A15*100+OY$4,'03施策評価'!$A$5:$MF$118,COLUMN('03施策評価'!$KN:$KN),FALSE),"-")</f>
        <v>-</v>
      </c>
      <c r="OZ15" s="813" t="str">
        <f>IFERROR(VLOOKUP($A15*100+OZ$4,'03施策評価'!$A$5:$MF$118,COLUMN('03施策評価'!$KN:$KN),FALSE),"-")</f>
        <v>-</v>
      </c>
      <c r="PA15" s="813" t="str">
        <f>IFERROR(VLOOKUP($A15*100+PA$4,'03施策評価'!$A$5:$MF$118,COLUMN('03施策評価'!$KN:$KN),FALSE),"-")</f>
        <v>-</v>
      </c>
      <c r="PB15" s="813" t="str">
        <f>IFERROR(VLOOKUP($A15*100+PB$4,'03施策評価'!$A$5:$MF$118,COLUMN('03施策評価'!$KN:$KN),FALSE),"-")</f>
        <v>-</v>
      </c>
      <c r="PC15" s="813" t="str">
        <f>IFERROR(VLOOKUP($A15*100+PC$4,'03施策評価'!$A$5:$MF$118,COLUMN('03施策評価'!$KN:$KN),FALSE),"-")</f>
        <v>-</v>
      </c>
      <c r="PD15" s="814" t="str">
        <f t="shared" si="180"/>
        <v>a</v>
      </c>
      <c r="PE15" s="817">
        <f t="shared" si="181"/>
        <v>4</v>
      </c>
      <c r="PF15" s="813">
        <f t="shared" si="182"/>
        <v>4</v>
      </c>
      <c r="PG15" s="813">
        <f t="shared" si="183"/>
        <v>4</v>
      </c>
      <c r="PH15" s="813" t="str">
        <f t="shared" si="184"/>
        <v/>
      </c>
      <c r="PI15" s="813" t="str">
        <f t="shared" si="185"/>
        <v/>
      </c>
      <c r="PJ15" s="813" t="str">
        <f t="shared" si="186"/>
        <v/>
      </c>
      <c r="PK15" s="813" t="str">
        <f t="shared" si="187"/>
        <v/>
      </c>
      <c r="PL15" s="813" t="str">
        <f t="shared" si="188"/>
        <v/>
      </c>
      <c r="PM15" s="818">
        <f t="shared" si="189"/>
        <v>1</v>
      </c>
      <c r="PN15" s="819" t="str">
        <f t="shared" si="190"/>
        <v>a</v>
      </c>
      <c r="PO15" s="237">
        <f t="shared" si="191"/>
        <v>4</v>
      </c>
      <c r="PP15" s="187">
        <f t="shared" si="192"/>
        <v>2</v>
      </c>
      <c r="PQ15" s="422" cm="1">
        <f t="array" ref="PQ15">_xlfn.IFS(COUNT(PO15:PP15)=2,SUM(PO15:PP15)/6,COUNT(PO15:PP15)=0,"-",PO15="",PM15,PP15="",OU15)</f>
        <v>1</v>
      </c>
      <c r="PR15" s="820" t="str">
        <f>VLOOKUP($A15&amp;"-"&amp;PR$4,'05市民生活実感調査'!$A$3:$BM$218,COLUMN('05市民生活実感調査'!$BM:$BM),FALSE)</f>
        <v>b</v>
      </c>
      <c r="PS15" s="821" t="str">
        <f>VLOOKUP($A15&amp;"-"&amp;PS$4,'05市民生活実感調査'!$A$3:$BM$218,COLUMN('05市民生活実感調査'!$BM:$BM),FALSE)</f>
        <v>b</v>
      </c>
      <c r="PT15" s="821" t="str">
        <f>VLOOKUP($A15&amp;"-"&amp;PT$4,'05市民生活実感調査'!$A$3:$BM$218,COLUMN('05市民生活実感調査'!$BM:$BM),FALSE)</f>
        <v>c</v>
      </c>
      <c r="PU15" s="821" t="str">
        <f>VLOOKUP($A15&amp;"-"&amp;PU$4,'05市民生活実感調査'!$A$3:$BM$218,COLUMN('05市民生活実感調査'!$BM:$BM),FALSE)</f>
        <v>c</v>
      </c>
      <c r="PV15" s="821" t="str">
        <f>VLOOKUP($A15&amp;"-"&amp;PV$4,'05市民生活実感調査'!$A$3:$BM$218,COLUMN('05市民生活実感調査'!$BM:$BM),FALSE)</f>
        <v>-</v>
      </c>
      <c r="PW15" s="821" t="str">
        <f>VLOOKUP($A15&amp;"-"&amp;PW$4,'05市民生活実感調査'!$A$3:$BM$218,COLUMN('05市民生活実感調査'!$BM:$BM),FALSE)</f>
        <v>-</v>
      </c>
      <c r="PX15" s="821" t="str">
        <f>VLOOKUP($A15&amp;"-"&amp;PX$4,'05市民生活実感調査'!$A$3:$BM$218,COLUMN('05市民生活実感調査'!$BM:$BM),FALSE)</f>
        <v>-</v>
      </c>
      <c r="PY15" s="821" t="str">
        <f>VLOOKUP($A15&amp;"-"&amp;PY$4,'05市民生活実感調査'!$A$3:$BM$218,COLUMN('05市民生活実感調査'!$BM:$BM),FALSE)</f>
        <v>-</v>
      </c>
      <c r="PZ15" s="822" t="str">
        <f t="shared" si="193"/>
        <v>b</v>
      </c>
      <c r="QA15" s="237">
        <f t="shared" si="194"/>
        <v>3</v>
      </c>
      <c r="QB15" s="187">
        <f t="shared" si="195"/>
        <v>3</v>
      </c>
      <c r="QC15" s="187">
        <f t="shared" si="196"/>
        <v>2</v>
      </c>
      <c r="QD15" s="187">
        <f t="shared" si="197"/>
        <v>2</v>
      </c>
      <c r="QE15" s="187" t="str">
        <f t="shared" si="198"/>
        <v/>
      </c>
      <c r="QF15" s="187" t="str">
        <f t="shared" si="199"/>
        <v/>
      </c>
      <c r="QG15" s="187" t="str">
        <f t="shared" si="200"/>
        <v/>
      </c>
      <c r="QH15" s="187" t="str">
        <f t="shared" si="201"/>
        <v/>
      </c>
      <c r="QI15" s="422">
        <f t="shared" si="202"/>
        <v>0.625</v>
      </c>
      <c r="QJ15" s="725">
        <f>VLOOKUP($A15,'05市民生活実感調査'!$D$223:$Q$249,13,FALSE)</f>
        <v>26</v>
      </c>
      <c r="QK15" s="726">
        <f>VLOOKUP($A15,'05市民生活実感調査'!$D$223:$Q$249,14,FALSE)</f>
        <v>45.052177042101476</v>
      </c>
      <c r="QL15" s="823" t="s">
        <v>313</v>
      </c>
      <c r="QM15" s="824" t="str">
        <f>VLOOKUP(QL15,プルダウン!$A$1:$B$6,2,FALSE)</f>
        <v>政策の目的がかなり達成されている</v>
      </c>
      <c r="QN15" s="403" t="s">
        <v>2973</v>
      </c>
      <c r="QO15" s="190" t="s">
        <v>1899</v>
      </c>
      <c r="QP15" s="91" t="s">
        <v>3587</v>
      </c>
      <c r="QQ15" s="190" t="s">
        <v>3588</v>
      </c>
      <c r="QR15" s="237" t="str">
        <f>IFERROR(VLOOKUP($A15*100+QR$4,'03施策評価'!$A$5:$MF$118,COLUMN('03施策評価'!$MC:$MC),FALSE),"-")</f>
        <v>B</v>
      </c>
      <c r="QS15" s="187" t="str">
        <f>IFERROR(VLOOKUP($A15*100+QS$4,'03施策評価'!$A$5:$MF$118,COLUMN('03施策評価'!$MC:$MC),FALSE),"-")</f>
        <v>B</v>
      </c>
      <c r="QT15" s="187" t="str">
        <f>IFERROR(VLOOKUP($A15*100+QT$4,'03施策評価'!$A$5:$MF$118,COLUMN('03施策評価'!$MC:$MC),FALSE),"-")</f>
        <v>B</v>
      </c>
      <c r="QU15" s="187" t="str">
        <f>IFERROR(VLOOKUP($A15*100+QU$4,'03施策評価'!$A$5:$MF$118,COLUMN('03施策評価'!$MC:$MC),FALSE),"-")</f>
        <v>-</v>
      </c>
      <c r="QV15" s="187" t="str">
        <f>IFERROR(VLOOKUP($A15*100+QV$4,'03施策評価'!$A$5:$MF$118,COLUMN('03施策評価'!$MC:$MC),FALSE),"-")</f>
        <v>-</v>
      </c>
      <c r="QW15" s="187" t="str">
        <f>IFERROR(VLOOKUP($A15*100+QW$4,'03施策評価'!$A$5:$MF$118,COLUMN('03施策評価'!$MC:$MC),FALSE),"-")</f>
        <v>-</v>
      </c>
      <c r="QX15" s="187" t="str">
        <f>IFERROR(VLOOKUP($A15*100+QX$4,'03施策評価'!$A$5:$MF$118,COLUMN('03施策評価'!$MC:$MC),FALSE),"-")</f>
        <v>-</v>
      </c>
      <c r="QY15" s="234" t="str">
        <f>IFERROR(VLOOKUP($A15*100+QY$4,'03施策評価'!$A$5:$MF$118,COLUMN('03施策評価'!$MC:$MC),FALSE),"-")</f>
        <v>-</v>
      </c>
      <c r="QZ15" s="104" t="s">
        <v>3465</v>
      </c>
    </row>
    <row r="16" spans="1:472" ht="307.14999999999998" customHeight="1">
      <c r="A16" s="466">
        <v>12</v>
      </c>
      <c r="B16" s="104" t="s">
        <v>282</v>
      </c>
      <c r="C16" s="104" t="s">
        <v>1868</v>
      </c>
      <c r="D16" s="104" t="s">
        <v>1410</v>
      </c>
      <c r="E16" s="728"/>
      <c r="F16" s="104"/>
      <c r="G16" s="850" t="str">
        <f>VLOOKUP($A16&amp;"-"&amp;G$4,'02政策の客観指標'!$A$4:$AY$246,COLUMN('02政策の客観指標'!$AT:$AT),FALSE)</f>
        <v>a</v>
      </c>
      <c r="H16" s="851" t="str">
        <f>VLOOKUP($A16&amp;"-"&amp;H$4,'02政策の客観指標'!$A$4:$AY$246,COLUMN('02政策の客観指標'!$AT:$AT),FALSE)</f>
        <v>a</v>
      </c>
      <c r="I16" s="851" t="str">
        <f>VLOOKUP($A16&amp;"-"&amp;I$4,'02政策の客観指標'!$A$4:$AY$246,COLUMN('02政策の客観指標'!$AT:$AT),FALSE)</f>
        <v>a</v>
      </c>
      <c r="J16" s="851" t="str">
        <f>VLOOKUP($A16&amp;"-"&amp;J$4,'02政策の客観指標'!$A$4:$AY$246,COLUMN('02政策の客観指標'!$AT:$AT),FALSE)</f>
        <v>a</v>
      </c>
      <c r="K16" s="851" t="str">
        <f>VLOOKUP($A16&amp;"-"&amp;K$4,'02政策の客観指標'!$A$4:$AY$246,COLUMN('02政策の客観指標'!$AT:$AT),FALSE)</f>
        <v>-</v>
      </c>
      <c r="L16" s="851" t="str">
        <f>VLOOKUP($A16&amp;"-"&amp;L$4,'02政策の客観指標'!$A$4:$AY$246,COLUMN('02政策の客観指標'!$AT:$AT),FALSE)</f>
        <v>-</v>
      </c>
      <c r="M16" s="851" t="str">
        <f>VLOOKUP($A16&amp;"-"&amp;M$4,'02政策の客観指標'!$A$4:$AY$246,COLUMN('02政策の客観指標'!$AT:$AT),FALSE)</f>
        <v>-</v>
      </c>
      <c r="N16" s="851" t="str">
        <f>VLOOKUP($A16&amp;"-"&amp;N$4,'02政策の客観指標'!$A$4:$AY$246,COLUMN('02政策の客観指標'!$AT:$AT),FALSE)</f>
        <v>-</v>
      </c>
      <c r="O16" s="852" t="str">
        <f>VLOOKUP($A16&amp;"-"&amp;O$4,'02政策の客観指標'!$A$4:$AY$246,COLUMN('02政策の客観指標'!$AT:$AT),FALSE)</f>
        <v>-</v>
      </c>
      <c r="P16" s="853" t="str">
        <f t="shared" si="0"/>
        <v>a</v>
      </c>
      <c r="Q16" s="854">
        <f t="shared" si="1"/>
        <v>4</v>
      </c>
      <c r="R16" s="854">
        <f t="shared" si="2"/>
        <v>4</v>
      </c>
      <c r="S16" s="854">
        <f t="shared" si="3"/>
        <v>4</v>
      </c>
      <c r="T16" s="854">
        <f t="shared" si="4"/>
        <v>4</v>
      </c>
      <c r="U16" s="854" t="str">
        <f t="shared" si="5"/>
        <v/>
      </c>
      <c r="V16" s="854" t="str">
        <f t="shared" si="6"/>
        <v/>
      </c>
      <c r="W16" s="854" t="str">
        <f t="shared" si="7"/>
        <v/>
      </c>
      <c r="X16" s="854" t="str">
        <f t="shared" si="8"/>
        <v/>
      </c>
      <c r="Y16" s="854" t="str">
        <f t="shared" si="9"/>
        <v/>
      </c>
      <c r="Z16" s="855">
        <f t="shared" si="10"/>
        <v>1</v>
      </c>
      <c r="AA16" s="856" t="str">
        <f>IFERROR(VLOOKUP($A16*100+AA$4,'03施策評価'!$A$5:$KD$118,COLUMN('03施策評価'!$AB:$AB),FALSE),"-")</f>
        <v>b</v>
      </c>
      <c r="AB16" s="851" t="str">
        <f>IFERROR(VLOOKUP($A16*100+AB$4,'03施策評価'!$A$5:$KD$118,COLUMN('03施策評価'!$AB:$AB),FALSE),"-")</f>
        <v>a</v>
      </c>
      <c r="AC16" s="851" t="str">
        <f>IFERROR(VLOOKUP($A16*100+AC$4,'03施策評価'!$A$5:$KD$118,COLUMN('03施策評価'!$AB:$AB),FALSE),"-")</f>
        <v>a</v>
      </c>
      <c r="AD16" s="851" t="str">
        <f>IFERROR(VLOOKUP($A16*100+AD$4,'03施策評価'!$A$5:$KD$118,COLUMN('03施策評価'!$AB:$AB),FALSE),"-")</f>
        <v>-</v>
      </c>
      <c r="AE16" s="851" t="str">
        <f>IFERROR(VLOOKUP($A16*100+AE$4,'03施策評価'!$A$5:$KD$118,COLUMN('03施策評価'!$AB:$AB),FALSE),"-")</f>
        <v>-</v>
      </c>
      <c r="AF16" s="851" t="str">
        <f>IFERROR(VLOOKUP($A16*100+AF$4,'03施策評価'!$A$5:$KD$118,COLUMN('03施策評価'!$AB:$AB),FALSE),"-")</f>
        <v>-</v>
      </c>
      <c r="AG16" s="851" t="str">
        <f>IFERROR(VLOOKUP($A16*100+AG$4,'03施策評価'!$A$5:$KD$118,COLUMN('03施策評価'!$AB:$AB),FALSE),"-")</f>
        <v>-</v>
      </c>
      <c r="AH16" s="852" t="str">
        <f>IFERROR(VLOOKUP($A16*100+AH$4,'03施策評価'!$A$5:$KD$118,COLUMN('03施策評価'!$AB:$AB),FALSE),"-")</f>
        <v>-</v>
      </c>
      <c r="AI16" s="853" t="str">
        <f t="shared" si="11"/>
        <v>a</v>
      </c>
      <c r="AJ16" s="856">
        <f t="shared" si="12"/>
        <v>3</v>
      </c>
      <c r="AK16" s="851">
        <f t="shared" si="13"/>
        <v>4</v>
      </c>
      <c r="AL16" s="851">
        <f t="shared" si="14"/>
        <v>4</v>
      </c>
      <c r="AM16" s="851" t="str">
        <f t="shared" si="15"/>
        <v/>
      </c>
      <c r="AN16" s="851" t="str">
        <f t="shared" si="16"/>
        <v/>
      </c>
      <c r="AO16" s="851" t="str">
        <f t="shared" si="17"/>
        <v/>
      </c>
      <c r="AP16" s="851" t="str">
        <f t="shared" si="18"/>
        <v/>
      </c>
      <c r="AQ16" s="852" t="str">
        <f t="shared" si="19"/>
        <v/>
      </c>
      <c r="AR16" s="857">
        <f t="shared" si="20"/>
        <v>0.91666666666666663</v>
      </c>
      <c r="AS16" s="853" t="str">
        <f t="shared" si="21"/>
        <v>a</v>
      </c>
      <c r="AT16" s="854">
        <f t="shared" si="22"/>
        <v>4</v>
      </c>
      <c r="AU16" s="853">
        <f t="shared" si="23"/>
        <v>2</v>
      </c>
      <c r="AV16" s="855" cm="1">
        <f t="array" ref="AV16">_xlfn.IFS(COUNT(AT16:AU16)=2,SUM(AT16:AU16)/6,COUNT(AT16:AU16)=0,"-",AT16="",AR16,AU16="",Z16)</f>
        <v>1</v>
      </c>
      <c r="AW16" s="856" t="str">
        <f>VLOOKUP($A16&amp;"-"&amp;AW$4,'05市民生活実感調査'!$A$3:$BC$218,COLUMN('05市民生活実感調査'!$O:$O),FALSE)</f>
        <v>c</v>
      </c>
      <c r="AX16" s="851" t="str">
        <f>VLOOKUP($A16&amp;"-"&amp;AX$4,'05市民生活実感調査'!$A$3:$BC$218,COLUMN('05市民生活実感調査'!$O:$O),FALSE)</f>
        <v>c</v>
      </c>
      <c r="AY16" s="851" t="str">
        <f>VLOOKUP($A16&amp;"-"&amp;AY$4,'05市民生活実感調査'!$A$3:$BC$218,COLUMN('05市民生活実感調査'!$O:$O),FALSE)</f>
        <v>c</v>
      </c>
      <c r="AZ16" s="851" t="str">
        <f>VLOOKUP($A16&amp;"-"&amp;AZ$4,'05市民生活実感調査'!$A$3:$BC$218,COLUMN('05市民生活実感調査'!$O:$O),FALSE)</f>
        <v>b</v>
      </c>
      <c r="BA16" s="851" t="str">
        <f>VLOOKUP($A16&amp;"-"&amp;BA$4,'05市民生活実感調査'!$A$3:$BC$218,COLUMN('05市民生活実感調査'!$O:$O),FALSE)</f>
        <v>-</v>
      </c>
      <c r="BB16" s="851" t="str">
        <f>VLOOKUP($A16&amp;"-"&amp;BB$4,'05市民生活実感調査'!$A$3:$BC$218,COLUMN('05市民生活実感調査'!$O:$O),FALSE)</f>
        <v>-</v>
      </c>
      <c r="BC16" s="851" t="str">
        <f>VLOOKUP($A16&amp;"-"&amp;BC$4,'05市民生活実感調査'!$A$3:$BC$218,COLUMN('05市民生活実感調査'!$O:$O),FALSE)</f>
        <v>-</v>
      </c>
      <c r="BD16" s="851" t="str">
        <f>VLOOKUP($A16&amp;"-"&amp;BD$4,'05市民生活実感調査'!$A$3:$BC$218,COLUMN('05市民生活実感調査'!$O:$O),FALSE)</f>
        <v>-</v>
      </c>
      <c r="BE16" s="839" t="str">
        <f t="shared" si="24"/>
        <v>c</v>
      </c>
      <c r="BF16" s="843">
        <f t="shared" si="25"/>
        <v>2</v>
      </c>
      <c r="BG16" s="851">
        <f t="shared" si="26"/>
        <v>2</v>
      </c>
      <c r="BH16" s="851">
        <f t="shared" si="27"/>
        <v>2</v>
      </c>
      <c r="BI16" s="851">
        <f t="shared" si="28"/>
        <v>3</v>
      </c>
      <c r="BJ16" s="851" t="str">
        <f t="shared" si="29"/>
        <v/>
      </c>
      <c r="BK16" s="851" t="str">
        <f t="shared" si="30"/>
        <v/>
      </c>
      <c r="BL16" s="851" t="str">
        <f t="shared" si="31"/>
        <v/>
      </c>
      <c r="BM16" s="851" t="str">
        <f t="shared" si="32"/>
        <v/>
      </c>
      <c r="BN16" s="840">
        <f t="shared" si="33"/>
        <v>0.5625</v>
      </c>
      <c r="BO16" s="841">
        <f>VLOOKUP($A16,'05市民生活実感調査'!$D$223:$O$249,3,FALSE)</f>
        <v>7</v>
      </c>
      <c r="BP16" s="858">
        <f>VLOOKUP($A16,'05市民生活実感調査'!$D$223:$O$249,4,FALSE)</f>
        <v>0.90274093722369586</v>
      </c>
      <c r="BQ16" s="843" t="s">
        <v>313</v>
      </c>
      <c r="BR16" s="859" t="s">
        <v>3628</v>
      </c>
      <c r="BS16" s="834" t="s">
        <v>122</v>
      </c>
      <c r="BT16" s="859" t="s">
        <v>1580</v>
      </c>
      <c r="BU16" s="860" t="s">
        <v>1581</v>
      </c>
      <c r="BV16" s="859" t="s">
        <v>1582</v>
      </c>
      <c r="BW16" s="843" t="str">
        <f>IFERROR(VLOOKUP($A16*100+BW$4,'03施策評価'!$A$5:$KD$118,COLUMN('03施策評価'!$BQ:$BQ),FALSE),"-")</f>
        <v>B</v>
      </c>
      <c r="BX16" s="851" t="str">
        <f>IFERROR(VLOOKUP($A16*100+BX$4,'03施策評価'!$A$5:$KD$118,COLUMN('03施策評価'!$BQ:$BQ),FALSE),"-")</f>
        <v>B</v>
      </c>
      <c r="BY16" s="851" t="str">
        <f>IFERROR(VLOOKUP($A16*100+BY$4,'03施策評価'!$A$5:$KD$118,COLUMN('03施策評価'!$BQ:$BQ),FALSE),"-")</f>
        <v>B</v>
      </c>
      <c r="BZ16" s="851" t="str">
        <f>IFERROR(VLOOKUP($A16*100+BZ$4,'03施策評価'!$A$5:$KD$118,COLUMN('03施策評価'!$BQ:$BQ),FALSE),"-")</f>
        <v>-</v>
      </c>
      <c r="CA16" s="851" t="str">
        <f>IFERROR(VLOOKUP($A16*100+CA$4,'03施策評価'!$A$5:$KD$118,COLUMN('03施策評価'!$BQ:$BQ),FALSE),"-")</f>
        <v>-</v>
      </c>
      <c r="CB16" s="851" t="str">
        <f>IFERROR(VLOOKUP($A16*100+CB$4,'03施策評価'!$A$5:$KD$118,COLUMN('03施策評価'!$BQ:$BQ),FALSE),"-")</f>
        <v>-</v>
      </c>
      <c r="CC16" s="851" t="str">
        <f>IFERROR(VLOOKUP($A16*100+CC$4,'03施策評価'!$A$5:$KD$118,COLUMN('03施策評価'!$BQ:$BQ),FALSE),"-")</f>
        <v>-</v>
      </c>
      <c r="CD16" s="839" t="str">
        <f>IFERROR(VLOOKUP($A16*100+CD$4,'03施策評価'!$A$5:$KD$118,COLUMN('03施策評価'!$BQ:$BQ),FALSE),"-")</f>
        <v>-</v>
      </c>
      <c r="CE16" s="861" t="s">
        <v>1583</v>
      </c>
      <c r="CF16" s="850" t="str">
        <f>VLOOKUP($A16&amp;"-"&amp;CF$4,'02政策の客観指標'!$A$4:$AY$246,COLUMN('02政策の客観指標'!$AU:$AU),FALSE)</f>
        <v>a</v>
      </c>
      <c r="CG16" s="851" t="str">
        <f>VLOOKUP($A16&amp;"-"&amp;CG$4,'02政策の客観指標'!$A$4:$AY$246,COLUMN('02政策の客観指標'!$AU:$AU),FALSE)</f>
        <v>a</v>
      </c>
      <c r="CH16" s="851" t="str">
        <f>VLOOKUP($A16&amp;"-"&amp;CH$4,'02政策の客観指標'!$A$4:$AY$246,COLUMN('02政策の客観指標'!$AU:$AU),FALSE)</f>
        <v>a</v>
      </c>
      <c r="CI16" s="851" t="str">
        <f>VLOOKUP($A16&amp;"-"&amp;CI$4,'02政策の客観指標'!$A$4:$AY$246,COLUMN('02政策の客観指標'!$AU:$AU),FALSE)</f>
        <v>a</v>
      </c>
      <c r="CJ16" s="851" t="str">
        <f>VLOOKUP($A16&amp;"-"&amp;CJ$4,'02政策の客観指標'!$A$4:$AY$246,COLUMN('02政策の客観指標'!$AU:$AU),FALSE)</f>
        <v>-</v>
      </c>
      <c r="CK16" s="851" t="str">
        <f>VLOOKUP($A16&amp;"-"&amp;CK$4,'02政策の客観指標'!$A$4:$AY$246,COLUMN('02政策の客観指標'!$AU:$AU),FALSE)</f>
        <v>-</v>
      </c>
      <c r="CL16" s="851" t="str">
        <f>VLOOKUP($A16&amp;"-"&amp;CL$4,'02政策の客観指標'!$A$4:$AY$246,COLUMN('02政策の客観指標'!$AU:$AU),FALSE)</f>
        <v>-</v>
      </c>
      <c r="CM16" s="851" t="str">
        <f>VLOOKUP($A16&amp;"-"&amp;CM$4,'02政策の客観指標'!$A$4:$AY$246,COLUMN('02政策の客観指標'!$AU:$AU),FALSE)</f>
        <v>-</v>
      </c>
      <c r="CN16" s="851" t="str">
        <f>VLOOKUP($A16&amp;"-"&amp;CN$4,'02政策の客観指標'!$A$4:$AY$246,COLUMN('02政策の客観指標'!$AU:$AU),FALSE)</f>
        <v>-</v>
      </c>
      <c r="CO16" s="839" t="str">
        <f t="shared" si="34"/>
        <v>a</v>
      </c>
      <c r="CP16" s="854">
        <f t="shared" si="35"/>
        <v>4</v>
      </c>
      <c r="CQ16" s="854">
        <f t="shared" si="36"/>
        <v>4</v>
      </c>
      <c r="CR16" s="854">
        <f t="shared" si="37"/>
        <v>4</v>
      </c>
      <c r="CS16" s="854">
        <f t="shared" si="38"/>
        <v>4</v>
      </c>
      <c r="CT16" s="854" t="str">
        <f t="shared" si="39"/>
        <v/>
      </c>
      <c r="CU16" s="854" t="str">
        <f t="shared" si="40"/>
        <v/>
      </c>
      <c r="CV16" s="854" t="str">
        <f t="shared" si="41"/>
        <v/>
      </c>
      <c r="CW16" s="854" t="str">
        <f t="shared" si="42"/>
        <v/>
      </c>
      <c r="CX16" s="854" t="str">
        <f t="shared" si="43"/>
        <v/>
      </c>
      <c r="CY16" s="846">
        <f t="shared" si="44"/>
        <v>1</v>
      </c>
      <c r="CZ16" s="843" t="str">
        <f>IFERROR(VLOOKUP($A16*100+CZ$4,'03施策評価'!$A$5:$KD$118,COLUMN('03施策評価'!$CF:$CF),FALSE),"-")</f>
        <v>b</v>
      </c>
      <c r="DA16" s="851" t="str">
        <f>IFERROR(VLOOKUP($A16*100+DA$4,'03施策評価'!$A$5:$KD$118,COLUMN('03施策評価'!$CF:$CF),FALSE),"-")</f>
        <v>a</v>
      </c>
      <c r="DB16" s="851" t="str">
        <f>IFERROR(VLOOKUP($A16*100+DB$4,'03施策評価'!$A$5:$KD$118,COLUMN('03施策評価'!$CF:$CF),FALSE),"-")</f>
        <v>a</v>
      </c>
      <c r="DC16" s="851" t="str">
        <f>IFERROR(VLOOKUP($A16*100+DC$4,'03施策評価'!$A$5:$KD$118,COLUMN('03施策評価'!$CF:$CF),FALSE),"-")</f>
        <v>-</v>
      </c>
      <c r="DD16" s="851" t="str">
        <f>IFERROR(VLOOKUP($A16*100+DD$4,'03施策評価'!$A$5:$KD$118,COLUMN('03施策評価'!$CF:$CF),FALSE),"-")</f>
        <v>-</v>
      </c>
      <c r="DE16" s="851" t="str">
        <f>IFERROR(VLOOKUP($A16*100+DE$4,'03施策評価'!$A$5:$KD$118,COLUMN('03施策評価'!$CF:$CF),FALSE),"-")</f>
        <v>-</v>
      </c>
      <c r="DF16" s="851" t="str">
        <f>IFERROR(VLOOKUP($A16*100+DF$4,'03施策評価'!$A$5:$KD$118,COLUMN('03施策評価'!$CF:$CF),FALSE),"-")</f>
        <v>-</v>
      </c>
      <c r="DG16" s="851" t="str">
        <f>IFERROR(VLOOKUP($A16*100+DG$4,'03施策評価'!$A$5:$KD$118,COLUMN('03施策評価'!$CF:$CF),FALSE),"-")</f>
        <v>-</v>
      </c>
      <c r="DH16" s="839" t="str">
        <f t="shared" si="45"/>
        <v>a</v>
      </c>
      <c r="DI16" s="843">
        <f t="shared" si="46"/>
        <v>3</v>
      </c>
      <c r="DJ16" s="851">
        <f t="shared" si="47"/>
        <v>4</v>
      </c>
      <c r="DK16" s="851">
        <f t="shared" si="48"/>
        <v>4</v>
      </c>
      <c r="DL16" s="851" t="str">
        <f t="shared" si="49"/>
        <v/>
      </c>
      <c r="DM16" s="851" t="str">
        <f t="shared" si="50"/>
        <v/>
      </c>
      <c r="DN16" s="851" t="str">
        <f t="shared" si="51"/>
        <v/>
      </c>
      <c r="DO16" s="851" t="str">
        <f t="shared" si="52"/>
        <v/>
      </c>
      <c r="DP16" s="851" t="str">
        <f t="shared" si="53"/>
        <v/>
      </c>
      <c r="DQ16" s="840">
        <f t="shared" si="54"/>
        <v>0.91666666666666663</v>
      </c>
      <c r="DR16" s="853" t="str">
        <f t="shared" si="55"/>
        <v>a</v>
      </c>
      <c r="DS16" s="843">
        <f t="shared" si="56"/>
        <v>4</v>
      </c>
      <c r="DT16" s="851">
        <f t="shared" si="57"/>
        <v>2</v>
      </c>
      <c r="DU16" s="840" cm="1">
        <f t="array" ref="DU16">_xlfn.IFS(COUNT(DS16:DT16)=2,SUM(DS16:DT16)/6,COUNT(DS16:DT16)=0,"-",DS16="",DQ16,DT16="",CY16)</f>
        <v>1</v>
      </c>
      <c r="DV16" s="843" t="str">
        <f>VLOOKUP($A16&amp;"-"&amp;DV$4,'05市民生活実感調査'!$A$3:$BC$218,COLUMN('05市民生活実感調査'!$Y:$Y),FALSE)</f>
        <v>c</v>
      </c>
      <c r="DW16" s="851" t="str">
        <f>VLOOKUP($A16&amp;"-"&amp;DW$4,'05市民生活実感調査'!$A$3:$BC$218,COLUMN('05市民生活実感調査'!$Y:$Y),FALSE)</f>
        <v>c</v>
      </c>
      <c r="DX16" s="851" t="str">
        <f>VLOOKUP($A16&amp;"-"&amp;DX$4,'05市民生活実感調査'!$A$3:$BC$218,COLUMN('05市民生活実感調査'!$Y:$Y),FALSE)</f>
        <v>c</v>
      </c>
      <c r="DY16" s="851" t="str">
        <f>VLOOKUP($A16&amp;"-"&amp;DY$4,'05市民生活実感調査'!$A$3:$BC$218,COLUMN('05市民生活実感調査'!$Y:$Y),FALSE)</f>
        <v>c</v>
      </c>
      <c r="DZ16" s="851" t="str">
        <f>VLOOKUP($A16&amp;"-"&amp;DZ$4,'05市民生活実感調査'!$A$3:$BC$218,COLUMN('05市民生活実感調査'!$Y:$Y),FALSE)</f>
        <v>-</v>
      </c>
      <c r="EA16" s="851" t="str">
        <f>VLOOKUP($A16&amp;"-"&amp;EA$4,'05市民生活実感調査'!$A$3:$BC$218,COLUMN('05市民生活実感調査'!$Y:$Y),FALSE)</f>
        <v>-</v>
      </c>
      <c r="EB16" s="851" t="str">
        <f>VLOOKUP($A16&amp;"-"&amp;EB$4,'05市民生活実感調査'!$A$3:$BC$218,COLUMN('05市民生活実感調査'!$Y:$Y),FALSE)</f>
        <v>-</v>
      </c>
      <c r="EC16" s="851" t="str">
        <f>VLOOKUP($A16&amp;"-"&amp;EC$4,'05市民生活実感調査'!$A$3:$BC$218,COLUMN('05市民生活実感調査'!$Y:$Y),FALSE)</f>
        <v>-</v>
      </c>
      <c r="ED16" s="839" t="str">
        <f t="shared" si="58"/>
        <v>c</v>
      </c>
      <c r="EE16" s="843">
        <f t="shared" si="59"/>
        <v>2</v>
      </c>
      <c r="EF16" s="851">
        <f t="shared" si="60"/>
        <v>2</v>
      </c>
      <c r="EG16" s="851">
        <f t="shared" si="61"/>
        <v>2</v>
      </c>
      <c r="EH16" s="851">
        <f t="shared" si="62"/>
        <v>2</v>
      </c>
      <c r="EI16" s="851" t="str">
        <f t="shared" si="63"/>
        <v/>
      </c>
      <c r="EJ16" s="851" t="str">
        <f t="shared" si="64"/>
        <v/>
      </c>
      <c r="EK16" s="851" t="str">
        <f t="shared" si="65"/>
        <v/>
      </c>
      <c r="EL16" s="851" t="str">
        <f t="shared" si="66"/>
        <v/>
      </c>
      <c r="EM16" s="840">
        <f t="shared" si="67"/>
        <v>0.5</v>
      </c>
      <c r="EN16" s="841">
        <f>VLOOKUP($A16,'05市民生活実感調査'!$D$223:$O$249,5,FALSE)</f>
        <v>11</v>
      </c>
      <c r="EO16" s="842">
        <f>VLOOKUP($A16,'05市民生活実感調査'!$D$223:$O$249,6,FALSE)</f>
        <v>0.68100000000000005</v>
      </c>
      <c r="EP16" s="843" t="s">
        <v>313</v>
      </c>
      <c r="EQ16" s="859" t="str">
        <f>VLOOKUP(EP16,プルダウン!$A$1:$B$6,2,FALSE)</f>
        <v>政策の目的がかなり達成されている</v>
      </c>
      <c r="ER16" s="834" t="s">
        <v>122</v>
      </c>
      <c r="ES16" s="859" t="s">
        <v>1898</v>
      </c>
      <c r="ET16" s="860" t="s">
        <v>2644</v>
      </c>
      <c r="EU16" s="859" t="s">
        <v>3363</v>
      </c>
      <c r="EV16" s="843" t="str">
        <f>IFERROR(VLOOKUP($A16*100+EV$4,'03施策評価'!$A$5:$KD$118,COLUMN('03施策評価'!$DU:$DU),FALSE),"-")</f>
        <v>B</v>
      </c>
      <c r="EW16" s="851" t="str">
        <f>IFERROR(VLOOKUP($A16*100+EW$4,'03施策評価'!$A$5:$KD$118,COLUMN('03施策評価'!$DU:$DU),FALSE),"-")</f>
        <v>B</v>
      </c>
      <c r="EX16" s="851" t="str">
        <f>IFERROR(VLOOKUP($A16*100+EX$4,'03施策評価'!$A$5:$KD$118,COLUMN('03施策評価'!$DU:$DU),FALSE),"-")</f>
        <v>B</v>
      </c>
      <c r="EY16" s="851" t="str">
        <f>IFERROR(VLOOKUP($A16*100+EY$4,'03施策評価'!$A$5:$KD$118,COLUMN('03施策評価'!$DU:$DU),FALSE),"-")</f>
        <v>-</v>
      </c>
      <c r="EZ16" s="851" t="str">
        <f>IFERROR(VLOOKUP($A16*100+EZ$4,'03施策評価'!$A$5:$KD$118,COLUMN('03施策評価'!$DU:$DU),FALSE),"-")</f>
        <v>-</v>
      </c>
      <c r="FA16" s="851" t="str">
        <f>IFERROR(VLOOKUP($A16*100+FA$4,'03施策評価'!$A$5:$KD$118,COLUMN('03施策評価'!$DU:$DU),FALSE),"-")</f>
        <v>-</v>
      </c>
      <c r="FB16" s="851" t="str">
        <f>IFERROR(VLOOKUP($A16*100+FB$4,'03施策評価'!$A$5:$KD$118,COLUMN('03施策評価'!$DU:$DU),FALSE),"-")</f>
        <v>-</v>
      </c>
      <c r="FC16" s="839" t="str">
        <f>IFERROR(VLOOKUP($A16*100+FC$4,'03施策評価'!$A$5:$KD$118,COLUMN('03施策評価'!$DU:$DU),FALSE),"-")</f>
        <v>-</v>
      </c>
      <c r="FD16" s="861" t="s">
        <v>2643</v>
      </c>
      <c r="FE16" s="850" t="str">
        <f>VLOOKUP($A16&amp;"-"&amp;FE$4,'02政策の客観指標'!$A$4:$AY$246,COLUMN('02政策の客観指標'!$AV:$AV),FALSE)</f>
        <v>a</v>
      </c>
      <c r="FF16" s="851" t="str">
        <f>VLOOKUP($A16&amp;"-"&amp;FF$4,'02政策の客観指標'!$A$4:$AY$246,COLUMN('02政策の客観指標'!$AV:$AV),FALSE)</f>
        <v>a</v>
      </c>
      <c r="FG16" s="851" t="str">
        <f>VLOOKUP($A16&amp;"-"&amp;FG$4,'02政策の客観指標'!$A$4:$AY$246,COLUMN('02政策の客観指標'!$AV:$AV),FALSE)</f>
        <v>a</v>
      </c>
      <c r="FH16" s="851" t="str">
        <f>VLOOKUP($A16&amp;"-"&amp;FH$4,'02政策の客観指標'!$A$4:$AY$246,COLUMN('02政策の客観指標'!$AV:$AV),FALSE)</f>
        <v>a</v>
      </c>
      <c r="FI16" s="851" t="str">
        <f>VLOOKUP($A16&amp;"-"&amp;FI$4,'02政策の客観指標'!$A$4:$AY$246,COLUMN('02政策の客観指標'!$AV:$AV),FALSE)</f>
        <v>-</v>
      </c>
      <c r="FJ16" s="851" t="str">
        <f>VLOOKUP($A16&amp;"-"&amp;FJ$4,'02政策の客観指標'!$A$4:$AY$246,COLUMN('02政策の客観指標'!$AV:$AV),FALSE)</f>
        <v>-</v>
      </c>
      <c r="FK16" s="851" t="str">
        <f>VLOOKUP($A16&amp;"-"&amp;FK$4,'02政策の客観指標'!$A$4:$AY$246,COLUMN('02政策の客観指標'!$AV:$AV),FALSE)</f>
        <v>-</v>
      </c>
      <c r="FL16" s="851" t="str">
        <f>VLOOKUP($A16&amp;"-"&amp;FL$4,'02政策の客観指標'!$A$4:$AY$246,COLUMN('02政策の客観指標'!$AV:$AV),FALSE)</f>
        <v>-</v>
      </c>
      <c r="FM16" s="851" t="str">
        <f>VLOOKUP($A16&amp;"-"&amp;FM$4,'02政策の客観指標'!$A$4:$AY$246,COLUMN('02政策の客観指標'!$AV:$AV),FALSE)</f>
        <v>-</v>
      </c>
      <c r="FN16" s="839" t="str">
        <f t="shared" si="68"/>
        <v>a</v>
      </c>
      <c r="FO16" s="854">
        <f t="shared" si="69"/>
        <v>4</v>
      </c>
      <c r="FP16" s="854">
        <f t="shared" si="70"/>
        <v>4</v>
      </c>
      <c r="FQ16" s="854">
        <f t="shared" si="71"/>
        <v>4</v>
      </c>
      <c r="FR16" s="854">
        <f t="shared" si="72"/>
        <v>4</v>
      </c>
      <c r="FS16" s="854" t="str">
        <f t="shared" si="73"/>
        <v/>
      </c>
      <c r="FT16" s="854" t="str">
        <f t="shared" si="74"/>
        <v/>
      </c>
      <c r="FU16" s="854" t="str">
        <f t="shared" si="75"/>
        <v/>
      </c>
      <c r="FV16" s="854" t="str">
        <f t="shared" si="76"/>
        <v/>
      </c>
      <c r="FW16" s="854" t="str">
        <f t="shared" si="77"/>
        <v/>
      </c>
      <c r="FX16" s="846">
        <f t="shared" si="78"/>
        <v>1</v>
      </c>
      <c r="FY16" s="843" t="str">
        <f>IFERROR(VLOOKUP($A16*100+FY$4,'03施策評価'!$A$5:$KD$118,COLUMN('03施策評価'!$EH:$EH),FALSE),"-")</f>
        <v>b</v>
      </c>
      <c r="FZ16" s="851" t="str">
        <f>IFERROR(VLOOKUP($A16*100+FZ$4,'03施策評価'!$A$5:$KD$118,COLUMN('03施策評価'!$EH:$EH),FALSE),"-")</f>
        <v>a</v>
      </c>
      <c r="GA16" s="851" t="str">
        <f>IFERROR(VLOOKUP($A16*100+GA$4,'03施策評価'!$A$5:$KD$118,COLUMN('03施策評価'!$EH:$EH),FALSE),"-")</f>
        <v>a</v>
      </c>
      <c r="GB16" s="851" t="str">
        <f>IFERROR(VLOOKUP($A16*100+GB$4,'03施策評価'!$A$5:$KD$118,COLUMN('03施策評価'!$EH:$EH),FALSE),"-")</f>
        <v>-</v>
      </c>
      <c r="GC16" s="851" t="str">
        <f>IFERROR(VLOOKUP($A16*100+GC$4,'03施策評価'!$A$5:$KD$118,COLUMN('03施策評価'!$EH:$EH),FALSE),"-")</f>
        <v>-</v>
      </c>
      <c r="GD16" s="851" t="str">
        <f>IFERROR(VLOOKUP($A16*100+GD$4,'03施策評価'!$A$5:$KD$118,COLUMN('03施策評価'!$EH:$EH),FALSE),"-")</f>
        <v>-</v>
      </c>
      <c r="GE16" s="851" t="str">
        <f>IFERROR(VLOOKUP($A16*100+GE$4,'03施策評価'!$A$5:$KD$118,COLUMN('03施策評価'!$EH:$EH),FALSE),"-")</f>
        <v>-</v>
      </c>
      <c r="GF16" s="851" t="str">
        <f>IFERROR(VLOOKUP($A16*100+GF$4,'03施策評価'!$A$5:$KD$118,COLUMN('03施策評価'!$EH:$EH),FALSE),"-")</f>
        <v>-</v>
      </c>
      <c r="GG16" s="839" t="str">
        <f t="shared" si="79"/>
        <v>a</v>
      </c>
      <c r="GH16" s="843">
        <f t="shared" si="80"/>
        <v>3</v>
      </c>
      <c r="GI16" s="851">
        <f t="shared" si="81"/>
        <v>4</v>
      </c>
      <c r="GJ16" s="851">
        <f t="shared" si="82"/>
        <v>4</v>
      </c>
      <c r="GK16" s="851" t="str">
        <f t="shared" si="83"/>
        <v/>
      </c>
      <c r="GL16" s="851" t="str">
        <f t="shared" si="84"/>
        <v/>
      </c>
      <c r="GM16" s="851" t="str">
        <f t="shared" si="85"/>
        <v/>
      </c>
      <c r="GN16" s="851" t="str">
        <f t="shared" si="86"/>
        <v/>
      </c>
      <c r="GO16" s="851" t="str">
        <f t="shared" si="87"/>
        <v/>
      </c>
      <c r="GP16" s="840">
        <f t="shared" si="88"/>
        <v>0.91666666666666663</v>
      </c>
      <c r="GQ16" s="853" t="str">
        <f t="shared" si="89"/>
        <v>a</v>
      </c>
      <c r="GR16" s="843">
        <f t="shared" si="90"/>
        <v>4</v>
      </c>
      <c r="GS16" s="851">
        <f t="shared" si="91"/>
        <v>2</v>
      </c>
      <c r="GT16" s="840" cm="1">
        <f t="array" ref="GT16">_xlfn.IFS(COUNT(GR16:GS16)=2,SUM(GR16:GS16)/6,COUNT(GR16:GS16)=0,"-",GR16="",GP16,GS16="",FX16)</f>
        <v>1</v>
      </c>
      <c r="GU16" s="843" t="str">
        <f>VLOOKUP($A16&amp;"-"&amp;GU$4,'05市民生活実感調査'!$A$3:$BC$218,COLUMN('05市民生活実感調査'!$AI:$AI),FALSE)</f>
        <v>c</v>
      </c>
      <c r="GV16" s="851" t="str">
        <f>VLOOKUP($A16&amp;"-"&amp;GV$4,'05市民生活実感調査'!$A$3:$BC$218,COLUMN('05市民生活実感調査'!$AI:$AI),FALSE)</f>
        <v>c</v>
      </c>
      <c r="GW16" s="851" t="str">
        <f>VLOOKUP($A16&amp;"-"&amp;GW$4,'05市民生活実感調査'!$A$3:$BC$218,COLUMN('05市民生活実感調査'!$AI:$AI),FALSE)</f>
        <v>c</v>
      </c>
      <c r="GX16" s="851" t="str">
        <f>VLOOKUP($A16&amp;"-"&amp;GX$4,'05市民生活実感調査'!$A$3:$BC$218,COLUMN('05市民生活実感調査'!$AI:$AI),FALSE)</f>
        <v>c</v>
      </c>
      <c r="GY16" s="851" t="str">
        <f>VLOOKUP($A16&amp;"-"&amp;GY$4,'05市民生活実感調査'!$A$3:$BC$218,COLUMN('05市民生活実感調査'!$AI:$AI),FALSE)</f>
        <v>-</v>
      </c>
      <c r="GZ16" s="851" t="str">
        <f>VLOOKUP($A16&amp;"-"&amp;GZ$4,'05市民生活実感調査'!$A$3:$BC$218,COLUMN('05市民生活実感調査'!$AI:$AI),FALSE)</f>
        <v>-</v>
      </c>
      <c r="HA16" s="851" t="str">
        <f>VLOOKUP($A16&amp;"-"&amp;HA$4,'05市民生活実感調査'!$A$3:$BC$218,COLUMN('05市民生活実感調査'!$AI:$AI),FALSE)</f>
        <v>-</v>
      </c>
      <c r="HB16" s="851" t="str">
        <f>VLOOKUP($A16&amp;"-"&amp;HB$4,'05市民生活実感調査'!$A$3:$BC$218,COLUMN('05市民生活実感調査'!$AI:$AI),FALSE)</f>
        <v>-</v>
      </c>
      <c r="HC16" s="839" t="str">
        <f t="shared" si="92"/>
        <v>c</v>
      </c>
      <c r="HD16" s="843">
        <f t="shared" si="93"/>
        <v>2</v>
      </c>
      <c r="HE16" s="851">
        <f t="shared" si="94"/>
        <v>2</v>
      </c>
      <c r="HF16" s="851">
        <f t="shared" si="95"/>
        <v>2</v>
      </c>
      <c r="HG16" s="851">
        <f t="shared" si="96"/>
        <v>2</v>
      </c>
      <c r="HH16" s="851" t="str">
        <f t="shared" si="97"/>
        <v/>
      </c>
      <c r="HI16" s="851" t="str">
        <f t="shared" si="98"/>
        <v/>
      </c>
      <c r="HJ16" s="851" t="str">
        <f t="shared" si="99"/>
        <v/>
      </c>
      <c r="HK16" s="851" t="str">
        <f t="shared" si="100"/>
        <v/>
      </c>
      <c r="HL16" s="840">
        <f t="shared" si="101"/>
        <v>0.5</v>
      </c>
      <c r="HM16" s="841">
        <f>VLOOKUP($A16,'05市民生活実感調査'!$D$223:$O$249,7,FALSE)</f>
        <v>9</v>
      </c>
      <c r="HN16" s="842">
        <f>VLOOKUP($A16,'05市民生活実感調査'!$D$223:$O$249,8,FALSE)</f>
        <v>66.459627329192557</v>
      </c>
      <c r="HO16" s="843" t="s">
        <v>313</v>
      </c>
      <c r="HP16" s="859" t="str">
        <f>VLOOKUP(HO16,プルダウン!$A$1:$B$6,2,FALSE)</f>
        <v>政策の目的がかなり達成されている</v>
      </c>
      <c r="HQ16" s="834" t="s">
        <v>122</v>
      </c>
      <c r="HR16" s="859" t="s">
        <v>1898</v>
      </c>
      <c r="HS16" s="860" t="s">
        <v>2729</v>
      </c>
      <c r="HT16" s="859" t="s">
        <v>2730</v>
      </c>
      <c r="HU16" s="843" t="str">
        <f>IFERROR(VLOOKUP($A16*100+HU$4,'03施策評価'!$A$5:$KD$118,COLUMN('03施策評価'!$FW:$FW),FALSE),"-")</f>
        <v>B</v>
      </c>
      <c r="HV16" s="851" t="str">
        <f>IFERROR(VLOOKUP($A16*100+HV$4,'03施策評価'!$A$5:$KD$118,COLUMN('03施策評価'!$FW:$FW),FALSE),"-")</f>
        <v>B</v>
      </c>
      <c r="HW16" s="851" t="str">
        <f>IFERROR(VLOOKUP($A16*100+HW$4,'03施策評価'!$A$5:$KD$118,COLUMN('03施策評価'!$FW:$FW),FALSE),"-")</f>
        <v>B</v>
      </c>
      <c r="HX16" s="851" t="str">
        <f>IFERROR(VLOOKUP($A16*100+HX$4,'03施策評価'!$A$5:$KD$118,COLUMN('03施策評価'!$FW:$FW),FALSE),"-")</f>
        <v>-</v>
      </c>
      <c r="HY16" s="851" t="str">
        <f>IFERROR(VLOOKUP($A16*100+HY$4,'03施策評価'!$A$5:$KD$118,COLUMN('03施策評価'!$FW:$FW),FALSE),"-")</f>
        <v>-</v>
      </c>
      <c r="HZ16" s="851" t="str">
        <f>IFERROR(VLOOKUP($A16*100+HZ$4,'03施策評価'!$A$5:$KD$118,COLUMN('03施策評価'!$FW:$FW),FALSE),"-")</f>
        <v>-</v>
      </c>
      <c r="IA16" s="851" t="str">
        <f>IFERROR(VLOOKUP($A16*100+IA$4,'03施策評価'!$A$5:$KD$118,COLUMN('03施策評価'!$FW:$FW),FALSE),"-")</f>
        <v>-</v>
      </c>
      <c r="IB16" s="839" t="str">
        <f>IFERROR(VLOOKUP($A16*100+IB$4,'03施策評価'!$A$5:$KD$118,COLUMN('03施策評価'!$FW:$FW),FALSE),"-")</f>
        <v>-</v>
      </c>
      <c r="IC16" s="861" t="s">
        <v>2731</v>
      </c>
      <c r="ID16" s="850" t="str">
        <f>VLOOKUP($A16&amp;"-"&amp;ID$4,'02政策の客観指標'!$A$4:$AY$246,COLUMN('02政策の客観指標'!$AW:$AW),FALSE)</f>
        <v>a</v>
      </c>
      <c r="IE16" s="851" t="str">
        <f>VLOOKUP($A16&amp;"-"&amp;IE$4,'02政策の客観指標'!$A$4:$AY$246,COLUMN('02政策の客観指標'!$AW:$AW),FALSE)</f>
        <v>a</v>
      </c>
      <c r="IF16" s="851" t="str">
        <f>VLOOKUP($A16&amp;"-"&amp;IF$4,'02政策の客観指標'!$A$4:$AY$246,COLUMN('02政策の客観指標'!$AW:$AW),FALSE)</f>
        <v>a</v>
      </c>
      <c r="IG16" s="851" t="str">
        <f>VLOOKUP($A16&amp;"-"&amp;IG$4,'02政策の客観指標'!$A$4:$AY$246,COLUMN('02政策の客観指標'!$AW:$AW),FALSE)</f>
        <v>a</v>
      </c>
      <c r="IH16" s="851" t="str">
        <f>VLOOKUP($A16&amp;"-"&amp;IH$4,'02政策の客観指標'!$A$4:$AY$246,COLUMN('02政策の客観指標'!$AW:$AW),FALSE)</f>
        <v>-</v>
      </c>
      <c r="II16" s="851" t="str">
        <f>VLOOKUP($A16&amp;"-"&amp;II$4,'02政策の客観指標'!$A$4:$AY$246,COLUMN('02政策の客観指標'!$AW:$AW),FALSE)</f>
        <v>-</v>
      </c>
      <c r="IJ16" s="851" t="str">
        <f>VLOOKUP($A16&amp;"-"&amp;IJ$4,'02政策の客観指標'!$A$4:$AY$246,COLUMN('02政策の客観指標'!$AW:$AW),FALSE)</f>
        <v>-</v>
      </c>
      <c r="IK16" s="851" t="str">
        <f>VLOOKUP($A16&amp;"-"&amp;IK$4,'02政策の客観指標'!$A$4:$AY$246,COLUMN('02政策の客観指標'!$AW:$AW),FALSE)</f>
        <v>-</v>
      </c>
      <c r="IL16" s="851" t="str">
        <f>VLOOKUP($A16&amp;"-"&amp;IL$4,'02政策の客観指標'!$A$4:$AY$246,COLUMN('02政策の客観指標'!$AW:$AW),FALSE)</f>
        <v>-</v>
      </c>
      <c r="IM16" s="839" t="str">
        <f t="shared" si="102"/>
        <v>a</v>
      </c>
      <c r="IN16" s="854">
        <f t="shared" si="103"/>
        <v>4</v>
      </c>
      <c r="IO16" s="854">
        <f t="shared" si="104"/>
        <v>4</v>
      </c>
      <c r="IP16" s="854">
        <f t="shared" si="105"/>
        <v>4</v>
      </c>
      <c r="IQ16" s="854">
        <f t="shared" si="106"/>
        <v>4</v>
      </c>
      <c r="IR16" s="854" t="str">
        <f t="shared" si="107"/>
        <v/>
      </c>
      <c r="IS16" s="854" t="str">
        <f t="shared" si="108"/>
        <v/>
      </c>
      <c r="IT16" s="854" t="str">
        <f t="shared" si="109"/>
        <v/>
      </c>
      <c r="IU16" s="854" t="str">
        <f t="shared" si="110"/>
        <v/>
      </c>
      <c r="IV16" s="854" t="str">
        <f t="shared" si="111"/>
        <v/>
      </c>
      <c r="IW16" s="846">
        <f t="shared" si="112"/>
        <v>1</v>
      </c>
      <c r="IX16" s="843" t="str">
        <f>IFERROR(VLOOKUP($A16*100+IX$4,'03施策評価'!$A$5:$KD$118,COLUMN('03施策評価'!$GJ:$GJ),FALSE),"-")</f>
        <v>b</v>
      </c>
      <c r="IY16" s="851" t="str">
        <f>IFERROR(VLOOKUP($A16*100+IY$4,'03施策評価'!$A$5:$KD$118,COLUMN('03施策評価'!$GJ:$GJ),FALSE),"-")</f>
        <v>a</v>
      </c>
      <c r="IZ16" s="851" t="str">
        <f>IFERROR(VLOOKUP($A16*100+IZ$4,'03施策評価'!$A$5:$KD$118,COLUMN('03施策評価'!$GJ:$GJ),FALSE),"-")</f>
        <v>a</v>
      </c>
      <c r="JA16" s="851" t="str">
        <f>IFERROR(VLOOKUP($A16*100+JA$4,'03施策評価'!$A$5:$KD$118,COLUMN('03施策評価'!$GJ:$GJ),FALSE),"-")</f>
        <v>-</v>
      </c>
      <c r="JB16" s="851" t="str">
        <f>IFERROR(VLOOKUP($A16*100+JB$4,'03施策評価'!$A$5:$KD$118,COLUMN('03施策評価'!$GJ:$GJ),FALSE),"-")</f>
        <v>-</v>
      </c>
      <c r="JC16" s="851" t="str">
        <f>IFERROR(VLOOKUP($A16*100+JC$4,'03施策評価'!$A$5:$KD$118,COLUMN('03施策評価'!$GJ:$GJ),FALSE),"-")</f>
        <v>-</v>
      </c>
      <c r="JD16" s="851" t="str">
        <f>IFERROR(VLOOKUP($A16*100+JD$4,'03施策評価'!$A$5:$KD$118,COLUMN('03施策評価'!$GJ:$GJ),FALSE),"-")</f>
        <v>-</v>
      </c>
      <c r="JE16" s="851" t="str">
        <f>IFERROR(VLOOKUP($A16*100+JE$4,'03施策評価'!$A$5:$KD$118,COLUMN('03施策評価'!$GJ:$GJ),FALSE),"-")</f>
        <v>-</v>
      </c>
      <c r="JF16" s="839" t="str">
        <f t="shared" si="113"/>
        <v>a</v>
      </c>
      <c r="JG16" s="843">
        <f t="shared" si="114"/>
        <v>3</v>
      </c>
      <c r="JH16" s="851">
        <f t="shared" si="115"/>
        <v>4</v>
      </c>
      <c r="JI16" s="851">
        <f t="shared" si="116"/>
        <v>4</v>
      </c>
      <c r="JJ16" s="851" t="str">
        <f t="shared" si="117"/>
        <v/>
      </c>
      <c r="JK16" s="851" t="str">
        <f t="shared" si="118"/>
        <v/>
      </c>
      <c r="JL16" s="851" t="str">
        <f t="shared" si="119"/>
        <v/>
      </c>
      <c r="JM16" s="851" t="str">
        <f t="shared" si="120"/>
        <v/>
      </c>
      <c r="JN16" s="851" t="str">
        <f t="shared" si="121"/>
        <v/>
      </c>
      <c r="JO16" s="840">
        <f t="shared" si="122"/>
        <v>0.91666666666666663</v>
      </c>
      <c r="JP16" s="853" t="str">
        <f t="shared" si="123"/>
        <v>a</v>
      </c>
      <c r="JQ16" s="843">
        <f t="shared" si="124"/>
        <v>4</v>
      </c>
      <c r="JR16" s="851">
        <f t="shared" si="125"/>
        <v>2</v>
      </c>
      <c r="JS16" s="840" cm="1">
        <f t="array" ref="JS16">_xlfn.IFS(COUNT(JQ16:JR16)=2,SUM(JQ16:JR16)/6,COUNT(JQ16:JR16)=0,"-",JQ16="",JO16,JR16="",IW16)</f>
        <v>1</v>
      </c>
      <c r="JT16" s="843" t="str">
        <f>VLOOKUP($A16&amp;"-"&amp;JT$4,'05市民生活実感調査'!$A$3:$BC$218,COLUMN('05市民生活実感調査'!$AS:$AS),FALSE)</f>
        <v>c</v>
      </c>
      <c r="JU16" s="851" t="str">
        <f>VLOOKUP($A16&amp;"-"&amp;JU$4,'05市民生活実感調査'!$A$3:$BC$218,COLUMN('05市民生活実感調査'!$AS:$AS),FALSE)</f>
        <v>c</v>
      </c>
      <c r="JV16" s="851" t="str">
        <f>VLOOKUP($A16&amp;"-"&amp;JV$4,'05市民生活実感調査'!$A$3:$BC$218,COLUMN('05市民生活実感調査'!$AS:$AS),FALSE)</f>
        <v>c</v>
      </c>
      <c r="JW16" s="851" t="str">
        <f>VLOOKUP($A16&amp;"-"&amp;JW$4,'05市民生活実感調査'!$A$3:$BC$218,COLUMN('05市民生活実感調査'!$AS:$AS),FALSE)</f>
        <v>c</v>
      </c>
      <c r="JX16" s="851" t="str">
        <f>VLOOKUP($A16&amp;"-"&amp;JX$4,'05市民生活実感調査'!$A$3:$BC$218,COLUMN('05市民生活実感調査'!$AS:$AS),FALSE)</f>
        <v>-</v>
      </c>
      <c r="JY16" s="851" t="str">
        <f>VLOOKUP($A16&amp;"-"&amp;JY$4,'05市民生活実感調査'!$A$3:$BC$218,COLUMN('05市民生活実感調査'!$AS:$AS),FALSE)</f>
        <v>-</v>
      </c>
      <c r="JZ16" s="851" t="str">
        <f>VLOOKUP($A16&amp;"-"&amp;JZ$4,'05市民生活実感調査'!$A$3:$BC$218,COLUMN('05市民生活実感調査'!$AS:$AS),FALSE)</f>
        <v>-</v>
      </c>
      <c r="KA16" s="851" t="str">
        <f>VLOOKUP($A16&amp;"-"&amp;KA$4,'05市民生活実感調査'!$A$3:$BC$218,COLUMN('05市民生活実感調査'!$AS:$AS),FALSE)</f>
        <v>-</v>
      </c>
      <c r="KB16" s="839" t="str">
        <f t="shared" si="126"/>
        <v>c</v>
      </c>
      <c r="KC16" s="843">
        <f t="shared" si="127"/>
        <v>2</v>
      </c>
      <c r="KD16" s="851">
        <f t="shared" si="128"/>
        <v>2</v>
      </c>
      <c r="KE16" s="851">
        <f t="shared" si="129"/>
        <v>2</v>
      </c>
      <c r="KF16" s="851">
        <f t="shared" si="130"/>
        <v>2</v>
      </c>
      <c r="KG16" s="851" t="str">
        <f t="shared" si="131"/>
        <v/>
      </c>
      <c r="KH16" s="851" t="str">
        <f t="shared" si="132"/>
        <v/>
      </c>
      <c r="KI16" s="851" t="str">
        <f t="shared" si="133"/>
        <v/>
      </c>
      <c r="KJ16" s="851" t="str">
        <f t="shared" si="134"/>
        <v/>
      </c>
      <c r="KK16" s="840">
        <f t="shared" si="135"/>
        <v>0.5</v>
      </c>
      <c r="KL16" s="841">
        <f>VLOOKUP($A16,'05市民生活実感調査'!$D$223:$O$249,9,FALSE)</f>
        <v>12</v>
      </c>
      <c r="KM16" s="842">
        <f>VLOOKUP($A16,'05市民生活実感調査'!$D$223:$O$249,10,FALSE)</f>
        <v>65.881147540983605</v>
      </c>
      <c r="KN16" s="843" t="s">
        <v>313</v>
      </c>
      <c r="KO16" s="859" t="str">
        <f>VLOOKUP(KN16,プルダウン!$A$1:$B$6,2,FALSE)</f>
        <v>政策の目的がかなり達成されている</v>
      </c>
      <c r="KP16" s="834" t="s">
        <v>2972</v>
      </c>
      <c r="KQ16" s="859" t="s">
        <v>1898</v>
      </c>
      <c r="KR16" s="860" t="s">
        <v>2729</v>
      </c>
      <c r="KS16" s="859" t="s">
        <v>3040</v>
      </c>
      <c r="KT16" s="843" t="str">
        <f>IFERROR(VLOOKUP($A16*100+KT$4,'03施策評価'!$A$5:$KD$118,COLUMN('03施策評価'!$HY:$HY),FALSE),"-")</f>
        <v>B</v>
      </c>
      <c r="KU16" s="851" t="str">
        <f>IFERROR(VLOOKUP($A16*100+KU$4,'03施策評価'!$A$5:$KD$118,COLUMN('03施策評価'!$HY:$HY),FALSE),"-")</f>
        <v>B</v>
      </c>
      <c r="KV16" s="851" t="str">
        <f>IFERROR(VLOOKUP($A16*100+KV$4,'03施策評価'!$A$5:$KD$118,COLUMN('03施策評価'!$HY:$HY),FALSE),"-")</f>
        <v>B</v>
      </c>
      <c r="KW16" s="851" t="str">
        <f>IFERROR(VLOOKUP($A16*100+KW$4,'03施策評価'!$A$5:$KD$118,COLUMN('03施策評価'!$HY:$HY),FALSE),"-")</f>
        <v>-</v>
      </c>
      <c r="KX16" s="851" t="str">
        <f>IFERROR(VLOOKUP($A16*100+KX$4,'03施策評価'!$A$5:$KD$118,COLUMN('03施策評価'!$HY:$HY),FALSE),"-")</f>
        <v>-</v>
      </c>
      <c r="KY16" s="851" t="str">
        <f>IFERROR(VLOOKUP($A16*100+KY$4,'03施策評価'!$A$5:$KD$118,COLUMN('03施策評価'!$HY:$HY),FALSE),"-")</f>
        <v>-</v>
      </c>
      <c r="KZ16" s="851" t="str">
        <f>IFERROR(VLOOKUP($A16*100+KZ$4,'03施策評価'!$A$5:$KD$118,COLUMN('03施策評価'!$HY:$HY),FALSE),"-")</f>
        <v>-</v>
      </c>
      <c r="LA16" s="839" t="str">
        <f>IFERROR(VLOOKUP($A16*100+LA$4,'03施策評価'!$A$5:$KD$118,COLUMN('03施策評価'!$HY:$HY),FALSE),"-")</f>
        <v>-</v>
      </c>
      <c r="LB16" s="861" t="s">
        <v>3121</v>
      </c>
      <c r="LC16" s="862" t="str">
        <f>VLOOKUP($A16&amp;"-"&amp;LC$4,'02政策の客観指標'!$A$4:$AX$246,COLUMN('02政策の客観指標'!$AX:$AX),FALSE)</f>
        <v>a</v>
      </c>
      <c r="LD16" s="851" t="str">
        <f>VLOOKUP($A16&amp;"-"&amp;LD$4,'02政策の客観指標'!$A$4:$AX$246,COLUMN('02政策の客観指標'!$AX:$AX),FALSE)</f>
        <v>a</v>
      </c>
      <c r="LE16" s="851" t="str">
        <f>VLOOKUP($A16&amp;"-"&amp;LE$4,'02政策の客観指標'!$A$4:$AX$246,COLUMN('02政策の客観指標'!$AX:$AX),FALSE)</f>
        <v>a</v>
      </c>
      <c r="LF16" s="851" t="str">
        <f>VLOOKUP($A16&amp;"-"&amp;LF$4,'02政策の客観指標'!$A$4:$AX$246,COLUMN('02政策の客観指標'!$AX:$AX),FALSE)</f>
        <v>a</v>
      </c>
      <c r="LG16" s="851" t="str">
        <f>VLOOKUP($A16&amp;"-"&amp;LG$4,'02政策の客観指標'!$A$4:$AX$246,COLUMN('02政策の客観指標'!$AX:$AX),FALSE)</f>
        <v>-</v>
      </c>
      <c r="LH16" s="851" t="str">
        <f>VLOOKUP($A16&amp;"-"&amp;LH$4,'02政策の客観指標'!$A$4:$AX$246,COLUMN('02政策の客観指標'!$AX:$AX),FALSE)</f>
        <v>-</v>
      </c>
      <c r="LI16" s="851" t="str">
        <f>VLOOKUP($A16&amp;"-"&amp;LI$4,'02政策の客観指標'!$A$4:$AX$246,COLUMN('02政策の客観指標'!$AX:$AX),FALSE)</f>
        <v>-</v>
      </c>
      <c r="LJ16" s="851" t="str">
        <f>VLOOKUP($A16&amp;"-"&amp;LJ$4,'02政策の客観指標'!$A$4:$AX$246,COLUMN('02政策の客観指標'!$AX:$AX),FALSE)</f>
        <v>-</v>
      </c>
      <c r="LK16" s="851" t="str">
        <f>VLOOKUP($A16&amp;"-"&amp;LK$4,'02政策の客観指標'!$A$4:$AX$246,COLUMN('02政策の客観指標'!$AX:$AX),FALSE)</f>
        <v>-</v>
      </c>
      <c r="LL16" s="839" t="str">
        <f t="shared" si="136"/>
        <v>a</v>
      </c>
      <c r="LM16" s="854">
        <f t="shared" si="137"/>
        <v>4</v>
      </c>
      <c r="LN16" s="854">
        <f t="shared" si="138"/>
        <v>4</v>
      </c>
      <c r="LO16" s="854">
        <f t="shared" si="139"/>
        <v>4</v>
      </c>
      <c r="LP16" s="854">
        <f t="shared" si="140"/>
        <v>4</v>
      </c>
      <c r="LQ16" s="854" t="str">
        <f t="shared" si="141"/>
        <v/>
      </c>
      <c r="LR16" s="854" t="str">
        <f t="shared" si="142"/>
        <v/>
      </c>
      <c r="LS16" s="854" t="str">
        <f t="shared" si="143"/>
        <v/>
      </c>
      <c r="LT16" s="854" t="str">
        <f t="shared" si="144"/>
        <v/>
      </c>
      <c r="LU16" s="854" t="str">
        <f t="shared" si="145"/>
        <v/>
      </c>
      <c r="LV16" s="846">
        <f t="shared" si="146"/>
        <v>1</v>
      </c>
      <c r="LW16" s="843" t="str">
        <f>IFERROR(VLOOKUP($A16*100+LW$4,'03施策評価'!$A$5:$KD$118,COLUMN('03施策評価'!$IL:$IL),FALSE),"-")</f>
        <v>c</v>
      </c>
      <c r="LX16" s="851" t="str">
        <f>IFERROR(VLOOKUP($A16*100+LX$4,'03施策評価'!$A$5:$KD$118,COLUMN('03施策評価'!$IL:$IL),FALSE),"-")</f>
        <v>a</v>
      </c>
      <c r="LY16" s="851" t="str">
        <f>IFERROR(VLOOKUP($A16*100+LY$4,'03施策評価'!$A$5:$KD$118,COLUMN('03施策評価'!$IL:$IL),FALSE),"-")</f>
        <v>a</v>
      </c>
      <c r="LZ16" s="851" t="str">
        <f>IFERROR(VLOOKUP($A16*100+LZ$4,'03施策評価'!$A$5:$KD$118,COLUMN('03施策評価'!$IL:$IL),FALSE),"-")</f>
        <v>-</v>
      </c>
      <c r="MA16" s="851" t="str">
        <f>IFERROR(VLOOKUP($A16*100+MA$4,'03施策評価'!$A$5:$KD$118,COLUMN('03施策評価'!$IL:$IL),FALSE),"-")</f>
        <v>-</v>
      </c>
      <c r="MB16" s="851" t="str">
        <f>IFERROR(VLOOKUP($A16*100+MB$4,'03施策評価'!$A$5:$KD$118,COLUMN('03施策評価'!$IL:$IL),FALSE),"-")</f>
        <v>-</v>
      </c>
      <c r="MC16" s="851" t="str">
        <f>IFERROR(VLOOKUP($A16*100+MC$4,'03施策評価'!$A$5:$KD$118,COLUMN('03施策評価'!$IL:$IL),FALSE),"-")</f>
        <v>-</v>
      </c>
      <c r="MD16" s="851" t="str">
        <f>IFERROR(VLOOKUP($A16*100+MD$4,'03施策評価'!$A$5:$KD$118,COLUMN('03施策評価'!$IL:$IL),FALSE),"-")</f>
        <v>-</v>
      </c>
      <c r="ME16" s="839" t="str">
        <f t="shared" si="147"/>
        <v>a</v>
      </c>
      <c r="MF16" s="843">
        <f t="shared" si="148"/>
        <v>2</v>
      </c>
      <c r="MG16" s="851">
        <f t="shared" si="149"/>
        <v>4</v>
      </c>
      <c r="MH16" s="851">
        <f t="shared" si="150"/>
        <v>4</v>
      </c>
      <c r="MI16" s="851" t="str">
        <f t="shared" si="151"/>
        <v/>
      </c>
      <c r="MJ16" s="851" t="str">
        <f t="shared" si="152"/>
        <v/>
      </c>
      <c r="MK16" s="851" t="str">
        <f t="shared" si="153"/>
        <v/>
      </c>
      <c r="ML16" s="851" t="str">
        <f t="shared" si="154"/>
        <v/>
      </c>
      <c r="MM16" s="851" t="str">
        <f t="shared" si="155"/>
        <v/>
      </c>
      <c r="MN16" s="840">
        <f t="shared" si="156"/>
        <v>0.83333333333333337</v>
      </c>
      <c r="MO16" s="853" t="str">
        <f t="shared" si="157"/>
        <v>a</v>
      </c>
      <c r="MP16" s="843">
        <f t="shared" si="158"/>
        <v>4</v>
      </c>
      <c r="MQ16" s="851">
        <f t="shared" si="159"/>
        <v>2</v>
      </c>
      <c r="MR16" s="840" cm="1">
        <f t="array" ref="MR16">_xlfn.IFS(COUNT(MP16:MQ16)=2,SUM(MP16:MQ16)/6,COUNT(MP16:MQ16)=0,"-",MP16="",MN16,MQ16="",LV16)</f>
        <v>1</v>
      </c>
      <c r="MS16" s="843" t="str">
        <f>VLOOKUP($A16&amp;"-"&amp;MS$4,'05市民生活実感調査'!$A$3:$BC$218,COLUMN('05市民生活実感調査'!$BC:$BC),FALSE)</f>
        <v>c</v>
      </c>
      <c r="MT16" s="851" t="str">
        <f>VLOOKUP($A16&amp;"-"&amp;MT$4,'05市民生活実感調査'!$A$3:$BC$218,COLUMN('05市民生活実感調査'!$BC:$BC),FALSE)</f>
        <v>c</v>
      </c>
      <c r="MU16" s="851" t="str">
        <f>VLOOKUP($A16&amp;"-"&amp;MU$4,'05市民生活実感調査'!$A$3:$BC$218,COLUMN('05市民生活実感調査'!$BC:$BC),FALSE)</f>
        <v>c</v>
      </c>
      <c r="MV16" s="851" t="str">
        <f>VLOOKUP($A16&amp;"-"&amp;MV$4,'05市民生活実感調査'!$A$3:$BC$218,COLUMN('05市民生活実感調査'!$BC:$BC),FALSE)</f>
        <v>c</v>
      </c>
      <c r="MW16" s="851" t="str">
        <f>VLOOKUP($A16&amp;"-"&amp;MW$4,'05市民生活実感調査'!$A$3:$BC$218,COLUMN('05市民生活実感調査'!$BC:$BC),FALSE)</f>
        <v>-</v>
      </c>
      <c r="MX16" s="851" t="str">
        <f>VLOOKUP($A16&amp;"-"&amp;MX$4,'05市民生活実感調査'!$A$3:$BC$218,COLUMN('05市民生活実感調査'!$BC:$BC),FALSE)</f>
        <v>-</v>
      </c>
      <c r="MY16" s="851" t="str">
        <f>VLOOKUP($A16&amp;"-"&amp;MY$4,'05市民生活実感調査'!$A$3:$BC$218,COLUMN('05市民生活実感調査'!$BC:$BC),FALSE)</f>
        <v>-</v>
      </c>
      <c r="MZ16" s="851" t="str">
        <f>VLOOKUP($A16&amp;"-"&amp;MZ$4,'05市民生活実感調査'!$A$3:$BC$218,COLUMN('05市民生活実感調査'!$BC:$BC),FALSE)</f>
        <v>-</v>
      </c>
      <c r="NA16" s="839" t="str">
        <f t="shared" si="160"/>
        <v>c</v>
      </c>
      <c r="NB16" s="843">
        <f t="shared" si="161"/>
        <v>2</v>
      </c>
      <c r="NC16" s="851">
        <f t="shared" si="162"/>
        <v>2</v>
      </c>
      <c r="ND16" s="851">
        <f t="shared" si="163"/>
        <v>2</v>
      </c>
      <c r="NE16" s="851">
        <f t="shared" si="164"/>
        <v>2</v>
      </c>
      <c r="NF16" s="851" t="str">
        <f t="shared" si="165"/>
        <v/>
      </c>
      <c r="NG16" s="851" t="str">
        <f t="shared" si="166"/>
        <v/>
      </c>
      <c r="NH16" s="851" t="str">
        <f t="shared" si="167"/>
        <v/>
      </c>
      <c r="NI16" s="851" t="str">
        <f t="shared" si="168"/>
        <v/>
      </c>
      <c r="NJ16" s="840">
        <f t="shared" si="169"/>
        <v>0.5</v>
      </c>
      <c r="NK16" s="841">
        <f>VLOOKUP($A16,'05市民生活実感調査'!$D$223:$O$249,11,FALSE)</f>
        <v>12</v>
      </c>
      <c r="NL16" s="842">
        <f>VLOOKUP($A16,'05市民生活実感調査'!$D$223:$O$249,12,FALSE)</f>
        <v>64.476190476190482</v>
      </c>
      <c r="NM16" s="843" t="s">
        <v>313</v>
      </c>
      <c r="NN16" s="859" t="str">
        <f>VLOOKUP(NM16,プルダウン!$A$1:$B$6,2,FALSE)</f>
        <v>政策の目的がかなり達成されている</v>
      </c>
      <c r="NO16" s="834" t="s">
        <v>2972</v>
      </c>
      <c r="NP16" s="859" t="s">
        <v>1898</v>
      </c>
      <c r="NQ16" s="860" t="s">
        <v>3203</v>
      </c>
      <c r="NR16" s="859" t="s">
        <v>3258</v>
      </c>
      <c r="NS16" s="843" t="str">
        <f>IFERROR(VLOOKUP($A16*100+NS$4,'03施策評価'!$A$5:$KD$118,COLUMN('03施策評価'!$KA:$KA),FALSE),"-")</f>
        <v>C</v>
      </c>
      <c r="NT16" s="851" t="str">
        <f>IFERROR(VLOOKUP($A16*100+NT$4,'03施策評価'!$A$5:$KD$118,COLUMN('03施策評価'!$KA:$KA),FALSE),"-")</f>
        <v>B</v>
      </c>
      <c r="NU16" s="851" t="str">
        <f>IFERROR(VLOOKUP($A16*100+NU$4,'03施策評価'!$A$5:$KD$118,COLUMN('03施策評価'!$KA:$KA),FALSE),"-")</f>
        <v>B</v>
      </c>
      <c r="NV16" s="851" t="str">
        <f>IFERROR(VLOOKUP($A16*100+NV$4,'03施策評価'!$A$5:$KD$118,COLUMN('03施策評価'!$KA:$KA),FALSE),"-")</f>
        <v>-</v>
      </c>
      <c r="NW16" s="851" t="str">
        <f>IFERROR(VLOOKUP($A16*100+NW$4,'03施策評価'!$A$5:$KD$118,COLUMN('03施策評価'!$KA:$KA),FALSE),"-")</f>
        <v>-</v>
      </c>
      <c r="NX16" s="851" t="str">
        <f>IFERROR(VLOOKUP($A16*100+NX$4,'03施策評価'!$A$5:$KD$118,COLUMN('03施策評価'!$KA:$KA),FALSE),"-")</f>
        <v>-</v>
      </c>
      <c r="NY16" s="851" t="str">
        <f>IFERROR(VLOOKUP($A16*100+NY$4,'03施策評価'!$A$5:$KD$118,COLUMN('03施策評価'!$KA:$KA),FALSE),"-")</f>
        <v>-</v>
      </c>
      <c r="NZ16" s="839" t="str">
        <f>IFERROR(VLOOKUP($A16*100+NZ$4,'03施策評価'!$A$5:$KD$118,COLUMN('03施策評価'!$KA:$KA),FALSE),"-")</f>
        <v>-</v>
      </c>
      <c r="OA16" s="861" t="s">
        <v>3224</v>
      </c>
      <c r="OB16" s="812" t="str">
        <f>VLOOKUP($A16&amp;"-"&amp;OB$4,'02政策の客観指標'!$A$4:$AY$246,COLUMN('02政策の客観指標'!$AY:$AY),FALSE)</f>
        <v>a</v>
      </c>
      <c r="OC16" s="813" t="str">
        <f>VLOOKUP($A16&amp;"-"&amp;OC$4,'02政策の客観指標'!$A$4:$AY$246,COLUMN('02政策の客観指標'!$AY:$AY),FALSE)</f>
        <v>a</v>
      </c>
      <c r="OD16" s="813" t="str">
        <f>VLOOKUP($A16&amp;"-"&amp;OD$4,'02政策の客観指標'!$A$4:$AY$246,COLUMN('02政策の客観指標'!$AY:$AY),FALSE)</f>
        <v>a</v>
      </c>
      <c r="OE16" s="813" t="str">
        <f>VLOOKUP($A16&amp;"-"&amp;OE$4,'02政策の客観指標'!$A$4:$AY$246,COLUMN('02政策の客観指標'!$AY:$AY),FALSE)</f>
        <v>a</v>
      </c>
      <c r="OF16" s="813" t="str">
        <f>VLOOKUP($A16&amp;"-"&amp;OF$4,'02政策の客観指標'!$A$4:$AY$246,COLUMN('02政策の客観指標'!$AY:$AY),FALSE)</f>
        <v>-</v>
      </c>
      <c r="OG16" s="813" t="str">
        <f>VLOOKUP($A16&amp;"-"&amp;OG$4,'02政策の客観指標'!$A$4:$AY$246,COLUMN('02政策の客観指標'!$AY:$AY),FALSE)</f>
        <v>-</v>
      </c>
      <c r="OH16" s="813" t="str">
        <f>VLOOKUP($A16&amp;"-"&amp;OH$4,'02政策の客観指標'!$A$4:$AY$246,COLUMN('02政策の客観指標'!$AY:$AY),FALSE)</f>
        <v>-</v>
      </c>
      <c r="OI16" s="813" t="str">
        <f>VLOOKUP($A16&amp;"-"&amp;OI$4,'02政策の客観指標'!$A$4:$AY$246,COLUMN('02政策の客観指標'!$AY:$AY),FALSE)</f>
        <v>-</v>
      </c>
      <c r="OJ16" s="813" t="str">
        <f>VLOOKUP($A16&amp;"-"&amp;OJ$4,'02政策の客観指標'!$A$4:$AY$246,COLUMN('02政策の客観指標'!$AY:$AY),FALSE)</f>
        <v>-</v>
      </c>
      <c r="OK16" s="814" t="str">
        <f t="shared" si="170"/>
        <v>a</v>
      </c>
      <c r="OL16" s="815">
        <f t="shared" si="171"/>
        <v>4</v>
      </c>
      <c r="OM16" s="815">
        <f t="shared" si="172"/>
        <v>4</v>
      </c>
      <c r="ON16" s="815">
        <f t="shared" si="173"/>
        <v>4</v>
      </c>
      <c r="OO16" s="815">
        <f t="shared" si="174"/>
        <v>4</v>
      </c>
      <c r="OP16" s="815" t="str">
        <f t="shared" si="175"/>
        <v/>
      </c>
      <c r="OQ16" s="815" t="str">
        <f t="shared" si="176"/>
        <v/>
      </c>
      <c r="OR16" s="815" t="str">
        <f t="shared" si="177"/>
        <v/>
      </c>
      <c r="OS16" s="815" t="str">
        <f t="shared" si="178"/>
        <v/>
      </c>
      <c r="OT16" s="815" t="str">
        <f t="shared" si="179"/>
        <v/>
      </c>
      <c r="OU16" s="816">
        <f t="shared" si="203"/>
        <v>1</v>
      </c>
      <c r="OV16" s="817" t="str">
        <f>IFERROR(VLOOKUP($A16*100+OV$4,'03施策評価'!$A$5:$MF$118,COLUMN('03施策評価'!$KN:$KN),FALSE),"-")</f>
        <v>b</v>
      </c>
      <c r="OW16" s="813" t="str">
        <f>IFERROR(VLOOKUP($A16*100+OW$4,'03施策評価'!$A$5:$MF$118,COLUMN('03施策評価'!$KN:$KN),FALSE),"-")</f>
        <v>a</v>
      </c>
      <c r="OX16" s="813" t="str">
        <f>IFERROR(VLOOKUP($A16*100+OX$4,'03施策評価'!$A$5:$MF$118,COLUMN('03施策評価'!$KN:$KN),FALSE),"-")</f>
        <v>a</v>
      </c>
      <c r="OY16" s="813" t="str">
        <f>IFERROR(VLOOKUP($A16*100+OY$4,'03施策評価'!$A$5:$MF$118,COLUMN('03施策評価'!$KN:$KN),FALSE),"-")</f>
        <v>-</v>
      </c>
      <c r="OZ16" s="813" t="str">
        <f>IFERROR(VLOOKUP($A16*100+OZ$4,'03施策評価'!$A$5:$MF$118,COLUMN('03施策評価'!$KN:$KN),FALSE),"-")</f>
        <v>-</v>
      </c>
      <c r="PA16" s="813" t="str">
        <f>IFERROR(VLOOKUP($A16*100+PA$4,'03施策評価'!$A$5:$MF$118,COLUMN('03施策評価'!$KN:$KN),FALSE),"-")</f>
        <v>-</v>
      </c>
      <c r="PB16" s="813" t="str">
        <f>IFERROR(VLOOKUP($A16*100+PB$4,'03施策評価'!$A$5:$MF$118,COLUMN('03施策評価'!$KN:$KN),FALSE),"-")</f>
        <v>-</v>
      </c>
      <c r="PC16" s="813" t="str">
        <f>IFERROR(VLOOKUP($A16*100+PC$4,'03施策評価'!$A$5:$MF$118,COLUMN('03施策評価'!$KN:$KN),FALSE),"-")</f>
        <v>-</v>
      </c>
      <c r="PD16" s="814" t="str">
        <f t="shared" si="180"/>
        <v>a</v>
      </c>
      <c r="PE16" s="817">
        <f t="shared" si="181"/>
        <v>3</v>
      </c>
      <c r="PF16" s="813">
        <f t="shared" si="182"/>
        <v>4</v>
      </c>
      <c r="PG16" s="813">
        <f t="shared" si="183"/>
        <v>4</v>
      </c>
      <c r="PH16" s="813" t="str">
        <f t="shared" si="184"/>
        <v/>
      </c>
      <c r="PI16" s="813" t="str">
        <f t="shared" si="185"/>
        <v/>
      </c>
      <c r="PJ16" s="813" t="str">
        <f t="shared" si="186"/>
        <v/>
      </c>
      <c r="PK16" s="813" t="str">
        <f t="shared" si="187"/>
        <v/>
      </c>
      <c r="PL16" s="813" t="str">
        <f t="shared" si="188"/>
        <v/>
      </c>
      <c r="PM16" s="818">
        <f t="shared" si="189"/>
        <v>0.91666666666666663</v>
      </c>
      <c r="PN16" s="819" t="str">
        <f t="shared" si="190"/>
        <v>a</v>
      </c>
      <c r="PO16" s="237">
        <f t="shared" si="191"/>
        <v>4</v>
      </c>
      <c r="PP16" s="187">
        <f t="shared" si="192"/>
        <v>2</v>
      </c>
      <c r="PQ16" s="422" cm="1">
        <f t="array" ref="PQ16">_xlfn.IFS(COUNT(PO16:PP16)=2,SUM(PO16:PP16)/6,COUNT(PO16:PP16)=0,"-",PO16="",PM16,PP16="",OU16)</f>
        <v>1</v>
      </c>
      <c r="PR16" s="820" t="str">
        <f>VLOOKUP($A16&amp;"-"&amp;PR$4,'05市民生活実感調査'!$A$3:$BM$218,COLUMN('05市民生活実感調査'!$BM:$BM),FALSE)</f>
        <v>c</v>
      </c>
      <c r="PS16" s="821" t="str">
        <f>VLOOKUP($A16&amp;"-"&amp;PS$4,'05市民生活実感調査'!$A$3:$BM$218,COLUMN('05市民生活実感調査'!$BM:$BM),FALSE)</f>
        <v>c</v>
      </c>
      <c r="PT16" s="821" t="str">
        <f>VLOOKUP($A16&amp;"-"&amp;PT$4,'05市民生活実感調査'!$A$3:$BM$218,COLUMN('05市民生活実感調査'!$BM:$BM),FALSE)</f>
        <v>c</v>
      </c>
      <c r="PU16" s="821" t="str">
        <f>VLOOKUP($A16&amp;"-"&amp;PU$4,'05市民生活実感調査'!$A$3:$BM$218,COLUMN('05市民生活実感調査'!$BM:$BM),FALSE)</f>
        <v>c</v>
      </c>
      <c r="PV16" s="821" t="str">
        <f>VLOOKUP($A16&amp;"-"&amp;PV$4,'05市民生活実感調査'!$A$3:$BM$218,COLUMN('05市民生活実感調査'!$BM:$BM),FALSE)</f>
        <v>-</v>
      </c>
      <c r="PW16" s="821" t="str">
        <f>VLOOKUP($A16&amp;"-"&amp;PW$4,'05市民生活実感調査'!$A$3:$BM$218,COLUMN('05市民生活実感調査'!$BM:$BM),FALSE)</f>
        <v>-</v>
      </c>
      <c r="PX16" s="821" t="str">
        <f>VLOOKUP($A16&amp;"-"&amp;PX$4,'05市民生活実感調査'!$A$3:$BM$218,COLUMN('05市民生活実感調査'!$BM:$BM),FALSE)</f>
        <v>-</v>
      </c>
      <c r="PY16" s="821" t="str">
        <f>VLOOKUP($A16&amp;"-"&amp;PY$4,'05市民生活実感調査'!$A$3:$BM$218,COLUMN('05市民生活実感調査'!$BM:$BM),FALSE)</f>
        <v>-</v>
      </c>
      <c r="PZ16" s="822" t="str">
        <f t="shared" si="193"/>
        <v>c</v>
      </c>
      <c r="QA16" s="237">
        <f t="shared" si="194"/>
        <v>2</v>
      </c>
      <c r="QB16" s="187">
        <f t="shared" si="195"/>
        <v>2</v>
      </c>
      <c r="QC16" s="187">
        <f t="shared" si="196"/>
        <v>2</v>
      </c>
      <c r="QD16" s="187">
        <f t="shared" si="197"/>
        <v>2</v>
      </c>
      <c r="QE16" s="187" t="str">
        <f t="shared" si="198"/>
        <v/>
      </c>
      <c r="QF16" s="187" t="str">
        <f t="shared" si="199"/>
        <v/>
      </c>
      <c r="QG16" s="187" t="str">
        <f t="shared" si="200"/>
        <v/>
      </c>
      <c r="QH16" s="187" t="str">
        <f t="shared" si="201"/>
        <v/>
      </c>
      <c r="QI16" s="422">
        <f t="shared" si="202"/>
        <v>0.5</v>
      </c>
      <c r="QJ16" s="725">
        <f>VLOOKUP($A16,'05市民生活実感調査'!$D$223:$Q$249,13,FALSE)</f>
        <v>13</v>
      </c>
      <c r="QK16" s="726">
        <f>VLOOKUP($A16,'05市民生活実感調査'!$D$223:$Q$249,14,FALSE)</f>
        <v>63.913824057450633</v>
      </c>
      <c r="QL16" s="823" t="s">
        <v>313</v>
      </c>
      <c r="QM16" s="824" t="str">
        <f>VLOOKUP(QL16,プルダウン!$A$1:$B$6,2,FALSE)</f>
        <v>政策の目的がかなり達成されている</v>
      </c>
      <c r="QN16" s="403" t="s">
        <v>2972</v>
      </c>
      <c r="QO16" s="190" t="s">
        <v>1898</v>
      </c>
      <c r="QP16" s="91" t="s">
        <v>3397</v>
      </c>
      <c r="QQ16" s="190" t="s">
        <v>3398</v>
      </c>
      <c r="QR16" s="237" t="str">
        <f>IFERROR(VLOOKUP($A16*100+QR$4,'03施策評価'!$A$5:$MF$118,COLUMN('03施策評価'!$MC:$MC),FALSE),"-")</f>
        <v>B</v>
      </c>
      <c r="QS16" s="187" t="str">
        <f>IFERROR(VLOOKUP($A16*100+QS$4,'03施策評価'!$A$5:$MF$118,COLUMN('03施策評価'!$MC:$MC),FALSE),"-")</f>
        <v>B</v>
      </c>
      <c r="QT16" s="187" t="str">
        <f>IFERROR(VLOOKUP($A16*100+QT$4,'03施策評価'!$A$5:$MF$118,COLUMN('03施策評価'!$MC:$MC),FALSE),"-")</f>
        <v>B</v>
      </c>
      <c r="QU16" s="187" t="str">
        <f>IFERROR(VLOOKUP($A16*100+QU$4,'03施策評価'!$A$5:$MF$118,COLUMN('03施策評価'!$MC:$MC),FALSE),"-")</f>
        <v>-</v>
      </c>
      <c r="QV16" s="187" t="str">
        <f>IFERROR(VLOOKUP($A16*100+QV$4,'03施策評価'!$A$5:$MF$118,COLUMN('03施策評価'!$MC:$MC),FALSE),"-")</f>
        <v>-</v>
      </c>
      <c r="QW16" s="187" t="str">
        <f>IFERROR(VLOOKUP($A16*100+QW$4,'03施策評価'!$A$5:$MF$118,COLUMN('03施策評価'!$MC:$MC),FALSE),"-")</f>
        <v>-</v>
      </c>
      <c r="QX16" s="187" t="str">
        <f>IFERROR(VLOOKUP($A16*100+QX$4,'03施策評価'!$A$5:$MF$118,COLUMN('03施策評価'!$MC:$MC),FALSE),"-")</f>
        <v>-</v>
      </c>
      <c r="QY16" s="234" t="str">
        <f>IFERROR(VLOOKUP($A16*100+QY$4,'03施策評価'!$A$5:$MF$118,COLUMN('03施策評価'!$MC:$MC),FALSE),"-")</f>
        <v>-</v>
      </c>
      <c r="QZ16" s="191" t="s">
        <v>3399</v>
      </c>
    </row>
    <row r="17" spans="1:468" ht="220.5" customHeight="1">
      <c r="A17" s="466">
        <v>13</v>
      </c>
      <c r="B17" s="104" t="s">
        <v>283</v>
      </c>
      <c r="C17" s="104" t="s">
        <v>1869</v>
      </c>
      <c r="D17" s="728" t="s">
        <v>1411</v>
      </c>
      <c r="E17" s="728"/>
      <c r="F17" s="104"/>
      <c r="G17" s="850" t="str">
        <f>VLOOKUP($A17&amp;"-"&amp;G$4,'02政策の客観指標'!$A$4:$AY$246,COLUMN('02政策の客観指標'!$AT:$AT),FALSE)</f>
        <v>-</v>
      </c>
      <c r="H17" s="851" t="str">
        <f>VLOOKUP($A17&amp;"-"&amp;H$4,'02政策の客観指標'!$A$4:$AY$246,COLUMN('02政策の客観指標'!$AT:$AT),FALSE)</f>
        <v>-</v>
      </c>
      <c r="I17" s="851" t="str">
        <f>VLOOKUP($A17&amp;"-"&amp;I$4,'02政策の客観指標'!$A$4:$AY$246,COLUMN('02政策の客観指標'!$AT:$AT),FALSE)</f>
        <v>-</v>
      </c>
      <c r="J17" s="851" t="str">
        <f>VLOOKUP($A17&amp;"-"&amp;J$4,'02政策の客観指標'!$A$4:$AY$246,COLUMN('02政策の客観指標'!$AT:$AT),FALSE)</f>
        <v>-</v>
      </c>
      <c r="K17" s="851" t="str">
        <f>VLOOKUP($A17&amp;"-"&amp;K$4,'02政策の客観指標'!$A$4:$AY$246,COLUMN('02政策の客観指標'!$AT:$AT),FALSE)</f>
        <v>-</v>
      </c>
      <c r="L17" s="851" t="str">
        <f>VLOOKUP($A17&amp;"-"&amp;L$4,'02政策の客観指標'!$A$4:$AY$246,COLUMN('02政策の客観指標'!$AT:$AT),FALSE)</f>
        <v>-</v>
      </c>
      <c r="M17" s="851" t="str">
        <f>VLOOKUP($A17&amp;"-"&amp;M$4,'02政策の客観指標'!$A$4:$AY$246,COLUMN('02政策の客観指標'!$AT:$AT),FALSE)</f>
        <v>-</v>
      </c>
      <c r="N17" s="851" t="str">
        <f>VLOOKUP($A17&amp;"-"&amp;N$4,'02政策の客観指標'!$A$4:$AY$246,COLUMN('02政策の客観指標'!$AT:$AT),FALSE)</f>
        <v>-</v>
      </c>
      <c r="O17" s="852" t="str">
        <f>VLOOKUP($A17&amp;"-"&amp;O$4,'02政策の客観指標'!$A$4:$AY$246,COLUMN('02政策の客観指標'!$AT:$AT),FALSE)</f>
        <v>-</v>
      </c>
      <c r="P17" s="853" t="str">
        <f t="shared" si="0"/>
        <v>-</v>
      </c>
      <c r="Q17" s="854" t="str">
        <f t="shared" si="1"/>
        <v/>
      </c>
      <c r="R17" s="854" t="str">
        <f t="shared" si="2"/>
        <v/>
      </c>
      <c r="S17" s="854" t="str">
        <f t="shared" si="3"/>
        <v/>
      </c>
      <c r="T17" s="854" t="str">
        <f t="shared" si="4"/>
        <v/>
      </c>
      <c r="U17" s="854" t="str">
        <f t="shared" si="5"/>
        <v/>
      </c>
      <c r="V17" s="854" t="str">
        <f t="shared" si="6"/>
        <v/>
      </c>
      <c r="W17" s="854" t="str">
        <f t="shared" si="7"/>
        <v/>
      </c>
      <c r="X17" s="854" t="str">
        <f t="shared" si="8"/>
        <v/>
      </c>
      <c r="Y17" s="854" t="str">
        <f t="shared" si="9"/>
        <v/>
      </c>
      <c r="Z17" s="855" t="str">
        <f t="shared" si="10"/>
        <v>-</v>
      </c>
      <c r="AA17" s="856" t="str">
        <f>IFERROR(VLOOKUP($A17*100+AA$4,'03施策評価'!$A$5:$KD$118,COLUMN('03施策評価'!$AB:$AB),FALSE),"-")</f>
        <v>a</v>
      </c>
      <c r="AB17" s="851" t="str">
        <f>IFERROR(VLOOKUP($A17*100+AB$4,'03施策評価'!$A$5:$KD$118,COLUMN('03施策評価'!$AB:$AB),FALSE),"-")</f>
        <v>-</v>
      </c>
      <c r="AC17" s="851" t="str">
        <f>IFERROR(VLOOKUP($A17*100+AC$4,'03施策評価'!$A$5:$KD$118,COLUMN('03施策評価'!$AB:$AB),FALSE),"-")</f>
        <v>c</v>
      </c>
      <c r="AD17" s="851" t="str">
        <f>IFERROR(VLOOKUP($A17*100+AD$4,'03施策評価'!$A$5:$KD$118,COLUMN('03施策評価'!$AB:$AB),FALSE),"-")</f>
        <v>a</v>
      </c>
      <c r="AE17" s="851" t="str">
        <f>IFERROR(VLOOKUP($A17*100+AE$4,'03施策評価'!$A$5:$KD$118,COLUMN('03施策評価'!$AB:$AB),FALSE),"-")</f>
        <v>-</v>
      </c>
      <c r="AF17" s="851" t="str">
        <f>IFERROR(VLOOKUP($A17*100+AF$4,'03施策評価'!$A$5:$KD$118,COLUMN('03施策評価'!$AB:$AB),FALSE),"-")</f>
        <v>-</v>
      </c>
      <c r="AG17" s="851" t="str">
        <f>IFERROR(VLOOKUP($A17*100+AG$4,'03施策評価'!$A$5:$KD$118,COLUMN('03施策評価'!$AB:$AB),FALSE),"-")</f>
        <v>-</v>
      </c>
      <c r="AH17" s="852" t="str">
        <f>IFERROR(VLOOKUP($A17*100+AH$4,'03施策評価'!$A$5:$KD$118,COLUMN('03施策評価'!$AB:$AB),FALSE),"-")</f>
        <v>-</v>
      </c>
      <c r="AI17" s="853" t="str">
        <f t="shared" si="11"/>
        <v>a</v>
      </c>
      <c r="AJ17" s="856">
        <f t="shared" si="12"/>
        <v>4</v>
      </c>
      <c r="AK17" s="851" t="str">
        <f t="shared" si="13"/>
        <v/>
      </c>
      <c r="AL17" s="851">
        <f t="shared" si="14"/>
        <v>2</v>
      </c>
      <c r="AM17" s="851">
        <f t="shared" si="15"/>
        <v>4</v>
      </c>
      <c r="AN17" s="851" t="str">
        <f t="shared" si="16"/>
        <v/>
      </c>
      <c r="AO17" s="851" t="str">
        <f t="shared" si="17"/>
        <v/>
      </c>
      <c r="AP17" s="851" t="str">
        <f t="shared" si="18"/>
        <v/>
      </c>
      <c r="AQ17" s="852" t="str">
        <f t="shared" si="19"/>
        <v/>
      </c>
      <c r="AR17" s="857">
        <f t="shared" si="20"/>
        <v>0.83333333333333337</v>
      </c>
      <c r="AS17" s="853" t="s">
        <v>2606</v>
      </c>
      <c r="AT17" s="854" t="str">
        <f t="shared" si="22"/>
        <v/>
      </c>
      <c r="AU17" s="853">
        <f t="shared" si="23"/>
        <v>2</v>
      </c>
      <c r="AV17" s="855" cm="1">
        <f t="array" ref="AV17">_xlfn.IFS(COUNT(AT17:AU17)=2,SUM(AT17:AU17)/6,COUNT(AT17:AU17)=0,"-",AT17="",AR17,AU17="",Z17)</f>
        <v>0.83333333333333337</v>
      </c>
      <c r="AW17" s="856" t="str">
        <f>VLOOKUP($A17&amp;"-"&amp;AW$4,'05市民生活実感調査'!$A$3:$BC$218,COLUMN('05市民生活実感調査'!$O:$O),FALSE)</f>
        <v>c</v>
      </c>
      <c r="AX17" s="851" t="str">
        <f>VLOOKUP($A17&amp;"-"&amp;AX$4,'05市民生活実感調査'!$A$3:$BC$218,COLUMN('05市民生活実感調査'!$O:$O),FALSE)</f>
        <v>c</v>
      </c>
      <c r="AY17" s="851" t="str">
        <f>VLOOKUP($A17&amp;"-"&amp;AY$4,'05市民生活実感調査'!$A$3:$BC$218,COLUMN('05市民生活実感調査'!$O:$O),FALSE)</f>
        <v>c</v>
      </c>
      <c r="AZ17" s="851" t="str">
        <f>VLOOKUP($A17&amp;"-"&amp;AZ$4,'05市民生活実感調査'!$A$3:$BC$218,COLUMN('05市民生活実感調査'!$O:$O),FALSE)</f>
        <v>c</v>
      </c>
      <c r="BA17" s="851" t="str">
        <f>VLOOKUP($A17&amp;"-"&amp;BA$4,'05市民生活実感調査'!$A$3:$BC$218,COLUMN('05市民生活実感調査'!$O:$O),FALSE)</f>
        <v>-</v>
      </c>
      <c r="BB17" s="851" t="str">
        <f>VLOOKUP($A17&amp;"-"&amp;BB$4,'05市民生活実感調査'!$A$3:$BC$218,COLUMN('05市民生活実感調査'!$O:$O),FALSE)</f>
        <v>-</v>
      </c>
      <c r="BC17" s="851" t="str">
        <f>VLOOKUP($A17&amp;"-"&amp;BC$4,'05市民生活実感調査'!$A$3:$BC$218,COLUMN('05市民生活実感調査'!$O:$O),FALSE)</f>
        <v>-</v>
      </c>
      <c r="BD17" s="851" t="str">
        <f>VLOOKUP($A17&amp;"-"&amp;BD$4,'05市民生活実感調査'!$A$3:$BC$218,COLUMN('05市民生活実感調査'!$O:$O),FALSE)</f>
        <v>-</v>
      </c>
      <c r="BE17" s="839" t="str">
        <f t="shared" si="24"/>
        <v>c</v>
      </c>
      <c r="BF17" s="843">
        <f t="shared" si="25"/>
        <v>2</v>
      </c>
      <c r="BG17" s="851">
        <f t="shared" si="26"/>
        <v>2</v>
      </c>
      <c r="BH17" s="851">
        <f t="shared" si="27"/>
        <v>2</v>
      </c>
      <c r="BI17" s="851">
        <f t="shared" si="28"/>
        <v>2</v>
      </c>
      <c r="BJ17" s="851" t="str">
        <f t="shared" si="29"/>
        <v/>
      </c>
      <c r="BK17" s="851" t="str">
        <f t="shared" si="30"/>
        <v/>
      </c>
      <c r="BL17" s="851" t="str">
        <f t="shared" si="31"/>
        <v/>
      </c>
      <c r="BM17" s="851" t="str">
        <f t="shared" si="32"/>
        <v/>
      </c>
      <c r="BN17" s="840">
        <f t="shared" si="33"/>
        <v>0.5</v>
      </c>
      <c r="BO17" s="841">
        <f>VLOOKUP($A17,'05市民生活実感調査'!$D$223:$O$249,3,FALSE)</f>
        <v>12</v>
      </c>
      <c r="BP17" s="858">
        <f>VLOOKUP($A17,'05市民生活実感調査'!$D$223:$O$249,4,FALSE)</f>
        <v>0.83421985815602839</v>
      </c>
      <c r="BQ17" s="843" t="s">
        <v>313</v>
      </c>
      <c r="BR17" s="859" t="s">
        <v>3628</v>
      </c>
      <c r="BS17" s="834" t="s">
        <v>122</v>
      </c>
      <c r="BT17" s="859" t="s">
        <v>1591</v>
      </c>
      <c r="BU17" s="864" t="s">
        <v>1592</v>
      </c>
      <c r="BV17" s="865" t="s">
        <v>1593</v>
      </c>
      <c r="BW17" s="843" t="str">
        <f>IFERROR(VLOOKUP($A17*100+BW$4,'03施策評価'!$A$5:$KD$118,COLUMN('03施策評価'!$BQ:$BQ),FALSE),"-")</f>
        <v>B</v>
      </c>
      <c r="BX17" s="851" t="str">
        <f>IFERROR(VLOOKUP($A17*100+BX$4,'03施策評価'!$A$5:$KD$118,COLUMN('03施策評価'!$BQ:$BQ),FALSE),"-")</f>
        <v>C</v>
      </c>
      <c r="BY17" s="851" t="str">
        <f>IFERROR(VLOOKUP($A17*100+BY$4,'03施策評価'!$A$5:$KD$118,COLUMN('03施策評価'!$BQ:$BQ),FALSE),"-")</f>
        <v>C</v>
      </c>
      <c r="BZ17" s="851" t="str">
        <f>IFERROR(VLOOKUP($A17*100+BZ$4,'03施策評価'!$A$5:$KD$118,COLUMN('03施策評価'!$BQ:$BQ),FALSE),"-")</f>
        <v>B</v>
      </c>
      <c r="CA17" s="851" t="str">
        <f>IFERROR(VLOOKUP($A17*100+CA$4,'03施策評価'!$A$5:$KD$118,COLUMN('03施策評価'!$BQ:$BQ),FALSE),"-")</f>
        <v>-</v>
      </c>
      <c r="CB17" s="851" t="str">
        <f>IFERROR(VLOOKUP($A17*100+CB$4,'03施策評価'!$A$5:$KD$118,COLUMN('03施策評価'!$BQ:$BQ),FALSE),"-")</f>
        <v>-</v>
      </c>
      <c r="CC17" s="851" t="str">
        <f>IFERROR(VLOOKUP($A17*100+CC$4,'03施策評価'!$A$5:$KD$118,COLUMN('03施策評価'!$BQ:$BQ),FALSE),"-")</f>
        <v>-</v>
      </c>
      <c r="CD17" s="839" t="str">
        <f>IFERROR(VLOOKUP($A17*100+CD$4,'03施策評価'!$A$5:$KD$118,COLUMN('03施策評価'!$BQ:$BQ),FALSE),"-")</f>
        <v>-</v>
      </c>
      <c r="CE17" s="861" t="s">
        <v>1601</v>
      </c>
      <c r="CF17" s="850" t="str">
        <f>VLOOKUP($A17&amp;"-"&amp;CF$4,'02政策の客観指標'!$A$4:$AY$246,COLUMN('02政策の客観指標'!$AU:$AU),FALSE)</f>
        <v>d</v>
      </c>
      <c r="CG17" s="851" t="str">
        <f>VLOOKUP($A17&amp;"-"&amp;CG$4,'02政策の客観指標'!$A$4:$AY$246,COLUMN('02政策の客観指標'!$AU:$AU),FALSE)</f>
        <v>c</v>
      </c>
      <c r="CH17" s="851" t="str">
        <f>VLOOKUP($A17&amp;"-"&amp;CH$4,'02政策の客観指標'!$A$4:$AY$246,COLUMN('02政策の客観指標'!$AU:$AU),FALSE)</f>
        <v>a</v>
      </c>
      <c r="CI17" s="851" t="str">
        <f>VLOOKUP($A17&amp;"-"&amp;CI$4,'02政策の客観指標'!$A$4:$AY$246,COLUMN('02政策の客観指標'!$AU:$AU),FALSE)</f>
        <v>-</v>
      </c>
      <c r="CJ17" s="851" t="str">
        <f>VLOOKUP($A17&amp;"-"&amp;CJ$4,'02政策の客観指標'!$A$4:$AY$246,COLUMN('02政策の客観指標'!$AU:$AU),FALSE)</f>
        <v>-</v>
      </c>
      <c r="CK17" s="851" t="str">
        <f>VLOOKUP($A17&amp;"-"&amp;CK$4,'02政策の客観指標'!$A$4:$AY$246,COLUMN('02政策の客観指標'!$AU:$AU),FALSE)</f>
        <v>-</v>
      </c>
      <c r="CL17" s="851" t="str">
        <f>VLOOKUP($A17&amp;"-"&amp;CL$4,'02政策の客観指標'!$A$4:$AY$246,COLUMN('02政策の客観指標'!$AU:$AU),FALSE)</f>
        <v>-</v>
      </c>
      <c r="CM17" s="851" t="str">
        <f>VLOOKUP($A17&amp;"-"&amp;CM$4,'02政策の客観指標'!$A$4:$AY$246,COLUMN('02政策の客観指標'!$AU:$AU),FALSE)</f>
        <v>-</v>
      </c>
      <c r="CN17" s="851" t="str">
        <f>VLOOKUP($A17&amp;"-"&amp;CN$4,'02政策の客観指標'!$A$4:$AY$246,COLUMN('02政策の客観指標'!$AU:$AU),FALSE)</f>
        <v>-</v>
      </c>
      <c r="CO17" s="839" t="str">
        <f t="shared" si="34"/>
        <v>c</v>
      </c>
      <c r="CP17" s="854">
        <f t="shared" si="35"/>
        <v>1</v>
      </c>
      <c r="CQ17" s="854">
        <f t="shared" si="36"/>
        <v>2</v>
      </c>
      <c r="CR17" s="854">
        <f t="shared" si="37"/>
        <v>4</v>
      </c>
      <c r="CS17" s="854" t="str">
        <f t="shared" si="38"/>
        <v/>
      </c>
      <c r="CT17" s="854" t="str">
        <f t="shared" si="39"/>
        <v/>
      </c>
      <c r="CU17" s="854" t="str">
        <f t="shared" si="40"/>
        <v/>
      </c>
      <c r="CV17" s="854" t="str">
        <f t="shared" si="41"/>
        <v/>
      </c>
      <c r="CW17" s="854" t="str">
        <f t="shared" si="42"/>
        <v/>
      </c>
      <c r="CX17" s="854" t="str">
        <f t="shared" si="43"/>
        <v/>
      </c>
      <c r="CY17" s="846">
        <f t="shared" si="44"/>
        <v>0.58333333333333337</v>
      </c>
      <c r="CZ17" s="843" t="str">
        <f>IFERROR(VLOOKUP($A17*100+CZ$4,'03施策評価'!$A$5:$KD$118,COLUMN('03施策評価'!$CF:$CF),FALSE),"-")</f>
        <v>d</v>
      </c>
      <c r="DA17" s="851" t="str">
        <f>IFERROR(VLOOKUP($A17*100+DA$4,'03施策評価'!$A$5:$KD$118,COLUMN('03施策評価'!$CF:$CF),FALSE),"-")</f>
        <v>a</v>
      </c>
      <c r="DB17" s="851" t="str">
        <f>IFERROR(VLOOKUP($A17*100+DB$4,'03施策評価'!$A$5:$KD$118,COLUMN('03施策評価'!$CF:$CF),FALSE),"-")</f>
        <v>d</v>
      </c>
      <c r="DC17" s="851" t="str">
        <f>IFERROR(VLOOKUP($A17*100+DC$4,'03施策評価'!$A$5:$KD$118,COLUMN('03施策評価'!$CF:$CF),FALSE),"-")</f>
        <v>b</v>
      </c>
      <c r="DD17" s="851" t="str">
        <f>IFERROR(VLOOKUP($A17*100+DD$4,'03施策評価'!$A$5:$KD$118,COLUMN('03施策評価'!$CF:$CF),FALSE),"-")</f>
        <v>-</v>
      </c>
      <c r="DE17" s="851" t="str">
        <f>IFERROR(VLOOKUP($A17*100+DE$4,'03施策評価'!$A$5:$KD$118,COLUMN('03施策評価'!$CF:$CF),FALSE),"-")</f>
        <v>-</v>
      </c>
      <c r="DF17" s="851" t="str">
        <f>IFERROR(VLOOKUP($A17*100+DF$4,'03施策評価'!$A$5:$KD$118,COLUMN('03施策評価'!$CF:$CF),FALSE),"-")</f>
        <v>-</v>
      </c>
      <c r="DG17" s="851" t="str">
        <f>IFERROR(VLOOKUP($A17*100+DG$4,'03施策評価'!$A$5:$KD$118,COLUMN('03施策評価'!$CF:$CF),FALSE),"-")</f>
        <v>-</v>
      </c>
      <c r="DH17" s="839" t="str">
        <f t="shared" si="45"/>
        <v>c</v>
      </c>
      <c r="DI17" s="843">
        <f t="shared" si="46"/>
        <v>1</v>
      </c>
      <c r="DJ17" s="851">
        <f t="shared" si="47"/>
        <v>4</v>
      </c>
      <c r="DK17" s="851">
        <f t="shared" si="48"/>
        <v>1</v>
      </c>
      <c r="DL17" s="851">
        <f t="shared" si="49"/>
        <v>3</v>
      </c>
      <c r="DM17" s="851" t="str">
        <f t="shared" si="50"/>
        <v/>
      </c>
      <c r="DN17" s="851" t="str">
        <f t="shared" si="51"/>
        <v/>
      </c>
      <c r="DO17" s="851" t="str">
        <f t="shared" si="52"/>
        <v/>
      </c>
      <c r="DP17" s="851" t="str">
        <f t="shared" si="53"/>
        <v/>
      </c>
      <c r="DQ17" s="840">
        <f t="shared" si="54"/>
        <v>0.5625</v>
      </c>
      <c r="DR17" s="853" t="str">
        <f t="shared" si="55"/>
        <v>c</v>
      </c>
      <c r="DS17" s="843">
        <f t="shared" si="56"/>
        <v>2</v>
      </c>
      <c r="DT17" s="851">
        <f t="shared" si="57"/>
        <v>1</v>
      </c>
      <c r="DU17" s="840" cm="1">
        <f t="array" ref="DU17">_xlfn.IFS(COUNT(DS17:DT17)=2,SUM(DS17:DT17)/6,COUNT(DS17:DT17)=0,"-",DS17="",DQ17,DT17="",CY17)</f>
        <v>0.5</v>
      </c>
      <c r="DV17" s="843" t="str">
        <f>VLOOKUP($A17&amp;"-"&amp;DV$4,'05市民生活実感調査'!$A$3:$BC$218,COLUMN('05市民生活実感調査'!$Y:$Y),FALSE)</f>
        <v>c</v>
      </c>
      <c r="DW17" s="851" t="str">
        <f>VLOOKUP($A17&amp;"-"&amp;DW$4,'05市民生活実感調査'!$A$3:$BC$218,COLUMN('05市民生活実感調査'!$Y:$Y),FALSE)</f>
        <v>c</v>
      </c>
      <c r="DX17" s="851" t="str">
        <f>VLOOKUP($A17&amp;"-"&amp;DX$4,'05市民生活実感調査'!$A$3:$BC$218,COLUMN('05市民生活実感調査'!$Y:$Y),FALSE)</f>
        <v>c</v>
      </c>
      <c r="DY17" s="851" t="str">
        <f>VLOOKUP($A17&amp;"-"&amp;DY$4,'05市民生活実感調査'!$A$3:$BC$218,COLUMN('05市民生活実感調査'!$Y:$Y),FALSE)</f>
        <v>c</v>
      </c>
      <c r="DZ17" s="851" t="str">
        <f>VLOOKUP($A17&amp;"-"&amp;DZ$4,'05市民生活実感調査'!$A$3:$BC$218,COLUMN('05市民生活実感調査'!$Y:$Y),FALSE)</f>
        <v>-</v>
      </c>
      <c r="EA17" s="851" t="str">
        <f>VLOOKUP($A17&amp;"-"&amp;EA$4,'05市民生活実感調査'!$A$3:$BC$218,COLUMN('05市民生活実感調査'!$Y:$Y),FALSE)</f>
        <v>-</v>
      </c>
      <c r="EB17" s="851" t="str">
        <f>VLOOKUP($A17&amp;"-"&amp;EB$4,'05市民生活実感調査'!$A$3:$BC$218,COLUMN('05市民生活実感調査'!$Y:$Y),FALSE)</f>
        <v>-</v>
      </c>
      <c r="EC17" s="851" t="str">
        <f>VLOOKUP($A17&amp;"-"&amp;EC$4,'05市民生活実感調査'!$A$3:$BC$218,COLUMN('05市民生活実感調査'!$Y:$Y),FALSE)</f>
        <v>-</v>
      </c>
      <c r="ED17" s="839" t="str">
        <f t="shared" si="58"/>
        <v>c</v>
      </c>
      <c r="EE17" s="843">
        <f t="shared" si="59"/>
        <v>2</v>
      </c>
      <c r="EF17" s="851">
        <f t="shared" si="60"/>
        <v>2</v>
      </c>
      <c r="EG17" s="851">
        <f t="shared" si="61"/>
        <v>2</v>
      </c>
      <c r="EH17" s="851">
        <f t="shared" si="62"/>
        <v>2</v>
      </c>
      <c r="EI17" s="851" t="str">
        <f t="shared" si="63"/>
        <v/>
      </c>
      <c r="EJ17" s="851" t="str">
        <f t="shared" si="64"/>
        <v/>
      </c>
      <c r="EK17" s="851" t="str">
        <f t="shared" si="65"/>
        <v/>
      </c>
      <c r="EL17" s="851" t="str">
        <f t="shared" si="66"/>
        <v/>
      </c>
      <c r="EM17" s="840">
        <f t="shared" si="67"/>
        <v>0.5</v>
      </c>
      <c r="EN17" s="841">
        <f>VLOOKUP($A17,'05市民生活実感調査'!$D$223:$O$249,5,FALSE)</f>
        <v>15</v>
      </c>
      <c r="EO17" s="842">
        <f>VLOOKUP($A17,'05市民生活実感調査'!$D$223:$O$249,6,FALSE)</f>
        <v>0.621</v>
      </c>
      <c r="EP17" s="843" t="s">
        <v>91</v>
      </c>
      <c r="EQ17" s="859" t="str">
        <f>VLOOKUP(EP17,プルダウン!$A$1:$B$6,2,FALSE)</f>
        <v>政策の目的がそこそこ達成されている</v>
      </c>
      <c r="ER17" s="834" t="s">
        <v>122</v>
      </c>
      <c r="ES17" s="859" t="s">
        <v>2673</v>
      </c>
      <c r="ET17" s="860" t="s">
        <v>2712</v>
      </c>
      <c r="EU17" s="859" t="s">
        <v>2719</v>
      </c>
      <c r="EV17" s="843" t="s">
        <v>315</v>
      </c>
      <c r="EW17" s="851" t="s">
        <v>313</v>
      </c>
      <c r="EX17" s="851" t="s">
        <v>315</v>
      </c>
      <c r="EY17" s="851" t="s">
        <v>314</v>
      </c>
      <c r="EZ17" s="851" t="s">
        <v>83</v>
      </c>
      <c r="FA17" s="851" t="s">
        <v>83</v>
      </c>
      <c r="FB17" s="851" t="s">
        <v>83</v>
      </c>
      <c r="FC17" s="839" t="s">
        <v>83</v>
      </c>
      <c r="FD17" s="861" t="s">
        <v>2636</v>
      </c>
      <c r="FE17" s="850" t="str">
        <f>VLOOKUP($A17&amp;"-"&amp;FE$4,'02政策の客観指標'!$A$4:$AY$246,COLUMN('02政策の客観指標'!$AV:$AV),FALSE)</f>
        <v>a</v>
      </c>
      <c r="FF17" s="851" t="str">
        <f>VLOOKUP($A17&amp;"-"&amp;FF$4,'02政策の客観指標'!$A$4:$AY$246,COLUMN('02政策の客観指標'!$AV:$AV),FALSE)</f>
        <v>d</v>
      </c>
      <c r="FG17" s="851" t="str">
        <f>VLOOKUP($A17&amp;"-"&amp;FG$4,'02政策の客観指標'!$A$4:$AY$246,COLUMN('02政策の客観指標'!$AV:$AV),FALSE)</f>
        <v>a</v>
      </c>
      <c r="FH17" s="851" t="str">
        <f>VLOOKUP($A17&amp;"-"&amp;FH$4,'02政策の客観指標'!$A$4:$AY$246,COLUMN('02政策の客観指標'!$AV:$AV),FALSE)</f>
        <v>-</v>
      </c>
      <c r="FI17" s="851" t="str">
        <f>VLOOKUP($A17&amp;"-"&amp;FI$4,'02政策の客観指標'!$A$4:$AY$246,COLUMN('02政策の客観指標'!$AV:$AV),FALSE)</f>
        <v>-</v>
      </c>
      <c r="FJ17" s="851" t="str">
        <f>VLOOKUP($A17&amp;"-"&amp;FJ$4,'02政策の客観指標'!$A$4:$AY$246,COLUMN('02政策の客観指標'!$AV:$AV),FALSE)</f>
        <v>-</v>
      </c>
      <c r="FK17" s="851" t="str">
        <f>VLOOKUP($A17&amp;"-"&amp;FK$4,'02政策の客観指標'!$A$4:$AY$246,COLUMN('02政策の客観指標'!$AV:$AV),FALSE)</f>
        <v>-</v>
      </c>
      <c r="FL17" s="851" t="str">
        <f>VLOOKUP($A17&amp;"-"&amp;FL$4,'02政策の客観指標'!$A$4:$AY$246,COLUMN('02政策の客観指標'!$AV:$AV),FALSE)</f>
        <v>-</v>
      </c>
      <c r="FM17" s="851" t="str">
        <f>VLOOKUP($A17&amp;"-"&amp;FM$4,'02政策の客観指標'!$A$4:$AY$246,COLUMN('02政策の客観指標'!$AV:$AV),FALSE)</f>
        <v>-</v>
      </c>
      <c r="FN17" s="839" t="str">
        <f t="shared" si="68"/>
        <v>b</v>
      </c>
      <c r="FO17" s="854">
        <f t="shared" si="69"/>
        <v>4</v>
      </c>
      <c r="FP17" s="854">
        <f t="shared" si="70"/>
        <v>1</v>
      </c>
      <c r="FQ17" s="854">
        <f t="shared" si="71"/>
        <v>4</v>
      </c>
      <c r="FR17" s="854" t="str">
        <f t="shared" si="72"/>
        <v/>
      </c>
      <c r="FS17" s="854" t="str">
        <f t="shared" si="73"/>
        <v/>
      </c>
      <c r="FT17" s="854" t="str">
        <f t="shared" si="74"/>
        <v/>
      </c>
      <c r="FU17" s="854" t="str">
        <f t="shared" si="75"/>
        <v/>
      </c>
      <c r="FV17" s="854" t="str">
        <f t="shared" si="76"/>
        <v/>
      </c>
      <c r="FW17" s="854" t="str">
        <f t="shared" si="77"/>
        <v/>
      </c>
      <c r="FX17" s="846">
        <f t="shared" si="78"/>
        <v>0.75</v>
      </c>
      <c r="FY17" s="843" t="str">
        <f>IFERROR(VLOOKUP($A17*100+FY$4,'03施策評価'!$A$5:$KD$118,COLUMN('03施策評価'!$EH:$EH),FALSE),"-")</f>
        <v>d</v>
      </c>
      <c r="FZ17" s="851" t="str">
        <f>IFERROR(VLOOKUP($A17*100+FZ$4,'03施策評価'!$A$5:$KD$118,COLUMN('03施策評価'!$EH:$EH),FALSE),"-")</f>
        <v>a</v>
      </c>
      <c r="GA17" s="851" t="str">
        <f>IFERROR(VLOOKUP($A17*100+GA$4,'03施策評価'!$A$5:$KD$118,COLUMN('03施策評価'!$EH:$EH),FALSE),"-")</f>
        <v>b</v>
      </c>
      <c r="GB17" s="851" t="str">
        <f>IFERROR(VLOOKUP($A17*100+GB$4,'03施策評価'!$A$5:$KD$118,COLUMN('03施策評価'!$EH:$EH),FALSE),"-")</f>
        <v>b</v>
      </c>
      <c r="GC17" s="851" t="str">
        <f>IFERROR(VLOOKUP($A17*100+GC$4,'03施策評価'!$A$5:$KD$118,COLUMN('03施策評価'!$EH:$EH),FALSE),"-")</f>
        <v>-</v>
      </c>
      <c r="GD17" s="851" t="str">
        <f>IFERROR(VLOOKUP($A17*100+GD$4,'03施策評価'!$A$5:$KD$118,COLUMN('03施策評価'!$EH:$EH),FALSE),"-")</f>
        <v>-</v>
      </c>
      <c r="GE17" s="851" t="str">
        <f>IFERROR(VLOOKUP($A17*100+GE$4,'03施策評価'!$A$5:$KD$118,COLUMN('03施策評価'!$EH:$EH),FALSE),"-")</f>
        <v>-</v>
      </c>
      <c r="GF17" s="851" t="str">
        <f>IFERROR(VLOOKUP($A17*100+GF$4,'03施策評価'!$A$5:$KD$118,COLUMN('03施策評価'!$EH:$EH),FALSE),"-")</f>
        <v>-</v>
      </c>
      <c r="GG17" s="839" t="str">
        <f t="shared" si="79"/>
        <v>b</v>
      </c>
      <c r="GH17" s="843">
        <f t="shared" si="80"/>
        <v>1</v>
      </c>
      <c r="GI17" s="851">
        <f t="shared" si="81"/>
        <v>4</v>
      </c>
      <c r="GJ17" s="851">
        <f t="shared" si="82"/>
        <v>3</v>
      </c>
      <c r="GK17" s="851">
        <f t="shared" si="83"/>
        <v>3</v>
      </c>
      <c r="GL17" s="851" t="str">
        <f t="shared" si="84"/>
        <v/>
      </c>
      <c r="GM17" s="851" t="str">
        <f t="shared" si="85"/>
        <v/>
      </c>
      <c r="GN17" s="851" t="str">
        <f t="shared" si="86"/>
        <v/>
      </c>
      <c r="GO17" s="851" t="str">
        <f t="shared" si="87"/>
        <v/>
      </c>
      <c r="GP17" s="840">
        <f t="shared" si="88"/>
        <v>0.6875</v>
      </c>
      <c r="GQ17" s="853" t="str">
        <f t="shared" si="89"/>
        <v>b</v>
      </c>
      <c r="GR17" s="843">
        <f t="shared" si="90"/>
        <v>3</v>
      </c>
      <c r="GS17" s="851">
        <f t="shared" si="91"/>
        <v>1.5</v>
      </c>
      <c r="GT17" s="840" cm="1">
        <f t="array" ref="GT17">_xlfn.IFS(COUNT(GR17:GS17)=2,SUM(GR17:GS17)/6,COUNT(GR17:GS17)=0,"-",GR17="",GP17,GS17="",FX17)</f>
        <v>0.75</v>
      </c>
      <c r="GU17" s="843" t="str">
        <f>VLOOKUP($A17&amp;"-"&amp;GU$4,'05市民生活実感調査'!$A$3:$BC$218,COLUMN('05市民生活実感調査'!$AI:$AI),FALSE)</f>
        <v>c</v>
      </c>
      <c r="GV17" s="851" t="str">
        <f>VLOOKUP($A17&amp;"-"&amp;GV$4,'05市民生活実感調査'!$A$3:$BC$218,COLUMN('05市民生活実感調査'!$AI:$AI),FALSE)</f>
        <v>c</v>
      </c>
      <c r="GW17" s="851" t="str">
        <f>VLOOKUP($A17&amp;"-"&amp;GW$4,'05市民生活実感調査'!$A$3:$BC$218,COLUMN('05市民生活実感調査'!$AI:$AI),FALSE)</f>
        <v>c</v>
      </c>
      <c r="GX17" s="851" t="str">
        <f>VLOOKUP($A17&amp;"-"&amp;GX$4,'05市民生活実感調査'!$A$3:$BC$218,COLUMN('05市民生活実感調査'!$AI:$AI),FALSE)</f>
        <v>c</v>
      </c>
      <c r="GY17" s="851" t="str">
        <f>VLOOKUP($A17&amp;"-"&amp;GY$4,'05市民生活実感調査'!$A$3:$BC$218,COLUMN('05市民生活実感調査'!$AI:$AI),FALSE)</f>
        <v>-</v>
      </c>
      <c r="GZ17" s="851" t="str">
        <f>VLOOKUP($A17&amp;"-"&amp;GZ$4,'05市民生活実感調査'!$A$3:$BC$218,COLUMN('05市民生活実感調査'!$AI:$AI),FALSE)</f>
        <v>-</v>
      </c>
      <c r="HA17" s="851" t="str">
        <f>VLOOKUP($A17&amp;"-"&amp;HA$4,'05市民生活実感調査'!$A$3:$BC$218,COLUMN('05市民生活実感調査'!$AI:$AI),FALSE)</f>
        <v>-</v>
      </c>
      <c r="HB17" s="851" t="str">
        <f>VLOOKUP($A17&amp;"-"&amp;HB$4,'05市民生活実感調査'!$A$3:$BC$218,COLUMN('05市民生活実感調査'!$AI:$AI),FALSE)</f>
        <v>-</v>
      </c>
      <c r="HC17" s="839" t="str">
        <f t="shared" si="92"/>
        <v>c</v>
      </c>
      <c r="HD17" s="843">
        <f t="shared" si="93"/>
        <v>2</v>
      </c>
      <c r="HE17" s="851">
        <f t="shared" si="94"/>
        <v>2</v>
      </c>
      <c r="HF17" s="851">
        <f t="shared" si="95"/>
        <v>2</v>
      </c>
      <c r="HG17" s="851">
        <f t="shared" si="96"/>
        <v>2</v>
      </c>
      <c r="HH17" s="851" t="str">
        <f t="shared" si="97"/>
        <v/>
      </c>
      <c r="HI17" s="851" t="str">
        <f t="shared" si="98"/>
        <v/>
      </c>
      <c r="HJ17" s="851" t="str">
        <f t="shared" si="99"/>
        <v/>
      </c>
      <c r="HK17" s="851" t="str">
        <f t="shared" si="100"/>
        <v/>
      </c>
      <c r="HL17" s="840">
        <f t="shared" si="101"/>
        <v>0.5</v>
      </c>
      <c r="HM17" s="841">
        <f>VLOOKUP($A17,'05市民生活実感調査'!$D$223:$O$249,7,FALSE)</f>
        <v>16</v>
      </c>
      <c r="HN17" s="842">
        <f>VLOOKUP($A17,'05市民生活実感調査'!$D$223:$O$249,8,FALSE)</f>
        <v>60.770031217481787</v>
      </c>
      <c r="HO17" s="843" t="s">
        <v>313</v>
      </c>
      <c r="HP17" s="859" t="str">
        <f>VLOOKUP(HO17,プルダウン!$A$1:$B$6,2,FALSE)</f>
        <v>政策の目的がかなり達成されている</v>
      </c>
      <c r="HQ17" s="834" t="s">
        <v>122</v>
      </c>
      <c r="HR17" s="859" t="s">
        <v>2673</v>
      </c>
      <c r="HS17" s="860" t="s">
        <v>2866</v>
      </c>
      <c r="HT17" s="859" t="s">
        <v>2750</v>
      </c>
      <c r="HU17" s="843" t="str">
        <f>IFERROR(VLOOKUP($A17*100+HU$4,'03施策評価'!$A$5:$KD$118,COLUMN('03施策評価'!$FW:$FW),FALSE),"-")</f>
        <v>D</v>
      </c>
      <c r="HV17" s="851" t="str">
        <f>IFERROR(VLOOKUP($A17*100+HV$4,'03施策評価'!$A$5:$KD$118,COLUMN('03施策評価'!$FW:$FW),FALSE),"-")</f>
        <v>B</v>
      </c>
      <c r="HW17" s="851" t="str">
        <f>IFERROR(VLOOKUP($A17*100+HW$4,'03施策評価'!$A$5:$KD$118,COLUMN('03施策評価'!$FW:$FW),FALSE),"-")</f>
        <v>B</v>
      </c>
      <c r="HX17" s="851" t="str">
        <f>IFERROR(VLOOKUP($A17*100+HX$4,'03施策評価'!$A$5:$KD$118,COLUMN('03施策評価'!$FW:$FW),FALSE),"-")</f>
        <v>C</v>
      </c>
      <c r="HY17" s="851" t="str">
        <f>IFERROR(VLOOKUP($A17*100+HY$4,'03施策評価'!$A$5:$KD$118,COLUMN('03施策評価'!$FW:$FW),FALSE),"-")</f>
        <v>-</v>
      </c>
      <c r="HZ17" s="851" t="str">
        <f>IFERROR(VLOOKUP($A17*100+HZ$4,'03施策評価'!$A$5:$KD$118,COLUMN('03施策評価'!$FW:$FW),FALSE),"-")</f>
        <v>-</v>
      </c>
      <c r="IA17" s="851" t="str">
        <f>IFERROR(VLOOKUP($A17*100+IA$4,'03施策評価'!$A$5:$KD$118,COLUMN('03施策評価'!$FW:$FW),FALSE),"-")</f>
        <v>-</v>
      </c>
      <c r="IB17" s="839" t="str">
        <f>IFERROR(VLOOKUP($A17*100+IB$4,'03施策評価'!$A$5:$KD$118,COLUMN('03施策評価'!$FW:$FW),FALSE),"-")</f>
        <v>-</v>
      </c>
      <c r="IC17" s="861" t="s">
        <v>2879</v>
      </c>
      <c r="ID17" s="850" t="str">
        <f>VLOOKUP($A17&amp;"-"&amp;ID$4,'02政策の客観指標'!$A$4:$AY$246,COLUMN('02政策の客観指標'!$AW:$AW),FALSE)</f>
        <v>a</v>
      </c>
      <c r="IE17" s="851" t="str">
        <f>VLOOKUP($A17&amp;"-"&amp;IE$4,'02政策の客観指標'!$A$4:$AY$246,COLUMN('02政策の客観指標'!$AW:$AW),FALSE)</f>
        <v>c</v>
      </c>
      <c r="IF17" s="851" t="str">
        <f>VLOOKUP($A17&amp;"-"&amp;IF$4,'02政策の客観指標'!$A$4:$AY$246,COLUMN('02政策の客観指標'!$AW:$AW),FALSE)</f>
        <v>a</v>
      </c>
      <c r="IG17" s="851" t="str">
        <f>VLOOKUP($A17&amp;"-"&amp;IG$4,'02政策の客観指標'!$A$4:$AY$246,COLUMN('02政策の客観指標'!$AW:$AW),FALSE)</f>
        <v>-</v>
      </c>
      <c r="IH17" s="851" t="str">
        <f>VLOOKUP($A17&amp;"-"&amp;IH$4,'02政策の客観指標'!$A$4:$AY$246,COLUMN('02政策の客観指標'!$AW:$AW),FALSE)</f>
        <v>-</v>
      </c>
      <c r="II17" s="851" t="str">
        <f>VLOOKUP($A17&amp;"-"&amp;II$4,'02政策の客観指標'!$A$4:$AY$246,COLUMN('02政策の客観指標'!$AW:$AW),FALSE)</f>
        <v>-</v>
      </c>
      <c r="IJ17" s="851" t="str">
        <f>VLOOKUP($A17&amp;"-"&amp;IJ$4,'02政策の客観指標'!$A$4:$AY$246,COLUMN('02政策の客観指標'!$AW:$AW),FALSE)</f>
        <v>-</v>
      </c>
      <c r="IK17" s="851" t="str">
        <f>VLOOKUP($A17&amp;"-"&amp;IK$4,'02政策の客観指標'!$A$4:$AY$246,COLUMN('02政策の客観指標'!$AW:$AW),FALSE)</f>
        <v>-</v>
      </c>
      <c r="IL17" s="851" t="str">
        <f>VLOOKUP($A17&amp;"-"&amp;IL$4,'02政策の客観指標'!$A$4:$AY$246,COLUMN('02政策の客観指標'!$AW:$AW),FALSE)</f>
        <v>-</v>
      </c>
      <c r="IM17" s="839" t="str">
        <f t="shared" si="102"/>
        <v>a</v>
      </c>
      <c r="IN17" s="854">
        <f t="shared" si="103"/>
        <v>4</v>
      </c>
      <c r="IO17" s="854">
        <f t="shared" si="104"/>
        <v>2</v>
      </c>
      <c r="IP17" s="854">
        <f t="shared" si="105"/>
        <v>4</v>
      </c>
      <c r="IQ17" s="854" t="str">
        <f t="shared" si="106"/>
        <v/>
      </c>
      <c r="IR17" s="854" t="str">
        <f t="shared" si="107"/>
        <v/>
      </c>
      <c r="IS17" s="854" t="str">
        <f t="shared" si="108"/>
        <v/>
      </c>
      <c r="IT17" s="854" t="str">
        <f t="shared" si="109"/>
        <v/>
      </c>
      <c r="IU17" s="854" t="str">
        <f t="shared" si="110"/>
        <v/>
      </c>
      <c r="IV17" s="854" t="str">
        <f t="shared" si="111"/>
        <v/>
      </c>
      <c r="IW17" s="846">
        <f t="shared" si="112"/>
        <v>0.83333333333333337</v>
      </c>
      <c r="IX17" s="843" t="str">
        <f>IFERROR(VLOOKUP($A17*100+IX$4,'03施策評価'!$A$5:$KD$118,COLUMN('03施策評価'!$GJ:$GJ),FALSE),"-")</f>
        <v>d</v>
      </c>
      <c r="IY17" s="851" t="str">
        <f>IFERROR(VLOOKUP($A17*100+IY$4,'03施策評価'!$A$5:$KD$118,COLUMN('03施策評価'!$GJ:$GJ),FALSE),"-")</f>
        <v>a</v>
      </c>
      <c r="IZ17" s="851" t="str">
        <f>IFERROR(VLOOKUP($A17*100+IZ$4,'03施策評価'!$A$5:$KD$118,COLUMN('03施策評価'!$GJ:$GJ),FALSE),"-")</f>
        <v>b</v>
      </c>
      <c r="JA17" s="851" t="str">
        <f>IFERROR(VLOOKUP($A17*100+JA$4,'03施策評価'!$A$5:$KD$118,COLUMN('03施策評価'!$GJ:$GJ),FALSE),"-")</f>
        <v>b</v>
      </c>
      <c r="JB17" s="851" t="str">
        <f>IFERROR(VLOOKUP($A17*100+JB$4,'03施策評価'!$A$5:$KD$118,COLUMN('03施策評価'!$GJ:$GJ),FALSE),"-")</f>
        <v>-</v>
      </c>
      <c r="JC17" s="851" t="str">
        <f>IFERROR(VLOOKUP($A17*100+JC$4,'03施策評価'!$A$5:$KD$118,COLUMN('03施策評価'!$GJ:$GJ),FALSE),"-")</f>
        <v>-</v>
      </c>
      <c r="JD17" s="851" t="str">
        <f>IFERROR(VLOOKUP($A17*100+JD$4,'03施策評価'!$A$5:$KD$118,COLUMN('03施策評価'!$GJ:$GJ),FALSE),"-")</f>
        <v>-</v>
      </c>
      <c r="JE17" s="851" t="str">
        <f>IFERROR(VLOOKUP($A17*100+JE$4,'03施策評価'!$A$5:$KD$118,COLUMN('03施策評価'!$GJ:$GJ),FALSE),"-")</f>
        <v>-</v>
      </c>
      <c r="JF17" s="839" t="str">
        <f t="shared" si="113"/>
        <v>b</v>
      </c>
      <c r="JG17" s="843">
        <f t="shared" si="114"/>
        <v>1</v>
      </c>
      <c r="JH17" s="851">
        <f t="shared" si="115"/>
        <v>4</v>
      </c>
      <c r="JI17" s="851">
        <f t="shared" si="116"/>
        <v>3</v>
      </c>
      <c r="JJ17" s="851">
        <f t="shared" si="117"/>
        <v>3</v>
      </c>
      <c r="JK17" s="851" t="str">
        <f t="shared" si="118"/>
        <v/>
      </c>
      <c r="JL17" s="851" t="str">
        <f t="shared" si="119"/>
        <v/>
      </c>
      <c r="JM17" s="851" t="str">
        <f t="shared" si="120"/>
        <v/>
      </c>
      <c r="JN17" s="851" t="str">
        <f t="shared" si="121"/>
        <v/>
      </c>
      <c r="JO17" s="840">
        <f t="shared" si="122"/>
        <v>0.6875</v>
      </c>
      <c r="JP17" s="853" t="str">
        <f t="shared" si="123"/>
        <v>a</v>
      </c>
      <c r="JQ17" s="843">
        <f t="shared" si="124"/>
        <v>4</v>
      </c>
      <c r="JR17" s="851">
        <f t="shared" si="125"/>
        <v>1.5</v>
      </c>
      <c r="JS17" s="840" cm="1">
        <f t="array" ref="JS17">_xlfn.IFS(COUNT(JQ17:JR17)=2,SUM(JQ17:JR17)/6,COUNT(JQ17:JR17)=0,"-",JQ17="",JO17,JR17="",IW17)</f>
        <v>0.91666666666666663</v>
      </c>
      <c r="JT17" s="843" t="str">
        <f>VLOOKUP($A17&amp;"-"&amp;JT$4,'05市民生活実感調査'!$A$3:$BC$218,COLUMN('05市民生活実感調査'!$AS:$AS),FALSE)</f>
        <v>c</v>
      </c>
      <c r="JU17" s="851" t="str">
        <f>VLOOKUP($A17&amp;"-"&amp;JU$4,'05市民生活実感調査'!$A$3:$BC$218,COLUMN('05市民生活実感調査'!$AS:$AS),FALSE)</f>
        <v>c</v>
      </c>
      <c r="JV17" s="851" t="str">
        <f>VLOOKUP($A17&amp;"-"&amp;JV$4,'05市民生活実感調査'!$A$3:$BC$218,COLUMN('05市民生活実感調査'!$AS:$AS),FALSE)</f>
        <v>c</v>
      </c>
      <c r="JW17" s="851" t="str">
        <f>VLOOKUP($A17&amp;"-"&amp;JW$4,'05市民生活実感調査'!$A$3:$BC$218,COLUMN('05市民生活実感調査'!$AS:$AS),FALSE)</f>
        <v>c</v>
      </c>
      <c r="JX17" s="851" t="str">
        <f>VLOOKUP($A17&amp;"-"&amp;JX$4,'05市民生活実感調査'!$A$3:$BC$218,COLUMN('05市民生活実感調査'!$AS:$AS),FALSE)</f>
        <v>-</v>
      </c>
      <c r="JY17" s="851" t="str">
        <f>VLOOKUP($A17&amp;"-"&amp;JY$4,'05市民生活実感調査'!$A$3:$BC$218,COLUMN('05市民生活実感調査'!$AS:$AS),FALSE)</f>
        <v>-</v>
      </c>
      <c r="JZ17" s="851" t="str">
        <f>VLOOKUP($A17&amp;"-"&amp;JZ$4,'05市民生活実感調査'!$A$3:$BC$218,COLUMN('05市民生活実感調査'!$AS:$AS),FALSE)</f>
        <v>-</v>
      </c>
      <c r="KA17" s="851" t="str">
        <f>VLOOKUP($A17&amp;"-"&amp;KA$4,'05市民生活実感調査'!$A$3:$BC$218,COLUMN('05市民生活実感調査'!$AS:$AS),FALSE)</f>
        <v>-</v>
      </c>
      <c r="KB17" s="839" t="str">
        <f t="shared" si="126"/>
        <v>c</v>
      </c>
      <c r="KC17" s="843">
        <f t="shared" si="127"/>
        <v>2</v>
      </c>
      <c r="KD17" s="851">
        <f t="shared" si="128"/>
        <v>2</v>
      </c>
      <c r="KE17" s="851">
        <f t="shared" si="129"/>
        <v>2</v>
      </c>
      <c r="KF17" s="851">
        <f t="shared" si="130"/>
        <v>2</v>
      </c>
      <c r="KG17" s="851" t="str">
        <f t="shared" si="131"/>
        <v/>
      </c>
      <c r="KH17" s="851" t="str">
        <f t="shared" si="132"/>
        <v/>
      </c>
      <c r="KI17" s="851" t="str">
        <f t="shared" si="133"/>
        <v/>
      </c>
      <c r="KJ17" s="851" t="str">
        <f t="shared" si="134"/>
        <v/>
      </c>
      <c r="KK17" s="840">
        <f t="shared" si="135"/>
        <v>0.5</v>
      </c>
      <c r="KL17" s="841">
        <f>VLOOKUP($A17,'05市民生活実感調査'!$D$223:$O$249,9,FALSE)</f>
        <v>16</v>
      </c>
      <c r="KM17" s="842">
        <f>VLOOKUP($A17,'05市民生活実感調査'!$D$223:$O$249,10,FALSE)</f>
        <v>60.963114754098363</v>
      </c>
      <c r="KN17" s="843" t="s">
        <v>313</v>
      </c>
      <c r="KO17" s="859" t="str">
        <f>VLOOKUP(KN17,プルダウン!$A$1:$B$6,2,FALSE)</f>
        <v>政策の目的がかなり達成されている</v>
      </c>
      <c r="KP17" s="834" t="s">
        <v>2972</v>
      </c>
      <c r="KQ17" s="859" t="s">
        <v>2974</v>
      </c>
      <c r="KR17" s="864" t="s">
        <v>3069</v>
      </c>
      <c r="KS17" s="865" t="s">
        <v>3036</v>
      </c>
      <c r="KT17" s="843" t="str">
        <f>IFERROR(VLOOKUP($A17*100+KT$4,'03施策評価'!$A$5:$KD$118,COLUMN('03施策評価'!$HY:$HY),FALSE),"-")</f>
        <v>D</v>
      </c>
      <c r="KU17" s="851" t="str">
        <f>IFERROR(VLOOKUP($A17*100+KU$4,'03施策評価'!$A$5:$KD$118,COLUMN('03施策評価'!$HY:$HY),FALSE),"-")</f>
        <v>B</v>
      </c>
      <c r="KV17" s="851" t="str">
        <f>IFERROR(VLOOKUP($A17*100+KV$4,'03施策評価'!$A$5:$KD$118,COLUMN('03施策評価'!$HY:$HY),FALSE),"-")</f>
        <v>B</v>
      </c>
      <c r="KW17" s="851" t="str">
        <f>IFERROR(VLOOKUP($A17*100+KW$4,'03施策評価'!$A$5:$KD$118,COLUMN('03施策評価'!$HY:$HY),FALSE),"-")</f>
        <v>C</v>
      </c>
      <c r="KX17" s="851" t="str">
        <f>IFERROR(VLOOKUP($A17*100+KX$4,'03施策評価'!$A$5:$KD$118,COLUMN('03施策評価'!$HY:$HY),FALSE),"-")</f>
        <v>-</v>
      </c>
      <c r="KY17" s="851" t="str">
        <f>IFERROR(VLOOKUP($A17*100+KY$4,'03施策評価'!$A$5:$KD$118,COLUMN('03施策評価'!$HY:$HY),FALSE),"-")</f>
        <v>-</v>
      </c>
      <c r="KZ17" s="851" t="str">
        <f>IFERROR(VLOOKUP($A17*100+KZ$4,'03施策評価'!$A$5:$KD$118,COLUMN('03施策評価'!$HY:$HY),FALSE),"-")</f>
        <v>-</v>
      </c>
      <c r="LA17" s="839" t="str">
        <f>IFERROR(VLOOKUP($A17*100+LA$4,'03施策評価'!$A$5:$KD$118,COLUMN('03施策評価'!$HY:$HY),FALSE),"-")</f>
        <v>-</v>
      </c>
      <c r="LB17" s="861" t="s">
        <v>3021</v>
      </c>
      <c r="LC17" s="862" t="str">
        <f>VLOOKUP($A17&amp;"-"&amp;LC$4,'02政策の客観指標'!$A$4:$AX$246,COLUMN('02政策の客観指標'!$AX:$AX),FALSE)</f>
        <v>c</v>
      </c>
      <c r="LD17" s="851" t="str">
        <f>VLOOKUP($A17&amp;"-"&amp;LD$4,'02政策の客観指標'!$A$4:$AX$246,COLUMN('02政策の客観指標'!$AX:$AX),FALSE)</f>
        <v>b</v>
      </c>
      <c r="LE17" s="851" t="str">
        <f>VLOOKUP($A17&amp;"-"&amp;LE$4,'02政策の客観指標'!$A$4:$AX$246,COLUMN('02政策の客観指標'!$AX:$AX),FALSE)</f>
        <v>a</v>
      </c>
      <c r="LF17" s="851" t="str">
        <f>VLOOKUP($A17&amp;"-"&amp;LF$4,'02政策の客観指標'!$A$4:$AX$246,COLUMN('02政策の客観指標'!$AX:$AX),FALSE)</f>
        <v>-</v>
      </c>
      <c r="LG17" s="851" t="str">
        <f>VLOOKUP($A17&amp;"-"&amp;LG$4,'02政策の客観指標'!$A$4:$AX$246,COLUMN('02政策の客観指標'!$AX:$AX),FALSE)</f>
        <v>-</v>
      </c>
      <c r="LH17" s="851" t="str">
        <f>VLOOKUP($A17&amp;"-"&amp;LH$4,'02政策の客観指標'!$A$4:$AX$246,COLUMN('02政策の客観指標'!$AX:$AX),FALSE)</f>
        <v>-</v>
      </c>
      <c r="LI17" s="851" t="str">
        <f>VLOOKUP($A17&amp;"-"&amp;LI$4,'02政策の客観指標'!$A$4:$AX$246,COLUMN('02政策の客観指標'!$AX:$AX),FALSE)</f>
        <v>-</v>
      </c>
      <c r="LJ17" s="851" t="str">
        <f>VLOOKUP($A17&amp;"-"&amp;LJ$4,'02政策の客観指標'!$A$4:$AX$246,COLUMN('02政策の客観指標'!$AX:$AX),FALSE)</f>
        <v>-</v>
      </c>
      <c r="LK17" s="851" t="str">
        <f>VLOOKUP($A17&amp;"-"&amp;LK$4,'02政策の客観指標'!$A$4:$AX$246,COLUMN('02政策の客観指標'!$AX:$AX),FALSE)</f>
        <v>-</v>
      </c>
      <c r="LL17" s="839" t="str">
        <f t="shared" si="136"/>
        <v>b</v>
      </c>
      <c r="LM17" s="854">
        <f t="shared" si="137"/>
        <v>2</v>
      </c>
      <c r="LN17" s="854">
        <f t="shared" si="138"/>
        <v>3</v>
      </c>
      <c r="LO17" s="854">
        <f t="shared" si="139"/>
        <v>4</v>
      </c>
      <c r="LP17" s="854" t="str">
        <f t="shared" si="140"/>
        <v/>
      </c>
      <c r="LQ17" s="854" t="str">
        <f t="shared" si="141"/>
        <v/>
      </c>
      <c r="LR17" s="854" t="str">
        <f t="shared" si="142"/>
        <v/>
      </c>
      <c r="LS17" s="854" t="str">
        <f t="shared" si="143"/>
        <v/>
      </c>
      <c r="LT17" s="854" t="str">
        <f t="shared" si="144"/>
        <v/>
      </c>
      <c r="LU17" s="854" t="str">
        <f t="shared" si="145"/>
        <v/>
      </c>
      <c r="LV17" s="846">
        <f t="shared" si="146"/>
        <v>0.75</v>
      </c>
      <c r="LW17" s="843" t="str">
        <f>IFERROR(VLOOKUP($A17*100+LW$4,'03施策評価'!$A$5:$KD$118,COLUMN('03施策評価'!$IL:$IL),FALSE),"-")</f>
        <v>d</v>
      </c>
      <c r="LX17" s="851" t="str">
        <f>IFERROR(VLOOKUP($A17*100+LX$4,'03施策評価'!$A$5:$KD$118,COLUMN('03施策評価'!$IL:$IL),FALSE),"-")</f>
        <v>a</v>
      </c>
      <c r="LY17" s="851" t="str">
        <f>IFERROR(VLOOKUP($A17*100+LY$4,'03施策評価'!$A$5:$KD$118,COLUMN('03施策評価'!$IL:$IL),FALSE),"-")</f>
        <v>c</v>
      </c>
      <c r="LZ17" s="851" t="str">
        <f>IFERROR(VLOOKUP($A17*100+LZ$4,'03施策評価'!$A$5:$KD$118,COLUMN('03施策評価'!$IL:$IL),FALSE),"-")</f>
        <v>a</v>
      </c>
      <c r="MA17" s="851" t="str">
        <f>IFERROR(VLOOKUP($A17*100+MA$4,'03施策評価'!$A$5:$KD$118,COLUMN('03施策評価'!$IL:$IL),FALSE),"-")</f>
        <v>-</v>
      </c>
      <c r="MB17" s="851" t="str">
        <f>IFERROR(VLOOKUP($A17*100+MB$4,'03施策評価'!$A$5:$KD$118,COLUMN('03施策評価'!$IL:$IL),FALSE),"-")</f>
        <v>-</v>
      </c>
      <c r="MC17" s="851" t="str">
        <f>IFERROR(VLOOKUP($A17*100+MC$4,'03施策評価'!$A$5:$KD$118,COLUMN('03施策評価'!$IL:$IL),FALSE),"-")</f>
        <v>-</v>
      </c>
      <c r="MD17" s="851" t="str">
        <f>IFERROR(VLOOKUP($A17*100+MD$4,'03施策評価'!$A$5:$KD$118,COLUMN('03施策評価'!$IL:$IL),FALSE),"-")</f>
        <v>-</v>
      </c>
      <c r="ME17" s="839" t="str">
        <f t="shared" si="147"/>
        <v>b</v>
      </c>
      <c r="MF17" s="843">
        <f t="shared" si="148"/>
        <v>1</v>
      </c>
      <c r="MG17" s="851">
        <f t="shared" si="149"/>
        <v>4</v>
      </c>
      <c r="MH17" s="851">
        <f t="shared" si="150"/>
        <v>2</v>
      </c>
      <c r="MI17" s="851">
        <f t="shared" si="151"/>
        <v>4</v>
      </c>
      <c r="MJ17" s="851" t="str">
        <f t="shared" si="152"/>
        <v/>
      </c>
      <c r="MK17" s="851" t="str">
        <f t="shared" si="153"/>
        <v/>
      </c>
      <c r="ML17" s="851" t="str">
        <f t="shared" si="154"/>
        <v/>
      </c>
      <c r="MM17" s="851" t="str">
        <f t="shared" si="155"/>
        <v/>
      </c>
      <c r="MN17" s="840">
        <f t="shared" si="156"/>
        <v>0.6875</v>
      </c>
      <c r="MO17" s="853" t="str">
        <f t="shared" si="157"/>
        <v>b</v>
      </c>
      <c r="MP17" s="843">
        <f t="shared" si="158"/>
        <v>3</v>
      </c>
      <c r="MQ17" s="851">
        <f t="shared" si="159"/>
        <v>1.5</v>
      </c>
      <c r="MR17" s="840" cm="1">
        <f t="array" ref="MR17">_xlfn.IFS(COUNT(MP17:MQ17)=2,SUM(MP17:MQ17)/6,COUNT(MP17:MQ17)=0,"-",MP17="",MN17,MQ17="",LV17)</f>
        <v>0.75</v>
      </c>
      <c r="MS17" s="843" t="str">
        <f>VLOOKUP($A17&amp;"-"&amp;MS$4,'05市民生活実感調査'!$A$3:$BC$218,COLUMN('05市民生活実感調査'!$BC:$BC),FALSE)</f>
        <v>c</v>
      </c>
      <c r="MT17" s="851" t="str">
        <f>VLOOKUP($A17&amp;"-"&amp;MT$4,'05市民生活実感調査'!$A$3:$BC$218,COLUMN('05市民生活実感調査'!$BC:$BC),FALSE)</f>
        <v>c</v>
      </c>
      <c r="MU17" s="851" t="str">
        <f>VLOOKUP($A17&amp;"-"&amp;MU$4,'05市民生活実感調査'!$A$3:$BC$218,COLUMN('05市民生活実感調査'!$BC:$BC),FALSE)</f>
        <v>c</v>
      </c>
      <c r="MV17" s="851" t="str">
        <f>VLOOKUP($A17&amp;"-"&amp;MV$4,'05市民生活実感調査'!$A$3:$BC$218,COLUMN('05市民生活実感調査'!$BC:$BC),FALSE)</f>
        <v>c</v>
      </c>
      <c r="MW17" s="851" t="str">
        <f>VLOOKUP($A17&amp;"-"&amp;MW$4,'05市民生活実感調査'!$A$3:$BC$218,COLUMN('05市民生活実感調査'!$BC:$BC),FALSE)</f>
        <v>-</v>
      </c>
      <c r="MX17" s="851" t="str">
        <f>VLOOKUP($A17&amp;"-"&amp;MX$4,'05市民生活実感調査'!$A$3:$BC$218,COLUMN('05市民生活実感調査'!$BC:$BC),FALSE)</f>
        <v>-</v>
      </c>
      <c r="MY17" s="851" t="str">
        <f>VLOOKUP($A17&amp;"-"&amp;MY$4,'05市民生活実感調査'!$A$3:$BC$218,COLUMN('05市民生活実感調査'!$BC:$BC),FALSE)</f>
        <v>-</v>
      </c>
      <c r="MZ17" s="851" t="str">
        <f>VLOOKUP($A17&amp;"-"&amp;MZ$4,'05市民生活実感調査'!$A$3:$BC$218,COLUMN('05市民生活実感調査'!$BC:$BC),FALSE)</f>
        <v>-</v>
      </c>
      <c r="NA17" s="839" t="str">
        <f t="shared" si="160"/>
        <v>c</v>
      </c>
      <c r="NB17" s="843">
        <f t="shared" si="161"/>
        <v>2</v>
      </c>
      <c r="NC17" s="851">
        <f t="shared" si="162"/>
        <v>2</v>
      </c>
      <c r="ND17" s="851">
        <f t="shared" si="163"/>
        <v>2</v>
      </c>
      <c r="NE17" s="851">
        <f t="shared" si="164"/>
        <v>2</v>
      </c>
      <c r="NF17" s="851" t="str">
        <f t="shared" si="165"/>
        <v/>
      </c>
      <c r="NG17" s="851" t="str">
        <f t="shared" si="166"/>
        <v/>
      </c>
      <c r="NH17" s="851" t="str">
        <f t="shared" si="167"/>
        <v/>
      </c>
      <c r="NI17" s="851" t="str">
        <f t="shared" si="168"/>
        <v/>
      </c>
      <c r="NJ17" s="840">
        <f t="shared" si="169"/>
        <v>0.5</v>
      </c>
      <c r="NK17" s="841">
        <f>VLOOKUP($A17,'05市民生活実感調査'!$D$223:$O$249,11,FALSE)</f>
        <v>17</v>
      </c>
      <c r="NL17" s="842">
        <f>VLOOKUP($A17,'05市民生活実感調査'!$D$223:$O$249,12,FALSE)</f>
        <v>57.761904761904759</v>
      </c>
      <c r="NM17" s="843" t="s">
        <v>313</v>
      </c>
      <c r="NN17" s="859" t="str">
        <f>VLOOKUP(NM17,プルダウン!$A$1:$B$6,2,FALSE)</f>
        <v>政策の目的がかなり達成されている</v>
      </c>
      <c r="NO17" s="834" t="s">
        <v>2972</v>
      </c>
      <c r="NP17" s="859" t="s">
        <v>2974</v>
      </c>
      <c r="NQ17" s="860" t="s">
        <v>3259</v>
      </c>
      <c r="NR17" s="859" t="s">
        <v>3260</v>
      </c>
      <c r="NS17" s="843" t="str">
        <f>IFERROR(VLOOKUP($A17*100+NS$4,'03施策評価'!$A$5:$KD$118,COLUMN('03施策評価'!$KA:$KA),FALSE),"-")</f>
        <v>D</v>
      </c>
      <c r="NT17" s="851" t="str">
        <f>IFERROR(VLOOKUP($A17*100+NT$4,'03施策評価'!$A$5:$KD$118,COLUMN('03施策評価'!$KA:$KA),FALSE),"-")</f>
        <v>B</v>
      </c>
      <c r="NU17" s="851" t="str">
        <f>IFERROR(VLOOKUP($A17*100+NU$4,'03施策評価'!$A$5:$KD$118,COLUMN('03施策評価'!$KA:$KA),FALSE),"-")</f>
        <v>C</v>
      </c>
      <c r="NV17" s="851" t="str">
        <f>IFERROR(VLOOKUP($A17*100+NV$4,'03施策評価'!$A$5:$KD$118,COLUMN('03施策評価'!$KA:$KA),FALSE),"-")</f>
        <v>B</v>
      </c>
      <c r="NW17" s="851" t="str">
        <f>IFERROR(VLOOKUP($A17*100+NW$4,'03施策評価'!$A$5:$KD$118,COLUMN('03施策評価'!$KA:$KA),FALSE),"-")</f>
        <v>-</v>
      </c>
      <c r="NX17" s="851" t="str">
        <f>IFERROR(VLOOKUP($A17*100+NX$4,'03施策評価'!$A$5:$KD$118,COLUMN('03施策評価'!$KA:$KA),FALSE),"-")</f>
        <v>-</v>
      </c>
      <c r="NY17" s="851" t="str">
        <f>IFERROR(VLOOKUP($A17*100+NY$4,'03施策評価'!$A$5:$KD$118,COLUMN('03施策評価'!$KA:$KA),FALSE),"-")</f>
        <v>-</v>
      </c>
      <c r="NZ17" s="839" t="str">
        <f>IFERROR(VLOOKUP($A17*100+NZ$4,'03施策評価'!$A$5:$KD$118,COLUMN('03施策評価'!$KA:$KA),FALSE),"-")</f>
        <v>-</v>
      </c>
      <c r="OA17" s="863" t="s">
        <v>3279</v>
      </c>
      <c r="OB17" s="812" t="str">
        <f>VLOOKUP($A17&amp;"-"&amp;OB$4,'02政策の客観指標'!$A$4:$AY$246,COLUMN('02政策の客観指標'!$AY:$AY),FALSE)</f>
        <v>a</v>
      </c>
      <c r="OC17" s="813" t="str">
        <f>VLOOKUP($A17&amp;"-"&amp;OC$4,'02政策の客観指標'!$A$4:$AY$246,COLUMN('02政策の客観指標'!$AY:$AY),FALSE)</f>
        <v>c</v>
      </c>
      <c r="OD17" s="813" t="str">
        <f>VLOOKUP($A17&amp;"-"&amp;OD$4,'02政策の客観指標'!$A$4:$AY$246,COLUMN('02政策の客観指標'!$AY:$AY),FALSE)</f>
        <v>a</v>
      </c>
      <c r="OE17" s="813" t="str">
        <f>VLOOKUP($A17&amp;"-"&amp;OE$4,'02政策の客観指標'!$A$4:$AY$246,COLUMN('02政策の客観指標'!$AY:$AY),FALSE)</f>
        <v>-</v>
      </c>
      <c r="OF17" s="813" t="str">
        <f>VLOOKUP($A17&amp;"-"&amp;OF$4,'02政策の客観指標'!$A$4:$AY$246,COLUMN('02政策の客観指標'!$AY:$AY),FALSE)</f>
        <v>-</v>
      </c>
      <c r="OG17" s="813" t="str">
        <f>VLOOKUP($A17&amp;"-"&amp;OG$4,'02政策の客観指標'!$A$4:$AY$246,COLUMN('02政策の客観指標'!$AY:$AY),FALSE)</f>
        <v>-</v>
      </c>
      <c r="OH17" s="813" t="str">
        <f>VLOOKUP($A17&amp;"-"&amp;OH$4,'02政策の客観指標'!$A$4:$AY$246,COLUMN('02政策の客観指標'!$AY:$AY),FALSE)</f>
        <v>-</v>
      </c>
      <c r="OI17" s="813" t="str">
        <f>VLOOKUP($A17&amp;"-"&amp;OI$4,'02政策の客観指標'!$A$4:$AY$246,COLUMN('02政策の客観指標'!$AY:$AY),FALSE)</f>
        <v>-</v>
      </c>
      <c r="OJ17" s="813" t="str">
        <f>VLOOKUP($A17&amp;"-"&amp;OJ$4,'02政策の客観指標'!$A$4:$AY$246,COLUMN('02政策の客観指標'!$AY:$AY),FALSE)</f>
        <v>-</v>
      </c>
      <c r="OK17" s="814" t="str">
        <f t="shared" si="170"/>
        <v>a</v>
      </c>
      <c r="OL17" s="815">
        <f t="shared" si="171"/>
        <v>4</v>
      </c>
      <c r="OM17" s="815">
        <f t="shared" si="172"/>
        <v>2</v>
      </c>
      <c r="ON17" s="815">
        <f t="shared" si="173"/>
        <v>4</v>
      </c>
      <c r="OO17" s="815" t="str">
        <f t="shared" si="174"/>
        <v/>
      </c>
      <c r="OP17" s="815" t="str">
        <f t="shared" si="175"/>
        <v/>
      </c>
      <c r="OQ17" s="815" t="str">
        <f t="shared" si="176"/>
        <v/>
      </c>
      <c r="OR17" s="815" t="str">
        <f t="shared" si="177"/>
        <v/>
      </c>
      <c r="OS17" s="815" t="str">
        <f t="shared" si="178"/>
        <v/>
      </c>
      <c r="OT17" s="815" t="str">
        <f t="shared" si="179"/>
        <v/>
      </c>
      <c r="OU17" s="816">
        <f t="shared" si="203"/>
        <v>0.83333333333333337</v>
      </c>
      <c r="OV17" s="817" t="str">
        <f>IFERROR(VLOOKUP($A17*100+OV$4,'03施策評価'!$A$5:$MF$118,COLUMN('03施策評価'!$KN:$KN),FALSE),"-")</f>
        <v>d</v>
      </c>
      <c r="OW17" s="813" t="str">
        <f>IFERROR(VLOOKUP($A17*100+OW$4,'03施策評価'!$A$5:$MF$118,COLUMN('03施策評価'!$KN:$KN),FALSE),"-")</f>
        <v>a</v>
      </c>
      <c r="OX17" s="813" t="str">
        <f>IFERROR(VLOOKUP($A17*100+OX$4,'03施策評価'!$A$5:$MF$118,COLUMN('03施策評価'!$KN:$KN),FALSE),"-")</f>
        <v>d</v>
      </c>
      <c r="OY17" s="813" t="str">
        <f>IFERROR(VLOOKUP($A17*100+OY$4,'03施策評価'!$A$5:$MF$118,COLUMN('03施策評価'!$KN:$KN),FALSE),"-")</f>
        <v>a</v>
      </c>
      <c r="OZ17" s="813" t="str">
        <f>IFERROR(VLOOKUP($A17*100+OZ$4,'03施策評価'!$A$5:$MF$118,COLUMN('03施策評価'!$KN:$KN),FALSE),"-")</f>
        <v>-</v>
      </c>
      <c r="PA17" s="813" t="str">
        <f>IFERROR(VLOOKUP($A17*100+PA$4,'03施策評価'!$A$5:$MF$118,COLUMN('03施策評価'!$KN:$KN),FALSE),"-")</f>
        <v>-</v>
      </c>
      <c r="PB17" s="813" t="str">
        <f>IFERROR(VLOOKUP($A17*100+PB$4,'03施策評価'!$A$5:$MF$118,COLUMN('03施策評価'!$KN:$KN),FALSE),"-")</f>
        <v>-</v>
      </c>
      <c r="PC17" s="813" t="str">
        <f>IFERROR(VLOOKUP($A17*100+PC$4,'03施策評価'!$A$5:$MF$118,COLUMN('03施策評価'!$KN:$KN),FALSE),"-")</f>
        <v>-</v>
      </c>
      <c r="PD17" s="814" t="str">
        <f t="shared" si="180"/>
        <v>b</v>
      </c>
      <c r="PE17" s="817">
        <f t="shared" si="181"/>
        <v>1</v>
      </c>
      <c r="PF17" s="813">
        <f t="shared" si="182"/>
        <v>4</v>
      </c>
      <c r="PG17" s="813">
        <f t="shared" si="183"/>
        <v>1</v>
      </c>
      <c r="PH17" s="813">
        <f t="shared" si="184"/>
        <v>4</v>
      </c>
      <c r="PI17" s="813" t="str">
        <f t="shared" si="185"/>
        <v/>
      </c>
      <c r="PJ17" s="813" t="str">
        <f t="shared" si="186"/>
        <v/>
      </c>
      <c r="PK17" s="813" t="str">
        <f t="shared" si="187"/>
        <v/>
      </c>
      <c r="PL17" s="813" t="str">
        <f t="shared" si="188"/>
        <v/>
      </c>
      <c r="PM17" s="818">
        <f t="shared" si="189"/>
        <v>0.625</v>
      </c>
      <c r="PN17" s="819" t="str">
        <f t="shared" si="190"/>
        <v>a</v>
      </c>
      <c r="PO17" s="237">
        <f t="shared" si="191"/>
        <v>4</v>
      </c>
      <c r="PP17" s="187">
        <f t="shared" si="192"/>
        <v>1.5</v>
      </c>
      <c r="PQ17" s="422" cm="1">
        <f t="array" ref="PQ17">_xlfn.IFS(COUNT(PO17:PP17)=2,SUM(PO17:PP17)/6,COUNT(PO17:PP17)=0,"-",PO17="",PM17,PP17="",OU17)</f>
        <v>0.91666666666666663</v>
      </c>
      <c r="PR17" s="820" t="str">
        <f>VLOOKUP($A17&amp;"-"&amp;PR$4,'05市民生活実感調査'!$A$3:$BM$218,COLUMN('05市民生活実感調査'!$BM:$BM),FALSE)</f>
        <v>c</v>
      </c>
      <c r="PS17" s="821" t="str">
        <f>VLOOKUP($A17&amp;"-"&amp;PS$4,'05市民生活実感調査'!$A$3:$BM$218,COLUMN('05市民生活実感調査'!$BM:$BM),FALSE)</f>
        <v>c</v>
      </c>
      <c r="PT17" s="821" t="str">
        <f>VLOOKUP($A17&amp;"-"&amp;PT$4,'05市民生活実感調査'!$A$3:$BM$218,COLUMN('05市民生活実感調査'!$BM:$BM),FALSE)</f>
        <v>c</v>
      </c>
      <c r="PU17" s="821" t="str">
        <f>VLOOKUP($A17&amp;"-"&amp;PU$4,'05市民生活実感調査'!$A$3:$BM$218,COLUMN('05市民生活実感調査'!$BM:$BM),FALSE)</f>
        <v>c</v>
      </c>
      <c r="PV17" s="821" t="str">
        <f>VLOOKUP($A17&amp;"-"&amp;PV$4,'05市民生活実感調査'!$A$3:$BM$218,COLUMN('05市民生活実感調査'!$BM:$BM),FALSE)</f>
        <v>-</v>
      </c>
      <c r="PW17" s="821" t="str">
        <f>VLOOKUP($A17&amp;"-"&amp;PW$4,'05市民生活実感調査'!$A$3:$BM$218,COLUMN('05市民生活実感調査'!$BM:$BM),FALSE)</f>
        <v>-</v>
      </c>
      <c r="PX17" s="821" t="str">
        <f>VLOOKUP($A17&amp;"-"&amp;PX$4,'05市民生活実感調査'!$A$3:$BM$218,COLUMN('05市民生活実感調査'!$BM:$BM),FALSE)</f>
        <v>-</v>
      </c>
      <c r="PY17" s="821" t="str">
        <f>VLOOKUP($A17&amp;"-"&amp;PY$4,'05市民生活実感調査'!$A$3:$BM$218,COLUMN('05市民生活実感調査'!$BM:$BM),FALSE)</f>
        <v>-</v>
      </c>
      <c r="PZ17" s="822" t="str">
        <f t="shared" si="193"/>
        <v>c</v>
      </c>
      <c r="QA17" s="237">
        <f t="shared" si="194"/>
        <v>2</v>
      </c>
      <c r="QB17" s="187">
        <f t="shared" si="195"/>
        <v>2</v>
      </c>
      <c r="QC17" s="187">
        <f t="shared" si="196"/>
        <v>2</v>
      </c>
      <c r="QD17" s="187">
        <f t="shared" si="197"/>
        <v>2</v>
      </c>
      <c r="QE17" s="187" t="str">
        <f t="shared" si="198"/>
        <v/>
      </c>
      <c r="QF17" s="187" t="str">
        <f t="shared" si="199"/>
        <v/>
      </c>
      <c r="QG17" s="187" t="str">
        <f t="shared" si="200"/>
        <v/>
      </c>
      <c r="QH17" s="187" t="str">
        <f t="shared" si="201"/>
        <v/>
      </c>
      <c r="QI17" s="422">
        <f t="shared" si="202"/>
        <v>0.5</v>
      </c>
      <c r="QJ17" s="725">
        <f>VLOOKUP($A17,'05市民生活実感調査'!$D$223:$Q$249,13,FALSE)</f>
        <v>16</v>
      </c>
      <c r="QK17" s="726">
        <f>VLOOKUP($A17,'05市民生活実感調査'!$D$223:$Q$249,14,FALSE)</f>
        <v>60.661632506292698</v>
      </c>
      <c r="QL17" s="823" t="s">
        <v>313</v>
      </c>
      <c r="QM17" s="824" t="str">
        <f>VLOOKUP(QL17,プルダウン!$A$1:$B$6,2,FALSE)</f>
        <v>政策の目的がかなり達成されている</v>
      </c>
      <c r="QN17" s="403" t="s">
        <v>2972</v>
      </c>
      <c r="QO17" s="190" t="s">
        <v>2974</v>
      </c>
      <c r="QP17" s="91" t="s">
        <v>3473</v>
      </c>
      <c r="QQ17" s="190" t="s">
        <v>3260</v>
      </c>
      <c r="QR17" s="237" t="str">
        <f>IFERROR(VLOOKUP($A17*100+QR$4,'03施策評価'!$A$5:$MF$118,COLUMN('03施策評価'!$MC:$MC),FALSE),"-")</f>
        <v>D</v>
      </c>
      <c r="QS17" s="187" t="str">
        <f>IFERROR(VLOOKUP($A17*100+QS$4,'03施策評価'!$A$5:$MF$118,COLUMN('03施策評価'!$MC:$MC),FALSE),"-")</f>
        <v>B</v>
      </c>
      <c r="QT17" s="187" t="str">
        <f>IFERROR(VLOOKUP($A17*100+QT$4,'03施策評価'!$A$5:$MF$118,COLUMN('03施策評価'!$MC:$MC),FALSE),"-")</f>
        <v>D</v>
      </c>
      <c r="QU17" s="187" t="str">
        <f>IFERROR(VLOOKUP($A17*100+QU$4,'03施策評価'!$A$5:$MF$118,COLUMN('03施策評価'!$MC:$MC),FALSE),"-")</f>
        <v>B</v>
      </c>
      <c r="QV17" s="187" t="str">
        <f>IFERROR(VLOOKUP($A17*100+QV$4,'03施策評価'!$A$5:$MF$118,COLUMN('03施策評価'!$MC:$MC),FALSE),"-")</f>
        <v>-</v>
      </c>
      <c r="QW17" s="187" t="str">
        <f>IFERROR(VLOOKUP($A17*100+QW$4,'03施策評価'!$A$5:$MF$118,COLUMN('03施策評価'!$MC:$MC),FALSE),"-")</f>
        <v>-</v>
      </c>
      <c r="QX17" s="187" t="str">
        <f>IFERROR(VLOOKUP($A17*100+QX$4,'03施策評価'!$A$5:$MF$118,COLUMN('03施策評価'!$MC:$MC),FALSE),"-")</f>
        <v>-</v>
      </c>
      <c r="QY17" s="234" t="str">
        <f>IFERROR(VLOOKUP($A17*100+QY$4,'03施策評価'!$A$5:$MF$118,COLUMN('03施策評価'!$MC:$MC),FALSE),"-")</f>
        <v>-</v>
      </c>
      <c r="QZ17" s="104" t="s">
        <v>3608</v>
      </c>
    </row>
    <row r="18" spans="1:468" ht="250.5" customHeight="1">
      <c r="A18" s="466">
        <v>14</v>
      </c>
      <c r="B18" s="104" t="s">
        <v>284</v>
      </c>
      <c r="C18" s="104" t="s">
        <v>1870</v>
      </c>
      <c r="D18" s="728" t="s">
        <v>1411</v>
      </c>
      <c r="E18" s="728"/>
      <c r="F18" s="104"/>
      <c r="G18" s="850" t="str">
        <f>VLOOKUP($A18&amp;"-"&amp;G$4,'02政策の客観指標'!$A$4:$AY$246,COLUMN('02政策の客観指標'!$AT:$AT),FALSE)</f>
        <v>-</v>
      </c>
      <c r="H18" s="851" t="str">
        <f>VLOOKUP($A18&amp;"-"&amp;H$4,'02政策の客観指標'!$A$4:$AY$246,COLUMN('02政策の客観指標'!$AT:$AT),FALSE)</f>
        <v>a</v>
      </c>
      <c r="I18" s="851" t="str">
        <f>VLOOKUP($A18&amp;"-"&amp;I$4,'02政策の客観指標'!$A$4:$AY$246,COLUMN('02政策の客観指標'!$AT:$AT),FALSE)</f>
        <v>-</v>
      </c>
      <c r="J18" s="851" t="str">
        <f>VLOOKUP($A18&amp;"-"&amp;J$4,'02政策の客観指標'!$A$4:$AY$246,COLUMN('02政策の客観指標'!$AT:$AT),FALSE)</f>
        <v>-</v>
      </c>
      <c r="K18" s="851" t="str">
        <f>VLOOKUP($A18&amp;"-"&amp;K$4,'02政策の客観指標'!$A$4:$AY$246,COLUMN('02政策の客観指標'!$AT:$AT),FALSE)</f>
        <v>-</v>
      </c>
      <c r="L18" s="851" t="str">
        <f>VLOOKUP($A18&amp;"-"&amp;L$4,'02政策の客観指標'!$A$4:$AY$246,COLUMN('02政策の客観指標'!$AT:$AT),FALSE)</f>
        <v>-</v>
      </c>
      <c r="M18" s="851" t="str">
        <f>VLOOKUP($A18&amp;"-"&amp;M$4,'02政策の客観指標'!$A$4:$AY$246,COLUMN('02政策の客観指標'!$AT:$AT),FALSE)</f>
        <v>-</v>
      </c>
      <c r="N18" s="851" t="str">
        <f>VLOOKUP($A18&amp;"-"&amp;N$4,'02政策の客観指標'!$A$4:$AY$246,COLUMN('02政策の客観指標'!$AT:$AT),FALSE)</f>
        <v>-</v>
      </c>
      <c r="O18" s="852" t="str">
        <f>VLOOKUP($A18&amp;"-"&amp;O$4,'02政策の客観指標'!$A$4:$AY$246,COLUMN('02政策の客観指標'!$AT:$AT),FALSE)</f>
        <v>-</v>
      </c>
      <c r="P18" s="853" t="str">
        <f t="shared" si="0"/>
        <v>a</v>
      </c>
      <c r="Q18" s="854" t="str">
        <f t="shared" si="1"/>
        <v/>
      </c>
      <c r="R18" s="854">
        <f t="shared" si="2"/>
        <v>4</v>
      </c>
      <c r="S18" s="854" t="str">
        <f t="shared" si="3"/>
        <v/>
      </c>
      <c r="T18" s="854" t="str">
        <f t="shared" si="4"/>
        <v/>
      </c>
      <c r="U18" s="854" t="str">
        <f t="shared" si="5"/>
        <v/>
      </c>
      <c r="V18" s="854" t="str">
        <f t="shared" si="6"/>
        <v/>
      </c>
      <c r="W18" s="854" t="str">
        <f t="shared" si="7"/>
        <v/>
      </c>
      <c r="X18" s="854" t="str">
        <f t="shared" si="8"/>
        <v/>
      </c>
      <c r="Y18" s="854" t="str">
        <f t="shared" si="9"/>
        <v/>
      </c>
      <c r="Z18" s="855">
        <f t="shared" si="10"/>
        <v>1</v>
      </c>
      <c r="AA18" s="856" t="str">
        <f>IFERROR(VLOOKUP($A18*100+AA$4,'03施策評価'!$A$5:$KD$118,COLUMN('03施策評価'!$AB:$AB),FALSE),"-")</f>
        <v>a</v>
      </c>
      <c r="AB18" s="851" t="str">
        <f>IFERROR(VLOOKUP($A18*100+AB$4,'03施策評価'!$A$5:$KD$118,COLUMN('03施策評価'!$AB:$AB),FALSE),"-")</f>
        <v>c</v>
      </c>
      <c r="AC18" s="851" t="str">
        <f>IFERROR(VLOOKUP($A18*100+AC$4,'03施策評価'!$A$5:$KD$118,COLUMN('03施策評価'!$AB:$AB),FALSE),"-")</f>
        <v>-</v>
      </c>
      <c r="AD18" s="851" t="str">
        <f>IFERROR(VLOOKUP($A18*100+AD$4,'03施策評価'!$A$5:$KD$118,COLUMN('03施策評価'!$AB:$AB),FALSE),"-")</f>
        <v>-</v>
      </c>
      <c r="AE18" s="851" t="str">
        <f>IFERROR(VLOOKUP($A18*100+AE$4,'03施策評価'!$A$5:$KD$118,COLUMN('03施策評価'!$AB:$AB),FALSE),"-")</f>
        <v>-</v>
      </c>
      <c r="AF18" s="851" t="str">
        <f>IFERROR(VLOOKUP($A18*100+AF$4,'03施策評価'!$A$5:$KD$118,COLUMN('03施策評価'!$AB:$AB),FALSE),"-")</f>
        <v>-</v>
      </c>
      <c r="AG18" s="851" t="str">
        <f>IFERROR(VLOOKUP($A18*100+AG$4,'03施策評価'!$A$5:$KD$118,COLUMN('03施策評価'!$AB:$AB),FALSE),"-")</f>
        <v>-</v>
      </c>
      <c r="AH18" s="852" t="str">
        <f>IFERROR(VLOOKUP($A18*100+AH$4,'03施策評価'!$A$5:$KD$118,COLUMN('03施策評価'!$AB:$AB),FALSE),"-")</f>
        <v>-</v>
      </c>
      <c r="AI18" s="853" t="str">
        <f t="shared" si="11"/>
        <v>b</v>
      </c>
      <c r="AJ18" s="856">
        <f t="shared" si="12"/>
        <v>4</v>
      </c>
      <c r="AK18" s="851">
        <f t="shared" si="13"/>
        <v>2</v>
      </c>
      <c r="AL18" s="851" t="str">
        <f t="shared" si="14"/>
        <v/>
      </c>
      <c r="AM18" s="851" t="str">
        <f t="shared" si="15"/>
        <v/>
      </c>
      <c r="AN18" s="851" t="str">
        <f t="shared" si="16"/>
        <v/>
      </c>
      <c r="AO18" s="851" t="str">
        <f t="shared" si="17"/>
        <v/>
      </c>
      <c r="AP18" s="851" t="str">
        <f t="shared" si="18"/>
        <v/>
      </c>
      <c r="AQ18" s="852" t="str">
        <f t="shared" si="19"/>
        <v/>
      </c>
      <c r="AR18" s="857">
        <f t="shared" si="20"/>
        <v>0.75</v>
      </c>
      <c r="AS18" s="853" t="str">
        <f t="shared" ref="AS18:AS31" si="204">_xlfn.IFS(AV18="-","-",AV18&gt;=0.8,"a",AV18&gt;=0.6,"b",AV18&gt;=0.4,"c",AV18&gt;=0.2,"d",AV18&lt;0.2,"e")</f>
        <v>a</v>
      </c>
      <c r="AT18" s="854">
        <f t="shared" si="22"/>
        <v>4</v>
      </c>
      <c r="AU18" s="853">
        <f t="shared" si="23"/>
        <v>1.5</v>
      </c>
      <c r="AV18" s="855" cm="1">
        <f t="array" ref="AV18">_xlfn.IFS(COUNT(AT18:AU18)=2,SUM(AT18:AU18)/6,COUNT(AT18:AU18)=0,"-",AT18="",AR18,AU18="",Z18)</f>
        <v>0.91666666666666663</v>
      </c>
      <c r="AW18" s="856" t="str">
        <f>VLOOKUP($A18&amp;"-"&amp;AW$4,'05市民生活実感調査'!$A$3:$BC$218,COLUMN('05市民生活実感調査'!$O:$O),FALSE)</f>
        <v>c</v>
      </c>
      <c r="AX18" s="851" t="str">
        <f>VLOOKUP($A18&amp;"-"&amp;AX$4,'05市民生活実感調査'!$A$3:$BC$218,COLUMN('05市民生活実感調査'!$O:$O),FALSE)</f>
        <v>c</v>
      </c>
      <c r="AY18" s="851" t="str">
        <f>VLOOKUP($A18&amp;"-"&amp;AY$4,'05市民生活実感調査'!$A$3:$BC$218,COLUMN('05市民生活実感調査'!$O:$O),FALSE)</f>
        <v>d</v>
      </c>
      <c r="AZ18" s="851" t="str">
        <f>VLOOKUP($A18&amp;"-"&amp;AZ$4,'05市民生活実感調査'!$A$3:$BC$218,COLUMN('05市民生活実感調査'!$O:$O),FALSE)</f>
        <v>-</v>
      </c>
      <c r="BA18" s="851" t="str">
        <f>VLOOKUP($A18&amp;"-"&amp;BA$4,'05市民生活実感調査'!$A$3:$BC$218,COLUMN('05市民生活実感調査'!$O:$O),FALSE)</f>
        <v>-</v>
      </c>
      <c r="BB18" s="851" t="str">
        <f>VLOOKUP($A18&amp;"-"&amp;BB$4,'05市民生活実感調査'!$A$3:$BC$218,COLUMN('05市民生活実感調査'!$O:$O),FALSE)</f>
        <v>-</v>
      </c>
      <c r="BC18" s="851" t="str">
        <f>VLOOKUP($A18&amp;"-"&amp;BC$4,'05市民生活実感調査'!$A$3:$BC$218,COLUMN('05市民生活実感調査'!$O:$O),FALSE)</f>
        <v>-</v>
      </c>
      <c r="BD18" s="851" t="str">
        <f>VLOOKUP($A18&amp;"-"&amp;BD$4,'05市民生活実感調査'!$A$3:$BC$218,COLUMN('05市民生活実感調査'!$O:$O),FALSE)</f>
        <v>-</v>
      </c>
      <c r="BE18" s="839" t="str">
        <f t="shared" si="24"/>
        <v>c</v>
      </c>
      <c r="BF18" s="843">
        <f t="shared" si="25"/>
        <v>2</v>
      </c>
      <c r="BG18" s="851">
        <f t="shared" si="26"/>
        <v>2</v>
      </c>
      <c r="BH18" s="851">
        <f t="shared" si="27"/>
        <v>1</v>
      </c>
      <c r="BI18" s="851" t="str">
        <f t="shared" si="28"/>
        <v/>
      </c>
      <c r="BJ18" s="851" t="str">
        <f t="shared" si="29"/>
        <v/>
      </c>
      <c r="BK18" s="851" t="str">
        <f t="shared" si="30"/>
        <v/>
      </c>
      <c r="BL18" s="851" t="str">
        <f t="shared" si="31"/>
        <v/>
      </c>
      <c r="BM18" s="851" t="str">
        <f t="shared" si="32"/>
        <v/>
      </c>
      <c r="BN18" s="840">
        <f t="shared" si="33"/>
        <v>0.41666666666666669</v>
      </c>
      <c r="BO18" s="841">
        <f>VLOOKUP($A18,'05市民生活実感調査'!$D$223:$O$249,3,FALSE)</f>
        <v>10</v>
      </c>
      <c r="BP18" s="858">
        <f>VLOOKUP($A18,'05市民生活実感調査'!$D$223:$O$249,4,FALSE)</f>
        <v>0.84191829484902314</v>
      </c>
      <c r="BQ18" s="843" t="s">
        <v>313</v>
      </c>
      <c r="BR18" s="859" t="s">
        <v>3628</v>
      </c>
      <c r="BS18" s="834" t="s">
        <v>123</v>
      </c>
      <c r="BT18" s="859" t="s">
        <v>1594</v>
      </c>
      <c r="BU18" s="864" t="s">
        <v>1595</v>
      </c>
      <c r="BV18" s="865" t="s">
        <v>1590</v>
      </c>
      <c r="BW18" s="843" t="str">
        <f>IFERROR(VLOOKUP($A18*100+BW$4,'03施策評価'!$A$5:$KD$118,COLUMN('03施策評価'!$BQ:$BQ),FALSE),"-")</f>
        <v>B</v>
      </c>
      <c r="BX18" s="851" t="str">
        <f>IFERROR(VLOOKUP($A18*100+BX$4,'03施策評価'!$A$5:$KD$118,COLUMN('03施策評価'!$BQ:$BQ),FALSE),"-")</f>
        <v>C</v>
      </c>
      <c r="BY18" s="851" t="str">
        <f>IFERROR(VLOOKUP($A18*100+BY$4,'03施策評価'!$A$5:$KD$118,COLUMN('03施策評価'!$BQ:$BQ),FALSE),"-")</f>
        <v>-</v>
      </c>
      <c r="BZ18" s="851" t="str">
        <f>IFERROR(VLOOKUP($A18*100+BZ$4,'03施策評価'!$A$5:$KD$118,COLUMN('03施策評価'!$BQ:$BQ),FALSE),"-")</f>
        <v>-</v>
      </c>
      <c r="CA18" s="851" t="str">
        <f>IFERROR(VLOOKUP($A18*100+CA$4,'03施策評価'!$A$5:$KD$118,COLUMN('03施策評価'!$BQ:$BQ),FALSE),"-")</f>
        <v>-</v>
      </c>
      <c r="CB18" s="851" t="str">
        <f>IFERROR(VLOOKUP($A18*100+CB$4,'03施策評価'!$A$5:$KD$118,COLUMN('03施策評価'!$BQ:$BQ),FALSE),"-")</f>
        <v>-</v>
      </c>
      <c r="CC18" s="851" t="str">
        <f>IFERROR(VLOOKUP($A18*100+CC$4,'03施策評価'!$A$5:$KD$118,COLUMN('03施策評価'!$BQ:$BQ),FALSE),"-")</f>
        <v>-</v>
      </c>
      <c r="CD18" s="839" t="str">
        <f>IFERROR(VLOOKUP($A18*100+CD$4,'03施策評価'!$A$5:$KD$118,COLUMN('03施策評価'!$BQ:$BQ),FALSE),"-")</f>
        <v>-</v>
      </c>
      <c r="CE18" s="866" t="s">
        <v>1602</v>
      </c>
      <c r="CF18" s="850" t="str">
        <f>VLOOKUP($A18&amp;"-"&amp;CF$4,'02政策の客観指標'!$A$4:$AY$246,COLUMN('02政策の客観指標'!$AU:$AU),FALSE)</f>
        <v>a</v>
      </c>
      <c r="CG18" s="851" t="str">
        <f>VLOOKUP($A18&amp;"-"&amp;CG$4,'02政策の客観指標'!$A$4:$AY$246,COLUMN('02政策の客観指標'!$AU:$AU),FALSE)</f>
        <v>a</v>
      </c>
      <c r="CH18" s="851" t="str">
        <f>VLOOKUP($A18&amp;"-"&amp;CH$4,'02政策の客観指標'!$A$4:$AY$246,COLUMN('02政策の客観指標'!$AU:$AU),FALSE)</f>
        <v>-</v>
      </c>
      <c r="CI18" s="851" t="str">
        <f>VLOOKUP($A18&amp;"-"&amp;CI$4,'02政策の客観指標'!$A$4:$AY$246,COLUMN('02政策の客観指標'!$AU:$AU),FALSE)</f>
        <v>-</v>
      </c>
      <c r="CJ18" s="851" t="str">
        <f>VLOOKUP($A18&amp;"-"&amp;CJ$4,'02政策の客観指標'!$A$4:$AY$246,COLUMN('02政策の客観指標'!$AU:$AU),FALSE)</f>
        <v>-</v>
      </c>
      <c r="CK18" s="851" t="str">
        <f>VLOOKUP($A18&amp;"-"&amp;CK$4,'02政策の客観指標'!$A$4:$AY$246,COLUMN('02政策の客観指標'!$AU:$AU),FALSE)</f>
        <v>-</v>
      </c>
      <c r="CL18" s="851" t="str">
        <f>VLOOKUP($A18&amp;"-"&amp;CL$4,'02政策の客観指標'!$A$4:$AY$246,COLUMN('02政策の客観指標'!$AU:$AU),FALSE)</f>
        <v>-</v>
      </c>
      <c r="CM18" s="851" t="str">
        <f>VLOOKUP($A18&amp;"-"&amp;CM$4,'02政策の客観指標'!$A$4:$AY$246,COLUMN('02政策の客観指標'!$AU:$AU),FALSE)</f>
        <v>-</v>
      </c>
      <c r="CN18" s="851" t="str">
        <f>VLOOKUP($A18&amp;"-"&amp;CN$4,'02政策の客観指標'!$A$4:$AY$246,COLUMN('02政策の客観指標'!$AU:$AU),FALSE)</f>
        <v>-</v>
      </c>
      <c r="CO18" s="839" t="str">
        <f t="shared" si="34"/>
        <v>a</v>
      </c>
      <c r="CP18" s="854">
        <f t="shared" si="35"/>
        <v>4</v>
      </c>
      <c r="CQ18" s="854">
        <f t="shared" si="36"/>
        <v>4</v>
      </c>
      <c r="CR18" s="854" t="str">
        <f t="shared" si="37"/>
        <v/>
      </c>
      <c r="CS18" s="854" t="str">
        <f t="shared" si="38"/>
        <v/>
      </c>
      <c r="CT18" s="854" t="str">
        <f t="shared" si="39"/>
        <v/>
      </c>
      <c r="CU18" s="854" t="str">
        <f t="shared" si="40"/>
        <v/>
      </c>
      <c r="CV18" s="854" t="str">
        <f t="shared" si="41"/>
        <v/>
      </c>
      <c r="CW18" s="854" t="str">
        <f t="shared" si="42"/>
        <v/>
      </c>
      <c r="CX18" s="854" t="str">
        <f t="shared" si="43"/>
        <v/>
      </c>
      <c r="CY18" s="846">
        <f t="shared" si="44"/>
        <v>1</v>
      </c>
      <c r="CZ18" s="843" t="str">
        <f>IFERROR(VLOOKUP($A18*100+CZ$4,'03施策評価'!$A$5:$KD$118,COLUMN('03施策評価'!$CF:$CF),FALSE),"-")</f>
        <v>a</v>
      </c>
      <c r="DA18" s="851" t="str">
        <f>IFERROR(VLOOKUP($A18*100+DA$4,'03施策評価'!$A$5:$KD$118,COLUMN('03施策評価'!$CF:$CF),FALSE),"-")</f>
        <v>c</v>
      </c>
      <c r="DB18" s="851" t="str">
        <f>IFERROR(VLOOKUP($A18*100+DB$4,'03施策評価'!$A$5:$KD$118,COLUMN('03施策評価'!$CF:$CF),FALSE),"-")</f>
        <v>-</v>
      </c>
      <c r="DC18" s="851" t="str">
        <f>IFERROR(VLOOKUP($A18*100+DC$4,'03施策評価'!$A$5:$KD$118,COLUMN('03施策評価'!$CF:$CF),FALSE),"-")</f>
        <v>-</v>
      </c>
      <c r="DD18" s="851" t="str">
        <f>IFERROR(VLOOKUP($A18*100+DD$4,'03施策評価'!$A$5:$KD$118,COLUMN('03施策評価'!$CF:$CF),FALSE),"-")</f>
        <v>-</v>
      </c>
      <c r="DE18" s="851" t="str">
        <f>IFERROR(VLOOKUP($A18*100+DE$4,'03施策評価'!$A$5:$KD$118,COLUMN('03施策評価'!$CF:$CF),FALSE),"-")</f>
        <v>-</v>
      </c>
      <c r="DF18" s="851" t="str">
        <f>IFERROR(VLOOKUP($A18*100+DF$4,'03施策評価'!$A$5:$KD$118,COLUMN('03施策評価'!$CF:$CF),FALSE),"-")</f>
        <v>-</v>
      </c>
      <c r="DG18" s="851" t="str">
        <f>IFERROR(VLOOKUP($A18*100+DG$4,'03施策評価'!$A$5:$KD$118,COLUMN('03施策評価'!$CF:$CF),FALSE),"-")</f>
        <v>-</v>
      </c>
      <c r="DH18" s="839" t="str">
        <f t="shared" si="45"/>
        <v>b</v>
      </c>
      <c r="DI18" s="843">
        <f t="shared" si="46"/>
        <v>4</v>
      </c>
      <c r="DJ18" s="851">
        <f t="shared" si="47"/>
        <v>2</v>
      </c>
      <c r="DK18" s="851" t="str">
        <f t="shared" si="48"/>
        <v/>
      </c>
      <c r="DL18" s="851" t="str">
        <f t="shared" si="49"/>
        <v/>
      </c>
      <c r="DM18" s="851" t="str">
        <f t="shared" si="50"/>
        <v/>
      </c>
      <c r="DN18" s="851" t="str">
        <f t="shared" si="51"/>
        <v/>
      </c>
      <c r="DO18" s="851" t="str">
        <f t="shared" si="52"/>
        <v/>
      </c>
      <c r="DP18" s="851" t="str">
        <f t="shared" si="53"/>
        <v/>
      </c>
      <c r="DQ18" s="840">
        <f t="shared" si="54"/>
        <v>0.75</v>
      </c>
      <c r="DR18" s="853" t="str">
        <f t="shared" si="55"/>
        <v>a</v>
      </c>
      <c r="DS18" s="843">
        <f t="shared" si="56"/>
        <v>4</v>
      </c>
      <c r="DT18" s="851">
        <f t="shared" si="57"/>
        <v>1.5</v>
      </c>
      <c r="DU18" s="840" cm="1">
        <f t="array" ref="DU18">_xlfn.IFS(COUNT(DS18:DT18)=2,SUM(DS18:DT18)/6,COUNT(DS18:DT18)=0,"-",DS18="",DQ18,DT18="",CY18)</f>
        <v>0.91666666666666663</v>
      </c>
      <c r="DV18" s="843" t="str">
        <f>VLOOKUP($A18&amp;"-"&amp;DV$4,'05市民生活実感調査'!$A$3:$BC$218,COLUMN('05市民生活実感調査'!$Y:$Y),FALSE)</f>
        <v>c</v>
      </c>
      <c r="DW18" s="851" t="str">
        <f>VLOOKUP($A18&amp;"-"&amp;DW$4,'05市民生活実感調査'!$A$3:$BC$218,COLUMN('05市民生活実感調査'!$Y:$Y),FALSE)</f>
        <v>c</v>
      </c>
      <c r="DX18" s="851" t="str">
        <f>VLOOKUP($A18&amp;"-"&amp;DX$4,'05市民生活実感調査'!$A$3:$BC$218,COLUMN('05市民生活実感調査'!$Y:$Y),FALSE)</f>
        <v>c</v>
      </c>
      <c r="DY18" s="851" t="str">
        <f>VLOOKUP($A18&amp;"-"&amp;DY$4,'05市民生活実感調査'!$A$3:$BC$218,COLUMN('05市民生活実感調査'!$Y:$Y),FALSE)</f>
        <v>-</v>
      </c>
      <c r="DZ18" s="851" t="str">
        <f>VLOOKUP($A18&amp;"-"&amp;DZ$4,'05市民生活実感調査'!$A$3:$BC$218,COLUMN('05市民生活実感調査'!$Y:$Y),FALSE)</f>
        <v>-</v>
      </c>
      <c r="EA18" s="851" t="str">
        <f>VLOOKUP($A18&amp;"-"&amp;EA$4,'05市民生活実感調査'!$A$3:$BC$218,COLUMN('05市民生活実感調査'!$Y:$Y),FALSE)</f>
        <v>-</v>
      </c>
      <c r="EB18" s="851" t="str">
        <f>VLOOKUP($A18&amp;"-"&amp;EB$4,'05市民生活実感調査'!$A$3:$BC$218,COLUMN('05市民生活実感調査'!$Y:$Y),FALSE)</f>
        <v>-</v>
      </c>
      <c r="EC18" s="851" t="str">
        <f>VLOOKUP($A18&amp;"-"&amp;EC$4,'05市民生活実感調査'!$A$3:$BC$218,COLUMN('05市民生活実感調査'!$Y:$Y),FALSE)</f>
        <v>-</v>
      </c>
      <c r="ED18" s="839" t="str">
        <f t="shared" si="58"/>
        <v>c</v>
      </c>
      <c r="EE18" s="843">
        <f t="shared" si="59"/>
        <v>2</v>
      </c>
      <c r="EF18" s="851">
        <f t="shared" si="60"/>
        <v>2</v>
      </c>
      <c r="EG18" s="851">
        <f t="shared" si="61"/>
        <v>2</v>
      </c>
      <c r="EH18" s="851" t="str">
        <f t="shared" si="62"/>
        <v/>
      </c>
      <c r="EI18" s="851" t="str">
        <f t="shared" si="63"/>
        <v/>
      </c>
      <c r="EJ18" s="851" t="str">
        <f t="shared" si="64"/>
        <v/>
      </c>
      <c r="EK18" s="851" t="str">
        <f t="shared" si="65"/>
        <v/>
      </c>
      <c r="EL18" s="851" t="str">
        <f t="shared" si="66"/>
        <v/>
      </c>
      <c r="EM18" s="840">
        <f t="shared" si="67"/>
        <v>0.5</v>
      </c>
      <c r="EN18" s="841">
        <f>VLOOKUP($A18,'05市民生活実感調査'!$D$223:$O$249,5,FALSE)</f>
        <v>9</v>
      </c>
      <c r="EO18" s="842">
        <f>VLOOKUP($A18,'05市民生活実感調査'!$D$223:$O$249,6,FALSE)</f>
        <v>0.69299999999999995</v>
      </c>
      <c r="EP18" s="843" t="s">
        <v>313</v>
      </c>
      <c r="EQ18" s="859" t="str">
        <f>VLOOKUP(EP18,プルダウン!$A$1:$B$6,2,FALSE)</f>
        <v>政策の目的がかなり達成されている</v>
      </c>
      <c r="ER18" s="834" t="s">
        <v>123</v>
      </c>
      <c r="ES18" s="859" t="s">
        <v>1897</v>
      </c>
      <c r="ET18" s="860" t="s">
        <v>2592</v>
      </c>
      <c r="EU18" s="859" t="s">
        <v>2593</v>
      </c>
      <c r="EV18" s="843" t="s">
        <v>313</v>
      </c>
      <c r="EW18" s="851" t="s">
        <v>314</v>
      </c>
      <c r="EX18" s="851" t="s">
        <v>83</v>
      </c>
      <c r="EY18" s="851" t="s">
        <v>83</v>
      </c>
      <c r="EZ18" s="851" t="s">
        <v>83</v>
      </c>
      <c r="FA18" s="851" t="s">
        <v>83</v>
      </c>
      <c r="FB18" s="851" t="s">
        <v>83</v>
      </c>
      <c r="FC18" s="839" t="s">
        <v>83</v>
      </c>
      <c r="FD18" s="861" t="s">
        <v>2638</v>
      </c>
      <c r="FE18" s="850" t="str">
        <f>VLOOKUP($A18&amp;"-"&amp;FE$4,'02政策の客観指標'!$A$4:$AY$246,COLUMN('02政策の客観指標'!$AV:$AV),FALSE)</f>
        <v>a</v>
      </c>
      <c r="FF18" s="851" t="str">
        <f>VLOOKUP($A18&amp;"-"&amp;FF$4,'02政策の客観指標'!$A$4:$AY$246,COLUMN('02政策の客観指標'!$AV:$AV),FALSE)</f>
        <v>a</v>
      </c>
      <c r="FG18" s="851" t="str">
        <f>VLOOKUP($A18&amp;"-"&amp;FG$4,'02政策の客観指標'!$A$4:$AY$246,COLUMN('02政策の客観指標'!$AV:$AV),FALSE)</f>
        <v>-</v>
      </c>
      <c r="FH18" s="851" t="str">
        <f>VLOOKUP($A18&amp;"-"&amp;FH$4,'02政策の客観指標'!$A$4:$AY$246,COLUMN('02政策の客観指標'!$AV:$AV),FALSE)</f>
        <v>-</v>
      </c>
      <c r="FI18" s="851" t="str">
        <f>VLOOKUP($A18&amp;"-"&amp;FI$4,'02政策の客観指標'!$A$4:$AY$246,COLUMN('02政策の客観指標'!$AV:$AV),FALSE)</f>
        <v>-</v>
      </c>
      <c r="FJ18" s="851" t="str">
        <f>VLOOKUP($A18&amp;"-"&amp;FJ$4,'02政策の客観指標'!$A$4:$AY$246,COLUMN('02政策の客観指標'!$AV:$AV),FALSE)</f>
        <v>-</v>
      </c>
      <c r="FK18" s="851" t="str">
        <f>VLOOKUP($A18&amp;"-"&amp;FK$4,'02政策の客観指標'!$A$4:$AY$246,COLUMN('02政策の客観指標'!$AV:$AV),FALSE)</f>
        <v>-</v>
      </c>
      <c r="FL18" s="851" t="str">
        <f>VLOOKUP($A18&amp;"-"&amp;FL$4,'02政策の客観指標'!$A$4:$AY$246,COLUMN('02政策の客観指標'!$AV:$AV),FALSE)</f>
        <v>-</v>
      </c>
      <c r="FM18" s="851" t="str">
        <f>VLOOKUP($A18&amp;"-"&amp;FM$4,'02政策の客観指標'!$A$4:$AY$246,COLUMN('02政策の客観指標'!$AV:$AV),FALSE)</f>
        <v>-</v>
      </c>
      <c r="FN18" s="839" t="str">
        <f t="shared" si="68"/>
        <v>a</v>
      </c>
      <c r="FO18" s="854">
        <f t="shared" si="69"/>
        <v>4</v>
      </c>
      <c r="FP18" s="854">
        <f t="shared" si="70"/>
        <v>4</v>
      </c>
      <c r="FQ18" s="854" t="str">
        <f t="shared" si="71"/>
        <v/>
      </c>
      <c r="FR18" s="854" t="str">
        <f t="shared" si="72"/>
        <v/>
      </c>
      <c r="FS18" s="854" t="str">
        <f t="shared" si="73"/>
        <v/>
      </c>
      <c r="FT18" s="854" t="str">
        <f t="shared" si="74"/>
        <v/>
      </c>
      <c r="FU18" s="854" t="str">
        <f t="shared" si="75"/>
        <v/>
      </c>
      <c r="FV18" s="854" t="str">
        <f t="shared" si="76"/>
        <v/>
      </c>
      <c r="FW18" s="854" t="str">
        <f t="shared" si="77"/>
        <v/>
      </c>
      <c r="FX18" s="846">
        <f t="shared" si="78"/>
        <v>1</v>
      </c>
      <c r="FY18" s="843" t="str">
        <f>IFERROR(VLOOKUP($A18*100+FY$4,'03施策評価'!$A$5:$KD$118,COLUMN('03施策評価'!$EH:$EH),FALSE),"-")</f>
        <v>a</v>
      </c>
      <c r="FZ18" s="851" t="str">
        <f>IFERROR(VLOOKUP($A18*100+FZ$4,'03施策評価'!$A$5:$KD$118,COLUMN('03施策評価'!$EH:$EH),FALSE),"-")</f>
        <v>b</v>
      </c>
      <c r="GA18" s="851" t="str">
        <f>IFERROR(VLOOKUP($A18*100+GA$4,'03施策評価'!$A$5:$KD$118,COLUMN('03施策評価'!$EH:$EH),FALSE),"-")</f>
        <v>-</v>
      </c>
      <c r="GB18" s="851" t="str">
        <f>IFERROR(VLOOKUP($A18*100+GB$4,'03施策評価'!$A$5:$KD$118,COLUMN('03施策評価'!$EH:$EH),FALSE),"-")</f>
        <v>-</v>
      </c>
      <c r="GC18" s="851" t="str">
        <f>IFERROR(VLOOKUP($A18*100+GC$4,'03施策評価'!$A$5:$KD$118,COLUMN('03施策評価'!$EH:$EH),FALSE),"-")</f>
        <v>-</v>
      </c>
      <c r="GD18" s="851" t="str">
        <f>IFERROR(VLOOKUP($A18*100+GD$4,'03施策評価'!$A$5:$KD$118,COLUMN('03施策評価'!$EH:$EH),FALSE),"-")</f>
        <v>-</v>
      </c>
      <c r="GE18" s="851" t="str">
        <f>IFERROR(VLOOKUP($A18*100+GE$4,'03施策評価'!$A$5:$KD$118,COLUMN('03施策評価'!$EH:$EH),FALSE),"-")</f>
        <v>-</v>
      </c>
      <c r="GF18" s="851" t="str">
        <f>IFERROR(VLOOKUP($A18*100+GF$4,'03施策評価'!$A$5:$KD$118,COLUMN('03施策評価'!$EH:$EH),FALSE),"-")</f>
        <v>-</v>
      </c>
      <c r="GG18" s="839" t="str">
        <f t="shared" si="79"/>
        <v>a</v>
      </c>
      <c r="GH18" s="843">
        <f t="shared" si="80"/>
        <v>4</v>
      </c>
      <c r="GI18" s="851">
        <f t="shared" si="81"/>
        <v>3</v>
      </c>
      <c r="GJ18" s="851" t="str">
        <f t="shared" si="82"/>
        <v/>
      </c>
      <c r="GK18" s="851" t="str">
        <f t="shared" si="83"/>
        <v/>
      </c>
      <c r="GL18" s="851" t="str">
        <f t="shared" si="84"/>
        <v/>
      </c>
      <c r="GM18" s="851" t="str">
        <f t="shared" si="85"/>
        <v/>
      </c>
      <c r="GN18" s="851" t="str">
        <f t="shared" si="86"/>
        <v/>
      </c>
      <c r="GO18" s="851" t="str">
        <f t="shared" si="87"/>
        <v/>
      </c>
      <c r="GP18" s="840">
        <f t="shared" si="88"/>
        <v>0.875</v>
      </c>
      <c r="GQ18" s="853" t="str">
        <f t="shared" si="89"/>
        <v>a</v>
      </c>
      <c r="GR18" s="843">
        <f t="shared" si="90"/>
        <v>4</v>
      </c>
      <c r="GS18" s="851">
        <f t="shared" si="91"/>
        <v>2</v>
      </c>
      <c r="GT18" s="840" cm="1">
        <f t="array" ref="GT18">_xlfn.IFS(COUNT(GR18:GS18)=2,SUM(GR18:GS18)/6,COUNT(GR18:GS18)=0,"-",GR18="",GP18,GS18="",FX18)</f>
        <v>1</v>
      </c>
      <c r="GU18" s="843" t="str">
        <f>VLOOKUP($A18&amp;"-"&amp;GU$4,'05市民生活実感調査'!$A$3:$BC$218,COLUMN('05市民生活実感調査'!$AI:$AI),FALSE)</f>
        <v>c</v>
      </c>
      <c r="GV18" s="851" t="str">
        <f>VLOOKUP($A18&amp;"-"&amp;GV$4,'05市民生活実感調査'!$A$3:$BC$218,COLUMN('05市民生活実感調査'!$AI:$AI),FALSE)</f>
        <v>c</v>
      </c>
      <c r="GW18" s="851" t="str">
        <f>VLOOKUP($A18&amp;"-"&amp;GW$4,'05市民生活実感調査'!$A$3:$BC$218,COLUMN('05市民生活実感調査'!$AI:$AI),FALSE)</f>
        <v>c</v>
      </c>
      <c r="GX18" s="851" t="str">
        <f>VLOOKUP($A18&amp;"-"&amp;GX$4,'05市民生活実感調査'!$A$3:$BC$218,COLUMN('05市民生活実感調査'!$AI:$AI),FALSE)</f>
        <v>-</v>
      </c>
      <c r="GY18" s="851" t="str">
        <f>VLOOKUP($A18&amp;"-"&amp;GY$4,'05市民生活実感調査'!$A$3:$BC$218,COLUMN('05市民生活実感調査'!$AI:$AI),FALSE)</f>
        <v>-</v>
      </c>
      <c r="GZ18" s="851" t="str">
        <f>VLOOKUP($A18&amp;"-"&amp;GZ$4,'05市民生活実感調査'!$A$3:$BC$218,COLUMN('05市民生活実感調査'!$AI:$AI),FALSE)</f>
        <v>-</v>
      </c>
      <c r="HA18" s="851" t="str">
        <f>VLOOKUP($A18&amp;"-"&amp;HA$4,'05市民生活実感調査'!$A$3:$BC$218,COLUMN('05市民生活実感調査'!$AI:$AI),FALSE)</f>
        <v>-</v>
      </c>
      <c r="HB18" s="851" t="str">
        <f>VLOOKUP($A18&amp;"-"&amp;HB$4,'05市民生活実感調査'!$A$3:$BC$218,COLUMN('05市民生活実感調査'!$AI:$AI),FALSE)</f>
        <v>-</v>
      </c>
      <c r="HC18" s="839" t="str">
        <f t="shared" si="92"/>
        <v>c</v>
      </c>
      <c r="HD18" s="843">
        <f t="shared" si="93"/>
        <v>2</v>
      </c>
      <c r="HE18" s="851">
        <f t="shared" si="94"/>
        <v>2</v>
      </c>
      <c r="HF18" s="851">
        <f t="shared" si="95"/>
        <v>2</v>
      </c>
      <c r="HG18" s="851" t="str">
        <f t="shared" si="96"/>
        <v/>
      </c>
      <c r="HH18" s="851" t="str">
        <f t="shared" si="97"/>
        <v/>
      </c>
      <c r="HI18" s="851" t="str">
        <f t="shared" si="98"/>
        <v/>
      </c>
      <c r="HJ18" s="851" t="str">
        <f t="shared" si="99"/>
        <v/>
      </c>
      <c r="HK18" s="851" t="str">
        <f t="shared" si="100"/>
        <v/>
      </c>
      <c r="HL18" s="840">
        <f t="shared" si="101"/>
        <v>0.5</v>
      </c>
      <c r="HM18" s="841">
        <f>VLOOKUP($A18,'05市民生活実感調査'!$D$223:$O$249,7,FALSE)</f>
        <v>11</v>
      </c>
      <c r="HN18" s="842">
        <f>VLOOKUP($A18,'05市民生活実感調査'!$D$223:$O$249,8,FALSE)</f>
        <v>65.289256198347118</v>
      </c>
      <c r="HO18" s="843" t="s">
        <v>313</v>
      </c>
      <c r="HP18" s="859" t="str">
        <f>VLOOKUP(HO18,プルダウン!$A$1:$B$6,2,FALSE)</f>
        <v>政策の目的がかなり達成されている</v>
      </c>
      <c r="HQ18" s="834" t="s">
        <v>123</v>
      </c>
      <c r="HR18" s="859" t="s">
        <v>1897</v>
      </c>
      <c r="HS18" s="860" t="s">
        <v>2867</v>
      </c>
      <c r="HT18" s="859" t="s">
        <v>2868</v>
      </c>
      <c r="HU18" s="843" t="str">
        <f>IFERROR(VLOOKUP($A18*100+HU$4,'03施策評価'!$A$5:$KD$118,COLUMN('03施策評価'!$FW:$FW),FALSE),"-")</f>
        <v>B</v>
      </c>
      <c r="HV18" s="851" t="str">
        <f>IFERROR(VLOOKUP($A18*100+HV$4,'03施策評価'!$A$5:$KD$118,COLUMN('03施策評価'!$FW:$FW),FALSE),"-")</f>
        <v>B</v>
      </c>
      <c r="HW18" s="851" t="str">
        <f>IFERROR(VLOOKUP($A18*100+HW$4,'03施策評価'!$A$5:$KD$118,COLUMN('03施策評価'!$FW:$FW),FALSE),"-")</f>
        <v>-</v>
      </c>
      <c r="HX18" s="851" t="str">
        <f>IFERROR(VLOOKUP($A18*100+HX$4,'03施策評価'!$A$5:$KD$118,COLUMN('03施策評価'!$FW:$FW),FALSE),"-")</f>
        <v>-</v>
      </c>
      <c r="HY18" s="851" t="str">
        <f>IFERROR(VLOOKUP($A18*100+HY$4,'03施策評価'!$A$5:$KD$118,COLUMN('03施策評価'!$FW:$FW),FALSE),"-")</f>
        <v>-</v>
      </c>
      <c r="HZ18" s="851" t="str">
        <f>IFERROR(VLOOKUP($A18*100+HZ$4,'03施策評価'!$A$5:$KD$118,COLUMN('03施策評価'!$FW:$FW),FALSE),"-")</f>
        <v>-</v>
      </c>
      <c r="IA18" s="851" t="str">
        <f>IFERROR(VLOOKUP($A18*100+IA$4,'03施策評価'!$A$5:$KD$118,COLUMN('03施策評価'!$FW:$FW),FALSE),"-")</f>
        <v>-</v>
      </c>
      <c r="IB18" s="839" t="str">
        <f>IFERROR(VLOOKUP($A18*100+IB$4,'03施策評価'!$A$5:$KD$118,COLUMN('03施策評価'!$FW:$FW),FALSE),"-")</f>
        <v>-</v>
      </c>
      <c r="IC18" s="861" t="s">
        <v>2880</v>
      </c>
      <c r="ID18" s="850" t="str">
        <f>VLOOKUP($A18&amp;"-"&amp;ID$4,'02政策の客観指標'!$A$4:$AY$246,COLUMN('02政策の客観指標'!$AW:$AW),FALSE)</f>
        <v>b</v>
      </c>
      <c r="IE18" s="851" t="str">
        <f>VLOOKUP($A18&amp;"-"&amp;IE$4,'02政策の客観指標'!$A$4:$AY$246,COLUMN('02政策の客観指標'!$AW:$AW),FALSE)</f>
        <v>c</v>
      </c>
      <c r="IF18" s="851" t="str">
        <f>VLOOKUP($A18&amp;"-"&amp;IF$4,'02政策の客観指標'!$A$4:$AY$246,COLUMN('02政策の客観指標'!$AW:$AW),FALSE)</f>
        <v>-</v>
      </c>
      <c r="IG18" s="851" t="str">
        <f>VLOOKUP($A18&amp;"-"&amp;IG$4,'02政策の客観指標'!$A$4:$AY$246,COLUMN('02政策の客観指標'!$AW:$AW),FALSE)</f>
        <v>-</v>
      </c>
      <c r="IH18" s="851" t="str">
        <f>VLOOKUP($A18&amp;"-"&amp;IH$4,'02政策の客観指標'!$A$4:$AY$246,COLUMN('02政策の客観指標'!$AW:$AW),FALSE)</f>
        <v>-</v>
      </c>
      <c r="II18" s="851" t="str">
        <f>VLOOKUP($A18&amp;"-"&amp;II$4,'02政策の客観指標'!$A$4:$AY$246,COLUMN('02政策の客観指標'!$AW:$AW),FALSE)</f>
        <v>-</v>
      </c>
      <c r="IJ18" s="851" t="str">
        <f>VLOOKUP($A18&amp;"-"&amp;IJ$4,'02政策の客観指標'!$A$4:$AY$246,COLUMN('02政策の客観指標'!$AW:$AW),FALSE)</f>
        <v>-</v>
      </c>
      <c r="IK18" s="851" t="str">
        <f>VLOOKUP($A18&amp;"-"&amp;IK$4,'02政策の客観指標'!$A$4:$AY$246,COLUMN('02政策の客観指標'!$AW:$AW),FALSE)</f>
        <v>-</v>
      </c>
      <c r="IL18" s="851" t="str">
        <f>VLOOKUP($A18&amp;"-"&amp;IL$4,'02政策の客観指標'!$A$4:$AY$246,COLUMN('02政策の客観指標'!$AW:$AW),FALSE)</f>
        <v>-</v>
      </c>
      <c r="IM18" s="839" t="str">
        <f t="shared" si="102"/>
        <v>b</v>
      </c>
      <c r="IN18" s="854">
        <f t="shared" si="103"/>
        <v>3</v>
      </c>
      <c r="IO18" s="854">
        <f t="shared" si="104"/>
        <v>2</v>
      </c>
      <c r="IP18" s="854" t="str">
        <f t="shared" si="105"/>
        <v/>
      </c>
      <c r="IQ18" s="854" t="str">
        <f t="shared" si="106"/>
        <v/>
      </c>
      <c r="IR18" s="854" t="str">
        <f t="shared" si="107"/>
        <v/>
      </c>
      <c r="IS18" s="854" t="str">
        <f t="shared" si="108"/>
        <v/>
      </c>
      <c r="IT18" s="854" t="str">
        <f t="shared" si="109"/>
        <v/>
      </c>
      <c r="IU18" s="854" t="str">
        <f t="shared" si="110"/>
        <v/>
      </c>
      <c r="IV18" s="854" t="str">
        <f t="shared" si="111"/>
        <v/>
      </c>
      <c r="IW18" s="846">
        <f t="shared" si="112"/>
        <v>0.625</v>
      </c>
      <c r="IX18" s="843" t="str">
        <f>IFERROR(VLOOKUP($A18*100+IX$4,'03施策評価'!$A$5:$KD$118,COLUMN('03施策評価'!$GJ:$GJ),FALSE),"-")</f>
        <v>a</v>
      </c>
      <c r="IY18" s="851" t="str">
        <f>IFERROR(VLOOKUP($A18*100+IY$4,'03施策評価'!$A$5:$KD$118,COLUMN('03施策評価'!$GJ:$GJ),FALSE),"-")</f>
        <v>a</v>
      </c>
      <c r="IZ18" s="851" t="str">
        <f>IFERROR(VLOOKUP($A18*100+IZ$4,'03施策評価'!$A$5:$KD$118,COLUMN('03施策評価'!$GJ:$GJ),FALSE),"-")</f>
        <v>-</v>
      </c>
      <c r="JA18" s="851" t="str">
        <f>IFERROR(VLOOKUP($A18*100+JA$4,'03施策評価'!$A$5:$KD$118,COLUMN('03施策評価'!$GJ:$GJ),FALSE),"-")</f>
        <v>-</v>
      </c>
      <c r="JB18" s="851" t="str">
        <f>IFERROR(VLOOKUP($A18*100+JB$4,'03施策評価'!$A$5:$KD$118,COLUMN('03施策評価'!$GJ:$GJ),FALSE),"-")</f>
        <v>-</v>
      </c>
      <c r="JC18" s="851" t="str">
        <f>IFERROR(VLOOKUP($A18*100+JC$4,'03施策評価'!$A$5:$KD$118,COLUMN('03施策評価'!$GJ:$GJ),FALSE),"-")</f>
        <v>-</v>
      </c>
      <c r="JD18" s="851" t="str">
        <f>IFERROR(VLOOKUP($A18*100+JD$4,'03施策評価'!$A$5:$KD$118,COLUMN('03施策評価'!$GJ:$GJ),FALSE),"-")</f>
        <v>-</v>
      </c>
      <c r="JE18" s="851" t="str">
        <f>IFERROR(VLOOKUP($A18*100+JE$4,'03施策評価'!$A$5:$KD$118,COLUMN('03施策評価'!$GJ:$GJ),FALSE),"-")</f>
        <v>-</v>
      </c>
      <c r="JF18" s="839" t="str">
        <f t="shared" si="113"/>
        <v>a</v>
      </c>
      <c r="JG18" s="843">
        <f t="shared" si="114"/>
        <v>4</v>
      </c>
      <c r="JH18" s="851">
        <f t="shared" si="115"/>
        <v>4</v>
      </c>
      <c r="JI18" s="851" t="str">
        <f t="shared" si="116"/>
        <v/>
      </c>
      <c r="JJ18" s="851" t="str">
        <f t="shared" si="117"/>
        <v/>
      </c>
      <c r="JK18" s="851" t="str">
        <f t="shared" si="118"/>
        <v/>
      </c>
      <c r="JL18" s="851" t="str">
        <f t="shared" si="119"/>
        <v/>
      </c>
      <c r="JM18" s="851" t="str">
        <f t="shared" si="120"/>
        <v/>
      </c>
      <c r="JN18" s="851" t="str">
        <f t="shared" si="121"/>
        <v/>
      </c>
      <c r="JO18" s="840">
        <f t="shared" si="122"/>
        <v>1</v>
      </c>
      <c r="JP18" s="853" t="str">
        <f t="shared" si="123"/>
        <v>a</v>
      </c>
      <c r="JQ18" s="843">
        <f t="shared" si="124"/>
        <v>3</v>
      </c>
      <c r="JR18" s="851">
        <f t="shared" si="125"/>
        <v>2</v>
      </c>
      <c r="JS18" s="840" cm="1">
        <f t="array" ref="JS18">_xlfn.IFS(COUNT(JQ18:JR18)=2,SUM(JQ18:JR18)/6,COUNT(JQ18:JR18)=0,"-",JQ18="",JO18,JR18="",IW18)</f>
        <v>0.83333333333333337</v>
      </c>
      <c r="JT18" s="843" t="str">
        <f>VLOOKUP($A18&amp;"-"&amp;JT$4,'05市民生活実感調査'!$A$3:$BC$218,COLUMN('05市民生活実感調査'!$AS:$AS),FALSE)</f>
        <v>c</v>
      </c>
      <c r="JU18" s="851" t="str">
        <f>VLOOKUP($A18&amp;"-"&amp;JU$4,'05市民生活実感調査'!$A$3:$BC$218,COLUMN('05市民生活実感調査'!$AS:$AS),FALSE)</f>
        <v>c</v>
      </c>
      <c r="JV18" s="851" t="str">
        <f>VLOOKUP($A18&amp;"-"&amp;JV$4,'05市民生活実感調査'!$A$3:$BC$218,COLUMN('05市民生活実感調査'!$AS:$AS),FALSE)</f>
        <v>c</v>
      </c>
      <c r="JW18" s="851" t="str">
        <f>VLOOKUP($A18&amp;"-"&amp;JW$4,'05市民生活実感調査'!$A$3:$BC$218,COLUMN('05市民生活実感調査'!$AS:$AS),FALSE)</f>
        <v>-</v>
      </c>
      <c r="JX18" s="851" t="str">
        <f>VLOOKUP($A18&amp;"-"&amp;JX$4,'05市民生活実感調査'!$A$3:$BC$218,COLUMN('05市民生活実感調査'!$AS:$AS),FALSE)</f>
        <v>-</v>
      </c>
      <c r="JY18" s="851" t="str">
        <f>VLOOKUP($A18&amp;"-"&amp;JY$4,'05市民生活実感調査'!$A$3:$BC$218,COLUMN('05市民生活実感調査'!$AS:$AS),FALSE)</f>
        <v>-</v>
      </c>
      <c r="JZ18" s="851" t="str">
        <f>VLOOKUP($A18&amp;"-"&amp;JZ$4,'05市民生活実感調査'!$A$3:$BC$218,COLUMN('05市民生活実感調査'!$AS:$AS),FALSE)</f>
        <v>-</v>
      </c>
      <c r="KA18" s="851" t="str">
        <f>VLOOKUP($A18&amp;"-"&amp;KA$4,'05市民生活実感調査'!$A$3:$BC$218,COLUMN('05市民生活実感調査'!$AS:$AS),FALSE)</f>
        <v>-</v>
      </c>
      <c r="KB18" s="839" t="str">
        <f t="shared" si="126"/>
        <v>c</v>
      </c>
      <c r="KC18" s="843">
        <f t="shared" si="127"/>
        <v>2</v>
      </c>
      <c r="KD18" s="851">
        <f t="shared" si="128"/>
        <v>2</v>
      </c>
      <c r="KE18" s="851">
        <f t="shared" si="129"/>
        <v>2</v>
      </c>
      <c r="KF18" s="851" t="str">
        <f t="shared" si="130"/>
        <v/>
      </c>
      <c r="KG18" s="851" t="str">
        <f t="shared" si="131"/>
        <v/>
      </c>
      <c r="KH18" s="851" t="str">
        <f t="shared" si="132"/>
        <v/>
      </c>
      <c r="KI18" s="851" t="str">
        <f t="shared" si="133"/>
        <v/>
      </c>
      <c r="KJ18" s="851" t="str">
        <f t="shared" si="134"/>
        <v/>
      </c>
      <c r="KK18" s="840">
        <f t="shared" si="135"/>
        <v>0.5</v>
      </c>
      <c r="KL18" s="841">
        <f>VLOOKUP($A18,'05市民生活実感調査'!$D$223:$O$249,9,FALSE)</f>
        <v>10</v>
      </c>
      <c r="KM18" s="842">
        <f>VLOOKUP($A18,'05市民生活実感調査'!$D$223:$O$249,10,FALSE)</f>
        <v>67.72540983606558</v>
      </c>
      <c r="KN18" s="843" t="s">
        <v>313</v>
      </c>
      <c r="KO18" s="859" t="str">
        <f>VLOOKUP(KN18,プルダウン!$A$1:$B$6,2,FALSE)</f>
        <v>政策の目的がかなり達成されている</v>
      </c>
      <c r="KP18" s="834" t="s">
        <v>2973</v>
      </c>
      <c r="KQ18" s="859" t="s">
        <v>1897</v>
      </c>
      <c r="KR18" s="860" t="s">
        <v>3122</v>
      </c>
      <c r="KS18" s="859" t="s">
        <v>3037</v>
      </c>
      <c r="KT18" s="843" t="str">
        <f>IFERROR(VLOOKUP($A18*100+KT$4,'03施策評価'!$A$5:$KD$118,COLUMN('03施策評価'!$HY:$HY),FALSE),"-")</f>
        <v>B</v>
      </c>
      <c r="KU18" s="851" t="str">
        <f>IFERROR(VLOOKUP($A18*100+KU$4,'03施策評価'!$A$5:$KD$118,COLUMN('03施策評価'!$HY:$HY),FALSE),"-")</f>
        <v>B</v>
      </c>
      <c r="KV18" s="851" t="str">
        <f>IFERROR(VLOOKUP($A18*100+KV$4,'03施策評価'!$A$5:$KD$118,COLUMN('03施策評価'!$HY:$HY),FALSE),"-")</f>
        <v>-</v>
      </c>
      <c r="KW18" s="851" t="str">
        <f>IFERROR(VLOOKUP($A18*100+KW$4,'03施策評価'!$A$5:$KD$118,COLUMN('03施策評価'!$HY:$HY),FALSE),"-")</f>
        <v>-</v>
      </c>
      <c r="KX18" s="851" t="str">
        <f>IFERROR(VLOOKUP($A18*100+KX$4,'03施策評価'!$A$5:$KD$118,COLUMN('03施策評価'!$HY:$HY),FALSE),"-")</f>
        <v>-</v>
      </c>
      <c r="KY18" s="851" t="str">
        <f>IFERROR(VLOOKUP($A18*100+KY$4,'03施策評価'!$A$5:$KD$118,COLUMN('03施策評価'!$HY:$HY),FALSE),"-")</f>
        <v>-</v>
      </c>
      <c r="KZ18" s="851" t="str">
        <f>IFERROR(VLOOKUP($A18*100+KZ$4,'03施策評価'!$A$5:$KD$118,COLUMN('03施策評価'!$HY:$HY),FALSE),"-")</f>
        <v>-</v>
      </c>
      <c r="LA18" s="839" t="str">
        <f>IFERROR(VLOOKUP($A18*100+LA$4,'03施策評価'!$A$5:$KD$118,COLUMN('03施策評価'!$HY:$HY),FALSE),"-")</f>
        <v>-</v>
      </c>
      <c r="LB18" s="861" t="s">
        <v>3039</v>
      </c>
      <c r="LC18" s="862" t="str">
        <f>VLOOKUP($A18&amp;"-"&amp;LC$4,'02政策の客観指標'!$A$4:$AX$246,COLUMN('02政策の客観指標'!$AX:$AX),FALSE)</f>
        <v>c</v>
      </c>
      <c r="LD18" s="851" t="str">
        <f>VLOOKUP($A18&amp;"-"&amp;LD$4,'02政策の客観指標'!$A$4:$AX$246,COLUMN('02政策の客観指標'!$AX:$AX),FALSE)</f>
        <v>a</v>
      </c>
      <c r="LE18" s="851" t="str">
        <f>VLOOKUP($A18&amp;"-"&amp;LE$4,'02政策の客観指標'!$A$4:$AX$246,COLUMN('02政策の客観指標'!$AX:$AX),FALSE)</f>
        <v>-</v>
      </c>
      <c r="LF18" s="851" t="str">
        <f>VLOOKUP($A18&amp;"-"&amp;LF$4,'02政策の客観指標'!$A$4:$AX$246,COLUMN('02政策の客観指標'!$AX:$AX),FALSE)</f>
        <v>-</v>
      </c>
      <c r="LG18" s="851" t="str">
        <f>VLOOKUP($A18&amp;"-"&amp;LG$4,'02政策の客観指標'!$A$4:$AX$246,COLUMN('02政策の客観指標'!$AX:$AX),FALSE)</f>
        <v>-</v>
      </c>
      <c r="LH18" s="851" t="str">
        <f>VLOOKUP($A18&amp;"-"&amp;LH$4,'02政策の客観指標'!$A$4:$AX$246,COLUMN('02政策の客観指標'!$AX:$AX),FALSE)</f>
        <v>-</v>
      </c>
      <c r="LI18" s="851" t="str">
        <f>VLOOKUP($A18&amp;"-"&amp;LI$4,'02政策の客観指標'!$A$4:$AX$246,COLUMN('02政策の客観指標'!$AX:$AX),FALSE)</f>
        <v>-</v>
      </c>
      <c r="LJ18" s="851" t="str">
        <f>VLOOKUP($A18&amp;"-"&amp;LJ$4,'02政策の客観指標'!$A$4:$AX$246,COLUMN('02政策の客観指標'!$AX:$AX),FALSE)</f>
        <v>-</v>
      </c>
      <c r="LK18" s="851" t="str">
        <f>VLOOKUP($A18&amp;"-"&amp;LK$4,'02政策の客観指標'!$A$4:$AX$246,COLUMN('02政策の客観指標'!$AX:$AX),FALSE)</f>
        <v>-</v>
      </c>
      <c r="LL18" s="839" t="str">
        <f t="shared" si="136"/>
        <v>b</v>
      </c>
      <c r="LM18" s="854">
        <f t="shared" si="137"/>
        <v>2</v>
      </c>
      <c r="LN18" s="854">
        <f t="shared" si="138"/>
        <v>4</v>
      </c>
      <c r="LO18" s="854" t="str">
        <f t="shared" si="139"/>
        <v/>
      </c>
      <c r="LP18" s="854" t="str">
        <f t="shared" si="140"/>
        <v/>
      </c>
      <c r="LQ18" s="854" t="str">
        <f t="shared" si="141"/>
        <v/>
      </c>
      <c r="LR18" s="854" t="str">
        <f t="shared" si="142"/>
        <v/>
      </c>
      <c r="LS18" s="854" t="str">
        <f t="shared" si="143"/>
        <v/>
      </c>
      <c r="LT18" s="854" t="str">
        <f t="shared" si="144"/>
        <v/>
      </c>
      <c r="LU18" s="854" t="str">
        <f t="shared" si="145"/>
        <v/>
      </c>
      <c r="LV18" s="846">
        <f t="shared" si="146"/>
        <v>0.75</v>
      </c>
      <c r="LW18" s="843" t="str">
        <f>IFERROR(VLOOKUP($A18*100+LW$4,'03施策評価'!$A$5:$KD$118,COLUMN('03施策評価'!$IL:$IL),FALSE),"-")</f>
        <v>a</v>
      </c>
      <c r="LX18" s="851" t="str">
        <f>IFERROR(VLOOKUP($A18*100+LX$4,'03施策評価'!$A$5:$KD$118,COLUMN('03施策評価'!$IL:$IL),FALSE),"-")</f>
        <v>b</v>
      </c>
      <c r="LY18" s="851" t="str">
        <f>IFERROR(VLOOKUP($A18*100+LY$4,'03施策評価'!$A$5:$KD$118,COLUMN('03施策評価'!$IL:$IL),FALSE),"-")</f>
        <v>-</v>
      </c>
      <c r="LZ18" s="851" t="str">
        <f>IFERROR(VLOOKUP($A18*100+LZ$4,'03施策評価'!$A$5:$KD$118,COLUMN('03施策評価'!$IL:$IL),FALSE),"-")</f>
        <v>-</v>
      </c>
      <c r="MA18" s="851" t="str">
        <f>IFERROR(VLOOKUP($A18*100+MA$4,'03施策評価'!$A$5:$KD$118,COLUMN('03施策評価'!$IL:$IL),FALSE),"-")</f>
        <v>-</v>
      </c>
      <c r="MB18" s="851" t="str">
        <f>IFERROR(VLOOKUP($A18*100+MB$4,'03施策評価'!$A$5:$KD$118,COLUMN('03施策評価'!$IL:$IL),FALSE),"-")</f>
        <v>-</v>
      </c>
      <c r="MC18" s="851" t="str">
        <f>IFERROR(VLOOKUP($A18*100+MC$4,'03施策評価'!$A$5:$KD$118,COLUMN('03施策評価'!$IL:$IL),FALSE),"-")</f>
        <v>-</v>
      </c>
      <c r="MD18" s="851" t="str">
        <f>IFERROR(VLOOKUP($A18*100+MD$4,'03施策評価'!$A$5:$KD$118,COLUMN('03施策評価'!$IL:$IL),FALSE),"-")</f>
        <v>-</v>
      </c>
      <c r="ME18" s="839" t="str">
        <f t="shared" si="147"/>
        <v>a</v>
      </c>
      <c r="MF18" s="843">
        <f t="shared" si="148"/>
        <v>4</v>
      </c>
      <c r="MG18" s="851">
        <f t="shared" si="149"/>
        <v>3</v>
      </c>
      <c r="MH18" s="851" t="str">
        <f t="shared" si="150"/>
        <v/>
      </c>
      <c r="MI18" s="851" t="str">
        <f t="shared" si="151"/>
        <v/>
      </c>
      <c r="MJ18" s="851" t="str">
        <f t="shared" si="152"/>
        <v/>
      </c>
      <c r="MK18" s="851" t="str">
        <f t="shared" si="153"/>
        <v/>
      </c>
      <c r="ML18" s="851" t="str">
        <f t="shared" si="154"/>
        <v/>
      </c>
      <c r="MM18" s="851" t="str">
        <f t="shared" si="155"/>
        <v/>
      </c>
      <c r="MN18" s="840">
        <f t="shared" si="156"/>
        <v>0.875</v>
      </c>
      <c r="MO18" s="853" t="str">
        <f t="shared" si="157"/>
        <v>a</v>
      </c>
      <c r="MP18" s="843">
        <f t="shared" si="158"/>
        <v>3</v>
      </c>
      <c r="MQ18" s="851">
        <f t="shared" si="159"/>
        <v>2</v>
      </c>
      <c r="MR18" s="840" cm="1">
        <f t="array" ref="MR18">_xlfn.IFS(COUNT(MP18:MQ18)=2,SUM(MP18:MQ18)/6,COUNT(MP18:MQ18)=0,"-",MP18="",MN18,MQ18="",LV18)</f>
        <v>0.83333333333333337</v>
      </c>
      <c r="MS18" s="843" t="str">
        <f>VLOOKUP($A18&amp;"-"&amp;MS$4,'05市民生活実感調査'!$A$3:$BC$218,COLUMN('05市民生活実感調査'!$BC:$BC),FALSE)</f>
        <v>c</v>
      </c>
      <c r="MT18" s="851" t="str">
        <f>VLOOKUP($A18&amp;"-"&amp;MT$4,'05市民生活実感調査'!$A$3:$BC$218,COLUMN('05市民生活実感調査'!$BC:$BC),FALSE)</f>
        <v>c</v>
      </c>
      <c r="MU18" s="851" t="str">
        <f>VLOOKUP($A18&amp;"-"&amp;MU$4,'05市民生活実感調査'!$A$3:$BC$218,COLUMN('05市民生活実感調査'!$BC:$BC),FALSE)</f>
        <v>c</v>
      </c>
      <c r="MV18" s="851" t="str">
        <f>VLOOKUP($A18&amp;"-"&amp;MV$4,'05市民生活実感調査'!$A$3:$BC$218,COLUMN('05市民生活実感調査'!$BC:$BC),FALSE)</f>
        <v>-</v>
      </c>
      <c r="MW18" s="851" t="str">
        <f>VLOOKUP($A18&amp;"-"&amp;MW$4,'05市民生活実感調査'!$A$3:$BC$218,COLUMN('05市民生活実感調査'!$BC:$BC),FALSE)</f>
        <v>-</v>
      </c>
      <c r="MX18" s="851" t="str">
        <f>VLOOKUP($A18&amp;"-"&amp;MX$4,'05市民生活実感調査'!$A$3:$BC$218,COLUMN('05市民生活実感調査'!$BC:$BC),FALSE)</f>
        <v>-</v>
      </c>
      <c r="MY18" s="851" t="str">
        <f>VLOOKUP($A18&amp;"-"&amp;MY$4,'05市民生活実感調査'!$A$3:$BC$218,COLUMN('05市民生活実感調査'!$BC:$BC),FALSE)</f>
        <v>-</v>
      </c>
      <c r="MZ18" s="851" t="str">
        <f>VLOOKUP($A18&amp;"-"&amp;MZ$4,'05市民生活実感調査'!$A$3:$BC$218,COLUMN('05市民生活実感調査'!$BC:$BC),FALSE)</f>
        <v>-</v>
      </c>
      <c r="NA18" s="839" t="str">
        <f t="shared" si="160"/>
        <v>c</v>
      </c>
      <c r="NB18" s="843">
        <f t="shared" si="161"/>
        <v>2</v>
      </c>
      <c r="NC18" s="851">
        <f t="shared" si="162"/>
        <v>2</v>
      </c>
      <c r="ND18" s="851">
        <f t="shared" si="163"/>
        <v>2</v>
      </c>
      <c r="NE18" s="851" t="str">
        <f t="shared" si="164"/>
        <v/>
      </c>
      <c r="NF18" s="851" t="str">
        <f t="shared" si="165"/>
        <v/>
      </c>
      <c r="NG18" s="851" t="str">
        <f t="shared" si="166"/>
        <v/>
      </c>
      <c r="NH18" s="851" t="str">
        <f t="shared" si="167"/>
        <v/>
      </c>
      <c r="NI18" s="851" t="str">
        <f t="shared" si="168"/>
        <v/>
      </c>
      <c r="NJ18" s="840">
        <f t="shared" si="169"/>
        <v>0.5</v>
      </c>
      <c r="NK18" s="841">
        <f>VLOOKUP($A18,'05市民生活実感調査'!$D$223:$O$249,11,FALSE)</f>
        <v>8</v>
      </c>
      <c r="NL18" s="842">
        <f>VLOOKUP($A18,'05市民生活実感調査'!$D$223:$O$249,12,FALSE)</f>
        <v>66.476190476190482</v>
      </c>
      <c r="NM18" s="843" t="s">
        <v>313</v>
      </c>
      <c r="NN18" s="859" t="str">
        <f>VLOOKUP(NM18,プルダウン!$A$1:$B$6,2,FALSE)</f>
        <v>政策の目的がかなり達成されている</v>
      </c>
      <c r="NO18" s="834" t="s">
        <v>2973</v>
      </c>
      <c r="NP18" s="859" t="s">
        <v>1897</v>
      </c>
      <c r="NQ18" s="860" t="s">
        <v>3261</v>
      </c>
      <c r="NR18" s="859" t="s">
        <v>3243</v>
      </c>
      <c r="NS18" s="843" t="str">
        <f>IFERROR(VLOOKUP($A18*100+NS$4,'03施策評価'!$A$5:$KD$118,COLUMN('03施策評価'!$KA:$KA),FALSE),"-")</f>
        <v>B</v>
      </c>
      <c r="NT18" s="851" t="str">
        <f>IFERROR(VLOOKUP($A18*100+NT$4,'03施策評価'!$A$5:$KD$118,COLUMN('03施策評価'!$KA:$KA),FALSE),"-")</f>
        <v>B</v>
      </c>
      <c r="NU18" s="851" t="str">
        <f>IFERROR(VLOOKUP($A18*100+NU$4,'03施策評価'!$A$5:$KD$118,COLUMN('03施策評価'!$KA:$KA),FALSE),"-")</f>
        <v>-</v>
      </c>
      <c r="NV18" s="851" t="str">
        <f>IFERROR(VLOOKUP($A18*100+NV$4,'03施策評価'!$A$5:$KD$118,COLUMN('03施策評価'!$KA:$KA),FALSE),"-")</f>
        <v>-</v>
      </c>
      <c r="NW18" s="851" t="str">
        <f>IFERROR(VLOOKUP($A18*100+NW$4,'03施策評価'!$A$5:$KD$118,COLUMN('03施策評価'!$KA:$KA),FALSE),"-")</f>
        <v>-</v>
      </c>
      <c r="NX18" s="851" t="str">
        <f>IFERROR(VLOOKUP($A18*100+NX$4,'03施策評価'!$A$5:$KD$118,COLUMN('03施策評価'!$KA:$KA),FALSE),"-")</f>
        <v>-</v>
      </c>
      <c r="NY18" s="851" t="str">
        <f>IFERROR(VLOOKUP($A18*100+NY$4,'03施策評価'!$A$5:$KD$118,COLUMN('03施策評価'!$KA:$KA),FALSE),"-")</f>
        <v>-</v>
      </c>
      <c r="NZ18" s="839" t="str">
        <f>IFERROR(VLOOKUP($A18*100+NZ$4,'03施策評価'!$A$5:$KD$118,COLUMN('03施策評価'!$KA:$KA),FALSE),"-")</f>
        <v>-</v>
      </c>
      <c r="OA18" s="863" t="s">
        <v>3280</v>
      </c>
      <c r="OB18" s="812" t="str">
        <f>VLOOKUP($A18&amp;"-"&amp;OB$4,'02政策の客観指標'!$A$4:$AY$246,COLUMN('02政策の客観指標'!$AY:$AY),FALSE)</f>
        <v>c</v>
      </c>
      <c r="OC18" s="813" t="str">
        <f>VLOOKUP($A18&amp;"-"&amp;OC$4,'02政策の客観指標'!$A$4:$AY$246,COLUMN('02政策の客観指標'!$AY:$AY),FALSE)</f>
        <v>a</v>
      </c>
      <c r="OD18" s="813" t="str">
        <f>VLOOKUP($A18&amp;"-"&amp;OD$4,'02政策の客観指標'!$A$4:$AY$246,COLUMN('02政策の客観指標'!$AY:$AY),FALSE)</f>
        <v>-</v>
      </c>
      <c r="OE18" s="813" t="str">
        <f>VLOOKUP($A18&amp;"-"&amp;OE$4,'02政策の客観指標'!$A$4:$AY$246,COLUMN('02政策の客観指標'!$AY:$AY),FALSE)</f>
        <v>-</v>
      </c>
      <c r="OF18" s="813" t="str">
        <f>VLOOKUP($A18&amp;"-"&amp;OF$4,'02政策の客観指標'!$A$4:$AY$246,COLUMN('02政策の客観指標'!$AY:$AY),FALSE)</f>
        <v>-</v>
      </c>
      <c r="OG18" s="813" t="str">
        <f>VLOOKUP($A18&amp;"-"&amp;OG$4,'02政策の客観指標'!$A$4:$AY$246,COLUMN('02政策の客観指標'!$AY:$AY),FALSE)</f>
        <v>-</v>
      </c>
      <c r="OH18" s="813" t="str">
        <f>VLOOKUP($A18&amp;"-"&amp;OH$4,'02政策の客観指標'!$A$4:$AY$246,COLUMN('02政策の客観指標'!$AY:$AY),FALSE)</f>
        <v>-</v>
      </c>
      <c r="OI18" s="813" t="str">
        <f>VLOOKUP($A18&amp;"-"&amp;OI$4,'02政策の客観指標'!$A$4:$AY$246,COLUMN('02政策の客観指標'!$AY:$AY),FALSE)</f>
        <v>-</v>
      </c>
      <c r="OJ18" s="813" t="str">
        <f>VLOOKUP($A18&amp;"-"&amp;OJ$4,'02政策の客観指標'!$A$4:$AY$246,COLUMN('02政策の客観指標'!$AY:$AY),FALSE)</f>
        <v>-</v>
      </c>
      <c r="OK18" s="814" t="str">
        <f t="shared" si="170"/>
        <v>b</v>
      </c>
      <c r="OL18" s="815">
        <f t="shared" si="171"/>
        <v>2</v>
      </c>
      <c r="OM18" s="815">
        <f t="shared" si="172"/>
        <v>4</v>
      </c>
      <c r="ON18" s="815" t="str">
        <f t="shared" si="173"/>
        <v/>
      </c>
      <c r="OO18" s="815" t="str">
        <f t="shared" si="174"/>
        <v/>
      </c>
      <c r="OP18" s="815" t="str">
        <f t="shared" si="175"/>
        <v/>
      </c>
      <c r="OQ18" s="815" t="str">
        <f t="shared" si="176"/>
        <v/>
      </c>
      <c r="OR18" s="815" t="str">
        <f t="shared" si="177"/>
        <v/>
      </c>
      <c r="OS18" s="815" t="str">
        <f t="shared" si="178"/>
        <v/>
      </c>
      <c r="OT18" s="815" t="str">
        <f t="shared" si="179"/>
        <v/>
      </c>
      <c r="OU18" s="816">
        <f t="shared" si="203"/>
        <v>0.75</v>
      </c>
      <c r="OV18" s="817" t="str">
        <f>IFERROR(VLOOKUP($A18*100+OV$4,'03施策評価'!$A$5:$MF$118,COLUMN('03施策評価'!$KN:$KN),FALSE),"-")</f>
        <v>a</v>
      </c>
      <c r="OW18" s="813" t="str">
        <f>IFERROR(VLOOKUP($A18*100+OW$4,'03施策評価'!$A$5:$MF$118,COLUMN('03施策評価'!$KN:$KN),FALSE),"-")</f>
        <v>a</v>
      </c>
      <c r="OX18" s="813" t="str">
        <f>IFERROR(VLOOKUP($A18*100+OX$4,'03施策評価'!$A$5:$MF$118,COLUMN('03施策評価'!$KN:$KN),FALSE),"-")</f>
        <v>-</v>
      </c>
      <c r="OY18" s="813" t="str">
        <f>IFERROR(VLOOKUP($A18*100+OY$4,'03施策評価'!$A$5:$MF$118,COLUMN('03施策評価'!$KN:$KN),FALSE),"-")</f>
        <v>-</v>
      </c>
      <c r="OZ18" s="813" t="str">
        <f>IFERROR(VLOOKUP($A18*100+OZ$4,'03施策評価'!$A$5:$MF$118,COLUMN('03施策評価'!$KN:$KN),FALSE),"-")</f>
        <v>-</v>
      </c>
      <c r="PA18" s="813" t="str">
        <f>IFERROR(VLOOKUP($A18*100+PA$4,'03施策評価'!$A$5:$MF$118,COLUMN('03施策評価'!$KN:$KN),FALSE),"-")</f>
        <v>-</v>
      </c>
      <c r="PB18" s="813" t="str">
        <f>IFERROR(VLOOKUP($A18*100+PB$4,'03施策評価'!$A$5:$MF$118,COLUMN('03施策評価'!$KN:$KN),FALSE),"-")</f>
        <v>-</v>
      </c>
      <c r="PC18" s="813" t="str">
        <f>IFERROR(VLOOKUP($A18*100+PC$4,'03施策評価'!$A$5:$MF$118,COLUMN('03施策評価'!$KN:$KN),FALSE),"-")</f>
        <v>-</v>
      </c>
      <c r="PD18" s="814" t="str">
        <f t="shared" si="180"/>
        <v>a</v>
      </c>
      <c r="PE18" s="817">
        <f t="shared" si="181"/>
        <v>4</v>
      </c>
      <c r="PF18" s="813">
        <f t="shared" si="182"/>
        <v>4</v>
      </c>
      <c r="PG18" s="813" t="str">
        <f t="shared" si="183"/>
        <v/>
      </c>
      <c r="PH18" s="813" t="str">
        <f t="shared" si="184"/>
        <v/>
      </c>
      <c r="PI18" s="813" t="str">
        <f t="shared" si="185"/>
        <v/>
      </c>
      <c r="PJ18" s="813" t="str">
        <f t="shared" si="186"/>
        <v/>
      </c>
      <c r="PK18" s="813" t="str">
        <f t="shared" si="187"/>
        <v/>
      </c>
      <c r="PL18" s="813" t="str">
        <f t="shared" si="188"/>
        <v/>
      </c>
      <c r="PM18" s="818">
        <f t="shared" si="189"/>
        <v>1</v>
      </c>
      <c r="PN18" s="819" t="str">
        <f t="shared" si="190"/>
        <v>a</v>
      </c>
      <c r="PO18" s="237">
        <f t="shared" si="191"/>
        <v>3</v>
      </c>
      <c r="PP18" s="187">
        <f t="shared" si="192"/>
        <v>2</v>
      </c>
      <c r="PQ18" s="422" cm="1">
        <f t="array" ref="PQ18">_xlfn.IFS(COUNT(PO18:PP18)=2,SUM(PO18:PP18)/6,COUNT(PO18:PP18)=0,"-",PO18="",PM18,PP18="",OU18)</f>
        <v>0.83333333333333337</v>
      </c>
      <c r="PR18" s="820" t="str">
        <f>VLOOKUP($A18&amp;"-"&amp;PR$4,'05市民生活実感調査'!$A$3:$BM$218,COLUMN('05市民生活実感調査'!$BM:$BM),FALSE)</f>
        <v>c</v>
      </c>
      <c r="PS18" s="821" t="str">
        <f>VLOOKUP($A18&amp;"-"&amp;PS$4,'05市民生活実感調査'!$A$3:$BM$218,COLUMN('05市民生活実感調査'!$BM:$BM),FALSE)</f>
        <v>c</v>
      </c>
      <c r="PT18" s="821" t="str">
        <f>VLOOKUP($A18&amp;"-"&amp;PT$4,'05市民生活実感調査'!$A$3:$BM$218,COLUMN('05市民生活実感調査'!$BM:$BM),FALSE)</f>
        <v>c</v>
      </c>
      <c r="PU18" s="821" t="str">
        <f>VLOOKUP($A18&amp;"-"&amp;PU$4,'05市民生活実感調査'!$A$3:$BM$218,COLUMN('05市民生活実感調査'!$BM:$BM),FALSE)</f>
        <v>-</v>
      </c>
      <c r="PV18" s="821" t="str">
        <f>VLOOKUP($A18&amp;"-"&amp;PV$4,'05市民生活実感調査'!$A$3:$BM$218,COLUMN('05市民生活実感調査'!$BM:$BM),FALSE)</f>
        <v>-</v>
      </c>
      <c r="PW18" s="821" t="str">
        <f>VLOOKUP($A18&amp;"-"&amp;PW$4,'05市民生活実感調査'!$A$3:$BM$218,COLUMN('05市民生活実感調査'!$BM:$BM),FALSE)</f>
        <v>-</v>
      </c>
      <c r="PX18" s="821" t="str">
        <f>VLOOKUP($A18&amp;"-"&amp;PX$4,'05市民生活実感調査'!$A$3:$BM$218,COLUMN('05市民生活実感調査'!$BM:$BM),FALSE)</f>
        <v>-</v>
      </c>
      <c r="PY18" s="821" t="str">
        <f>VLOOKUP($A18&amp;"-"&amp;PY$4,'05市民生活実感調査'!$A$3:$BM$218,COLUMN('05市民生活実感調査'!$BM:$BM),FALSE)</f>
        <v>-</v>
      </c>
      <c r="PZ18" s="822" t="str">
        <f t="shared" si="193"/>
        <v>c</v>
      </c>
      <c r="QA18" s="237">
        <f t="shared" si="194"/>
        <v>2</v>
      </c>
      <c r="QB18" s="187">
        <f t="shared" si="195"/>
        <v>2</v>
      </c>
      <c r="QC18" s="187">
        <f t="shared" si="196"/>
        <v>2</v>
      </c>
      <c r="QD18" s="187" t="str">
        <f t="shared" si="197"/>
        <v/>
      </c>
      <c r="QE18" s="187" t="str">
        <f t="shared" si="198"/>
        <v/>
      </c>
      <c r="QF18" s="187" t="str">
        <f t="shared" si="199"/>
        <v/>
      </c>
      <c r="QG18" s="187" t="str">
        <f t="shared" si="200"/>
        <v/>
      </c>
      <c r="QH18" s="187" t="str">
        <f t="shared" si="201"/>
        <v/>
      </c>
      <c r="QI18" s="422">
        <f t="shared" si="202"/>
        <v>0.5</v>
      </c>
      <c r="QJ18" s="725">
        <f>VLOOKUP($A18,'05市民生活実感調査'!$D$223:$Q$249,13,FALSE)</f>
        <v>8</v>
      </c>
      <c r="QK18" s="726">
        <f>VLOOKUP($A18,'05市民生活実感調査'!$D$223:$Q$249,14,FALSE)</f>
        <v>69.0655209452202</v>
      </c>
      <c r="QL18" s="823" t="s">
        <v>313</v>
      </c>
      <c r="QM18" s="824" t="str">
        <f>VLOOKUP(QL18,プルダウン!$A$1:$B$6,2,FALSE)</f>
        <v>政策の目的がかなり達成されている</v>
      </c>
      <c r="QN18" s="403" t="s">
        <v>2973</v>
      </c>
      <c r="QO18" s="190" t="s">
        <v>1897</v>
      </c>
      <c r="QP18" s="91" t="s">
        <v>3609</v>
      </c>
      <c r="QQ18" s="190" t="s">
        <v>3572</v>
      </c>
      <c r="QR18" s="237" t="str">
        <f>IFERROR(VLOOKUP($A18*100+QR$4,'03施策評価'!$A$5:$MF$118,COLUMN('03施策評価'!$MC:$MC),FALSE),"-")</f>
        <v>B</v>
      </c>
      <c r="QS18" s="187" t="str">
        <f>IFERROR(VLOOKUP($A18*100+QS$4,'03施策評価'!$A$5:$MF$118,COLUMN('03施策評価'!$MC:$MC),FALSE),"-")</f>
        <v>B</v>
      </c>
      <c r="QT18" s="187" t="str">
        <f>IFERROR(VLOOKUP($A18*100+QT$4,'03施策評価'!$A$5:$MF$118,COLUMN('03施策評価'!$MC:$MC),FALSE),"-")</f>
        <v>-</v>
      </c>
      <c r="QU18" s="187" t="str">
        <f>IFERROR(VLOOKUP($A18*100+QU$4,'03施策評価'!$A$5:$MF$118,COLUMN('03施策評価'!$MC:$MC),FALSE),"-")</f>
        <v>-</v>
      </c>
      <c r="QV18" s="187" t="str">
        <f>IFERROR(VLOOKUP($A18*100+QV$4,'03施策評価'!$A$5:$MF$118,COLUMN('03施策評価'!$MC:$MC),FALSE),"-")</f>
        <v>-</v>
      </c>
      <c r="QW18" s="187" t="str">
        <f>IFERROR(VLOOKUP($A18*100+QW$4,'03施策評価'!$A$5:$MF$118,COLUMN('03施策評価'!$MC:$MC),FALSE),"-")</f>
        <v>-</v>
      </c>
      <c r="QX18" s="187" t="str">
        <f>IFERROR(VLOOKUP($A18*100+QX$4,'03施策評価'!$A$5:$MF$118,COLUMN('03施策評価'!$MC:$MC),FALSE),"-")</f>
        <v>-</v>
      </c>
      <c r="QY18" s="234" t="str">
        <f>IFERROR(VLOOKUP($A18*100+QY$4,'03施策評価'!$A$5:$MF$118,COLUMN('03施策評価'!$MC:$MC),FALSE),"-")</f>
        <v>-</v>
      </c>
      <c r="QZ18" s="104" t="s">
        <v>3573</v>
      </c>
    </row>
    <row r="19" spans="1:468" ht="220.9" customHeight="1">
      <c r="A19" s="466">
        <v>15</v>
      </c>
      <c r="B19" s="104" t="s">
        <v>285</v>
      </c>
      <c r="C19" s="104" t="s">
        <v>1871</v>
      </c>
      <c r="D19" s="728" t="s">
        <v>1411</v>
      </c>
      <c r="E19" s="728"/>
      <c r="F19" s="104"/>
      <c r="G19" s="850" t="str">
        <f>VLOOKUP($A19&amp;"-"&amp;G$4,'02政策の客観指標'!$A$4:$AY$246,COLUMN('02政策の客観指標'!$AT:$AT),FALSE)</f>
        <v>-</v>
      </c>
      <c r="H19" s="851" t="str">
        <f>VLOOKUP($A19&amp;"-"&amp;H$4,'02政策の客観指標'!$A$4:$AY$246,COLUMN('02政策の客観指標'!$AT:$AT),FALSE)</f>
        <v>-</v>
      </c>
      <c r="I19" s="851" t="str">
        <f>VLOOKUP($A19&amp;"-"&amp;I$4,'02政策の客観指標'!$A$4:$AY$246,COLUMN('02政策の客観指標'!$AT:$AT),FALSE)</f>
        <v>-</v>
      </c>
      <c r="J19" s="851" t="str">
        <f>VLOOKUP($A19&amp;"-"&amp;J$4,'02政策の客観指標'!$A$4:$AY$246,COLUMN('02政策の客観指標'!$AT:$AT),FALSE)</f>
        <v>-</v>
      </c>
      <c r="K19" s="851" t="str">
        <f>VLOOKUP($A19&amp;"-"&amp;K$4,'02政策の客観指標'!$A$4:$AY$246,COLUMN('02政策の客観指標'!$AT:$AT),FALSE)</f>
        <v>-</v>
      </c>
      <c r="L19" s="851" t="str">
        <f>VLOOKUP($A19&amp;"-"&amp;L$4,'02政策の客観指標'!$A$4:$AY$246,COLUMN('02政策の客観指標'!$AT:$AT),FALSE)</f>
        <v>-</v>
      </c>
      <c r="M19" s="851" t="str">
        <f>VLOOKUP($A19&amp;"-"&amp;M$4,'02政策の客観指標'!$A$4:$AY$246,COLUMN('02政策の客観指標'!$AT:$AT),FALSE)</f>
        <v>-</v>
      </c>
      <c r="N19" s="851" t="str">
        <f>VLOOKUP($A19&amp;"-"&amp;N$4,'02政策の客観指標'!$A$4:$AY$246,COLUMN('02政策の客観指標'!$AT:$AT),FALSE)</f>
        <v>-</v>
      </c>
      <c r="O19" s="852" t="str">
        <f>VLOOKUP($A19&amp;"-"&amp;O$4,'02政策の客観指標'!$A$4:$AY$246,COLUMN('02政策の客観指標'!$AT:$AT),FALSE)</f>
        <v>-</v>
      </c>
      <c r="P19" s="853" t="str">
        <f t="shared" si="0"/>
        <v>-</v>
      </c>
      <c r="Q19" s="854" t="str">
        <f t="shared" si="1"/>
        <v/>
      </c>
      <c r="R19" s="854" t="str">
        <f t="shared" si="2"/>
        <v/>
      </c>
      <c r="S19" s="854" t="str">
        <f t="shared" si="3"/>
        <v/>
      </c>
      <c r="T19" s="854" t="str">
        <f t="shared" si="4"/>
        <v/>
      </c>
      <c r="U19" s="854" t="str">
        <f t="shared" si="5"/>
        <v/>
      </c>
      <c r="V19" s="854" t="str">
        <f t="shared" si="6"/>
        <v/>
      </c>
      <c r="W19" s="854" t="str">
        <f t="shared" si="7"/>
        <v/>
      </c>
      <c r="X19" s="854" t="str">
        <f t="shared" si="8"/>
        <v/>
      </c>
      <c r="Y19" s="854" t="str">
        <f t="shared" si="9"/>
        <v/>
      </c>
      <c r="Z19" s="855" t="str">
        <f t="shared" si="10"/>
        <v>-</v>
      </c>
      <c r="AA19" s="856" t="str">
        <f>IFERROR(VLOOKUP($A19*100+AA$4,'03施策評価'!$A$5:$KD$118,COLUMN('03施策評価'!$AB:$AB),FALSE),"-")</f>
        <v>-</v>
      </c>
      <c r="AB19" s="851" t="str">
        <f>IFERROR(VLOOKUP($A19*100+AB$4,'03施策評価'!$A$5:$KD$118,COLUMN('03施策評価'!$AB:$AB),FALSE),"-")</f>
        <v>-</v>
      </c>
      <c r="AC19" s="851" t="str">
        <f>IFERROR(VLOOKUP($A19*100+AC$4,'03施策評価'!$A$5:$KD$118,COLUMN('03施策評価'!$AB:$AB),FALSE),"-")</f>
        <v>a</v>
      </c>
      <c r="AD19" s="851" t="str">
        <f>IFERROR(VLOOKUP($A19*100+AD$4,'03施策評価'!$A$5:$KD$118,COLUMN('03施策評価'!$AB:$AB),FALSE),"-")</f>
        <v>-</v>
      </c>
      <c r="AE19" s="851" t="str">
        <f>IFERROR(VLOOKUP($A19*100+AE$4,'03施策評価'!$A$5:$KD$118,COLUMN('03施策評価'!$AB:$AB),FALSE),"-")</f>
        <v>-</v>
      </c>
      <c r="AF19" s="851" t="str">
        <f>IFERROR(VLOOKUP($A19*100+AF$4,'03施策評価'!$A$5:$KD$118,COLUMN('03施策評価'!$AB:$AB),FALSE),"-")</f>
        <v>-</v>
      </c>
      <c r="AG19" s="851" t="str">
        <f>IFERROR(VLOOKUP($A19*100+AG$4,'03施策評価'!$A$5:$KD$118,COLUMN('03施策評価'!$AB:$AB),FALSE),"-")</f>
        <v>-</v>
      </c>
      <c r="AH19" s="852" t="str">
        <f>IFERROR(VLOOKUP($A19*100+AH$4,'03施策評価'!$A$5:$KD$118,COLUMN('03施策評価'!$AB:$AB),FALSE),"-")</f>
        <v>-</v>
      </c>
      <c r="AI19" s="853" t="str">
        <f t="shared" si="11"/>
        <v>a</v>
      </c>
      <c r="AJ19" s="856" t="str">
        <f t="shared" si="12"/>
        <v/>
      </c>
      <c r="AK19" s="851" t="str">
        <f t="shared" si="13"/>
        <v/>
      </c>
      <c r="AL19" s="851">
        <f t="shared" si="14"/>
        <v>4</v>
      </c>
      <c r="AM19" s="851" t="str">
        <f t="shared" si="15"/>
        <v/>
      </c>
      <c r="AN19" s="851" t="str">
        <f t="shared" si="16"/>
        <v/>
      </c>
      <c r="AO19" s="851" t="str">
        <f t="shared" si="17"/>
        <v/>
      </c>
      <c r="AP19" s="851" t="str">
        <f t="shared" si="18"/>
        <v/>
      </c>
      <c r="AQ19" s="852" t="str">
        <f t="shared" si="19"/>
        <v/>
      </c>
      <c r="AR19" s="857">
        <f t="shared" si="20"/>
        <v>1</v>
      </c>
      <c r="AS19" s="853" t="str">
        <f t="shared" si="204"/>
        <v>a</v>
      </c>
      <c r="AT19" s="854" t="str">
        <f t="shared" si="22"/>
        <v/>
      </c>
      <c r="AU19" s="853">
        <f t="shared" si="23"/>
        <v>2</v>
      </c>
      <c r="AV19" s="855" cm="1">
        <f t="array" ref="AV19">_xlfn.IFS(COUNT(AT19:AU19)=2,SUM(AT19:AU19)/6,COUNT(AT19:AU19)=0,"-",AT19="",AR19,AU19="",Z19)</f>
        <v>1</v>
      </c>
      <c r="AW19" s="856" t="str">
        <f>VLOOKUP($A19&amp;"-"&amp;AW$4,'05市民生活実感調査'!$A$3:$BC$218,COLUMN('05市民生活実感調査'!$O:$O),FALSE)</f>
        <v>c</v>
      </c>
      <c r="AX19" s="851" t="str">
        <f>VLOOKUP($A19&amp;"-"&amp;AX$4,'05市民生活実感調査'!$A$3:$BC$218,COLUMN('05市民生活実感調査'!$O:$O),FALSE)</f>
        <v>c</v>
      </c>
      <c r="AY19" s="851" t="str">
        <f>VLOOKUP($A19&amp;"-"&amp;AY$4,'05市民生活実感調査'!$A$3:$BC$218,COLUMN('05市民生活実感調査'!$O:$O),FALSE)</f>
        <v>c</v>
      </c>
      <c r="AZ19" s="851" t="str">
        <f>VLOOKUP($A19&amp;"-"&amp;AZ$4,'05市民生活実感調査'!$A$3:$BC$218,COLUMN('05市民生活実感調査'!$O:$O),FALSE)</f>
        <v>-</v>
      </c>
      <c r="BA19" s="851" t="str">
        <f>VLOOKUP($A19&amp;"-"&amp;BA$4,'05市民生活実感調査'!$A$3:$BC$218,COLUMN('05市民生活実感調査'!$O:$O),FALSE)</f>
        <v>-</v>
      </c>
      <c r="BB19" s="851" t="str">
        <f>VLOOKUP($A19&amp;"-"&amp;BB$4,'05市民生活実感調査'!$A$3:$BC$218,COLUMN('05市民生活実感調査'!$O:$O),FALSE)</f>
        <v>-</v>
      </c>
      <c r="BC19" s="851" t="str">
        <f>VLOOKUP($A19&amp;"-"&amp;BC$4,'05市民生活実感調査'!$A$3:$BC$218,COLUMN('05市民生活実感調査'!$O:$O),FALSE)</f>
        <v>-</v>
      </c>
      <c r="BD19" s="851" t="str">
        <f>VLOOKUP($A19&amp;"-"&amp;BD$4,'05市民生活実感調査'!$A$3:$BC$218,COLUMN('05市民生活実感調査'!$O:$O),FALSE)</f>
        <v>-</v>
      </c>
      <c r="BE19" s="839" t="str">
        <f t="shared" si="24"/>
        <v>c</v>
      </c>
      <c r="BF19" s="843">
        <f t="shared" si="25"/>
        <v>2</v>
      </c>
      <c r="BG19" s="851">
        <f t="shared" si="26"/>
        <v>2</v>
      </c>
      <c r="BH19" s="851">
        <f t="shared" si="27"/>
        <v>2</v>
      </c>
      <c r="BI19" s="851" t="str">
        <f t="shared" si="28"/>
        <v/>
      </c>
      <c r="BJ19" s="851" t="str">
        <f t="shared" si="29"/>
        <v/>
      </c>
      <c r="BK19" s="851" t="str">
        <f t="shared" si="30"/>
        <v/>
      </c>
      <c r="BL19" s="851" t="str">
        <f t="shared" si="31"/>
        <v/>
      </c>
      <c r="BM19" s="851" t="str">
        <f t="shared" si="32"/>
        <v/>
      </c>
      <c r="BN19" s="840">
        <f t="shared" si="33"/>
        <v>0.5</v>
      </c>
      <c r="BO19" s="841">
        <f>VLOOKUP($A19,'05市民生活実感調査'!$D$223:$O$249,3,FALSE)</f>
        <v>15</v>
      </c>
      <c r="BP19" s="858">
        <f>VLOOKUP($A19,'05市民生活実感調査'!$D$223:$O$249,4,FALSE)</f>
        <v>0.78546099290780147</v>
      </c>
      <c r="BQ19" s="843" t="s">
        <v>313</v>
      </c>
      <c r="BR19" s="859" t="s">
        <v>3628</v>
      </c>
      <c r="BS19" s="834" t="s">
        <v>122</v>
      </c>
      <c r="BT19" s="859" t="s">
        <v>1785</v>
      </c>
      <c r="BU19" s="864" t="s">
        <v>1597</v>
      </c>
      <c r="BV19" s="865" t="s">
        <v>1598</v>
      </c>
      <c r="BW19" s="843" t="str">
        <f>IFERROR(VLOOKUP($A19*100+BW$4,'03施策評価'!$A$5:$KD$118,COLUMN('03施策評価'!$BQ:$BQ),FALSE),"-")</f>
        <v>C</v>
      </c>
      <c r="BX19" s="851" t="str">
        <f>IFERROR(VLOOKUP($A19*100+BX$4,'03施策評価'!$A$5:$KD$118,COLUMN('03施策評価'!$BQ:$BQ),FALSE),"-")</f>
        <v>C</v>
      </c>
      <c r="BY19" s="851" t="str">
        <f>IFERROR(VLOOKUP($A19*100+BY$4,'03施策評価'!$A$5:$KD$118,COLUMN('03施策評価'!$BQ:$BQ),FALSE),"-")</f>
        <v>B</v>
      </c>
      <c r="BZ19" s="851" t="str">
        <f>IFERROR(VLOOKUP($A19*100+BZ$4,'03施策評価'!$A$5:$KD$118,COLUMN('03施策評価'!$BQ:$BQ),FALSE),"-")</f>
        <v>-</v>
      </c>
      <c r="CA19" s="851" t="str">
        <f>IFERROR(VLOOKUP($A19*100+CA$4,'03施策評価'!$A$5:$KD$118,COLUMN('03施策評価'!$BQ:$BQ),FALSE),"-")</f>
        <v>-</v>
      </c>
      <c r="CB19" s="851" t="str">
        <f>IFERROR(VLOOKUP($A19*100+CB$4,'03施策評価'!$A$5:$KD$118,COLUMN('03施策評価'!$BQ:$BQ),FALSE),"-")</f>
        <v>-</v>
      </c>
      <c r="CC19" s="851" t="str">
        <f>IFERROR(VLOOKUP($A19*100+CC$4,'03施策評価'!$A$5:$KD$118,COLUMN('03施策評価'!$BQ:$BQ),FALSE),"-")</f>
        <v>-</v>
      </c>
      <c r="CD19" s="839" t="str">
        <f>IFERROR(VLOOKUP($A19*100+CD$4,'03施策評価'!$A$5:$KD$118,COLUMN('03施策評価'!$BQ:$BQ),FALSE),"-")</f>
        <v>-</v>
      </c>
      <c r="CE19" s="866" t="s">
        <v>1741</v>
      </c>
      <c r="CF19" s="850" t="str">
        <f>VLOOKUP($A19&amp;"-"&amp;CF$4,'02政策の客観指標'!$A$4:$AY$246,COLUMN('02政策の客観指標'!$AU:$AU),FALSE)</f>
        <v>b</v>
      </c>
      <c r="CG19" s="851" t="str">
        <f>VLOOKUP($A19&amp;"-"&amp;CG$4,'02政策の客観指標'!$A$4:$AY$246,COLUMN('02政策の客観指標'!$AU:$AU),FALSE)</f>
        <v>-</v>
      </c>
      <c r="CH19" s="851" t="str">
        <f>VLOOKUP($A19&amp;"-"&amp;CH$4,'02政策の客観指標'!$A$4:$AY$246,COLUMN('02政策の客観指標'!$AU:$AU),FALSE)</f>
        <v>a</v>
      </c>
      <c r="CI19" s="851" t="str">
        <f>VLOOKUP($A19&amp;"-"&amp;CI$4,'02政策の客観指標'!$A$4:$AY$246,COLUMN('02政策の客観指標'!$AU:$AU),FALSE)</f>
        <v>-</v>
      </c>
      <c r="CJ19" s="851" t="str">
        <f>VLOOKUP($A19&amp;"-"&amp;CJ$4,'02政策の客観指標'!$A$4:$AY$246,COLUMN('02政策の客観指標'!$AU:$AU),FALSE)</f>
        <v>-</v>
      </c>
      <c r="CK19" s="851" t="str">
        <f>VLOOKUP($A19&amp;"-"&amp;CK$4,'02政策の客観指標'!$A$4:$AY$246,COLUMN('02政策の客観指標'!$AU:$AU),FALSE)</f>
        <v>-</v>
      </c>
      <c r="CL19" s="851" t="str">
        <f>VLOOKUP($A19&amp;"-"&amp;CL$4,'02政策の客観指標'!$A$4:$AY$246,COLUMN('02政策の客観指標'!$AU:$AU),FALSE)</f>
        <v>-</v>
      </c>
      <c r="CM19" s="851" t="str">
        <f>VLOOKUP($A19&amp;"-"&amp;CM$4,'02政策の客観指標'!$A$4:$AY$246,COLUMN('02政策の客観指標'!$AU:$AU),FALSE)</f>
        <v>-</v>
      </c>
      <c r="CN19" s="851" t="str">
        <f>VLOOKUP($A19&amp;"-"&amp;CN$4,'02政策の客観指標'!$A$4:$AY$246,COLUMN('02政策の客観指標'!$AU:$AU),FALSE)</f>
        <v>-</v>
      </c>
      <c r="CO19" s="839" t="str">
        <f t="shared" si="34"/>
        <v>a</v>
      </c>
      <c r="CP19" s="854">
        <f t="shared" si="35"/>
        <v>3</v>
      </c>
      <c r="CQ19" s="854" t="str">
        <f t="shared" si="36"/>
        <v/>
      </c>
      <c r="CR19" s="854">
        <f t="shared" si="37"/>
        <v>4</v>
      </c>
      <c r="CS19" s="854" t="str">
        <f t="shared" si="38"/>
        <v/>
      </c>
      <c r="CT19" s="854" t="str">
        <f t="shared" si="39"/>
        <v/>
      </c>
      <c r="CU19" s="854" t="str">
        <f t="shared" si="40"/>
        <v/>
      </c>
      <c r="CV19" s="854" t="str">
        <f t="shared" si="41"/>
        <v/>
      </c>
      <c r="CW19" s="854" t="str">
        <f t="shared" si="42"/>
        <v/>
      </c>
      <c r="CX19" s="854" t="str">
        <f t="shared" si="43"/>
        <v/>
      </c>
      <c r="CY19" s="846">
        <f t="shared" si="44"/>
        <v>0.875</v>
      </c>
      <c r="CZ19" s="843" t="str">
        <f>IFERROR(VLOOKUP($A19*100+CZ$4,'03施策評価'!$A$5:$KD$118,COLUMN('03施策評価'!$CF:$CF),FALSE),"-")</f>
        <v>a</v>
      </c>
      <c r="DA19" s="851" t="str">
        <f>IFERROR(VLOOKUP($A19*100+DA$4,'03施策評価'!$A$5:$KD$118,COLUMN('03施策評価'!$CF:$CF),FALSE),"-")</f>
        <v>c</v>
      </c>
      <c r="DB19" s="851" t="str">
        <f>IFERROR(VLOOKUP($A19*100+DB$4,'03施策評価'!$A$5:$KD$118,COLUMN('03施策評価'!$CF:$CF),FALSE),"-")</f>
        <v>a</v>
      </c>
      <c r="DC19" s="851" t="str">
        <f>IFERROR(VLOOKUP($A19*100+DC$4,'03施策評価'!$A$5:$KD$118,COLUMN('03施策評価'!$CF:$CF),FALSE),"-")</f>
        <v>-</v>
      </c>
      <c r="DD19" s="851" t="str">
        <f>IFERROR(VLOOKUP($A19*100+DD$4,'03施策評価'!$A$5:$KD$118,COLUMN('03施策評価'!$CF:$CF),FALSE),"-")</f>
        <v>-</v>
      </c>
      <c r="DE19" s="851" t="str">
        <f>IFERROR(VLOOKUP($A19*100+DE$4,'03施策評価'!$A$5:$KD$118,COLUMN('03施策評価'!$CF:$CF),FALSE),"-")</f>
        <v>-</v>
      </c>
      <c r="DF19" s="851" t="str">
        <f>IFERROR(VLOOKUP($A19*100+DF$4,'03施策評価'!$A$5:$KD$118,COLUMN('03施策評価'!$CF:$CF),FALSE),"-")</f>
        <v>-</v>
      </c>
      <c r="DG19" s="851" t="str">
        <f>IFERROR(VLOOKUP($A19*100+DG$4,'03施策評価'!$A$5:$KD$118,COLUMN('03施策評価'!$CF:$CF),FALSE),"-")</f>
        <v>-</v>
      </c>
      <c r="DH19" s="839" t="str">
        <f t="shared" si="45"/>
        <v>a</v>
      </c>
      <c r="DI19" s="843">
        <f t="shared" si="46"/>
        <v>4</v>
      </c>
      <c r="DJ19" s="851">
        <f t="shared" si="47"/>
        <v>2</v>
      </c>
      <c r="DK19" s="851">
        <f t="shared" si="48"/>
        <v>4</v>
      </c>
      <c r="DL19" s="851" t="str">
        <f t="shared" si="49"/>
        <v/>
      </c>
      <c r="DM19" s="851" t="str">
        <f t="shared" si="50"/>
        <v/>
      </c>
      <c r="DN19" s="851" t="str">
        <f t="shared" si="51"/>
        <v/>
      </c>
      <c r="DO19" s="851" t="str">
        <f t="shared" si="52"/>
        <v/>
      </c>
      <c r="DP19" s="851" t="str">
        <f t="shared" si="53"/>
        <v/>
      </c>
      <c r="DQ19" s="840">
        <f t="shared" si="54"/>
        <v>0.83333333333333337</v>
      </c>
      <c r="DR19" s="853" t="str">
        <f t="shared" si="55"/>
        <v>a</v>
      </c>
      <c r="DS19" s="843">
        <f t="shared" si="56"/>
        <v>4</v>
      </c>
      <c r="DT19" s="851">
        <f t="shared" si="57"/>
        <v>2</v>
      </c>
      <c r="DU19" s="840" cm="1">
        <f t="array" ref="DU19">_xlfn.IFS(COUNT(DS19:DT19)=2,SUM(DS19:DT19)/6,COUNT(DS19:DT19)=0,"-",DS19="",DQ19,DT19="",CY19)</f>
        <v>1</v>
      </c>
      <c r="DV19" s="843" t="str">
        <f>VLOOKUP($A19&amp;"-"&amp;DV$4,'05市民生活実感調査'!$A$3:$BC$218,COLUMN('05市民生活実感調査'!$Y:$Y),FALSE)</f>
        <v>c</v>
      </c>
      <c r="DW19" s="851" t="str">
        <f>VLOOKUP($A19&amp;"-"&amp;DW$4,'05市民生活実感調査'!$A$3:$BC$218,COLUMN('05市民生活実感調査'!$Y:$Y),FALSE)</f>
        <v>c</v>
      </c>
      <c r="DX19" s="851" t="str">
        <f>VLOOKUP($A19&amp;"-"&amp;DX$4,'05市民生活実感調査'!$A$3:$BC$218,COLUMN('05市民生活実感調査'!$Y:$Y),FALSE)</f>
        <v>c</v>
      </c>
      <c r="DY19" s="851" t="str">
        <f>VLOOKUP($A19&amp;"-"&amp;DY$4,'05市民生活実感調査'!$A$3:$BC$218,COLUMN('05市民生活実感調査'!$Y:$Y),FALSE)</f>
        <v>-</v>
      </c>
      <c r="DZ19" s="851" t="str">
        <f>VLOOKUP($A19&amp;"-"&amp;DZ$4,'05市民生活実感調査'!$A$3:$BC$218,COLUMN('05市民生活実感調査'!$Y:$Y),FALSE)</f>
        <v>-</v>
      </c>
      <c r="EA19" s="851" t="str">
        <f>VLOOKUP($A19&amp;"-"&amp;EA$4,'05市民生活実感調査'!$A$3:$BC$218,COLUMN('05市民生活実感調査'!$Y:$Y),FALSE)</f>
        <v>-</v>
      </c>
      <c r="EB19" s="851" t="str">
        <f>VLOOKUP($A19&amp;"-"&amp;EB$4,'05市民生活実感調査'!$A$3:$BC$218,COLUMN('05市民生活実感調査'!$Y:$Y),FALSE)</f>
        <v>-</v>
      </c>
      <c r="EC19" s="851" t="str">
        <f>VLOOKUP($A19&amp;"-"&amp;EC$4,'05市民生活実感調査'!$A$3:$BC$218,COLUMN('05市民生活実感調査'!$Y:$Y),FALSE)</f>
        <v>-</v>
      </c>
      <c r="ED19" s="839" t="str">
        <f t="shared" si="58"/>
        <v>c</v>
      </c>
      <c r="EE19" s="843">
        <f t="shared" si="59"/>
        <v>2</v>
      </c>
      <c r="EF19" s="851">
        <f t="shared" si="60"/>
        <v>2</v>
      </c>
      <c r="EG19" s="851">
        <f t="shared" si="61"/>
        <v>2</v>
      </c>
      <c r="EH19" s="851" t="str">
        <f t="shared" si="62"/>
        <v/>
      </c>
      <c r="EI19" s="851" t="str">
        <f t="shared" si="63"/>
        <v/>
      </c>
      <c r="EJ19" s="851" t="str">
        <f t="shared" si="64"/>
        <v/>
      </c>
      <c r="EK19" s="851" t="str">
        <f t="shared" si="65"/>
        <v/>
      </c>
      <c r="EL19" s="851" t="str">
        <f t="shared" si="66"/>
        <v/>
      </c>
      <c r="EM19" s="840">
        <f t="shared" si="67"/>
        <v>0.5</v>
      </c>
      <c r="EN19" s="841">
        <f>VLOOKUP($A19,'05市民生活実感調査'!$D$223:$O$249,5,FALSE)</f>
        <v>12</v>
      </c>
      <c r="EO19" s="842">
        <f>VLOOKUP($A19,'05市民生活実感調査'!$D$223:$O$249,6,FALSE)</f>
        <v>0.65800000000000003</v>
      </c>
      <c r="EP19" s="843" t="s">
        <v>313</v>
      </c>
      <c r="EQ19" s="859" t="str">
        <f>VLOOKUP(EP19,プルダウン!$A$1:$B$6,2,FALSE)</f>
        <v>政策の目的がかなり達成されている</v>
      </c>
      <c r="ER19" s="834" t="s">
        <v>122</v>
      </c>
      <c r="ES19" s="859" t="s">
        <v>1896</v>
      </c>
      <c r="ET19" s="860" t="s">
        <v>2639</v>
      </c>
      <c r="EU19" s="859" t="s">
        <v>2640</v>
      </c>
      <c r="EV19" s="843" t="s">
        <v>313</v>
      </c>
      <c r="EW19" s="851" t="s">
        <v>314</v>
      </c>
      <c r="EX19" s="851" t="s">
        <v>313</v>
      </c>
      <c r="EY19" s="851" t="s">
        <v>83</v>
      </c>
      <c r="EZ19" s="851" t="s">
        <v>83</v>
      </c>
      <c r="FA19" s="851" t="s">
        <v>83</v>
      </c>
      <c r="FB19" s="851" t="s">
        <v>83</v>
      </c>
      <c r="FC19" s="839" t="s">
        <v>83</v>
      </c>
      <c r="FD19" s="861" t="s">
        <v>2641</v>
      </c>
      <c r="FE19" s="850" t="str">
        <f>VLOOKUP($A19&amp;"-"&amp;FE$4,'02政策の客観指標'!$A$4:$AY$246,COLUMN('02政策の客観指標'!$AV:$AV),FALSE)</f>
        <v>a</v>
      </c>
      <c r="FF19" s="851" t="str">
        <f>VLOOKUP($A19&amp;"-"&amp;FF$4,'02政策の客観指標'!$A$4:$AY$246,COLUMN('02政策の客観指標'!$AV:$AV),FALSE)</f>
        <v>-</v>
      </c>
      <c r="FG19" s="851" t="str">
        <f>VLOOKUP($A19&amp;"-"&amp;FG$4,'02政策の客観指標'!$A$4:$AY$246,COLUMN('02政策の客観指標'!$AV:$AV),FALSE)</f>
        <v>a</v>
      </c>
      <c r="FH19" s="851" t="str">
        <f>VLOOKUP($A19&amp;"-"&amp;FH$4,'02政策の客観指標'!$A$4:$AY$246,COLUMN('02政策の客観指標'!$AV:$AV),FALSE)</f>
        <v>-</v>
      </c>
      <c r="FI19" s="851" t="str">
        <f>VLOOKUP($A19&amp;"-"&amp;FI$4,'02政策の客観指標'!$A$4:$AY$246,COLUMN('02政策の客観指標'!$AV:$AV),FALSE)</f>
        <v>-</v>
      </c>
      <c r="FJ19" s="851" t="str">
        <f>VLOOKUP($A19&amp;"-"&amp;FJ$4,'02政策の客観指標'!$A$4:$AY$246,COLUMN('02政策の客観指標'!$AV:$AV),FALSE)</f>
        <v>-</v>
      </c>
      <c r="FK19" s="851" t="str">
        <f>VLOOKUP($A19&amp;"-"&amp;FK$4,'02政策の客観指標'!$A$4:$AY$246,COLUMN('02政策の客観指標'!$AV:$AV),FALSE)</f>
        <v>-</v>
      </c>
      <c r="FL19" s="851" t="str">
        <f>VLOOKUP($A19&amp;"-"&amp;FL$4,'02政策の客観指標'!$A$4:$AY$246,COLUMN('02政策の客観指標'!$AV:$AV),FALSE)</f>
        <v>-</v>
      </c>
      <c r="FM19" s="851" t="str">
        <f>VLOOKUP($A19&amp;"-"&amp;FM$4,'02政策の客観指標'!$A$4:$AY$246,COLUMN('02政策の客観指標'!$AV:$AV),FALSE)</f>
        <v>-</v>
      </c>
      <c r="FN19" s="839" t="str">
        <f t="shared" si="68"/>
        <v>a</v>
      </c>
      <c r="FO19" s="854">
        <f t="shared" si="69"/>
        <v>4</v>
      </c>
      <c r="FP19" s="854" t="str">
        <f t="shared" si="70"/>
        <v/>
      </c>
      <c r="FQ19" s="854">
        <f t="shared" si="71"/>
        <v>4</v>
      </c>
      <c r="FR19" s="854" t="str">
        <f t="shared" si="72"/>
        <v/>
      </c>
      <c r="FS19" s="854" t="str">
        <f t="shared" si="73"/>
        <v/>
      </c>
      <c r="FT19" s="854" t="str">
        <f t="shared" si="74"/>
        <v/>
      </c>
      <c r="FU19" s="854" t="str">
        <f t="shared" si="75"/>
        <v/>
      </c>
      <c r="FV19" s="854" t="str">
        <f t="shared" si="76"/>
        <v/>
      </c>
      <c r="FW19" s="854" t="str">
        <f t="shared" si="77"/>
        <v/>
      </c>
      <c r="FX19" s="846">
        <f t="shared" si="78"/>
        <v>1</v>
      </c>
      <c r="FY19" s="843" t="str">
        <f>IFERROR(VLOOKUP($A19*100+FY$4,'03施策評価'!$A$5:$KD$118,COLUMN('03施策評価'!$EH:$EH),FALSE),"-")</f>
        <v>a</v>
      </c>
      <c r="FZ19" s="851" t="str">
        <f>IFERROR(VLOOKUP($A19*100+FZ$4,'03施策評価'!$A$5:$KD$118,COLUMN('03施策評価'!$EH:$EH),FALSE),"-")</f>
        <v>c</v>
      </c>
      <c r="GA19" s="851" t="str">
        <f>IFERROR(VLOOKUP($A19*100+GA$4,'03施策評価'!$A$5:$KD$118,COLUMN('03施策評価'!$EH:$EH),FALSE),"-")</f>
        <v>a</v>
      </c>
      <c r="GB19" s="851" t="str">
        <f>IFERROR(VLOOKUP($A19*100+GB$4,'03施策評価'!$A$5:$KD$118,COLUMN('03施策評価'!$EH:$EH),FALSE),"-")</f>
        <v>-</v>
      </c>
      <c r="GC19" s="851" t="str">
        <f>IFERROR(VLOOKUP($A19*100+GC$4,'03施策評価'!$A$5:$KD$118,COLUMN('03施策評価'!$EH:$EH),FALSE),"-")</f>
        <v>-</v>
      </c>
      <c r="GD19" s="851" t="str">
        <f>IFERROR(VLOOKUP($A19*100+GD$4,'03施策評価'!$A$5:$KD$118,COLUMN('03施策評価'!$EH:$EH),FALSE),"-")</f>
        <v>-</v>
      </c>
      <c r="GE19" s="851" t="str">
        <f>IFERROR(VLOOKUP($A19*100+GE$4,'03施策評価'!$A$5:$KD$118,COLUMN('03施策評価'!$EH:$EH),FALSE),"-")</f>
        <v>-</v>
      </c>
      <c r="GF19" s="851" t="str">
        <f>IFERROR(VLOOKUP($A19*100+GF$4,'03施策評価'!$A$5:$KD$118,COLUMN('03施策評価'!$EH:$EH),FALSE),"-")</f>
        <v>-</v>
      </c>
      <c r="GG19" s="839" t="str">
        <f t="shared" si="79"/>
        <v>a</v>
      </c>
      <c r="GH19" s="843">
        <f t="shared" si="80"/>
        <v>4</v>
      </c>
      <c r="GI19" s="851">
        <f t="shared" si="81"/>
        <v>2</v>
      </c>
      <c r="GJ19" s="851">
        <f t="shared" si="82"/>
        <v>4</v>
      </c>
      <c r="GK19" s="851" t="str">
        <f t="shared" si="83"/>
        <v/>
      </c>
      <c r="GL19" s="851" t="str">
        <f t="shared" si="84"/>
        <v/>
      </c>
      <c r="GM19" s="851" t="str">
        <f t="shared" si="85"/>
        <v/>
      </c>
      <c r="GN19" s="851" t="str">
        <f t="shared" si="86"/>
        <v/>
      </c>
      <c r="GO19" s="851" t="str">
        <f t="shared" si="87"/>
        <v/>
      </c>
      <c r="GP19" s="840">
        <f t="shared" si="88"/>
        <v>0.83333333333333337</v>
      </c>
      <c r="GQ19" s="853" t="str">
        <f t="shared" si="89"/>
        <v>a</v>
      </c>
      <c r="GR19" s="843">
        <f t="shared" si="90"/>
        <v>4</v>
      </c>
      <c r="GS19" s="851">
        <f t="shared" si="91"/>
        <v>2</v>
      </c>
      <c r="GT19" s="840" cm="1">
        <f t="array" ref="GT19">_xlfn.IFS(COUNT(GR19:GS19)=2,SUM(GR19:GS19)/6,COUNT(GR19:GS19)=0,"-",GR19="",GP19,GS19="",FX19)</f>
        <v>1</v>
      </c>
      <c r="GU19" s="843" t="str">
        <f>VLOOKUP($A19&amp;"-"&amp;GU$4,'05市民生活実感調査'!$A$3:$BC$218,COLUMN('05市民生活実感調査'!$AI:$AI),FALSE)</f>
        <v>c</v>
      </c>
      <c r="GV19" s="851" t="str">
        <f>VLOOKUP($A19&amp;"-"&amp;GV$4,'05市民生活実感調査'!$A$3:$BC$218,COLUMN('05市民生活実感調査'!$AI:$AI),FALSE)</f>
        <v>c</v>
      </c>
      <c r="GW19" s="851" t="str">
        <f>VLOOKUP($A19&amp;"-"&amp;GW$4,'05市民生活実感調査'!$A$3:$BC$218,COLUMN('05市民生活実感調査'!$AI:$AI),FALSE)</f>
        <v>c</v>
      </c>
      <c r="GX19" s="851" t="str">
        <f>VLOOKUP($A19&amp;"-"&amp;GX$4,'05市民生活実感調査'!$A$3:$BC$218,COLUMN('05市民生活実感調査'!$AI:$AI),FALSE)</f>
        <v>-</v>
      </c>
      <c r="GY19" s="851" t="str">
        <f>VLOOKUP($A19&amp;"-"&amp;GY$4,'05市民生活実感調査'!$A$3:$BC$218,COLUMN('05市民生活実感調査'!$AI:$AI),FALSE)</f>
        <v>-</v>
      </c>
      <c r="GZ19" s="851" t="str">
        <f>VLOOKUP($A19&amp;"-"&amp;GZ$4,'05市民生活実感調査'!$A$3:$BC$218,COLUMN('05市民生活実感調査'!$AI:$AI),FALSE)</f>
        <v>-</v>
      </c>
      <c r="HA19" s="851" t="str">
        <f>VLOOKUP($A19&amp;"-"&amp;HA$4,'05市民生活実感調査'!$A$3:$BC$218,COLUMN('05市民生活実感調査'!$AI:$AI),FALSE)</f>
        <v>-</v>
      </c>
      <c r="HB19" s="851" t="str">
        <f>VLOOKUP($A19&amp;"-"&amp;HB$4,'05市民生活実感調査'!$A$3:$BC$218,COLUMN('05市民生活実感調査'!$AI:$AI),FALSE)</f>
        <v>-</v>
      </c>
      <c r="HC19" s="839" t="str">
        <f t="shared" si="92"/>
        <v>c</v>
      </c>
      <c r="HD19" s="843">
        <f t="shared" si="93"/>
        <v>2</v>
      </c>
      <c r="HE19" s="851">
        <f t="shared" si="94"/>
        <v>2</v>
      </c>
      <c r="HF19" s="851">
        <f t="shared" si="95"/>
        <v>2</v>
      </c>
      <c r="HG19" s="851" t="str">
        <f t="shared" si="96"/>
        <v/>
      </c>
      <c r="HH19" s="851" t="str">
        <f t="shared" si="97"/>
        <v/>
      </c>
      <c r="HI19" s="851" t="str">
        <f t="shared" si="98"/>
        <v/>
      </c>
      <c r="HJ19" s="851" t="str">
        <f t="shared" si="99"/>
        <v/>
      </c>
      <c r="HK19" s="851" t="str">
        <f t="shared" si="100"/>
        <v/>
      </c>
      <c r="HL19" s="840">
        <f t="shared" si="101"/>
        <v>0.5</v>
      </c>
      <c r="HM19" s="841">
        <f>VLOOKUP($A19,'05市民生活実感調査'!$D$223:$O$249,7,FALSE)</f>
        <v>14</v>
      </c>
      <c r="HN19" s="842">
        <f>VLOOKUP($A19,'05市民生活実感調査'!$D$223:$O$249,8,FALSE)</f>
        <v>63.457556935817806</v>
      </c>
      <c r="HO19" s="843" t="s">
        <v>313</v>
      </c>
      <c r="HP19" s="859" t="str">
        <f>VLOOKUP(HO19,プルダウン!$A$1:$B$6,2,FALSE)</f>
        <v>政策の目的がかなり達成されている</v>
      </c>
      <c r="HQ19" s="834" t="s">
        <v>122</v>
      </c>
      <c r="HR19" s="859" t="s">
        <v>1896</v>
      </c>
      <c r="HS19" s="860" t="s">
        <v>2944</v>
      </c>
      <c r="HT19" s="859" t="s">
        <v>2751</v>
      </c>
      <c r="HU19" s="843" t="str">
        <f>IFERROR(VLOOKUP($A19*100+HU$4,'03施策評価'!$A$5:$KD$118,COLUMN('03施策評価'!$FW:$FW),FALSE),"-")</f>
        <v>B</v>
      </c>
      <c r="HV19" s="851" t="str">
        <f>IFERROR(VLOOKUP($A19*100+HV$4,'03施策評価'!$A$5:$KD$118,COLUMN('03施策評価'!$FW:$FW),FALSE),"-")</f>
        <v>C</v>
      </c>
      <c r="HW19" s="851" t="str">
        <f>IFERROR(VLOOKUP($A19*100+HW$4,'03施策評価'!$A$5:$KD$118,COLUMN('03施策評価'!$FW:$FW),FALSE),"-")</f>
        <v>B</v>
      </c>
      <c r="HX19" s="851" t="str">
        <f>IFERROR(VLOOKUP($A19*100+HX$4,'03施策評価'!$A$5:$KD$118,COLUMN('03施策評価'!$FW:$FW),FALSE),"-")</f>
        <v>-</v>
      </c>
      <c r="HY19" s="851" t="str">
        <f>IFERROR(VLOOKUP($A19*100+HY$4,'03施策評価'!$A$5:$KD$118,COLUMN('03施策評価'!$FW:$FW),FALSE),"-")</f>
        <v>-</v>
      </c>
      <c r="HZ19" s="851" t="str">
        <f>IFERROR(VLOOKUP($A19*100+HZ$4,'03施策評価'!$A$5:$KD$118,COLUMN('03施策評価'!$FW:$FW),FALSE),"-")</f>
        <v>-</v>
      </c>
      <c r="IA19" s="851" t="str">
        <f>IFERROR(VLOOKUP($A19*100+IA$4,'03施策評価'!$A$5:$KD$118,COLUMN('03施策評価'!$FW:$FW),FALSE),"-")</f>
        <v>-</v>
      </c>
      <c r="IB19" s="839" t="str">
        <f>IFERROR(VLOOKUP($A19*100+IB$4,'03施策評価'!$A$5:$KD$118,COLUMN('03施策評価'!$FW:$FW),FALSE),"-")</f>
        <v>-</v>
      </c>
      <c r="IC19" s="861" t="s">
        <v>2881</v>
      </c>
      <c r="ID19" s="850" t="str">
        <f>VLOOKUP($A19&amp;"-"&amp;ID$4,'02政策の客観指標'!$A$4:$AY$246,COLUMN('02政策の客観指標'!$AW:$AW),FALSE)</f>
        <v>a</v>
      </c>
      <c r="IE19" s="851" t="str">
        <f>VLOOKUP($A19&amp;"-"&amp;IE$4,'02政策の客観指標'!$A$4:$AY$246,COLUMN('02政策の客観指標'!$AW:$AW),FALSE)</f>
        <v>-</v>
      </c>
      <c r="IF19" s="851" t="str">
        <f>VLOOKUP($A19&amp;"-"&amp;IF$4,'02政策の客観指標'!$A$4:$AY$246,COLUMN('02政策の客観指標'!$AW:$AW),FALSE)</f>
        <v>a</v>
      </c>
      <c r="IG19" s="851" t="str">
        <f>VLOOKUP($A19&amp;"-"&amp;IG$4,'02政策の客観指標'!$A$4:$AY$246,COLUMN('02政策の客観指標'!$AW:$AW),FALSE)</f>
        <v>-</v>
      </c>
      <c r="IH19" s="851" t="str">
        <f>VLOOKUP($A19&amp;"-"&amp;IH$4,'02政策の客観指標'!$A$4:$AY$246,COLUMN('02政策の客観指標'!$AW:$AW),FALSE)</f>
        <v>-</v>
      </c>
      <c r="II19" s="851" t="str">
        <f>VLOOKUP($A19&amp;"-"&amp;II$4,'02政策の客観指標'!$A$4:$AY$246,COLUMN('02政策の客観指標'!$AW:$AW),FALSE)</f>
        <v>-</v>
      </c>
      <c r="IJ19" s="851" t="str">
        <f>VLOOKUP($A19&amp;"-"&amp;IJ$4,'02政策の客観指標'!$A$4:$AY$246,COLUMN('02政策の客観指標'!$AW:$AW),FALSE)</f>
        <v>-</v>
      </c>
      <c r="IK19" s="851" t="str">
        <f>VLOOKUP($A19&amp;"-"&amp;IK$4,'02政策の客観指標'!$A$4:$AY$246,COLUMN('02政策の客観指標'!$AW:$AW),FALSE)</f>
        <v>-</v>
      </c>
      <c r="IL19" s="851" t="str">
        <f>VLOOKUP($A19&amp;"-"&amp;IL$4,'02政策の客観指標'!$A$4:$AY$246,COLUMN('02政策の客観指標'!$AW:$AW),FALSE)</f>
        <v>-</v>
      </c>
      <c r="IM19" s="839" t="str">
        <f t="shared" si="102"/>
        <v>a</v>
      </c>
      <c r="IN19" s="854">
        <f t="shared" si="103"/>
        <v>4</v>
      </c>
      <c r="IO19" s="854" t="str">
        <f t="shared" si="104"/>
        <v/>
      </c>
      <c r="IP19" s="854">
        <f t="shared" si="105"/>
        <v>4</v>
      </c>
      <c r="IQ19" s="854" t="str">
        <f t="shared" si="106"/>
        <v/>
      </c>
      <c r="IR19" s="854" t="str">
        <f t="shared" si="107"/>
        <v/>
      </c>
      <c r="IS19" s="854" t="str">
        <f t="shared" si="108"/>
        <v/>
      </c>
      <c r="IT19" s="854" t="str">
        <f t="shared" si="109"/>
        <v/>
      </c>
      <c r="IU19" s="854" t="str">
        <f t="shared" si="110"/>
        <v/>
      </c>
      <c r="IV19" s="854" t="str">
        <f t="shared" si="111"/>
        <v/>
      </c>
      <c r="IW19" s="846">
        <f t="shared" si="112"/>
        <v>1</v>
      </c>
      <c r="IX19" s="843" t="str">
        <f>IFERROR(VLOOKUP($A19*100+IX$4,'03施策評価'!$A$5:$KD$118,COLUMN('03施策評価'!$GJ:$GJ),FALSE),"-")</f>
        <v>a</v>
      </c>
      <c r="IY19" s="851" t="str">
        <f>IFERROR(VLOOKUP($A19*100+IY$4,'03施策評価'!$A$5:$KD$118,COLUMN('03施策評価'!$GJ:$GJ),FALSE),"-")</f>
        <v>b</v>
      </c>
      <c r="IZ19" s="851" t="str">
        <f>IFERROR(VLOOKUP($A19*100+IZ$4,'03施策評価'!$A$5:$KD$118,COLUMN('03施策評価'!$GJ:$GJ),FALSE),"-")</f>
        <v>a</v>
      </c>
      <c r="JA19" s="851" t="str">
        <f>IFERROR(VLOOKUP($A19*100+JA$4,'03施策評価'!$A$5:$KD$118,COLUMN('03施策評価'!$GJ:$GJ),FALSE),"-")</f>
        <v>-</v>
      </c>
      <c r="JB19" s="851" t="str">
        <f>IFERROR(VLOOKUP($A19*100+JB$4,'03施策評価'!$A$5:$KD$118,COLUMN('03施策評価'!$GJ:$GJ),FALSE),"-")</f>
        <v>-</v>
      </c>
      <c r="JC19" s="851" t="str">
        <f>IFERROR(VLOOKUP($A19*100+JC$4,'03施策評価'!$A$5:$KD$118,COLUMN('03施策評価'!$GJ:$GJ),FALSE),"-")</f>
        <v>-</v>
      </c>
      <c r="JD19" s="851" t="str">
        <f>IFERROR(VLOOKUP($A19*100+JD$4,'03施策評価'!$A$5:$KD$118,COLUMN('03施策評価'!$GJ:$GJ),FALSE),"-")</f>
        <v>-</v>
      </c>
      <c r="JE19" s="851" t="str">
        <f>IFERROR(VLOOKUP($A19*100+JE$4,'03施策評価'!$A$5:$KD$118,COLUMN('03施策評価'!$GJ:$GJ),FALSE),"-")</f>
        <v>-</v>
      </c>
      <c r="JF19" s="839" t="str">
        <f t="shared" si="113"/>
        <v>a</v>
      </c>
      <c r="JG19" s="843">
        <f t="shared" si="114"/>
        <v>4</v>
      </c>
      <c r="JH19" s="851">
        <f t="shared" si="115"/>
        <v>3</v>
      </c>
      <c r="JI19" s="851">
        <f t="shared" si="116"/>
        <v>4</v>
      </c>
      <c r="JJ19" s="851" t="str">
        <f t="shared" si="117"/>
        <v/>
      </c>
      <c r="JK19" s="851" t="str">
        <f t="shared" si="118"/>
        <v/>
      </c>
      <c r="JL19" s="851" t="str">
        <f t="shared" si="119"/>
        <v/>
      </c>
      <c r="JM19" s="851" t="str">
        <f t="shared" si="120"/>
        <v/>
      </c>
      <c r="JN19" s="851" t="str">
        <f t="shared" si="121"/>
        <v/>
      </c>
      <c r="JO19" s="840">
        <f t="shared" si="122"/>
        <v>0.91666666666666663</v>
      </c>
      <c r="JP19" s="853" t="str">
        <f t="shared" si="123"/>
        <v>a</v>
      </c>
      <c r="JQ19" s="843">
        <f t="shared" si="124"/>
        <v>4</v>
      </c>
      <c r="JR19" s="851">
        <f t="shared" si="125"/>
        <v>2</v>
      </c>
      <c r="JS19" s="840" cm="1">
        <f t="array" ref="JS19">_xlfn.IFS(COUNT(JQ19:JR19)=2,SUM(JQ19:JR19)/6,COUNT(JQ19:JR19)=0,"-",JQ19="",JO19,JR19="",IW19)</f>
        <v>1</v>
      </c>
      <c r="JT19" s="843" t="str">
        <f>VLOOKUP($A19&amp;"-"&amp;JT$4,'05市民生活実感調査'!$A$3:$BC$218,COLUMN('05市民生活実感調査'!$AS:$AS),FALSE)</f>
        <v>c</v>
      </c>
      <c r="JU19" s="851" t="str">
        <f>VLOOKUP($A19&amp;"-"&amp;JU$4,'05市民生活実感調査'!$A$3:$BC$218,COLUMN('05市民生活実感調査'!$AS:$AS),FALSE)</f>
        <v>c</v>
      </c>
      <c r="JV19" s="851" t="str">
        <f>VLOOKUP($A19&amp;"-"&amp;JV$4,'05市民生活実感調査'!$A$3:$BC$218,COLUMN('05市民生活実感調査'!$AS:$AS),FALSE)</f>
        <v>c</v>
      </c>
      <c r="JW19" s="851" t="str">
        <f>VLOOKUP($A19&amp;"-"&amp;JW$4,'05市民生活実感調査'!$A$3:$BC$218,COLUMN('05市民生活実感調査'!$AS:$AS),FALSE)</f>
        <v>-</v>
      </c>
      <c r="JX19" s="851" t="str">
        <f>VLOOKUP($A19&amp;"-"&amp;JX$4,'05市民生活実感調査'!$A$3:$BC$218,COLUMN('05市民生活実感調査'!$AS:$AS),FALSE)</f>
        <v>-</v>
      </c>
      <c r="JY19" s="851" t="str">
        <f>VLOOKUP($A19&amp;"-"&amp;JY$4,'05市民生活実感調査'!$A$3:$BC$218,COLUMN('05市民生活実感調査'!$AS:$AS),FALSE)</f>
        <v>-</v>
      </c>
      <c r="JZ19" s="851" t="str">
        <f>VLOOKUP($A19&amp;"-"&amp;JZ$4,'05市民生活実感調査'!$A$3:$BC$218,COLUMN('05市民生活実感調査'!$AS:$AS),FALSE)</f>
        <v>-</v>
      </c>
      <c r="KA19" s="851" t="str">
        <f>VLOOKUP($A19&amp;"-"&amp;KA$4,'05市民生活実感調査'!$A$3:$BC$218,COLUMN('05市民生活実感調査'!$AS:$AS),FALSE)</f>
        <v>-</v>
      </c>
      <c r="KB19" s="839" t="str">
        <f t="shared" si="126"/>
        <v>c</v>
      </c>
      <c r="KC19" s="843">
        <f t="shared" si="127"/>
        <v>2</v>
      </c>
      <c r="KD19" s="851">
        <f t="shared" si="128"/>
        <v>2</v>
      </c>
      <c r="KE19" s="851">
        <f t="shared" si="129"/>
        <v>2</v>
      </c>
      <c r="KF19" s="851" t="str">
        <f t="shared" si="130"/>
        <v/>
      </c>
      <c r="KG19" s="851" t="str">
        <f t="shared" si="131"/>
        <v/>
      </c>
      <c r="KH19" s="851" t="str">
        <f t="shared" si="132"/>
        <v/>
      </c>
      <c r="KI19" s="851" t="str">
        <f t="shared" si="133"/>
        <v/>
      </c>
      <c r="KJ19" s="851" t="str">
        <f t="shared" si="134"/>
        <v/>
      </c>
      <c r="KK19" s="840">
        <f t="shared" si="135"/>
        <v>0.5</v>
      </c>
      <c r="KL19" s="841">
        <f>VLOOKUP($A19,'05市民生活実感調査'!$D$223:$O$249,9,FALSE)</f>
        <v>13</v>
      </c>
      <c r="KM19" s="842">
        <f>VLOOKUP($A19,'05市民生活実感調査'!$D$223:$O$249,10,FALSE)</f>
        <v>65.573770491803288</v>
      </c>
      <c r="KN19" s="843" t="s">
        <v>313</v>
      </c>
      <c r="KO19" s="859" t="str">
        <f>VLOOKUP(KN19,プルダウン!$A$1:$B$6,2,FALSE)</f>
        <v>政策の目的がかなり達成されている</v>
      </c>
      <c r="KP19" s="834" t="s">
        <v>2972</v>
      </c>
      <c r="KQ19" s="859" t="s">
        <v>1896</v>
      </c>
      <c r="KR19" s="860" t="s">
        <v>3019</v>
      </c>
      <c r="KS19" s="859" t="s">
        <v>3020</v>
      </c>
      <c r="KT19" s="843" t="str">
        <f>IFERROR(VLOOKUP($A19*100+KT$4,'03施策評価'!$A$5:$KD$118,COLUMN('03施策評価'!$HY:$HY),FALSE),"-")</f>
        <v>B</v>
      </c>
      <c r="KU19" s="851" t="str">
        <f>IFERROR(VLOOKUP($A19*100+KU$4,'03施策評価'!$A$5:$KD$118,COLUMN('03施策評価'!$HY:$HY),FALSE),"-")</f>
        <v>B</v>
      </c>
      <c r="KV19" s="851" t="str">
        <f>IFERROR(VLOOKUP($A19*100+KV$4,'03施策評価'!$A$5:$KD$118,COLUMN('03施策評価'!$HY:$HY),FALSE),"-")</f>
        <v>B</v>
      </c>
      <c r="KW19" s="851" t="str">
        <f>IFERROR(VLOOKUP($A19*100+KW$4,'03施策評価'!$A$5:$KD$118,COLUMN('03施策評価'!$HY:$HY),FALSE),"-")</f>
        <v>-</v>
      </c>
      <c r="KX19" s="851" t="str">
        <f>IFERROR(VLOOKUP($A19*100+KX$4,'03施策評価'!$A$5:$KD$118,COLUMN('03施策評価'!$HY:$HY),FALSE),"-")</f>
        <v>-</v>
      </c>
      <c r="KY19" s="851" t="str">
        <f>IFERROR(VLOOKUP($A19*100+KY$4,'03施策評価'!$A$5:$KD$118,COLUMN('03施策評価'!$HY:$HY),FALSE),"-")</f>
        <v>-</v>
      </c>
      <c r="KZ19" s="851" t="str">
        <f>IFERROR(VLOOKUP($A19*100+KZ$4,'03施策評価'!$A$5:$KD$118,COLUMN('03施策評価'!$HY:$HY),FALSE),"-")</f>
        <v>-</v>
      </c>
      <c r="LA19" s="839" t="str">
        <f>IFERROR(VLOOKUP($A19*100+LA$4,'03施策評価'!$A$5:$KD$118,COLUMN('03施策評価'!$HY:$HY),FALSE),"-")</f>
        <v>-</v>
      </c>
      <c r="LB19" s="861" t="s">
        <v>3123</v>
      </c>
      <c r="LC19" s="862" t="str">
        <f>VLOOKUP($A19&amp;"-"&amp;LC$4,'02政策の客観指標'!$A$4:$AX$246,COLUMN('02政策の客観指標'!$AX:$AX),FALSE)</f>
        <v>a</v>
      </c>
      <c r="LD19" s="851" t="str">
        <f>VLOOKUP($A19&amp;"-"&amp;LD$4,'02政策の客観指標'!$A$4:$AX$246,COLUMN('02政策の客観指標'!$AX:$AX),FALSE)</f>
        <v>b</v>
      </c>
      <c r="LE19" s="851" t="str">
        <f>VLOOKUP($A19&amp;"-"&amp;LE$4,'02政策の客観指標'!$A$4:$AX$246,COLUMN('02政策の客観指標'!$AX:$AX),FALSE)</f>
        <v>a</v>
      </c>
      <c r="LF19" s="851" t="str">
        <f>VLOOKUP($A19&amp;"-"&amp;LF$4,'02政策の客観指標'!$A$4:$AX$246,COLUMN('02政策の客観指標'!$AX:$AX),FALSE)</f>
        <v>-</v>
      </c>
      <c r="LG19" s="851" t="str">
        <f>VLOOKUP($A19&amp;"-"&amp;LG$4,'02政策の客観指標'!$A$4:$AX$246,COLUMN('02政策の客観指標'!$AX:$AX),FALSE)</f>
        <v>-</v>
      </c>
      <c r="LH19" s="851" t="str">
        <f>VLOOKUP($A19&amp;"-"&amp;LH$4,'02政策の客観指標'!$A$4:$AX$246,COLUMN('02政策の客観指標'!$AX:$AX),FALSE)</f>
        <v>-</v>
      </c>
      <c r="LI19" s="851" t="str">
        <f>VLOOKUP($A19&amp;"-"&amp;LI$4,'02政策の客観指標'!$A$4:$AX$246,COLUMN('02政策の客観指標'!$AX:$AX),FALSE)</f>
        <v>-</v>
      </c>
      <c r="LJ19" s="851" t="str">
        <f>VLOOKUP($A19&amp;"-"&amp;LJ$4,'02政策の客観指標'!$A$4:$AX$246,COLUMN('02政策の客観指標'!$AX:$AX),FALSE)</f>
        <v>-</v>
      </c>
      <c r="LK19" s="851" t="str">
        <f>VLOOKUP($A19&amp;"-"&amp;LK$4,'02政策の客観指標'!$A$4:$AX$246,COLUMN('02政策の客観指標'!$AX:$AX),FALSE)</f>
        <v>-</v>
      </c>
      <c r="LL19" s="839" t="str">
        <f t="shared" si="136"/>
        <v>a</v>
      </c>
      <c r="LM19" s="854">
        <f t="shared" si="137"/>
        <v>4</v>
      </c>
      <c r="LN19" s="854">
        <f t="shared" si="138"/>
        <v>3</v>
      </c>
      <c r="LO19" s="854">
        <f t="shared" si="139"/>
        <v>4</v>
      </c>
      <c r="LP19" s="854" t="str">
        <f t="shared" si="140"/>
        <v/>
      </c>
      <c r="LQ19" s="854" t="str">
        <f t="shared" si="141"/>
        <v/>
      </c>
      <c r="LR19" s="854" t="str">
        <f t="shared" si="142"/>
        <v/>
      </c>
      <c r="LS19" s="854" t="str">
        <f t="shared" si="143"/>
        <v/>
      </c>
      <c r="LT19" s="854" t="str">
        <f t="shared" si="144"/>
        <v/>
      </c>
      <c r="LU19" s="854" t="str">
        <f t="shared" si="145"/>
        <v/>
      </c>
      <c r="LV19" s="846">
        <f t="shared" si="146"/>
        <v>0.91666666666666663</v>
      </c>
      <c r="LW19" s="843" t="str">
        <f>IFERROR(VLOOKUP($A19*100+LW$4,'03施策評価'!$A$5:$KD$118,COLUMN('03施策評価'!$IL:$IL),FALSE),"-")</f>
        <v>c</v>
      </c>
      <c r="LX19" s="851" t="str">
        <f>IFERROR(VLOOKUP($A19*100+LX$4,'03施策評価'!$A$5:$KD$118,COLUMN('03施策評価'!$IL:$IL),FALSE),"-")</f>
        <v>b</v>
      </c>
      <c r="LY19" s="851" t="str">
        <f>IFERROR(VLOOKUP($A19*100+LY$4,'03施策評価'!$A$5:$KD$118,COLUMN('03施策評価'!$IL:$IL),FALSE),"-")</f>
        <v>a</v>
      </c>
      <c r="LZ19" s="851" t="str">
        <f>IFERROR(VLOOKUP($A19*100+LZ$4,'03施策評価'!$A$5:$KD$118,COLUMN('03施策評価'!$IL:$IL),FALSE),"-")</f>
        <v>-</v>
      </c>
      <c r="MA19" s="851" t="str">
        <f>IFERROR(VLOOKUP($A19*100+MA$4,'03施策評価'!$A$5:$KD$118,COLUMN('03施策評価'!$IL:$IL),FALSE),"-")</f>
        <v>-</v>
      </c>
      <c r="MB19" s="851" t="str">
        <f>IFERROR(VLOOKUP($A19*100+MB$4,'03施策評価'!$A$5:$KD$118,COLUMN('03施策評価'!$IL:$IL),FALSE),"-")</f>
        <v>-</v>
      </c>
      <c r="MC19" s="851" t="str">
        <f>IFERROR(VLOOKUP($A19*100+MC$4,'03施策評価'!$A$5:$KD$118,COLUMN('03施策評価'!$IL:$IL),FALSE),"-")</f>
        <v>-</v>
      </c>
      <c r="MD19" s="851" t="str">
        <f>IFERROR(VLOOKUP($A19*100+MD$4,'03施策評価'!$A$5:$KD$118,COLUMN('03施策評価'!$IL:$IL),FALSE),"-")</f>
        <v>-</v>
      </c>
      <c r="ME19" s="839" t="str">
        <f t="shared" si="147"/>
        <v>b</v>
      </c>
      <c r="MF19" s="843">
        <f t="shared" si="148"/>
        <v>2</v>
      </c>
      <c r="MG19" s="851">
        <f t="shared" si="149"/>
        <v>3</v>
      </c>
      <c r="MH19" s="851">
        <f t="shared" si="150"/>
        <v>4</v>
      </c>
      <c r="MI19" s="851" t="str">
        <f t="shared" si="151"/>
        <v/>
      </c>
      <c r="MJ19" s="851" t="str">
        <f t="shared" si="152"/>
        <v/>
      </c>
      <c r="MK19" s="851" t="str">
        <f t="shared" si="153"/>
        <v/>
      </c>
      <c r="ML19" s="851" t="str">
        <f t="shared" si="154"/>
        <v/>
      </c>
      <c r="MM19" s="851" t="str">
        <f t="shared" si="155"/>
        <v/>
      </c>
      <c r="MN19" s="840">
        <f t="shared" si="156"/>
        <v>0.75</v>
      </c>
      <c r="MO19" s="853" t="str">
        <f t="shared" si="157"/>
        <v>a</v>
      </c>
      <c r="MP19" s="843">
        <f t="shared" si="158"/>
        <v>4</v>
      </c>
      <c r="MQ19" s="851">
        <f t="shared" si="159"/>
        <v>1.5</v>
      </c>
      <c r="MR19" s="840" cm="1">
        <f t="array" ref="MR19">_xlfn.IFS(COUNT(MP19:MQ19)=2,SUM(MP19:MQ19)/6,COUNT(MP19:MQ19)=0,"-",MP19="",MN19,MQ19="",LV19)</f>
        <v>0.91666666666666663</v>
      </c>
      <c r="MS19" s="843" t="str">
        <f>VLOOKUP($A19&amp;"-"&amp;MS$4,'05市民生活実感調査'!$A$3:$BC$218,COLUMN('05市民生活実感調査'!$BC:$BC),FALSE)</f>
        <v>c</v>
      </c>
      <c r="MT19" s="851" t="str">
        <f>VLOOKUP($A19&amp;"-"&amp;MT$4,'05市民生活実感調査'!$A$3:$BC$218,COLUMN('05市民生活実感調査'!$BC:$BC),FALSE)</f>
        <v>c</v>
      </c>
      <c r="MU19" s="851" t="str">
        <f>VLOOKUP($A19&amp;"-"&amp;MU$4,'05市民生活実感調査'!$A$3:$BC$218,COLUMN('05市民生活実感調査'!$BC:$BC),FALSE)</f>
        <v>c</v>
      </c>
      <c r="MV19" s="851" t="str">
        <f>VLOOKUP($A19&amp;"-"&amp;MV$4,'05市民生活実感調査'!$A$3:$BC$218,COLUMN('05市民生活実感調査'!$BC:$BC),FALSE)</f>
        <v>-</v>
      </c>
      <c r="MW19" s="851" t="str">
        <f>VLOOKUP($A19&amp;"-"&amp;MW$4,'05市民生活実感調査'!$A$3:$BC$218,COLUMN('05市民生活実感調査'!$BC:$BC),FALSE)</f>
        <v>-</v>
      </c>
      <c r="MX19" s="851" t="str">
        <f>VLOOKUP($A19&amp;"-"&amp;MX$4,'05市民生活実感調査'!$A$3:$BC$218,COLUMN('05市民生活実感調査'!$BC:$BC),FALSE)</f>
        <v>-</v>
      </c>
      <c r="MY19" s="851" t="str">
        <f>VLOOKUP($A19&amp;"-"&amp;MY$4,'05市民生活実感調査'!$A$3:$BC$218,COLUMN('05市民生活実感調査'!$BC:$BC),FALSE)</f>
        <v>-</v>
      </c>
      <c r="MZ19" s="851" t="str">
        <f>VLOOKUP($A19&amp;"-"&amp;MZ$4,'05市民生活実感調査'!$A$3:$BC$218,COLUMN('05市民生活実感調査'!$BC:$BC),FALSE)</f>
        <v>-</v>
      </c>
      <c r="NA19" s="839" t="str">
        <f t="shared" si="160"/>
        <v>c</v>
      </c>
      <c r="NB19" s="843">
        <f t="shared" si="161"/>
        <v>2</v>
      </c>
      <c r="NC19" s="851">
        <f t="shared" si="162"/>
        <v>2</v>
      </c>
      <c r="ND19" s="851">
        <f t="shared" si="163"/>
        <v>2</v>
      </c>
      <c r="NE19" s="851" t="str">
        <f t="shared" si="164"/>
        <v/>
      </c>
      <c r="NF19" s="851" t="str">
        <f t="shared" si="165"/>
        <v/>
      </c>
      <c r="NG19" s="851" t="str">
        <f t="shared" si="166"/>
        <v/>
      </c>
      <c r="NH19" s="851" t="str">
        <f t="shared" si="167"/>
        <v/>
      </c>
      <c r="NI19" s="851" t="str">
        <f t="shared" si="168"/>
        <v/>
      </c>
      <c r="NJ19" s="840">
        <f t="shared" si="169"/>
        <v>0.5</v>
      </c>
      <c r="NK19" s="841">
        <f>VLOOKUP($A19,'05市民生活実感調査'!$D$223:$O$249,11,FALSE)</f>
        <v>13</v>
      </c>
      <c r="NL19" s="842">
        <f>VLOOKUP($A19,'05市民生活実感調査'!$D$223:$O$249,12,FALSE)</f>
        <v>62.61904761904762</v>
      </c>
      <c r="NM19" s="843" t="s">
        <v>313</v>
      </c>
      <c r="NN19" s="859" t="str">
        <f>VLOOKUP(NM19,プルダウン!$A$1:$B$6,2,FALSE)</f>
        <v>政策の目的がかなり達成されている</v>
      </c>
      <c r="NO19" s="834" t="s">
        <v>2972</v>
      </c>
      <c r="NP19" s="859" t="s">
        <v>1896</v>
      </c>
      <c r="NQ19" s="860" t="s">
        <v>3262</v>
      </c>
      <c r="NR19" s="859" t="s">
        <v>3263</v>
      </c>
      <c r="NS19" s="843" t="str">
        <f>IFERROR(VLOOKUP($A19*100+NS$4,'03施策評価'!$A$5:$KD$118,COLUMN('03施策評価'!$KA:$KA),FALSE),"-")</f>
        <v>C</v>
      </c>
      <c r="NT19" s="851" t="str">
        <f>IFERROR(VLOOKUP($A19*100+NT$4,'03施策評価'!$A$5:$KD$118,COLUMN('03施策評価'!$KA:$KA),FALSE),"-")</f>
        <v>B</v>
      </c>
      <c r="NU19" s="851" t="str">
        <f>IFERROR(VLOOKUP($A19*100+NU$4,'03施策評価'!$A$5:$KD$118,COLUMN('03施策評価'!$KA:$KA),FALSE),"-")</f>
        <v>B</v>
      </c>
      <c r="NV19" s="851" t="str">
        <f>IFERROR(VLOOKUP($A19*100+NV$4,'03施策評価'!$A$5:$KD$118,COLUMN('03施策評価'!$KA:$KA),FALSE),"-")</f>
        <v>-</v>
      </c>
      <c r="NW19" s="851" t="str">
        <f>IFERROR(VLOOKUP($A19*100+NW$4,'03施策評価'!$A$5:$KD$118,COLUMN('03施策評価'!$KA:$KA),FALSE),"-")</f>
        <v>-</v>
      </c>
      <c r="NX19" s="851" t="str">
        <f>IFERROR(VLOOKUP($A19*100+NX$4,'03施策評価'!$A$5:$KD$118,COLUMN('03施策評価'!$KA:$KA),FALSE),"-")</f>
        <v>-</v>
      </c>
      <c r="NY19" s="851" t="str">
        <f>IFERROR(VLOOKUP($A19*100+NY$4,'03施策評価'!$A$5:$KD$118,COLUMN('03施策評価'!$KA:$KA),FALSE),"-")</f>
        <v>-</v>
      </c>
      <c r="NZ19" s="839" t="str">
        <f>IFERROR(VLOOKUP($A19*100+NZ$4,'03施策評価'!$A$5:$KD$118,COLUMN('03施策評価'!$KA:$KA),FALSE),"-")</f>
        <v>-</v>
      </c>
      <c r="OA19" s="863" t="s">
        <v>3351</v>
      </c>
      <c r="OB19" s="812" t="str">
        <f>VLOOKUP($A19&amp;"-"&amp;OB$4,'02政策の客観指標'!$A$4:$AY$246,COLUMN('02政策の客観指標'!$AY:$AY),FALSE)</f>
        <v>b</v>
      </c>
      <c r="OC19" s="813" t="str">
        <f>VLOOKUP($A19&amp;"-"&amp;OC$4,'02政策の客観指標'!$A$4:$AY$246,COLUMN('02政策の客観指標'!$AY:$AY),FALSE)</f>
        <v>a</v>
      </c>
      <c r="OD19" s="813" t="str">
        <f>VLOOKUP($A19&amp;"-"&amp;OD$4,'02政策の客観指標'!$A$4:$AY$246,COLUMN('02政策の客観指標'!$AY:$AY),FALSE)</f>
        <v>a</v>
      </c>
      <c r="OE19" s="813" t="str">
        <f>VLOOKUP($A19&amp;"-"&amp;OE$4,'02政策の客観指標'!$A$4:$AY$246,COLUMN('02政策の客観指標'!$AY:$AY),FALSE)</f>
        <v>-</v>
      </c>
      <c r="OF19" s="813" t="str">
        <f>VLOOKUP($A19&amp;"-"&amp;OF$4,'02政策の客観指標'!$A$4:$AY$246,COLUMN('02政策の客観指標'!$AY:$AY),FALSE)</f>
        <v>-</v>
      </c>
      <c r="OG19" s="813" t="str">
        <f>VLOOKUP($A19&amp;"-"&amp;OG$4,'02政策の客観指標'!$A$4:$AY$246,COLUMN('02政策の客観指標'!$AY:$AY),FALSE)</f>
        <v>-</v>
      </c>
      <c r="OH19" s="813" t="str">
        <f>VLOOKUP($A19&amp;"-"&amp;OH$4,'02政策の客観指標'!$A$4:$AY$246,COLUMN('02政策の客観指標'!$AY:$AY),FALSE)</f>
        <v>-</v>
      </c>
      <c r="OI19" s="813" t="str">
        <f>VLOOKUP($A19&amp;"-"&amp;OI$4,'02政策の客観指標'!$A$4:$AY$246,COLUMN('02政策の客観指標'!$AY:$AY),FALSE)</f>
        <v>-</v>
      </c>
      <c r="OJ19" s="813" t="str">
        <f>VLOOKUP($A19&amp;"-"&amp;OJ$4,'02政策の客観指標'!$A$4:$AY$246,COLUMN('02政策の客観指標'!$AY:$AY),FALSE)</f>
        <v>-</v>
      </c>
      <c r="OK19" s="814" t="str">
        <f t="shared" si="170"/>
        <v>a</v>
      </c>
      <c r="OL19" s="815">
        <f t="shared" si="171"/>
        <v>3</v>
      </c>
      <c r="OM19" s="815">
        <f t="shared" si="172"/>
        <v>4</v>
      </c>
      <c r="ON19" s="815">
        <f t="shared" si="173"/>
        <v>4</v>
      </c>
      <c r="OO19" s="815" t="str">
        <f t="shared" si="174"/>
        <v/>
      </c>
      <c r="OP19" s="815" t="str">
        <f t="shared" si="175"/>
        <v/>
      </c>
      <c r="OQ19" s="815" t="str">
        <f t="shared" si="176"/>
        <v/>
      </c>
      <c r="OR19" s="815" t="str">
        <f t="shared" si="177"/>
        <v/>
      </c>
      <c r="OS19" s="815" t="str">
        <f t="shared" si="178"/>
        <v/>
      </c>
      <c r="OT19" s="815" t="str">
        <f t="shared" si="179"/>
        <v/>
      </c>
      <c r="OU19" s="816">
        <f t="shared" si="203"/>
        <v>0.91666666666666663</v>
      </c>
      <c r="OV19" s="817" t="str">
        <f>IFERROR(VLOOKUP($A19*100+OV$4,'03施策評価'!$A$5:$MF$118,COLUMN('03施策評価'!$KN:$KN),FALSE),"-")</f>
        <v>b</v>
      </c>
      <c r="OW19" s="813" t="str">
        <f>IFERROR(VLOOKUP($A19*100+OW$4,'03施策評価'!$A$5:$MF$118,COLUMN('03施策評価'!$KN:$KN),FALSE),"-")</f>
        <v>a</v>
      </c>
      <c r="OX19" s="813" t="str">
        <f>IFERROR(VLOOKUP($A19*100+OX$4,'03施策評価'!$A$5:$MF$118,COLUMN('03施策評価'!$KN:$KN),FALSE),"-")</f>
        <v>a</v>
      </c>
      <c r="OY19" s="813" t="str">
        <f>IFERROR(VLOOKUP($A19*100+OY$4,'03施策評価'!$A$5:$MF$118,COLUMN('03施策評価'!$KN:$KN),FALSE),"-")</f>
        <v>-</v>
      </c>
      <c r="OZ19" s="813" t="str">
        <f>IFERROR(VLOOKUP($A19*100+OZ$4,'03施策評価'!$A$5:$MF$118,COLUMN('03施策評価'!$KN:$KN),FALSE),"-")</f>
        <v>-</v>
      </c>
      <c r="PA19" s="813" t="str">
        <f>IFERROR(VLOOKUP($A19*100+PA$4,'03施策評価'!$A$5:$MF$118,COLUMN('03施策評価'!$KN:$KN),FALSE),"-")</f>
        <v>-</v>
      </c>
      <c r="PB19" s="813" t="str">
        <f>IFERROR(VLOOKUP($A19*100+PB$4,'03施策評価'!$A$5:$MF$118,COLUMN('03施策評価'!$KN:$KN),FALSE),"-")</f>
        <v>-</v>
      </c>
      <c r="PC19" s="813" t="str">
        <f>IFERROR(VLOOKUP($A19*100+PC$4,'03施策評価'!$A$5:$MF$118,COLUMN('03施策評価'!$KN:$KN),FALSE),"-")</f>
        <v>-</v>
      </c>
      <c r="PD19" s="814" t="str">
        <f t="shared" si="180"/>
        <v>a</v>
      </c>
      <c r="PE19" s="817">
        <f t="shared" si="181"/>
        <v>3</v>
      </c>
      <c r="PF19" s="813">
        <f t="shared" si="182"/>
        <v>4</v>
      </c>
      <c r="PG19" s="813">
        <f t="shared" si="183"/>
        <v>4</v>
      </c>
      <c r="PH19" s="813" t="str">
        <f t="shared" si="184"/>
        <v/>
      </c>
      <c r="PI19" s="813" t="str">
        <f t="shared" si="185"/>
        <v/>
      </c>
      <c r="PJ19" s="813" t="str">
        <f t="shared" si="186"/>
        <v/>
      </c>
      <c r="PK19" s="813" t="str">
        <f t="shared" si="187"/>
        <v/>
      </c>
      <c r="PL19" s="813" t="str">
        <f t="shared" si="188"/>
        <v/>
      </c>
      <c r="PM19" s="818">
        <f t="shared" si="189"/>
        <v>0.91666666666666663</v>
      </c>
      <c r="PN19" s="819" t="str">
        <f t="shared" si="190"/>
        <v>a</v>
      </c>
      <c r="PO19" s="237">
        <f t="shared" si="191"/>
        <v>4</v>
      </c>
      <c r="PP19" s="187">
        <f t="shared" si="192"/>
        <v>2</v>
      </c>
      <c r="PQ19" s="422" cm="1">
        <f t="array" ref="PQ19">_xlfn.IFS(COUNT(PO19:PP19)=2,SUM(PO19:PP19)/6,COUNT(PO19:PP19)=0,"-",PO19="",PM19,PP19="",OU19)</f>
        <v>1</v>
      </c>
      <c r="PR19" s="820" t="str">
        <f>VLOOKUP($A19&amp;"-"&amp;PR$4,'05市民生活実感調査'!$A$3:$BM$218,COLUMN('05市民生活実感調査'!$BM:$BM),FALSE)</f>
        <v>c</v>
      </c>
      <c r="PS19" s="821" t="str">
        <f>VLOOKUP($A19&amp;"-"&amp;PS$4,'05市民生活実感調査'!$A$3:$BM$218,COLUMN('05市民生活実感調査'!$BM:$BM),FALSE)</f>
        <v>c</v>
      </c>
      <c r="PT19" s="821" t="str">
        <f>VLOOKUP($A19&amp;"-"&amp;PT$4,'05市民生活実感調査'!$A$3:$BM$218,COLUMN('05市民生活実感調査'!$BM:$BM),FALSE)</f>
        <v>c</v>
      </c>
      <c r="PU19" s="821" t="str">
        <f>VLOOKUP($A19&amp;"-"&amp;PU$4,'05市民生活実感調査'!$A$3:$BM$218,COLUMN('05市民生活実感調査'!$BM:$BM),FALSE)</f>
        <v>-</v>
      </c>
      <c r="PV19" s="821" t="str">
        <f>VLOOKUP($A19&amp;"-"&amp;PV$4,'05市民生活実感調査'!$A$3:$BM$218,COLUMN('05市民生活実感調査'!$BM:$BM),FALSE)</f>
        <v>-</v>
      </c>
      <c r="PW19" s="821" t="str">
        <f>VLOOKUP($A19&amp;"-"&amp;PW$4,'05市民生活実感調査'!$A$3:$BM$218,COLUMN('05市民生活実感調査'!$BM:$BM),FALSE)</f>
        <v>-</v>
      </c>
      <c r="PX19" s="821" t="str">
        <f>VLOOKUP($A19&amp;"-"&amp;PX$4,'05市民生活実感調査'!$A$3:$BM$218,COLUMN('05市民生活実感調査'!$BM:$BM),FALSE)</f>
        <v>-</v>
      </c>
      <c r="PY19" s="821" t="str">
        <f>VLOOKUP($A19&amp;"-"&amp;PY$4,'05市民生活実感調査'!$A$3:$BM$218,COLUMN('05市民生活実感調査'!$BM:$BM),FALSE)</f>
        <v>-</v>
      </c>
      <c r="PZ19" s="822" t="str">
        <f t="shared" si="193"/>
        <v>c</v>
      </c>
      <c r="QA19" s="237">
        <f t="shared" si="194"/>
        <v>2</v>
      </c>
      <c r="QB19" s="187">
        <f t="shared" si="195"/>
        <v>2</v>
      </c>
      <c r="QC19" s="187">
        <f t="shared" si="196"/>
        <v>2</v>
      </c>
      <c r="QD19" s="187" t="str">
        <f t="shared" si="197"/>
        <v/>
      </c>
      <c r="QE19" s="187" t="str">
        <f t="shared" si="198"/>
        <v/>
      </c>
      <c r="QF19" s="187" t="str">
        <f t="shared" si="199"/>
        <v/>
      </c>
      <c r="QG19" s="187" t="str">
        <f t="shared" si="200"/>
        <v/>
      </c>
      <c r="QH19" s="187" t="str">
        <f t="shared" si="201"/>
        <v/>
      </c>
      <c r="QI19" s="422">
        <f t="shared" si="202"/>
        <v>0.5</v>
      </c>
      <c r="QJ19" s="725">
        <f>VLOOKUP($A19,'05市民生活実感調査'!$D$223:$Q$249,13,FALSE)</f>
        <v>10</v>
      </c>
      <c r="QK19" s="726">
        <f>VLOOKUP($A19,'05市民生活実感調査'!$D$223:$Q$249,14,FALSE)</f>
        <v>65.075376884422113</v>
      </c>
      <c r="QL19" s="823" t="s">
        <v>313</v>
      </c>
      <c r="QM19" s="824" t="str">
        <f>VLOOKUP(QL19,プルダウン!$A$1:$B$6,2,FALSE)</f>
        <v>政策の目的がかなり達成されている</v>
      </c>
      <c r="QN19" s="403" t="s">
        <v>2972</v>
      </c>
      <c r="QO19" s="190" t="s">
        <v>1896</v>
      </c>
      <c r="QP19" s="91" t="s">
        <v>3590</v>
      </c>
      <c r="QQ19" s="190" t="s">
        <v>3574</v>
      </c>
      <c r="QR19" s="237" t="str">
        <f>IFERROR(VLOOKUP($A19*100+QR$4,'03施策評価'!$A$5:$MF$118,COLUMN('03施策評価'!$MC:$MC),FALSE),"-")</f>
        <v>C</v>
      </c>
      <c r="QS19" s="187" t="str">
        <f>IFERROR(VLOOKUP($A19*100+QS$4,'03施策評価'!$A$5:$MF$118,COLUMN('03施策評価'!$MC:$MC),FALSE),"-")</f>
        <v>B</v>
      </c>
      <c r="QT19" s="187" t="str">
        <f>IFERROR(VLOOKUP($A19*100+QT$4,'03施策評価'!$A$5:$MF$118,COLUMN('03施策評価'!$MC:$MC),FALSE),"-")</f>
        <v>B</v>
      </c>
      <c r="QU19" s="187" t="str">
        <f>IFERROR(VLOOKUP($A19*100+QU$4,'03施策評価'!$A$5:$MF$118,COLUMN('03施策評価'!$MC:$MC),FALSE),"-")</f>
        <v>-</v>
      </c>
      <c r="QV19" s="187" t="str">
        <f>IFERROR(VLOOKUP($A19*100+QV$4,'03施策評価'!$A$5:$MF$118,COLUMN('03施策評価'!$MC:$MC),FALSE),"-")</f>
        <v>-</v>
      </c>
      <c r="QW19" s="187" t="str">
        <f>IFERROR(VLOOKUP($A19*100+QW$4,'03施策評価'!$A$5:$MF$118,COLUMN('03施策評価'!$MC:$MC),FALSE),"-")</f>
        <v>-</v>
      </c>
      <c r="QX19" s="187" t="str">
        <f>IFERROR(VLOOKUP($A19*100+QX$4,'03施策評価'!$A$5:$MF$118,COLUMN('03施策評価'!$MC:$MC),FALSE),"-")</f>
        <v>-</v>
      </c>
      <c r="QY19" s="234" t="str">
        <f>IFERROR(VLOOKUP($A19*100+QY$4,'03施策評価'!$A$5:$MF$118,COLUMN('03施策評価'!$MC:$MC),FALSE),"-")</f>
        <v>-</v>
      </c>
      <c r="QZ19" s="104" t="s">
        <v>3525</v>
      </c>
    </row>
    <row r="20" spans="1:468" ht="220.9" customHeight="1">
      <c r="A20" s="466">
        <v>16</v>
      </c>
      <c r="B20" s="104" t="s">
        <v>286</v>
      </c>
      <c r="C20" s="104" t="s">
        <v>1872</v>
      </c>
      <c r="D20" s="728" t="s">
        <v>1411</v>
      </c>
      <c r="E20" s="728"/>
      <c r="F20" s="104"/>
      <c r="G20" s="850" t="str">
        <f>VLOOKUP($A20&amp;"-"&amp;G$4,'02政策の客観指標'!$A$4:$AY$246,COLUMN('02政策の客観指標'!$AT:$AT),FALSE)</f>
        <v>a</v>
      </c>
      <c r="H20" s="851" t="str">
        <f>VLOOKUP($A20&amp;"-"&amp;H$4,'02政策の客観指標'!$A$4:$AY$246,COLUMN('02政策の客観指標'!$AT:$AT),FALSE)</f>
        <v>a</v>
      </c>
      <c r="I20" s="851" t="str">
        <f>VLOOKUP($A20&amp;"-"&amp;I$4,'02政策の客観指標'!$A$4:$AY$246,COLUMN('02政策の客観指標'!$AT:$AT),FALSE)</f>
        <v>-</v>
      </c>
      <c r="J20" s="851" t="str">
        <f>VLOOKUP($A20&amp;"-"&amp;J$4,'02政策の客観指標'!$A$4:$AY$246,COLUMN('02政策の客観指標'!$AT:$AT),FALSE)</f>
        <v>-</v>
      </c>
      <c r="K20" s="851" t="str">
        <f>VLOOKUP($A20&amp;"-"&amp;K$4,'02政策の客観指標'!$A$4:$AY$246,COLUMN('02政策の客観指標'!$AT:$AT),FALSE)</f>
        <v>-</v>
      </c>
      <c r="L20" s="851" t="str">
        <f>VLOOKUP($A20&amp;"-"&amp;L$4,'02政策の客観指標'!$A$4:$AY$246,COLUMN('02政策の客観指標'!$AT:$AT),FALSE)</f>
        <v>-</v>
      </c>
      <c r="M20" s="851" t="str">
        <f>VLOOKUP($A20&amp;"-"&amp;M$4,'02政策の客観指標'!$A$4:$AY$246,COLUMN('02政策の客観指標'!$AT:$AT),FALSE)</f>
        <v>-</v>
      </c>
      <c r="N20" s="851" t="str">
        <f>VLOOKUP($A20&amp;"-"&amp;N$4,'02政策の客観指標'!$A$4:$AY$246,COLUMN('02政策の客観指標'!$AT:$AT),FALSE)</f>
        <v>-</v>
      </c>
      <c r="O20" s="852" t="str">
        <f>VLOOKUP($A20&amp;"-"&amp;O$4,'02政策の客観指標'!$A$4:$AY$246,COLUMN('02政策の客観指標'!$AT:$AT),FALSE)</f>
        <v>-</v>
      </c>
      <c r="P20" s="853" t="str">
        <f t="shared" si="0"/>
        <v>a</v>
      </c>
      <c r="Q20" s="854">
        <f t="shared" si="1"/>
        <v>4</v>
      </c>
      <c r="R20" s="854">
        <f t="shared" si="2"/>
        <v>4</v>
      </c>
      <c r="S20" s="854" t="str">
        <f t="shared" si="3"/>
        <v/>
      </c>
      <c r="T20" s="854" t="str">
        <f t="shared" si="4"/>
        <v/>
      </c>
      <c r="U20" s="854" t="str">
        <f t="shared" si="5"/>
        <v/>
      </c>
      <c r="V20" s="854" t="str">
        <f t="shared" si="6"/>
        <v/>
      </c>
      <c r="W20" s="854" t="str">
        <f t="shared" si="7"/>
        <v/>
      </c>
      <c r="X20" s="854" t="str">
        <f t="shared" si="8"/>
        <v/>
      </c>
      <c r="Y20" s="854" t="str">
        <f t="shared" si="9"/>
        <v/>
      </c>
      <c r="Z20" s="855">
        <f t="shared" si="10"/>
        <v>1</v>
      </c>
      <c r="AA20" s="856" t="str">
        <f>IFERROR(VLOOKUP($A20*100+AA$4,'03施策評価'!$A$5:$KD$118,COLUMN('03施策評価'!$AB:$AB),FALSE),"-")</f>
        <v>a</v>
      </c>
      <c r="AB20" s="851" t="str">
        <f>IFERROR(VLOOKUP($A20*100+AB$4,'03施策評価'!$A$5:$KD$118,COLUMN('03施策評価'!$AB:$AB),FALSE),"-")</f>
        <v>a</v>
      </c>
      <c r="AC20" s="851" t="str">
        <f>IFERROR(VLOOKUP($A20*100+AC$4,'03施策評価'!$A$5:$KD$118,COLUMN('03施策評価'!$AB:$AB),FALSE),"-")</f>
        <v>a</v>
      </c>
      <c r="AD20" s="851" t="str">
        <f>IFERROR(VLOOKUP($A20*100+AD$4,'03施策評価'!$A$5:$KD$118,COLUMN('03施策評価'!$AB:$AB),FALSE),"-")</f>
        <v>-</v>
      </c>
      <c r="AE20" s="851" t="str">
        <f>IFERROR(VLOOKUP($A20*100+AE$4,'03施策評価'!$A$5:$KD$118,COLUMN('03施策評価'!$AB:$AB),FALSE),"-")</f>
        <v>-</v>
      </c>
      <c r="AF20" s="851" t="str">
        <f>IFERROR(VLOOKUP($A20*100+AF$4,'03施策評価'!$A$5:$KD$118,COLUMN('03施策評価'!$AB:$AB),FALSE),"-")</f>
        <v>-</v>
      </c>
      <c r="AG20" s="851" t="str">
        <f>IFERROR(VLOOKUP($A20*100+AG$4,'03施策評価'!$A$5:$KD$118,COLUMN('03施策評価'!$AB:$AB),FALSE),"-")</f>
        <v>-</v>
      </c>
      <c r="AH20" s="852" t="str">
        <f>IFERROR(VLOOKUP($A20*100+AH$4,'03施策評価'!$A$5:$KD$118,COLUMN('03施策評価'!$AB:$AB),FALSE),"-")</f>
        <v>-</v>
      </c>
      <c r="AI20" s="853" t="str">
        <f t="shared" si="11"/>
        <v>a</v>
      </c>
      <c r="AJ20" s="856">
        <f t="shared" si="12"/>
        <v>4</v>
      </c>
      <c r="AK20" s="851">
        <f t="shared" si="13"/>
        <v>4</v>
      </c>
      <c r="AL20" s="851">
        <f t="shared" si="14"/>
        <v>4</v>
      </c>
      <c r="AM20" s="851" t="str">
        <f t="shared" si="15"/>
        <v/>
      </c>
      <c r="AN20" s="851" t="str">
        <f t="shared" si="16"/>
        <v/>
      </c>
      <c r="AO20" s="851" t="str">
        <f t="shared" si="17"/>
        <v/>
      </c>
      <c r="AP20" s="851" t="str">
        <f t="shared" si="18"/>
        <v/>
      </c>
      <c r="AQ20" s="852" t="str">
        <f t="shared" si="19"/>
        <v/>
      </c>
      <c r="AR20" s="857">
        <f t="shared" si="20"/>
        <v>1</v>
      </c>
      <c r="AS20" s="853" t="str">
        <f t="shared" si="204"/>
        <v>a</v>
      </c>
      <c r="AT20" s="854">
        <f t="shared" si="22"/>
        <v>4</v>
      </c>
      <c r="AU20" s="853">
        <f t="shared" si="23"/>
        <v>2</v>
      </c>
      <c r="AV20" s="855" cm="1">
        <f t="array" ref="AV20">_xlfn.IFS(COUNT(AT20:AU20)=2,SUM(AT20:AU20)/6,COUNT(AT20:AU20)=0,"-",AT20="",AR20,AU20="",Z20)</f>
        <v>1</v>
      </c>
      <c r="AW20" s="856" t="str">
        <f>VLOOKUP($A20&amp;"-"&amp;AW$4,'05市民生活実感調査'!$A$3:$BC$218,COLUMN('05市民生活実感調査'!$O:$O),FALSE)</f>
        <v>b</v>
      </c>
      <c r="AX20" s="851" t="str">
        <f>VLOOKUP($A20&amp;"-"&amp;AX$4,'05市民生活実感調査'!$A$3:$BC$218,COLUMN('05市民生活実感調査'!$O:$O),FALSE)</f>
        <v>c</v>
      </c>
      <c r="AY20" s="851" t="str">
        <f>VLOOKUP($A20&amp;"-"&amp;AY$4,'05市民生活実感調査'!$A$3:$BC$218,COLUMN('05市民生活実感調査'!$O:$O),FALSE)</f>
        <v>b</v>
      </c>
      <c r="AZ20" s="851" t="str">
        <f>VLOOKUP($A20&amp;"-"&amp;AZ$4,'05市民生活実感調査'!$A$3:$BC$218,COLUMN('05市民生活実感調査'!$O:$O),FALSE)</f>
        <v>c</v>
      </c>
      <c r="BA20" s="851" t="str">
        <f>VLOOKUP($A20&amp;"-"&amp;BA$4,'05市民生活実感調査'!$A$3:$BC$218,COLUMN('05市民生活実感調査'!$O:$O),FALSE)</f>
        <v>c</v>
      </c>
      <c r="BB20" s="851" t="str">
        <f>VLOOKUP($A20&amp;"-"&amp;BB$4,'05市民生活実感調査'!$A$3:$BC$218,COLUMN('05市民生活実感調査'!$O:$O),FALSE)</f>
        <v>-</v>
      </c>
      <c r="BC20" s="851" t="str">
        <f>VLOOKUP($A20&amp;"-"&amp;BC$4,'05市民生活実感調査'!$A$3:$BC$218,COLUMN('05市民生活実感調査'!$O:$O),FALSE)</f>
        <v>-</v>
      </c>
      <c r="BD20" s="851" t="str">
        <f>VLOOKUP($A20&amp;"-"&amp;BD$4,'05市民生活実感調査'!$A$3:$BC$218,COLUMN('05市民生活実感調査'!$O:$O),FALSE)</f>
        <v>-</v>
      </c>
      <c r="BE20" s="839" t="str">
        <f t="shared" si="24"/>
        <v>b</v>
      </c>
      <c r="BF20" s="843">
        <f t="shared" si="25"/>
        <v>3</v>
      </c>
      <c r="BG20" s="851">
        <f t="shared" si="26"/>
        <v>2</v>
      </c>
      <c r="BH20" s="851">
        <f t="shared" si="27"/>
        <v>3</v>
      </c>
      <c r="BI20" s="851">
        <f t="shared" si="28"/>
        <v>2</v>
      </c>
      <c r="BJ20" s="851">
        <f t="shared" si="29"/>
        <v>2</v>
      </c>
      <c r="BK20" s="851" t="str">
        <f t="shared" si="30"/>
        <v/>
      </c>
      <c r="BL20" s="851" t="str">
        <f t="shared" si="31"/>
        <v/>
      </c>
      <c r="BM20" s="851" t="str">
        <f t="shared" si="32"/>
        <v/>
      </c>
      <c r="BN20" s="840">
        <f t="shared" si="33"/>
        <v>0.6</v>
      </c>
      <c r="BO20" s="841">
        <f>VLOOKUP($A20,'05市民生活実感調査'!$D$223:$O$249,3,FALSE)</f>
        <v>3</v>
      </c>
      <c r="BP20" s="858">
        <f>VLOOKUP($A20,'05市民生活実感調査'!$D$223:$O$249,4,FALSE)</f>
        <v>0.94019349164467902</v>
      </c>
      <c r="BQ20" s="843" t="s">
        <v>313</v>
      </c>
      <c r="BR20" s="859" t="s">
        <v>3628</v>
      </c>
      <c r="BS20" s="834" t="s">
        <v>123</v>
      </c>
      <c r="BT20" s="859" t="s">
        <v>1596</v>
      </c>
      <c r="BU20" s="864" t="s">
        <v>1599</v>
      </c>
      <c r="BV20" s="865" t="s">
        <v>1600</v>
      </c>
      <c r="BW20" s="843" t="str">
        <f>IFERROR(VLOOKUP($A20*100+BW$4,'03施策評価'!$A$5:$KD$118,COLUMN('03施策評価'!$BQ:$BQ),FALSE),"-")</f>
        <v>B</v>
      </c>
      <c r="BX20" s="851" t="str">
        <f>IFERROR(VLOOKUP($A20*100+BX$4,'03施策評価'!$A$5:$KD$118,COLUMN('03施策評価'!$BQ:$BQ),FALSE),"-")</f>
        <v>B</v>
      </c>
      <c r="BY20" s="851" t="str">
        <f>IFERROR(VLOOKUP($A20*100+BY$4,'03施策評価'!$A$5:$KD$118,COLUMN('03施策評価'!$BQ:$BQ),FALSE),"-")</f>
        <v>B</v>
      </c>
      <c r="BZ20" s="851" t="str">
        <f>IFERROR(VLOOKUP($A20*100+BZ$4,'03施策評価'!$A$5:$KD$118,COLUMN('03施策評価'!$BQ:$BQ),FALSE),"-")</f>
        <v>-</v>
      </c>
      <c r="CA20" s="851" t="str">
        <f>IFERROR(VLOOKUP($A20*100+CA$4,'03施策評価'!$A$5:$KD$118,COLUMN('03施策評価'!$BQ:$BQ),FALSE),"-")</f>
        <v>-</v>
      </c>
      <c r="CB20" s="851" t="str">
        <f>IFERROR(VLOOKUP($A20*100+CB$4,'03施策評価'!$A$5:$KD$118,COLUMN('03施策評価'!$BQ:$BQ),FALSE),"-")</f>
        <v>-</v>
      </c>
      <c r="CC20" s="851" t="str">
        <f>IFERROR(VLOOKUP($A20*100+CC$4,'03施策評価'!$A$5:$KD$118,COLUMN('03施策評価'!$BQ:$BQ),FALSE),"-")</f>
        <v>-</v>
      </c>
      <c r="CD20" s="839" t="str">
        <f>IFERROR(VLOOKUP($A20*100+CD$4,'03施策評価'!$A$5:$KD$118,COLUMN('03施策評価'!$BQ:$BQ),FALSE),"-")</f>
        <v>-</v>
      </c>
      <c r="CE20" s="866" t="s">
        <v>1772</v>
      </c>
      <c r="CF20" s="850" t="str">
        <f>VLOOKUP($A20&amp;"-"&amp;CF$4,'02政策の客観指標'!$A$4:$AY$246,COLUMN('02政策の客観指標'!$AU:$AU),FALSE)</f>
        <v>a</v>
      </c>
      <c r="CG20" s="851" t="str">
        <f>VLOOKUP($A20&amp;"-"&amp;CG$4,'02政策の客観指標'!$A$4:$AY$246,COLUMN('02政策の客観指標'!$AU:$AU),FALSE)</f>
        <v>b</v>
      </c>
      <c r="CH20" s="851" t="str">
        <f>VLOOKUP($A20&amp;"-"&amp;CH$4,'02政策の客観指標'!$A$4:$AY$246,COLUMN('02政策の客観指標'!$AU:$AU),FALSE)</f>
        <v>-</v>
      </c>
      <c r="CI20" s="851" t="str">
        <f>VLOOKUP($A20&amp;"-"&amp;CI$4,'02政策の客観指標'!$A$4:$AY$246,COLUMN('02政策の客観指標'!$AU:$AU),FALSE)</f>
        <v>-</v>
      </c>
      <c r="CJ20" s="851" t="str">
        <f>VLOOKUP($A20&amp;"-"&amp;CJ$4,'02政策の客観指標'!$A$4:$AY$246,COLUMN('02政策の客観指標'!$AU:$AU),FALSE)</f>
        <v>-</v>
      </c>
      <c r="CK20" s="851" t="str">
        <f>VLOOKUP($A20&amp;"-"&amp;CK$4,'02政策の客観指標'!$A$4:$AY$246,COLUMN('02政策の客観指標'!$AU:$AU),FALSE)</f>
        <v>-</v>
      </c>
      <c r="CL20" s="851" t="str">
        <f>VLOOKUP($A20&amp;"-"&amp;CL$4,'02政策の客観指標'!$A$4:$AY$246,COLUMN('02政策の客観指標'!$AU:$AU),FALSE)</f>
        <v>-</v>
      </c>
      <c r="CM20" s="851" t="str">
        <f>VLOOKUP($A20&amp;"-"&amp;CM$4,'02政策の客観指標'!$A$4:$AY$246,COLUMN('02政策の客観指標'!$AU:$AU),FALSE)</f>
        <v>-</v>
      </c>
      <c r="CN20" s="851" t="str">
        <f>VLOOKUP($A20&amp;"-"&amp;CN$4,'02政策の客観指標'!$A$4:$AY$246,COLUMN('02政策の客観指標'!$AU:$AU),FALSE)</f>
        <v>-</v>
      </c>
      <c r="CO20" s="839" t="str">
        <f t="shared" si="34"/>
        <v>a</v>
      </c>
      <c r="CP20" s="854">
        <f t="shared" si="35"/>
        <v>4</v>
      </c>
      <c r="CQ20" s="854">
        <f t="shared" si="36"/>
        <v>3</v>
      </c>
      <c r="CR20" s="854" t="str">
        <f t="shared" si="37"/>
        <v/>
      </c>
      <c r="CS20" s="854" t="str">
        <f t="shared" si="38"/>
        <v/>
      </c>
      <c r="CT20" s="854" t="str">
        <f t="shared" si="39"/>
        <v/>
      </c>
      <c r="CU20" s="854" t="str">
        <f t="shared" si="40"/>
        <v/>
      </c>
      <c r="CV20" s="854" t="str">
        <f t="shared" si="41"/>
        <v/>
      </c>
      <c r="CW20" s="854" t="str">
        <f t="shared" si="42"/>
        <v/>
      </c>
      <c r="CX20" s="854" t="str">
        <f t="shared" si="43"/>
        <v/>
      </c>
      <c r="CY20" s="846">
        <f t="shared" si="44"/>
        <v>0.875</v>
      </c>
      <c r="CZ20" s="843" t="str">
        <f>IFERROR(VLOOKUP($A20*100+CZ$4,'03施策評価'!$A$5:$KD$118,COLUMN('03施策評価'!$CF:$CF),FALSE),"-")</f>
        <v>a</v>
      </c>
      <c r="DA20" s="851" t="str">
        <f>IFERROR(VLOOKUP($A20*100+DA$4,'03施策評価'!$A$5:$KD$118,COLUMN('03施策評価'!$CF:$CF),FALSE),"-")</f>
        <v>d</v>
      </c>
      <c r="DB20" s="851" t="str">
        <f>IFERROR(VLOOKUP($A20*100+DB$4,'03施策評価'!$A$5:$KD$118,COLUMN('03施策評価'!$CF:$CF),FALSE),"-")</f>
        <v>a</v>
      </c>
      <c r="DC20" s="851" t="str">
        <f>IFERROR(VLOOKUP($A20*100+DC$4,'03施策評価'!$A$5:$KD$118,COLUMN('03施策評価'!$CF:$CF),FALSE),"-")</f>
        <v>b</v>
      </c>
      <c r="DD20" s="851" t="str">
        <f>IFERROR(VLOOKUP($A20*100+DD$4,'03施策評価'!$A$5:$KD$118,COLUMN('03施策評価'!$CF:$CF),FALSE),"-")</f>
        <v>-</v>
      </c>
      <c r="DE20" s="851" t="str">
        <f>IFERROR(VLOOKUP($A20*100+DE$4,'03施策評価'!$A$5:$KD$118,COLUMN('03施策評価'!$CF:$CF),FALSE),"-")</f>
        <v>-</v>
      </c>
      <c r="DF20" s="851" t="str">
        <f>IFERROR(VLOOKUP($A20*100+DF$4,'03施策評価'!$A$5:$KD$118,COLUMN('03施策評価'!$CF:$CF),FALSE),"-")</f>
        <v>-</v>
      </c>
      <c r="DG20" s="851" t="str">
        <f>IFERROR(VLOOKUP($A20*100+DG$4,'03施策評価'!$A$5:$KD$118,COLUMN('03施策評価'!$CF:$CF),FALSE),"-")</f>
        <v>-</v>
      </c>
      <c r="DH20" s="839" t="str">
        <f t="shared" si="45"/>
        <v>b</v>
      </c>
      <c r="DI20" s="843">
        <f t="shared" si="46"/>
        <v>4</v>
      </c>
      <c r="DJ20" s="851">
        <f t="shared" si="47"/>
        <v>1</v>
      </c>
      <c r="DK20" s="851">
        <f t="shared" si="48"/>
        <v>4</v>
      </c>
      <c r="DL20" s="851">
        <f t="shared" si="49"/>
        <v>3</v>
      </c>
      <c r="DM20" s="851" t="str">
        <f t="shared" si="50"/>
        <v/>
      </c>
      <c r="DN20" s="851" t="str">
        <f t="shared" si="51"/>
        <v/>
      </c>
      <c r="DO20" s="851" t="str">
        <f t="shared" si="52"/>
        <v/>
      </c>
      <c r="DP20" s="851" t="str">
        <f t="shared" si="53"/>
        <v/>
      </c>
      <c r="DQ20" s="840">
        <f t="shared" si="54"/>
        <v>0.75</v>
      </c>
      <c r="DR20" s="853" t="str">
        <f t="shared" si="55"/>
        <v>a</v>
      </c>
      <c r="DS20" s="843">
        <f t="shared" si="56"/>
        <v>4</v>
      </c>
      <c r="DT20" s="851">
        <f t="shared" si="57"/>
        <v>1.5</v>
      </c>
      <c r="DU20" s="840" cm="1">
        <f t="array" ref="DU20">_xlfn.IFS(COUNT(DS20:DT20)=2,SUM(DS20:DT20)/6,COUNT(DS20:DT20)=0,"-",DS20="",DQ20,DT20="",CY20)</f>
        <v>0.91666666666666663</v>
      </c>
      <c r="DV20" s="843" t="str">
        <f>VLOOKUP($A20&amp;"-"&amp;DV$4,'05市民生活実感調査'!$A$3:$BC$218,COLUMN('05市民生活実感調査'!$Y:$Y),FALSE)</f>
        <v>c</v>
      </c>
      <c r="DW20" s="851" t="str">
        <f>VLOOKUP($A20&amp;"-"&amp;DW$4,'05市民生活実感調査'!$A$3:$BC$218,COLUMN('05市民生活実感調査'!$Y:$Y),FALSE)</f>
        <v>c</v>
      </c>
      <c r="DX20" s="851" t="str">
        <f>VLOOKUP($A20&amp;"-"&amp;DX$4,'05市民生活実感調査'!$A$3:$BC$218,COLUMN('05市民生活実感調査'!$Y:$Y),FALSE)</f>
        <v>b</v>
      </c>
      <c r="DY20" s="851" t="str">
        <f>VLOOKUP($A20&amp;"-"&amp;DY$4,'05市民生活実感調査'!$A$3:$BC$218,COLUMN('05市民生活実感調査'!$Y:$Y),FALSE)</f>
        <v>c</v>
      </c>
      <c r="DZ20" s="851" t="str">
        <f>VLOOKUP($A20&amp;"-"&amp;DZ$4,'05市民生活実感調査'!$A$3:$BC$218,COLUMN('05市民生活実感調査'!$Y:$Y),FALSE)</f>
        <v>c</v>
      </c>
      <c r="EA20" s="851" t="str">
        <f>VLOOKUP($A20&amp;"-"&amp;EA$4,'05市民生活実感調査'!$A$3:$BC$218,COLUMN('05市民生活実感調査'!$Y:$Y),FALSE)</f>
        <v>-</v>
      </c>
      <c r="EB20" s="851" t="str">
        <f>VLOOKUP($A20&amp;"-"&amp;EB$4,'05市民生活実感調査'!$A$3:$BC$218,COLUMN('05市民生活実感調査'!$Y:$Y),FALSE)</f>
        <v>-</v>
      </c>
      <c r="EC20" s="851" t="str">
        <f>VLOOKUP($A20&amp;"-"&amp;EC$4,'05市民生活実感調査'!$A$3:$BC$218,COLUMN('05市民生活実感調査'!$Y:$Y),FALSE)</f>
        <v>-</v>
      </c>
      <c r="ED20" s="839" t="str">
        <f t="shared" si="58"/>
        <v>c</v>
      </c>
      <c r="EE20" s="843">
        <f t="shared" si="59"/>
        <v>2</v>
      </c>
      <c r="EF20" s="851">
        <f t="shared" si="60"/>
        <v>2</v>
      </c>
      <c r="EG20" s="851">
        <f t="shared" si="61"/>
        <v>3</v>
      </c>
      <c r="EH20" s="851">
        <f t="shared" si="62"/>
        <v>2</v>
      </c>
      <c r="EI20" s="851">
        <f t="shared" si="63"/>
        <v>2</v>
      </c>
      <c r="EJ20" s="851" t="str">
        <f t="shared" si="64"/>
        <v/>
      </c>
      <c r="EK20" s="851" t="str">
        <f t="shared" si="65"/>
        <v/>
      </c>
      <c r="EL20" s="851" t="str">
        <f t="shared" si="66"/>
        <v/>
      </c>
      <c r="EM20" s="840">
        <f t="shared" si="67"/>
        <v>0.55000000000000004</v>
      </c>
      <c r="EN20" s="841">
        <f>VLOOKUP($A20,'05市民生活実感調査'!$D$223:$O$249,5,FALSE)</f>
        <v>3</v>
      </c>
      <c r="EO20" s="842">
        <f>VLOOKUP($A20,'05市民生活実感調査'!$D$223:$O$249,6,FALSE)</f>
        <v>0.80300000000000005</v>
      </c>
      <c r="EP20" s="843" t="s">
        <v>313</v>
      </c>
      <c r="EQ20" s="859" t="str">
        <f>VLOOKUP(EP20,プルダウン!$A$1:$B$6,2,FALSE)</f>
        <v>政策の目的がかなり達成されている</v>
      </c>
      <c r="ER20" s="834" t="s">
        <v>123</v>
      </c>
      <c r="ES20" s="859" t="s">
        <v>1895</v>
      </c>
      <c r="ET20" s="860" t="s">
        <v>2713</v>
      </c>
      <c r="EU20" s="859" t="s">
        <v>2642</v>
      </c>
      <c r="EV20" s="843" t="s">
        <v>313</v>
      </c>
      <c r="EW20" s="851" t="s">
        <v>314</v>
      </c>
      <c r="EX20" s="851" t="s">
        <v>313</v>
      </c>
      <c r="EY20" s="851" t="s">
        <v>314</v>
      </c>
      <c r="EZ20" s="851" t="s">
        <v>83</v>
      </c>
      <c r="FA20" s="851" t="s">
        <v>83</v>
      </c>
      <c r="FB20" s="851" t="s">
        <v>83</v>
      </c>
      <c r="FC20" s="839" t="s">
        <v>83</v>
      </c>
      <c r="FD20" s="861" t="s">
        <v>2714</v>
      </c>
      <c r="FE20" s="850" t="str">
        <f>VLOOKUP($A20&amp;"-"&amp;FE$4,'02政策の客観指標'!$A$4:$AY$246,COLUMN('02政策の客観指標'!$AV:$AV),FALSE)</f>
        <v>a</v>
      </c>
      <c r="FF20" s="851" t="str">
        <f>VLOOKUP($A20&amp;"-"&amp;FF$4,'02政策の客観指標'!$A$4:$AY$246,COLUMN('02政策の客観指標'!$AV:$AV),FALSE)</f>
        <v>a</v>
      </c>
      <c r="FG20" s="851" t="str">
        <f>VLOOKUP($A20&amp;"-"&amp;FG$4,'02政策の客観指標'!$A$4:$AY$246,COLUMN('02政策の客観指標'!$AV:$AV),FALSE)</f>
        <v>-</v>
      </c>
      <c r="FH20" s="851" t="str">
        <f>VLOOKUP($A20&amp;"-"&amp;FH$4,'02政策の客観指標'!$A$4:$AY$246,COLUMN('02政策の客観指標'!$AV:$AV),FALSE)</f>
        <v>-</v>
      </c>
      <c r="FI20" s="851" t="str">
        <f>VLOOKUP($A20&amp;"-"&amp;FI$4,'02政策の客観指標'!$A$4:$AY$246,COLUMN('02政策の客観指標'!$AV:$AV),FALSE)</f>
        <v>-</v>
      </c>
      <c r="FJ20" s="851" t="str">
        <f>VLOOKUP($A20&amp;"-"&amp;FJ$4,'02政策の客観指標'!$A$4:$AY$246,COLUMN('02政策の客観指標'!$AV:$AV),FALSE)</f>
        <v>-</v>
      </c>
      <c r="FK20" s="851" t="str">
        <f>VLOOKUP($A20&amp;"-"&amp;FK$4,'02政策の客観指標'!$A$4:$AY$246,COLUMN('02政策の客観指標'!$AV:$AV),FALSE)</f>
        <v>-</v>
      </c>
      <c r="FL20" s="851" t="str">
        <f>VLOOKUP($A20&amp;"-"&amp;FL$4,'02政策の客観指標'!$A$4:$AY$246,COLUMN('02政策の客観指標'!$AV:$AV),FALSE)</f>
        <v>-</v>
      </c>
      <c r="FM20" s="851" t="str">
        <f>VLOOKUP($A20&amp;"-"&amp;FM$4,'02政策の客観指標'!$A$4:$AY$246,COLUMN('02政策の客観指標'!$AV:$AV),FALSE)</f>
        <v>-</v>
      </c>
      <c r="FN20" s="839" t="str">
        <f t="shared" si="68"/>
        <v>a</v>
      </c>
      <c r="FO20" s="854">
        <f t="shared" si="69"/>
        <v>4</v>
      </c>
      <c r="FP20" s="854">
        <f t="shared" si="70"/>
        <v>4</v>
      </c>
      <c r="FQ20" s="854" t="str">
        <f t="shared" si="71"/>
        <v/>
      </c>
      <c r="FR20" s="854" t="str">
        <f t="shared" si="72"/>
        <v/>
      </c>
      <c r="FS20" s="854" t="str">
        <f t="shared" si="73"/>
        <v/>
      </c>
      <c r="FT20" s="854" t="str">
        <f t="shared" si="74"/>
        <v/>
      </c>
      <c r="FU20" s="854" t="str">
        <f t="shared" si="75"/>
        <v/>
      </c>
      <c r="FV20" s="854" t="str">
        <f t="shared" si="76"/>
        <v/>
      </c>
      <c r="FW20" s="854" t="str">
        <f t="shared" si="77"/>
        <v/>
      </c>
      <c r="FX20" s="846">
        <f t="shared" si="78"/>
        <v>1</v>
      </c>
      <c r="FY20" s="843" t="str">
        <f>IFERROR(VLOOKUP($A20*100+FY$4,'03施策評価'!$A$5:$KD$118,COLUMN('03施策評価'!$EH:$EH),FALSE),"-")</f>
        <v>a</v>
      </c>
      <c r="FZ20" s="851" t="str">
        <f>IFERROR(VLOOKUP($A20*100+FZ$4,'03施策評価'!$A$5:$KD$118,COLUMN('03施策評価'!$EH:$EH),FALSE),"-")</f>
        <v>d</v>
      </c>
      <c r="GA20" s="851" t="str">
        <f>IFERROR(VLOOKUP($A20*100+GA$4,'03施策評価'!$A$5:$KD$118,COLUMN('03施策評価'!$EH:$EH),FALSE),"-")</f>
        <v>a</v>
      </c>
      <c r="GB20" s="851" t="str">
        <f>IFERROR(VLOOKUP($A20*100+GB$4,'03施策評価'!$A$5:$KD$118,COLUMN('03施策評価'!$EH:$EH),FALSE),"-")</f>
        <v>b</v>
      </c>
      <c r="GC20" s="851" t="str">
        <f>IFERROR(VLOOKUP($A20*100+GC$4,'03施策評価'!$A$5:$KD$118,COLUMN('03施策評価'!$EH:$EH),FALSE),"-")</f>
        <v>-</v>
      </c>
      <c r="GD20" s="851" t="str">
        <f>IFERROR(VLOOKUP($A20*100+GD$4,'03施策評価'!$A$5:$KD$118,COLUMN('03施策評価'!$EH:$EH),FALSE),"-")</f>
        <v>-</v>
      </c>
      <c r="GE20" s="851" t="str">
        <f>IFERROR(VLOOKUP($A20*100+GE$4,'03施策評価'!$A$5:$KD$118,COLUMN('03施策評価'!$EH:$EH),FALSE),"-")</f>
        <v>-</v>
      </c>
      <c r="GF20" s="851" t="str">
        <f>IFERROR(VLOOKUP($A20*100+GF$4,'03施策評価'!$A$5:$KD$118,COLUMN('03施策評価'!$EH:$EH),FALSE),"-")</f>
        <v>-</v>
      </c>
      <c r="GG20" s="839" t="str">
        <f t="shared" si="79"/>
        <v>b</v>
      </c>
      <c r="GH20" s="843">
        <f t="shared" si="80"/>
        <v>4</v>
      </c>
      <c r="GI20" s="851">
        <f t="shared" si="81"/>
        <v>1</v>
      </c>
      <c r="GJ20" s="851">
        <f t="shared" si="82"/>
        <v>4</v>
      </c>
      <c r="GK20" s="851">
        <f t="shared" si="83"/>
        <v>3</v>
      </c>
      <c r="GL20" s="851" t="str">
        <f t="shared" si="84"/>
        <v/>
      </c>
      <c r="GM20" s="851" t="str">
        <f t="shared" si="85"/>
        <v/>
      </c>
      <c r="GN20" s="851" t="str">
        <f t="shared" si="86"/>
        <v/>
      </c>
      <c r="GO20" s="851" t="str">
        <f t="shared" si="87"/>
        <v/>
      </c>
      <c r="GP20" s="840">
        <f t="shared" si="88"/>
        <v>0.75</v>
      </c>
      <c r="GQ20" s="853" t="str">
        <f t="shared" si="89"/>
        <v>a</v>
      </c>
      <c r="GR20" s="843">
        <f t="shared" si="90"/>
        <v>4</v>
      </c>
      <c r="GS20" s="851">
        <f t="shared" si="91"/>
        <v>1.5</v>
      </c>
      <c r="GT20" s="840" cm="1">
        <f t="array" ref="GT20">_xlfn.IFS(COUNT(GR20:GS20)=2,SUM(GR20:GS20)/6,COUNT(GR20:GS20)=0,"-",GR20="",GP20,GS20="",FX20)</f>
        <v>0.91666666666666663</v>
      </c>
      <c r="GU20" s="843" t="str">
        <f>VLOOKUP($A20&amp;"-"&amp;GU$4,'05市民生活実感調査'!$A$3:$BC$218,COLUMN('05市民生活実感調査'!$AI:$AI),FALSE)</f>
        <v>c</v>
      </c>
      <c r="GV20" s="851" t="str">
        <f>VLOOKUP($A20&amp;"-"&amp;GV$4,'05市民生活実感調査'!$A$3:$BC$218,COLUMN('05市民生活実感調査'!$AI:$AI),FALSE)</f>
        <v>c</v>
      </c>
      <c r="GW20" s="851" t="str">
        <f>VLOOKUP($A20&amp;"-"&amp;GW$4,'05市民生活実感調査'!$A$3:$BC$218,COLUMN('05市民生活実感調査'!$AI:$AI),FALSE)</f>
        <v>b</v>
      </c>
      <c r="GX20" s="851" t="str">
        <f>VLOOKUP($A20&amp;"-"&amp;GX$4,'05市民生活実感調査'!$A$3:$BC$218,COLUMN('05市民生活実感調査'!$AI:$AI),FALSE)</f>
        <v>c</v>
      </c>
      <c r="GY20" s="851" t="str">
        <f>VLOOKUP($A20&amp;"-"&amp;GY$4,'05市民生活実感調査'!$A$3:$BC$218,COLUMN('05市民生活実感調査'!$AI:$AI),FALSE)</f>
        <v>c</v>
      </c>
      <c r="GZ20" s="851" t="str">
        <f>VLOOKUP($A20&amp;"-"&amp;GZ$4,'05市民生活実感調査'!$A$3:$BC$218,COLUMN('05市民生活実感調査'!$AI:$AI),FALSE)</f>
        <v>-</v>
      </c>
      <c r="HA20" s="851" t="str">
        <f>VLOOKUP($A20&amp;"-"&amp;HA$4,'05市民生活実感調査'!$A$3:$BC$218,COLUMN('05市民生活実感調査'!$AI:$AI),FALSE)</f>
        <v>-</v>
      </c>
      <c r="HB20" s="851" t="str">
        <f>VLOOKUP($A20&amp;"-"&amp;HB$4,'05市民生活実感調査'!$A$3:$BC$218,COLUMN('05市民生活実感調査'!$AI:$AI),FALSE)</f>
        <v>-</v>
      </c>
      <c r="HC20" s="839" t="str">
        <f t="shared" si="92"/>
        <v>c</v>
      </c>
      <c r="HD20" s="843">
        <f t="shared" si="93"/>
        <v>2</v>
      </c>
      <c r="HE20" s="851">
        <f t="shared" si="94"/>
        <v>2</v>
      </c>
      <c r="HF20" s="851">
        <f t="shared" si="95"/>
        <v>3</v>
      </c>
      <c r="HG20" s="851">
        <f t="shared" si="96"/>
        <v>2</v>
      </c>
      <c r="HH20" s="851">
        <f t="shared" si="97"/>
        <v>2</v>
      </c>
      <c r="HI20" s="851" t="str">
        <f t="shared" si="98"/>
        <v/>
      </c>
      <c r="HJ20" s="851" t="str">
        <f t="shared" si="99"/>
        <v/>
      </c>
      <c r="HK20" s="851" t="str">
        <f t="shared" si="100"/>
        <v/>
      </c>
      <c r="HL20" s="840">
        <f t="shared" si="101"/>
        <v>0.55000000000000004</v>
      </c>
      <c r="HM20" s="841">
        <f>VLOOKUP($A20,'05市民生活実感調査'!$D$223:$O$249,7,FALSE)</f>
        <v>3</v>
      </c>
      <c r="HN20" s="842">
        <f>VLOOKUP($A20,'05市民生活実感調査'!$D$223:$O$249,8,FALSE)</f>
        <v>76.13636363636364</v>
      </c>
      <c r="HO20" s="843" t="s">
        <v>313</v>
      </c>
      <c r="HP20" s="859" t="str">
        <f>VLOOKUP(HO20,プルダウン!$A$1:$B$6,2,FALSE)</f>
        <v>政策の目的がかなり達成されている</v>
      </c>
      <c r="HQ20" s="834" t="s">
        <v>123</v>
      </c>
      <c r="HR20" s="859" t="s">
        <v>1895</v>
      </c>
      <c r="HS20" s="860" t="s">
        <v>2869</v>
      </c>
      <c r="HT20" s="859" t="s">
        <v>2870</v>
      </c>
      <c r="HU20" s="843" t="str">
        <f>IFERROR(VLOOKUP($A20*100+HU$4,'03施策評価'!$A$5:$KD$118,COLUMN('03施策評価'!$FW:$FW),FALSE),"-")</f>
        <v>B</v>
      </c>
      <c r="HV20" s="851" t="str">
        <f>IFERROR(VLOOKUP($A20*100+HV$4,'03施策評価'!$A$5:$KD$118,COLUMN('03施策評価'!$FW:$FW),FALSE),"-")</f>
        <v>C</v>
      </c>
      <c r="HW20" s="851" t="str">
        <f>IFERROR(VLOOKUP($A20*100+HW$4,'03施策評価'!$A$5:$KD$118,COLUMN('03施策評価'!$FW:$FW),FALSE),"-")</f>
        <v>B</v>
      </c>
      <c r="HX20" s="851" t="str">
        <f>IFERROR(VLOOKUP($A20*100+HX$4,'03施策評価'!$A$5:$KD$118,COLUMN('03施策評価'!$FW:$FW),FALSE),"-")</f>
        <v>C</v>
      </c>
      <c r="HY20" s="851" t="str">
        <f>IFERROR(VLOOKUP($A20*100+HY$4,'03施策評価'!$A$5:$KD$118,COLUMN('03施策評価'!$FW:$FW),FALSE),"-")</f>
        <v>-</v>
      </c>
      <c r="HZ20" s="851" t="str">
        <f>IFERROR(VLOOKUP($A20*100+HZ$4,'03施策評価'!$A$5:$KD$118,COLUMN('03施策評価'!$FW:$FW),FALSE),"-")</f>
        <v>-</v>
      </c>
      <c r="IA20" s="851" t="str">
        <f>IFERROR(VLOOKUP($A20*100+IA$4,'03施策評価'!$A$5:$KD$118,COLUMN('03施策評価'!$FW:$FW),FALSE),"-")</f>
        <v>-</v>
      </c>
      <c r="IB20" s="839" t="str">
        <f>IFERROR(VLOOKUP($A20*100+IB$4,'03施策評価'!$A$5:$KD$118,COLUMN('03施策評価'!$FW:$FW),FALSE),"-")</f>
        <v>-</v>
      </c>
      <c r="IC20" s="861" t="s">
        <v>2752</v>
      </c>
      <c r="ID20" s="850" t="str">
        <f>VLOOKUP($A20&amp;"-"&amp;ID$4,'02政策の客観指標'!$A$4:$AY$246,COLUMN('02政策の客観指標'!$AW:$AW),FALSE)</f>
        <v>a</v>
      </c>
      <c r="IE20" s="851" t="str">
        <f>VLOOKUP($A20&amp;"-"&amp;IE$4,'02政策の客観指標'!$A$4:$AY$246,COLUMN('02政策の客観指標'!$AW:$AW),FALSE)</f>
        <v>b</v>
      </c>
      <c r="IF20" s="851" t="str">
        <f>VLOOKUP($A20&amp;"-"&amp;IF$4,'02政策の客観指標'!$A$4:$AY$246,COLUMN('02政策の客観指標'!$AW:$AW),FALSE)</f>
        <v>-</v>
      </c>
      <c r="IG20" s="851" t="str">
        <f>VLOOKUP($A20&amp;"-"&amp;IG$4,'02政策の客観指標'!$A$4:$AY$246,COLUMN('02政策の客観指標'!$AW:$AW),FALSE)</f>
        <v>-</v>
      </c>
      <c r="IH20" s="851" t="str">
        <f>VLOOKUP($A20&amp;"-"&amp;IH$4,'02政策の客観指標'!$A$4:$AY$246,COLUMN('02政策の客観指標'!$AW:$AW),FALSE)</f>
        <v>-</v>
      </c>
      <c r="II20" s="851" t="str">
        <f>VLOOKUP($A20&amp;"-"&amp;II$4,'02政策の客観指標'!$A$4:$AY$246,COLUMN('02政策の客観指標'!$AW:$AW),FALSE)</f>
        <v>-</v>
      </c>
      <c r="IJ20" s="851" t="str">
        <f>VLOOKUP($A20&amp;"-"&amp;IJ$4,'02政策の客観指標'!$A$4:$AY$246,COLUMN('02政策の客観指標'!$AW:$AW),FALSE)</f>
        <v>-</v>
      </c>
      <c r="IK20" s="851" t="str">
        <f>VLOOKUP($A20&amp;"-"&amp;IK$4,'02政策の客観指標'!$A$4:$AY$246,COLUMN('02政策の客観指標'!$AW:$AW),FALSE)</f>
        <v>-</v>
      </c>
      <c r="IL20" s="851" t="str">
        <f>VLOOKUP($A20&amp;"-"&amp;IL$4,'02政策の客観指標'!$A$4:$AY$246,COLUMN('02政策の客観指標'!$AW:$AW),FALSE)</f>
        <v>-</v>
      </c>
      <c r="IM20" s="839" t="str">
        <f t="shared" si="102"/>
        <v>a</v>
      </c>
      <c r="IN20" s="854">
        <f t="shared" si="103"/>
        <v>4</v>
      </c>
      <c r="IO20" s="854">
        <f t="shared" si="104"/>
        <v>3</v>
      </c>
      <c r="IP20" s="854" t="str">
        <f t="shared" si="105"/>
        <v/>
      </c>
      <c r="IQ20" s="854" t="str">
        <f t="shared" si="106"/>
        <v/>
      </c>
      <c r="IR20" s="854" t="str">
        <f t="shared" si="107"/>
        <v/>
      </c>
      <c r="IS20" s="854" t="str">
        <f t="shared" si="108"/>
        <v/>
      </c>
      <c r="IT20" s="854" t="str">
        <f t="shared" si="109"/>
        <v/>
      </c>
      <c r="IU20" s="854" t="str">
        <f t="shared" si="110"/>
        <v/>
      </c>
      <c r="IV20" s="854" t="str">
        <f t="shared" si="111"/>
        <v/>
      </c>
      <c r="IW20" s="846">
        <f t="shared" si="112"/>
        <v>0.875</v>
      </c>
      <c r="IX20" s="843" t="str">
        <f>IFERROR(VLOOKUP($A20*100+IX$4,'03施策評価'!$A$5:$KD$118,COLUMN('03施策評価'!$GJ:$GJ),FALSE),"-")</f>
        <v>a</v>
      </c>
      <c r="IY20" s="851" t="str">
        <f>IFERROR(VLOOKUP($A20*100+IY$4,'03施策評価'!$A$5:$KD$118,COLUMN('03施策評価'!$GJ:$GJ),FALSE),"-")</f>
        <v>c</v>
      </c>
      <c r="IZ20" s="851" t="str">
        <f>IFERROR(VLOOKUP($A20*100+IZ$4,'03施策評価'!$A$5:$KD$118,COLUMN('03施策評価'!$GJ:$GJ),FALSE),"-")</f>
        <v>a</v>
      </c>
      <c r="JA20" s="851" t="str">
        <f>IFERROR(VLOOKUP($A20*100+JA$4,'03施策評価'!$A$5:$KD$118,COLUMN('03施策評価'!$GJ:$GJ),FALSE),"-")</f>
        <v>b</v>
      </c>
      <c r="JB20" s="851" t="str">
        <f>IFERROR(VLOOKUP($A20*100+JB$4,'03施策評価'!$A$5:$KD$118,COLUMN('03施策評価'!$GJ:$GJ),FALSE),"-")</f>
        <v>-</v>
      </c>
      <c r="JC20" s="851" t="str">
        <f>IFERROR(VLOOKUP($A20*100+JC$4,'03施策評価'!$A$5:$KD$118,COLUMN('03施策評価'!$GJ:$GJ),FALSE),"-")</f>
        <v>-</v>
      </c>
      <c r="JD20" s="851" t="str">
        <f>IFERROR(VLOOKUP($A20*100+JD$4,'03施策評価'!$A$5:$KD$118,COLUMN('03施策評価'!$GJ:$GJ),FALSE),"-")</f>
        <v>-</v>
      </c>
      <c r="JE20" s="851" t="str">
        <f>IFERROR(VLOOKUP($A20*100+JE$4,'03施策評価'!$A$5:$KD$118,COLUMN('03施策評価'!$GJ:$GJ),FALSE),"-")</f>
        <v>-</v>
      </c>
      <c r="JF20" s="839" t="str">
        <f t="shared" si="113"/>
        <v>a</v>
      </c>
      <c r="JG20" s="843">
        <f t="shared" si="114"/>
        <v>4</v>
      </c>
      <c r="JH20" s="851">
        <f t="shared" si="115"/>
        <v>2</v>
      </c>
      <c r="JI20" s="851">
        <f t="shared" si="116"/>
        <v>4</v>
      </c>
      <c r="JJ20" s="851">
        <f t="shared" si="117"/>
        <v>3</v>
      </c>
      <c r="JK20" s="851" t="str">
        <f t="shared" si="118"/>
        <v/>
      </c>
      <c r="JL20" s="851" t="str">
        <f t="shared" si="119"/>
        <v/>
      </c>
      <c r="JM20" s="851" t="str">
        <f t="shared" si="120"/>
        <v/>
      </c>
      <c r="JN20" s="851" t="str">
        <f t="shared" si="121"/>
        <v/>
      </c>
      <c r="JO20" s="840">
        <f t="shared" si="122"/>
        <v>0.8125</v>
      </c>
      <c r="JP20" s="853" t="str">
        <f t="shared" si="123"/>
        <v>a</v>
      </c>
      <c r="JQ20" s="843">
        <f t="shared" si="124"/>
        <v>4</v>
      </c>
      <c r="JR20" s="851">
        <f t="shared" si="125"/>
        <v>2</v>
      </c>
      <c r="JS20" s="840" cm="1">
        <f t="array" ref="JS20">_xlfn.IFS(COUNT(JQ20:JR20)=2,SUM(JQ20:JR20)/6,COUNT(JQ20:JR20)=0,"-",JQ20="",JO20,JR20="",IW20)</f>
        <v>1</v>
      </c>
      <c r="JT20" s="843" t="str">
        <f>VLOOKUP($A20&amp;"-"&amp;JT$4,'05市民生活実感調査'!$A$3:$BC$218,COLUMN('05市民生活実感調査'!$AS:$AS),FALSE)</f>
        <v>b</v>
      </c>
      <c r="JU20" s="851" t="str">
        <f>VLOOKUP($A20&amp;"-"&amp;JU$4,'05市民生活実感調査'!$A$3:$BC$218,COLUMN('05市民生活実感調査'!$AS:$AS),FALSE)</f>
        <v>c</v>
      </c>
      <c r="JV20" s="851" t="str">
        <f>VLOOKUP($A20&amp;"-"&amp;JV$4,'05市民生活実感調査'!$A$3:$BC$218,COLUMN('05市民生活実感調査'!$AS:$AS),FALSE)</f>
        <v>c</v>
      </c>
      <c r="JW20" s="851" t="str">
        <f>VLOOKUP($A20&amp;"-"&amp;JW$4,'05市民生活実感調査'!$A$3:$BC$218,COLUMN('05市民生活実感調査'!$AS:$AS),FALSE)</f>
        <v>c</v>
      </c>
      <c r="JX20" s="851" t="str">
        <f>VLOOKUP($A20&amp;"-"&amp;JX$4,'05市民生活実感調査'!$A$3:$BC$218,COLUMN('05市民生活実感調査'!$AS:$AS),FALSE)</f>
        <v>c</v>
      </c>
      <c r="JY20" s="851" t="str">
        <f>VLOOKUP($A20&amp;"-"&amp;JY$4,'05市民生活実感調査'!$A$3:$BC$218,COLUMN('05市民生活実感調査'!$AS:$AS),FALSE)</f>
        <v>-</v>
      </c>
      <c r="JZ20" s="851" t="str">
        <f>VLOOKUP($A20&amp;"-"&amp;JZ$4,'05市民生活実感調査'!$A$3:$BC$218,COLUMN('05市民生活実感調査'!$AS:$AS),FALSE)</f>
        <v>-</v>
      </c>
      <c r="KA20" s="851" t="str">
        <f>VLOOKUP($A20&amp;"-"&amp;KA$4,'05市民生活実感調査'!$A$3:$BC$218,COLUMN('05市民生活実感調査'!$AS:$AS),FALSE)</f>
        <v>-</v>
      </c>
      <c r="KB20" s="839" t="str">
        <f t="shared" si="126"/>
        <v>c</v>
      </c>
      <c r="KC20" s="843">
        <f t="shared" si="127"/>
        <v>3</v>
      </c>
      <c r="KD20" s="851">
        <f t="shared" si="128"/>
        <v>2</v>
      </c>
      <c r="KE20" s="851">
        <f t="shared" si="129"/>
        <v>2</v>
      </c>
      <c r="KF20" s="851">
        <f t="shared" si="130"/>
        <v>2</v>
      </c>
      <c r="KG20" s="851">
        <f t="shared" si="131"/>
        <v>2</v>
      </c>
      <c r="KH20" s="851" t="str">
        <f t="shared" si="132"/>
        <v/>
      </c>
      <c r="KI20" s="851" t="str">
        <f t="shared" si="133"/>
        <v/>
      </c>
      <c r="KJ20" s="851" t="str">
        <f t="shared" si="134"/>
        <v/>
      </c>
      <c r="KK20" s="840">
        <f t="shared" si="135"/>
        <v>0.55000000000000004</v>
      </c>
      <c r="KL20" s="841">
        <f>VLOOKUP($A20,'05市民生活実感調査'!$D$223:$O$249,9,FALSE)</f>
        <v>4</v>
      </c>
      <c r="KM20" s="842">
        <f>VLOOKUP($A20,'05市民生活実感調査'!$D$223:$O$249,10,FALSE)</f>
        <v>76.844262295081961</v>
      </c>
      <c r="KN20" s="843" t="s">
        <v>313</v>
      </c>
      <c r="KO20" s="859" t="str">
        <f>VLOOKUP(KN20,プルダウン!$A$1:$B$6,2,FALSE)</f>
        <v>政策の目的がかなり達成されている</v>
      </c>
      <c r="KP20" s="834" t="s">
        <v>2973</v>
      </c>
      <c r="KQ20" s="859" t="s">
        <v>1895</v>
      </c>
      <c r="KR20" s="860" t="s">
        <v>3038</v>
      </c>
      <c r="KS20" s="859" t="s">
        <v>3124</v>
      </c>
      <c r="KT20" s="843" t="str">
        <f>IFERROR(VLOOKUP($A20*100+KT$4,'03施策評価'!$A$5:$KD$118,COLUMN('03施策評価'!$HY:$HY),FALSE),"-")</f>
        <v>B</v>
      </c>
      <c r="KU20" s="851" t="str">
        <f>IFERROR(VLOOKUP($A20*100+KU$4,'03施策評価'!$A$5:$KD$118,COLUMN('03施策評価'!$HY:$HY),FALSE),"-")</f>
        <v>C</v>
      </c>
      <c r="KV20" s="851" t="str">
        <f>IFERROR(VLOOKUP($A20*100+KV$4,'03施策評価'!$A$5:$KD$118,COLUMN('03施策評価'!$HY:$HY),FALSE),"-")</f>
        <v>B</v>
      </c>
      <c r="KW20" s="851" t="str">
        <f>IFERROR(VLOOKUP($A20*100+KW$4,'03施策評価'!$A$5:$KD$118,COLUMN('03施策評価'!$HY:$HY),FALSE),"-")</f>
        <v>C</v>
      </c>
      <c r="KX20" s="851" t="str">
        <f>IFERROR(VLOOKUP($A20*100+KX$4,'03施策評価'!$A$5:$KD$118,COLUMN('03施策評価'!$HY:$HY),FALSE),"-")</f>
        <v>-</v>
      </c>
      <c r="KY20" s="851" t="str">
        <f>IFERROR(VLOOKUP($A20*100+KY$4,'03施策評価'!$A$5:$KD$118,COLUMN('03施策評価'!$HY:$HY),FALSE),"-")</f>
        <v>-</v>
      </c>
      <c r="KZ20" s="851" t="str">
        <f>IFERROR(VLOOKUP($A20*100+KZ$4,'03施策評価'!$A$5:$KD$118,COLUMN('03施策評価'!$HY:$HY),FALSE),"-")</f>
        <v>-</v>
      </c>
      <c r="LA20" s="839" t="str">
        <f>IFERROR(VLOOKUP($A20*100+LA$4,'03施策評価'!$A$5:$KD$118,COLUMN('03施策評価'!$HY:$HY),FALSE),"-")</f>
        <v>-</v>
      </c>
      <c r="LB20" s="861" t="s">
        <v>3054</v>
      </c>
      <c r="LC20" s="862" t="str">
        <f>VLOOKUP($A20&amp;"-"&amp;LC$4,'02政策の客観指標'!$A$4:$AX$246,COLUMN('02政策の客観指標'!$AX:$AX),FALSE)</f>
        <v>a</v>
      </c>
      <c r="LD20" s="851" t="str">
        <f>VLOOKUP($A20&amp;"-"&amp;LD$4,'02政策の客観指標'!$A$4:$AX$246,COLUMN('02政策の客観指標'!$AX:$AX),FALSE)</f>
        <v>b</v>
      </c>
      <c r="LE20" s="851" t="str">
        <f>VLOOKUP($A20&amp;"-"&amp;LE$4,'02政策の客観指標'!$A$4:$AX$246,COLUMN('02政策の客観指標'!$AX:$AX),FALSE)</f>
        <v>-</v>
      </c>
      <c r="LF20" s="851" t="str">
        <f>VLOOKUP($A20&amp;"-"&amp;LF$4,'02政策の客観指標'!$A$4:$AX$246,COLUMN('02政策の客観指標'!$AX:$AX),FALSE)</f>
        <v>-</v>
      </c>
      <c r="LG20" s="851" t="str">
        <f>VLOOKUP($A20&amp;"-"&amp;LG$4,'02政策の客観指標'!$A$4:$AX$246,COLUMN('02政策の客観指標'!$AX:$AX),FALSE)</f>
        <v>-</v>
      </c>
      <c r="LH20" s="851" t="str">
        <f>VLOOKUP($A20&amp;"-"&amp;LH$4,'02政策の客観指標'!$A$4:$AX$246,COLUMN('02政策の客観指標'!$AX:$AX),FALSE)</f>
        <v>-</v>
      </c>
      <c r="LI20" s="851" t="str">
        <f>VLOOKUP($A20&amp;"-"&amp;LI$4,'02政策の客観指標'!$A$4:$AX$246,COLUMN('02政策の客観指標'!$AX:$AX),FALSE)</f>
        <v>-</v>
      </c>
      <c r="LJ20" s="851" t="str">
        <f>VLOOKUP($A20&amp;"-"&amp;LJ$4,'02政策の客観指標'!$A$4:$AX$246,COLUMN('02政策の客観指標'!$AX:$AX),FALSE)</f>
        <v>-</v>
      </c>
      <c r="LK20" s="851" t="str">
        <f>VLOOKUP($A20&amp;"-"&amp;LK$4,'02政策の客観指標'!$A$4:$AX$246,COLUMN('02政策の客観指標'!$AX:$AX),FALSE)</f>
        <v>-</v>
      </c>
      <c r="LL20" s="839" t="str">
        <f t="shared" si="136"/>
        <v>a</v>
      </c>
      <c r="LM20" s="854">
        <f t="shared" si="137"/>
        <v>4</v>
      </c>
      <c r="LN20" s="854">
        <f t="shared" si="138"/>
        <v>3</v>
      </c>
      <c r="LO20" s="854" t="str">
        <f t="shared" si="139"/>
        <v/>
      </c>
      <c r="LP20" s="854" t="str">
        <f t="shared" si="140"/>
        <v/>
      </c>
      <c r="LQ20" s="854" t="str">
        <f t="shared" si="141"/>
        <v/>
      </c>
      <c r="LR20" s="854" t="str">
        <f t="shared" si="142"/>
        <v/>
      </c>
      <c r="LS20" s="854" t="str">
        <f t="shared" si="143"/>
        <v/>
      </c>
      <c r="LT20" s="854" t="str">
        <f t="shared" si="144"/>
        <v/>
      </c>
      <c r="LU20" s="854" t="str">
        <f t="shared" si="145"/>
        <v/>
      </c>
      <c r="LV20" s="846">
        <f t="shared" si="146"/>
        <v>0.875</v>
      </c>
      <c r="LW20" s="843" t="str">
        <f>IFERROR(VLOOKUP($A20*100+LW$4,'03施策評価'!$A$5:$KD$118,COLUMN('03施策評価'!$IL:$IL),FALSE),"-")</f>
        <v>a</v>
      </c>
      <c r="LX20" s="851" t="str">
        <f>IFERROR(VLOOKUP($A20*100+LX$4,'03施策評価'!$A$5:$KD$118,COLUMN('03施策評価'!$IL:$IL),FALSE),"-")</f>
        <v>e</v>
      </c>
      <c r="LY20" s="851" t="str">
        <f>IFERROR(VLOOKUP($A20*100+LY$4,'03施策評価'!$A$5:$KD$118,COLUMN('03施策評価'!$IL:$IL),FALSE),"-")</f>
        <v>a</v>
      </c>
      <c r="LZ20" s="851" t="str">
        <f>IFERROR(VLOOKUP($A20*100+LZ$4,'03施策評価'!$A$5:$KD$118,COLUMN('03施策評価'!$IL:$IL),FALSE),"-")</f>
        <v>b</v>
      </c>
      <c r="MA20" s="851" t="str">
        <f>IFERROR(VLOOKUP($A20*100+MA$4,'03施策評価'!$A$5:$KD$118,COLUMN('03施策評価'!$IL:$IL),FALSE),"-")</f>
        <v>-</v>
      </c>
      <c r="MB20" s="851" t="str">
        <f>IFERROR(VLOOKUP($A20*100+MB$4,'03施策評価'!$A$5:$KD$118,COLUMN('03施策評価'!$IL:$IL),FALSE),"-")</f>
        <v>-</v>
      </c>
      <c r="MC20" s="851" t="str">
        <f>IFERROR(VLOOKUP($A20*100+MC$4,'03施策評価'!$A$5:$KD$118,COLUMN('03施策評価'!$IL:$IL),FALSE),"-")</f>
        <v>-</v>
      </c>
      <c r="MD20" s="851" t="str">
        <f>IFERROR(VLOOKUP($A20*100+MD$4,'03施策評価'!$A$5:$KD$118,COLUMN('03施策評価'!$IL:$IL),FALSE),"-")</f>
        <v>-</v>
      </c>
      <c r="ME20" s="839" t="str">
        <f t="shared" si="147"/>
        <v>b</v>
      </c>
      <c r="MF20" s="843">
        <f t="shared" si="148"/>
        <v>4</v>
      </c>
      <c r="MG20" s="851">
        <f t="shared" si="149"/>
        <v>0</v>
      </c>
      <c r="MH20" s="851">
        <f t="shared" si="150"/>
        <v>4</v>
      </c>
      <c r="MI20" s="851">
        <f t="shared" si="151"/>
        <v>3</v>
      </c>
      <c r="MJ20" s="851" t="str">
        <f t="shared" si="152"/>
        <v/>
      </c>
      <c r="MK20" s="851" t="str">
        <f t="shared" si="153"/>
        <v/>
      </c>
      <c r="ML20" s="851" t="str">
        <f t="shared" si="154"/>
        <v/>
      </c>
      <c r="MM20" s="851" t="str">
        <f t="shared" si="155"/>
        <v/>
      </c>
      <c r="MN20" s="840">
        <f t="shared" si="156"/>
        <v>0.6875</v>
      </c>
      <c r="MO20" s="853" t="str">
        <f t="shared" si="157"/>
        <v>a</v>
      </c>
      <c r="MP20" s="843">
        <f t="shared" si="158"/>
        <v>4</v>
      </c>
      <c r="MQ20" s="851">
        <f t="shared" si="159"/>
        <v>1.5</v>
      </c>
      <c r="MR20" s="840" cm="1">
        <f t="array" ref="MR20">_xlfn.IFS(COUNT(MP20:MQ20)=2,SUM(MP20:MQ20)/6,COUNT(MP20:MQ20)=0,"-",MP20="",MN20,MQ20="",LV20)</f>
        <v>0.91666666666666663</v>
      </c>
      <c r="MS20" s="843" t="str">
        <f>VLOOKUP($A20&amp;"-"&amp;MS$4,'05市民生活実感調査'!$A$3:$BC$218,COLUMN('05市民生活実感調査'!$BC:$BC),FALSE)</f>
        <v>b</v>
      </c>
      <c r="MT20" s="851" t="str">
        <f>VLOOKUP($A20&amp;"-"&amp;MT$4,'05市民生活実感調査'!$A$3:$BC$218,COLUMN('05市民生活実感調査'!$BC:$BC),FALSE)</f>
        <v>c</v>
      </c>
      <c r="MU20" s="851" t="str">
        <f>VLOOKUP($A20&amp;"-"&amp;MU$4,'05市民生活実感調査'!$A$3:$BC$218,COLUMN('05市民生活実感調査'!$BC:$BC),FALSE)</f>
        <v>b</v>
      </c>
      <c r="MV20" s="851" t="str">
        <f>VLOOKUP($A20&amp;"-"&amp;MV$4,'05市民生活実感調査'!$A$3:$BC$218,COLUMN('05市民生活実感調査'!$BC:$BC),FALSE)</f>
        <v>d</v>
      </c>
      <c r="MW20" s="851" t="str">
        <f>VLOOKUP($A20&amp;"-"&amp;MW$4,'05市民生活実感調査'!$A$3:$BC$218,COLUMN('05市民生活実感調査'!$BC:$BC),FALSE)</f>
        <v>c</v>
      </c>
      <c r="MX20" s="851" t="str">
        <f>VLOOKUP($A20&amp;"-"&amp;MX$4,'05市民生活実感調査'!$A$3:$BC$218,COLUMN('05市民生活実感調査'!$BC:$BC),FALSE)</f>
        <v>-</v>
      </c>
      <c r="MY20" s="851" t="str">
        <f>VLOOKUP($A20&amp;"-"&amp;MY$4,'05市民生活実感調査'!$A$3:$BC$218,COLUMN('05市民生活実感調査'!$BC:$BC),FALSE)</f>
        <v>-</v>
      </c>
      <c r="MZ20" s="851" t="str">
        <f>VLOOKUP($A20&amp;"-"&amp;MZ$4,'05市民生活実感調査'!$A$3:$BC$218,COLUMN('05市民生活実感調査'!$BC:$BC),FALSE)</f>
        <v>-</v>
      </c>
      <c r="NA20" s="839" t="str">
        <f t="shared" si="160"/>
        <v>c</v>
      </c>
      <c r="NB20" s="843">
        <f t="shared" si="161"/>
        <v>3</v>
      </c>
      <c r="NC20" s="851">
        <f t="shared" si="162"/>
        <v>2</v>
      </c>
      <c r="ND20" s="851">
        <f t="shared" si="163"/>
        <v>3</v>
      </c>
      <c r="NE20" s="851">
        <f t="shared" si="164"/>
        <v>1</v>
      </c>
      <c r="NF20" s="851">
        <f t="shared" si="165"/>
        <v>2</v>
      </c>
      <c r="NG20" s="851" t="str">
        <f t="shared" si="166"/>
        <v/>
      </c>
      <c r="NH20" s="851" t="str">
        <f t="shared" si="167"/>
        <v/>
      </c>
      <c r="NI20" s="851" t="str">
        <f t="shared" si="168"/>
        <v/>
      </c>
      <c r="NJ20" s="840">
        <f t="shared" si="169"/>
        <v>0.55000000000000004</v>
      </c>
      <c r="NK20" s="841">
        <f>VLOOKUP($A20,'05市民生活実感調査'!$D$223:$O$249,11,FALSE)</f>
        <v>4</v>
      </c>
      <c r="NL20" s="842">
        <f>VLOOKUP($A20,'05市民生活実感調査'!$D$223:$O$249,12,FALSE)</f>
        <v>76.952380952380949</v>
      </c>
      <c r="NM20" s="843" t="s">
        <v>313</v>
      </c>
      <c r="NN20" s="859" t="str">
        <f>VLOOKUP(NM20,プルダウン!$A$1:$B$6,2,FALSE)</f>
        <v>政策の目的がかなり達成されている</v>
      </c>
      <c r="NO20" s="834" t="s">
        <v>2973</v>
      </c>
      <c r="NP20" s="859" t="s">
        <v>1895</v>
      </c>
      <c r="NQ20" s="860" t="s">
        <v>3264</v>
      </c>
      <c r="NR20" s="859" t="s">
        <v>3265</v>
      </c>
      <c r="NS20" s="843" t="str">
        <f>IFERROR(VLOOKUP($A20*100+NS$4,'03施策評価'!$A$5:$KD$118,COLUMN('03施策評価'!$KA:$KA),FALSE),"-")</f>
        <v>B</v>
      </c>
      <c r="NT20" s="851" t="str">
        <f>IFERROR(VLOOKUP($A20*100+NT$4,'03施策評価'!$A$5:$KD$118,COLUMN('03施策評価'!$KA:$KA),FALSE),"-")</f>
        <v>D</v>
      </c>
      <c r="NU20" s="851" t="str">
        <f>IFERROR(VLOOKUP($A20*100+NU$4,'03施策評価'!$A$5:$KD$118,COLUMN('03施策評価'!$KA:$KA),FALSE),"-")</f>
        <v>B</v>
      </c>
      <c r="NV20" s="851" t="str">
        <f>IFERROR(VLOOKUP($A20*100+NV$4,'03施策評価'!$A$5:$KD$118,COLUMN('03施策評価'!$KA:$KA),FALSE),"-")</f>
        <v>C</v>
      </c>
      <c r="NW20" s="851" t="str">
        <f>IFERROR(VLOOKUP($A20*100+NW$4,'03施策評価'!$A$5:$KD$118,COLUMN('03施策評価'!$KA:$KA),FALSE),"-")</f>
        <v>-</v>
      </c>
      <c r="NX20" s="851" t="str">
        <f>IFERROR(VLOOKUP($A20*100+NX$4,'03施策評価'!$A$5:$KD$118,COLUMN('03施策評価'!$KA:$KA),FALSE),"-")</f>
        <v>-</v>
      </c>
      <c r="NY20" s="851" t="str">
        <f>IFERROR(VLOOKUP($A20*100+NY$4,'03施策評価'!$A$5:$KD$118,COLUMN('03施策評価'!$KA:$KA),FALSE),"-")</f>
        <v>-</v>
      </c>
      <c r="NZ20" s="839" t="str">
        <f>IFERROR(VLOOKUP($A20*100+NZ$4,'03施策評価'!$A$5:$KD$118,COLUMN('03施策評価'!$KA:$KA),FALSE),"-")</f>
        <v>-</v>
      </c>
      <c r="OA20" s="861" t="s">
        <v>3281</v>
      </c>
      <c r="OB20" s="812" t="str">
        <f>VLOOKUP($A20&amp;"-"&amp;OB$4,'02政策の客観指標'!$A$4:$AY$246,COLUMN('02政策の客観指標'!$AY:$AY),FALSE)</f>
        <v>a</v>
      </c>
      <c r="OC20" s="813" t="str">
        <f>VLOOKUP($A20&amp;"-"&amp;OC$4,'02政策の客観指標'!$A$4:$AY$246,COLUMN('02政策の客観指標'!$AY:$AY),FALSE)</f>
        <v>c</v>
      </c>
      <c r="OD20" s="813" t="str">
        <f>VLOOKUP($A20&amp;"-"&amp;OD$4,'02政策の客観指標'!$A$4:$AY$246,COLUMN('02政策の客観指標'!$AY:$AY),FALSE)</f>
        <v>-</v>
      </c>
      <c r="OE20" s="813" t="str">
        <f>VLOOKUP($A20&amp;"-"&amp;OE$4,'02政策の客観指標'!$A$4:$AY$246,COLUMN('02政策の客観指標'!$AY:$AY),FALSE)</f>
        <v>-</v>
      </c>
      <c r="OF20" s="813" t="str">
        <f>VLOOKUP($A20&amp;"-"&amp;OF$4,'02政策の客観指標'!$A$4:$AY$246,COLUMN('02政策の客観指標'!$AY:$AY),FALSE)</f>
        <v>-</v>
      </c>
      <c r="OG20" s="813" t="str">
        <f>VLOOKUP($A20&amp;"-"&amp;OG$4,'02政策の客観指標'!$A$4:$AY$246,COLUMN('02政策の客観指標'!$AY:$AY),FALSE)</f>
        <v>-</v>
      </c>
      <c r="OH20" s="813" t="str">
        <f>VLOOKUP($A20&amp;"-"&amp;OH$4,'02政策の客観指標'!$A$4:$AY$246,COLUMN('02政策の客観指標'!$AY:$AY),FALSE)</f>
        <v>-</v>
      </c>
      <c r="OI20" s="813" t="str">
        <f>VLOOKUP($A20&amp;"-"&amp;OI$4,'02政策の客観指標'!$A$4:$AY$246,COLUMN('02政策の客観指標'!$AY:$AY),FALSE)</f>
        <v>-</v>
      </c>
      <c r="OJ20" s="813" t="str">
        <f>VLOOKUP($A20&amp;"-"&amp;OJ$4,'02政策の客観指標'!$A$4:$AY$246,COLUMN('02政策の客観指標'!$AY:$AY),FALSE)</f>
        <v>-</v>
      </c>
      <c r="OK20" s="814" t="str">
        <f t="shared" si="170"/>
        <v>b</v>
      </c>
      <c r="OL20" s="815">
        <f t="shared" si="171"/>
        <v>4</v>
      </c>
      <c r="OM20" s="815">
        <f t="shared" si="172"/>
        <v>2</v>
      </c>
      <c r="ON20" s="815" t="str">
        <f t="shared" si="173"/>
        <v/>
      </c>
      <c r="OO20" s="815" t="str">
        <f t="shared" si="174"/>
        <v/>
      </c>
      <c r="OP20" s="815" t="str">
        <f t="shared" si="175"/>
        <v/>
      </c>
      <c r="OQ20" s="815" t="str">
        <f t="shared" si="176"/>
        <v/>
      </c>
      <c r="OR20" s="815" t="str">
        <f t="shared" si="177"/>
        <v/>
      </c>
      <c r="OS20" s="815" t="str">
        <f t="shared" si="178"/>
        <v/>
      </c>
      <c r="OT20" s="815" t="str">
        <f t="shared" si="179"/>
        <v/>
      </c>
      <c r="OU20" s="816">
        <f t="shared" si="203"/>
        <v>0.75</v>
      </c>
      <c r="OV20" s="817" t="str">
        <f>IFERROR(VLOOKUP($A20*100+OV$4,'03施策評価'!$A$5:$MF$118,COLUMN('03施策評価'!$KN:$KN),FALSE),"-")</f>
        <v>a</v>
      </c>
      <c r="OW20" s="813" t="str">
        <f>IFERROR(VLOOKUP($A20*100+OW$4,'03施策評価'!$A$5:$MF$118,COLUMN('03施策評価'!$KN:$KN),FALSE),"-")</f>
        <v>c</v>
      </c>
      <c r="OX20" s="813" t="str">
        <f>IFERROR(VLOOKUP($A20*100+OX$4,'03施策評価'!$A$5:$MF$118,COLUMN('03施策評価'!$KN:$KN),FALSE),"-")</f>
        <v>a</v>
      </c>
      <c r="OY20" s="813" t="str">
        <f>IFERROR(VLOOKUP($A20*100+OY$4,'03施策評価'!$A$5:$MF$118,COLUMN('03施策評価'!$KN:$KN),FALSE),"-")</f>
        <v>a</v>
      </c>
      <c r="OZ20" s="813" t="str">
        <f>IFERROR(VLOOKUP($A20*100+OZ$4,'03施策評価'!$A$5:$MF$118,COLUMN('03施策評価'!$KN:$KN),FALSE),"-")</f>
        <v>-</v>
      </c>
      <c r="PA20" s="813" t="str">
        <f>IFERROR(VLOOKUP($A20*100+PA$4,'03施策評価'!$A$5:$MF$118,COLUMN('03施策評価'!$KN:$KN),FALSE),"-")</f>
        <v>-</v>
      </c>
      <c r="PB20" s="813" t="str">
        <f>IFERROR(VLOOKUP($A20*100+PB$4,'03施策評価'!$A$5:$MF$118,COLUMN('03施策評価'!$KN:$KN),FALSE),"-")</f>
        <v>-</v>
      </c>
      <c r="PC20" s="813" t="str">
        <f>IFERROR(VLOOKUP($A20*100+PC$4,'03施策評価'!$A$5:$MF$118,COLUMN('03施策評価'!$KN:$KN),FALSE),"-")</f>
        <v>-</v>
      </c>
      <c r="PD20" s="814" t="str">
        <f t="shared" si="180"/>
        <v>a</v>
      </c>
      <c r="PE20" s="817">
        <f t="shared" si="181"/>
        <v>4</v>
      </c>
      <c r="PF20" s="813">
        <f t="shared" si="182"/>
        <v>2</v>
      </c>
      <c r="PG20" s="813">
        <f t="shared" si="183"/>
        <v>4</v>
      </c>
      <c r="PH20" s="813">
        <f t="shared" si="184"/>
        <v>4</v>
      </c>
      <c r="PI20" s="813" t="str">
        <f t="shared" si="185"/>
        <v/>
      </c>
      <c r="PJ20" s="813" t="str">
        <f t="shared" si="186"/>
        <v/>
      </c>
      <c r="PK20" s="813" t="str">
        <f t="shared" si="187"/>
        <v/>
      </c>
      <c r="PL20" s="813" t="str">
        <f t="shared" si="188"/>
        <v/>
      </c>
      <c r="PM20" s="818">
        <f t="shared" si="189"/>
        <v>0.875</v>
      </c>
      <c r="PN20" s="819" t="str">
        <f t="shared" si="190"/>
        <v>a</v>
      </c>
      <c r="PO20" s="237">
        <f t="shared" si="191"/>
        <v>3</v>
      </c>
      <c r="PP20" s="187">
        <f t="shared" si="192"/>
        <v>2</v>
      </c>
      <c r="PQ20" s="422" cm="1">
        <f t="array" ref="PQ20">_xlfn.IFS(COUNT(PO20:PP20)=2,SUM(PO20:PP20)/6,COUNT(PO20:PP20)=0,"-",PO20="",PM20,PP20="",OU20)</f>
        <v>0.83333333333333337</v>
      </c>
      <c r="PR20" s="820" t="str">
        <f>VLOOKUP($A20&amp;"-"&amp;PR$4,'05市民生活実感調査'!$A$3:$BM$218,COLUMN('05市民生活実感調査'!$BM:$BM),FALSE)</f>
        <v>b</v>
      </c>
      <c r="PS20" s="821" t="str">
        <f>VLOOKUP($A20&amp;"-"&amp;PS$4,'05市民生活実感調査'!$A$3:$BM$218,COLUMN('05市民生活実感調査'!$BM:$BM),FALSE)</f>
        <v>c</v>
      </c>
      <c r="PT20" s="821" t="str">
        <f>VLOOKUP($A20&amp;"-"&amp;PT$4,'05市民生活実感調査'!$A$3:$BM$218,COLUMN('05市民生活実感調査'!$BM:$BM),FALSE)</f>
        <v>b</v>
      </c>
      <c r="PU20" s="821" t="str">
        <f>VLOOKUP($A20&amp;"-"&amp;PU$4,'05市民生活実感調査'!$A$3:$BM$218,COLUMN('05市民生活実感調査'!$BM:$BM),FALSE)</f>
        <v>d</v>
      </c>
      <c r="PV20" s="821" t="str">
        <f>VLOOKUP($A20&amp;"-"&amp;PV$4,'05市民生活実感調査'!$A$3:$BM$218,COLUMN('05市民生活実感調査'!$BM:$BM),FALSE)</f>
        <v>c</v>
      </c>
      <c r="PW20" s="821" t="str">
        <f>VLOOKUP($A20&amp;"-"&amp;PW$4,'05市民生活実感調査'!$A$3:$BM$218,COLUMN('05市民生活実感調査'!$BM:$BM),FALSE)</f>
        <v>-</v>
      </c>
      <c r="PX20" s="821" t="str">
        <f>VLOOKUP($A20&amp;"-"&amp;PX$4,'05市民生活実感調査'!$A$3:$BM$218,COLUMN('05市民生活実感調査'!$BM:$BM),FALSE)</f>
        <v>-</v>
      </c>
      <c r="PY20" s="821" t="str">
        <f>VLOOKUP($A20&amp;"-"&amp;PY$4,'05市民生活実感調査'!$A$3:$BM$218,COLUMN('05市民生活実感調査'!$BM:$BM),FALSE)</f>
        <v>-</v>
      </c>
      <c r="PZ20" s="822" t="str">
        <f t="shared" si="193"/>
        <v>c</v>
      </c>
      <c r="QA20" s="237">
        <f t="shared" si="194"/>
        <v>3</v>
      </c>
      <c r="QB20" s="187">
        <f t="shared" si="195"/>
        <v>2</v>
      </c>
      <c r="QC20" s="187">
        <f t="shared" si="196"/>
        <v>3</v>
      </c>
      <c r="QD20" s="187">
        <f t="shared" si="197"/>
        <v>1</v>
      </c>
      <c r="QE20" s="187">
        <f t="shared" si="198"/>
        <v>2</v>
      </c>
      <c r="QF20" s="187" t="str">
        <f t="shared" si="199"/>
        <v/>
      </c>
      <c r="QG20" s="187" t="str">
        <f t="shared" si="200"/>
        <v/>
      </c>
      <c r="QH20" s="187" t="str">
        <f t="shared" si="201"/>
        <v/>
      </c>
      <c r="QI20" s="422">
        <f t="shared" si="202"/>
        <v>0.55000000000000004</v>
      </c>
      <c r="QJ20" s="725">
        <f>VLOOKUP($A20,'05市民生活実感調査'!$D$223:$Q$249,13,FALSE)</f>
        <v>3</v>
      </c>
      <c r="QK20" s="726">
        <f>VLOOKUP($A20,'05市民生活実感調査'!$D$223:$Q$249,14,FALSE)</f>
        <v>77.522441651705563</v>
      </c>
      <c r="QL20" s="823" t="s">
        <v>313</v>
      </c>
      <c r="QM20" s="824" t="str">
        <f>VLOOKUP(QL20,プルダウン!$A$1:$B$6,2,FALSE)</f>
        <v>政策の目的がかなり達成されている</v>
      </c>
      <c r="QN20" s="403" t="s">
        <v>2973</v>
      </c>
      <c r="QO20" s="190" t="s">
        <v>1895</v>
      </c>
      <c r="QP20" s="91" t="s">
        <v>3610</v>
      </c>
      <c r="QQ20" s="190" t="s">
        <v>3466</v>
      </c>
      <c r="QR20" s="237" t="str">
        <f>IFERROR(VLOOKUP($A20*100+QR$4,'03施策評価'!$A$5:$MF$118,COLUMN('03施策評価'!$MC:$MC),FALSE),"-")</f>
        <v>B</v>
      </c>
      <c r="QS20" s="187" t="str">
        <f>IFERROR(VLOOKUP($A20*100+QS$4,'03施策評価'!$A$5:$MF$118,COLUMN('03施策評価'!$MC:$MC),FALSE),"-")</f>
        <v>C</v>
      </c>
      <c r="QT20" s="187" t="str">
        <f>IFERROR(VLOOKUP($A20*100+QT$4,'03施策評価'!$A$5:$MF$118,COLUMN('03施策評価'!$MC:$MC),FALSE),"-")</f>
        <v>B</v>
      </c>
      <c r="QU20" s="187" t="str">
        <f>IFERROR(VLOOKUP($A20*100+QU$4,'03施策評価'!$A$5:$MF$118,COLUMN('03施策評価'!$MC:$MC),FALSE),"-")</f>
        <v>B</v>
      </c>
      <c r="QV20" s="187" t="str">
        <f>IFERROR(VLOOKUP($A20*100+QV$4,'03施策評価'!$A$5:$MF$118,COLUMN('03施策評価'!$MC:$MC),FALSE),"-")</f>
        <v>-</v>
      </c>
      <c r="QW20" s="187" t="str">
        <f>IFERROR(VLOOKUP($A20*100+QW$4,'03施策評価'!$A$5:$MF$118,COLUMN('03施策評価'!$MC:$MC),FALSE),"-")</f>
        <v>-</v>
      </c>
      <c r="QX20" s="187" t="str">
        <f>IFERROR(VLOOKUP($A20*100+QX$4,'03施策評価'!$A$5:$MF$118,COLUMN('03施策評価'!$MC:$MC),FALSE),"-")</f>
        <v>-</v>
      </c>
      <c r="QY20" s="234" t="str">
        <f>IFERROR(VLOOKUP($A20*100+QY$4,'03施策評価'!$A$5:$MF$118,COLUMN('03施策評価'!$MC:$MC),FALSE),"-")</f>
        <v>-</v>
      </c>
      <c r="QZ20" s="191" t="s">
        <v>3591</v>
      </c>
    </row>
    <row r="21" spans="1:468" ht="266.25" customHeight="1">
      <c r="A21" s="466">
        <v>17</v>
      </c>
      <c r="B21" s="104" t="s">
        <v>287</v>
      </c>
      <c r="C21" s="104" t="s">
        <v>1873</v>
      </c>
      <c r="D21" s="728" t="s">
        <v>1412</v>
      </c>
      <c r="E21" s="728"/>
      <c r="F21" s="104"/>
      <c r="G21" s="850" t="str">
        <f>VLOOKUP($A21&amp;"-"&amp;G$4,'02政策の客観指標'!$A$4:$AY$246,COLUMN('02政策の客観指標'!$AT:$AT),FALSE)</f>
        <v>-</v>
      </c>
      <c r="H21" s="851" t="str">
        <f>VLOOKUP($A21&amp;"-"&amp;H$4,'02政策の客観指標'!$A$4:$AY$246,COLUMN('02政策の客観指標'!$AT:$AT),FALSE)</f>
        <v>a</v>
      </c>
      <c r="I21" s="851" t="str">
        <f>VLOOKUP($A21&amp;"-"&amp;I$4,'02政策の客観指標'!$A$4:$AY$246,COLUMN('02政策の客観指標'!$AT:$AT),FALSE)</f>
        <v>-</v>
      </c>
      <c r="J21" s="851" t="str">
        <f>VLOOKUP($A21&amp;"-"&amp;J$4,'02政策の客観指標'!$A$4:$AY$246,COLUMN('02政策の客観指標'!$AT:$AT),FALSE)</f>
        <v>-</v>
      </c>
      <c r="K21" s="851" t="str">
        <f>VLOOKUP($A21&amp;"-"&amp;K$4,'02政策の客観指標'!$A$4:$AY$246,COLUMN('02政策の客観指標'!$AT:$AT),FALSE)</f>
        <v>-</v>
      </c>
      <c r="L21" s="851" t="str">
        <f>VLOOKUP($A21&amp;"-"&amp;L$4,'02政策の客観指標'!$A$4:$AY$246,COLUMN('02政策の客観指標'!$AT:$AT),FALSE)</f>
        <v>-</v>
      </c>
      <c r="M21" s="851" t="str">
        <f>VLOOKUP($A21&amp;"-"&amp;M$4,'02政策の客観指標'!$A$4:$AY$246,COLUMN('02政策の客観指標'!$AT:$AT),FALSE)</f>
        <v>-</v>
      </c>
      <c r="N21" s="851" t="str">
        <f>VLOOKUP($A21&amp;"-"&amp;N$4,'02政策の客観指標'!$A$4:$AY$246,COLUMN('02政策の客観指標'!$AT:$AT),FALSE)</f>
        <v>-</v>
      </c>
      <c r="O21" s="852" t="str">
        <f>VLOOKUP($A21&amp;"-"&amp;O$4,'02政策の客観指標'!$A$4:$AY$246,COLUMN('02政策の客観指標'!$AT:$AT),FALSE)</f>
        <v>-</v>
      </c>
      <c r="P21" s="853" t="str">
        <f t="shared" si="0"/>
        <v>a</v>
      </c>
      <c r="Q21" s="854" t="str">
        <f t="shared" si="1"/>
        <v/>
      </c>
      <c r="R21" s="854">
        <f t="shared" si="2"/>
        <v>4</v>
      </c>
      <c r="S21" s="854" t="str">
        <f t="shared" si="3"/>
        <v/>
      </c>
      <c r="T21" s="854" t="str">
        <f t="shared" si="4"/>
        <v/>
      </c>
      <c r="U21" s="854" t="str">
        <f t="shared" si="5"/>
        <v/>
      </c>
      <c r="V21" s="854" t="str">
        <f t="shared" si="6"/>
        <v/>
      </c>
      <c r="W21" s="854" t="str">
        <f t="shared" si="7"/>
        <v/>
      </c>
      <c r="X21" s="854" t="str">
        <f t="shared" si="8"/>
        <v/>
      </c>
      <c r="Y21" s="854" t="str">
        <f t="shared" si="9"/>
        <v/>
      </c>
      <c r="Z21" s="855">
        <f t="shared" si="10"/>
        <v>1</v>
      </c>
      <c r="AA21" s="856" t="str">
        <f>IFERROR(VLOOKUP($A21*100+AA$4,'03施策評価'!$A$5:$KD$118,COLUMN('03施策評価'!$AB:$AB),FALSE),"-")</f>
        <v>b</v>
      </c>
      <c r="AB21" s="851" t="str">
        <f>IFERROR(VLOOKUP($A21*100+AB$4,'03施策評価'!$A$5:$KD$118,COLUMN('03施策評価'!$AB:$AB),FALSE),"-")</f>
        <v>a</v>
      </c>
      <c r="AC21" s="851" t="str">
        <f>IFERROR(VLOOKUP($A21*100+AC$4,'03施策評価'!$A$5:$KD$118,COLUMN('03施策評価'!$AB:$AB),FALSE),"-")</f>
        <v>a</v>
      </c>
      <c r="AD21" s="851" t="str">
        <f>IFERROR(VLOOKUP($A21*100+AD$4,'03施策評価'!$A$5:$KD$118,COLUMN('03施策評価'!$AB:$AB),FALSE),"-")</f>
        <v>a</v>
      </c>
      <c r="AE21" s="851" t="str">
        <f>IFERROR(VLOOKUP($A21*100+AE$4,'03施策評価'!$A$5:$KD$118,COLUMN('03施策評価'!$AB:$AB),FALSE),"-")</f>
        <v>-</v>
      </c>
      <c r="AF21" s="851" t="str">
        <f>IFERROR(VLOOKUP($A21*100+AF$4,'03施策評価'!$A$5:$KD$118,COLUMN('03施策評価'!$AB:$AB),FALSE),"-")</f>
        <v>-</v>
      </c>
      <c r="AG21" s="851" t="str">
        <f>IFERROR(VLOOKUP($A21*100+AG$4,'03施策評価'!$A$5:$KD$118,COLUMN('03施策評価'!$AB:$AB),FALSE),"-")</f>
        <v>-</v>
      </c>
      <c r="AH21" s="852" t="str">
        <f>IFERROR(VLOOKUP($A21*100+AH$4,'03施策評価'!$A$5:$KD$118,COLUMN('03施策評価'!$AB:$AB),FALSE),"-")</f>
        <v>-</v>
      </c>
      <c r="AI21" s="853" t="str">
        <f t="shared" si="11"/>
        <v>a</v>
      </c>
      <c r="AJ21" s="856">
        <f t="shared" si="12"/>
        <v>3</v>
      </c>
      <c r="AK21" s="851">
        <f t="shared" si="13"/>
        <v>4</v>
      </c>
      <c r="AL21" s="851">
        <f t="shared" si="14"/>
        <v>4</v>
      </c>
      <c r="AM21" s="851">
        <f t="shared" si="15"/>
        <v>4</v>
      </c>
      <c r="AN21" s="851" t="str">
        <f t="shared" si="16"/>
        <v/>
      </c>
      <c r="AO21" s="851" t="str">
        <f t="shared" si="17"/>
        <v/>
      </c>
      <c r="AP21" s="851" t="str">
        <f t="shared" si="18"/>
        <v/>
      </c>
      <c r="AQ21" s="852" t="str">
        <f t="shared" si="19"/>
        <v/>
      </c>
      <c r="AR21" s="857">
        <f t="shared" si="20"/>
        <v>0.9375</v>
      </c>
      <c r="AS21" s="853" t="str">
        <f t="shared" si="204"/>
        <v>a</v>
      </c>
      <c r="AT21" s="854">
        <f t="shared" si="22"/>
        <v>4</v>
      </c>
      <c r="AU21" s="853">
        <f t="shared" si="23"/>
        <v>2</v>
      </c>
      <c r="AV21" s="855" cm="1">
        <f t="array" ref="AV21">_xlfn.IFS(COUNT(AT21:AU21)=2,SUM(AT21:AU21)/6,COUNT(AT21:AU21)=0,"-",AT21="",AR21,AU21="",Z21)</f>
        <v>1</v>
      </c>
      <c r="AW21" s="856" t="str">
        <f>VLOOKUP($A21&amp;"-"&amp;AW$4,'05市民生活実感調査'!$A$3:$BC$218,COLUMN('05市民生活実感調査'!$O:$O),FALSE)</f>
        <v>c</v>
      </c>
      <c r="AX21" s="851" t="str">
        <f>VLOOKUP($A21&amp;"-"&amp;AX$4,'05市民生活実感調査'!$A$3:$BC$218,COLUMN('05市民生活実感調査'!$O:$O),FALSE)</f>
        <v>c</v>
      </c>
      <c r="AY21" s="851" t="str">
        <f>VLOOKUP($A21&amp;"-"&amp;AY$4,'05市民生活実感調査'!$A$3:$BC$218,COLUMN('05市民生活実感調査'!$O:$O),FALSE)</f>
        <v>c</v>
      </c>
      <c r="AZ21" s="851" t="str">
        <f>VLOOKUP($A21&amp;"-"&amp;AZ$4,'05市民生活実感調査'!$A$3:$BC$218,COLUMN('05市民生活実感調査'!$O:$O),FALSE)</f>
        <v>c</v>
      </c>
      <c r="BA21" s="851" t="str">
        <f>VLOOKUP($A21&amp;"-"&amp;BA$4,'05市民生活実感調査'!$A$3:$BC$218,COLUMN('05市民生活実感調査'!$O:$O),FALSE)</f>
        <v>-</v>
      </c>
      <c r="BB21" s="851" t="str">
        <f>VLOOKUP($A21&amp;"-"&amp;BB$4,'05市民生活実感調査'!$A$3:$BC$218,COLUMN('05市民生活実感調査'!$O:$O),FALSE)</f>
        <v>-</v>
      </c>
      <c r="BC21" s="851" t="str">
        <f>VLOOKUP($A21&amp;"-"&amp;BC$4,'05市民生活実感調査'!$A$3:$BC$218,COLUMN('05市民生活実感調査'!$O:$O),FALSE)</f>
        <v>-</v>
      </c>
      <c r="BD21" s="851" t="str">
        <f>VLOOKUP($A21&amp;"-"&amp;BD$4,'05市民生活実感調査'!$A$3:$BC$218,COLUMN('05市民生活実感調査'!$O:$O),FALSE)</f>
        <v>-</v>
      </c>
      <c r="BE21" s="839" t="str">
        <f t="shared" si="24"/>
        <v>c</v>
      </c>
      <c r="BF21" s="843">
        <f t="shared" si="25"/>
        <v>2</v>
      </c>
      <c r="BG21" s="851">
        <f t="shared" si="26"/>
        <v>2</v>
      </c>
      <c r="BH21" s="851">
        <f t="shared" si="27"/>
        <v>2</v>
      </c>
      <c r="BI21" s="851">
        <f t="shared" si="28"/>
        <v>2</v>
      </c>
      <c r="BJ21" s="851" t="str">
        <f t="shared" si="29"/>
        <v/>
      </c>
      <c r="BK21" s="851" t="str">
        <f t="shared" si="30"/>
        <v/>
      </c>
      <c r="BL21" s="851" t="str">
        <f t="shared" si="31"/>
        <v/>
      </c>
      <c r="BM21" s="851" t="str">
        <f t="shared" si="32"/>
        <v/>
      </c>
      <c r="BN21" s="840">
        <f t="shared" si="33"/>
        <v>0.5</v>
      </c>
      <c r="BO21" s="841">
        <f>VLOOKUP($A21,'05市民生活実感調査'!$D$223:$O$249,3,FALSE)</f>
        <v>9</v>
      </c>
      <c r="BP21" s="858">
        <f>VLOOKUP($A21,'05市民生活実感調査'!$D$223:$O$249,4,FALSE)</f>
        <v>0.8821966341895483</v>
      </c>
      <c r="BQ21" s="843" t="s">
        <v>313</v>
      </c>
      <c r="BR21" s="859" t="s">
        <v>3628</v>
      </c>
      <c r="BS21" s="834" t="s">
        <v>122</v>
      </c>
      <c r="BT21" s="859" t="s">
        <v>1561</v>
      </c>
      <c r="BU21" s="860" t="s">
        <v>1562</v>
      </c>
      <c r="BV21" s="859" t="s">
        <v>1560</v>
      </c>
      <c r="BW21" s="843" t="str">
        <f>IFERROR(VLOOKUP($A21*100+BW$4,'03施策評価'!$A$5:$KD$118,COLUMN('03施策評価'!$BQ:$BQ),FALSE),"-")</f>
        <v>B</v>
      </c>
      <c r="BX21" s="851" t="str">
        <f>IFERROR(VLOOKUP($A21*100+BX$4,'03施策評価'!$A$5:$KD$118,COLUMN('03施策評価'!$BQ:$BQ),FALSE),"-")</f>
        <v>B</v>
      </c>
      <c r="BY21" s="851" t="str">
        <f>IFERROR(VLOOKUP($A21*100+BY$4,'03施策評価'!$A$5:$KD$118,COLUMN('03施策評価'!$BQ:$BQ),FALSE),"-")</f>
        <v>B</v>
      </c>
      <c r="BZ21" s="851" t="str">
        <f>IFERROR(VLOOKUP($A21*100+BZ$4,'03施策評価'!$A$5:$KD$118,COLUMN('03施策評価'!$BQ:$BQ),FALSE),"-")</f>
        <v>B</v>
      </c>
      <c r="CA21" s="851" t="str">
        <f>IFERROR(VLOOKUP($A21*100+CA$4,'03施策評価'!$A$5:$KD$118,COLUMN('03施策評価'!$BQ:$BQ),FALSE),"-")</f>
        <v>-</v>
      </c>
      <c r="CB21" s="851" t="str">
        <f>IFERROR(VLOOKUP($A21*100+CB$4,'03施策評価'!$A$5:$KD$118,COLUMN('03施策評価'!$BQ:$BQ),FALSE),"-")</f>
        <v>-</v>
      </c>
      <c r="CC21" s="851" t="str">
        <f>IFERROR(VLOOKUP($A21*100+CC$4,'03施策評価'!$A$5:$KD$118,COLUMN('03施策評価'!$BQ:$BQ),FALSE),"-")</f>
        <v>-</v>
      </c>
      <c r="CD21" s="839" t="str">
        <f>IFERROR(VLOOKUP($A21*100+CD$4,'03施策評価'!$A$5:$KD$118,COLUMN('03施策評価'!$BQ:$BQ),FALSE),"-")</f>
        <v>-</v>
      </c>
      <c r="CE21" s="861" t="s">
        <v>1783</v>
      </c>
      <c r="CF21" s="850" t="str">
        <f>VLOOKUP($A21&amp;"-"&amp;CF$4,'02政策の客観指標'!$A$4:$AY$246,COLUMN('02政策の客観指標'!$AU:$AU),FALSE)</f>
        <v>a</v>
      </c>
      <c r="CG21" s="851" t="str">
        <f>VLOOKUP($A21&amp;"-"&amp;CG$4,'02政策の客観指標'!$A$4:$AY$246,COLUMN('02政策の客観指標'!$AU:$AU),FALSE)</f>
        <v>b</v>
      </c>
      <c r="CH21" s="851" t="str">
        <f>VLOOKUP($A21&amp;"-"&amp;CH$4,'02政策の客観指標'!$A$4:$AY$246,COLUMN('02政策の客観指標'!$AU:$AU),FALSE)</f>
        <v>-</v>
      </c>
      <c r="CI21" s="851" t="str">
        <f>VLOOKUP($A21&amp;"-"&amp;CI$4,'02政策の客観指標'!$A$4:$AY$246,COLUMN('02政策の客観指標'!$AU:$AU),FALSE)</f>
        <v>-</v>
      </c>
      <c r="CJ21" s="851" t="str">
        <f>VLOOKUP($A21&amp;"-"&amp;CJ$4,'02政策の客観指標'!$A$4:$AY$246,COLUMN('02政策の客観指標'!$AU:$AU),FALSE)</f>
        <v>-</v>
      </c>
      <c r="CK21" s="851" t="str">
        <f>VLOOKUP($A21&amp;"-"&amp;CK$4,'02政策の客観指標'!$A$4:$AY$246,COLUMN('02政策の客観指標'!$AU:$AU),FALSE)</f>
        <v>-</v>
      </c>
      <c r="CL21" s="851" t="str">
        <f>VLOOKUP($A21&amp;"-"&amp;CL$4,'02政策の客観指標'!$A$4:$AY$246,COLUMN('02政策の客観指標'!$AU:$AU),FALSE)</f>
        <v>-</v>
      </c>
      <c r="CM21" s="851" t="str">
        <f>VLOOKUP($A21&amp;"-"&amp;CM$4,'02政策の客観指標'!$A$4:$AY$246,COLUMN('02政策の客観指標'!$AU:$AU),FALSE)</f>
        <v>-</v>
      </c>
      <c r="CN21" s="851" t="str">
        <f>VLOOKUP($A21&amp;"-"&amp;CN$4,'02政策の客観指標'!$A$4:$AY$246,COLUMN('02政策の客観指標'!$AU:$AU),FALSE)</f>
        <v>-</v>
      </c>
      <c r="CO21" s="839" t="str">
        <f t="shared" si="34"/>
        <v>a</v>
      </c>
      <c r="CP21" s="854">
        <f t="shared" si="35"/>
        <v>4</v>
      </c>
      <c r="CQ21" s="854">
        <f t="shared" si="36"/>
        <v>3</v>
      </c>
      <c r="CR21" s="854" t="str">
        <f t="shared" si="37"/>
        <v/>
      </c>
      <c r="CS21" s="854" t="str">
        <f t="shared" si="38"/>
        <v/>
      </c>
      <c r="CT21" s="854" t="str">
        <f t="shared" si="39"/>
        <v/>
      </c>
      <c r="CU21" s="854" t="str">
        <f t="shared" si="40"/>
        <v/>
      </c>
      <c r="CV21" s="854" t="str">
        <f t="shared" si="41"/>
        <v/>
      </c>
      <c r="CW21" s="854" t="str">
        <f t="shared" si="42"/>
        <v/>
      </c>
      <c r="CX21" s="854" t="str">
        <f t="shared" si="43"/>
        <v/>
      </c>
      <c r="CY21" s="846">
        <f t="shared" si="44"/>
        <v>0.875</v>
      </c>
      <c r="CZ21" s="843" t="str">
        <f>IFERROR(VLOOKUP($A21*100+CZ$4,'03施策評価'!$A$5:$KD$118,COLUMN('03施策評価'!$CF:$CF),FALSE),"-")</f>
        <v>b</v>
      </c>
      <c r="DA21" s="851" t="str">
        <f>IFERROR(VLOOKUP($A21*100+DA$4,'03施策評価'!$A$5:$KD$118,COLUMN('03施策評価'!$CF:$CF),FALSE),"-")</f>
        <v>b</v>
      </c>
      <c r="DB21" s="851" t="str">
        <f>IFERROR(VLOOKUP($A21*100+DB$4,'03施策評価'!$A$5:$KD$118,COLUMN('03施策評価'!$CF:$CF),FALSE),"-")</f>
        <v>b</v>
      </c>
      <c r="DC21" s="851" t="str">
        <f>IFERROR(VLOOKUP($A21*100+DC$4,'03施策評価'!$A$5:$KD$118,COLUMN('03施策評価'!$CF:$CF),FALSE),"-")</f>
        <v>b</v>
      </c>
      <c r="DD21" s="851" t="str">
        <f>IFERROR(VLOOKUP($A21*100+DD$4,'03施策評価'!$A$5:$KD$118,COLUMN('03施策評価'!$CF:$CF),FALSE),"-")</f>
        <v>-</v>
      </c>
      <c r="DE21" s="851" t="str">
        <f>IFERROR(VLOOKUP($A21*100+DE$4,'03施策評価'!$A$5:$KD$118,COLUMN('03施策評価'!$CF:$CF),FALSE),"-")</f>
        <v>-</v>
      </c>
      <c r="DF21" s="851" t="str">
        <f>IFERROR(VLOOKUP($A21*100+DF$4,'03施策評価'!$A$5:$KD$118,COLUMN('03施策評価'!$CF:$CF),FALSE),"-")</f>
        <v>-</v>
      </c>
      <c r="DG21" s="851" t="str">
        <f>IFERROR(VLOOKUP($A21*100+DG$4,'03施策評価'!$A$5:$KD$118,COLUMN('03施策評価'!$CF:$CF),FALSE),"-")</f>
        <v>-</v>
      </c>
      <c r="DH21" s="839" t="str">
        <f t="shared" si="45"/>
        <v>b</v>
      </c>
      <c r="DI21" s="843">
        <f t="shared" si="46"/>
        <v>3</v>
      </c>
      <c r="DJ21" s="851">
        <f t="shared" si="47"/>
        <v>3</v>
      </c>
      <c r="DK21" s="851">
        <f t="shared" si="48"/>
        <v>3</v>
      </c>
      <c r="DL21" s="851">
        <f t="shared" si="49"/>
        <v>3</v>
      </c>
      <c r="DM21" s="851" t="str">
        <f t="shared" si="50"/>
        <v/>
      </c>
      <c r="DN21" s="851" t="str">
        <f t="shared" si="51"/>
        <v/>
      </c>
      <c r="DO21" s="851" t="str">
        <f t="shared" si="52"/>
        <v/>
      </c>
      <c r="DP21" s="851" t="str">
        <f t="shared" si="53"/>
        <v/>
      </c>
      <c r="DQ21" s="840">
        <f t="shared" si="54"/>
        <v>0.75</v>
      </c>
      <c r="DR21" s="853" t="str">
        <f t="shared" si="55"/>
        <v>a</v>
      </c>
      <c r="DS21" s="843">
        <f t="shared" si="56"/>
        <v>4</v>
      </c>
      <c r="DT21" s="851">
        <f t="shared" si="57"/>
        <v>1.5</v>
      </c>
      <c r="DU21" s="840" cm="1">
        <f t="array" ref="DU21">_xlfn.IFS(COUNT(DS21:DT21)=2,SUM(DS21:DT21)/6,COUNT(DS21:DT21)=0,"-",DS21="",DQ21,DT21="",CY21)</f>
        <v>0.91666666666666663</v>
      </c>
      <c r="DV21" s="843" t="str">
        <f>VLOOKUP($A21&amp;"-"&amp;DV$4,'05市民生活実感調査'!$A$3:$BC$218,COLUMN('05市民生活実感調査'!$Y:$Y),FALSE)</f>
        <v>c</v>
      </c>
      <c r="DW21" s="851" t="str">
        <f>VLOOKUP($A21&amp;"-"&amp;DW$4,'05市民生活実感調査'!$A$3:$BC$218,COLUMN('05市民生活実感調査'!$Y:$Y),FALSE)</f>
        <v>c</v>
      </c>
      <c r="DX21" s="851" t="str">
        <f>VLOOKUP($A21&amp;"-"&amp;DX$4,'05市民生活実感調査'!$A$3:$BC$218,COLUMN('05市民生活実感調査'!$Y:$Y),FALSE)</f>
        <v>c</v>
      </c>
      <c r="DY21" s="851" t="str">
        <f>VLOOKUP($A21&amp;"-"&amp;DY$4,'05市民生活実感調査'!$A$3:$BC$218,COLUMN('05市民生活実感調査'!$Y:$Y),FALSE)</f>
        <v>c</v>
      </c>
      <c r="DZ21" s="851" t="str">
        <f>VLOOKUP($A21&amp;"-"&amp;DZ$4,'05市民生活実感調査'!$A$3:$BC$218,COLUMN('05市民生活実感調査'!$Y:$Y),FALSE)</f>
        <v>-</v>
      </c>
      <c r="EA21" s="851" t="str">
        <f>VLOOKUP($A21&amp;"-"&amp;EA$4,'05市民生活実感調査'!$A$3:$BC$218,COLUMN('05市民生活実感調査'!$Y:$Y),FALSE)</f>
        <v>-</v>
      </c>
      <c r="EB21" s="851" t="str">
        <f>VLOOKUP($A21&amp;"-"&amp;EB$4,'05市民生活実感調査'!$A$3:$BC$218,COLUMN('05市民生活実感調査'!$Y:$Y),FALSE)</f>
        <v>-</v>
      </c>
      <c r="EC21" s="851" t="str">
        <f>VLOOKUP($A21&amp;"-"&amp;EC$4,'05市民生活実感調査'!$A$3:$BC$218,COLUMN('05市民生活実感調査'!$Y:$Y),FALSE)</f>
        <v>-</v>
      </c>
      <c r="ED21" s="839" t="str">
        <f t="shared" si="58"/>
        <v>c</v>
      </c>
      <c r="EE21" s="843">
        <f t="shared" si="59"/>
        <v>2</v>
      </c>
      <c r="EF21" s="851">
        <f t="shared" si="60"/>
        <v>2</v>
      </c>
      <c r="EG21" s="851">
        <f t="shared" si="61"/>
        <v>2</v>
      </c>
      <c r="EH21" s="851">
        <f t="shared" si="62"/>
        <v>2</v>
      </c>
      <c r="EI21" s="851" t="str">
        <f t="shared" si="63"/>
        <v/>
      </c>
      <c r="EJ21" s="851" t="str">
        <f t="shared" si="64"/>
        <v/>
      </c>
      <c r="EK21" s="851" t="str">
        <f t="shared" si="65"/>
        <v/>
      </c>
      <c r="EL21" s="851" t="str">
        <f t="shared" si="66"/>
        <v/>
      </c>
      <c r="EM21" s="840">
        <f t="shared" si="67"/>
        <v>0.5</v>
      </c>
      <c r="EN21" s="841">
        <f>VLOOKUP($A21,'05市民生活実感調査'!$D$223:$O$249,5,FALSE)</f>
        <v>10</v>
      </c>
      <c r="EO21" s="842">
        <f>VLOOKUP($A21,'05市民生活実感調査'!$D$223:$O$249,6,FALSE)</f>
        <v>0.68899999999999995</v>
      </c>
      <c r="EP21" s="843" t="s">
        <v>313</v>
      </c>
      <c r="EQ21" s="859" t="str">
        <f>VLOOKUP(EP21,プルダウン!$A$1:$B$6,2,FALSE)</f>
        <v>政策の目的がかなり達成されている</v>
      </c>
      <c r="ER21" s="834" t="s">
        <v>122</v>
      </c>
      <c r="ES21" s="859" t="s">
        <v>1894</v>
      </c>
      <c r="ET21" s="860" t="s">
        <v>2278</v>
      </c>
      <c r="EU21" s="859" t="s">
        <v>2534</v>
      </c>
      <c r="EV21" s="843" t="str">
        <f>IFERROR(VLOOKUP($A21*100+EV$4,'03施策評価'!$A$5:$KD$118,COLUMN('03施策評価'!$DU:$DU),FALSE),"-")</f>
        <v>B</v>
      </c>
      <c r="EW21" s="851" t="str">
        <f>IFERROR(VLOOKUP($A21*100+EW$4,'03施策評価'!$A$5:$KD$118,COLUMN('03施策評価'!$DU:$DU),FALSE),"-")</f>
        <v>B</v>
      </c>
      <c r="EX21" s="851" t="str">
        <f>IFERROR(VLOOKUP($A21*100+EX$4,'03施策評価'!$A$5:$KD$118,COLUMN('03施策評価'!$DU:$DU),FALSE),"-")</f>
        <v>B</v>
      </c>
      <c r="EY21" s="851" t="str">
        <f>IFERROR(VLOOKUP($A21*100+EY$4,'03施策評価'!$A$5:$KD$118,COLUMN('03施策評価'!$DU:$DU),FALSE),"-")</f>
        <v>B</v>
      </c>
      <c r="EZ21" s="851" t="str">
        <f>IFERROR(VLOOKUP($A21*100+EZ$4,'03施策評価'!$A$5:$KD$118,COLUMN('03施策評価'!$DU:$DU),FALSE),"-")</f>
        <v>-</v>
      </c>
      <c r="FA21" s="851" t="str">
        <f>IFERROR(VLOOKUP($A21*100+FA$4,'03施策評価'!$A$5:$KD$118,COLUMN('03施策評価'!$DU:$DU),FALSE),"-")</f>
        <v>-</v>
      </c>
      <c r="FB21" s="851" t="str">
        <f>IFERROR(VLOOKUP($A21*100+FB$4,'03施策評価'!$A$5:$KD$118,COLUMN('03施策評価'!$DU:$DU),FALSE),"-")</f>
        <v>-</v>
      </c>
      <c r="FC21" s="839" t="str">
        <f>IFERROR(VLOOKUP($A21*100+FC$4,'03施策評価'!$A$5:$KD$118,COLUMN('03施策評価'!$DU:$DU),FALSE),"-")</f>
        <v>-</v>
      </c>
      <c r="FD21" s="861" t="s">
        <v>2634</v>
      </c>
      <c r="FE21" s="850" t="str">
        <f>VLOOKUP($A21&amp;"-"&amp;FE$4,'02政策の客観指標'!$A$4:$AY$246,COLUMN('02政策の客観指標'!$AV:$AV),FALSE)</f>
        <v>b</v>
      </c>
      <c r="FF21" s="851" t="str">
        <f>VLOOKUP($A21&amp;"-"&amp;FF$4,'02政策の客観指標'!$A$4:$AY$246,COLUMN('02政策の客観指標'!$AV:$AV),FALSE)</f>
        <v>c</v>
      </c>
      <c r="FG21" s="851" t="str">
        <f>VLOOKUP($A21&amp;"-"&amp;FG$4,'02政策の客観指標'!$A$4:$AY$246,COLUMN('02政策の客観指標'!$AV:$AV),FALSE)</f>
        <v>-</v>
      </c>
      <c r="FH21" s="851" t="str">
        <f>VLOOKUP($A21&amp;"-"&amp;FH$4,'02政策の客観指標'!$A$4:$AY$246,COLUMN('02政策の客観指標'!$AV:$AV),FALSE)</f>
        <v>-</v>
      </c>
      <c r="FI21" s="851" t="str">
        <f>VLOOKUP($A21&amp;"-"&amp;FI$4,'02政策の客観指標'!$A$4:$AY$246,COLUMN('02政策の客観指標'!$AV:$AV),FALSE)</f>
        <v>-</v>
      </c>
      <c r="FJ21" s="851" t="str">
        <f>VLOOKUP($A21&amp;"-"&amp;FJ$4,'02政策の客観指標'!$A$4:$AY$246,COLUMN('02政策の客観指標'!$AV:$AV),FALSE)</f>
        <v>-</v>
      </c>
      <c r="FK21" s="851" t="str">
        <f>VLOOKUP($A21&amp;"-"&amp;FK$4,'02政策の客観指標'!$A$4:$AY$246,COLUMN('02政策の客観指標'!$AV:$AV),FALSE)</f>
        <v>-</v>
      </c>
      <c r="FL21" s="851" t="str">
        <f>VLOOKUP($A21&amp;"-"&amp;FL$4,'02政策の客観指標'!$A$4:$AY$246,COLUMN('02政策の客観指標'!$AV:$AV),FALSE)</f>
        <v>-</v>
      </c>
      <c r="FM21" s="851" t="str">
        <f>VLOOKUP($A21&amp;"-"&amp;FM$4,'02政策の客観指標'!$A$4:$AY$246,COLUMN('02政策の客観指標'!$AV:$AV),FALSE)</f>
        <v>-</v>
      </c>
      <c r="FN21" s="839" t="str">
        <f t="shared" si="68"/>
        <v>b</v>
      </c>
      <c r="FO21" s="854">
        <f t="shared" si="69"/>
        <v>3</v>
      </c>
      <c r="FP21" s="854">
        <f t="shared" si="70"/>
        <v>2</v>
      </c>
      <c r="FQ21" s="854" t="str">
        <f t="shared" si="71"/>
        <v/>
      </c>
      <c r="FR21" s="854" t="str">
        <f t="shared" si="72"/>
        <v/>
      </c>
      <c r="FS21" s="854" t="str">
        <f t="shared" si="73"/>
        <v/>
      </c>
      <c r="FT21" s="854" t="str">
        <f t="shared" si="74"/>
        <v/>
      </c>
      <c r="FU21" s="854" t="str">
        <f t="shared" si="75"/>
        <v/>
      </c>
      <c r="FV21" s="854" t="str">
        <f t="shared" si="76"/>
        <v/>
      </c>
      <c r="FW21" s="854" t="str">
        <f t="shared" si="77"/>
        <v/>
      </c>
      <c r="FX21" s="846">
        <f t="shared" si="78"/>
        <v>0.625</v>
      </c>
      <c r="FY21" s="843" t="str">
        <f>IFERROR(VLOOKUP($A21*100+FY$4,'03施策評価'!$A$5:$KD$118,COLUMN('03施策評価'!$EH:$EH),FALSE),"-")</f>
        <v>b</v>
      </c>
      <c r="FZ21" s="851" t="str">
        <f>IFERROR(VLOOKUP($A21*100+FZ$4,'03施策評価'!$A$5:$KD$118,COLUMN('03施策評価'!$EH:$EH),FALSE),"-")</f>
        <v>a</v>
      </c>
      <c r="GA21" s="851" t="str">
        <f>IFERROR(VLOOKUP($A21*100+GA$4,'03施策評価'!$A$5:$KD$118,COLUMN('03施策評価'!$EH:$EH),FALSE),"-")</f>
        <v>b</v>
      </c>
      <c r="GB21" s="851" t="str">
        <f>IFERROR(VLOOKUP($A21*100+GB$4,'03施策評価'!$A$5:$KD$118,COLUMN('03施策評価'!$EH:$EH),FALSE),"-")</f>
        <v>a</v>
      </c>
      <c r="GC21" s="851" t="str">
        <f>IFERROR(VLOOKUP($A21*100+GC$4,'03施策評価'!$A$5:$KD$118,COLUMN('03施策評価'!$EH:$EH),FALSE),"-")</f>
        <v>-</v>
      </c>
      <c r="GD21" s="851" t="str">
        <f>IFERROR(VLOOKUP($A21*100+GD$4,'03施策評価'!$A$5:$KD$118,COLUMN('03施策評価'!$EH:$EH),FALSE),"-")</f>
        <v>-</v>
      </c>
      <c r="GE21" s="851" t="str">
        <f>IFERROR(VLOOKUP($A21*100+GE$4,'03施策評価'!$A$5:$KD$118,COLUMN('03施策評価'!$EH:$EH),FALSE),"-")</f>
        <v>-</v>
      </c>
      <c r="GF21" s="851" t="str">
        <f>IFERROR(VLOOKUP($A21*100+GF$4,'03施策評価'!$A$5:$KD$118,COLUMN('03施策評価'!$EH:$EH),FALSE),"-")</f>
        <v>-</v>
      </c>
      <c r="GG21" s="839" t="str">
        <f t="shared" si="79"/>
        <v>a</v>
      </c>
      <c r="GH21" s="843">
        <f t="shared" si="80"/>
        <v>3</v>
      </c>
      <c r="GI21" s="851">
        <f t="shared" si="81"/>
        <v>4</v>
      </c>
      <c r="GJ21" s="851">
        <f t="shared" si="82"/>
        <v>3</v>
      </c>
      <c r="GK21" s="851">
        <f t="shared" si="83"/>
        <v>4</v>
      </c>
      <c r="GL21" s="851" t="str">
        <f t="shared" si="84"/>
        <v/>
      </c>
      <c r="GM21" s="851" t="str">
        <f t="shared" si="85"/>
        <v/>
      </c>
      <c r="GN21" s="851" t="str">
        <f t="shared" si="86"/>
        <v/>
      </c>
      <c r="GO21" s="851" t="str">
        <f t="shared" si="87"/>
        <v/>
      </c>
      <c r="GP21" s="840">
        <f t="shared" si="88"/>
        <v>0.875</v>
      </c>
      <c r="GQ21" s="853" t="str">
        <f t="shared" si="89"/>
        <v>a</v>
      </c>
      <c r="GR21" s="843">
        <f t="shared" si="90"/>
        <v>3</v>
      </c>
      <c r="GS21" s="851">
        <f t="shared" si="91"/>
        <v>2</v>
      </c>
      <c r="GT21" s="840" cm="1">
        <f t="array" ref="GT21">_xlfn.IFS(COUNT(GR21:GS21)=2,SUM(GR21:GS21)/6,COUNT(GR21:GS21)=0,"-",GR21="",GP21,GS21="",FX21)</f>
        <v>0.83333333333333337</v>
      </c>
      <c r="GU21" s="843" t="str">
        <f>VLOOKUP($A21&amp;"-"&amp;GU$4,'05市民生活実感調査'!$A$3:$BC$218,COLUMN('05市民生活実感調査'!$AI:$AI),FALSE)</f>
        <v>c</v>
      </c>
      <c r="GV21" s="851" t="str">
        <f>VLOOKUP($A21&amp;"-"&amp;GV$4,'05市民生活実感調査'!$A$3:$BC$218,COLUMN('05市民生活実感調査'!$AI:$AI),FALSE)</f>
        <v>c</v>
      </c>
      <c r="GW21" s="851" t="str">
        <f>VLOOKUP($A21&amp;"-"&amp;GW$4,'05市民生活実感調査'!$A$3:$BC$218,COLUMN('05市民生活実感調査'!$AI:$AI),FALSE)</f>
        <v>c</v>
      </c>
      <c r="GX21" s="851" t="str">
        <f>VLOOKUP($A21&amp;"-"&amp;GX$4,'05市民生活実感調査'!$A$3:$BC$218,COLUMN('05市民生活実感調査'!$AI:$AI),FALSE)</f>
        <v>c</v>
      </c>
      <c r="GY21" s="851" t="str">
        <f>VLOOKUP($A21&amp;"-"&amp;GY$4,'05市民生活実感調査'!$A$3:$BC$218,COLUMN('05市民生活実感調査'!$AI:$AI),FALSE)</f>
        <v>-</v>
      </c>
      <c r="GZ21" s="851" t="str">
        <f>VLOOKUP($A21&amp;"-"&amp;GZ$4,'05市民生活実感調査'!$A$3:$BC$218,COLUMN('05市民生活実感調査'!$AI:$AI),FALSE)</f>
        <v>-</v>
      </c>
      <c r="HA21" s="851" t="str">
        <f>VLOOKUP($A21&amp;"-"&amp;HA$4,'05市民生活実感調査'!$A$3:$BC$218,COLUMN('05市民生活実感調査'!$AI:$AI),FALSE)</f>
        <v>-</v>
      </c>
      <c r="HB21" s="851" t="str">
        <f>VLOOKUP($A21&amp;"-"&amp;HB$4,'05市民生活実感調査'!$A$3:$BC$218,COLUMN('05市民生活実感調査'!$AI:$AI),FALSE)</f>
        <v>-</v>
      </c>
      <c r="HC21" s="839" t="str">
        <f t="shared" si="92"/>
        <v>c</v>
      </c>
      <c r="HD21" s="843">
        <f t="shared" si="93"/>
        <v>2</v>
      </c>
      <c r="HE21" s="851">
        <f t="shared" si="94"/>
        <v>2</v>
      </c>
      <c r="HF21" s="851">
        <f t="shared" si="95"/>
        <v>2</v>
      </c>
      <c r="HG21" s="851">
        <f t="shared" si="96"/>
        <v>2</v>
      </c>
      <c r="HH21" s="851" t="str">
        <f t="shared" si="97"/>
        <v/>
      </c>
      <c r="HI21" s="851" t="str">
        <f t="shared" si="98"/>
        <v/>
      </c>
      <c r="HJ21" s="851" t="str">
        <f t="shared" si="99"/>
        <v/>
      </c>
      <c r="HK21" s="851" t="str">
        <f t="shared" si="100"/>
        <v/>
      </c>
      <c r="HL21" s="840">
        <f t="shared" si="101"/>
        <v>0.5</v>
      </c>
      <c r="HM21" s="841">
        <f>VLOOKUP($A21,'05市民生活実感調査'!$D$223:$O$249,7,FALSE)</f>
        <v>10</v>
      </c>
      <c r="HN21" s="842">
        <f>VLOOKUP($A21,'05市民生活実感調査'!$D$223:$O$249,8,FALSE)</f>
        <v>66.288659793814432</v>
      </c>
      <c r="HO21" s="843" t="s">
        <v>313</v>
      </c>
      <c r="HP21" s="859" t="str">
        <f>VLOOKUP(HO21,プルダウン!$A$1:$B$6,2,FALSE)</f>
        <v>政策の目的がかなり達成されている</v>
      </c>
      <c r="HQ21" s="834" t="s">
        <v>122</v>
      </c>
      <c r="HR21" s="859" t="s">
        <v>2968</v>
      </c>
      <c r="HS21" s="860" t="s">
        <v>2871</v>
      </c>
      <c r="HT21" s="859" t="s">
        <v>2758</v>
      </c>
      <c r="HU21" s="843" t="str">
        <f>IFERROR(VLOOKUP($A21*100+HU$4,'03施策評価'!$A$5:$KD$118,COLUMN('03施策評価'!$FW:$FW),FALSE),"-")</f>
        <v>B</v>
      </c>
      <c r="HV21" s="851" t="str">
        <f>IFERROR(VLOOKUP($A21*100+HV$4,'03施策評価'!$A$5:$KD$118,COLUMN('03施策評価'!$FW:$FW),FALSE),"-")</f>
        <v>B</v>
      </c>
      <c r="HW21" s="851" t="str">
        <f>IFERROR(VLOOKUP($A21*100+HW$4,'03施策評価'!$A$5:$KD$118,COLUMN('03施策評価'!$FW:$FW),FALSE),"-")</f>
        <v>B</v>
      </c>
      <c r="HX21" s="851" t="str">
        <f>IFERROR(VLOOKUP($A21*100+HX$4,'03施策評価'!$A$5:$KD$118,COLUMN('03施策評価'!$FW:$FW),FALSE),"-")</f>
        <v>B</v>
      </c>
      <c r="HY21" s="851" t="str">
        <f>IFERROR(VLOOKUP($A21*100+HY$4,'03施策評価'!$A$5:$KD$118,COLUMN('03施策評価'!$FW:$FW),FALSE),"-")</f>
        <v>-</v>
      </c>
      <c r="HZ21" s="851" t="str">
        <f>IFERROR(VLOOKUP($A21*100+HZ$4,'03施策評価'!$A$5:$KD$118,COLUMN('03施策評価'!$FW:$FW),FALSE),"-")</f>
        <v>-</v>
      </c>
      <c r="IA21" s="851" t="str">
        <f>IFERROR(VLOOKUP($A21*100+IA$4,'03施策評価'!$A$5:$KD$118,COLUMN('03施策評価'!$FW:$FW),FALSE),"-")</f>
        <v>-</v>
      </c>
      <c r="IB21" s="839" t="str">
        <f>IFERROR(VLOOKUP($A21*100+IB$4,'03施策評価'!$A$5:$KD$118,COLUMN('03施策評価'!$FW:$FW),FALSE),"-")</f>
        <v>-</v>
      </c>
      <c r="IC21" s="861" t="s">
        <v>2882</v>
      </c>
      <c r="ID21" s="850" t="str">
        <f>VLOOKUP($A21&amp;"-"&amp;ID$4,'02政策の客観指標'!$A$4:$AY$246,COLUMN('02政策の客観指標'!$AW:$AW),FALSE)</f>
        <v>b</v>
      </c>
      <c r="IE21" s="851" t="str">
        <f>VLOOKUP($A21&amp;"-"&amp;IE$4,'02政策の客観指標'!$A$4:$AY$246,COLUMN('02政策の客観指標'!$AW:$AW),FALSE)</f>
        <v>c</v>
      </c>
      <c r="IF21" s="851" t="str">
        <f>VLOOKUP($A21&amp;"-"&amp;IF$4,'02政策の客観指標'!$A$4:$AY$246,COLUMN('02政策の客観指標'!$AW:$AW),FALSE)</f>
        <v>-</v>
      </c>
      <c r="IG21" s="851" t="str">
        <f>VLOOKUP($A21&amp;"-"&amp;IG$4,'02政策の客観指標'!$A$4:$AY$246,COLUMN('02政策の客観指標'!$AW:$AW),FALSE)</f>
        <v>-</v>
      </c>
      <c r="IH21" s="851" t="str">
        <f>VLOOKUP($A21&amp;"-"&amp;IH$4,'02政策の客観指標'!$A$4:$AY$246,COLUMN('02政策の客観指標'!$AW:$AW),FALSE)</f>
        <v>-</v>
      </c>
      <c r="II21" s="851" t="str">
        <f>VLOOKUP($A21&amp;"-"&amp;II$4,'02政策の客観指標'!$A$4:$AY$246,COLUMN('02政策の客観指標'!$AW:$AW),FALSE)</f>
        <v>-</v>
      </c>
      <c r="IJ21" s="851" t="str">
        <f>VLOOKUP($A21&amp;"-"&amp;IJ$4,'02政策の客観指標'!$A$4:$AY$246,COLUMN('02政策の客観指標'!$AW:$AW),FALSE)</f>
        <v>-</v>
      </c>
      <c r="IK21" s="851" t="str">
        <f>VLOOKUP($A21&amp;"-"&amp;IK$4,'02政策の客観指標'!$A$4:$AY$246,COLUMN('02政策の客観指標'!$AW:$AW),FALSE)</f>
        <v>-</v>
      </c>
      <c r="IL21" s="851" t="str">
        <f>VLOOKUP($A21&amp;"-"&amp;IL$4,'02政策の客観指標'!$A$4:$AY$246,COLUMN('02政策の客観指標'!$AW:$AW),FALSE)</f>
        <v>-</v>
      </c>
      <c r="IM21" s="839" t="str">
        <f t="shared" si="102"/>
        <v>b</v>
      </c>
      <c r="IN21" s="854">
        <f t="shared" si="103"/>
        <v>3</v>
      </c>
      <c r="IO21" s="854">
        <f t="shared" si="104"/>
        <v>2</v>
      </c>
      <c r="IP21" s="854" t="str">
        <f t="shared" si="105"/>
        <v/>
      </c>
      <c r="IQ21" s="854" t="str">
        <f t="shared" si="106"/>
        <v/>
      </c>
      <c r="IR21" s="854" t="str">
        <f t="shared" si="107"/>
        <v/>
      </c>
      <c r="IS21" s="854" t="str">
        <f t="shared" si="108"/>
        <v/>
      </c>
      <c r="IT21" s="854" t="str">
        <f t="shared" si="109"/>
        <v/>
      </c>
      <c r="IU21" s="854" t="str">
        <f t="shared" si="110"/>
        <v/>
      </c>
      <c r="IV21" s="854" t="str">
        <f t="shared" si="111"/>
        <v/>
      </c>
      <c r="IW21" s="846">
        <f t="shared" si="112"/>
        <v>0.625</v>
      </c>
      <c r="IX21" s="843" t="str">
        <f>IFERROR(VLOOKUP($A21*100+IX$4,'03施策評価'!$A$5:$KD$118,COLUMN('03施策評価'!$GJ:$GJ),FALSE),"-")</f>
        <v>b</v>
      </c>
      <c r="IY21" s="851" t="str">
        <f>IFERROR(VLOOKUP($A21*100+IY$4,'03施策評価'!$A$5:$KD$118,COLUMN('03施策評価'!$GJ:$GJ),FALSE),"-")</f>
        <v>a</v>
      </c>
      <c r="IZ21" s="851" t="str">
        <f>IFERROR(VLOOKUP($A21*100+IZ$4,'03施策評価'!$A$5:$KD$118,COLUMN('03施策評価'!$GJ:$GJ),FALSE),"-")</f>
        <v>b</v>
      </c>
      <c r="JA21" s="851" t="str">
        <f>IFERROR(VLOOKUP($A21*100+JA$4,'03施策評価'!$A$5:$KD$118,COLUMN('03施策評価'!$GJ:$GJ),FALSE),"-")</f>
        <v>b</v>
      </c>
      <c r="JB21" s="851" t="str">
        <f>IFERROR(VLOOKUP($A21*100+JB$4,'03施策評価'!$A$5:$KD$118,COLUMN('03施策評価'!$GJ:$GJ),FALSE),"-")</f>
        <v>-</v>
      </c>
      <c r="JC21" s="851" t="str">
        <f>IFERROR(VLOOKUP($A21*100+JC$4,'03施策評価'!$A$5:$KD$118,COLUMN('03施策評価'!$GJ:$GJ),FALSE),"-")</f>
        <v>-</v>
      </c>
      <c r="JD21" s="851" t="str">
        <f>IFERROR(VLOOKUP($A21*100+JD$4,'03施策評価'!$A$5:$KD$118,COLUMN('03施策評価'!$GJ:$GJ),FALSE),"-")</f>
        <v>-</v>
      </c>
      <c r="JE21" s="851" t="str">
        <f>IFERROR(VLOOKUP($A21*100+JE$4,'03施策評価'!$A$5:$KD$118,COLUMN('03施策評価'!$GJ:$GJ),FALSE),"-")</f>
        <v>-</v>
      </c>
      <c r="JF21" s="839" t="str">
        <f t="shared" si="113"/>
        <v>a</v>
      </c>
      <c r="JG21" s="843">
        <f t="shared" si="114"/>
        <v>3</v>
      </c>
      <c r="JH21" s="851">
        <f t="shared" si="115"/>
        <v>4</v>
      </c>
      <c r="JI21" s="851">
        <f t="shared" si="116"/>
        <v>3</v>
      </c>
      <c r="JJ21" s="851">
        <f t="shared" si="117"/>
        <v>3</v>
      </c>
      <c r="JK21" s="851" t="str">
        <f t="shared" si="118"/>
        <v/>
      </c>
      <c r="JL21" s="851" t="str">
        <f t="shared" si="119"/>
        <v/>
      </c>
      <c r="JM21" s="851" t="str">
        <f t="shared" si="120"/>
        <v/>
      </c>
      <c r="JN21" s="851" t="str">
        <f t="shared" si="121"/>
        <v/>
      </c>
      <c r="JO21" s="840">
        <f t="shared" si="122"/>
        <v>0.8125</v>
      </c>
      <c r="JP21" s="853" t="str">
        <f t="shared" si="123"/>
        <v>a</v>
      </c>
      <c r="JQ21" s="843">
        <f t="shared" si="124"/>
        <v>3</v>
      </c>
      <c r="JR21" s="851">
        <f t="shared" si="125"/>
        <v>2</v>
      </c>
      <c r="JS21" s="840" cm="1">
        <f t="array" ref="JS21">_xlfn.IFS(COUNT(JQ21:JR21)=2,SUM(JQ21:JR21)/6,COUNT(JQ21:JR21)=0,"-",JQ21="",JO21,JR21="",IW21)</f>
        <v>0.83333333333333337</v>
      </c>
      <c r="JT21" s="843" t="str">
        <f>VLOOKUP($A21&amp;"-"&amp;JT$4,'05市民生活実感調査'!$A$3:$BC$218,COLUMN('05市民生活実感調査'!$AS:$AS),FALSE)</f>
        <v>c</v>
      </c>
      <c r="JU21" s="851" t="str">
        <f>VLOOKUP($A21&amp;"-"&amp;JU$4,'05市民生活実感調査'!$A$3:$BC$218,COLUMN('05市民生活実感調査'!$AS:$AS),FALSE)</f>
        <v>c</v>
      </c>
      <c r="JV21" s="851" t="str">
        <f>VLOOKUP($A21&amp;"-"&amp;JV$4,'05市民生活実感調査'!$A$3:$BC$218,COLUMN('05市民生活実感調査'!$AS:$AS),FALSE)</f>
        <v>c</v>
      </c>
      <c r="JW21" s="851" t="str">
        <f>VLOOKUP($A21&amp;"-"&amp;JW$4,'05市民生活実感調査'!$A$3:$BC$218,COLUMN('05市民生活実感調査'!$AS:$AS),FALSE)</f>
        <v>c</v>
      </c>
      <c r="JX21" s="851" t="str">
        <f>VLOOKUP($A21&amp;"-"&amp;JX$4,'05市民生活実感調査'!$A$3:$BC$218,COLUMN('05市民生活実感調査'!$AS:$AS),FALSE)</f>
        <v>-</v>
      </c>
      <c r="JY21" s="851" t="str">
        <f>VLOOKUP($A21&amp;"-"&amp;JY$4,'05市民生活実感調査'!$A$3:$BC$218,COLUMN('05市民生活実感調査'!$AS:$AS),FALSE)</f>
        <v>-</v>
      </c>
      <c r="JZ21" s="851" t="str">
        <f>VLOOKUP($A21&amp;"-"&amp;JZ$4,'05市民生活実感調査'!$A$3:$BC$218,COLUMN('05市民生活実感調査'!$AS:$AS),FALSE)</f>
        <v>-</v>
      </c>
      <c r="KA21" s="851" t="str">
        <f>VLOOKUP($A21&amp;"-"&amp;KA$4,'05市民生活実感調査'!$A$3:$BC$218,COLUMN('05市民生活実感調査'!$AS:$AS),FALSE)</f>
        <v>-</v>
      </c>
      <c r="KB21" s="839" t="str">
        <f t="shared" si="126"/>
        <v>c</v>
      </c>
      <c r="KC21" s="843">
        <f t="shared" si="127"/>
        <v>2</v>
      </c>
      <c r="KD21" s="851">
        <f t="shared" si="128"/>
        <v>2</v>
      </c>
      <c r="KE21" s="851">
        <f t="shared" si="129"/>
        <v>2</v>
      </c>
      <c r="KF21" s="851">
        <f t="shared" si="130"/>
        <v>2</v>
      </c>
      <c r="KG21" s="851" t="str">
        <f t="shared" si="131"/>
        <v/>
      </c>
      <c r="KH21" s="851" t="str">
        <f t="shared" si="132"/>
        <v/>
      </c>
      <c r="KI21" s="851" t="str">
        <f t="shared" si="133"/>
        <v/>
      </c>
      <c r="KJ21" s="851" t="str">
        <f t="shared" si="134"/>
        <v/>
      </c>
      <c r="KK21" s="840">
        <f t="shared" si="135"/>
        <v>0.5</v>
      </c>
      <c r="KL21" s="841">
        <f>VLOOKUP($A21,'05市民生活実感調査'!$D$223:$O$249,9,FALSE)</f>
        <v>9</v>
      </c>
      <c r="KM21" s="842">
        <f>VLOOKUP($A21,'05市民生活実感調査'!$D$223:$O$249,10,FALSE)</f>
        <v>68.442622950819668</v>
      </c>
      <c r="KN21" s="843" t="s">
        <v>313</v>
      </c>
      <c r="KO21" s="859" t="str">
        <f>VLOOKUP(KN21,プルダウン!$A$1:$B$6,2,FALSE)</f>
        <v>政策の目的がかなり達成されている</v>
      </c>
      <c r="KP21" s="834" t="s">
        <v>2972</v>
      </c>
      <c r="KQ21" s="859" t="s">
        <v>2975</v>
      </c>
      <c r="KR21" s="867" t="s">
        <v>3030</v>
      </c>
      <c r="KS21" s="868" t="s">
        <v>3031</v>
      </c>
      <c r="KT21" s="843" t="str">
        <f>IFERROR(VLOOKUP($A21*100+KT$4,'03施策評価'!$A$5:$KD$118,COLUMN('03施策評価'!$HY:$HY),FALSE),"-")</f>
        <v>B</v>
      </c>
      <c r="KU21" s="851" t="str">
        <f>IFERROR(VLOOKUP($A21*100+KU$4,'03施策評価'!$A$5:$KD$118,COLUMN('03施策評価'!$HY:$HY),FALSE),"-")</f>
        <v>B</v>
      </c>
      <c r="KV21" s="851" t="str">
        <f>IFERROR(VLOOKUP($A21*100+KV$4,'03施策評価'!$A$5:$KD$118,COLUMN('03施策評価'!$HY:$HY),FALSE),"-")</f>
        <v>B</v>
      </c>
      <c r="KW21" s="851" t="str">
        <f>IFERROR(VLOOKUP($A21*100+KW$4,'03施策評価'!$A$5:$KD$118,COLUMN('03施策評価'!$HY:$HY),FALSE),"-")</f>
        <v>B</v>
      </c>
      <c r="KX21" s="851" t="str">
        <f>IFERROR(VLOOKUP($A21*100+KX$4,'03施策評価'!$A$5:$KD$118,COLUMN('03施策評価'!$HY:$HY),FALSE),"-")</f>
        <v>-</v>
      </c>
      <c r="KY21" s="851" t="str">
        <f>IFERROR(VLOOKUP($A21*100+KY$4,'03施策評価'!$A$5:$KD$118,COLUMN('03施策評価'!$HY:$HY),FALSE),"-")</f>
        <v>-</v>
      </c>
      <c r="KZ21" s="851" t="str">
        <f>IFERROR(VLOOKUP($A21*100+KZ$4,'03施策評価'!$A$5:$KD$118,COLUMN('03施策評価'!$HY:$HY),FALSE),"-")</f>
        <v>-</v>
      </c>
      <c r="LA21" s="839" t="str">
        <f>IFERROR(VLOOKUP($A21*100+LA$4,'03施策評価'!$A$5:$KD$118,COLUMN('03施策評価'!$HY:$HY),FALSE),"-")</f>
        <v>-</v>
      </c>
      <c r="LB21" s="861" t="s">
        <v>3125</v>
      </c>
      <c r="LC21" s="862" t="str">
        <f>VLOOKUP($A21&amp;"-"&amp;LC$4,'02政策の客観指標'!$A$4:$AX$246,COLUMN('02政策の客観指標'!$AX:$AX),FALSE)</f>
        <v>b</v>
      </c>
      <c r="LD21" s="851" t="str">
        <f>VLOOKUP($A21&amp;"-"&amp;LD$4,'02政策の客観指標'!$A$4:$AX$246,COLUMN('02政策の客観指標'!$AX:$AX),FALSE)</f>
        <v>d</v>
      </c>
      <c r="LE21" s="851" t="str">
        <f>VLOOKUP($A21&amp;"-"&amp;LE$4,'02政策の客観指標'!$A$4:$AX$246,COLUMN('02政策の客観指標'!$AX:$AX),FALSE)</f>
        <v>-</v>
      </c>
      <c r="LF21" s="851" t="str">
        <f>VLOOKUP($A21&amp;"-"&amp;LF$4,'02政策の客観指標'!$A$4:$AX$246,COLUMN('02政策の客観指標'!$AX:$AX),FALSE)</f>
        <v>-</v>
      </c>
      <c r="LG21" s="851" t="str">
        <f>VLOOKUP($A21&amp;"-"&amp;LG$4,'02政策の客観指標'!$A$4:$AX$246,COLUMN('02政策の客観指標'!$AX:$AX),FALSE)</f>
        <v>-</v>
      </c>
      <c r="LH21" s="851" t="str">
        <f>VLOOKUP($A21&amp;"-"&amp;LH$4,'02政策の客観指標'!$A$4:$AX$246,COLUMN('02政策の客観指標'!$AX:$AX),FALSE)</f>
        <v>-</v>
      </c>
      <c r="LI21" s="851" t="str">
        <f>VLOOKUP($A21&amp;"-"&amp;LI$4,'02政策の客観指標'!$A$4:$AX$246,COLUMN('02政策の客観指標'!$AX:$AX),FALSE)</f>
        <v>-</v>
      </c>
      <c r="LJ21" s="851" t="str">
        <f>VLOOKUP($A21&amp;"-"&amp;LJ$4,'02政策の客観指標'!$A$4:$AX$246,COLUMN('02政策の客観指標'!$AX:$AX),FALSE)</f>
        <v>-</v>
      </c>
      <c r="LK21" s="851" t="str">
        <f>VLOOKUP($A21&amp;"-"&amp;LK$4,'02政策の客観指標'!$A$4:$AX$246,COLUMN('02政策の客観指標'!$AX:$AX),FALSE)</f>
        <v>-</v>
      </c>
      <c r="LL21" s="839" t="str">
        <f t="shared" si="136"/>
        <v>c</v>
      </c>
      <c r="LM21" s="854">
        <f t="shared" si="137"/>
        <v>3</v>
      </c>
      <c r="LN21" s="854">
        <f t="shared" si="138"/>
        <v>1</v>
      </c>
      <c r="LO21" s="854" t="str">
        <f t="shared" si="139"/>
        <v/>
      </c>
      <c r="LP21" s="854" t="str">
        <f t="shared" si="140"/>
        <v/>
      </c>
      <c r="LQ21" s="854" t="str">
        <f t="shared" si="141"/>
        <v/>
      </c>
      <c r="LR21" s="854" t="str">
        <f t="shared" si="142"/>
        <v/>
      </c>
      <c r="LS21" s="854" t="str">
        <f t="shared" si="143"/>
        <v/>
      </c>
      <c r="LT21" s="854" t="str">
        <f t="shared" si="144"/>
        <v/>
      </c>
      <c r="LU21" s="854" t="str">
        <f t="shared" si="145"/>
        <v/>
      </c>
      <c r="LV21" s="846">
        <f t="shared" si="146"/>
        <v>0.5</v>
      </c>
      <c r="LW21" s="843" t="str">
        <f>IFERROR(VLOOKUP($A21*100+LW$4,'03施策評価'!$A$5:$KD$118,COLUMN('03施策評価'!$IL:$IL),FALSE),"-")</f>
        <v>b</v>
      </c>
      <c r="LX21" s="851" t="str">
        <f>IFERROR(VLOOKUP($A21*100+LX$4,'03施策評価'!$A$5:$KD$118,COLUMN('03施策評価'!$IL:$IL),FALSE),"-")</f>
        <v>a</v>
      </c>
      <c r="LY21" s="851" t="str">
        <f>IFERROR(VLOOKUP($A21*100+LY$4,'03施策評価'!$A$5:$KD$118,COLUMN('03施策評価'!$IL:$IL),FALSE),"-")</f>
        <v>b</v>
      </c>
      <c r="LZ21" s="851" t="str">
        <f>IFERROR(VLOOKUP($A21*100+LZ$4,'03施策評価'!$A$5:$KD$118,COLUMN('03施策評価'!$IL:$IL),FALSE),"-")</f>
        <v>b</v>
      </c>
      <c r="MA21" s="851" t="str">
        <f>IFERROR(VLOOKUP($A21*100+MA$4,'03施策評価'!$A$5:$KD$118,COLUMN('03施策評価'!$IL:$IL),FALSE),"-")</f>
        <v>-</v>
      </c>
      <c r="MB21" s="851" t="str">
        <f>IFERROR(VLOOKUP($A21*100+MB$4,'03施策評価'!$A$5:$KD$118,COLUMN('03施策評価'!$IL:$IL),FALSE),"-")</f>
        <v>-</v>
      </c>
      <c r="MC21" s="851" t="str">
        <f>IFERROR(VLOOKUP($A21*100+MC$4,'03施策評価'!$A$5:$KD$118,COLUMN('03施策評価'!$IL:$IL),FALSE),"-")</f>
        <v>-</v>
      </c>
      <c r="MD21" s="851" t="str">
        <f>IFERROR(VLOOKUP($A21*100+MD$4,'03施策評価'!$A$5:$KD$118,COLUMN('03施策評価'!$IL:$IL),FALSE),"-")</f>
        <v>-</v>
      </c>
      <c r="ME21" s="839" t="str">
        <f t="shared" si="147"/>
        <v>a</v>
      </c>
      <c r="MF21" s="843">
        <f t="shared" si="148"/>
        <v>3</v>
      </c>
      <c r="MG21" s="851">
        <f t="shared" si="149"/>
        <v>4</v>
      </c>
      <c r="MH21" s="851">
        <f t="shared" si="150"/>
        <v>3</v>
      </c>
      <c r="MI21" s="851">
        <f t="shared" si="151"/>
        <v>3</v>
      </c>
      <c r="MJ21" s="851" t="str">
        <f t="shared" si="152"/>
        <v/>
      </c>
      <c r="MK21" s="851" t="str">
        <f t="shared" si="153"/>
        <v/>
      </c>
      <c r="ML21" s="851" t="str">
        <f t="shared" si="154"/>
        <v/>
      </c>
      <c r="MM21" s="851" t="str">
        <f t="shared" si="155"/>
        <v/>
      </c>
      <c r="MN21" s="840">
        <f t="shared" si="156"/>
        <v>0.8125</v>
      </c>
      <c r="MO21" s="853" t="str">
        <f t="shared" si="157"/>
        <v>b</v>
      </c>
      <c r="MP21" s="843">
        <f t="shared" si="158"/>
        <v>2</v>
      </c>
      <c r="MQ21" s="851">
        <f t="shared" si="159"/>
        <v>2</v>
      </c>
      <c r="MR21" s="840" cm="1">
        <f t="array" ref="MR21">_xlfn.IFS(COUNT(MP21:MQ21)=2,SUM(MP21:MQ21)/6,COUNT(MP21:MQ21)=0,"-",MP21="",MN21,MQ21="",LV21)</f>
        <v>0.66666666666666663</v>
      </c>
      <c r="MS21" s="843" t="str">
        <f>VLOOKUP($A21&amp;"-"&amp;MS$4,'05市民生活実感調査'!$A$3:$BC$218,COLUMN('05市民生活実感調査'!$BC:$BC),FALSE)</f>
        <v>c</v>
      </c>
      <c r="MT21" s="851" t="str">
        <f>VLOOKUP($A21&amp;"-"&amp;MT$4,'05市民生活実感調査'!$A$3:$BC$218,COLUMN('05市民生活実感調査'!$BC:$BC),FALSE)</f>
        <v>c</v>
      </c>
      <c r="MU21" s="851" t="str">
        <f>VLOOKUP($A21&amp;"-"&amp;MU$4,'05市民生活実感調査'!$A$3:$BC$218,COLUMN('05市民生活実感調査'!$BC:$BC),FALSE)</f>
        <v>c</v>
      </c>
      <c r="MV21" s="851" t="str">
        <f>VLOOKUP($A21&amp;"-"&amp;MV$4,'05市民生活実感調査'!$A$3:$BC$218,COLUMN('05市民生活実感調査'!$BC:$BC),FALSE)</f>
        <v>c</v>
      </c>
      <c r="MW21" s="851" t="str">
        <f>VLOOKUP($A21&amp;"-"&amp;MW$4,'05市民生活実感調査'!$A$3:$BC$218,COLUMN('05市民生活実感調査'!$BC:$BC),FALSE)</f>
        <v>-</v>
      </c>
      <c r="MX21" s="851" t="str">
        <f>VLOOKUP($A21&amp;"-"&amp;MX$4,'05市民生活実感調査'!$A$3:$BC$218,COLUMN('05市民生活実感調査'!$BC:$BC),FALSE)</f>
        <v>-</v>
      </c>
      <c r="MY21" s="851" t="str">
        <f>VLOOKUP($A21&amp;"-"&amp;MY$4,'05市民生活実感調査'!$A$3:$BC$218,COLUMN('05市民生活実感調査'!$BC:$BC),FALSE)</f>
        <v>-</v>
      </c>
      <c r="MZ21" s="851" t="str">
        <f>VLOOKUP($A21&amp;"-"&amp;MZ$4,'05市民生活実感調査'!$A$3:$BC$218,COLUMN('05市民生活実感調査'!$BC:$BC),FALSE)</f>
        <v>-</v>
      </c>
      <c r="NA21" s="839" t="str">
        <f t="shared" si="160"/>
        <v>c</v>
      </c>
      <c r="NB21" s="843">
        <f t="shared" si="161"/>
        <v>2</v>
      </c>
      <c r="NC21" s="851">
        <f t="shared" si="162"/>
        <v>2</v>
      </c>
      <c r="ND21" s="851">
        <f t="shared" si="163"/>
        <v>2</v>
      </c>
      <c r="NE21" s="851">
        <f t="shared" si="164"/>
        <v>2</v>
      </c>
      <c r="NF21" s="851" t="str">
        <f t="shared" si="165"/>
        <v/>
      </c>
      <c r="NG21" s="851" t="str">
        <f t="shared" si="166"/>
        <v/>
      </c>
      <c r="NH21" s="851" t="str">
        <f t="shared" si="167"/>
        <v/>
      </c>
      <c r="NI21" s="851" t="str">
        <f t="shared" si="168"/>
        <v/>
      </c>
      <c r="NJ21" s="840">
        <f t="shared" si="169"/>
        <v>0.5</v>
      </c>
      <c r="NK21" s="841">
        <f>VLOOKUP($A21,'05市民生活実感調査'!$D$223:$O$249,11,FALSE)</f>
        <v>10</v>
      </c>
      <c r="NL21" s="842">
        <f>VLOOKUP($A21,'05市民生活実感調査'!$D$223:$O$249,12,FALSE)</f>
        <v>65.285714285714278</v>
      </c>
      <c r="NM21" s="843" t="s">
        <v>313</v>
      </c>
      <c r="NN21" s="859" t="str">
        <f>VLOOKUP(NM21,プルダウン!$A$1:$B$6,2,FALSE)</f>
        <v>政策の目的がかなり達成されている</v>
      </c>
      <c r="NO21" s="834" t="s">
        <v>2972</v>
      </c>
      <c r="NP21" s="859" t="s">
        <v>2975</v>
      </c>
      <c r="NQ21" s="860" t="s">
        <v>3356</v>
      </c>
      <c r="NR21" s="859" t="s">
        <v>3244</v>
      </c>
      <c r="NS21" s="843" t="str">
        <f>IFERROR(VLOOKUP($A21*100+NS$4,'03施策評価'!$A$5:$KD$118,COLUMN('03施策評価'!$KA:$KA),FALSE),"-")</f>
        <v>B</v>
      </c>
      <c r="NT21" s="851" t="str">
        <f>IFERROR(VLOOKUP($A21*100+NT$4,'03施策評価'!$A$5:$KD$118,COLUMN('03施策評価'!$KA:$KA),FALSE),"-")</f>
        <v>B</v>
      </c>
      <c r="NU21" s="851" t="str">
        <f>IFERROR(VLOOKUP($A21*100+NU$4,'03施策評価'!$A$5:$KD$118,COLUMN('03施策評価'!$KA:$KA),FALSE),"-")</f>
        <v>B</v>
      </c>
      <c r="NV21" s="851" t="str">
        <f>IFERROR(VLOOKUP($A21*100+NV$4,'03施策評価'!$A$5:$KD$118,COLUMN('03施策評価'!$KA:$KA),FALSE),"-")</f>
        <v>B</v>
      </c>
      <c r="NW21" s="851" t="str">
        <f>IFERROR(VLOOKUP($A21*100+NW$4,'03施策評価'!$A$5:$KD$118,COLUMN('03施策評価'!$KA:$KA),FALSE),"-")</f>
        <v>-</v>
      </c>
      <c r="NX21" s="851" t="str">
        <f>IFERROR(VLOOKUP($A21*100+NX$4,'03施策評価'!$A$5:$KD$118,COLUMN('03施策評価'!$KA:$KA),FALSE),"-")</f>
        <v>-</v>
      </c>
      <c r="NY21" s="851" t="str">
        <f>IFERROR(VLOOKUP($A21*100+NY$4,'03施策評価'!$A$5:$KD$118,COLUMN('03施策評価'!$KA:$KA),FALSE),"-")</f>
        <v>-</v>
      </c>
      <c r="NZ21" s="839" t="str">
        <f>IFERROR(VLOOKUP($A21*100+NZ$4,'03施策評価'!$A$5:$KD$118,COLUMN('03施策評価'!$KA:$KA),FALSE),"-")</f>
        <v>-</v>
      </c>
      <c r="OA21" s="863" t="s">
        <v>3282</v>
      </c>
      <c r="OB21" s="812" t="str">
        <f>VLOOKUP($A21&amp;"-"&amp;OB$4,'02政策の客観指標'!$A$4:$AY$246,COLUMN('02政策の客観指標'!$AY:$AY),FALSE)</f>
        <v>b</v>
      </c>
      <c r="OC21" s="813" t="str">
        <f>VLOOKUP($A21&amp;"-"&amp;OC$4,'02政策の客観指標'!$A$4:$AY$246,COLUMN('02政策の客観指標'!$AY:$AY),FALSE)</f>
        <v>a</v>
      </c>
      <c r="OD21" s="813" t="str">
        <f>VLOOKUP($A21&amp;"-"&amp;OD$4,'02政策の客観指標'!$A$4:$AY$246,COLUMN('02政策の客観指標'!$AY:$AY),FALSE)</f>
        <v>-</v>
      </c>
      <c r="OE21" s="813" t="str">
        <f>VLOOKUP($A21&amp;"-"&amp;OE$4,'02政策の客観指標'!$A$4:$AY$246,COLUMN('02政策の客観指標'!$AY:$AY),FALSE)</f>
        <v>-</v>
      </c>
      <c r="OF21" s="813" t="str">
        <f>VLOOKUP($A21&amp;"-"&amp;OF$4,'02政策の客観指標'!$A$4:$AY$246,COLUMN('02政策の客観指標'!$AY:$AY),FALSE)</f>
        <v>-</v>
      </c>
      <c r="OG21" s="813" t="str">
        <f>VLOOKUP($A21&amp;"-"&amp;OG$4,'02政策の客観指標'!$A$4:$AY$246,COLUMN('02政策の客観指標'!$AY:$AY),FALSE)</f>
        <v>-</v>
      </c>
      <c r="OH21" s="813" t="str">
        <f>VLOOKUP($A21&amp;"-"&amp;OH$4,'02政策の客観指標'!$A$4:$AY$246,COLUMN('02政策の客観指標'!$AY:$AY),FALSE)</f>
        <v>-</v>
      </c>
      <c r="OI21" s="813" t="str">
        <f>VLOOKUP($A21&amp;"-"&amp;OI$4,'02政策の客観指標'!$A$4:$AY$246,COLUMN('02政策の客観指標'!$AY:$AY),FALSE)</f>
        <v>-</v>
      </c>
      <c r="OJ21" s="813" t="str">
        <f>VLOOKUP($A21&amp;"-"&amp;OJ$4,'02政策の客観指標'!$A$4:$AY$246,COLUMN('02政策の客観指標'!$AY:$AY),FALSE)</f>
        <v>-</v>
      </c>
      <c r="OK21" s="814" t="str">
        <f t="shared" si="170"/>
        <v>a</v>
      </c>
      <c r="OL21" s="815">
        <f t="shared" si="171"/>
        <v>3</v>
      </c>
      <c r="OM21" s="815">
        <f t="shared" si="172"/>
        <v>4</v>
      </c>
      <c r="ON21" s="815" t="str">
        <f t="shared" si="173"/>
        <v/>
      </c>
      <c r="OO21" s="815" t="str">
        <f t="shared" si="174"/>
        <v/>
      </c>
      <c r="OP21" s="815" t="str">
        <f t="shared" si="175"/>
        <v/>
      </c>
      <c r="OQ21" s="815" t="str">
        <f t="shared" si="176"/>
        <v/>
      </c>
      <c r="OR21" s="815" t="str">
        <f t="shared" si="177"/>
        <v/>
      </c>
      <c r="OS21" s="815" t="str">
        <f t="shared" si="178"/>
        <v/>
      </c>
      <c r="OT21" s="815" t="str">
        <f t="shared" si="179"/>
        <v/>
      </c>
      <c r="OU21" s="816">
        <f t="shared" si="203"/>
        <v>0.875</v>
      </c>
      <c r="OV21" s="817" t="str">
        <f>IFERROR(VLOOKUP($A21*100+OV$4,'03施策評価'!$A$5:$MF$118,COLUMN('03施策評価'!$KN:$KN),FALSE),"-")</f>
        <v>c</v>
      </c>
      <c r="OW21" s="813" t="str">
        <f>IFERROR(VLOOKUP($A21*100+OW$4,'03施策評価'!$A$5:$MF$118,COLUMN('03施策評価'!$KN:$KN),FALSE),"-")</f>
        <v>a</v>
      </c>
      <c r="OX21" s="813" t="str">
        <f>IFERROR(VLOOKUP($A21*100+OX$4,'03施策評価'!$A$5:$MF$118,COLUMN('03施策評価'!$KN:$KN),FALSE),"-")</f>
        <v>b</v>
      </c>
      <c r="OY21" s="813" t="str">
        <f>IFERROR(VLOOKUP($A21*100+OY$4,'03施策評価'!$A$5:$MF$118,COLUMN('03施策評価'!$KN:$KN),FALSE),"-")</f>
        <v>a</v>
      </c>
      <c r="OZ21" s="813" t="str">
        <f>IFERROR(VLOOKUP($A21*100+OZ$4,'03施策評価'!$A$5:$MF$118,COLUMN('03施策評価'!$KN:$KN),FALSE),"-")</f>
        <v>-</v>
      </c>
      <c r="PA21" s="813" t="str">
        <f>IFERROR(VLOOKUP($A21*100+PA$4,'03施策評価'!$A$5:$MF$118,COLUMN('03施策評価'!$KN:$KN),FALSE),"-")</f>
        <v>-</v>
      </c>
      <c r="PB21" s="813" t="str">
        <f>IFERROR(VLOOKUP($A21*100+PB$4,'03施策評価'!$A$5:$MF$118,COLUMN('03施策評価'!$KN:$KN),FALSE),"-")</f>
        <v>-</v>
      </c>
      <c r="PC21" s="813" t="str">
        <f>IFERROR(VLOOKUP($A21*100+PC$4,'03施策評価'!$A$5:$MF$118,COLUMN('03施策評価'!$KN:$KN),FALSE),"-")</f>
        <v>-</v>
      </c>
      <c r="PD21" s="814" t="str">
        <f t="shared" si="180"/>
        <v>a</v>
      </c>
      <c r="PE21" s="817">
        <f t="shared" si="181"/>
        <v>2</v>
      </c>
      <c r="PF21" s="813">
        <f t="shared" si="182"/>
        <v>4</v>
      </c>
      <c r="PG21" s="813">
        <f t="shared" si="183"/>
        <v>3</v>
      </c>
      <c r="PH21" s="813">
        <f t="shared" si="184"/>
        <v>4</v>
      </c>
      <c r="PI21" s="813" t="str">
        <f t="shared" si="185"/>
        <v/>
      </c>
      <c r="PJ21" s="813" t="str">
        <f t="shared" si="186"/>
        <v/>
      </c>
      <c r="PK21" s="813" t="str">
        <f t="shared" si="187"/>
        <v/>
      </c>
      <c r="PL21" s="813" t="str">
        <f t="shared" si="188"/>
        <v/>
      </c>
      <c r="PM21" s="818">
        <f t="shared" si="189"/>
        <v>0.8125</v>
      </c>
      <c r="PN21" s="819" t="str">
        <f t="shared" si="190"/>
        <v>a</v>
      </c>
      <c r="PO21" s="237">
        <f t="shared" si="191"/>
        <v>4</v>
      </c>
      <c r="PP21" s="187">
        <f t="shared" si="192"/>
        <v>2</v>
      </c>
      <c r="PQ21" s="422" cm="1">
        <f t="array" ref="PQ21">_xlfn.IFS(COUNT(PO21:PP21)=2,SUM(PO21:PP21)/6,COUNT(PO21:PP21)=0,"-",PO21="",PM21,PP21="",OU21)</f>
        <v>1</v>
      </c>
      <c r="PR21" s="820" t="str">
        <f>VLOOKUP($A21&amp;"-"&amp;PR$4,'05市民生活実感調査'!$A$3:$BM$218,COLUMN('05市民生活実感調査'!$BM:$BM),FALSE)</f>
        <v>c</v>
      </c>
      <c r="PS21" s="821" t="str">
        <f>VLOOKUP($A21&amp;"-"&amp;PS$4,'05市民生活実感調査'!$A$3:$BM$218,COLUMN('05市民生活実感調査'!$BM:$BM),FALSE)</f>
        <v>c</v>
      </c>
      <c r="PT21" s="821" t="str">
        <f>VLOOKUP($A21&amp;"-"&amp;PT$4,'05市民生活実感調査'!$A$3:$BM$218,COLUMN('05市民生活実感調査'!$BM:$BM),FALSE)</f>
        <v>c</v>
      </c>
      <c r="PU21" s="821" t="str">
        <f>VLOOKUP($A21&amp;"-"&amp;PU$4,'05市民生活実感調査'!$A$3:$BM$218,COLUMN('05市民生活実感調査'!$BM:$BM),FALSE)</f>
        <v>c</v>
      </c>
      <c r="PV21" s="821" t="str">
        <f>VLOOKUP($A21&amp;"-"&amp;PV$4,'05市民生活実感調査'!$A$3:$BM$218,COLUMN('05市民生活実感調査'!$BM:$BM),FALSE)</f>
        <v>-</v>
      </c>
      <c r="PW21" s="821" t="str">
        <f>VLOOKUP($A21&amp;"-"&amp;PW$4,'05市民生活実感調査'!$A$3:$BM$218,COLUMN('05市民生活実感調査'!$BM:$BM),FALSE)</f>
        <v>-</v>
      </c>
      <c r="PX21" s="821" t="str">
        <f>VLOOKUP($A21&amp;"-"&amp;PX$4,'05市民生活実感調査'!$A$3:$BM$218,COLUMN('05市民生活実感調査'!$BM:$BM),FALSE)</f>
        <v>-</v>
      </c>
      <c r="PY21" s="821" t="str">
        <f>VLOOKUP($A21&amp;"-"&amp;PY$4,'05市民生活実感調査'!$A$3:$BM$218,COLUMN('05市民生活実感調査'!$BM:$BM),FALSE)</f>
        <v>-</v>
      </c>
      <c r="PZ21" s="822" t="str">
        <f t="shared" si="193"/>
        <v>c</v>
      </c>
      <c r="QA21" s="237">
        <f t="shared" si="194"/>
        <v>2</v>
      </c>
      <c r="QB21" s="187">
        <f t="shared" si="195"/>
        <v>2</v>
      </c>
      <c r="QC21" s="187">
        <f t="shared" si="196"/>
        <v>2</v>
      </c>
      <c r="QD21" s="187">
        <f t="shared" si="197"/>
        <v>2</v>
      </c>
      <c r="QE21" s="187" t="str">
        <f t="shared" si="198"/>
        <v/>
      </c>
      <c r="QF21" s="187" t="str">
        <f t="shared" si="199"/>
        <v/>
      </c>
      <c r="QG21" s="187" t="str">
        <f t="shared" si="200"/>
        <v/>
      </c>
      <c r="QH21" s="187" t="str">
        <f t="shared" si="201"/>
        <v/>
      </c>
      <c r="QI21" s="422">
        <f t="shared" si="202"/>
        <v>0.5</v>
      </c>
      <c r="QJ21" s="725">
        <f>VLOOKUP($A21,'05市民生活実感調査'!$D$223:$Q$249,13,FALSE)</f>
        <v>12</v>
      </c>
      <c r="QK21" s="726">
        <f>VLOOKUP($A21,'05市民生活実感調査'!$D$223:$Q$249,14,FALSE)</f>
        <v>64.272890484739676</v>
      </c>
      <c r="QL21" s="823" t="s">
        <v>313</v>
      </c>
      <c r="QM21" s="824" t="str">
        <f>VLOOKUP(QL21,プルダウン!$A$1:$B$6,2,FALSE)</f>
        <v>政策の目的がかなり達成されている</v>
      </c>
      <c r="QN21" s="403" t="s">
        <v>2972</v>
      </c>
      <c r="QO21" s="190" t="s">
        <v>2975</v>
      </c>
      <c r="QP21" s="91" t="s">
        <v>3592</v>
      </c>
      <c r="QQ21" s="190" t="s">
        <v>3416</v>
      </c>
      <c r="QR21" s="237" t="str">
        <f>IFERROR(VLOOKUP($A21*100+QR$4,'03施策評価'!$A$5:$MF$118,COLUMN('03施策評価'!$MC:$MC),FALSE),"-")</f>
        <v>C</v>
      </c>
      <c r="QS21" s="187" t="str">
        <f>IFERROR(VLOOKUP($A21*100+QS$4,'03施策評価'!$A$5:$MF$118,COLUMN('03施策評価'!$MC:$MC),FALSE),"-")</f>
        <v>B</v>
      </c>
      <c r="QT21" s="187" t="str">
        <f>IFERROR(VLOOKUP($A21*100+QT$4,'03施策評価'!$A$5:$MF$118,COLUMN('03施策評価'!$MC:$MC),FALSE),"-")</f>
        <v>B</v>
      </c>
      <c r="QU21" s="187" t="str">
        <f>IFERROR(VLOOKUP($A21*100+QU$4,'03施策評価'!$A$5:$MF$118,COLUMN('03施策評価'!$MC:$MC),FALSE),"-")</f>
        <v>B</v>
      </c>
      <c r="QV21" s="187" t="str">
        <f>IFERROR(VLOOKUP($A21*100+QV$4,'03施策評価'!$A$5:$MF$118,COLUMN('03施策評価'!$MC:$MC),FALSE),"-")</f>
        <v>-</v>
      </c>
      <c r="QW21" s="187" t="str">
        <f>IFERROR(VLOOKUP($A21*100+QW$4,'03施策評価'!$A$5:$MF$118,COLUMN('03施策評価'!$MC:$MC),FALSE),"-")</f>
        <v>-</v>
      </c>
      <c r="QX21" s="187" t="str">
        <f>IFERROR(VLOOKUP($A21*100+QX$4,'03施策評価'!$A$5:$MF$118,COLUMN('03施策評価'!$MC:$MC),FALSE),"-")</f>
        <v>-</v>
      </c>
      <c r="QY21" s="234" t="str">
        <f>IFERROR(VLOOKUP($A21*100+QY$4,'03施策評価'!$A$5:$MF$118,COLUMN('03施策評価'!$MC:$MC),FALSE),"-")</f>
        <v>-</v>
      </c>
      <c r="QZ21" s="104" t="s">
        <v>3623</v>
      </c>
    </row>
    <row r="22" spans="1:468" ht="217.15" customHeight="1">
      <c r="A22" s="466">
        <v>18</v>
      </c>
      <c r="B22" s="104" t="s">
        <v>288</v>
      </c>
      <c r="C22" s="104" t="s">
        <v>1874</v>
      </c>
      <c r="D22" s="728" t="s">
        <v>1412</v>
      </c>
      <c r="E22" s="104" t="s">
        <v>1410</v>
      </c>
      <c r="F22" s="104"/>
      <c r="G22" s="850" t="str">
        <f>VLOOKUP($A22&amp;"-"&amp;G$4,'02政策の客観指標'!$A$4:$AY$246,COLUMN('02政策の客観指標'!$AT:$AT),FALSE)</f>
        <v>-</v>
      </c>
      <c r="H22" s="851" t="str">
        <f>VLOOKUP($A22&amp;"-"&amp;H$4,'02政策の客観指標'!$A$4:$AY$246,COLUMN('02政策の客観指標'!$AT:$AT),FALSE)</f>
        <v>b</v>
      </c>
      <c r="I22" s="851" t="str">
        <f>VLOOKUP($A22&amp;"-"&amp;I$4,'02政策の客観指標'!$A$4:$AY$246,COLUMN('02政策の客観指標'!$AT:$AT),FALSE)</f>
        <v>-</v>
      </c>
      <c r="J22" s="851" t="str">
        <f>VLOOKUP($A22&amp;"-"&amp;J$4,'02政策の客観指標'!$A$4:$AY$246,COLUMN('02政策の客観指標'!$AT:$AT),FALSE)</f>
        <v>-</v>
      </c>
      <c r="K22" s="851" t="str">
        <f>VLOOKUP($A22&amp;"-"&amp;K$4,'02政策の客観指標'!$A$4:$AY$246,COLUMN('02政策の客観指標'!$AT:$AT),FALSE)</f>
        <v>-</v>
      </c>
      <c r="L22" s="851" t="str">
        <f>VLOOKUP($A22&amp;"-"&amp;L$4,'02政策の客観指標'!$A$4:$AY$246,COLUMN('02政策の客観指標'!$AT:$AT),FALSE)</f>
        <v>-</v>
      </c>
      <c r="M22" s="851" t="str">
        <f>VLOOKUP($A22&amp;"-"&amp;M$4,'02政策の客観指標'!$A$4:$AY$246,COLUMN('02政策の客観指標'!$AT:$AT),FALSE)</f>
        <v>-</v>
      </c>
      <c r="N22" s="851" t="str">
        <f>VLOOKUP($A22&amp;"-"&amp;N$4,'02政策の客観指標'!$A$4:$AY$246,COLUMN('02政策の客観指標'!$AT:$AT),FALSE)</f>
        <v>-</v>
      </c>
      <c r="O22" s="852" t="str">
        <f>VLOOKUP($A22&amp;"-"&amp;O$4,'02政策の客観指標'!$A$4:$AY$246,COLUMN('02政策の客観指標'!$AT:$AT),FALSE)</f>
        <v>-</v>
      </c>
      <c r="P22" s="853" t="str">
        <f t="shared" si="0"/>
        <v>b</v>
      </c>
      <c r="Q22" s="854" t="str">
        <f t="shared" si="1"/>
        <v/>
      </c>
      <c r="R22" s="854">
        <f t="shared" si="2"/>
        <v>3</v>
      </c>
      <c r="S22" s="854" t="str">
        <f t="shared" si="3"/>
        <v/>
      </c>
      <c r="T22" s="854" t="str">
        <f t="shared" si="4"/>
        <v/>
      </c>
      <c r="U22" s="854" t="str">
        <f t="shared" si="5"/>
        <v/>
      </c>
      <c r="V22" s="854" t="str">
        <f t="shared" si="6"/>
        <v/>
      </c>
      <c r="W22" s="854" t="str">
        <f t="shared" si="7"/>
        <v/>
      </c>
      <c r="X22" s="854" t="str">
        <f t="shared" si="8"/>
        <v/>
      </c>
      <c r="Y22" s="854" t="str">
        <f t="shared" si="9"/>
        <v/>
      </c>
      <c r="Z22" s="855">
        <f t="shared" si="10"/>
        <v>0.75</v>
      </c>
      <c r="AA22" s="856" t="str">
        <f>IFERROR(VLOOKUP($A22*100+AA$4,'03施策評価'!$A$5:$KD$118,COLUMN('03施策評価'!$AB:$AB),FALSE),"-")</f>
        <v>b</v>
      </c>
      <c r="AB22" s="851" t="str">
        <f>IFERROR(VLOOKUP($A22*100+AB$4,'03施策評価'!$A$5:$KD$118,COLUMN('03施策評価'!$AB:$AB),FALSE),"-")</f>
        <v>-</v>
      </c>
      <c r="AC22" s="851" t="str">
        <f>IFERROR(VLOOKUP($A22*100+AC$4,'03施策評価'!$A$5:$KD$118,COLUMN('03施策評価'!$AB:$AB),FALSE),"-")</f>
        <v>a</v>
      </c>
      <c r="AD22" s="851" t="str">
        <f>IFERROR(VLOOKUP($A22*100+AD$4,'03施策評価'!$A$5:$KD$118,COLUMN('03施策評価'!$AB:$AB),FALSE),"-")</f>
        <v>-</v>
      </c>
      <c r="AE22" s="851" t="str">
        <f>IFERROR(VLOOKUP($A22*100+AE$4,'03施策評価'!$A$5:$KD$118,COLUMN('03施策評価'!$AB:$AB),FALSE),"-")</f>
        <v>-</v>
      </c>
      <c r="AF22" s="851" t="str">
        <f>IFERROR(VLOOKUP($A22*100+AF$4,'03施策評価'!$A$5:$KD$118,COLUMN('03施策評価'!$AB:$AB),FALSE),"-")</f>
        <v>-</v>
      </c>
      <c r="AG22" s="851" t="str">
        <f>IFERROR(VLOOKUP($A22*100+AG$4,'03施策評価'!$A$5:$KD$118,COLUMN('03施策評価'!$AB:$AB),FALSE),"-")</f>
        <v>-</v>
      </c>
      <c r="AH22" s="852" t="str">
        <f>IFERROR(VLOOKUP($A22*100+AH$4,'03施策評価'!$A$5:$KD$118,COLUMN('03施策評価'!$AB:$AB),FALSE),"-")</f>
        <v>-</v>
      </c>
      <c r="AI22" s="853" t="str">
        <f t="shared" si="11"/>
        <v>a</v>
      </c>
      <c r="AJ22" s="856">
        <f t="shared" si="12"/>
        <v>3</v>
      </c>
      <c r="AK22" s="851" t="str">
        <f t="shared" si="13"/>
        <v/>
      </c>
      <c r="AL22" s="851">
        <f t="shared" si="14"/>
        <v>4</v>
      </c>
      <c r="AM22" s="851" t="str">
        <f t="shared" si="15"/>
        <v/>
      </c>
      <c r="AN22" s="851" t="str">
        <f t="shared" si="16"/>
        <v/>
      </c>
      <c r="AO22" s="851" t="str">
        <f t="shared" si="17"/>
        <v/>
      </c>
      <c r="AP22" s="851" t="str">
        <f t="shared" si="18"/>
        <v/>
      </c>
      <c r="AQ22" s="852" t="str">
        <f t="shared" si="19"/>
        <v/>
      </c>
      <c r="AR22" s="857">
        <f t="shared" si="20"/>
        <v>0.875</v>
      </c>
      <c r="AS22" s="853" t="str">
        <f t="shared" si="204"/>
        <v>a</v>
      </c>
      <c r="AT22" s="854">
        <f t="shared" si="22"/>
        <v>3</v>
      </c>
      <c r="AU22" s="853">
        <f t="shared" si="23"/>
        <v>2</v>
      </c>
      <c r="AV22" s="855" cm="1">
        <f t="array" ref="AV22">_xlfn.IFS(COUNT(AT22:AU22)=2,SUM(AT22:AU22)/6,COUNT(AT22:AU22)=0,"-",AT22="",AR22,AU22="",Z22)</f>
        <v>0.83333333333333337</v>
      </c>
      <c r="AW22" s="856" t="str">
        <f>VLOOKUP($A22&amp;"-"&amp;AW$4,'05市民生活実感調査'!$A$3:$BC$218,COLUMN('05市民生活実感調査'!$O:$O),FALSE)</f>
        <v>c</v>
      </c>
      <c r="AX22" s="851" t="str">
        <f>VLOOKUP($A22&amp;"-"&amp;AX$4,'05市民生活実感調査'!$A$3:$BC$218,COLUMN('05市民生活実感調査'!$O:$O),FALSE)</f>
        <v>c</v>
      </c>
      <c r="AY22" s="851" t="str">
        <f>VLOOKUP($A22&amp;"-"&amp;AY$4,'05市民生活実感調査'!$A$3:$BC$218,COLUMN('05市民生活実感調査'!$O:$O),FALSE)</f>
        <v>c</v>
      </c>
      <c r="AZ22" s="851" t="str">
        <f>VLOOKUP($A22&amp;"-"&amp;AZ$4,'05市民生活実感調査'!$A$3:$BC$218,COLUMN('05市民生活実感調査'!$O:$O),FALSE)</f>
        <v>c</v>
      </c>
      <c r="BA22" s="851" t="str">
        <f>VLOOKUP($A22&amp;"-"&amp;BA$4,'05市民生活実感調査'!$A$3:$BC$218,COLUMN('05市民生活実感調査'!$O:$O),FALSE)</f>
        <v>-</v>
      </c>
      <c r="BB22" s="851" t="str">
        <f>VLOOKUP($A22&amp;"-"&amp;BB$4,'05市民生活実感調査'!$A$3:$BC$218,COLUMN('05市民生活実感調査'!$O:$O),FALSE)</f>
        <v>-</v>
      </c>
      <c r="BC22" s="851" t="str">
        <f>VLOOKUP($A22&amp;"-"&amp;BC$4,'05市民生活実感調査'!$A$3:$BC$218,COLUMN('05市民生活実感調査'!$O:$O),FALSE)</f>
        <v>-</v>
      </c>
      <c r="BD22" s="851" t="str">
        <f>VLOOKUP($A22&amp;"-"&amp;BD$4,'05市民生活実感調査'!$A$3:$BC$218,COLUMN('05市民生活実感調査'!$O:$O),FALSE)</f>
        <v>-</v>
      </c>
      <c r="BE22" s="839" t="str">
        <f t="shared" si="24"/>
        <v>c</v>
      </c>
      <c r="BF22" s="843">
        <f t="shared" si="25"/>
        <v>2</v>
      </c>
      <c r="BG22" s="851">
        <f t="shared" si="26"/>
        <v>2</v>
      </c>
      <c r="BH22" s="851">
        <f t="shared" si="27"/>
        <v>2</v>
      </c>
      <c r="BI22" s="851">
        <f t="shared" si="28"/>
        <v>2</v>
      </c>
      <c r="BJ22" s="851" t="str">
        <f t="shared" si="29"/>
        <v/>
      </c>
      <c r="BK22" s="851" t="str">
        <f t="shared" si="30"/>
        <v/>
      </c>
      <c r="BL22" s="851" t="str">
        <f t="shared" si="31"/>
        <v/>
      </c>
      <c r="BM22" s="851" t="str">
        <f t="shared" si="32"/>
        <v/>
      </c>
      <c r="BN22" s="840">
        <f t="shared" si="33"/>
        <v>0.5</v>
      </c>
      <c r="BO22" s="841">
        <f>VLOOKUP($A22,'05市民生活実感調査'!$D$223:$O$249,3,FALSE)</f>
        <v>16</v>
      </c>
      <c r="BP22" s="858">
        <f>VLOOKUP($A22,'05市民生活実感調査'!$D$223:$O$249,4,FALSE)</f>
        <v>0.75066312997347484</v>
      </c>
      <c r="BQ22" s="843" t="s">
        <v>313</v>
      </c>
      <c r="BR22" s="859" t="s">
        <v>3628</v>
      </c>
      <c r="BS22" s="834" t="s">
        <v>123</v>
      </c>
      <c r="BT22" s="859" t="s">
        <v>1563</v>
      </c>
      <c r="BU22" s="860" t="s">
        <v>1564</v>
      </c>
      <c r="BV22" s="859" t="s">
        <v>1565</v>
      </c>
      <c r="BW22" s="843" t="str">
        <f>IFERROR(VLOOKUP($A22*100+BW$4,'03施策評価'!$A$5:$KD$118,COLUMN('03施策評価'!$BQ:$BQ),FALSE),"-")</f>
        <v>C</v>
      </c>
      <c r="BX22" s="851" t="str">
        <f>IFERROR(VLOOKUP($A22*100+BX$4,'03施策評価'!$A$5:$KD$118,COLUMN('03施策評価'!$BQ:$BQ),FALSE),"-")</f>
        <v>C</v>
      </c>
      <c r="BY22" s="851" t="str">
        <f>IFERROR(VLOOKUP($A22*100+BY$4,'03施策評価'!$A$5:$KD$118,COLUMN('03施策評価'!$BQ:$BQ),FALSE),"-")</f>
        <v>B</v>
      </c>
      <c r="BZ22" s="851" t="str">
        <f>IFERROR(VLOOKUP($A22*100+BZ$4,'03施策評価'!$A$5:$KD$118,COLUMN('03施策評価'!$BQ:$BQ),FALSE),"-")</f>
        <v>-</v>
      </c>
      <c r="CA22" s="851" t="str">
        <f>IFERROR(VLOOKUP($A22*100+CA$4,'03施策評価'!$A$5:$KD$118,COLUMN('03施策評価'!$BQ:$BQ),FALSE),"-")</f>
        <v>-</v>
      </c>
      <c r="CB22" s="851" t="str">
        <f>IFERROR(VLOOKUP($A22*100+CB$4,'03施策評価'!$A$5:$KD$118,COLUMN('03施策評価'!$BQ:$BQ),FALSE),"-")</f>
        <v>-</v>
      </c>
      <c r="CC22" s="851" t="str">
        <f>IFERROR(VLOOKUP($A22*100+CC$4,'03施策評価'!$A$5:$KD$118,COLUMN('03施策評価'!$BQ:$BQ),FALSE),"-")</f>
        <v>-</v>
      </c>
      <c r="CD22" s="839" t="str">
        <f>IFERROR(VLOOKUP($A22*100+CD$4,'03施策評価'!$A$5:$KD$118,COLUMN('03施策評価'!$BQ:$BQ),FALSE),"-")</f>
        <v>-</v>
      </c>
      <c r="CE22" s="861" t="s">
        <v>1784</v>
      </c>
      <c r="CF22" s="850" t="str">
        <f>VLOOKUP($A22&amp;"-"&amp;CF$4,'02政策の客観指標'!$A$4:$AY$246,COLUMN('02政策の客観指標'!$AU:$AU),FALSE)</f>
        <v>b</v>
      </c>
      <c r="CG22" s="851" t="str">
        <f>VLOOKUP($A22&amp;"-"&amp;CG$4,'02政策の客観指標'!$A$4:$AY$246,COLUMN('02政策の客観指標'!$AU:$AU),FALSE)</f>
        <v>b</v>
      </c>
      <c r="CH22" s="851" t="str">
        <f>VLOOKUP($A22&amp;"-"&amp;CH$4,'02政策の客観指標'!$A$4:$AY$246,COLUMN('02政策の客観指標'!$AU:$AU),FALSE)</f>
        <v>-</v>
      </c>
      <c r="CI22" s="851" t="str">
        <f>VLOOKUP($A22&amp;"-"&amp;CI$4,'02政策の客観指標'!$A$4:$AY$246,COLUMN('02政策の客観指標'!$AU:$AU),FALSE)</f>
        <v>-</v>
      </c>
      <c r="CJ22" s="851" t="str">
        <f>VLOOKUP($A22&amp;"-"&amp;CJ$4,'02政策の客観指標'!$A$4:$AY$246,COLUMN('02政策の客観指標'!$AU:$AU),FALSE)</f>
        <v>-</v>
      </c>
      <c r="CK22" s="851" t="str">
        <f>VLOOKUP($A22&amp;"-"&amp;CK$4,'02政策の客観指標'!$A$4:$AY$246,COLUMN('02政策の客観指標'!$AU:$AU),FALSE)</f>
        <v>-</v>
      </c>
      <c r="CL22" s="851" t="str">
        <f>VLOOKUP($A22&amp;"-"&amp;CL$4,'02政策の客観指標'!$A$4:$AY$246,COLUMN('02政策の客観指標'!$AU:$AU),FALSE)</f>
        <v>-</v>
      </c>
      <c r="CM22" s="851" t="str">
        <f>VLOOKUP($A22&amp;"-"&amp;CM$4,'02政策の客観指標'!$A$4:$AY$246,COLUMN('02政策の客観指標'!$AU:$AU),FALSE)</f>
        <v>-</v>
      </c>
      <c r="CN22" s="851" t="str">
        <f>VLOOKUP($A22&amp;"-"&amp;CN$4,'02政策の客観指標'!$A$4:$AY$246,COLUMN('02政策の客観指標'!$AU:$AU),FALSE)</f>
        <v>-</v>
      </c>
      <c r="CO22" s="839" t="str">
        <f t="shared" si="34"/>
        <v>b</v>
      </c>
      <c r="CP22" s="854">
        <f t="shared" si="35"/>
        <v>3</v>
      </c>
      <c r="CQ22" s="854">
        <f t="shared" si="36"/>
        <v>3</v>
      </c>
      <c r="CR22" s="854" t="str">
        <f t="shared" si="37"/>
        <v/>
      </c>
      <c r="CS22" s="854" t="str">
        <f t="shared" si="38"/>
        <v/>
      </c>
      <c r="CT22" s="854" t="str">
        <f t="shared" si="39"/>
        <v/>
      </c>
      <c r="CU22" s="854" t="str">
        <f t="shared" si="40"/>
        <v/>
      </c>
      <c r="CV22" s="854" t="str">
        <f t="shared" si="41"/>
        <v/>
      </c>
      <c r="CW22" s="854" t="str">
        <f t="shared" si="42"/>
        <v/>
      </c>
      <c r="CX22" s="854" t="str">
        <f t="shared" si="43"/>
        <v/>
      </c>
      <c r="CY22" s="846">
        <f t="shared" si="44"/>
        <v>0.75</v>
      </c>
      <c r="CZ22" s="843" t="str">
        <f>IFERROR(VLOOKUP($A22*100+CZ$4,'03施策評価'!$A$5:$KD$118,COLUMN('03施策評価'!$CF:$CF),FALSE),"-")</f>
        <v>b</v>
      </c>
      <c r="DA22" s="851" t="str">
        <f>IFERROR(VLOOKUP($A22*100+DA$4,'03施策評価'!$A$5:$KD$118,COLUMN('03施策評価'!$CF:$CF),FALSE),"-")</f>
        <v>a</v>
      </c>
      <c r="DB22" s="851" t="str">
        <f>IFERROR(VLOOKUP($A22*100+DB$4,'03施策評価'!$A$5:$KD$118,COLUMN('03施策評価'!$CF:$CF),FALSE),"-")</f>
        <v>a</v>
      </c>
      <c r="DC22" s="851" t="str">
        <f>IFERROR(VLOOKUP($A22*100+DC$4,'03施策評価'!$A$5:$KD$118,COLUMN('03施策評価'!$CF:$CF),FALSE),"-")</f>
        <v>-</v>
      </c>
      <c r="DD22" s="851" t="str">
        <f>IFERROR(VLOOKUP($A22*100+DD$4,'03施策評価'!$A$5:$KD$118,COLUMN('03施策評価'!$CF:$CF),FALSE),"-")</f>
        <v>-</v>
      </c>
      <c r="DE22" s="851" t="str">
        <f>IFERROR(VLOOKUP($A22*100+DE$4,'03施策評価'!$A$5:$KD$118,COLUMN('03施策評価'!$CF:$CF),FALSE),"-")</f>
        <v>-</v>
      </c>
      <c r="DF22" s="851" t="str">
        <f>IFERROR(VLOOKUP($A22*100+DF$4,'03施策評価'!$A$5:$KD$118,COLUMN('03施策評価'!$CF:$CF),FALSE),"-")</f>
        <v>-</v>
      </c>
      <c r="DG22" s="851" t="str">
        <f>IFERROR(VLOOKUP($A22*100+DG$4,'03施策評価'!$A$5:$KD$118,COLUMN('03施策評価'!$CF:$CF),FALSE),"-")</f>
        <v>-</v>
      </c>
      <c r="DH22" s="839" t="str">
        <f t="shared" si="45"/>
        <v>a</v>
      </c>
      <c r="DI22" s="843">
        <f t="shared" si="46"/>
        <v>3</v>
      </c>
      <c r="DJ22" s="851">
        <f t="shared" si="47"/>
        <v>4</v>
      </c>
      <c r="DK22" s="851">
        <f t="shared" si="48"/>
        <v>4</v>
      </c>
      <c r="DL22" s="851" t="str">
        <f t="shared" si="49"/>
        <v/>
      </c>
      <c r="DM22" s="851" t="str">
        <f t="shared" si="50"/>
        <v/>
      </c>
      <c r="DN22" s="851" t="str">
        <f t="shared" si="51"/>
        <v/>
      </c>
      <c r="DO22" s="851" t="str">
        <f t="shared" si="52"/>
        <v/>
      </c>
      <c r="DP22" s="851" t="str">
        <f t="shared" si="53"/>
        <v/>
      </c>
      <c r="DQ22" s="840">
        <f t="shared" si="54"/>
        <v>0.91666666666666663</v>
      </c>
      <c r="DR22" s="853" t="str">
        <f t="shared" si="55"/>
        <v>a</v>
      </c>
      <c r="DS22" s="843">
        <f t="shared" si="56"/>
        <v>3</v>
      </c>
      <c r="DT22" s="851">
        <f t="shared" si="57"/>
        <v>2</v>
      </c>
      <c r="DU22" s="840" cm="1">
        <f t="array" ref="DU22">_xlfn.IFS(COUNT(DS22:DT22)=2,SUM(DS22:DT22)/6,COUNT(DS22:DT22)=0,"-",DS22="",DQ22,DT22="",CY22)</f>
        <v>0.83333333333333337</v>
      </c>
      <c r="DV22" s="843" t="str">
        <f>VLOOKUP($A22&amp;"-"&amp;DV$4,'05市民生活実感調査'!$A$3:$BC$218,COLUMN('05市民生活実感調査'!$Y:$Y),FALSE)</f>
        <v>c</v>
      </c>
      <c r="DW22" s="851" t="str">
        <f>VLOOKUP($A22&amp;"-"&amp;DW$4,'05市民生活実感調査'!$A$3:$BC$218,COLUMN('05市民生活実感調査'!$Y:$Y),FALSE)</f>
        <v>c</v>
      </c>
      <c r="DX22" s="851" t="str">
        <f>VLOOKUP($A22&amp;"-"&amp;DX$4,'05市民生活実感調査'!$A$3:$BC$218,COLUMN('05市民生活実感調査'!$Y:$Y),FALSE)</f>
        <v>c</v>
      </c>
      <c r="DY22" s="851" t="str">
        <f>VLOOKUP($A22&amp;"-"&amp;DY$4,'05市民生活実感調査'!$A$3:$BC$218,COLUMN('05市民生活実感調査'!$Y:$Y),FALSE)</f>
        <v>c</v>
      </c>
      <c r="DZ22" s="851" t="str">
        <f>VLOOKUP($A22&amp;"-"&amp;DZ$4,'05市民生活実感調査'!$A$3:$BC$218,COLUMN('05市民生活実感調査'!$Y:$Y),FALSE)</f>
        <v>-</v>
      </c>
      <c r="EA22" s="851" t="str">
        <f>VLOOKUP($A22&amp;"-"&amp;EA$4,'05市民生活実感調査'!$A$3:$BC$218,COLUMN('05市民生活実感調査'!$Y:$Y),FALSE)</f>
        <v>-</v>
      </c>
      <c r="EB22" s="851" t="str">
        <f>VLOOKUP($A22&amp;"-"&amp;EB$4,'05市民生活実感調査'!$A$3:$BC$218,COLUMN('05市民生活実感調査'!$Y:$Y),FALSE)</f>
        <v>-</v>
      </c>
      <c r="EC22" s="851" t="str">
        <f>VLOOKUP($A22&amp;"-"&amp;EC$4,'05市民生活実感調査'!$A$3:$BC$218,COLUMN('05市民生活実感調査'!$Y:$Y),FALSE)</f>
        <v>-</v>
      </c>
      <c r="ED22" s="839" t="str">
        <f t="shared" si="58"/>
        <v>c</v>
      </c>
      <c r="EE22" s="843">
        <f t="shared" si="59"/>
        <v>2</v>
      </c>
      <c r="EF22" s="851">
        <f t="shared" si="60"/>
        <v>2</v>
      </c>
      <c r="EG22" s="851">
        <f t="shared" si="61"/>
        <v>2</v>
      </c>
      <c r="EH22" s="851">
        <f t="shared" si="62"/>
        <v>2</v>
      </c>
      <c r="EI22" s="851" t="str">
        <f t="shared" si="63"/>
        <v/>
      </c>
      <c r="EJ22" s="851" t="str">
        <f t="shared" si="64"/>
        <v/>
      </c>
      <c r="EK22" s="851" t="str">
        <f t="shared" si="65"/>
        <v/>
      </c>
      <c r="EL22" s="851" t="str">
        <f t="shared" si="66"/>
        <v/>
      </c>
      <c r="EM22" s="840">
        <f t="shared" si="67"/>
        <v>0.5</v>
      </c>
      <c r="EN22" s="841">
        <f>VLOOKUP($A22,'05市民生活実感調査'!$D$223:$O$249,5,FALSE)</f>
        <v>23</v>
      </c>
      <c r="EO22" s="842">
        <f>VLOOKUP($A22,'05市民生活実感調査'!$D$223:$O$249,6,FALSE)</f>
        <v>0.55000000000000004</v>
      </c>
      <c r="EP22" s="843" t="s">
        <v>313</v>
      </c>
      <c r="EQ22" s="859" t="str">
        <f>VLOOKUP(EP22,プルダウン!$A$1:$B$6,2,FALSE)</f>
        <v>政策の目的がかなり達成されている</v>
      </c>
      <c r="ER22" s="834" t="s">
        <v>123</v>
      </c>
      <c r="ES22" s="859" t="s">
        <v>1893</v>
      </c>
      <c r="ET22" s="860" t="s">
        <v>2632</v>
      </c>
      <c r="EU22" s="859" t="s">
        <v>2633</v>
      </c>
      <c r="EV22" s="843" t="str">
        <f>IFERROR(VLOOKUP($A22*100+EV$4,'03施策評価'!$A$5:$KD$118,COLUMN('03施策評価'!$DU:$DU),FALSE),"-")</f>
        <v>C</v>
      </c>
      <c r="EW22" s="851" t="str">
        <f>IFERROR(VLOOKUP($A22*100+EW$4,'03施策評価'!$A$5:$KD$118,COLUMN('03施策評価'!$DU:$DU),FALSE),"-")</f>
        <v>B</v>
      </c>
      <c r="EX22" s="851" t="str">
        <f>IFERROR(VLOOKUP($A22*100+EX$4,'03施策評価'!$A$5:$KD$118,COLUMN('03施策評価'!$DU:$DU),FALSE),"-")</f>
        <v>B</v>
      </c>
      <c r="EY22" s="851" t="str">
        <f>IFERROR(VLOOKUP($A22*100+EY$4,'03施策評価'!$A$5:$KD$118,COLUMN('03施策評価'!$DU:$DU),FALSE),"-")</f>
        <v>-</v>
      </c>
      <c r="EZ22" s="851" t="str">
        <f>IFERROR(VLOOKUP($A22*100+EZ$4,'03施策評価'!$A$5:$KD$118,COLUMN('03施策評価'!$DU:$DU),FALSE),"-")</f>
        <v>-</v>
      </c>
      <c r="FA22" s="851" t="str">
        <f>IFERROR(VLOOKUP($A22*100+FA$4,'03施策評価'!$A$5:$KD$118,COLUMN('03施策評価'!$DU:$DU),FALSE),"-")</f>
        <v>-</v>
      </c>
      <c r="FB22" s="851" t="str">
        <f>IFERROR(VLOOKUP($A22*100+FB$4,'03施策評価'!$A$5:$KD$118,COLUMN('03施策評価'!$DU:$DU),FALSE),"-")</f>
        <v>-</v>
      </c>
      <c r="FC22" s="839" t="str">
        <f>IFERROR(VLOOKUP($A22*100+FC$4,'03施策評価'!$A$5:$KD$118,COLUMN('03施策評価'!$DU:$DU),FALSE),"-")</f>
        <v>-</v>
      </c>
      <c r="FD22" s="861" t="s">
        <v>2635</v>
      </c>
      <c r="FE22" s="850" t="str">
        <f>VLOOKUP($A22&amp;"-"&amp;FE$4,'02政策の客観指標'!$A$4:$AY$246,COLUMN('02政策の客観指標'!$AV:$AV),FALSE)</f>
        <v>b</v>
      </c>
      <c r="FF22" s="851" t="str">
        <f>VLOOKUP($A22&amp;"-"&amp;FF$4,'02政策の客観指標'!$A$4:$AY$246,COLUMN('02政策の客観指標'!$AV:$AV),FALSE)</f>
        <v>b</v>
      </c>
      <c r="FG22" s="851" t="str">
        <f>VLOOKUP($A22&amp;"-"&amp;FG$4,'02政策の客観指標'!$A$4:$AY$246,COLUMN('02政策の客観指標'!$AV:$AV),FALSE)</f>
        <v>-</v>
      </c>
      <c r="FH22" s="851" t="str">
        <f>VLOOKUP($A22&amp;"-"&amp;FH$4,'02政策の客観指標'!$A$4:$AY$246,COLUMN('02政策の客観指標'!$AV:$AV),FALSE)</f>
        <v>-</v>
      </c>
      <c r="FI22" s="851" t="str">
        <f>VLOOKUP($A22&amp;"-"&amp;FI$4,'02政策の客観指標'!$A$4:$AY$246,COLUMN('02政策の客観指標'!$AV:$AV),FALSE)</f>
        <v>-</v>
      </c>
      <c r="FJ22" s="851" t="str">
        <f>VLOOKUP($A22&amp;"-"&amp;FJ$4,'02政策の客観指標'!$A$4:$AY$246,COLUMN('02政策の客観指標'!$AV:$AV),FALSE)</f>
        <v>-</v>
      </c>
      <c r="FK22" s="851" t="str">
        <f>VLOOKUP($A22&amp;"-"&amp;FK$4,'02政策の客観指標'!$A$4:$AY$246,COLUMN('02政策の客観指標'!$AV:$AV),FALSE)</f>
        <v>-</v>
      </c>
      <c r="FL22" s="851" t="str">
        <f>VLOOKUP($A22&amp;"-"&amp;FL$4,'02政策の客観指標'!$A$4:$AY$246,COLUMN('02政策の客観指標'!$AV:$AV),FALSE)</f>
        <v>-</v>
      </c>
      <c r="FM22" s="851" t="str">
        <f>VLOOKUP($A22&amp;"-"&amp;FM$4,'02政策の客観指標'!$A$4:$AY$246,COLUMN('02政策の客観指標'!$AV:$AV),FALSE)</f>
        <v>-</v>
      </c>
      <c r="FN22" s="839" t="str">
        <f t="shared" si="68"/>
        <v>b</v>
      </c>
      <c r="FO22" s="854">
        <f t="shared" si="69"/>
        <v>3</v>
      </c>
      <c r="FP22" s="854">
        <f t="shared" si="70"/>
        <v>3</v>
      </c>
      <c r="FQ22" s="854" t="str">
        <f t="shared" si="71"/>
        <v/>
      </c>
      <c r="FR22" s="854" t="str">
        <f t="shared" si="72"/>
        <v/>
      </c>
      <c r="FS22" s="854" t="str">
        <f t="shared" si="73"/>
        <v/>
      </c>
      <c r="FT22" s="854" t="str">
        <f t="shared" si="74"/>
        <v/>
      </c>
      <c r="FU22" s="854" t="str">
        <f t="shared" si="75"/>
        <v/>
      </c>
      <c r="FV22" s="854" t="str">
        <f t="shared" si="76"/>
        <v/>
      </c>
      <c r="FW22" s="854" t="str">
        <f t="shared" si="77"/>
        <v/>
      </c>
      <c r="FX22" s="846">
        <f t="shared" si="78"/>
        <v>0.75</v>
      </c>
      <c r="FY22" s="843" t="str">
        <f>IFERROR(VLOOKUP($A22*100+FY$4,'03施策評価'!$A$5:$KD$118,COLUMN('03施策評価'!$EH:$EH),FALSE),"-")</f>
        <v>a</v>
      </c>
      <c r="FZ22" s="851" t="str">
        <f>IFERROR(VLOOKUP($A22*100+FZ$4,'03施策評価'!$A$5:$KD$118,COLUMN('03施策評価'!$EH:$EH),FALSE),"-")</f>
        <v>a</v>
      </c>
      <c r="GA22" s="851" t="str">
        <f>IFERROR(VLOOKUP($A22*100+GA$4,'03施策評価'!$A$5:$KD$118,COLUMN('03施策評価'!$EH:$EH),FALSE),"-")</f>
        <v>b</v>
      </c>
      <c r="GB22" s="851" t="str">
        <f>IFERROR(VLOOKUP($A22*100+GB$4,'03施策評価'!$A$5:$KD$118,COLUMN('03施策評価'!$EH:$EH),FALSE),"-")</f>
        <v>-</v>
      </c>
      <c r="GC22" s="851" t="str">
        <f>IFERROR(VLOOKUP($A22*100+GC$4,'03施策評価'!$A$5:$KD$118,COLUMN('03施策評価'!$EH:$EH),FALSE),"-")</f>
        <v>-</v>
      </c>
      <c r="GD22" s="851" t="str">
        <f>IFERROR(VLOOKUP($A22*100+GD$4,'03施策評価'!$A$5:$KD$118,COLUMN('03施策評価'!$EH:$EH),FALSE),"-")</f>
        <v>-</v>
      </c>
      <c r="GE22" s="851" t="str">
        <f>IFERROR(VLOOKUP($A22*100+GE$4,'03施策評価'!$A$5:$KD$118,COLUMN('03施策評価'!$EH:$EH),FALSE),"-")</f>
        <v>-</v>
      </c>
      <c r="GF22" s="851" t="str">
        <f>IFERROR(VLOOKUP($A22*100+GF$4,'03施策評価'!$A$5:$KD$118,COLUMN('03施策評価'!$EH:$EH),FALSE),"-")</f>
        <v>-</v>
      </c>
      <c r="GG22" s="839" t="str">
        <f t="shared" si="79"/>
        <v>a</v>
      </c>
      <c r="GH22" s="843">
        <f t="shared" si="80"/>
        <v>4</v>
      </c>
      <c r="GI22" s="851">
        <f t="shared" si="81"/>
        <v>4</v>
      </c>
      <c r="GJ22" s="851">
        <f t="shared" si="82"/>
        <v>3</v>
      </c>
      <c r="GK22" s="851" t="str">
        <f t="shared" si="83"/>
        <v/>
      </c>
      <c r="GL22" s="851" t="str">
        <f t="shared" si="84"/>
        <v/>
      </c>
      <c r="GM22" s="851" t="str">
        <f t="shared" si="85"/>
        <v/>
      </c>
      <c r="GN22" s="851" t="str">
        <f t="shared" si="86"/>
        <v/>
      </c>
      <c r="GO22" s="851" t="str">
        <f t="shared" si="87"/>
        <v/>
      </c>
      <c r="GP22" s="840">
        <f t="shared" si="88"/>
        <v>0.91666666666666663</v>
      </c>
      <c r="GQ22" s="853" t="str">
        <f t="shared" si="89"/>
        <v>a</v>
      </c>
      <c r="GR22" s="843">
        <f t="shared" si="90"/>
        <v>3</v>
      </c>
      <c r="GS22" s="851">
        <f t="shared" si="91"/>
        <v>2</v>
      </c>
      <c r="GT22" s="840" cm="1">
        <f t="array" ref="GT22">_xlfn.IFS(COUNT(GR22:GS22)=2,SUM(GR22:GS22)/6,COUNT(GR22:GS22)=0,"-",GR22="",GP22,GS22="",FX22)</f>
        <v>0.83333333333333337</v>
      </c>
      <c r="GU22" s="843" t="str">
        <f>VLOOKUP($A22&amp;"-"&amp;GU$4,'05市民生活実感調査'!$A$3:$BC$218,COLUMN('05市民生活実感調査'!$AI:$AI),FALSE)</f>
        <v>c</v>
      </c>
      <c r="GV22" s="851" t="str">
        <f>VLOOKUP($A22&amp;"-"&amp;GV$4,'05市民生活実感調査'!$A$3:$BC$218,COLUMN('05市民生活実感調査'!$AI:$AI),FALSE)</f>
        <v>c</v>
      </c>
      <c r="GW22" s="851" t="str">
        <f>VLOOKUP($A22&amp;"-"&amp;GW$4,'05市民生活実感調査'!$A$3:$BC$218,COLUMN('05市民生活実感調査'!$AI:$AI),FALSE)</f>
        <v>c</v>
      </c>
      <c r="GX22" s="851" t="str">
        <f>VLOOKUP($A22&amp;"-"&amp;GX$4,'05市民生活実感調査'!$A$3:$BC$218,COLUMN('05市民生活実感調査'!$AI:$AI),FALSE)</f>
        <v>c</v>
      </c>
      <c r="GY22" s="851" t="str">
        <f>VLOOKUP($A22&amp;"-"&amp;GY$4,'05市民生活実感調査'!$A$3:$BC$218,COLUMN('05市民生活実感調査'!$AI:$AI),FALSE)</f>
        <v>-</v>
      </c>
      <c r="GZ22" s="851" t="str">
        <f>VLOOKUP($A22&amp;"-"&amp;GZ$4,'05市民生活実感調査'!$A$3:$BC$218,COLUMN('05市民生活実感調査'!$AI:$AI),FALSE)</f>
        <v>-</v>
      </c>
      <c r="HA22" s="851" t="str">
        <f>VLOOKUP($A22&amp;"-"&amp;HA$4,'05市民生活実感調査'!$A$3:$BC$218,COLUMN('05市民生活実感調査'!$AI:$AI),FALSE)</f>
        <v>-</v>
      </c>
      <c r="HB22" s="851" t="str">
        <f>VLOOKUP($A22&amp;"-"&amp;HB$4,'05市民生活実感調査'!$A$3:$BC$218,COLUMN('05市民生活実感調査'!$AI:$AI),FALSE)</f>
        <v>-</v>
      </c>
      <c r="HC22" s="839" t="str">
        <f t="shared" si="92"/>
        <v>c</v>
      </c>
      <c r="HD22" s="843">
        <f t="shared" si="93"/>
        <v>2</v>
      </c>
      <c r="HE22" s="851">
        <f t="shared" si="94"/>
        <v>2</v>
      </c>
      <c r="HF22" s="851">
        <f t="shared" si="95"/>
        <v>2</v>
      </c>
      <c r="HG22" s="851">
        <f t="shared" si="96"/>
        <v>2</v>
      </c>
      <c r="HH22" s="851" t="str">
        <f t="shared" si="97"/>
        <v/>
      </c>
      <c r="HI22" s="851" t="str">
        <f t="shared" si="98"/>
        <v/>
      </c>
      <c r="HJ22" s="851" t="str">
        <f t="shared" si="99"/>
        <v/>
      </c>
      <c r="HK22" s="851" t="str">
        <f t="shared" si="100"/>
        <v/>
      </c>
      <c r="HL22" s="840">
        <f t="shared" si="101"/>
        <v>0.5</v>
      </c>
      <c r="HM22" s="841">
        <f>VLOOKUP($A22,'05市民生活実感調査'!$D$223:$O$249,7,FALSE)</f>
        <v>19</v>
      </c>
      <c r="HN22" s="842">
        <f>VLOOKUP($A22,'05市民生活実感調査'!$D$223:$O$249,8,FALSE)</f>
        <v>55.486542443064181</v>
      </c>
      <c r="HO22" s="843" t="s">
        <v>313</v>
      </c>
      <c r="HP22" s="859" t="str">
        <f>VLOOKUP(HO22,プルダウン!$A$1:$B$6,2,FALSE)</f>
        <v>政策の目的がかなり達成されている</v>
      </c>
      <c r="HQ22" s="834" t="s">
        <v>123</v>
      </c>
      <c r="HR22" s="859" t="s">
        <v>1893</v>
      </c>
      <c r="HS22" s="860" t="s">
        <v>2872</v>
      </c>
      <c r="HT22" s="859" t="s">
        <v>2938</v>
      </c>
      <c r="HU22" s="843" t="str">
        <f>IFERROR(VLOOKUP($A22*100+HU$4,'03施策評価'!$A$5:$KD$118,COLUMN('03施策評価'!$FW:$FW),FALSE),"-")</f>
        <v>B</v>
      </c>
      <c r="HV22" s="851" t="str">
        <f>IFERROR(VLOOKUP($A22*100+HV$4,'03施策評価'!$A$5:$KD$118,COLUMN('03施策評価'!$FW:$FW),FALSE),"-")</f>
        <v>B</v>
      </c>
      <c r="HW22" s="851" t="str">
        <f>IFERROR(VLOOKUP($A22*100+HW$4,'03施策評価'!$A$5:$KD$118,COLUMN('03施策評価'!$FW:$FW),FALSE),"-")</f>
        <v>C</v>
      </c>
      <c r="HX22" s="851" t="str">
        <f>IFERROR(VLOOKUP($A22*100+HX$4,'03施策評価'!$A$5:$KD$118,COLUMN('03施策評価'!$FW:$FW),FALSE),"-")</f>
        <v>-</v>
      </c>
      <c r="HY22" s="851" t="str">
        <f>IFERROR(VLOOKUP($A22*100+HY$4,'03施策評価'!$A$5:$KD$118,COLUMN('03施策評価'!$FW:$FW),FALSE),"-")</f>
        <v>-</v>
      </c>
      <c r="HZ22" s="851" t="str">
        <f>IFERROR(VLOOKUP($A22*100+HZ$4,'03施策評価'!$A$5:$KD$118,COLUMN('03施策評価'!$FW:$FW),FALSE),"-")</f>
        <v>-</v>
      </c>
      <c r="IA22" s="851" t="str">
        <f>IFERROR(VLOOKUP($A22*100+IA$4,'03施策評価'!$A$5:$KD$118,COLUMN('03施策評価'!$FW:$FW),FALSE),"-")</f>
        <v>-</v>
      </c>
      <c r="IB22" s="839" t="str">
        <f>IFERROR(VLOOKUP($A22*100+IB$4,'03施策評価'!$A$5:$KD$118,COLUMN('03施策評価'!$FW:$FW),FALSE),"-")</f>
        <v>-</v>
      </c>
      <c r="IC22" s="861" t="s">
        <v>2883</v>
      </c>
      <c r="ID22" s="850" t="str">
        <f>VLOOKUP($A22&amp;"-"&amp;ID$4,'02政策の客観指標'!$A$4:$AY$246,COLUMN('02政策の客観指標'!$AW:$AW),FALSE)</f>
        <v>b</v>
      </c>
      <c r="IE22" s="851" t="str">
        <f>VLOOKUP($A22&amp;"-"&amp;IE$4,'02政策の客観指標'!$A$4:$AY$246,COLUMN('02政策の客観指標'!$AW:$AW),FALSE)</f>
        <v>b</v>
      </c>
      <c r="IF22" s="851" t="str">
        <f>VLOOKUP($A22&amp;"-"&amp;IF$4,'02政策の客観指標'!$A$4:$AY$246,COLUMN('02政策の客観指標'!$AW:$AW),FALSE)</f>
        <v>-</v>
      </c>
      <c r="IG22" s="851" t="str">
        <f>VLOOKUP($A22&amp;"-"&amp;IG$4,'02政策の客観指標'!$A$4:$AY$246,COLUMN('02政策の客観指標'!$AW:$AW),FALSE)</f>
        <v>-</v>
      </c>
      <c r="IH22" s="851" t="str">
        <f>VLOOKUP($A22&amp;"-"&amp;IH$4,'02政策の客観指標'!$A$4:$AY$246,COLUMN('02政策の客観指標'!$AW:$AW),FALSE)</f>
        <v>-</v>
      </c>
      <c r="II22" s="851" t="str">
        <f>VLOOKUP($A22&amp;"-"&amp;II$4,'02政策の客観指標'!$A$4:$AY$246,COLUMN('02政策の客観指標'!$AW:$AW),FALSE)</f>
        <v>-</v>
      </c>
      <c r="IJ22" s="851" t="str">
        <f>VLOOKUP($A22&amp;"-"&amp;IJ$4,'02政策の客観指標'!$A$4:$AY$246,COLUMN('02政策の客観指標'!$AW:$AW),FALSE)</f>
        <v>-</v>
      </c>
      <c r="IK22" s="851" t="str">
        <f>VLOOKUP($A22&amp;"-"&amp;IK$4,'02政策の客観指標'!$A$4:$AY$246,COLUMN('02政策の客観指標'!$AW:$AW),FALSE)</f>
        <v>-</v>
      </c>
      <c r="IL22" s="851" t="str">
        <f>VLOOKUP($A22&amp;"-"&amp;IL$4,'02政策の客観指標'!$A$4:$AY$246,COLUMN('02政策の客観指標'!$AW:$AW),FALSE)</f>
        <v>-</v>
      </c>
      <c r="IM22" s="839" t="str">
        <f t="shared" si="102"/>
        <v>b</v>
      </c>
      <c r="IN22" s="854">
        <f t="shared" si="103"/>
        <v>3</v>
      </c>
      <c r="IO22" s="854">
        <f t="shared" si="104"/>
        <v>3</v>
      </c>
      <c r="IP22" s="854" t="str">
        <f t="shared" si="105"/>
        <v/>
      </c>
      <c r="IQ22" s="854" t="str">
        <f t="shared" si="106"/>
        <v/>
      </c>
      <c r="IR22" s="854" t="str">
        <f t="shared" si="107"/>
        <v/>
      </c>
      <c r="IS22" s="854" t="str">
        <f t="shared" si="108"/>
        <v/>
      </c>
      <c r="IT22" s="854" t="str">
        <f t="shared" si="109"/>
        <v/>
      </c>
      <c r="IU22" s="854" t="str">
        <f t="shared" si="110"/>
        <v/>
      </c>
      <c r="IV22" s="854" t="str">
        <f t="shared" si="111"/>
        <v/>
      </c>
      <c r="IW22" s="846">
        <f t="shared" si="112"/>
        <v>0.75</v>
      </c>
      <c r="IX22" s="843" t="str">
        <f>IFERROR(VLOOKUP($A22*100+IX$4,'03施策評価'!$A$5:$KD$118,COLUMN('03施策評価'!$GJ:$GJ),FALSE),"-")</f>
        <v>a</v>
      </c>
      <c r="IY22" s="851" t="str">
        <f>IFERROR(VLOOKUP($A22*100+IY$4,'03施策評価'!$A$5:$KD$118,COLUMN('03施策評価'!$GJ:$GJ),FALSE),"-")</f>
        <v>a</v>
      </c>
      <c r="IZ22" s="851" t="str">
        <f>IFERROR(VLOOKUP($A22*100+IZ$4,'03施策評価'!$A$5:$KD$118,COLUMN('03施策評価'!$GJ:$GJ),FALSE),"-")</f>
        <v>a</v>
      </c>
      <c r="JA22" s="851" t="str">
        <f>IFERROR(VLOOKUP($A22*100+JA$4,'03施策評価'!$A$5:$KD$118,COLUMN('03施策評価'!$GJ:$GJ),FALSE),"-")</f>
        <v>-</v>
      </c>
      <c r="JB22" s="851" t="str">
        <f>IFERROR(VLOOKUP($A22*100+JB$4,'03施策評価'!$A$5:$KD$118,COLUMN('03施策評価'!$GJ:$GJ),FALSE),"-")</f>
        <v>-</v>
      </c>
      <c r="JC22" s="851" t="str">
        <f>IFERROR(VLOOKUP($A22*100+JC$4,'03施策評価'!$A$5:$KD$118,COLUMN('03施策評価'!$GJ:$GJ),FALSE),"-")</f>
        <v>-</v>
      </c>
      <c r="JD22" s="851" t="str">
        <f>IFERROR(VLOOKUP($A22*100+JD$4,'03施策評価'!$A$5:$KD$118,COLUMN('03施策評価'!$GJ:$GJ),FALSE),"-")</f>
        <v>-</v>
      </c>
      <c r="JE22" s="851" t="str">
        <f>IFERROR(VLOOKUP($A22*100+JE$4,'03施策評価'!$A$5:$KD$118,COLUMN('03施策評価'!$GJ:$GJ),FALSE),"-")</f>
        <v>-</v>
      </c>
      <c r="JF22" s="839" t="str">
        <f t="shared" si="113"/>
        <v>a</v>
      </c>
      <c r="JG22" s="843">
        <f t="shared" si="114"/>
        <v>4</v>
      </c>
      <c r="JH22" s="851">
        <f t="shared" si="115"/>
        <v>4</v>
      </c>
      <c r="JI22" s="851">
        <f t="shared" si="116"/>
        <v>4</v>
      </c>
      <c r="JJ22" s="851" t="str">
        <f t="shared" si="117"/>
        <v/>
      </c>
      <c r="JK22" s="851" t="str">
        <f t="shared" si="118"/>
        <v/>
      </c>
      <c r="JL22" s="851" t="str">
        <f t="shared" si="119"/>
        <v/>
      </c>
      <c r="JM22" s="851" t="str">
        <f t="shared" si="120"/>
        <v/>
      </c>
      <c r="JN22" s="851" t="str">
        <f t="shared" si="121"/>
        <v/>
      </c>
      <c r="JO22" s="840">
        <f t="shared" si="122"/>
        <v>1</v>
      </c>
      <c r="JP22" s="853" t="str">
        <f t="shared" si="123"/>
        <v>a</v>
      </c>
      <c r="JQ22" s="843">
        <f t="shared" si="124"/>
        <v>3</v>
      </c>
      <c r="JR22" s="851">
        <f t="shared" si="125"/>
        <v>2</v>
      </c>
      <c r="JS22" s="840" cm="1">
        <f t="array" ref="JS22">_xlfn.IFS(COUNT(JQ22:JR22)=2,SUM(JQ22:JR22)/6,COUNT(JQ22:JR22)=0,"-",JQ22="",JO22,JR22="",IW22)</f>
        <v>0.83333333333333337</v>
      </c>
      <c r="JT22" s="843" t="str">
        <f>VLOOKUP($A22&amp;"-"&amp;JT$4,'05市民生活実感調査'!$A$3:$BC$218,COLUMN('05市民生活実感調査'!$AS:$AS),FALSE)</f>
        <v>c</v>
      </c>
      <c r="JU22" s="851" t="str">
        <f>VLOOKUP($A22&amp;"-"&amp;JU$4,'05市民生活実感調査'!$A$3:$BC$218,COLUMN('05市民生活実感調査'!$AS:$AS),FALSE)</f>
        <v>c</v>
      </c>
      <c r="JV22" s="851" t="str">
        <f>VLOOKUP($A22&amp;"-"&amp;JV$4,'05市民生活実感調査'!$A$3:$BC$218,COLUMN('05市民生活実感調査'!$AS:$AS),FALSE)</f>
        <v>c</v>
      </c>
      <c r="JW22" s="851" t="str">
        <f>VLOOKUP($A22&amp;"-"&amp;JW$4,'05市民生活実感調査'!$A$3:$BC$218,COLUMN('05市民生活実感調査'!$AS:$AS),FALSE)</f>
        <v>c</v>
      </c>
      <c r="JX22" s="851" t="str">
        <f>VLOOKUP($A22&amp;"-"&amp;JX$4,'05市民生活実感調査'!$A$3:$BC$218,COLUMN('05市民生活実感調査'!$AS:$AS),FALSE)</f>
        <v>-</v>
      </c>
      <c r="JY22" s="851" t="str">
        <f>VLOOKUP($A22&amp;"-"&amp;JY$4,'05市民生活実感調査'!$A$3:$BC$218,COLUMN('05市民生活実感調査'!$AS:$AS),FALSE)</f>
        <v>-</v>
      </c>
      <c r="JZ22" s="851" t="str">
        <f>VLOOKUP($A22&amp;"-"&amp;JZ$4,'05市民生活実感調査'!$A$3:$BC$218,COLUMN('05市民生活実感調査'!$AS:$AS),FALSE)</f>
        <v>-</v>
      </c>
      <c r="KA22" s="851" t="str">
        <f>VLOOKUP($A22&amp;"-"&amp;KA$4,'05市民生活実感調査'!$A$3:$BC$218,COLUMN('05市民生活実感調査'!$AS:$AS),FALSE)</f>
        <v>-</v>
      </c>
      <c r="KB22" s="839" t="str">
        <f t="shared" si="126"/>
        <v>c</v>
      </c>
      <c r="KC22" s="843">
        <f t="shared" si="127"/>
        <v>2</v>
      </c>
      <c r="KD22" s="851">
        <f t="shared" si="128"/>
        <v>2</v>
      </c>
      <c r="KE22" s="851">
        <f t="shared" si="129"/>
        <v>2</v>
      </c>
      <c r="KF22" s="851">
        <f t="shared" si="130"/>
        <v>2</v>
      </c>
      <c r="KG22" s="851" t="str">
        <f t="shared" si="131"/>
        <v/>
      </c>
      <c r="KH22" s="851" t="str">
        <f t="shared" si="132"/>
        <v/>
      </c>
      <c r="KI22" s="851" t="str">
        <f t="shared" si="133"/>
        <v/>
      </c>
      <c r="KJ22" s="851" t="str">
        <f t="shared" si="134"/>
        <v/>
      </c>
      <c r="KK22" s="840">
        <f t="shared" si="135"/>
        <v>0.5</v>
      </c>
      <c r="KL22" s="841">
        <f>VLOOKUP($A22,'05市民生活実感調査'!$D$223:$O$249,9,FALSE)</f>
        <v>20</v>
      </c>
      <c r="KM22" s="842">
        <f>VLOOKUP($A22,'05市民生活実感調査'!$D$223:$O$249,10,FALSE)</f>
        <v>56.147540983606561</v>
      </c>
      <c r="KN22" s="843" t="s">
        <v>313</v>
      </c>
      <c r="KO22" s="859" t="str">
        <f>VLOOKUP(KN22,プルダウン!$A$1:$B$6,2,FALSE)</f>
        <v>政策の目的がかなり達成されている</v>
      </c>
      <c r="KP22" s="834" t="s">
        <v>2973</v>
      </c>
      <c r="KQ22" s="859" t="s">
        <v>1893</v>
      </c>
      <c r="KR22" s="867" t="s">
        <v>3032</v>
      </c>
      <c r="KS22" s="868" t="s">
        <v>3033</v>
      </c>
      <c r="KT22" s="843" t="str">
        <f>IFERROR(VLOOKUP($A22*100+KT$4,'03施策評価'!$A$5:$KD$118,COLUMN('03施策評価'!$HY:$HY),FALSE),"-")</f>
        <v>B</v>
      </c>
      <c r="KU22" s="851" t="str">
        <f>IFERROR(VLOOKUP($A22*100+KU$4,'03施策評価'!$A$5:$KD$118,COLUMN('03施策評価'!$HY:$HY),FALSE),"-")</f>
        <v>B</v>
      </c>
      <c r="KV22" s="851" t="str">
        <f>IFERROR(VLOOKUP($A22*100+KV$4,'03施策評価'!$A$5:$KD$118,COLUMN('03施策評価'!$HY:$HY),FALSE),"-")</f>
        <v>B</v>
      </c>
      <c r="KW22" s="851" t="str">
        <f>IFERROR(VLOOKUP($A22*100+KW$4,'03施策評価'!$A$5:$KD$118,COLUMN('03施策評価'!$HY:$HY),FALSE),"-")</f>
        <v>-</v>
      </c>
      <c r="KX22" s="851" t="str">
        <f>IFERROR(VLOOKUP($A22*100+KX$4,'03施策評価'!$A$5:$KD$118,COLUMN('03施策評価'!$HY:$HY),FALSE),"-")</f>
        <v>-</v>
      </c>
      <c r="KY22" s="851" t="str">
        <f>IFERROR(VLOOKUP($A22*100+KY$4,'03施策評価'!$A$5:$KD$118,COLUMN('03施策評価'!$HY:$HY),FALSE),"-")</f>
        <v>-</v>
      </c>
      <c r="KZ22" s="851" t="str">
        <f>IFERROR(VLOOKUP($A22*100+KZ$4,'03施策評価'!$A$5:$KD$118,COLUMN('03施策評価'!$HY:$HY),FALSE),"-")</f>
        <v>-</v>
      </c>
      <c r="LA22" s="839" t="str">
        <f>IFERROR(VLOOKUP($A22*100+LA$4,'03施策評価'!$A$5:$KD$118,COLUMN('03施策評価'!$HY:$HY),FALSE),"-")</f>
        <v>-</v>
      </c>
      <c r="LB22" s="861" t="s">
        <v>3132</v>
      </c>
      <c r="LC22" s="862" t="str">
        <f>VLOOKUP($A22&amp;"-"&amp;LC$4,'02政策の客観指標'!$A$4:$AX$246,COLUMN('02政策の客観指標'!$AX:$AX),FALSE)</f>
        <v>b</v>
      </c>
      <c r="LD22" s="851" t="str">
        <f>VLOOKUP($A22&amp;"-"&amp;LD$4,'02政策の客観指標'!$A$4:$AX$246,COLUMN('02政策の客観指標'!$AX:$AX),FALSE)</f>
        <v>c</v>
      </c>
      <c r="LE22" s="851" t="str">
        <f>VLOOKUP($A22&amp;"-"&amp;LE$4,'02政策の客観指標'!$A$4:$AX$246,COLUMN('02政策の客観指標'!$AX:$AX),FALSE)</f>
        <v>-</v>
      </c>
      <c r="LF22" s="851" t="str">
        <f>VLOOKUP($A22&amp;"-"&amp;LF$4,'02政策の客観指標'!$A$4:$AX$246,COLUMN('02政策の客観指標'!$AX:$AX),FALSE)</f>
        <v>-</v>
      </c>
      <c r="LG22" s="851" t="str">
        <f>VLOOKUP($A22&amp;"-"&amp;LG$4,'02政策の客観指標'!$A$4:$AX$246,COLUMN('02政策の客観指標'!$AX:$AX),FALSE)</f>
        <v>-</v>
      </c>
      <c r="LH22" s="851" t="str">
        <f>VLOOKUP($A22&amp;"-"&amp;LH$4,'02政策の客観指標'!$A$4:$AX$246,COLUMN('02政策の客観指標'!$AX:$AX),FALSE)</f>
        <v>-</v>
      </c>
      <c r="LI22" s="851" t="str">
        <f>VLOOKUP($A22&amp;"-"&amp;LI$4,'02政策の客観指標'!$A$4:$AX$246,COLUMN('02政策の客観指標'!$AX:$AX),FALSE)</f>
        <v>-</v>
      </c>
      <c r="LJ22" s="851" t="str">
        <f>VLOOKUP($A22&amp;"-"&amp;LJ$4,'02政策の客観指標'!$A$4:$AX$246,COLUMN('02政策の客観指標'!$AX:$AX),FALSE)</f>
        <v>-</v>
      </c>
      <c r="LK22" s="851" t="str">
        <f>VLOOKUP($A22&amp;"-"&amp;LK$4,'02政策の客観指標'!$A$4:$AX$246,COLUMN('02政策の客観指標'!$AX:$AX),FALSE)</f>
        <v>-</v>
      </c>
      <c r="LL22" s="839" t="str">
        <f t="shared" si="136"/>
        <v>b</v>
      </c>
      <c r="LM22" s="854">
        <f t="shared" si="137"/>
        <v>3</v>
      </c>
      <c r="LN22" s="854">
        <f t="shared" si="138"/>
        <v>2</v>
      </c>
      <c r="LO22" s="854" t="str">
        <f t="shared" si="139"/>
        <v/>
      </c>
      <c r="LP22" s="854" t="str">
        <f t="shared" si="140"/>
        <v/>
      </c>
      <c r="LQ22" s="854" t="str">
        <f t="shared" si="141"/>
        <v/>
      </c>
      <c r="LR22" s="854" t="str">
        <f t="shared" si="142"/>
        <v/>
      </c>
      <c r="LS22" s="854" t="str">
        <f t="shared" si="143"/>
        <v/>
      </c>
      <c r="LT22" s="854" t="str">
        <f t="shared" si="144"/>
        <v/>
      </c>
      <c r="LU22" s="854" t="str">
        <f t="shared" si="145"/>
        <v/>
      </c>
      <c r="LV22" s="846">
        <f t="shared" si="146"/>
        <v>0.625</v>
      </c>
      <c r="LW22" s="843" t="str">
        <f>IFERROR(VLOOKUP($A22*100+LW$4,'03施策評価'!$A$5:$KD$118,COLUMN('03施策評価'!$IL:$IL),FALSE),"-")</f>
        <v>a</v>
      </c>
      <c r="LX22" s="851" t="str">
        <f>IFERROR(VLOOKUP($A22*100+LX$4,'03施策評価'!$A$5:$KD$118,COLUMN('03施策評価'!$IL:$IL),FALSE),"-")</f>
        <v>b</v>
      </c>
      <c r="LY22" s="851" t="str">
        <f>IFERROR(VLOOKUP($A22*100+LY$4,'03施策評価'!$A$5:$KD$118,COLUMN('03施策評価'!$IL:$IL),FALSE),"-")</f>
        <v>a</v>
      </c>
      <c r="LZ22" s="851" t="str">
        <f>IFERROR(VLOOKUP($A22*100+LZ$4,'03施策評価'!$A$5:$KD$118,COLUMN('03施策評価'!$IL:$IL),FALSE),"-")</f>
        <v>-</v>
      </c>
      <c r="MA22" s="851" t="str">
        <f>IFERROR(VLOOKUP($A22*100+MA$4,'03施策評価'!$A$5:$KD$118,COLUMN('03施策評価'!$IL:$IL),FALSE),"-")</f>
        <v>-</v>
      </c>
      <c r="MB22" s="851" t="str">
        <f>IFERROR(VLOOKUP($A22*100+MB$4,'03施策評価'!$A$5:$KD$118,COLUMN('03施策評価'!$IL:$IL),FALSE),"-")</f>
        <v>-</v>
      </c>
      <c r="MC22" s="851" t="str">
        <f>IFERROR(VLOOKUP($A22*100+MC$4,'03施策評価'!$A$5:$KD$118,COLUMN('03施策評価'!$IL:$IL),FALSE),"-")</f>
        <v>-</v>
      </c>
      <c r="MD22" s="851" t="str">
        <f>IFERROR(VLOOKUP($A22*100+MD$4,'03施策評価'!$A$5:$KD$118,COLUMN('03施策評価'!$IL:$IL),FALSE),"-")</f>
        <v>-</v>
      </c>
      <c r="ME22" s="839" t="str">
        <f t="shared" si="147"/>
        <v>a</v>
      </c>
      <c r="MF22" s="843">
        <f t="shared" si="148"/>
        <v>4</v>
      </c>
      <c r="MG22" s="851">
        <f t="shared" si="149"/>
        <v>3</v>
      </c>
      <c r="MH22" s="851">
        <f t="shared" si="150"/>
        <v>4</v>
      </c>
      <c r="MI22" s="851" t="str">
        <f t="shared" si="151"/>
        <v/>
      </c>
      <c r="MJ22" s="851" t="str">
        <f t="shared" si="152"/>
        <v/>
      </c>
      <c r="MK22" s="851" t="str">
        <f t="shared" si="153"/>
        <v/>
      </c>
      <c r="ML22" s="851" t="str">
        <f t="shared" si="154"/>
        <v/>
      </c>
      <c r="MM22" s="851" t="str">
        <f t="shared" si="155"/>
        <v/>
      </c>
      <c r="MN22" s="840">
        <f t="shared" si="156"/>
        <v>0.91666666666666663</v>
      </c>
      <c r="MO22" s="853" t="str">
        <f t="shared" si="157"/>
        <v>a</v>
      </c>
      <c r="MP22" s="843">
        <f t="shared" si="158"/>
        <v>3</v>
      </c>
      <c r="MQ22" s="851">
        <f t="shared" si="159"/>
        <v>2</v>
      </c>
      <c r="MR22" s="840" cm="1">
        <f t="array" ref="MR22">_xlfn.IFS(COUNT(MP22:MQ22)=2,SUM(MP22:MQ22)/6,COUNT(MP22:MQ22)=0,"-",MP22="",MN22,MQ22="",LV22)</f>
        <v>0.83333333333333337</v>
      </c>
      <c r="MS22" s="843" t="str">
        <f>VLOOKUP($A22&amp;"-"&amp;MS$4,'05市民生活実感調査'!$A$3:$BC$218,COLUMN('05市民生活実感調査'!$BC:$BC),FALSE)</f>
        <v>c</v>
      </c>
      <c r="MT22" s="851" t="str">
        <f>VLOOKUP($A22&amp;"-"&amp;MT$4,'05市民生活実感調査'!$A$3:$BC$218,COLUMN('05市民生活実感調査'!$BC:$BC),FALSE)</f>
        <v>c</v>
      </c>
      <c r="MU22" s="851" t="str">
        <f>VLOOKUP($A22&amp;"-"&amp;MU$4,'05市民生活実感調査'!$A$3:$BC$218,COLUMN('05市民生活実感調査'!$BC:$BC),FALSE)</f>
        <v>c</v>
      </c>
      <c r="MV22" s="851" t="str">
        <f>VLOOKUP($A22&amp;"-"&amp;MV$4,'05市民生活実感調査'!$A$3:$BC$218,COLUMN('05市民生活実感調査'!$BC:$BC),FALSE)</f>
        <v>c</v>
      </c>
      <c r="MW22" s="851" t="str">
        <f>VLOOKUP($A22&amp;"-"&amp;MW$4,'05市民生活実感調査'!$A$3:$BC$218,COLUMN('05市民生活実感調査'!$BC:$BC),FALSE)</f>
        <v>-</v>
      </c>
      <c r="MX22" s="851" t="str">
        <f>VLOOKUP($A22&amp;"-"&amp;MX$4,'05市民生活実感調査'!$A$3:$BC$218,COLUMN('05市民生活実感調査'!$BC:$BC),FALSE)</f>
        <v>-</v>
      </c>
      <c r="MY22" s="851" t="str">
        <f>VLOOKUP($A22&amp;"-"&amp;MY$4,'05市民生活実感調査'!$A$3:$BC$218,COLUMN('05市民生活実感調査'!$BC:$BC),FALSE)</f>
        <v>-</v>
      </c>
      <c r="MZ22" s="851" t="str">
        <f>VLOOKUP($A22&amp;"-"&amp;MZ$4,'05市民生活実感調査'!$A$3:$BC$218,COLUMN('05市民生活実感調査'!$BC:$BC),FALSE)</f>
        <v>-</v>
      </c>
      <c r="NA22" s="839" t="str">
        <f t="shared" si="160"/>
        <v>c</v>
      </c>
      <c r="NB22" s="843">
        <f t="shared" si="161"/>
        <v>2</v>
      </c>
      <c r="NC22" s="851">
        <f t="shared" si="162"/>
        <v>2</v>
      </c>
      <c r="ND22" s="851">
        <f t="shared" si="163"/>
        <v>2</v>
      </c>
      <c r="NE22" s="851">
        <f t="shared" si="164"/>
        <v>2</v>
      </c>
      <c r="NF22" s="851" t="str">
        <f t="shared" si="165"/>
        <v/>
      </c>
      <c r="NG22" s="851" t="str">
        <f t="shared" si="166"/>
        <v/>
      </c>
      <c r="NH22" s="851" t="str">
        <f t="shared" si="167"/>
        <v/>
      </c>
      <c r="NI22" s="851" t="str">
        <f t="shared" si="168"/>
        <v/>
      </c>
      <c r="NJ22" s="840">
        <f t="shared" si="169"/>
        <v>0.5</v>
      </c>
      <c r="NK22" s="841">
        <f>VLOOKUP($A22,'05市民生活実感調査'!$D$223:$O$249,11,FALSE)</f>
        <v>22</v>
      </c>
      <c r="NL22" s="842">
        <f>VLOOKUP($A22,'05市民生活実感調査'!$D$223:$O$249,12,FALSE)</f>
        <v>52.571428571428569</v>
      </c>
      <c r="NM22" s="843" t="s">
        <v>313</v>
      </c>
      <c r="NN22" s="859" t="str">
        <f>VLOOKUP(NM22,プルダウン!$A$1:$B$6,2,FALSE)</f>
        <v>政策の目的がかなり達成されている</v>
      </c>
      <c r="NO22" s="834" t="s">
        <v>2973</v>
      </c>
      <c r="NP22" s="859" t="s">
        <v>1893</v>
      </c>
      <c r="NQ22" s="860" t="s">
        <v>3347</v>
      </c>
      <c r="NR22" s="859" t="s">
        <v>3348</v>
      </c>
      <c r="NS22" s="843" t="str">
        <f>IFERROR(VLOOKUP($A22*100+NS$4,'03施策評価'!$A$5:$KD$118,COLUMN('03施策評価'!$KA:$KA),FALSE),"-")</f>
        <v>B</v>
      </c>
      <c r="NT22" s="851" t="str">
        <f>IFERROR(VLOOKUP($A22*100+NT$4,'03施策評価'!$A$5:$KD$118,COLUMN('03施策評価'!$KA:$KA),FALSE),"-")</f>
        <v>B</v>
      </c>
      <c r="NU22" s="851" t="str">
        <f>IFERROR(VLOOKUP($A22*100+NU$4,'03施策評価'!$A$5:$KD$118,COLUMN('03施策評価'!$KA:$KA),FALSE),"-")</f>
        <v>B</v>
      </c>
      <c r="NV22" s="851" t="str">
        <f>IFERROR(VLOOKUP($A22*100+NV$4,'03施策評価'!$A$5:$KD$118,COLUMN('03施策評価'!$KA:$KA),FALSE),"-")</f>
        <v>-</v>
      </c>
      <c r="NW22" s="851" t="str">
        <f>IFERROR(VLOOKUP($A22*100+NW$4,'03施策評価'!$A$5:$KD$118,COLUMN('03施策評価'!$KA:$KA),FALSE),"-")</f>
        <v>-</v>
      </c>
      <c r="NX22" s="851" t="str">
        <f>IFERROR(VLOOKUP($A22*100+NX$4,'03施策評価'!$A$5:$KD$118,COLUMN('03施策評価'!$KA:$KA),FALSE),"-")</f>
        <v>-</v>
      </c>
      <c r="NY22" s="851" t="str">
        <f>IFERROR(VLOOKUP($A22*100+NY$4,'03施策評価'!$A$5:$KD$118,COLUMN('03施策評価'!$KA:$KA),FALSE),"-")</f>
        <v>-</v>
      </c>
      <c r="NZ22" s="839" t="str">
        <f>IFERROR(VLOOKUP($A22*100+NZ$4,'03施策評価'!$A$5:$KD$118,COLUMN('03施策評価'!$KA:$KA),FALSE),"-")</f>
        <v>-</v>
      </c>
      <c r="OA22" s="863" t="s">
        <v>3283</v>
      </c>
      <c r="OB22" s="812" t="str">
        <f>VLOOKUP($A22&amp;"-"&amp;OB$4,'02政策の客観指標'!$A$4:$AY$246,COLUMN('02政策の客観指標'!$AY:$AY),FALSE)</f>
        <v>b</v>
      </c>
      <c r="OC22" s="813" t="str">
        <f>VLOOKUP($A22&amp;"-"&amp;OC$4,'02政策の客観指標'!$A$4:$AY$246,COLUMN('02政策の客観指標'!$AY:$AY),FALSE)</f>
        <v>c</v>
      </c>
      <c r="OD22" s="813" t="str">
        <f>VLOOKUP($A22&amp;"-"&amp;OD$4,'02政策の客観指標'!$A$4:$AY$246,COLUMN('02政策の客観指標'!$AY:$AY),FALSE)</f>
        <v>-</v>
      </c>
      <c r="OE22" s="813" t="str">
        <f>VLOOKUP($A22&amp;"-"&amp;OE$4,'02政策の客観指標'!$A$4:$AY$246,COLUMN('02政策の客観指標'!$AY:$AY),FALSE)</f>
        <v>-</v>
      </c>
      <c r="OF22" s="813" t="str">
        <f>VLOOKUP($A22&amp;"-"&amp;OF$4,'02政策の客観指標'!$A$4:$AY$246,COLUMN('02政策の客観指標'!$AY:$AY),FALSE)</f>
        <v>-</v>
      </c>
      <c r="OG22" s="813" t="str">
        <f>VLOOKUP($A22&amp;"-"&amp;OG$4,'02政策の客観指標'!$A$4:$AY$246,COLUMN('02政策の客観指標'!$AY:$AY),FALSE)</f>
        <v>-</v>
      </c>
      <c r="OH22" s="813" t="str">
        <f>VLOOKUP($A22&amp;"-"&amp;OH$4,'02政策の客観指標'!$A$4:$AY$246,COLUMN('02政策の客観指標'!$AY:$AY),FALSE)</f>
        <v>-</v>
      </c>
      <c r="OI22" s="813" t="str">
        <f>VLOOKUP($A22&amp;"-"&amp;OI$4,'02政策の客観指標'!$A$4:$AY$246,COLUMN('02政策の客観指標'!$AY:$AY),FALSE)</f>
        <v>-</v>
      </c>
      <c r="OJ22" s="813" t="str">
        <f>VLOOKUP($A22&amp;"-"&amp;OJ$4,'02政策の客観指標'!$A$4:$AY$246,COLUMN('02政策の客観指標'!$AY:$AY),FALSE)</f>
        <v>-</v>
      </c>
      <c r="OK22" s="814" t="str">
        <f t="shared" si="170"/>
        <v>b</v>
      </c>
      <c r="OL22" s="815">
        <f t="shared" si="171"/>
        <v>3</v>
      </c>
      <c r="OM22" s="815">
        <f t="shared" si="172"/>
        <v>2</v>
      </c>
      <c r="ON22" s="815" t="str">
        <f t="shared" si="173"/>
        <v/>
      </c>
      <c r="OO22" s="815" t="str">
        <f t="shared" si="174"/>
        <v/>
      </c>
      <c r="OP22" s="815" t="str">
        <f t="shared" si="175"/>
        <v/>
      </c>
      <c r="OQ22" s="815" t="str">
        <f t="shared" si="176"/>
        <v/>
      </c>
      <c r="OR22" s="815" t="str">
        <f t="shared" si="177"/>
        <v/>
      </c>
      <c r="OS22" s="815" t="str">
        <f t="shared" si="178"/>
        <v/>
      </c>
      <c r="OT22" s="815" t="str">
        <f t="shared" si="179"/>
        <v/>
      </c>
      <c r="OU22" s="816">
        <f t="shared" si="203"/>
        <v>0.625</v>
      </c>
      <c r="OV22" s="817" t="str">
        <f>IFERROR(VLOOKUP($A22*100+OV$4,'03施策評価'!$A$5:$MF$118,COLUMN('03施策評価'!$KN:$KN),FALSE),"-")</f>
        <v>b</v>
      </c>
      <c r="OW22" s="813" t="str">
        <f>IFERROR(VLOOKUP($A22*100+OW$4,'03施策評価'!$A$5:$MF$118,COLUMN('03施策評価'!$KN:$KN),FALSE),"-")</f>
        <v>b</v>
      </c>
      <c r="OX22" s="813" t="str">
        <f>IFERROR(VLOOKUP($A22*100+OX$4,'03施策評価'!$A$5:$MF$118,COLUMN('03施策評価'!$KN:$KN),FALSE),"-")</f>
        <v>a</v>
      </c>
      <c r="OY22" s="813" t="str">
        <f>IFERROR(VLOOKUP($A22*100+OY$4,'03施策評価'!$A$5:$MF$118,COLUMN('03施策評価'!$KN:$KN),FALSE),"-")</f>
        <v>-</v>
      </c>
      <c r="OZ22" s="813" t="str">
        <f>IFERROR(VLOOKUP($A22*100+OZ$4,'03施策評価'!$A$5:$MF$118,COLUMN('03施策評価'!$KN:$KN),FALSE),"-")</f>
        <v>-</v>
      </c>
      <c r="PA22" s="813" t="str">
        <f>IFERROR(VLOOKUP($A22*100+PA$4,'03施策評価'!$A$5:$MF$118,COLUMN('03施策評価'!$KN:$KN),FALSE),"-")</f>
        <v>-</v>
      </c>
      <c r="PB22" s="813" t="str">
        <f>IFERROR(VLOOKUP($A22*100+PB$4,'03施策評価'!$A$5:$MF$118,COLUMN('03施策評価'!$KN:$KN),FALSE),"-")</f>
        <v>-</v>
      </c>
      <c r="PC22" s="813" t="str">
        <f>IFERROR(VLOOKUP($A22*100+PC$4,'03施策評価'!$A$5:$MF$118,COLUMN('03施策評価'!$KN:$KN),FALSE),"-")</f>
        <v>-</v>
      </c>
      <c r="PD22" s="814" t="str">
        <f t="shared" si="180"/>
        <v>a</v>
      </c>
      <c r="PE22" s="817">
        <f t="shared" si="181"/>
        <v>3</v>
      </c>
      <c r="PF22" s="813">
        <f t="shared" si="182"/>
        <v>3</v>
      </c>
      <c r="PG22" s="813">
        <f t="shared" si="183"/>
        <v>4</v>
      </c>
      <c r="PH22" s="813" t="str">
        <f t="shared" si="184"/>
        <v/>
      </c>
      <c r="PI22" s="813" t="str">
        <f t="shared" si="185"/>
        <v/>
      </c>
      <c r="PJ22" s="813" t="str">
        <f t="shared" si="186"/>
        <v/>
      </c>
      <c r="PK22" s="813" t="str">
        <f t="shared" si="187"/>
        <v/>
      </c>
      <c r="PL22" s="813" t="str">
        <f t="shared" si="188"/>
        <v/>
      </c>
      <c r="PM22" s="818">
        <f t="shared" si="189"/>
        <v>0.83333333333333337</v>
      </c>
      <c r="PN22" s="819" t="str">
        <f t="shared" si="190"/>
        <v>a</v>
      </c>
      <c r="PO22" s="237">
        <f t="shared" si="191"/>
        <v>3</v>
      </c>
      <c r="PP22" s="187">
        <f t="shared" si="192"/>
        <v>2</v>
      </c>
      <c r="PQ22" s="422" cm="1">
        <f t="array" ref="PQ22">_xlfn.IFS(COUNT(PO22:PP22)=2,SUM(PO22:PP22)/6,COUNT(PO22:PP22)=0,"-",PO22="",PM22,PP22="",OU22)</f>
        <v>0.83333333333333337</v>
      </c>
      <c r="PR22" s="820" t="str">
        <f>VLOOKUP($A22&amp;"-"&amp;PR$4,'05市民生活実感調査'!$A$3:$BM$218,COLUMN('05市民生活実感調査'!$BM:$BM),FALSE)</f>
        <v>c</v>
      </c>
      <c r="PS22" s="821" t="str">
        <f>VLOOKUP($A22&amp;"-"&amp;PS$4,'05市民生活実感調査'!$A$3:$BM$218,COLUMN('05市民生活実感調査'!$BM:$BM),FALSE)</f>
        <v>c</v>
      </c>
      <c r="PT22" s="821" t="str">
        <f>VLOOKUP($A22&amp;"-"&amp;PT$4,'05市民生活実感調査'!$A$3:$BM$218,COLUMN('05市民生活実感調査'!$BM:$BM),FALSE)</f>
        <v>c</v>
      </c>
      <c r="PU22" s="821" t="str">
        <f>VLOOKUP($A22&amp;"-"&amp;PU$4,'05市民生活実感調査'!$A$3:$BM$218,COLUMN('05市民生活実感調査'!$BM:$BM),FALSE)</f>
        <v>c</v>
      </c>
      <c r="PV22" s="821" t="str">
        <f>VLOOKUP($A22&amp;"-"&amp;PV$4,'05市民生活実感調査'!$A$3:$BM$218,COLUMN('05市民生活実感調査'!$BM:$BM),FALSE)</f>
        <v>-</v>
      </c>
      <c r="PW22" s="821" t="str">
        <f>VLOOKUP($A22&amp;"-"&amp;PW$4,'05市民生活実感調査'!$A$3:$BM$218,COLUMN('05市民生活実感調査'!$BM:$BM),FALSE)</f>
        <v>-</v>
      </c>
      <c r="PX22" s="821" t="str">
        <f>VLOOKUP($A22&amp;"-"&amp;PX$4,'05市民生活実感調査'!$A$3:$BM$218,COLUMN('05市民生活実感調査'!$BM:$BM),FALSE)</f>
        <v>-</v>
      </c>
      <c r="PY22" s="821" t="str">
        <f>VLOOKUP($A22&amp;"-"&amp;PY$4,'05市民生活実感調査'!$A$3:$BM$218,COLUMN('05市民生活実感調査'!$BM:$BM),FALSE)</f>
        <v>-</v>
      </c>
      <c r="PZ22" s="822" t="str">
        <f t="shared" si="193"/>
        <v>c</v>
      </c>
      <c r="QA22" s="237">
        <f t="shared" si="194"/>
        <v>2</v>
      </c>
      <c r="QB22" s="187">
        <f t="shared" si="195"/>
        <v>2</v>
      </c>
      <c r="QC22" s="187">
        <f t="shared" si="196"/>
        <v>2</v>
      </c>
      <c r="QD22" s="187">
        <f t="shared" si="197"/>
        <v>2</v>
      </c>
      <c r="QE22" s="187" t="str">
        <f t="shared" si="198"/>
        <v/>
      </c>
      <c r="QF22" s="187" t="str">
        <f t="shared" si="199"/>
        <v/>
      </c>
      <c r="QG22" s="187" t="str">
        <f t="shared" si="200"/>
        <v/>
      </c>
      <c r="QH22" s="187" t="str">
        <f t="shared" si="201"/>
        <v/>
      </c>
      <c r="QI22" s="422">
        <f t="shared" si="202"/>
        <v>0.5</v>
      </c>
      <c r="QJ22" s="725">
        <f>VLOOKUP($A22,'05市民生活実感調査'!$D$223:$Q$249,13,FALSE)</f>
        <v>23</v>
      </c>
      <c r="QK22" s="726">
        <f>VLOOKUP($A22,'05市民生活実感調査'!$D$223:$Q$249,14,FALSE)</f>
        <v>50.77199281867145</v>
      </c>
      <c r="QL22" s="823" t="s">
        <v>313</v>
      </c>
      <c r="QM22" s="824" t="str">
        <f>VLOOKUP(QL22,プルダウン!$A$1:$B$6,2,FALSE)</f>
        <v>政策の目的がかなり達成されている</v>
      </c>
      <c r="QN22" s="403" t="s">
        <v>2973</v>
      </c>
      <c r="QO22" s="190" t="s">
        <v>1893</v>
      </c>
      <c r="QP22" s="91" t="s">
        <v>3611</v>
      </c>
      <c r="QQ22" s="190" t="s">
        <v>3467</v>
      </c>
      <c r="QR22" s="237" t="str">
        <f>IFERROR(VLOOKUP($A22*100+QR$4,'03施策評価'!$A$5:$MF$118,COLUMN('03施策評価'!$MC:$MC),FALSE),"-")</f>
        <v>C</v>
      </c>
      <c r="QS22" s="187" t="str">
        <f>IFERROR(VLOOKUP($A22*100+QS$4,'03施策評価'!$A$5:$MF$118,COLUMN('03施策評価'!$MC:$MC),FALSE),"-")</f>
        <v>B</v>
      </c>
      <c r="QT22" s="187" t="str">
        <f>IFERROR(VLOOKUP($A22*100+QT$4,'03施策評価'!$A$5:$MF$118,COLUMN('03施策評価'!$MC:$MC),FALSE),"-")</f>
        <v>B</v>
      </c>
      <c r="QU22" s="187" t="str">
        <f>IFERROR(VLOOKUP($A22*100+QU$4,'03施策評価'!$A$5:$MF$118,COLUMN('03施策評価'!$MC:$MC),FALSE),"-")</f>
        <v>-</v>
      </c>
      <c r="QV22" s="187" t="str">
        <f>IFERROR(VLOOKUP($A22*100+QV$4,'03施策評価'!$A$5:$MF$118,COLUMN('03施策評価'!$MC:$MC),FALSE),"-")</f>
        <v>-</v>
      </c>
      <c r="QW22" s="187" t="str">
        <f>IFERROR(VLOOKUP($A22*100+QW$4,'03施策評価'!$A$5:$MF$118,COLUMN('03施策評価'!$MC:$MC),FALSE),"-")</f>
        <v>-</v>
      </c>
      <c r="QX22" s="187" t="str">
        <f>IFERROR(VLOOKUP($A22*100+QX$4,'03施策評価'!$A$5:$MF$118,COLUMN('03施策評価'!$MC:$MC),FALSE),"-")</f>
        <v>-</v>
      </c>
      <c r="QY22" s="234" t="str">
        <f>IFERROR(VLOOKUP($A22*100+QY$4,'03施策評価'!$A$5:$MF$118,COLUMN('03施策評価'!$MC:$MC),FALSE),"-")</f>
        <v>-</v>
      </c>
      <c r="QZ22" s="104" t="s">
        <v>3612</v>
      </c>
    </row>
    <row r="23" spans="1:468" ht="232.15" customHeight="1">
      <c r="A23" s="466">
        <v>19</v>
      </c>
      <c r="B23" s="104" t="s">
        <v>2612</v>
      </c>
      <c r="C23" s="104" t="s">
        <v>1875</v>
      </c>
      <c r="D23" s="728" t="s">
        <v>1413</v>
      </c>
      <c r="E23" s="728"/>
      <c r="F23" s="104"/>
      <c r="G23" s="850" t="str">
        <f>VLOOKUP($A23&amp;"-"&amp;G$4,'02政策の客観指標'!$A$4:$AY$246,COLUMN('02政策の客観指標'!$AT:$AT),FALSE)</f>
        <v>b</v>
      </c>
      <c r="H23" s="851" t="str">
        <f>VLOOKUP($A23&amp;"-"&amp;H$4,'02政策の客観指標'!$A$4:$AY$246,COLUMN('02政策の客観指標'!$AT:$AT),FALSE)</f>
        <v>-</v>
      </c>
      <c r="I23" s="851" t="str">
        <f>VLOOKUP($A23&amp;"-"&amp;I$4,'02政策の客観指標'!$A$4:$AY$246,COLUMN('02政策の客観指標'!$AT:$AT),FALSE)</f>
        <v>-</v>
      </c>
      <c r="J23" s="851" t="str">
        <f>VLOOKUP($A23&amp;"-"&amp;J$4,'02政策の客観指標'!$A$4:$AY$246,COLUMN('02政策の客観指標'!$AT:$AT),FALSE)</f>
        <v>-</v>
      </c>
      <c r="K23" s="851" t="str">
        <f>VLOOKUP($A23&amp;"-"&amp;K$4,'02政策の客観指標'!$A$4:$AY$246,COLUMN('02政策の客観指標'!$AT:$AT),FALSE)</f>
        <v>-</v>
      </c>
      <c r="L23" s="851" t="str">
        <f>VLOOKUP($A23&amp;"-"&amp;L$4,'02政策の客観指標'!$A$4:$AY$246,COLUMN('02政策の客観指標'!$AT:$AT),FALSE)</f>
        <v>-</v>
      </c>
      <c r="M23" s="851" t="str">
        <f>VLOOKUP($A23&amp;"-"&amp;M$4,'02政策の客観指標'!$A$4:$AY$246,COLUMN('02政策の客観指標'!$AT:$AT),FALSE)</f>
        <v>-</v>
      </c>
      <c r="N23" s="851" t="str">
        <f>VLOOKUP($A23&amp;"-"&amp;N$4,'02政策の客観指標'!$A$4:$AY$246,COLUMN('02政策の客観指標'!$AT:$AT),FALSE)</f>
        <v>-</v>
      </c>
      <c r="O23" s="852" t="str">
        <f>VLOOKUP($A23&amp;"-"&amp;O$4,'02政策の客観指標'!$A$4:$AY$246,COLUMN('02政策の客観指標'!$AT:$AT),FALSE)</f>
        <v>-</v>
      </c>
      <c r="P23" s="853" t="str">
        <f t="shared" si="0"/>
        <v>b</v>
      </c>
      <c r="Q23" s="854">
        <f t="shared" si="1"/>
        <v>3</v>
      </c>
      <c r="R23" s="854" t="str">
        <f t="shared" si="2"/>
        <v/>
      </c>
      <c r="S23" s="854" t="str">
        <f t="shared" si="3"/>
        <v/>
      </c>
      <c r="T23" s="854" t="str">
        <f t="shared" si="4"/>
        <v/>
      </c>
      <c r="U23" s="854" t="str">
        <f t="shared" si="5"/>
        <v/>
      </c>
      <c r="V23" s="854" t="str">
        <f t="shared" si="6"/>
        <v/>
      </c>
      <c r="W23" s="854" t="str">
        <f t="shared" si="7"/>
        <v/>
      </c>
      <c r="X23" s="854" t="str">
        <f t="shared" si="8"/>
        <v/>
      </c>
      <c r="Y23" s="854" t="str">
        <f t="shared" si="9"/>
        <v/>
      </c>
      <c r="Z23" s="855">
        <f t="shared" si="10"/>
        <v>0.75</v>
      </c>
      <c r="AA23" s="856" t="str">
        <f>IFERROR(VLOOKUP($A23*100+AA$4,'03施策評価'!$A$5:$KD$118,COLUMN('03施策評価'!$AB:$AB),FALSE),"-")</f>
        <v>e</v>
      </c>
      <c r="AB23" s="851" t="str">
        <f>IFERROR(VLOOKUP($A23*100+AB$4,'03施策評価'!$A$5:$KD$118,COLUMN('03施策評価'!$AB:$AB),FALSE),"-")</f>
        <v>-</v>
      </c>
      <c r="AC23" s="851" t="str">
        <f>IFERROR(VLOOKUP($A23*100+AC$4,'03施策評価'!$A$5:$KD$118,COLUMN('03施策評価'!$AB:$AB),FALSE),"-")</f>
        <v>c</v>
      </c>
      <c r="AD23" s="851" t="str">
        <f>IFERROR(VLOOKUP($A23*100+AD$4,'03施策評価'!$A$5:$KD$118,COLUMN('03施策評価'!$AB:$AB),FALSE),"-")</f>
        <v>c</v>
      </c>
      <c r="AE23" s="851" t="str">
        <f>IFERROR(VLOOKUP($A23*100+AE$4,'03施策評価'!$A$5:$KD$118,COLUMN('03施策評価'!$AB:$AB),FALSE),"-")</f>
        <v>-</v>
      </c>
      <c r="AF23" s="851" t="str">
        <f>IFERROR(VLOOKUP($A23*100+AF$4,'03施策評価'!$A$5:$KD$118,COLUMN('03施策評価'!$AB:$AB),FALSE),"-")</f>
        <v>-</v>
      </c>
      <c r="AG23" s="851" t="str">
        <f>IFERROR(VLOOKUP($A23*100+AG$4,'03施策評価'!$A$5:$KD$118,COLUMN('03施策評価'!$AB:$AB),FALSE),"-")</f>
        <v>-</v>
      </c>
      <c r="AH23" s="852" t="str">
        <f>IFERROR(VLOOKUP($A23*100+AH$4,'03施策評価'!$A$5:$KD$118,COLUMN('03施策評価'!$AB:$AB),FALSE),"-")</f>
        <v>-</v>
      </c>
      <c r="AI23" s="853" t="str">
        <f t="shared" si="11"/>
        <v>d</v>
      </c>
      <c r="AJ23" s="856">
        <f t="shared" si="12"/>
        <v>0</v>
      </c>
      <c r="AK23" s="851" t="str">
        <f t="shared" si="13"/>
        <v/>
      </c>
      <c r="AL23" s="851">
        <f t="shared" si="14"/>
        <v>2</v>
      </c>
      <c r="AM23" s="851">
        <f t="shared" si="15"/>
        <v>2</v>
      </c>
      <c r="AN23" s="851" t="str">
        <f t="shared" si="16"/>
        <v/>
      </c>
      <c r="AO23" s="851" t="str">
        <f t="shared" si="17"/>
        <v/>
      </c>
      <c r="AP23" s="851" t="str">
        <f t="shared" si="18"/>
        <v/>
      </c>
      <c r="AQ23" s="852" t="str">
        <f t="shared" si="19"/>
        <v/>
      </c>
      <c r="AR23" s="857">
        <f t="shared" si="20"/>
        <v>0.33333333333333331</v>
      </c>
      <c r="AS23" s="853" t="str">
        <f t="shared" si="204"/>
        <v>c</v>
      </c>
      <c r="AT23" s="854">
        <f t="shared" si="22"/>
        <v>3</v>
      </c>
      <c r="AU23" s="853">
        <f t="shared" si="23"/>
        <v>0.5</v>
      </c>
      <c r="AV23" s="855" cm="1">
        <f t="array" ref="AV23">_xlfn.IFS(COUNT(AT23:AU23)=2,SUM(AT23:AU23)/6,COUNT(AT23:AU23)=0,"-",AT23="",AR23,AU23="",Z23)</f>
        <v>0.58333333333333337</v>
      </c>
      <c r="AW23" s="856" t="str">
        <f>VLOOKUP($A23&amp;"-"&amp;AW$4,'05市民生活実感調査'!$A$3:$BC$218,COLUMN('05市民生活実感調査'!$O:$O),FALSE)</f>
        <v>c</v>
      </c>
      <c r="AX23" s="851" t="str">
        <f>VLOOKUP($A23&amp;"-"&amp;AX$4,'05市民生活実感調査'!$A$3:$BC$218,COLUMN('05市民生活実感調査'!$O:$O),FALSE)</f>
        <v>c</v>
      </c>
      <c r="AY23" s="851" t="str">
        <f>VLOOKUP($A23&amp;"-"&amp;AY$4,'05市民生活実感調査'!$A$3:$BC$218,COLUMN('05市民生活実感調査'!$O:$O),FALSE)</f>
        <v>d</v>
      </c>
      <c r="AZ23" s="851" t="str">
        <f>VLOOKUP($A23&amp;"-"&amp;AZ$4,'05市民生活実感調査'!$A$3:$BC$218,COLUMN('05市民生活実感調査'!$O:$O),FALSE)</f>
        <v>c</v>
      </c>
      <c r="BA23" s="851" t="str">
        <f>VLOOKUP($A23&amp;"-"&amp;BA$4,'05市民生活実感調査'!$A$3:$BC$218,COLUMN('05市民生活実感調査'!$O:$O),FALSE)</f>
        <v>-</v>
      </c>
      <c r="BB23" s="851" t="str">
        <f>VLOOKUP($A23&amp;"-"&amp;BB$4,'05市民生活実感調査'!$A$3:$BC$218,COLUMN('05市民生活実感調査'!$O:$O),FALSE)</f>
        <v>-</v>
      </c>
      <c r="BC23" s="851" t="str">
        <f>VLOOKUP($A23&amp;"-"&amp;BC$4,'05市民生活実感調査'!$A$3:$BC$218,COLUMN('05市民生活実感調査'!$O:$O),FALSE)</f>
        <v>-</v>
      </c>
      <c r="BD23" s="851" t="str">
        <f>VLOOKUP($A23&amp;"-"&amp;BD$4,'05市民生活実感調査'!$A$3:$BC$218,COLUMN('05市民生活実感調査'!$O:$O),FALSE)</f>
        <v>-</v>
      </c>
      <c r="BE23" s="839" t="str">
        <f t="shared" si="24"/>
        <v>c</v>
      </c>
      <c r="BF23" s="843">
        <f t="shared" si="25"/>
        <v>2</v>
      </c>
      <c r="BG23" s="851">
        <f t="shared" si="26"/>
        <v>2</v>
      </c>
      <c r="BH23" s="851">
        <f t="shared" si="27"/>
        <v>1</v>
      </c>
      <c r="BI23" s="851">
        <f t="shared" si="28"/>
        <v>2</v>
      </c>
      <c r="BJ23" s="851" t="str">
        <f t="shared" si="29"/>
        <v/>
      </c>
      <c r="BK23" s="851" t="str">
        <f t="shared" si="30"/>
        <v/>
      </c>
      <c r="BL23" s="851" t="str">
        <f t="shared" si="31"/>
        <v/>
      </c>
      <c r="BM23" s="851" t="str">
        <f t="shared" si="32"/>
        <v/>
      </c>
      <c r="BN23" s="840">
        <f t="shared" si="33"/>
        <v>0.4375</v>
      </c>
      <c r="BO23" s="841">
        <f>VLOOKUP($A23,'05市民生活実感調査'!$D$223:$O$249,3,FALSE)</f>
        <v>4</v>
      </c>
      <c r="BP23" s="858">
        <f>VLOOKUP($A23,'05市民生活実感調査'!$D$223:$O$249,4,FALSE)</f>
        <v>0.93397887323943662</v>
      </c>
      <c r="BQ23" s="843" t="s">
        <v>314</v>
      </c>
      <c r="BR23" s="859" t="s">
        <v>3630</v>
      </c>
      <c r="BS23" s="834" t="s">
        <v>123</v>
      </c>
      <c r="BT23" s="859" t="s">
        <v>1471</v>
      </c>
      <c r="BU23" s="860" t="s">
        <v>1472</v>
      </c>
      <c r="BV23" s="859" t="s">
        <v>1473</v>
      </c>
      <c r="BW23" s="843" t="str">
        <f>IFERROR(VLOOKUP($A23*100+BW$4,'03施策評価'!$A$5:$KD$118,COLUMN('03施策評価'!$BQ:$BQ),FALSE),"-")</f>
        <v>D</v>
      </c>
      <c r="BX23" s="851" t="str">
        <f>IFERROR(VLOOKUP($A23*100+BX$4,'03施策評価'!$A$5:$KD$118,COLUMN('03施策評価'!$BQ:$BQ),FALSE),"-")</f>
        <v>C</v>
      </c>
      <c r="BY23" s="851" t="str">
        <f>IFERROR(VLOOKUP($A23*100+BY$4,'03施策評価'!$A$5:$KD$118,COLUMN('03施策評価'!$BQ:$BQ),FALSE),"-")</f>
        <v>C</v>
      </c>
      <c r="BZ23" s="851" t="str">
        <f>IFERROR(VLOOKUP($A23*100+BZ$4,'03施策評価'!$A$5:$KD$118,COLUMN('03施策評価'!$BQ:$BQ),FALSE),"-")</f>
        <v>C</v>
      </c>
      <c r="CA23" s="851" t="str">
        <f>IFERROR(VLOOKUP($A23*100+CA$4,'03施策評価'!$A$5:$KD$118,COLUMN('03施策評価'!$BQ:$BQ),FALSE),"-")</f>
        <v>-</v>
      </c>
      <c r="CB23" s="851" t="str">
        <f>IFERROR(VLOOKUP($A23*100+CB$4,'03施策評価'!$A$5:$KD$118,COLUMN('03施策評価'!$BQ:$BQ),FALSE),"-")</f>
        <v>-</v>
      </c>
      <c r="CC23" s="851" t="str">
        <f>IFERROR(VLOOKUP($A23*100+CC$4,'03施策評価'!$A$5:$KD$118,COLUMN('03施策評価'!$BQ:$BQ),FALSE),"-")</f>
        <v>-</v>
      </c>
      <c r="CD23" s="839" t="str">
        <f>IFERROR(VLOOKUP($A23*100+CD$4,'03施策評価'!$A$5:$KD$118,COLUMN('03施策評価'!$BQ:$BQ),FALSE),"-")</f>
        <v>-</v>
      </c>
      <c r="CE23" s="861" t="s">
        <v>1474</v>
      </c>
      <c r="CF23" s="850" t="str">
        <f>VLOOKUP($A23&amp;"-"&amp;CF$4,'02政策の客観指標'!$A$4:$AY$246,COLUMN('02政策の客観指標'!$AU:$AU),FALSE)</f>
        <v>b</v>
      </c>
      <c r="CG23" s="851" t="str">
        <f>VLOOKUP($A23&amp;"-"&amp;CG$4,'02政策の客観指標'!$A$4:$AY$246,COLUMN('02政策の客観指標'!$AU:$AU),FALSE)</f>
        <v>-</v>
      </c>
      <c r="CH23" s="851" t="str">
        <f>VLOOKUP($A23&amp;"-"&amp;CH$4,'02政策の客観指標'!$A$4:$AY$246,COLUMN('02政策の客観指標'!$AU:$AU),FALSE)</f>
        <v>-</v>
      </c>
      <c r="CI23" s="851" t="str">
        <f>VLOOKUP($A23&amp;"-"&amp;CI$4,'02政策の客観指標'!$A$4:$AY$246,COLUMN('02政策の客観指標'!$AU:$AU),FALSE)</f>
        <v>-</v>
      </c>
      <c r="CJ23" s="851" t="str">
        <f>VLOOKUP($A23&amp;"-"&amp;CJ$4,'02政策の客観指標'!$A$4:$AY$246,COLUMN('02政策の客観指標'!$AU:$AU),FALSE)</f>
        <v>-</v>
      </c>
      <c r="CK23" s="851" t="str">
        <f>VLOOKUP($A23&amp;"-"&amp;CK$4,'02政策の客観指標'!$A$4:$AY$246,COLUMN('02政策の客観指標'!$AU:$AU),FALSE)</f>
        <v>-</v>
      </c>
      <c r="CL23" s="851" t="str">
        <f>VLOOKUP($A23&amp;"-"&amp;CL$4,'02政策の客観指標'!$A$4:$AY$246,COLUMN('02政策の客観指標'!$AU:$AU),FALSE)</f>
        <v>-</v>
      </c>
      <c r="CM23" s="851" t="str">
        <f>VLOOKUP($A23&amp;"-"&amp;CM$4,'02政策の客観指標'!$A$4:$AY$246,COLUMN('02政策の客観指標'!$AU:$AU),FALSE)</f>
        <v>-</v>
      </c>
      <c r="CN23" s="851" t="str">
        <f>VLOOKUP($A23&amp;"-"&amp;CN$4,'02政策の客観指標'!$A$4:$AY$246,COLUMN('02政策の客観指標'!$AU:$AU),FALSE)</f>
        <v>-</v>
      </c>
      <c r="CO23" s="839" t="str">
        <f t="shared" si="34"/>
        <v>b</v>
      </c>
      <c r="CP23" s="854">
        <f t="shared" si="35"/>
        <v>3</v>
      </c>
      <c r="CQ23" s="854" t="str">
        <f t="shared" si="36"/>
        <v/>
      </c>
      <c r="CR23" s="854" t="str">
        <f t="shared" si="37"/>
        <v/>
      </c>
      <c r="CS23" s="854" t="str">
        <f t="shared" si="38"/>
        <v/>
      </c>
      <c r="CT23" s="854" t="str">
        <f t="shared" si="39"/>
        <v/>
      </c>
      <c r="CU23" s="854" t="str">
        <f t="shared" si="40"/>
        <v/>
      </c>
      <c r="CV23" s="854" t="str">
        <f t="shared" si="41"/>
        <v/>
      </c>
      <c r="CW23" s="854" t="str">
        <f t="shared" si="42"/>
        <v/>
      </c>
      <c r="CX23" s="854" t="str">
        <f t="shared" si="43"/>
        <v/>
      </c>
      <c r="CY23" s="846">
        <f t="shared" si="44"/>
        <v>0.75</v>
      </c>
      <c r="CZ23" s="843" t="str">
        <f>IFERROR(VLOOKUP($A23*100+CZ$4,'03施策評価'!$A$5:$KD$118,COLUMN('03施策評価'!$CF:$CF),FALSE),"-")</f>
        <v>e</v>
      </c>
      <c r="DA23" s="851" t="str">
        <f>IFERROR(VLOOKUP($A23*100+DA$4,'03施策評価'!$A$5:$KD$118,COLUMN('03施策評価'!$CF:$CF),FALSE),"-")</f>
        <v>a</v>
      </c>
      <c r="DB23" s="851" t="str">
        <f>IFERROR(VLOOKUP($A23*100+DB$4,'03施策評価'!$A$5:$KD$118,COLUMN('03施策評価'!$CF:$CF),FALSE),"-")</f>
        <v>a</v>
      </c>
      <c r="DC23" s="851" t="str">
        <f>IFERROR(VLOOKUP($A23*100+DC$4,'03施策評価'!$A$5:$KD$118,COLUMN('03施策評価'!$CF:$CF),FALSE),"-")</f>
        <v>c</v>
      </c>
      <c r="DD23" s="851" t="str">
        <f>IFERROR(VLOOKUP($A23*100+DD$4,'03施策評価'!$A$5:$KD$118,COLUMN('03施策評価'!$CF:$CF),FALSE),"-")</f>
        <v>-</v>
      </c>
      <c r="DE23" s="851" t="str">
        <f>IFERROR(VLOOKUP($A23*100+DE$4,'03施策評価'!$A$5:$KD$118,COLUMN('03施策評価'!$CF:$CF),FALSE),"-")</f>
        <v>-</v>
      </c>
      <c r="DF23" s="851" t="str">
        <f>IFERROR(VLOOKUP($A23*100+DF$4,'03施策評価'!$A$5:$KD$118,COLUMN('03施策評価'!$CF:$CF),FALSE),"-")</f>
        <v>-</v>
      </c>
      <c r="DG23" s="851" t="str">
        <f>IFERROR(VLOOKUP($A23*100+DG$4,'03施策評価'!$A$5:$KD$118,COLUMN('03施策評価'!$CF:$CF),FALSE),"-")</f>
        <v>-</v>
      </c>
      <c r="DH23" s="839" t="str">
        <f t="shared" si="45"/>
        <v>b</v>
      </c>
      <c r="DI23" s="843">
        <f t="shared" si="46"/>
        <v>0</v>
      </c>
      <c r="DJ23" s="851">
        <f t="shared" si="47"/>
        <v>4</v>
      </c>
      <c r="DK23" s="851">
        <f t="shared" si="48"/>
        <v>4</v>
      </c>
      <c r="DL23" s="851">
        <f t="shared" si="49"/>
        <v>2</v>
      </c>
      <c r="DM23" s="851" t="str">
        <f t="shared" si="50"/>
        <v/>
      </c>
      <c r="DN23" s="851" t="str">
        <f t="shared" si="51"/>
        <v/>
      </c>
      <c r="DO23" s="851" t="str">
        <f t="shared" si="52"/>
        <v/>
      </c>
      <c r="DP23" s="851" t="str">
        <f t="shared" si="53"/>
        <v/>
      </c>
      <c r="DQ23" s="840">
        <f t="shared" si="54"/>
        <v>0.625</v>
      </c>
      <c r="DR23" s="853" t="str">
        <f t="shared" si="55"/>
        <v>b</v>
      </c>
      <c r="DS23" s="843">
        <f t="shared" si="56"/>
        <v>3</v>
      </c>
      <c r="DT23" s="851">
        <f t="shared" si="57"/>
        <v>1.5</v>
      </c>
      <c r="DU23" s="840" cm="1">
        <f t="array" ref="DU23">_xlfn.IFS(COUNT(DS23:DT23)=2,SUM(DS23:DT23)/6,COUNT(DS23:DT23)=0,"-",DS23="",DQ23,DT23="",CY23)</f>
        <v>0.75</v>
      </c>
      <c r="DV23" s="843" t="str">
        <f>VLOOKUP($A23&amp;"-"&amp;DV$4,'05市民生活実感調査'!$A$3:$BC$218,COLUMN('05市民生活実感調査'!$Y:$Y),FALSE)</f>
        <v>c</v>
      </c>
      <c r="DW23" s="851" t="str">
        <f>VLOOKUP($A23&amp;"-"&amp;DW$4,'05市民生活実感調査'!$A$3:$BC$218,COLUMN('05市民生活実感調査'!$Y:$Y),FALSE)</f>
        <v>c</v>
      </c>
      <c r="DX23" s="851" t="str">
        <f>VLOOKUP($A23&amp;"-"&amp;DX$4,'05市民生活実感調査'!$A$3:$BC$218,COLUMN('05市民生活実感調査'!$Y:$Y),FALSE)</f>
        <v>d</v>
      </c>
      <c r="DY23" s="851" t="str">
        <f>VLOOKUP($A23&amp;"-"&amp;DY$4,'05市民生活実感調査'!$A$3:$BC$218,COLUMN('05市民生活実感調査'!$Y:$Y),FALSE)</f>
        <v>c</v>
      </c>
      <c r="DZ23" s="851" t="str">
        <f>VLOOKUP($A23&amp;"-"&amp;DZ$4,'05市民生活実感調査'!$A$3:$BC$218,COLUMN('05市民生活実感調査'!$Y:$Y),FALSE)</f>
        <v>-</v>
      </c>
      <c r="EA23" s="851" t="str">
        <f>VLOOKUP($A23&amp;"-"&amp;EA$4,'05市民生活実感調査'!$A$3:$BC$218,COLUMN('05市民生活実感調査'!$Y:$Y),FALSE)</f>
        <v>-</v>
      </c>
      <c r="EB23" s="851" t="str">
        <f>VLOOKUP($A23&amp;"-"&amp;EB$4,'05市民生活実感調査'!$A$3:$BC$218,COLUMN('05市民生活実感調査'!$Y:$Y),FALSE)</f>
        <v>-</v>
      </c>
      <c r="EC23" s="851" t="str">
        <f>VLOOKUP($A23&amp;"-"&amp;EC$4,'05市民生活実感調査'!$A$3:$BC$218,COLUMN('05市民生活実感調査'!$Y:$Y),FALSE)</f>
        <v>-</v>
      </c>
      <c r="ED23" s="839" t="str">
        <f t="shared" si="58"/>
        <v>c</v>
      </c>
      <c r="EE23" s="843">
        <f t="shared" si="59"/>
        <v>2</v>
      </c>
      <c r="EF23" s="851">
        <f t="shared" si="60"/>
        <v>2</v>
      </c>
      <c r="EG23" s="851">
        <f t="shared" si="61"/>
        <v>1</v>
      </c>
      <c r="EH23" s="851">
        <f t="shared" si="62"/>
        <v>2</v>
      </c>
      <c r="EI23" s="851" t="str">
        <f t="shared" si="63"/>
        <v/>
      </c>
      <c r="EJ23" s="851" t="str">
        <f t="shared" si="64"/>
        <v/>
      </c>
      <c r="EK23" s="851" t="str">
        <f t="shared" si="65"/>
        <v/>
      </c>
      <c r="EL23" s="851" t="str">
        <f t="shared" si="66"/>
        <v/>
      </c>
      <c r="EM23" s="840">
        <f t="shared" si="67"/>
        <v>0.4375</v>
      </c>
      <c r="EN23" s="841">
        <f>VLOOKUP($A23,'05市民生活実感調査'!$D$223:$O$249,5,FALSE)</f>
        <v>5</v>
      </c>
      <c r="EO23" s="842">
        <f>VLOOKUP($A23,'05市民生活実感調査'!$D$223:$O$249,6,FALSE)</f>
        <v>0.77400000000000002</v>
      </c>
      <c r="EP23" s="843" t="s">
        <v>314</v>
      </c>
      <c r="EQ23" s="859" t="str">
        <f>VLOOKUP(EP23,プルダウン!$A$1:$B$6,2,FALSE)</f>
        <v>政策の目的がそこそこ達成されている</v>
      </c>
      <c r="ER23" s="834" t="s">
        <v>123</v>
      </c>
      <c r="ES23" s="859" t="s">
        <v>1892</v>
      </c>
      <c r="ET23" s="860" t="s">
        <v>1910</v>
      </c>
      <c r="EU23" s="859" t="s">
        <v>1911</v>
      </c>
      <c r="EV23" s="843" t="str">
        <f>IFERROR(VLOOKUP($A23*100+EV$4,'03施策評価'!$A$5:$KD$118,COLUMN('03施策評価'!$DU:$DU),FALSE),"-")</f>
        <v>D</v>
      </c>
      <c r="EW23" s="851" t="str">
        <f>IFERROR(VLOOKUP($A23*100+EW$4,'03施策評価'!$A$5:$KD$118,COLUMN('03施策評価'!$DU:$DU),FALSE),"-")</f>
        <v>B</v>
      </c>
      <c r="EX23" s="851" t="str">
        <f>IFERROR(VLOOKUP($A23*100+EX$4,'03施策評価'!$A$5:$KD$118,COLUMN('03施策評価'!$DU:$DU),FALSE),"-")</f>
        <v>B</v>
      </c>
      <c r="EY23" s="851" t="str">
        <f>IFERROR(VLOOKUP($A23*100+EY$4,'03施策評価'!$A$5:$KD$118,COLUMN('03施策評価'!$DU:$DU),FALSE),"-")</f>
        <v>C</v>
      </c>
      <c r="EZ23" s="851" t="str">
        <f>IFERROR(VLOOKUP($A23*100+EZ$4,'03施策評価'!$A$5:$KD$118,COLUMN('03施策評価'!$DU:$DU),FALSE),"-")</f>
        <v>-</v>
      </c>
      <c r="FA23" s="851" t="str">
        <f>IFERROR(VLOOKUP($A23*100+FA$4,'03施策評価'!$A$5:$KD$118,COLUMN('03施策評価'!$DU:$DU),FALSE),"-")</f>
        <v>-</v>
      </c>
      <c r="FB23" s="851" t="str">
        <f>IFERROR(VLOOKUP($A23*100+FB$4,'03施策評価'!$A$5:$KD$118,COLUMN('03施策評価'!$DU:$DU),FALSE),"-")</f>
        <v>-</v>
      </c>
      <c r="FC23" s="839" t="str">
        <f>IFERROR(VLOOKUP($A23*100+FC$4,'03施策評価'!$A$5:$KD$118,COLUMN('03施策評価'!$DU:$DU),FALSE),"-")</f>
        <v>-</v>
      </c>
      <c r="FD23" s="861" t="s">
        <v>2672</v>
      </c>
      <c r="FE23" s="850" t="str">
        <f>VLOOKUP($A23&amp;"-"&amp;FE$4,'02政策の客観指標'!$A$4:$AY$246,COLUMN('02政策の客観指標'!$AV:$AV),FALSE)</f>
        <v>b</v>
      </c>
      <c r="FF23" s="851" t="str">
        <f>VLOOKUP($A23&amp;"-"&amp;FF$4,'02政策の客観指標'!$A$4:$AY$246,COLUMN('02政策の客観指標'!$AV:$AV),FALSE)</f>
        <v>-</v>
      </c>
      <c r="FG23" s="851" t="str">
        <f>VLOOKUP($A23&amp;"-"&amp;FG$4,'02政策の客観指標'!$A$4:$AY$246,COLUMN('02政策の客観指標'!$AV:$AV),FALSE)</f>
        <v>-</v>
      </c>
      <c r="FH23" s="851" t="str">
        <f>VLOOKUP($A23&amp;"-"&amp;FH$4,'02政策の客観指標'!$A$4:$AY$246,COLUMN('02政策の客観指標'!$AV:$AV),FALSE)</f>
        <v>-</v>
      </c>
      <c r="FI23" s="851" t="str">
        <f>VLOOKUP($A23&amp;"-"&amp;FI$4,'02政策の客観指標'!$A$4:$AY$246,COLUMN('02政策の客観指標'!$AV:$AV),FALSE)</f>
        <v>-</v>
      </c>
      <c r="FJ23" s="851" t="str">
        <f>VLOOKUP($A23&amp;"-"&amp;FJ$4,'02政策の客観指標'!$A$4:$AY$246,COLUMN('02政策の客観指標'!$AV:$AV),FALSE)</f>
        <v>-</v>
      </c>
      <c r="FK23" s="851" t="str">
        <f>VLOOKUP($A23&amp;"-"&amp;FK$4,'02政策の客観指標'!$A$4:$AY$246,COLUMN('02政策の客観指標'!$AV:$AV),FALSE)</f>
        <v>-</v>
      </c>
      <c r="FL23" s="851" t="str">
        <f>VLOOKUP($A23&amp;"-"&amp;FL$4,'02政策の客観指標'!$A$4:$AY$246,COLUMN('02政策の客観指標'!$AV:$AV),FALSE)</f>
        <v>-</v>
      </c>
      <c r="FM23" s="851" t="str">
        <f>VLOOKUP($A23&amp;"-"&amp;FM$4,'02政策の客観指標'!$A$4:$AY$246,COLUMN('02政策の客観指標'!$AV:$AV),FALSE)</f>
        <v>-</v>
      </c>
      <c r="FN23" s="839" t="str">
        <f t="shared" si="68"/>
        <v>b</v>
      </c>
      <c r="FO23" s="854">
        <f t="shared" si="69"/>
        <v>3</v>
      </c>
      <c r="FP23" s="854" t="str">
        <f t="shared" si="70"/>
        <v/>
      </c>
      <c r="FQ23" s="854" t="str">
        <f t="shared" si="71"/>
        <v/>
      </c>
      <c r="FR23" s="854" t="str">
        <f t="shared" si="72"/>
        <v/>
      </c>
      <c r="FS23" s="854" t="str">
        <f t="shared" si="73"/>
        <v/>
      </c>
      <c r="FT23" s="854" t="str">
        <f t="shared" si="74"/>
        <v/>
      </c>
      <c r="FU23" s="854" t="str">
        <f t="shared" si="75"/>
        <v/>
      </c>
      <c r="FV23" s="854" t="str">
        <f t="shared" si="76"/>
        <v/>
      </c>
      <c r="FW23" s="854" t="str">
        <f t="shared" si="77"/>
        <v/>
      </c>
      <c r="FX23" s="846">
        <f t="shared" si="78"/>
        <v>0.75</v>
      </c>
      <c r="FY23" s="843" t="str">
        <f>IFERROR(VLOOKUP($A23*100+FY$4,'03施策評価'!$A$5:$KD$118,COLUMN('03施策評価'!$EH:$EH),FALSE),"-")</f>
        <v>a</v>
      </c>
      <c r="FZ23" s="851" t="str">
        <f>IFERROR(VLOOKUP($A23*100+FZ$4,'03施策評価'!$A$5:$KD$118,COLUMN('03施策評価'!$EH:$EH),FALSE),"-")</f>
        <v>a</v>
      </c>
      <c r="GA23" s="851" t="str">
        <f>IFERROR(VLOOKUP($A23*100+GA$4,'03施策評価'!$A$5:$KD$118,COLUMN('03施策評価'!$EH:$EH),FALSE),"-")</f>
        <v>a</v>
      </c>
      <c r="GB23" s="851" t="str">
        <f>IFERROR(VLOOKUP($A23*100+GB$4,'03施策評価'!$A$5:$KD$118,COLUMN('03施策評価'!$EH:$EH),FALSE),"-")</f>
        <v>c</v>
      </c>
      <c r="GC23" s="851" t="str">
        <f>IFERROR(VLOOKUP($A23*100+GC$4,'03施策評価'!$A$5:$KD$118,COLUMN('03施策評価'!$EH:$EH),FALSE),"-")</f>
        <v>-</v>
      </c>
      <c r="GD23" s="851" t="str">
        <f>IFERROR(VLOOKUP($A23*100+GD$4,'03施策評価'!$A$5:$KD$118,COLUMN('03施策評価'!$EH:$EH),FALSE),"-")</f>
        <v>-</v>
      </c>
      <c r="GE23" s="851" t="str">
        <f>IFERROR(VLOOKUP($A23*100+GE$4,'03施策評価'!$A$5:$KD$118,COLUMN('03施策評価'!$EH:$EH),FALSE),"-")</f>
        <v>-</v>
      </c>
      <c r="GF23" s="851" t="str">
        <f>IFERROR(VLOOKUP($A23*100+GF$4,'03施策評価'!$A$5:$KD$118,COLUMN('03施策評価'!$EH:$EH),FALSE),"-")</f>
        <v>-</v>
      </c>
      <c r="GG23" s="839" t="str">
        <f t="shared" si="79"/>
        <v>a</v>
      </c>
      <c r="GH23" s="843">
        <f t="shared" si="80"/>
        <v>4</v>
      </c>
      <c r="GI23" s="851">
        <f t="shared" si="81"/>
        <v>4</v>
      </c>
      <c r="GJ23" s="851">
        <f t="shared" si="82"/>
        <v>4</v>
      </c>
      <c r="GK23" s="851">
        <f t="shared" si="83"/>
        <v>2</v>
      </c>
      <c r="GL23" s="851" t="str">
        <f t="shared" si="84"/>
        <v/>
      </c>
      <c r="GM23" s="851" t="str">
        <f t="shared" si="85"/>
        <v/>
      </c>
      <c r="GN23" s="851" t="str">
        <f t="shared" si="86"/>
        <v/>
      </c>
      <c r="GO23" s="851" t="str">
        <f t="shared" si="87"/>
        <v/>
      </c>
      <c r="GP23" s="840">
        <f t="shared" si="88"/>
        <v>0.875</v>
      </c>
      <c r="GQ23" s="853" t="str">
        <f t="shared" si="89"/>
        <v>a</v>
      </c>
      <c r="GR23" s="843">
        <f t="shared" si="90"/>
        <v>3</v>
      </c>
      <c r="GS23" s="851">
        <f t="shared" si="91"/>
        <v>2</v>
      </c>
      <c r="GT23" s="840" cm="1">
        <f t="array" ref="GT23">_xlfn.IFS(COUNT(GR23:GS23)=2,SUM(GR23:GS23)/6,COUNT(GR23:GS23)=0,"-",GR23="",GP23,GS23="",FX23)</f>
        <v>0.83333333333333337</v>
      </c>
      <c r="GU23" s="843" t="str">
        <f>VLOOKUP($A23&amp;"-"&amp;GU$4,'05市民生活実感調査'!$A$3:$BC$218,COLUMN('05市民生活実感調査'!$AI:$AI),FALSE)</f>
        <v>c</v>
      </c>
      <c r="GV23" s="851" t="str">
        <f>VLOOKUP($A23&amp;"-"&amp;GV$4,'05市民生活実感調査'!$A$3:$BC$218,COLUMN('05市民生活実感調査'!$AI:$AI),FALSE)</f>
        <v>c</v>
      </c>
      <c r="GW23" s="851" t="str">
        <f>VLOOKUP($A23&amp;"-"&amp;GW$4,'05市民生活実感調査'!$A$3:$BC$218,COLUMN('05市民生活実感調査'!$AI:$AI),FALSE)</f>
        <v>c</v>
      </c>
      <c r="GX23" s="851" t="str">
        <f>VLOOKUP($A23&amp;"-"&amp;GX$4,'05市民生活実感調査'!$A$3:$BC$218,COLUMN('05市民生活実感調査'!$AI:$AI),FALSE)</f>
        <v>c</v>
      </c>
      <c r="GY23" s="851" t="str">
        <f>VLOOKUP($A23&amp;"-"&amp;GY$4,'05市民生活実感調査'!$A$3:$BC$218,COLUMN('05市民生活実感調査'!$AI:$AI),FALSE)</f>
        <v>-</v>
      </c>
      <c r="GZ23" s="851" t="str">
        <f>VLOOKUP($A23&amp;"-"&amp;GZ$4,'05市民生活実感調査'!$A$3:$BC$218,COLUMN('05市民生活実感調査'!$AI:$AI),FALSE)</f>
        <v>-</v>
      </c>
      <c r="HA23" s="851" t="str">
        <f>VLOOKUP($A23&amp;"-"&amp;HA$4,'05市民生活実感調査'!$A$3:$BC$218,COLUMN('05市民生活実感調査'!$AI:$AI),FALSE)</f>
        <v>-</v>
      </c>
      <c r="HB23" s="851" t="str">
        <f>VLOOKUP($A23&amp;"-"&amp;HB$4,'05市民生活実感調査'!$A$3:$BC$218,COLUMN('05市民生活実感調査'!$AI:$AI),FALSE)</f>
        <v>-</v>
      </c>
      <c r="HC23" s="839" t="str">
        <f t="shared" si="92"/>
        <v>c</v>
      </c>
      <c r="HD23" s="843">
        <f t="shared" si="93"/>
        <v>2</v>
      </c>
      <c r="HE23" s="851">
        <f t="shared" si="94"/>
        <v>2</v>
      </c>
      <c r="HF23" s="851">
        <f t="shared" si="95"/>
        <v>2</v>
      </c>
      <c r="HG23" s="851">
        <f t="shared" si="96"/>
        <v>2</v>
      </c>
      <c r="HH23" s="851" t="str">
        <f t="shared" si="97"/>
        <v/>
      </c>
      <c r="HI23" s="851" t="str">
        <f t="shared" si="98"/>
        <v/>
      </c>
      <c r="HJ23" s="851" t="str">
        <f t="shared" si="99"/>
        <v/>
      </c>
      <c r="HK23" s="851" t="str">
        <f t="shared" si="100"/>
        <v/>
      </c>
      <c r="HL23" s="840">
        <f t="shared" si="101"/>
        <v>0.5</v>
      </c>
      <c r="HM23" s="841">
        <f>VLOOKUP($A23,'05市民生活実感調査'!$D$223:$O$249,7,FALSE)</f>
        <v>5</v>
      </c>
      <c r="HN23" s="842">
        <f>VLOOKUP($A23,'05市民生活実感調査'!$D$223:$O$249,8,FALSE)</f>
        <v>75.051546391752581</v>
      </c>
      <c r="HO23" s="843" t="s">
        <v>313</v>
      </c>
      <c r="HP23" s="859" t="str">
        <f>VLOOKUP(HO23,プルダウン!$A$1:$B$6,2,FALSE)</f>
        <v>政策の目的がかなり達成されている</v>
      </c>
      <c r="HQ23" s="834" t="s">
        <v>123</v>
      </c>
      <c r="HR23" s="859" t="s">
        <v>1892</v>
      </c>
      <c r="HS23" s="860" t="s">
        <v>2873</v>
      </c>
      <c r="HT23" s="859" t="s">
        <v>2908</v>
      </c>
      <c r="HU23" s="843" t="str">
        <f>IFERROR(VLOOKUP($A23*100+HU$4,'03施策評価'!$A$5:$KD$118,COLUMN('03施策評価'!$FW:$FW),FALSE),"-")</f>
        <v>B</v>
      </c>
      <c r="HV23" s="851" t="str">
        <f>IFERROR(VLOOKUP($A23*100+HV$4,'03施策評価'!$A$5:$KD$118,COLUMN('03施策評価'!$FW:$FW),FALSE),"-")</f>
        <v>B</v>
      </c>
      <c r="HW23" s="851" t="str">
        <f>IFERROR(VLOOKUP($A23*100+HW$4,'03施策評価'!$A$5:$KD$118,COLUMN('03施策評価'!$FW:$FW),FALSE),"-")</f>
        <v>B</v>
      </c>
      <c r="HX23" s="851" t="str">
        <f>IFERROR(VLOOKUP($A23*100+HX$4,'03施策評価'!$A$5:$KD$118,COLUMN('03施策評価'!$FW:$FW),FALSE),"-")</f>
        <v>C</v>
      </c>
      <c r="HY23" s="851" t="str">
        <f>IFERROR(VLOOKUP($A23*100+HY$4,'03施策評価'!$A$5:$KD$118,COLUMN('03施策評価'!$FW:$FW),FALSE),"-")</f>
        <v>-</v>
      </c>
      <c r="HZ23" s="851" t="str">
        <f>IFERROR(VLOOKUP($A23*100+HZ$4,'03施策評価'!$A$5:$KD$118,COLUMN('03施策評価'!$FW:$FW),FALSE),"-")</f>
        <v>-</v>
      </c>
      <c r="IA23" s="851" t="str">
        <f>IFERROR(VLOOKUP($A23*100+IA$4,'03施策評価'!$A$5:$KD$118,COLUMN('03施策評価'!$FW:$FW),FALSE),"-")</f>
        <v>-</v>
      </c>
      <c r="IB23" s="839" t="str">
        <f>IFERROR(VLOOKUP($A23*100+IB$4,'03施策評価'!$A$5:$KD$118,COLUMN('03施策評価'!$FW:$FW),FALSE),"-")</f>
        <v>-</v>
      </c>
      <c r="IC23" s="861" t="s">
        <v>2884</v>
      </c>
      <c r="ID23" s="850" t="str">
        <f>VLOOKUP($A23&amp;"-"&amp;ID$4,'02政策の客観指標'!$A$4:$AY$246,COLUMN('02政策の客観指標'!$AW:$AW),FALSE)</f>
        <v>b</v>
      </c>
      <c r="IE23" s="851" t="str">
        <f>VLOOKUP($A23&amp;"-"&amp;IE$4,'02政策の客観指標'!$A$4:$AY$246,COLUMN('02政策の客観指標'!$AW:$AW),FALSE)</f>
        <v>-</v>
      </c>
      <c r="IF23" s="851" t="str">
        <f>VLOOKUP($A23&amp;"-"&amp;IF$4,'02政策の客観指標'!$A$4:$AY$246,COLUMN('02政策の客観指標'!$AW:$AW),FALSE)</f>
        <v>-</v>
      </c>
      <c r="IG23" s="851" t="str">
        <f>VLOOKUP($A23&amp;"-"&amp;IG$4,'02政策の客観指標'!$A$4:$AY$246,COLUMN('02政策の客観指標'!$AW:$AW),FALSE)</f>
        <v>-</v>
      </c>
      <c r="IH23" s="851" t="str">
        <f>VLOOKUP($A23&amp;"-"&amp;IH$4,'02政策の客観指標'!$A$4:$AY$246,COLUMN('02政策の客観指標'!$AW:$AW),FALSE)</f>
        <v>-</v>
      </c>
      <c r="II23" s="851" t="str">
        <f>VLOOKUP($A23&amp;"-"&amp;II$4,'02政策の客観指標'!$A$4:$AY$246,COLUMN('02政策の客観指標'!$AW:$AW),FALSE)</f>
        <v>-</v>
      </c>
      <c r="IJ23" s="851" t="str">
        <f>VLOOKUP($A23&amp;"-"&amp;IJ$4,'02政策の客観指標'!$A$4:$AY$246,COLUMN('02政策の客観指標'!$AW:$AW),FALSE)</f>
        <v>-</v>
      </c>
      <c r="IK23" s="851" t="str">
        <f>VLOOKUP($A23&amp;"-"&amp;IK$4,'02政策の客観指標'!$A$4:$AY$246,COLUMN('02政策の客観指標'!$AW:$AW),FALSE)</f>
        <v>-</v>
      </c>
      <c r="IL23" s="851" t="str">
        <f>VLOOKUP($A23&amp;"-"&amp;IL$4,'02政策の客観指標'!$A$4:$AY$246,COLUMN('02政策の客観指標'!$AW:$AW),FALSE)</f>
        <v>-</v>
      </c>
      <c r="IM23" s="839" t="str">
        <f t="shared" si="102"/>
        <v>b</v>
      </c>
      <c r="IN23" s="854">
        <f t="shared" si="103"/>
        <v>3</v>
      </c>
      <c r="IO23" s="854" t="str">
        <f t="shared" si="104"/>
        <v/>
      </c>
      <c r="IP23" s="854" t="str">
        <f t="shared" si="105"/>
        <v/>
      </c>
      <c r="IQ23" s="854" t="str">
        <f t="shared" si="106"/>
        <v/>
      </c>
      <c r="IR23" s="854" t="str">
        <f t="shared" si="107"/>
        <v/>
      </c>
      <c r="IS23" s="854" t="str">
        <f t="shared" si="108"/>
        <v/>
      </c>
      <c r="IT23" s="854" t="str">
        <f t="shared" si="109"/>
        <v/>
      </c>
      <c r="IU23" s="854" t="str">
        <f t="shared" si="110"/>
        <v/>
      </c>
      <c r="IV23" s="854" t="str">
        <f t="shared" si="111"/>
        <v/>
      </c>
      <c r="IW23" s="846">
        <f t="shared" si="112"/>
        <v>0.75</v>
      </c>
      <c r="IX23" s="843" t="str">
        <f>IFERROR(VLOOKUP($A23*100+IX$4,'03施策評価'!$A$5:$KD$118,COLUMN('03施策評価'!$GJ:$GJ),FALSE),"-")</f>
        <v>a</v>
      </c>
      <c r="IY23" s="851" t="str">
        <f>IFERROR(VLOOKUP($A23*100+IY$4,'03施策評価'!$A$5:$KD$118,COLUMN('03施策評価'!$GJ:$GJ),FALSE),"-")</f>
        <v>a</v>
      </c>
      <c r="IZ23" s="851" t="str">
        <f>IFERROR(VLOOKUP($A23*100+IZ$4,'03施策評価'!$A$5:$KD$118,COLUMN('03施策評価'!$GJ:$GJ),FALSE),"-")</f>
        <v>a</v>
      </c>
      <c r="JA23" s="851" t="str">
        <f>IFERROR(VLOOKUP($A23*100+JA$4,'03施策評価'!$A$5:$KD$118,COLUMN('03施策評価'!$GJ:$GJ),FALSE),"-")</f>
        <v>c</v>
      </c>
      <c r="JB23" s="851" t="str">
        <f>IFERROR(VLOOKUP($A23*100+JB$4,'03施策評価'!$A$5:$KD$118,COLUMN('03施策評価'!$GJ:$GJ),FALSE),"-")</f>
        <v>-</v>
      </c>
      <c r="JC23" s="851" t="str">
        <f>IFERROR(VLOOKUP($A23*100+JC$4,'03施策評価'!$A$5:$KD$118,COLUMN('03施策評価'!$GJ:$GJ),FALSE),"-")</f>
        <v>-</v>
      </c>
      <c r="JD23" s="851" t="str">
        <f>IFERROR(VLOOKUP($A23*100+JD$4,'03施策評価'!$A$5:$KD$118,COLUMN('03施策評価'!$GJ:$GJ),FALSE),"-")</f>
        <v>-</v>
      </c>
      <c r="JE23" s="851" t="str">
        <f>IFERROR(VLOOKUP($A23*100+JE$4,'03施策評価'!$A$5:$KD$118,COLUMN('03施策評価'!$GJ:$GJ),FALSE),"-")</f>
        <v>-</v>
      </c>
      <c r="JF23" s="839" t="str">
        <f t="shared" si="113"/>
        <v>a</v>
      </c>
      <c r="JG23" s="843">
        <f t="shared" si="114"/>
        <v>4</v>
      </c>
      <c r="JH23" s="851">
        <f t="shared" si="115"/>
        <v>4</v>
      </c>
      <c r="JI23" s="851">
        <f t="shared" si="116"/>
        <v>4</v>
      </c>
      <c r="JJ23" s="851">
        <f t="shared" si="117"/>
        <v>2</v>
      </c>
      <c r="JK23" s="851" t="str">
        <f t="shared" si="118"/>
        <v/>
      </c>
      <c r="JL23" s="851" t="str">
        <f t="shared" si="119"/>
        <v/>
      </c>
      <c r="JM23" s="851" t="str">
        <f t="shared" si="120"/>
        <v/>
      </c>
      <c r="JN23" s="851" t="str">
        <f t="shared" si="121"/>
        <v/>
      </c>
      <c r="JO23" s="840">
        <f t="shared" si="122"/>
        <v>0.875</v>
      </c>
      <c r="JP23" s="853" t="str">
        <f t="shared" si="123"/>
        <v>a</v>
      </c>
      <c r="JQ23" s="843">
        <f t="shared" si="124"/>
        <v>3</v>
      </c>
      <c r="JR23" s="851">
        <f t="shared" si="125"/>
        <v>2</v>
      </c>
      <c r="JS23" s="840" cm="1">
        <f t="array" ref="JS23">_xlfn.IFS(COUNT(JQ23:JR23)=2,SUM(JQ23:JR23)/6,COUNT(JQ23:JR23)=0,"-",JQ23="",JO23,JR23="",IW23)</f>
        <v>0.83333333333333337</v>
      </c>
      <c r="JT23" s="843" t="str">
        <f>VLOOKUP($A23&amp;"-"&amp;JT$4,'05市民生活実感調査'!$A$3:$BC$218,COLUMN('05市民生活実感調査'!$AS:$AS),FALSE)</f>
        <v>c</v>
      </c>
      <c r="JU23" s="851" t="str">
        <f>VLOOKUP($A23&amp;"-"&amp;JU$4,'05市民生活実感調査'!$A$3:$BC$218,COLUMN('05市民生活実感調査'!$AS:$AS),FALSE)</f>
        <v>c</v>
      </c>
      <c r="JV23" s="851" t="str">
        <f>VLOOKUP($A23&amp;"-"&amp;JV$4,'05市民生活実感調査'!$A$3:$BC$218,COLUMN('05市民生活実感調査'!$AS:$AS),FALSE)</f>
        <v>c</v>
      </c>
      <c r="JW23" s="851" t="str">
        <f>VLOOKUP($A23&amp;"-"&amp;JW$4,'05市民生活実感調査'!$A$3:$BC$218,COLUMN('05市民生活実感調査'!$AS:$AS),FALSE)</f>
        <v>c</v>
      </c>
      <c r="JX23" s="851" t="str">
        <f>VLOOKUP($A23&amp;"-"&amp;JX$4,'05市民生活実感調査'!$A$3:$BC$218,COLUMN('05市民生活実感調査'!$AS:$AS),FALSE)</f>
        <v>-</v>
      </c>
      <c r="JY23" s="851" t="str">
        <f>VLOOKUP($A23&amp;"-"&amp;JY$4,'05市民生活実感調査'!$A$3:$BC$218,COLUMN('05市民生活実感調査'!$AS:$AS),FALSE)</f>
        <v>-</v>
      </c>
      <c r="JZ23" s="851" t="str">
        <f>VLOOKUP($A23&amp;"-"&amp;JZ$4,'05市民生活実感調査'!$A$3:$BC$218,COLUMN('05市民生活実感調査'!$AS:$AS),FALSE)</f>
        <v>-</v>
      </c>
      <c r="KA23" s="851" t="str">
        <f>VLOOKUP($A23&amp;"-"&amp;KA$4,'05市民生活実感調査'!$A$3:$BC$218,COLUMN('05市民生活実感調査'!$AS:$AS),FALSE)</f>
        <v>-</v>
      </c>
      <c r="KB23" s="839" t="str">
        <f t="shared" si="126"/>
        <v>c</v>
      </c>
      <c r="KC23" s="843">
        <f t="shared" si="127"/>
        <v>2</v>
      </c>
      <c r="KD23" s="851">
        <f t="shared" si="128"/>
        <v>2</v>
      </c>
      <c r="KE23" s="851">
        <f t="shared" si="129"/>
        <v>2</v>
      </c>
      <c r="KF23" s="851">
        <f t="shared" si="130"/>
        <v>2</v>
      </c>
      <c r="KG23" s="851" t="str">
        <f t="shared" si="131"/>
        <v/>
      </c>
      <c r="KH23" s="851" t="str">
        <f t="shared" si="132"/>
        <v/>
      </c>
      <c r="KI23" s="851" t="str">
        <f t="shared" si="133"/>
        <v/>
      </c>
      <c r="KJ23" s="851" t="str">
        <f t="shared" si="134"/>
        <v/>
      </c>
      <c r="KK23" s="840">
        <f t="shared" si="135"/>
        <v>0.5</v>
      </c>
      <c r="KL23" s="841">
        <f>VLOOKUP($A23,'05市民生活実感調査'!$D$223:$O$249,9,FALSE)</f>
        <v>5</v>
      </c>
      <c r="KM23" s="842">
        <f>VLOOKUP($A23,'05市民生活実感調査'!$D$223:$O$249,10,FALSE)</f>
        <v>73.97540983606558</v>
      </c>
      <c r="KN23" s="843" t="s">
        <v>313</v>
      </c>
      <c r="KO23" s="859" t="str">
        <f>VLOOKUP(KN23,プルダウン!$A$1:$B$6,2,FALSE)</f>
        <v>政策の目的がかなり達成されている</v>
      </c>
      <c r="KP23" s="834" t="s">
        <v>2973</v>
      </c>
      <c r="KQ23" s="859" t="s">
        <v>1892</v>
      </c>
      <c r="KR23" s="860" t="s">
        <v>3028</v>
      </c>
      <c r="KS23" s="859" t="s">
        <v>3027</v>
      </c>
      <c r="KT23" s="843" t="str">
        <f>IFERROR(VLOOKUP($A23*100+KT$4,'03施策評価'!$A$5:$KD$118,COLUMN('03施策評価'!$HY:$HY),FALSE),"-")</f>
        <v>B</v>
      </c>
      <c r="KU23" s="851" t="str">
        <f>IFERROR(VLOOKUP($A23*100+KU$4,'03施策評価'!$A$5:$KD$118,COLUMN('03施策評価'!$HY:$HY),FALSE),"-")</f>
        <v>B</v>
      </c>
      <c r="KV23" s="851" t="str">
        <f>IFERROR(VLOOKUP($A23*100+KV$4,'03施策評価'!$A$5:$KD$118,COLUMN('03施策評価'!$HY:$HY),FALSE),"-")</f>
        <v>B</v>
      </c>
      <c r="KW23" s="851" t="str">
        <f>IFERROR(VLOOKUP($A23*100+KW$4,'03施策評価'!$A$5:$KD$118,COLUMN('03施策評価'!$HY:$HY),FALSE),"-")</f>
        <v>C</v>
      </c>
      <c r="KX23" s="851" t="str">
        <f>IFERROR(VLOOKUP($A23*100+KX$4,'03施策評価'!$A$5:$KD$118,COLUMN('03施策評価'!$HY:$HY),FALSE),"-")</f>
        <v>-</v>
      </c>
      <c r="KY23" s="851" t="str">
        <f>IFERROR(VLOOKUP($A23*100+KY$4,'03施策評価'!$A$5:$KD$118,COLUMN('03施策評価'!$HY:$HY),FALSE),"-")</f>
        <v>-</v>
      </c>
      <c r="KZ23" s="851" t="str">
        <f>IFERROR(VLOOKUP($A23*100+KZ$4,'03施策評価'!$A$5:$KD$118,COLUMN('03施策評価'!$HY:$HY),FALSE),"-")</f>
        <v>-</v>
      </c>
      <c r="LA23" s="839" t="str">
        <f>IFERROR(VLOOKUP($A23*100+LA$4,'03施策評価'!$A$5:$KD$118,COLUMN('03施策評価'!$HY:$HY),FALSE),"-")</f>
        <v>-</v>
      </c>
      <c r="LB23" s="861" t="s">
        <v>3026</v>
      </c>
      <c r="LC23" s="862" t="str">
        <f>VLOOKUP($A23&amp;"-"&amp;LC$4,'02政策の客観指標'!$A$4:$AX$246,COLUMN('02政策の客観指標'!$AX:$AX),FALSE)</f>
        <v>a</v>
      </c>
      <c r="LD23" s="851" t="str">
        <f>VLOOKUP($A23&amp;"-"&amp;LD$4,'02政策の客観指標'!$A$4:$AX$246,COLUMN('02政策の客観指標'!$AX:$AX),FALSE)</f>
        <v>-</v>
      </c>
      <c r="LE23" s="851" t="str">
        <f>VLOOKUP($A23&amp;"-"&amp;LE$4,'02政策の客観指標'!$A$4:$AX$246,COLUMN('02政策の客観指標'!$AX:$AX),FALSE)</f>
        <v>-</v>
      </c>
      <c r="LF23" s="851" t="str">
        <f>VLOOKUP($A23&amp;"-"&amp;LF$4,'02政策の客観指標'!$A$4:$AX$246,COLUMN('02政策の客観指標'!$AX:$AX),FALSE)</f>
        <v>-</v>
      </c>
      <c r="LG23" s="851" t="str">
        <f>VLOOKUP($A23&amp;"-"&amp;LG$4,'02政策の客観指標'!$A$4:$AX$246,COLUMN('02政策の客観指標'!$AX:$AX),FALSE)</f>
        <v>-</v>
      </c>
      <c r="LH23" s="851" t="str">
        <f>VLOOKUP($A23&amp;"-"&amp;LH$4,'02政策の客観指標'!$A$4:$AX$246,COLUMN('02政策の客観指標'!$AX:$AX),FALSE)</f>
        <v>-</v>
      </c>
      <c r="LI23" s="851" t="str">
        <f>VLOOKUP($A23&amp;"-"&amp;LI$4,'02政策の客観指標'!$A$4:$AX$246,COLUMN('02政策の客観指標'!$AX:$AX),FALSE)</f>
        <v>-</v>
      </c>
      <c r="LJ23" s="851" t="str">
        <f>VLOOKUP($A23&amp;"-"&amp;LJ$4,'02政策の客観指標'!$A$4:$AX$246,COLUMN('02政策の客観指標'!$AX:$AX),FALSE)</f>
        <v>-</v>
      </c>
      <c r="LK23" s="851" t="str">
        <f>VLOOKUP($A23&amp;"-"&amp;LK$4,'02政策の客観指標'!$A$4:$AX$246,COLUMN('02政策の客観指標'!$AX:$AX),FALSE)</f>
        <v>-</v>
      </c>
      <c r="LL23" s="839" t="str">
        <f t="shared" si="136"/>
        <v>a</v>
      </c>
      <c r="LM23" s="854">
        <f t="shared" si="137"/>
        <v>4</v>
      </c>
      <c r="LN23" s="854" t="str">
        <f t="shared" si="138"/>
        <v/>
      </c>
      <c r="LO23" s="854" t="str">
        <f t="shared" si="139"/>
        <v/>
      </c>
      <c r="LP23" s="854" t="str">
        <f t="shared" si="140"/>
        <v/>
      </c>
      <c r="LQ23" s="854" t="str">
        <f t="shared" si="141"/>
        <v/>
      </c>
      <c r="LR23" s="854" t="str">
        <f t="shared" si="142"/>
        <v/>
      </c>
      <c r="LS23" s="854" t="str">
        <f t="shared" si="143"/>
        <v/>
      </c>
      <c r="LT23" s="854" t="str">
        <f t="shared" si="144"/>
        <v/>
      </c>
      <c r="LU23" s="854" t="str">
        <f t="shared" si="145"/>
        <v/>
      </c>
      <c r="LV23" s="846">
        <f t="shared" si="146"/>
        <v>1</v>
      </c>
      <c r="LW23" s="843" t="str">
        <f>IFERROR(VLOOKUP($A23*100+LW$4,'03施策評価'!$A$5:$KD$118,COLUMN('03施策評価'!$IL:$IL),FALSE),"-")</f>
        <v>a</v>
      </c>
      <c r="LX23" s="851" t="str">
        <f>IFERROR(VLOOKUP($A23*100+LX$4,'03施策評価'!$A$5:$KD$118,COLUMN('03施策評価'!$IL:$IL),FALSE),"-")</f>
        <v>a</v>
      </c>
      <c r="LY23" s="851" t="str">
        <f>IFERROR(VLOOKUP($A23*100+LY$4,'03施策評価'!$A$5:$KD$118,COLUMN('03施策評価'!$IL:$IL),FALSE),"-")</f>
        <v>b</v>
      </c>
      <c r="LZ23" s="851" t="str">
        <f>IFERROR(VLOOKUP($A23*100+LZ$4,'03施策評価'!$A$5:$KD$118,COLUMN('03施策評価'!$IL:$IL),FALSE),"-")</f>
        <v>d</v>
      </c>
      <c r="MA23" s="851" t="str">
        <f>IFERROR(VLOOKUP($A23*100+MA$4,'03施策評価'!$A$5:$KD$118,COLUMN('03施策評価'!$IL:$IL),FALSE),"-")</f>
        <v>-</v>
      </c>
      <c r="MB23" s="851" t="str">
        <f>IFERROR(VLOOKUP($A23*100+MB$4,'03施策評価'!$A$5:$KD$118,COLUMN('03施策評価'!$IL:$IL),FALSE),"-")</f>
        <v>-</v>
      </c>
      <c r="MC23" s="851" t="str">
        <f>IFERROR(VLOOKUP($A23*100+MC$4,'03施策評価'!$A$5:$KD$118,COLUMN('03施策評価'!$IL:$IL),FALSE),"-")</f>
        <v>-</v>
      </c>
      <c r="MD23" s="851" t="str">
        <f>IFERROR(VLOOKUP($A23*100+MD$4,'03施策評価'!$A$5:$KD$118,COLUMN('03施策評価'!$IL:$IL),FALSE),"-")</f>
        <v>-</v>
      </c>
      <c r="ME23" s="839" t="str">
        <f t="shared" si="147"/>
        <v>b</v>
      </c>
      <c r="MF23" s="843">
        <f t="shared" si="148"/>
        <v>4</v>
      </c>
      <c r="MG23" s="851">
        <f t="shared" si="149"/>
        <v>4</v>
      </c>
      <c r="MH23" s="851">
        <f t="shared" si="150"/>
        <v>3</v>
      </c>
      <c r="MI23" s="851">
        <f t="shared" si="151"/>
        <v>1</v>
      </c>
      <c r="MJ23" s="851" t="str">
        <f t="shared" si="152"/>
        <v/>
      </c>
      <c r="MK23" s="851" t="str">
        <f t="shared" si="153"/>
        <v/>
      </c>
      <c r="ML23" s="851" t="str">
        <f t="shared" si="154"/>
        <v/>
      </c>
      <c r="MM23" s="851" t="str">
        <f t="shared" si="155"/>
        <v/>
      </c>
      <c r="MN23" s="840">
        <f t="shared" si="156"/>
        <v>0.75</v>
      </c>
      <c r="MO23" s="853" t="str">
        <f t="shared" si="157"/>
        <v>a</v>
      </c>
      <c r="MP23" s="843">
        <f t="shared" si="158"/>
        <v>4</v>
      </c>
      <c r="MQ23" s="851">
        <f t="shared" si="159"/>
        <v>1.5</v>
      </c>
      <c r="MR23" s="840" cm="1">
        <f t="array" ref="MR23">_xlfn.IFS(COUNT(MP23:MQ23)=2,SUM(MP23:MQ23)/6,COUNT(MP23:MQ23)=0,"-",MP23="",MN23,MQ23="",LV23)</f>
        <v>0.91666666666666663</v>
      </c>
      <c r="MS23" s="843" t="str">
        <f>VLOOKUP($A23&amp;"-"&amp;MS$4,'05市民生活実感調査'!$A$3:$BC$218,COLUMN('05市民生活実感調査'!$BC:$BC),FALSE)</f>
        <v>c</v>
      </c>
      <c r="MT23" s="851" t="str">
        <f>VLOOKUP($A23&amp;"-"&amp;MT$4,'05市民生活実感調査'!$A$3:$BC$218,COLUMN('05市民生活実感調査'!$BC:$BC),FALSE)</f>
        <v>c</v>
      </c>
      <c r="MU23" s="851" t="str">
        <f>VLOOKUP($A23&amp;"-"&amp;MU$4,'05市民生活実感調査'!$A$3:$BC$218,COLUMN('05市民生活実感調査'!$BC:$BC),FALSE)</f>
        <v>c</v>
      </c>
      <c r="MV23" s="851" t="str">
        <f>VLOOKUP($A23&amp;"-"&amp;MV$4,'05市民生活実感調査'!$A$3:$BC$218,COLUMN('05市民生活実感調査'!$BC:$BC),FALSE)</f>
        <v>c</v>
      </c>
      <c r="MW23" s="851" t="str">
        <f>VLOOKUP($A23&amp;"-"&amp;MW$4,'05市民生活実感調査'!$A$3:$BC$218,COLUMN('05市民生活実感調査'!$BC:$BC),FALSE)</f>
        <v>-</v>
      </c>
      <c r="MX23" s="851" t="str">
        <f>VLOOKUP($A23&amp;"-"&amp;MX$4,'05市民生活実感調査'!$A$3:$BC$218,COLUMN('05市民生活実感調査'!$BC:$BC),FALSE)</f>
        <v>-</v>
      </c>
      <c r="MY23" s="851" t="str">
        <f>VLOOKUP($A23&amp;"-"&amp;MY$4,'05市民生活実感調査'!$A$3:$BC$218,COLUMN('05市民生活実感調査'!$BC:$BC),FALSE)</f>
        <v>-</v>
      </c>
      <c r="MZ23" s="851" t="str">
        <f>VLOOKUP($A23&amp;"-"&amp;MZ$4,'05市民生活実感調査'!$A$3:$BC$218,COLUMN('05市民生活実感調査'!$BC:$BC),FALSE)</f>
        <v>-</v>
      </c>
      <c r="NA23" s="839" t="str">
        <f t="shared" si="160"/>
        <v>c</v>
      </c>
      <c r="NB23" s="843">
        <f t="shared" si="161"/>
        <v>2</v>
      </c>
      <c r="NC23" s="851">
        <f t="shared" si="162"/>
        <v>2</v>
      </c>
      <c r="ND23" s="851">
        <f t="shared" si="163"/>
        <v>2</v>
      </c>
      <c r="NE23" s="851">
        <f t="shared" si="164"/>
        <v>2</v>
      </c>
      <c r="NF23" s="851" t="str">
        <f t="shared" si="165"/>
        <v/>
      </c>
      <c r="NG23" s="851" t="str">
        <f t="shared" si="166"/>
        <v/>
      </c>
      <c r="NH23" s="851" t="str">
        <f t="shared" si="167"/>
        <v/>
      </c>
      <c r="NI23" s="851" t="str">
        <f t="shared" si="168"/>
        <v/>
      </c>
      <c r="NJ23" s="840">
        <f t="shared" si="169"/>
        <v>0.5</v>
      </c>
      <c r="NK23" s="841">
        <f>VLOOKUP($A23,'05市民生活実感調査'!$D$223:$O$249,11,FALSE)</f>
        <v>5</v>
      </c>
      <c r="NL23" s="842">
        <f>VLOOKUP($A23,'05市民生活実感調査'!$D$223:$O$249,12,FALSE)</f>
        <v>76.80952380952381</v>
      </c>
      <c r="NM23" s="843" t="s">
        <v>313</v>
      </c>
      <c r="NN23" s="859" t="str">
        <f>VLOOKUP(NM23,プルダウン!$A$1:$B$6,2,FALSE)</f>
        <v>政策の目的がかなり達成されている</v>
      </c>
      <c r="NO23" s="834" t="s">
        <v>2973</v>
      </c>
      <c r="NP23" s="859" t="s">
        <v>1892</v>
      </c>
      <c r="NQ23" s="860" t="s">
        <v>3239</v>
      </c>
      <c r="NR23" s="859" t="s">
        <v>3027</v>
      </c>
      <c r="NS23" s="843" t="str">
        <f>IFERROR(VLOOKUP($A23*100+NS$4,'03施策評価'!$A$5:$KD$118,COLUMN('03施策評価'!$KA:$KA),FALSE),"-")</f>
        <v>B</v>
      </c>
      <c r="NT23" s="851" t="str">
        <f>IFERROR(VLOOKUP($A23*100+NT$4,'03施策評価'!$A$5:$KD$118,COLUMN('03施策評価'!$KA:$KA),FALSE),"-")</f>
        <v>B</v>
      </c>
      <c r="NU23" s="851" t="str">
        <f>IFERROR(VLOOKUP($A23*100+NU$4,'03施策評価'!$A$5:$KD$118,COLUMN('03施策評価'!$KA:$KA),FALSE),"-")</f>
        <v>B</v>
      </c>
      <c r="NV23" s="851" t="str">
        <f>IFERROR(VLOOKUP($A23*100+NV$4,'03施策評価'!$A$5:$KD$118,COLUMN('03施策評価'!$KA:$KA),FALSE),"-")</f>
        <v>C</v>
      </c>
      <c r="NW23" s="851" t="str">
        <f>IFERROR(VLOOKUP($A23*100+NW$4,'03施策評価'!$A$5:$KD$118,COLUMN('03施策評価'!$KA:$KA),FALSE),"-")</f>
        <v>-</v>
      </c>
      <c r="NX23" s="851" t="str">
        <f>IFERROR(VLOOKUP($A23*100+NX$4,'03施策評価'!$A$5:$KD$118,COLUMN('03施策評価'!$KA:$KA),FALSE),"-")</f>
        <v>-</v>
      </c>
      <c r="NY23" s="851" t="str">
        <f>IFERROR(VLOOKUP($A23*100+NY$4,'03施策評価'!$A$5:$KD$118,COLUMN('03施策評価'!$KA:$KA),FALSE),"-")</f>
        <v>-</v>
      </c>
      <c r="NZ23" s="839" t="str">
        <f>IFERROR(VLOOKUP($A23*100+NZ$4,'03施策評価'!$A$5:$KD$118,COLUMN('03施策評価'!$KA:$KA),FALSE),"-")</f>
        <v>-</v>
      </c>
      <c r="OA23" s="861" t="s">
        <v>3284</v>
      </c>
      <c r="OB23" s="812" t="str">
        <f>VLOOKUP($A23&amp;"-"&amp;OB$4,'02政策の客観指標'!$A$4:$AY$246,COLUMN('02政策の客観指標'!$AY:$AY),FALSE)</f>
        <v>b</v>
      </c>
      <c r="OC23" s="813" t="str">
        <f>VLOOKUP($A23&amp;"-"&amp;OC$4,'02政策の客観指標'!$A$4:$AY$246,COLUMN('02政策の客観指標'!$AY:$AY),FALSE)</f>
        <v>-</v>
      </c>
      <c r="OD23" s="813" t="str">
        <f>VLOOKUP($A23&amp;"-"&amp;OD$4,'02政策の客観指標'!$A$4:$AY$246,COLUMN('02政策の客観指標'!$AY:$AY),FALSE)</f>
        <v>-</v>
      </c>
      <c r="OE23" s="813" t="str">
        <f>VLOOKUP($A23&amp;"-"&amp;OE$4,'02政策の客観指標'!$A$4:$AY$246,COLUMN('02政策の客観指標'!$AY:$AY),FALSE)</f>
        <v>-</v>
      </c>
      <c r="OF23" s="813" t="str">
        <f>VLOOKUP($A23&amp;"-"&amp;OF$4,'02政策の客観指標'!$A$4:$AY$246,COLUMN('02政策の客観指標'!$AY:$AY),FALSE)</f>
        <v>-</v>
      </c>
      <c r="OG23" s="813" t="str">
        <f>VLOOKUP($A23&amp;"-"&amp;OG$4,'02政策の客観指標'!$A$4:$AY$246,COLUMN('02政策の客観指標'!$AY:$AY),FALSE)</f>
        <v>-</v>
      </c>
      <c r="OH23" s="813" t="str">
        <f>VLOOKUP($A23&amp;"-"&amp;OH$4,'02政策の客観指標'!$A$4:$AY$246,COLUMN('02政策の客観指標'!$AY:$AY),FALSE)</f>
        <v>-</v>
      </c>
      <c r="OI23" s="813" t="str">
        <f>VLOOKUP($A23&amp;"-"&amp;OI$4,'02政策の客観指標'!$A$4:$AY$246,COLUMN('02政策の客観指標'!$AY:$AY),FALSE)</f>
        <v>-</v>
      </c>
      <c r="OJ23" s="813" t="str">
        <f>VLOOKUP($A23&amp;"-"&amp;OJ$4,'02政策の客観指標'!$A$4:$AY$246,COLUMN('02政策の客観指標'!$AY:$AY),FALSE)</f>
        <v>-</v>
      </c>
      <c r="OK23" s="814" t="str">
        <f t="shared" si="170"/>
        <v>b</v>
      </c>
      <c r="OL23" s="815">
        <f t="shared" si="171"/>
        <v>3</v>
      </c>
      <c r="OM23" s="815" t="str">
        <f t="shared" si="172"/>
        <v/>
      </c>
      <c r="ON23" s="815" t="str">
        <f t="shared" si="173"/>
        <v/>
      </c>
      <c r="OO23" s="815" t="str">
        <f t="shared" si="174"/>
        <v/>
      </c>
      <c r="OP23" s="815" t="str">
        <f t="shared" si="175"/>
        <v/>
      </c>
      <c r="OQ23" s="815" t="str">
        <f t="shared" si="176"/>
        <v/>
      </c>
      <c r="OR23" s="815" t="str">
        <f t="shared" si="177"/>
        <v/>
      </c>
      <c r="OS23" s="815" t="str">
        <f t="shared" si="178"/>
        <v/>
      </c>
      <c r="OT23" s="815" t="str">
        <f t="shared" si="179"/>
        <v/>
      </c>
      <c r="OU23" s="816">
        <f t="shared" si="203"/>
        <v>0.75</v>
      </c>
      <c r="OV23" s="817" t="str">
        <f>IFERROR(VLOOKUP($A23*100+OV$4,'03施策評価'!$A$5:$MF$118,COLUMN('03施策評価'!$KN:$KN),FALSE),"-")</f>
        <v>a</v>
      </c>
      <c r="OW23" s="813" t="str">
        <f>IFERROR(VLOOKUP($A23*100+OW$4,'03施策評価'!$A$5:$MF$118,COLUMN('03施策評価'!$KN:$KN),FALSE),"-")</f>
        <v>a</v>
      </c>
      <c r="OX23" s="813" t="str">
        <f>IFERROR(VLOOKUP($A23*100+OX$4,'03施策評価'!$A$5:$MF$118,COLUMN('03施策評価'!$KN:$KN),FALSE),"-")</f>
        <v>b</v>
      </c>
      <c r="OY23" s="813" t="str">
        <f>IFERROR(VLOOKUP($A23*100+OY$4,'03施策評価'!$A$5:$MF$118,COLUMN('03施策評価'!$KN:$KN),FALSE),"-")</f>
        <v>d</v>
      </c>
      <c r="OZ23" s="813" t="str">
        <f>IFERROR(VLOOKUP($A23*100+OZ$4,'03施策評価'!$A$5:$MF$118,COLUMN('03施策評価'!$KN:$KN),FALSE),"-")</f>
        <v>-</v>
      </c>
      <c r="PA23" s="813" t="str">
        <f>IFERROR(VLOOKUP($A23*100+PA$4,'03施策評価'!$A$5:$MF$118,COLUMN('03施策評価'!$KN:$KN),FALSE),"-")</f>
        <v>-</v>
      </c>
      <c r="PB23" s="813" t="str">
        <f>IFERROR(VLOOKUP($A23*100+PB$4,'03施策評価'!$A$5:$MF$118,COLUMN('03施策評価'!$KN:$KN),FALSE),"-")</f>
        <v>-</v>
      </c>
      <c r="PC23" s="813" t="str">
        <f>IFERROR(VLOOKUP($A23*100+PC$4,'03施策評価'!$A$5:$MF$118,COLUMN('03施策評価'!$KN:$KN),FALSE),"-")</f>
        <v>-</v>
      </c>
      <c r="PD23" s="814" t="str">
        <f t="shared" si="180"/>
        <v>b</v>
      </c>
      <c r="PE23" s="817">
        <f t="shared" si="181"/>
        <v>4</v>
      </c>
      <c r="PF23" s="813">
        <f t="shared" si="182"/>
        <v>4</v>
      </c>
      <c r="PG23" s="813">
        <f t="shared" si="183"/>
        <v>3</v>
      </c>
      <c r="PH23" s="813">
        <f t="shared" si="184"/>
        <v>1</v>
      </c>
      <c r="PI23" s="813" t="str">
        <f t="shared" si="185"/>
        <v/>
      </c>
      <c r="PJ23" s="813" t="str">
        <f t="shared" si="186"/>
        <v/>
      </c>
      <c r="PK23" s="813" t="str">
        <f t="shared" si="187"/>
        <v/>
      </c>
      <c r="PL23" s="813" t="str">
        <f t="shared" si="188"/>
        <v/>
      </c>
      <c r="PM23" s="818">
        <f t="shared" si="189"/>
        <v>0.75</v>
      </c>
      <c r="PN23" s="819" t="str">
        <f t="shared" si="190"/>
        <v>b</v>
      </c>
      <c r="PO23" s="237">
        <f t="shared" si="191"/>
        <v>3</v>
      </c>
      <c r="PP23" s="187">
        <f t="shared" si="192"/>
        <v>1.5</v>
      </c>
      <c r="PQ23" s="422" cm="1">
        <f t="array" ref="PQ23">_xlfn.IFS(COUNT(PO23:PP23)=2,SUM(PO23:PP23)/6,COUNT(PO23:PP23)=0,"-",PO23="",PM23,PP23="",OU23)</f>
        <v>0.75</v>
      </c>
      <c r="PR23" s="820" t="str">
        <f>VLOOKUP($A23&amp;"-"&amp;PR$4,'05市民生活実感調査'!$A$3:$BM$218,COLUMN('05市民生活実感調査'!$BM:$BM),FALSE)</f>
        <v>c</v>
      </c>
      <c r="PS23" s="821" t="str">
        <f>VLOOKUP($A23&amp;"-"&amp;PS$4,'05市民生活実感調査'!$A$3:$BM$218,COLUMN('05市民生活実感調査'!$BM:$BM),FALSE)</f>
        <v>c</v>
      </c>
      <c r="PT23" s="821" t="str">
        <f>VLOOKUP($A23&amp;"-"&amp;PT$4,'05市民生活実感調査'!$A$3:$BM$218,COLUMN('05市民生活実感調査'!$BM:$BM),FALSE)</f>
        <v>c</v>
      </c>
      <c r="PU23" s="821" t="str">
        <f>VLOOKUP($A23&amp;"-"&amp;PU$4,'05市民生活実感調査'!$A$3:$BM$218,COLUMN('05市民生活実感調査'!$BM:$BM),FALSE)</f>
        <v>c</v>
      </c>
      <c r="PV23" s="821" t="str">
        <f>VLOOKUP($A23&amp;"-"&amp;PV$4,'05市民生活実感調査'!$A$3:$BM$218,COLUMN('05市民生活実感調査'!$BM:$BM),FALSE)</f>
        <v>-</v>
      </c>
      <c r="PW23" s="821" t="str">
        <f>VLOOKUP($A23&amp;"-"&amp;PW$4,'05市民生活実感調査'!$A$3:$BM$218,COLUMN('05市民生活実感調査'!$BM:$BM),FALSE)</f>
        <v>-</v>
      </c>
      <c r="PX23" s="821" t="str">
        <f>VLOOKUP($A23&amp;"-"&amp;PX$4,'05市民生活実感調査'!$A$3:$BM$218,COLUMN('05市民生活実感調査'!$BM:$BM),FALSE)</f>
        <v>-</v>
      </c>
      <c r="PY23" s="821" t="str">
        <f>VLOOKUP($A23&amp;"-"&amp;PY$4,'05市民生活実感調査'!$A$3:$BM$218,COLUMN('05市民生活実感調査'!$BM:$BM),FALSE)</f>
        <v>-</v>
      </c>
      <c r="PZ23" s="822" t="str">
        <f t="shared" si="193"/>
        <v>c</v>
      </c>
      <c r="QA23" s="237">
        <f t="shared" si="194"/>
        <v>2</v>
      </c>
      <c r="QB23" s="187">
        <f t="shared" si="195"/>
        <v>2</v>
      </c>
      <c r="QC23" s="187">
        <f t="shared" si="196"/>
        <v>2</v>
      </c>
      <c r="QD23" s="187">
        <f t="shared" si="197"/>
        <v>2</v>
      </c>
      <c r="QE23" s="187" t="str">
        <f t="shared" si="198"/>
        <v/>
      </c>
      <c r="QF23" s="187" t="str">
        <f t="shared" si="199"/>
        <v/>
      </c>
      <c r="QG23" s="187" t="str">
        <f t="shared" si="200"/>
        <v/>
      </c>
      <c r="QH23" s="187" t="str">
        <f t="shared" si="201"/>
        <v/>
      </c>
      <c r="QI23" s="422">
        <f t="shared" si="202"/>
        <v>0.5</v>
      </c>
      <c r="QJ23" s="725">
        <f>VLOOKUP($A23,'05市民生活実感調査'!$D$223:$Q$249,13,FALSE)</f>
        <v>6</v>
      </c>
      <c r="QK23" s="726">
        <f>VLOOKUP($A23,'05市民生活実感調査'!$D$223:$Q$249,14,FALSE)</f>
        <v>75.510935819290069</v>
      </c>
      <c r="QL23" s="823" t="s">
        <v>314</v>
      </c>
      <c r="QM23" s="824" t="str">
        <f>VLOOKUP(QL23,プルダウン!$A$1:$B$6,2,FALSE)</f>
        <v>政策の目的がそこそこ達成されている</v>
      </c>
      <c r="QN23" s="403" t="s">
        <v>2973</v>
      </c>
      <c r="QO23" s="190" t="s">
        <v>1892</v>
      </c>
      <c r="QP23" s="91" t="s">
        <v>3613</v>
      </c>
      <c r="QQ23" s="190" t="s">
        <v>3468</v>
      </c>
      <c r="QR23" s="237" t="str">
        <f>IFERROR(VLOOKUP($A23*100+QR$4,'03施策評価'!$A$5:$MF$118,COLUMN('03施策評価'!$MC:$MC),FALSE),"-")</f>
        <v>B</v>
      </c>
      <c r="QS23" s="187" t="str">
        <f>IFERROR(VLOOKUP($A23*100+QS$4,'03施策評価'!$A$5:$MF$118,COLUMN('03施策評価'!$MC:$MC),FALSE),"-")</f>
        <v>B</v>
      </c>
      <c r="QT23" s="187" t="str">
        <f>IFERROR(VLOOKUP($A23*100+QT$4,'03施策評価'!$A$5:$MF$118,COLUMN('03施策評価'!$MC:$MC),FALSE),"-")</f>
        <v>B</v>
      </c>
      <c r="QU23" s="187" t="str">
        <f>IFERROR(VLOOKUP($A23*100+QU$4,'03施策評価'!$A$5:$MF$118,COLUMN('03施策評価'!$MC:$MC),FALSE),"-")</f>
        <v>C</v>
      </c>
      <c r="QV23" s="187" t="str">
        <f>IFERROR(VLOOKUP($A23*100+QV$4,'03施策評価'!$A$5:$MF$118,COLUMN('03施策評価'!$MC:$MC),FALSE),"-")</f>
        <v>-</v>
      </c>
      <c r="QW23" s="187" t="str">
        <f>IFERROR(VLOOKUP($A23*100+QW$4,'03施策評価'!$A$5:$MF$118,COLUMN('03施策評価'!$MC:$MC),FALSE),"-")</f>
        <v>-</v>
      </c>
      <c r="QX23" s="187" t="str">
        <f>IFERROR(VLOOKUP($A23*100+QX$4,'03施策評価'!$A$5:$MF$118,COLUMN('03施策評価'!$MC:$MC),FALSE),"-")</f>
        <v>-</v>
      </c>
      <c r="QY23" s="234" t="str">
        <f>IFERROR(VLOOKUP($A23*100+QY$4,'03施策評価'!$A$5:$MF$118,COLUMN('03施策評価'!$MC:$MC),FALSE),"-")</f>
        <v>-</v>
      </c>
      <c r="QZ23" s="191" t="s">
        <v>3614</v>
      </c>
    </row>
    <row r="24" spans="1:468" ht="210" customHeight="1">
      <c r="A24" s="466">
        <v>20</v>
      </c>
      <c r="B24" s="104" t="s">
        <v>290</v>
      </c>
      <c r="C24" s="104" t="s">
        <v>1876</v>
      </c>
      <c r="D24" s="728" t="s">
        <v>1414</v>
      </c>
      <c r="E24" s="104" t="s">
        <v>1415</v>
      </c>
      <c r="F24" s="104"/>
      <c r="G24" s="850" t="str">
        <f>VLOOKUP($A24&amp;"-"&amp;G$4,'02政策の客観指標'!$A$4:$AY$246,COLUMN('02政策の客観指標'!$AT:$AT),FALSE)</f>
        <v>-</v>
      </c>
      <c r="H24" s="851" t="str">
        <f>VLOOKUP($A24&amp;"-"&amp;H$4,'02政策の客観指標'!$A$4:$AY$246,COLUMN('02政策の客観指標'!$AT:$AT),FALSE)</f>
        <v>-</v>
      </c>
      <c r="I24" s="851" t="str">
        <f>VLOOKUP($A24&amp;"-"&amp;I$4,'02政策の客観指標'!$A$4:$AY$246,COLUMN('02政策の客観指標'!$AT:$AT),FALSE)</f>
        <v>-</v>
      </c>
      <c r="J24" s="851" t="str">
        <f>VLOOKUP($A24&amp;"-"&amp;J$4,'02政策の客観指標'!$A$4:$AY$246,COLUMN('02政策の客観指標'!$AT:$AT),FALSE)</f>
        <v>-</v>
      </c>
      <c r="K24" s="851" t="str">
        <f>VLOOKUP($A24&amp;"-"&amp;K$4,'02政策の客観指標'!$A$4:$AY$246,COLUMN('02政策の客観指標'!$AT:$AT),FALSE)</f>
        <v>-</v>
      </c>
      <c r="L24" s="851" t="str">
        <f>VLOOKUP($A24&amp;"-"&amp;L$4,'02政策の客観指標'!$A$4:$AY$246,COLUMN('02政策の客観指標'!$AT:$AT),FALSE)</f>
        <v>-</v>
      </c>
      <c r="M24" s="851" t="str">
        <f>VLOOKUP($A24&amp;"-"&amp;M$4,'02政策の客観指標'!$A$4:$AY$246,COLUMN('02政策の客観指標'!$AT:$AT),FALSE)</f>
        <v>-</v>
      </c>
      <c r="N24" s="851" t="str">
        <f>VLOOKUP($A24&amp;"-"&amp;N$4,'02政策の客観指標'!$A$4:$AY$246,COLUMN('02政策の客観指標'!$AT:$AT),FALSE)</f>
        <v>-</v>
      </c>
      <c r="O24" s="852" t="str">
        <f>VLOOKUP($A24&amp;"-"&amp;O$4,'02政策の客観指標'!$A$4:$AY$246,COLUMN('02政策の客観指標'!$AT:$AT),FALSE)</f>
        <v>-</v>
      </c>
      <c r="P24" s="853" t="str">
        <f t="shared" si="0"/>
        <v>-</v>
      </c>
      <c r="Q24" s="854" t="str">
        <f t="shared" si="1"/>
        <v/>
      </c>
      <c r="R24" s="854" t="str">
        <f t="shared" si="2"/>
        <v/>
      </c>
      <c r="S24" s="854" t="str">
        <f t="shared" si="3"/>
        <v/>
      </c>
      <c r="T24" s="854" t="str">
        <f t="shared" si="4"/>
        <v/>
      </c>
      <c r="U24" s="854" t="str">
        <f t="shared" si="5"/>
        <v/>
      </c>
      <c r="V24" s="854" t="str">
        <f t="shared" si="6"/>
        <v/>
      </c>
      <c r="W24" s="854" t="str">
        <f t="shared" si="7"/>
        <v/>
      </c>
      <c r="X24" s="854" t="str">
        <f t="shared" si="8"/>
        <v/>
      </c>
      <c r="Y24" s="854" t="str">
        <f t="shared" si="9"/>
        <v/>
      </c>
      <c r="Z24" s="855" t="str">
        <f t="shared" si="10"/>
        <v>-</v>
      </c>
      <c r="AA24" s="856" t="str">
        <f>IFERROR(VLOOKUP($A24*100+AA$4,'03施策評価'!$A$5:$KD$118,COLUMN('03施策評価'!$AB:$AB),FALSE),"-")</f>
        <v>-</v>
      </c>
      <c r="AB24" s="851" t="str">
        <f>IFERROR(VLOOKUP($A24*100+AB$4,'03施策評価'!$A$5:$KD$118,COLUMN('03施策評価'!$AB:$AB),FALSE),"-")</f>
        <v>-</v>
      </c>
      <c r="AC24" s="851" t="str">
        <f>IFERROR(VLOOKUP($A24*100+AC$4,'03施策評価'!$A$5:$KD$118,COLUMN('03施策評価'!$AB:$AB),FALSE),"-")</f>
        <v>-</v>
      </c>
      <c r="AD24" s="851" t="str">
        <f>IFERROR(VLOOKUP($A24*100+AD$4,'03施策評価'!$A$5:$KD$118,COLUMN('03施策評価'!$AB:$AB),FALSE),"-")</f>
        <v>e</v>
      </c>
      <c r="AE24" s="851" t="str">
        <f>IFERROR(VLOOKUP($A24*100+AE$4,'03施策評価'!$A$5:$KD$118,COLUMN('03施策評価'!$AB:$AB),FALSE),"-")</f>
        <v>a</v>
      </c>
      <c r="AF24" s="851" t="str">
        <f>IFERROR(VLOOKUP($A24*100+AF$4,'03施策評価'!$A$5:$KD$118,COLUMN('03施策評価'!$AB:$AB),FALSE),"-")</f>
        <v>-</v>
      </c>
      <c r="AG24" s="851" t="str">
        <f>IFERROR(VLOOKUP($A24*100+AG$4,'03施策評価'!$A$5:$KD$118,COLUMN('03施策評価'!$AB:$AB),FALSE),"-")</f>
        <v>-</v>
      </c>
      <c r="AH24" s="852" t="str">
        <f>IFERROR(VLOOKUP($A24*100+AH$4,'03施策評価'!$A$5:$KD$118,COLUMN('03施策評価'!$AB:$AB),FALSE),"-")</f>
        <v>-</v>
      </c>
      <c r="AI24" s="853" t="str">
        <f t="shared" si="11"/>
        <v>c</v>
      </c>
      <c r="AJ24" s="856" t="str">
        <f t="shared" si="12"/>
        <v/>
      </c>
      <c r="AK24" s="851" t="str">
        <f t="shared" si="13"/>
        <v/>
      </c>
      <c r="AL24" s="851" t="str">
        <f t="shared" si="14"/>
        <v/>
      </c>
      <c r="AM24" s="851">
        <f t="shared" si="15"/>
        <v>0</v>
      </c>
      <c r="AN24" s="851">
        <f t="shared" si="16"/>
        <v>4</v>
      </c>
      <c r="AO24" s="851" t="str">
        <f t="shared" si="17"/>
        <v/>
      </c>
      <c r="AP24" s="851" t="str">
        <f t="shared" si="18"/>
        <v/>
      </c>
      <c r="AQ24" s="852" t="str">
        <f t="shared" si="19"/>
        <v/>
      </c>
      <c r="AR24" s="857">
        <f t="shared" si="20"/>
        <v>0.5</v>
      </c>
      <c r="AS24" s="853" t="str">
        <f t="shared" si="204"/>
        <v>c</v>
      </c>
      <c r="AT24" s="854" t="str">
        <f t="shared" si="22"/>
        <v/>
      </c>
      <c r="AU24" s="853">
        <f t="shared" si="23"/>
        <v>1</v>
      </c>
      <c r="AV24" s="855" cm="1">
        <f t="array" ref="AV24">_xlfn.IFS(COUNT(AT24:AU24)=2,SUM(AT24:AU24)/6,COUNT(AT24:AU24)=0,"-",AT24="",AR24,AU24="",Z24)</f>
        <v>0.5</v>
      </c>
      <c r="AW24" s="856" t="str">
        <f>VLOOKUP($A24&amp;"-"&amp;AW$4,'05市民生活実感調査'!$A$3:$BC$218,COLUMN('05市民生活実感調査'!$O:$O),FALSE)</f>
        <v>c</v>
      </c>
      <c r="AX24" s="851" t="str">
        <f>VLOOKUP($A24&amp;"-"&amp;AX$4,'05市民生活実感調査'!$A$3:$BC$218,COLUMN('05市民生活実感調査'!$O:$O),FALSE)</f>
        <v>b</v>
      </c>
      <c r="AY24" s="851" t="str">
        <f>VLOOKUP($A24&amp;"-"&amp;AY$4,'05市民生活実感調査'!$A$3:$BC$218,COLUMN('05市民生活実感調査'!$O:$O),FALSE)</f>
        <v>a</v>
      </c>
      <c r="AZ24" s="851" t="str">
        <f>VLOOKUP($A24&amp;"-"&amp;AZ$4,'05市民生活実感調査'!$A$3:$BC$218,COLUMN('05市民生活実感調査'!$O:$O),FALSE)</f>
        <v>a</v>
      </c>
      <c r="BA24" s="851" t="str">
        <f>VLOOKUP($A24&amp;"-"&amp;BA$4,'05市民生活実感調査'!$A$3:$BC$218,COLUMN('05市民生活実感調査'!$O:$O),FALSE)</f>
        <v>d</v>
      </c>
      <c r="BB24" s="851" t="str">
        <f>VLOOKUP($A24&amp;"-"&amp;BB$4,'05市民生活実感調査'!$A$3:$BC$218,COLUMN('05市民生活実感調査'!$O:$O),FALSE)</f>
        <v>-</v>
      </c>
      <c r="BC24" s="851" t="str">
        <f>VLOOKUP($A24&amp;"-"&amp;BC$4,'05市民生活実感調査'!$A$3:$BC$218,COLUMN('05市民生活実感調査'!$O:$O),FALSE)</f>
        <v>-</v>
      </c>
      <c r="BD24" s="851" t="str">
        <f>VLOOKUP($A24&amp;"-"&amp;BD$4,'05市民生活実感調査'!$A$3:$BC$218,COLUMN('05市民生活実感調査'!$O:$O),FALSE)</f>
        <v>-</v>
      </c>
      <c r="BE24" s="839" t="str">
        <f t="shared" si="24"/>
        <v>b</v>
      </c>
      <c r="BF24" s="843">
        <f t="shared" si="25"/>
        <v>2</v>
      </c>
      <c r="BG24" s="851">
        <f t="shared" si="26"/>
        <v>3</v>
      </c>
      <c r="BH24" s="851">
        <f t="shared" si="27"/>
        <v>4</v>
      </c>
      <c r="BI24" s="851">
        <f t="shared" si="28"/>
        <v>4</v>
      </c>
      <c r="BJ24" s="851">
        <f t="shared" si="29"/>
        <v>1</v>
      </c>
      <c r="BK24" s="851" t="str">
        <f t="shared" si="30"/>
        <v/>
      </c>
      <c r="BL24" s="851" t="str">
        <f t="shared" si="31"/>
        <v/>
      </c>
      <c r="BM24" s="851" t="str">
        <f t="shared" si="32"/>
        <v/>
      </c>
      <c r="BN24" s="840">
        <f t="shared" si="33"/>
        <v>0.7</v>
      </c>
      <c r="BO24" s="841">
        <f>VLOOKUP($A24,'05市民生活実感調査'!$D$223:$O$249,3,FALSE)</f>
        <v>17</v>
      </c>
      <c r="BP24" s="858">
        <f>VLOOKUP($A24,'05市民生活実感調査'!$D$223:$O$249,4,FALSE)</f>
        <v>0.74600355239786853</v>
      </c>
      <c r="BQ24" s="843" t="s">
        <v>314</v>
      </c>
      <c r="BR24" s="859" t="s">
        <v>3630</v>
      </c>
      <c r="BS24" s="834" t="s">
        <v>122</v>
      </c>
      <c r="BT24" s="859" t="s">
        <v>1702</v>
      </c>
      <c r="BU24" s="860" t="s">
        <v>1781</v>
      </c>
      <c r="BV24" s="859" t="s">
        <v>1701</v>
      </c>
      <c r="BW24" s="843" t="str">
        <f>IFERROR(VLOOKUP($A24*100+BW$4,'03施策評価'!$A$5:$KD$118,COLUMN('03施策評価'!$BQ:$BQ),FALSE),"-")</f>
        <v>B</v>
      </c>
      <c r="BX24" s="851" t="str">
        <f>IFERROR(VLOOKUP($A24*100+BX$4,'03施策評価'!$A$5:$KD$118,COLUMN('03施策評価'!$BQ:$BQ),FALSE),"-")</f>
        <v>B</v>
      </c>
      <c r="BY24" s="851" t="str">
        <f>IFERROR(VLOOKUP($A24*100+BY$4,'03施策評価'!$A$5:$KD$118,COLUMN('03施策評価'!$BQ:$BQ),FALSE),"-")</f>
        <v>B</v>
      </c>
      <c r="BZ24" s="851" t="str">
        <f>IFERROR(VLOOKUP($A24*100+BZ$4,'03施策評価'!$A$5:$KD$118,COLUMN('03施策評価'!$BQ:$BQ),FALSE),"-")</f>
        <v>D</v>
      </c>
      <c r="CA24" s="851" t="str">
        <f>IFERROR(VLOOKUP($A24*100+CA$4,'03施策評価'!$A$5:$KD$118,COLUMN('03施策評価'!$BQ:$BQ),FALSE),"-")</f>
        <v>C</v>
      </c>
      <c r="CB24" s="851" t="str">
        <f>IFERROR(VLOOKUP($A24*100+CB$4,'03施策評価'!$A$5:$KD$118,COLUMN('03施策評価'!$BQ:$BQ),FALSE),"-")</f>
        <v>-</v>
      </c>
      <c r="CC24" s="851" t="str">
        <f>IFERROR(VLOOKUP($A24*100+CC$4,'03施策評価'!$A$5:$KD$118,COLUMN('03施策評価'!$BQ:$BQ),FALSE),"-")</f>
        <v>-</v>
      </c>
      <c r="CD24" s="839" t="str">
        <f>IFERROR(VLOOKUP($A24*100+CD$4,'03施策評価'!$A$5:$KD$118,COLUMN('03施策評価'!$BQ:$BQ),FALSE),"-")</f>
        <v>-</v>
      </c>
      <c r="CE24" s="861" t="s">
        <v>1703</v>
      </c>
      <c r="CF24" s="850" t="str">
        <f>VLOOKUP($A24&amp;"-"&amp;CF$4,'02政策の客観指標'!$A$4:$AY$246,COLUMN('02政策の客観指標'!$AU:$AU),FALSE)</f>
        <v>-</v>
      </c>
      <c r="CG24" s="851" t="str">
        <f>VLOOKUP($A24&amp;"-"&amp;CG$4,'02政策の客観指標'!$A$4:$AY$246,COLUMN('02政策の客観指標'!$AU:$AU),FALSE)</f>
        <v>-</v>
      </c>
      <c r="CH24" s="851" t="str">
        <f>VLOOKUP($A24&amp;"-"&amp;CH$4,'02政策の客観指標'!$A$4:$AY$246,COLUMN('02政策の客観指標'!$AU:$AU),FALSE)</f>
        <v>-</v>
      </c>
      <c r="CI24" s="851" t="str">
        <f>VLOOKUP($A24&amp;"-"&amp;CI$4,'02政策の客観指標'!$A$4:$AY$246,COLUMN('02政策の客観指標'!$AU:$AU),FALSE)</f>
        <v>-</v>
      </c>
      <c r="CJ24" s="851" t="str">
        <f>VLOOKUP($A24&amp;"-"&amp;CJ$4,'02政策の客観指標'!$A$4:$AY$246,COLUMN('02政策の客観指標'!$AU:$AU),FALSE)</f>
        <v>-</v>
      </c>
      <c r="CK24" s="851" t="str">
        <f>VLOOKUP($A24&amp;"-"&amp;CK$4,'02政策の客観指標'!$A$4:$AY$246,COLUMN('02政策の客観指標'!$AU:$AU),FALSE)</f>
        <v>-</v>
      </c>
      <c r="CL24" s="851" t="str">
        <f>VLOOKUP($A24&amp;"-"&amp;CL$4,'02政策の客観指標'!$A$4:$AY$246,COLUMN('02政策の客観指標'!$AU:$AU),FALSE)</f>
        <v>-</v>
      </c>
      <c r="CM24" s="851" t="str">
        <f>VLOOKUP($A24&amp;"-"&amp;CM$4,'02政策の客観指標'!$A$4:$AY$246,COLUMN('02政策の客観指標'!$AU:$AU),FALSE)</f>
        <v>-</v>
      </c>
      <c r="CN24" s="851" t="str">
        <f>VLOOKUP($A24&amp;"-"&amp;CN$4,'02政策の客観指標'!$A$4:$AY$246,COLUMN('02政策の客観指標'!$AU:$AU),FALSE)</f>
        <v>-</v>
      </c>
      <c r="CO24" s="839" t="str">
        <f t="shared" si="34"/>
        <v>-</v>
      </c>
      <c r="CP24" s="854" t="str">
        <f t="shared" si="35"/>
        <v/>
      </c>
      <c r="CQ24" s="854" t="str">
        <f t="shared" si="36"/>
        <v/>
      </c>
      <c r="CR24" s="854" t="str">
        <f t="shared" si="37"/>
        <v/>
      </c>
      <c r="CS24" s="854" t="str">
        <f t="shared" si="38"/>
        <v/>
      </c>
      <c r="CT24" s="854" t="str">
        <f t="shared" si="39"/>
        <v/>
      </c>
      <c r="CU24" s="854" t="str">
        <f t="shared" si="40"/>
        <v/>
      </c>
      <c r="CV24" s="854" t="str">
        <f t="shared" si="41"/>
        <v/>
      </c>
      <c r="CW24" s="854" t="str">
        <f t="shared" si="42"/>
        <v/>
      </c>
      <c r="CX24" s="854" t="str">
        <f t="shared" si="43"/>
        <v/>
      </c>
      <c r="CY24" s="846" t="str">
        <f t="shared" si="44"/>
        <v>-</v>
      </c>
      <c r="CZ24" s="843" t="str">
        <f>IFERROR(VLOOKUP($A24*100+CZ$4,'03施策評価'!$A$5:$KD$118,COLUMN('03施策評価'!$CF:$CF),FALSE),"-")</f>
        <v>-</v>
      </c>
      <c r="DA24" s="851" t="str">
        <f>IFERROR(VLOOKUP($A24*100+DA$4,'03施策評価'!$A$5:$KD$118,COLUMN('03施策評価'!$CF:$CF),FALSE),"-")</f>
        <v>-</v>
      </c>
      <c r="DB24" s="851" t="str">
        <f>IFERROR(VLOOKUP($A24*100+DB$4,'03施策評価'!$A$5:$KD$118,COLUMN('03施策評価'!$CF:$CF),FALSE),"-")</f>
        <v>-</v>
      </c>
      <c r="DC24" s="851" t="str">
        <f>IFERROR(VLOOKUP($A24*100+DC$4,'03施策評価'!$A$5:$KD$118,COLUMN('03施策評価'!$CF:$CF),FALSE),"-")</f>
        <v>a</v>
      </c>
      <c r="DD24" s="851" t="str">
        <f>IFERROR(VLOOKUP($A24*100+DD$4,'03施策評価'!$A$5:$KD$118,COLUMN('03施策評価'!$CF:$CF),FALSE),"-")</f>
        <v>a</v>
      </c>
      <c r="DE24" s="851" t="str">
        <f>IFERROR(VLOOKUP($A24*100+DE$4,'03施策評価'!$A$5:$KD$118,COLUMN('03施策評価'!$CF:$CF),FALSE),"-")</f>
        <v>-</v>
      </c>
      <c r="DF24" s="851" t="str">
        <f>IFERROR(VLOOKUP($A24*100+DF$4,'03施策評価'!$A$5:$KD$118,COLUMN('03施策評価'!$CF:$CF),FALSE),"-")</f>
        <v>-</v>
      </c>
      <c r="DG24" s="851" t="str">
        <f>IFERROR(VLOOKUP($A24*100+DG$4,'03施策評価'!$A$5:$KD$118,COLUMN('03施策評価'!$CF:$CF),FALSE),"-")</f>
        <v>-</v>
      </c>
      <c r="DH24" s="839" t="str">
        <f t="shared" si="45"/>
        <v>a</v>
      </c>
      <c r="DI24" s="843" t="str">
        <f t="shared" si="46"/>
        <v/>
      </c>
      <c r="DJ24" s="851" t="str">
        <f t="shared" si="47"/>
        <v/>
      </c>
      <c r="DK24" s="851" t="str">
        <f t="shared" si="48"/>
        <v/>
      </c>
      <c r="DL24" s="851">
        <f t="shared" si="49"/>
        <v>4</v>
      </c>
      <c r="DM24" s="851">
        <f t="shared" si="50"/>
        <v>4</v>
      </c>
      <c r="DN24" s="851" t="str">
        <f t="shared" si="51"/>
        <v/>
      </c>
      <c r="DO24" s="851" t="str">
        <f t="shared" si="52"/>
        <v/>
      </c>
      <c r="DP24" s="851" t="str">
        <f t="shared" si="53"/>
        <v/>
      </c>
      <c r="DQ24" s="840">
        <f t="shared" si="54"/>
        <v>1</v>
      </c>
      <c r="DR24" s="853" t="str">
        <f t="shared" si="55"/>
        <v>a</v>
      </c>
      <c r="DS24" s="843" t="str">
        <f t="shared" si="56"/>
        <v/>
      </c>
      <c r="DT24" s="851">
        <f t="shared" si="57"/>
        <v>2</v>
      </c>
      <c r="DU24" s="840" cm="1">
        <f t="array" ref="DU24">_xlfn.IFS(COUNT(DS24:DT24)=2,SUM(DS24:DT24)/6,COUNT(DS24:DT24)=0,"-",DS24="",DQ24,DT24="",CY24)</f>
        <v>1</v>
      </c>
      <c r="DV24" s="843" t="str">
        <f>VLOOKUP($A24&amp;"-"&amp;DV$4,'05市民生活実感調査'!$A$3:$BC$218,COLUMN('05市民生活実感調査'!$Y:$Y),FALSE)</f>
        <v>c</v>
      </c>
      <c r="DW24" s="851" t="str">
        <f>VLOOKUP($A24&amp;"-"&amp;DW$4,'05市民生活実感調査'!$A$3:$BC$218,COLUMN('05市民生活実感調査'!$Y:$Y),FALSE)</f>
        <v>c</v>
      </c>
      <c r="DX24" s="851" t="str">
        <f>VLOOKUP($A24&amp;"-"&amp;DX$4,'05市民生活実感調査'!$A$3:$BC$218,COLUMN('05市民生活実感調査'!$Y:$Y),FALSE)</f>
        <v>b</v>
      </c>
      <c r="DY24" s="851" t="str">
        <f>VLOOKUP($A24&amp;"-"&amp;DY$4,'05市民生活実感調査'!$A$3:$BC$218,COLUMN('05市民生活実感調査'!$Y:$Y),FALSE)</f>
        <v>b</v>
      </c>
      <c r="DZ24" s="851" t="str">
        <f>VLOOKUP($A24&amp;"-"&amp;DZ$4,'05市民生活実感調査'!$A$3:$BC$218,COLUMN('05市民生活実感調査'!$Y:$Y),FALSE)</f>
        <v>d</v>
      </c>
      <c r="EA24" s="851" t="str">
        <f>VLOOKUP($A24&amp;"-"&amp;EA$4,'05市民生活実感調査'!$A$3:$BC$218,COLUMN('05市民生活実感調査'!$Y:$Y),FALSE)</f>
        <v>-</v>
      </c>
      <c r="EB24" s="851" t="str">
        <f>VLOOKUP($A24&amp;"-"&amp;EB$4,'05市民生活実感調査'!$A$3:$BC$218,COLUMN('05市民生活実感調査'!$Y:$Y),FALSE)</f>
        <v>-</v>
      </c>
      <c r="EC24" s="851" t="str">
        <f>VLOOKUP($A24&amp;"-"&amp;EC$4,'05市民生活実感調査'!$A$3:$BC$218,COLUMN('05市民生活実感調査'!$Y:$Y),FALSE)</f>
        <v>-</v>
      </c>
      <c r="ED24" s="839" t="str">
        <f t="shared" si="58"/>
        <v>c</v>
      </c>
      <c r="EE24" s="843">
        <f t="shared" si="59"/>
        <v>2</v>
      </c>
      <c r="EF24" s="851">
        <f t="shared" si="60"/>
        <v>2</v>
      </c>
      <c r="EG24" s="851">
        <f t="shared" si="61"/>
        <v>3</v>
      </c>
      <c r="EH24" s="851">
        <f t="shared" si="62"/>
        <v>3</v>
      </c>
      <c r="EI24" s="851">
        <f t="shared" si="63"/>
        <v>1</v>
      </c>
      <c r="EJ24" s="851" t="str">
        <f t="shared" si="64"/>
        <v/>
      </c>
      <c r="EK24" s="851" t="str">
        <f t="shared" si="65"/>
        <v/>
      </c>
      <c r="EL24" s="851" t="str">
        <f t="shared" si="66"/>
        <v/>
      </c>
      <c r="EM24" s="840">
        <f t="shared" si="67"/>
        <v>0.55000000000000004</v>
      </c>
      <c r="EN24" s="841">
        <f>VLOOKUP($A24,'05市民生活実感調査'!$D$223:$O$249,5,FALSE)</f>
        <v>18</v>
      </c>
      <c r="EO24" s="842">
        <f>VLOOKUP($A24,'05市民生活実感調査'!$D$223:$O$249,6,FALSE)</f>
        <v>0.57899999999999996</v>
      </c>
      <c r="EP24" s="843" t="s">
        <v>313</v>
      </c>
      <c r="EQ24" s="859" t="str">
        <f>VLOOKUP(EP24,プルダウン!$A$1:$B$6,2,FALSE)</f>
        <v>政策の目的がかなり達成されている</v>
      </c>
      <c r="ER24" s="834" t="s">
        <v>122</v>
      </c>
      <c r="ES24" s="859" t="s">
        <v>1891</v>
      </c>
      <c r="ET24" s="860" t="s">
        <v>2646</v>
      </c>
      <c r="EU24" s="859" t="s">
        <v>2647</v>
      </c>
      <c r="EV24" s="843" t="str">
        <f>IFERROR(VLOOKUP($A24*100+EV$4,'03施策評価'!$A$5:$KD$118,COLUMN('03施策評価'!$DU:$DU),FALSE),"-")</f>
        <v>C</v>
      </c>
      <c r="EW24" s="851" t="str">
        <f>IFERROR(VLOOKUP($A24*100+EW$4,'03施策評価'!$A$5:$KD$118,COLUMN('03施策評価'!$DU:$DU),FALSE),"-")</f>
        <v>B</v>
      </c>
      <c r="EX24" s="851" t="str">
        <f>IFERROR(VLOOKUP($A24*100+EX$4,'03施策評価'!$A$5:$KD$118,COLUMN('03施策評価'!$DU:$DU),FALSE),"-")</f>
        <v>C</v>
      </c>
      <c r="EY24" s="851" t="str">
        <f>IFERROR(VLOOKUP($A24*100+EY$4,'03施策評価'!$A$5:$KD$118,COLUMN('03施策評価'!$DU:$DU),FALSE),"-")</f>
        <v>B</v>
      </c>
      <c r="EZ24" s="851" t="str">
        <f>IFERROR(VLOOKUP($A24*100+EZ$4,'03施策評価'!$A$5:$KD$118,COLUMN('03施策評価'!$DU:$DU),FALSE),"-")</f>
        <v>C</v>
      </c>
      <c r="FA24" s="851" t="str">
        <f>IFERROR(VLOOKUP($A24*100+FA$4,'03施策評価'!$A$5:$KD$118,COLUMN('03施策評価'!$DU:$DU),FALSE),"-")</f>
        <v>-</v>
      </c>
      <c r="FB24" s="851" t="str">
        <f>IFERROR(VLOOKUP($A24*100+FB$4,'03施策評価'!$A$5:$KD$118,COLUMN('03施策評価'!$DU:$DU),FALSE),"-")</f>
        <v>-</v>
      </c>
      <c r="FC24" s="839" t="str">
        <f>IFERROR(VLOOKUP($A24*100+FC$4,'03施策評価'!$A$5:$KD$118,COLUMN('03施策評価'!$DU:$DU),FALSE),"-")</f>
        <v>-</v>
      </c>
      <c r="FD24" s="861" t="s">
        <v>2605</v>
      </c>
      <c r="FE24" s="850" t="str">
        <f>VLOOKUP($A24&amp;"-"&amp;FE$4,'02政策の客観指標'!$A$4:$AY$246,COLUMN('02政策の客観指標'!$AV:$AV),FALSE)</f>
        <v>b</v>
      </c>
      <c r="FF24" s="851" t="str">
        <f>VLOOKUP($A24&amp;"-"&amp;FF$4,'02政策の客観指標'!$A$4:$AY$246,COLUMN('02政策の客観指標'!$AV:$AV),FALSE)</f>
        <v>-</v>
      </c>
      <c r="FG24" s="851" t="str">
        <f>VLOOKUP($A24&amp;"-"&amp;FG$4,'02政策の客観指標'!$A$4:$AY$246,COLUMN('02政策の客観指標'!$AV:$AV),FALSE)</f>
        <v>-</v>
      </c>
      <c r="FH24" s="851" t="str">
        <f>VLOOKUP($A24&amp;"-"&amp;FH$4,'02政策の客観指標'!$A$4:$AY$246,COLUMN('02政策の客観指標'!$AV:$AV),FALSE)</f>
        <v>-</v>
      </c>
      <c r="FI24" s="851" t="str">
        <f>VLOOKUP($A24&amp;"-"&amp;FI$4,'02政策の客観指標'!$A$4:$AY$246,COLUMN('02政策の客観指標'!$AV:$AV),FALSE)</f>
        <v>-</v>
      </c>
      <c r="FJ24" s="851" t="str">
        <f>VLOOKUP($A24&amp;"-"&amp;FJ$4,'02政策の客観指標'!$A$4:$AY$246,COLUMN('02政策の客観指標'!$AV:$AV),FALSE)</f>
        <v>-</v>
      </c>
      <c r="FK24" s="851" t="str">
        <f>VLOOKUP($A24&amp;"-"&amp;FK$4,'02政策の客観指標'!$A$4:$AY$246,COLUMN('02政策の客観指標'!$AV:$AV),FALSE)</f>
        <v>-</v>
      </c>
      <c r="FL24" s="851" t="str">
        <f>VLOOKUP($A24&amp;"-"&amp;FL$4,'02政策の客観指標'!$A$4:$AY$246,COLUMN('02政策の客観指標'!$AV:$AV),FALSE)</f>
        <v>-</v>
      </c>
      <c r="FM24" s="851" t="str">
        <f>VLOOKUP($A24&amp;"-"&amp;FM$4,'02政策の客観指標'!$A$4:$AY$246,COLUMN('02政策の客観指標'!$AV:$AV),FALSE)</f>
        <v>-</v>
      </c>
      <c r="FN24" s="839" t="str">
        <f t="shared" si="68"/>
        <v>b</v>
      </c>
      <c r="FO24" s="854">
        <f t="shared" si="69"/>
        <v>3</v>
      </c>
      <c r="FP24" s="854" t="str">
        <f t="shared" si="70"/>
        <v/>
      </c>
      <c r="FQ24" s="854" t="str">
        <f t="shared" si="71"/>
        <v/>
      </c>
      <c r="FR24" s="854" t="str">
        <f t="shared" si="72"/>
        <v/>
      </c>
      <c r="FS24" s="854" t="str">
        <f t="shared" si="73"/>
        <v/>
      </c>
      <c r="FT24" s="854" t="str">
        <f t="shared" si="74"/>
        <v/>
      </c>
      <c r="FU24" s="854" t="str">
        <f t="shared" si="75"/>
        <v/>
      </c>
      <c r="FV24" s="854" t="str">
        <f t="shared" si="76"/>
        <v/>
      </c>
      <c r="FW24" s="854" t="str">
        <f t="shared" si="77"/>
        <v/>
      </c>
      <c r="FX24" s="846">
        <f t="shared" si="78"/>
        <v>0.75</v>
      </c>
      <c r="FY24" s="843" t="str">
        <f>IFERROR(VLOOKUP($A24*100+FY$4,'03施策評価'!$A$5:$KD$118,COLUMN('03施策評価'!$EH:$EH),FALSE),"-")</f>
        <v>b</v>
      </c>
      <c r="FZ24" s="851" t="str">
        <f>IFERROR(VLOOKUP($A24*100+FZ$4,'03施策評価'!$A$5:$KD$118,COLUMN('03施策評価'!$EH:$EH),FALSE),"-")</f>
        <v>a</v>
      </c>
      <c r="GA24" s="851" t="str">
        <f>IFERROR(VLOOKUP($A24*100+GA$4,'03施策評価'!$A$5:$KD$118,COLUMN('03施策評価'!$EH:$EH),FALSE),"-")</f>
        <v>b</v>
      </c>
      <c r="GB24" s="851" t="str">
        <f>IFERROR(VLOOKUP($A24*100+GB$4,'03施策評価'!$A$5:$KD$118,COLUMN('03施策評価'!$EH:$EH),FALSE),"-")</f>
        <v>a</v>
      </c>
      <c r="GC24" s="851" t="str">
        <f>IFERROR(VLOOKUP($A24*100+GC$4,'03施策評価'!$A$5:$KD$118,COLUMN('03施策評価'!$EH:$EH),FALSE),"-")</f>
        <v>b</v>
      </c>
      <c r="GD24" s="851" t="str">
        <f>IFERROR(VLOOKUP($A24*100+GD$4,'03施策評価'!$A$5:$KD$118,COLUMN('03施策評価'!$EH:$EH),FALSE),"-")</f>
        <v>-</v>
      </c>
      <c r="GE24" s="851" t="str">
        <f>IFERROR(VLOOKUP($A24*100+GE$4,'03施策評価'!$A$5:$KD$118,COLUMN('03施策評価'!$EH:$EH),FALSE),"-")</f>
        <v>-</v>
      </c>
      <c r="GF24" s="851" t="str">
        <f>IFERROR(VLOOKUP($A24*100+GF$4,'03施策評価'!$A$5:$KD$118,COLUMN('03施策評価'!$EH:$EH),FALSE),"-")</f>
        <v>-</v>
      </c>
      <c r="GG24" s="839" t="str">
        <f t="shared" si="79"/>
        <v>a</v>
      </c>
      <c r="GH24" s="843">
        <f t="shared" si="80"/>
        <v>3</v>
      </c>
      <c r="GI24" s="851">
        <f t="shared" si="81"/>
        <v>4</v>
      </c>
      <c r="GJ24" s="851">
        <f t="shared" si="82"/>
        <v>3</v>
      </c>
      <c r="GK24" s="851">
        <f t="shared" si="83"/>
        <v>4</v>
      </c>
      <c r="GL24" s="851">
        <f t="shared" si="84"/>
        <v>3</v>
      </c>
      <c r="GM24" s="851" t="str">
        <f t="shared" si="85"/>
        <v/>
      </c>
      <c r="GN24" s="851" t="str">
        <f t="shared" si="86"/>
        <v/>
      </c>
      <c r="GO24" s="851" t="str">
        <f t="shared" si="87"/>
        <v/>
      </c>
      <c r="GP24" s="840">
        <f t="shared" si="88"/>
        <v>0.85</v>
      </c>
      <c r="GQ24" s="853" t="str">
        <f t="shared" si="89"/>
        <v>a</v>
      </c>
      <c r="GR24" s="843">
        <f t="shared" si="90"/>
        <v>3</v>
      </c>
      <c r="GS24" s="851">
        <f t="shared" si="91"/>
        <v>2</v>
      </c>
      <c r="GT24" s="840" cm="1">
        <f t="array" ref="GT24">_xlfn.IFS(COUNT(GR24:GS24)=2,SUM(GR24:GS24)/6,COUNT(GR24:GS24)=0,"-",GR24="",GP24,GS24="",FX24)</f>
        <v>0.83333333333333337</v>
      </c>
      <c r="GU24" s="843" t="str">
        <f>VLOOKUP($A24&amp;"-"&amp;GU$4,'05市民生活実感調査'!$A$3:$BC$218,COLUMN('05市民生活実感調査'!$AI:$AI),FALSE)</f>
        <v>c</v>
      </c>
      <c r="GV24" s="851" t="str">
        <f>VLOOKUP($A24&amp;"-"&amp;GV$4,'05市民生活実感調査'!$A$3:$BC$218,COLUMN('05市民生活実感調査'!$AI:$AI),FALSE)</f>
        <v>c</v>
      </c>
      <c r="GW24" s="851" t="str">
        <f>VLOOKUP($A24&amp;"-"&amp;GW$4,'05市民生活実感調査'!$A$3:$BC$218,COLUMN('05市民生活実感調査'!$AI:$AI),FALSE)</f>
        <v>b</v>
      </c>
      <c r="GX24" s="851" t="str">
        <f>VLOOKUP($A24&amp;"-"&amp;GX$4,'05市民生活実感調査'!$A$3:$BC$218,COLUMN('05市民生活実感調査'!$AI:$AI),FALSE)</f>
        <v>b</v>
      </c>
      <c r="GY24" s="851" t="str">
        <f>VLOOKUP($A24&amp;"-"&amp;GY$4,'05市民生活実感調査'!$A$3:$BC$218,COLUMN('05市民生活実感調査'!$AI:$AI),FALSE)</f>
        <v>d</v>
      </c>
      <c r="GZ24" s="851" t="str">
        <f>VLOOKUP($A24&amp;"-"&amp;GZ$4,'05市民生活実感調査'!$A$3:$BC$218,COLUMN('05市民生活実感調査'!$AI:$AI),FALSE)</f>
        <v>-</v>
      </c>
      <c r="HA24" s="851" t="str">
        <f>VLOOKUP($A24&amp;"-"&amp;HA$4,'05市民生活実感調査'!$A$3:$BC$218,COLUMN('05市民生活実感調査'!$AI:$AI),FALSE)</f>
        <v>-</v>
      </c>
      <c r="HB24" s="851" t="str">
        <f>VLOOKUP($A24&amp;"-"&amp;HB$4,'05市民生活実感調査'!$A$3:$BC$218,COLUMN('05市民生活実感調査'!$AI:$AI),FALSE)</f>
        <v>-</v>
      </c>
      <c r="HC24" s="839" t="str">
        <f t="shared" si="92"/>
        <v>c</v>
      </c>
      <c r="HD24" s="843">
        <f t="shared" si="93"/>
        <v>2</v>
      </c>
      <c r="HE24" s="851">
        <f t="shared" si="94"/>
        <v>2</v>
      </c>
      <c r="HF24" s="851">
        <f t="shared" si="95"/>
        <v>3</v>
      </c>
      <c r="HG24" s="851">
        <f t="shared" si="96"/>
        <v>3</v>
      </c>
      <c r="HH24" s="851">
        <f t="shared" si="97"/>
        <v>1</v>
      </c>
      <c r="HI24" s="851" t="str">
        <f t="shared" si="98"/>
        <v/>
      </c>
      <c r="HJ24" s="851" t="str">
        <f t="shared" si="99"/>
        <v/>
      </c>
      <c r="HK24" s="851" t="str">
        <f t="shared" si="100"/>
        <v/>
      </c>
      <c r="HL24" s="840">
        <f t="shared" si="101"/>
        <v>0.55000000000000004</v>
      </c>
      <c r="HM24" s="841">
        <f>VLOOKUP($A24,'05市民生活実感調査'!$D$223:$O$249,7,FALSE)</f>
        <v>21</v>
      </c>
      <c r="HN24" s="842">
        <f>VLOOKUP($A24,'05市民生活実感調査'!$D$223:$O$249,8,FALSE)</f>
        <v>54.968944099378881</v>
      </c>
      <c r="HO24" s="843" t="s">
        <v>313</v>
      </c>
      <c r="HP24" s="859" t="str">
        <f>VLOOKUP(HO24,プルダウン!$A$1:$B$6,2,FALSE)</f>
        <v>政策の目的がかなり達成されている</v>
      </c>
      <c r="HQ24" s="834" t="s">
        <v>122</v>
      </c>
      <c r="HR24" s="859" t="s">
        <v>1891</v>
      </c>
      <c r="HS24" s="860" t="s">
        <v>2874</v>
      </c>
      <c r="HT24" s="859" t="s">
        <v>2875</v>
      </c>
      <c r="HU24" s="843" t="str">
        <f>IFERROR(VLOOKUP($A24*100+HU$4,'03施策評価'!$A$5:$KD$118,COLUMN('03施策評価'!$FW:$FW),FALSE),"-")</f>
        <v>B</v>
      </c>
      <c r="HV24" s="851" t="str">
        <f>IFERROR(VLOOKUP($A24*100+HV$4,'03施策評価'!$A$5:$KD$118,COLUMN('03施策評価'!$FW:$FW),FALSE),"-")</f>
        <v>A</v>
      </c>
      <c r="HW24" s="851" t="str">
        <f>IFERROR(VLOOKUP($A24*100+HW$4,'03施策評価'!$A$5:$KD$118,COLUMN('03施策評価'!$FW:$FW),FALSE),"-")</f>
        <v>B</v>
      </c>
      <c r="HX24" s="851" t="str">
        <f>IFERROR(VLOOKUP($A24*100+HX$4,'03施策評価'!$A$5:$KD$118,COLUMN('03施策評価'!$FW:$FW),FALSE),"-")</f>
        <v>B</v>
      </c>
      <c r="HY24" s="851" t="str">
        <f>IFERROR(VLOOKUP($A24*100+HY$4,'03施策評価'!$A$5:$KD$118,COLUMN('03施策評価'!$FW:$FW),FALSE),"-")</f>
        <v>C</v>
      </c>
      <c r="HZ24" s="851" t="str">
        <f>IFERROR(VLOOKUP($A24*100+HZ$4,'03施策評価'!$A$5:$KD$118,COLUMN('03施策評価'!$FW:$FW),FALSE),"-")</f>
        <v>-</v>
      </c>
      <c r="IA24" s="851" t="str">
        <f>IFERROR(VLOOKUP($A24*100+IA$4,'03施策評価'!$A$5:$KD$118,COLUMN('03施策評価'!$FW:$FW),FALSE),"-")</f>
        <v>-</v>
      </c>
      <c r="IB24" s="839" t="str">
        <f>IFERROR(VLOOKUP($A24*100+IB$4,'03施策評価'!$A$5:$KD$118,COLUMN('03施策評価'!$FW:$FW),FALSE),"-")</f>
        <v>-</v>
      </c>
      <c r="IC24" s="861" t="s">
        <v>2605</v>
      </c>
      <c r="ID24" s="850" t="str">
        <f>VLOOKUP($A24&amp;"-"&amp;ID$4,'02政策の客観指標'!$A$4:$AY$246,COLUMN('02政策の客観指標'!$AW:$AW),FALSE)</f>
        <v>a</v>
      </c>
      <c r="IE24" s="851" t="str">
        <f>VLOOKUP($A24&amp;"-"&amp;IE$4,'02政策の客観指標'!$A$4:$AY$246,COLUMN('02政策の客観指標'!$AW:$AW),FALSE)</f>
        <v>-</v>
      </c>
      <c r="IF24" s="851" t="str">
        <f>VLOOKUP($A24&amp;"-"&amp;IF$4,'02政策の客観指標'!$A$4:$AY$246,COLUMN('02政策の客観指標'!$AW:$AW),FALSE)</f>
        <v>-</v>
      </c>
      <c r="IG24" s="851" t="str">
        <f>VLOOKUP($A24&amp;"-"&amp;IG$4,'02政策の客観指標'!$A$4:$AY$246,COLUMN('02政策の客観指標'!$AW:$AW),FALSE)</f>
        <v>-</v>
      </c>
      <c r="IH24" s="851" t="str">
        <f>VLOOKUP($A24&amp;"-"&amp;IH$4,'02政策の客観指標'!$A$4:$AY$246,COLUMN('02政策の客観指標'!$AW:$AW),FALSE)</f>
        <v>-</v>
      </c>
      <c r="II24" s="851" t="str">
        <f>VLOOKUP($A24&amp;"-"&amp;II$4,'02政策の客観指標'!$A$4:$AY$246,COLUMN('02政策の客観指標'!$AW:$AW),FALSE)</f>
        <v>-</v>
      </c>
      <c r="IJ24" s="851" t="str">
        <f>VLOOKUP($A24&amp;"-"&amp;IJ$4,'02政策の客観指標'!$A$4:$AY$246,COLUMN('02政策の客観指標'!$AW:$AW),FALSE)</f>
        <v>-</v>
      </c>
      <c r="IK24" s="851" t="str">
        <f>VLOOKUP($A24&amp;"-"&amp;IK$4,'02政策の客観指標'!$A$4:$AY$246,COLUMN('02政策の客観指標'!$AW:$AW),FALSE)</f>
        <v>-</v>
      </c>
      <c r="IL24" s="851" t="str">
        <f>VLOOKUP($A24&amp;"-"&amp;IL$4,'02政策の客観指標'!$A$4:$AY$246,COLUMN('02政策の客観指標'!$AW:$AW),FALSE)</f>
        <v>-</v>
      </c>
      <c r="IM24" s="839" t="str">
        <f t="shared" si="102"/>
        <v>a</v>
      </c>
      <c r="IN24" s="854">
        <f t="shared" si="103"/>
        <v>4</v>
      </c>
      <c r="IO24" s="854" t="str">
        <f t="shared" si="104"/>
        <v/>
      </c>
      <c r="IP24" s="854" t="str">
        <f t="shared" si="105"/>
        <v/>
      </c>
      <c r="IQ24" s="854" t="str">
        <f t="shared" si="106"/>
        <v/>
      </c>
      <c r="IR24" s="854" t="str">
        <f t="shared" si="107"/>
        <v/>
      </c>
      <c r="IS24" s="854" t="str">
        <f t="shared" si="108"/>
        <v/>
      </c>
      <c r="IT24" s="854" t="str">
        <f t="shared" si="109"/>
        <v/>
      </c>
      <c r="IU24" s="854" t="str">
        <f t="shared" si="110"/>
        <v/>
      </c>
      <c r="IV24" s="854" t="str">
        <f t="shared" si="111"/>
        <v/>
      </c>
      <c r="IW24" s="846">
        <f t="shared" si="112"/>
        <v>1</v>
      </c>
      <c r="IX24" s="843" t="str">
        <f>IFERROR(VLOOKUP($A24*100+IX$4,'03施策評価'!$A$5:$KD$118,COLUMN('03施策評価'!$GJ:$GJ),FALSE),"-")</f>
        <v>a</v>
      </c>
      <c r="IY24" s="851" t="str">
        <f>IFERROR(VLOOKUP($A24*100+IY$4,'03施策評価'!$A$5:$KD$118,COLUMN('03施策評価'!$GJ:$GJ),FALSE),"-")</f>
        <v>a</v>
      </c>
      <c r="IZ24" s="851" t="str">
        <f>IFERROR(VLOOKUP($A24*100+IZ$4,'03施策評価'!$A$5:$KD$118,COLUMN('03施策評価'!$GJ:$GJ),FALSE),"-")</f>
        <v>a</v>
      </c>
      <c r="JA24" s="851" t="str">
        <f>IFERROR(VLOOKUP($A24*100+JA$4,'03施策評価'!$A$5:$KD$118,COLUMN('03施策評価'!$GJ:$GJ),FALSE),"-")</f>
        <v>a</v>
      </c>
      <c r="JB24" s="851" t="str">
        <f>IFERROR(VLOOKUP($A24*100+JB$4,'03施策評価'!$A$5:$KD$118,COLUMN('03施策評価'!$GJ:$GJ),FALSE),"-")</f>
        <v>c</v>
      </c>
      <c r="JC24" s="851" t="str">
        <f>IFERROR(VLOOKUP($A24*100+JC$4,'03施策評価'!$A$5:$KD$118,COLUMN('03施策評価'!$GJ:$GJ),FALSE),"-")</f>
        <v>-</v>
      </c>
      <c r="JD24" s="851" t="str">
        <f>IFERROR(VLOOKUP($A24*100+JD$4,'03施策評価'!$A$5:$KD$118,COLUMN('03施策評価'!$GJ:$GJ),FALSE),"-")</f>
        <v>-</v>
      </c>
      <c r="JE24" s="851" t="str">
        <f>IFERROR(VLOOKUP($A24*100+JE$4,'03施策評価'!$A$5:$KD$118,COLUMN('03施策評価'!$GJ:$GJ),FALSE),"-")</f>
        <v>-</v>
      </c>
      <c r="JF24" s="839" t="str">
        <f t="shared" si="113"/>
        <v>a</v>
      </c>
      <c r="JG24" s="843">
        <f t="shared" si="114"/>
        <v>4</v>
      </c>
      <c r="JH24" s="851">
        <f t="shared" si="115"/>
        <v>4</v>
      </c>
      <c r="JI24" s="851">
        <f t="shared" si="116"/>
        <v>4</v>
      </c>
      <c r="JJ24" s="851">
        <f t="shared" si="117"/>
        <v>4</v>
      </c>
      <c r="JK24" s="851">
        <f t="shared" si="118"/>
        <v>2</v>
      </c>
      <c r="JL24" s="851" t="str">
        <f t="shared" si="119"/>
        <v/>
      </c>
      <c r="JM24" s="851" t="str">
        <f t="shared" si="120"/>
        <v/>
      </c>
      <c r="JN24" s="851" t="str">
        <f t="shared" si="121"/>
        <v/>
      </c>
      <c r="JO24" s="840">
        <f t="shared" si="122"/>
        <v>0.9</v>
      </c>
      <c r="JP24" s="853" t="str">
        <f t="shared" si="123"/>
        <v>a</v>
      </c>
      <c r="JQ24" s="843">
        <f t="shared" si="124"/>
        <v>4</v>
      </c>
      <c r="JR24" s="851">
        <f t="shared" si="125"/>
        <v>2</v>
      </c>
      <c r="JS24" s="840" cm="1">
        <f t="array" ref="JS24">_xlfn.IFS(COUNT(JQ24:JR24)=2,SUM(JQ24:JR24)/6,COUNT(JQ24:JR24)=0,"-",JQ24="",JO24,JR24="",IW24)</f>
        <v>1</v>
      </c>
      <c r="JT24" s="843" t="str">
        <f>VLOOKUP($A24&amp;"-"&amp;JT$4,'05市民生活実感調査'!$A$3:$BC$218,COLUMN('05市民生活実感調査'!$AS:$AS),FALSE)</f>
        <v>c</v>
      </c>
      <c r="JU24" s="851" t="str">
        <f>VLOOKUP($A24&amp;"-"&amp;JU$4,'05市民生活実感調査'!$A$3:$BC$218,COLUMN('05市民生活実感調査'!$AS:$AS),FALSE)</f>
        <v>c</v>
      </c>
      <c r="JV24" s="851" t="str">
        <f>VLOOKUP($A24&amp;"-"&amp;JV$4,'05市民生活実感調査'!$A$3:$BC$218,COLUMN('05市民生活実感調査'!$AS:$AS),FALSE)</f>
        <v>b</v>
      </c>
      <c r="JW24" s="851" t="str">
        <f>VLOOKUP($A24&amp;"-"&amp;JW$4,'05市民生活実感調査'!$A$3:$BC$218,COLUMN('05市民生活実感調査'!$AS:$AS),FALSE)</f>
        <v>b</v>
      </c>
      <c r="JX24" s="851" t="str">
        <f>VLOOKUP($A24&amp;"-"&amp;JX$4,'05市民生活実感調査'!$A$3:$BC$218,COLUMN('05市民生活実感調査'!$AS:$AS),FALSE)</f>
        <v>d</v>
      </c>
      <c r="JY24" s="851" t="str">
        <f>VLOOKUP($A24&amp;"-"&amp;JY$4,'05市民生活実感調査'!$A$3:$BC$218,COLUMN('05市民生活実感調査'!$AS:$AS),FALSE)</f>
        <v>-</v>
      </c>
      <c r="JZ24" s="851" t="str">
        <f>VLOOKUP($A24&amp;"-"&amp;JZ$4,'05市民生活実感調査'!$A$3:$BC$218,COLUMN('05市民生活実感調査'!$AS:$AS),FALSE)</f>
        <v>-</v>
      </c>
      <c r="KA24" s="851" t="str">
        <f>VLOOKUP($A24&amp;"-"&amp;KA$4,'05市民生活実感調査'!$A$3:$BC$218,COLUMN('05市民生活実感調査'!$AS:$AS),FALSE)</f>
        <v>-</v>
      </c>
      <c r="KB24" s="839" t="str">
        <f t="shared" si="126"/>
        <v>c</v>
      </c>
      <c r="KC24" s="843">
        <f t="shared" si="127"/>
        <v>2</v>
      </c>
      <c r="KD24" s="851">
        <f t="shared" si="128"/>
        <v>2</v>
      </c>
      <c r="KE24" s="851">
        <f t="shared" si="129"/>
        <v>3</v>
      </c>
      <c r="KF24" s="851">
        <f t="shared" si="130"/>
        <v>3</v>
      </c>
      <c r="KG24" s="851">
        <f t="shared" si="131"/>
        <v>1</v>
      </c>
      <c r="KH24" s="851" t="str">
        <f t="shared" si="132"/>
        <v/>
      </c>
      <c r="KI24" s="851" t="str">
        <f t="shared" si="133"/>
        <v/>
      </c>
      <c r="KJ24" s="851" t="str">
        <f t="shared" si="134"/>
        <v/>
      </c>
      <c r="KK24" s="840">
        <f t="shared" si="135"/>
        <v>0.55000000000000004</v>
      </c>
      <c r="KL24" s="841">
        <f>VLOOKUP($A24,'05市民生活実感調査'!$D$223:$O$249,9,FALSE)</f>
        <v>22</v>
      </c>
      <c r="KM24" s="842">
        <f>VLOOKUP($A24,'05市民生活実感調査'!$D$223:$O$249,10,FALSE)</f>
        <v>55.22540983606558</v>
      </c>
      <c r="KN24" s="843" t="s">
        <v>313</v>
      </c>
      <c r="KO24" s="859" t="str">
        <f>VLOOKUP(KN24,プルダウン!$A$1:$B$6,2,FALSE)</f>
        <v>政策の目的がかなり達成されている</v>
      </c>
      <c r="KP24" s="834" t="s">
        <v>2972</v>
      </c>
      <c r="KQ24" s="859" t="s">
        <v>1891</v>
      </c>
      <c r="KR24" s="860" t="s">
        <v>2990</v>
      </c>
      <c r="KS24" s="859" t="s">
        <v>3041</v>
      </c>
      <c r="KT24" s="843" t="str">
        <f>IFERROR(VLOOKUP($A24*100+KT$4,'03施策評価'!$A$5:$KD$118,COLUMN('03施策評価'!$HY:$HY),FALSE),"-")</f>
        <v>B</v>
      </c>
      <c r="KU24" s="851" t="str">
        <f>IFERROR(VLOOKUP($A24*100+KU$4,'03施策評価'!$A$5:$KD$118,COLUMN('03施策評価'!$HY:$HY),FALSE),"-")</f>
        <v>A</v>
      </c>
      <c r="KV24" s="851" t="str">
        <f>IFERROR(VLOOKUP($A24*100+KV$4,'03施策評価'!$A$5:$KD$118,COLUMN('03施策評価'!$HY:$HY),FALSE),"-")</f>
        <v>B</v>
      </c>
      <c r="KW24" s="851" t="str">
        <f>IFERROR(VLOOKUP($A24*100+KW$4,'03施策評価'!$A$5:$KD$118,COLUMN('03施策評価'!$HY:$HY),FALSE),"-")</f>
        <v>B</v>
      </c>
      <c r="KX24" s="851" t="str">
        <f>IFERROR(VLOOKUP($A24*100+KX$4,'03施策評価'!$A$5:$KD$118,COLUMN('03施策評価'!$HY:$HY),FALSE),"-")</f>
        <v>D</v>
      </c>
      <c r="KY24" s="851" t="str">
        <f>IFERROR(VLOOKUP($A24*100+KY$4,'03施策評価'!$A$5:$KD$118,COLUMN('03施策評価'!$HY:$HY),FALSE),"-")</f>
        <v>-</v>
      </c>
      <c r="KZ24" s="851" t="str">
        <f>IFERROR(VLOOKUP($A24*100+KZ$4,'03施策評価'!$A$5:$KD$118,COLUMN('03施策評価'!$HY:$HY),FALSE),"-")</f>
        <v>-</v>
      </c>
      <c r="LA24" s="839" t="str">
        <f>IFERROR(VLOOKUP($A24*100+LA$4,'03施策評価'!$A$5:$KD$118,COLUMN('03施策評価'!$HY:$HY),FALSE),"-")</f>
        <v>-</v>
      </c>
      <c r="LB24" s="861" t="s">
        <v>3120</v>
      </c>
      <c r="LC24" s="862" t="str">
        <f>VLOOKUP($A24&amp;"-"&amp;LC$4,'02政策の客観指標'!$A$4:$AX$246,COLUMN('02政策の客観指標'!$AX:$AX),FALSE)</f>
        <v>‐</v>
      </c>
      <c r="LD24" s="851" t="str">
        <f>VLOOKUP($A24&amp;"-"&amp;LD$4,'02政策の客観指標'!$A$4:$AX$246,COLUMN('02政策の客観指標'!$AX:$AX),FALSE)</f>
        <v>-</v>
      </c>
      <c r="LE24" s="851" t="str">
        <f>VLOOKUP($A24&amp;"-"&amp;LE$4,'02政策の客観指標'!$A$4:$AX$246,COLUMN('02政策の客観指標'!$AX:$AX),FALSE)</f>
        <v>-</v>
      </c>
      <c r="LF24" s="851" t="str">
        <f>VLOOKUP($A24&amp;"-"&amp;LF$4,'02政策の客観指標'!$A$4:$AX$246,COLUMN('02政策の客観指標'!$AX:$AX),FALSE)</f>
        <v>-</v>
      </c>
      <c r="LG24" s="851" t="str">
        <f>VLOOKUP($A24&amp;"-"&amp;LG$4,'02政策の客観指標'!$A$4:$AX$246,COLUMN('02政策の客観指標'!$AX:$AX),FALSE)</f>
        <v>-</v>
      </c>
      <c r="LH24" s="851" t="str">
        <f>VLOOKUP($A24&amp;"-"&amp;LH$4,'02政策の客観指標'!$A$4:$AX$246,COLUMN('02政策の客観指標'!$AX:$AX),FALSE)</f>
        <v>-</v>
      </c>
      <c r="LI24" s="851" t="str">
        <f>VLOOKUP($A24&amp;"-"&amp;LI$4,'02政策の客観指標'!$A$4:$AX$246,COLUMN('02政策の客観指標'!$AX:$AX),FALSE)</f>
        <v>-</v>
      </c>
      <c r="LJ24" s="851" t="str">
        <f>VLOOKUP($A24&amp;"-"&amp;LJ$4,'02政策の客観指標'!$A$4:$AX$246,COLUMN('02政策の客観指標'!$AX:$AX),FALSE)</f>
        <v>-</v>
      </c>
      <c r="LK24" s="851" t="str">
        <f>VLOOKUP($A24&amp;"-"&amp;LK$4,'02政策の客観指標'!$A$4:$AX$246,COLUMN('02政策の客観指標'!$AX:$AX),FALSE)</f>
        <v>-</v>
      </c>
      <c r="LL24" s="839" t="str">
        <f t="shared" si="136"/>
        <v>-</v>
      </c>
      <c r="LM24" s="854" t="e">
        <f t="shared" si="137"/>
        <v>#N/A</v>
      </c>
      <c r="LN24" s="854" t="str">
        <f t="shared" si="138"/>
        <v/>
      </c>
      <c r="LO24" s="854" t="str">
        <f t="shared" si="139"/>
        <v/>
      </c>
      <c r="LP24" s="854" t="str">
        <f t="shared" si="140"/>
        <v/>
      </c>
      <c r="LQ24" s="854" t="str">
        <f t="shared" si="141"/>
        <v/>
      </c>
      <c r="LR24" s="854" t="str">
        <f t="shared" si="142"/>
        <v/>
      </c>
      <c r="LS24" s="854" t="str">
        <f t="shared" si="143"/>
        <v/>
      </c>
      <c r="LT24" s="854" t="str">
        <f t="shared" si="144"/>
        <v/>
      </c>
      <c r="LU24" s="854" t="str">
        <f t="shared" si="145"/>
        <v/>
      </c>
      <c r="LV24" s="846" t="str">
        <f t="shared" si="146"/>
        <v>-</v>
      </c>
      <c r="LW24" s="843" t="str">
        <f>IFERROR(VLOOKUP($A24*100+LW$4,'03施策評価'!$A$5:$KD$118,COLUMN('03施策評価'!$IL:$IL),FALSE),"-")</f>
        <v>-</v>
      </c>
      <c r="LX24" s="851" t="str">
        <f>IFERROR(VLOOKUP($A24*100+LX$4,'03施策評価'!$A$5:$KD$118,COLUMN('03施策評価'!$IL:$IL),FALSE),"-")</f>
        <v>-</v>
      </c>
      <c r="LY24" s="851" t="str">
        <f>IFERROR(VLOOKUP($A24*100+LY$4,'03施策評価'!$A$5:$KD$118,COLUMN('03施策評価'!$IL:$IL),FALSE),"-")</f>
        <v>-</v>
      </c>
      <c r="LZ24" s="851" t="str">
        <f>IFERROR(VLOOKUP($A24*100+LZ$4,'03施策評価'!$A$5:$KD$118,COLUMN('03施策評価'!$IL:$IL),FALSE),"-")</f>
        <v>a</v>
      </c>
      <c r="MA24" s="851" t="str">
        <f>IFERROR(VLOOKUP($A24*100+MA$4,'03施策評価'!$A$5:$KD$118,COLUMN('03施策評価'!$IL:$IL),FALSE),"-")</f>
        <v>c</v>
      </c>
      <c r="MB24" s="851" t="str">
        <f>IFERROR(VLOOKUP($A24*100+MB$4,'03施策評価'!$A$5:$KD$118,COLUMN('03施策評価'!$IL:$IL),FALSE),"-")</f>
        <v>-</v>
      </c>
      <c r="MC24" s="851" t="str">
        <f>IFERROR(VLOOKUP($A24*100+MC$4,'03施策評価'!$A$5:$KD$118,COLUMN('03施策評価'!$IL:$IL),FALSE),"-")</f>
        <v>-</v>
      </c>
      <c r="MD24" s="851" t="str">
        <f>IFERROR(VLOOKUP($A24*100+MD$4,'03施策評価'!$A$5:$KD$118,COLUMN('03施策評価'!$IL:$IL),FALSE),"-")</f>
        <v>-</v>
      </c>
      <c r="ME24" s="839" t="str">
        <f t="shared" si="147"/>
        <v>b</v>
      </c>
      <c r="MF24" s="843" t="str">
        <f t="shared" si="148"/>
        <v/>
      </c>
      <c r="MG24" s="851" t="str">
        <f t="shared" si="149"/>
        <v/>
      </c>
      <c r="MH24" s="851" t="str">
        <f t="shared" si="150"/>
        <v/>
      </c>
      <c r="MI24" s="851">
        <f t="shared" si="151"/>
        <v>4</v>
      </c>
      <c r="MJ24" s="851">
        <f t="shared" si="152"/>
        <v>2</v>
      </c>
      <c r="MK24" s="851" t="str">
        <f t="shared" si="153"/>
        <v/>
      </c>
      <c r="ML24" s="851" t="str">
        <f t="shared" si="154"/>
        <v/>
      </c>
      <c r="MM24" s="851" t="str">
        <f t="shared" si="155"/>
        <v/>
      </c>
      <c r="MN24" s="840">
        <f t="shared" si="156"/>
        <v>0.75</v>
      </c>
      <c r="MO24" s="853" t="str">
        <f t="shared" si="157"/>
        <v>b</v>
      </c>
      <c r="MP24" s="843" t="str">
        <f t="shared" si="158"/>
        <v/>
      </c>
      <c r="MQ24" s="851">
        <f t="shared" si="159"/>
        <v>1.5</v>
      </c>
      <c r="MR24" s="840" cm="1">
        <f t="array" ref="MR24">_xlfn.IFS(COUNT(MP24:MQ24)=2,SUM(MP24:MQ24)/6,COUNT(MP24:MQ24)=0,"-",MP24="",MN24,MQ24="",LV24)</f>
        <v>0.75</v>
      </c>
      <c r="MS24" s="843" t="str">
        <f>VLOOKUP($A24&amp;"-"&amp;MS$4,'05市民生活実感調査'!$A$3:$BC$218,COLUMN('05市民生活実感調査'!$BC:$BC),FALSE)</f>
        <v>c</v>
      </c>
      <c r="MT24" s="851" t="str">
        <f>VLOOKUP($A24&amp;"-"&amp;MT$4,'05市民生活実感調査'!$A$3:$BC$218,COLUMN('05市民生活実感調査'!$BC:$BC),FALSE)</f>
        <v>c</v>
      </c>
      <c r="MU24" s="851" t="str">
        <f>VLOOKUP($A24&amp;"-"&amp;MU$4,'05市民生活実感調査'!$A$3:$BC$218,COLUMN('05市民生活実感調査'!$BC:$BC),FALSE)</f>
        <v>b</v>
      </c>
      <c r="MV24" s="851" t="str">
        <f>VLOOKUP($A24&amp;"-"&amp;MV$4,'05市民生活実感調査'!$A$3:$BC$218,COLUMN('05市民生活実感調査'!$BC:$BC),FALSE)</f>
        <v>b</v>
      </c>
      <c r="MW24" s="851" t="str">
        <f>VLOOKUP($A24&amp;"-"&amp;MW$4,'05市民生活実感調査'!$A$3:$BC$218,COLUMN('05市民生活実感調査'!$BC:$BC),FALSE)</f>
        <v>d</v>
      </c>
      <c r="MX24" s="851" t="str">
        <f>VLOOKUP($A24&amp;"-"&amp;MX$4,'05市民生活実感調査'!$A$3:$BC$218,COLUMN('05市民生活実感調査'!$BC:$BC),FALSE)</f>
        <v>-</v>
      </c>
      <c r="MY24" s="851" t="str">
        <f>VLOOKUP($A24&amp;"-"&amp;MY$4,'05市民生活実感調査'!$A$3:$BC$218,COLUMN('05市民生活実感調査'!$BC:$BC),FALSE)</f>
        <v>-</v>
      </c>
      <c r="MZ24" s="851" t="str">
        <f>VLOOKUP($A24&amp;"-"&amp;MZ$4,'05市民生活実感調査'!$A$3:$BC$218,COLUMN('05市民生活実感調査'!$BC:$BC),FALSE)</f>
        <v>-</v>
      </c>
      <c r="NA24" s="839" t="str">
        <f t="shared" si="160"/>
        <v>c</v>
      </c>
      <c r="NB24" s="843">
        <f t="shared" si="161"/>
        <v>2</v>
      </c>
      <c r="NC24" s="851">
        <f t="shared" si="162"/>
        <v>2</v>
      </c>
      <c r="ND24" s="851">
        <f t="shared" si="163"/>
        <v>3</v>
      </c>
      <c r="NE24" s="851">
        <f t="shared" si="164"/>
        <v>3</v>
      </c>
      <c r="NF24" s="851">
        <f t="shared" si="165"/>
        <v>1</v>
      </c>
      <c r="NG24" s="851" t="str">
        <f t="shared" si="166"/>
        <v/>
      </c>
      <c r="NH24" s="851" t="str">
        <f t="shared" si="167"/>
        <v/>
      </c>
      <c r="NI24" s="851" t="str">
        <f t="shared" si="168"/>
        <v/>
      </c>
      <c r="NJ24" s="840">
        <f t="shared" si="169"/>
        <v>0.55000000000000004</v>
      </c>
      <c r="NK24" s="841">
        <f>VLOOKUP($A24,'05市民生活実感調査'!$D$223:$O$249,11,FALSE)</f>
        <v>19</v>
      </c>
      <c r="NL24" s="842">
        <f>VLOOKUP($A24,'05市民生活実感調査'!$D$223:$O$249,12,FALSE)</f>
        <v>54.80952380952381</v>
      </c>
      <c r="NM24" s="843" t="s">
        <v>313</v>
      </c>
      <c r="NN24" s="859" t="str">
        <f>VLOOKUP(NM24,プルダウン!$A$1:$B$6,2,FALSE)</f>
        <v>政策の目的がかなり達成されている</v>
      </c>
      <c r="NO24" s="834" t="s">
        <v>2972</v>
      </c>
      <c r="NP24" s="859" t="s">
        <v>1891</v>
      </c>
      <c r="NQ24" s="860" t="s">
        <v>3349</v>
      </c>
      <c r="NR24" s="859" t="s">
        <v>3219</v>
      </c>
      <c r="NS24" s="843" t="str">
        <f>IFERROR(VLOOKUP($A24*100+NS$4,'03施策評価'!$A$5:$KD$118,COLUMN('03施策評価'!$KA:$KA),FALSE),"-")</f>
        <v>C</v>
      </c>
      <c r="NT24" s="851" t="str">
        <f>IFERROR(VLOOKUP($A24*100+NT$4,'03施策評価'!$A$5:$KD$118,COLUMN('03施策評価'!$KA:$KA),FALSE),"-")</f>
        <v>B</v>
      </c>
      <c r="NU24" s="851" t="str">
        <f>IFERROR(VLOOKUP($A24*100+NU$4,'03施策評価'!$A$5:$KD$118,COLUMN('03施策評価'!$KA:$KA),FALSE),"-")</f>
        <v>C</v>
      </c>
      <c r="NV24" s="851" t="str">
        <f>IFERROR(VLOOKUP($A24*100+NV$4,'03施策評価'!$A$5:$KD$118,COLUMN('03施策評価'!$KA:$KA),FALSE),"-")</f>
        <v>B</v>
      </c>
      <c r="NW24" s="851" t="str">
        <f>IFERROR(VLOOKUP($A24*100+NW$4,'03施策評価'!$A$5:$KD$118,COLUMN('03施策評価'!$KA:$KA),FALSE),"-")</f>
        <v>D</v>
      </c>
      <c r="NX24" s="851" t="str">
        <f>IFERROR(VLOOKUP($A24*100+NX$4,'03施策評価'!$A$5:$KD$118,COLUMN('03施策評価'!$KA:$KA),FALSE),"-")</f>
        <v>-</v>
      </c>
      <c r="NY24" s="851" t="str">
        <f>IFERROR(VLOOKUP($A24*100+NY$4,'03施策評価'!$A$5:$KD$118,COLUMN('03施策評価'!$KA:$KA),FALSE),"-")</f>
        <v>-</v>
      </c>
      <c r="NZ24" s="839" t="str">
        <f>IFERROR(VLOOKUP($A24*100+NZ$4,'03施策評価'!$A$5:$KD$118,COLUMN('03施策評価'!$KA:$KA),FALSE),"-")</f>
        <v>-</v>
      </c>
      <c r="OA24" s="863" t="s">
        <v>3285</v>
      </c>
      <c r="OB24" s="812" t="str">
        <f>VLOOKUP($A24&amp;"-"&amp;OB$4,'02政策の客観指標'!$A$4:$AY$246,COLUMN('02政策の客観指標'!$AY:$AY),FALSE)</f>
        <v>b</v>
      </c>
      <c r="OC24" s="813" t="str">
        <f>VLOOKUP($A24&amp;"-"&amp;OC$4,'02政策の客観指標'!$A$4:$AY$246,COLUMN('02政策の客観指標'!$AY:$AY),FALSE)</f>
        <v>-</v>
      </c>
      <c r="OD24" s="813" t="str">
        <f>VLOOKUP($A24&amp;"-"&amp;OD$4,'02政策の客観指標'!$A$4:$AY$246,COLUMN('02政策の客観指標'!$AY:$AY),FALSE)</f>
        <v>-</v>
      </c>
      <c r="OE24" s="813" t="str">
        <f>VLOOKUP($A24&amp;"-"&amp;OE$4,'02政策の客観指標'!$A$4:$AY$246,COLUMN('02政策の客観指標'!$AY:$AY),FALSE)</f>
        <v>-</v>
      </c>
      <c r="OF24" s="813" t="str">
        <f>VLOOKUP($A24&amp;"-"&amp;OF$4,'02政策の客観指標'!$A$4:$AY$246,COLUMN('02政策の客観指標'!$AY:$AY),FALSE)</f>
        <v>-</v>
      </c>
      <c r="OG24" s="813" t="str">
        <f>VLOOKUP($A24&amp;"-"&amp;OG$4,'02政策の客観指標'!$A$4:$AY$246,COLUMN('02政策の客観指標'!$AY:$AY),FALSE)</f>
        <v>-</v>
      </c>
      <c r="OH24" s="813" t="str">
        <f>VLOOKUP($A24&amp;"-"&amp;OH$4,'02政策の客観指標'!$A$4:$AY$246,COLUMN('02政策の客観指標'!$AY:$AY),FALSE)</f>
        <v>-</v>
      </c>
      <c r="OI24" s="813" t="str">
        <f>VLOOKUP($A24&amp;"-"&amp;OI$4,'02政策の客観指標'!$A$4:$AY$246,COLUMN('02政策の客観指標'!$AY:$AY),FALSE)</f>
        <v>-</v>
      </c>
      <c r="OJ24" s="813" t="str">
        <f>VLOOKUP($A24&amp;"-"&amp;OJ$4,'02政策の客観指標'!$A$4:$AY$246,COLUMN('02政策の客観指標'!$AY:$AY),FALSE)</f>
        <v>-</v>
      </c>
      <c r="OK24" s="814" t="str">
        <f t="shared" si="170"/>
        <v>b</v>
      </c>
      <c r="OL24" s="815">
        <f t="shared" si="171"/>
        <v>3</v>
      </c>
      <c r="OM24" s="815" t="str">
        <f t="shared" si="172"/>
        <v/>
      </c>
      <c r="ON24" s="815" t="str">
        <f t="shared" si="173"/>
        <v/>
      </c>
      <c r="OO24" s="815" t="str">
        <f t="shared" si="174"/>
        <v/>
      </c>
      <c r="OP24" s="815" t="str">
        <f t="shared" si="175"/>
        <v/>
      </c>
      <c r="OQ24" s="815" t="str">
        <f t="shared" si="176"/>
        <v/>
      </c>
      <c r="OR24" s="815" t="str">
        <f t="shared" si="177"/>
        <v/>
      </c>
      <c r="OS24" s="815" t="str">
        <f t="shared" si="178"/>
        <v/>
      </c>
      <c r="OT24" s="815" t="str">
        <f t="shared" si="179"/>
        <v/>
      </c>
      <c r="OU24" s="816">
        <f t="shared" si="203"/>
        <v>0.75</v>
      </c>
      <c r="OV24" s="817" t="str">
        <f>IFERROR(VLOOKUP($A24*100+OV$4,'03施策評価'!$A$5:$MF$118,COLUMN('03施策評価'!$KN:$KN),FALSE),"-")</f>
        <v>a</v>
      </c>
      <c r="OW24" s="813" t="str">
        <f>IFERROR(VLOOKUP($A24*100+OW$4,'03施策評価'!$A$5:$MF$118,COLUMN('03施策評価'!$KN:$KN),FALSE),"-")</f>
        <v>a</v>
      </c>
      <c r="OX24" s="813" t="str">
        <f>IFERROR(VLOOKUP($A24*100+OX$4,'03施策評価'!$A$5:$MF$118,COLUMN('03施策評価'!$KN:$KN),FALSE),"-")</f>
        <v>a</v>
      </c>
      <c r="OY24" s="813" t="str">
        <f>IFERROR(VLOOKUP($A24*100+OY$4,'03施策評価'!$A$5:$MF$118,COLUMN('03施策評価'!$KN:$KN),FALSE),"-")</f>
        <v>a</v>
      </c>
      <c r="OZ24" s="813" t="str">
        <f>IFERROR(VLOOKUP($A24*100+OZ$4,'03施策評価'!$A$5:$MF$118,COLUMN('03施策評価'!$KN:$KN),FALSE),"-")</f>
        <v>c</v>
      </c>
      <c r="PA24" s="813" t="str">
        <f>IFERROR(VLOOKUP($A24*100+PA$4,'03施策評価'!$A$5:$MF$118,COLUMN('03施策評価'!$KN:$KN),FALSE),"-")</f>
        <v>-</v>
      </c>
      <c r="PB24" s="813" t="str">
        <f>IFERROR(VLOOKUP($A24*100+PB$4,'03施策評価'!$A$5:$MF$118,COLUMN('03施策評価'!$KN:$KN),FALSE),"-")</f>
        <v>-</v>
      </c>
      <c r="PC24" s="813" t="str">
        <f>IFERROR(VLOOKUP($A24*100+PC$4,'03施策評価'!$A$5:$MF$118,COLUMN('03施策評価'!$KN:$KN),FALSE),"-")</f>
        <v>-</v>
      </c>
      <c r="PD24" s="814" t="str">
        <f t="shared" si="180"/>
        <v>a</v>
      </c>
      <c r="PE24" s="817">
        <f t="shared" si="181"/>
        <v>4</v>
      </c>
      <c r="PF24" s="813">
        <f t="shared" si="182"/>
        <v>4</v>
      </c>
      <c r="PG24" s="813">
        <f t="shared" si="183"/>
        <v>4</v>
      </c>
      <c r="PH24" s="813">
        <f t="shared" si="184"/>
        <v>4</v>
      </c>
      <c r="PI24" s="813">
        <f t="shared" si="185"/>
        <v>2</v>
      </c>
      <c r="PJ24" s="813" t="str">
        <f t="shared" si="186"/>
        <v/>
      </c>
      <c r="PK24" s="813" t="str">
        <f t="shared" si="187"/>
        <v/>
      </c>
      <c r="PL24" s="813" t="str">
        <f t="shared" si="188"/>
        <v/>
      </c>
      <c r="PM24" s="818">
        <f t="shared" si="189"/>
        <v>0.9</v>
      </c>
      <c r="PN24" s="819" t="str">
        <f t="shared" si="190"/>
        <v>a</v>
      </c>
      <c r="PO24" s="237">
        <f t="shared" si="191"/>
        <v>3</v>
      </c>
      <c r="PP24" s="187">
        <f t="shared" si="192"/>
        <v>2</v>
      </c>
      <c r="PQ24" s="422" cm="1">
        <f t="array" ref="PQ24">_xlfn.IFS(COUNT(PO24:PP24)=2,SUM(PO24:PP24)/6,COUNT(PO24:PP24)=0,"-",PO24="",PM24,PP24="",OU24)</f>
        <v>0.83333333333333337</v>
      </c>
      <c r="PR24" s="820" t="str">
        <f>VLOOKUP($A24&amp;"-"&amp;PR$4,'05市民生活実感調査'!$A$3:$BM$218,COLUMN('05市民生活実感調査'!$BM:$BM),FALSE)</f>
        <v>c</v>
      </c>
      <c r="PS24" s="821" t="str">
        <f>VLOOKUP($A24&amp;"-"&amp;PS$4,'05市民生活実感調査'!$A$3:$BM$218,COLUMN('05市民生活実感調査'!$BM:$BM),FALSE)</f>
        <v>c</v>
      </c>
      <c r="PT24" s="821" t="str">
        <f>VLOOKUP($A24&amp;"-"&amp;PT$4,'05市民生活実感調査'!$A$3:$BM$218,COLUMN('05市民生活実感調査'!$BM:$BM),FALSE)</f>
        <v>b</v>
      </c>
      <c r="PU24" s="821" t="str">
        <f>VLOOKUP($A24&amp;"-"&amp;PU$4,'05市民生活実感調査'!$A$3:$BM$218,COLUMN('05市民生活実感調査'!$BM:$BM),FALSE)</f>
        <v>b</v>
      </c>
      <c r="PV24" s="821" t="str">
        <f>VLOOKUP($A24&amp;"-"&amp;PV$4,'05市民生活実感調査'!$A$3:$BM$218,COLUMN('05市民生活実感調査'!$BM:$BM),FALSE)</f>
        <v>d</v>
      </c>
      <c r="PW24" s="821" t="str">
        <f>VLOOKUP($A24&amp;"-"&amp;PW$4,'05市民生活実感調査'!$A$3:$BM$218,COLUMN('05市民生活実感調査'!$BM:$BM),FALSE)</f>
        <v>-</v>
      </c>
      <c r="PX24" s="821" t="str">
        <f>VLOOKUP($A24&amp;"-"&amp;PX$4,'05市民生活実感調査'!$A$3:$BM$218,COLUMN('05市民生活実感調査'!$BM:$BM),FALSE)</f>
        <v>-</v>
      </c>
      <c r="PY24" s="821" t="str">
        <f>VLOOKUP($A24&amp;"-"&amp;PY$4,'05市民生活実感調査'!$A$3:$BM$218,COLUMN('05市民生活実感調査'!$BM:$BM),FALSE)</f>
        <v>-</v>
      </c>
      <c r="PZ24" s="822" t="str">
        <f t="shared" si="193"/>
        <v>c</v>
      </c>
      <c r="QA24" s="237">
        <f t="shared" si="194"/>
        <v>2</v>
      </c>
      <c r="QB24" s="187">
        <f t="shared" si="195"/>
        <v>2</v>
      </c>
      <c r="QC24" s="187">
        <f t="shared" si="196"/>
        <v>3</v>
      </c>
      <c r="QD24" s="187">
        <f t="shared" si="197"/>
        <v>3</v>
      </c>
      <c r="QE24" s="187">
        <f t="shared" si="198"/>
        <v>1</v>
      </c>
      <c r="QF24" s="187" t="str">
        <f t="shared" si="199"/>
        <v/>
      </c>
      <c r="QG24" s="187" t="str">
        <f t="shared" si="200"/>
        <v/>
      </c>
      <c r="QH24" s="187" t="str">
        <f t="shared" si="201"/>
        <v/>
      </c>
      <c r="QI24" s="422">
        <f t="shared" si="202"/>
        <v>0.55000000000000004</v>
      </c>
      <c r="QJ24" s="725">
        <f>VLOOKUP($A24,'05市民生活実感調査'!$D$223:$Q$249,13,FALSE)</f>
        <v>20</v>
      </c>
      <c r="QK24" s="726">
        <f>VLOOKUP($A24,'05市民生活実感調査'!$D$223:$Q$249,14,FALSE)</f>
        <v>53.476702508960571</v>
      </c>
      <c r="QL24" s="823" t="s">
        <v>313</v>
      </c>
      <c r="QM24" s="824" t="str">
        <f>VLOOKUP(QL24,プルダウン!$A$1:$B$6,2,FALSE)</f>
        <v>政策の目的がかなり達成されている</v>
      </c>
      <c r="QN24" s="403" t="s">
        <v>2972</v>
      </c>
      <c r="QO24" s="190" t="s">
        <v>1891</v>
      </c>
      <c r="QP24" s="91" t="s">
        <v>3528</v>
      </c>
      <c r="QQ24" s="190" t="s">
        <v>3615</v>
      </c>
      <c r="QR24" s="237" t="str">
        <f>IFERROR(VLOOKUP($A24*100+QR$4,'03施策評価'!$A$5:$MF$118,COLUMN('03施策評価'!$MC:$MC),FALSE),"-")</f>
        <v>B</v>
      </c>
      <c r="QS24" s="187" t="str">
        <f>IFERROR(VLOOKUP($A24*100+QS$4,'03施策評価'!$A$5:$MF$118,COLUMN('03施策評価'!$MC:$MC),FALSE),"-")</f>
        <v>A</v>
      </c>
      <c r="QT24" s="187" t="str">
        <f>IFERROR(VLOOKUP($A24*100+QT$4,'03施策評価'!$A$5:$MF$118,COLUMN('03施策評価'!$MC:$MC),FALSE),"-")</f>
        <v>B</v>
      </c>
      <c r="QU24" s="187" t="str">
        <f>IFERROR(VLOOKUP($A24*100+QU$4,'03施策評価'!$A$5:$MF$118,COLUMN('03施策評価'!$MC:$MC),FALSE),"-")</f>
        <v>B</v>
      </c>
      <c r="QV24" s="187" t="str">
        <f>IFERROR(VLOOKUP($A24*100+QV$4,'03施策評価'!$A$5:$MF$118,COLUMN('03施策評価'!$MC:$MC),FALSE),"-")</f>
        <v>D</v>
      </c>
      <c r="QW24" s="187" t="str">
        <f>IFERROR(VLOOKUP($A24*100+QW$4,'03施策評価'!$A$5:$MF$118,COLUMN('03施策評価'!$MC:$MC),FALSE),"-")</f>
        <v>-</v>
      </c>
      <c r="QX24" s="187" t="str">
        <f>IFERROR(VLOOKUP($A24*100+QX$4,'03施策評価'!$A$5:$MF$118,COLUMN('03施策評価'!$MC:$MC),FALSE),"-")</f>
        <v>-</v>
      </c>
      <c r="QY24" s="234" t="str">
        <f>IFERROR(VLOOKUP($A24*100+QY$4,'03施策評価'!$A$5:$MF$118,COLUMN('03施策評価'!$MC:$MC),FALSE),"-")</f>
        <v>-</v>
      </c>
      <c r="QZ24" s="104" t="s">
        <v>3595</v>
      </c>
    </row>
    <row r="25" spans="1:468" ht="273" customHeight="1">
      <c r="A25" s="466">
        <v>21</v>
      </c>
      <c r="B25" s="104" t="s">
        <v>3435</v>
      </c>
      <c r="C25" s="104" t="s">
        <v>1877</v>
      </c>
      <c r="D25" s="728" t="s">
        <v>1414</v>
      </c>
      <c r="E25" s="728"/>
      <c r="F25" s="104"/>
      <c r="G25" s="850" t="str">
        <f>VLOOKUP($A25&amp;"-"&amp;G$4,'02政策の客観指標'!$A$4:$AY$246,COLUMN('02政策の客観指標'!$AT:$AT),FALSE)</f>
        <v>a</v>
      </c>
      <c r="H25" s="851" t="str">
        <f>VLOOKUP($A25&amp;"-"&amp;H$4,'02政策の客観指標'!$A$4:$AY$246,COLUMN('02政策の客観指標'!$AT:$AT),FALSE)</f>
        <v>a</v>
      </c>
      <c r="I25" s="851" t="str">
        <f>VLOOKUP($A25&amp;"-"&amp;I$4,'02政策の客観指標'!$A$4:$AY$246,COLUMN('02政策の客観指標'!$AT:$AT),FALSE)</f>
        <v>-</v>
      </c>
      <c r="J25" s="851" t="str">
        <f>VLOOKUP($A25&amp;"-"&amp;J$4,'02政策の客観指標'!$A$4:$AY$246,COLUMN('02政策の客観指標'!$AT:$AT),FALSE)</f>
        <v>e</v>
      </c>
      <c r="K25" s="851" t="str">
        <f>VLOOKUP($A25&amp;"-"&amp;K$4,'02政策の客観指標'!$A$4:$AY$246,COLUMN('02政策の客観指標'!$AT:$AT),FALSE)</f>
        <v>a</v>
      </c>
      <c r="L25" s="851" t="str">
        <f>VLOOKUP($A25&amp;"-"&amp;L$4,'02政策の客観指標'!$A$4:$AY$246,COLUMN('02政策の客観指標'!$AT:$AT),FALSE)</f>
        <v>c</v>
      </c>
      <c r="M25" s="851" t="str">
        <f>VLOOKUP($A25&amp;"-"&amp;M$4,'02政策の客観指標'!$A$4:$AY$246,COLUMN('02政策の客観指標'!$AT:$AT),FALSE)</f>
        <v>-</v>
      </c>
      <c r="N25" s="851" t="str">
        <f>VLOOKUP($A25&amp;"-"&amp;N$4,'02政策の客観指標'!$A$4:$AY$246,COLUMN('02政策の客観指標'!$AT:$AT),FALSE)</f>
        <v>-</v>
      </c>
      <c r="O25" s="852" t="str">
        <f>VLOOKUP($A25&amp;"-"&amp;O$4,'02政策の客観指標'!$A$4:$AY$246,COLUMN('02政策の客観指標'!$AT:$AT),FALSE)</f>
        <v>-</v>
      </c>
      <c r="P25" s="853" t="str">
        <f t="shared" si="0"/>
        <v>b</v>
      </c>
      <c r="Q25" s="854">
        <f t="shared" si="1"/>
        <v>4</v>
      </c>
      <c r="R25" s="854">
        <f t="shared" si="2"/>
        <v>4</v>
      </c>
      <c r="S25" s="854" t="str">
        <f t="shared" si="3"/>
        <v/>
      </c>
      <c r="T25" s="854">
        <f t="shared" si="4"/>
        <v>0</v>
      </c>
      <c r="U25" s="854">
        <f t="shared" si="5"/>
        <v>4</v>
      </c>
      <c r="V25" s="854">
        <f t="shared" si="6"/>
        <v>2</v>
      </c>
      <c r="W25" s="854" t="str">
        <f t="shared" si="7"/>
        <v/>
      </c>
      <c r="X25" s="854" t="str">
        <f t="shared" si="8"/>
        <v/>
      </c>
      <c r="Y25" s="854" t="str">
        <f t="shared" si="9"/>
        <v/>
      </c>
      <c r="Z25" s="855">
        <f t="shared" si="10"/>
        <v>0.7</v>
      </c>
      <c r="AA25" s="856" t="str">
        <f>IFERROR(VLOOKUP($A25*100+AA$4,'03施策評価'!$A$5:$KD$118,COLUMN('03施策評価'!$AB:$AB),FALSE),"-")</f>
        <v>a</v>
      </c>
      <c r="AB25" s="851" t="str">
        <f>IFERROR(VLOOKUP($A25*100+AB$4,'03施策評価'!$A$5:$KD$118,COLUMN('03施策評価'!$AB:$AB),FALSE),"-")</f>
        <v>a</v>
      </c>
      <c r="AC25" s="851" t="str">
        <f>IFERROR(VLOOKUP($A25*100+AC$4,'03施策評価'!$A$5:$KD$118,COLUMN('03施策評価'!$AB:$AB),FALSE),"-")</f>
        <v>-</v>
      </c>
      <c r="AD25" s="851" t="str">
        <f>IFERROR(VLOOKUP($A25*100+AD$4,'03施策評価'!$A$5:$KD$118,COLUMN('03施策評価'!$AB:$AB),FALSE),"-")</f>
        <v>e</v>
      </c>
      <c r="AE25" s="851" t="str">
        <f>IFERROR(VLOOKUP($A25*100+AE$4,'03施策評価'!$A$5:$KD$118,COLUMN('03施策評価'!$AB:$AB),FALSE),"-")</f>
        <v>a</v>
      </c>
      <c r="AF25" s="851" t="str">
        <f>IFERROR(VLOOKUP($A25*100+AF$4,'03施策評価'!$A$5:$KD$118,COLUMN('03施策評価'!$AB:$AB),FALSE),"-")</f>
        <v>d</v>
      </c>
      <c r="AG25" s="851" t="str">
        <f>IFERROR(VLOOKUP($A25*100+AG$4,'03施策評価'!$A$5:$KD$118,COLUMN('03施策評価'!$AB:$AB),FALSE),"-")</f>
        <v>-</v>
      </c>
      <c r="AH25" s="852" t="str">
        <f>IFERROR(VLOOKUP($A25*100+AH$4,'03施策評価'!$A$5:$KD$118,COLUMN('03施策評価'!$AB:$AB),FALSE),"-")</f>
        <v>-</v>
      </c>
      <c r="AI25" s="853" t="str">
        <f t="shared" si="11"/>
        <v>b</v>
      </c>
      <c r="AJ25" s="856">
        <f t="shared" si="12"/>
        <v>4</v>
      </c>
      <c r="AK25" s="851">
        <f t="shared" si="13"/>
        <v>4</v>
      </c>
      <c r="AL25" s="851" t="str">
        <f t="shared" si="14"/>
        <v/>
      </c>
      <c r="AM25" s="851">
        <f t="shared" si="15"/>
        <v>0</v>
      </c>
      <c r="AN25" s="851">
        <f t="shared" si="16"/>
        <v>4</v>
      </c>
      <c r="AO25" s="851">
        <f t="shared" si="17"/>
        <v>1</v>
      </c>
      <c r="AP25" s="851" t="str">
        <f t="shared" si="18"/>
        <v/>
      </c>
      <c r="AQ25" s="852" t="str">
        <f t="shared" si="19"/>
        <v/>
      </c>
      <c r="AR25" s="857">
        <f t="shared" si="20"/>
        <v>0.65</v>
      </c>
      <c r="AS25" s="853" t="str">
        <f t="shared" si="204"/>
        <v>b</v>
      </c>
      <c r="AT25" s="854">
        <f t="shared" si="22"/>
        <v>3</v>
      </c>
      <c r="AU25" s="853">
        <f t="shared" si="23"/>
        <v>1.5</v>
      </c>
      <c r="AV25" s="855" cm="1">
        <f t="array" ref="AV25">_xlfn.IFS(COUNT(AT25:AU25)=2,SUM(AT25:AU25)/6,COUNT(AT25:AU25)=0,"-",AT25="",AR25,AU25="",Z25)</f>
        <v>0.75</v>
      </c>
      <c r="AW25" s="856" t="str">
        <f>VLOOKUP($A25&amp;"-"&amp;AW$4,'05市民生活実感調査'!$A$3:$BC$218,COLUMN('05市民生活実感調査'!$O:$O),FALSE)</f>
        <v>b</v>
      </c>
      <c r="AX25" s="851" t="str">
        <f>VLOOKUP($A25&amp;"-"&amp;AX$4,'05市民生活実感調査'!$A$3:$BC$218,COLUMN('05市民生活実感調査'!$O:$O),FALSE)</f>
        <v>b</v>
      </c>
      <c r="AY25" s="851" t="str">
        <f>VLOOKUP($A25&amp;"-"&amp;AY$4,'05市民生活実感調査'!$A$3:$BC$218,COLUMN('05市民生活実感調査'!$O:$O),FALSE)</f>
        <v>c</v>
      </c>
      <c r="AZ25" s="851" t="str">
        <f>VLOOKUP($A25&amp;"-"&amp;AZ$4,'05市民生活実感調査'!$A$3:$BC$218,COLUMN('05市民生活実感調査'!$O:$O),FALSE)</f>
        <v>c</v>
      </c>
      <c r="BA25" s="851" t="str">
        <f>VLOOKUP($A25&amp;"-"&amp;BA$4,'05市民生活実感調査'!$A$3:$BC$218,COLUMN('05市民生活実感調査'!$O:$O),FALSE)</f>
        <v>d</v>
      </c>
      <c r="BB25" s="851" t="str">
        <f>VLOOKUP($A25&amp;"-"&amp;BB$4,'05市民生活実感調査'!$A$3:$BC$218,COLUMN('05市民生活実感調査'!$O:$O),FALSE)</f>
        <v>c</v>
      </c>
      <c r="BC25" s="851" t="str">
        <f>VLOOKUP($A25&amp;"-"&amp;BC$4,'05市民生活実感調査'!$A$3:$BC$218,COLUMN('05市民生活実感調査'!$O:$O),FALSE)</f>
        <v>-</v>
      </c>
      <c r="BD25" s="851" t="str">
        <f>VLOOKUP($A25&amp;"-"&amp;BD$4,'05市民生活実感調査'!$A$3:$BC$218,COLUMN('05市民生活実感調査'!$O:$O),FALSE)</f>
        <v>-</v>
      </c>
      <c r="BE25" s="839" t="str">
        <f t="shared" si="24"/>
        <v>c</v>
      </c>
      <c r="BF25" s="843">
        <f t="shared" si="25"/>
        <v>3</v>
      </c>
      <c r="BG25" s="851">
        <f t="shared" si="26"/>
        <v>3</v>
      </c>
      <c r="BH25" s="851">
        <f t="shared" si="27"/>
        <v>2</v>
      </c>
      <c r="BI25" s="851">
        <f t="shared" si="28"/>
        <v>2</v>
      </c>
      <c r="BJ25" s="851">
        <f t="shared" si="29"/>
        <v>1</v>
      </c>
      <c r="BK25" s="851">
        <f t="shared" si="30"/>
        <v>2</v>
      </c>
      <c r="BL25" s="851" t="str">
        <f t="shared" si="31"/>
        <v/>
      </c>
      <c r="BM25" s="851" t="str">
        <f t="shared" si="32"/>
        <v/>
      </c>
      <c r="BN25" s="840">
        <f t="shared" si="33"/>
        <v>0.54166666666666663</v>
      </c>
      <c r="BO25" s="841">
        <f>VLOOKUP($A25,'05市民生活実感調査'!$D$223:$O$249,3,FALSE)</f>
        <v>23</v>
      </c>
      <c r="BP25" s="858">
        <f>VLOOKUP($A25,'05市民生活実感調査'!$D$223:$O$249,4,FALSE)</f>
        <v>0.70567056705670572</v>
      </c>
      <c r="BQ25" s="843" t="s">
        <v>314</v>
      </c>
      <c r="BR25" s="859" t="s">
        <v>3630</v>
      </c>
      <c r="BS25" s="834" t="s">
        <v>123</v>
      </c>
      <c r="BT25" s="859" t="s">
        <v>1675</v>
      </c>
      <c r="BU25" s="860" t="s">
        <v>1777</v>
      </c>
      <c r="BV25" s="859" t="s">
        <v>1676</v>
      </c>
      <c r="BW25" s="843" t="str">
        <f>IFERROR(VLOOKUP($A25*100+BW$4,'03施策評価'!$A$5:$KD$118,COLUMN('03施策評価'!$BQ:$BQ),FALSE),"-")</f>
        <v>B</v>
      </c>
      <c r="BX25" s="851" t="str">
        <f>IFERROR(VLOOKUP($A25*100+BX$4,'03施策評価'!$A$5:$KD$118,COLUMN('03施策評価'!$BQ:$BQ),FALSE),"-")</f>
        <v>B</v>
      </c>
      <c r="BY25" s="851" t="str">
        <f>IFERROR(VLOOKUP($A25*100+BY$4,'03施策評価'!$A$5:$KD$118,COLUMN('03施策評価'!$BQ:$BQ),FALSE),"-")</f>
        <v>C</v>
      </c>
      <c r="BZ25" s="851" t="str">
        <f>IFERROR(VLOOKUP($A25*100+BZ$4,'03施策評価'!$A$5:$KD$118,COLUMN('03施策評価'!$BQ:$BQ),FALSE),"-")</f>
        <v>D</v>
      </c>
      <c r="CA25" s="851" t="str">
        <f>IFERROR(VLOOKUP($A25*100+CA$4,'03施策評価'!$A$5:$KD$118,COLUMN('03施策評価'!$BQ:$BQ),FALSE),"-")</f>
        <v>B</v>
      </c>
      <c r="CB25" s="851" t="str">
        <f>IFERROR(VLOOKUP($A25*100+CB$4,'03施策評価'!$A$5:$KD$118,COLUMN('03施策評価'!$BQ:$BQ),FALSE),"-")</f>
        <v>C</v>
      </c>
      <c r="CC25" s="851" t="str">
        <f>IFERROR(VLOOKUP($A25*100+CC$4,'03施策評価'!$A$5:$KD$118,COLUMN('03施策評価'!$BQ:$BQ),FALSE),"-")</f>
        <v>-</v>
      </c>
      <c r="CD25" s="839" t="str">
        <f>IFERROR(VLOOKUP($A25*100+CD$4,'03施策評価'!$A$5:$KD$118,COLUMN('03施策評価'!$BQ:$BQ),FALSE),"-")</f>
        <v>-</v>
      </c>
      <c r="CE25" s="861" t="s">
        <v>1677</v>
      </c>
      <c r="CF25" s="850" t="str">
        <f>VLOOKUP($A25&amp;"-"&amp;CF$4,'02政策の客観指標'!$A$4:$AY$246,COLUMN('02政策の客観指標'!$AU:$AU),FALSE)</f>
        <v>a</v>
      </c>
      <c r="CG25" s="851" t="str">
        <f>VLOOKUP($A25&amp;"-"&amp;CG$4,'02政策の客観指標'!$A$4:$AY$246,COLUMN('02政策の客観指標'!$AU:$AU),FALSE)</f>
        <v>a</v>
      </c>
      <c r="CH25" s="851" t="str">
        <f>VLOOKUP($A25&amp;"-"&amp;CH$4,'02政策の客観指標'!$A$4:$AY$246,COLUMN('02政策の客観指標'!$AU:$AU),FALSE)</f>
        <v>b</v>
      </c>
      <c r="CI25" s="851" t="str">
        <f>VLOOKUP($A25&amp;"-"&amp;CI$4,'02政策の客観指標'!$A$4:$AY$246,COLUMN('02政策の客観指標'!$AU:$AU),FALSE)</f>
        <v>d</v>
      </c>
      <c r="CJ25" s="851" t="str">
        <f>VLOOKUP($A25&amp;"-"&amp;CJ$4,'02政策の客観指標'!$A$4:$AY$246,COLUMN('02政策の客観指標'!$AU:$AU),FALSE)</f>
        <v>a</v>
      </c>
      <c r="CK25" s="851" t="str">
        <f>VLOOKUP($A25&amp;"-"&amp;CK$4,'02政策の客観指標'!$A$4:$AY$246,COLUMN('02政策の客観指標'!$AU:$AU),FALSE)</f>
        <v>d</v>
      </c>
      <c r="CL25" s="851" t="str">
        <f>VLOOKUP($A25&amp;"-"&amp;CL$4,'02政策の客観指標'!$A$4:$AY$246,COLUMN('02政策の客観指標'!$AU:$AU),FALSE)</f>
        <v>-</v>
      </c>
      <c r="CM25" s="851" t="str">
        <f>VLOOKUP($A25&amp;"-"&amp;CM$4,'02政策の客観指標'!$A$4:$AY$246,COLUMN('02政策の客観指標'!$AU:$AU),FALSE)</f>
        <v>-</v>
      </c>
      <c r="CN25" s="851" t="str">
        <f>VLOOKUP($A25&amp;"-"&amp;CN$4,'02政策の客観指標'!$A$4:$AY$246,COLUMN('02政策の客観指標'!$AU:$AU),FALSE)</f>
        <v>-</v>
      </c>
      <c r="CO25" s="839" t="str">
        <f t="shared" si="34"/>
        <v>b</v>
      </c>
      <c r="CP25" s="854">
        <f t="shared" si="35"/>
        <v>4</v>
      </c>
      <c r="CQ25" s="854">
        <f t="shared" si="36"/>
        <v>4</v>
      </c>
      <c r="CR25" s="854">
        <f t="shared" si="37"/>
        <v>3</v>
      </c>
      <c r="CS25" s="854">
        <f t="shared" si="38"/>
        <v>1</v>
      </c>
      <c r="CT25" s="854">
        <f t="shared" si="39"/>
        <v>4</v>
      </c>
      <c r="CU25" s="854">
        <f t="shared" si="40"/>
        <v>1</v>
      </c>
      <c r="CV25" s="854" t="str">
        <f t="shared" si="41"/>
        <v/>
      </c>
      <c r="CW25" s="854" t="str">
        <f t="shared" si="42"/>
        <v/>
      </c>
      <c r="CX25" s="854" t="str">
        <f t="shared" si="43"/>
        <v/>
      </c>
      <c r="CY25" s="846">
        <f t="shared" si="44"/>
        <v>0.70833333333333337</v>
      </c>
      <c r="CZ25" s="843" t="str">
        <f>IFERROR(VLOOKUP($A25*100+CZ$4,'03施策評価'!$A$5:$KD$118,COLUMN('03施策評価'!$CF:$CF),FALSE),"-")</f>
        <v>a</v>
      </c>
      <c r="DA25" s="851" t="str">
        <f>IFERROR(VLOOKUP($A25*100+DA$4,'03施策評価'!$A$5:$KD$118,COLUMN('03施策評価'!$CF:$CF),FALSE),"-")</f>
        <v>a</v>
      </c>
      <c r="DB25" s="851" t="str">
        <f>IFERROR(VLOOKUP($A25*100+DB$4,'03施策評価'!$A$5:$KD$118,COLUMN('03施策評価'!$CF:$CF),FALSE),"-")</f>
        <v>b</v>
      </c>
      <c r="DC25" s="851" t="str">
        <f>IFERROR(VLOOKUP($A25*100+DC$4,'03施策評価'!$A$5:$KD$118,COLUMN('03施策評価'!$CF:$CF),FALSE),"-")</f>
        <v>d</v>
      </c>
      <c r="DD25" s="851" t="str">
        <f>IFERROR(VLOOKUP($A25*100+DD$4,'03施策評価'!$A$5:$KD$118,COLUMN('03施策評価'!$CF:$CF),FALSE),"-")</f>
        <v>a</v>
      </c>
      <c r="DE25" s="851" t="str">
        <f>IFERROR(VLOOKUP($A25*100+DE$4,'03施策評価'!$A$5:$KD$118,COLUMN('03施策評価'!$CF:$CF),FALSE),"-")</f>
        <v>d</v>
      </c>
      <c r="DF25" s="851" t="str">
        <f>IFERROR(VLOOKUP($A25*100+DF$4,'03施策評価'!$A$5:$KD$118,COLUMN('03施策評価'!$CF:$CF),FALSE),"-")</f>
        <v>-</v>
      </c>
      <c r="DG25" s="851" t="str">
        <f>IFERROR(VLOOKUP($A25*100+DG$4,'03施策評価'!$A$5:$KD$118,COLUMN('03施策評価'!$CF:$CF),FALSE),"-")</f>
        <v>-</v>
      </c>
      <c r="DH25" s="839" t="str">
        <f t="shared" si="45"/>
        <v>b</v>
      </c>
      <c r="DI25" s="843">
        <f t="shared" si="46"/>
        <v>4</v>
      </c>
      <c r="DJ25" s="851">
        <f t="shared" si="47"/>
        <v>4</v>
      </c>
      <c r="DK25" s="851">
        <f t="shared" si="48"/>
        <v>3</v>
      </c>
      <c r="DL25" s="851">
        <f t="shared" si="49"/>
        <v>1</v>
      </c>
      <c r="DM25" s="851">
        <f t="shared" si="50"/>
        <v>4</v>
      </c>
      <c r="DN25" s="851">
        <f t="shared" si="51"/>
        <v>1</v>
      </c>
      <c r="DO25" s="851" t="str">
        <f t="shared" si="52"/>
        <v/>
      </c>
      <c r="DP25" s="851" t="str">
        <f t="shared" si="53"/>
        <v/>
      </c>
      <c r="DQ25" s="840">
        <f t="shared" si="54"/>
        <v>0.70833333333333337</v>
      </c>
      <c r="DR25" s="853" t="str">
        <f t="shared" si="55"/>
        <v>b</v>
      </c>
      <c r="DS25" s="843">
        <f t="shared" si="56"/>
        <v>3</v>
      </c>
      <c r="DT25" s="851">
        <f t="shared" si="57"/>
        <v>1.5</v>
      </c>
      <c r="DU25" s="840" cm="1">
        <f t="array" ref="DU25">_xlfn.IFS(COUNT(DS25:DT25)=2,SUM(DS25:DT25)/6,COUNT(DS25:DT25)=0,"-",DS25="",DQ25,DT25="",CY25)</f>
        <v>0.75</v>
      </c>
      <c r="DV25" s="843" t="str">
        <f>VLOOKUP($A25&amp;"-"&amp;DV$4,'05市民生活実感調査'!$A$3:$BC$218,COLUMN('05市民生活実感調査'!$Y:$Y),FALSE)</f>
        <v>b</v>
      </c>
      <c r="DW25" s="851" t="str">
        <f>VLOOKUP($A25&amp;"-"&amp;DW$4,'05市民生活実感調査'!$A$3:$BC$218,COLUMN('05市民生活実感調査'!$Y:$Y),FALSE)</f>
        <v>b</v>
      </c>
      <c r="DX25" s="851" t="str">
        <f>VLOOKUP($A25&amp;"-"&amp;DX$4,'05市民生活実感調査'!$A$3:$BC$218,COLUMN('05市民生活実感調査'!$Y:$Y),FALSE)</f>
        <v>c</v>
      </c>
      <c r="DY25" s="851" t="str">
        <f>VLOOKUP($A25&amp;"-"&amp;DY$4,'05市民生活実感調査'!$A$3:$BC$218,COLUMN('05市民生活実感調査'!$Y:$Y),FALSE)</f>
        <v>c</v>
      </c>
      <c r="DZ25" s="851" t="str">
        <f>VLOOKUP($A25&amp;"-"&amp;DZ$4,'05市民生活実感調査'!$A$3:$BC$218,COLUMN('05市民生活実感調査'!$Y:$Y),FALSE)</f>
        <v>d</v>
      </c>
      <c r="EA25" s="851" t="str">
        <f>VLOOKUP($A25&amp;"-"&amp;EA$4,'05市民生活実感調査'!$A$3:$BC$218,COLUMN('05市民生活実感調査'!$Y:$Y),FALSE)</f>
        <v>c</v>
      </c>
      <c r="EB25" s="851" t="str">
        <f>VLOOKUP($A25&amp;"-"&amp;EB$4,'05市民生活実感調査'!$A$3:$BC$218,COLUMN('05市民生活実感調査'!$Y:$Y),FALSE)</f>
        <v>-</v>
      </c>
      <c r="EC25" s="851" t="str">
        <f>VLOOKUP($A25&amp;"-"&amp;EC$4,'05市民生活実感調査'!$A$3:$BC$218,COLUMN('05市民生活実感調査'!$Y:$Y),FALSE)</f>
        <v>-</v>
      </c>
      <c r="ED25" s="839" t="str">
        <f t="shared" si="58"/>
        <v>c</v>
      </c>
      <c r="EE25" s="843">
        <f t="shared" si="59"/>
        <v>3</v>
      </c>
      <c r="EF25" s="851">
        <f t="shared" si="60"/>
        <v>3</v>
      </c>
      <c r="EG25" s="851">
        <f t="shared" si="61"/>
        <v>2</v>
      </c>
      <c r="EH25" s="851">
        <f t="shared" si="62"/>
        <v>2</v>
      </c>
      <c r="EI25" s="851">
        <f t="shared" si="63"/>
        <v>1</v>
      </c>
      <c r="EJ25" s="851">
        <f t="shared" si="64"/>
        <v>2</v>
      </c>
      <c r="EK25" s="851" t="str">
        <f t="shared" si="65"/>
        <v/>
      </c>
      <c r="EL25" s="851" t="str">
        <f t="shared" si="66"/>
        <v/>
      </c>
      <c r="EM25" s="840">
        <f t="shared" si="67"/>
        <v>0.54166666666666663</v>
      </c>
      <c r="EN25" s="841">
        <f>VLOOKUP($A25,'05市民生活実感調査'!$D$223:$O$249,5,FALSE)</f>
        <v>24</v>
      </c>
      <c r="EO25" s="842">
        <f>VLOOKUP($A25,'05市民生活実感調査'!$D$223:$O$249,6,FALSE)</f>
        <v>0.53500000000000003</v>
      </c>
      <c r="EP25" s="843" t="s">
        <v>314</v>
      </c>
      <c r="EQ25" s="859" t="str">
        <f>VLOOKUP(EP25,プルダウン!$A$1:$B$6,2,FALSE)</f>
        <v>政策の目的がそこそこ達成されている</v>
      </c>
      <c r="ER25" s="834" t="s">
        <v>123</v>
      </c>
      <c r="ES25" s="859" t="s">
        <v>1890</v>
      </c>
      <c r="ET25" s="860" t="s">
        <v>2648</v>
      </c>
      <c r="EU25" s="859" t="s">
        <v>2535</v>
      </c>
      <c r="EV25" s="843" t="str">
        <f>IFERROR(VLOOKUP($A25*100+EV$4,'03施策評価'!$A$5:$KD$118,COLUMN('03施策評価'!$DU:$DU),FALSE),"-")</f>
        <v>B</v>
      </c>
      <c r="EW25" s="851" t="str">
        <f>IFERROR(VLOOKUP($A25*100+EW$4,'03施策評価'!$A$5:$KD$118,COLUMN('03施策評価'!$DU:$DU),FALSE),"-")</f>
        <v>B</v>
      </c>
      <c r="EX25" s="851" t="str">
        <f>IFERROR(VLOOKUP($A25*100+EX$4,'03施策評価'!$A$5:$KD$118,COLUMN('03施策評価'!$DU:$DU),FALSE),"-")</f>
        <v>B</v>
      </c>
      <c r="EY25" s="851" t="str">
        <f>IFERROR(VLOOKUP($A25*100+EY$4,'03施策評価'!$A$5:$KD$118,COLUMN('03施策評価'!$DU:$DU),FALSE),"-")</f>
        <v>C</v>
      </c>
      <c r="EZ25" s="851" t="str">
        <f>IFERROR(VLOOKUP($A25*100+EZ$4,'03施策評価'!$A$5:$KD$118,COLUMN('03施策評価'!$DU:$DU),FALSE),"-")</f>
        <v>B</v>
      </c>
      <c r="FA25" s="851" t="str">
        <f>IFERROR(VLOOKUP($A25*100+FA$4,'03施策評価'!$A$5:$KD$118,COLUMN('03施策評価'!$DU:$DU),FALSE),"-")</f>
        <v>C</v>
      </c>
      <c r="FB25" s="851" t="str">
        <f>IFERROR(VLOOKUP($A25*100+FB$4,'03施策評価'!$A$5:$KD$118,COLUMN('03施策評価'!$DU:$DU),FALSE),"-")</f>
        <v>-</v>
      </c>
      <c r="FC25" s="839" t="str">
        <f>IFERROR(VLOOKUP($A25*100+FC$4,'03施策評価'!$A$5:$KD$118,COLUMN('03施策評価'!$DU:$DU),FALSE),"-")</f>
        <v>-</v>
      </c>
      <c r="FD25" s="861" t="s">
        <v>2645</v>
      </c>
      <c r="FE25" s="850" t="str">
        <f>VLOOKUP($A25&amp;"-"&amp;FE$4,'02政策の客観指標'!$A$4:$AY$246,COLUMN('02政策の客観指標'!$AV:$AV),FALSE)</f>
        <v>b</v>
      </c>
      <c r="FF25" s="851" t="str">
        <f>VLOOKUP($A25&amp;"-"&amp;FF$4,'02政策の客観指標'!$A$4:$AY$246,COLUMN('02政策の客観指標'!$AV:$AV),FALSE)</f>
        <v>a</v>
      </c>
      <c r="FG25" s="851" t="str">
        <f>VLOOKUP($A25&amp;"-"&amp;FG$4,'02政策の客観指標'!$A$4:$AY$246,COLUMN('02政策の客観指標'!$AV:$AV),FALSE)</f>
        <v>a</v>
      </c>
      <c r="FH25" s="851" t="str">
        <f>VLOOKUP($A25&amp;"-"&amp;FH$4,'02政策の客観指標'!$A$4:$AY$246,COLUMN('02政策の客観指標'!$AV:$AV),FALSE)</f>
        <v>c</v>
      </c>
      <c r="FI25" s="851" t="str">
        <f>VLOOKUP($A25&amp;"-"&amp;FI$4,'02政策の客観指標'!$A$4:$AY$246,COLUMN('02政策の客観指標'!$AV:$AV),FALSE)</f>
        <v>a</v>
      </c>
      <c r="FJ25" s="851" t="str">
        <f>VLOOKUP($A25&amp;"-"&amp;FJ$4,'02政策の客観指標'!$A$4:$AY$246,COLUMN('02政策の客観指標'!$AV:$AV),FALSE)</f>
        <v>d</v>
      </c>
      <c r="FK25" s="851" t="str">
        <f>VLOOKUP($A25&amp;"-"&amp;FK$4,'02政策の客観指標'!$A$4:$AY$246,COLUMN('02政策の客観指標'!$AV:$AV),FALSE)</f>
        <v>-</v>
      </c>
      <c r="FL25" s="851" t="str">
        <f>VLOOKUP($A25&amp;"-"&amp;FL$4,'02政策の客観指標'!$A$4:$AY$246,COLUMN('02政策の客観指標'!$AV:$AV),FALSE)</f>
        <v>-</v>
      </c>
      <c r="FM25" s="851" t="str">
        <f>VLOOKUP($A25&amp;"-"&amp;FM$4,'02政策の客観指標'!$A$4:$AY$246,COLUMN('02政策の客観指標'!$AV:$AV),FALSE)</f>
        <v>-</v>
      </c>
      <c r="FN25" s="839" t="str">
        <f t="shared" si="68"/>
        <v>b</v>
      </c>
      <c r="FO25" s="854">
        <f t="shared" si="69"/>
        <v>3</v>
      </c>
      <c r="FP25" s="854">
        <f t="shared" si="70"/>
        <v>4</v>
      </c>
      <c r="FQ25" s="854">
        <f t="shared" si="71"/>
        <v>4</v>
      </c>
      <c r="FR25" s="854">
        <f t="shared" si="72"/>
        <v>2</v>
      </c>
      <c r="FS25" s="854">
        <f t="shared" si="73"/>
        <v>4</v>
      </c>
      <c r="FT25" s="854">
        <f t="shared" si="74"/>
        <v>1</v>
      </c>
      <c r="FU25" s="854" t="str">
        <f t="shared" si="75"/>
        <v/>
      </c>
      <c r="FV25" s="854" t="str">
        <f t="shared" si="76"/>
        <v/>
      </c>
      <c r="FW25" s="854" t="str">
        <f t="shared" si="77"/>
        <v/>
      </c>
      <c r="FX25" s="846">
        <f t="shared" si="78"/>
        <v>0.75</v>
      </c>
      <c r="FY25" s="843" t="str">
        <f>IFERROR(VLOOKUP($A25*100+FY$4,'03施策評価'!$A$5:$KD$118,COLUMN('03施策評価'!$EH:$EH),FALSE),"-")</f>
        <v>b</v>
      </c>
      <c r="FZ25" s="851" t="str">
        <f>IFERROR(VLOOKUP($A25*100+FZ$4,'03施策評価'!$A$5:$KD$118,COLUMN('03施策評価'!$EH:$EH),FALSE),"-")</f>
        <v>a</v>
      </c>
      <c r="GA25" s="851" t="str">
        <f>IFERROR(VLOOKUP($A25*100+GA$4,'03施策評価'!$A$5:$KD$118,COLUMN('03施策評価'!$EH:$EH),FALSE),"-")</f>
        <v>a</v>
      </c>
      <c r="GB25" s="851" t="str">
        <f>IFERROR(VLOOKUP($A25*100+GB$4,'03施策評価'!$A$5:$KD$118,COLUMN('03施策評価'!$EH:$EH),FALSE),"-")</f>
        <v>c</v>
      </c>
      <c r="GC25" s="851" t="str">
        <f>IFERROR(VLOOKUP($A25*100+GC$4,'03施策評価'!$A$5:$KD$118,COLUMN('03施策評価'!$EH:$EH),FALSE),"-")</f>
        <v>a</v>
      </c>
      <c r="GD25" s="851" t="str">
        <f>IFERROR(VLOOKUP($A25*100+GD$4,'03施策評価'!$A$5:$KD$118,COLUMN('03施策評価'!$EH:$EH),FALSE),"-")</f>
        <v>d</v>
      </c>
      <c r="GE25" s="851" t="str">
        <f>IFERROR(VLOOKUP($A25*100+GE$4,'03施策評価'!$A$5:$KD$118,COLUMN('03施策評価'!$EH:$EH),FALSE),"-")</f>
        <v>-</v>
      </c>
      <c r="GF25" s="851" t="str">
        <f>IFERROR(VLOOKUP($A25*100+GF$4,'03施策評価'!$A$5:$KD$118,COLUMN('03施策評価'!$EH:$EH),FALSE),"-")</f>
        <v>-</v>
      </c>
      <c r="GG25" s="839" t="str">
        <f t="shared" si="79"/>
        <v>b</v>
      </c>
      <c r="GH25" s="843">
        <f t="shared" si="80"/>
        <v>3</v>
      </c>
      <c r="GI25" s="851">
        <f t="shared" si="81"/>
        <v>4</v>
      </c>
      <c r="GJ25" s="851">
        <f t="shared" si="82"/>
        <v>4</v>
      </c>
      <c r="GK25" s="851">
        <f t="shared" si="83"/>
        <v>2</v>
      </c>
      <c r="GL25" s="851">
        <f t="shared" si="84"/>
        <v>4</v>
      </c>
      <c r="GM25" s="851">
        <f t="shared" si="85"/>
        <v>1</v>
      </c>
      <c r="GN25" s="851" t="str">
        <f t="shared" si="86"/>
        <v/>
      </c>
      <c r="GO25" s="851" t="str">
        <f t="shared" si="87"/>
        <v/>
      </c>
      <c r="GP25" s="840">
        <f t="shared" si="88"/>
        <v>0.75</v>
      </c>
      <c r="GQ25" s="853" t="str">
        <f t="shared" si="89"/>
        <v>b</v>
      </c>
      <c r="GR25" s="843">
        <f t="shared" si="90"/>
        <v>3</v>
      </c>
      <c r="GS25" s="851">
        <f t="shared" si="91"/>
        <v>1.5</v>
      </c>
      <c r="GT25" s="840" cm="1">
        <f t="array" ref="GT25">_xlfn.IFS(COUNT(GR25:GS25)=2,SUM(GR25:GS25)/6,COUNT(GR25:GS25)=0,"-",GR25="",GP25,GS25="",FX25)</f>
        <v>0.75</v>
      </c>
      <c r="GU25" s="843" t="str">
        <f>VLOOKUP($A25&amp;"-"&amp;GU$4,'05市民生活実感調査'!$A$3:$BC$218,COLUMN('05市民生活実感調査'!$AI:$AI),FALSE)</f>
        <v>c</v>
      </c>
      <c r="GV25" s="851" t="str">
        <f>VLOOKUP($A25&amp;"-"&amp;GV$4,'05市民生活実感調査'!$A$3:$BC$218,COLUMN('05市民生活実感調査'!$AI:$AI),FALSE)</f>
        <v>b</v>
      </c>
      <c r="GW25" s="851" t="str">
        <f>VLOOKUP($A25&amp;"-"&amp;GW$4,'05市民生活実感調査'!$A$3:$BC$218,COLUMN('05市民生活実感調査'!$AI:$AI),FALSE)</f>
        <v>c</v>
      </c>
      <c r="GX25" s="851" t="str">
        <f>VLOOKUP($A25&amp;"-"&amp;GX$4,'05市民生活実感調査'!$A$3:$BC$218,COLUMN('05市民生活実感調査'!$AI:$AI),FALSE)</f>
        <v>c</v>
      </c>
      <c r="GY25" s="851" t="str">
        <f>VLOOKUP($A25&amp;"-"&amp;GY$4,'05市民生活実感調査'!$A$3:$BC$218,COLUMN('05市民生活実感調査'!$AI:$AI),FALSE)</f>
        <v>d</v>
      </c>
      <c r="GZ25" s="851" t="str">
        <f>VLOOKUP($A25&amp;"-"&amp;GZ$4,'05市民生活実感調査'!$A$3:$BC$218,COLUMN('05市民生活実感調査'!$AI:$AI),FALSE)</f>
        <v>c</v>
      </c>
      <c r="HA25" s="851" t="str">
        <f>VLOOKUP($A25&amp;"-"&amp;HA$4,'05市民生活実感調査'!$A$3:$BC$218,COLUMN('05市民生活実感調査'!$AI:$AI),FALSE)</f>
        <v>-</v>
      </c>
      <c r="HB25" s="851" t="str">
        <f>VLOOKUP($A25&amp;"-"&amp;HB$4,'05市民生活実感調査'!$A$3:$BC$218,COLUMN('05市民生活実感調査'!$AI:$AI),FALSE)</f>
        <v>-</v>
      </c>
      <c r="HC25" s="839" t="str">
        <f t="shared" si="92"/>
        <v>c</v>
      </c>
      <c r="HD25" s="843">
        <f t="shared" si="93"/>
        <v>2</v>
      </c>
      <c r="HE25" s="851">
        <f t="shared" si="94"/>
        <v>3</v>
      </c>
      <c r="HF25" s="851">
        <f t="shared" si="95"/>
        <v>2</v>
      </c>
      <c r="HG25" s="851">
        <f t="shared" si="96"/>
        <v>2</v>
      </c>
      <c r="HH25" s="851">
        <f t="shared" si="97"/>
        <v>1</v>
      </c>
      <c r="HI25" s="851">
        <f t="shared" si="98"/>
        <v>2</v>
      </c>
      <c r="HJ25" s="851" t="str">
        <f t="shared" si="99"/>
        <v/>
      </c>
      <c r="HK25" s="851" t="str">
        <f t="shared" si="100"/>
        <v/>
      </c>
      <c r="HL25" s="840">
        <f t="shared" si="101"/>
        <v>0.5</v>
      </c>
      <c r="HM25" s="841">
        <f>VLOOKUP($A25,'05市民生活実感調査'!$D$223:$O$249,7,FALSE)</f>
        <v>24</v>
      </c>
      <c r="HN25" s="842">
        <f>VLOOKUP($A25,'05市民生活実感調査'!$D$223:$O$249,8,FALSE)</f>
        <v>51.549586776859499</v>
      </c>
      <c r="HO25" s="843" t="s">
        <v>314</v>
      </c>
      <c r="HP25" s="859" t="str">
        <f>VLOOKUP(HO25,プルダウン!$A$1:$B$6,2,FALSE)</f>
        <v>政策の目的がそこそこ達成されている</v>
      </c>
      <c r="HQ25" s="834" t="s">
        <v>123</v>
      </c>
      <c r="HR25" s="859" t="s">
        <v>1890</v>
      </c>
      <c r="HS25" s="860" t="s">
        <v>2860</v>
      </c>
      <c r="HT25" s="859" t="s">
        <v>2876</v>
      </c>
      <c r="HU25" s="843" t="str">
        <f>IFERROR(VLOOKUP($A25*100+HU$4,'03施策評価'!$A$5:$KD$118,COLUMN('03施策評価'!$FW:$FW),FALSE),"-")</f>
        <v>C</v>
      </c>
      <c r="HV25" s="851" t="str">
        <f>IFERROR(VLOOKUP($A25*100+HV$4,'03施策評価'!$A$5:$KD$118,COLUMN('03施策評価'!$FW:$FW),FALSE),"-")</f>
        <v>B</v>
      </c>
      <c r="HW25" s="851" t="str">
        <f>IFERROR(VLOOKUP($A25*100+HW$4,'03施策評価'!$A$5:$KD$118,COLUMN('03施策評価'!$FW:$FW),FALSE),"-")</f>
        <v>B</v>
      </c>
      <c r="HX25" s="851" t="str">
        <f>IFERROR(VLOOKUP($A25*100+HX$4,'03施策評価'!$A$5:$KD$118,COLUMN('03施策評価'!$FW:$FW),FALSE),"-")</f>
        <v>C</v>
      </c>
      <c r="HY25" s="851" t="str">
        <f>IFERROR(VLOOKUP($A25*100+HY$4,'03施策評価'!$A$5:$KD$118,COLUMN('03施策評価'!$FW:$FW),FALSE),"-")</f>
        <v>B</v>
      </c>
      <c r="HZ25" s="851" t="str">
        <f>IFERROR(VLOOKUP($A25*100+HZ$4,'03施策評価'!$A$5:$KD$118,COLUMN('03施策評価'!$FW:$FW),FALSE),"-")</f>
        <v>C</v>
      </c>
      <c r="IA25" s="851" t="str">
        <f>IFERROR(VLOOKUP($A25*100+IA$4,'03施策評価'!$A$5:$KD$118,COLUMN('03施策評価'!$FW:$FW),FALSE),"-")</f>
        <v>-</v>
      </c>
      <c r="IB25" s="839" t="str">
        <f>IFERROR(VLOOKUP($A25*100+IB$4,'03施策評価'!$A$5:$KD$118,COLUMN('03施策評価'!$FW:$FW),FALSE),"-")</f>
        <v>-</v>
      </c>
      <c r="IC25" s="861" t="s">
        <v>2885</v>
      </c>
      <c r="ID25" s="850" t="str">
        <f>VLOOKUP($A25&amp;"-"&amp;ID$4,'02政策の客観指標'!$A$4:$AY$246,COLUMN('02政策の客観指標'!$AW:$AW),FALSE)</f>
        <v>b</v>
      </c>
      <c r="IE25" s="851" t="str">
        <f>VLOOKUP($A25&amp;"-"&amp;IE$4,'02政策の客観指標'!$A$4:$AY$246,COLUMN('02政策の客観指標'!$AW:$AW),FALSE)</f>
        <v>d</v>
      </c>
      <c r="IF25" s="851" t="str">
        <f>VLOOKUP($A25&amp;"-"&amp;IF$4,'02政策の客観指標'!$A$4:$AY$246,COLUMN('02政策の客観指標'!$AW:$AW),FALSE)</f>
        <v>b</v>
      </c>
      <c r="IG25" s="851" t="str">
        <f>VLOOKUP($A25&amp;"-"&amp;IG$4,'02政策の客観指標'!$A$4:$AY$246,COLUMN('02政策の客観指標'!$AW:$AW),FALSE)</f>
        <v>c</v>
      </c>
      <c r="IH25" s="851" t="str">
        <f>VLOOKUP($A25&amp;"-"&amp;IH$4,'02政策の客観指標'!$A$4:$AY$246,COLUMN('02政策の客観指標'!$AW:$AW),FALSE)</f>
        <v>a</v>
      </c>
      <c r="II25" s="851" t="str">
        <f>VLOOKUP($A25&amp;"-"&amp;II$4,'02政策の客観指標'!$A$4:$AY$246,COLUMN('02政策の客観指標'!$AW:$AW),FALSE)</f>
        <v>b</v>
      </c>
      <c r="IJ25" s="851" t="str">
        <f>VLOOKUP($A25&amp;"-"&amp;IJ$4,'02政策の客観指標'!$A$4:$AY$246,COLUMN('02政策の客観指標'!$AW:$AW),FALSE)</f>
        <v>-</v>
      </c>
      <c r="IK25" s="851" t="str">
        <f>VLOOKUP($A25&amp;"-"&amp;IK$4,'02政策の客観指標'!$A$4:$AY$246,COLUMN('02政策の客観指標'!$AW:$AW),FALSE)</f>
        <v>-</v>
      </c>
      <c r="IL25" s="851" t="str">
        <f>VLOOKUP($A25&amp;"-"&amp;IL$4,'02政策の客観指標'!$A$4:$AY$246,COLUMN('02政策の客観指標'!$AW:$AW),FALSE)</f>
        <v>-</v>
      </c>
      <c r="IM25" s="839" t="str">
        <f t="shared" si="102"/>
        <v>b</v>
      </c>
      <c r="IN25" s="854">
        <f t="shared" si="103"/>
        <v>3</v>
      </c>
      <c r="IO25" s="854">
        <f t="shared" si="104"/>
        <v>1</v>
      </c>
      <c r="IP25" s="854">
        <f t="shared" si="105"/>
        <v>3</v>
      </c>
      <c r="IQ25" s="854">
        <f t="shared" si="106"/>
        <v>2</v>
      </c>
      <c r="IR25" s="854">
        <f t="shared" si="107"/>
        <v>4</v>
      </c>
      <c r="IS25" s="854">
        <f t="shared" si="108"/>
        <v>3</v>
      </c>
      <c r="IT25" s="854" t="str">
        <f t="shared" si="109"/>
        <v/>
      </c>
      <c r="IU25" s="854" t="str">
        <f t="shared" si="110"/>
        <v/>
      </c>
      <c r="IV25" s="854" t="str">
        <f t="shared" si="111"/>
        <v/>
      </c>
      <c r="IW25" s="846">
        <f t="shared" si="112"/>
        <v>0.66666666666666663</v>
      </c>
      <c r="IX25" s="843" t="str">
        <f>IFERROR(VLOOKUP($A25*100+IX$4,'03施策評価'!$A$5:$KD$118,COLUMN('03施策評価'!$GJ:$GJ),FALSE),"-")</f>
        <v>b</v>
      </c>
      <c r="IY25" s="851" t="str">
        <f>IFERROR(VLOOKUP($A25*100+IY$4,'03施策評価'!$A$5:$KD$118,COLUMN('03施策評価'!$GJ:$GJ),FALSE),"-")</f>
        <v>d</v>
      </c>
      <c r="IZ25" s="851" t="str">
        <f>IFERROR(VLOOKUP($A25*100+IZ$4,'03施策評価'!$A$5:$KD$118,COLUMN('03施策評価'!$GJ:$GJ),FALSE),"-")</f>
        <v>b</v>
      </c>
      <c r="JA25" s="851" t="str">
        <f>IFERROR(VLOOKUP($A25*100+JA$4,'03施策評価'!$A$5:$KD$118,COLUMN('03施策評価'!$GJ:$GJ),FALSE),"-")</f>
        <v>c</v>
      </c>
      <c r="JB25" s="851" t="str">
        <f>IFERROR(VLOOKUP($A25*100+JB$4,'03施策評価'!$A$5:$KD$118,COLUMN('03施策評価'!$GJ:$GJ),FALSE),"-")</f>
        <v>a</v>
      </c>
      <c r="JC25" s="851" t="str">
        <f>IFERROR(VLOOKUP($A25*100+JC$4,'03施策評価'!$A$5:$KD$118,COLUMN('03施策評価'!$GJ:$GJ),FALSE),"-")</f>
        <v>b</v>
      </c>
      <c r="JD25" s="851" t="str">
        <f>IFERROR(VLOOKUP($A25*100+JD$4,'03施策評価'!$A$5:$KD$118,COLUMN('03施策評価'!$GJ:$GJ),FALSE),"-")</f>
        <v>-</v>
      </c>
      <c r="JE25" s="851" t="str">
        <f>IFERROR(VLOOKUP($A25*100+JE$4,'03施策評価'!$A$5:$KD$118,COLUMN('03施策評価'!$GJ:$GJ),FALSE),"-")</f>
        <v>-</v>
      </c>
      <c r="JF25" s="839" t="str">
        <f t="shared" si="113"/>
        <v>b</v>
      </c>
      <c r="JG25" s="843">
        <f t="shared" si="114"/>
        <v>3</v>
      </c>
      <c r="JH25" s="851">
        <f t="shared" si="115"/>
        <v>1</v>
      </c>
      <c r="JI25" s="851">
        <f t="shared" si="116"/>
        <v>3</v>
      </c>
      <c r="JJ25" s="851">
        <f t="shared" si="117"/>
        <v>2</v>
      </c>
      <c r="JK25" s="851">
        <f t="shared" si="118"/>
        <v>4</v>
      </c>
      <c r="JL25" s="851">
        <f t="shared" si="119"/>
        <v>3</v>
      </c>
      <c r="JM25" s="851" t="str">
        <f t="shared" si="120"/>
        <v/>
      </c>
      <c r="JN25" s="851" t="str">
        <f t="shared" si="121"/>
        <v/>
      </c>
      <c r="JO25" s="840">
        <f t="shared" si="122"/>
        <v>0.66666666666666663</v>
      </c>
      <c r="JP25" s="853" t="str">
        <f t="shared" si="123"/>
        <v>b</v>
      </c>
      <c r="JQ25" s="843">
        <f t="shared" si="124"/>
        <v>3</v>
      </c>
      <c r="JR25" s="851">
        <f t="shared" si="125"/>
        <v>1.5</v>
      </c>
      <c r="JS25" s="840" cm="1">
        <f t="array" ref="JS25">_xlfn.IFS(COUNT(JQ25:JR25)=2,SUM(JQ25:JR25)/6,COUNT(JQ25:JR25)=0,"-",JQ25="",JO25,JR25="",IW25)</f>
        <v>0.75</v>
      </c>
      <c r="JT25" s="843" t="str">
        <f>VLOOKUP($A25&amp;"-"&amp;JT$4,'05市民生活実感調査'!$A$3:$BC$218,COLUMN('05市民生活実感調査'!$AS:$AS),FALSE)</f>
        <v>c</v>
      </c>
      <c r="JU25" s="851" t="str">
        <f>VLOOKUP($A25&amp;"-"&amp;JU$4,'05市民生活実感調査'!$A$3:$BC$218,COLUMN('05市民生活実感調査'!$AS:$AS),FALSE)</f>
        <v>b</v>
      </c>
      <c r="JV25" s="851" t="str">
        <f>VLOOKUP($A25&amp;"-"&amp;JV$4,'05市民生活実感調査'!$A$3:$BC$218,COLUMN('05市民生活実感調査'!$AS:$AS),FALSE)</f>
        <v>c</v>
      </c>
      <c r="JW25" s="851" t="str">
        <f>VLOOKUP($A25&amp;"-"&amp;JW$4,'05市民生活実感調査'!$A$3:$BC$218,COLUMN('05市民生活実感調査'!$AS:$AS),FALSE)</f>
        <v>c</v>
      </c>
      <c r="JX25" s="851" t="str">
        <f>VLOOKUP($A25&amp;"-"&amp;JX$4,'05市民生活実感調査'!$A$3:$BC$218,COLUMN('05市民生活実感調査'!$AS:$AS),FALSE)</f>
        <v>d</v>
      </c>
      <c r="JY25" s="851" t="str">
        <f>VLOOKUP($A25&amp;"-"&amp;JY$4,'05市民生活実感調査'!$A$3:$BC$218,COLUMN('05市民生活実感調査'!$AS:$AS),FALSE)</f>
        <v>c</v>
      </c>
      <c r="JZ25" s="851" t="str">
        <f>VLOOKUP($A25&amp;"-"&amp;JZ$4,'05市民生活実感調査'!$A$3:$BC$218,COLUMN('05市民生活実感調査'!$AS:$AS),FALSE)</f>
        <v>-</v>
      </c>
      <c r="KA25" s="851" t="str">
        <f>VLOOKUP($A25&amp;"-"&amp;KA$4,'05市民生活実感調査'!$A$3:$BC$218,COLUMN('05市民生活実感調査'!$AS:$AS),FALSE)</f>
        <v>-</v>
      </c>
      <c r="KB25" s="839" t="str">
        <f t="shared" si="126"/>
        <v>c</v>
      </c>
      <c r="KC25" s="843">
        <f t="shared" si="127"/>
        <v>2</v>
      </c>
      <c r="KD25" s="851">
        <f t="shared" si="128"/>
        <v>3</v>
      </c>
      <c r="KE25" s="851">
        <f t="shared" si="129"/>
        <v>2</v>
      </c>
      <c r="KF25" s="851">
        <f t="shared" si="130"/>
        <v>2</v>
      </c>
      <c r="KG25" s="851">
        <f t="shared" si="131"/>
        <v>1</v>
      </c>
      <c r="KH25" s="851">
        <f t="shared" si="132"/>
        <v>2</v>
      </c>
      <c r="KI25" s="851" t="str">
        <f t="shared" si="133"/>
        <v/>
      </c>
      <c r="KJ25" s="851" t="str">
        <f t="shared" si="134"/>
        <v/>
      </c>
      <c r="KK25" s="840">
        <f t="shared" si="135"/>
        <v>0.5</v>
      </c>
      <c r="KL25" s="841">
        <f>VLOOKUP($A25,'05市民生活実感調査'!$D$223:$O$249,9,FALSE)</f>
        <v>24</v>
      </c>
      <c r="KM25" s="842">
        <f>VLOOKUP($A25,'05市民生活実感調査'!$D$223:$O$249,10,FALSE)</f>
        <v>52.356557377049185</v>
      </c>
      <c r="KN25" s="843" t="s">
        <v>314</v>
      </c>
      <c r="KO25" s="859" t="str">
        <f>VLOOKUP(KN25,プルダウン!$A$1:$B$6,2,FALSE)</f>
        <v>政策の目的がそこそこ達成されている</v>
      </c>
      <c r="KP25" s="834" t="s">
        <v>2973</v>
      </c>
      <c r="KQ25" s="859" t="s">
        <v>1890</v>
      </c>
      <c r="KR25" s="860" t="s">
        <v>3126</v>
      </c>
      <c r="KS25" s="859" t="s">
        <v>3042</v>
      </c>
      <c r="KT25" s="843" t="str">
        <f>IFERROR(VLOOKUP($A25*100+KT$4,'03施策評価'!$A$5:$KD$118,COLUMN('03施策評価'!$HY:$HY),FALSE),"-")</f>
        <v>C</v>
      </c>
      <c r="KU25" s="851" t="str">
        <f>IFERROR(VLOOKUP($A25*100+KU$4,'03施策評価'!$A$5:$KD$118,COLUMN('03施策評価'!$HY:$HY),FALSE),"-")</f>
        <v>C</v>
      </c>
      <c r="KV25" s="851" t="str">
        <f>IFERROR(VLOOKUP($A25*100+KV$4,'03施策評価'!$A$5:$KD$118,COLUMN('03施策評価'!$HY:$HY),FALSE),"-")</f>
        <v>B</v>
      </c>
      <c r="KW25" s="851" t="str">
        <f>IFERROR(VLOOKUP($A25*100+KW$4,'03施策評価'!$A$5:$KD$118,COLUMN('03施策評価'!$HY:$HY),FALSE),"-")</f>
        <v>C</v>
      </c>
      <c r="KX25" s="851" t="str">
        <f>IFERROR(VLOOKUP($A25*100+KX$4,'03施策評価'!$A$5:$KD$118,COLUMN('03施策評価'!$HY:$HY),FALSE),"-")</f>
        <v>B</v>
      </c>
      <c r="KY25" s="851" t="str">
        <f>IFERROR(VLOOKUP($A25*100+KY$4,'03施策評価'!$A$5:$KD$118,COLUMN('03施策評価'!$HY:$HY),FALSE),"-")</f>
        <v>C</v>
      </c>
      <c r="KZ25" s="851" t="str">
        <f>IFERROR(VLOOKUP($A25*100+KZ$4,'03施策評価'!$A$5:$KD$118,COLUMN('03施策評価'!$HY:$HY),FALSE),"-")</f>
        <v>-</v>
      </c>
      <c r="LA25" s="839" t="str">
        <f>IFERROR(VLOOKUP($A25*100+LA$4,'03施策評価'!$A$5:$KD$118,COLUMN('03施策評価'!$HY:$HY),FALSE),"-")</f>
        <v>-</v>
      </c>
      <c r="LB25" s="861" t="s">
        <v>3127</v>
      </c>
      <c r="LC25" s="862" t="str">
        <f>VLOOKUP($A25&amp;"-"&amp;LC$4,'02政策の客観指標'!$A$4:$AX$246,COLUMN('02政策の客観指標'!$AX:$AX),FALSE)</f>
        <v>a</v>
      </c>
      <c r="LD25" s="851" t="str">
        <f>VLOOKUP($A25&amp;"-"&amp;LD$4,'02政策の客観指標'!$A$4:$AX$246,COLUMN('02政策の客観指標'!$AX:$AX),FALSE)</f>
        <v>d</v>
      </c>
      <c r="LE25" s="851" t="str">
        <f>VLOOKUP($A25&amp;"-"&amp;LE$4,'02政策の客観指標'!$A$4:$AX$246,COLUMN('02政策の客観指標'!$AX:$AX),FALSE)</f>
        <v>b</v>
      </c>
      <c r="LF25" s="851" t="str">
        <f>VLOOKUP($A25&amp;"-"&amp;LF$4,'02政策の客観指標'!$A$4:$AX$246,COLUMN('02政策の客観指標'!$AX:$AX),FALSE)</f>
        <v>e</v>
      </c>
      <c r="LG25" s="851" t="str">
        <f>VLOOKUP($A25&amp;"-"&amp;LG$4,'02政策の客観指標'!$A$4:$AX$246,COLUMN('02政策の客観指標'!$AX:$AX),FALSE)</f>
        <v>a</v>
      </c>
      <c r="LH25" s="851" t="str">
        <f>VLOOKUP($A25&amp;"-"&amp;LH$4,'02政策の客観指標'!$A$4:$AX$246,COLUMN('02政策の客観指標'!$AX:$AX),FALSE)</f>
        <v>c</v>
      </c>
      <c r="LI25" s="851" t="str">
        <f>VLOOKUP($A25&amp;"-"&amp;LI$4,'02政策の客観指標'!$A$4:$AX$246,COLUMN('02政策の客観指標'!$AX:$AX),FALSE)</f>
        <v>-</v>
      </c>
      <c r="LJ25" s="851" t="str">
        <f>VLOOKUP($A25&amp;"-"&amp;LJ$4,'02政策の客観指標'!$A$4:$AX$246,COLUMN('02政策の客観指標'!$AX:$AX),FALSE)</f>
        <v>-</v>
      </c>
      <c r="LK25" s="851" t="str">
        <f>VLOOKUP($A25&amp;"-"&amp;LK$4,'02政策の客観指標'!$A$4:$AX$246,COLUMN('02政策の客観指標'!$AX:$AX),FALSE)</f>
        <v>-</v>
      </c>
      <c r="LL25" s="839" t="str">
        <f t="shared" si="136"/>
        <v>c</v>
      </c>
      <c r="LM25" s="854">
        <f t="shared" si="137"/>
        <v>4</v>
      </c>
      <c r="LN25" s="854">
        <f t="shared" si="138"/>
        <v>1</v>
      </c>
      <c r="LO25" s="854">
        <f t="shared" si="139"/>
        <v>3</v>
      </c>
      <c r="LP25" s="854">
        <f t="shared" si="140"/>
        <v>0</v>
      </c>
      <c r="LQ25" s="854">
        <f t="shared" si="141"/>
        <v>4</v>
      </c>
      <c r="LR25" s="854">
        <f t="shared" si="142"/>
        <v>2</v>
      </c>
      <c r="LS25" s="854" t="str">
        <f t="shared" si="143"/>
        <v/>
      </c>
      <c r="LT25" s="854" t="str">
        <f t="shared" si="144"/>
        <v/>
      </c>
      <c r="LU25" s="854" t="str">
        <f t="shared" si="145"/>
        <v/>
      </c>
      <c r="LV25" s="846">
        <f t="shared" si="146"/>
        <v>0.58333333333333337</v>
      </c>
      <c r="LW25" s="843" t="str">
        <f>IFERROR(VLOOKUP($A25*100+LW$4,'03施策評価'!$A$5:$KD$118,COLUMN('03施策評価'!$IL:$IL),FALSE),"-")</f>
        <v>a</v>
      </c>
      <c r="LX25" s="851" t="str">
        <f>IFERROR(VLOOKUP($A25*100+LX$4,'03施策評価'!$A$5:$KD$118,COLUMN('03施策評価'!$IL:$IL),FALSE),"-")</f>
        <v>d</v>
      </c>
      <c r="LY25" s="851" t="str">
        <f>IFERROR(VLOOKUP($A25*100+LY$4,'03施策評価'!$A$5:$KD$118,COLUMN('03施策評価'!$IL:$IL),FALSE),"-")</f>
        <v>b</v>
      </c>
      <c r="LZ25" s="851" t="str">
        <f>IFERROR(VLOOKUP($A25*100+LZ$4,'03施策評価'!$A$5:$KD$118,COLUMN('03施策評価'!$IL:$IL),FALSE),"-")</f>
        <v>e</v>
      </c>
      <c r="MA25" s="851" t="str">
        <f>IFERROR(VLOOKUP($A25*100+MA$4,'03施策評価'!$A$5:$KD$118,COLUMN('03施策評価'!$IL:$IL),FALSE),"-")</f>
        <v>a</v>
      </c>
      <c r="MB25" s="851" t="str">
        <f>IFERROR(VLOOKUP($A25*100+MB$4,'03施策評価'!$A$5:$KD$118,COLUMN('03施策評価'!$IL:$IL),FALSE),"-")</f>
        <v>d</v>
      </c>
      <c r="MC25" s="851" t="str">
        <f>IFERROR(VLOOKUP($A25*100+MC$4,'03施策評価'!$A$5:$KD$118,COLUMN('03施策評価'!$IL:$IL),FALSE),"-")</f>
        <v>-</v>
      </c>
      <c r="MD25" s="851" t="str">
        <f>IFERROR(VLOOKUP($A25*100+MD$4,'03施策評価'!$A$5:$KD$118,COLUMN('03施策評価'!$IL:$IL),FALSE),"-")</f>
        <v>-</v>
      </c>
      <c r="ME25" s="839" t="str">
        <f t="shared" si="147"/>
        <v>c</v>
      </c>
      <c r="MF25" s="843">
        <f t="shared" si="148"/>
        <v>4</v>
      </c>
      <c r="MG25" s="851">
        <f t="shared" si="149"/>
        <v>1</v>
      </c>
      <c r="MH25" s="851">
        <f t="shared" si="150"/>
        <v>3</v>
      </c>
      <c r="MI25" s="851">
        <f t="shared" si="151"/>
        <v>0</v>
      </c>
      <c r="MJ25" s="851">
        <f t="shared" si="152"/>
        <v>4</v>
      </c>
      <c r="MK25" s="851">
        <f t="shared" si="153"/>
        <v>1</v>
      </c>
      <c r="ML25" s="851" t="str">
        <f t="shared" si="154"/>
        <v/>
      </c>
      <c r="MM25" s="851" t="str">
        <f t="shared" si="155"/>
        <v/>
      </c>
      <c r="MN25" s="840">
        <f t="shared" si="156"/>
        <v>0.54166666666666663</v>
      </c>
      <c r="MO25" s="853" t="str">
        <f t="shared" si="157"/>
        <v>c</v>
      </c>
      <c r="MP25" s="843">
        <f t="shared" si="158"/>
        <v>2</v>
      </c>
      <c r="MQ25" s="851">
        <f t="shared" si="159"/>
        <v>1</v>
      </c>
      <c r="MR25" s="840" cm="1">
        <f t="array" ref="MR25">_xlfn.IFS(COUNT(MP25:MQ25)=2,SUM(MP25:MQ25)/6,COUNT(MP25:MQ25)=0,"-",MP25="",MN25,MQ25="",LV25)</f>
        <v>0.5</v>
      </c>
      <c r="MS25" s="843" t="str">
        <f>VLOOKUP($A25&amp;"-"&amp;MS$4,'05市民生活実感調査'!$A$3:$BC$218,COLUMN('05市民生活実感調査'!$BC:$BC),FALSE)</f>
        <v>c</v>
      </c>
      <c r="MT25" s="851" t="str">
        <f>VLOOKUP($A25&amp;"-"&amp;MT$4,'05市民生活実感調査'!$A$3:$BC$218,COLUMN('05市民生活実感調査'!$BC:$BC),FALSE)</f>
        <v>b</v>
      </c>
      <c r="MU25" s="851" t="str">
        <f>VLOOKUP($A25&amp;"-"&amp;MU$4,'05市民生活実感調査'!$A$3:$BC$218,COLUMN('05市民生活実感調査'!$BC:$BC),FALSE)</f>
        <v>c</v>
      </c>
      <c r="MV25" s="851" t="str">
        <f>VLOOKUP($A25&amp;"-"&amp;MV$4,'05市民生活実感調査'!$A$3:$BC$218,COLUMN('05市民生活実感調査'!$BC:$BC),FALSE)</f>
        <v>c</v>
      </c>
      <c r="MW25" s="851" t="str">
        <f>VLOOKUP($A25&amp;"-"&amp;MW$4,'05市民生活実感調査'!$A$3:$BC$218,COLUMN('05市民生活実感調査'!$BC:$BC),FALSE)</f>
        <v>d</v>
      </c>
      <c r="MX25" s="851" t="str">
        <f>VLOOKUP($A25&amp;"-"&amp;MX$4,'05市民生活実感調査'!$A$3:$BC$218,COLUMN('05市民生活実感調査'!$BC:$BC),FALSE)</f>
        <v>c</v>
      </c>
      <c r="MY25" s="851" t="str">
        <f>VLOOKUP($A25&amp;"-"&amp;MY$4,'05市民生活実感調査'!$A$3:$BC$218,COLUMN('05市民生活実感調査'!$BC:$BC),FALSE)</f>
        <v>-</v>
      </c>
      <c r="MZ25" s="851" t="str">
        <f>VLOOKUP($A25&amp;"-"&amp;MZ$4,'05市民生活実感調査'!$A$3:$BC$218,COLUMN('05市民生活実感調査'!$BC:$BC),FALSE)</f>
        <v>-</v>
      </c>
      <c r="NA25" s="839" t="str">
        <f t="shared" si="160"/>
        <v>c</v>
      </c>
      <c r="NB25" s="843">
        <f t="shared" si="161"/>
        <v>2</v>
      </c>
      <c r="NC25" s="851">
        <f t="shared" si="162"/>
        <v>3</v>
      </c>
      <c r="ND25" s="851">
        <f t="shared" si="163"/>
        <v>2</v>
      </c>
      <c r="NE25" s="851">
        <f t="shared" si="164"/>
        <v>2</v>
      </c>
      <c r="NF25" s="851">
        <f t="shared" si="165"/>
        <v>1</v>
      </c>
      <c r="NG25" s="851">
        <f t="shared" si="166"/>
        <v>2</v>
      </c>
      <c r="NH25" s="851" t="str">
        <f t="shared" si="167"/>
        <v/>
      </c>
      <c r="NI25" s="851" t="str">
        <f t="shared" si="168"/>
        <v/>
      </c>
      <c r="NJ25" s="840">
        <f t="shared" si="169"/>
        <v>0.5</v>
      </c>
      <c r="NK25" s="841">
        <f>VLOOKUP($A25,'05市民生活実感調査'!$D$223:$O$249,11,FALSE)</f>
        <v>20</v>
      </c>
      <c r="NL25" s="842">
        <f>VLOOKUP($A25,'05市民生活実感調査'!$D$223:$O$249,12,FALSE)</f>
        <v>53.428571428571423</v>
      </c>
      <c r="NM25" s="843" t="s">
        <v>314</v>
      </c>
      <c r="NN25" s="859" t="str">
        <f>VLOOKUP(NM25,プルダウン!$A$1:$B$6,2,FALSE)</f>
        <v>政策の目的がそこそこ達成されている</v>
      </c>
      <c r="NO25" s="834" t="s">
        <v>2973</v>
      </c>
      <c r="NP25" s="859" t="s">
        <v>1890</v>
      </c>
      <c r="NQ25" s="860" t="s">
        <v>3266</v>
      </c>
      <c r="NR25" s="859" t="s">
        <v>3220</v>
      </c>
      <c r="NS25" s="843" t="str">
        <f>IFERROR(VLOOKUP($A25*100+NS$4,'03施策評価'!$A$5:$KD$118,COLUMN('03施策評価'!$KA:$KA),FALSE),"-")</f>
        <v>B</v>
      </c>
      <c r="NT25" s="851" t="str">
        <f>IFERROR(VLOOKUP($A25*100+NT$4,'03施策評価'!$A$5:$KD$118,COLUMN('03施策評価'!$KA:$KA),FALSE),"-")</f>
        <v>C</v>
      </c>
      <c r="NU25" s="851" t="str">
        <f>IFERROR(VLOOKUP($A25*100+NU$4,'03施策評価'!$A$5:$KD$118,COLUMN('03施策評価'!$KA:$KA),FALSE),"-")</f>
        <v>B</v>
      </c>
      <c r="NV25" s="851" t="str">
        <f>IFERROR(VLOOKUP($A25*100+NV$4,'03施策評価'!$A$5:$KD$118,COLUMN('03施策評価'!$KA:$KA),FALSE),"-")</f>
        <v>D</v>
      </c>
      <c r="NW25" s="851" t="str">
        <f>IFERROR(VLOOKUP($A25*100+NW$4,'03施策評価'!$A$5:$KD$118,COLUMN('03施策評価'!$KA:$KA),FALSE),"-")</f>
        <v>B</v>
      </c>
      <c r="NX25" s="851" t="str">
        <f>IFERROR(VLOOKUP($A25*100+NX$4,'03施策評価'!$A$5:$KD$118,COLUMN('03施策評価'!$KA:$KA),FALSE),"-")</f>
        <v>C</v>
      </c>
      <c r="NY25" s="851" t="str">
        <f>IFERROR(VLOOKUP($A25*100+NY$4,'03施策評価'!$A$5:$KD$118,COLUMN('03施策評価'!$KA:$KA),FALSE),"-")</f>
        <v>-</v>
      </c>
      <c r="NZ25" s="839" t="str">
        <f>IFERROR(VLOOKUP($A25*100+NZ$4,'03施策評価'!$A$5:$KD$118,COLUMN('03施策評価'!$KA:$KA),FALSE),"-")</f>
        <v>-</v>
      </c>
      <c r="OA25" s="863" t="s">
        <v>3358</v>
      </c>
      <c r="OB25" s="812" t="str">
        <f>VLOOKUP($A25&amp;"-"&amp;OB$4,'02政策の客観指標'!$A$4:$AY$246,COLUMN('02政策の客観指標'!$AY:$AY),FALSE)</f>
        <v>a</v>
      </c>
      <c r="OC25" s="813" t="str">
        <f>VLOOKUP($A25&amp;"-"&amp;OC$4,'02政策の客観指標'!$A$4:$AY$246,COLUMN('02政策の客観指標'!$AY:$AY),FALSE)</f>
        <v>b</v>
      </c>
      <c r="OD25" s="813" t="str">
        <f>VLOOKUP($A25&amp;"-"&amp;OD$4,'02政策の客観指標'!$A$4:$AY$246,COLUMN('02政策の客観指標'!$AY:$AY),FALSE)</f>
        <v>b</v>
      </c>
      <c r="OE25" s="813" t="str">
        <f>VLOOKUP($A25&amp;"-"&amp;OE$4,'02政策の客観指標'!$A$4:$AY$246,COLUMN('02政策の客観指標'!$AY:$AY),FALSE)</f>
        <v>d</v>
      </c>
      <c r="OF25" s="813" t="str">
        <f>VLOOKUP($A25&amp;"-"&amp;OF$4,'02政策の客観指標'!$A$4:$AY$246,COLUMN('02政策の客観指標'!$AY:$AY),FALSE)</f>
        <v>a</v>
      </c>
      <c r="OG25" s="813" t="str">
        <f>VLOOKUP($A25&amp;"-"&amp;OG$4,'02政策の客観指標'!$A$4:$AY$246,COLUMN('02政策の客観指標'!$AY:$AY),FALSE)</f>
        <v>b</v>
      </c>
      <c r="OH25" s="813" t="str">
        <f>VLOOKUP($A25&amp;"-"&amp;OH$4,'02政策の客観指標'!$A$4:$AY$246,COLUMN('02政策の客観指標'!$AY:$AY),FALSE)</f>
        <v>-</v>
      </c>
      <c r="OI25" s="813" t="str">
        <f>VLOOKUP($A25&amp;"-"&amp;OI$4,'02政策の客観指標'!$A$4:$AY$246,COLUMN('02政策の客観指標'!$AY:$AY),FALSE)</f>
        <v>-</v>
      </c>
      <c r="OJ25" s="813" t="str">
        <f>VLOOKUP($A25&amp;"-"&amp;OJ$4,'02政策の客観指標'!$A$4:$AY$246,COLUMN('02政策の客観指標'!$AY:$AY),FALSE)</f>
        <v>-</v>
      </c>
      <c r="OK25" s="814" t="str">
        <f t="shared" si="170"/>
        <v>b</v>
      </c>
      <c r="OL25" s="815">
        <f t="shared" si="171"/>
        <v>4</v>
      </c>
      <c r="OM25" s="815">
        <f t="shared" si="172"/>
        <v>3</v>
      </c>
      <c r="ON25" s="815">
        <f t="shared" si="173"/>
        <v>3</v>
      </c>
      <c r="OO25" s="815">
        <f t="shared" si="174"/>
        <v>1</v>
      </c>
      <c r="OP25" s="815">
        <f t="shared" si="175"/>
        <v>4</v>
      </c>
      <c r="OQ25" s="815">
        <f t="shared" si="176"/>
        <v>3</v>
      </c>
      <c r="OR25" s="815" t="str">
        <f t="shared" si="177"/>
        <v/>
      </c>
      <c r="OS25" s="815" t="str">
        <f t="shared" si="178"/>
        <v/>
      </c>
      <c r="OT25" s="815" t="str">
        <f t="shared" si="179"/>
        <v/>
      </c>
      <c r="OU25" s="816">
        <f t="shared" si="203"/>
        <v>0.75</v>
      </c>
      <c r="OV25" s="817" t="str">
        <f>IFERROR(VLOOKUP($A25*100+OV$4,'03施策評価'!$A$5:$MF$118,COLUMN('03施策評価'!$KN:$KN),FALSE),"-")</f>
        <v>a</v>
      </c>
      <c r="OW25" s="813" t="str">
        <f>IFERROR(VLOOKUP($A25*100+OW$4,'03施策評価'!$A$5:$MF$118,COLUMN('03施策評価'!$KN:$KN),FALSE),"-")</f>
        <v>b</v>
      </c>
      <c r="OX25" s="813" t="str">
        <f>IFERROR(VLOOKUP($A25*100+OX$4,'03施策評価'!$A$5:$MF$118,COLUMN('03施策評価'!$KN:$KN),FALSE),"-")</f>
        <v>b</v>
      </c>
      <c r="OY25" s="813" t="str">
        <f>IFERROR(VLOOKUP($A25*100+OY$4,'03施策評価'!$A$5:$MF$118,COLUMN('03施策評価'!$KN:$KN),FALSE),"-")</f>
        <v>d</v>
      </c>
      <c r="OZ25" s="813" t="str">
        <f>IFERROR(VLOOKUP($A25*100+OZ$4,'03施策評価'!$A$5:$MF$118,COLUMN('03施策評価'!$KN:$KN),FALSE),"-")</f>
        <v>a</v>
      </c>
      <c r="PA25" s="813" t="str">
        <f>IFERROR(VLOOKUP($A25*100+PA$4,'03施策評価'!$A$5:$MF$118,COLUMN('03施策評価'!$KN:$KN),FALSE),"-")</f>
        <v>c</v>
      </c>
      <c r="PB25" s="813" t="str">
        <f>IFERROR(VLOOKUP($A25*100+PB$4,'03施策評価'!$A$5:$MF$118,COLUMN('03施策評価'!$KN:$KN),FALSE),"-")</f>
        <v>-</v>
      </c>
      <c r="PC25" s="813" t="str">
        <f>IFERROR(VLOOKUP($A25*100+PC$4,'03施策評価'!$A$5:$MF$118,COLUMN('03施策評価'!$KN:$KN),FALSE),"-")</f>
        <v>-</v>
      </c>
      <c r="PD25" s="814" t="str">
        <f t="shared" si="180"/>
        <v>b</v>
      </c>
      <c r="PE25" s="817">
        <f t="shared" si="181"/>
        <v>4</v>
      </c>
      <c r="PF25" s="813">
        <f t="shared" si="182"/>
        <v>3</v>
      </c>
      <c r="PG25" s="813">
        <f t="shared" si="183"/>
        <v>3</v>
      </c>
      <c r="PH25" s="813">
        <f t="shared" si="184"/>
        <v>1</v>
      </c>
      <c r="PI25" s="813">
        <f t="shared" si="185"/>
        <v>4</v>
      </c>
      <c r="PJ25" s="813">
        <f t="shared" si="186"/>
        <v>2</v>
      </c>
      <c r="PK25" s="813" t="str">
        <f t="shared" si="187"/>
        <v/>
      </c>
      <c r="PL25" s="813" t="str">
        <f t="shared" si="188"/>
        <v/>
      </c>
      <c r="PM25" s="818">
        <f t="shared" si="189"/>
        <v>0.70833333333333337</v>
      </c>
      <c r="PN25" s="819" t="str">
        <f t="shared" si="190"/>
        <v>b</v>
      </c>
      <c r="PO25" s="237">
        <f t="shared" si="191"/>
        <v>3</v>
      </c>
      <c r="PP25" s="187">
        <f t="shared" si="192"/>
        <v>1.5</v>
      </c>
      <c r="PQ25" s="422" cm="1">
        <f t="array" ref="PQ25">_xlfn.IFS(COUNT(PO25:PP25)=2,SUM(PO25:PP25)/6,COUNT(PO25:PP25)=0,"-",PO25="",PM25,PP25="",OU25)</f>
        <v>0.75</v>
      </c>
      <c r="PR25" s="820" t="str">
        <f>VLOOKUP($A25&amp;"-"&amp;PR$4,'05市民生活実感調査'!$A$3:$BM$218,COLUMN('05市民生活実感調査'!$BM:$BM),FALSE)</f>
        <v>c</v>
      </c>
      <c r="PS25" s="821" t="str">
        <f>VLOOKUP($A25&amp;"-"&amp;PS$4,'05市民生活実感調査'!$A$3:$BM$218,COLUMN('05市民生活実感調査'!$BM:$BM),FALSE)</f>
        <v>b</v>
      </c>
      <c r="PT25" s="821" t="str">
        <f>VLOOKUP($A25&amp;"-"&amp;PT$4,'05市民生活実感調査'!$A$3:$BM$218,COLUMN('05市民生活実感調査'!$BM:$BM),FALSE)</f>
        <v>c</v>
      </c>
      <c r="PU25" s="821" t="str">
        <f>VLOOKUP($A25&amp;"-"&amp;PU$4,'05市民生活実感調査'!$A$3:$BM$218,COLUMN('05市民生活実感調査'!$BM:$BM),FALSE)</f>
        <v>c</v>
      </c>
      <c r="PV25" s="821" t="str">
        <f>VLOOKUP($A25&amp;"-"&amp;PV$4,'05市民生活実感調査'!$A$3:$BM$218,COLUMN('05市民生活実感調査'!$BM:$BM),FALSE)</f>
        <v>d</v>
      </c>
      <c r="PW25" s="821" t="str">
        <f>VLOOKUP($A25&amp;"-"&amp;PW$4,'05市民生活実感調査'!$A$3:$BM$218,COLUMN('05市民生活実感調査'!$BM:$BM),FALSE)</f>
        <v>c</v>
      </c>
      <c r="PX25" s="821" t="str">
        <f>VLOOKUP($A25&amp;"-"&amp;PX$4,'05市民生活実感調査'!$A$3:$BM$218,COLUMN('05市民生活実感調査'!$BM:$BM),FALSE)</f>
        <v>-</v>
      </c>
      <c r="PY25" s="821" t="str">
        <f>VLOOKUP($A25&amp;"-"&amp;PY$4,'05市民生活実感調査'!$A$3:$BM$218,COLUMN('05市民生活実感調査'!$BM:$BM),FALSE)</f>
        <v>-</v>
      </c>
      <c r="PZ25" s="822" t="str">
        <f t="shared" si="193"/>
        <v>c</v>
      </c>
      <c r="QA25" s="237">
        <f t="shared" si="194"/>
        <v>2</v>
      </c>
      <c r="QB25" s="187">
        <f t="shared" si="195"/>
        <v>3</v>
      </c>
      <c r="QC25" s="187">
        <f t="shared" si="196"/>
        <v>2</v>
      </c>
      <c r="QD25" s="187">
        <f t="shared" si="197"/>
        <v>2</v>
      </c>
      <c r="QE25" s="187">
        <f t="shared" si="198"/>
        <v>1</v>
      </c>
      <c r="QF25" s="187">
        <f t="shared" si="199"/>
        <v>2</v>
      </c>
      <c r="QG25" s="187" t="str">
        <f t="shared" si="200"/>
        <v/>
      </c>
      <c r="QH25" s="187" t="str">
        <f t="shared" si="201"/>
        <v/>
      </c>
      <c r="QI25" s="422">
        <f t="shared" si="202"/>
        <v>0.5</v>
      </c>
      <c r="QJ25" s="725">
        <f>VLOOKUP($A25,'05市民生活実感調査'!$D$223:$Q$249,13,FALSE)</f>
        <v>22</v>
      </c>
      <c r="QK25" s="726">
        <f>VLOOKUP($A25,'05市民生活実感調査'!$D$223:$Q$249,14,FALSE)</f>
        <v>51.648745519713259</v>
      </c>
      <c r="QL25" s="823" t="s">
        <v>314</v>
      </c>
      <c r="QM25" s="824" t="str">
        <f>VLOOKUP(QL25,プルダウン!$A$1:$B$6,2,FALSE)</f>
        <v>政策の目的がそこそこ達成されている</v>
      </c>
      <c r="QN25" s="403" t="s">
        <v>2973</v>
      </c>
      <c r="QO25" s="190" t="s">
        <v>1890</v>
      </c>
      <c r="QP25" s="91" t="s">
        <v>3583</v>
      </c>
      <c r="QQ25" s="190" t="s">
        <v>3469</v>
      </c>
      <c r="QR25" s="237" t="str">
        <f>IFERROR(VLOOKUP($A25*100+QR$4,'03施策評価'!$A$5:$MF$118,COLUMN('03施策評価'!$MC:$MC),FALSE),"-")</f>
        <v>B</v>
      </c>
      <c r="QS25" s="187" t="str">
        <f>IFERROR(VLOOKUP($A25*100+QS$4,'03施策評価'!$A$5:$MF$118,COLUMN('03施策評価'!$MC:$MC),FALSE),"-")</f>
        <v>B</v>
      </c>
      <c r="QT25" s="187" t="str">
        <f>IFERROR(VLOOKUP($A25*100+QT$4,'03施策評価'!$A$5:$MF$118,COLUMN('03施策評価'!$MC:$MC),FALSE),"-")</f>
        <v>B</v>
      </c>
      <c r="QU25" s="187" t="str">
        <f>IFERROR(VLOOKUP($A25*100+QU$4,'03施策評価'!$A$5:$MF$118,COLUMN('03施策評価'!$MC:$MC),FALSE),"-")</f>
        <v>C</v>
      </c>
      <c r="QV25" s="187" t="str">
        <f>IFERROR(VLOOKUP($A25*100+QV$4,'03施策評価'!$A$5:$MF$118,COLUMN('03施策評価'!$MC:$MC),FALSE),"-")</f>
        <v>B</v>
      </c>
      <c r="QW25" s="187" t="str">
        <f>IFERROR(VLOOKUP($A25*100+QW$4,'03施策評価'!$A$5:$MF$118,COLUMN('03施策評価'!$MC:$MC),FALSE),"-")</f>
        <v>C</v>
      </c>
      <c r="QX25" s="187" t="str">
        <f>IFERROR(VLOOKUP($A25*100+QX$4,'03施策評価'!$A$5:$MF$118,COLUMN('03施策評価'!$MC:$MC),FALSE),"-")</f>
        <v>-</v>
      </c>
      <c r="QY25" s="234" t="str">
        <f>IFERROR(VLOOKUP($A25*100+QY$4,'03施策評価'!$A$5:$MF$118,COLUMN('03施策評価'!$MC:$MC),FALSE),"-")</f>
        <v>-</v>
      </c>
      <c r="QZ25" s="104" t="s">
        <v>3575</v>
      </c>
    </row>
    <row r="26" spans="1:468" ht="293.25" customHeight="1">
      <c r="A26" s="466">
        <v>22</v>
      </c>
      <c r="B26" s="104" t="s">
        <v>292</v>
      </c>
      <c r="C26" s="104" t="s">
        <v>1878</v>
      </c>
      <c r="D26" s="728" t="s">
        <v>1414</v>
      </c>
      <c r="E26" s="104" t="s">
        <v>1416</v>
      </c>
      <c r="F26" s="104"/>
      <c r="G26" s="850" t="str">
        <f>VLOOKUP($A26&amp;"-"&amp;G$4,'02政策の客観指標'!$A$4:$AY$246,COLUMN('02政策の客観指標'!$AT:$AT),FALSE)</f>
        <v>a</v>
      </c>
      <c r="H26" s="851" t="str">
        <f>VLOOKUP($A26&amp;"-"&amp;H$4,'02政策の客観指標'!$A$4:$AY$246,COLUMN('02政策の客観指標'!$AT:$AT),FALSE)</f>
        <v>a</v>
      </c>
      <c r="I26" s="851" t="str">
        <f>VLOOKUP($A26&amp;"-"&amp;I$4,'02政策の客観指標'!$A$4:$AY$246,COLUMN('02政策の客観指標'!$AT:$AT),FALSE)</f>
        <v>b</v>
      </c>
      <c r="J26" s="851" t="str">
        <f>VLOOKUP($A26&amp;"-"&amp;J$4,'02政策の客観指標'!$A$4:$AY$246,COLUMN('02政策の客観指標'!$AT:$AT),FALSE)</f>
        <v>a</v>
      </c>
      <c r="K26" s="851" t="str">
        <f>VLOOKUP($A26&amp;"-"&amp;K$4,'02政策の客観指標'!$A$4:$AY$246,COLUMN('02政策の客観指標'!$AT:$AT),FALSE)</f>
        <v>a</v>
      </c>
      <c r="L26" s="851" t="str">
        <f>VLOOKUP($A26&amp;"-"&amp;L$4,'02政策の客観指標'!$A$4:$AY$246,COLUMN('02政策の客観指標'!$AT:$AT),FALSE)</f>
        <v>-</v>
      </c>
      <c r="M26" s="851" t="str">
        <f>VLOOKUP($A26&amp;"-"&amp;M$4,'02政策の客観指標'!$A$4:$AY$246,COLUMN('02政策の客観指標'!$AT:$AT),FALSE)</f>
        <v>-</v>
      </c>
      <c r="N26" s="851" t="str">
        <f>VLOOKUP($A26&amp;"-"&amp;N$4,'02政策の客観指標'!$A$4:$AY$246,COLUMN('02政策の客観指標'!$AT:$AT),FALSE)</f>
        <v>-</v>
      </c>
      <c r="O26" s="852" t="str">
        <f>VLOOKUP($A26&amp;"-"&amp;O$4,'02政策の客観指標'!$A$4:$AY$246,COLUMN('02政策の客観指標'!$AT:$AT),FALSE)</f>
        <v>-</v>
      </c>
      <c r="P26" s="853" t="str">
        <f t="shared" si="0"/>
        <v>a</v>
      </c>
      <c r="Q26" s="854">
        <f t="shared" si="1"/>
        <v>4</v>
      </c>
      <c r="R26" s="854">
        <f t="shared" si="2"/>
        <v>4</v>
      </c>
      <c r="S26" s="854">
        <f t="shared" si="3"/>
        <v>3</v>
      </c>
      <c r="T26" s="854">
        <f t="shared" si="4"/>
        <v>4</v>
      </c>
      <c r="U26" s="854">
        <f t="shared" si="5"/>
        <v>4</v>
      </c>
      <c r="V26" s="854" t="str">
        <f t="shared" si="6"/>
        <v/>
      </c>
      <c r="W26" s="854" t="str">
        <f t="shared" si="7"/>
        <v/>
      </c>
      <c r="X26" s="854" t="str">
        <f t="shared" si="8"/>
        <v/>
      </c>
      <c r="Y26" s="854" t="str">
        <f t="shared" si="9"/>
        <v/>
      </c>
      <c r="Z26" s="855">
        <f t="shared" si="10"/>
        <v>0.95</v>
      </c>
      <c r="AA26" s="856" t="str">
        <f>IFERROR(VLOOKUP($A26*100+AA$4,'03施策評価'!$A$5:$KD$118,COLUMN('03施策評価'!$AB:$AB),FALSE),"-")</f>
        <v>a</v>
      </c>
      <c r="AB26" s="851" t="str">
        <f>IFERROR(VLOOKUP($A26*100+AB$4,'03施策評価'!$A$5:$KD$118,COLUMN('03施策評価'!$AB:$AB),FALSE),"-")</f>
        <v>a</v>
      </c>
      <c r="AC26" s="851" t="str">
        <f>IFERROR(VLOOKUP($A26*100+AC$4,'03施策評価'!$A$5:$KD$118,COLUMN('03施策評価'!$AB:$AB),FALSE),"-")</f>
        <v>a</v>
      </c>
      <c r="AD26" s="851" t="str">
        <f>IFERROR(VLOOKUP($A26*100+AD$4,'03施策評価'!$A$5:$KD$118,COLUMN('03施策評価'!$AB:$AB),FALSE),"-")</f>
        <v>c</v>
      </c>
      <c r="AE26" s="851" t="str">
        <f>IFERROR(VLOOKUP($A26*100+AE$4,'03施策評価'!$A$5:$KD$118,COLUMN('03施策評価'!$AB:$AB),FALSE),"-")</f>
        <v>a</v>
      </c>
      <c r="AF26" s="851" t="str">
        <f>IFERROR(VLOOKUP($A26*100+AF$4,'03施策評価'!$A$5:$KD$118,COLUMN('03施策評価'!$AB:$AB),FALSE),"-")</f>
        <v>-</v>
      </c>
      <c r="AG26" s="851" t="str">
        <f>IFERROR(VLOOKUP($A26*100+AG$4,'03施策評価'!$A$5:$KD$118,COLUMN('03施策評価'!$AB:$AB),FALSE),"-")</f>
        <v>-</v>
      </c>
      <c r="AH26" s="852" t="str">
        <f>IFERROR(VLOOKUP($A26*100+AH$4,'03施策評価'!$A$5:$KD$118,COLUMN('03施策評価'!$AB:$AB),FALSE),"-")</f>
        <v>-</v>
      </c>
      <c r="AI26" s="853" t="str">
        <f t="shared" si="11"/>
        <v>a</v>
      </c>
      <c r="AJ26" s="856">
        <f t="shared" si="12"/>
        <v>4</v>
      </c>
      <c r="AK26" s="851">
        <f t="shared" si="13"/>
        <v>4</v>
      </c>
      <c r="AL26" s="851">
        <f t="shared" si="14"/>
        <v>4</v>
      </c>
      <c r="AM26" s="851">
        <f t="shared" si="15"/>
        <v>2</v>
      </c>
      <c r="AN26" s="851">
        <f t="shared" si="16"/>
        <v>4</v>
      </c>
      <c r="AO26" s="851" t="str">
        <f t="shared" si="17"/>
        <v/>
      </c>
      <c r="AP26" s="851" t="str">
        <f t="shared" si="18"/>
        <v/>
      </c>
      <c r="AQ26" s="852" t="str">
        <f t="shared" si="19"/>
        <v/>
      </c>
      <c r="AR26" s="857">
        <f t="shared" si="20"/>
        <v>0.9</v>
      </c>
      <c r="AS26" s="853" t="str">
        <f t="shared" si="204"/>
        <v>a</v>
      </c>
      <c r="AT26" s="854">
        <f t="shared" si="22"/>
        <v>4</v>
      </c>
      <c r="AU26" s="853">
        <f t="shared" si="23"/>
        <v>2</v>
      </c>
      <c r="AV26" s="855" cm="1">
        <f t="array" ref="AV26">_xlfn.IFS(COUNT(AT26:AU26)=2,SUM(AT26:AU26)/6,COUNT(AT26:AU26)=0,"-",AT26="",AR26,AU26="",Z26)</f>
        <v>1</v>
      </c>
      <c r="AW26" s="856" t="str">
        <f>VLOOKUP($A26&amp;"-"&amp;AW$4,'05市民生活実感調査'!$A$3:$BC$218,COLUMN('05市民生活実感調査'!$O:$O),FALSE)</f>
        <v>b</v>
      </c>
      <c r="AX26" s="851" t="str">
        <f>VLOOKUP($A26&amp;"-"&amp;AX$4,'05市民生活実感調査'!$A$3:$BC$218,COLUMN('05市民生活実感調査'!$O:$O),FALSE)</f>
        <v>b</v>
      </c>
      <c r="AY26" s="851" t="str">
        <f>VLOOKUP($A26&amp;"-"&amp;AY$4,'05市民生活実感調査'!$A$3:$BC$218,COLUMN('05市民生活実感調査'!$O:$O),FALSE)</f>
        <v>b</v>
      </c>
      <c r="AZ26" s="851" t="str">
        <f>VLOOKUP($A26&amp;"-"&amp;AZ$4,'05市民生活実感調査'!$A$3:$BC$218,COLUMN('05市民生活実感調査'!$O:$O),FALSE)</f>
        <v>c</v>
      </c>
      <c r="BA26" s="851" t="str">
        <f>VLOOKUP($A26&amp;"-"&amp;BA$4,'05市民生活実感調査'!$A$3:$BC$218,COLUMN('05市民生活実感調査'!$O:$O),FALSE)</f>
        <v>-</v>
      </c>
      <c r="BB26" s="851" t="str">
        <f>VLOOKUP($A26&amp;"-"&amp;BB$4,'05市民生活実感調査'!$A$3:$BC$218,COLUMN('05市民生活実感調査'!$O:$O),FALSE)</f>
        <v>-</v>
      </c>
      <c r="BC26" s="851" t="str">
        <f>VLOOKUP($A26&amp;"-"&amp;BC$4,'05市民生活実感調査'!$A$3:$BC$218,COLUMN('05市民生活実感調査'!$O:$O),FALSE)</f>
        <v>-</v>
      </c>
      <c r="BD26" s="851" t="str">
        <f>VLOOKUP($A26&amp;"-"&amp;BD$4,'05市民生活実感調査'!$A$3:$BC$218,COLUMN('05市民生活実感調査'!$O:$O),FALSE)</f>
        <v>-</v>
      </c>
      <c r="BE26" s="839" t="str">
        <f t="shared" si="24"/>
        <v>b</v>
      </c>
      <c r="BF26" s="843">
        <f t="shared" si="25"/>
        <v>3</v>
      </c>
      <c r="BG26" s="851">
        <f t="shared" si="26"/>
        <v>3</v>
      </c>
      <c r="BH26" s="851">
        <f t="shared" si="27"/>
        <v>3</v>
      </c>
      <c r="BI26" s="851">
        <f t="shared" si="28"/>
        <v>2</v>
      </c>
      <c r="BJ26" s="851" t="str">
        <f t="shared" si="29"/>
        <v/>
      </c>
      <c r="BK26" s="851" t="str">
        <f t="shared" si="30"/>
        <v/>
      </c>
      <c r="BL26" s="851" t="str">
        <f t="shared" si="31"/>
        <v/>
      </c>
      <c r="BM26" s="851" t="str">
        <f t="shared" si="32"/>
        <v/>
      </c>
      <c r="BN26" s="840">
        <f t="shared" si="33"/>
        <v>0.6875</v>
      </c>
      <c r="BO26" s="841">
        <f>VLOOKUP($A26,'05市民生活実感調査'!$D$223:$O$249,3,FALSE)</f>
        <v>13</v>
      </c>
      <c r="BP26" s="858">
        <f>VLOOKUP($A26,'05市民生活実感調査'!$D$223:$O$249,4,FALSE)</f>
        <v>0.79929577464788737</v>
      </c>
      <c r="BQ26" s="843" t="s">
        <v>313</v>
      </c>
      <c r="BR26" s="859" t="s">
        <v>3628</v>
      </c>
      <c r="BS26" s="834" t="s">
        <v>123</v>
      </c>
      <c r="BT26" s="859" t="s">
        <v>3364</v>
      </c>
      <c r="BU26" s="860" t="s">
        <v>1774</v>
      </c>
      <c r="BV26" s="859" t="s">
        <v>1634</v>
      </c>
      <c r="BW26" s="843" t="str">
        <f>IFERROR(VLOOKUP($A26*100+BW$4,'03施策評価'!$A$5:$KD$118,COLUMN('03施策評価'!$BQ:$BQ),FALSE),"-")</f>
        <v>B</v>
      </c>
      <c r="BX26" s="851" t="str">
        <f>IFERROR(VLOOKUP($A26*100+BX$4,'03施策評価'!$A$5:$KD$118,COLUMN('03施策評価'!$BQ:$BQ),FALSE),"-")</f>
        <v>B</v>
      </c>
      <c r="BY26" s="851" t="str">
        <f>IFERROR(VLOOKUP($A26*100+BY$4,'03施策評価'!$A$5:$KD$118,COLUMN('03施策評価'!$BQ:$BQ),FALSE),"-")</f>
        <v>B</v>
      </c>
      <c r="BZ26" s="851" t="str">
        <f>IFERROR(VLOOKUP($A26*100+BZ$4,'03施策評価'!$A$5:$KD$118,COLUMN('03施策評価'!$BQ:$BQ),FALSE),"-")</f>
        <v>C</v>
      </c>
      <c r="CA26" s="851" t="str">
        <f>IFERROR(VLOOKUP($A26*100+CA$4,'03施策評価'!$A$5:$KD$118,COLUMN('03施策評価'!$BQ:$BQ),FALSE),"-")</f>
        <v>B</v>
      </c>
      <c r="CB26" s="851" t="str">
        <f>IFERROR(VLOOKUP($A26*100+CB$4,'03施策評価'!$A$5:$KD$118,COLUMN('03施策評価'!$BQ:$BQ),FALSE),"-")</f>
        <v>C</v>
      </c>
      <c r="CC26" s="851" t="str">
        <f>IFERROR(VLOOKUP($A26*100+CC$4,'03施策評価'!$A$5:$KD$118,COLUMN('03施策評価'!$BQ:$BQ),FALSE),"-")</f>
        <v>-</v>
      </c>
      <c r="CD26" s="839" t="str">
        <f>IFERROR(VLOOKUP($A26*100+CD$4,'03施策評価'!$A$5:$KD$118,COLUMN('03施策評価'!$BQ:$BQ),FALSE),"-")</f>
        <v>-</v>
      </c>
      <c r="CE26" s="861" t="s">
        <v>1742</v>
      </c>
      <c r="CF26" s="850" t="str">
        <f>VLOOKUP($A26&amp;"-"&amp;CF$4,'02政策の客観指標'!$A$4:$AY$246,COLUMN('02政策の客観指標'!$AU:$AU),FALSE)</f>
        <v>a</v>
      </c>
      <c r="CG26" s="851" t="str">
        <f>VLOOKUP($A26&amp;"-"&amp;CG$4,'02政策の客観指標'!$A$4:$AY$246,COLUMN('02政策の客観指標'!$AU:$AU),FALSE)</f>
        <v>a</v>
      </c>
      <c r="CH26" s="851" t="str">
        <f>VLOOKUP($A26&amp;"-"&amp;CH$4,'02政策の客観指標'!$A$4:$AY$246,COLUMN('02政策の客観指標'!$AU:$AU),FALSE)</f>
        <v>a</v>
      </c>
      <c r="CI26" s="851" t="str">
        <f>VLOOKUP($A26&amp;"-"&amp;CI$4,'02政策の客観指標'!$A$4:$AY$246,COLUMN('02政策の客観指標'!$AU:$AU),FALSE)</f>
        <v>a</v>
      </c>
      <c r="CJ26" s="851" t="str">
        <f>VLOOKUP($A26&amp;"-"&amp;CJ$4,'02政策の客観指標'!$A$4:$AY$246,COLUMN('02政策の客観指標'!$AU:$AU),FALSE)</f>
        <v>a</v>
      </c>
      <c r="CK26" s="851" t="str">
        <f>VLOOKUP($A26&amp;"-"&amp;CK$4,'02政策の客観指標'!$A$4:$AY$246,COLUMN('02政策の客観指標'!$AU:$AU),FALSE)</f>
        <v>a</v>
      </c>
      <c r="CL26" s="851" t="str">
        <f>VLOOKUP($A26&amp;"-"&amp;CL$4,'02政策の客観指標'!$A$4:$AY$246,COLUMN('02政策の客観指標'!$AU:$AU),FALSE)</f>
        <v>-</v>
      </c>
      <c r="CM26" s="851" t="str">
        <f>VLOOKUP($A26&amp;"-"&amp;CM$4,'02政策の客観指標'!$A$4:$AY$246,COLUMN('02政策の客観指標'!$AU:$AU),FALSE)</f>
        <v>-</v>
      </c>
      <c r="CN26" s="851" t="str">
        <f>VLOOKUP($A26&amp;"-"&amp;CN$4,'02政策の客観指標'!$A$4:$AY$246,COLUMN('02政策の客観指標'!$AU:$AU),FALSE)</f>
        <v>-</v>
      </c>
      <c r="CO26" s="839" t="str">
        <f t="shared" si="34"/>
        <v>a</v>
      </c>
      <c r="CP26" s="854">
        <f t="shared" si="35"/>
        <v>4</v>
      </c>
      <c r="CQ26" s="854">
        <f t="shared" si="36"/>
        <v>4</v>
      </c>
      <c r="CR26" s="854">
        <f t="shared" si="37"/>
        <v>4</v>
      </c>
      <c r="CS26" s="854">
        <f t="shared" si="38"/>
        <v>4</v>
      </c>
      <c r="CT26" s="854">
        <f t="shared" si="39"/>
        <v>4</v>
      </c>
      <c r="CU26" s="854">
        <f t="shared" si="40"/>
        <v>4</v>
      </c>
      <c r="CV26" s="854" t="str">
        <f t="shared" si="41"/>
        <v/>
      </c>
      <c r="CW26" s="854" t="str">
        <f t="shared" si="42"/>
        <v/>
      </c>
      <c r="CX26" s="854" t="str">
        <f t="shared" si="43"/>
        <v/>
      </c>
      <c r="CY26" s="846">
        <f t="shared" si="44"/>
        <v>1</v>
      </c>
      <c r="CZ26" s="843" t="str">
        <f>IFERROR(VLOOKUP($A26*100+CZ$4,'03施策評価'!$A$5:$KD$118,COLUMN('03施策評価'!$CF:$CF),FALSE),"-")</f>
        <v>a</v>
      </c>
      <c r="DA26" s="851" t="str">
        <f>IFERROR(VLOOKUP($A26*100+DA$4,'03施策評価'!$A$5:$KD$118,COLUMN('03施策評価'!$CF:$CF),FALSE),"-")</f>
        <v>a</v>
      </c>
      <c r="DB26" s="851" t="str">
        <f>IFERROR(VLOOKUP($A26*100+DB$4,'03施策評価'!$A$5:$KD$118,COLUMN('03施策評価'!$CF:$CF),FALSE),"-")</f>
        <v>a</v>
      </c>
      <c r="DC26" s="851" t="str">
        <f>IFERROR(VLOOKUP($A26*100+DC$4,'03施策評価'!$A$5:$KD$118,COLUMN('03施策評価'!$CF:$CF),FALSE),"-")</f>
        <v>a</v>
      </c>
      <c r="DD26" s="851" t="str">
        <f>IFERROR(VLOOKUP($A26*100+DD$4,'03施策評価'!$A$5:$KD$118,COLUMN('03施策評価'!$CF:$CF),FALSE),"-")</f>
        <v>a</v>
      </c>
      <c r="DE26" s="851" t="str">
        <f>IFERROR(VLOOKUP($A26*100+DE$4,'03施策評価'!$A$5:$KD$118,COLUMN('03施策評価'!$CF:$CF),FALSE),"-")</f>
        <v>a</v>
      </c>
      <c r="DF26" s="851" t="str">
        <f>IFERROR(VLOOKUP($A26*100+DF$4,'03施策評価'!$A$5:$KD$118,COLUMN('03施策評価'!$CF:$CF),FALSE),"-")</f>
        <v>-</v>
      </c>
      <c r="DG26" s="851" t="str">
        <f>IFERROR(VLOOKUP($A26*100+DG$4,'03施策評価'!$A$5:$KD$118,COLUMN('03施策評価'!$CF:$CF),FALSE),"-")</f>
        <v>-</v>
      </c>
      <c r="DH26" s="839" t="str">
        <f t="shared" si="45"/>
        <v>a</v>
      </c>
      <c r="DI26" s="843">
        <f t="shared" si="46"/>
        <v>4</v>
      </c>
      <c r="DJ26" s="851">
        <f t="shared" si="47"/>
        <v>4</v>
      </c>
      <c r="DK26" s="851">
        <f t="shared" si="48"/>
        <v>4</v>
      </c>
      <c r="DL26" s="851">
        <f t="shared" si="49"/>
        <v>4</v>
      </c>
      <c r="DM26" s="851">
        <f t="shared" si="50"/>
        <v>4</v>
      </c>
      <c r="DN26" s="851">
        <f t="shared" si="51"/>
        <v>4</v>
      </c>
      <c r="DO26" s="851" t="str">
        <f t="shared" si="52"/>
        <v/>
      </c>
      <c r="DP26" s="851" t="str">
        <f t="shared" si="53"/>
        <v/>
      </c>
      <c r="DQ26" s="840">
        <f t="shared" si="54"/>
        <v>1</v>
      </c>
      <c r="DR26" s="853" t="str">
        <f t="shared" si="55"/>
        <v>a</v>
      </c>
      <c r="DS26" s="843">
        <f t="shared" si="56"/>
        <v>4</v>
      </c>
      <c r="DT26" s="851">
        <f t="shared" si="57"/>
        <v>2</v>
      </c>
      <c r="DU26" s="840" cm="1">
        <f t="array" ref="DU26">_xlfn.IFS(COUNT(DS26:DT26)=2,SUM(DS26:DT26)/6,COUNT(DS26:DT26)=0,"-",DS26="",DQ26,DT26="",CY26)</f>
        <v>1</v>
      </c>
      <c r="DV26" s="843" t="str">
        <f>VLOOKUP($A26&amp;"-"&amp;DV$4,'05市民生活実感調査'!$A$3:$BC$218,COLUMN('05市民生活実感調査'!$Y:$Y),FALSE)</f>
        <v>b</v>
      </c>
      <c r="DW26" s="851" t="str">
        <f>VLOOKUP($A26&amp;"-"&amp;DW$4,'05市民生活実感調査'!$A$3:$BC$218,COLUMN('05市民生活実感調査'!$Y:$Y),FALSE)</f>
        <v>b</v>
      </c>
      <c r="DX26" s="851" t="str">
        <f>VLOOKUP($A26&amp;"-"&amp;DX$4,'05市民生活実感調査'!$A$3:$BC$218,COLUMN('05市民生活実感調査'!$Y:$Y),FALSE)</f>
        <v>b</v>
      </c>
      <c r="DY26" s="851" t="str">
        <f>VLOOKUP($A26&amp;"-"&amp;DY$4,'05市民生活実感調査'!$A$3:$BC$218,COLUMN('05市民生活実感調査'!$Y:$Y),FALSE)</f>
        <v>c</v>
      </c>
      <c r="DZ26" s="851" t="str">
        <f>VLOOKUP($A26&amp;"-"&amp;DZ$4,'05市民生活実感調査'!$A$3:$BC$218,COLUMN('05市民生活実感調査'!$Y:$Y),FALSE)</f>
        <v>-</v>
      </c>
      <c r="EA26" s="851" t="str">
        <f>VLOOKUP($A26&amp;"-"&amp;EA$4,'05市民生活実感調査'!$A$3:$BC$218,COLUMN('05市民生活実感調査'!$Y:$Y),FALSE)</f>
        <v>-</v>
      </c>
      <c r="EB26" s="851" t="str">
        <f>VLOOKUP($A26&amp;"-"&amp;EB$4,'05市民生活実感調査'!$A$3:$BC$218,COLUMN('05市民生活実感調査'!$Y:$Y),FALSE)</f>
        <v>-</v>
      </c>
      <c r="EC26" s="851" t="str">
        <f>VLOOKUP($A26&amp;"-"&amp;EC$4,'05市民生活実感調査'!$A$3:$BC$218,COLUMN('05市民生活実感調査'!$Y:$Y),FALSE)</f>
        <v>-</v>
      </c>
      <c r="ED26" s="839" t="str">
        <f t="shared" si="58"/>
        <v>b</v>
      </c>
      <c r="EE26" s="843">
        <f t="shared" si="59"/>
        <v>3</v>
      </c>
      <c r="EF26" s="851">
        <f t="shared" si="60"/>
        <v>3</v>
      </c>
      <c r="EG26" s="851">
        <f t="shared" si="61"/>
        <v>3</v>
      </c>
      <c r="EH26" s="851">
        <f t="shared" si="62"/>
        <v>2</v>
      </c>
      <c r="EI26" s="851" t="str">
        <f t="shared" si="63"/>
        <v/>
      </c>
      <c r="EJ26" s="851" t="str">
        <f t="shared" si="64"/>
        <v/>
      </c>
      <c r="EK26" s="851" t="str">
        <f t="shared" si="65"/>
        <v/>
      </c>
      <c r="EL26" s="851" t="str">
        <f t="shared" si="66"/>
        <v/>
      </c>
      <c r="EM26" s="840">
        <f t="shared" si="67"/>
        <v>0.6875</v>
      </c>
      <c r="EN26" s="841">
        <f>VLOOKUP($A26,'05市民生活実感調査'!$D$223:$O$249,5,FALSE)</f>
        <v>13</v>
      </c>
      <c r="EO26" s="842">
        <f>VLOOKUP($A26,'05市民生活実感調査'!$D$223:$O$249,6,FALSE)</f>
        <v>0.65700000000000003</v>
      </c>
      <c r="EP26" s="843" t="s">
        <v>313</v>
      </c>
      <c r="EQ26" s="859" t="str">
        <f>VLOOKUP(EP26,プルダウン!$A$1:$B$6,2,FALSE)</f>
        <v>政策の目的がかなり達成されている</v>
      </c>
      <c r="ER26" s="834" t="s">
        <v>123</v>
      </c>
      <c r="ES26" s="859" t="s">
        <v>1889</v>
      </c>
      <c r="ET26" s="860" t="s">
        <v>2649</v>
      </c>
      <c r="EU26" s="859" t="s">
        <v>2536</v>
      </c>
      <c r="EV26" s="843" t="str">
        <f>IFERROR(VLOOKUP($A26*100+EV$4,'03施策評価'!$A$5:$KD$118,COLUMN('03施策評価'!$DU:$DU),FALSE),"-")</f>
        <v>B</v>
      </c>
      <c r="EW26" s="851" t="str">
        <f>IFERROR(VLOOKUP($A26*100+EW$4,'03施策評価'!$A$5:$KD$118,COLUMN('03施策評価'!$DU:$DU),FALSE),"-")</f>
        <v>B</v>
      </c>
      <c r="EX26" s="851" t="str">
        <f>IFERROR(VLOOKUP($A26*100+EX$4,'03施策評価'!$A$5:$KD$118,COLUMN('03施策評価'!$DU:$DU),FALSE),"-")</f>
        <v>B</v>
      </c>
      <c r="EY26" s="851" t="str">
        <f>IFERROR(VLOOKUP($A26*100+EY$4,'03施策評価'!$A$5:$KD$118,COLUMN('03施策評価'!$DU:$DU),FALSE),"-")</f>
        <v>B</v>
      </c>
      <c r="EZ26" s="851" t="str">
        <f>IFERROR(VLOOKUP($A26*100+EZ$4,'03施策評価'!$A$5:$KD$118,COLUMN('03施策評価'!$DU:$DU),FALSE),"-")</f>
        <v>B</v>
      </c>
      <c r="FA26" s="851" t="str">
        <f>IFERROR(VLOOKUP($A26*100+FA$4,'03施策評価'!$A$5:$KD$118,COLUMN('03施策評価'!$DU:$DU),FALSE),"-")</f>
        <v>B</v>
      </c>
      <c r="FB26" s="851" t="str">
        <f>IFERROR(VLOOKUP($A26*100+FB$4,'03施策評価'!$A$5:$KD$118,COLUMN('03施策評価'!$DU:$DU),FALSE),"-")</f>
        <v>-</v>
      </c>
      <c r="FC26" s="839" t="str">
        <f>IFERROR(VLOOKUP($A26*100+FC$4,'03施策評価'!$A$5:$KD$118,COLUMN('03施策評価'!$DU:$DU),FALSE),"-")</f>
        <v>-</v>
      </c>
      <c r="FD26" s="861" t="s">
        <v>2537</v>
      </c>
      <c r="FE26" s="850" t="str">
        <f>VLOOKUP($A26&amp;"-"&amp;FE$4,'02政策の客観指標'!$A$4:$AY$246,COLUMN('02政策の客観指標'!$AV:$AV),FALSE)</f>
        <v>a</v>
      </c>
      <c r="FF26" s="851" t="str">
        <f>VLOOKUP($A26&amp;"-"&amp;FF$4,'02政策の客観指標'!$A$4:$AY$246,COLUMN('02政策の客観指標'!$AV:$AV),FALSE)</f>
        <v>a</v>
      </c>
      <c r="FG26" s="851" t="str">
        <f>VLOOKUP($A26&amp;"-"&amp;FG$4,'02政策の客観指標'!$A$4:$AY$246,COLUMN('02政策の客観指標'!$AV:$AV),FALSE)</f>
        <v>a</v>
      </c>
      <c r="FH26" s="851" t="str">
        <f>VLOOKUP($A26&amp;"-"&amp;FH$4,'02政策の客観指標'!$A$4:$AY$246,COLUMN('02政策の客観指標'!$AV:$AV),FALSE)</f>
        <v>a</v>
      </c>
      <c r="FI26" s="851" t="str">
        <f>VLOOKUP($A26&amp;"-"&amp;FI$4,'02政策の客観指標'!$A$4:$AY$246,COLUMN('02政策の客観指標'!$AV:$AV),FALSE)</f>
        <v>a</v>
      </c>
      <c r="FJ26" s="851" t="str">
        <f>VLOOKUP($A26&amp;"-"&amp;FJ$4,'02政策の客観指標'!$A$4:$AY$246,COLUMN('02政策の客観指標'!$AV:$AV),FALSE)</f>
        <v>a</v>
      </c>
      <c r="FK26" s="851" t="str">
        <f>VLOOKUP($A26&amp;"-"&amp;FK$4,'02政策の客観指標'!$A$4:$AY$246,COLUMN('02政策の客観指標'!$AV:$AV),FALSE)</f>
        <v>-</v>
      </c>
      <c r="FL26" s="851" t="str">
        <f>VLOOKUP($A26&amp;"-"&amp;FL$4,'02政策の客観指標'!$A$4:$AY$246,COLUMN('02政策の客観指標'!$AV:$AV),FALSE)</f>
        <v>-</v>
      </c>
      <c r="FM26" s="851" t="str">
        <f>VLOOKUP($A26&amp;"-"&amp;FM$4,'02政策の客観指標'!$A$4:$AY$246,COLUMN('02政策の客観指標'!$AV:$AV),FALSE)</f>
        <v>-</v>
      </c>
      <c r="FN26" s="839" t="str">
        <f t="shared" si="68"/>
        <v>a</v>
      </c>
      <c r="FO26" s="854">
        <f t="shared" si="69"/>
        <v>4</v>
      </c>
      <c r="FP26" s="854">
        <f t="shared" si="70"/>
        <v>4</v>
      </c>
      <c r="FQ26" s="854">
        <f t="shared" si="71"/>
        <v>4</v>
      </c>
      <c r="FR26" s="854">
        <f t="shared" si="72"/>
        <v>4</v>
      </c>
      <c r="FS26" s="854">
        <f t="shared" si="73"/>
        <v>4</v>
      </c>
      <c r="FT26" s="854">
        <f t="shared" si="74"/>
        <v>4</v>
      </c>
      <c r="FU26" s="854" t="str">
        <f t="shared" si="75"/>
        <v/>
      </c>
      <c r="FV26" s="854" t="str">
        <f t="shared" si="76"/>
        <v/>
      </c>
      <c r="FW26" s="854" t="str">
        <f t="shared" si="77"/>
        <v/>
      </c>
      <c r="FX26" s="846">
        <f t="shared" si="78"/>
        <v>1</v>
      </c>
      <c r="FY26" s="843" t="str">
        <f>IFERROR(VLOOKUP($A26*100+FY$4,'03施策評価'!$A$5:$KD$118,COLUMN('03施策評価'!$EH:$EH),FALSE),"-")</f>
        <v>a</v>
      </c>
      <c r="FZ26" s="851" t="str">
        <f>IFERROR(VLOOKUP($A26*100+FZ$4,'03施策評価'!$A$5:$KD$118,COLUMN('03施策評価'!$EH:$EH),FALSE),"-")</f>
        <v>a</v>
      </c>
      <c r="GA26" s="851" t="str">
        <f>IFERROR(VLOOKUP($A26*100+GA$4,'03施策評価'!$A$5:$KD$118,COLUMN('03施策評価'!$EH:$EH),FALSE),"-")</f>
        <v>a</v>
      </c>
      <c r="GB26" s="851" t="str">
        <f>IFERROR(VLOOKUP($A26*100+GB$4,'03施策評価'!$A$5:$KD$118,COLUMN('03施策評価'!$EH:$EH),FALSE),"-")</f>
        <v>a</v>
      </c>
      <c r="GC26" s="851" t="str">
        <f>IFERROR(VLOOKUP($A26*100+GC$4,'03施策評価'!$A$5:$KD$118,COLUMN('03施策評価'!$EH:$EH),FALSE),"-")</f>
        <v>a</v>
      </c>
      <c r="GD26" s="851" t="str">
        <f>IFERROR(VLOOKUP($A26*100+GD$4,'03施策評価'!$A$5:$KD$118,COLUMN('03施策評価'!$EH:$EH),FALSE),"-")</f>
        <v>a</v>
      </c>
      <c r="GE26" s="851" t="str">
        <f>IFERROR(VLOOKUP($A26*100+GE$4,'03施策評価'!$A$5:$KD$118,COLUMN('03施策評価'!$EH:$EH),FALSE),"-")</f>
        <v>-</v>
      </c>
      <c r="GF26" s="851" t="str">
        <f>IFERROR(VLOOKUP($A26*100+GF$4,'03施策評価'!$A$5:$KD$118,COLUMN('03施策評価'!$EH:$EH),FALSE),"-")</f>
        <v>-</v>
      </c>
      <c r="GG26" s="839" t="str">
        <f t="shared" si="79"/>
        <v>a</v>
      </c>
      <c r="GH26" s="843">
        <f t="shared" si="80"/>
        <v>4</v>
      </c>
      <c r="GI26" s="851">
        <f t="shared" si="81"/>
        <v>4</v>
      </c>
      <c r="GJ26" s="851">
        <f t="shared" si="82"/>
        <v>4</v>
      </c>
      <c r="GK26" s="851">
        <f t="shared" si="83"/>
        <v>4</v>
      </c>
      <c r="GL26" s="851">
        <f t="shared" si="84"/>
        <v>4</v>
      </c>
      <c r="GM26" s="851">
        <f t="shared" si="85"/>
        <v>4</v>
      </c>
      <c r="GN26" s="851" t="str">
        <f t="shared" si="86"/>
        <v/>
      </c>
      <c r="GO26" s="851" t="str">
        <f t="shared" si="87"/>
        <v/>
      </c>
      <c r="GP26" s="840">
        <f t="shared" si="88"/>
        <v>1</v>
      </c>
      <c r="GQ26" s="853" t="str">
        <f t="shared" si="89"/>
        <v>a</v>
      </c>
      <c r="GR26" s="843">
        <f t="shared" si="90"/>
        <v>4</v>
      </c>
      <c r="GS26" s="851">
        <f t="shared" si="91"/>
        <v>2</v>
      </c>
      <c r="GT26" s="840" cm="1">
        <f t="array" ref="GT26">_xlfn.IFS(COUNT(GR26:GS26)=2,SUM(GR26:GS26)/6,COUNT(GR26:GS26)=0,"-",GR26="",GP26,GS26="",FX26)</f>
        <v>1</v>
      </c>
      <c r="GU26" s="843" t="str">
        <f>VLOOKUP($A26&amp;"-"&amp;GU$4,'05市民生活実感調査'!$A$3:$BC$218,COLUMN('05市民生活実感調査'!$AI:$AI),FALSE)</f>
        <v>b</v>
      </c>
      <c r="GV26" s="851" t="str">
        <f>VLOOKUP($A26&amp;"-"&amp;GV$4,'05市民生活実感調査'!$A$3:$BC$218,COLUMN('05市民生活実感調査'!$AI:$AI),FALSE)</f>
        <v>c</v>
      </c>
      <c r="GW26" s="851" t="str">
        <f>VLOOKUP($A26&amp;"-"&amp;GW$4,'05市民生活実感調査'!$A$3:$BC$218,COLUMN('05市民生活実感調査'!$AI:$AI),FALSE)</f>
        <v>b</v>
      </c>
      <c r="GX26" s="851" t="str">
        <f>VLOOKUP($A26&amp;"-"&amp;GX$4,'05市民生活実感調査'!$A$3:$BC$218,COLUMN('05市民生活実感調査'!$AI:$AI),FALSE)</f>
        <v>c</v>
      </c>
      <c r="GY26" s="851" t="str">
        <f>VLOOKUP($A26&amp;"-"&amp;GY$4,'05市民生活実感調査'!$A$3:$BC$218,COLUMN('05市民生活実感調査'!$AI:$AI),FALSE)</f>
        <v>-</v>
      </c>
      <c r="GZ26" s="851" t="str">
        <f>VLOOKUP($A26&amp;"-"&amp;GZ$4,'05市民生活実感調査'!$A$3:$BC$218,COLUMN('05市民生活実感調査'!$AI:$AI),FALSE)</f>
        <v>-</v>
      </c>
      <c r="HA26" s="851" t="str">
        <f>VLOOKUP($A26&amp;"-"&amp;HA$4,'05市民生活実感調査'!$A$3:$BC$218,COLUMN('05市民生活実感調査'!$AI:$AI),FALSE)</f>
        <v>-</v>
      </c>
      <c r="HB26" s="851" t="str">
        <f>VLOOKUP($A26&amp;"-"&amp;HB$4,'05市民生活実感調査'!$A$3:$BC$218,COLUMN('05市民生活実感調査'!$AI:$AI),FALSE)</f>
        <v>-</v>
      </c>
      <c r="HC26" s="839" t="str">
        <f t="shared" si="92"/>
        <v>b</v>
      </c>
      <c r="HD26" s="843">
        <f t="shared" si="93"/>
        <v>3</v>
      </c>
      <c r="HE26" s="851">
        <f t="shared" si="94"/>
        <v>2</v>
      </c>
      <c r="HF26" s="851">
        <f t="shared" si="95"/>
        <v>3</v>
      </c>
      <c r="HG26" s="851">
        <f t="shared" si="96"/>
        <v>2</v>
      </c>
      <c r="HH26" s="851" t="str">
        <f t="shared" si="97"/>
        <v/>
      </c>
      <c r="HI26" s="851" t="str">
        <f t="shared" si="98"/>
        <v/>
      </c>
      <c r="HJ26" s="851" t="str">
        <f t="shared" si="99"/>
        <v/>
      </c>
      <c r="HK26" s="851" t="str">
        <f t="shared" si="100"/>
        <v/>
      </c>
      <c r="HL26" s="840">
        <f t="shared" si="101"/>
        <v>0.625</v>
      </c>
      <c r="HM26" s="841">
        <f>VLOOKUP($A26,'05市民生活実感調査'!$D$223:$O$249,7,FALSE)</f>
        <v>12</v>
      </c>
      <c r="HN26" s="842">
        <f>VLOOKUP($A26,'05市民生活実感調査'!$D$223:$O$249,8,FALSE)</f>
        <v>64.189886480908157</v>
      </c>
      <c r="HO26" s="843" t="s">
        <v>2811</v>
      </c>
      <c r="HP26" s="859" t="str">
        <f>VLOOKUP(HO26,プルダウン!$A$1:$B$6,2,FALSE)</f>
        <v>政策の目的がかなり達成されている</v>
      </c>
      <c r="HQ26" s="834" t="s">
        <v>123</v>
      </c>
      <c r="HR26" s="859" t="s">
        <v>1889</v>
      </c>
      <c r="HS26" s="860" t="s">
        <v>2907</v>
      </c>
      <c r="HT26" s="859" t="s">
        <v>2812</v>
      </c>
      <c r="HU26" s="843" t="str">
        <f>IFERROR(VLOOKUP($A26*100+HU$4,'03施策評価'!$A$5:$KD$118,COLUMN('03施策評価'!$FW:$FW),FALSE),"-")</f>
        <v>B</v>
      </c>
      <c r="HV26" s="851" t="str">
        <f>IFERROR(VLOOKUP($A26*100+HV$4,'03施策評価'!$A$5:$KD$118,COLUMN('03施策評価'!$FW:$FW),FALSE),"-")</f>
        <v>B</v>
      </c>
      <c r="HW26" s="851" t="str">
        <f>IFERROR(VLOOKUP($A26*100+HW$4,'03施策評価'!$A$5:$KD$118,COLUMN('03施策評価'!$FW:$FW),FALSE),"-")</f>
        <v>B</v>
      </c>
      <c r="HX26" s="851" t="str">
        <f>IFERROR(VLOOKUP($A26*100+HX$4,'03施策評価'!$A$5:$KD$118,COLUMN('03施策評価'!$FW:$FW),FALSE),"-")</f>
        <v>B</v>
      </c>
      <c r="HY26" s="851" t="str">
        <f>IFERROR(VLOOKUP($A26*100+HY$4,'03施策評価'!$A$5:$KD$118,COLUMN('03施策評価'!$FW:$FW),FALSE),"-")</f>
        <v>B</v>
      </c>
      <c r="HZ26" s="851" t="str">
        <f>IFERROR(VLOOKUP($A26*100+HZ$4,'03施策評価'!$A$5:$KD$118,COLUMN('03施策評価'!$FW:$FW),FALSE),"-")</f>
        <v>B</v>
      </c>
      <c r="IA26" s="851" t="str">
        <f>IFERROR(VLOOKUP($A26*100+IA$4,'03施策評価'!$A$5:$KD$118,COLUMN('03施策評価'!$FW:$FW),FALSE),"-")</f>
        <v>-</v>
      </c>
      <c r="IB26" s="839" t="str">
        <f>IFERROR(VLOOKUP($A26*100+IB$4,'03施策評価'!$A$5:$KD$118,COLUMN('03施策評価'!$FW:$FW),FALSE),"-")</f>
        <v>-</v>
      </c>
      <c r="IC26" s="861" t="s">
        <v>2886</v>
      </c>
      <c r="ID26" s="850" t="str">
        <f>VLOOKUP($A26&amp;"-"&amp;ID$4,'02政策の客観指標'!$A$4:$AY$246,COLUMN('02政策の客観指標'!$AW:$AW),FALSE)</f>
        <v>a</v>
      </c>
      <c r="IE26" s="851" t="str">
        <f>VLOOKUP($A26&amp;"-"&amp;IE$4,'02政策の客観指標'!$A$4:$AY$246,COLUMN('02政策の客観指標'!$AW:$AW),FALSE)</f>
        <v>a</v>
      </c>
      <c r="IF26" s="851" t="str">
        <f>VLOOKUP($A26&amp;"-"&amp;IF$4,'02政策の客観指標'!$A$4:$AY$246,COLUMN('02政策の客観指標'!$AW:$AW),FALSE)</f>
        <v>a</v>
      </c>
      <c r="IG26" s="851" t="str">
        <f>VLOOKUP($A26&amp;"-"&amp;IG$4,'02政策の客観指標'!$A$4:$AY$246,COLUMN('02政策の客観指標'!$AW:$AW),FALSE)</f>
        <v>a</v>
      </c>
      <c r="IH26" s="851" t="str">
        <f>VLOOKUP($A26&amp;"-"&amp;IH$4,'02政策の客観指標'!$A$4:$AY$246,COLUMN('02政策の客観指標'!$AW:$AW),FALSE)</f>
        <v>a</v>
      </c>
      <c r="II26" s="851" t="str">
        <f>VLOOKUP($A26&amp;"-"&amp;II$4,'02政策の客観指標'!$A$4:$AY$246,COLUMN('02政策の客観指標'!$AW:$AW),FALSE)</f>
        <v>a</v>
      </c>
      <c r="IJ26" s="851" t="str">
        <f>VLOOKUP($A26&amp;"-"&amp;IJ$4,'02政策の客観指標'!$A$4:$AY$246,COLUMN('02政策の客観指標'!$AW:$AW),FALSE)</f>
        <v>-</v>
      </c>
      <c r="IK26" s="851" t="str">
        <f>VLOOKUP($A26&amp;"-"&amp;IK$4,'02政策の客観指標'!$A$4:$AY$246,COLUMN('02政策の客観指標'!$AW:$AW),FALSE)</f>
        <v>-</v>
      </c>
      <c r="IL26" s="851" t="str">
        <f>VLOOKUP($A26&amp;"-"&amp;IL$4,'02政策の客観指標'!$A$4:$AY$246,COLUMN('02政策の客観指標'!$AW:$AW),FALSE)</f>
        <v>-</v>
      </c>
      <c r="IM26" s="839" t="str">
        <f t="shared" si="102"/>
        <v>a</v>
      </c>
      <c r="IN26" s="854">
        <f t="shared" si="103"/>
        <v>4</v>
      </c>
      <c r="IO26" s="854">
        <f t="shared" si="104"/>
        <v>4</v>
      </c>
      <c r="IP26" s="854">
        <f t="shared" si="105"/>
        <v>4</v>
      </c>
      <c r="IQ26" s="854">
        <f t="shared" si="106"/>
        <v>4</v>
      </c>
      <c r="IR26" s="854">
        <f t="shared" si="107"/>
        <v>4</v>
      </c>
      <c r="IS26" s="854">
        <f t="shared" si="108"/>
        <v>4</v>
      </c>
      <c r="IT26" s="854" t="str">
        <f t="shared" si="109"/>
        <v/>
      </c>
      <c r="IU26" s="854" t="str">
        <f t="shared" si="110"/>
        <v/>
      </c>
      <c r="IV26" s="854" t="str">
        <f t="shared" si="111"/>
        <v/>
      </c>
      <c r="IW26" s="846">
        <f t="shared" si="112"/>
        <v>1</v>
      </c>
      <c r="IX26" s="843" t="str">
        <f>IFERROR(VLOOKUP($A26*100+IX$4,'03施策評価'!$A$5:$KD$118,COLUMN('03施策評価'!$GJ:$GJ),FALSE),"-")</f>
        <v>a</v>
      </c>
      <c r="IY26" s="851" t="str">
        <f>IFERROR(VLOOKUP($A26*100+IY$4,'03施策評価'!$A$5:$KD$118,COLUMN('03施策評価'!$GJ:$GJ),FALSE),"-")</f>
        <v>a</v>
      </c>
      <c r="IZ26" s="851" t="str">
        <f>IFERROR(VLOOKUP($A26*100+IZ$4,'03施策評価'!$A$5:$KD$118,COLUMN('03施策評価'!$GJ:$GJ),FALSE),"-")</f>
        <v>a</v>
      </c>
      <c r="JA26" s="851" t="str">
        <f>IFERROR(VLOOKUP($A26*100+JA$4,'03施策評価'!$A$5:$KD$118,COLUMN('03施策評価'!$GJ:$GJ),FALSE),"-")</f>
        <v>b</v>
      </c>
      <c r="JB26" s="851" t="str">
        <f>IFERROR(VLOOKUP($A26*100+JB$4,'03施策評価'!$A$5:$KD$118,COLUMN('03施策評価'!$GJ:$GJ),FALSE),"-")</f>
        <v>a</v>
      </c>
      <c r="JC26" s="851" t="str">
        <f>IFERROR(VLOOKUP($A26*100+JC$4,'03施策評価'!$A$5:$KD$118,COLUMN('03施策評価'!$GJ:$GJ),FALSE),"-")</f>
        <v>a</v>
      </c>
      <c r="JD26" s="851" t="str">
        <f>IFERROR(VLOOKUP($A26*100+JD$4,'03施策評価'!$A$5:$KD$118,COLUMN('03施策評価'!$GJ:$GJ),FALSE),"-")</f>
        <v>-</v>
      </c>
      <c r="JE26" s="851" t="str">
        <f>IFERROR(VLOOKUP($A26*100+JE$4,'03施策評価'!$A$5:$KD$118,COLUMN('03施策評価'!$GJ:$GJ),FALSE),"-")</f>
        <v>-</v>
      </c>
      <c r="JF26" s="839" t="str">
        <f t="shared" si="113"/>
        <v>a</v>
      </c>
      <c r="JG26" s="843">
        <f t="shared" si="114"/>
        <v>4</v>
      </c>
      <c r="JH26" s="851">
        <f t="shared" si="115"/>
        <v>4</v>
      </c>
      <c r="JI26" s="851">
        <f t="shared" si="116"/>
        <v>4</v>
      </c>
      <c r="JJ26" s="851">
        <f t="shared" si="117"/>
        <v>3</v>
      </c>
      <c r="JK26" s="851">
        <f t="shared" si="118"/>
        <v>4</v>
      </c>
      <c r="JL26" s="851">
        <f t="shared" si="119"/>
        <v>4</v>
      </c>
      <c r="JM26" s="851" t="str">
        <f t="shared" si="120"/>
        <v/>
      </c>
      <c r="JN26" s="851" t="str">
        <f t="shared" si="121"/>
        <v/>
      </c>
      <c r="JO26" s="840">
        <f t="shared" si="122"/>
        <v>0.95833333333333337</v>
      </c>
      <c r="JP26" s="853" t="str">
        <f t="shared" si="123"/>
        <v>a</v>
      </c>
      <c r="JQ26" s="843">
        <f t="shared" si="124"/>
        <v>4</v>
      </c>
      <c r="JR26" s="851">
        <f t="shared" si="125"/>
        <v>2</v>
      </c>
      <c r="JS26" s="840" cm="1">
        <f t="array" ref="JS26">_xlfn.IFS(COUNT(JQ26:JR26)=2,SUM(JQ26:JR26)/6,COUNT(JQ26:JR26)=0,"-",JQ26="",JO26,JR26="",IW26)</f>
        <v>1</v>
      </c>
      <c r="JT26" s="843" t="str">
        <f>VLOOKUP($A26&amp;"-"&amp;JT$4,'05市民生活実感調査'!$A$3:$BC$218,COLUMN('05市民生活実感調査'!$AS:$AS),FALSE)</f>
        <v>b</v>
      </c>
      <c r="JU26" s="851" t="str">
        <f>VLOOKUP($A26&amp;"-"&amp;JU$4,'05市民生活実感調査'!$A$3:$BC$218,COLUMN('05市民生活実感調査'!$AS:$AS),FALSE)</f>
        <v>b</v>
      </c>
      <c r="JV26" s="851" t="str">
        <f>VLOOKUP($A26&amp;"-"&amp;JV$4,'05市民生活実感調査'!$A$3:$BC$218,COLUMN('05市民生活実感調査'!$AS:$AS),FALSE)</f>
        <v>b</v>
      </c>
      <c r="JW26" s="851" t="str">
        <f>VLOOKUP($A26&amp;"-"&amp;JW$4,'05市民生活実感調査'!$A$3:$BC$218,COLUMN('05市民生活実感調査'!$AS:$AS),FALSE)</f>
        <v>c</v>
      </c>
      <c r="JX26" s="851" t="str">
        <f>VLOOKUP($A26&amp;"-"&amp;JX$4,'05市民生活実感調査'!$A$3:$BC$218,COLUMN('05市民生活実感調査'!$AS:$AS),FALSE)</f>
        <v>-</v>
      </c>
      <c r="JY26" s="851" t="str">
        <f>VLOOKUP($A26&amp;"-"&amp;JY$4,'05市民生活実感調査'!$A$3:$BC$218,COLUMN('05市民生活実感調査'!$AS:$AS),FALSE)</f>
        <v>-</v>
      </c>
      <c r="JZ26" s="851" t="str">
        <f>VLOOKUP($A26&amp;"-"&amp;JZ$4,'05市民生活実感調査'!$A$3:$BC$218,COLUMN('05市民生活実感調査'!$AS:$AS),FALSE)</f>
        <v>-</v>
      </c>
      <c r="KA26" s="851" t="str">
        <f>VLOOKUP($A26&amp;"-"&amp;KA$4,'05市民生活実感調査'!$A$3:$BC$218,COLUMN('05市民生活実感調査'!$AS:$AS),FALSE)</f>
        <v>-</v>
      </c>
      <c r="KB26" s="839" t="str">
        <f t="shared" si="126"/>
        <v>b</v>
      </c>
      <c r="KC26" s="843">
        <f t="shared" si="127"/>
        <v>3</v>
      </c>
      <c r="KD26" s="851">
        <f t="shared" si="128"/>
        <v>3</v>
      </c>
      <c r="KE26" s="851">
        <f t="shared" si="129"/>
        <v>3</v>
      </c>
      <c r="KF26" s="851">
        <f t="shared" si="130"/>
        <v>2</v>
      </c>
      <c r="KG26" s="851" t="str">
        <f t="shared" si="131"/>
        <v/>
      </c>
      <c r="KH26" s="851" t="str">
        <f t="shared" si="132"/>
        <v/>
      </c>
      <c r="KI26" s="851" t="str">
        <f t="shared" si="133"/>
        <v/>
      </c>
      <c r="KJ26" s="851" t="str">
        <f t="shared" si="134"/>
        <v/>
      </c>
      <c r="KK26" s="840">
        <f t="shared" si="135"/>
        <v>0.6875</v>
      </c>
      <c r="KL26" s="841">
        <f>VLOOKUP($A26,'05市民生活実感調査'!$D$223:$O$249,9,FALSE)</f>
        <v>11</v>
      </c>
      <c r="KM26" s="842">
        <f>VLOOKUP($A26,'05市民生活実感調査'!$D$223:$O$249,10,FALSE)</f>
        <v>66.803278688524586</v>
      </c>
      <c r="KN26" s="843" t="s">
        <v>313</v>
      </c>
      <c r="KO26" s="859" t="str">
        <f>VLOOKUP(KN26,プルダウン!$A$1:$B$6,2,FALSE)</f>
        <v>政策の目的がかなり達成されている</v>
      </c>
      <c r="KP26" s="834" t="s">
        <v>2973</v>
      </c>
      <c r="KQ26" s="859" t="s">
        <v>2976</v>
      </c>
      <c r="KR26" s="860" t="s">
        <v>3043</v>
      </c>
      <c r="KS26" s="859" t="s">
        <v>2812</v>
      </c>
      <c r="KT26" s="843" t="str">
        <f>IFERROR(VLOOKUP($A26*100+KT$4,'03施策評価'!$A$5:$KD$118,COLUMN('03施策評価'!$HY:$HY),FALSE),"-")</f>
        <v>B</v>
      </c>
      <c r="KU26" s="851" t="str">
        <f>IFERROR(VLOOKUP($A26*100+KU$4,'03施策評価'!$A$5:$KD$118,COLUMN('03施策評価'!$HY:$HY),FALSE),"-")</f>
        <v>B</v>
      </c>
      <c r="KV26" s="851" t="str">
        <f>IFERROR(VLOOKUP($A26*100+KV$4,'03施策評価'!$A$5:$KD$118,COLUMN('03施策評価'!$HY:$HY),FALSE),"-")</f>
        <v>B</v>
      </c>
      <c r="KW26" s="851" t="str">
        <f>IFERROR(VLOOKUP($A26*100+KW$4,'03施策評価'!$A$5:$KD$118,COLUMN('03施策評価'!$HY:$HY),FALSE),"-")</f>
        <v>C</v>
      </c>
      <c r="KX26" s="851" t="str">
        <f>IFERROR(VLOOKUP($A26*100+KX$4,'03施策評価'!$A$5:$KD$118,COLUMN('03施策評価'!$HY:$HY),FALSE),"-")</f>
        <v>B</v>
      </c>
      <c r="KY26" s="851" t="str">
        <f>IFERROR(VLOOKUP($A26*100+KY$4,'03施策評価'!$A$5:$KD$118,COLUMN('03施策評価'!$HY:$HY),FALSE),"-")</f>
        <v>B</v>
      </c>
      <c r="KZ26" s="851" t="str">
        <f>IFERROR(VLOOKUP($A26*100+KZ$4,'03施策評価'!$A$5:$KD$118,COLUMN('03施策評価'!$HY:$HY),FALSE),"-")</f>
        <v>-</v>
      </c>
      <c r="LA26" s="839" t="str">
        <f>IFERROR(VLOOKUP($A26*100+LA$4,'03施策評価'!$A$5:$KD$118,COLUMN('03施策評価'!$HY:$HY),FALSE),"-")</f>
        <v>-</v>
      </c>
      <c r="LB26" s="861" t="s">
        <v>3024</v>
      </c>
      <c r="LC26" s="862" t="str">
        <f>VLOOKUP($A26&amp;"-"&amp;LC$4,'02政策の客観指標'!$A$4:$AX$246,COLUMN('02政策の客観指標'!$AX:$AX),FALSE)</f>
        <v>a</v>
      </c>
      <c r="LD26" s="851" t="str">
        <f>VLOOKUP($A26&amp;"-"&amp;LD$4,'02政策の客観指標'!$A$4:$AX$246,COLUMN('02政策の客観指標'!$AX:$AX),FALSE)</f>
        <v>a</v>
      </c>
      <c r="LE26" s="851" t="str">
        <f>VLOOKUP($A26&amp;"-"&amp;LE$4,'02政策の客観指標'!$A$4:$AX$246,COLUMN('02政策の客観指標'!$AX:$AX),FALSE)</f>
        <v>a</v>
      </c>
      <c r="LF26" s="851" t="str">
        <f>VLOOKUP($A26&amp;"-"&amp;LF$4,'02政策の客観指標'!$A$4:$AX$246,COLUMN('02政策の客観指標'!$AX:$AX),FALSE)</f>
        <v>a</v>
      </c>
      <c r="LG26" s="851" t="str">
        <f>VLOOKUP($A26&amp;"-"&amp;LG$4,'02政策の客観指標'!$A$4:$AX$246,COLUMN('02政策の客観指標'!$AX:$AX),FALSE)</f>
        <v>b</v>
      </c>
      <c r="LH26" s="851" t="str">
        <f>VLOOKUP($A26&amp;"-"&amp;LH$4,'02政策の客観指標'!$A$4:$AX$246,COLUMN('02政策の客観指標'!$AX:$AX),FALSE)</f>
        <v>a</v>
      </c>
      <c r="LI26" s="851" t="str">
        <f>VLOOKUP($A26&amp;"-"&amp;LI$4,'02政策の客観指標'!$A$4:$AX$246,COLUMN('02政策の客観指標'!$AX:$AX),FALSE)</f>
        <v>-</v>
      </c>
      <c r="LJ26" s="851" t="str">
        <f>VLOOKUP($A26&amp;"-"&amp;LJ$4,'02政策の客観指標'!$A$4:$AX$246,COLUMN('02政策の客観指標'!$AX:$AX),FALSE)</f>
        <v>-</v>
      </c>
      <c r="LK26" s="851" t="str">
        <f>VLOOKUP($A26&amp;"-"&amp;LK$4,'02政策の客観指標'!$A$4:$AX$246,COLUMN('02政策の客観指標'!$AX:$AX),FALSE)</f>
        <v>-</v>
      </c>
      <c r="LL26" s="839" t="str">
        <f t="shared" si="136"/>
        <v>a</v>
      </c>
      <c r="LM26" s="854">
        <f t="shared" si="137"/>
        <v>4</v>
      </c>
      <c r="LN26" s="854">
        <f t="shared" si="138"/>
        <v>4</v>
      </c>
      <c r="LO26" s="854">
        <f t="shared" si="139"/>
        <v>4</v>
      </c>
      <c r="LP26" s="854">
        <f t="shared" si="140"/>
        <v>4</v>
      </c>
      <c r="LQ26" s="854">
        <f t="shared" si="141"/>
        <v>3</v>
      </c>
      <c r="LR26" s="854">
        <f t="shared" si="142"/>
        <v>4</v>
      </c>
      <c r="LS26" s="854" t="str">
        <f t="shared" si="143"/>
        <v/>
      </c>
      <c r="LT26" s="854" t="str">
        <f t="shared" si="144"/>
        <v/>
      </c>
      <c r="LU26" s="854" t="str">
        <f t="shared" si="145"/>
        <v/>
      </c>
      <c r="LV26" s="846">
        <f t="shared" si="146"/>
        <v>0.95833333333333337</v>
      </c>
      <c r="LW26" s="843" t="str">
        <f>IFERROR(VLOOKUP($A26*100+LW$4,'03施策評価'!$A$5:$KD$118,COLUMN('03施策評価'!$IL:$IL),FALSE),"-")</f>
        <v>a</v>
      </c>
      <c r="LX26" s="851" t="str">
        <f>IFERROR(VLOOKUP($A26*100+LX$4,'03施策評価'!$A$5:$KD$118,COLUMN('03施策評価'!$IL:$IL),FALSE),"-")</f>
        <v>a</v>
      </c>
      <c r="LY26" s="851" t="str">
        <f>IFERROR(VLOOKUP($A26*100+LY$4,'03施策評価'!$A$5:$KD$118,COLUMN('03施策評価'!$IL:$IL),FALSE),"-")</f>
        <v>a</v>
      </c>
      <c r="LZ26" s="851" t="str">
        <f>IFERROR(VLOOKUP($A26*100+LZ$4,'03施策評価'!$A$5:$KD$118,COLUMN('03施策評価'!$IL:$IL),FALSE),"-")</f>
        <v>a</v>
      </c>
      <c r="MA26" s="851" t="str">
        <f>IFERROR(VLOOKUP($A26*100+MA$4,'03施策評価'!$A$5:$KD$118,COLUMN('03施策評価'!$IL:$IL),FALSE),"-")</f>
        <v>b</v>
      </c>
      <c r="MB26" s="851" t="str">
        <f>IFERROR(VLOOKUP($A26*100+MB$4,'03施策評価'!$A$5:$KD$118,COLUMN('03施策評価'!$IL:$IL),FALSE),"-")</f>
        <v>a</v>
      </c>
      <c r="MC26" s="851" t="str">
        <f>IFERROR(VLOOKUP($A26*100+MC$4,'03施策評価'!$A$5:$KD$118,COLUMN('03施策評価'!$IL:$IL),FALSE),"-")</f>
        <v>-</v>
      </c>
      <c r="MD26" s="851" t="str">
        <f>IFERROR(VLOOKUP($A26*100+MD$4,'03施策評価'!$A$5:$KD$118,COLUMN('03施策評価'!$IL:$IL),FALSE),"-")</f>
        <v>-</v>
      </c>
      <c r="ME26" s="839" t="str">
        <f t="shared" si="147"/>
        <v>a</v>
      </c>
      <c r="MF26" s="843">
        <f t="shared" si="148"/>
        <v>4</v>
      </c>
      <c r="MG26" s="851">
        <f t="shared" si="149"/>
        <v>4</v>
      </c>
      <c r="MH26" s="851">
        <f t="shared" si="150"/>
        <v>4</v>
      </c>
      <c r="MI26" s="851">
        <f t="shared" si="151"/>
        <v>4</v>
      </c>
      <c r="MJ26" s="851">
        <f t="shared" si="152"/>
        <v>3</v>
      </c>
      <c r="MK26" s="851">
        <f t="shared" si="153"/>
        <v>4</v>
      </c>
      <c r="ML26" s="851" t="str">
        <f t="shared" si="154"/>
        <v/>
      </c>
      <c r="MM26" s="851" t="str">
        <f t="shared" si="155"/>
        <v/>
      </c>
      <c r="MN26" s="840">
        <f t="shared" si="156"/>
        <v>0.95833333333333337</v>
      </c>
      <c r="MO26" s="853" t="str">
        <f t="shared" si="157"/>
        <v>a</v>
      </c>
      <c r="MP26" s="843">
        <f t="shared" si="158"/>
        <v>4</v>
      </c>
      <c r="MQ26" s="851">
        <f t="shared" si="159"/>
        <v>2</v>
      </c>
      <c r="MR26" s="840" cm="1">
        <f t="array" ref="MR26">_xlfn.IFS(COUNT(MP26:MQ26)=2,SUM(MP26:MQ26)/6,COUNT(MP26:MQ26)=0,"-",MP26="",MN26,MQ26="",LV26)</f>
        <v>1</v>
      </c>
      <c r="MS26" s="843" t="str">
        <f>VLOOKUP($A26&amp;"-"&amp;MS$4,'05市民生活実感調査'!$A$3:$BC$218,COLUMN('05市民生活実感調査'!$BC:$BC),FALSE)</f>
        <v>c</v>
      </c>
      <c r="MT26" s="851" t="str">
        <f>VLOOKUP($A26&amp;"-"&amp;MT$4,'05市民生活実感調査'!$A$3:$BC$218,COLUMN('05市民生活実感調査'!$BC:$BC),FALSE)</f>
        <v>c</v>
      </c>
      <c r="MU26" s="851" t="str">
        <f>VLOOKUP($A26&amp;"-"&amp;MU$4,'05市民生活実感調査'!$A$3:$BC$218,COLUMN('05市民生活実感調査'!$BC:$BC),FALSE)</f>
        <v>b</v>
      </c>
      <c r="MV26" s="851" t="str">
        <f>VLOOKUP($A26&amp;"-"&amp;MV$4,'05市民生活実感調査'!$A$3:$BC$218,COLUMN('05市民生活実感調査'!$BC:$BC),FALSE)</f>
        <v>c</v>
      </c>
      <c r="MW26" s="851" t="str">
        <f>VLOOKUP($A26&amp;"-"&amp;MW$4,'05市民生活実感調査'!$A$3:$BC$218,COLUMN('05市民生活実感調査'!$BC:$BC),FALSE)</f>
        <v>-</v>
      </c>
      <c r="MX26" s="851" t="str">
        <f>VLOOKUP($A26&amp;"-"&amp;MX$4,'05市民生活実感調査'!$A$3:$BC$218,COLUMN('05市民生活実感調査'!$BC:$BC),FALSE)</f>
        <v>-</v>
      </c>
      <c r="MY26" s="851" t="str">
        <f>VLOOKUP($A26&amp;"-"&amp;MY$4,'05市民生活実感調査'!$A$3:$BC$218,COLUMN('05市民生活実感調査'!$BC:$BC),FALSE)</f>
        <v>-</v>
      </c>
      <c r="MZ26" s="851" t="str">
        <f>VLOOKUP($A26&amp;"-"&amp;MZ$4,'05市民生活実感調査'!$A$3:$BC$218,COLUMN('05市民生活実感調査'!$BC:$BC),FALSE)</f>
        <v>-</v>
      </c>
      <c r="NA26" s="839" t="str">
        <f t="shared" si="160"/>
        <v>c</v>
      </c>
      <c r="NB26" s="843">
        <f t="shared" si="161"/>
        <v>2</v>
      </c>
      <c r="NC26" s="851">
        <f t="shared" si="162"/>
        <v>2</v>
      </c>
      <c r="ND26" s="851">
        <f t="shared" si="163"/>
        <v>3</v>
      </c>
      <c r="NE26" s="851">
        <f t="shared" si="164"/>
        <v>2</v>
      </c>
      <c r="NF26" s="851" t="str">
        <f t="shared" si="165"/>
        <v/>
      </c>
      <c r="NG26" s="851" t="str">
        <f t="shared" si="166"/>
        <v/>
      </c>
      <c r="NH26" s="851" t="str">
        <f t="shared" si="167"/>
        <v/>
      </c>
      <c r="NI26" s="851" t="str">
        <f t="shared" si="168"/>
        <v/>
      </c>
      <c r="NJ26" s="840">
        <f t="shared" si="169"/>
        <v>0.5625</v>
      </c>
      <c r="NK26" s="841">
        <f>VLOOKUP($A26,'05市民生活実感調査'!$D$223:$O$249,11,FALSE)</f>
        <v>11</v>
      </c>
      <c r="NL26" s="842">
        <f>VLOOKUP($A26,'05市民生活実感調査'!$D$223:$O$249,12,FALSE)</f>
        <v>64.952380952380949</v>
      </c>
      <c r="NM26" s="843" t="s">
        <v>313</v>
      </c>
      <c r="NN26" s="859" t="str">
        <f>VLOOKUP(NM26,プルダウン!$A$1:$B$6,2,FALSE)</f>
        <v>政策の目的がかなり達成されている</v>
      </c>
      <c r="NO26" s="834" t="s">
        <v>2973</v>
      </c>
      <c r="NP26" s="859" t="s">
        <v>2976</v>
      </c>
      <c r="NQ26" s="860" t="s">
        <v>3267</v>
      </c>
      <c r="NR26" s="859" t="s">
        <v>3227</v>
      </c>
      <c r="NS26" s="843" t="str">
        <f>IFERROR(VLOOKUP($A26*100+NS$4,'03施策評価'!$A$5:$KD$118,COLUMN('03施策評価'!$KA:$KA),FALSE),"-")</f>
        <v>B</v>
      </c>
      <c r="NT26" s="851" t="str">
        <f>IFERROR(VLOOKUP($A26*100+NT$4,'03施策評価'!$A$5:$KD$118,COLUMN('03施策評価'!$KA:$KA),FALSE),"-")</f>
        <v>B</v>
      </c>
      <c r="NU26" s="851" t="str">
        <f>IFERROR(VLOOKUP($A26*100+NU$4,'03施策評価'!$A$5:$KD$118,COLUMN('03施策評価'!$KA:$KA),FALSE),"-")</f>
        <v>B</v>
      </c>
      <c r="NV26" s="851" t="str">
        <f>IFERROR(VLOOKUP($A26*100+NV$4,'03施策評価'!$A$5:$KD$118,COLUMN('03施策評価'!$KA:$KA),FALSE),"-")</f>
        <v>B</v>
      </c>
      <c r="NW26" s="851" t="str">
        <f>IFERROR(VLOOKUP($A26*100+NW$4,'03施策評価'!$A$5:$KD$118,COLUMN('03施策評価'!$KA:$KA),FALSE),"-")</f>
        <v>B</v>
      </c>
      <c r="NX26" s="851" t="str">
        <f>IFERROR(VLOOKUP($A26*100+NX$4,'03施策評価'!$A$5:$KD$118,COLUMN('03施策評価'!$KA:$KA),FALSE),"-")</f>
        <v>B</v>
      </c>
      <c r="NY26" s="851" t="str">
        <f>IFERROR(VLOOKUP($A26*100+NY$4,'03施策評価'!$A$5:$KD$118,COLUMN('03施策評価'!$KA:$KA),FALSE),"-")</f>
        <v>-</v>
      </c>
      <c r="NZ26" s="839" t="str">
        <f>IFERROR(VLOOKUP($A26*100+NZ$4,'03施策評価'!$A$5:$KD$118,COLUMN('03施策評価'!$KA:$KA),FALSE),"-")</f>
        <v>-</v>
      </c>
      <c r="OA26" s="863" t="s">
        <v>3353</v>
      </c>
      <c r="OB26" s="812" t="str">
        <f>VLOOKUP($A26&amp;"-"&amp;OB$4,'02政策の客観指標'!$A$4:$AY$246,COLUMN('02政策の客観指標'!$AY:$AY),FALSE)</f>
        <v>a</v>
      </c>
      <c r="OC26" s="813" t="str">
        <f>VLOOKUP($A26&amp;"-"&amp;OC$4,'02政策の客観指標'!$A$4:$AY$246,COLUMN('02政策の客観指標'!$AY:$AY),FALSE)</f>
        <v>a</v>
      </c>
      <c r="OD26" s="813" t="str">
        <f>VLOOKUP($A26&amp;"-"&amp;OD$4,'02政策の客観指標'!$A$4:$AY$246,COLUMN('02政策の客観指標'!$AY:$AY),FALSE)</f>
        <v>b</v>
      </c>
      <c r="OE26" s="813" t="str">
        <f>VLOOKUP($A26&amp;"-"&amp;OE$4,'02政策の客観指標'!$A$4:$AY$246,COLUMN('02政策の客観指標'!$AY:$AY),FALSE)</f>
        <v>a</v>
      </c>
      <c r="OF26" s="813" t="str">
        <f>VLOOKUP($A26&amp;"-"&amp;OF$4,'02政策の客観指標'!$A$4:$AY$246,COLUMN('02政策の客観指標'!$AY:$AY),FALSE)</f>
        <v>c</v>
      </c>
      <c r="OG26" s="813" t="str">
        <f>VLOOKUP($A26&amp;"-"&amp;OG$4,'02政策の客観指標'!$A$4:$AY$246,COLUMN('02政策の客観指標'!$AY:$AY),FALSE)</f>
        <v>b</v>
      </c>
      <c r="OH26" s="813" t="str">
        <f>VLOOKUP($A26&amp;"-"&amp;OH$4,'02政策の客観指標'!$A$4:$AY$246,COLUMN('02政策の客観指標'!$AY:$AY),FALSE)</f>
        <v>-</v>
      </c>
      <c r="OI26" s="813" t="str">
        <f>VLOOKUP($A26&amp;"-"&amp;OI$4,'02政策の客観指標'!$A$4:$AY$246,COLUMN('02政策の客観指標'!$AY:$AY),FALSE)</f>
        <v>-</v>
      </c>
      <c r="OJ26" s="813" t="str">
        <f>VLOOKUP($A26&amp;"-"&amp;OJ$4,'02政策の客観指標'!$A$4:$AY$246,COLUMN('02政策の客観指標'!$AY:$AY),FALSE)</f>
        <v>-</v>
      </c>
      <c r="OK26" s="814" t="str">
        <f t="shared" si="170"/>
        <v>a</v>
      </c>
      <c r="OL26" s="815">
        <f t="shared" si="171"/>
        <v>4</v>
      </c>
      <c r="OM26" s="815">
        <f t="shared" si="172"/>
        <v>4</v>
      </c>
      <c r="ON26" s="815">
        <f t="shared" si="173"/>
        <v>3</v>
      </c>
      <c r="OO26" s="815">
        <f t="shared" si="174"/>
        <v>4</v>
      </c>
      <c r="OP26" s="815">
        <f t="shared" si="175"/>
        <v>2</v>
      </c>
      <c r="OQ26" s="815">
        <f t="shared" si="176"/>
        <v>3</v>
      </c>
      <c r="OR26" s="815" t="str">
        <f t="shared" si="177"/>
        <v/>
      </c>
      <c r="OS26" s="815" t="str">
        <f t="shared" si="178"/>
        <v/>
      </c>
      <c r="OT26" s="815" t="str">
        <f t="shared" si="179"/>
        <v/>
      </c>
      <c r="OU26" s="816">
        <f t="shared" si="203"/>
        <v>0.83333333333333337</v>
      </c>
      <c r="OV26" s="817" t="str">
        <f>IFERROR(VLOOKUP($A26*100+OV$4,'03施策評価'!$A$5:$MF$118,COLUMN('03施策評価'!$KN:$KN),FALSE),"-")</f>
        <v>a</v>
      </c>
      <c r="OW26" s="813" t="str">
        <f>IFERROR(VLOOKUP($A26*100+OW$4,'03施策評価'!$A$5:$MF$118,COLUMN('03施策評価'!$KN:$KN),FALSE),"-")</f>
        <v>a</v>
      </c>
      <c r="OX26" s="813" t="str">
        <f>IFERROR(VLOOKUP($A26*100+OX$4,'03施策評価'!$A$5:$MF$118,COLUMN('03施策評価'!$KN:$KN),FALSE),"-")</f>
        <v>a</v>
      </c>
      <c r="OY26" s="813" t="str">
        <f>IFERROR(VLOOKUP($A26*100+OY$4,'03施策評価'!$A$5:$MF$118,COLUMN('03施策評価'!$KN:$KN),FALSE),"-")</f>
        <v>a</v>
      </c>
      <c r="OZ26" s="813" t="str">
        <f>IFERROR(VLOOKUP($A26*100+OZ$4,'03施策評価'!$A$5:$MF$118,COLUMN('03施策評価'!$KN:$KN),FALSE),"-")</f>
        <v>c</v>
      </c>
      <c r="PA26" s="813" t="str">
        <f>IFERROR(VLOOKUP($A26*100+PA$4,'03施策評価'!$A$5:$MF$118,COLUMN('03施策評価'!$KN:$KN),FALSE),"-")</f>
        <v>b</v>
      </c>
      <c r="PB26" s="813" t="str">
        <f>IFERROR(VLOOKUP($A26*100+PB$4,'03施策評価'!$A$5:$MF$118,COLUMN('03施策評価'!$KN:$KN),FALSE),"-")</f>
        <v>-</v>
      </c>
      <c r="PC26" s="813" t="str">
        <f>IFERROR(VLOOKUP($A26*100+PC$4,'03施策評価'!$A$5:$MF$118,COLUMN('03施策評価'!$KN:$KN),FALSE),"-")</f>
        <v>-</v>
      </c>
      <c r="PD26" s="814" t="str">
        <f t="shared" si="180"/>
        <v>a</v>
      </c>
      <c r="PE26" s="817">
        <f t="shared" si="181"/>
        <v>4</v>
      </c>
      <c r="PF26" s="813">
        <f t="shared" si="182"/>
        <v>4</v>
      </c>
      <c r="PG26" s="813">
        <f t="shared" si="183"/>
        <v>4</v>
      </c>
      <c r="PH26" s="813">
        <f t="shared" si="184"/>
        <v>4</v>
      </c>
      <c r="PI26" s="813">
        <f t="shared" si="185"/>
        <v>2</v>
      </c>
      <c r="PJ26" s="813">
        <f t="shared" si="186"/>
        <v>3</v>
      </c>
      <c r="PK26" s="813" t="str">
        <f t="shared" si="187"/>
        <v/>
      </c>
      <c r="PL26" s="813" t="str">
        <f t="shared" si="188"/>
        <v/>
      </c>
      <c r="PM26" s="818">
        <f t="shared" si="189"/>
        <v>0.875</v>
      </c>
      <c r="PN26" s="819" t="str">
        <f t="shared" si="190"/>
        <v>a</v>
      </c>
      <c r="PO26" s="237">
        <f t="shared" si="191"/>
        <v>4</v>
      </c>
      <c r="PP26" s="187">
        <f t="shared" si="192"/>
        <v>2</v>
      </c>
      <c r="PQ26" s="422" cm="1">
        <f t="array" ref="PQ26">_xlfn.IFS(COUNT(PO26:PP26)=2,SUM(PO26:PP26)/6,COUNT(PO26:PP26)=0,"-",PO26="",PM26,PP26="",OU26)</f>
        <v>1</v>
      </c>
      <c r="PR26" s="820" t="str">
        <f>VLOOKUP($A26&amp;"-"&amp;PR$4,'05市民生活実感調査'!$A$3:$BM$218,COLUMN('05市民生活実感調査'!$BM:$BM),FALSE)</f>
        <v>b</v>
      </c>
      <c r="PS26" s="821" t="str">
        <f>VLOOKUP($A26&amp;"-"&amp;PS$4,'05市民生活実感調査'!$A$3:$BM$218,COLUMN('05市民生活実感調査'!$BM:$BM),FALSE)</f>
        <v>b</v>
      </c>
      <c r="PT26" s="821" t="str">
        <f>VLOOKUP($A26&amp;"-"&amp;PT$4,'05市民生活実感調査'!$A$3:$BM$218,COLUMN('05市民生活実感調査'!$BM:$BM),FALSE)</f>
        <v>b</v>
      </c>
      <c r="PU26" s="821" t="str">
        <f>VLOOKUP($A26&amp;"-"&amp;PU$4,'05市民生活実感調査'!$A$3:$BM$218,COLUMN('05市民生活実感調査'!$BM:$BM),FALSE)</f>
        <v>c</v>
      </c>
      <c r="PV26" s="821" t="str">
        <f>VLOOKUP($A26&amp;"-"&amp;PV$4,'05市民生活実感調査'!$A$3:$BM$218,COLUMN('05市民生活実感調査'!$BM:$BM),FALSE)</f>
        <v>-</v>
      </c>
      <c r="PW26" s="821" t="str">
        <f>VLOOKUP($A26&amp;"-"&amp;PW$4,'05市民生活実感調査'!$A$3:$BM$218,COLUMN('05市民生活実感調査'!$BM:$BM),FALSE)</f>
        <v>-</v>
      </c>
      <c r="PX26" s="821" t="str">
        <f>VLOOKUP($A26&amp;"-"&amp;PX$4,'05市民生活実感調査'!$A$3:$BM$218,COLUMN('05市民生活実感調査'!$BM:$BM),FALSE)</f>
        <v>-</v>
      </c>
      <c r="PY26" s="821" t="str">
        <f>VLOOKUP($A26&amp;"-"&amp;PY$4,'05市民生活実感調査'!$A$3:$BM$218,COLUMN('05市民生活実感調査'!$BM:$BM),FALSE)</f>
        <v>-</v>
      </c>
      <c r="PZ26" s="822" t="str">
        <f t="shared" si="193"/>
        <v>b</v>
      </c>
      <c r="QA26" s="237">
        <f t="shared" si="194"/>
        <v>3</v>
      </c>
      <c r="QB26" s="187">
        <f t="shared" si="195"/>
        <v>3</v>
      </c>
      <c r="QC26" s="187">
        <f t="shared" si="196"/>
        <v>3</v>
      </c>
      <c r="QD26" s="187">
        <f t="shared" si="197"/>
        <v>2</v>
      </c>
      <c r="QE26" s="187" t="str">
        <f t="shared" si="198"/>
        <v/>
      </c>
      <c r="QF26" s="187" t="str">
        <f t="shared" si="199"/>
        <v/>
      </c>
      <c r="QG26" s="187" t="str">
        <f t="shared" si="200"/>
        <v/>
      </c>
      <c r="QH26" s="187" t="str">
        <f t="shared" si="201"/>
        <v/>
      </c>
      <c r="QI26" s="422">
        <f t="shared" si="202"/>
        <v>0.6875</v>
      </c>
      <c r="QJ26" s="725">
        <f>VLOOKUP($A26,'05市民生活実感調査'!$D$223:$Q$249,13,FALSE)</f>
        <v>11</v>
      </c>
      <c r="QK26" s="726">
        <f>VLOOKUP($A26,'05市民生活実感調査'!$D$223:$Q$249,14,FALSE)</f>
        <v>64.693218514531765</v>
      </c>
      <c r="QL26" s="823" t="s">
        <v>313</v>
      </c>
      <c r="QM26" s="824" t="str">
        <f>VLOOKUP(QL26,プルダウン!$A$1:$B$6,2,FALSE)</f>
        <v>政策の目的がかなり達成されている</v>
      </c>
      <c r="QN26" s="403" t="s">
        <v>2973</v>
      </c>
      <c r="QO26" s="190" t="s">
        <v>2976</v>
      </c>
      <c r="QP26" s="91" t="s">
        <v>3616</v>
      </c>
      <c r="QQ26" s="190" t="s">
        <v>3471</v>
      </c>
      <c r="QR26" s="237" t="str">
        <f>IFERROR(VLOOKUP($A26*100+QR$4,'03施策評価'!$A$5:$MF$118,COLUMN('03施策評価'!$MC:$MC),FALSE),"-")</f>
        <v>B</v>
      </c>
      <c r="QS26" s="187" t="str">
        <f>IFERROR(VLOOKUP($A26*100+QS$4,'03施策評価'!$A$5:$MF$118,COLUMN('03施策評価'!$MC:$MC),FALSE),"-")</f>
        <v>B</v>
      </c>
      <c r="QT26" s="187" t="str">
        <f>IFERROR(VLOOKUP($A26*100+QT$4,'03施策評価'!$A$5:$MF$118,COLUMN('03施策評価'!$MC:$MC),FALSE),"-")</f>
        <v>B</v>
      </c>
      <c r="QU26" s="187" t="str">
        <f>IFERROR(VLOOKUP($A26*100+QU$4,'03施策評価'!$A$5:$MF$118,COLUMN('03施策評価'!$MC:$MC),FALSE),"-")</f>
        <v>B</v>
      </c>
      <c r="QV26" s="187" t="str">
        <f>IFERROR(VLOOKUP($A26*100+QV$4,'03施策評価'!$A$5:$MF$118,COLUMN('03施策評価'!$MC:$MC),FALSE),"-")</f>
        <v>B</v>
      </c>
      <c r="QW26" s="187" t="str">
        <f>IFERROR(VLOOKUP($A26*100+QW$4,'03施策評価'!$A$5:$MF$118,COLUMN('03施策評価'!$MC:$MC),FALSE),"-")</f>
        <v>B</v>
      </c>
      <c r="QX26" s="187" t="str">
        <f>IFERROR(VLOOKUP($A26*100+QX$4,'03施策評価'!$A$5:$MF$118,COLUMN('03施策評価'!$MC:$MC),FALSE),"-")</f>
        <v>-</v>
      </c>
      <c r="QY26" s="234" t="str">
        <f>IFERROR(VLOOKUP($A26*100+QY$4,'03施策評価'!$A$5:$MF$118,COLUMN('03施策評価'!$MC:$MC),FALSE),"-")</f>
        <v>-</v>
      </c>
      <c r="QZ26" s="104" t="s">
        <v>3617</v>
      </c>
    </row>
    <row r="27" spans="1:468" ht="331.5" customHeight="1">
      <c r="A27" s="466">
        <v>23</v>
      </c>
      <c r="B27" s="104" t="s">
        <v>293</v>
      </c>
      <c r="C27" s="104" t="s">
        <v>1879</v>
      </c>
      <c r="D27" s="728" t="s">
        <v>1414</v>
      </c>
      <c r="E27" s="728"/>
      <c r="F27" s="104"/>
      <c r="G27" s="850" t="str">
        <f>VLOOKUP($A27&amp;"-"&amp;G$4,'02政策の客観指標'!$A$4:$AY$246,COLUMN('02政策の客観指標'!$AT:$AT),FALSE)</f>
        <v>a</v>
      </c>
      <c r="H27" s="851" t="str">
        <f>VLOOKUP($A27&amp;"-"&amp;H$4,'02政策の客観指標'!$A$4:$AY$246,COLUMN('02政策の客観指標'!$AT:$AT),FALSE)</f>
        <v>d</v>
      </c>
      <c r="I27" s="851" t="str">
        <f>VLOOKUP($A27&amp;"-"&amp;I$4,'02政策の客観指標'!$A$4:$AY$246,COLUMN('02政策の客観指標'!$AT:$AT),FALSE)</f>
        <v>a</v>
      </c>
      <c r="J27" s="851" t="str">
        <f>VLOOKUP($A27&amp;"-"&amp;J$4,'02政策の客観指標'!$A$4:$AY$246,COLUMN('02政策の客観指標'!$AT:$AT),FALSE)</f>
        <v>a</v>
      </c>
      <c r="K27" s="851" t="str">
        <f>VLOOKUP($A27&amp;"-"&amp;K$4,'02政策の客観指標'!$A$4:$AY$246,COLUMN('02政策の客観指標'!$AT:$AT),FALSE)</f>
        <v>-</v>
      </c>
      <c r="L27" s="851" t="str">
        <f>VLOOKUP($A27&amp;"-"&amp;L$4,'02政策の客観指標'!$A$4:$AY$246,COLUMN('02政策の客観指標'!$AT:$AT),FALSE)</f>
        <v>-</v>
      </c>
      <c r="M27" s="851" t="str">
        <f>VLOOKUP($A27&amp;"-"&amp;M$4,'02政策の客観指標'!$A$4:$AY$246,COLUMN('02政策の客観指標'!$AT:$AT),FALSE)</f>
        <v>-</v>
      </c>
      <c r="N27" s="851" t="str">
        <f>VLOOKUP($A27&amp;"-"&amp;N$4,'02政策の客観指標'!$A$4:$AY$246,COLUMN('02政策の客観指標'!$AT:$AT),FALSE)</f>
        <v>-</v>
      </c>
      <c r="O27" s="852" t="str">
        <f>VLOOKUP($A27&amp;"-"&amp;O$4,'02政策の客観指標'!$A$4:$AY$246,COLUMN('02政策の客観指標'!$AT:$AT),FALSE)</f>
        <v>-</v>
      </c>
      <c r="P27" s="853" t="str">
        <f t="shared" si="0"/>
        <v>a</v>
      </c>
      <c r="Q27" s="854">
        <f t="shared" si="1"/>
        <v>4</v>
      </c>
      <c r="R27" s="854">
        <f t="shared" si="2"/>
        <v>1</v>
      </c>
      <c r="S27" s="854">
        <f t="shared" si="3"/>
        <v>4</v>
      </c>
      <c r="T27" s="854">
        <f t="shared" si="4"/>
        <v>4</v>
      </c>
      <c r="U27" s="854" t="str">
        <f t="shared" si="5"/>
        <v/>
      </c>
      <c r="V27" s="854" t="str">
        <f t="shared" si="6"/>
        <v/>
      </c>
      <c r="W27" s="854" t="str">
        <f t="shared" si="7"/>
        <v/>
      </c>
      <c r="X27" s="854" t="str">
        <f t="shared" si="8"/>
        <v/>
      </c>
      <c r="Y27" s="854" t="str">
        <f t="shared" si="9"/>
        <v/>
      </c>
      <c r="Z27" s="855">
        <f t="shared" si="10"/>
        <v>0.8125</v>
      </c>
      <c r="AA27" s="856" t="str">
        <f>IFERROR(VLOOKUP($A27*100+AA$4,'03施策評価'!$A$5:$KD$118,COLUMN('03施策評価'!$AB:$AB),FALSE),"-")</f>
        <v>b</v>
      </c>
      <c r="AB27" s="851" t="str">
        <f>IFERROR(VLOOKUP($A27*100+AB$4,'03施策評価'!$A$5:$KD$118,COLUMN('03施策評価'!$AB:$AB),FALSE),"-")</f>
        <v>a</v>
      </c>
      <c r="AC27" s="851" t="str">
        <f>IFERROR(VLOOKUP($A27*100+AC$4,'03施策評価'!$A$5:$KD$118,COLUMN('03施策評価'!$AB:$AB),FALSE),"-")</f>
        <v>a</v>
      </c>
      <c r="AD27" s="851" t="str">
        <f>IFERROR(VLOOKUP($A27*100+AD$4,'03施策評価'!$A$5:$KD$118,COLUMN('03施策評価'!$AB:$AB),FALSE),"-")</f>
        <v>b</v>
      </c>
      <c r="AE27" s="851" t="str">
        <f>IFERROR(VLOOKUP($A27*100+AE$4,'03施策評価'!$A$5:$KD$118,COLUMN('03施策評価'!$AB:$AB),FALSE),"-")</f>
        <v>-</v>
      </c>
      <c r="AF27" s="851" t="str">
        <f>IFERROR(VLOOKUP($A27*100+AF$4,'03施策評価'!$A$5:$KD$118,COLUMN('03施策評価'!$AB:$AB),FALSE),"-")</f>
        <v>-</v>
      </c>
      <c r="AG27" s="851" t="str">
        <f>IFERROR(VLOOKUP($A27*100+AG$4,'03施策評価'!$A$5:$KD$118,COLUMN('03施策評価'!$AB:$AB),FALSE),"-")</f>
        <v>-</v>
      </c>
      <c r="AH27" s="852" t="str">
        <f>IFERROR(VLOOKUP($A27*100+AH$4,'03施策評価'!$A$5:$KD$118,COLUMN('03施策評価'!$AB:$AB),FALSE),"-")</f>
        <v>-</v>
      </c>
      <c r="AI27" s="853" t="str">
        <f t="shared" si="11"/>
        <v>a</v>
      </c>
      <c r="AJ27" s="856">
        <f t="shared" si="12"/>
        <v>3</v>
      </c>
      <c r="AK27" s="851">
        <f t="shared" si="13"/>
        <v>4</v>
      </c>
      <c r="AL27" s="851">
        <f t="shared" si="14"/>
        <v>4</v>
      </c>
      <c r="AM27" s="851">
        <f t="shared" si="15"/>
        <v>3</v>
      </c>
      <c r="AN27" s="851" t="str">
        <f t="shared" si="16"/>
        <v/>
      </c>
      <c r="AO27" s="851" t="str">
        <f t="shared" si="17"/>
        <v/>
      </c>
      <c r="AP27" s="851" t="str">
        <f t="shared" si="18"/>
        <v/>
      </c>
      <c r="AQ27" s="852" t="str">
        <f t="shared" si="19"/>
        <v/>
      </c>
      <c r="AR27" s="857">
        <f t="shared" si="20"/>
        <v>0.875</v>
      </c>
      <c r="AS27" s="853" t="str">
        <f t="shared" si="204"/>
        <v>a</v>
      </c>
      <c r="AT27" s="854">
        <f t="shared" si="22"/>
        <v>4</v>
      </c>
      <c r="AU27" s="853">
        <f t="shared" si="23"/>
        <v>2</v>
      </c>
      <c r="AV27" s="855" cm="1">
        <f t="array" ref="AV27">_xlfn.IFS(COUNT(AT27:AU27)=2,SUM(AT27:AU27)/6,COUNT(AT27:AU27)=0,"-",AT27="",AR27,AU27="",Z27)</f>
        <v>1</v>
      </c>
      <c r="AW27" s="856" t="str">
        <f>VLOOKUP($A27&amp;"-"&amp;AW$4,'05市民生活実感調査'!$A$3:$BC$218,COLUMN('05市民生活実感調査'!$O:$O),FALSE)</f>
        <v>b</v>
      </c>
      <c r="AX27" s="851" t="str">
        <f>VLOOKUP($A27&amp;"-"&amp;AX$4,'05市民生活実感調査'!$A$3:$BC$218,COLUMN('05市民生活実感調査'!$O:$O),FALSE)</f>
        <v>b</v>
      </c>
      <c r="AY27" s="851" t="str">
        <f>VLOOKUP($A27&amp;"-"&amp;AY$4,'05市民生活実感調査'!$A$3:$BC$218,COLUMN('05市民生活実感調査'!$O:$O),FALSE)</f>
        <v>c</v>
      </c>
      <c r="AZ27" s="851" t="str">
        <f>VLOOKUP($A27&amp;"-"&amp;AZ$4,'05市民生活実感調査'!$A$3:$BC$218,COLUMN('05市民生活実感調査'!$O:$O),FALSE)</f>
        <v>-</v>
      </c>
      <c r="BA27" s="851" t="str">
        <f>VLOOKUP($A27&amp;"-"&amp;BA$4,'05市民生活実感調査'!$A$3:$BC$218,COLUMN('05市民生活実感調査'!$O:$O),FALSE)</f>
        <v>-</v>
      </c>
      <c r="BB27" s="851" t="str">
        <f>VLOOKUP($A27&amp;"-"&amp;BB$4,'05市民生活実感調査'!$A$3:$BC$218,COLUMN('05市民生活実感調査'!$O:$O),FALSE)</f>
        <v>-</v>
      </c>
      <c r="BC27" s="851" t="str">
        <f>VLOOKUP($A27&amp;"-"&amp;BC$4,'05市民生活実感調査'!$A$3:$BC$218,COLUMN('05市民生活実感調査'!$O:$O),FALSE)</f>
        <v>-</v>
      </c>
      <c r="BD27" s="851" t="str">
        <f>VLOOKUP($A27&amp;"-"&amp;BD$4,'05市民生活実感調査'!$A$3:$BC$218,COLUMN('05市民生活実感調査'!$O:$O),FALSE)</f>
        <v>-</v>
      </c>
      <c r="BE27" s="839" t="str">
        <f t="shared" si="24"/>
        <v>b</v>
      </c>
      <c r="BF27" s="843">
        <f t="shared" si="25"/>
        <v>3</v>
      </c>
      <c r="BG27" s="851">
        <f t="shared" si="26"/>
        <v>3</v>
      </c>
      <c r="BH27" s="851">
        <f t="shared" si="27"/>
        <v>2</v>
      </c>
      <c r="BI27" s="851" t="str">
        <f t="shared" si="28"/>
        <v/>
      </c>
      <c r="BJ27" s="851" t="str">
        <f t="shared" si="29"/>
        <v/>
      </c>
      <c r="BK27" s="851" t="str">
        <f t="shared" si="30"/>
        <v/>
      </c>
      <c r="BL27" s="851" t="str">
        <f t="shared" si="31"/>
        <v/>
      </c>
      <c r="BM27" s="851" t="str">
        <f t="shared" si="32"/>
        <v/>
      </c>
      <c r="BN27" s="840">
        <f t="shared" si="33"/>
        <v>0.66666666666666663</v>
      </c>
      <c r="BO27" s="841">
        <f>VLOOKUP($A27,'05市民生活実感調査'!$D$223:$O$249,3,FALSE)</f>
        <v>20</v>
      </c>
      <c r="BP27" s="858">
        <f>VLOOKUP($A27,'05市民生活実感調査'!$D$223:$O$249,4,FALSE)</f>
        <v>0.72573463935886018</v>
      </c>
      <c r="BQ27" s="843" t="s">
        <v>2538</v>
      </c>
      <c r="BR27" s="859" t="s">
        <v>97</v>
      </c>
      <c r="BS27" s="834" t="s">
        <v>1449</v>
      </c>
      <c r="BT27" s="859" t="s">
        <v>1779</v>
      </c>
      <c r="BU27" s="860" t="s">
        <v>1647</v>
      </c>
      <c r="BV27" s="859" t="s">
        <v>1648</v>
      </c>
      <c r="BW27" s="843" t="str">
        <f>IFERROR(VLOOKUP($A27*100+BW$4,'03施策評価'!$A$5:$KD$118,COLUMN('03施策評価'!$BQ:$BQ),FALSE),"-")</f>
        <v>B</v>
      </c>
      <c r="BX27" s="851" t="str">
        <f>IFERROR(VLOOKUP($A27*100+BX$4,'03施策評価'!$A$5:$KD$118,COLUMN('03施策評価'!$BQ:$BQ),FALSE),"-")</f>
        <v>A</v>
      </c>
      <c r="BY27" s="851" t="str">
        <f>IFERROR(VLOOKUP($A27*100+BY$4,'03施策評価'!$A$5:$KD$118,COLUMN('03施策評価'!$BQ:$BQ),FALSE),"-")</f>
        <v>B</v>
      </c>
      <c r="BZ27" s="851" t="str">
        <f>IFERROR(VLOOKUP($A27*100+BZ$4,'03施策評価'!$A$5:$KD$118,COLUMN('03施策評価'!$BQ:$BQ),FALSE),"-")</f>
        <v>B</v>
      </c>
      <c r="CA27" s="851" t="str">
        <f>IFERROR(VLOOKUP($A27*100+CA$4,'03施策評価'!$A$5:$KD$118,COLUMN('03施策評価'!$BQ:$BQ),FALSE),"-")</f>
        <v>-</v>
      </c>
      <c r="CB27" s="851" t="str">
        <f>IFERROR(VLOOKUP($A27*100+CB$4,'03施策評価'!$A$5:$KD$118,COLUMN('03施策評価'!$BQ:$BQ),FALSE),"-")</f>
        <v>-</v>
      </c>
      <c r="CC27" s="851" t="str">
        <f>IFERROR(VLOOKUP($A27*100+CC$4,'03施策評価'!$A$5:$KD$118,COLUMN('03施策評価'!$BQ:$BQ),FALSE),"-")</f>
        <v>-</v>
      </c>
      <c r="CD27" s="839" t="str">
        <f>IFERROR(VLOOKUP($A27*100+CD$4,'03施策評価'!$A$5:$KD$118,COLUMN('03施策評価'!$BQ:$BQ),FALSE),"-")</f>
        <v>-</v>
      </c>
      <c r="CE27" s="861" t="s">
        <v>1649</v>
      </c>
      <c r="CF27" s="850" t="str">
        <f>VLOOKUP($A27&amp;"-"&amp;CF$4,'02政策の客観指標'!$A$4:$AY$246,COLUMN('02政策の客観指標'!$AU:$AU),FALSE)</f>
        <v>a</v>
      </c>
      <c r="CG27" s="851" t="str">
        <f>VLOOKUP($A27&amp;"-"&amp;CG$4,'02政策の客観指標'!$A$4:$AY$246,COLUMN('02政策の客観指標'!$AU:$AU),FALSE)</f>
        <v>d</v>
      </c>
      <c r="CH27" s="851" t="str">
        <f>VLOOKUP($A27&amp;"-"&amp;CH$4,'02政策の客観指標'!$A$4:$AY$246,COLUMN('02政策の客観指標'!$AU:$AU),FALSE)</f>
        <v>a</v>
      </c>
      <c r="CI27" s="851" t="str">
        <f>VLOOKUP($A27&amp;"-"&amp;CI$4,'02政策の客観指標'!$A$4:$AY$246,COLUMN('02政策の客観指標'!$AU:$AU),FALSE)</f>
        <v>a</v>
      </c>
      <c r="CJ27" s="851" t="str">
        <f>VLOOKUP($A27&amp;"-"&amp;CJ$4,'02政策の客観指標'!$A$4:$AY$246,COLUMN('02政策の客観指標'!$AU:$AU),FALSE)</f>
        <v>-</v>
      </c>
      <c r="CK27" s="851" t="str">
        <f>VLOOKUP($A27&amp;"-"&amp;CK$4,'02政策の客観指標'!$A$4:$AY$246,COLUMN('02政策の客観指標'!$AU:$AU),FALSE)</f>
        <v>-</v>
      </c>
      <c r="CL27" s="851" t="str">
        <f>VLOOKUP($A27&amp;"-"&amp;CL$4,'02政策の客観指標'!$A$4:$AY$246,COLUMN('02政策の客観指標'!$AU:$AU),FALSE)</f>
        <v>-</v>
      </c>
      <c r="CM27" s="851" t="str">
        <f>VLOOKUP($A27&amp;"-"&amp;CM$4,'02政策の客観指標'!$A$4:$AY$246,COLUMN('02政策の客観指標'!$AU:$AU),FALSE)</f>
        <v>-</v>
      </c>
      <c r="CN27" s="851" t="str">
        <f>VLOOKUP($A27&amp;"-"&amp;CN$4,'02政策の客観指標'!$A$4:$AY$246,COLUMN('02政策の客観指標'!$AU:$AU),FALSE)</f>
        <v>-</v>
      </c>
      <c r="CO27" s="839" t="str">
        <f t="shared" si="34"/>
        <v>a</v>
      </c>
      <c r="CP27" s="854">
        <f t="shared" si="35"/>
        <v>4</v>
      </c>
      <c r="CQ27" s="854">
        <f t="shared" si="36"/>
        <v>1</v>
      </c>
      <c r="CR27" s="854">
        <f t="shared" si="37"/>
        <v>4</v>
      </c>
      <c r="CS27" s="854">
        <f t="shared" si="38"/>
        <v>4</v>
      </c>
      <c r="CT27" s="854" t="str">
        <f t="shared" si="39"/>
        <v/>
      </c>
      <c r="CU27" s="854" t="str">
        <f t="shared" si="40"/>
        <v/>
      </c>
      <c r="CV27" s="854" t="str">
        <f t="shared" si="41"/>
        <v/>
      </c>
      <c r="CW27" s="854" t="str">
        <f t="shared" si="42"/>
        <v/>
      </c>
      <c r="CX27" s="854" t="str">
        <f t="shared" si="43"/>
        <v/>
      </c>
      <c r="CY27" s="846">
        <f t="shared" si="44"/>
        <v>0.8125</v>
      </c>
      <c r="CZ27" s="843" t="str">
        <f>IFERROR(VLOOKUP($A27*100+CZ$4,'03施策評価'!$A$5:$KD$118,COLUMN('03施策評価'!$CF:$CF),FALSE),"-")</f>
        <v>b</v>
      </c>
      <c r="DA27" s="851" t="str">
        <f>IFERROR(VLOOKUP($A27*100+DA$4,'03施策評価'!$A$5:$KD$118,COLUMN('03施策評価'!$CF:$CF),FALSE),"-")</f>
        <v>b</v>
      </c>
      <c r="DB27" s="851" t="str">
        <f>IFERROR(VLOOKUP($A27*100+DB$4,'03施策評価'!$A$5:$KD$118,COLUMN('03施策評価'!$CF:$CF),FALSE),"-")</f>
        <v>a</v>
      </c>
      <c r="DC27" s="851" t="str">
        <f>IFERROR(VLOOKUP($A27*100+DC$4,'03施策評価'!$A$5:$KD$118,COLUMN('03施策評価'!$CF:$CF),FALSE),"-")</f>
        <v>a</v>
      </c>
      <c r="DD27" s="851" t="str">
        <f>IFERROR(VLOOKUP($A27*100+DD$4,'03施策評価'!$A$5:$KD$118,COLUMN('03施策評価'!$CF:$CF),FALSE),"-")</f>
        <v>-</v>
      </c>
      <c r="DE27" s="851" t="str">
        <f>IFERROR(VLOOKUP($A27*100+DE$4,'03施策評価'!$A$5:$KD$118,COLUMN('03施策評価'!$CF:$CF),FALSE),"-")</f>
        <v>-</v>
      </c>
      <c r="DF27" s="851" t="str">
        <f>IFERROR(VLOOKUP($A27*100+DF$4,'03施策評価'!$A$5:$KD$118,COLUMN('03施策評価'!$CF:$CF),FALSE),"-")</f>
        <v>-</v>
      </c>
      <c r="DG27" s="851" t="str">
        <f>IFERROR(VLOOKUP($A27*100+DG$4,'03施策評価'!$A$5:$KD$118,COLUMN('03施策評価'!$CF:$CF),FALSE),"-")</f>
        <v>-</v>
      </c>
      <c r="DH27" s="839" t="str">
        <f t="shared" si="45"/>
        <v>a</v>
      </c>
      <c r="DI27" s="843">
        <f t="shared" si="46"/>
        <v>3</v>
      </c>
      <c r="DJ27" s="851">
        <f t="shared" si="47"/>
        <v>3</v>
      </c>
      <c r="DK27" s="851">
        <f t="shared" si="48"/>
        <v>4</v>
      </c>
      <c r="DL27" s="851">
        <f t="shared" si="49"/>
        <v>4</v>
      </c>
      <c r="DM27" s="851" t="str">
        <f t="shared" si="50"/>
        <v/>
      </c>
      <c r="DN27" s="851" t="str">
        <f t="shared" si="51"/>
        <v/>
      </c>
      <c r="DO27" s="851" t="str">
        <f t="shared" si="52"/>
        <v/>
      </c>
      <c r="DP27" s="851" t="str">
        <f t="shared" si="53"/>
        <v/>
      </c>
      <c r="DQ27" s="840">
        <f t="shared" si="54"/>
        <v>0.875</v>
      </c>
      <c r="DR27" s="853" t="str">
        <f t="shared" si="55"/>
        <v>a</v>
      </c>
      <c r="DS27" s="843">
        <f t="shared" si="56"/>
        <v>4</v>
      </c>
      <c r="DT27" s="851">
        <f t="shared" si="57"/>
        <v>2</v>
      </c>
      <c r="DU27" s="840" cm="1">
        <f t="array" ref="DU27">_xlfn.IFS(COUNT(DS27:DT27)=2,SUM(DS27:DT27)/6,COUNT(DS27:DT27)=0,"-",DS27="",DQ27,DT27="",CY27)</f>
        <v>1</v>
      </c>
      <c r="DV27" s="843" t="str">
        <f>VLOOKUP($A27&amp;"-"&amp;DV$4,'05市民生活実感調査'!$A$3:$BC$218,COLUMN('05市民生活実感調査'!$Y:$Y),FALSE)</f>
        <v>c</v>
      </c>
      <c r="DW27" s="851" t="str">
        <f>VLOOKUP($A27&amp;"-"&amp;DW$4,'05市民生活実感調査'!$A$3:$BC$218,COLUMN('05市民生活実感調査'!$Y:$Y),FALSE)</f>
        <v>c</v>
      </c>
      <c r="DX27" s="851" t="str">
        <f>VLOOKUP($A27&amp;"-"&amp;DX$4,'05市民生活実感調査'!$A$3:$BC$218,COLUMN('05市民生活実感調査'!$Y:$Y),FALSE)</f>
        <v>c</v>
      </c>
      <c r="DY27" s="851" t="str">
        <f>VLOOKUP($A27&amp;"-"&amp;DY$4,'05市民生活実感調査'!$A$3:$BC$218,COLUMN('05市民生活実感調査'!$Y:$Y),FALSE)</f>
        <v>-</v>
      </c>
      <c r="DZ27" s="851" t="str">
        <f>VLOOKUP($A27&amp;"-"&amp;DZ$4,'05市民生活実感調査'!$A$3:$BC$218,COLUMN('05市民生活実感調査'!$Y:$Y),FALSE)</f>
        <v>-</v>
      </c>
      <c r="EA27" s="851" t="str">
        <f>VLOOKUP($A27&amp;"-"&amp;EA$4,'05市民生活実感調査'!$A$3:$BC$218,COLUMN('05市民生活実感調査'!$Y:$Y),FALSE)</f>
        <v>-</v>
      </c>
      <c r="EB27" s="851" t="str">
        <f>VLOOKUP($A27&amp;"-"&amp;EB$4,'05市民生活実感調査'!$A$3:$BC$218,COLUMN('05市民生活実感調査'!$Y:$Y),FALSE)</f>
        <v>-</v>
      </c>
      <c r="EC27" s="851" t="str">
        <f>VLOOKUP($A27&amp;"-"&amp;EC$4,'05市民生活実感調査'!$A$3:$BC$218,COLUMN('05市民生活実感調査'!$Y:$Y),FALSE)</f>
        <v>-</v>
      </c>
      <c r="ED27" s="839" t="str">
        <f t="shared" si="58"/>
        <v>c</v>
      </c>
      <c r="EE27" s="843">
        <f t="shared" si="59"/>
        <v>2</v>
      </c>
      <c r="EF27" s="851">
        <f t="shared" si="60"/>
        <v>2</v>
      </c>
      <c r="EG27" s="851">
        <f t="shared" si="61"/>
        <v>2</v>
      </c>
      <c r="EH27" s="851" t="str">
        <f t="shared" si="62"/>
        <v/>
      </c>
      <c r="EI27" s="851" t="str">
        <f t="shared" si="63"/>
        <v/>
      </c>
      <c r="EJ27" s="851" t="str">
        <f t="shared" si="64"/>
        <v/>
      </c>
      <c r="EK27" s="851" t="str">
        <f t="shared" si="65"/>
        <v/>
      </c>
      <c r="EL27" s="851" t="str">
        <f t="shared" si="66"/>
        <v/>
      </c>
      <c r="EM27" s="840">
        <f t="shared" si="67"/>
        <v>0.5</v>
      </c>
      <c r="EN27" s="841">
        <f>VLOOKUP($A27,'05市民生活実感調査'!$D$223:$O$249,5,FALSE)</f>
        <v>19</v>
      </c>
      <c r="EO27" s="842">
        <f>VLOOKUP($A27,'05市民生活実感調査'!$D$223:$O$249,6,FALSE)</f>
        <v>0.57599999999999996</v>
      </c>
      <c r="EP27" s="843" t="s">
        <v>313</v>
      </c>
      <c r="EQ27" s="859" t="str">
        <f>VLOOKUP(EP27,プルダウン!$A$1:$B$6,2,FALSE)</f>
        <v>政策の目的がかなり達成されている</v>
      </c>
      <c r="ER27" s="834" t="s">
        <v>1449</v>
      </c>
      <c r="ES27" s="859" t="s">
        <v>1888</v>
      </c>
      <c r="ET27" s="860" t="s">
        <v>2650</v>
      </c>
      <c r="EU27" s="859" t="s">
        <v>2651</v>
      </c>
      <c r="EV27" s="843" t="str">
        <f>IFERROR(VLOOKUP($A27*100+EV$4,'03施策評価'!$A$5:$KD$118,COLUMN('03施策評価'!$DU:$DU),FALSE),"-")</f>
        <v>B</v>
      </c>
      <c r="EW27" s="851" t="str">
        <f>IFERROR(VLOOKUP($A27*100+EW$4,'03施策評価'!$A$5:$KD$118,COLUMN('03施策評価'!$DU:$DU),FALSE),"-")</f>
        <v>B</v>
      </c>
      <c r="EX27" s="851" t="str">
        <f>IFERROR(VLOOKUP($A27*100+EX$4,'03施策評価'!$A$5:$KD$118,COLUMN('03施策評価'!$DU:$DU),FALSE),"-")</f>
        <v>B</v>
      </c>
      <c r="EY27" s="851" t="str">
        <f>IFERROR(VLOOKUP($A27*100+EY$4,'03施策評価'!$A$5:$KD$118,COLUMN('03施策評価'!$DU:$DU),FALSE),"-")</f>
        <v>B</v>
      </c>
      <c r="EZ27" s="851" t="str">
        <f>IFERROR(VLOOKUP($A27*100+EZ$4,'03施策評価'!$A$5:$KD$118,COLUMN('03施策評価'!$DU:$DU),FALSE),"-")</f>
        <v>-</v>
      </c>
      <c r="FA27" s="851" t="str">
        <f>IFERROR(VLOOKUP($A27*100+FA$4,'03施策評価'!$A$5:$KD$118,COLUMN('03施策評価'!$DU:$DU),FALSE),"-")</f>
        <v>-</v>
      </c>
      <c r="FB27" s="851" t="str">
        <f>IFERROR(VLOOKUP($A27*100+FB$4,'03施策評価'!$A$5:$KD$118,COLUMN('03施策評価'!$DU:$DU),FALSE),"-")</f>
        <v>-</v>
      </c>
      <c r="FC27" s="839" t="str">
        <f>IFERROR(VLOOKUP($A27*100+FC$4,'03施策評価'!$A$5:$KD$118,COLUMN('03施策評価'!$DU:$DU),FALSE),"-")</f>
        <v>-</v>
      </c>
      <c r="FD27" s="861" t="s">
        <v>2715</v>
      </c>
      <c r="FE27" s="850" t="str">
        <f>VLOOKUP($A27&amp;"-"&amp;FE$4,'02政策の客観指標'!$A$4:$AY$246,COLUMN('02政策の客観指標'!$AV:$AV),FALSE)</f>
        <v>a</v>
      </c>
      <c r="FF27" s="851" t="str">
        <f>VLOOKUP($A27&amp;"-"&amp;FF$4,'02政策の客観指標'!$A$4:$AY$246,COLUMN('02政策の客観指標'!$AV:$AV),FALSE)</f>
        <v>b</v>
      </c>
      <c r="FG27" s="851" t="str">
        <f>VLOOKUP($A27&amp;"-"&amp;FG$4,'02政策の客観指標'!$A$4:$AY$246,COLUMN('02政策の客観指標'!$AV:$AV),FALSE)</f>
        <v>a</v>
      </c>
      <c r="FH27" s="851" t="str">
        <f>VLOOKUP($A27&amp;"-"&amp;FH$4,'02政策の客観指標'!$A$4:$AY$246,COLUMN('02政策の客観指標'!$AV:$AV),FALSE)</f>
        <v>a</v>
      </c>
      <c r="FI27" s="851" t="str">
        <f>VLOOKUP($A27&amp;"-"&amp;FI$4,'02政策の客観指標'!$A$4:$AY$246,COLUMN('02政策の客観指標'!$AV:$AV),FALSE)</f>
        <v>-</v>
      </c>
      <c r="FJ27" s="851" t="str">
        <f>VLOOKUP($A27&amp;"-"&amp;FJ$4,'02政策の客観指標'!$A$4:$AY$246,COLUMN('02政策の客観指標'!$AV:$AV),FALSE)</f>
        <v>-</v>
      </c>
      <c r="FK27" s="851" t="str">
        <f>VLOOKUP($A27&amp;"-"&amp;FK$4,'02政策の客観指標'!$A$4:$AY$246,COLUMN('02政策の客観指標'!$AV:$AV),FALSE)</f>
        <v>-</v>
      </c>
      <c r="FL27" s="851" t="str">
        <f>VLOOKUP($A27&amp;"-"&amp;FL$4,'02政策の客観指標'!$A$4:$AY$246,COLUMN('02政策の客観指標'!$AV:$AV),FALSE)</f>
        <v>-</v>
      </c>
      <c r="FM27" s="851" t="str">
        <f>VLOOKUP($A27&amp;"-"&amp;FM$4,'02政策の客観指標'!$A$4:$AY$246,COLUMN('02政策の客観指標'!$AV:$AV),FALSE)</f>
        <v>-</v>
      </c>
      <c r="FN27" s="839" t="str">
        <f t="shared" si="68"/>
        <v>a</v>
      </c>
      <c r="FO27" s="854">
        <f t="shared" si="69"/>
        <v>4</v>
      </c>
      <c r="FP27" s="854">
        <f t="shared" si="70"/>
        <v>3</v>
      </c>
      <c r="FQ27" s="854">
        <f t="shared" si="71"/>
        <v>4</v>
      </c>
      <c r="FR27" s="854">
        <f t="shared" si="72"/>
        <v>4</v>
      </c>
      <c r="FS27" s="854" t="str">
        <f t="shared" si="73"/>
        <v/>
      </c>
      <c r="FT27" s="854" t="str">
        <f t="shared" si="74"/>
        <v/>
      </c>
      <c r="FU27" s="854" t="str">
        <f t="shared" si="75"/>
        <v/>
      </c>
      <c r="FV27" s="854" t="str">
        <f t="shared" si="76"/>
        <v/>
      </c>
      <c r="FW27" s="854" t="str">
        <f t="shared" si="77"/>
        <v/>
      </c>
      <c r="FX27" s="846">
        <f t="shared" si="78"/>
        <v>0.9375</v>
      </c>
      <c r="FY27" s="843" t="str">
        <f>IFERROR(VLOOKUP($A27*100+FY$4,'03施策評価'!$A$5:$KD$118,COLUMN('03施策評価'!$EH:$EH),FALSE),"-")</f>
        <v>a</v>
      </c>
      <c r="FZ27" s="851" t="str">
        <f>IFERROR(VLOOKUP($A27*100+FZ$4,'03施策評価'!$A$5:$KD$118,COLUMN('03施策評価'!$EH:$EH),FALSE),"-")</f>
        <v>a</v>
      </c>
      <c r="GA27" s="851" t="str">
        <f>IFERROR(VLOOKUP($A27*100+GA$4,'03施策評価'!$A$5:$KD$118,COLUMN('03施策評価'!$EH:$EH),FALSE),"-")</f>
        <v>a</v>
      </c>
      <c r="GB27" s="851" t="str">
        <f>IFERROR(VLOOKUP($A27*100+GB$4,'03施策評価'!$A$5:$KD$118,COLUMN('03施策評価'!$EH:$EH),FALSE),"-")</f>
        <v>a</v>
      </c>
      <c r="GC27" s="851" t="str">
        <f>IFERROR(VLOOKUP($A27*100+GC$4,'03施策評価'!$A$5:$KD$118,COLUMN('03施策評価'!$EH:$EH),FALSE),"-")</f>
        <v>-</v>
      </c>
      <c r="GD27" s="851" t="str">
        <f>IFERROR(VLOOKUP($A27*100+GD$4,'03施策評価'!$A$5:$KD$118,COLUMN('03施策評価'!$EH:$EH),FALSE),"-")</f>
        <v>-</v>
      </c>
      <c r="GE27" s="851" t="str">
        <f>IFERROR(VLOOKUP($A27*100+GE$4,'03施策評価'!$A$5:$KD$118,COLUMN('03施策評価'!$EH:$EH),FALSE),"-")</f>
        <v>-</v>
      </c>
      <c r="GF27" s="851" t="str">
        <f>IFERROR(VLOOKUP($A27*100+GF$4,'03施策評価'!$A$5:$KD$118,COLUMN('03施策評価'!$EH:$EH),FALSE),"-")</f>
        <v>-</v>
      </c>
      <c r="GG27" s="839" t="str">
        <f t="shared" si="79"/>
        <v>a</v>
      </c>
      <c r="GH27" s="843">
        <f t="shared" si="80"/>
        <v>4</v>
      </c>
      <c r="GI27" s="851">
        <f t="shared" si="81"/>
        <v>4</v>
      </c>
      <c r="GJ27" s="851">
        <f t="shared" si="82"/>
        <v>4</v>
      </c>
      <c r="GK27" s="851">
        <f t="shared" si="83"/>
        <v>4</v>
      </c>
      <c r="GL27" s="851" t="str">
        <f t="shared" si="84"/>
        <v/>
      </c>
      <c r="GM27" s="851" t="str">
        <f t="shared" si="85"/>
        <v/>
      </c>
      <c r="GN27" s="851" t="str">
        <f t="shared" si="86"/>
        <v/>
      </c>
      <c r="GO27" s="851" t="str">
        <f t="shared" si="87"/>
        <v/>
      </c>
      <c r="GP27" s="840">
        <f t="shared" si="88"/>
        <v>1</v>
      </c>
      <c r="GQ27" s="853" t="str">
        <f t="shared" si="89"/>
        <v>a</v>
      </c>
      <c r="GR27" s="843">
        <f t="shared" si="90"/>
        <v>4</v>
      </c>
      <c r="GS27" s="851">
        <f t="shared" si="91"/>
        <v>2</v>
      </c>
      <c r="GT27" s="840" cm="1">
        <f t="array" ref="GT27">_xlfn.IFS(COUNT(GR27:GS27)=2,SUM(GR27:GS27)/6,COUNT(GR27:GS27)=0,"-",GR27="",GP27,GS27="",FX27)</f>
        <v>1</v>
      </c>
      <c r="GU27" s="843" t="str">
        <f>VLOOKUP($A27&amp;"-"&amp;GU$4,'05市民生活実感調査'!$A$3:$BC$218,COLUMN('05市民生活実感調査'!$AI:$AI),FALSE)</f>
        <v>c</v>
      </c>
      <c r="GV27" s="851" t="str">
        <f>VLOOKUP($A27&amp;"-"&amp;GV$4,'05市民生活実感調査'!$A$3:$BC$218,COLUMN('05市民生活実感調査'!$AI:$AI),FALSE)</f>
        <v>c</v>
      </c>
      <c r="GW27" s="851" t="str">
        <f>VLOOKUP($A27&amp;"-"&amp;GW$4,'05市民生活実感調査'!$A$3:$BC$218,COLUMN('05市民生活実感調査'!$AI:$AI),FALSE)</f>
        <v>c</v>
      </c>
      <c r="GX27" s="851" t="str">
        <f>VLOOKUP($A27&amp;"-"&amp;GX$4,'05市民生活実感調査'!$A$3:$BC$218,COLUMN('05市民生活実感調査'!$AI:$AI),FALSE)</f>
        <v>-</v>
      </c>
      <c r="GY27" s="851" t="str">
        <f>VLOOKUP($A27&amp;"-"&amp;GY$4,'05市民生活実感調査'!$A$3:$BC$218,COLUMN('05市民生活実感調査'!$AI:$AI),FALSE)</f>
        <v>-</v>
      </c>
      <c r="GZ27" s="851" t="str">
        <f>VLOOKUP($A27&amp;"-"&amp;GZ$4,'05市民生活実感調査'!$A$3:$BC$218,COLUMN('05市民生活実感調査'!$AI:$AI),FALSE)</f>
        <v>-</v>
      </c>
      <c r="HA27" s="851" t="str">
        <f>VLOOKUP($A27&amp;"-"&amp;HA$4,'05市民生活実感調査'!$A$3:$BC$218,COLUMN('05市民生活実感調査'!$AI:$AI),FALSE)</f>
        <v>-</v>
      </c>
      <c r="HB27" s="851" t="str">
        <f>VLOOKUP($A27&amp;"-"&amp;HB$4,'05市民生活実感調査'!$A$3:$BC$218,COLUMN('05市民生活実感調査'!$AI:$AI),FALSE)</f>
        <v>-</v>
      </c>
      <c r="HC27" s="839" t="str">
        <f t="shared" si="92"/>
        <v>c</v>
      </c>
      <c r="HD27" s="843">
        <f t="shared" si="93"/>
        <v>2</v>
      </c>
      <c r="HE27" s="851">
        <f t="shared" si="94"/>
        <v>2</v>
      </c>
      <c r="HF27" s="851">
        <f t="shared" si="95"/>
        <v>2</v>
      </c>
      <c r="HG27" s="851" t="str">
        <f t="shared" si="96"/>
        <v/>
      </c>
      <c r="HH27" s="851" t="str">
        <f t="shared" si="97"/>
        <v/>
      </c>
      <c r="HI27" s="851" t="str">
        <f t="shared" si="98"/>
        <v/>
      </c>
      <c r="HJ27" s="851" t="str">
        <f t="shared" si="99"/>
        <v/>
      </c>
      <c r="HK27" s="851" t="str">
        <f t="shared" si="100"/>
        <v/>
      </c>
      <c r="HL27" s="840">
        <f t="shared" si="101"/>
        <v>0.5</v>
      </c>
      <c r="HM27" s="841">
        <f>VLOOKUP($A27,'05市民生活実感調査'!$D$223:$O$249,7,FALSE)</f>
        <v>18</v>
      </c>
      <c r="HN27" s="842">
        <f>VLOOKUP($A27,'05市民生活実感調査'!$D$223:$O$249,8,FALSE)</f>
        <v>57.60082730093071</v>
      </c>
      <c r="HO27" s="843" t="s">
        <v>313</v>
      </c>
      <c r="HP27" s="859" t="str">
        <f>VLOOKUP(HO27,プルダウン!$A$1:$B$6,2,FALSE)</f>
        <v>政策の目的がかなり達成されている</v>
      </c>
      <c r="HQ27" s="834" t="s">
        <v>1449</v>
      </c>
      <c r="HR27" s="859" t="s">
        <v>1888</v>
      </c>
      <c r="HS27" s="860" t="s">
        <v>2861</v>
      </c>
      <c r="HT27" s="859" t="s">
        <v>2813</v>
      </c>
      <c r="HU27" s="843" t="str">
        <f>IFERROR(VLOOKUP($A27*100+HU$4,'03施策評価'!$A$5:$KD$118,COLUMN('03施策評価'!$FW:$FW),FALSE),"-")</f>
        <v>B</v>
      </c>
      <c r="HV27" s="851" t="str">
        <f>IFERROR(VLOOKUP($A27*100+HV$4,'03施策評価'!$A$5:$KD$118,COLUMN('03施策評価'!$FW:$FW),FALSE),"-")</f>
        <v>B</v>
      </c>
      <c r="HW27" s="851" t="str">
        <f>IFERROR(VLOOKUP($A27*100+HW$4,'03施策評価'!$A$5:$KD$118,COLUMN('03施策評価'!$FW:$FW),FALSE),"-")</f>
        <v>B</v>
      </c>
      <c r="HX27" s="851" t="str">
        <f>IFERROR(VLOOKUP($A27*100+HX$4,'03施策評価'!$A$5:$KD$118,COLUMN('03施策評価'!$FW:$FW),FALSE),"-")</f>
        <v>B</v>
      </c>
      <c r="HY27" s="851" t="str">
        <f>IFERROR(VLOOKUP($A27*100+HY$4,'03施策評価'!$A$5:$KD$118,COLUMN('03施策評価'!$FW:$FW),FALSE),"-")</f>
        <v>-</v>
      </c>
      <c r="HZ27" s="851" t="str">
        <f>IFERROR(VLOOKUP($A27*100+HZ$4,'03施策評価'!$A$5:$KD$118,COLUMN('03施策評価'!$FW:$FW),FALSE),"-")</f>
        <v>-</v>
      </c>
      <c r="IA27" s="851" t="str">
        <f>IFERROR(VLOOKUP($A27*100+IA$4,'03施策評価'!$A$5:$KD$118,COLUMN('03施策評価'!$FW:$FW),FALSE),"-")</f>
        <v>-</v>
      </c>
      <c r="IB27" s="839" t="str">
        <f>IFERROR(VLOOKUP($A27*100+IB$4,'03施策評価'!$A$5:$KD$118,COLUMN('03施策評価'!$FW:$FW),FALSE),"-")</f>
        <v>-</v>
      </c>
      <c r="IC27" s="861" t="s">
        <v>2715</v>
      </c>
      <c r="ID27" s="850" t="str">
        <f>VLOOKUP($A27&amp;"-"&amp;ID$4,'02政策の客観指標'!$A$4:$AY$246,COLUMN('02政策の客観指標'!$AW:$AW),FALSE)</f>
        <v>a</v>
      </c>
      <c r="IE27" s="851" t="str">
        <f>VLOOKUP($A27&amp;"-"&amp;IE$4,'02政策の客観指標'!$A$4:$AY$246,COLUMN('02政策の客観指標'!$AW:$AW),FALSE)</f>
        <v>b</v>
      </c>
      <c r="IF27" s="851" t="str">
        <f>VLOOKUP($A27&amp;"-"&amp;IF$4,'02政策の客観指標'!$A$4:$AY$246,COLUMN('02政策の客観指標'!$AW:$AW),FALSE)</f>
        <v>a</v>
      </c>
      <c r="IG27" s="851" t="str">
        <f>VLOOKUP($A27&amp;"-"&amp;IG$4,'02政策の客観指標'!$A$4:$AY$246,COLUMN('02政策の客観指標'!$AW:$AW),FALSE)</f>
        <v>a</v>
      </c>
      <c r="IH27" s="851" t="str">
        <f>VLOOKUP($A27&amp;"-"&amp;IH$4,'02政策の客観指標'!$A$4:$AY$246,COLUMN('02政策の客観指標'!$AW:$AW),FALSE)</f>
        <v>-</v>
      </c>
      <c r="II27" s="851" t="str">
        <f>VLOOKUP($A27&amp;"-"&amp;II$4,'02政策の客観指標'!$A$4:$AY$246,COLUMN('02政策の客観指標'!$AW:$AW),FALSE)</f>
        <v>-</v>
      </c>
      <c r="IJ27" s="851" t="str">
        <f>VLOOKUP($A27&amp;"-"&amp;IJ$4,'02政策の客観指標'!$A$4:$AY$246,COLUMN('02政策の客観指標'!$AW:$AW),FALSE)</f>
        <v>-</v>
      </c>
      <c r="IK27" s="851" t="str">
        <f>VLOOKUP($A27&amp;"-"&amp;IK$4,'02政策の客観指標'!$A$4:$AY$246,COLUMN('02政策の客観指標'!$AW:$AW),FALSE)</f>
        <v>-</v>
      </c>
      <c r="IL27" s="851" t="str">
        <f>VLOOKUP($A27&amp;"-"&amp;IL$4,'02政策の客観指標'!$A$4:$AY$246,COLUMN('02政策の客観指標'!$AW:$AW),FALSE)</f>
        <v>-</v>
      </c>
      <c r="IM27" s="839" t="str">
        <f t="shared" si="102"/>
        <v>a</v>
      </c>
      <c r="IN27" s="854">
        <f t="shared" si="103"/>
        <v>4</v>
      </c>
      <c r="IO27" s="854">
        <f t="shared" si="104"/>
        <v>3</v>
      </c>
      <c r="IP27" s="854">
        <f t="shared" si="105"/>
        <v>4</v>
      </c>
      <c r="IQ27" s="854">
        <f t="shared" si="106"/>
        <v>4</v>
      </c>
      <c r="IR27" s="854" t="str">
        <f t="shared" si="107"/>
        <v/>
      </c>
      <c r="IS27" s="854" t="str">
        <f t="shared" si="108"/>
        <v/>
      </c>
      <c r="IT27" s="854" t="str">
        <f t="shared" si="109"/>
        <v/>
      </c>
      <c r="IU27" s="854" t="str">
        <f t="shared" si="110"/>
        <v/>
      </c>
      <c r="IV27" s="854" t="str">
        <f t="shared" si="111"/>
        <v/>
      </c>
      <c r="IW27" s="846">
        <f t="shared" si="112"/>
        <v>0.9375</v>
      </c>
      <c r="IX27" s="843" t="str">
        <f>IFERROR(VLOOKUP($A27*100+IX$4,'03施策評価'!$A$5:$KD$118,COLUMN('03施策評価'!$GJ:$GJ),FALSE),"-")</f>
        <v>a</v>
      </c>
      <c r="IY27" s="851" t="str">
        <f>IFERROR(VLOOKUP($A27*100+IY$4,'03施策評価'!$A$5:$KD$118,COLUMN('03施策評価'!$GJ:$GJ),FALSE),"-")</f>
        <v>b</v>
      </c>
      <c r="IZ27" s="851" t="str">
        <f>IFERROR(VLOOKUP($A27*100+IZ$4,'03施策評価'!$A$5:$KD$118,COLUMN('03施策評価'!$GJ:$GJ),FALSE),"-")</f>
        <v>a</v>
      </c>
      <c r="JA27" s="851" t="str">
        <f>IFERROR(VLOOKUP($A27*100+JA$4,'03施策評価'!$A$5:$KD$118,COLUMN('03施策評価'!$GJ:$GJ),FALSE),"-")</f>
        <v>a</v>
      </c>
      <c r="JB27" s="851" t="str">
        <f>IFERROR(VLOOKUP($A27*100+JB$4,'03施策評価'!$A$5:$KD$118,COLUMN('03施策評価'!$GJ:$GJ),FALSE),"-")</f>
        <v>-</v>
      </c>
      <c r="JC27" s="851" t="str">
        <f>IFERROR(VLOOKUP($A27*100+JC$4,'03施策評価'!$A$5:$KD$118,COLUMN('03施策評価'!$GJ:$GJ),FALSE),"-")</f>
        <v>-</v>
      </c>
      <c r="JD27" s="851" t="str">
        <f>IFERROR(VLOOKUP($A27*100+JD$4,'03施策評価'!$A$5:$KD$118,COLUMN('03施策評価'!$GJ:$GJ),FALSE),"-")</f>
        <v>-</v>
      </c>
      <c r="JE27" s="851" t="str">
        <f>IFERROR(VLOOKUP($A27*100+JE$4,'03施策評価'!$A$5:$KD$118,COLUMN('03施策評価'!$GJ:$GJ),FALSE),"-")</f>
        <v>-</v>
      </c>
      <c r="JF27" s="839" t="str">
        <f t="shared" si="113"/>
        <v>a</v>
      </c>
      <c r="JG27" s="843">
        <f t="shared" si="114"/>
        <v>4</v>
      </c>
      <c r="JH27" s="851">
        <f t="shared" si="115"/>
        <v>3</v>
      </c>
      <c r="JI27" s="851">
        <f t="shared" si="116"/>
        <v>4</v>
      </c>
      <c r="JJ27" s="851">
        <f t="shared" si="117"/>
        <v>4</v>
      </c>
      <c r="JK27" s="851" t="str">
        <f t="shared" si="118"/>
        <v/>
      </c>
      <c r="JL27" s="851" t="str">
        <f t="shared" si="119"/>
        <v/>
      </c>
      <c r="JM27" s="851" t="str">
        <f t="shared" si="120"/>
        <v/>
      </c>
      <c r="JN27" s="851" t="str">
        <f t="shared" si="121"/>
        <v/>
      </c>
      <c r="JO27" s="840">
        <f t="shared" si="122"/>
        <v>0.9375</v>
      </c>
      <c r="JP27" s="853" t="str">
        <f t="shared" si="123"/>
        <v>a</v>
      </c>
      <c r="JQ27" s="843">
        <f t="shared" si="124"/>
        <v>4</v>
      </c>
      <c r="JR27" s="851">
        <f t="shared" si="125"/>
        <v>2</v>
      </c>
      <c r="JS27" s="840" cm="1">
        <f t="array" ref="JS27">_xlfn.IFS(COUNT(JQ27:JR27)=2,SUM(JQ27:JR27)/6,COUNT(JQ27:JR27)=0,"-",JQ27="",JO27,JR27="",IW27)</f>
        <v>1</v>
      </c>
      <c r="JT27" s="843" t="str">
        <f>VLOOKUP($A27&amp;"-"&amp;JT$4,'05市民生活実感調査'!$A$3:$BC$218,COLUMN('05市民生活実感調査'!$AS:$AS),FALSE)</f>
        <v>c</v>
      </c>
      <c r="JU27" s="851" t="str">
        <f>VLOOKUP($A27&amp;"-"&amp;JU$4,'05市民生活実感調査'!$A$3:$BC$218,COLUMN('05市民生活実感調査'!$AS:$AS),FALSE)</f>
        <v>c</v>
      </c>
      <c r="JV27" s="851" t="str">
        <f>VLOOKUP($A27&amp;"-"&amp;JV$4,'05市民生活実感調査'!$A$3:$BC$218,COLUMN('05市民生活実感調査'!$AS:$AS),FALSE)</f>
        <v>c</v>
      </c>
      <c r="JW27" s="851" t="str">
        <f>VLOOKUP($A27&amp;"-"&amp;JW$4,'05市民生活実感調査'!$A$3:$BC$218,COLUMN('05市民生活実感調査'!$AS:$AS),FALSE)</f>
        <v>-</v>
      </c>
      <c r="JX27" s="851" t="str">
        <f>VLOOKUP($A27&amp;"-"&amp;JX$4,'05市民生活実感調査'!$A$3:$BC$218,COLUMN('05市民生活実感調査'!$AS:$AS),FALSE)</f>
        <v>-</v>
      </c>
      <c r="JY27" s="851" t="str">
        <f>VLOOKUP($A27&amp;"-"&amp;JY$4,'05市民生活実感調査'!$A$3:$BC$218,COLUMN('05市民生活実感調査'!$AS:$AS),FALSE)</f>
        <v>-</v>
      </c>
      <c r="JZ27" s="851" t="str">
        <f>VLOOKUP($A27&amp;"-"&amp;JZ$4,'05市民生活実感調査'!$A$3:$BC$218,COLUMN('05市民生活実感調査'!$AS:$AS),FALSE)</f>
        <v>-</v>
      </c>
      <c r="KA27" s="851" t="str">
        <f>VLOOKUP($A27&amp;"-"&amp;KA$4,'05市民生活実感調査'!$A$3:$BC$218,COLUMN('05市民生活実感調査'!$AS:$AS),FALSE)</f>
        <v>-</v>
      </c>
      <c r="KB27" s="839" t="str">
        <f t="shared" si="126"/>
        <v>c</v>
      </c>
      <c r="KC27" s="843">
        <f t="shared" si="127"/>
        <v>2</v>
      </c>
      <c r="KD27" s="851">
        <f t="shared" si="128"/>
        <v>2</v>
      </c>
      <c r="KE27" s="851">
        <f t="shared" si="129"/>
        <v>2</v>
      </c>
      <c r="KF27" s="851" t="str">
        <f t="shared" si="130"/>
        <v/>
      </c>
      <c r="KG27" s="851" t="str">
        <f t="shared" si="131"/>
        <v/>
      </c>
      <c r="KH27" s="851" t="str">
        <f t="shared" si="132"/>
        <v/>
      </c>
      <c r="KI27" s="851" t="str">
        <f t="shared" si="133"/>
        <v/>
      </c>
      <c r="KJ27" s="851" t="str">
        <f t="shared" si="134"/>
        <v/>
      </c>
      <c r="KK27" s="840">
        <f t="shared" si="135"/>
        <v>0.5</v>
      </c>
      <c r="KL27" s="841">
        <f>VLOOKUP($A27,'05市民生活実感調査'!$D$223:$O$249,9,FALSE)</f>
        <v>17</v>
      </c>
      <c r="KM27" s="842">
        <f>VLOOKUP($A27,'05市民生活実感調査'!$D$223:$O$249,10,FALSE)</f>
        <v>60.245901639344261</v>
      </c>
      <c r="KN27" s="843" t="s">
        <v>313</v>
      </c>
      <c r="KO27" s="859" t="str">
        <f>VLOOKUP(KN27,プルダウン!$A$1:$B$6,2,FALSE)</f>
        <v>政策の目的がかなり達成されている</v>
      </c>
      <c r="KP27" s="834" t="s">
        <v>2972</v>
      </c>
      <c r="KQ27" s="859" t="s">
        <v>1888</v>
      </c>
      <c r="KR27" s="860" t="s">
        <v>3044</v>
      </c>
      <c r="KS27" s="859" t="s">
        <v>3045</v>
      </c>
      <c r="KT27" s="843" t="str">
        <f>IFERROR(VLOOKUP($A27*100+KT$4,'03施策評価'!$A$5:$KD$118,COLUMN('03施策評価'!$HY:$HY),FALSE),"-")</f>
        <v>B</v>
      </c>
      <c r="KU27" s="851" t="str">
        <f>IFERROR(VLOOKUP($A27*100+KU$4,'03施策評価'!$A$5:$KD$118,COLUMN('03施策評価'!$HY:$HY),FALSE),"-")</f>
        <v>B</v>
      </c>
      <c r="KV27" s="851" t="str">
        <f>IFERROR(VLOOKUP($A27*100+KV$4,'03施策評価'!$A$5:$KD$118,COLUMN('03施策評価'!$HY:$HY),FALSE),"-")</f>
        <v>B</v>
      </c>
      <c r="KW27" s="851" t="str">
        <f>IFERROR(VLOOKUP($A27*100+KW$4,'03施策評価'!$A$5:$KD$118,COLUMN('03施策評価'!$HY:$HY),FALSE),"-")</f>
        <v>B</v>
      </c>
      <c r="KX27" s="851" t="str">
        <f>IFERROR(VLOOKUP($A27*100+KX$4,'03施策評価'!$A$5:$KD$118,COLUMN('03施策評価'!$HY:$HY),FALSE),"-")</f>
        <v>-</v>
      </c>
      <c r="KY27" s="851" t="str">
        <f>IFERROR(VLOOKUP($A27*100+KY$4,'03施策評価'!$A$5:$KD$118,COLUMN('03施策評価'!$HY:$HY),FALSE),"-")</f>
        <v>-</v>
      </c>
      <c r="KZ27" s="851" t="str">
        <f>IFERROR(VLOOKUP($A27*100+KZ$4,'03施策評価'!$A$5:$KD$118,COLUMN('03施策評価'!$HY:$HY),FALSE),"-")</f>
        <v>-</v>
      </c>
      <c r="LA27" s="839" t="str">
        <f>IFERROR(VLOOKUP($A27*100+LA$4,'03施策評価'!$A$5:$KD$118,COLUMN('03施策評価'!$HY:$HY),FALSE),"-")</f>
        <v>-</v>
      </c>
      <c r="LB27" s="869" t="s">
        <v>3051</v>
      </c>
      <c r="LC27" s="862" t="str">
        <f>VLOOKUP($A27&amp;"-"&amp;LC$4,'02政策の客観指標'!$A$4:$AX$246,COLUMN('02政策の客観指標'!$AX:$AX),FALSE)</f>
        <v>a</v>
      </c>
      <c r="LD27" s="851" t="str">
        <f>VLOOKUP($A27&amp;"-"&amp;LD$4,'02政策の客観指標'!$A$4:$AX$246,COLUMN('02政策の客観指標'!$AX:$AX),FALSE)</f>
        <v>c</v>
      </c>
      <c r="LE27" s="851" t="str">
        <f>VLOOKUP($A27&amp;"-"&amp;LE$4,'02政策の客観指標'!$A$4:$AX$246,COLUMN('02政策の客観指標'!$AX:$AX),FALSE)</f>
        <v>a</v>
      </c>
      <c r="LF27" s="851" t="str">
        <f>VLOOKUP($A27&amp;"-"&amp;LF$4,'02政策の客観指標'!$A$4:$AX$246,COLUMN('02政策の客観指標'!$AX:$AX),FALSE)</f>
        <v>a</v>
      </c>
      <c r="LG27" s="851" t="str">
        <f>VLOOKUP($A27&amp;"-"&amp;LG$4,'02政策の客観指標'!$A$4:$AX$246,COLUMN('02政策の客観指標'!$AX:$AX),FALSE)</f>
        <v>-</v>
      </c>
      <c r="LH27" s="851" t="str">
        <f>VLOOKUP($A27&amp;"-"&amp;LH$4,'02政策の客観指標'!$A$4:$AX$246,COLUMN('02政策の客観指標'!$AX:$AX),FALSE)</f>
        <v>-</v>
      </c>
      <c r="LI27" s="851" t="str">
        <f>VLOOKUP($A27&amp;"-"&amp;LI$4,'02政策の客観指標'!$A$4:$AX$246,COLUMN('02政策の客観指標'!$AX:$AX),FALSE)</f>
        <v>-</v>
      </c>
      <c r="LJ27" s="851" t="str">
        <f>VLOOKUP($A27&amp;"-"&amp;LJ$4,'02政策の客観指標'!$A$4:$AX$246,COLUMN('02政策の客観指標'!$AX:$AX),FALSE)</f>
        <v>-</v>
      </c>
      <c r="LK27" s="851" t="str">
        <f>VLOOKUP($A27&amp;"-"&amp;LK$4,'02政策の客観指標'!$A$4:$AX$246,COLUMN('02政策の客観指標'!$AX:$AX),FALSE)</f>
        <v>-</v>
      </c>
      <c r="LL27" s="839" t="str">
        <f t="shared" si="136"/>
        <v>a</v>
      </c>
      <c r="LM27" s="854">
        <f t="shared" si="137"/>
        <v>4</v>
      </c>
      <c r="LN27" s="854">
        <f t="shared" si="138"/>
        <v>2</v>
      </c>
      <c r="LO27" s="854">
        <f t="shared" si="139"/>
        <v>4</v>
      </c>
      <c r="LP27" s="854">
        <f t="shared" si="140"/>
        <v>4</v>
      </c>
      <c r="LQ27" s="854" t="str">
        <f t="shared" si="141"/>
        <v/>
      </c>
      <c r="LR27" s="854" t="str">
        <f t="shared" si="142"/>
        <v/>
      </c>
      <c r="LS27" s="854" t="str">
        <f t="shared" si="143"/>
        <v/>
      </c>
      <c r="LT27" s="854" t="str">
        <f t="shared" si="144"/>
        <v/>
      </c>
      <c r="LU27" s="854" t="str">
        <f t="shared" si="145"/>
        <v/>
      </c>
      <c r="LV27" s="846">
        <f t="shared" si="146"/>
        <v>0.875</v>
      </c>
      <c r="LW27" s="843" t="str">
        <f>IFERROR(VLOOKUP($A27*100+LW$4,'03施策評価'!$A$5:$KD$118,COLUMN('03施策評価'!$IL:$IL),FALSE),"-")</f>
        <v>b</v>
      </c>
      <c r="LX27" s="851" t="str">
        <f>IFERROR(VLOOKUP($A27*100+LX$4,'03施策評価'!$A$5:$KD$118,COLUMN('03施策評価'!$IL:$IL),FALSE),"-")</f>
        <v>b</v>
      </c>
      <c r="LY27" s="851" t="str">
        <f>IFERROR(VLOOKUP($A27*100+LY$4,'03施策評価'!$A$5:$KD$118,COLUMN('03施策評価'!$IL:$IL),FALSE),"-")</f>
        <v>a</v>
      </c>
      <c r="LZ27" s="851" t="str">
        <f>IFERROR(VLOOKUP($A27*100+LZ$4,'03施策評価'!$A$5:$KD$118,COLUMN('03施策評価'!$IL:$IL),FALSE),"-")</f>
        <v>a</v>
      </c>
      <c r="MA27" s="851" t="str">
        <f>IFERROR(VLOOKUP($A27*100+MA$4,'03施策評価'!$A$5:$KD$118,COLUMN('03施策評価'!$IL:$IL),FALSE),"-")</f>
        <v>-</v>
      </c>
      <c r="MB27" s="851" t="str">
        <f>IFERROR(VLOOKUP($A27*100+MB$4,'03施策評価'!$A$5:$KD$118,COLUMN('03施策評価'!$IL:$IL),FALSE),"-")</f>
        <v>-</v>
      </c>
      <c r="MC27" s="851" t="str">
        <f>IFERROR(VLOOKUP($A27*100+MC$4,'03施策評価'!$A$5:$KD$118,COLUMN('03施策評価'!$IL:$IL),FALSE),"-")</f>
        <v>-</v>
      </c>
      <c r="MD27" s="851" t="str">
        <f>IFERROR(VLOOKUP($A27*100+MD$4,'03施策評価'!$A$5:$KD$118,COLUMN('03施策評価'!$IL:$IL),FALSE),"-")</f>
        <v>-</v>
      </c>
      <c r="ME27" s="839" t="str">
        <f t="shared" si="147"/>
        <v>a</v>
      </c>
      <c r="MF27" s="843">
        <f t="shared" si="148"/>
        <v>3</v>
      </c>
      <c r="MG27" s="851">
        <f t="shared" si="149"/>
        <v>3</v>
      </c>
      <c r="MH27" s="851">
        <f t="shared" si="150"/>
        <v>4</v>
      </c>
      <c r="MI27" s="851">
        <f t="shared" si="151"/>
        <v>4</v>
      </c>
      <c r="MJ27" s="851" t="str">
        <f t="shared" si="152"/>
        <v/>
      </c>
      <c r="MK27" s="851" t="str">
        <f t="shared" si="153"/>
        <v/>
      </c>
      <c r="ML27" s="851" t="str">
        <f t="shared" si="154"/>
        <v/>
      </c>
      <c r="MM27" s="851" t="str">
        <f t="shared" si="155"/>
        <v/>
      </c>
      <c r="MN27" s="840">
        <f t="shared" si="156"/>
        <v>0.875</v>
      </c>
      <c r="MO27" s="853" t="str">
        <f t="shared" si="157"/>
        <v>a</v>
      </c>
      <c r="MP27" s="843">
        <f t="shared" si="158"/>
        <v>4</v>
      </c>
      <c r="MQ27" s="851">
        <f t="shared" si="159"/>
        <v>2</v>
      </c>
      <c r="MR27" s="840" cm="1">
        <f t="array" ref="MR27">_xlfn.IFS(COUNT(MP27:MQ27)=2,SUM(MP27:MQ27)/6,COUNT(MP27:MQ27)=0,"-",MP27="",MN27,MQ27="",LV27)</f>
        <v>1</v>
      </c>
      <c r="MS27" s="843" t="str">
        <f>VLOOKUP($A27&amp;"-"&amp;MS$4,'05市民生活実感調査'!$A$3:$BC$218,COLUMN('05市民生活実感調査'!$BC:$BC),FALSE)</f>
        <v>c</v>
      </c>
      <c r="MT27" s="851" t="str">
        <f>VLOOKUP($A27&amp;"-"&amp;MT$4,'05市民生活実感調査'!$A$3:$BC$218,COLUMN('05市民生活実感調査'!$BC:$BC),FALSE)</f>
        <v>c</v>
      </c>
      <c r="MU27" s="851" t="str">
        <f>VLOOKUP($A27&amp;"-"&amp;MU$4,'05市民生活実感調査'!$A$3:$BC$218,COLUMN('05市民生活実感調査'!$BC:$BC),FALSE)</f>
        <v>c</v>
      </c>
      <c r="MV27" s="851" t="str">
        <f>VLOOKUP($A27&amp;"-"&amp;MV$4,'05市民生活実感調査'!$A$3:$BC$218,COLUMN('05市民生活実感調査'!$BC:$BC),FALSE)</f>
        <v>-</v>
      </c>
      <c r="MW27" s="851" t="str">
        <f>VLOOKUP($A27&amp;"-"&amp;MW$4,'05市民生活実感調査'!$A$3:$BC$218,COLUMN('05市民生活実感調査'!$BC:$BC),FALSE)</f>
        <v>-</v>
      </c>
      <c r="MX27" s="851" t="str">
        <f>VLOOKUP($A27&amp;"-"&amp;MX$4,'05市民生活実感調査'!$A$3:$BC$218,COLUMN('05市民生活実感調査'!$BC:$BC),FALSE)</f>
        <v>-</v>
      </c>
      <c r="MY27" s="851" t="str">
        <f>VLOOKUP($A27&amp;"-"&amp;MY$4,'05市民生活実感調査'!$A$3:$BC$218,COLUMN('05市民生活実感調査'!$BC:$BC),FALSE)</f>
        <v>-</v>
      </c>
      <c r="MZ27" s="851" t="str">
        <f>VLOOKUP($A27&amp;"-"&amp;MZ$4,'05市民生活実感調査'!$A$3:$BC$218,COLUMN('05市民生活実感調査'!$BC:$BC),FALSE)</f>
        <v>-</v>
      </c>
      <c r="NA27" s="839" t="str">
        <f t="shared" si="160"/>
        <v>c</v>
      </c>
      <c r="NB27" s="843">
        <f t="shared" si="161"/>
        <v>2</v>
      </c>
      <c r="NC27" s="851">
        <f t="shared" si="162"/>
        <v>2</v>
      </c>
      <c r="ND27" s="851">
        <f t="shared" si="163"/>
        <v>2</v>
      </c>
      <c r="NE27" s="851" t="str">
        <f t="shared" si="164"/>
        <v/>
      </c>
      <c r="NF27" s="851" t="str">
        <f t="shared" si="165"/>
        <v/>
      </c>
      <c r="NG27" s="851" t="str">
        <f t="shared" si="166"/>
        <v/>
      </c>
      <c r="NH27" s="851" t="str">
        <f t="shared" si="167"/>
        <v/>
      </c>
      <c r="NI27" s="851" t="str">
        <f t="shared" si="168"/>
        <v/>
      </c>
      <c r="NJ27" s="840">
        <f t="shared" si="169"/>
        <v>0.5</v>
      </c>
      <c r="NK27" s="841">
        <f>VLOOKUP($A27,'05市民生活実感調査'!$D$223:$O$249,11,FALSE)</f>
        <v>16</v>
      </c>
      <c r="NL27" s="842">
        <f>VLOOKUP($A27,'05市民生活実感調査'!$D$223:$O$249,12,FALSE)</f>
        <v>58.619047619047613</v>
      </c>
      <c r="NM27" s="843" t="s">
        <v>313</v>
      </c>
      <c r="NN27" s="859" t="str">
        <f>VLOOKUP(NM27,プルダウン!$A$1:$B$6,2,FALSE)</f>
        <v>政策の目的がかなり達成されている</v>
      </c>
      <c r="NO27" s="834" t="s">
        <v>2972</v>
      </c>
      <c r="NP27" s="859" t="s">
        <v>1888</v>
      </c>
      <c r="NQ27" s="860" t="s">
        <v>3268</v>
      </c>
      <c r="NR27" s="859" t="s">
        <v>3269</v>
      </c>
      <c r="NS27" s="843" t="str">
        <f>IFERROR(VLOOKUP($A27*100+NS$4,'03施策評価'!$A$5:$KD$118,COLUMN('03施策評価'!$KA:$KA),FALSE),"-")</f>
        <v>B</v>
      </c>
      <c r="NT27" s="851" t="str">
        <f>IFERROR(VLOOKUP($A27*100+NT$4,'03施策評価'!$A$5:$KD$118,COLUMN('03施策評価'!$KA:$KA),FALSE),"-")</f>
        <v>B</v>
      </c>
      <c r="NU27" s="851" t="str">
        <f>IFERROR(VLOOKUP($A27*100+NU$4,'03施策評価'!$A$5:$KD$118,COLUMN('03施策評価'!$KA:$KA),FALSE),"-")</f>
        <v>B</v>
      </c>
      <c r="NV27" s="851" t="str">
        <f>IFERROR(VLOOKUP($A27*100+NV$4,'03施策評価'!$A$5:$KD$118,COLUMN('03施策評価'!$KA:$KA),FALSE),"-")</f>
        <v>B</v>
      </c>
      <c r="NW27" s="851" t="str">
        <f>IFERROR(VLOOKUP($A27*100+NW$4,'03施策評価'!$A$5:$KD$118,COLUMN('03施策評価'!$KA:$KA),FALSE),"-")</f>
        <v>-</v>
      </c>
      <c r="NX27" s="851" t="str">
        <f>IFERROR(VLOOKUP($A27*100+NX$4,'03施策評価'!$A$5:$KD$118,COLUMN('03施策評価'!$KA:$KA),FALSE),"-")</f>
        <v>-</v>
      </c>
      <c r="NY27" s="851" t="str">
        <f>IFERROR(VLOOKUP($A27*100+NY$4,'03施策評価'!$A$5:$KD$118,COLUMN('03施策評価'!$KA:$KA),FALSE),"-")</f>
        <v>-</v>
      </c>
      <c r="NZ27" s="839" t="str">
        <f>IFERROR(VLOOKUP($A27*100+NZ$4,'03施策評価'!$A$5:$KD$118,COLUMN('03施策評価'!$KA:$KA),FALSE),"-")</f>
        <v>-</v>
      </c>
      <c r="OA27" s="863" t="s">
        <v>3221</v>
      </c>
      <c r="OB27" s="812" t="str">
        <f>VLOOKUP($A27&amp;"-"&amp;OB$4,'02政策の客観指標'!$A$4:$AY$246,COLUMN('02政策の客観指標'!$AY:$AY),FALSE)</f>
        <v>a</v>
      </c>
      <c r="OC27" s="813" t="str">
        <f>VLOOKUP($A27&amp;"-"&amp;OC$4,'02政策の客観指標'!$A$4:$AY$246,COLUMN('02政策の客観指標'!$AY:$AY),FALSE)</f>
        <v>c</v>
      </c>
      <c r="OD27" s="813" t="str">
        <f>VLOOKUP($A27&amp;"-"&amp;OD$4,'02政策の客観指標'!$A$4:$AY$246,COLUMN('02政策の客観指標'!$AY:$AY),FALSE)</f>
        <v>b</v>
      </c>
      <c r="OE27" s="813" t="str">
        <f>VLOOKUP($A27&amp;"-"&amp;OE$4,'02政策の客観指標'!$A$4:$AY$246,COLUMN('02政策の客観指標'!$AY:$AY),FALSE)</f>
        <v>b</v>
      </c>
      <c r="OF27" s="813" t="str">
        <f>VLOOKUP($A27&amp;"-"&amp;OF$4,'02政策の客観指標'!$A$4:$AY$246,COLUMN('02政策の客観指標'!$AY:$AY),FALSE)</f>
        <v>-</v>
      </c>
      <c r="OG27" s="813" t="str">
        <f>VLOOKUP($A27&amp;"-"&amp;OG$4,'02政策の客観指標'!$A$4:$AY$246,COLUMN('02政策の客観指標'!$AY:$AY),FALSE)</f>
        <v>-</v>
      </c>
      <c r="OH27" s="813" t="str">
        <f>VLOOKUP($A27&amp;"-"&amp;OH$4,'02政策の客観指標'!$A$4:$AY$246,COLUMN('02政策の客観指標'!$AY:$AY),FALSE)</f>
        <v>-</v>
      </c>
      <c r="OI27" s="813" t="str">
        <f>VLOOKUP($A27&amp;"-"&amp;OI$4,'02政策の客観指標'!$A$4:$AY$246,COLUMN('02政策の客観指標'!$AY:$AY),FALSE)</f>
        <v>-</v>
      </c>
      <c r="OJ27" s="813" t="str">
        <f>VLOOKUP($A27&amp;"-"&amp;OJ$4,'02政策の客観指標'!$A$4:$AY$246,COLUMN('02政策の客観指標'!$AY:$AY),FALSE)</f>
        <v>-</v>
      </c>
      <c r="OK27" s="814" t="str">
        <f t="shared" si="170"/>
        <v>b</v>
      </c>
      <c r="OL27" s="815">
        <f t="shared" si="171"/>
        <v>4</v>
      </c>
      <c r="OM27" s="815">
        <f t="shared" si="172"/>
        <v>2</v>
      </c>
      <c r="ON27" s="815">
        <f t="shared" si="173"/>
        <v>3</v>
      </c>
      <c r="OO27" s="815">
        <f t="shared" si="174"/>
        <v>3</v>
      </c>
      <c r="OP27" s="815" t="str">
        <f t="shared" si="175"/>
        <v/>
      </c>
      <c r="OQ27" s="815" t="str">
        <f t="shared" si="176"/>
        <v/>
      </c>
      <c r="OR27" s="815" t="str">
        <f t="shared" si="177"/>
        <v/>
      </c>
      <c r="OS27" s="815" t="str">
        <f t="shared" si="178"/>
        <v/>
      </c>
      <c r="OT27" s="815" t="str">
        <f t="shared" si="179"/>
        <v/>
      </c>
      <c r="OU27" s="816">
        <f t="shared" si="203"/>
        <v>0.75</v>
      </c>
      <c r="OV27" s="817" t="str">
        <f>IFERROR(VLOOKUP($A27*100+OV$4,'03施策評価'!$A$5:$MF$118,COLUMN('03施策評価'!$KN:$KN),FALSE),"-")</f>
        <v>b</v>
      </c>
      <c r="OW27" s="813" t="str">
        <f>IFERROR(VLOOKUP($A27*100+OW$4,'03施策評価'!$A$5:$MF$118,COLUMN('03施策評価'!$KN:$KN),FALSE),"-")</f>
        <v>b</v>
      </c>
      <c r="OX27" s="813" t="str">
        <f>IFERROR(VLOOKUP($A27*100+OX$4,'03施策評価'!$A$5:$MF$118,COLUMN('03施策評価'!$KN:$KN),FALSE),"-")</f>
        <v>a</v>
      </c>
      <c r="OY27" s="813" t="str">
        <f>IFERROR(VLOOKUP($A27*100+OY$4,'03施策評価'!$A$5:$MF$118,COLUMN('03施策評価'!$KN:$KN),FALSE),"-")</f>
        <v>a</v>
      </c>
      <c r="OZ27" s="813" t="str">
        <f>IFERROR(VLOOKUP($A27*100+OZ$4,'03施策評価'!$A$5:$MF$118,COLUMN('03施策評価'!$KN:$KN),FALSE),"-")</f>
        <v>-</v>
      </c>
      <c r="PA27" s="813" t="str">
        <f>IFERROR(VLOOKUP($A27*100+PA$4,'03施策評価'!$A$5:$MF$118,COLUMN('03施策評価'!$KN:$KN),FALSE),"-")</f>
        <v>-</v>
      </c>
      <c r="PB27" s="813" t="str">
        <f>IFERROR(VLOOKUP($A27*100+PB$4,'03施策評価'!$A$5:$MF$118,COLUMN('03施策評価'!$KN:$KN),FALSE),"-")</f>
        <v>-</v>
      </c>
      <c r="PC27" s="813" t="str">
        <f>IFERROR(VLOOKUP($A27*100+PC$4,'03施策評価'!$A$5:$MF$118,COLUMN('03施策評価'!$KN:$KN),FALSE),"-")</f>
        <v>-</v>
      </c>
      <c r="PD27" s="814" t="str">
        <f t="shared" si="180"/>
        <v>a</v>
      </c>
      <c r="PE27" s="817">
        <f t="shared" si="181"/>
        <v>3</v>
      </c>
      <c r="PF27" s="813">
        <f t="shared" si="182"/>
        <v>3</v>
      </c>
      <c r="PG27" s="813">
        <f t="shared" si="183"/>
        <v>4</v>
      </c>
      <c r="PH27" s="813">
        <f t="shared" si="184"/>
        <v>4</v>
      </c>
      <c r="PI27" s="813" t="str">
        <f t="shared" si="185"/>
        <v/>
      </c>
      <c r="PJ27" s="813" t="str">
        <f t="shared" si="186"/>
        <v/>
      </c>
      <c r="PK27" s="813" t="str">
        <f t="shared" si="187"/>
        <v/>
      </c>
      <c r="PL27" s="813" t="str">
        <f t="shared" si="188"/>
        <v/>
      </c>
      <c r="PM27" s="818">
        <f t="shared" si="189"/>
        <v>0.875</v>
      </c>
      <c r="PN27" s="819" t="str">
        <f t="shared" si="190"/>
        <v>a</v>
      </c>
      <c r="PO27" s="237">
        <f t="shared" si="191"/>
        <v>3</v>
      </c>
      <c r="PP27" s="187">
        <f t="shared" si="192"/>
        <v>2</v>
      </c>
      <c r="PQ27" s="422" cm="1">
        <f t="array" ref="PQ27">_xlfn.IFS(COUNT(PO27:PP27)=2,SUM(PO27:PP27)/6,COUNT(PO27:PP27)=0,"-",PO27="",PM27,PP27="",OU27)</f>
        <v>0.83333333333333337</v>
      </c>
      <c r="PR27" s="820" t="str">
        <f>VLOOKUP($A27&amp;"-"&amp;PR$4,'05市民生活実感調査'!$A$3:$BM$218,COLUMN('05市民生活実感調査'!$BM:$BM),FALSE)</f>
        <v>c</v>
      </c>
      <c r="PS27" s="821" t="str">
        <f>VLOOKUP($A27&amp;"-"&amp;PS$4,'05市民生活実感調査'!$A$3:$BM$218,COLUMN('05市民生活実感調査'!$BM:$BM),FALSE)</f>
        <v>c</v>
      </c>
      <c r="PT27" s="821" t="str">
        <f>VLOOKUP($A27&amp;"-"&amp;PT$4,'05市民生活実感調査'!$A$3:$BM$218,COLUMN('05市民生活実感調査'!$BM:$BM),FALSE)</f>
        <v>c</v>
      </c>
      <c r="PU27" s="821" t="str">
        <f>VLOOKUP($A27&amp;"-"&amp;PU$4,'05市民生活実感調査'!$A$3:$BM$218,COLUMN('05市民生活実感調査'!$BM:$BM),FALSE)</f>
        <v>-</v>
      </c>
      <c r="PV27" s="821" t="str">
        <f>VLOOKUP($A27&amp;"-"&amp;PV$4,'05市民生活実感調査'!$A$3:$BM$218,COLUMN('05市民生活実感調査'!$BM:$BM),FALSE)</f>
        <v>-</v>
      </c>
      <c r="PW27" s="821" t="str">
        <f>VLOOKUP($A27&amp;"-"&amp;PW$4,'05市民生活実感調査'!$A$3:$BM$218,COLUMN('05市民生活実感調査'!$BM:$BM),FALSE)</f>
        <v>-</v>
      </c>
      <c r="PX27" s="821" t="str">
        <f>VLOOKUP($A27&amp;"-"&amp;PX$4,'05市民生活実感調査'!$A$3:$BM$218,COLUMN('05市民生活実感調査'!$BM:$BM),FALSE)</f>
        <v>-</v>
      </c>
      <c r="PY27" s="821" t="str">
        <f>VLOOKUP($A27&amp;"-"&amp;PY$4,'05市民生活実感調査'!$A$3:$BM$218,COLUMN('05市民生活実感調査'!$BM:$BM),FALSE)</f>
        <v>-</v>
      </c>
      <c r="PZ27" s="822" t="str">
        <f t="shared" si="193"/>
        <v>c</v>
      </c>
      <c r="QA27" s="237">
        <f t="shared" si="194"/>
        <v>2</v>
      </c>
      <c r="QB27" s="187">
        <f t="shared" si="195"/>
        <v>2</v>
      </c>
      <c r="QC27" s="187">
        <f t="shared" si="196"/>
        <v>2</v>
      </c>
      <c r="QD27" s="187" t="str">
        <f t="shared" si="197"/>
        <v/>
      </c>
      <c r="QE27" s="187" t="str">
        <f t="shared" si="198"/>
        <v/>
      </c>
      <c r="QF27" s="187" t="str">
        <f t="shared" si="199"/>
        <v/>
      </c>
      <c r="QG27" s="187" t="str">
        <f t="shared" si="200"/>
        <v/>
      </c>
      <c r="QH27" s="187" t="str">
        <f t="shared" si="201"/>
        <v/>
      </c>
      <c r="QI27" s="422">
        <f t="shared" si="202"/>
        <v>0.5</v>
      </c>
      <c r="QJ27" s="725">
        <f>VLOOKUP($A27,'05市民生活実感調査'!$D$223:$Q$249,13,FALSE)</f>
        <v>17</v>
      </c>
      <c r="QK27" s="726">
        <f>VLOOKUP($A27,'05市民生活実感調査'!$D$223:$Q$249,14,FALSE)</f>
        <v>57.091561938958712</v>
      </c>
      <c r="QL27" s="823" t="s">
        <v>313</v>
      </c>
      <c r="QM27" s="824" t="str">
        <f>VLOOKUP(QL27,プルダウン!$A$1:$B$6,2,FALSE)</f>
        <v>政策の目的がかなり達成されている</v>
      </c>
      <c r="QN27" s="403" t="s">
        <v>2972</v>
      </c>
      <c r="QO27" s="190" t="s">
        <v>1888</v>
      </c>
      <c r="QP27" s="91" t="s">
        <v>3593</v>
      </c>
      <c r="QQ27" s="190" t="s">
        <v>3423</v>
      </c>
      <c r="QR27" s="237" t="str">
        <f>IFERROR(VLOOKUP($A27*100+QR$4,'03施策評価'!$A$5:$MF$118,COLUMN('03施策評価'!$MC:$MC),FALSE),"-")</f>
        <v>B</v>
      </c>
      <c r="QS27" s="187" t="str">
        <f>IFERROR(VLOOKUP($A27*100+QS$4,'03施策評価'!$A$5:$MF$118,COLUMN('03施策評価'!$MC:$MC),FALSE),"-")</f>
        <v>B</v>
      </c>
      <c r="QT27" s="187" t="str">
        <f>IFERROR(VLOOKUP($A27*100+QT$4,'03施策評価'!$A$5:$MF$118,COLUMN('03施策評価'!$MC:$MC),FALSE),"-")</f>
        <v>B</v>
      </c>
      <c r="QU27" s="187" t="str">
        <f>IFERROR(VLOOKUP($A27*100+QU$4,'03施策評価'!$A$5:$MF$118,COLUMN('03施策評価'!$MC:$MC),FALSE),"-")</f>
        <v>B</v>
      </c>
      <c r="QV27" s="187" t="str">
        <f>IFERROR(VLOOKUP($A27*100+QV$4,'03施策評価'!$A$5:$MF$118,COLUMN('03施策評価'!$MC:$MC),FALSE),"-")</f>
        <v>-</v>
      </c>
      <c r="QW27" s="187" t="str">
        <f>IFERROR(VLOOKUP($A27*100+QW$4,'03施策評価'!$A$5:$MF$118,COLUMN('03施策評価'!$MC:$MC),FALSE),"-")</f>
        <v>-</v>
      </c>
      <c r="QX27" s="187" t="str">
        <f>IFERROR(VLOOKUP($A27*100+QX$4,'03施策評価'!$A$5:$MF$118,COLUMN('03施策評価'!$MC:$MC),FALSE),"-")</f>
        <v>-</v>
      </c>
      <c r="QY27" s="234" t="str">
        <f>IFERROR(VLOOKUP($A27*100+QY$4,'03施策評価'!$A$5:$MF$118,COLUMN('03施策評価'!$MC:$MC),FALSE),"-")</f>
        <v>-</v>
      </c>
      <c r="QZ27" s="104" t="s">
        <v>3579</v>
      </c>
    </row>
    <row r="28" spans="1:468" ht="219.75" customHeight="1">
      <c r="A28" s="466">
        <f>VLOOKUP(B28,プルダウン!$M$2:$N$28,2,FALSE)</f>
        <v>24</v>
      </c>
      <c r="B28" s="104" t="s">
        <v>294</v>
      </c>
      <c r="C28" s="104" t="s">
        <v>1880</v>
      </c>
      <c r="D28" s="728" t="s">
        <v>1414</v>
      </c>
      <c r="E28" s="728"/>
      <c r="F28" s="104"/>
      <c r="G28" s="850" t="str">
        <f>VLOOKUP($A28&amp;"-"&amp;G$4,'02政策の客観指標'!$A$4:$AY$246,COLUMN('02政策の客観指標'!$AT:$AT),FALSE)</f>
        <v>-</v>
      </c>
      <c r="H28" s="851" t="str">
        <f>VLOOKUP($A28&amp;"-"&amp;H$4,'02政策の客観指標'!$A$4:$AY$246,COLUMN('02政策の客観指標'!$AT:$AT),FALSE)</f>
        <v>b</v>
      </c>
      <c r="I28" s="851" t="str">
        <f>VLOOKUP($A28&amp;"-"&amp;I$4,'02政策の客観指標'!$A$4:$AY$246,COLUMN('02政策の客観指標'!$AT:$AT),FALSE)</f>
        <v>a</v>
      </c>
      <c r="J28" s="851" t="str">
        <f>VLOOKUP($A28&amp;"-"&amp;J$4,'02政策の客観指標'!$A$4:$AY$246,COLUMN('02政策の客観指標'!$AT:$AT),FALSE)</f>
        <v>-</v>
      </c>
      <c r="K28" s="851" t="str">
        <f>VLOOKUP($A28&amp;"-"&amp;K$4,'02政策の客観指標'!$A$4:$AY$246,COLUMN('02政策の客観指標'!$AT:$AT),FALSE)</f>
        <v>-</v>
      </c>
      <c r="L28" s="851" t="str">
        <f>VLOOKUP($A28&amp;"-"&amp;L$4,'02政策の客観指標'!$A$4:$AY$246,COLUMN('02政策の客観指標'!$AT:$AT),FALSE)</f>
        <v>-</v>
      </c>
      <c r="M28" s="851" t="str">
        <f>VLOOKUP($A28&amp;"-"&amp;M$4,'02政策の客観指標'!$A$4:$AY$246,COLUMN('02政策の客観指標'!$AT:$AT),FALSE)</f>
        <v>-</v>
      </c>
      <c r="N28" s="851" t="str">
        <f>VLOOKUP($A28&amp;"-"&amp;N$4,'02政策の客観指標'!$A$4:$AY$246,COLUMN('02政策の客観指標'!$AT:$AT),FALSE)</f>
        <v>-</v>
      </c>
      <c r="O28" s="852" t="str">
        <f>VLOOKUP($A28&amp;"-"&amp;O$4,'02政策の客観指標'!$A$4:$AY$246,COLUMN('02政策の客観指標'!$AT:$AT),FALSE)</f>
        <v>-</v>
      </c>
      <c r="P28" s="853" t="str">
        <f t="shared" si="0"/>
        <v>a</v>
      </c>
      <c r="Q28" s="854" t="str">
        <f t="shared" si="1"/>
        <v/>
      </c>
      <c r="R28" s="854">
        <f t="shared" si="2"/>
        <v>3</v>
      </c>
      <c r="S28" s="854">
        <f t="shared" si="3"/>
        <v>4</v>
      </c>
      <c r="T28" s="854" t="str">
        <f t="shared" si="4"/>
        <v/>
      </c>
      <c r="U28" s="854" t="str">
        <f t="shared" si="5"/>
        <v/>
      </c>
      <c r="V28" s="854" t="str">
        <f t="shared" si="6"/>
        <v/>
      </c>
      <c r="W28" s="854" t="str">
        <f t="shared" si="7"/>
        <v/>
      </c>
      <c r="X28" s="854" t="str">
        <f t="shared" si="8"/>
        <v/>
      </c>
      <c r="Y28" s="854" t="str">
        <f t="shared" si="9"/>
        <v/>
      </c>
      <c r="Z28" s="855">
        <f t="shared" si="10"/>
        <v>0.875</v>
      </c>
      <c r="AA28" s="856" t="str">
        <f>IFERROR(VLOOKUP($A28*100+AA$4,'03施策評価'!$A$5:$KD$118,COLUMN('03施策評価'!$AB:$AB),FALSE),"-")</f>
        <v>a</v>
      </c>
      <c r="AB28" s="851" t="str">
        <f>IFERROR(VLOOKUP($A28*100+AB$4,'03施策評価'!$A$5:$KD$118,COLUMN('03施策評価'!$AB:$AB),FALSE),"-")</f>
        <v>-</v>
      </c>
      <c r="AC28" s="851" t="str">
        <f>IFERROR(VLOOKUP($A28*100+AC$4,'03施策評価'!$A$5:$KD$118,COLUMN('03施策評価'!$AB:$AB),FALSE),"-")</f>
        <v>a</v>
      </c>
      <c r="AD28" s="851" t="str">
        <f>IFERROR(VLOOKUP($A28*100+AD$4,'03施策評価'!$A$5:$KD$118,COLUMN('03施策評価'!$AB:$AB),FALSE),"-")</f>
        <v>b</v>
      </c>
      <c r="AE28" s="851" t="str">
        <f>IFERROR(VLOOKUP($A28*100+AE$4,'03施策評価'!$A$5:$KD$118,COLUMN('03施策評価'!$AB:$AB),FALSE),"-")</f>
        <v>a</v>
      </c>
      <c r="AF28" s="851" t="str">
        <f>IFERROR(VLOOKUP($A28*100+AF$4,'03施策評価'!$A$5:$KD$118,COLUMN('03施策評価'!$AB:$AB),FALSE),"-")</f>
        <v>a</v>
      </c>
      <c r="AG28" s="851" t="str">
        <f>IFERROR(VLOOKUP($A28*100+AG$4,'03施策評価'!$A$5:$KD$118,COLUMN('03施策評価'!$AB:$AB),FALSE),"-")</f>
        <v>a</v>
      </c>
      <c r="AH28" s="852" t="str">
        <f>IFERROR(VLOOKUP($A28*100+AH$4,'03施策評価'!$A$5:$KD$118,COLUMN('03施策評価'!$AB:$AB),FALSE),"-")</f>
        <v>-</v>
      </c>
      <c r="AI28" s="853" t="str">
        <f t="shared" si="11"/>
        <v>a</v>
      </c>
      <c r="AJ28" s="856">
        <f t="shared" si="12"/>
        <v>4</v>
      </c>
      <c r="AK28" s="851" t="str">
        <f t="shared" si="13"/>
        <v/>
      </c>
      <c r="AL28" s="851">
        <f t="shared" si="14"/>
        <v>4</v>
      </c>
      <c r="AM28" s="851">
        <f t="shared" si="15"/>
        <v>3</v>
      </c>
      <c r="AN28" s="851">
        <f t="shared" si="16"/>
        <v>4</v>
      </c>
      <c r="AO28" s="851">
        <f t="shared" si="17"/>
        <v>4</v>
      </c>
      <c r="AP28" s="851">
        <f t="shared" si="18"/>
        <v>4</v>
      </c>
      <c r="AQ28" s="852" t="str">
        <f t="shared" si="19"/>
        <v/>
      </c>
      <c r="AR28" s="857">
        <f t="shared" si="20"/>
        <v>0.95833333333333337</v>
      </c>
      <c r="AS28" s="853" t="str">
        <f t="shared" si="204"/>
        <v>a</v>
      </c>
      <c r="AT28" s="854">
        <f t="shared" si="22"/>
        <v>4</v>
      </c>
      <c r="AU28" s="853">
        <f t="shared" si="23"/>
        <v>2</v>
      </c>
      <c r="AV28" s="855" cm="1">
        <f t="array" ref="AV28">_xlfn.IFS(COUNT(AT28:AU28)=2,SUM(AT28:AU28)/6,COUNT(AT28:AU28)=0,"-",AT28="",AR28,AU28="",Z28)</f>
        <v>1</v>
      </c>
      <c r="AW28" s="856" t="str">
        <f>VLOOKUP($A28&amp;"-"&amp;AW$4,'05市民生活実感調査'!$A$3:$BC$218,COLUMN('05市民生活実感調査'!$O:$O),FALSE)</f>
        <v>c</v>
      </c>
      <c r="AX28" s="851" t="str">
        <f>VLOOKUP($A28&amp;"-"&amp;AX$4,'05市民生活実感調査'!$A$3:$BC$218,COLUMN('05市民生活実感調査'!$O:$O),FALSE)</f>
        <v>b</v>
      </c>
      <c r="AY28" s="851" t="str">
        <f>VLOOKUP($A28&amp;"-"&amp;AY$4,'05市民生活実感調査'!$A$3:$BC$218,COLUMN('05市民生活実感調査'!$O:$O),FALSE)</f>
        <v>c</v>
      </c>
      <c r="AZ28" s="851" t="str">
        <f>VLOOKUP($A28&amp;"-"&amp;AZ$4,'05市民生活実感調査'!$A$3:$BC$218,COLUMN('05市民生活実感調査'!$O:$O),FALSE)</f>
        <v>c</v>
      </c>
      <c r="BA28" s="851" t="str">
        <f>VLOOKUP($A28&amp;"-"&amp;BA$4,'05市民生活実感調査'!$A$3:$BC$218,COLUMN('05市民生活実感調査'!$O:$O),FALSE)</f>
        <v>-</v>
      </c>
      <c r="BB28" s="851" t="str">
        <f>VLOOKUP($A28&amp;"-"&amp;BB$4,'05市民生活実感調査'!$A$3:$BC$218,COLUMN('05市民生活実感調査'!$O:$O),FALSE)</f>
        <v>-</v>
      </c>
      <c r="BC28" s="851" t="str">
        <f>VLOOKUP($A28&amp;"-"&amp;BC$4,'05市民生活実感調査'!$A$3:$BC$218,COLUMN('05市民生活実感調査'!$O:$O),FALSE)</f>
        <v>-</v>
      </c>
      <c r="BD28" s="851" t="str">
        <f>VLOOKUP($A28&amp;"-"&amp;BD$4,'05市民生活実感調査'!$A$3:$BC$218,COLUMN('05市民生活実感調査'!$O:$O),FALSE)</f>
        <v>-</v>
      </c>
      <c r="BE28" s="839" t="str">
        <f t="shared" si="24"/>
        <v>c</v>
      </c>
      <c r="BF28" s="843">
        <f t="shared" si="25"/>
        <v>2</v>
      </c>
      <c r="BG28" s="851">
        <f t="shared" si="26"/>
        <v>3</v>
      </c>
      <c r="BH28" s="851">
        <f t="shared" si="27"/>
        <v>2</v>
      </c>
      <c r="BI28" s="851">
        <f t="shared" si="28"/>
        <v>2</v>
      </c>
      <c r="BJ28" s="851" t="str">
        <f t="shared" si="29"/>
        <v/>
      </c>
      <c r="BK28" s="851" t="str">
        <f t="shared" si="30"/>
        <v/>
      </c>
      <c r="BL28" s="851" t="str">
        <f t="shared" si="31"/>
        <v/>
      </c>
      <c r="BM28" s="851" t="str">
        <f t="shared" si="32"/>
        <v/>
      </c>
      <c r="BN28" s="840">
        <f t="shared" si="33"/>
        <v>0.5625</v>
      </c>
      <c r="BO28" s="841">
        <f>VLOOKUP($A28,'05市民生活実感調査'!$D$223:$O$249,3,FALSE)</f>
        <v>14</v>
      </c>
      <c r="BP28" s="858">
        <f>VLOOKUP($A28,'05市民生活実感調査'!$D$223:$O$249,4,FALSE)</f>
        <v>0.79928635147190008</v>
      </c>
      <c r="BQ28" s="843" t="s">
        <v>313</v>
      </c>
      <c r="BR28" s="859" t="s">
        <v>3628</v>
      </c>
      <c r="BS28" s="834" t="s">
        <v>122</v>
      </c>
      <c r="BT28" s="859" t="s">
        <v>1656</v>
      </c>
      <c r="BU28" s="860" t="s">
        <v>1657</v>
      </c>
      <c r="BV28" s="859" t="s">
        <v>1658</v>
      </c>
      <c r="BW28" s="843" t="str">
        <f>IFERROR(VLOOKUP($A28*100+BW$4,'03施策評価'!$A$5:$KD$118,COLUMN('03施策評価'!$BQ:$BQ),FALSE),"-")</f>
        <v>B</v>
      </c>
      <c r="BX28" s="851" t="str">
        <f>IFERROR(VLOOKUP($A28*100+BX$4,'03施策評価'!$A$5:$KD$118,COLUMN('03施策評価'!$BQ:$BQ),FALSE),"-")</f>
        <v>B</v>
      </c>
      <c r="BY28" s="851" t="str">
        <f>IFERROR(VLOOKUP($A28*100+BY$4,'03施策評価'!$A$5:$KD$118,COLUMN('03施策評価'!$BQ:$BQ),FALSE),"-")</f>
        <v>A</v>
      </c>
      <c r="BZ28" s="851" t="str">
        <f>IFERROR(VLOOKUP($A28*100+BZ$4,'03施策評価'!$A$5:$KD$118,COLUMN('03施策評価'!$BQ:$BQ),FALSE),"-")</f>
        <v>B</v>
      </c>
      <c r="CA28" s="851" t="str">
        <f>IFERROR(VLOOKUP($A28*100+CA$4,'03施策評価'!$A$5:$KD$118,COLUMN('03施策評価'!$BQ:$BQ),FALSE),"-")</f>
        <v>A</v>
      </c>
      <c r="CB28" s="851" t="str">
        <f>IFERROR(VLOOKUP($A28*100+CB$4,'03施策評価'!$A$5:$KD$118,COLUMN('03施策評価'!$BQ:$BQ),FALSE),"-")</f>
        <v>B</v>
      </c>
      <c r="CC28" s="851" t="str">
        <f>IFERROR(VLOOKUP($A28*100+CC$4,'03施策評価'!$A$5:$KD$118,COLUMN('03施策評価'!$BQ:$BQ),FALSE),"-")</f>
        <v>A</v>
      </c>
      <c r="CD28" s="839" t="str">
        <f>IFERROR(VLOOKUP($A28*100+CD$4,'03施策評価'!$A$5:$KD$118,COLUMN('03施策評価'!$BQ:$BQ),FALSE),"-")</f>
        <v>-</v>
      </c>
      <c r="CE28" s="861" t="s">
        <v>1659</v>
      </c>
      <c r="CF28" s="850" t="str">
        <f>VLOOKUP($A28&amp;"-"&amp;CF$4,'02政策の客観指標'!$A$4:$AY$246,COLUMN('02政策の客観指標'!$AU:$AU),FALSE)</f>
        <v>a</v>
      </c>
      <c r="CG28" s="851" t="str">
        <f>VLOOKUP($A28&amp;"-"&amp;CG$4,'02政策の客観指標'!$A$4:$AY$246,COLUMN('02政策の客観指標'!$AU:$AU),FALSE)</f>
        <v>b</v>
      </c>
      <c r="CH28" s="851" t="str">
        <f>VLOOKUP($A28&amp;"-"&amp;CH$4,'02政策の客観指標'!$A$4:$AY$246,COLUMN('02政策の客観指標'!$AU:$AU),FALSE)</f>
        <v>a</v>
      </c>
      <c r="CI28" s="851" t="str">
        <f>VLOOKUP($A28&amp;"-"&amp;CI$4,'02政策の客観指標'!$A$4:$AY$246,COLUMN('02政策の客観指標'!$AU:$AU),FALSE)</f>
        <v>-</v>
      </c>
      <c r="CJ28" s="851" t="str">
        <f>VLOOKUP($A28&amp;"-"&amp;CJ$4,'02政策の客観指標'!$A$4:$AY$246,COLUMN('02政策の客観指標'!$AU:$AU),FALSE)</f>
        <v>-</v>
      </c>
      <c r="CK28" s="851" t="str">
        <f>VLOOKUP($A28&amp;"-"&amp;CK$4,'02政策の客観指標'!$A$4:$AY$246,COLUMN('02政策の客観指標'!$AU:$AU),FALSE)</f>
        <v>-</v>
      </c>
      <c r="CL28" s="851" t="str">
        <f>VLOOKUP($A28&amp;"-"&amp;CL$4,'02政策の客観指標'!$A$4:$AY$246,COLUMN('02政策の客観指標'!$AU:$AU),FALSE)</f>
        <v>-</v>
      </c>
      <c r="CM28" s="851" t="str">
        <f>VLOOKUP($A28&amp;"-"&amp;CM$4,'02政策の客観指標'!$A$4:$AY$246,COLUMN('02政策の客観指標'!$AU:$AU),FALSE)</f>
        <v>-</v>
      </c>
      <c r="CN28" s="851" t="str">
        <f>VLOOKUP($A28&amp;"-"&amp;CN$4,'02政策の客観指標'!$A$4:$AY$246,COLUMN('02政策の客観指標'!$AU:$AU),FALSE)</f>
        <v>-</v>
      </c>
      <c r="CO28" s="839" t="str">
        <f t="shared" si="34"/>
        <v>a</v>
      </c>
      <c r="CP28" s="854">
        <f t="shared" si="35"/>
        <v>4</v>
      </c>
      <c r="CQ28" s="854">
        <f t="shared" si="36"/>
        <v>3</v>
      </c>
      <c r="CR28" s="854">
        <f t="shared" si="37"/>
        <v>4</v>
      </c>
      <c r="CS28" s="854" t="str">
        <f t="shared" si="38"/>
        <v/>
      </c>
      <c r="CT28" s="854" t="str">
        <f t="shared" si="39"/>
        <v/>
      </c>
      <c r="CU28" s="854" t="str">
        <f t="shared" si="40"/>
        <v/>
      </c>
      <c r="CV28" s="854" t="str">
        <f t="shared" si="41"/>
        <v/>
      </c>
      <c r="CW28" s="854" t="str">
        <f t="shared" si="42"/>
        <v/>
      </c>
      <c r="CX28" s="854" t="str">
        <f t="shared" si="43"/>
        <v/>
      </c>
      <c r="CY28" s="846">
        <f t="shared" si="44"/>
        <v>0.91666666666666663</v>
      </c>
      <c r="CZ28" s="843" t="str">
        <f>IFERROR(VLOOKUP($A28*100+CZ$4,'03施策評価'!$A$5:$KD$118,COLUMN('03施策評価'!$CF:$CF),FALSE),"-")</f>
        <v>a</v>
      </c>
      <c r="DA28" s="851" t="str">
        <f>IFERROR(VLOOKUP($A28*100+DA$4,'03施策評価'!$A$5:$KD$118,COLUMN('03施策評価'!$CF:$CF),FALSE),"-")</f>
        <v>a</v>
      </c>
      <c r="DB28" s="851" t="str">
        <f>IFERROR(VLOOKUP($A28*100+DB$4,'03施策評価'!$A$5:$KD$118,COLUMN('03施策評価'!$CF:$CF),FALSE),"-")</f>
        <v>a</v>
      </c>
      <c r="DC28" s="851" t="str">
        <f>IFERROR(VLOOKUP($A28*100+DC$4,'03施策評価'!$A$5:$KD$118,COLUMN('03施策評価'!$CF:$CF),FALSE),"-")</f>
        <v>b</v>
      </c>
      <c r="DD28" s="851" t="str">
        <f>IFERROR(VLOOKUP($A28*100+DD$4,'03施策評価'!$A$5:$KD$118,COLUMN('03施策評価'!$CF:$CF),FALSE),"-")</f>
        <v>a</v>
      </c>
      <c r="DE28" s="851" t="str">
        <f>IFERROR(VLOOKUP($A28*100+DE$4,'03施策評価'!$A$5:$KD$118,COLUMN('03施策評価'!$CF:$CF),FALSE),"-")</f>
        <v>a</v>
      </c>
      <c r="DF28" s="851" t="str">
        <f>IFERROR(VLOOKUP($A28*100+DF$4,'03施策評価'!$A$5:$KD$118,COLUMN('03施策評価'!$CF:$CF),FALSE),"-")</f>
        <v>a</v>
      </c>
      <c r="DG28" s="851" t="str">
        <f>IFERROR(VLOOKUP($A28*100+DG$4,'03施策評価'!$A$5:$KD$118,COLUMN('03施策評価'!$CF:$CF),FALSE),"-")</f>
        <v>-</v>
      </c>
      <c r="DH28" s="839" t="str">
        <f t="shared" si="45"/>
        <v>a</v>
      </c>
      <c r="DI28" s="843">
        <f t="shared" si="46"/>
        <v>4</v>
      </c>
      <c r="DJ28" s="851">
        <f t="shared" si="47"/>
        <v>4</v>
      </c>
      <c r="DK28" s="851">
        <f t="shared" si="48"/>
        <v>4</v>
      </c>
      <c r="DL28" s="851">
        <f t="shared" si="49"/>
        <v>3</v>
      </c>
      <c r="DM28" s="851">
        <f t="shared" si="50"/>
        <v>4</v>
      </c>
      <c r="DN28" s="851">
        <f t="shared" si="51"/>
        <v>4</v>
      </c>
      <c r="DO28" s="851">
        <f t="shared" si="52"/>
        <v>4</v>
      </c>
      <c r="DP28" s="851" t="str">
        <f t="shared" si="53"/>
        <v/>
      </c>
      <c r="DQ28" s="840">
        <f t="shared" si="54"/>
        <v>0.9642857142857143</v>
      </c>
      <c r="DR28" s="853" t="str">
        <f t="shared" si="55"/>
        <v>a</v>
      </c>
      <c r="DS28" s="843">
        <f t="shared" si="56"/>
        <v>4</v>
      </c>
      <c r="DT28" s="851">
        <f t="shared" si="57"/>
        <v>2</v>
      </c>
      <c r="DU28" s="840" cm="1">
        <f t="array" ref="DU28">_xlfn.IFS(COUNT(DS28:DT28)=2,SUM(DS28:DT28)/6,COUNT(DS28:DT28)=0,"-",DS28="",DQ28,DT28="",CY28)</f>
        <v>1</v>
      </c>
      <c r="DV28" s="843" t="str">
        <f>VLOOKUP($A28&amp;"-"&amp;DV$4,'05市民生活実感調査'!$A$3:$BC$218,COLUMN('05市民生活実感調査'!$Y:$Y),FALSE)</f>
        <v>c</v>
      </c>
      <c r="DW28" s="851" t="str">
        <f>VLOOKUP($A28&amp;"-"&amp;DW$4,'05市民生活実感調査'!$A$3:$BC$218,COLUMN('05市民生活実感調査'!$Y:$Y),FALSE)</f>
        <v>b</v>
      </c>
      <c r="DX28" s="851" t="str">
        <f>VLOOKUP($A28&amp;"-"&amp;DX$4,'05市民生活実感調査'!$A$3:$BC$218,COLUMN('05市民生活実感調査'!$Y:$Y),FALSE)</f>
        <v>c</v>
      </c>
      <c r="DY28" s="851" t="str">
        <f>VLOOKUP($A28&amp;"-"&amp;DY$4,'05市民生活実感調査'!$A$3:$BC$218,COLUMN('05市民生活実感調査'!$Y:$Y),FALSE)</f>
        <v>c</v>
      </c>
      <c r="DZ28" s="851" t="str">
        <f>VLOOKUP($A28&amp;"-"&amp;DZ$4,'05市民生活実感調査'!$A$3:$BC$218,COLUMN('05市民生活実感調査'!$Y:$Y),FALSE)</f>
        <v>-</v>
      </c>
      <c r="EA28" s="851" t="str">
        <f>VLOOKUP($A28&amp;"-"&amp;EA$4,'05市民生活実感調査'!$A$3:$BC$218,COLUMN('05市民生活実感調査'!$Y:$Y),FALSE)</f>
        <v>-</v>
      </c>
      <c r="EB28" s="851" t="str">
        <f>VLOOKUP($A28&amp;"-"&amp;EB$4,'05市民生活実感調査'!$A$3:$BC$218,COLUMN('05市民生活実感調査'!$Y:$Y),FALSE)</f>
        <v>-</v>
      </c>
      <c r="EC28" s="851" t="str">
        <f>VLOOKUP($A28&amp;"-"&amp;EC$4,'05市民生活実感調査'!$A$3:$BC$218,COLUMN('05市民生活実感調査'!$Y:$Y),FALSE)</f>
        <v>-</v>
      </c>
      <c r="ED28" s="839" t="str">
        <f t="shared" si="58"/>
        <v>c</v>
      </c>
      <c r="EE28" s="843">
        <f t="shared" si="59"/>
        <v>2</v>
      </c>
      <c r="EF28" s="851">
        <f t="shared" si="60"/>
        <v>3</v>
      </c>
      <c r="EG28" s="851">
        <f t="shared" si="61"/>
        <v>2</v>
      </c>
      <c r="EH28" s="851">
        <f t="shared" si="62"/>
        <v>2</v>
      </c>
      <c r="EI28" s="851" t="str">
        <f t="shared" si="63"/>
        <v/>
      </c>
      <c r="EJ28" s="851" t="str">
        <f t="shared" si="64"/>
        <v/>
      </c>
      <c r="EK28" s="851" t="str">
        <f t="shared" si="65"/>
        <v/>
      </c>
      <c r="EL28" s="851" t="str">
        <f t="shared" si="66"/>
        <v/>
      </c>
      <c r="EM28" s="840">
        <f t="shared" si="67"/>
        <v>0.5625</v>
      </c>
      <c r="EN28" s="841">
        <f>VLOOKUP($A28,'05市民生活実感調査'!$D$223:$O$249,5,FALSE)</f>
        <v>14</v>
      </c>
      <c r="EO28" s="842">
        <f>VLOOKUP($A28,'05市民生活実感調査'!$D$223:$O$249,6,FALSE)</f>
        <v>0.64700000000000002</v>
      </c>
      <c r="EP28" s="843" t="s">
        <v>313</v>
      </c>
      <c r="EQ28" s="859" t="str">
        <f>VLOOKUP(EP28,プルダウン!$A$1:$B$6,2,FALSE)</f>
        <v>政策の目的がかなり達成されている</v>
      </c>
      <c r="ER28" s="834" t="s">
        <v>122</v>
      </c>
      <c r="ES28" s="859" t="s">
        <v>1887</v>
      </c>
      <c r="ET28" s="860" t="s">
        <v>2539</v>
      </c>
      <c r="EU28" s="859" t="s">
        <v>2540</v>
      </c>
      <c r="EV28" s="843" t="str">
        <f>IFERROR(VLOOKUP($A28*100+EV$4,'03施策評価'!$A$5:$KD$118,COLUMN('03施策評価'!$DU:$DU),FALSE),"-")</f>
        <v>B</v>
      </c>
      <c r="EW28" s="851" t="str">
        <f>IFERROR(VLOOKUP($A28*100+EW$4,'03施策評価'!$A$5:$KD$118,COLUMN('03施策評価'!$DU:$DU),FALSE),"-")</f>
        <v>A</v>
      </c>
      <c r="EX28" s="851" t="str">
        <f>IFERROR(VLOOKUP($A28*100+EX$4,'03施策評価'!$A$5:$KD$118,COLUMN('03施策評価'!$DU:$DU),FALSE),"-")</f>
        <v>A</v>
      </c>
      <c r="EY28" s="851" t="str">
        <f>IFERROR(VLOOKUP($A28*100+EY$4,'03施策評価'!$A$5:$KD$118,COLUMN('03施策評価'!$DU:$DU),FALSE),"-")</f>
        <v>B</v>
      </c>
      <c r="EZ28" s="851" t="str">
        <f>IFERROR(VLOOKUP($A28*100+EZ$4,'03施策評価'!$A$5:$KD$118,COLUMN('03施策評価'!$DU:$DU),FALSE),"-")</f>
        <v>A</v>
      </c>
      <c r="FA28" s="851" t="str">
        <f>IFERROR(VLOOKUP($A28*100+FA$4,'03施策評価'!$A$5:$KD$118,COLUMN('03施策評価'!$DU:$DU),FALSE),"-")</f>
        <v>B</v>
      </c>
      <c r="FB28" s="851" t="str">
        <f>IFERROR(VLOOKUP($A28*100+FB$4,'03施策評価'!$A$5:$KD$118,COLUMN('03施策評価'!$DU:$DU),FALSE),"-")</f>
        <v>A</v>
      </c>
      <c r="FC28" s="839" t="str">
        <f>IFERROR(VLOOKUP($A28*100+FC$4,'03施策評価'!$A$5:$KD$118,COLUMN('03施策評価'!$DU:$DU),FALSE),"-")</f>
        <v>-</v>
      </c>
      <c r="FD28" s="861" t="s">
        <v>2652</v>
      </c>
      <c r="FE28" s="850" t="str">
        <f>VLOOKUP($A28&amp;"-"&amp;FE$4,'02政策の客観指標'!$A$4:$AY$246,COLUMN('02政策の客観指標'!$AV:$AV),FALSE)</f>
        <v>b</v>
      </c>
      <c r="FF28" s="851" t="str">
        <f>VLOOKUP($A28&amp;"-"&amp;FF$4,'02政策の客観指標'!$A$4:$AY$246,COLUMN('02政策の客観指標'!$AV:$AV),FALSE)</f>
        <v>c</v>
      </c>
      <c r="FG28" s="851" t="str">
        <f>VLOOKUP($A28&amp;"-"&amp;FG$4,'02政策の客観指標'!$A$4:$AY$246,COLUMN('02政策の客観指標'!$AV:$AV),FALSE)</f>
        <v>a</v>
      </c>
      <c r="FH28" s="851" t="str">
        <f>VLOOKUP($A28&amp;"-"&amp;FH$4,'02政策の客観指標'!$A$4:$AY$246,COLUMN('02政策の客観指標'!$AV:$AV),FALSE)</f>
        <v>-</v>
      </c>
      <c r="FI28" s="851" t="str">
        <f>VLOOKUP($A28&amp;"-"&amp;FI$4,'02政策の客観指標'!$A$4:$AY$246,COLUMN('02政策の客観指標'!$AV:$AV),FALSE)</f>
        <v>-</v>
      </c>
      <c r="FJ28" s="851" t="str">
        <f>VLOOKUP($A28&amp;"-"&amp;FJ$4,'02政策の客観指標'!$A$4:$AY$246,COLUMN('02政策の客観指標'!$AV:$AV),FALSE)</f>
        <v>-</v>
      </c>
      <c r="FK28" s="851" t="str">
        <f>VLOOKUP($A28&amp;"-"&amp;FK$4,'02政策の客観指標'!$A$4:$AY$246,COLUMN('02政策の客観指標'!$AV:$AV),FALSE)</f>
        <v>-</v>
      </c>
      <c r="FL28" s="851" t="str">
        <f>VLOOKUP($A28&amp;"-"&amp;FL$4,'02政策の客観指標'!$A$4:$AY$246,COLUMN('02政策の客観指標'!$AV:$AV),FALSE)</f>
        <v>-</v>
      </c>
      <c r="FM28" s="851" t="str">
        <f>VLOOKUP($A28&amp;"-"&amp;FM$4,'02政策の客観指標'!$A$4:$AY$246,COLUMN('02政策の客観指標'!$AV:$AV),FALSE)</f>
        <v>-</v>
      </c>
      <c r="FN28" s="839" t="str">
        <f t="shared" si="68"/>
        <v>b</v>
      </c>
      <c r="FO28" s="854">
        <f t="shared" si="69"/>
        <v>3</v>
      </c>
      <c r="FP28" s="854">
        <f t="shared" si="70"/>
        <v>2</v>
      </c>
      <c r="FQ28" s="854">
        <f t="shared" si="71"/>
        <v>4</v>
      </c>
      <c r="FR28" s="854" t="str">
        <f t="shared" si="72"/>
        <v/>
      </c>
      <c r="FS28" s="854" t="str">
        <f t="shared" si="73"/>
        <v/>
      </c>
      <c r="FT28" s="854" t="str">
        <f t="shared" si="74"/>
        <v/>
      </c>
      <c r="FU28" s="854" t="str">
        <f t="shared" si="75"/>
        <v/>
      </c>
      <c r="FV28" s="854" t="str">
        <f t="shared" si="76"/>
        <v/>
      </c>
      <c r="FW28" s="854" t="str">
        <f t="shared" si="77"/>
        <v/>
      </c>
      <c r="FX28" s="846">
        <f t="shared" si="78"/>
        <v>0.75</v>
      </c>
      <c r="FY28" s="843" t="str">
        <f>IFERROR(VLOOKUP($A28*100+FY$4,'03施策評価'!$A$5:$KD$118,COLUMN('03施策評価'!$EH:$EH),FALSE),"-")</f>
        <v>b</v>
      </c>
      <c r="FZ28" s="851" t="str">
        <f>IFERROR(VLOOKUP($A28*100+FZ$4,'03施策評価'!$A$5:$KD$118,COLUMN('03施策評価'!$EH:$EH),FALSE),"-")</f>
        <v>b</v>
      </c>
      <c r="GA28" s="851" t="str">
        <f>IFERROR(VLOOKUP($A28*100+GA$4,'03施策評価'!$A$5:$KD$118,COLUMN('03施策評価'!$EH:$EH),FALSE),"-")</f>
        <v>b</v>
      </c>
      <c r="GB28" s="851" t="str">
        <f>IFERROR(VLOOKUP($A28*100+GB$4,'03施策評価'!$A$5:$KD$118,COLUMN('03施策評価'!$EH:$EH),FALSE),"-")</f>
        <v>c</v>
      </c>
      <c r="GC28" s="851" t="str">
        <f>IFERROR(VLOOKUP($A28*100+GC$4,'03施策評価'!$A$5:$KD$118,COLUMN('03施策評価'!$EH:$EH),FALSE),"-")</f>
        <v>a</v>
      </c>
      <c r="GD28" s="851" t="str">
        <f>IFERROR(VLOOKUP($A28*100+GD$4,'03施策評価'!$A$5:$KD$118,COLUMN('03施策評価'!$EH:$EH),FALSE),"-")</f>
        <v>a</v>
      </c>
      <c r="GE28" s="851" t="str">
        <f>IFERROR(VLOOKUP($A28*100+GE$4,'03施策評価'!$A$5:$KD$118,COLUMN('03施策評価'!$EH:$EH),FALSE),"-")</f>
        <v>b</v>
      </c>
      <c r="GF28" s="851" t="str">
        <f>IFERROR(VLOOKUP($A28*100+GF$4,'03施策評価'!$A$5:$KD$118,COLUMN('03施策評価'!$EH:$EH),FALSE),"-")</f>
        <v>-</v>
      </c>
      <c r="GG28" s="839" t="str">
        <f t="shared" si="79"/>
        <v>b</v>
      </c>
      <c r="GH28" s="843">
        <f t="shared" si="80"/>
        <v>3</v>
      </c>
      <c r="GI28" s="851">
        <f t="shared" si="81"/>
        <v>3</v>
      </c>
      <c r="GJ28" s="851">
        <f t="shared" si="82"/>
        <v>3</v>
      </c>
      <c r="GK28" s="851">
        <f t="shared" si="83"/>
        <v>2</v>
      </c>
      <c r="GL28" s="851">
        <f t="shared" si="84"/>
        <v>4</v>
      </c>
      <c r="GM28" s="851">
        <f t="shared" si="85"/>
        <v>4</v>
      </c>
      <c r="GN28" s="851">
        <f t="shared" si="86"/>
        <v>3</v>
      </c>
      <c r="GO28" s="851" t="str">
        <f t="shared" si="87"/>
        <v/>
      </c>
      <c r="GP28" s="840">
        <f t="shared" si="88"/>
        <v>0.7857142857142857</v>
      </c>
      <c r="GQ28" s="853" t="str">
        <f t="shared" si="89"/>
        <v>b</v>
      </c>
      <c r="GR28" s="843">
        <f t="shared" si="90"/>
        <v>3</v>
      </c>
      <c r="GS28" s="851">
        <f t="shared" si="91"/>
        <v>1.5</v>
      </c>
      <c r="GT28" s="840" cm="1">
        <f t="array" ref="GT28">_xlfn.IFS(COUNT(GR28:GS28)=2,SUM(GR28:GS28)/6,COUNT(GR28:GS28)=0,"-",GR28="",GP28,GS28="",FX28)</f>
        <v>0.75</v>
      </c>
      <c r="GU28" s="843" t="str">
        <f>VLOOKUP($A28&amp;"-"&amp;GU$4,'05市民生活実感調査'!$A$3:$BC$218,COLUMN('05市民生活実感調査'!$AI:$AI),FALSE)</f>
        <v>c</v>
      </c>
      <c r="GV28" s="851" t="str">
        <f>VLOOKUP($A28&amp;"-"&amp;GV$4,'05市民生活実感調査'!$A$3:$BC$218,COLUMN('05市民生活実感調査'!$AI:$AI),FALSE)</f>
        <v>c</v>
      </c>
      <c r="GW28" s="851" t="str">
        <f>VLOOKUP($A28&amp;"-"&amp;GW$4,'05市民生活実感調査'!$A$3:$BC$218,COLUMN('05市民生活実感調査'!$AI:$AI),FALSE)</f>
        <v>c</v>
      </c>
      <c r="GX28" s="851" t="str">
        <f>VLOOKUP($A28&amp;"-"&amp;GX$4,'05市民生活実感調査'!$A$3:$BC$218,COLUMN('05市民生活実感調査'!$AI:$AI),FALSE)</f>
        <v>c</v>
      </c>
      <c r="GY28" s="851" t="str">
        <f>VLOOKUP($A28&amp;"-"&amp;GY$4,'05市民生活実感調査'!$A$3:$BC$218,COLUMN('05市民生活実感調査'!$AI:$AI),FALSE)</f>
        <v>-</v>
      </c>
      <c r="GZ28" s="851" t="str">
        <f>VLOOKUP($A28&amp;"-"&amp;GZ$4,'05市民生活実感調査'!$A$3:$BC$218,COLUMN('05市民生活実感調査'!$AI:$AI),FALSE)</f>
        <v>-</v>
      </c>
      <c r="HA28" s="851" t="str">
        <f>VLOOKUP($A28&amp;"-"&amp;HA$4,'05市民生活実感調査'!$A$3:$BC$218,COLUMN('05市民生活実感調査'!$AI:$AI),FALSE)</f>
        <v>-</v>
      </c>
      <c r="HB28" s="851" t="str">
        <f>VLOOKUP($A28&amp;"-"&amp;HB$4,'05市民生活実感調査'!$A$3:$BC$218,COLUMN('05市民生活実感調査'!$AI:$AI),FALSE)</f>
        <v>-</v>
      </c>
      <c r="HC28" s="839" t="str">
        <f t="shared" si="92"/>
        <v>c</v>
      </c>
      <c r="HD28" s="843">
        <f t="shared" si="93"/>
        <v>2</v>
      </c>
      <c r="HE28" s="851">
        <f t="shared" si="94"/>
        <v>2</v>
      </c>
      <c r="HF28" s="851">
        <f t="shared" si="95"/>
        <v>2</v>
      </c>
      <c r="HG28" s="851">
        <f t="shared" si="96"/>
        <v>2</v>
      </c>
      <c r="HH28" s="851" t="str">
        <f t="shared" si="97"/>
        <v/>
      </c>
      <c r="HI28" s="851" t="str">
        <f t="shared" si="98"/>
        <v/>
      </c>
      <c r="HJ28" s="851" t="str">
        <f t="shared" si="99"/>
        <v/>
      </c>
      <c r="HK28" s="851" t="str">
        <f t="shared" si="100"/>
        <v/>
      </c>
      <c r="HL28" s="840">
        <f t="shared" si="101"/>
        <v>0.5</v>
      </c>
      <c r="HM28" s="841">
        <f>VLOOKUP($A28,'05市民生活実感調査'!$D$223:$O$249,7,FALSE)</f>
        <v>13</v>
      </c>
      <c r="HN28" s="842">
        <f>VLOOKUP($A28,'05市民生活実感調査'!$D$223:$O$249,8,FALSE)</f>
        <v>63.69294605809128</v>
      </c>
      <c r="HO28" s="843" t="s">
        <v>313</v>
      </c>
      <c r="HP28" s="859" t="str">
        <f>VLOOKUP(HO28,プルダウン!$A$1:$B$6,2,FALSE)</f>
        <v>政策の目的がかなり達成されている</v>
      </c>
      <c r="HQ28" s="834" t="s">
        <v>122</v>
      </c>
      <c r="HR28" s="859" t="s">
        <v>1887</v>
      </c>
      <c r="HS28" s="860" t="s">
        <v>2939</v>
      </c>
      <c r="HT28" s="859" t="s">
        <v>2940</v>
      </c>
      <c r="HU28" s="843" t="str">
        <f>IFERROR(VLOOKUP($A28*100+HU$4,'03施策評価'!$A$5:$KD$118,COLUMN('03施策評価'!$FW:$FW),FALSE),"-")</f>
        <v>B</v>
      </c>
      <c r="HV28" s="851" t="str">
        <f>IFERROR(VLOOKUP($A28*100+HV$4,'03施策評価'!$A$5:$KD$118,COLUMN('03施策評価'!$FW:$FW),FALSE),"-")</f>
        <v>B</v>
      </c>
      <c r="HW28" s="851" t="str">
        <f>IFERROR(VLOOKUP($A28*100+HW$4,'03施策評価'!$A$5:$KD$118,COLUMN('03施策評価'!$FW:$FW),FALSE),"-")</f>
        <v>B</v>
      </c>
      <c r="HX28" s="851" t="str">
        <f>IFERROR(VLOOKUP($A28*100+HX$4,'03施策評価'!$A$5:$KD$118,COLUMN('03施策評価'!$FW:$FW),FALSE),"-")</f>
        <v>C</v>
      </c>
      <c r="HY28" s="851" t="str">
        <f>IFERROR(VLOOKUP($A28*100+HY$4,'03施策評価'!$A$5:$KD$118,COLUMN('03施策評価'!$FW:$FW),FALSE),"-")</f>
        <v>B</v>
      </c>
      <c r="HZ28" s="851" t="str">
        <f>IFERROR(VLOOKUP($A28*100+HZ$4,'03施策評価'!$A$5:$KD$118,COLUMN('03施策評価'!$FW:$FW),FALSE),"-")</f>
        <v>B</v>
      </c>
      <c r="IA28" s="851" t="str">
        <f>IFERROR(VLOOKUP($A28*100+IA$4,'03施策評価'!$A$5:$KD$118,COLUMN('03施策評価'!$FW:$FW),FALSE),"-")</f>
        <v>B</v>
      </c>
      <c r="IB28" s="839" t="str">
        <f>IFERROR(VLOOKUP($A28*100+IB$4,'03施策評価'!$A$5:$KD$118,COLUMN('03施策評価'!$FW:$FW),FALSE),"-")</f>
        <v>-</v>
      </c>
      <c r="IC28" s="861" t="s">
        <v>2945</v>
      </c>
      <c r="ID28" s="850" t="str">
        <f>VLOOKUP($A28&amp;"-"&amp;ID$4,'02政策の客観指標'!$A$4:$AY$246,COLUMN('02政策の客観指標'!$AW:$AW),FALSE)</f>
        <v>b</v>
      </c>
      <c r="IE28" s="851" t="str">
        <f>VLOOKUP($A28&amp;"-"&amp;IE$4,'02政策の客観指標'!$A$4:$AY$246,COLUMN('02政策の客観指標'!$AW:$AW),FALSE)</f>
        <v>c</v>
      </c>
      <c r="IF28" s="851" t="str">
        <f>VLOOKUP($A28&amp;"-"&amp;IF$4,'02政策の客観指標'!$A$4:$AY$246,COLUMN('02政策の客観指標'!$AW:$AW),FALSE)</f>
        <v>a</v>
      </c>
      <c r="IG28" s="851" t="str">
        <f>VLOOKUP($A28&amp;"-"&amp;IG$4,'02政策の客観指標'!$A$4:$AY$246,COLUMN('02政策の客観指標'!$AW:$AW),FALSE)</f>
        <v>-</v>
      </c>
      <c r="IH28" s="851" t="str">
        <f>VLOOKUP($A28&amp;"-"&amp;IH$4,'02政策の客観指標'!$A$4:$AY$246,COLUMN('02政策の客観指標'!$AW:$AW),FALSE)</f>
        <v>-</v>
      </c>
      <c r="II28" s="851" t="str">
        <f>VLOOKUP($A28&amp;"-"&amp;II$4,'02政策の客観指標'!$A$4:$AY$246,COLUMN('02政策の客観指標'!$AW:$AW),FALSE)</f>
        <v>-</v>
      </c>
      <c r="IJ28" s="851" t="str">
        <f>VLOOKUP($A28&amp;"-"&amp;IJ$4,'02政策の客観指標'!$A$4:$AY$246,COLUMN('02政策の客観指標'!$AW:$AW),FALSE)</f>
        <v>-</v>
      </c>
      <c r="IK28" s="851" t="str">
        <f>VLOOKUP($A28&amp;"-"&amp;IK$4,'02政策の客観指標'!$A$4:$AY$246,COLUMN('02政策の客観指標'!$AW:$AW),FALSE)</f>
        <v>-</v>
      </c>
      <c r="IL28" s="851" t="str">
        <f>VLOOKUP($A28&amp;"-"&amp;IL$4,'02政策の客観指標'!$A$4:$AY$246,COLUMN('02政策の客観指標'!$AW:$AW),FALSE)</f>
        <v>-</v>
      </c>
      <c r="IM28" s="839" t="str">
        <f t="shared" si="102"/>
        <v>b</v>
      </c>
      <c r="IN28" s="854">
        <f t="shared" si="103"/>
        <v>3</v>
      </c>
      <c r="IO28" s="854">
        <f t="shared" si="104"/>
        <v>2</v>
      </c>
      <c r="IP28" s="854">
        <f t="shared" si="105"/>
        <v>4</v>
      </c>
      <c r="IQ28" s="854" t="str">
        <f t="shared" si="106"/>
        <v/>
      </c>
      <c r="IR28" s="854" t="str">
        <f t="shared" si="107"/>
        <v/>
      </c>
      <c r="IS28" s="854" t="str">
        <f t="shared" si="108"/>
        <v/>
      </c>
      <c r="IT28" s="854" t="str">
        <f t="shared" si="109"/>
        <v/>
      </c>
      <c r="IU28" s="854" t="str">
        <f t="shared" si="110"/>
        <v/>
      </c>
      <c r="IV28" s="854" t="str">
        <f t="shared" si="111"/>
        <v/>
      </c>
      <c r="IW28" s="846">
        <f t="shared" si="112"/>
        <v>0.75</v>
      </c>
      <c r="IX28" s="843" t="str">
        <f>IFERROR(VLOOKUP($A28*100+IX$4,'03施策評価'!$A$5:$KD$118,COLUMN('03施策評価'!$GJ:$GJ),FALSE),"-")</f>
        <v>a</v>
      </c>
      <c r="IY28" s="851" t="str">
        <f>IFERROR(VLOOKUP($A28*100+IY$4,'03施策評価'!$A$5:$KD$118,COLUMN('03施策評価'!$GJ:$GJ),FALSE),"-")</f>
        <v>b</v>
      </c>
      <c r="IZ28" s="851" t="str">
        <f>IFERROR(VLOOKUP($A28*100+IZ$4,'03施策評価'!$A$5:$KD$118,COLUMN('03施策評価'!$GJ:$GJ),FALSE),"-")</f>
        <v>b</v>
      </c>
      <c r="JA28" s="851" t="str">
        <f>IFERROR(VLOOKUP($A28*100+JA$4,'03施策評価'!$A$5:$KD$118,COLUMN('03施策評価'!$GJ:$GJ),FALSE),"-")</f>
        <v>c</v>
      </c>
      <c r="JB28" s="851" t="str">
        <f>IFERROR(VLOOKUP($A28*100+JB$4,'03施策評価'!$A$5:$KD$118,COLUMN('03施策評価'!$GJ:$GJ),FALSE),"-")</f>
        <v>a</v>
      </c>
      <c r="JC28" s="851" t="str">
        <f>IFERROR(VLOOKUP($A28*100+JC$4,'03施策評価'!$A$5:$KD$118,COLUMN('03施策評価'!$GJ:$GJ),FALSE),"-")</f>
        <v>a</v>
      </c>
      <c r="JD28" s="851" t="str">
        <f>IFERROR(VLOOKUP($A28*100+JD$4,'03施策評価'!$A$5:$KD$118,COLUMN('03施策評価'!$GJ:$GJ),FALSE),"-")</f>
        <v>c</v>
      </c>
      <c r="JE28" s="851" t="str">
        <f>IFERROR(VLOOKUP($A28*100+JE$4,'03施策評価'!$A$5:$KD$118,COLUMN('03施策評価'!$GJ:$GJ),FALSE),"-")</f>
        <v>-</v>
      </c>
      <c r="JF28" s="839" t="str">
        <f t="shared" si="113"/>
        <v>b</v>
      </c>
      <c r="JG28" s="843">
        <f t="shared" si="114"/>
        <v>4</v>
      </c>
      <c r="JH28" s="851">
        <f t="shared" si="115"/>
        <v>3</v>
      </c>
      <c r="JI28" s="851">
        <f t="shared" si="116"/>
        <v>3</v>
      </c>
      <c r="JJ28" s="851">
        <f t="shared" si="117"/>
        <v>2</v>
      </c>
      <c r="JK28" s="851">
        <f t="shared" si="118"/>
        <v>4</v>
      </c>
      <c r="JL28" s="851">
        <f t="shared" si="119"/>
        <v>4</v>
      </c>
      <c r="JM28" s="851">
        <f t="shared" si="120"/>
        <v>2</v>
      </c>
      <c r="JN28" s="851" t="str">
        <f t="shared" si="121"/>
        <v/>
      </c>
      <c r="JO28" s="840">
        <f t="shared" si="122"/>
        <v>0.7857142857142857</v>
      </c>
      <c r="JP28" s="853" t="str">
        <f t="shared" si="123"/>
        <v>b</v>
      </c>
      <c r="JQ28" s="843">
        <f t="shared" si="124"/>
        <v>3</v>
      </c>
      <c r="JR28" s="851">
        <f t="shared" si="125"/>
        <v>1.5</v>
      </c>
      <c r="JS28" s="840" cm="1">
        <f t="array" ref="JS28">_xlfn.IFS(COUNT(JQ28:JR28)=2,SUM(JQ28:JR28)/6,COUNT(JQ28:JR28)=0,"-",JQ28="",JO28,JR28="",IW28)</f>
        <v>0.75</v>
      </c>
      <c r="JT28" s="843" t="str">
        <f>VLOOKUP($A28&amp;"-"&amp;JT$4,'05市民生活実感調査'!$A$3:$BC$218,COLUMN('05市民生活実感調査'!$AS:$AS),FALSE)</f>
        <v>c</v>
      </c>
      <c r="JU28" s="851" t="str">
        <f>VLOOKUP($A28&amp;"-"&amp;JU$4,'05市民生活実感調査'!$A$3:$BC$218,COLUMN('05市民生活実感調査'!$AS:$AS),FALSE)</f>
        <v>c</v>
      </c>
      <c r="JV28" s="851" t="str">
        <f>VLOOKUP($A28&amp;"-"&amp;JV$4,'05市民生活実感調査'!$A$3:$BC$218,COLUMN('05市民生活実感調査'!$AS:$AS),FALSE)</f>
        <v>c</v>
      </c>
      <c r="JW28" s="851" t="str">
        <f>VLOOKUP($A28&amp;"-"&amp;JW$4,'05市民生活実感調査'!$A$3:$BC$218,COLUMN('05市民生活実感調査'!$AS:$AS),FALSE)</f>
        <v>c</v>
      </c>
      <c r="JX28" s="851" t="str">
        <f>VLOOKUP($A28&amp;"-"&amp;JX$4,'05市民生活実感調査'!$A$3:$BC$218,COLUMN('05市民生活実感調査'!$AS:$AS),FALSE)</f>
        <v>-</v>
      </c>
      <c r="JY28" s="851" t="str">
        <f>VLOOKUP($A28&amp;"-"&amp;JY$4,'05市民生活実感調査'!$A$3:$BC$218,COLUMN('05市民生活実感調査'!$AS:$AS),FALSE)</f>
        <v>-</v>
      </c>
      <c r="JZ28" s="851" t="str">
        <f>VLOOKUP($A28&amp;"-"&amp;JZ$4,'05市民生活実感調査'!$A$3:$BC$218,COLUMN('05市民生活実感調査'!$AS:$AS),FALSE)</f>
        <v>-</v>
      </c>
      <c r="KA28" s="851" t="str">
        <f>VLOOKUP($A28&amp;"-"&amp;KA$4,'05市民生活実感調査'!$A$3:$BC$218,COLUMN('05市民生活実感調査'!$AS:$AS),FALSE)</f>
        <v>-</v>
      </c>
      <c r="KB28" s="839" t="str">
        <f t="shared" si="126"/>
        <v>c</v>
      </c>
      <c r="KC28" s="843">
        <f t="shared" si="127"/>
        <v>2</v>
      </c>
      <c r="KD28" s="851">
        <f t="shared" si="128"/>
        <v>2</v>
      </c>
      <c r="KE28" s="851">
        <f t="shared" si="129"/>
        <v>2</v>
      </c>
      <c r="KF28" s="851">
        <f t="shared" si="130"/>
        <v>2</v>
      </c>
      <c r="KG28" s="851" t="str">
        <f t="shared" si="131"/>
        <v/>
      </c>
      <c r="KH28" s="851" t="str">
        <f t="shared" si="132"/>
        <v/>
      </c>
      <c r="KI28" s="851" t="str">
        <f t="shared" si="133"/>
        <v/>
      </c>
      <c r="KJ28" s="851" t="str">
        <f t="shared" si="134"/>
        <v/>
      </c>
      <c r="KK28" s="840">
        <f t="shared" si="135"/>
        <v>0.5</v>
      </c>
      <c r="KL28" s="841">
        <f>VLOOKUP($A28,'05市民生活実感調査'!$D$223:$O$249,9,FALSE)</f>
        <v>15</v>
      </c>
      <c r="KM28" s="842">
        <f>VLOOKUP($A28,'05市民生活実感調査'!$D$223:$O$249,10,FALSE)</f>
        <v>61.475409836065573</v>
      </c>
      <c r="KN28" s="843" t="s">
        <v>313</v>
      </c>
      <c r="KO28" s="859" t="str">
        <f>VLOOKUP(KN28,プルダウン!$A$1:$B$6,2,FALSE)</f>
        <v>政策の目的がかなり達成されている</v>
      </c>
      <c r="KP28" s="834" t="s">
        <v>2972</v>
      </c>
      <c r="KQ28" s="859" t="s">
        <v>1887</v>
      </c>
      <c r="KR28" s="860" t="s">
        <v>3052</v>
      </c>
      <c r="KS28" s="859" t="s">
        <v>3046</v>
      </c>
      <c r="KT28" s="843" t="str">
        <f>IFERROR(VLOOKUP($A28*100+KT$4,'03施策評価'!$A$5:$KD$118,COLUMN('03施策評価'!$HY:$HY),FALSE),"-")</f>
        <v>B</v>
      </c>
      <c r="KU28" s="851" t="str">
        <f>IFERROR(VLOOKUP($A28*100+KU$4,'03施策評価'!$A$5:$KD$118,COLUMN('03施策評価'!$HY:$HY),FALSE),"-")</f>
        <v>B</v>
      </c>
      <c r="KV28" s="851" t="str">
        <f>IFERROR(VLOOKUP($A28*100+KV$4,'03施策評価'!$A$5:$KD$118,COLUMN('03施策評価'!$HY:$HY),FALSE),"-")</f>
        <v>B</v>
      </c>
      <c r="KW28" s="851" t="str">
        <f>IFERROR(VLOOKUP($A28*100+KW$4,'03施策評価'!$A$5:$KD$118,COLUMN('03施策評価'!$HY:$HY),FALSE),"-")</f>
        <v>C</v>
      </c>
      <c r="KX28" s="851" t="str">
        <f>IFERROR(VLOOKUP($A28*100+KX$4,'03施策評価'!$A$5:$KD$118,COLUMN('03施策評価'!$HY:$HY),FALSE),"-")</f>
        <v>B</v>
      </c>
      <c r="KY28" s="851" t="str">
        <f>IFERROR(VLOOKUP($A28*100+KY$4,'03施策評価'!$A$5:$KD$118,COLUMN('03施策評価'!$HY:$HY),FALSE),"-")</f>
        <v>B</v>
      </c>
      <c r="KZ28" s="851" t="str">
        <f>IFERROR(VLOOKUP($A28*100+KZ$4,'03施策評価'!$A$5:$KD$118,COLUMN('03施策評価'!$HY:$HY),FALSE),"-")</f>
        <v>C</v>
      </c>
      <c r="LA28" s="839" t="str">
        <f>IFERROR(VLOOKUP($A28*100+LA$4,'03施策評価'!$A$5:$KD$118,COLUMN('03施策評価'!$HY:$HY),FALSE),"-")</f>
        <v>-</v>
      </c>
      <c r="LB28" s="861" t="s">
        <v>3047</v>
      </c>
      <c r="LC28" s="862" t="str">
        <f>VLOOKUP($A28&amp;"-"&amp;LC$4,'02政策の客観指標'!$A$4:$AX$246,COLUMN('02政策の客観指標'!$AX:$AX),FALSE)</f>
        <v>a</v>
      </c>
      <c r="LD28" s="851" t="str">
        <f>VLOOKUP($A28&amp;"-"&amp;LD$4,'02政策の客観指標'!$A$4:$AX$246,COLUMN('02政策の客観指標'!$AX:$AX),FALSE)</f>
        <v>c</v>
      </c>
      <c r="LE28" s="851" t="str">
        <f>VLOOKUP($A28&amp;"-"&amp;LE$4,'02政策の客観指標'!$A$4:$AX$246,COLUMN('02政策の客観指標'!$AX:$AX),FALSE)</f>
        <v>a</v>
      </c>
      <c r="LF28" s="851" t="str">
        <f>VLOOKUP($A28&amp;"-"&amp;LF$4,'02政策の客観指標'!$A$4:$AX$246,COLUMN('02政策の客観指標'!$AX:$AX),FALSE)</f>
        <v>-</v>
      </c>
      <c r="LG28" s="851" t="str">
        <f>VLOOKUP($A28&amp;"-"&amp;LG$4,'02政策の客観指標'!$A$4:$AX$246,COLUMN('02政策の客観指標'!$AX:$AX),FALSE)</f>
        <v>-</v>
      </c>
      <c r="LH28" s="851" t="str">
        <f>VLOOKUP($A28&amp;"-"&amp;LH$4,'02政策の客観指標'!$A$4:$AX$246,COLUMN('02政策の客観指標'!$AX:$AX),FALSE)</f>
        <v>-</v>
      </c>
      <c r="LI28" s="851" t="str">
        <f>VLOOKUP($A28&amp;"-"&amp;LI$4,'02政策の客観指標'!$A$4:$AX$246,COLUMN('02政策の客観指標'!$AX:$AX),FALSE)</f>
        <v>-</v>
      </c>
      <c r="LJ28" s="851" t="str">
        <f>VLOOKUP($A28&amp;"-"&amp;LJ$4,'02政策の客観指標'!$A$4:$AX$246,COLUMN('02政策の客観指標'!$AX:$AX),FALSE)</f>
        <v>-</v>
      </c>
      <c r="LK28" s="851" t="str">
        <f>VLOOKUP($A28&amp;"-"&amp;LK$4,'02政策の客観指標'!$A$4:$AX$246,COLUMN('02政策の客観指標'!$AX:$AX),FALSE)</f>
        <v>-</v>
      </c>
      <c r="LL28" s="839" t="str">
        <f t="shared" si="136"/>
        <v>a</v>
      </c>
      <c r="LM28" s="854">
        <f t="shared" si="137"/>
        <v>4</v>
      </c>
      <c r="LN28" s="854">
        <f t="shared" si="138"/>
        <v>2</v>
      </c>
      <c r="LO28" s="854">
        <f t="shared" si="139"/>
        <v>4</v>
      </c>
      <c r="LP28" s="854" t="str">
        <f t="shared" si="140"/>
        <v/>
      </c>
      <c r="LQ28" s="854" t="str">
        <f t="shared" si="141"/>
        <v/>
      </c>
      <c r="LR28" s="854" t="str">
        <f t="shared" si="142"/>
        <v/>
      </c>
      <c r="LS28" s="854" t="str">
        <f t="shared" si="143"/>
        <v/>
      </c>
      <c r="LT28" s="854" t="str">
        <f t="shared" si="144"/>
        <v/>
      </c>
      <c r="LU28" s="854" t="str">
        <f t="shared" si="145"/>
        <v/>
      </c>
      <c r="LV28" s="846">
        <f t="shared" si="146"/>
        <v>0.83333333333333337</v>
      </c>
      <c r="LW28" s="843" t="str">
        <f>IFERROR(VLOOKUP($A28*100+LW$4,'03施策評価'!$A$5:$KD$118,COLUMN('03施策評価'!$IL:$IL),FALSE),"-")</f>
        <v>a</v>
      </c>
      <c r="LX28" s="851" t="str">
        <f>IFERROR(VLOOKUP($A28*100+LX$4,'03施策評価'!$A$5:$KD$118,COLUMN('03施策評価'!$IL:$IL),FALSE),"-")</f>
        <v>a</v>
      </c>
      <c r="LY28" s="851" t="str">
        <f>IFERROR(VLOOKUP($A28*100+LY$4,'03施策評価'!$A$5:$KD$118,COLUMN('03施策評価'!$IL:$IL),FALSE),"-")</f>
        <v>d</v>
      </c>
      <c r="LZ28" s="851" t="str">
        <f>IFERROR(VLOOKUP($A28*100+LZ$4,'03施策評価'!$A$5:$KD$118,COLUMN('03施策評価'!$IL:$IL),FALSE),"-")</f>
        <v>c</v>
      </c>
      <c r="MA28" s="851" t="str">
        <f>IFERROR(VLOOKUP($A28*100+MA$4,'03施策評価'!$A$5:$KD$118,COLUMN('03施策評価'!$IL:$IL),FALSE),"-")</f>
        <v>a</v>
      </c>
      <c r="MB28" s="851" t="str">
        <f>IFERROR(VLOOKUP($A28*100+MB$4,'03施策評価'!$A$5:$KD$118,COLUMN('03施策評価'!$IL:$IL),FALSE),"-")</f>
        <v>a</v>
      </c>
      <c r="MC28" s="851" t="str">
        <f>IFERROR(VLOOKUP($A28*100+MC$4,'03施策評価'!$A$5:$KD$118,COLUMN('03施策評価'!$IL:$IL),FALSE),"-")</f>
        <v>d</v>
      </c>
      <c r="MD28" s="851" t="str">
        <f>IFERROR(VLOOKUP($A28*100+MD$4,'03施策評価'!$A$5:$KD$118,COLUMN('03施策評価'!$IL:$IL),FALSE),"-")</f>
        <v>-</v>
      </c>
      <c r="ME28" s="839" t="str">
        <f t="shared" si="147"/>
        <v>b</v>
      </c>
      <c r="MF28" s="843">
        <f t="shared" si="148"/>
        <v>4</v>
      </c>
      <c r="MG28" s="851">
        <f t="shared" si="149"/>
        <v>4</v>
      </c>
      <c r="MH28" s="851">
        <f t="shared" si="150"/>
        <v>1</v>
      </c>
      <c r="MI28" s="851">
        <f t="shared" si="151"/>
        <v>2</v>
      </c>
      <c r="MJ28" s="851">
        <f t="shared" si="152"/>
        <v>4</v>
      </c>
      <c r="MK28" s="851">
        <f t="shared" si="153"/>
        <v>4</v>
      </c>
      <c r="ML28" s="851">
        <f t="shared" si="154"/>
        <v>1</v>
      </c>
      <c r="MM28" s="851" t="str">
        <f t="shared" si="155"/>
        <v/>
      </c>
      <c r="MN28" s="840">
        <f t="shared" si="156"/>
        <v>0.7142857142857143</v>
      </c>
      <c r="MO28" s="853" t="str">
        <f t="shared" si="157"/>
        <v>a</v>
      </c>
      <c r="MP28" s="843">
        <f t="shared" si="158"/>
        <v>4</v>
      </c>
      <c r="MQ28" s="851">
        <f t="shared" si="159"/>
        <v>1.5</v>
      </c>
      <c r="MR28" s="840" cm="1">
        <f t="array" ref="MR28">_xlfn.IFS(COUNT(MP28:MQ28)=2,SUM(MP28:MQ28)/6,COUNT(MP28:MQ28)=0,"-",MP28="",MN28,MQ28="",LV28)</f>
        <v>0.91666666666666663</v>
      </c>
      <c r="MS28" s="843" t="str">
        <f>VLOOKUP($A28&amp;"-"&amp;MS$4,'05市民生活実感調査'!$A$3:$BC$218,COLUMN('05市民生活実感調査'!$BC:$BC),FALSE)</f>
        <v>c</v>
      </c>
      <c r="MT28" s="851" t="str">
        <f>VLOOKUP($A28&amp;"-"&amp;MT$4,'05市民生活実感調査'!$A$3:$BC$218,COLUMN('05市民生活実感調査'!$BC:$BC),FALSE)</f>
        <v>c</v>
      </c>
      <c r="MU28" s="851" t="str">
        <f>VLOOKUP($A28&amp;"-"&amp;MU$4,'05市民生活実感調査'!$A$3:$BC$218,COLUMN('05市民生活実感調査'!$BC:$BC),FALSE)</f>
        <v>c</v>
      </c>
      <c r="MV28" s="851" t="str">
        <f>VLOOKUP($A28&amp;"-"&amp;MV$4,'05市民生活実感調査'!$A$3:$BC$218,COLUMN('05市民生活実感調査'!$BC:$BC),FALSE)</f>
        <v>c</v>
      </c>
      <c r="MW28" s="851" t="str">
        <f>VLOOKUP($A28&amp;"-"&amp;MW$4,'05市民生活実感調査'!$A$3:$BC$218,COLUMN('05市民生活実感調査'!$BC:$BC),FALSE)</f>
        <v>-</v>
      </c>
      <c r="MX28" s="851" t="str">
        <f>VLOOKUP($A28&amp;"-"&amp;MX$4,'05市民生活実感調査'!$A$3:$BC$218,COLUMN('05市民生活実感調査'!$BC:$BC),FALSE)</f>
        <v>-</v>
      </c>
      <c r="MY28" s="851" t="str">
        <f>VLOOKUP($A28&amp;"-"&amp;MY$4,'05市民生活実感調査'!$A$3:$BC$218,COLUMN('05市民生活実感調査'!$BC:$BC),FALSE)</f>
        <v>-</v>
      </c>
      <c r="MZ28" s="851" t="str">
        <f>VLOOKUP($A28&amp;"-"&amp;MZ$4,'05市民生活実感調査'!$A$3:$BC$218,COLUMN('05市民生活実感調査'!$BC:$BC),FALSE)</f>
        <v>-</v>
      </c>
      <c r="NA28" s="839" t="str">
        <f t="shared" si="160"/>
        <v>c</v>
      </c>
      <c r="NB28" s="843">
        <f t="shared" si="161"/>
        <v>2</v>
      </c>
      <c r="NC28" s="851">
        <f t="shared" si="162"/>
        <v>2</v>
      </c>
      <c r="ND28" s="851">
        <f t="shared" si="163"/>
        <v>2</v>
      </c>
      <c r="NE28" s="851">
        <f t="shared" si="164"/>
        <v>2</v>
      </c>
      <c r="NF28" s="851" t="str">
        <f t="shared" si="165"/>
        <v/>
      </c>
      <c r="NG28" s="851" t="str">
        <f t="shared" si="166"/>
        <v/>
      </c>
      <c r="NH28" s="851" t="str">
        <f t="shared" si="167"/>
        <v/>
      </c>
      <c r="NI28" s="851" t="str">
        <f t="shared" si="168"/>
        <v/>
      </c>
      <c r="NJ28" s="840">
        <f t="shared" si="169"/>
        <v>0.5</v>
      </c>
      <c r="NK28" s="841">
        <f>VLOOKUP($A28,'05市民生活実感調査'!$D$223:$O$249,11,FALSE)</f>
        <v>14</v>
      </c>
      <c r="NL28" s="842">
        <f>VLOOKUP($A28,'05市民生活実感調査'!$D$223:$O$249,12,FALSE)</f>
        <v>62.238095238095234</v>
      </c>
      <c r="NM28" s="843" t="s">
        <v>313</v>
      </c>
      <c r="NN28" s="859" t="str">
        <f>VLOOKUP(NM28,プルダウン!$A$1:$B$6,2,FALSE)</f>
        <v>政策の目的がかなり達成されている</v>
      </c>
      <c r="NO28" s="834" t="s">
        <v>2972</v>
      </c>
      <c r="NP28" s="859" t="s">
        <v>1887</v>
      </c>
      <c r="NQ28" s="860" t="s">
        <v>3270</v>
      </c>
      <c r="NR28" s="859" t="s">
        <v>3245</v>
      </c>
      <c r="NS28" s="843" t="str">
        <f>IFERROR(VLOOKUP($A28*100+NS$4,'03施策評価'!$A$5:$KD$118,COLUMN('03施策評価'!$KA:$KA),FALSE),"-")</f>
        <v>B</v>
      </c>
      <c r="NT28" s="851" t="str">
        <f>IFERROR(VLOOKUP($A28*100+NT$4,'03施策評価'!$A$5:$KD$118,COLUMN('03施策評価'!$KA:$KA),FALSE),"-")</f>
        <v>B</v>
      </c>
      <c r="NU28" s="851" t="str">
        <f>IFERROR(VLOOKUP($A28*100+NU$4,'03施策評価'!$A$5:$KD$118,COLUMN('03施策評価'!$KA:$KA),FALSE),"-")</f>
        <v>D</v>
      </c>
      <c r="NV28" s="851" t="str">
        <f>IFERROR(VLOOKUP($A28*100+NV$4,'03施策評価'!$A$5:$KD$118,COLUMN('03施策評価'!$KA:$KA),FALSE),"-")</f>
        <v>C</v>
      </c>
      <c r="NW28" s="851" t="str">
        <f>IFERROR(VLOOKUP($A28*100+NW$4,'03施策評価'!$A$5:$KD$118,COLUMN('03施策評価'!$KA:$KA),FALSE),"-")</f>
        <v>B</v>
      </c>
      <c r="NX28" s="851" t="str">
        <f>IFERROR(VLOOKUP($A28*100+NX$4,'03施策評価'!$A$5:$KD$118,COLUMN('03施策評価'!$KA:$KA),FALSE),"-")</f>
        <v>B</v>
      </c>
      <c r="NY28" s="851" t="str">
        <f>IFERROR(VLOOKUP($A28*100+NY$4,'03施策評価'!$A$5:$KD$118,COLUMN('03施策評価'!$KA:$KA),FALSE),"-")</f>
        <v>D</v>
      </c>
      <c r="NZ28" s="839" t="str">
        <f>IFERROR(VLOOKUP($A28*100+NZ$4,'03施策評価'!$A$5:$KD$118,COLUMN('03施策評価'!$KA:$KA),FALSE),"-")</f>
        <v>-</v>
      </c>
      <c r="OA28" s="863" t="s">
        <v>3286</v>
      </c>
      <c r="OB28" s="812" t="str">
        <f>VLOOKUP($A28&amp;"-"&amp;OB$4,'02政策の客観指標'!$A$4:$AY$246,COLUMN('02政策の客観指標'!$AY:$AY),FALSE)</f>
        <v>b</v>
      </c>
      <c r="OC28" s="813" t="str">
        <f>VLOOKUP($A28&amp;"-"&amp;OC$4,'02政策の客観指標'!$A$4:$AY$246,COLUMN('02政策の客観指標'!$AY:$AY),FALSE)</f>
        <v>d</v>
      </c>
      <c r="OD28" s="813" t="str">
        <f>VLOOKUP($A28&amp;"-"&amp;OD$4,'02政策の客観指標'!$A$4:$AY$246,COLUMN('02政策の客観指標'!$AY:$AY),FALSE)</f>
        <v>a</v>
      </c>
      <c r="OE28" s="813" t="str">
        <f>VLOOKUP($A28&amp;"-"&amp;OE$4,'02政策の客観指標'!$A$4:$AY$246,COLUMN('02政策の客観指標'!$AY:$AY),FALSE)</f>
        <v>-</v>
      </c>
      <c r="OF28" s="813" t="str">
        <f>VLOOKUP($A28&amp;"-"&amp;OF$4,'02政策の客観指標'!$A$4:$AY$246,COLUMN('02政策の客観指標'!$AY:$AY),FALSE)</f>
        <v>-</v>
      </c>
      <c r="OG28" s="813" t="str">
        <f>VLOOKUP($A28&amp;"-"&amp;OG$4,'02政策の客観指標'!$A$4:$AY$246,COLUMN('02政策の客観指標'!$AY:$AY),FALSE)</f>
        <v>-</v>
      </c>
      <c r="OH28" s="813" t="str">
        <f>VLOOKUP($A28&amp;"-"&amp;OH$4,'02政策の客観指標'!$A$4:$AY$246,COLUMN('02政策の客観指標'!$AY:$AY),FALSE)</f>
        <v>-</v>
      </c>
      <c r="OI28" s="813" t="str">
        <f>VLOOKUP($A28&amp;"-"&amp;OI$4,'02政策の客観指標'!$A$4:$AY$246,COLUMN('02政策の客観指標'!$AY:$AY),FALSE)</f>
        <v>-</v>
      </c>
      <c r="OJ28" s="813" t="str">
        <f>VLOOKUP($A28&amp;"-"&amp;OJ$4,'02政策の客観指標'!$A$4:$AY$246,COLUMN('02政策の客観指標'!$AY:$AY),FALSE)</f>
        <v>-</v>
      </c>
      <c r="OK28" s="814" t="str">
        <f t="shared" si="170"/>
        <v>b</v>
      </c>
      <c r="OL28" s="815">
        <f t="shared" si="171"/>
        <v>3</v>
      </c>
      <c r="OM28" s="815">
        <f t="shared" si="172"/>
        <v>1</v>
      </c>
      <c r="ON28" s="815">
        <f t="shared" si="173"/>
        <v>4</v>
      </c>
      <c r="OO28" s="815" t="str">
        <f t="shared" si="174"/>
        <v/>
      </c>
      <c r="OP28" s="815" t="str">
        <f t="shared" si="175"/>
        <v/>
      </c>
      <c r="OQ28" s="815" t="str">
        <f t="shared" si="176"/>
        <v/>
      </c>
      <c r="OR28" s="815" t="str">
        <f t="shared" si="177"/>
        <v/>
      </c>
      <c r="OS28" s="815" t="str">
        <f t="shared" si="178"/>
        <v/>
      </c>
      <c r="OT28" s="815" t="str">
        <f t="shared" si="179"/>
        <v/>
      </c>
      <c r="OU28" s="816">
        <f t="shared" si="203"/>
        <v>0.66666666666666663</v>
      </c>
      <c r="OV28" s="817" t="str">
        <f>IFERROR(VLOOKUP($A28*100+OV$4,'03施策評価'!$A$5:$MF$118,COLUMN('03施策評価'!$KN:$KN),FALSE),"-")</f>
        <v>b</v>
      </c>
      <c r="OW28" s="813" t="str">
        <f>IFERROR(VLOOKUP($A28*100+OW$4,'03施策評価'!$A$5:$MF$118,COLUMN('03施策評価'!$KN:$KN),FALSE),"-")</f>
        <v>b</v>
      </c>
      <c r="OX28" s="813" t="str">
        <f>IFERROR(VLOOKUP($A28*100+OX$4,'03施策評価'!$A$5:$MF$118,COLUMN('03施策評価'!$KN:$KN),FALSE),"-")</f>
        <v>d</v>
      </c>
      <c r="OY28" s="813" t="str">
        <f>IFERROR(VLOOKUP($A28*100+OY$4,'03施策評価'!$A$5:$MF$118,COLUMN('03施策評価'!$KN:$KN),FALSE),"-")</f>
        <v>d</v>
      </c>
      <c r="OZ28" s="813" t="str">
        <f>IFERROR(VLOOKUP($A28*100+OZ$4,'03施策評価'!$A$5:$MF$118,COLUMN('03施策評価'!$KN:$KN),FALSE),"-")</f>
        <v>b</v>
      </c>
      <c r="PA28" s="813" t="str">
        <f>IFERROR(VLOOKUP($A28*100+PA$4,'03施策評価'!$A$5:$MF$118,COLUMN('03施策評価'!$KN:$KN),FALSE),"-")</f>
        <v>a</v>
      </c>
      <c r="PB28" s="813" t="str">
        <f>IFERROR(VLOOKUP($A28*100+PB$4,'03施策評価'!$A$5:$MF$118,COLUMN('03施策評価'!$KN:$KN),FALSE),"-")</f>
        <v>e</v>
      </c>
      <c r="PC28" s="813" t="str">
        <f>IFERROR(VLOOKUP($A28*100+PC$4,'03施策評価'!$A$5:$MF$118,COLUMN('03施策評価'!$KN:$KN),FALSE),"-")</f>
        <v>-</v>
      </c>
      <c r="PD28" s="814" t="str">
        <f t="shared" si="180"/>
        <v>c</v>
      </c>
      <c r="PE28" s="817">
        <f t="shared" si="181"/>
        <v>3</v>
      </c>
      <c r="PF28" s="813">
        <f t="shared" si="182"/>
        <v>3</v>
      </c>
      <c r="PG28" s="813">
        <f t="shared" si="183"/>
        <v>1</v>
      </c>
      <c r="PH28" s="813">
        <f t="shared" si="184"/>
        <v>1</v>
      </c>
      <c r="PI28" s="813">
        <f t="shared" si="185"/>
        <v>3</v>
      </c>
      <c r="PJ28" s="813">
        <f t="shared" si="186"/>
        <v>4</v>
      </c>
      <c r="PK28" s="813">
        <f t="shared" si="187"/>
        <v>0</v>
      </c>
      <c r="PL28" s="813" t="str">
        <f t="shared" si="188"/>
        <v/>
      </c>
      <c r="PM28" s="818">
        <f t="shared" si="189"/>
        <v>0.5357142857142857</v>
      </c>
      <c r="PN28" s="819" t="str">
        <f t="shared" si="190"/>
        <v>b</v>
      </c>
      <c r="PO28" s="237">
        <f t="shared" si="191"/>
        <v>3</v>
      </c>
      <c r="PP28" s="187">
        <f t="shared" si="192"/>
        <v>1</v>
      </c>
      <c r="PQ28" s="422" cm="1">
        <f t="array" ref="PQ28">_xlfn.IFS(COUNT(PO28:PP28)=2,SUM(PO28:PP28)/6,COUNT(PO28:PP28)=0,"-",PO28="",PM28,PP28="",OU28)</f>
        <v>0.66666666666666663</v>
      </c>
      <c r="PR28" s="820" t="str">
        <f>VLOOKUP($A28&amp;"-"&amp;PR$4,'05市民生活実感調査'!$A$3:$BM$218,COLUMN('05市民生活実感調査'!$BM:$BM),FALSE)</f>
        <v>c</v>
      </c>
      <c r="PS28" s="821" t="str">
        <f>VLOOKUP($A28&amp;"-"&amp;PS$4,'05市民生活実感調査'!$A$3:$BM$218,COLUMN('05市民生活実感調査'!$BM:$BM),FALSE)</f>
        <v>c</v>
      </c>
      <c r="PT28" s="821" t="str">
        <f>VLOOKUP($A28&amp;"-"&amp;PT$4,'05市民生活実感調査'!$A$3:$BM$218,COLUMN('05市民生活実感調査'!$BM:$BM),FALSE)</f>
        <v>c</v>
      </c>
      <c r="PU28" s="821" t="str">
        <f>VLOOKUP($A28&amp;"-"&amp;PU$4,'05市民生活実感調査'!$A$3:$BM$218,COLUMN('05市民生活実感調査'!$BM:$BM),FALSE)</f>
        <v>c</v>
      </c>
      <c r="PV28" s="821" t="str">
        <f>VLOOKUP($A28&amp;"-"&amp;PV$4,'05市民生活実感調査'!$A$3:$BM$218,COLUMN('05市民生活実感調査'!$BM:$BM),FALSE)</f>
        <v>-</v>
      </c>
      <c r="PW28" s="821" t="str">
        <f>VLOOKUP($A28&amp;"-"&amp;PW$4,'05市民生活実感調査'!$A$3:$BM$218,COLUMN('05市民生活実感調査'!$BM:$BM),FALSE)</f>
        <v>-</v>
      </c>
      <c r="PX28" s="821" t="str">
        <f>VLOOKUP($A28&amp;"-"&amp;PX$4,'05市民生活実感調査'!$A$3:$BM$218,COLUMN('05市民生活実感調査'!$BM:$BM),FALSE)</f>
        <v>-</v>
      </c>
      <c r="PY28" s="821" t="str">
        <f>VLOOKUP($A28&amp;"-"&amp;PY$4,'05市民生活実感調査'!$A$3:$BM$218,COLUMN('05市民生活実感調査'!$BM:$BM),FALSE)</f>
        <v>-</v>
      </c>
      <c r="PZ28" s="822" t="str">
        <f t="shared" si="193"/>
        <v>c</v>
      </c>
      <c r="QA28" s="237">
        <f t="shared" si="194"/>
        <v>2</v>
      </c>
      <c r="QB28" s="187">
        <f t="shared" si="195"/>
        <v>2</v>
      </c>
      <c r="QC28" s="187">
        <f t="shared" si="196"/>
        <v>2</v>
      </c>
      <c r="QD28" s="187">
        <f t="shared" si="197"/>
        <v>2</v>
      </c>
      <c r="QE28" s="187" t="str">
        <f t="shared" si="198"/>
        <v/>
      </c>
      <c r="QF28" s="187" t="str">
        <f t="shared" si="199"/>
        <v/>
      </c>
      <c r="QG28" s="187" t="str">
        <f t="shared" si="200"/>
        <v/>
      </c>
      <c r="QH28" s="187" t="str">
        <f t="shared" si="201"/>
        <v/>
      </c>
      <c r="QI28" s="422">
        <f t="shared" si="202"/>
        <v>0.5</v>
      </c>
      <c r="QJ28" s="725">
        <f>VLOOKUP($A28,'05市民生活実感調査'!$D$223:$Q$249,13,FALSE)</f>
        <v>14</v>
      </c>
      <c r="QK28" s="726">
        <f>VLOOKUP($A28,'05市民生活実感調査'!$D$223:$Q$249,14,FALSE)</f>
        <v>61.800573888091826</v>
      </c>
      <c r="QL28" s="823" t="s">
        <v>313</v>
      </c>
      <c r="QM28" s="824" t="str">
        <f>VLOOKUP(QL28,プルダウン!$A$1:$B$6,2,FALSE)</f>
        <v>政策の目的がかなり達成されている</v>
      </c>
      <c r="QN28" s="403" t="s">
        <v>2972</v>
      </c>
      <c r="QO28" s="190" t="s">
        <v>1887</v>
      </c>
      <c r="QP28" s="91" t="s">
        <v>3493</v>
      </c>
      <c r="QQ28" s="190" t="s">
        <v>3618</v>
      </c>
      <c r="QR28" s="237" t="str">
        <f>IFERROR(VLOOKUP($A28*100+QR$4,'03施策評価'!$A$5:$MF$118,COLUMN('03施策評価'!$MC:$MC),FALSE),"-")</f>
        <v>B</v>
      </c>
      <c r="QS28" s="187" t="str">
        <f>IFERROR(VLOOKUP($A28*100+QS$4,'03施策評価'!$A$5:$MF$118,COLUMN('03施策評価'!$MC:$MC),FALSE),"-")</f>
        <v>B</v>
      </c>
      <c r="QT28" s="187" t="str">
        <f>IFERROR(VLOOKUP($A28*100+QT$4,'03施策評価'!$A$5:$MF$118,COLUMN('03施策評価'!$MC:$MC),FALSE),"-")</f>
        <v>D</v>
      </c>
      <c r="QU28" s="187" t="str">
        <f>IFERROR(VLOOKUP($A28*100+QU$4,'03施策評価'!$A$5:$MF$118,COLUMN('03施策評価'!$MC:$MC),FALSE),"-")</f>
        <v>D</v>
      </c>
      <c r="QV28" s="187" t="str">
        <f>IFERROR(VLOOKUP($A28*100+QV$4,'03施策評価'!$A$5:$MF$118,COLUMN('03施策評価'!$MC:$MC),FALSE),"-")</f>
        <v>B</v>
      </c>
      <c r="QW28" s="187" t="str">
        <f>IFERROR(VLOOKUP($A28*100+QW$4,'03施策評価'!$A$5:$MF$118,COLUMN('03施策評価'!$MC:$MC),FALSE),"-")</f>
        <v>B</v>
      </c>
      <c r="QX28" s="187" t="str">
        <f>IFERROR(VLOOKUP($A28*100+QX$4,'03施策評価'!$A$5:$MF$118,COLUMN('03施策評価'!$MC:$MC),FALSE),"-")</f>
        <v>D</v>
      </c>
      <c r="QY28" s="234" t="str">
        <f>IFERROR(VLOOKUP($A28*100+QY$4,'03施策評価'!$A$5:$MF$118,COLUMN('03施策評価'!$MC:$MC),FALSE),"-")</f>
        <v>-</v>
      </c>
      <c r="QZ28" s="104" t="s">
        <v>3526</v>
      </c>
    </row>
    <row r="29" spans="1:468" ht="268.89999999999998" customHeight="1">
      <c r="A29" s="466">
        <v>25</v>
      </c>
      <c r="B29" s="104" t="s">
        <v>295</v>
      </c>
      <c r="C29" s="104" t="s">
        <v>1881</v>
      </c>
      <c r="D29" s="728" t="s">
        <v>1417</v>
      </c>
      <c r="E29" s="728"/>
      <c r="F29" s="104"/>
      <c r="G29" s="850" t="str">
        <f>VLOOKUP($A29&amp;"-"&amp;G$4,'02政策の客観指標'!$A$4:$AY$246,COLUMN('02政策の客観指標'!$AT:$AT),FALSE)</f>
        <v>b</v>
      </c>
      <c r="H29" s="851" t="str">
        <f>VLOOKUP($A29&amp;"-"&amp;H$4,'02政策の客観指標'!$A$4:$AY$246,COLUMN('02政策の客観指標'!$AT:$AT),FALSE)</f>
        <v>-</v>
      </c>
      <c r="I29" s="851" t="str">
        <f>VLOOKUP($A29&amp;"-"&amp;I$4,'02政策の客観指標'!$A$4:$AY$246,COLUMN('02政策の客観指標'!$AT:$AT),FALSE)</f>
        <v>a</v>
      </c>
      <c r="J29" s="851" t="str">
        <f>VLOOKUP($A29&amp;"-"&amp;J$4,'02政策の客観指標'!$A$4:$AY$246,COLUMN('02政策の客観指標'!$AT:$AT),FALSE)</f>
        <v>a</v>
      </c>
      <c r="K29" s="851" t="str">
        <f>VLOOKUP($A29&amp;"-"&amp;K$4,'02政策の客観指標'!$A$4:$AY$246,COLUMN('02政策の客観指標'!$AT:$AT),FALSE)</f>
        <v>-</v>
      </c>
      <c r="L29" s="851" t="str">
        <f>VLOOKUP($A29&amp;"-"&amp;L$4,'02政策の客観指標'!$A$4:$AY$246,COLUMN('02政策の客観指標'!$AT:$AT),FALSE)</f>
        <v>-</v>
      </c>
      <c r="M29" s="851" t="str">
        <f>VLOOKUP($A29&amp;"-"&amp;M$4,'02政策の客観指標'!$A$4:$AY$246,COLUMN('02政策の客観指標'!$AT:$AT),FALSE)</f>
        <v>-</v>
      </c>
      <c r="N29" s="851" t="str">
        <f>VLOOKUP($A29&amp;"-"&amp;N$4,'02政策の客観指標'!$A$4:$AY$246,COLUMN('02政策の客観指標'!$AT:$AT),FALSE)</f>
        <v>-</v>
      </c>
      <c r="O29" s="852" t="str">
        <f>VLOOKUP($A29&amp;"-"&amp;O$4,'02政策の客観指標'!$A$4:$AY$246,COLUMN('02政策の客観指標'!$AT:$AT),FALSE)</f>
        <v>-</v>
      </c>
      <c r="P29" s="853" t="str">
        <f t="shared" si="0"/>
        <v>a</v>
      </c>
      <c r="Q29" s="854">
        <f t="shared" si="1"/>
        <v>3</v>
      </c>
      <c r="R29" s="854" t="str">
        <f t="shared" si="2"/>
        <v/>
      </c>
      <c r="S29" s="854">
        <f t="shared" si="3"/>
        <v>4</v>
      </c>
      <c r="T29" s="854">
        <f t="shared" si="4"/>
        <v>4</v>
      </c>
      <c r="U29" s="854" t="str">
        <f t="shared" si="5"/>
        <v/>
      </c>
      <c r="V29" s="854" t="str">
        <f t="shared" si="6"/>
        <v/>
      </c>
      <c r="W29" s="854" t="str">
        <f t="shared" si="7"/>
        <v/>
      </c>
      <c r="X29" s="854" t="str">
        <f t="shared" si="8"/>
        <v/>
      </c>
      <c r="Y29" s="854" t="str">
        <f t="shared" si="9"/>
        <v/>
      </c>
      <c r="Z29" s="855">
        <f t="shared" si="10"/>
        <v>0.91666666666666663</v>
      </c>
      <c r="AA29" s="856" t="str">
        <f>IFERROR(VLOOKUP($A29*100+AA$4,'03施策評価'!$A$5:$KD$118,COLUMN('03施策評価'!$AB:$AB),FALSE),"-")</f>
        <v>a</v>
      </c>
      <c r="AB29" s="851" t="str">
        <f>IFERROR(VLOOKUP($A29*100+AB$4,'03施策評価'!$A$5:$KD$118,COLUMN('03施策評価'!$AB:$AB),FALSE),"-")</f>
        <v>a</v>
      </c>
      <c r="AC29" s="851" t="str">
        <f>IFERROR(VLOOKUP($A29*100+AC$4,'03施策評価'!$A$5:$KD$118,COLUMN('03施策評価'!$AB:$AB),FALSE),"-")</f>
        <v>c</v>
      </c>
      <c r="AD29" s="851" t="str">
        <f>IFERROR(VLOOKUP($A29*100+AD$4,'03施策評価'!$A$5:$KD$118,COLUMN('03施策評価'!$AB:$AB),FALSE),"-")</f>
        <v>-</v>
      </c>
      <c r="AE29" s="851" t="str">
        <f>IFERROR(VLOOKUP($A29*100+AE$4,'03施策評価'!$A$5:$KD$118,COLUMN('03施策評価'!$AB:$AB),FALSE),"-")</f>
        <v>-</v>
      </c>
      <c r="AF29" s="851" t="str">
        <f>IFERROR(VLOOKUP($A29*100+AF$4,'03施策評価'!$A$5:$KD$118,COLUMN('03施策評価'!$AB:$AB),FALSE),"-")</f>
        <v>-</v>
      </c>
      <c r="AG29" s="851" t="str">
        <f>IFERROR(VLOOKUP($A29*100+AG$4,'03施策評価'!$A$5:$KD$118,COLUMN('03施策評価'!$AB:$AB),FALSE),"-")</f>
        <v>-</v>
      </c>
      <c r="AH29" s="852" t="str">
        <f>IFERROR(VLOOKUP($A29*100+AH$4,'03施策評価'!$A$5:$KD$118,COLUMN('03施策評価'!$AB:$AB),FALSE),"-")</f>
        <v>-</v>
      </c>
      <c r="AI29" s="853" t="str">
        <f t="shared" si="11"/>
        <v>a</v>
      </c>
      <c r="AJ29" s="856">
        <f t="shared" si="12"/>
        <v>4</v>
      </c>
      <c r="AK29" s="851">
        <f t="shared" si="13"/>
        <v>4</v>
      </c>
      <c r="AL29" s="851">
        <f t="shared" si="14"/>
        <v>2</v>
      </c>
      <c r="AM29" s="851" t="str">
        <f t="shared" si="15"/>
        <v/>
      </c>
      <c r="AN29" s="851" t="str">
        <f t="shared" si="16"/>
        <v/>
      </c>
      <c r="AO29" s="851" t="str">
        <f t="shared" si="17"/>
        <v/>
      </c>
      <c r="AP29" s="851" t="str">
        <f t="shared" si="18"/>
        <v/>
      </c>
      <c r="AQ29" s="852" t="str">
        <f t="shared" si="19"/>
        <v/>
      </c>
      <c r="AR29" s="857">
        <f t="shared" si="20"/>
        <v>0.83333333333333337</v>
      </c>
      <c r="AS29" s="853" t="str">
        <f t="shared" si="204"/>
        <v>a</v>
      </c>
      <c r="AT29" s="854">
        <f t="shared" si="22"/>
        <v>4</v>
      </c>
      <c r="AU29" s="853">
        <f t="shared" si="23"/>
        <v>2</v>
      </c>
      <c r="AV29" s="855" cm="1">
        <f t="array" ref="AV29">_xlfn.IFS(COUNT(AT29:AU29)=2,SUM(AT29:AU29)/6,COUNT(AT29:AU29)=0,"-",AT29="",AR29,AU29="",Z29)</f>
        <v>1</v>
      </c>
      <c r="AW29" s="856" t="str">
        <f>VLOOKUP($A29&amp;"-"&amp;AW$4,'05市民生活実感調査'!$A$3:$BC$218,COLUMN('05市民生活実感調査'!$O:$O),FALSE)</f>
        <v>c</v>
      </c>
      <c r="AX29" s="851" t="str">
        <f>VLOOKUP($A29&amp;"-"&amp;AX$4,'05市民生活実感調査'!$A$3:$BC$218,COLUMN('05市民生活実感調査'!$O:$O),FALSE)</f>
        <v>c</v>
      </c>
      <c r="AY29" s="851" t="str">
        <f>VLOOKUP($A29&amp;"-"&amp;AY$4,'05市民生活実感調査'!$A$3:$BC$218,COLUMN('05市民生活実感調査'!$O:$O),FALSE)</f>
        <v>b</v>
      </c>
      <c r="AZ29" s="851" t="str">
        <f>VLOOKUP($A29&amp;"-"&amp;AZ$4,'05市民生活実感調査'!$A$3:$BC$218,COLUMN('05市民生活実感調査'!$O:$O),FALSE)</f>
        <v>c</v>
      </c>
      <c r="BA29" s="851" t="str">
        <f>VLOOKUP($A29&amp;"-"&amp;BA$4,'05市民生活実感調査'!$A$3:$BC$218,COLUMN('05市民生活実感調査'!$O:$O),FALSE)</f>
        <v>b</v>
      </c>
      <c r="BB29" s="851" t="str">
        <f>VLOOKUP($A29&amp;"-"&amp;BB$4,'05市民生活実感調査'!$A$3:$BC$218,COLUMN('05市民生活実感調査'!$O:$O),FALSE)</f>
        <v>-</v>
      </c>
      <c r="BC29" s="851" t="str">
        <f>VLOOKUP($A29&amp;"-"&amp;BC$4,'05市民生活実感調査'!$A$3:$BC$218,COLUMN('05市民生活実感調査'!$O:$O),FALSE)</f>
        <v>-</v>
      </c>
      <c r="BD29" s="851" t="str">
        <f>VLOOKUP($A29&amp;"-"&amp;BD$4,'05市民生活実感調査'!$A$3:$BC$218,COLUMN('05市民生活実感調査'!$O:$O),FALSE)</f>
        <v>-</v>
      </c>
      <c r="BE29" s="839" t="str">
        <f t="shared" si="24"/>
        <v>b</v>
      </c>
      <c r="BF29" s="843">
        <f t="shared" si="25"/>
        <v>2</v>
      </c>
      <c r="BG29" s="851">
        <f t="shared" si="26"/>
        <v>2</v>
      </c>
      <c r="BH29" s="851">
        <f t="shared" si="27"/>
        <v>3</v>
      </c>
      <c r="BI29" s="851">
        <f t="shared" si="28"/>
        <v>2</v>
      </c>
      <c r="BJ29" s="851">
        <f t="shared" si="29"/>
        <v>3</v>
      </c>
      <c r="BK29" s="851" t="str">
        <f t="shared" si="30"/>
        <v/>
      </c>
      <c r="BL29" s="851" t="str">
        <f t="shared" si="31"/>
        <v/>
      </c>
      <c r="BM29" s="851" t="str">
        <f t="shared" si="32"/>
        <v/>
      </c>
      <c r="BN29" s="840">
        <f t="shared" si="33"/>
        <v>0.6</v>
      </c>
      <c r="BO29" s="841">
        <f>VLOOKUP($A29,'05市民生活実感調査'!$D$223:$O$249,3,FALSE)</f>
        <v>8</v>
      </c>
      <c r="BP29" s="858">
        <f>VLOOKUP($A29,'05市民生活実感調査'!$D$223:$O$249,4,FALSE)</f>
        <v>0.89594356261022923</v>
      </c>
      <c r="BQ29" s="843" t="s">
        <v>312</v>
      </c>
      <c r="BR29" s="859" t="e">
        <v>#N/A</v>
      </c>
      <c r="BS29" s="834" t="s">
        <v>122</v>
      </c>
      <c r="BT29" s="859" t="s">
        <v>1622</v>
      </c>
      <c r="BU29" s="860" t="s">
        <v>1621</v>
      </c>
      <c r="BV29" s="859" t="s">
        <v>1623</v>
      </c>
      <c r="BW29" s="843" t="str">
        <f>IFERROR(VLOOKUP($A29*100+BW$4,'03施策評価'!$A$5:$KD$118,COLUMN('03施策評価'!$BQ:$BQ),FALSE),"-")</f>
        <v>B</v>
      </c>
      <c r="BX29" s="851" t="str">
        <f>IFERROR(VLOOKUP($A29*100+BX$4,'03施策評価'!$A$5:$KD$118,COLUMN('03施策評価'!$BQ:$BQ),FALSE),"-")</f>
        <v>A</v>
      </c>
      <c r="BY29" s="851" t="str">
        <f>IFERROR(VLOOKUP($A29*100+BY$4,'03施策評価'!$A$5:$KD$118,COLUMN('03施策評価'!$BQ:$BQ),FALSE),"-")</f>
        <v>C</v>
      </c>
      <c r="BZ29" s="851" t="str">
        <f>IFERROR(VLOOKUP($A29*100+BZ$4,'03施策評価'!$A$5:$KD$118,COLUMN('03施策評価'!$BQ:$BQ),FALSE),"-")</f>
        <v>B</v>
      </c>
      <c r="CA29" s="851" t="str">
        <f>IFERROR(VLOOKUP($A29*100+CA$4,'03施策評価'!$A$5:$KD$118,COLUMN('03施策評価'!$BQ:$BQ),FALSE),"-")</f>
        <v>-</v>
      </c>
      <c r="CB29" s="851" t="str">
        <f>IFERROR(VLOOKUP($A29*100+CB$4,'03施策評価'!$A$5:$KD$118,COLUMN('03施策評価'!$BQ:$BQ),FALSE),"-")</f>
        <v>-</v>
      </c>
      <c r="CC29" s="851" t="str">
        <f>IFERROR(VLOOKUP($A29*100+CC$4,'03施策評価'!$A$5:$KD$118,COLUMN('03施策評価'!$BQ:$BQ),FALSE),"-")</f>
        <v>-</v>
      </c>
      <c r="CD29" s="839" t="str">
        <f>IFERROR(VLOOKUP($A29*100+CD$4,'03施策評価'!$A$5:$KD$118,COLUMN('03施策評価'!$BQ:$BQ),FALSE),"-")</f>
        <v>-</v>
      </c>
      <c r="CE29" s="861" t="s">
        <v>1624</v>
      </c>
      <c r="CF29" s="850" t="str">
        <f>VLOOKUP($A29&amp;"-"&amp;CF$4,'02政策の客観指標'!$A$4:$AY$246,COLUMN('02政策の客観指標'!$AU:$AU),FALSE)</f>
        <v>a</v>
      </c>
      <c r="CG29" s="851" t="str">
        <f>VLOOKUP($A29&amp;"-"&amp;CG$4,'02政策の客観指標'!$A$4:$AY$246,COLUMN('02政策の客観指標'!$AU:$AU),FALSE)</f>
        <v>a</v>
      </c>
      <c r="CH29" s="851" t="str">
        <f>VLOOKUP($A29&amp;"-"&amp;CH$4,'02政策の客観指標'!$A$4:$AY$246,COLUMN('02政策の客観指標'!$AU:$AU),FALSE)</f>
        <v>a</v>
      </c>
      <c r="CI29" s="851" t="str">
        <f>VLOOKUP($A29&amp;"-"&amp;CI$4,'02政策の客観指標'!$A$4:$AY$246,COLUMN('02政策の客観指標'!$AU:$AU),FALSE)</f>
        <v>d</v>
      </c>
      <c r="CJ29" s="851" t="str">
        <f>VLOOKUP($A29&amp;"-"&amp;CJ$4,'02政策の客観指標'!$A$4:$AY$246,COLUMN('02政策の客観指標'!$AU:$AU),FALSE)</f>
        <v>-</v>
      </c>
      <c r="CK29" s="851" t="str">
        <f>VLOOKUP($A29&amp;"-"&amp;CK$4,'02政策の客観指標'!$A$4:$AY$246,COLUMN('02政策の客観指標'!$AU:$AU),FALSE)</f>
        <v>-</v>
      </c>
      <c r="CL29" s="851" t="str">
        <f>VLOOKUP($A29&amp;"-"&amp;CL$4,'02政策の客観指標'!$A$4:$AY$246,COLUMN('02政策の客観指標'!$AU:$AU),FALSE)</f>
        <v>-</v>
      </c>
      <c r="CM29" s="851" t="str">
        <f>VLOOKUP($A29&amp;"-"&amp;CM$4,'02政策の客観指標'!$A$4:$AY$246,COLUMN('02政策の客観指標'!$AU:$AU),FALSE)</f>
        <v>-</v>
      </c>
      <c r="CN29" s="851" t="str">
        <f>VLOOKUP($A29&amp;"-"&amp;CN$4,'02政策の客観指標'!$A$4:$AY$246,COLUMN('02政策の客観指標'!$AU:$AU),FALSE)</f>
        <v>-</v>
      </c>
      <c r="CO29" s="839" t="str">
        <f t="shared" si="34"/>
        <v>a</v>
      </c>
      <c r="CP29" s="854">
        <f t="shared" si="35"/>
        <v>4</v>
      </c>
      <c r="CQ29" s="854">
        <f t="shared" si="36"/>
        <v>4</v>
      </c>
      <c r="CR29" s="854">
        <f t="shared" si="37"/>
        <v>4</v>
      </c>
      <c r="CS29" s="854">
        <f t="shared" si="38"/>
        <v>1</v>
      </c>
      <c r="CT29" s="854" t="str">
        <f t="shared" si="39"/>
        <v/>
      </c>
      <c r="CU29" s="854" t="str">
        <f t="shared" si="40"/>
        <v/>
      </c>
      <c r="CV29" s="854" t="str">
        <f t="shared" si="41"/>
        <v/>
      </c>
      <c r="CW29" s="854" t="str">
        <f t="shared" si="42"/>
        <v/>
      </c>
      <c r="CX29" s="854" t="str">
        <f t="shared" si="43"/>
        <v/>
      </c>
      <c r="CY29" s="846">
        <f t="shared" si="44"/>
        <v>0.8125</v>
      </c>
      <c r="CZ29" s="843" t="str">
        <f>IFERROR(VLOOKUP($A29*100+CZ$4,'03施策評価'!$A$5:$KD$118,COLUMN('03施策評価'!$CF:$CF),FALSE),"-")</f>
        <v>a</v>
      </c>
      <c r="DA29" s="851" t="str">
        <f>IFERROR(VLOOKUP($A29*100+DA$4,'03施策評価'!$A$5:$KD$118,COLUMN('03施策評価'!$CF:$CF),FALSE),"-")</f>
        <v>a</v>
      </c>
      <c r="DB29" s="851" t="str">
        <f>IFERROR(VLOOKUP($A29*100+DB$4,'03施策評価'!$A$5:$KD$118,COLUMN('03施策評価'!$CF:$CF),FALSE),"-")</f>
        <v>b</v>
      </c>
      <c r="DC29" s="851" t="str">
        <f>IFERROR(VLOOKUP($A29*100+DC$4,'03施策評価'!$A$5:$KD$118,COLUMN('03施策評価'!$CF:$CF),FALSE),"-")</f>
        <v>-</v>
      </c>
      <c r="DD29" s="851" t="str">
        <f>IFERROR(VLOOKUP($A29*100+DD$4,'03施策評価'!$A$5:$KD$118,COLUMN('03施策評価'!$CF:$CF),FALSE),"-")</f>
        <v>-</v>
      </c>
      <c r="DE29" s="851" t="str">
        <f>IFERROR(VLOOKUP($A29*100+DE$4,'03施策評価'!$A$5:$KD$118,COLUMN('03施策評価'!$CF:$CF),FALSE),"-")</f>
        <v>-</v>
      </c>
      <c r="DF29" s="851" t="str">
        <f>IFERROR(VLOOKUP($A29*100+DF$4,'03施策評価'!$A$5:$KD$118,COLUMN('03施策評価'!$CF:$CF),FALSE),"-")</f>
        <v>-</v>
      </c>
      <c r="DG29" s="851" t="str">
        <f>IFERROR(VLOOKUP($A29*100+DG$4,'03施策評価'!$A$5:$KD$118,COLUMN('03施策評価'!$CF:$CF),FALSE),"-")</f>
        <v>-</v>
      </c>
      <c r="DH29" s="839" t="str">
        <f t="shared" si="45"/>
        <v>a</v>
      </c>
      <c r="DI29" s="843">
        <f t="shared" si="46"/>
        <v>4</v>
      </c>
      <c r="DJ29" s="851">
        <f t="shared" si="47"/>
        <v>4</v>
      </c>
      <c r="DK29" s="851">
        <f t="shared" si="48"/>
        <v>3</v>
      </c>
      <c r="DL29" s="851" t="str">
        <f t="shared" si="49"/>
        <v/>
      </c>
      <c r="DM29" s="851" t="str">
        <f t="shared" si="50"/>
        <v/>
      </c>
      <c r="DN29" s="851" t="str">
        <f t="shared" si="51"/>
        <v/>
      </c>
      <c r="DO29" s="851" t="str">
        <f t="shared" si="52"/>
        <v/>
      </c>
      <c r="DP29" s="851" t="str">
        <f t="shared" si="53"/>
        <v/>
      </c>
      <c r="DQ29" s="840">
        <f t="shared" si="54"/>
        <v>0.91666666666666663</v>
      </c>
      <c r="DR29" s="853" t="str">
        <f t="shared" si="55"/>
        <v>a</v>
      </c>
      <c r="DS29" s="843">
        <f t="shared" si="56"/>
        <v>4</v>
      </c>
      <c r="DT29" s="851">
        <f t="shared" si="57"/>
        <v>2</v>
      </c>
      <c r="DU29" s="840" cm="1">
        <f t="array" ref="DU29">_xlfn.IFS(COUNT(DS29:DT29)=2,SUM(DS29:DT29)/6,COUNT(DS29:DT29)=0,"-",DS29="",DQ29,DT29="",CY29)</f>
        <v>1</v>
      </c>
      <c r="DV29" s="843" t="str">
        <f>VLOOKUP($A29&amp;"-"&amp;DV$4,'05市民生活実感調査'!$A$3:$BC$218,COLUMN('05市民生活実感調査'!$Y:$Y),FALSE)</f>
        <v>c</v>
      </c>
      <c r="DW29" s="851" t="str">
        <f>VLOOKUP($A29&amp;"-"&amp;DW$4,'05市民生活実感調査'!$A$3:$BC$218,COLUMN('05市民生活実感調査'!$Y:$Y),FALSE)</f>
        <v>c</v>
      </c>
      <c r="DX29" s="851" t="str">
        <f>VLOOKUP($A29&amp;"-"&amp;DX$4,'05市民生活実感調査'!$A$3:$BC$218,COLUMN('05市民生活実感調査'!$Y:$Y),FALSE)</f>
        <v>b</v>
      </c>
      <c r="DY29" s="851" t="str">
        <f>VLOOKUP($A29&amp;"-"&amp;DY$4,'05市民生活実感調査'!$A$3:$BC$218,COLUMN('05市民生活実感調査'!$Y:$Y),FALSE)</f>
        <v>c</v>
      </c>
      <c r="DZ29" s="851" t="str">
        <f>VLOOKUP($A29&amp;"-"&amp;DZ$4,'05市民生活実感調査'!$A$3:$BC$218,COLUMN('05市民生活実感調査'!$Y:$Y),FALSE)</f>
        <v>c</v>
      </c>
      <c r="EA29" s="851" t="str">
        <f>VLOOKUP($A29&amp;"-"&amp;EA$4,'05市民生活実感調査'!$A$3:$BC$218,COLUMN('05市民生活実感調査'!$Y:$Y),FALSE)</f>
        <v>-</v>
      </c>
      <c r="EB29" s="851" t="str">
        <f>VLOOKUP($A29&amp;"-"&amp;EB$4,'05市民生活実感調査'!$A$3:$BC$218,COLUMN('05市民生活実感調査'!$Y:$Y),FALSE)</f>
        <v>-</v>
      </c>
      <c r="EC29" s="851" t="str">
        <f>VLOOKUP($A29&amp;"-"&amp;EC$4,'05市民生活実感調査'!$A$3:$BC$218,COLUMN('05市民生活実感調査'!$Y:$Y),FALSE)</f>
        <v>-</v>
      </c>
      <c r="ED29" s="839" t="str">
        <f t="shared" si="58"/>
        <v>c</v>
      </c>
      <c r="EE29" s="843">
        <f t="shared" si="59"/>
        <v>2</v>
      </c>
      <c r="EF29" s="851">
        <f t="shared" si="60"/>
        <v>2</v>
      </c>
      <c r="EG29" s="851">
        <f t="shared" si="61"/>
        <v>3</v>
      </c>
      <c r="EH29" s="851">
        <f t="shared" si="62"/>
        <v>2</v>
      </c>
      <c r="EI29" s="851">
        <f t="shared" si="63"/>
        <v>2</v>
      </c>
      <c r="EJ29" s="851" t="str">
        <f t="shared" si="64"/>
        <v/>
      </c>
      <c r="EK29" s="851" t="str">
        <f t="shared" si="65"/>
        <v/>
      </c>
      <c r="EL29" s="851" t="str">
        <f t="shared" si="66"/>
        <v/>
      </c>
      <c r="EM29" s="840">
        <f t="shared" si="67"/>
        <v>0.55000000000000004</v>
      </c>
      <c r="EN29" s="841">
        <f>VLOOKUP($A29,'05市民生活実感調査'!$D$223:$O$249,5,FALSE)</f>
        <v>7</v>
      </c>
      <c r="EO29" s="842">
        <f>VLOOKUP($A29,'05市民生活実感調査'!$D$223:$O$249,6,FALSE)</f>
        <v>0.72499999999999998</v>
      </c>
      <c r="EP29" s="843" t="s">
        <v>313</v>
      </c>
      <c r="EQ29" s="859" t="str">
        <f>VLOOKUP(EP29,プルダウン!$A$1:$B$6,2,FALSE)</f>
        <v>政策の目的がかなり達成されている</v>
      </c>
      <c r="ER29" s="834" t="s">
        <v>122</v>
      </c>
      <c r="ES29" s="859" t="s">
        <v>1886</v>
      </c>
      <c r="ET29" s="860" t="s">
        <v>2658</v>
      </c>
      <c r="EU29" s="859" t="s">
        <v>2659</v>
      </c>
      <c r="EV29" s="843" t="str">
        <f>IFERROR(VLOOKUP($A29*100+EV$4,'03施策評価'!$A$5:$KD$118,COLUMN('03施策評価'!$DU:$DU),FALSE),"-")</f>
        <v>B</v>
      </c>
      <c r="EW29" s="851" t="str">
        <f>IFERROR(VLOOKUP($A29*100+EW$4,'03施策評価'!$A$5:$KD$118,COLUMN('03施策評価'!$DU:$DU),FALSE),"-")</f>
        <v>A</v>
      </c>
      <c r="EX29" s="851" t="str">
        <f>IFERROR(VLOOKUP($A29*100+EX$4,'03施策評価'!$A$5:$KD$118,COLUMN('03施策評価'!$DU:$DU),FALSE),"-")</f>
        <v>B</v>
      </c>
      <c r="EY29" s="851" t="str">
        <f>IFERROR(VLOOKUP($A29*100+EY$4,'03施策評価'!$A$5:$KD$118,COLUMN('03施策評価'!$DU:$DU),FALSE),"-")</f>
        <v>C</v>
      </c>
      <c r="EZ29" s="851" t="str">
        <f>IFERROR(VLOOKUP($A29*100+EZ$4,'03施策評価'!$A$5:$KD$118,COLUMN('03施策評価'!$DU:$DU),FALSE),"-")</f>
        <v>-</v>
      </c>
      <c r="FA29" s="851" t="str">
        <f>IFERROR(VLOOKUP($A29*100+FA$4,'03施策評価'!$A$5:$KD$118,COLUMN('03施策評価'!$DU:$DU),FALSE),"-")</f>
        <v>-</v>
      </c>
      <c r="FB29" s="851" t="str">
        <f>IFERROR(VLOOKUP($A29*100+FB$4,'03施策評価'!$A$5:$KD$118,COLUMN('03施策評価'!$DU:$DU),FALSE),"-")</f>
        <v>-</v>
      </c>
      <c r="FC29" s="839" t="str">
        <f>IFERROR(VLOOKUP($A29*100+FC$4,'03施策評価'!$A$5:$KD$118,COLUMN('03施策評価'!$DU:$DU),FALSE),"-")</f>
        <v>-</v>
      </c>
      <c r="FD29" s="861" t="s">
        <v>3365</v>
      </c>
      <c r="FE29" s="850" t="str">
        <f>VLOOKUP($A29&amp;"-"&amp;FE$4,'02政策の客観指標'!$A$4:$AY$246,COLUMN('02政策の客観指標'!$AV:$AV),FALSE)</f>
        <v>a</v>
      </c>
      <c r="FF29" s="851" t="str">
        <f>VLOOKUP($A29&amp;"-"&amp;FF$4,'02政策の客観指標'!$A$4:$AY$246,COLUMN('02政策の客観指標'!$AV:$AV),FALSE)</f>
        <v>a</v>
      </c>
      <c r="FG29" s="851" t="str">
        <f>VLOOKUP($A29&amp;"-"&amp;FG$4,'02政策の客観指標'!$A$4:$AY$246,COLUMN('02政策の客観指標'!$AV:$AV),FALSE)</f>
        <v>a</v>
      </c>
      <c r="FH29" s="851" t="str">
        <f>VLOOKUP($A29&amp;"-"&amp;FH$4,'02政策の客観指標'!$A$4:$AY$246,COLUMN('02政策の客観指標'!$AV:$AV),FALSE)</f>
        <v>a</v>
      </c>
      <c r="FI29" s="851" t="str">
        <f>VLOOKUP($A29&amp;"-"&amp;FI$4,'02政策の客観指標'!$A$4:$AY$246,COLUMN('02政策の客観指標'!$AV:$AV),FALSE)</f>
        <v>-</v>
      </c>
      <c r="FJ29" s="851" t="str">
        <f>VLOOKUP($A29&amp;"-"&amp;FJ$4,'02政策の客観指標'!$A$4:$AY$246,COLUMN('02政策の客観指標'!$AV:$AV),FALSE)</f>
        <v>-</v>
      </c>
      <c r="FK29" s="851" t="str">
        <f>VLOOKUP($A29&amp;"-"&amp;FK$4,'02政策の客観指標'!$A$4:$AY$246,COLUMN('02政策の客観指標'!$AV:$AV),FALSE)</f>
        <v>-</v>
      </c>
      <c r="FL29" s="851" t="str">
        <f>VLOOKUP($A29&amp;"-"&amp;FL$4,'02政策の客観指標'!$A$4:$AY$246,COLUMN('02政策の客観指標'!$AV:$AV),FALSE)</f>
        <v>-</v>
      </c>
      <c r="FM29" s="851" t="str">
        <f>VLOOKUP($A29&amp;"-"&amp;FM$4,'02政策の客観指標'!$A$4:$AY$246,COLUMN('02政策の客観指標'!$AV:$AV),FALSE)</f>
        <v>-</v>
      </c>
      <c r="FN29" s="839" t="str">
        <f t="shared" si="68"/>
        <v>a</v>
      </c>
      <c r="FO29" s="854">
        <f t="shared" si="69"/>
        <v>4</v>
      </c>
      <c r="FP29" s="854">
        <f t="shared" si="70"/>
        <v>4</v>
      </c>
      <c r="FQ29" s="854">
        <f t="shared" si="71"/>
        <v>4</v>
      </c>
      <c r="FR29" s="854">
        <f t="shared" si="72"/>
        <v>4</v>
      </c>
      <c r="FS29" s="854" t="str">
        <f t="shared" si="73"/>
        <v/>
      </c>
      <c r="FT29" s="854" t="str">
        <f t="shared" si="74"/>
        <v/>
      </c>
      <c r="FU29" s="854" t="str">
        <f t="shared" si="75"/>
        <v/>
      </c>
      <c r="FV29" s="854" t="str">
        <f t="shared" si="76"/>
        <v/>
      </c>
      <c r="FW29" s="854" t="str">
        <f t="shared" si="77"/>
        <v/>
      </c>
      <c r="FX29" s="846">
        <f t="shared" si="78"/>
        <v>1</v>
      </c>
      <c r="FY29" s="843" t="str">
        <f>IFERROR(VLOOKUP($A29*100+FY$4,'03施策評価'!$A$5:$KD$118,COLUMN('03施策評価'!$EH:$EH),FALSE),"-")</f>
        <v>a</v>
      </c>
      <c r="FZ29" s="851" t="str">
        <f>IFERROR(VLOOKUP($A29*100+FZ$4,'03施策評価'!$A$5:$KD$118,COLUMN('03施策評価'!$EH:$EH),FALSE),"-")</f>
        <v>a</v>
      </c>
      <c r="GA29" s="851" t="str">
        <f>IFERROR(VLOOKUP($A29*100+GA$4,'03施策評価'!$A$5:$KD$118,COLUMN('03施策評価'!$EH:$EH),FALSE),"-")</f>
        <v>c</v>
      </c>
      <c r="GB29" s="851" t="str">
        <f>IFERROR(VLOOKUP($A29*100+GB$4,'03施策評価'!$A$5:$KD$118,COLUMN('03施策評価'!$EH:$EH),FALSE),"-")</f>
        <v>a</v>
      </c>
      <c r="GC29" s="851" t="str">
        <f>IFERROR(VLOOKUP($A29*100+GC$4,'03施策評価'!$A$5:$KD$118,COLUMN('03施策評価'!$EH:$EH),FALSE),"-")</f>
        <v>-</v>
      </c>
      <c r="GD29" s="851" t="str">
        <f>IFERROR(VLOOKUP($A29*100+GD$4,'03施策評価'!$A$5:$KD$118,COLUMN('03施策評価'!$EH:$EH),FALSE),"-")</f>
        <v>-</v>
      </c>
      <c r="GE29" s="851" t="str">
        <f>IFERROR(VLOOKUP($A29*100+GE$4,'03施策評価'!$A$5:$KD$118,COLUMN('03施策評価'!$EH:$EH),FALSE),"-")</f>
        <v>-</v>
      </c>
      <c r="GF29" s="851" t="str">
        <f>IFERROR(VLOOKUP($A29*100+GF$4,'03施策評価'!$A$5:$KD$118,COLUMN('03施策評価'!$EH:$EH),FALSE),"-")</f>
        <v>-</v>
      </c>
      <c r="GG29" s="839" t="str">
        <f t="shared" si="79"/>
        <v>a</v>
      </c>
      <c r="GH29" s="843">
        <f t="shared" si="80"/>
        <v>4</v>
      </c>
      <c r="GI29" s="851">
        <f t="shared" si="81"/>
        <v>4</v>
      </c>
      <c r="GJ29" s="851">
        <f t="shared" si="82"/>
        <v>2</v>
      </c>
      <c r="GK29" s="851">
        <f t="shared" si="83"/>
        <v>4</v>
      </c>
      <c r="GL29" s="851" t="str">
        <f t="shared" si="84"/>
        <v/>
      </c>
      <c r="GM29" s="851" t="str">
        <f t="shared" si="85"/>
        <v/>
      </c>
      <c r="GN29" s="851" t="str">
        <f t="shared" si="86"/>
        <v/>
      </c>
      <c r="GO29" s="851" t="str">
        <f t="shared" si="87"/>
        <v/>
      </c>
      <c r="GP29" s="840">
        <f t="shared" si="88"/>
        <v>0.875</v>
      </c>
      <c r="GQ29" s="853" t="str">
        <f t="shared" si="89"/>
        <v>a</v>
      </c>
      <c r="GR29" s="843">
        <f t="shared" si="90"/>
        <v>4</v>
      </c>
      <c r="GS29" s="851">
        <f t="shared" si="91"/>
        <v>2</v>
      </c>
      <c r="GT29" s="840" cm="1">
        <f t="array" ref="GT29">_xlfn.IFS(COUNT(GR29:GS29)=2,SUM(GR29:GS29)/6,COUNT(GR29:GS29)=0,"-",GR29="",GP29,GS29="",FX29)</f>
        <v>1</v>
      </c>
      <c r="GU29" s="843" t="str">
        <f>VLOOKUP($A29&amp;"-"&amp;GU$4,'05市民生活実感調査'!$A$3:$BC$218,COLUMN('05市民生活実感調査'!$AI:$AI),FALSE)</f>
        <v>c</v>
      </c>
      <c r="GV29" s="851" t="str">
        <f>VLOOKUP($A29&amp;"-"&amp;GV$4,'05市民生活実感調査'!$A$3:$BC$218,COLUMN('05市民生活実感調査'!$AI:$AI),FALSE)</f>
        <v>c</v>
      </c>
      <c r="GW29" s="851" t="str">
        <f>VLOOKUP($A29&amp;"-"&amp;GW$4,'05市民生活実感調査'!$A$3:$BC$218,COLUMN('05市民生活実感調査'!$AI:$AI),FALSE)</f>
        <v>b</v>
      </c>
      <c r="GX29" s="851" t="str">
        <f>VLOOKUP($A29&amp;"-"&amp;GX$4,'05市民生活実感調査'!$A$3:$BC$218,COLUMN('05市民生活実感調査'!$AI:$AI),FALSE)</f>
        <v>c</v>
      </c>
      <c r="GY29" s="851" t="str">
        <f>VLOOKUP($A29&amp;"-"&amp;GY$4,'05市民生活実感調査'!$A$3:$BC$218,COLUMN('05市民生活実感調査'!$AI:$AI),FALSE)</f>
        <v>c</v>
      </c>
      <c r="GZ29" s="851" t="str">
        <f>VLOOKUP($A29&amp;"-"&amp;GZ$4,'05市民生活実感調査'!$A$3:$BC$218,COLUMN('05市民生活実感調査'!$AI:$AI),FALSE)</f>
        <v>-</v>
      </c>
      <c r="HA29" s="851" t="str">
        <f>VLOOKUP($A29&amp;"-"&amp;HA$4,'05市民生活実感調査'!$A$3:$BC$218,COLUMN('05市民生活実感調査'!$AI:$AI),FALSE)</f>
        <v>-</v>
      </c>
      <c r="HB29" s="851" t="str">
        <f>VLOOKUP($A29&amp;"-"&amp;HB$4,'05市民生活実感調査'!$A$3:$BC$218,COLUMN('05市民生活実感調査'!$AI:$AI),FALSE)</f>
        <v>-</v>
      </c>
      <c r="HC29" s="839" t="str">
        <f t="shared" si="92"/>
        <v>c</v>
      </c>
      <c r="HD29" s="843">
        <f t="shared" si="93"/>
        <v>2</v>
      </c>
      <c r="HE29" s="851">
        <f t="shared" si="94"/>
        <v>2</v>
      </c>
      <c r="HF29" s="851">
        <f t="shared" si="95"/>
        <v>3</v>
      </c>
      <c r="HG29" s="851">
        <f t="shared" si="96"/>
        <v>2</v>
      </c>
      <c r="HH29" s="851">
        <f t="shared" si="97"/>
        <v>2</v>
      </c>
      <c r="HI29" s="851" t="str">
        <f t="shared" si="98"/>
        <v/>
      </c>
      <c r="HJ29" s="851" t="str">
        <f t="shared" si="99"/>
        <v/>
      </c>
      <c r="HK29" s="851" t="str">
        <f t="shared" si="100"/>
        <v/>
      </c>
      <c r="HL29" s="840">
        <f t="shared" si="101"/>
        <v>0.55000000000000004</v>
      </c>
      <c r="HM29" s="841">
        <f>VLOOKUP($A29,'05市民生活実感調査'!$D$223:$O$249,7,FALSE)</f>
        <v>7</v>
      </c>
      <c r="HN29" s="842">
        <f>VLOOKUP($A29,'05市民生活実感調査'!$D$223:$O$249,8,FALSE)</f>
        <v>70.351239669421489</v>
      </c>
      <c r="HO29" s="843" t="s">
        <v>313</v>
      </c>
      <c r="HP29" s="859" t="str">
        <f>VLOOKUP(HO29,プルダウン!$A$1:$B$6,2,FALSE)</f>
        <v>政策の目的がかなり達成されている</v>
      </c>
      <c r="HQ29" s="834" t="s">
        <v>122</v>
      </c>
      <c r="HR29" s="859" t="s">
        <v>1886</v>
      </c>
      <c r="HS29" s="860" t="s">
        <v>2919</v>
      </c>
      <c r="HT29" s="859" t="s">
        <v>2877</v>
      </c>
      <c r="HU29" s="843" t="str">
        <f>IFERROR(VLOOKUP($A29*100+HU$4,'03施策評価'!$A$5:$KD$118,COLUMN('03施策評価'!$FW:$FW),FALSE),"-")</f>
        <v>B</v>
      </c>
      <c r="HV29" s="851" t="str">
        <f>IFERROR(VLOOKUP($A29*100+HV$4,'03施策評価'!$A$5:$KD$118,COLUMN('03施策評価'!$FW:$FW),FALSE),"-")</f>
        <v>A</v>
      </c>
      <c r="HW29" s="851" t="str">
        <f>IFERROR(VLOOKUP($A29*100+HW$4,'03施策評価'!$A$5:$KD$118,COLUMN('03施策評価'!$FW:$FW),FALSE),"-")</f>
        <v>C</v>
      </c>
      <c r="HX29" s="851" t="str">
        <f>IFERROR(VLOOKUP($A29*100+HX$4,'03施策評価'!$A$5:$KD$118,COLUMN('03施策評価'!$FW:$FW),FALSE),"-")</f>
        <v>B</v>
      </c>
      <c r="HY29" s="851" t="str">
        <f>IFERROR(VLOOKUP($A29*100+HY$4,'03施策評価'!$A$5:$KD$118,COLUMN('03施策評価'!$FW:$FW),FALSE),"-")</f>
        <v>-</v>
      </c>
      <c r="HZ29" s="851" t="str">
        <f>IFERROR(VLOOKUP($A29*100+HZ$4,'03施策評価'!$A$5:$KD$118,COLUMN('03施策評価'!$FW:$FW),FALSE),"-")</f>
        <v>-</v>
      </c>
      <c r="IA29" s="851" t="str">
        <f>IFERROR(VLOOKUP($A29*100+IA$4,'03施策評価'!$A$5:$KD$118,COLUMN('03施策評価'!$FW:$FW),FALSE),"-")</f>
        <v>-</v>
      </c>
      <c r="IB29" s="839" t="str">
        <f>IFERROR(VLOOKUP($A29*100+IB$4,'03施策評価'!$A$5:$KD$118,COLUMN('03施策評価'!$FW:$FW),FALSE),"-")</f>
        <v>-</v>
      </c>
      <c r="IC29" s="861" t="s">
        <v>2909</v>
      </c>
      <c r="ID29" s="850" t="str">
        <f>VLOOKUP($A29&amp;"-"&amp;ID$4,'02政策の客観指標'!$A$4:$AY$246,COLUMN('02政策の客観指標'!$AW:$AW),FALSE)</f>
        <v>a</v>
      </c>
      <c r="IE29" s="851" t="str">
        <f>VLOOKUP($A29&amp;"-"&amp;IE$4,'02政策の客観指標'!$A$4:$AY$246,COLUMN('02政策の客観指標'!$AW:$AW),FALSE)</f>
        <v>a</v>
      </c>
      <c r="IF29" s="851" t="str">
        <f>VLOOKUP($A29&amp;"-"&amp;IF$4,'02政策の客観指標'!$A$4:$AY$246,COLUMN('02政策の客観指標'!$AW:$AW),FALSE)</f>
        <v>a</v>
      </c>
      <c r="IG29" s="851" t="str">
        <f>VLOOKUP($A29&amp;"-"&amp;IG$4,'02政策の客観指標'!$A$4:$AY$246,COLUMN('02政策の客観指標'!$AW:$AW),FALSE)</f>
        <v>c</v>
      </c>
      <c r="IH29" s="851" t="str">
        <f>VLOOKUP($A29&amp;"-"&amp;IH$4,'02政策の客観指標'!$A$4:$AY$246,COLUMN('02政策の客観指標'!$AW:$AW),FALSE)</f>
        <v>-</v>
      </c>
      <c r="II29" s="851" t="str">
        <f>VLOOKUP($A29&amp;"-"&amp;II$4,'02政策の客観指標'!$A$4:$AY$246,COLUMN('02政策の客観指標'!$AW:$AW),FALSE)</f>
        <v>-</v>
      </c>
      <c r="IJ29" s="851" t="str">
        <f>VLOOKUP($A29&amp;"-"&amp;IJ$4,'02政策の客観指標'!$A$4:$AY$246,COLUMN('02政策の客観指標'!$AW:$AW),FALSE)</f>
        <v>-</v>
      </c>
      <c r="IK29" s="851" t="str">
        <f>VLOOKUP($A29&amp;"-"&amp;IK$4,'02政策の客観指標'!$A$4:$AY$246,COLUMN('02政策の客観指標'!$AW:$AW),FALSE)</f>
        <v>-</v>
      </c>
      <c r="IL29" s="851" t="str">
        <f>VLOOKUP($A29&amp;"-"&amp;IL$4,'02政策の客観指標'!$A$4:$AY$246,COLUMN('02政策の客観指標'!$AW:$AW),FALSE)</f>
        <v>-</v>
      </c>
      <c r="IM29" s="839" t="str">
        <f t="shared" si="102"/>
        <v>a</v>
      </c>
      <c r="IN29" s="854">
        <f t="shared" si="103"/>
        <v>4</v>
      </c>
      <c r="IO29" s="854">
        <f t="shared" si="104"/>
        <v>4</v>
      </c>
      <c r="IP29" s="854">
        <f t="shared" si="105"/>
        <v>4</v>
      </c>
      <c r="IQ29" s="854">
        <f t="shared" si="106"/>
        <v>2</v>
      </c>
      <c r="IR29" s="854" t="str">
        <f t="shared" si="107"/>
        <v/>
      </c>
      <c r="IS29" s="854" t="str">
        <f t="shared" si="108"/>
        <v/>
      </c>
      <c r="IT29" s="854" t="str">
        <f t="shared" si="109"/>
        <v/>
      </c>
      <c r="IU29" s="854" t="str">
        <f t="shared" si="110"/>
        <v/>
      </c>
      <c r="IV29" s="854" t="str">
        <f t="shared" si="111"/>
        <v/>
      </c>
      <c r="IW29" s="846">
        <f t="shared" si="112"/>
        <v>0.875</v>
      </c>
      <c r="IX29" s="843" t="str">
        <f>IFERROR(VLOOKUP($A29*100+IX$4,'03施策評価'!$A$5:$KD$118,COLUMN('03施策評価'!$GJ:$GJ),FALSE),"-")</f>
        <v>a</v>
      </c>
      <c r="IY29" s="851" t="str">
        <f>IFERROR(VLOOKUP($A29*100+IY$4,'03施策評価'!$A$5:$KD$118,COLUMN('03施策評価'!$GJ:$GJ),FALSE),"-")</f>
        <v>a</v>
      </c>
      <c r="IZ29" s="851" t="str">
        <f>IFERROR(VLOOKUP($A29*100+IZ$4,'03施策評価'!$A$5:$KD$118,COLUMN('03施策評価'!$GJ:$GJ),FALSE),"-")</f>
        <v>b</v>
      </c>
      <c r="JA29" s="851" t="str">
        <f>IFERROR(VLOOKUP($A29*100+JA$4,'03施策評価'!$A$5:$KD$118,COLUMN('03施策評価'!$GJ:$GJ),FALSE),"-")</f>
        <v>a</v>
      </c>
      <c r="JB29" s="851" t="str">
        <f>IFERROR(VLOOKUP($A29*100+JB$4,'03施策評価'!$A$5:$KD$118,COLUMN('03施策評価'!$GJ:$GJ),FALSE),"-")</f>
        <v>-</v>
      </c>
      <c r="JC29" s="851" t="str">
        <f>IFERROR(VLOOKUP($A29*100+JC$4,'03施策評価'!$A$5:$KD$118,COLUMN('03施策評価'!$GJ:$GJ),FALSE),"-")</f>
        <v>-</v>
      </c>
      <c r="JD29" s="851" t="str">
        <f>IFERROR(VLOOKUP($A29*100+JD$4,'03施策評価'!$A$5:$KD$118,COLUMN('03施策評価'!$GJ:$GJ),FALSE),"-")</f>
        <v>-</v>
      </c>
      <c r="JE29" s="851" t="str">
        <f>IFERROR(VLOOKUP($A29*100+JE$4,'03施策評価'!$A$5:$KD$118,COLUMN('03施策評価'!$GJ:$GJ),FALSE),"-")</f>
        <v>-</v>
      </c>
      <c r="JF29" s="839" t="str">
        <f t="shared" si="113"/>
        <v>a</v>
      </c>
      <c r="JG29" s="843">
        <f t="shared" si="114"/>
        <v>4</v>
      </c>
      <c r="JH29" s="851">
        <f t="shared" si="115"/>
        <v>4</v>
      </c>
      <c r="JI29" s="851">
        <f t="shared" si="116"/>
        <v>3</v>
      </c>
      <c r="JJ29" s="851">
        <f t="shared" si="117"/>
        <v>4</v>
      </c>
      <c r="JK29" s="851" t="str">
        <f t="shared" si="118"/>
        <v/>
      </c>
      <c r="JL29" s="851" t="str">
        <f t="shared" si="119"/>
        <v/>
      </c>
      <c r="JM29" s="851" t="str">
        <f t="shared" si="120"/>
        <v/>
      </c>
      <c r="JN29" s="851" t="str">
        <f t="shared" si="121"/>
        <v/>
      </c>
      <c r="JO29" s="840">
        <f t="shared" si="122"/>
        <v>0.9375</v>
      </c>
      <c r="JP29" s="853" t="str">
        <f t="shared" si="123"/>
        <v>a</v>
      </c>
      <c r="JQ29" s="843">
        <f t="shared" si="124"/>
        <v>4</v>
      </c>
      <c r="JR29" s="851">
        <f t="shared" si="125"/>
        <v>2</v>
      </c>
      <c r="JS29" s="840" cm="1">
        <f t="array" ref="JS29">_xlfn.IFS(COUNT(JQ29:JR29)=2,SUM(JQ29:JR29)/6,COUNT(JQ29:JR29)=0,"-",JQ29="",JO29,JR29="",IW29)</f>
        <v>1</v>
      </c>
      <c r="JT29" s="843" t="str">
        <f>VLOOKUP($A29&amp;"-"&amp;JT$4,'05市民生活実感調査'!$A$3:$BC$218,COLUMN('05市民生活実感調査'!$AS:$AS),FALSE)</f>
        <v>c</v>
      </c>
      <c r="JU29" s="851" t="str">
        <f>VLOOKUP($A29&amp;"-"&amp;JU$4,'05市民生活実感調査'!$A$3:$BC$218,COLUMN('05市民生活実感調査'!$AS:$AS),FALSE)</f>
        <v>c</v>
      </c>
      <c r="JV29" s="851" t="str">
        <f>VLOOKUP($A29&amp;"-"&amp;JV$4,'05市民生活実感調査'!$A$3:$BC$218,COLUMN('05市民生活実感調査'!$AS:$AS),FALSE)</f>
        <v>b</v>
      </c>
      <c r="JW29" s="851" t="str">
        <f>VLOOKUP($A29&amp;"-"&amp;JW$4,'05市民生活実感調査'!$A$3:$BC$218,COLUMN('05市民生活実感調査'!$AS:$AS),FALSE)</f>
        <v>c</v>
      </c>
      <c r="JX29" s="851" t="str">
        <f>VLOOKUP($A29&amp;"-"&amp;JX$4,'05市民生活実感調査'!$A$3:$BC$218,COLUMN('05市民生活実感調査'!$AS:$AS),FALSE)</f>
        <v>c</v>
      </c>
      <c r="JY29" s="851" t="str">
        <f>VLOOKUP($A29&amp;"-"&amp;JY$4,'05市民生活実感調査'!$A$3:$BC$218,COLUMN('05市民生活実感調査'!$AS:$AS),FALSE)</f>
        <v>-</v>
      </c>
      <c r="JZ29" s="851" t="str">
        <f>VLOOKUP($A29&amp;"-"&amp;JZ$4,'05市民生活実感調査'!$A$3:$BC$218,COLUMN('05市民生活実感調査'!$AS:$AS),FALSE)</f>
        <v>-</v>
      </c>
      <c r="KA29" s="851" t="str">
        <f>VLOOKUP($A29&amp;"-"&amp;KA$4,'05市民生活実感調査'!$A$3:$BC$218,COLUMN('05市民生活実感調査'!$AS:$AS),FALSE)</f>
        <v>-</v>
      </c>
      <c r="KB29" s="839" t="str">
        <f t="shared" si="126"/>
        <v>c</v>
      </c>
      <c r="KC29" s="843">
        <f t="shared" si="127"/>
        <v>2</v>
      </c>
      <c r="KD29" s="851">
        <f t="shared" si="128"/>
        <v>2</v>
      </c>
      <c r="KE29" s="851">
        <f t="shared" si="129"/>
        <v>3</v>
      </c>
      <c r="KF29" s="851">
        <f t="shared" si="130"/>
        <v>2</v>
      </c>
      <c r="KG29" s="851">
        <f t="shared" si="131"/>
        <v>2</v>
      </c>
      <c r="KH29" s="851" t="str">
        <f t="shared" si="132"/>
        <v/>
      </c>
      <c r="KI29" s="851" t="str">
        <f t="shared" si="133"/>
        <v/>
      </c>
      <c r="KJ29" s="851" t="str">
        <f t="shared" si="134"/>
        <v/>
      </c>
      <c r="KK29" s="840">
        <f t="shared" si="135"/>
        <v>0.55000000000000004</v>
      </c>
      <c r="KL29" s="841">
        <f>VLOOKUP($A29,'05市民生活実感調査'!$D$223:$O$249,9,FALSE)</f>
        <v>7</v>
      </c>
      <c r="KM29" s="842">
        <f>VLOOKUP($A29,'05市民生活実感調査'!$D$223:$O$249,10,FALSE)</f>
        <v>69.979508196721312</v>
      </c>
      <c r="KN29" s="843" t="s">
        <v>313</v>
      </c>
      <c r="KO29" s="859" t="str">
        <f>VLOOKUP(KN29,プルダウン!$A$1:$B$6,2,FALSE)</f>
        <v>政策の目的がかなり達成されている</v>
      </c>
      <c r="KP29" s="834" t="s">
        <v>2972</v>
      </c>
      <c r="KQ29" s="859" t="s">
        <v>1886</v>
      </c>
      <c r="KR29" s="860" t="s">
        <v>2919</v>
      </c>
      <c r="KS29" s="859" t="s">
        <v>3128</v>
      </c>
      <c r="KT29" s="843" t="str">
        <f>IFERROR(VLOOKUP($A29*100+KT$4,'03施策評価'!$A$5:$KD$118,COLUMN('03施策評価'!$HY:$HY),FALSE),"-")</f>
        <v>B</v>
      </c>
      <c r="KU29" s="851" t="str">
        <f>IFERROR(VLOOKUP($A29*100+KU$4,'03施策評価'!$A$5:$KD$118,COLUMN('03施策評価'!$HY:$HY),FALSE),"-")</f>
        <v>A</v>
      </c>
      <c r="KV29" s="851" t="str">
        <f>IFERROR(VLOOKUP($A29*100+KV$4,'03施策評価'!$A$5:$KD$118,COLUMN('03施策評価'!$HY:$HY),FALSE),"-")</f>
        <v>B</v>
      </c>
      <c r="KW29" s="851" t="str">
        <f>IFERROR(VLOOKUP($A29*100+KW$4,'03施策評価'!$A$5:$KD$118,COLUMN('03施策評価'!$HY:$HY),FALSE),"-")</f>
        <v>B</v>
      </c>
      <c r="KX29" s="851" t="str">
        <f>IFERROR(VLOOKUP($A29*100+KX$4,'03施策評価'!$A$5:$KD$118,COLUMN('03施策評価'!$HY:$HY),FALSE),"-")</f>
        <v>-</v>
      </c>
      <c r="KY29" s="851" t="str">
        <f>IFERROR(VLOOKUP($A29*100+KY$4,'03施策評価'!$A$5:$KD$118,COLUMN('03施策評価'!$HY:$HY),FALSE),"-")</f>
        <v>-</v>
      </c>
      <c r="KZ29" s="851" t="str">
        <f>IFERROR(VLOOKUP($A29*100+KZ$4,'03施策評価'!$A$5:$KD$118,COLUMN('03施策評価'!$HY:$HY),FALSE),"-")</f>
        <v>-</v>
      </c>
      <c r="LA29" s="839" t="str">
        <f>IFERROR(VLOOKUP($A29*100+LA$4,'03施策評価'!$A$5:$KD$118,COLUMN('03施策評価'!$HY:$HY),FALSE),"-")</f>
        <v>-</v>
      </c>
      <c r="LB29" s="861" t="s">
        <v>3029</v>
      </c>
      <c r="LC29" s="862" t="str">
        <f>VLOOKUP($A29&amp;"-"&amp;LC$4,'02政策の客観指標'!$A$4:$AX$246,COLUMN('02政策の客観指標'!$AX:$AX),FALSE)</f>
        <v>a</v>
      </c>
      <c r="LD29" s="851" t="str">
        <f>VLOOKUP($A29&amp;"-"&amp;LD$4,'02政策の客観指標'!$A$4:$AX$246,COLUMN('02政策の客観指標'!$AX:$AX),FALSE)</f>
        <v>a</v>
      </c>
      <c r="LE29" s="851" t="str">
        <f>VLOOKUP($A29&amp;"-"&amp;LE$4,'02政策の客観指標'!$A$4:$AX$246,COLUMN('02政策の客観指標'!$AX:$AX),FALSE)</f>
        <v>a</v>
      </c>
      <c r="LF29" s="851" t="str">
        <f>VLOOKUP($A29&amp;"-"&amp;LF$4,'02政策の客観指標'!$A$4:$AX$246,COLUMN('02政策の客観指標'!$AX:$AX),FALSE)</f>
        <v>a</v>
      </c>
      <c r="LG29" s="851" t="str">
        <f>VLOOKUP($A29&amp;"-"&amp;LG$4,'02政策の客観指標'!$A$4:$AX$246,COLUMN('02政策の客観指標'!$AX:$AX),FALSE)</f>
        <v>-</v>
      </c>
      <c r="LH29" s="851" t="str">
        <f>VLOOKUP($A29&amp;"-"&amp;LH$4,'02政策の客観指標'!$A$4:$AX$246,COLUMN('02政策の客観指標'!$AX:$AX),FALSE)</f>
        <v>-</v>
      </c>
      <c r="LI29" s="851" t="str">
        <f>VLOOKUP($A29&amp;"-"&amp;LI$4,'02政策の客観指標'!$A$4:$AX$246,COLUMN('02政策の客観指標'!$AX:$AX),FALSE)</f>
        <v>-</v>
      </c>
      <c r="LJ29" s="851" t="str">
        <f>VLOOKUP($A29&amp;"-"&amp;LJ$4,'02政策の客観指標'!$A$4:$AX$246,COLUMN('02政策の客観指標'!$AX:$AX),FALSE)</f>
        <v>-</v>
      </c>
      <c r="LK29" s="851" t="str">
        <f>VLOOKUP($A29&amp;"-"&amp;LK$4,'02政策の客観指標'!$A$4:$AX$246,COLUMN('02政策の客観指標'!$AX:$AX),FALSE)</f>
        <v>-</v>
      </c>
      <c r="LL29" s="839" t="str">
        <f t="shared" si="136"/>
        <v>a</v>
      </c>
      <c r="LM29" s="854">
        <f t="shared" si="137"/>
        <v>4</v>
      </c>
      <c r="LN29" s="854">
        <f t="shared" si="138"/>
        <v>4</v>
      </c>
      <c r="LO29" s="854">
        <f t="shared" si="139"/>
        <v>4</v>
      </c>
      <c r="LP29" s="854">
        <f t="shared" si="140"/>
        <v>4</v>
      </c>
      <c r="LQ29" s="854" t="str">
        <f t="shared" si="141"/>
        <v/>
      </c>
      <c r="LR29" s="854" t="str">
        <f t="shared" si="142"/>
        <v/>
      </c>
      <c r="LS29" s="854" t="str">
        <f t="shared" si="143"/>
        <v/>
      </c>
      <c r="LT29" s="854" t="str">
        <f t="shared" si="144"/>
        <v/>
      </c>
      <c r="LU29" s="854" t="str">
        <f t="shared" si="145"/>
        <v/>
      </c>
      <c r="LV29" s="846">
        <f t="shared" si="146"/>
        <v>1</v>
      </c>
      <c r="LW29" s="843" t="str">
        <f>IFERROR(VLOOKUP($A29*100+LW$4,'03施策評価'!$A$5:$KD$118,COLUMN('03施策評価'!$IL:$IL),FALSE),"-")</f>
        <v>a</v>
      </c>
      <c r="LX29" s="851" t="str">
        <f>IFERROR(VLOOKUP($A29*100+LX$4,'03施策評価'!$A$5:$KD$118,COLUMN('03施策評価'!$IL:$IL),FALSE),"-")</f>
        <v>a</v>
      </c>
      <c r="LY29" s="851" t="str">
        <f>IFERROR(VLOOKUP($A29*100+LY$4,'03施策評価'!$A$5:$KD$118,COLUMN('03施策評価'!$IL:$IL),FALSE),"-")</f>
        <v>a</v>
      </c>
      <c r="LZ29" s="851" t="str">
        <f>IFERROR(VLOOKUP($A29*100+LZ$4,'03施策評価'!$A$5:$KD$118,COLUMN('03施策評価'!$IL:$IL),FALSE),"-")</f>
        <v>a</v>
      </c>
      <c r="MA29" s="851" t="str">
        <f>IFERROR(VLOOKUP($A29*100+MA$4,'03施策評価'!$A$5:$KD$118,COLUMN('03施策評価'!$IL:$IL),FALSE),"-")</f>
        <v>-</v>
      </c>
      <c r="MB29" s="851" t="str">
        <f>IFERROR(VLOOKUP($A29*100+MB$4,'03施策評価'!$A$5:$KD$118,COLUMN('03施策評価'!$IL:$IL),FALSE),"-")</f>
        <v>-</v>
      </c>
      <c r="MC29" s="851" t="str">
        <f>IFERROR(VLOOKUP($A29*100+MC$4,'03施策評価'!$A$5:$KD$118,COLUMN('03施策評価'!$IL:$IL),FALSE),"-")</f>
        <v>-</v>
      </c>
      <c r="MD29" s="851" t="str">
        <f>IFERROR(VLOOKUP($A29*100+MD$4,'03施策評価'!$A$5:$KD$118,COLUMN('03施策評価'!$IL:$IL),FALSE),"-")</f>
        <v>-</v>
      </c>
      <c r="ME29" s="839" t="str">
        <f t="shared" si="147"/>
        <v>a</v>
      </c>
      <c r="MF29" s="843">
        <f t="shared" si="148"/>
        <v>4</v>
      </c>
      <c r="MG29" s="851">
        <f t="shared" si="149"/>
        <v>4</v>
      </c>
      <c r="MH29" s="851">
        <f t="shared" si="150"/>
        <v>4</v>
      </c>
      <c r="MI29" s="851">
        <f t="shared" si="151"/>
        <v>4</v>
      </c>
      <c r="MJ29" s="851" t="str">
        <f t="shared" si="152"/>
        <v/>
      </c>
      <c r="MK29" s="851" t="str">
        <f t="shared" si="153"/>
        <v/>
      </c>
      <c r="ML29" s="851" t="str">
        <f t="shared" si="154"/>
        <v/>
      </c>
      <c r="MM29" s="851" t="str">
        <f t="shared" si="155"/>
        <v/>
      </c>
      <c r="MN29" s="840">
        <f t="shared" si="156"/>
        <v>1</v>
      </c>
      <c r="MO29" s="853" t="str">
        <f t="shared" si="157"/>
        <v>a</v>
      </c>
      <c r="MP29" s="843">
        <f t="shared" si="158"/>
        <v>4</v>
      </c>
      <c r="MQ29" s="851">
        <f t="shared" si="159"/>
        <v>2</v>
      </c>
      <c r="MR29" s="840" cm="1">
        <f t="array" ref="MR29">_xlfn.IFS(COUNT(MP29:MQ29)=2,SUM(MP29:MQ29)/6,COUNT(MP29:MQ29)=0,"-",MP29="",MN29,MQ29="",LV29)</f>
        <v>1</v>
      </c>
      <c r="MS29" s="843" t="str">
        <f>VLOOKUP($A29&amp;"-"&amp;MS$4,'05市民生活実感調査'!$A$3:$BC$218,COLUMN('05市民生活実感調査'!$BC:$BC),FALSE)</f>
        <v>c</v>
      </c>
      <c r="MT29" s="851" t="str">
        <f>VLOOKUP($A29&amp;"-"&amp;MT$4,'05市民生活実感調査'!$A$3:$BC$218,COLUMN('05市民生活実感調査'!$BC:$BC),FALSE)</f>
        <v>c</v>
      </c>
      <c r="MU29" s="851" t="str">
        <f>VLOOKUP($A29&amp;"-"&amp;MU$4,'05市民生活実感調査'!$A$3:$BC$218,COLUMN('05市民生活実感調査'!$BC:$BC),FALSE)</f>
        <v>b</v>
      </c>
      <c r="MV29" s="851" t="str">
        <f>VLOOKUP($A29&amp;"-"&amp;MV$4,'05市民生活実感調査'!$A$3:$BC$218,COLUMN('05市民生活実感調査'!$BC:$BC),FALSE)</f>
        <v>c</v>
      </c>
      <c r="MW29" s="851" t="str">
        <f>VLOOKUP($A29&amp;"-"&amp;MW$4,'05市民生活実感調査'!$A$3:$BC$218,COLUMN('05市民生活実感調査'!$BC:$BC),FALSE)</f>
        <v>c</v>
      </c>
      <c r="MX29" s="851" t="str">
        <f>VLOOKUP($A29&amp;"-"&amp;MX$4,'05市民生活実感調査'!$A$3:$BC$218,COLUMN('05市民生活実感調査'!$BC:$BC),FALSE)</f>
        <v>-</v>
      </c>
      <c r="MY29" s="851" t="str">
        <f>VLOOKUP($A29&amp;"-"&amp;MY$4,'05市民生活実感調査'!$A$3:$BC$218,COLUMN('05市民生活実感調査'!$BC:$BC),FALSE)</f>
        <v>-</v>
      </c>
      <c r="MZ29" s="851" t="str">
        <f>VLOOKUP($A29&amp;"-"&amp;MZ$4,'05市民生活実感調査'!$A$3:$BC$218,COLUMN('05市民生活実感調査'!$BC:$BC),FALSE)</f>
        <v>-</v>
      </c>
      <c r="NA29" s="839" t="str">
        <f t="shared" si="160"/>
        <v>c</v>
      </c>
      <c r="NB29" s="843">
        <f t="shared" si="161"/>
        <v>2</v>
      </c>
      <c r="NC29" s="851">
        <f t="shared" si="162"/>
        <v>2</v>
      </c>
      <c r="ND29" s="851">
        <f t="shared" si="163"/>
        <v>3</v>
      </c>
      <c r="NE29" s="851">
        <f t="shared" si="164"/>
        <v>2</v>
      </c>
      <c r="NF29" s="851">
        <f t="shared" si="165"/>
        <v>2</v>
      </c>
      <c r="NG29" s="851" t="str">
        <f t="shared" si="166"/>
        <v/>
      </c>
      <c r="NH29" s="851" t="str">
        <f t="shared" si="167"/>
        <v/>
      </c>
      <c r="NI29" s="851" t="str">
        <f t="shared" si="168"/>
        <v/>
      </c>
      <c r="NJ29" s="840">
        <f t="shared" si="169"/>
        <v>0.55000000000000004</v>
      </c>
      <c r="NK29" s="841">
        <f>VLOOKUP($A29,'05市民生活実感調査'!$D$223:$O$249,11,FALSE)</f>
        <v>7</v>
      </c>
      <c r="NL29" s="842">
        <f>VLOOKUP($A29,'05市民生活実感調査'!$D$223:$O$249,12,FALSE)</f>
        <v>70.428571428571431</v>
      </c>
      <c r="NM29" s="843" t="s">
        <v>313</v>
      </c>
      <c r="NN29" s="859" t="str">
        <f>VLOOKUP(NM29,プルダウン!$A$1:$B$6,2,FALSE)</f>
        <v>政策の目的がかなり達成されている</v>
      </c>
      <c r="NO29" s="834" t="s">
        <v>2972</v>
      </c>
      <c r="NP29" s="859" t="s">
        <v>1886</v>
      </c>
      <c r="NQ29" s="860" t="s">
        <v>3208</v>
      </c>
      <c r="NR29" s="859" t="s">
        <v>3271</v>
      </c>
      <c r="NS29" s="843" t="str">
        <f>IFERROR(VLOOKUP($A29*100+NS$4,'03施策評価'!$A$5:$KD$118,COLUMN('03施策評価'!$KA:$KA),FALSE),"-")</f>
        <v>B</v>
      </c>
      <c r="NT29" s="851" t="str">
        <f>IFERROR(VLOOKUP($A29*100+NT$4,'03施策評価'!$A$5:$KD$118,COLUMN('03施策評価'!$KA:$KA),FALSE),"-")</f>
        <v>A</v>
      </c>
      <c r="NU29" s="851" t="str">
        <f>IFERROR(VLOOKUP($A29*100+NU$4,'03施策評価'!$A$5:$KD$118,COLUMN('03施策評価'!$KA:$KA),FALSE),"-")</f>
        <v>B</v>
      </c>
      <c r="NV29" s="851" t="str">
        <f>IFERROR(VLOOKUP($A29*100+NV$4,'03施策評価'!$A$5:$KD$118,COLUMN('03施策評価'!$KA:$KA),FALSE),"-")</f>
        <v>B</v>
      </c>
      <c r="NW29" s="851" t="str">
        <f>IFERROR(VLOOKUP($A29*100+NW$4,'03施策評価'!$A$5:$KD$118,COLUMN('03施策評価'!$KA:$KA),FALSE),"-")</f>
        <v>-</v>
      </c>
      <c r="NX29" s="851" t="str">
        <f>IFERROR(VLOOKUP($A29*100+NX$4,'03施策評価'!$A$5:$KD$118,COLUMN('03施策評価'!$KA:$KA),FALSE),"-")</f>
        <v>-</v>
      </c>
      <c r="NY29" s="851" t="str">
        <f>IFERROR(VLOOKUP($A29*100+NY$4,'03施策評価'!$A$5:$KD$118,COLUMN('03施策評価'!$KA:$KA),FALSE),"-")</f>
        <v>-</v>
      </c>
      <c r="NZ29" s="839" t="str">
        <f>IFERROR(VLOOKUP($A29*100+NZ$4,'03施策評価'!$A$5:$KD$118,COLUMN('03施策評価'!$KA:$KA),FALSE),"-")</f>
        <v>-</v>
      </c>
      <c r="OA29" s="863" t="s">
        <v>3357</v>
      </c>
      <c r="OB29" s="812" t="str">
        <f>VLOOKUP($A29&amp;"-"&amp;OB$4,'02政策の客観指標'!$A$4:$AY$246,COLUMN('02政策の客観指標'!$AY:$AY),FALSE)</f>
        <v>a</v>
      </c>
      <c r="OC29" s="813" t="str">
        <f>VLOOKUP($A29&amp;"-"&amp;OC$4,'02政策の客観指標'!$A$4:$AY$246,COLUMN('02政策の客観指標'!$AY:$AY),FALSE)</f>
        <v>a</v>
      </c>
      <c r="OD29" s="813" t="str">
        <f>VLOOKUP($A29&amp;"-"&amp;OD$4,'02政策の客観指標'!$A$4:$AY$246,COLUMN('02政策の客観指標'!$AY:$AY),FALSE)</f>
        <v>a</v>
      </c>
      <c r="OE29" s="813" t="str">
        <f>VLOOKUP($A29&amp;"-"&amp;OE$4,'02政策の客観指標'!$A$4:$AY$246,COLUMN('02政策の客観指標'!$AY:$AY),FALSE)</f>
        <v>a</v>
      </c>
      <c r="OF29" s="813" t="str">
        <f>VLOOKUP($A29&amp;"-"&amp;OF$4,'02政策の客観指標'!$A$4:$AY$246,COLUMN('02政策の客観指標'!$AY:$AY),FALSE)</f>
        <v>-</v>
      </c>
      <c r="OG29" s="813" t="str">
        <f>VLOOKUP($A29&amp;"-"&amp;OG$4,'02政策の客観指標'!$A$4:$AY$246,COLUMN('02政策の客観指標'!$AY:$AY),FALSE)</f>
        <v>-</v>
      </c>
      <c r="OH29" s="813" t="str">
        <f>VLOOKUP($A29&amp;"-"&amp;OH$4,'02政策の客観指標'!$A$4:$AY$246,COLUMN('02政策の客観指標'!$AY:$AY),FALSE)</f>
        <v>-</v>
      </c>
      <c r="OI29" s="813" t="str">
        <f>VLOOKUP($A29&amp;"-"&amp;OI$4,'02政策の客観指標'!$A$4:$AY$246,COLUMN('02政策の客観指標'!$AY:$AY),FALSE)</f>
        <v>-</v>
      </c>
      <c r="OJ29" s="813" t="str">
        <f>VLOOKUP($A29&amp;"-"&amp;OJ$4,'02政策の客観指標'!$A$4:$AY$246,COLUMN('02政策の客観指標'!$AY:$AY),FALSE)</f>
        <v>-</v>
      </c>
      <c r="OK29" s="814" t="str">
        <f t="shared" si="170"/>
        <v>a</v>
      </c>
      <c r="OL29" s="815">
        <f t="shared" si="171"/>
        <v>4</v>
      </c>
      <c r="OM29" s="815">
        <f t="shared" si="172"/>
        <v>4</v>
      </c>
      <c r="ON29" s="815">
        <f t="shared" si="173"/>
        <v>4</v>
      </c>
      <c r="OO29" s="815">
        <f t="shared" si="174"/>
        <v>4</v>
      </c>
      <c r="OP29" s="815" t="str">
        <f t="shared" si="175"/>
        <v/>
      </c>
      <c r="OQ29" s="815" t="str">
        <f t="shared" si="176"/>
        <v/>
      </c>
      <c r="OR29" s="815" t="str">
        <f t="shared" si="177"/>
        <v/>
      </c>
      <c r="OS29" s="815" t="str">
        <f t="shared" si="178"/>
        <v/>
      </c>
      <c r="OT29" s="815" t="str">
        <f t="shared" si="179"/>
        <v/>
      </c>
      <c r="OU29" s="816">
        <f t="shared" si="203"/>
        <v>1</v>
      </c>
      <c r="OV29" s="817" t="str">
        <f>IFERROR(VLOOKUP($A29*100+OV$4,'03施策評価'!$A$5:$MF$118,COLUMN('03施策評価'!$KN:$KN),FALSE),"-")</f>
        <v>a</v>
      </c>
      <c r="OW29" s="813" t="str">
        <f>IFERROR(VLOOKUP($A29*100+OW$4,'03施策評価'!$A$5:$MF$118,COLUMN('03施策評価'!$KN:$KN),FALSE),"-")</f>
        <v>a</v>
      </c>
      <c r="OX29" s="813" t="str">
        <f>IFERROR(VLOOKUP($A29*100+OX$4,'03施策評価'!$A$5:$MF$118,COLUMN('03施策評価'!$KN:$KN),FALSE),"-")</f>
        <v>a</v>
      </c>
      <c r="OY29" s="813" t="str">
        <f>IFERROR(VLOOKUP($A29*100+OY$4,'03施策評価'!$A$5:$MF$118,COLUMN('03施策評価'!$KN:$KN),FALSE),"-")</f>
        <v>a</v>
      </c>
      <c r="OZ29" s="813" t="str">
        <f>IFERROR(VLOOKUP($A29*100+OZ$4,'03施策評価'!$A$5:$MF$118,COLUMN('03施策評価'!$KN:$KN),FALSE),"-")</f>
        <v>-</v>
      </c>
      <c r="PA29" s="813" t="str">
        <f>IFERROR(VLOOKUP($A29*100+PA$4,'03施策評価'!$A$5:$MF$118,COLUMN('03施策評価'!$KN:$KN),FALSE),"-")</f>
        <v>-</v>
      </c>
      <c r="PB29" s="813" t="str">
        <f>IFERROR(VLOOKUP($A29*100+PB$4,'03施策評価'!$A$5:$MF$118,COLUMN('03施策評価'!$KN:$KN),FALSE),"-")</f>
        <v>-</v>
      </c>
      <c r="PC29" s="813" t="str">
        <f>IFERROR(VLOOKUP($A29*100+PC$4,'03施策評価'!$A$5:$MF$118,COLUMN('03施策評価'!$KN:$KN),FALSE),"-")</f>
        <v>-</v>
      </c>
      <c r="PD29" s="814" t="str">
        <f t="shared" si="180"/>
        <v>a</v>
      </c>
      <c r="PE29" s="817">
        <f t="shared" si="181"/>
        <v>4</v>
      </c>
      <c r="PF29" s="813">
        <f t="shared" si="182"/>
        <v>4</v>
      </c>
      <c r="PG29" s="813">
        <f t="shared" si="183"/>
        <v>4</v>
      </c>
      <c r="PH29" s="813">
        <f t="shared" si="184"/>
        <v>4</v>
      </c>
      <c r="PI29" s="813" t="str">
        <f t="shared" si="185"/>
        <v/>
      </c>
      <c r="PJ29" s="813" t="str">
        <f t="shared" si="186"/>
        <v/>
      </c>
      <c r="PK29" s="813" t="str">
        <f t="shared" si="187"/>
        <v/>
      </c>
      <c r="PL29" s="813" t="str">
        <f t="shared" si="188"/>
        <v/>
      </c>
      <c r="PM29" s="818">
        <f t="shared" si="189"/>
        <v>1</v>
      </c>
      <c r="PN29" s="819" t="str">
        <f t="shared" si="190"/>
        <v>a</v>
      </c>
      <c r="PO29" s="237">
        <f t="shared" si="191"/>
        <v>4</v>
      </c>
      <c r="PP29" s="187">
        <f t="shared" si="192"/>
        <v>2</v>
      </c>
      <c r="PQ29" s="422" cm="1">
        <f t="array" ref="PQ29">_xlfn.IFS(COUNT(PO29:PP29)=2,SUM(PO29:PP29)/6,COUNT(PO29:PP29)=0,"-",PO29="",PM29,PP29="",OU29)</f>
        <v>1</v>
      </c>
      <c r="PR29" s="820" t="str">
        <f>VLOOKUP($A29&amp;"-"&amp;PR$4,'05市民生活実感調査'!$A$3:$BM$218,COLUMN('05市民生活実感調査'!$BM:$BM),FALSE)</f>
        <v>c</v>
      </c>
      <c r="PS29" s="821" t="str">
        <f>VLOOKUP($A29&amp;"-"&amp;PS$4,'05市民生活実感調査'!$A$3:$BM$218,COLUMN('05市民生活実感調査'!$BM:$BM),FALSE)</f>
        <v>c</v>
      </c>
      <c r="PT29" s="821" t="str">
        <f>VLOOKUP($A29&amp;"-"&amp;PT$4,'05市民生活実感調査'!$A$3:$BM$218,COLUMN('05市民生活実感調査'!$BM:$BM),FALSE)</f>
        <v>b</v>
      </c>
      <c r="PU29" s="821" t="str">
        <f>VLOOKUP($A29&amp;"-"&amp;PU$4,'05市民生活実感調査'!$A$3:$BM$218,COLUMN('05市民生活実感調査'!$BM:$BM),FALSE)</f>
        <v>c</v>
      </c>
      <c r="PV29" s="821" t="str">
        <f>VLOOKUP($A29&amp;"-"&amp;PV$4,'05市民生活実感調査'!$A$3:$BM$218,COLUMN('05市民生活実感調査'!$BM:$BM),FALSE)</f>
        <v>c</v>
      </c>
      <c r="PW29" s="821" t="str">
        <f>VLOOKUP($A29&amp;"-"&amp;PW$4,'05市民生活実感調査'!$A$3:$BM$218,COLUMN('05市民生活実感調査'!$BM:$BM),FALSE)</f>
        <v>-</v>
      </c>
      <c r="PX29" s="821" t="str">
        <f>VLOOKUP($A29&amp;"-"&amp;PX$4,'05市民生活実感調査'!$A$3:$BM$218,COLUMN('05市民生活実感調査'!$BM:$BM),FALSE)</f>
        <v>-</v>
      </c>
      <c r="PY29" s="821" t="str">
        <f>VLOOKUP($A29&amp;"-"&amp;PY$4,'05市民生活実感調査'!$A$3:$BM$218,COLUMN('05市民生活実感調査'!$BM:$BM),FALSE)</f>
        <v>-</v>
      </c>
      <c r="PZ29" s="822" t="str">
        <f t="shared" si="193"/>
        <v>c</v>
      </c>
      <c r="QA29" s="237">
        <f t="shared" si="194"/>
        <v>2</v>
      </c>
      <c r="QB29" s="187">
        <f t="shared" si="195"/>
        <v>2</v>
      </c>
      <c r="QC29" s="187">
        <f t="shared" si="196"/>
        <v>3</v>
      </c>
      <c r="QD29" s="187">
        <f t="shared" si="197"/>
        <v>2</v>
      </c>
      <c r="QE29" s="187">
        <f t="shared" si="198"/>
        <v>2</v>
      </c>
      <c r="QF29" s="187" t="str">
        <f t="shared" si="199"/>
        <v/>
      </c>
      <c r="QG29" s="187" t="str">
        <f t="shared" si="200"/>
        <v/>
      </c>
      <c r="QH29" s="187" t="str">
        <f t="shared" si="201"/>
        <v/>
      </c>
      <c r="QI29" s="422">
        <f t="shared" si="202"/>
        <v>0.55000000000000004</v>
      </c>
      <c r="QJ29" s="725">
        <f>VLOOKUP($A29,'05市民生活実感調査'!$D$223:$Q$249,13,FALSE)</f>
        <v>7</v>
      </c>
      <c r="QK29" s="726">
        <f>VLOOKUP($A29,'05市民生活実感調査'!$D$223:$Q$249,14,FALSE)</f>
        <v>69.921033740129218</v>
      </c>
      <c r="QL29" s="823" t="s">
        <v>313</v>
      </c>
      <c r="QM29" s="824" t="str">
        <f>VLOOKUP(QL29,プルダウン!$A$1:$B$6,2,FALSE)</f>
        <v>政策の目的がかなり達成されている</v>
      </c>
      <c r="QN29" s="403" t="s">
        <v>2972</v>
      </c>
      <c r="QO29" s="190" t="s">
        <v>1886</v>
      </c>
      <c r="QP29" s="91" t="s">
        <v>3580</v>
      </c>
      <c r="QQ29" s="190" t="s">
        <v>3594</v>
      </c>
      <c r="QR29" s="237" t="str">
        <f>IFERROR(VLOOKUP($A29*100+QR$4,'03施策評価'!$A$5:$MF$118,COLUMN('03施策評価'!$MC:$MC),FALSE),"-")</f>
        <v>B</v>
      </c>
      <c r="QS29" s="187" t="str">
        <f>IFERROR(VLOOKUP($A29*100+QS$4,'03施策評価'!$A$5:$MF$118,COLUMN('03施策評価'!$MC:$MC),FALSE),"-")</f>
        <v>A</v>
      </c>
      <c r="QT29" s="187" t="str">
        <f>IFERROR(VLOOKUP($A29*100+QT$4,'03施策評価'!$A$5:$MF$118,COLUMN('03施策評価'!$MC:$MC),FALSE),"-")</f>
        <v>B</v>
      </c>
      <c r="QU29" s="187" t="str">
        <f>IFERROR(VLOOKUP($A29*100+QU$4,'03施策評価'!$A$5:$MF$118,COLUMN('03施策評価'!$MC:$MC),FALSE),"-")</f>
        <v>B</v>
      </c>
      <c r="QV29" s="187" t="str">
        <f>IFERROR(VLOOKUP($A29*100+QV$4,'03施策評価'!$A$5:$MF$118,COLUMN('03施策評価'!$MC:$MC),FALSE),"-")</f>
        <v>-</v>
      </c>
      <c r="QW29" s="187" t="str">
        <f>IFERROR(VLOOKUP($A29*100+QW$4,'03施策評価'!$A$5:$MF$118,COLUMN('03施策評価'!$MC:$MC),FALSE),"-")</f>
        <v>-</v>
      </c>
      <c r="QX29" s="187" t="str">
        <f>IFERROR(VLOOKUP($A29*100+QX$4,'03施策評価'!$A$5:$MF$118,COLUMN('03施策評価'!$MC:$MC),FALSE),"-")</f>
        <v>-</v>
      </c>
      <c r="QY29" s="234" t="str">
        <f>IFERROR(VLOOKUP($A29*100+QY$4,'03施策評価'!$A$5:$MF$118,COLUMN('03施策評価'!$MC:$MC),FALSE),"-")</f>
        <v>-</v>
      </c>
      <c r="QZ29" s="104" t="s">
        <v>3470</v>
      </c>
    </row>
    <row r="30" spans="1:468" ht="241.9" customHeight="1">
      <c r="A30" s="466">
        <v>26</v>
      </c>
      <c r="B30" s="104" t="s">
        <v>296</v>
      </c>
      <c r="C30" s="104" t="s">
        <v>1882</v>
      </c>
      <c r="D30" s="728" t="s">
        <v>1418</v>
      </c>
      <c r="E30" s="728"/>
      <c r="F30" s="104"/>
      <c r="G30" s="850" t="str">
        <f>VLOOKUP($A30&amp;"-"&amp;G$4,'02政策の客観指標'!$A$4:$AY$246,COLUMN('02政策の客観指標'!$AT:$AT),FALSE)</f>
        <v>b</v>
      </c>
      <c r="H30" s="851" t="str">
        <f>VLOOKUP($A30&amp;"-"&amp;H$4,'02政策の客観指標'!$A$4:$AY$246,COLUMN('02政策の客観指標'!$AT:$AT),FALSE)</f>
        <v>a</v>
      </c>
      <c r="I30" s="851" t="str">
        <f>VLOOKUP($A30&amp;"-"&amp;I$4,'02政策の客観指標'!$A$4:$AY$246,COLUMN('02政策の客観指標'!$AT:$AT),FALSE)</f>
        <v>-</v>
      </c>
      <c r="J30" s="851" t="str">
        <f>VLOOKUP($A30&amp;"-"&amp;J$4,'02政策の客観指標'!$A$4:$AY$246,COLUMN('02政策の客観指標'!$AT:$AT),FALSE)</f>
        <v>-</v>
      </c>
      <c r="K30" s="851" t="str">
        <f>VLOOKUP($A30&amp;"-"&amp;K$4,'02政策の客観指標'!$A$4:$AY$246,COLUMN('02政策の客観指標'!$AT:$AT),FALSE)</f>
        <v>-</v>
      </c>
      <c r="L30" s="851" t="str">
        <f>VLOOKUP($A30&amp;"-"&amp;L$4,'02政策の客観指標'!$A$4:$AY$246,COLUMN('02政策の客観指標'!$AT:$AT),FALSE)</f>
        <v>-</v>
      </c>
      <c r="M30" s="851" t="str">
        <f>VLOOKUP($A30&amp;"-"&amp;M$4,'02政策の客観指標'!$A$4:$AY$246,COLUMN('02政策の客観指標'!$AT:$AT),FALSE)</f>
        <v>-</v>
      </c>
      <c r="N30" s="851" t="str">
        <f>VLOOKUP($A30&amp;"-"&amp;N$4,'02政策の客観指標'!$A$4:$AY$246,COLUMN('02政策の客観指標'!$AT:$AT),FALSE)</f>
        <v>-</v>
      </c>
      <c r="O30" s="852" t="str">
        <f>VLOOKUP($A30&amp;"-"&amp;O$4,'02政策の客観指標'!$A$4:$AY$246,COLUMN('02政策の客観指標'!$AT:$AT),FALSE)</f>
        <v>-</v>
      </c>
      <c r="P30" s="853" t="str">
        <f t="shared" si="0"/>
        <v>a</v>
      </c>
      <c r="Q30" s="854">
        <f t="shared" si="1"/>
        <v>3</v>
      </c>
      <c r="R30" s="854">
        <f t="shared" si="2"/>
        <v>4</v>
      </c>
      <c r="S30" s="854" t="str">
        <f t="shared" si="3"/>
        <v/>
      </c>
      <c r="T30" s="854" t="str">
        <f t="shared" si="4"/>
        <v/>
      </c>
      <c r="U30" s="854" t="str">
        <f t="shared" si="5"/>
        <v/>
      </c>
      <c r="V30" s="854" t="str">
        <f t="shared" si="6"/>
        <v/>
      </c>
      <c r="W30" s="854" t="str">
        <f t="shared" si="7"/>
        <v/>
      </c>
      <c r="X30" s="854" t="str">
        <f t="shared" si="8"/>
        <v/>
      </c>
      <c r="Y30" s="854" t="str">
        <f t="shared" si="9"/>
        <v/>
      </c>
      <c r="Z30" s="855">
        <f t="shared" si="10"/>
        <v>0.875</v>
      </c>
      <c r="AA30" s="856" t="str">
        <f>IFERROR(VLOOKUP($A30*100+AA$4,'03施策評価'!$A$5:$KD$118,COLUMN('03施策評価'!$AB:$AB),FALSE),"-")</f>
        <v>a</v>
      </c>
      <c r="AB30" s="851" t="str">
        <f>IFERROR(VLOOKUP($A30*100+AB$4,'03施策評価'!$A$5:$KD$118,COLUMN('03施策評価'!$AB:$AB),FALSE),"-")</f>
        <v>b</v>
      </c>
      <c r="AC30" s="851" t="str">
        <f>IFERROR(VLOOKUP($A30*100+AC$4,'03施策評価'!$A$5:$KD$118,COLUMN('03施策評価'!$AB:$AB),FALSE),"-")</f>
        <v>b</v>
      </c>
      <c r="AD30" s="851" t="str">
        <f>IFERROR(VLOOKUP($A30*100+AD$4,'03施策評価'!$A$5:$KD$118,COLUMN('03施策評価'!$AB:$AB),FALSE),"-")</f>
        <v>b</v>
      </c>
      <c r="AE30" s="851" t="str">
        <f>IFERROR(VLOOKUP($A30*100+AE$4,'03施策評価'!$A$5:$KD$118,COLUMN('03施策評価'!$AB:$AB),FALSE),"-")</f>
        <v>-</v>
      </c>
      <c r="AF30" s="851" t="str">
        <f>IFERROR(VLOOKUP($A30*100+AF$4,'03施策評価'!$A$5:$KD$118,COLUMN('03施策評価'!$AB:$AB),FALSE),"-")</f>
        <v>-</v>
      </c>
      <c r="AG30" s="851" t="str">
        <f>IFERROR(VLOOKUP($A30*100+AG$4,'03施策評価'!$A$5:$KD$118,COLUMN('03施策評価'!$AB:$AB),FALSE),"-")</f>
        <v>-</v>
      </c>
      <c r="AH30" s="852" t="str">
        <f>IFERROR(VLOOKUP($A30*100+AH$4,'03施策評価'!$A$5:$KD$118,COLUMN('03施策評価'!$AB:$AB),FALSE),"-")</f>
        <v>-</v>
      </c>
      <c r="AI30" s="853" t="str">
        <f t="shared" si="11"/>
        <v>a</v>
      </c>
      <c r="AJ30" s="856">
        <f t="shared" si="12"/>
        <v>4</v>
      </c>
      <c r="AK30" s="851">
        <f t="shared" si="13"/>
        <v>3</v>
      </c>
      <c r="AL30" s="851">
        <f t="shared" si="14"/>
        <v>3</v>
      </c>
      <c r="AM30" s="851">
        <f t="shared" si="15"/>
        <v>3</v>
      </c>
      <c r="AN30" s="851" t="str">
        <f t="shared" si="16"/>
        <v/>
      </c>
      <c r="AO30" s="851" t="str">
        <f t="shared" si="17"/>
        <v/>
      </c>
      <c r="AP30" s="851" t="str">
        <f t="shared" si="18"/>
        <v/>
      </c>
      <c r="AQ30" s="852" t="str">
        <f t="shared" si="19"/>
        <v/>
      </c>
      <c r="AR30" s="857">
        <f t="shared" si="20"/>
        <v>0.8125</v>
      </c>
      <c r="AS30" s="853" t="str">
        <f t="shared" si="204"/>
        <v>a</v>
      </c>
      <c r="AT30" s="854">
        <f t="shared" si="22"/>
        <v>4</v>
      </c>
      <c r="AU30" s="853">
        <f t="shared" si="23"/>
        <v>2</v>
      </c>
      <c r="AV30" s="855" cm="1">
        <f t="array" ref="AV30">_xlfn.IFS(COUNT(AT30:AU30)=2,SUM(AT30:AU30)/6,COUNT(AT30:AU30)=0,"-",AT30="",AR30,AU30="",Z30)</f>
        <v>1</v>
      </c>
      <c r="AW30" s="856" t="str">
        <f>VLOOKUP($A30&amp;"-"&amp;AW$4,'05市民生活実感調査'!$A$3:$BC$218,COLUMN('05市民生活実感調査'!$O:$O),FALSE)</f>
        <v>c</v>
      </c>
      <c r="AX30" s="851" t="str">
        <f>VLOOKUP($A30&amp;"-"&amp;AX$4,'05市民生活実感調査'!$A$3:$BC$218,COLUMN('05市民生活実感調査'!$O:$O),FALSE)</f>
        <v>c</v>
      </c>
      <c r="AY30" s="851" t="str">
        <f>VLOOKUP($A30&amp;"-"&amp;AY$4,'05市民生活実感調査'!$A$3:$BC$218,COLUMN('05市民生活実感調査'!$O:$O),FALSE)</f>
        <v>a</v>
      </c>
      <c r="AZ30" s="851" t="str">
        <f>VLOOKUP($A30&amp;"-"&amp;AZ$4,'05市民生活実感調査'!$A$3:$BC$218,COLUMN('05市民生活実感調査'!$O:$O),FALSE)</f>
        <v>b</v>
      </c>
      <c r="BA30" s="851" t="str">
        <f>VLOOKUP($A30&amp;"-"&amp;BA$4,'05市民生活実感調査'!$A$3:$BC$218,COLUMN('05市民生活実感調査'!$O:$O),FALSE)</f>
        <v>c</v>
      </c>
      <c r="BB30" s="851" t="str">
        <f>VLOOKUP($A30&amp;"-"&amp;BB$4,'05市民生活実感調査'!$A$3:$BC$218,COLUMN('05市民生活実感調査'!$O:$O),FALSE)</f>
        <v>-</v>
      </c>
      <c r="BC30" s="851" t="str">
        <f>VLOOKUP($A30&amp;"-"&amp;BC$4,'05市民生活実感調査'!$A$3:$BC$218,COLUMN('05市民生活実感調査'!$O:$O),FALSE)</f>
        <v>-</v>
      </c>
      <c r="BD30" s="851" t="str">
        <f>VLOOKUP($A30&amp;"-"&amp;BD$4,'05市民生活実感調査'!$A$3:$BC$218,COLUMN('05市民生活実感調査'!$O:$O),FALSE)</f>
        <v>-</v>
      </c>
      <c r="BE30" s="839" t="str">
        <f t="shared" si="24"/>
        <v>b</v>
      </c>
      <c r="BF30" s="843">
        <f t="shared" si="25"/>
        <v>2</v>
      </c>
      <c r="BG30" s="851">
        <f t="shared" si="26"/>
        <v>2</v>
      </c>
      <c r="BH30" s="851">
        <f t="shared" si="27"/>
        <v>4</v>
      </c>
      <c r="BI30" s="851">
        <f t="shared" si="28"/>
        <v>3</v>
      </c>
      <c r="BJ30" s="851">
        <f t="shared" si="29"/>
        <v>2</v>
      </c>
      <c r="BK30" s="851" t="str">
        <f t="shared" si="30"/>
        <v/>
      </c>
      <c r="BL30" s="851" t="str">
        <f t="shared" si="31"/>
        <v/>
      </c>
      <c r="BM30" s="851" t="str">
        <f t="shared" si="32"/>
        <v/>
      </c>
      <c r="BN30" s="840">
        <f t="shared" si="33"/>
        <v>0.65</v>
      </c>
      <c r="BO30" s="841">
        <f>VLOOKUP($A30,'05市民生活実感調査'!$D$223:$O$249,3,FALSE)</f>
        <v>1</v>
      </c>
      <c r="BP30" s="858">
        <f>VLOOKUP($A30,'05市民生活実感調査'!$D$223:$O$249,4,FALSE)</f>
        <v>0.94732221246707637</v>
      </c>
      <c r="BQ30" s="843" t="s">
        <v>312</v>
      </c>
      <c r="BR30" s="859" t="s">
        <v>97</v>
      </c>
      <c r="BS30" s="834" t="s">
        <v>122</v>
      </c>
      <c r="BT30" s="859" t="s">
        <v>1553</v>
      </c>
      <c r="BU30" s="860" t="s">
        <v>1554</v>
      </c>
      <c r="BV30" s="859" t="s">
        <v>1555</v>
      </c>
      <c r="BW30" s="843" t="str">
        <f>IFERROR(VLOOKUP($A30*100+BW$4,'03施策評価'!$A$5:$KD$118,COLUMN('03施策評価'!$BQ:$BQ),FALSE),"-")</f>
        <v>B</v>
      </c>
      <c r="BX30" s="851" t="str">
        <f>IFERROR(VLOOKUP($A30*100+BX$4,'03施策評価'!$A$5:$KD$118,COLUMN('03施策評価'!$BQ:$BQ),FALSE),"-")</f>
        <v>B</v>
      </c>
      <c r="BY30" s="851" t="str">
        <f>IFERROR(VLOOKUP($A30*100+BY$4,'03施策評価'!$A$5:$KD$118,COLUMN('03施策評価'!$BQ:$BQ),FALSE),"-")</f>
        <v>B</v>
      </c>
      <c r="BZ30" s="851" t="str">
        <f>IFERROR(VLOOKUP($A30*100+BZ$4,'03施策評価'!$A$5:$KD$118,COLUMN('03施策評価'!$BQ:$BQ),FALSE),"-")</f>
        <v>B</v>
      </c>
      <c r="CA30" s="851" t="str">
        <f>IFERROR(VLOOKUP($A30*100+CA$4,'03施策評価'!$A$5:$KD$118,COLUMN('03施策評価'!$BQ:$BQ),FALSE),"-")</f>
        <v>-</v>
      </c>
      <c r="CB30" s="851" t="str">
        <f>IFERROR(VLOOKUP($A30*100+CB$4,'03施策評価'!$A$5:$KD$118,COLUMN('03施策評価'!$BQ:$BQ),FALSE),"-")</f>
        <v>-</v>
      </c>
      <c r="CC30" s="851" t="str">
        <f>IFERROR(VLOOKUP($A30*100+CC$4,'03施策評価'!$A$5:$KD$118,COLUMN('03施策評価'!$BQ:$BQ),FALSE),"-")</f>
        <v>-</v>
      </c>
      <c r="CD30" s="839" t="str">
        <f>IFERROR(VLOOKUP($A30*100+CD$4,'03施策評価'!$A$5:$KD$118,COLUMN('03施策評価'!$BQ:$BQ),FALSE),"-")</f>
        <v>-</v>
      </c>
      <c r="CE30" s="861" t="s">
        <v>1778</v>
      </c>
      <c r="CF30" s="850" t="str">
        <f>VLOOKUP($A30&amp;"-"&amp;CF$4,'02政策の客観指標'!$A$4:$AY$246,COLUMN('02政策の客観指標'!$AU:$AU),FALSE)</f>
        <v>a</v>
      </c>
      <c r="CG30" s="851" t="str">
        <f>VLOOKUP($A30&amp;"-"&amp;CG$4,'02政策の客観指標'!$A$4:$AY$246,COLUMN('02政策の客観指標'!$AU:$AU),FALSE)</f>
        <v>b</v>
      </c>
      <c r="CH30" s="851" t="str">
        <f>VLOOKUP($A30&amp;"-"&amp;CH$4,'02政策の客観指標'!$A$4:$AY$246,COLUMN('02政策の客観指標'!$AU:$AU),FALSE)</f>
        <v>-</v>
      </c>
      <c r="CI30" s="851" t="str">
        <f>VLOOKUP($A30&amp;"-"&amp;CI$4,'02政策の客観指標'!$A$4:$AY$246,COLUMN('02政策の客観指標'!$AU:$AU),FALSE)</f>
        <v>-</v>
      </c>
      <c r="CJ30" s="851" t="str">
        <f>VLOOKUP($A30&amp;"-"&amp;CJ$4,'02政策の客観指標'!$A$4:$AY$246,COLUMN('02政策の客観指標'!$AU:$AU),FALSE)</f>
        <v>-</v>
      </c>
      <c r="CK30" s="851" t="str">
        <f>VLOOKUP($A30&amp;"-"&amp;CK$4,'02政策の客観指標'!$A$4:$AY$246,COLUMN('02政策の客観指標'!$AU:$AU),FALSE)</f>
        <v>-</v>
      </c>
      <c r="CL30" s="851" t="str">
        <f>VLOOKUP($A30&amp;"-"&amp;CL$4,'02政策の客観指標'!$A$4:$AY$246,COLUMN('02政策の客観指標'!$AU:$AU),FALSE)</f>
        <v>-</v>
      </c>
      <c r="CM30" s="851" t="str">
        <f>VLOOKUP($A30&amp;"-"&amp;CM$4,'02政策の客観指標'!$A$4:$AY$246,COLUMN('02政策の客観指標'!$AU:$AU),FALSE)</f>
        <v>-</v>
      </c>
      <c r="CN30" s="851" t="str">
        <f>VLOOKUP($A30&amp;"-"&amp;CN$4,'02政策の客観指標'!$A$4:$AY$246,COLUMN('02政策の客観指標'!$AU:$AU),FALSE)</f>
        <v>-</v>
      </c>
      <c r="CO30" s="839" t="str">
        <f t="shared" si="34"/>
        <v>a</v>
      </c>
      <c r="CP30" s="854">
        <f t="shared" si="35"/>
        <v>4</v>
      </c>
      <c r="CQ30" s="854">
        <f t="shared" si="36"/>
        <v>3</v>
      </c>
      <c r="CR30" s="854" t="str">
        <f t="shared" si="37"/>
        <v/>
      </c>
      <c r="CS30" s="854" t="str">
        <f t="shared" si="38"/>
        <v/>
      </c>
      <c r="CT30" s="854" t="str">
        <f t="shared" si="39"/>
        <v/>
      </c>
      <c r="CU30" s="854" t="str">
        <f t="shared" si="40"/>
        <v/>
      </c>
      <c r="CV30" s="854" t="str">
        <f t="shared" si="41"/>
        <v/>
      </c>
      <c r="CW30" s="854" t="str">
        <f t="shared" si="42"/>
        <v/>
      </c>
      <c r="CX30" s="854" t="str">
        <f t="shared" si="43"/>
        <v/>
      </c>
      <c r="CY30" s="846">
        <f t="shared" si="44"/>
        <v>0.875</v>
      </c>
      <c r="CZ30" s="843" t="str">
        <f>IFERROR(VLOOKUP($A30*100+CZ$4,'03施策評価'!$A$5:$KD$118,COLUMN('03施策評価'!$CF:$CF),FALSE),"-")</f>
        <v>a</v>
      </c>
      <c r="DA30" s="851" t="str">
        <f>IFERROR(VLOOKUP($A30*100+DA$4,'03施策評価'!$A$5:$KD$118,COLUMN('03施策評価'!$CF:$CF),FALSE),"-")</f>
        <v>b</v>
      </c>
      <c r="DB30" s="851" t="str">
        <f>IFERROR(VLOOKUP($A30*100+DB$4,'03施策評価'!$A$5:$KD$118,COLUMN('03施策評価'!$CF:$CF),FALSE),"-")</f>
        <v>b</v>
      </c>
      <c r="DC30" s="851" t="str">
        <f>IFERROR(VLOOKUP($A30*100+DC$4,'03施策評価'!$A$5:$KD$118,COLUMN('03施策評価'!$CF:$CF),FALSE),"-")</f>
        <v>e</v>
      </c>
      <c r="DD30" s="851" t="str">
        <f>IFERROR(VLOOKUP($A30*100+DD$4,'03施策評価'!$A$5:$KD$118,COLUMN('03施策評価'!$CF:$CF),FALSE),"-")</f>
        <v>-</v>
      </c>
      <c r="DE30" s="851" t="str">
        <f>IFERROR(VLOOKUP($A30*100+DE$4,'03施策評価'!$A$5:$KD$118,COLUMN('03施策評価'!$CF:$CF),FALSE),"-")</f>
        <v>-</v>
      </c>
      <c r="DF30" s="851" t="str">
        <f>IFERROR(VLOOKUP($A30*100+DF$4,'03施策評価'!$A$5:$KD$118,COLUMN('03施策評価'!$CF:$CF),FALSE),"-")</f>
        <v>-</v>
      </c>
      <c r="DG30" s="851" t="str">
        <f>IFERROR(VLOOKUP($A30*100+DG$4,'03施策評価'!$A$5:$KD$118,COLUMN('03施策評価'!$CF:$CF),FALSE),"-")</f>
        <v>-</v>
      </c>
      <c r="DH30" s="839" t="str">
        <f t="shared" si="45"/>
        <v>b</v>
      </c>
      <c r="DI30" s="843">
        <f t="shared" si="46"/>
        <v>4</v>
      </c>
      <c r="DJ30" s="851">
        <f t="shared" si="47"/>
        <v>3</v>
      </c>
      <c r="DK30" s="851">
        <f t="shared" si="48"/>
        <v>3</v>
      </c>
      <c r="DL30" s="851">
        <f t="shared" si="49"/>
        <v>0</v>
      </c>
      <c r="DM30" s="851" t="str">
        <f t="shared" si="50"/>
        <v/>
      </c>
      <c r="DN30" s="851" t="str">
        <f t="shared" si="51"/>
        <v/>
      </c>
      <c r="DO30" s="851" t="str">
        <f t="shared" si="52"/>
        <v/>
      </c>
      <c r="DP30" s="851" t="str">
        <f t="shared" si="53"/>
        <v/>
      </c>
      <c r="DQ30" s="840">
        <f t="shared" si="54"/>
        <v>0.625</v>
      </c>
      <c r="DR30" s="853" t="str">
        <f t="shared" si="55"/>
        <v>a</v>
      </c>
      <c r="DS30" s="843">
        <f t="shared" si="56"/>
        <v>4</v>
      </c>
      <c r="DT30" s="851">
        <f t="shared" si="57"/>
        <v>1.5</v>
      </c>
      <c r="DU30" s="840" cm="1">
        <f t="array" ref="DU30">_xlfn.IFS(COUNT(DS30:DT30)=2,SUM(DS30:DT30)/6,COUNT(DS30:DT30)=0,"-",DS30="",DQ30,DT30="",CY30)</f>
        <v>0.91666666666666663</v>
      </c>
      <c r="DV30" s="843" t="str">
        <f>VLOOKUP($A30&amp;"-"&amp;DV$4,'05市民生活実感調査'!$A$3:$BC$218,COLUMN('05市民生活実感調査'!$Y:$Y),FALSE)</f>
        <v>c</v>
      </c>
      <c r="DW30" s="851" t="str">
        <f>VLOOKUP($A30&amp;"-"&amp;DW$4,'05市民生活実感調査'!$A$3:$BC$218,COLUMN('05市民生活実感調査'!$Y:$Y),FALSE)</f>
        <v>c</v>
      </c>
      <c r="DX30" s="851" t="str">
        <f>VLOOKUP($A30&amp;"-"&amp;DX$4,'05市民生活実感調査'!$A$3:$BC$218,COLUMN('05市民生活実感調査'!$Y:$Y),FALSE)</f>
        <v>b</v>
      </c>
      <c r="DY30" s="851" t="str">
        <f>VLOOKUP($A30&amp;"-"&amp;DY$4,'05市民生活実感調査'!$A$3:$BC$218,COLUMN('05市民生活実感調査'!$Y:$Y),FALSE)</f>
        <v>c</v>
      </c>
      <c r="DZ30" s="851" t="str">
        <f>VLOOKUP($A30&amp;"-"&amp;DZ$4,'05市民生活実感調査'!$A$3:$BC$218,COLUMN('05市民生活実感調査'!$Y:$Y),FALSE)</f>
        <v>c</v>
      </c>
      <c r="EA30" s="851" t="str">
        <f>VLOOKUP($A30&amp;"-"&amp;EA$4,'05市民生活実感調査'!$A$3:$BC$218,COLUMN('05市民生活実感調査'!$Y:$Y),FALSE)</f>
        <v>-</v>
      </c>
      <c r="EB30" s="851" t="str">
        <f>VLOOKUP($A30&amp;"-"&amp;EB$4,'05市民生活実感調査'!$A$3:$BC$218,COLUMN('05市民生活実感調査'!$Y:$Y),FALSE)</f>
        <v>-</v>
      </c>
      <c r="EC30" s="851" t="str">
        <f>VLOOKUP($A30&amp;"-"&amp;EC$4,'05市民生活実感調査'!$A$3:$BC$218,COLUMN('05市民生活実感調査'!$Y:$Y),FALSE)</f>
        <v>-</v>
      </c>
      <c r="ED30" s="839" t="str">
        <f t="shared" si="58"/>
        <v>c</v>
      </c>
      <c r="EE30" s="843">
        <f t="shared" si="59"/>
        <v>2</v>
      </c>
      <c r="EF30" s="851">
        <f t="shared" si="60"/>
        <v>2</v>
      </c>
      <c r="EG30" s="851">
        <f t="shared" si="61"/>
        <v>3</v>
      </c>
      <c r="EH30" s="851">
        <f t="shared" si="62"/>
        <v>2</v>
      </c>
      <c r="EI30" s="851">
        <f t="shared" si="63"/>
        <v>2</v>
      </c>
      <c r="EJ30" s="851" t="str">
        <f t="shared" si="64"/>
        <v/>
      </c>
      <c r="EK30" s="851" t="str">
        <f t="shared" si="65"/>
        <v/>
      </c>
      <c r="EL30" s="851" t="str">
        <f t="shared" si="66"/>
        <v/>
      </c>
      <c r="EM30" s="840">
        <f t="shared" si="67"/>
        <v>0.55000000000000004</v>
      </c>
      <c r="EN30" s="841">
        <f>VLOOKUP($A30,'05市民生活実感調査'!$D$223:$O$249,5,FALSE)</f>
        <v>4</v>
      </c>
      <c r="EO30" s="842">
        <f>VLOOKUP($A30,'05市民生活実感調査'!$D$223:$O$249,6,FALSE)</f>
        <v>0.78200000000000003</v>
      </c>
      <c r="EP30" s="843" t="s">
        <v>313</v>
      </c>
      <c r="EQ30" s="859" t="str">
        <f>VLOOKUP(EP30,プルダウン!$A$1:$B$6,2,FALSE)</f>
        <v>政策の目的がかなり達成されている</v>
      </c>
      <c r="ER30" s="834" t="s">
        <v>122</v>
      </c>
      <c r="ES30" s="859" t="s">
        <v>1885</v>
      </c>
      <c r="ET30" s="860" t="s">
        <v>2716</v>
      </c>
      <c r="EU30" s="859" t="s">
        <v>2717</v>
      </c>
      <c r="EV30" s="843" t="str">
        <f>IFERROR(VLOOKUP($A30*100+EV$4,'03施策評価'!$A$5:$KD$118,COLUMN('03施策評価'!$DU:$DU),FALSE),"-")</f>
        <v>B</v>
      </c>
      <c r="EW30" s="851" t="str">
        <f>IFERROR(VLOOKUP($A30*100+EW$4,'03施策評価'!$A$5:$KD$118,COLUMN('03施策評価'!$DU:$DU),FALSE),"-")</f>
        <v>B</v>
      </c>
      <c r="EX30" s="851" t="str">
        <f>IFERROR(VLOOKUP($A30*100+EX$4,'03施策評価'!$A$5:$KD$118,COLUMN('03施策評価'!$DU:$DU),FALSE),"-")</f>
        <v>B</v>
      </c>
      <c r="EY30" s="851" t="str">
        <f>IFERROR(VLOOKUP($A30*100+EY$4,'03施策評価'!$A$5:$KD$118,COLUMN('03施策評価'!$DU:$DU),FALSE),"-")</f>
        <v>D</v>
      </c>
      <c r="EZ30" s="851" t="str">
        <f>IFERROR(VLOOKUP($A30*100+EZ$4,'03施策評価'!$A$5:$KD$118,COLUMN('03施策評価'!$DU:$DU),FALSE),"-")</f>
        <v>-</v>
      </c>
      <c r="FA30" s="851" t="str">
        <f>IFERROR(VLOOKUP($A30*100+FA$4,'03施策評価'!$A$5:$KD$118,COLUMN('03施策評価'!$DU:$DU),FALSE),"-")</f>
        <v>-</v>
      </c>
      <c r="FB30" s="851" t="str">
        <f>IFERROR(VLOOKUP($A30*100+FB$4,'03施策評価'!$A$5:$KD$118,COLUMN('03施策評価'!$DU:$DU),FALSE),"-")</f>
        <v>-</v>
      </c>
      <c r="FC30" s="839" t="str">
        <f>IFERROR(VLOOKUP($A30*100+FC$4,'03施策評価'!$A$5:$KD$118,COLUMN('03施策評価'!$DU:$DU),FALSE),"-")</f>
        <v>-</v>
      </c>
      <c r="FD30" s="861" t="s">
        <v>2718</v>
      </c>
      <c r="FE30" s="850" t="str">
        <f>VLOOKUP($A30&amp;"-"&amp;FE$4,'02政策の客観指標'!$A$4:$AY$246,COLUMN('02政策の客観指標'!$AV:$AV),FALSE)</f>
        <v>a</v>
      </c>
      <c r="FF30" s="851" t="str">
        <f>VLOOKUP($A30&amp;"-"&amp;FF$4,'02政策の客観指標'!$A$4:$AY$246,COLUMN('02政策の客観指標'!$AV:$AV),FALSE)</f>
        <v>c</v>
      </c>
      <c r="FG30" s="851" t="str">
        <f>VLOOKUP($A30&amp;"-"&amp;FG$4,'02政策の客観指標'!$A$4:$AY$246,COLUMN('02政策の客観指標'!$AV:$AV),FALSE)</f>
        <v>-</v>
      </c>
      <c r="FH30" s="851" t="str">
        <f>VLOOKUP($A30&amp;"-"&amp;FH$4,'02政策の客観指標'!$A$4:$AY$246,COLUMN('02政策の客観指標'!$AV:$AV),FALSE)</f>
        <v>-</v>
      </c>
      <c r="FI30" s="851" t="str">
        <f>VLOOKUP($A30&amp;"-"&amp;FI$4,'02政策の客観指標'!$A$4:$AY$246,COLUMN('02政策の客観指標'!$AV:$AV),FALSE)</f>
        <v>-</v>
      </c>
      <c r="FJ30" s="851" t="str">
        <f>VLOOKUP($A30&amp;"-"&amp;FJ$4,'02政策の客観指標'!$A$4:$AY$246,COLUMN('02政策の客観指標'!$AV:$AV),FALSE)</f>
        <v>-</v>
      </c>
      <c r="FK30" s="851" t="str">
        <f>VLOOKUP($A30&amp;"-"&amp;FK$4,'02政策の客観指標'!$A$4:$AY$246,COLUMN('02政策の客観指標'!$AV:$AV),FALSE)</f>
        <v>-</v>
      </c>
      <c r="FL30" s="851" t="str">
        <f>VLOOKUP($A30&amp;"-"&amp;FL$4,'02政策の客観指標'!$A$4:$AY$246,COLUMN('02政策の客観指標'!$AV:$AV),FALSE)</f>
        <v>-</v>
      </c>
      <c r="FM30" s="851" t="str">
        <f>VLOOKUP($A30&amp;"-"&amp;FM$4,'02政策の客観指標'!$A$4:$AY$246,COLUMN('02政策の客観指標'!$AV:$AV),FALSE)</f>
        <v>-</v>
      </c>
      <c r="FN30" s="839" t="str">
        <f t="shared" si="68"/>
        <v>b</v>
      </c>
      <c r="FO30" s="854">
        <f t="shared" si="69"/>
        <v>4</v>
      </c>
      <c r="FP30" s="854">
        <f t="shared" si="70"/>
        <v>2</v>
      </c>
      <c r="FQ30" s="854" t="str">
        <f t="shared" si="71"/>
        <v/>
      </c>
      <c r="FR30" s="854" t="str">
        <f t="shared" si="72"/>
        <v/>
      </c>
      <c r="FS30" s="854" t="str">
        <f t="shared" si="73"/>
        <v/>
      </c>
      <c r="FT30" s="854" t="str">
        <f t="shared" si="74"/>
        <v/>
      </c>
      <c r="FU30" s="854" t="str">
        <f t="shared" si="75"/>
        <v/>
      </c>
      <c r="FV30" s="854" t="str">
        <f t="shared" si="76"/>
        <v/>
      </c>
      <c r="FW30" s="854" t="str">
        <f t="shared" si="77"/>
        <v/>
      </c>
      <c r="FX30" s="846">
        <f t="shared" si="78"/>
        <v>0.75</v>
      </c>
      <c r="FY30" s="843" t="str">
        <f>IFERROR(VLOOKUP($A30*100+FY$4,'03施策評価'!$A$5:$KD$118,COLUMN('03施策評価'!$EH:$EH),FALSE),"-")</f>
        <v>a</v>
      </c>
      <c r="FZ30" s="851" t="str">
        <f>IFERROR(VLOOKUP($A30*100+FZ$4,'03施策評価'!$A$5:$KD$118,COLUMN('03施策評価'!$EH:$EH),FALSE),"-")</f>
        <v>b</v>
      </c>
      <c r="GA30" s="851" t="str">
        <f>IFERROR(VLOOKUP($A30*100+GA$4,'03施策評価'!$A$5:$KD$118,COLUMN('03施策評価'!$EH:$EH),FALSE),"-")</f>
        <v>b</v>
      </c>
      <c r="GB30" s="851" t="str">
        <f>IFERROR(VLOOKUP($A30*100+GB$4,'03施策評価'!$A$5:$KD$118,COLUMN('03施策評価'!$EH:$EH),FALSE),"-")</f>
        <v>e</v>
      </c>
      <c r="GC30" s="851" t="str">
        <f>IFERROR(VLOOKUP($A30*100+GC$4,'03施策評価'!$A$5:$KD$118,COLUMN('03施策評価'!$EH:$EH),FALSE),"-")</f>
        <v>-</v>
      </c>
      <c r="GD30" s="851" t="str">
        <f>IFERROR(VLOOKUP($A30*100+GD$4,'03施策評価'!$A$5:$KD$118,COLUMN('03施策評価'!$EH:$EH),FALSE),"-")</f>
        <v>-</v>
      </c>
      <c r="GE30" s="851" t="str">
        <f>IFERROR(VLOOKUP($A30*100+GE$4,'03施策評価'!$A$5:$KD$118,COLUMN('03施策評価'!$EH:$EH),FALSE),"-")</f>
        <v>-</v>
      </c>
      <c r="GF30" s="851" t="str">
        <f>IFERROR(VLOOKUP($A30*100+GF$4,'03施策評価'!$A$5:$KD$118,COLUMN('03施策評価'!$EH:$EH),FALSE),"-")</f>
        <v>-</v>
      </c>
      <c r="GG30" s="839" t="str">
        <f t="shared" si="79"/>
        <v>b</v>
      </c>
      <c r="GH30" s="843">
        <f t="shared" si="80"/>
        <v>4</v>
      </c>
      <c r="GI30" s="851">
        <f t="shared" si="81"/>
        <v>3</v>
      </c>
      <c r="GJ30" s="851">
        <f t="shared" si="82"/>
        <v>3</v>
      </c>
      <c r="GK30" s="851">
        <f t="shared" si="83"/>
        <v>0</v>
      </c>
      <c r="GL30" s="851" t="str">
        <f t="shared" si="84"/>
        <v/>
      </c>
      <c r="GM30" s="851" t="str">
        <f t="shared" si="85"/>
        <v/>
      </c>
      <c r="GN30" s="851" t="str">
        <f t="shared" si="86"/>
        <v/>
      </c>
      <c r="GO30" s="851" t="str">
        <f t="shared" si="87"/>
        <v/>
      </c>
      <c r="GP30" s="840">
        <f t="shared" si="88"/>
        <v>0.625</v>
      </c>
      <c r="GQ30" s="853" t="str">
        <f t="shared" si="89"/>
        <v>b</v>
      </c>
      <c r="GR30" s="843">
        <f t="shared" si="90"/>
        <v>3</v>
      </c>
      <c r="GS30" s="851">
        <f t="shared" si="91"/>
        <v>1.5</v>
      </c>
      <c r="GT30" s="840" cm="1">
        <f t="array" ref="GT30">_xlfn.IFS(COUNT(GR30:GS30)=2,SUM(GR30:GS30)/6,COUNT(GR30:GS30)=0,"-",GR30="",GP30,GS30="",FX30)</f>
        <v>0.75</v>
      </c>
      <c r="GU30" s="843" t="str">
        <f>VLOOKUP($A30&amp;"-"&amp;GU$4,'05市民生活実感調査'!$A$3:$BC$218,COLUMN('05市民生活実感調査'!$AI:$AI),FALSE)</f>
        <v>c</v>
      </c>
      <c r="GV30" s="851" t="str">
        <f>VLOOKUP($A30&amp;"-"&amp;GV$4,'05市民生活実感調査'!$A$3:$BC$218,COLUMN('05市民生活実感調査'!$AI:$AI),FALSE)</f>
        <v>c</v>
      </c>
      <c r="GW30" s="851" t="str">
        <f>VLOOKUP($A30&amp;"-"&amp;GW$4,'05市民生活実感調査'!$A$3:$BC$218,COLUMN('05市民生活実感調査'!$AI:$AI),FALSE)</f>
        <v>b</v>
      </c>
      <c r="GX30" s="851" t="str">
        <f>VLOOKUP($A30&amp;"-"&amp;GX$4,'05市民生活実感調査'!$A$3:$BC$218,COLUMN('05市民生活実感調査'!$AI:$AI),FALSE)</f>
        <v>c</v>
      </c>
      <c r="GY30" s="851" t="str">
        <f>VLOOKUP($A30&amp;"-"&amp;GY$4,'05市民生活実感調査'!$A$3:$BC$218,COLUMN('05市民生活実感調査'!$AI:$AI),FALSE)</f>
        <v>c</v>
      </c>
      <c r="GZ30" s="851" t="str">
        <f>VLOOKUP($A30&amp;"-"&amp;GZ$4,'05市民生活実感調査'!$A$3:$BC$218,COLUMN('05市民生活実感調査'!$AI:$AI),FALSE)</f>
        <v>-</v>
      </c>
      <c r="HA30" s="851" t="str">
        <f>VLOOKUP($A30&amp;"-"&amp;HA$4,'05市民生活実感調査'!$A$3:$BC$218,COLUMN('05市民生活実感調査'!$AI:$AI),FALSE)</f>
        <v>-</v>
      </c>
      <c r="HB30" s="851" t="str">
        <f>VLOOKUP($A30&amp;"-"&amp;HB$4,'05市民生活実感調査'!$A$3:$BC$218,COLUMN('05市民生活実感調査'!$AI:$AI),FALSE)</f>
        <v>-</v>
      </c>
      <c r="HC30" s="839" t="str">
        <f t="shared" si="92"/>
        <v>c</v>
      </c>
      <c r="HD30" s="843">
        <f t="shared" si="93"/>
        <v>2</v>
      </c>
      <c r="HE30" s="851">
        <f t="shared" si="94"/>
        <v>2</v>
      </c>
      <c r="HF30" s="851">
        <f t="shared" si="95"/>
        <v>3</v>
      </c>
      <c r="HG30" s="851">
        <f t="shared" si="96"/>
        <v>2</v>
      </c>
      <c r="HH30" s="851">
        <f t="shared" si="97"/>
        <v>2</v>
      </c>
      <c r="HI30" s="851" t="str">
        <f t="shared" si="98"/>
        <v/>
      </c>
      <c r="HJ30" s="851" t="str">
        <f t="shared" si="99"/>
        <v/>
      </c>
      <c r="HK30" s="851" t="str">
        <f t="shared" si="100"/>
        <v/>
      </c>
      <c r="HL30" s="840">
        <f t="shared" si="101"/>
        <v>0.55000000000000004</v>
      </c>
      <c r="HM30" s="841">
        <f>VLOOKUP($A30,'05市民生活実感調査'!$D$223:$O$249,7,FALSE)</f>
        <v>4</v>
      </c>
      <c r="HN30" s="842">
        <f>VLOOKUP($A30,'05市民生活実感調査'!$D$223:$O$249,8,FALSE)</f>
        <v>75.516528925619824</v>
      </c>
      <c r="HO30" s="843" t="s">
        <v>313</v>
      </c>
      <c r="HP30" s="859" t="str">
        <f>VLOOKUP(HO30,プルダウン!$A$1:$B$6,2,FALSE)</f>
        <v>政策の目的がかなり達成されている</v>
      </c>
      <c r="HQ30" s="834" t="s">
        <v>122</v>
      </c>
      <c r="HR30" s="859" t="s">
        <v>1885</v>
      </c>
      <c r="HS30" s="860" t="s">
        <v>2735</v>
      </c>
      <c r="HT30" s="859" t="s">
        <v>2736</v>
      </c>
      <c r="HU30" s="843" t="str">
        <f>IFERROR(VLOOKUP($A30*100+HU$4,'03施策評価'!$A$5:$KD$118,COLUMN('03施策評価'!$FW:$FW),FALSE),"-")</f>
        <v>B</v>
      </c>
      <c r="HV30" s="851" t="str">
        <f>IFERROR(VLOOKUP($A30*100+HV$4,'03施策評価'!$A$5:$KD$118,COLUMN('03施策評価'!$FW:$FW),FALSE),"-")</f>
        <v>B</v>
      </c>
      <c r="HW30" s="851" t="str">
        <f>IFERROR(VLOOKUP($A30*100+HW$4,'03施策評価'!$A$5:$KD$118,COLUMN('03施策評価'!$FW:$FW),FALSE),"-")</f>
        <v>B</v>
      </c>
      <c r="HX30" s="851" t="str">
        <f>IFERROR(VLOOKUP($A30*100+HX$4,'03施策評価'!$A$5:$KD$118,COLUMN('03施策評価'!$FW:$FW),FALSE),"-")</f>
        <v>D</v>
      </c>
      <c r="HY30" s="851" t="str">
        <f>IFERROR(VLOOKUP($A30*100+HY$4,'03施策評価'!$A$5:$KD$118,COLUMN('03施策評価'!$FW:$FW),FALSE),"-")</f>
        <v>-</v>
      </c>
      <c r="HZ30" s="851" t="str">
        <f>IFERROR(VLOOKUP($A30*100+HZ$4,'03施策評価'!$A$5:$KD$118,COLUMN('03施策評価'!$FW:$FW),FALSE),"-")</f>
        <v>-</v>
      </c>
      <c r="IA30" s="851" t="str">
        <f>IFERROR(VLOOKUP($A30*100+IA$4,'03施策評価'!$A$5:$KD$118,COLUMN('03施策評価'!$FW:$FW),FALSE),"-")</f>
        <v>-</v>
      </c>
      <c r="IB30" s="839" t="str">
        <f>IFERROR(VLOOKUP($A30*100+IB$4,'03施策評価'!$A$5:$KD$118,COLUMN('03施策評価'!$FW:$FW),FALSE),"-")</f>
        <v>-</v>
      </c>
      <c r="IC30" s="861" t="s">
        <v>2946</v>
      </c>
      <c r="ID30" s="850" t="str">
        <f>VLOOKUP($A30&amp;"-"&amp;ID$4,'02政策の客観指標'!$A$4:$AY$246,COLUMN('02政策の客観指標'!$AW:$AW),FALSE)</f>
        <v>c</v>
      </c>
      <c r="IE30" s="851" t="str">
        <f>VLOOKUP($A30&amp;"-"&amp;IE$4,'02政策の客観指標'!$A$4:$AY$246,COLUMN('02政策の客観指標'!$AW:$AW),FALSE)</f>
        <v>c</v>
      </c>
      <c r="IF30" s="851" t="str">
        <f>VLOOKUP($A30&amp;"-"&amp;IF$4,'02政策の客観指標'!$A$4:$AY$246,COLUMN('02政策の客観指標'!$AW:$AW),FALSE)</f>
        <v>-</v>
      </c>
      <c r="IG30" s="851" t="str">
        <f>VLOOKUP($A30&amp;"-"&amp;IG$4,'02政策の客観指標'!$A$4:$AY$246,COLUMN('02政策の客観指標'!$AW:$AW),FALSE)</f>
        <v>-</v>
      </c>
      <c r="IH30" s="851" t="str">
        <f>VLOOKUP($A30&amp;"-"&amp;IH$4,'02政策の客観指標'!$A$4:$AY$246,COLUMN('02政策の客観指標'!$AW:$AW),FALSE)</f>
        <v>-</v>
      </c>
      <c r="II30" s="851" t="str">
        <f>VLOOKUP($A30&amp;"-"&amp;II$4,'02政策の客観指標'!$A$4:$AY$246,COLUMN('02政策の客観指標'!$AW:$AW),FALSE)</f>
        <v>-</v>
      </c>
      <c r="IJ30" s="851" t="str">
        <f>VLOOKUP($A30&amp;"-"&amp;IJ$4,'02政策の客観指標'!$A$4:$AY$246,COLUMN('02政策の客観指標'!$AW:$AW),FALSE)</f>
        <v>-</v>
      </c>
      <c r="IK30" s="851" t="str">
        <f>VLOOKUP($A30&amp;"-"&amp;IK$4,'02政策の客観指標'!$A$4:$AY$246,COLUMN('02政策の客観指標'!$AW:$AW),FALSE)</f>
        <v>-</v>
      </c>
      <c r="IL30" s="851" t="str">
        <f>VLOOKUP($A30&amp;"-"&amp;IL$4,'02政策の客観指標'!$A$4:$AY$246,COLUMN('02政策の客観指標'!$AW:$AW),FALSE)</f>
        <v>-</v>
      </c>
      <c r="IM30" s="839" t="str">
        <f t="shared" si="102"/>
        <v>c</v>
      </c>
      <c r="IN30" s="854">
        <f t="shared" si="103"/>
        <v>2</v>
      </c>
      <c r="IO30" s="854">
        <f t="shared" si="104"/>
        <v>2</v>
      </c>
      <c r="IP30" s="854" t="str">
        <f t="shared" si="105"/>
        <v/>
      </c>
      <c r="IQ30" s="854" t="str">
        <f t="shared" si="106"/>
        <v/>
      </c>
      <c r="IR30" s="854" t="str">
        <f t="shared" si="107"/>
        <v/>
      </c>
      <c r="IS30" s="854" t="str">
        <f t="shared" si="108"/>
        <v/>
      </c>
      <c r="IT30" s="854" t="str">
        <f t="shared" si="109"/>
        <v/>
      </c>
      <c r="IU30" s="854" t="str">
        <f t="shared" si="110"/>
        <v/>
      </c>
      <c r="IV30" s="854" t="str">
        <f t="shared" si="111"/>
        <v/>
      </c>
      <c r="IW30" s="846">
        <f t="shared" si="112"/>
        <v>0.5</v>
      </c>
      <c r="IX30" s="843" t="str">
        <f>IFERROR(VLOOKUP($A30*100+IX$4,'03施策評価'!$A$5:$KD$118,COLUMN('03施策評価'!$GJ:$GJ),FALSE),"-")</f>
        <v>a</v>
      </c>
      <c r="IY30" s="851" t="str">
        <f>IFERROR(VLOOKUP($A30*100+IY$4,'03施策評価'!$A$5:$KD$118,COLUMN('03施策評価'!$GJ:$GJ),FALSE),"-")</f>
        <v>b</v>
      </c>
      <c r="IZ30" s="851" t="str">
        <f>IFERROR(VLOOKUP($A30*100+IZ$4,'03施策評価'!$A$5:$KD$118,COLUMN('03施策評価'!$GJ:$GJ),FALSE),"-")</f>
        <v>c</v>
      </c>
      <c r="JA30" s="851" t="str">
        <f>IFERROR(VLOOKUP($A30*100+JA$4,'03施策評価'!$A$5:$KD$118,COLUMN('03施策評価'!$GJ:$GJ),FALSE),"-")</f>
        <v>d</v>
      </c>
      <c r="JB30" s="851" t="str">
        <f>IFERROR(VLOOKUP($A30*100+JB$4,'03施策評価'!$A$5:$KD$118,COLUMN('03施策評価'!$GJ:$GJ),FALSE),"-")</f>
        <v>-</v>
      </c>
      <c r="JC30" s="851" t="str">
        <f>IFERROR(VLOOKUP($A30*100+JC$4,'03施策評価'!$A$5:$KD$118,COLUMN('03施策評価'!$GJ:$GJ),FALSE),"-")</f>
        <v>-</v>
      </c>
      <c r="JD30" s="851" t="str">
        <f>IFERROR(VLOOKUP($A30*100+JD$4,'03施策評価'!$A$5:$KD$118,COLUMN('03施策評価'!$GJ:$GJ),FALSE),"-")</f>
        <v>-</v>
      </c>
      <c r="JE30" s="851" t="str">
        <f>IFERROR(VLOOKUP($A30*100+JE$4,'03施策評価'!$A$5:$KD$118,COLUMN('03施策評価'!$GJ:$GJ),FALSE),"-")</f>
        <v>-</v>
      </c>
      <c r="JF30" s="839" t="str">
        <f t="shared" si="113"/>
        <v>b</v>
      </c>
      <c r="JG30" s="843">
        <f t="shared" si="114"/>
        <v>4</v>
      </c>
      <c r="JH30" s="851">
        <f t="shared" si="115"/>
        <v>3</v>
      </c>
      <c r="JI30" s="851">
        <f t="shared" si="116"/>
        <v>2</v>
      </c>
      <c r="JJ30" s="851">
        <f t="shared" si="117"/>
        <v>1</v>
      </c>
      <c r="JK30" s="851" t="str">
        <f t="shared" si="118"/>
        <v/>
      </c>
      <c r="JL30" s="851" t="str">
        <f t="shared" si="119"/>
        <v/>
      </c>
      <c r="JM30" s="851" t="str">
        <f t="shared" si="120"/>
        <v/>
      </c>
      <c r="JN30" s="851" t="str">
        <f t="shared" si="121"/>
        <v/>
      </c>
      <c r="JO30" s="840">
        <f t="shared" si="122"/>
        <v>0.625</v>
      </c>
      <c r="JP30" s="853" t="str">
        <f t="shared" si="123"/>
        <v>c</v>
      </c>
      <c r="JQ30" s="843">
        <f>_xlfn.SWITCH(IM30,"a",4,"b",3,"c",2,"d",1,"e",0,"-","")</f>
        <v>2</v>
      </c>
      <c r="JR30" s="851">
        <f t="shared" si="125"/>
        <v>1.5</v>
      </c>
      <c r="JS30" s="840" cm="1">
        <f t="array" ref="JS30">_xlfn.IFS(COUNT(JQ30:JR30)=2,SUM(JQ30:JR30)/6,COUNT(JQ30:JR30)=0,"-",JQ30="",JO30,JR30="",IW30)</f>
        <v>0.58333333333333337</v>
      </c>
      <c r="JT30" s="843" t="str">
        <f>VLOOKUP($A30&amp;"-"&amp;JT$4,'05市民生活実感調査'!$A$3:$BC$218,COLUMN('05市民生活実感調査'!$AS:$AS),FALSE)</f>
        <v>c</v>
      </c>
      <c r="JU30" s="851" t="str">
        <f>VLOOKUP($A30&amp;"-"&amp;JU$4,'05市民生活実感調査'!$A$3:$BC$218,COLUMN('05市民生活実感調査'!$AS:$AS),FALSE)</f>
        <v>c</v>
      </c>
      <c r="JV30" s="851" t="str">
        <f>VLOOKUP($A30&amp;"-"&amp;JV$4,'05市民生活実感調査'!$A$3:$BC$218,COLUMN('05市民生活実感調査'!$AS:$AS),FALSE)</f>
        <v>b</v>
      </c>
      <c r="JW30" s="851" t="str">
        <f>VLOOKUP($A30&amp;"-"&amp;JW$4,'05市民生活実感調査'!$A$3:$BC$218,COLUMN('05市民生活実感調査'!$AS:$AS),FALSE)</f>
        <v>c</v>
      </c>
      <c r="JX30" s="851" t="str">
        <f>VLOOKUP($A30&amp;"-"&amp;JX$4,'05市民生活実感調査'!$A$3:$BC$218,COLUMN('05市民生活実感調査'!$AS:$AS),FALSE)</f>
        <v>c</v>
      </c>
      <c r="JY30" s="851" t="str">
        <f>VLOOKUP($A30&amp;"-"&amp;JY$4,'05市民生活実感調査'!$A$3:$BC$218,COLUMN('05市民生活実感調査'!$AS:$AS),FALSE)</f>
        <v>-</v>
      </c>
      <c r="JZ30" s="851" t="str">
        <f>VLOOKUP($A30&amp;"-"&amp;JZ$4,'05市民生活実感調査'!$A$3:$BC$218,COLUMN('05市民生活実感調査'!$AS:$AS),FALSE)</f>
        <v>-</v>
      </c>
      <c r="KA30" s="851" t="str">
        <f>VLOOKUP($A30&amp;"-"&amp;KA$4,'05市民生活実感調査'!$A$3:$BC$218,COLUMN('05市民生活実感調査'!$AS:$AS),FALSE)</f>
        <v>-</v>
      </c>
      <c r="KB30" s="839" t="str">
        <f t="shared" si="126"/>
        <v>c</v>
      </c>
      <c r="KC30" s="843">
        <f t="shared" si="127"/>
        <v>2</v>
      </c>
      <c r="KD30" s="851">
        <f t="shared" si="128"/>
        <v>2</v>
      </c>
      <c r="KE30" s="851">
        <f t="shared" si="129"/>
        <v>3</v>
      </c>
      <c r="KF30" s="851">
        <f t="shared" si="130"/>
        <v>2</v>
      </c>
      <c r="KG30" s="851">
        <f t="shared" si="131"/>
        <v>2</v>
      </c>
      <c r="KH30" s="851" t="str">
        <f t="shared" si="132"/>
        <v/>
      </c>
      <c r="KI30" s="851" t="str">
        <f t="shared" si="133"/>
        <v/>
      </c>
      <c r="KJ30" s="851" t="str">
        <f t="shared" si="134"/>
        <v/>
      </c>
      <c r="KK30" s="840">
        <f t="shared" si="135"/>
        <v>0.55000000000000004</v>
      </c>
      <c r="KL30" s="841">
        <f>VLOOKUP($A30,'05市民生活実感調査'!$D$223:$O$249,9,FALSE)</f>
        <v>3</v>
      </c>
      <c r="KM30" s="842">
        <f>VLOOKUP($A30,'05市民生活実感調査'!$D$223:$O$249,10,FALSE)</f>
        <v>77.254098360655732</v>
      </c>
      <c r="KN30" s="843" t="s">
        <v>314</v>
      </c>
      <c r="KO30" s="859" t="str">
        <f>VLOOKUP(KN30,プルダウン!$A$1:$B$6,2,FALSE)</f>
        <v>政策の目的がそこそこ達成されている</v>
      </c>
      <c r="KP30" s="834" t="s">
        <v>2972</v>
      </c>
      <c r="KQ30" s="859" t="s">
        <v>1885</v>
      </c>
      <c r="KR30" s="860" t="s">
        <v>3025</v>
      </c>
      <c r="KS30" s="859" t="s">
        <v>3129</v>
      </c>
      <c r="KT30" s="843" t="str">
        <f>IFERROR(VLOOKUP($A30*100+KT$4,'03施策評価'!$A$5:$KD$118,COLUMN('03施策評価'!$HY:$HY),FALSE),"-")</f>
        <v>B</v>
      </c>
      <c r="KU30" s="851" t="str">
        <f>IFERROR(VLOOKUP($A30*100+KU$4,'03施策評価'!$A$5:$KD$118,COLUMN('03施策評価'!$HY:$HY),FALSE),"-")</f>
        <v>B</v>
      </c>
      <c r="KV30" s="851" t="str">
        <f>IFERROR(VLOOKUP($A30*100+KV$4,'03施策評価'!$A$5:$KD$118,COLUMN('03施策評価'!$HY:$HY),FALSE),"-")</f>
        <v>C</v>
      </c>
      <c r="KW30" s="851" t="str">
        <f>IFERROR(VLOOKUP($A30*100+KW$4,'03施策評価'!$A$5:$KD$118,COLUMN('03施策評価'!$HY:$HY),FALSE),"-")</f>
        <v>D</v>
      </c>
      <c r="KX30" s="851" t="str">
        <f>IFERROR(VLOOKUP($A30*100+KX$4,'03施策評価'!$A$5:$KD$118,COLUMN('03施策評価'!$HY:$HY),FALSE),"-")</f>
        <v>-</v>
      </c>
      <c r="KY30" s="851" t="str">
        <f>IFERROR(VLOOKUP($A30*100+KY$4,'03施策評価'!$A$5:$KD$118,COLUMN('03施策評価'!$HY:$HY),FALSE),"-")</f>
        <v>-</v>
      </c>
      <c r="KZ30" s="851" t="str">
        <f>IFERROR(VLOOKUP($A30*100+KZ$4,'03施策評価'!$A$5:$KD$118,COLUMN('03施策評価'!$HY:$HY),FALSE),"-")</f>
        <v>-</v>
      </c>
      <c r="LA30" s="839" t="str">
        <f>IFERROR(VLOOKUP($A30*100+LA$4,'03施策評価'!$A$5:$KD$118,COLUMN('03施策評価'!$HY:$HY),FALSE),"-")</f>
        <v>-</v>
      </c>
      <c r="LB30" s="861" t="s">
        <v>3130</v>
      </c>
      <c r="LC30" s="862" t="str">
        <f>VLOOKUP($A30&amp;"-"&amp;LC$4,'02政策の客観指標'!$A$4:$AX$246,COLUMN('02政策の客観指標'!$AX:$AX),FALSE)</f>
        <v>b</v>
      </c>
      <c r="LD30" s="851" t="str">
        <f>VLOOKUP($A30&amp;"-"&amp;LD$4,'02政策の客観指標'!$A$4:$AX$246,COLUMN('02政策の客観指標'!$AX:$AX),FALSE)</f>
        <v>c</v>
      </c>
      <c r="LE30" s="851" t="str">
        <f>VLOOKUP($A30&amp;"-"&amp;LE$4,'02政策の客観指標'!$A$4:$AX$246,COLUMN('02政策の客観指標'!$AX:$AX),FALSE)</f>
        <v>-</v>
      </c>
      <c r="LF30" s="851" t="str">
        <f>VLOOKUP($A30&amp;"-"&amp;LF$4,'02政策の客観指標'!$A$4:$AX$246,COLUMN('02政策の客観指標'!$AX:$AX),FALSE)</f>
        <v>-</v>
      </c>
      <c r="LG30" s="851" t="str">
        <f>VLOOKUP($A30&amp;"-"&amp;LG$4,'02政策の客観指標'!$A$4:$AX$246,COLUMN('02政策の客観指標'!$AX:$AX),FALSE)</f>
        <v>-</v>
      </c>
      <c r="LH30" s="851" t="str">
        <f>VLOOKUP($A30&amp;"-"&amp;LH$4,'02政策の客観指標'!$A$4:$AX$246,COLUMN('02政策の客観指標'!$AX:$AX),FALSE)</f>
        <v>-</v>
      </c>
      <c r="LI30" s="851" t="str">
        <f>VLOOKUP($A30&amp;"-"&amp;LI$4,'02政策の客観指標'!$A$4:$AX$246,COLUMN('02政策の客観指標'!$AX:$AX),FALSE)</f>
        <v>-</v>
      </c>
      <c r="LJ30" s="851" t="str">
        <f>VLOOKUP($A30&amp;"-"&amp;LJ$4,'02政策の客観指標'!$A$4:$AX$246,COLUMN('02政策の客観指標'!$AX:$AX),FALSE)</f>
        <v>-</v>
      </c>
      <c r="LK30" s="851" t="str">
        <f>VLOOKUP($A30&amp;"-"&amp;LK$4,'02政策の客観指標'!$A$4:$AX$246,COLUMN('02政策の客観指標'!$AX:$AX),FALSE)</f>
        <v>-</v>
      </c>
      <c r="LL30" s="839" t="str">
        <f t="shared" si="136"/>
        <v>b</v>
      </c>
      <c r="LM30" s="854">
        <f t="shared" si="137"/>
        <v>3</v>
      </c>
      <c r="LN30" s="854">
        <f t="shared" si="138"/>
        <v>2</v>
      </c>
      <c r="LO30" s="854" t="str">
        <f t="shared" si="139"/>
        <v/>
      </c>
      <c r="LP30" s="854" t="str">
        <f t="shared" si="140"/>
        <v/>
      </c>
      <c r="LQ30" s="854" t="str">
        <f t="shared" si="141"/>
        <v/>
      </c>
      <c r="LR30" s="854" t="str">
        <f t="shared" si="142"/>
        <v/>
      </c>
      <c r="LS30" s="854" t="str">
        <f t="shared" si="143"/>
        <v/>
      </c>
      <c r="LT30" s="854" t="str">
        <f t="shared" si="144"/>
        <v/>
      </c>
      <c r="LU30" s="854" t="str">
        <f t="shared" si="145"/>
        <v/>
      </c>
      <c r="LV30" s="846">
        <f t="shared" si="146"/>
        <v>0.625</v>
      </c>
      <c r="LW30" s="843" t="str">
        <f>IFERROR(VLOOKUP($A30*100+LW$4,'03施策評価'!$A$5:$KD$118,COLUMN('03施策評価'!$IL:$IL),FALSE),"-")</f>
        <v>b</v>
      </c>
      <c r="LX30" s="851" t="str">
        <f>IFERROR(VLOOKUP($A30*100+LX$4,'03施策評価'!$A$5:$KD$118,COLUMN('03施策評価'!$IL:$IL),FALSE),"-")</f>
        <v>b</v>
      </c>
      <c r="LY30" s="851" t="str">
        <f>IFERROR(VLOOKUP($A30*100+LY$4,'03施策評価'!$A$5:$KD$118,COLUMN('03施策評価'!$IL:$IL),FALSE),"-")</f>
        <v>c</v>
      </c>
      <c r="LZ30" s="851" t="str">
        <f>IFERROR(VLOOKUP($A30*100+LZ$4,'03施策評価'!$A$5:$KD$118,COLUMN('03施策評価'!$IL:$IL),FALSE),"-")</f>
        <v>d</v>
      </c>
      <c r="MA30" s="851" t="str">
        <f>IFERROR(VLOOKUP($A30*100+MA$4,'03施策評価'!$A$5:$KD$118,COLUMN('03施策評価'!$IL:$IL),FALSE),"-")</f>
        <v>-</v>
      </c>
      <c r="MB30" s="851" t="str">
        <f>IFERROR(VLOOKUP($A30*100+MB$4,'03施策評価'!$A$5:$KD$118,COLUMN('03施策評価'!$IL:$IL),FALSE),"-")</f>
        <v>-</v>
      </c>
      <c r="MC30" s="851" t="str">
        <f>IFERROR(VLOOKUP($A30*100+MC$4,'03施策評価'!$A$5:$KD$118,COLUMN('03施策評価'!$IL:$IL),FALSE),"-")</f>
        <v>-</v>
      </c>
      <c r="MD30" s="851" t="str">
        <f>IFERROR(VLOOKUP($A30*100+MD$4,'03施策評価'!$A$5:$KD$118,COLUMN('03施策評価'!$IL:$IL),FALSE),"-")</f>
        <v>-</v>
      </c>
      <c r="ME30" s="839" t="str">
        <f t="shared" si="147"/>
        <v>c</v>
      </c>
      <c r="MF30" s="843">
        <f t="shared" si="148"/>
        <v>3</v>
      </c>
      <c r="MG30" s="851">
        <f t="shared" si="149"/>
        <v>3</v>
      </c>
      <c r="MH30" s="851">
        <f t="shared" si="150"/>
        <v>2</v>
      </c>
      <c r="MI30" s="851">
        <f t="shared" si="151"/>
        <v>1</v>
      </c>
      <c r="MJ30" s="851" t="str">
        <f t="shared" si="152"/>
        <v/>
      </c>
      <c r="MK30" s="851" t="str">
        <f t="shared" si="153"/>
        <v/>
      </c>
      <c r="ML30" s="851" t="str">
        <f t="shared" si="154"/>
        <v/>
      </c>
      <c r="MM30" s="851" t="str">
        <f t="shared" si="155"/>
        <v/>
      </c>
      <c r="MN30" s="840">
        <f t="shared" si="156"/>
        <v>0.5625</v>
      </c>
      <c r="MO30" s="853" t="str">
        <f t="shared" si="157"/>
        <v>b</v>
      </c>
      <c r="MP30" s="843">
        <f t="shared" si="158"/>
        <v>3</v>
      </c>
      <c r="MQ30" s="851">
        <f t="shared" si="159"/>
        <v>1</v>
      </c>
      <c r="MR30" s="840" cm="1">
        <f t="array" ref="MR30">_xlfn.IFS(COUNT(MP30:MQ30)=2,SUM(MP30:MQ30)/6,COUNT(MP30:MQ30)=0,"-",MP30="",MN30,MQ30="",LV30)</f>
        <v>0.66666666666666663</v>
      </c>
      <c r="MS30" s="843" t="str">
        <f>VLOOKUP($A30&amp;"-"&amp;MS$4,'05市民生活実感調査'!$A$3:$BC$218,COLUMN('05市民生活実感調査'!$BC:$BC),FALSE)</f>
        <v>c</v>
      </c>
      <c r="MT30" s="851" t="str">
        <f>VLOOKUP($A30&amp;"-"&amp;MT$4,'05市民生活実感調査'!$A$3:$BC$218,COLUMN('05市民生活実感調査'!$BC:$BC),FALSE)</f>
        <v>c</v>
      </c>
      <c r="MU30" s="851" t="str">
        <f>VLOOKUP($A30&amp;"-"&amp;MU$4,'05市民生活実感調査'!$A$3:$BC$218,COLUMN('05市民生活実感調査'!$BC:$BC),FALSE)</f>
        <v>b</v>
      </c>
      <c r="MV30" s="851" t="str">
        <f>VLOOKUP($A30&amp;"-"&amp;MV$4,'05市民生活実感調査'!$A$3:$BC$218,COLUMN('05市民生活実感調査'!$BC:$BC),FALSE)</f>
        <v>c</v>
      </c>
      <c r="MW30" s="851" t="str">
        <f>VLOOKUP($A30&amp;"-"&amp;MW$4,'05市民生活実感調査'!$A$3:$BC$218,COLUMN('05市民生活実感調査'!$BC:$BC),FALSE)</f>
        <v>c</v>
      </c>
      <c r="MX30" s="851" t="str">
        <f>VLOOKUP($A30&amp;"-"&amp;MX$4,'05市民生活実感調査'!$A$3:$BC$218,COLUMN('05市民生活実感調査'!$BC:$BC),FALSE)</f>
        <v>-</v>
      </c>
      <c r="MY30" s="851" t="str">
        <f>VLOOKUP($A30&amp;"-"&amp;MY$4,'05市民生活実感調査'!$A$3:$BC$218,COLUMN('05市民生活実感調査'!$BC:$BC),FALSE)</f>
        <v>-</v>
      </c>
      <c r="MZ30" s="851" t="str">
        <f>VLOOKUP($A30&amp;"-"&amp;MZ$4,'05市民生活実感調査'!$A$3:$BC$218,COLUMN('05市民生活実感調査'!$BC:$BC),FALSE)</f>
        <v>-</v>
      </c>
      <c r="NA30" s="839" t="str">
        <f t="shared" si="160"/>
        <v>c</v>
      </c>
      <c r="NB30" s="843">
        <f t="shared" si="161"/>
        <v>2</v>
      </c>
      <c r="NC30" s="851">
        <f t="shared" si="162"/>
        <v>2</v>
      </c>
      <c r="ND30" s="851">
        <f t="shared" si="163"/>
        <v>3</v>
      </c>
      <c r="NE30" s="851">
        <f t="shared" si="164"/>
        <v>2</v>
      </c>
      <c r="NF30" s="851">
        <f t="shared" si="165"/>
        <v>2</v>
      </c>
      <c r="NG30" s="851" t="str">
        <f t="shared" si="166"/>
        <v/>
      </c>
      <c r="NH30" s="851" t="str">
        <f t="shared" si="167"/>
        <v/>
      </c>
      <c r="NI30" s="851" t="str">
        <f t="shared" si="168"/>
        <v/>
      </c>
      <c r="NJ30" s="840">
        <f t="shared" si="169"/>
        <v>0.55000000000000004</v>
      </c>
      <c r="NK30" s="841">
        <f>VLOOKUP($A30,'05市民生活実感調査'!$D$223:$O$249,11,FALSE)</f>
        <v>3</v>
      </c>
      <c r="NL30" s="842">
        <f>VLOOKUP($A30,'05市民生活実感調査'!$D$223:$O$249,12,FALSE)</f>
        <v>77.80952380952381</v>
      </c>
      <c r="NM30" s="843" t="s">
        <v>313</v>
      </c>
      <c r="NN30" s="859" t="str">
        <f>VLOOKUP(NM30,プルダウン!$A$1:$B$6,2,FALSE)</f>
        <v>政策の目的がかなり達成されている</v>
      </c>
      <c r="NO30" s="834" t="s">
        <v>2972</v>
      </c>
      <c r="NP30" s="859" t="s">
        <v>1885</v>
      </c>
      <c r="NQ30" s="860" t="s">
        <v>3272</v>
      </c>
      <c r="NR30" s="859" t="s">
        <v>3246</v>
      </c>
      <c r="NS30" s="843" t="str">
        <f>IFERROR(VLOOKUP($A30*100+NS$4,'03施策評価'!$A$5:$KD$118,COLUMN('03施策評価'!$KA:$KA),FALSE),"-")</f>
        <v>B</v>
      </c>
      <c r="NT30" s="851" t="str">
        <f>IFERROR(VLOOKUP($A30*100+NT$4,'03施策評価'!$A$5:$KD$118,COLUMN('03施策評価'!$KA:$KA),FALSE),"-")</f>
        <v>B</v>
      </c>
      <c r="NU30" s="851" t="str">
        <f>IFERROR(VLOOKUP($A30*100+NU$4,'03施策評価'!$A$5:$KD$118,COLUMN('03施策評価'!$KA:$KA),FALSE),"-")</f>
        <v>C</v>
      </c>
      <c r="NV30" s="851" t="str">
        <f>IFERROR(VLOOKUP($A30*100+NV$4,'03施策評価'!$A$5:$KD$118,COLUMN('03施策評価'!$KA:$KA),FALSE),"-")</f>
        <v>D</v>
      </c>
      <c r="NW30" s="851" t="str">
        <f>IFERROR(VLOOKUP($A30*100+NW$4,'03施策評価'!$A$5:$KD$118,COLUMN('03施策評価'!$KA:$KA),FALSE),"-")</f>
        <v>-</v>
      </c>
      <c r="NX30" s="851" t="str">
        <f>IFERROR(VLOOKUP($A30*100+NX$4,'03施策評価'!$A$5:$KD$118,COLUMN('03施策評価'!$KA:$KA),FALSE),"-")</f>
        <v>-</v>
      </c>
      <c r="NY30" s="851" t="str">
        <f>IFERROR(VLOOKUP($A30*100+NY$4,'03施策評価'!$A$5:$KD$118,COLUMN('03施策評価'!$KA:$KA),FALSE),"-")</f>
        <v>-</v>
      </c>
      <c r="NZ30" s="839" t="str">
        <f>IFERROR(VLOOKUP($A30*100+NZ$4,'03施策評価'!$A$5:$KD$118,COLUMN('03施策評価'!$KA:$KA),FALSE),"-")</f>
        <v>-</v>
      </c>
      <c r="OA30" s="863" t="s">
        <v>3352</v>
      </c>
      <c r="OB30" s="812" t="str">
        <f>VLOOKUP($A30&amp;"-"&amp;OB$4,'02政策の客観指標'!$A$4:$AY$246,COLUMN('02政策の客観指標'!$AY:$AY),FALSE)</f>
        <v>d</v>
      </c>
      <c r="OC30" s="813" t="str">
        <f>VLOOKUP($A30&amp;"-"&amp;OC$4,'02政策の客観指標'!$A$4:$AY$246,COLUMN('02政策の客観指標'!$AY:$AY),FALSE)</f>
        <v>b</v>
      </c>
      <c r="OD30" s="813" t="str">
        <f>VLOOKUP($A30&amp;"-"&amp;OD$4,'02政策の客観指標'!$A$4:$AY$246,COLUMN('02政策の客観指標'!$AY:$AY),FALSE)</f>
        <v>-</v>
      </c>
      <c r="OE30" s="813" t="str">
        <f>VLOOKUP($A30&amp;"-"&amp;OE$4,'02政策の客観指標'!$A$4:$AY$246,COLUMN('02政策の客観指標'!$AY:$AY),FALSE)</f>
        <v>-</v>
      </c>
      <c r="OF30" s="813" t="str">
        <f>VLOOKUP($A30&amp;"-"&amp;OF$4,'02政策の客観指標'!$A$4:$AY$246,COLUMN('02政策の客観指標'!$AY:$AY),FALSE)</f>
        <v>-</v>
      </c>
      <c r="OG30" s="813" t="str">
        <f>VLOOKUP($A30&amp;"-"&amp;OG$4,'02政策の客観指標'!$A$4:$AY$246,COLUMN('02政策の客観指標'!$AY:$AY),FALSE)</f>
        <v>-</v>
      </c>
      <c r="OH30" s="813" t="str">
        <f>VLOOKUP($A30&amp;"-"&amp;OH$4,'02政策の客観指標'!$A$4:$AY$246,COLUMN('02政策の客観指標'!$AY:$AY),FALSE)</f>
        <v>-</v>
      </c>
      <c r="OI30" s="813" t="str">
        <f>VLOOKUP($A30&amp;"-"&amp;OI$4,'02政策の客観指標'!$A$4:$AY$246,COLUMN('02政策の客観指標'!$AY:$AY),FALSE)</f>
        <v>-</v>
      </c>
      <c r="OJ30" s="813" t="str">
        <f>VLOOKUP($A30&amp;"-"&amp;OJ$4,'02政策の客観指標'!$A$4:$AY$246,COLUMN('02政策の客観指標'!$AY:$AY),FALSE)</f>
        <v>-</v>
      </c>
      <c r="OK30" s="814" t="str">
        <f t="shared" si="170"/>
        <v>c</v>
      </c>
      <c r="OL30" s="815">
        <f t="shared" si="171"/>
        <v>1</v>
      </c>
      <c r="OM30" s="815">
        <f t="shared" si="172"/>
        <v>3</v>
      </c>
      <c r="ON30" s="815" t="str">
        <f t="shared" si="173"/>
        <v/>
      </c>
      <c r="OO30" s="815" t="str">
        <f t="shared" si="174"/>
        <v/>
      </c>
      <c r="OP30" s="815" t="str">
        <f t="shared" si="175"/>
        <v/>
      </c>
      <c r="OQ30" s="815" t="str">
        <f t="shared" si="176"/>
        <v/>
      </c>
      <c r="OR30" s="815" t="str">
        <f t="shared" si="177"/>
        <v/>
      </c>
      <c r="OS30" s="815" t="str">
        <f t="shared" si="178"/>
        <v/>
      </c>
      <c r="OT30" s="815" t="str">
        <f t="shared" si="179"/>
        <v/>
      </c>
      <c r="OU30" s="816">
        <f t="shared" si="203"/>
        <v>0.5</v>
      </c>
      <c r="OV30" s="817" t="str">
        <f>IFERROR(VLOOKUP($A30*100+OV$4,'03施策評価'!$A$5:$MF$118,COLUMN('03施策評価'!$KN:$KN),FALSE),"-")</f>
        <v>a</v>
      </c>
      <c r="OW30" s="813" t="str">
        <f>IFERROR(VLOOKUP($A30*100+OW$4,'03施策評価'!$A$5:$MF$118,COLUMN('03施策評価'!$KN:$KN),FALSE),"-")</f>
        <v>b</v>
      </c>
      <c r="OX30" s="813" t="str">
        <f>IFERROR(VLOOKUP($A30*100+OX$4,'03施策評価'!$A$5:$MF$118,COLUMN('03施策評価'!$KN:$KN),FALSE),"-")</f>
        <v>c</v>
      </c>
      <c r="OY30" s="813" t="str">
        <f>IFERROR(VLOOKUP($A30*100+OY$4,'03施策評価'!$A$5:$MF$118,COLUMN('03施策評価'!$KN:$KN),FALSE),"-")</f>
        <v>d</v>
      </c>
      <c r="OZ30" s="813" t="str">
        <f>IFERROR(VLOOKUP($A30*100+OZ$4,'03施策評価'!$A$5:$MF$118,COLUMN('03施策評価'!$KN:$KN),FALSE),"-")</f>
        <v>-</v>
      </c>
      <c r="PA30" s="813" t="str">
        <f>IFERROR(VLOOKUP($A30*100+PA$4,'03施策評価'!$A$5:$MF$118,COLUMN('03施策評価'!$KN:$KN),FALSE),"-")</f>
        <v>-</v>
      </c>
      <c r="PB30" s="813" t="str">
        <f>IFERROR(VLOOKUP($A30*100+PB$4,'03施策評価'!$A$5:$MF$118,COLUMN('03施策評価'!$KN:$KN),FALSE),"-")</f>
        <v>-</v>
      </c>
      <c r="PC30" s="813" t="str">
        <f>IFERROR(VLOOKUP($A30*100+PC$4,'03施策評価'!$A$5:$MF$118,COLUMN('03施策評価'!$KN:$KN),FALSE),"-")</f>
        <v>-</v>
      </c>
      <c r="PD30" s="814" t="str">
        <f t="shared" si="180"/>
        <v>b</v>
      </c>
      <c r="PE30" s="817">
        <f t="shared" si="181"/>
        <v>4</v>
      </c>
      <c r="PF30" s="813">
        <f t="shared" si="182"/>
        <v>3</v>
      </c>
      <c r="PG30" s="813">
        <f t="shared" si="183"/>
        <v>2</v>
      </c>
      <c r="PH30" s="813">
        <f t="shared" si="184"/>
        <v>1</v>
      </c>
      <c r="PI30" s="813" t="str">
        <f t="shared" si="185"/>
        <v/>
      </c>
      <c r="PJ30" s="813" t="str">
        <f t="shared" si="186"/>
        <v/>
      </c>
      <c r="PK30" s="813" t="str">
        <f t="shared" si="187"/>
        <v/>
      </c>
      <c r="PL30" s="813" t="str">
        <f t="shared" si="188"/>
        <v/>
      </c>
      <c r="PM30" s="818">
        <f t="shared" si="189"/>
        <v>0.625</v>
      </c>
      <c r="PN30" s="819" t="str">
        <f t="shared" si="190"/>
        <v>c</v>
      </c>
      <c r="PO30" s="237">
        <f t="shared" si="191"/>
        <v>2</v>
      </c>
      <c r="PP30" s="187">
        <f t="shared" si="192"/>
        <v>1.5</v>
      </c>
      <c r="PQ30" s="422" cm="1">
        <f t="array" ref="PQ30">_xlfn.IFS(COUNT(PO30:PP30)=2,SUM(PO30:PP30)/6,COUNT(PO30:PP30)=0,"-",PO30="",PM30,PP30="",OU30)</f>
        <v>0.58333333333333337</v>
      </c>
      <c r="PR30" s="820" t="str">
        <f>VLOOKUP($A30&amp;"-"&amp;PR$4,'05市民生活実感調査'!$A$3:$BM$218,COLUMN('05市民生活実感調査'!$BM:$BM),FALSE)</f>
        <v>c</v>
      </c>
      <c r="PS30" s="821" t="str">
        <f>VLOOKUP($A30&amp;"-"&amp;PS$4,'05市民生活実感調査'!$A$3:$BM$218,COLUMN('05市民生活実感調査'!$BM:$BM),FALSE)</f>
        <v>c</v>
      </c>
      <c r="PT30" s="821" t="str">
        <f>VLOOKUP($A30&amp;"-"&amp;PT$4,'05市民生活実感調査'!$A$3:$BM$218,COLUMN('05市民生活実感調査'!$BM:$BM),FALSE)</f>
        <v>b</v>
      </c>
      <c r="PU30" s="821" t="str">
        <f>VLOOKUP($A30&amp;"-"&amp;PU$4,'05市民生活実感調査'!$A$3:$BM$218,COLUMN('05市民生活実感調査'!$BM:$BM),FALSE)</f>
        <v>c</v>
      </c>
      <c r="PV30" s="821" t="str">
        <f>VLOOKUP($A30&amp;"-"&amp;PV$4,'05市民生活実感調査'!$A$3:$BM$218,COLUMN('05市民生活実感調査'!$BM:$BM),FALSE)</f>
        <v>c</v>
      </c>
      <c r="PW30" s="821" t="str">
        <f>VLOOKUP($A30&amp;"-"&amp;PW$4,'05市民生活実感調査'!$A$3:$BM$218,COLUMN('05市民生活実感調査'!$BM:$BM),FALSE)</f>
        <v>-</v>
      </c>
      <c r="PX30" s="821" t="str">
        <f>VLOOKUP($A30&amp;"-"&amp;PX$4,'05市民生活実感調査'!$A$3:$BM$218,COLUMN('05市民生活実感調査'!$BM:$BM),FALSE)</f>
        <v>-</v>
      </c>
      <c r="PY30" s="821" t="str">
        <f>VLOOKUP($A30&amp;"-"&amp;PY$4,'05市民生活実感調査'!$A$3:$BM$218,COLUMN('05市民生活実感調査'!$BM:$BM),FALSE)</f>
        <v>-</v>
      </c>
      <c r="PZ30" s="822" t="str">
        <f t="shared" si="193"/>
        <v>c</v>
      </c>
      <c r="QA30" s="237">
        <f t="shared" si="194"/>
        <v>2</v>
      </c>
      <c r="QB30" s="187">
        <f t="shared" si="195"/>
        <v>2</v>
      </c>
      <c r="QC30" s="187">
        <f t="shared" si="196"/>
        <v>3</v>
      </c>
      <c r="QD30" s="187">
        <f t="shared" si="197"/>
        <v>2</v>
      </c>
      <c r="QE30" s="187">
        <f t="shared" si="198"/>
        <v>2</v>
      </c>
      <c r="QF30" s="187" t="str">
        <f t="shared" si="199"/>
        <v/>
      </c>
      <c r="QG30" s="187" t="str">
        <f t="shared" si="200"/>
        <v/>
      </c>
      <c r="QH30" s="187" t="str">
        <f t="shared" si="201"/>
        <v/>
      </c>
      <c r="QI30" s="422">
        <f t="shared" si="202"/>
        <v>0.55000000000000004</v>
      </c>
      <c r="QJ30" s="725">
        <f>VLOOKUP($A30,'05市民生活実感調査'!$D$223:$Q$249,13,FALSE)</f>
        <v>4</v>
      </c>
      <c r="QK30" s="726">
        <f>VLOOKUP($A30,'05市民生活実感調査'!$D$223:$Q$249,14,FALSE)</f>
        <v>77.41935483870968</v>
      </c>
      <c r="QL30" s="823" t="s">
        <v>314</v>
      </c>
      <c r="QM30" s="824" t="str">
        <f>VLOOKUP(QL30,プルダウン!$A$1:$B$6,2,FALSE)</f>
        <v>政策の目的がそこそこ達成されている</v>
      </c>
      <c r="QN30" s="403" t="s">
        <v>2972</v>
      </c>
      <c r="QO30" s="190" t="s">
        <v>1885</v>
      </c>
      <c r="QP30" s="91" t="s">
        <v>3410</v>
      </c>
      <c r="QQ30" s="190" t="s">
        <v>3411</v>
      </c>
      <c r="QR30" s="237" t="str">
        <f>IFERROR(VLOOKUP($A30*100+QR$4,'03施策評価'!$A$5:$MF$118,COLUMN('03施策評価'!$MC:$MC),FALSE),"-")</f>
        <v>B</v>
      </c>
      <c r="QS30" s="187" t="str">
        <f>IFERROR(VLOOKUP($A30*100+QS$4,'03施策評価'!$A$5:$MF$118,COLUMN('03施策評価'!$MC:$MC),FALSE),"-")</f>
        <v>B</v>
      </c>
      <c r="QT30" s="187" t="str">
        <f>IFERROR(VLOOKUP($A30*100+QT$4,'03施策評価'!$A$5:$MF$118,COLUMN('03施策評価'!$MC:$MC),FALSE),"-")</f>
        <v>C</v>
      </c>
      <c r="QU30" s="187" t="str">
        <f>IFERROR(VLOOKUP($A30*100+QU$4,'03施策評価'!$A$5:$MF$118,COLUMN('03施策評価'!$MC:$MC),FALSE),"-")</f>
        <v>D</v>
      </c>
      <c r="QV30" s="187" t="str">
        <f>IFERROR(VLOOKUP($A30*100+QV$4,'03施策評価'!$A$5:$MF$118,COLUMN('03施策評価'!$MC:$MC),FALSE),"-")</f>
        <v>-</v>
      </c>
      <c r="QW30" s="187" t="str">
        <f>IFERROR(VLOOKUP($A30*100+QW$4,'03施策評価'!$A$5:$MF$118,COLUMN('03施策評価'!$MC:$MC),FALSE),"-")</f>
        <v>-</v>
      </c>
      <c r="QX30" s="187" t="str">
        <f>IFERROR(VLOOKUP($A30*100+QX$4,'03施策評価'!$A$5:$MF$118,COLUMN('03施策評価'!$MC:$MC),FALSE),"-")</f>
        <v>-</v>
      </c>
      <c r="QY30" s="234" t="str">
        <f>IFERROR(VLOOKUP($A30*100+QY$4,'03施策評価'!$A$5:$MF$118,COLUMN('03施策評価'!$MC:$MC),FALSE),"-")</f>
        <v>-</v>
      </c>
      <c r="QZ30" s="104" t="s">
        <v>3527</v>
      </c>
    </row>
    <row r="31" spans="1:468" ht="234" customHeight="1">
      <c r="A31" s="466">
        <v>27</v>
      </c>
      <c r="B31" s="104" t="s">
        <v>297</v>
      </c>
      <c r="C31" s="104" t="s">
        <v>1883</v>
      </c>
      <c r="D31" s="728" t="s">
        <v>1419</v>
      </c>
      <c r="E31" s="728" t="s">
        <v>1420</v>
      </c>
      <c r="F31" s="104"/>
      <c r="G31" s="850" t="str">
        <f>VLOOKUP($A31&amp;"-"&amp;G$4,'02政策の客観指標'!$A$4:$AY$246,COLUMN('02政策の客観指標'!$AT:$AT),FALSE)</f>
        <v>-</v>
      </c>
      <c r="H31" s="851" t="str">
        <f>VLOOKUP($A31&amp;"-"&amp;H$4,'02政策の客観指標'!$A$4:$AY$246,COLUMN('02政策の客観指標'!$AT:$AT),FALSE)</f>
        <v>-</v>
      </c>
      <c r="I31" s="851" t="str">
        <f>VLOOKUP($A31&amp;"-"&amp;I$4,'02政策の客観指標'!$A$4:$AY$246,COLUMN('02政策の客観指標'!$AT:$AT),FALSE)</f>
        <v>-</v>
      </c>
      <c r="J31" s="851" t="str">
        <f>VLOOKUP($A31&amp;"-"&amp;J$4,'02政策の客観指標'!$A$4:$AY$246,COLUMN('02政策の客観指標'!$AT:$AT),FALSE)</f>
        <v>-</v>
      </c>
      <c r="K31" s="851" t="str">
        <f>VLOOKUP($A31&amp;"-"&amp;K$4,'02政策の客観指標'!$A$4:$AY$246,COLUMN('02政策の客観指標'!$AT:$AT),FALSE)</f>
        <v>a</v>
      </c>
      <c r="L31" s="851" t="str">
        <f>VLOOKUP($A31&amp;"-"&amp;L$4,'02政策の客観指標'!$A$4:$AY$246,COLUMN('02政策の客観指標'!$AT:$AT),FALSE)</f>
        <v>a</v>
      </c>
      <c r="M31" s="851" t="str">
        <f>VLOOKUP($A31&amp;"-"&amp;M$4,'02政策の客観指標'!$A$4:$AY$246,COLUMN('02政策の客観指標'!$AT:$AT),FALSE)</f>
        <v>-</v>
      </c>
      <c r="N31" s="851" t="str">
        <f>VLOOKUP($A31&amp;"-"&amp;N$4,'02政策の客観指標'!$A$4:$AY$246,COLUMN('02政策の客観指標'!$AT:$AT),FALSE)</f>
        <v>-</v>
      </c>
      <c r="O31" s="852" t="str">
        <f>VLOOKUP($A31&amp;"-"&amp;O$4,'02政策の客観指標'!$A$4:$AY$246,COLUMN('02政策の客観指標'!$AT:$AT),FALSE)</f>
        <v>-</v>
      </c>
      <c r="P31" s="853" t="str">
        <f t="shared" si="0"/>
        <v>a</v>
      </c>
      <c r="Q31" s="854" t="str">
        <f t="shared" si="1"/>
        <v/>
      </c>
      <c r="R31" s="854" t="str">
        <f t="shared" si="2"/>
        <v/>
      </c>
      <c r="S31" s="854" t="str">
        <f t="shared" si="3"/>
        <v/>
      </c>
      <c r="T31" s="854" t="str">
        <f t="shared" si="4"/>
        <v/>
      </c>
      <c r="U31" s="854">
        <f t="shared" si="5"/>
        <v>4</v>
      </c>
      <c r="V31" s="854">
        <f t="shared" si="6"/>
        <v>4</v>
      </c>
      <c r="W31" s="854" t="str">
        <f t="shared" si="7"/>
        <v/>
      </c>
      <c r="X31" s="854" t="str">
        <f t="shared" si="8"/>
        <v/>
      </c>
      <c r="Y31" s="854" t="str">
        <f t="shared" si="9"/>
        <v/>
      </c>
      <c r="Z31" s="855">
        <f t="shared" si="10"/>
        <v>1</v>
      </c>
      <c r="AA31" s="856" t="str">
        <f>IFERROR(VLOOKUP($A31*100+AA$4,'03施策評価'!$A$5:$KD$118,COLUMN('03施策評価'!$AB:$AB),FALSE),"-")</f>
        <v>-</v>
      </c>
      <c r="AB31" s="851" t="str">
        <f>IFERROR(VLOOKUP($A31*100+AB$4,'03施策評価'!$A$5:$KD$118,COLUMN('03施策評価'!$AB:$AB),FALSE),"-")</f>
        <v>-</v>
      </c>
      <c r="AC31" s="851" t="str">
        <f>IFERROR(VLOOKUP($A31*100+AC$4,'03施策評価'!$A$5:$KD$118,COLUMN('03施策評価'!$AB:$AB),FALSE),"-")</f>
        <v>-</v>
      </c>
      <c r="AD31" s="851" t="str">
        <f>IFERROR(VLOOKUP($A31*100+AD$4,'03施策評価'!$A$5:$KD$118,COLUMN('03施策評価'!$AB:$AB),FALSE),"-")</f>
        <v>-</v>
      </c>
      <c r="AE31" s="851" t="str">
        <f>IFERROR(VLOOKUP($A31*100+AE$4,'03施策評価'!$A$5:$KD$118,COLUMN('03施策評価'!$AB:$AB),FALSE),"-")</f>
        <v>a</v>
      </c>
      <c r="AF31" s="851" t="str">
        <f>IFERROR(VLOOKUP($A31*100+AF$4,'03施策評価'!$A$5:$KD$118,COLUMN('03施策評価'!$AB:$AB),FALSE),"-")</f>
        <v>-</v>
      </c>
      <c r="AG31" s="851" t="str">
        <f>IFERROR(VLOOKUP($A31*100+AG$4,'03施策評価'!$A$5:$KD$118,COLUMN('03施策評価'!$AB:$AB),FALSE),"-")</f>
        <v>-</v>
      </c>
      <c r="AH31" s="852" t="str">
        <f>IFERROR(VLOOKUP($A31*100+AH$4,'03施策評価'!$A$5:$KD$118,COLUMN('03施策評価'!$AB:$AB),FALSE),"-")</f>
        <v>-</v>
      </c>
      <c r="AI31" s="853" t="str">
        <f t="shared" si="11"/>
        <v>a</v>
      </c>
      <c r="AJ31" s="856" t="str">
        <f t="shared" si="12"/>
        <v/>
      </c>
      <c r="AK31" s="851" t="str">
        <f t="shared" si="13"/>
        <v/>
      </c>
      <c r="AL31" s="851" t="str">
        <f t="shared" si="14"/>
        <v/>
      </c>
      <c r="AM31" s="851" t="str">
        <f t="shared" si="15"/>
        <v/>
      </c>
      <c r="AN31" s="851">
        <f t="shared" si="16"/>
        <v>4</v>
      </c>
      <c r="AO31" s="851" t="str">
        <f t="shared" si="17"/>
        <v/>
      </c>
      <c r="AP31" s="851" t="str">
        <f t="shared" si="18"/>
        <v/>
      </c>
      <c r="AQ31" s="852" t="str">
        <f t="shared" si="19"/>
        <v/>
      </c>
      <c r="AR31" s="857">
        <f t="shared" si="20"/>
        <v>1</v>
      </c>
      <c r="AS31" s="853" t="str">
        <f t="shared" si="204"/>
        <v>a</v>
      </c>
      <c r="AT31" s="854">
        <f t="shared" si="22"/>
        <v>4</v>
      </c>
      <c r="AU31" s="853">
        <f t="shared" si="23"/>
        <v>2</v>
      </c>
      <c r="AV31" s="855" cm="1">
        <f t="array" ref="AV31">_xlfn.IFS(COUNT(AT31:AU31)=2,SUM(AT31:AU31)/6,COUNT(AT31:AU31)=0,"-",AT31="",AR31,AU31="",Z31)</f>
        <v>1</v>
      </c>
      <c r="AW31" s="856" t="str">
        <f>VLOOKUP($A31&amp;"-"&amp;AW$4,'05市民生活実感調査'!$A$3:$BC$218,COLUMN('05市民生活実感調査'!$O:$O),FALSE)</f>
        <v>a</v>
      </c>
      <c r="AX31" s="851" t="str">
        <f>VLOOKUP($A31&amp;"-"&amp;AX$4,'05市民生活実感調査'!$A$3:$BC$218,COLUMN('05市民生活実感調査'!$O:$O),FALSE)</f>
        <v>a</v>
      </c>
      <c r="AY31" s="851" t="str">
        <f>VLOOKUP($A31&amp;"-"&amp;AY$4,'05市民生活実感調査'!$A$3:$BC$218,COLUMN('05市民生活実感調査'!$O:$O),FALSE)</f>
        <v>b</v>
      </c>
      <c r="AZ31" s="851" t="str">
        <f>VLOOKUP($A31&amp;"-"&amp;AZ$4,'05市民生活実感調査'!$A$3:$BC$218,COLUMN('05市民生活実感調査'!$O:$O),FALSE)</f>
        <v>a</v>
      </c>
      <c r="BA31" s="851" t="str">
        <f>VLOOKUP($A31&amp;"-"&amp;BA$4,'05市民生活実感調査'!$A$3:$BC$218,COLUMN('05市民生活実感調査'!$O:$O),FALSE)</f>
        <v>a</v>
      </c>
      <c r="BB31" s="851" t="str">
        <f>VLOOKUP($A31&amp;"-"&amp;BB$4,'05市民生活実感調査'!$A$3:$BC$218,COLUMN('05市民生活実感調査'!$O:$O),FALSE)</f>
        <v>-</v>
      </c>
      <c r="BC31" s="851" t="str">
        <f>VLOOKUP($A31&amp;"-"&amp;BC$4,'05市民生活実感調査'!$A$3:$BC$218,COLUMN('05市民生活実感調査'!$O:$O),FALSE)</f>
        <v>-</v>
      </c>
      <c r="BD31" s="851" t="str">
        <f>VLOOKUP($A31&amp;"-"&amp;BD$4,'05市民生活実感調査'!$A$3:$BC$218,COLUMN('05市民生活実感調査'!$O:$O),FALSE)</f>
        <v>-</v>
      </c>
      <c r="BE31" s="839" t="str">
        <f t="shared" si="24"/>
        <v>a</v>
      </c>
      <c r="BF31" s="843">
        <f t="shared" si="25"/>
        <v>4</v>
      </c>
      <c r="BG31" s="851">
        <f t="shared" si="26"/>
        <v>4</v>
      </c>
      <c r="BH31" s="851">
        <f t="shared" si="27"/>
        <v>3</v>
      </c>
      <c r="BI31" s="851">
        <f t="shared" si="28"/>
        <v>4</v>
      </c>
      <c r="BJ31" s="851">
        <f t="shared" si="29"/>
        <v>4</v>
      </c>
      <c r="BK31" s="851" t="str">
        <f t="shared" si="30"/>
        <v/>
      </c>
      <c r="BL31" s="851" t="str">
        <f t="shared" si="31"/>
        <v/>
      </c>
      <c r="BM31" s="851" t="str">
        <f t="shared" si="32"/>
        <v/>
      </c>
      <c r="BN31" s="840">
        <f t="shared" si="33"/>
        <v>0.95</v>
      </c>
      <c r="BO31" s="841">
        <f>VLOOKUP($A31,'05市民生活実感調査'!$D$223:$O$249,3,FALSE)</f>
        <v>2</v>
      </c>
      <c r="BP31" s="858">
        <f>VLOOKUP($A31,'05市民生活実感調査'!$D$223:$O$249,4,FALSE)</f>
        <v>0.94561403508771935</v>
      </c>
      <c r="BQ31" s="843" t="s">
        <v>312</v>
      </c>
      <c r="BR31" s="859" t="s">
        <v>97</v>
      </c>
      <c r="BS31" s="834" t="s">
        <v>122</v>
      </c>
      <c r="BT31" s="859" t="s">
        <v>1559</v>
      </c>
      <c r="BU31" s="860" t="s">
        <v>1547</v>
      </c>
      <c r="BV31" s="859" t="s">
        <v>1548</v>
      </c>
      <c r="BW31" s="843" t="str">
        <f>IFERROR(VLOOKUP($A31*100+BW$4,'03施策評価'!$A$5:$KD$118,COLUMN('03施策評価'!$BQ:$BQ),FALSE),"-")</f>
        <v>-</v>
      </c>
      <c r="BX31" s="851" t="str">
        <f>IFERROR(VLOOKUP($A31*100+BX$4,'03施策評価'!$A$5:$KD$118,COLUMN('03施策評価'!$BQ:$BQ),FALSE),"-")</f>
        <v>-</v>
      </c>
      <c r="BY31" s="851" t="str">
        <f>IFERROR(VLOOKUP($A31*100+BY$4,'03施策評価'!$A$5:$KD$118,COLUMN('03施策評価'!$BQ:$BQ),FALSE),"-")</f>
        <v>-</v>
      </c>
      <c r="BZ31" s="851" t="str">
        <f>IFERROR(VLOOKUP($A31*100+BZ$4,'03施策評価'!$A$5:$KD$118,COLUMN('03施策評価'!$BQ:$BQ),FALSE),"-")</f>
        <v>-</v>
      </c>
      <c r="CA31" s="851" t="str">
        <f>IFERROR(VLOOKUP($A31*100+CA$4,'03施策評価'!$A$5:$KD$118,COLUMN('03施策評価'!$BQ:$BQ),FALSE),"-")</f>
        <v>B</v>
      </c>
      <c r="CB31" s="851" t="str">
        <f>IFERROR(VLOOKUP($A31*100+CB$4,'03施策評価'!$A$5:$KD$118,COLUMN('03施策評価'!$BQ:$BQ),FALSE),"-")</f>
        <v>-</v>
      </c>
      <c r="CC31" s="851" t="str">
        <f>IFERROR(VLOOKUP($A31*100+CC$4,'03施策評価'!$A$5:$KD$118,COLUMN('03施策評価'!$BQ:$BQ),FALSE),"-")</f>
        <v>-</v>
      </c>
      <c r="CD31" s="839" t="str">
        <f>IFERROR(VLOOKUP($A31*100+CD$4,'03施策評価'!$A$5:$KD$118,COLUMN('03施策評価'!$BQ:$BQ),FALSE),"-")</f>
        <v>-</v>
      </c>
      <c r="CE31" s="861" t="s">
        <v>1549</v>
      </c>
      <c r="CF31" s="850" t="str">
        <f>VLOOKUP($A31&amp;"-"&amp;CF$4,'02政策の客観指標'!$A$4:$AY$246,COLUMN('02政策の客観指標'!$AU:$AU),FALSE)</f>
        <v>-</v>
      </c>
      <c r="CG31" s="851" t="str">
        <f>VLOOKUP($A31&amp;"-"&amp;CG$4,'02政策の客観指標'!$A$4:$AY$246,COLUMN('02政策の客観指標'!$AU:$AU),FALSE)</f>
        <v>-</v>
      </c>
      <c r="CH31" s="851" t="str">
        <f>VLOOKUP($A31&amp;"-"&amp;CH$4,'02政策の客観指標'!$A$4:$AY$246,COLUMN('02政策の客観指標'!$AU:$AU),FALSE)</f>
        <v>-</v>
      </c>
      <c r="CI31" s="851" t="str">
        <f>VLOOKUP($A31&amp;"-"&amp;CI$4,'02政策の客観指標'!$A$4:$AY$246,COLUMN('02政策の客観指標'!$AU:$AU),FALSE)</f>
        <v>-</v>
      </c>
      <c r="CJ31" s="851" t="str">
        <f>VLOOKUP($A31&amp;"-"&amp;CJ$4,'02政策の客観指標'!$A$4:$AY$246,COLUMN('02政策の客観指標'!$AU:$AU),FALSE)</f>
        <v>a</v>
      </c>
      <c r="CK31" s="851" t="str">
        <f>VLOOKUP($A31&amp;"-"&amp;CK$4,'02政策の客観指標'!$A$4:$AY$246,COLUMN('02政策の客観指標'!$AU:$AU),FALSE)</f>
        <v>b</v>
      </c>
      <c r="CL31" s="851" t="str">
        <f>VLOOKUP($A31&amp;"-"&amp;CL$4,'02政策の客観指標'!$A$4:$AY$246,COLUMN('02政策の客観指標'!$AU:$AU),FALSE)</f>
        <v>-</v>
      </c>
      <c r="CM31" s="851" t="str">
        <f>VLOOKUP($A31&amp;"-"&amp;CM$4,'02政策の客観指標'!$A$4:$AY$246,COLUMN('02政策の客観指標'!$AU:$AU),FALSE)</f>
        <v>-</v>
      </c>
      <c r="CN31" s="851" t="str">
        <f>VLOOKUP($A31&amp;"-"&amp;CN$4,'02政策の客観指標'!$A$4:$AY$246,COLUMN('02政策の客観指標'!$AU:$AU),FALSE)</f>
        <v>-</v>
      </c>
      <c r="CO31" s="839" t="str">
        <f t="shared" si="34"/>
        <v>a</v>
      </c>
      <c r="CP31" s="854" t="str">
        <f t="shared" si="35"/>
        <v/>
      </c>
      <c r="CQ31" s="854" t="str">
        <f t="shared" si="36"/>
        <v/>
      </c>
      <c r="CR31" s="854" t="str">
        <f t="shared" si="37"/>
        <v/>
      </c>
      <c r="CS31" s="854" t="str">
        <f t="shared" si="38"/>
        <v/>
      </c>
      <c r="CT31" s="854">
        <f t="shared" si="39"/>
        <v>4</v>
      </c>
      <c r="CU31" s="854">
        <f t="shared" si="40"/>
        <v>3</v>
      </c>
      <c r="CV31" s="854" t="str">
        <f t="shared" si="41"/>
        <v/>
      </c>
      <c r="CW31" s="854" t="str">
        <f t="shared" si="42"/>
        <v/>
      </c>
      <c r="CX31" s="854" t="str">
        <f t="shared" si="43"/>
        <v/>
      </c>
      <c r="CY31" s="846">
        <f t="shared" si="44"/>
        <v>0.875</v>
      </c>
      <c r="CZ31" s="843" t="str">
        <f>IFERROR(VLOOKUP($A31*100+CZ$4,'03施策評価'!$A$5:$KD$118,COLUMN('03施策評価'!$CF:$CF),FALSE),"-")</f>
        <v>-</v>
      </c>
      <c r="DA31" s="851" t="str">
        <f>IFERROR(VLOOKUP($A31*100+DA$4,'03施策評価'!$A$5:$KD$118,COLUMN('03施策評価'!$CF:$CF),FALSE),"-")</f>
        <v>-</v>
      </c>
      <c r="DB31" s="851" t="str">
        <f>IFERROR(VLOOKUP($A31*100+DB$4,'03施策評価'!$A$5:$KD$118,COLUMN('03施策評価'!$CF:$CF),FALSE),"-")</f>
        <v>-</v>
      </c>
      <c r="DC31" s="851" t="str">
        <f>IFERROR(VLOOKUP($A31*100+DC$4,'03施策評価'!$A$5:$KD$118,COLUMN('03施策評価'!$CF:$CF),FALSE),"-")</f>
        <v>-</v>
      </c>
      <c r="DD31" s="851" t="str">
        <f>IFERROR(VLOOKUP($A31*100+DD$4,'03施策評価'!$A$5:$KD$118,COLUMN('03施策評価'!$CF:$CF),FALSE),"-")</f>
        <v>b</v>
      </c>
      <c r="DE31" s="851" t="str">
        <f>IFERROR(VLOOKUP($A31*100+DE$4,'03施策評価'!$A$5:$KD$118,COLUMN('03施策評価'!$CF:$CF),FALSE),"-")</f>
        <v>-</v>
      </c>
      <c r="DF31" s="851" t="str">
        <f>IFERROR(VLOOKUP($A31*100+DF$4,'03施策評価'!$A$5:$KD$118,COLUMN('03施策評価'!$CF:$CF),FALSE),"-")</f>
        <v>-</v>
      </c>
      <c r="DG31" s="851" t="str">
        <f>IFERROR(VLOOKUP($A31*100+DG$4,'03施策評価'!$A$5:$KD$118,COLUMN('03施策評価'!$CF:$CF),FALSE),"-")</f>
        <v>-</v>
      </c>
      <c r="DH31" s="839" t="str">
        <f t="shared" si="45"/>
        <v>b</v>
      </c>
      <c r="DI31" s="843" t="str">
        <f t="shared" si="46"/>
        <v/>
      </c>
      <c r="DJ31" s="851" t="str">
        <f t="shared" si="47"/>
        <v/>
      </c>
      <c r="DK31" s="851" t="str">
        <f t="shared" si="48"/>
        <v/>
      </c>
      <c r="DL31" s="851" t="str">
        <f t="shared" si="49"/>
        <v/>
      </c>
      <c r="DM31" s="851">
        <f t="shared" si="50"/>
        <v>3</v>
      </c>
      <c r="DN31" s="851" t="str">
        <f t="shared" si="51"/>
        <v/>
      </c>
      <c r="DO31" s="851" t="str">
        <f t="shared" si="52"/>
        <v/>
      </c>
      <c r="DP31" s="851" t="str">
        <f t="shared" si="53"/>
        <v/>
      </c>
      <c r="DQ31" s="840">
        <f t="shared" si="54"/>
        <v>0.75</v>
      </c>
      <c r="DR31" s="853" t="str">
        <f t="shared" si="55"/>
        <v>a</v>
      </c>
      <c r="DS31" s="843">
        <f t="shared" si="56"/>
        <v>4</v>
      </c>
      <c r="DT31" s="851">
        <f t="shared" si="57"/>
        <v>1.5</v>
      </c>
      <c r="DU31" s="840" cm="1">
        <f t="array" ref="DU31">_xlfn.IFS(COUNT(DS31:DT31)=2,SUM(DS31:DT31)/6,COUNT(DS31:DT31)=0,"-",DS31="",DQ31,DT31="",CY31)</f>
        <v>0.91666666666666663</v>
      </c>
      <c r="DV31" s="843" t="str">
        <f>VLOOKUP($A31&amp;"-"&amp;DV$4,'05市民生活実感調査'!$A$3:$BC$218,COLUMN('05市民生活実感調査'!$Y:$Y),FALSE)</f>
        <v>b</v>
      </c>
      <c r="DW31" s="851" t="str">
        <f>VLOOKUP($A31&amp;"-"&amp;DW$4,'05市民生活実感調査'!$A$3:$BC$218,COLUMN('05市民生活実感調査'!$Y:$Y),FALSE)</f>
        <v>b</v>
      </c>
      <c r="DX31" s="851" t="str">
        <f>VLOOKUP($A31&amp;"-"&amp;DX$4,'05市民生活実感調査'!$A$3:$BC$218,COLUMN('05市民生活実感調査'!$Y:$Y),FALSE)</f>
        <v>c</v>
      </c>
      <c r="DY31" s="851" t="str">
        <f>VLOOKUP($A31&amp;"-"&amp;DY$4,'05市民生活実感調査'!$A$3:$BC$218,COLUMN('05市民生活実感調査'!$Y:$Y),FALSE)</f>
        <v>b</v>
      </c>
      <c r="DZ31" s="851" t="str">
        <f>VLOOKUP($A31&amp;"-"&amp;DZ$4,'05市民生活実感調査'!$A$3:$BC$218,COLUMN('05市民生活実感調査'!$Y:$Y),FALSE)</f>
        <v>b</v>
      </c>
      <c r="EA31" s="851" t="str">
        <f>VLOOKUP($A31&amp;"-"&amp;EA$4,'05市民生活実感調査'!$A$3:$BC$218,COLUMN('05市民生活実感調査'!$Y:$Y),FALSE)</f>
        <v>-</v>
      </c>
      <c r="EB31" s="851" t="str">
        <f>VLOOKUP($A31&amp;"-"&amp;EB$4,'05市民生活実感調査'!$A$3:$BC$218,COLUMN('05市民生活実感調査'!$Y:$Y),FALSE)</f>
        <v>-</v>
      </c>
      <c r="EC31" s="851" t="str">
        <f>VLOOKUP($A31&amp;"-"&amp;EC$4,'05市民生活実感調査'!$A$3:$BC$218,COLUMN('05市民生活実感調査'!$Y:$Y),FALSE)</f>
        <v>-</v>
      </c>
      <c r="ED31" s="839" t="str">
        <f t="shared" si="58"/>
        <v>b</v>
      </c>
      <c r="EE31" s="843">
        <f t="shared" si="59"/>
        <v>3</v>
      </c>
      <c r="EF31" s="851">
        <f t="shared" si="60"/>
        <v>3</v>
      </c>
      <c r="EG31" s="851">
        <f t="shared" si="61"/>
        <v>2</v>
      </c>
      <c r="EH31" s="851">
        <f t="shared" si="62"/>
        <v>3</v>
      </c>
      <c r="EI31" s="851">
        <f t="shared" si="63"/>
        <v>3</v>
      </c>
      <c r="EJ31" s="851" t="str">
        <f t="shared" si="64"/>
        <v/>
      </c>
      <c r="EK31" s="851" t="str">
        <f t="shared" si="65"/>
        <v/>
      </c>
      <c r="EL31" s="851" t="str">
        <f t="shared" si="66"/>
        <v/>
      </c>
      <c r="EM31" s="840">
        <f t="shared" si="67"/>
        <v>0.7</v>
      </c>
      <c r="EN31" s="841">
        <f>VLOOKUP($A31,'05市民生活実感調査'!$D$223:$O$249,5,FALSE)</f>
        <v>1</v>
      </c>
      <c r="EO31" s="842">
        <f>VLOOKUP($A31,'05市民生活実感調査'!$D$223:$O$249,6,FALSE)</f>
        <v>0.81200000000000006</v>
      </c>
      <c r="EP31" s="843" t="s">
        <v>312</v>
      </c>
      <c r="EQ31" s="859" t="str">
        <f>VLOOKUP(EP31,プルダウン!$A$1:$B$6,2,FALSE)</f>
        <v>政策の目的が十分に達成されている</v>
      </c>
      <c r="ER31" s="834" t="s">
        <v>122</v>
      </c>
      <c r="ES31" s="859" t="s">
        <v>1884</v>
      </c>
      <c r="ET31" s="860" t="s">
        <v>1855</v>
      </c>
      <c r="EU31" s="859" t="s">
        <v>2656</v>
      </c>
      <c r="EV31" s="843" t="str">
        <f>IFERROR(VLOOKUP($A31*100+EV$4,'03施策評価'!$A$5:$KD$118,COLUMN('03施策評価'!$DU:$DU),FALSE),"-")</f>
        <v>B</v>
      </c>
      <c r="EW31" s="851" t="str">
        <f>IFERROR(VLOOKUP($A31*100+EW$4,'03施策評価'!$A$5:$KD$118,COLUMN('03施策評価'!$DU:$DU),FALSE),"-")</f>
        <v>B</v>
      </c>
      <c r="EX31" s="851" t="str">
        <f>IFERROR(VLOOKUP($A31*100+EX$4,'03施策評価'!$A$5:$KD$118,COLUMN('03施策評価'!$DU:$DU),FALSE),"-")</f>
        <v>-</v>
      </c>
      <c r="EY31" s="851" t="str">
        <f>IFERROR(VLOOKUP($A31*100+EY$4,'03施策評価'!$A$5:$KD$118,COLUMN('03施策評価'!$DU:$DU),FALSE),"-")</f>
        <v>C</v>
      </c>
      <c r="EZ31" s="851" t="str">
        <f>IFERROR(VLOOKUP($A31*100+EZ$4,'03施策評価'!$A$5:$KD$118,COLUMN('03施策評価'!$DU:$DU),FALSE),"-")</f>
        <v>C</v>
      </c>
      <c r="FA31" s="851" t="str">
        <f>IFERROR(VLOOKUP($A31*100+FA$4,'03施策評価'!$A$5:$KD$118,COLUMN('03施策評価'!$DU:$DU),FALSE),"-")</f>
        <v>B</v>
      </c>
      <c r="FB31" s="851" t="str">
        <f>IFERROR(VLOOKUP($A31*100+FB$4,'03施策評価'!$A$5:$KD$118,COLUMN('03施策評価'!$DU:$DU),FALSE),"-")</f>
        <v>B</v>
      </c>
      <c r="FC31" s="839" t="str">
        <f>IFERROR(VLOOKUP($A31*100+FC$4,'03施策評価'!$A$5:$KD$118,COLUMN('03施策評価'!$DU:$DU),FALSE),"-")</f>
        <v>-</v>
      </c>
      <c r="FD31" s="861" t="s">
        <v>2657</v>
      </c>
      <c r="FE31" s="850" t="str">
        <f>VLOOKUP($A31&amp;"-"&amp;FE$4,'02政策の客観指標'!$A$4:$AY$246,COLUMN('02政策の客観指標'!$AV:$AV),FALSE)</f>
        <v>-</v>
      </c>
      <c r="FF31" s="851" t="str">
        <f>VLOOKUP($A31&amp;"-"&amp;FF$4,'02政策の客観指標'!$A$4:$AY$246,COLUMN('02政策の客観指標'!$AV:$AV),FALSE)</f>
        <v>-</v>
      </c>
      <c r="FG31" s="851" t="str">
        <f>VLOOKUP($A31&amp;"-"&amp;FG$4,'02政策の客観指標'!$A$4:$AY$246,COLUMN('02政策の客観指標'!$AV:$AV),FALSE)</f>
        <v>-</v>
      </c>
      <c r="FH31" s="851" t="str">
        <f>VLOOKUP($A31&amp;"-"&amp;FH$4,'02政策の客観指標'!$A$4:$AY$246,COLUMN('02政策の客観指標'!$AV:$AV),FALSE)</f>
        <v>-</v>
      </c>
      <c r="FI31" s="851" t="str">
        <f>VLOOKUP($A31&amp;"-"&amp;FI$4,'02政策の客観指標'!$A$4:$AY$246,COLUMN('02政策の客観指標'!$AV:$AV),FALSE)</f>
        <v>a</v>
      </c>
      <c r="FJ31" s="851" t="str">
        <f>VLOOKUP($A31&amp;"-"&amp;FJ$4,'02政策の客観指標'!$A$4:$AY$246,COLUMN('02政策の客観指標'!$AV:$AV),FALSE)</f>
        <v>b</v>
      </c>
      <c r="FK31" s="851" t="str">
        <f>VLOOKUP($A31&amp;"-"&amp;FK$4,'02政策の客観指標'!$A$4:$AY$246,COLUMN('02政策の客観指標'!$AV:$AV),FALSE)</f>
        <v>-</v>
      </c>
      <c r="FL31" s="851" t="str">
        <f>VLOOKUP($A31&amp;"-"&amp;FL$4,'02政策の客観指標'!$A$4:$AY$246,COLUMN('02政策の客観指標'!$AV:$AV),FALSE)</f>
        <v>-</v>
      </c>
      <c r="FM31" s="851" t="str">
        <f>VLOOKUP($A31&amp;"-"&amp;FM$4,'02政策の客観指標'!$A$4:$AY$246,COLUMN('02政策の客観指標'!$AV:$AV),FALSE)</f>
        <v>-</v>
      </c>
      <c r="FN31" s="839" t="str">
        <f t="shared" si="68"/>
        <v>a</v>
      </c>
      <c r="FO31" s="854" t="str">
        <f t="shared" si="69"/>
        <v/>
      </c>
      <c r="FP31" s="854" t="str">
        <f t="shared" si="70"/>
        <v/>
      </c>
      <c r="FQ31" s="854" t="str">
        <f t="shared" si="71"/>
        <v/>
      </c>
      <c r="FR31" s="854" t="str">
        <f t="shared" si="72"/>
        <v/>
      </c>
      <c r="FS31" s="854">
        <f t="shared" si="73"/>
        <v>4</v>
      </c>
      <c r="FT31" s="854">
        <f t="shared" si="74"/>
        <v>3</v>
      </c>
      <c r="FU31" s="854" t="str">
        <f t="shared" si="75"/>
        <v/>
      </c>
      <c r="FV31" s="854" t="str">
        <f t="shared" si="76"/>
        <v/>
      </c>
      <c r="FW31" s="854" t="str">
        <f t="shared" si="77"/>
        <v/>
      </c>
      <c r="FX31" s="846">
        <f t="shared" si="78"/>
        <v>0.875</v>
      </c>
      <c r="FY31" s="843" t="str">
        <f>IFERROR(VLOOKUP($A31*100+FY$4,'03施策評価'!$A$5:$KD$118,COLUMN('03施策評価'!$EH:$EH),FALSE),"-")</f>
        <v>-</v>
      </c>
      <c r="FZ31" s="851" t="str">
        <f>IFERROR(VLOOKUP($A31*100+FZ$4,'03施策評価'!$A$5:$KD$118,COLUMN('03施策評価'!$EH:$EH),FALSE),"-")</f>
        <v>a</v>
      </c>
      <c r="GA31" s="851" t="str">
        <f>IFERROR(VLOOKUP($A31*100+GA$4,'03施策評価'!$A$5:$KD$118,COLUMN('03施策評価'!$EH:$EH),FALSE),"-")</f>
        <v>-</v>
      </c>
      <c r="GB31" s="851" t="str">
        <f>IFERROR(VLOOKUP($A31*100+GB$4,'03施策評価'!$A$5:$KD$118,COLUMN('03施策評価'!$EH:$EH),FALSE),"-")</f>
        <v>-</v>
      </c>
      <c r="GC31" s="851" t="str">
        <f>IFERROR(VLOOKUP($A31*100+GC$4,'03施策評価'!$A$5:$KD$118,COLUMN('03施策評価'!$EH:$EH),FALSE),"-")</f>
        <v>b</v>
      </c>
      <c r="GD31" s="851" t="str">
        <f>IFERROR(VLOOKUP($A31*100+GD$4,'03施策評価'!$A$5:$KD$118,COLUMN('03施策評価'!$EH:$EH),FALSE),"-")</f>
        <v>-</v>
      </c>
      <c r="GE31" s="851" t="str">
        <f>IFERROR(VLOOKUP($A31*100+GE$4,'03施策評価'!$A$5:$KD$118,COLUMN('03施策評価'!$EH:$EH),FALSE),"-")</f>
        <v>-</v>
      </c>
      <c r="GF31" s="851" t="str">
        <f>IFERROR(VLOOKUP($A31*100+GF$4,'03施策評価'!$A$5:$KD$118,COLUMN('03施策評価'!$EH:$EH),FALSE),"-")</f>
        <v>-</v>
      </c>
      <c r="GG31" s="839" t="str">
        <f t="shared" si="79"/>
        <v>a</v>
      </c>
      <c r="GH31" s="843" t="str">
        <f t="shared" si="80"/>
        <v/>
      </c>
      <c r="GI31" s="851">
        <f t="shared" si="81"/>
        <v>4</v>
      </c>
      <c r="GJ31" s="851" t="str">
        <f t="shared" si="82"/>
        <v/>
      </c>
      <c r="GK31" s="851" t="str">
        <f t="shared" si="83"/>
        <v/>
      </c>
      <c r="GL31" s="851">
        <f t="shared" si="84"/>
        <v>3</v>
      </c>
      <c r="GM31" s="851" t="str">
        <f t="shared" si="85"/>
        <v/>
      </c>
      <c r="GN31" s="851" t="str">
        <f t="shared" si="86"/>
        <v/>
      </c>
      <c r="GO31" s="851" t="str">
        <f t="shared" si="87"/>
        <v/>
      </c>
      <c r="GP31" s="840">
        <f t="shared" si="88"/>
        <v>0.875</v>
      </c>
      <c r="GQ31" s="853" t="str">
        <f t="shared" si="89"/>
        <v>a</v>
      </c>
      <c r="GR31" s="843">
        <f t="shared" si="90"/>
        <v>4</v>
      </c>
      <c r="GS31" s="851">
        <f>_xlfn.SWITCH(GG31,"a",4,"b",3,"c",2,"d",1,"e",0,"-","")/2</f>
        <v>2</v>
      </c>
      <c r="GT31" s="840">
        <f>SUM(GR31:GS31)/6</f>
        <v>1</v>
      </c>
      <c r="GU31" s="843" t="str">
        <f>VLOOKUP($A31&amp;"-"&amp;GU$4,'05市民生活実感調査'!$A$3:$BC$218,COLUMN('05市民生活実感調査'!$AI:$AI),FALSE)</f>
        <v>b</v>
      </c>
      <c r="GV31" s="851" t="str">
        <f>VLOOKUP($A31&amp;"-"&amp;GV$4,'05市民生活実感調査'!$A$3:$BC$218,COLUMN('05市民生活実感調査'!$AI:$AI),FALSE)</f>
        <v>c</v>
      </c>
      <c r="GW31" s="851" t="str">
        <f>VLOOKUP($A31&amp;"-"&amp;GW$4,'05市民生活実感調査'!$A$3:$BC$218,COLUMN('05市民生活実感調査'!$AI:$AI),FALSE)</f>
        <v>c</v>
      </c>
      <c r="GX31" s="851" t="str">
        <f>VLOOKUP($A31&amp;"-"&amp;GX$4,'05市民生活実感調査'!$A$3:$BC$218,COLUMN('05市民生活実感調査'!$AI:$AI),FALSE)</f>
        <v>b</v>
      </c>
      <c r="GY31" s="851" t="str">
        <f>VLOOKUP($A31&amp;"-"&amp;GY$4,'05市民生活実感調査'!$A$3:$BC$218,COLUMN('05市民生活実感調査'!$AI:$AI),FALSE)</f>
        <v>b</v>
      </c>
      <c r="GZ31" s="851" t="str">
        <f>VLOOKUP($A31&amp;"-"&amp;GZ$4,'05市民生活実感調査'!$A$3:$BC$218,COLUMN('05市民生活実感調査'!$AI:$AI),FALSE)</f>
        <v>-</v>
      </c>
      <c r="HA31" s="851" t="str">
        <f>VLOOKUP($A31&amp;"-"&amp;HA$4,'05市民生活実感調査'!$A$3:$BC$218,COLUMN('05市民生活実感調査'!$AI:$AI),FALSE)</f>
        <v>-</v>
      </c>
      <c r="HB31" s="851" t="str">
        <f>VLOOKUP($A31&amp;"-"&amp;HB$4,'05市民生活実感調査'!$A$3:$BC$218,COLUMN('05市民生活実感調査'!$AI:$AI),FALSE)</f>
        <v>-</v>
      </c>
      <c r="HC31" s="839" t="str">
        <f t="shared" si="92"/>
        <v>b</v>
      </c>
      <c r="HD31" s="843">
        <f t="shared" si="93"/>
        <v>3</v>
      </c>
      <c r="HE31" s="851">
        <f t="shared" si="94"/>
        <v>2</v>
      </c>
      <c r="HF31" s="851">
        <f t="shared" si="95"/>
        <v>2</v>
      </c>
      <c r="HG31" s="851">
        <f t="shared" si="96"/>
        <v>3</v>
      </c>
      <c r="HH31" s="851">
        <f t="shared" si="97"/>
        <v>3</v>
      </c>
      <c r="HI31" s="851" t="str">
        <f t="shared" si="98"/>
        <v/>
      </c>
      <c r="HJ31" s="851" t="str">
        <f t="shared" si="99"/>
        <v/>
      </c>
      <c r="HK31" s="851" t="str">
        <f t="shared" si="100"/>
        <v/>
      </c>
      <c r="HL31" s="840">
        <f t="shared" si="101"/>
        <v>0.65</v>
      </c>
      <c r="HM31" s="841">
        <f>VLOOKUP($A31,'05市民生活実感調査'!$D$223:$O$249,7,FALSE)</f>
        <v>1</v>
      </c>
      <c r="HN31" s="842">
        <f>VLOOKUP($A31,'05市民生活実感調査'!$D$223:$O$249,8,FALSE)</f>
        <v>79.338842975206617</v>
      </c>
      <c r="HO31" s="843" t="s">
        <v>312</v>
      </c>
      <c r="HP31" s="859" t="str">
        <f>VLOOKUP(HO31,プルダウン!$A$1:$B$6,2,FALSE)</f>
        <v>政策の目的が十分に達成されている</v>
      </c>
      <c r="HQ31" s="834" t="s">
        <v>122</v>
      </c>
      <c r="HR31" s="859" t="s">
        <v>1884</v>
      </c>
      <c r="HS31" s="860" t="s">
        <v>2739</v>
      </c>
      <c r="HT31" s="859" t="s">
        <v>2910</v>
      </c>
      <c r="HU31" s="843" t="str">
        <f>IFERROR(VLOOKUP($A31*100+HU$4,'03施策評価'!$A$5:$KD$118,COLUMN('03施策評価'!$FW:$FW),FALSE),"-")</f>
        <v>B</v>
      </c>
      <c r="HV31" s="851" t="str">
        <f>IFERROR(VLOOKUP($A31*100+HV$4,'03施策評価'!$A$5:$KD$118,COLUMN('03施策評価'!$FW:$FW),FALSE),"-")</f>
        <v>B</v>
      </c>
      <c r="HW31" s="851" t="str">
        <f>IFERROR(VLOOKUP($A31*100+HW$4,'03施策評価'!$A$5:$KD$118,COLUMN('03施策評価'!$FW:$FW),FALSE),"-")</f>
        <v>-</v>
      </c>
      <c r="HX31" s="851" t="str">
        <f>IFERROR(VLOOKUP($A31*100+HX$4,'03施策評価'!$A$5:$KD$118,COLUMN('03施策評価'!$FW:$FW),FALSE),"-")</f>
        <v>C</v>
      </c>
      <c r="HY31" s="851" t="str">
        <f>IFERROR(VLOOKUP($A31*100+HY$4,'03施策評価'!$A$5:$KD$118,COLUMN('03施策評価'!$FW:$FW),FALSE),"-")</f>
        <v>C</v>
      </c>
      <c r="HZ31" s="851" t="str">
        <f>IFERROR(VLOOKUP($A31*100+HZ$4,'03施策評価'!$A$5:$KD$118,COLUMN('03施策評価'!$FW:$FW),FALSE),"-")</f>
        <v>B</v>
      </c>
      <c r="IA31" s="851" t="str">
        <f>IFERROR(VLOOKUP($A31*100+IA$4,'03施策評価'!$A$5:$KD$118,COLUMN('03施策評価'!$FW:$FW),FALSE),"-")</f>
        <v>B</v>
      </c>
      <c r="IB31" s="839" t="str">
        <f>IFERROR(VLOOKUP($A31*100+IB$4,'03施策評価'!$A$5:$KD$118,COLUMN('03施策評価'!$FW:$FW),FALSE),"-")</f>
        <v>-</v>
      </c>
      <c r="IC31" s="861" t="s">
        <v>2887</v>
      </c>
      <c r="ID31" s="850" t="str">
        <f>VLOOKUP($A31&amp;"-"&amp;ID$4,'02政策の客観指標'!$A$4:$AY$246,COLUMN('02政策の客観指標'!$AW:$AW),FALSE)</f>
        <v>a</v>
      </c>
      <c r="IE31" s="851" t="str">
        <f>VLOOKUP($A31&amp;"-"&amp;IE$4,'02政策の客観指標'!$A$4:$AY$246,COLUMN('02政策の客観指標'!$AW:$AW),FALSE)</f>
        <v>a</v>
      </c>
      <c r="IF31" s="851" t="str">
        <f>VLOOKUP($A31&amp;"-"&amp;IF$4,'02政策の客観指標'!$A$4:$AY$246,COLUMN('02政策の客観指標'!$AW:$AW),FALSE)</f>
        <v>a</v>
      </c>
      <c r="IG31" s="851" t="str">
        <f>VLOOKUP($A31&amp;"-"&amp;IG$4,'02政策の客観指標'!$A$4:$AY$246,COLUMN('02政策の客観指標'!$AW:$AW),FALSE)</f>
        <v>a</v>
      </c>
      <c r="IH31" s="851" t="str">
        <f>VLOOKUP($A31&amp;"-"&amp;IH$4,'02政策の客観指標'!$A$4:$AY$246,COLUMN('02政策の客観指標'!$AW:$AW),FALSE)</f>
        <v>a</v>
      </c>
      <c r="II31" s="851" t="str">
        <f>VLOOKUP($A31&amp;"-"&amp;II$4,'02政策の客観指標'!$A$4:$AY$246,COLUMN('02政策の客観指標'!$AW:$AW),FALSE)</f>
        <v>b</v>
      </c>
      <c r="IJ31" s="851" t="str">
        <f>VLOOKUP($A31&amp;"-"&amp;IJ$4,'02政策の客観指標'!$A$4:$AY$246,COLUMN('02政策の客観指標'!$AW:$AW),FALSE)</f>
        <v>-</v>
      </c>
      <c r="IK31" s="851" t="str">
        <f>VLOOKUP($A31&amp;"-"&amp;IK$4,'02政策の客観指標'!$A$4:$AY$246,COLUMN('02政策の客観指標'!$AW:$AW),FALSE)</f>
        <v>-</v>
      </c>
      <c r="IL31" s="851" t="str">
        <f>VLOOKUP($A31&amp;"-"&amp;IL$4,'02政策の客観指標'!$A$4:$AY$246,COLUMN('02政策の客観指標'!$AW:$AW),FALSE)</f>
        <v>-</v>
      </c>
      <c r="IM31" s="839" t="str">
        <f t="shared" si="102"/>
        <v>a</v>
      </c>
      <c r="IN31" s="854">
        <f t="shared" si="103"/>
        <v>4</v>
      </c>
      <c r="IO31" s="854">
        <f t="shared" si="104"/>
        <v>4</v>
      </c>
      <c r="IP31" s="854">
        <f t="shared" si="105"/>
        <v>4</v>
      </c>
      <c r="IQ31" s="854">
        <f t="shared" si="106"/>
        <v>4</v>
      </c>
      <c r="IR31" s="854">
        <f t="shared" si="107"/>
        <v>4</v>
      </c>
      <c r="IS31" s="854">
        <f t="shared" si="108"/>
        <v>3</v>
      </c>
      <c r="IT31" s="854" t="str">
        <f t="shared" si="109"/>
        <v/>
      </c>
      <c r="IU31" s="854" t="str">
        <f t="shared" si="110"/>
        <v/>
      </c>
      <c r="IV31" s="854" t="str">
        <f t="shared" si="111"/>
        <v/>
      </c>
      <c r="IW31" s="846">
        <f t="shared" si="112"/>
        <v>0.95833333333333337</v>
      </c>
      <c r="IX31" s="843" t="str">
        <f>IFERROR(VLOOKUP($A31*100+IX$4,'03施策評価'!$A$5:$KD$118,COLUMN('03施策評価'!$GJ:$GJ),FALSE),"-")</f>
        <v>a</v>
      </c>
      <c r="IY31" s="851" t="str">
        <f>IFERROR(VLOOKUP($A31*100+IY$4,'03施策評価'!$A$5:$KD$118,COLUMN('03施策評価'!$GJ:$GJ),FALSE),"-")</f>
        <v>a</v>
      </c>
      <c r="IZ31" s="851" t="str">
        <f>IFERROR(VLOOKUP($A31*100+IZ$4,'03施策評価'!$A$5:$KD$118,COLUMN('03施策評価'!$GJ:$GJ),FALSE),"-")</f>
        <v>a</v>
      </c>
      <c r="JA31" s="851" t="str">
        <f>IFERROR(VLOOKUP($A31*100+JA$4,'03施策評価'!$A$5:$KD$118,COLUMN('03施策評価'!$GJ:$GJ),FALSE),"-")</f>
        <v>a</v>
      </c>
      <c r="JB31" s="851" t="str">
        <f>IFERROR(VLOOKUP($A31*100+JB$4,'03施策評価'!$A$5:$KD$118,COLUMN('03施策評価'!$GJ:$GJ),FALSE),"-")</f>
        <v>b</v>
      </c>
      <c r="JC31" s="851" t="str">
        <f>IFERROR(VLOOKUP($A31*100+JC$4,'03施策評価'!$A$5:$KD$118,COLUMN('03施策評価'!$GJ:$GJ),FALSE),"-")</f>
        <v>c</v>
      </c>
      <c r="JD31" s="851" t="str">
        <f>IFERROR(VLOOKUP($A31*100+JD$4,'03施策評価'!$A$5:$KD$118,COLUMN('03施策評価'!$GJ:$GJ),FALSE),"-")</f>
        <v>a</v>
      </c>
      <c r="JE31" s="851" t="str">
        <f>IFERROR(VLOOKUP($A31*100+JE$4,'03施策評価'!$A$5:$KD$118,COLUMN('03施策評価'!$GJ:$GJ),FALSE),"-")</f>
        <v>-</v>
      </c>
      <c r="JF31" s="839" t="str">
        <f t="shared" si="113"/>
        <v>a</v>
      </c>
      <c r="JG31" s="843">
        <f>_xlfn.SWITCH(IX31,"a",4,"b",3,"c",2,"d",1,"e",0,"-","")</f>
        <v>4</v>
      </c>
      <c r="JH31" s="851">
        <f t="shared" si="115"/>
        <v>4</v>
      </c>
      <c r="JI31" s="851">
        <f t="shared" si="116"/>
        <v>4</v>
      </c>
      <c r="JJ31" s="851">
        <f t="shared" si="117"/>
        <v>4</v>
      </c>
      <c r="JK31" s="851">
        <f t="shared" si="118"/>
        <v>3</v>
      </c>
      <c r="JL31" s="851">
        <f t="shared" si="119"/>
        <v>2</v>
      </c>
      <c r="JM31" s="851">
        <f t="shared" si="120"/>
        <v>4</v>
      </c>
      <c r="JN31" s="851" t="str">
        <f t="shared" si="121"/>
        <v/>
      </c>
      <c r="JO31" s="840">
        <f t="shared" si="122"/>
        <v>0.8928571428571429</v>
      </c>
      <c r="JP31" s="853" t="str">
        <f t="shared" si="123"/>
        <v>a</v>
      </c>
      <c r="JQ31" s="843">
        <f t="shared" si="124"/>
        <v>4</v>
      </c>
      <c r="JR31" s="851">
        <f>_xlfn.SWITCH(JF31,"a",4,"b",3,"c",2,"d",1,"e",0,"-","")/2</f>
        <v>2</v>
      </c>
      <c r="JS31" s="840">
        <f>SUM(JQ31:JR31)/6</f>
        <v>1</v>
      </c>
      <c r="JT31" s="843" t="str">
        <f>VLOOKUP($A31&amp;"-"&amp;JT$4,'05市民生活実感調査'!$A$3:$BC$218,COLUMN('05市民生活実感調査'!$AS:$AS),FALSE)</f>
        <v>b</v>
      </c>
      <c r="JU31" s="851" t="str">
        <f>VLOOKUP($A31&amp;"-"&amp;JU$4,'05市民生活実感調査'!$A$3:$BC$218,COLUMN('05市民生活実感調査'!$AS:$AS),FALSE)</f>
        <v>b</v>
      </c>
      <c r="JV31" s="851" t="str">
        <f>VLOOKUP($A31&amp;"-"&amp;JV$4,'05市民生活実感調査'!$A$3:$BC$218,COLUMN('05市民生活実感調査'!$AS:$AS),FALSE)</f>
        <v>c</v>
      </c>
      <c r="JW31" s="851" t="str">
        <f>VLOOKUP($A31&amp;"-"&amp;JW$4,'05市民生活実感調査'!$A$3:$BC$218,COLUMN('05市民生活実感調査'!$AS:$AS),FALSE)</f>
        <v>b</v>
      </c>
      <c r="JX31" s="851" t="str">
        <f>VLOOKUP($A31&amp;"-"&amp;JX$4,'05市民生活実感調査'!$A$3:$BC$218,COLUMN('05市民生活実感調査'!$AS:$AS),FALSE)</f>
        <v>c</v>
      </c>
      <c r="JY31" s="851" t="str">
        <f>VLOOKUP($A31&amp;"-"&amp;JY$4,'05市民生活実感調査'!$A$3:$BC$218,COLUMN('05市民生活実感調査'!$AS:$AS),FALSE)</f>
        <v>-</v>
      </c>
      <c r="JZ31" s="851" t="str">
        <f>VLOOKUP($A31&amp;"-"&amp;JZ$4,'05市民生活実感調査'!$A$3:$BC$218,COLUMN('05市民生活実感調査'!$AS:$AS),FALSE)</f>
        <v>-</v>
      </c>
      <c r="KA31" s="851" t="str">
        <f>VLOOKUP($A31&amp;"-"&amp;KA$4,'05市民生活実感調査'!$A$3:$BC$218,COLUMN('05市民生活実感調査'!$AS:$AS),FALSE)</f>
        <v>-</v>
      </c>
      <c r="KB31" s="839" t="str">
        <f t="shared" si="126"/>
        <v>b</v>
      </c>
      <c r="KC31" s="843">
        <f t="shared" si="127"/>
        <v>3</v>
      </c>
      <c r="KD31" s="851">
        <f t="shared" si="128"/>
        <v>3</v>
      </c>
      <c r="KE31" s="851">
        <f t="shared" si="129"/>
        <v>2</v>
      </c>
      <c r="KF31" s="851">
        <f t="shared" si="130"/>
        <v>3</v>
      </c>
      <c r="KG31" s="851">
        <f t="shared" si="131"/>
        <v>2</v>
      </c>
      <c r="KH31" s="851" t="str">
        <f t="shared" si="132"/>
        <v/>
      </c>
      <c r="KI31" s="851" t="str">
        <f t="shared" si="133"/>
        <v/>
      </c>
      <c r="KJ31" s="851" t="str">
        <f t="shared" si="134"/>
        <v/>
      </c>
      <c r="KK31" s="840">
        <f t="shared" si="135"/>
        <v>0.65</v>
      </c>
      <c r="KL31" s="841">
        <f>VLOOKUP($A31,'05市民生活実感調査'!$D$223:$O$249,9,FALSE)</f>
        <v>2</v>
      </c>
      <c r="KM31" s="842">
        <f>VLOOKUP($A31,'05市民生活実感調査'!$D$223:$O$249,10,FALSE)</f>
        <v>77.971311475409834</v>
      </c>
      <c r="KN31" s="843" t="s">
        <v>312</v>
      </c>
      <c r="KO31" s="859" t="str">
        <f>VLOOKUP(KN31,プルダウン!$A$1:$B$6,2,FALSE)</f>
        <v>政策の目的が十分に達成されている</v>
      </c>
      <c r="KP31" s="834" t="s">
        <v>2972</v>
      </c>
      <c r="KQ31" s="859" t="s">
        <v>1884</v>
      </c>
      <c r="KR31" s="860" t="s">
        <v>1855</v>
      </c>
      <c r="KS31" s="859" t="s">
        <v>3050</v>
      </c>
      <c r="KT31" s="843" t="str">
        <f>IFERROR(VLOOKUP($A31*100+KT$4,'03施策評価'!$A$5:$KD$118,COLUMN('03施策評価'!$HY:$HY),FALSE),"-")</f>
        <v>A</v>
      </c>
      <c r="KU31" s="851" t="str">
        <f>IFERROR(VLOOKUP($A31*100+KU$4,'03施策評価'!$A$5:$KD$118,COLUMN('03施策評価'!$HY:$HY),FALSE),"-")</f>
        <v>A</v>
      </c>
      <c r="KV31" s="851" t="str">
        <f>IFERROR(VLOOKUP($A31*100+KV$4,'03施策評価'!$A$5:$KD$118,COLUMN('03施策評価'!$HY:$HY),FALSE),"-")</f>
        <v>A</v>
      </c>
      <c r="KW31" s="851" t="str">
        <f>IFERROR(VLOOKUP($A31*100+KW$4,'03施策評価'!$A$5:$KD$118,COLUMN('03施策評価'!$HY:$HY),FALSE),"-")</f>
        <v>B</v>
      </c>
      <c r="KX31" s="851" t="str">
        <f>IFERROR(VLOOKUP($A31*100+KX$4,'03施策評価'!$A$5:$KD$118,COLUMN('03施策評価'!$HY:$HY),FALSE),"-")</f>
        <v>C</v>
      </c>
      <c r="KY31" s="851" t="str">
        <f>IFERROR(VLOOKUP($A31*100+KY$4,'03施策評価'!$A$5:$KD$118,COLUMN('03施策評価'!$HY:$HY),FALSE),"-")</f>
        <v>B</v>
      </c>
      <c r="KZ31" s="851" t="str">
        <f>IFERROR(VLOOKUP($A31*100+KZ$4,'03施策評価'!$A$5:$KD$118,COLUMN('03施策評価'!$HY:$HY),FALSE),"-")</f>
        <v>B</v>
      </c>
      <c r="LA31" s="839" t="str">
        <f>IFERROR(VLOOKUP($A31*100+LA$4,'03施策評価'!$A$5:$KD$118,COLUMN('03施策評価'!$HY:$HY),FALSE),"-")</f>
        <v>-</v>
      </c>
      <c r="LB31" s="861" t="s">
        <v>3131</v>
      </c>
      <c r="LC31" s="862" t="str">
        <f>VLOOKUP($A31&amp;"-"&amp;LC$4,'02政策の客観指標'!$A$4:$AX$246,COLUMN('02政策の客観指標'!$AX:$AX),FALSE)</f>
        <v>a</v>
      </c>
      <c r="LD31" s="851" t="str">
        <f>VLOOKUP($A31&amp;"-"&amp;LD$4,'02政策の客観指標'!$A$4:$AX$246,COLUMN('02政策の客観指標'!$AX:$AX),FALSE)</f>
        <v>a</v>
      </c>
      <c r="LE31" s="851" t="str">
        <f>VLOOKUP($A31&amp;"-"&amp;LE$4,'02政策の客観指標'!$A$4:$AX$246,COLUMN('02政策の客観指標'!$AX:$AX),FALSE)</f>
        <v>a</v>
      </c>
      <c r="LF31" s="851" t="str">
        <f>VLOOKUP($A31&amp;"-"&amp;LF$4,'02政策の客観指標'!$A$4:$AX$246,COLUMN('02政策の客観指標'!$AX:$AX),FALSE)</f>
        <v>-</v>
      </c>
      <c r="LG31" s="851" t="str">
        <f>VLOOKUP($A31&amp;"-"&amp;LG$4,'02政策の客観指標'!$A$4:$AX$246,COLUMN('02政策の客観指標'!$AX:$AX),FALSE)</f>
        <v>a</v>
      </c>
      <c r="LH31" s="851" t="str">
        <f>VLOOKUP($A31&amp;"-"&amp;LH$4,'02政策の客観指標'!$A$4:$AX$246,COLUMN('02政策の客観指標'!$AX:$AX),FALSE)</f>
        <v>a</v>
      </c>
      <c r="LI31" s="851" t="str">
        <f>VLOOKUP($A31&amp;"-"&amp;LI$4,'02政策の客観指標'!$A$4:$AX$246,COLUMN('02政策の客観指標'!$AX:$AX),FALSE)</f>
        <v>-</v>
      </c>
      <c r="LJ31" s="851" t="str">
        <f>VLOOKUP($A31&amp;"-"&amp;LJ$4,'02政策の客観指標'!$A$4:$AX$246,COLUMN('02政策の客観指標'!$AX:$AX),FALSE)</f>
        <v>-</v>
      </c>
      <c r="LK31" s="851" t="str">
        <f>VLOOKUP($A31&amp;"-"&amp;LK$4,'02政策の客観指標'!$A$4:$AX$246,COLUMN('02政策の客観指標'!$AX:$AX),FALSE)</f>
        <v>-</v>
      </c>
      <c r="LL31" s="839" t="str">
        <f t="shared" si="136"/>
        <v>a</v>
      </c>
      <c r="LM31" s="854">
        <f t="shared" si="137"/>
        <v>4</v>
      </c>
      <c r="LN31" s="854">
        <f t="shared" si="138"/>
        <v>4</v>
      </c>
      <c r="LO31" s="854">
        <f t="shared" si="139"/>
        <v>4</v>
      </c>
      <c r="LP31" s="854" t="str">
        <f t="shared" si="140"/>
        <v/>
      </c>
      <c r="LQ31" s="854">
        <f t="shared" si="141"/>
        <v>4</v>
      </c>
      <c r="LR31" s="854">
        <f t="shared" si="142"/>
        <v>4</v>
      </c>
      <c r="LS31" s="854" t="str">
        <f t="shared" si="143"/>
        <v/>
      </c>
      <c r="LT31" s="854" t="str">
        <f t="shared" si="144"/>
        <v/>
      </c>
      <c r="LU31" s="854" t="str">
        <f t="shared" si="145"/>
        <v/>
      </c>
      <c r="LV31" s="846">
        <f t="shared" si="146"/>
        <v>1</v>
      </c>
      <c r="LW31" s="843" t="str">
        <f>IFERROR(VLOOKUP($A31*100+LW$4,'03施策評価'!$A$5:$KD$118,COLUMN('03施策評価'!$IL:$IL),FALSE),"-")</f>
        <v>a</v>
      </c>
      <c r="LX31" s="851" t="str">
        <f>IFERROR(VLOOKUP($A31*100+LX$4,'03施策評価'!$A$5:$KD$118,COLUMN('03施策評価'!$IL:$IL),FALSE),"-")</f>
        <v>b</v>
      </c>
      <c r="LY31" s="851" t="str">
        <f>IFERROR(VLOOKUP($A31*100+LY$4,'03施策評価'!$A$5:$KD$118,COLUMN('03施策評価'!$IL:$IL),FALSE),"-")</f>
        <v>a</v>
      </c>
      <c r="LZ31" s="851" t="str">
        <f>IFERROR(VLOOKUP($A31*100+LZ$4,'03施策評価'!$A$5:$KD$118,COLUMN('03施策評価'!$IL:$IL),FALSE),"-")</f>
        <v>a</v>
      </c>
      <c r="MA31" s="851" t="str">
        <f>IFERROR(VLOOKUP($A31*100+MA$4,'03施策評価'!$A$5:$KD$118,COLUMN('03施策評価'!$IL:$IL),FALSE),"-")</f>
        <v>a</v>
      </c>
      <c r="MB31" s="851" t="str">
        <f>IFERROR(VLOOKUP($A31*100+MB$4,'03施策評価'!$A$5:$KD$118,COLUMN('03施策評価'!$IL:$IL),FALSE),"-")</f>
        <v>a</v>
      </c>
      <c r="MC31" s="851" t="str">
        <f>IFERROR(VLOOKUP($A31*100+MC$4,'03施策評価'!$A$5:$KD$118,COLUMN('03施策評価'!$IL:$IL),FALSE),"-")</f>
        <v>a</v>
      </c>
      <c r="MD31" s="851" t="str">
        <f>IFERROR(VLOOKUP($A31*100+MD$4,'03施策評価'!$A$5:$KD$118,COLUMN('03施策評価'!$IL:$IL),FALSE),"-")</f>
        <v>-</v>
      </c>
      <c r="ME31" s="839" t="str">
        <f t="shared" si="147"/>
        <v>a</v>
      </c>
      <c r="MF31" s="843">
        <f t="shared" si="148"/>
        <v>4</v>
      </c>
      <c r="MG31" s="851">
        <f t="shared" si="149"/>
        <v>3</v>
      </c>
      <c r="MH31" s="851">
        <f t="shared" si="150"/>
        <v>4</v>
      </c>
      <c r="MI31" s="851">
        <f t="shared" si="151"/>
        <v>4</v>
      </c>
      <c r="MJ31" s="851">
        <f t="shared" si="152"/>
        <v>4</v>
      </c>
      <c r="MK31" s="851">
        <f t="shared" si="153"/>
        <v>4</v>
      </c>
      <c r="ML31" s="851">
        <f t="shared" si="154"/>
        <v>4</v>
      </c>
      <c r="MM31" s="851" t="str">
        <f t="shared" si="155"/>
        <v/>
      </c>
      <c r="MN31" s="840">
        <f t="shared" si="156"/>
        <v>0.9642857142857143</v>
      </c>
      <c r="MO31" s="853" t="str">
        <f>_xlfn.IFS(MR31="-","-",MR31&gt;=0.8,"a",MR31&gt;=0.6,"b",MR31&gt;=0.4,"c",MR31&gt;=0.2,"d",MR31&lt;0.2,"e")</f>
        <v>a</v>
      </c>
      <c r="MP31" s="843">
        <f t="shared" si="158"/>
        <v>4</v>
      </c>
      <c r="MQ31" s="851">
        <f>_xlfn.SWITCH(ME31,"a",4,"b",3,"c",2,"d",1,"e",0,"-","")/2</f>
        <v>2</v>
      </c>
      <c r="MR31" s="840">
        <f>SUM(MP31:MQ31)/6</f>
        <v>1</v>
      </c>
      <c r="MS31" s="843" t="str">
        <f>VLOOKUP($A31&amp;"-"&amp;MS$4,'05市民生活実感調査'!$A$3:$BC$218,COLUMN('05市民生活実感調査'!$BC:$BC),FALSE)</f>
        <v>b</v>
      </c>
      <c r="MT31" s="851" t="str">
        <f>VLOOKUP($A31&amp;"-"&amp;MT$4,'05市民生活実感調査'!$A$3:$BC$218,COLUMN('05市民生活実感調査'!$BC:$BC),FALSE)</f>
        <v>b</v>
      </c>
      <c r="MU31" s="851" t="str">
        <f>VLOOKUP($A31&amp;"-"&amp;MU$4,'05市民生活実感調査'!$A$3:$BC$218,COLUMN('05市民生活実感調査'!$BC:$BC),FALSE)</f>
        <v>c</v>
      </c>
      <c r="MV31" s="851" t="str">
        <f>VLOOKUP($A31&amp;"-"&amp;MV$4,'05市民生活実感調査'!$A$3:$BC$218,COLUMN('05市民生活実感調査'!$BC:$BC),FALSE)</f>
        <v>b</v>
      </c>
      <c r="MW31" s="851" t="str">
        <f>VLOOKUP($A31&amp;"-"&amp;MW$4,'05市民生活実感調査'!$A$3:$BC$218,COLUMN('05市民生活実感調査'!$BC:$BC),FALSE)</f>
        <v>c</v>
      </c>
      <c r="MX31" s="851" t="str">
        <f>VLOOKUP($A31&amp;"-"&amp;MX$4,'05市民生活実感調査'!$A$3:$BC$218,COLUMN('05市民生活実感調査'!$BC:$BC),FALSE)</f>
        <v>-</v>
      </c>
      <c r="MY31" s="851" t="str">
        <f>VLOOKUP($A31&amp;"-"&amp;MY$4,'05市民生活実感調査'!$A$3:$BC$218,COLUMN('05市民生活実感調査'!$BC:$BC),FALSE)</f>
        <v>-</v>
      </c>
      <c r="MZ31" s="851" t="str">
        <f>VLOOKUP($A31&amp;"-"&amp;MZ$4,'05市民生活実感調査'!$A$3:$BC$218,COLUMN('05市民生活実感調査'!$BC:$BC),FALSE)</f>
        <v>-</v>
      </c>
      <c r="NA31" s="839" t="str">
        <f t="shared" si="160"/>
        <v>b</v>
      </c>
      <c r="NB31" s="843">
        <f t="shared" si="161"/>
        <v>3</v>
      </c>
      <c r="NC31" s="851">
        <f t="shared" si="162"/>
        <v>3</v>
      </c>
      <c r="ND31" s="851">
        <f t="shared" si="163"/>
        <v>2</v>
      </c>
      <c r="NE31" s="851">
        <f t="shared" si="164"/>
        <v>3</v>
      </c>
      <c r="NF31" s="851">
        <f t="shared" si="165"/>
        <v>2</v>
      </c>
      <c r="NG31" s="851" t="str">
        <f t="shared" si="166"/>
        <v/>
      </c>
      <c r="NH31" s="851" t="str">
        <f t="shared" si="167"/>
        <v/>
      </c>
      <c r="NI31" s="851" t="str">
        <f t="shared" si="168"/>
        <v/>
      </c>
      <c r="NJ31" s="840">
        <f t="shared" si="169"/>
        <v>0.65</v>
      </c>
      <c r="NK31" s="841">
        <f>VLOOKUP($A31,'05市民生活実感調査'!$D$223:$O$249,11,FALSE)</f>
        <v>1</v>
      </c>
      <c r="NL31" s="842">
        <f>VLOOKUP($A31,'05市民生活実感調査'!$D$223:$O$249,12,FALSE)</f>
        <v>80.38095238095238</v>
      </c>
      <c r="NM31" s="843" t="s">
        <v>312</v>
      </c>
      <c r="NN31" s="859" t="str">
        <f>VLOOKUP(NM31,プルダウン!$A$1:$B$6,2,FALSE)</f>
        <v>政策の目的が十分に達成されている</v>
      </c>
      <c r="NO31" s="834" t="s">
        <v>2972</v>
      </c>
      <c r="NP31" s="859" t="s">
        <v>3230</v>
      </c>
      <c r="NQ31" s="860" t="s">
        <v>3225</v>
      </c>
      <c r="NR31" s="859" t="s">
        <v>3226</v>
      </c>
      <c r="NS31" s="843" t="str">
        <f>IFERROR(VLOOKUP($A31*100+NS$4,'03施策評価'!$A$5:$KD$118,COLUMN('03施策評価'!$KA:$KA),FALSE),"-")</f>
        <v>A</v>
      </c>
      <c r="NT31" s="851" t="str">
        <f>IFERROR(VLOOKUP($A31*100+NT$4,'03施策評価'!$A$5:$KD$118,COLUMN('03施策評価'!$KA:$KA),FALSE),"-")</f>
        <v>B</v>
      </c>
      <c r="NU31" s="851" t="str">
        <f>IFERROR(VLOOKUP($A31*100+NU$4,'03施策評価'!$A$5:$KD$118,COLUMN('03施策評価'!$KA:$KA),FALSE),"-")</f>
        <v>A</v>
      </c>
      <c r="NV31" s="851" t="str">
        <f>IFERROR(VLOOKUP($A31*100+NV$4,'03施策評価'!$A$5:$KD$118,COLUMN('03施策評価'!$KA:$KA),FALSE),"-")</f>
        <v>B</v>
      </c>
      <c r="NW31" s="851" t="str">
        <f>IFERROR(VLOOKUP($A31*100+NW$4,'03施策評価'!$A$5:$KD$118,COLUMN('03施策評価'!$KA:$KA),FALSE),"-")</f>
        <v>B</v>
      </c>
      <c r="NX31" s="851" t="str">
        <f>IFERROR(VLOOKUP($A31*100+NX$4,'03施策評価'!$A$5:$KD$118,COLUMN('03施策評価'!$KA:$KA),FALSE),"-")</f>
        <v>B</v>
      </c>
      <c r="NY31" s="851" t="str">
        <f>IFERROR(VLOOKUP($A31*100+NY$4,'03施策評価'!$A$5:$KD$118,COLUMN('03施策評価'!$KA:$KA),FALSE),"-")</f>
        <v>B</v>
      </c>
      <c r="NZ31" s="839" t="str">
        <f>IFERROR(VLOOKUP($A31*100+NZ$4,'03施策評価'!$A$5:$KD$118,COLUMN('03施策評価'!$KA:$KA),FALSE),"-")</f>
        <v>-</v>
      </c>
      <c r="OA31" s="863" t="s">
        <v>3287</v>
      </c>
      <c r="OB31" s="812" t="str">
        <f>VLOOKUP($A31&amp;"-"&amp;OB$4,'02政策の客観指標'!$A$4:$AY$246,COLUMN('02政策の客観指標'!$AY:$AY),FALSE)</f>
        <v>b</v>
      </c>
      <c r="OC31" s="813" t="str">
        <f>VLOOKUP($A31&amp;"-"&amp;OC$4,'02政策の客観指標'!$A$4:$AY$246,COLUMN('02政策の客観指標'!$AY:$AY),FALSE)</f>
        <v>a</v>
      </c>
      <c r="OD31" s="813" t="str">
        <f>VLOOKUP($A31&amp;"-"&amp;OD$4,'02政策の客観指標'!$A$4:$AY$246,COLUMN('02政策の客観指標'!$AY:$AY),FALSE)</f>
        <v>a</v>
      </c>
      <c r="OE31" s="813" t="str">
        <f>VLOOKUP($A31&amp;"-"&amp;OE$4,'02政策の客観指標'!$A$4:$AY$246,COLUMN('02政策の客観指標'!$AY:$AY),FALSE)</f>
        <v>-</v>
      </c>
      <c r="OF31" s="813" t="str">
        <f>VLOOKUP($A31&amp;"-"&amp;OF$4,'02政策の客観指標'!$A$4:$AY$246,COLUMN('02政策の客観指標'!$AY:$AY),FALSE)</f>
        <v>a</v>
      </c>
      <c r="OG31" s="813" t="str">
        <f>VLOOKUP($A31&amp;"-"&amp;OG$4,'02政策の客観指標'!$A$4:$AY$246,COLUMN('02政策の客観指標'!$AY:$AY),FALSE)</f>
        <v>a</v>
      </c>
      <c r="OH31" s="813" t="str">
        <f>VLOOKUP($A31&amp;"-"&amp;OH$4,'02政策の客観指標'!$A$4:$AY$246,COLUMN('02政策の客観指標'!$AY:$AY),FALSE)</f>
        <v>-</v>
      </c>
      <c r="OI31" s="813" t="str">
        <f>VLOOKUP($A31&amp;"-"&amp;OI$4,'02政策の客観指標'!$A$4:$AY$246,COLUMN('02政策の客観指標'!$AY:$AY),FALSE)</f>
        <v>-</v>
      </c>
      <c r="OJ31" s="813" t="str">
        <f>VLOOKUP($A31&amp;"-"&amp;OJ$4,'02政策の客観指標'!$A$4:$AY$246,COLUMN('02政策の客観指標'!$AY:$AY),FALSE)</f>
        <v>-</v>
      </c>
      <c r="OK31" s="814" t="str">
        <f t="shared" si="170"/>
        <v>a</v>
      </c>
      <c r="OL31" s="815">
        <f t="shared" si="171"/>
        <v>3</v>
      </c>
      <c r="OM31" s="815">
        <f t="shared" si="172"/>
        <v>4</v>
      </c>
      <c r="ON31" s="815">
        <f t="shared" si="173"/>
        <v>4</v>
      </c>
      <c r="OO31" s="815" t="str">
        <f t="shared" si="174"/>
        <v/>
      </c>
      <c r="OP31" s="815">
        <f t="shared" si="175"/>
        <v>4</v>
      </c>
      <c r="OQ31" s="815">
        <f t="shared" si="176"/>
        <v>4</v>
      </c>
      <c r="OR31" s="815" t="str">
        <f t="shared" si="177"/>
        <v/>
      </c>
      <c r="OS31" s="815" t="str">
        <f t="shared" si="178"/>
        <v/>
      </c>
      <c r="OT31" s="815" t="str">
        <f t="shared" si="179"/>
        <v/>
      </c>
      <c r="OU31" s="816">
        <f t="shared" si="203"/>
        <v>0.95</v>
      </c>
      <c r="OV31" s="817" t="str">
        <f>IFERROR(VLOOKUP($A31*100+OV$4,'03施策評価'!$A$5:$MF$118,COLUMN('03施策評価'!$KN:$KN),FALSE),"-")</f>
        <v>a</v>
      </c>
      <c r="OW31" s="813" t="str">
        <f>IFERROR(VLOOKUP($A31*100+OW$4,'03施策評価'!$A$5:$MF$118,COLUMN('03施策評価'!$KN:$KN),FALSE),"-")</f>
        <v>b</v>
      </c>
      <c r="OX31" s="813" t="str">
        <f>IFERROR(VLOOKUP($A31*100+OX$4,'03施策評価'!$A$5:$MF$118,COLUMN('03施策評価'!$KN:$KN),FALSE),"-")</f>
        <v>a</v>
      </c>
      <c r="OY31" s="813" t="str">
        <f>IFERROR(VLOOKUP($A31*100+OY$4,'03施策評価'!$A$5:$MF$118,COLUMN('03施策評価'!$KN:$KN),FALSE),"-")</f>
        <v>a</v>
      </c>
      <c r="OZ31" s="813" t="str">
        <f>IFERROR(VLOOKUP($A31*100+OZ$4,'03施策評価'!$A$5:$MF$118,COLUMN('03施策評価'!$KN:$KN),FALSE),"-")</f>
        <v>a</v>
      </c>
      <c r="PA31" s="813" t="str">
        <f>IFERROR(VLOOKUP($A31*100+PA$4,'03施策評価'!$A$5:$MF$118,COLUMN('03施策評価'!$KN:$KN),FALSE),"-")</f>
        <v>b</v>
      </c>
      <c r="PB31" s="813" t="str">
        <f>IFERROR(VLOOKUP($A31*100+PB$4,'03施策評価'!$A$5:$MF$118,COLUMN('03施策評価'!$KN:$KN),FALSE),"-")</f>
        <v>a</v>
      </c>
      <c r="PC31" s="813" t="str">
        <f>IFERROR(VLOOKUP($A31*100+PC$4,'03施策評価'!$A$5:$MF$118,COLUMN('03施策評価'!$KN:$KN),FALSE),"-")</f>
        <v>-</v>
      </c>
      <c r="PD31" s="814" t="str">
        <f t="shared" si="180"/>
        <v>a</v>
      </c>
      <c r="PE31" s="817">
        <f t="shared" si="181"/>
        <v>4</v>
      </c>
      <c r="PF31" s="813">
        <f t="shared" si="182"/>
        <v>3</v>
      </c>
      <c r="PG31" s="813">
        <f t="shared" si="183"/>
        <v>4</v>
      </c>
      <c r="PH31" s="813">
        <f t="shared" si="184"/>
        <v>4</v>
      </c>
      <c r="PI31" s="813">
        <f t="shared" si="185"/>
        <v>4</v>
      </c>
      <c r="PJ31" s="813">
        <f t="shared" si="186"/>
        <v>3</v>
      </c>
      <c r="PK31" s="813">
        <f t="shared" si="187"/>
        <v>4</v>
      </c>
      <c r="PL31" s="813" t="str">
        <f t="shared" si="188"/>
        <v/>
      </c>
      <c r="PM31" s="818">
        <f t="shared" si="189"/>
        <v>0.9285714285714286</v>
      </c>
      <c r="PN31" s="819" t="str">
        <f>_xlfn.IFS(PQ31="-","-",PQ31&gt;=0.8,"a",PQ31&gt;=0.6,"b",PQ31&gt;=0.4,"c",PQ31&gt;=0.2,"d",PQ31&lt;0.2,"e")</f>
        <v>a</v>
      </c>
      <c r="PO31" s="237">
        <f t="shared" si="191"/>
        <v>4</v>
      </c>
      <c r="PP31" s="187">
        <f>_xlfn.SWITCH(PD31,"a",4,"b",3,"c",2,"d",1,"e",0,"-","")/2</f>
        <v>2</v>
      </c>
      <c r="PQ31" s="422">
        <f>SUM(PO31:PP31)/6</f>
        <v>1</v>
      </c>
      <c r="PR31" s="820" t="str">
        <f>VLOOKUP($A31&amp;"-"&amp;PR$4,'05市民生活実感調査'!$A$3:$BM$218,COLUMN('05市民生活実感調査'!$BM:$BM),FALSE)</f>
        <v>b</v>
      </c>
      <c r="PS31" s="821" t="str">
        <f>VLOOKUP($A31&amp;"-"&amp;PS$4,'05市民生活実感調査'!$A$3:$BM$218,COLUMN('05市民生活実感調査'!$BM:$BM),FALSE)</f>
        <v>b</v>
      </c>
      <c r="PT31" s="821" t="str">
        <f>VLOOKUP($A31&amp;"-"&amp;PT$4,'05市民生活実感調査'!$A$3:$BM$218,COLUMN('05市民生活実感調査'!$BM:$BM),FALSE)</f>
        <v>c</v>
      </c>
      <c r="PU31" s="821" t="str">
        <f>VLOOKUP($A31&amp;"-"&amp;PU$4,'05市民生活実感調査'!$A$3:$BM$218,COLUMN('05市民生活実感調査'!$BM:$BM),FALSE)</f>
        <v>b</v>
      </c>
      <c r="PV31" s="821" t="str">
        <f>VLOOKUP($A31&amp;"-"&amp;PV$4,'05市民生活実感調査'!$A$3:$BM$218,COLUMN('05市民生活実感調査'!$BM:$BM),FALSE)</f>
        <v>b</v>
      </c>
      <c r="PW31" s="821" t="str">
        <f>VLOOKUP($A31&amp;"-"&amp;PW$4,'05市民生活実感調査'!$A$3:$BM$218,COLUMN('05市民生活実感調査'!$BM:$BM),FALSE)</f>
        <v>-</v>
      </c>
      <c r="PX31" s="821" t="str">
        <f>VLOOKUP($A31&amp;"-"&amp;PX$4,'05市民生活実感調査'!$A$3:$BM$218,COLUMN('05市民生活実感調査'!$BM:$BM),FALSE)</f>
        <v>-</v>
      </c>
      <c r="PY31" s="821" t="str">
        <f>VLOOKUP($A31&amp;"-"&amp;PY$4,'05市民生活実感調査'!$A$3:$BM$218,COLUMN('05市民生活実感調査'!$BM:$BM),FALSE)</f>
        <v>-</v>
      </c>
      <c r="PZ31" s="822" t="str">
        <f t="shared" si="193"/>
        <v>b</v>
      </c>
      <c r="QA31" s="237">
        <f t="shared" si="194"/>
        <v>3</v>
      </c>
      <c r="QB31" s="187">
        <f t="shared" si="195"/>
        <v>3</v>
      </c>
      <c r="QC31" s="187">
        <f t="shared" si="196"/>
        <v>2</v>
      </c>
      <c r="QD31" s="187">
        <f t="shared" si="197"/>
        <v>3</v>
      </c>
      <c r="QE31" s="187">
        <f t="shared" si="198"/>
        <v>3</v>
      </c>
      <c r="QF31" s="187" t="str">
        <f t="shared" si="199"/>
        <v/>
      </c>
      <c r="QG31" s="187" t="str">
        <f t="shared" si="200"/>
        <v/>
      </c>
      <c r="QH31" s="187" t="str">
        <f t="shared" si="201"/>
        <v/>
      </c>
      <c r="QI31" s="422">
        <f t="shared" si="202"/>
        <v>0.7</v>
      </c>
      <c r="QJ31" s="725">
        <f>VLOOKUP($A31,'05市民生活実感調査'!$D$223:$Q$249,13,FALSE)</f>
        <v>1</v>
      </c>
      <c r="QK31" s="726">
        <f>VLOOKUP($A31,'05市民生活実感調査'!$D$223:$Q$249,14,FALSE)</f>
        <v>80.998563218390814</v>
      </c>
      <c r="QL31" s="823" t="s">
        <v>312</v>
      </c>
      <c r="QM31" s="824" t="str">
        <f>VLOOKUP(QL31,プルダウン!$A$1:$B$6,2,FALSE)</f>
        <v>政策の目的が十分に達成されている</v>
      </c>
      <c r="QN31" s="403" t="s">
        <v>2972</v>
      </c>
      <c r="QO31" s="190" t="s">
        <v>3230</v>
      </c>
      <c r="QP31" s="91" t="s">
        <v>3382</v>
      </c>
      <c r="QQ31" s="190" t="s">
        <v>3383</v>
      </c>
      <c r="QR31" s="237" t="str">
        <f>IFERROR(VLOOKUP($A31*100+QR$4,'03施策評価'!$A$5:$MF$118,COLUMN('03施策評価'!$MC:$MC),FALSE),"-")</f>
        <v>A</v>
      </c>
      <c r="QS31" s="187" t="str">
        <f>IFERROR(VLOOKUP($A31*100+QS$4,'03施策評価'!$A$5:$MF$118,COLUMN('03施策評価'!$MC:$MC),FALSE),"-")</f>
        <v>B</v>
      </c>
      <c r="QT31" s="187" t="str">
        <f>IFERROR(VLOOKUP($A31*100+QT$4,'03施策評価'!$A$5:$MF$118,COLUMN('03施策評価'!$MC:$MC),FALSE),"-")</f>
        <v>A</v>
      </c>
      <c r="QU31" s="187" t="str">
        <f>IFERROR(VLOOKUP($A31*100+QU$4,'03施策評価'!$A$5:$MF$118,COLUMN('03施策評価'!$MC:$MC),FALSE),"-")</f>
        <v>B</v>
      </c>
      <c r="QV31" s="187" t="str">
        <f>IFERROR(VLOOKUP($A31*100+QV$4,'03施策評価'!$A$5:$MF$118,COLUMN('03施策評価'!$MC:$MC),FALSE),"-")</f>
        <v>B</v>
      </c>
      <c r="QW31" s="187" t="str">
        <f>IFERROR(VLOOKUP($A31*100+QW$4,'03施策評価'!$A$5:$MF$118,COLUMN('03施策評価'!$MC:$MC),FALSE),"-")</f>
        <v>B</v>
      </c>
      <c r="QX31" s="187" t="str">
        <f>IFERROR(VLOOKUP($A31*100+QX$4,'03施策評価'!$A$5:$MF$118,COLUMN('03施策評価'!$MC:$MC),FALSE),"-")</f>
        <v>A</v>
      </c>
      <c r="QY31" s="234" t="str">
        <f>IFERROR(VLOOKUP($A31*100+QY$4,'03施策評価'!$A$5:$MF$118,COLUMN('03施策評価'!$MC:$MC),FALSE),"-")</f>
        <v>-</v>
      </c>
      <c r="QZ31" s="104" t="s">
        <v>3384</v>
      </c>
    </row>
  </sheetData>
  <autoFilter ref="A4:OA31" xr:uid="{53053C62-97C5-4A6C-A5CC-AB55AFF373F6}"/>
  <mergeCells count="110">
    <mergeCell ref="E2:E4"/>
    <mergeCell ref="F2:F4"/>
    <mergeCell ref="G2:BV2"/>
    <mergeCell ref="BS3:BT3"/>
    <mergeCell ref="BW2:CE2"/>
    <mergeCell ref="QZ3:QZ4"/>
    <mergeCell ref="OB1:QZ1"/>
    <mergeCell ref="OB2:QQ2"/>
    <mergeCell ref="QR2:QZ2"/>
    <mergeCell ref="OB3:OK3"/>
    <mergeCell ref="OL3:OU3"/>
    <mergeCell ref="OV3:PD3"/>
    <mergeCell ref="PE3:PM3"/>
    <mergeCell ref="PN3:PN4"/>
    <mergeCell ref="PO3:PQ3"/>
    <mergeCell ref="PR3:PZ3"/>
    <mergeCell ref="QA3:QI3"/>
    <mergeCell ref="QJ3:QK3"/>
    <mergeCell ref="QL3:QM3"/>
    <mergeCell ref="QN3:QO3"/>
    <mergeCell ref="QP3:QQ3"/>
    <mergeCell ref="QR3:QY3"/>
    <mergeCell ref="FO3:FX3"/>
    <mergeCell ref="FY3:GG3"/>
    <mergeCell ref="GH3:GP3"/>
    <mergeCell ref="GQ3:GQ4"/>
    <mergeCell ref="GR3:GT3"/>
    <mergeCell ref="G1:CE1"/>
    <mergeCell ref="A1:A4"/>
    <mergeCell ref="B1:B4"/>
    <mergeCell ref="C1:F1"/>
    <mergeCell ref="G3:P3"/>
    <mergeCell ref="AA3:AI3"/>
    <mergeCell ref="CE3:CE4"/>
    <mergeCell ref="AW3:BE3"/>
    <mergeCell ref="BO3:BP3"/>
    <mergeCell ref="BQ3:BR3"/>
    <mergeCell ref="BU3:BV3"/>
    <mergeCell ref="BW3:CD3"/>
    <mergeCell ref="AS3:AS4"/>
    <mergeCell ref="BF3:BN3"/>
    <mergeCell ref="Q3:Z3"/>
    <mergeCell ref="AJ3:AR3"/>
    <mergeCell ref="AT3:AV3"/>
    <mergeCell ref="C2:C4"/>
    <mergeCell ref="D2:D4"/>
    <mergeCell ref="CF1:FD1"/>
    <mergeCell ref="CF2:EU2"/>
    <mergeCell ref="EV2:FD2"/>
    <mergeCell ref="CF3:CO3"/>
    <mergeCell ref="CP3:CY3"/>
    <mergeCell ref="CZ3:DH3"/>
    <mergeCell ref="DI3:DQ3"/>
    <mergeCell ref="DR3:DR4"/>
    <mergeCell ref="DS3:DU3"/>
    <mergeCell ref="DV3:ED3"/>
    <mergeCell ref="EE3:EM3"/>
    <mergeCell ref="EN3:EO3"/>
    <mergeCell ref="EP3:EQ3"/>
    <mergeCell ref="ER3:ES3"/>
    <mergeCell ref="ET3:EU3"/>
    <mergeCell ref="EV3:FC3"/>
    <mergeCell ref="FD3:FD4"/>
    <mergeCell ref="ID3:IM3"/>
    <mergeCell ref="KP3:KQ3"/>
    <mergeCell ref="GU3:HC3"/>
    <mergeCell ref="HD3:HL3"/>
    <mergeCell ref="HM3:HN3"/>
    <mergeCell ref="HO3:HP3"/>
    <mergeCell ref="HU3:IB3"/>
    <mergeCell ref="IC3:IC4"/>
    <mergeCell ref="OA3:OA4"/>
    <mergeCell ref="KR3:KS3"/>
    <mergeCell ref="KT3:LA3"/>
    <mergeCell ref="LB3:LB4"/>
    <mergeCell ref="HQ3:HR3"/>
    <mergeCell ref="HS3:HT3"/>
    <mergeCell ref="IN3:IW3"/>
    <mergeCell ref="IX3:JF3"/>
    <mergeCell ref="JG3:JO3"/>
    <mergeCell ref="JP3:JP4"/>
    <mergeCell ref="JQ3:JS3"/>
    <mergeCell ref="JT3:KB3"/>
    <mergeCell ref="KC3:KK3"/>
    <mergeCell ref="KL3:KM3"/>
    <mergeCell ref="KN3:KO3"/>
    <mergeCell ref="RA2:RC2"/>
    <mergeCell ref="FE1:IC1"/>
    <mergeCell ref="FE2:HT2"/>
    <mergeCell ref="HU2:IC2"/>
    <mergeCell ref="FE3:FN3"/>
    <mergeCell ref="LC1:OA1"/>
    <mergeCell ref="LC2:NR2"/>
    <mergeCell ref="NS2:OA2"/>
    <mergeCell ref="LC3:LL3"/>
    <mergeCell ref="LM3:LV3"/>
    <mergeCell ref="LW3:ME3"/>
    <mergeCell ref="MF3:MN3"/>
    <mergeCell ref="MO3:MO4"/>
    <mergeCell ref="MP3:MR3"/>
    <mergeCell ref="MS3:NA3"/>
    <mergeCell ref="NB3:NJ3"/>
    <mergeCell ref="NK3:NL3"/>
    <mergeCell ref="NM3:NN3"/>
    <mergeCell ref="NO3:NP3"/>
    <mergeCell ref="NQ3:NR3"/>
    <mergeCell ref="NS3:NZ3"/>
    <mergeCell ref="ID1:LB1"/>
    <mergeCell ref="ID2:KS2"/>
    <mergeCell ref="KT2:LB2"/>
  </mergeCells>
  <phoneticPr fontId="39"/>
  <pageMargins left="0.70866141732283472" right="0.70866141732283472" top="0.74803149606299213" bottom="0.74803149606299213" header="0.31496062992125984" footer="0.31496062992125984"/>
  <pageSetup paperSize="9" scale="54" fitToWidth="2" fitToHeight="0" orientation="landscape" r:id="rId1"/>
  <headerFooter>
    <oddHeader>&amp;L&amp;Aシート</oddHeader>
  </headerFooter>
  <rowBreaks count="4" manualBreakCount="4">
    <brk id="10" max="16383" man="1"/>
    <brk id="13" max="16383" man="1"/>
    <brk id="16" max="467" man="1"/>
    <brk id="21" max="16383" man="1"/>
  </rowBreaks>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E1D99C19-6FB0-4C66-8441-CF952FEEF50B}">
          <x14:formula1>
            <xm:f>プルダウン!$A$1:$A$6</xm:f>
          </x14:formula1>
          <xm:sqref>KN29:KN1048576 BQ32:BQ1048576 HO5:HO1048576 EP29 EP32:EP1048576 EP13 EP5:EP10 EP24:EP26 KN5:KN24 NM5:NM9 NM11:NM1048576 QL5:QL1048576</xm:sqref>
        </x14:dataValidation>
        <x14:dataValidation type="list" allowBlank="1" showInputMessage="1" showErrorMessage="1" xr:uid="{49DA3A76-36AE-4977-AC94-9F3EC471FA1A}">
          <x14:formula1>
            <xm:f>プルダウン!$J$1:$J$3</xm:f>
          </x14:formula1>
          <xm:sqref>BS1:BS2 HQ5:HQ1048576 ER1:ER2 ER5:ER1048576 HQ1:HQ2 BS32:BS1048576 KP1:KP2 KP5:KP1048576 NO1:NO2 NO32:NO1048576 QN1:QN2 QN32:QN1048576</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02194-675D-4E4E-90E6-2FF3DF448312}">
  <sheetPr filterMode="1">
    <tabColor rgb="FFFFFF00"/>
    <pageSetUpPr fitToPage="1"/>
  </sheetPr>
  <dimension ref="A1:AY265"/>
  <sheetViews>
    <sheetView view="pageBreakPreview" zoomScale="60" zoomScaleNormal="70" workbookViewId="0">
      <pane xSplit="5" ySplit="3" topLeftCell="F4" activePane="bottomRight" state="frozen"/>
      <selection activeCell="L9" sqref="L9"/>
      <selection pane="topRight" activeCell="L9" sqref="L9"/>
      <selection pane="bottomLeft" activeCell="L9" sqref="L9"/>
      <selection pane="bottomRight" activeCell="F185" sqref="F185"/>
    </sheetView>
  </sheetViews>
  <sheetFormatPr defaultColWidth="9" defaultRowHeight="13.5"/>
  <cols>
    <col min="1" max="1" width="5.5" style="1" hidden="1" customWidth="1"/>
    <col min="2" max="2" width="9" style="139"/>
    <col min="3" max="3" width="18.5" style="145" customWidth="1"/>
    <col min="4" max="4" width="5.5" style="146" bestFit="1" customWidth="1"/>
    <col min="5" max="5" width="24.75" style="145" customWidth="1"/>
    <col min="6" max="6" width="5.5" style="146" customWidth="1"/>
    <col min="7" max="7" width="11.625" style="147" customWidth="1"/>
    <col min="8" max="8" width="18.375" style="147" customWidth="1"/>
    <col min="9" max="9" width="9.5" style="146" customWidth="1"/>
    <col min="10" max="12" width="25" style="145" customWidth="1"/>
    <col min="13" max="13" width="13.625" style="145" customWidth="1"/>
    <col min="14" max="14" width="10.25" style="139" customWidth="1"/>
    <col min="15" max="15" width="10.625" style="139" customWidth="1"/>
    <col min="16" max="16" width="13.125" style="139" bestFit="1" customWidth="1"/>
    <col min="17" max="17" width="11.875" style="139" bestFit="1" customWidth="1"/>
    <col min="18" max="19" width="11.375" style="139" customWidth="1"/>
    <col min="20" max="20" width="7.875" style="146" customWidth="1"/>
    <col min="21" max="21" width="7.875" style="139" customWidth="1"/>
    <col min="22" max="22" width="13.375" style="148" customWidth="1"/>
    <col min="23" max="23" width="25" style="145" customWidth="1"/>
    <col min="24" max="24" width="12" style="139" customWidth="1"/>
    <col min="25" max="25" width="11.75" style="139" customWidth="1"/>
    <col min="26" max="26" width="11.875" style="139" customWidth="1"/>
    <col min="27" max="27" width="11.875" style="139" bestFit="1" customWidth="1"/>
    <col min="28" max="28" width="13.5" style="139" customWidth="1"/>
    <col min="29" max="29" width="14.875" style="499" customWidth="1"/>
    <col min="30" max="30" width="11.125" style="149" customWidth="1"/>
    <col min="31" max="32" width="11.25" style="149" customWidth="1"/>
    <col min="33" max="33" width="10.5" style="149" bestFit="1" customWidth="1"/>
    <col min="34" max="35" width="9.125" style="149" customWidth="1"/>
    <col min="36" max="36" width="9.375" style="139" customWidth="1"/>
    <col min="37" max="37" width="9.25" style="139" customWidth="1"/>
    <col min="38" max="38" width="9.375" style="139" customWidth="1"/>
    <col min="39" max="39" width="10.5" style="139" bestFit="1" customWidth="1"/>
    <col min="40" max="41" width="9.375" style="139" customWidth="1"/>
    <col min="42" max="42" width="9.5" style="146" customWidth="1"/>
    <col min="43" max="43" width="34.5" style="145" customWidth="1"/>
    <col min="44" max="44" width="32.125" style="145" customWidth="1"/>
    <col min="45" max="45" width="51.125" style="145" customWidth="1"/>
    <col min="46" max="50" width="6.625" style="146" customWidth="1"/>
    <col min="51" max="51" width="6.625" style="591" customWidth="1"/>
    <col min="52" max="16384" width="9" style="139"/>
  </cols>
  <sheetData>
    <row r="1" spans="1:51" ht="19.5" customHeight="1">
      <c r="A1" s="1054" t="s">
        <v>95</v>
      </c>
      <c r="B1" s="1064" t="s">
        <v>1</v>
      </c>
      <c r="C1" s="1058" t="s">
        <v>94</v>
      </c>
      <c r="D1" s="1058" t="s">
        <v>48</v>
      </c>
      <c r="E1" s="1058" t="s">
        <v>29</v>
      </c>
      <c r="F1" s="1064" t="s">
        <v>30</v>
      </c>
      <c r="G1" s="1044" t="s">
        <v>73</v>
      </c>
      <c r="H1" s="1045"/>
      <c r="I1" s="1046"/>
      <c r="J1" s="1058" t="s">
        <v>32</v>
      </c>
      <c r="K1" s="1058" t="s">
        <v>33</v>
      </c>
      <c r="L1" s="1058" t="s">
        <v>34</v>
      </c>
      <c r="M1" s="1058" t="s">
        <v>307</v>
      </c>
      <c r="N1" s="1064" t="s">
        <v>35</v>
      </c>
      <c r="O1" s="1064"/>
      <c r="P1" s="1064"/>
      <c r="Q1" s="1064"/>
      <c r="R1" s="1064"/>
      <c r="S1" s="1064"/>
      <c r="T1" s="1064"/>
      <c r="U1" s="1064"/>
      <c r="V1" s="1064"/>
      <c r="W1" s="1064"/>
      <c r="X1" s="1044" t="s">
        <v>42</v>
      </c>
      <c r="Y1" s="1045"/>
      <c r="Z1" s="1045"/>
      <c r="AA1" s="1045"/>
      <c r="AB1" s="1045"/>
      <c r="AC1" s="1061"/>
      <c r="AD1" s="1050" t="s">
        <v>116</v>
      </c>
      <c r="AE1" s="1051"/>
      <c r="AF1" s="1051"/>
      <c r="AG1" s="1051"/>
      <c r="AH1" s="1051"/>
      <c r="AI1" s="1051"/>
      <c r="AJ1" s="1051"/>
      <c r="AK1" s="1051"/>
      <c r="AL1" s="1051"/>
      <c r="AM1" s="1051"/>
      <c r="AN1" s="1051"/>
      <c r="AO1" s="1052"/>
      <c r="AP1" s="1078" t="s">
        <v>85</v>
      </c>
      <c r="AQ1" s="1058" t="s">
        <v>43</v>
      </c>
      <c r="AR1" s="1081" t="s">
        <v>44</v>
      </c>
      <c r="AS1" s="1082"/>
      <c r="AT1" s="1066" t="s">
        <v>47</v>
      </c>
      <c r="AU1" s="1067"/>
      <c r="AV1" s="1067"/>
      <c r="AW1" s="1067"/>
      <c r="AX1" s="1067"/>
      <c r="AY1" s="1068"/>
    </row>
    <row r="2" spans="1:51" ht="19.5" customHeight="1">
      <c r="A2" s="1054"/>
      <c r="B2" s="1064"/>
      <c r="C2" s="1058"/>
      <c r="D2" s="1058"/>
      <c r="E2" s="1058"/>
      <c r="F2" s="1064"/>
      <c r="G2" s="1069" t="s">
        <v>71</v>
      </c>
      <c r="H2" s="1071" t="s">
        <v>118</v>
      </c>
      <c r="I2" s="1073" t="s">
        <v>31</v>
      </c>
      <c r="J2" s="1058"/>
      <c r="K2" s="1058"/>
      <c r="L2" s="1058"/>
      <c r="M2" s="1058"/>
      <c r="N2" s="1044" t="s">
        <v>89</v>
      </c>
      <c r="O2" s="1045"/>
      <c r="P2" s="1045"/>
      <c r="Q2" s="1045"/>
      <c r="R2" s="1045"/>
      <c r="S2" s="1046"/>
      <c r="T2" s="1056" t="s">
        <v>88</v>
      </c>
      <c r="U2" s="1065"/>
      <c r="V2" s="1059" t="s">
        <v>302</v>
      </c>
      <c r="W2" s="1059" t="s">
        <v>41</v>
      </c>
      <c r="X2" s="1056" t="s">
        <v>325</v>
      </c>
      <c r="Y2" s="1057" t="s">
        <v>36</v>
      </c>
      <c r="Z2" s="1057" t="s">
        <v>37</v>
      </c>
      <c r="AA2" s="1057" t="s">
        <v>38</v>
      </c>
      <c r="AB2" s="1057" t="s">
        <v>39</v>
      </c>
      <c r="AC2" s="1046" t="s">
        <v>40</v>
      </c>
      <c r="AD2" s="1044" t="s">
        <v>114</v>
      </c>
      <c r="AE2" s="1045"/>
      <c r="AF2" s="1045"/>
      <c r="AG2" s="1045"/>
      <c r="AH2" s="1045"/>
      <c r="AI2" s="1046"/>
      <c r="AJ2" s="1047" t="s">
        <v>115</v>
      </c>
      <c r="AK2" s="1048"/>
      <c r="AL2" s="1048"/>
      <c r="AM2" s="1048"/>
      <c r="AN2" s="1048"/>
      <c r="AO2" s="1049"/>
      <c r="AP2" s="1079"/>
      <c r="AQ2" s="1058"/>
      <c r="AR2" s="1083" t="s">
        <v>45</v>
      </c>
      <c r="AS2" s="1062" t="s">
        <v>46</v>
      </c>
      <c r="AT2" s="1075" t="s">
        <v>36</v>
      </c>
      <c r="AU2" s="1076" t="s">
        <v>37</v>
      </c>
      <c r="AV2" s="1076" t="s">
        <v>38</v>
      </c>
      <c r="AW2" s="1076" t="s">
        <v>39</v>
      </c>
      <c r="AX2" s="1053" t="s">
        <v>40</v>
      </c>
      <c r="AY2" s="1077" t="s">
        <v>2737</v>
      </c>
    </row>
    <row r="3" spans="1:51" ht="27">
      <c r="A3" s="1055"/>
      <c r="B3" s="1064"/>
      <c r="C3" s="1058"/>
      <c r="D3" s="1064"/>
      <c r="E3" s="1058"/>
      <c r="F3" s="1064"/>
      <c r="G3" s="1070"/>
      <c r="H3" s="1072"/>
      <c r="I3" s="1074"/>
      <c r="J3" s="1058"/>
      <c r="K3" s="1058"/>
      <c r="L3" s="1058"/>
      <c r="M3" s="1058"/>
      <c r="N3" s="140" t="s">
        <v>325</v>
      </c>
      <c r="O3" s="141" t="s">
        <v>36</v>
      </c>
      <c r="P3" s="141" t="s">
        <v>37</v>
      </c>
      <c r="Q3" s="141" t="s">
        <v>38</v>
      </c>
      <c r="R3" s="566" t="s">
        <v>39</v>
      </c>
      <c r="S3" s="605" t="s">
        <v>3359</v>
      </c>
      <c r="T3" s="143" t="s">
        <v>90</v>
      </c>
      <c r="U3" s="142" t="s">
        <v>87</v>
      </c>
      <c r="V3" s="1060"/>
      <c r="W3" s="1060"/>
      <c r="X3" s="1056"/>
      <c r="Y3" s="1057"/>
      <c r="Z3" s="1057"/>
      <c r="AA3" s="1057"/>
      <c r="AB3" s="1057"/>
      <c r="AC3" s="1046"/>
      <c r="AD3" s="447" t="s">
        <v>325</v>
      </c>
      <c r="AE3" s="448" t="s">
        <v>36</v>
      </c>
      <c r="AF3" s="448" t="s">
        <v>37</v>
      </c>
      <c r="AG3" s="448" t="s">
        <v>38</v>
      </c>
      <c r="AH3" s="566" t="s">
        <v>39</v>
      </c>
      <c r="AI3" s="562" t="s">
        <v>40</v>
      </c>
      <c r="AJ3" s="447" t="s">
        <v>325</v>
      </c>
      <c r="AK3" s="448" t="s">
        <v>36</v>
      </c>
      <c r="AL3" s="448" t="s">
        <v>37</v>
      </c>
      <c r="AM3" s="448" t="s">
        <v>38</v>
      </c>
      <c r="AN3" s="566" t="s">
        <v>39</v>
      </c>
      <c r="AO3" s="594" t="s">
        <v>416</v>
      </c>
      <c r="AP3" s="1080"/>
      <c r="AQ3" s="1058"/>
      <c r="AR3" s="1084"/>
      <c r="AS3" s="1063"/>
      <c r="AT3" s="1075"/>
      <c r="AU3" s="1076"/>
      <c r="AV3" s="1076"/>
      <c r="AW3" s="1076"/>
      <c r="AX3" s="1053"/>
      <c r="AY3" s="1077"/>
    </row>
    <row r="4" spans="1:51" s="401" customFormat="1" ht="319.5" customHeight="1">
      <c r="A4" s="12" t="s">
        <v>1147</v>
      </c>
      <c r="B4" s="204">
        <v>1</v>
      </c>
      <c r="C4" s="364" t="s">
        <v>271</v>
      </c>
      <c r="D4" s="204">
        <v>1</v>
      </c>
      <c r="E4" s="600" t="s">
        <v>1466</v>
      </c>
      <c r="F4" s="355" t="s">
        <v>384</v>
      </c>
      <c r="G4" s="603" t="s">
        <v>389</v>
      </c>
      <c r="H4" s="206" t="s">
        <v>385</v>
      </c>
      <c r="I4" s="195" t="s">
        <v>386</v>
      </c>
      <c r="J4" s="600" t="s">
        <v>2333</v>
      </c>
      <c r="K4" s="600" t="s">
        <v>390</v>
      </c>
      <c r="L4" s="600" t="s">
        <v>391</v>
      </c>
      <c r="M4" s="207" t="s">
        <v>392</v>
      </c>
      <c r="N4" s="603" t="s">
        <v>12</v>
      </c>
      <c r="O4" s="181">
        <v>23</v>
      </c>
      <c r="P4" s="181">
        <v>25.3</v>
      </c>
      <c r="Q4" s="181">
        <v>27.6</v>
      </c>
      <c r="R4" s="264">
        <v>29.9</v>
      </c>
      <c r="S4" s="599">
        <v>32.200000000000003</v>
      </c>
      <c r="T4" s="194" t="s">
        <v>393</v>
      </c>
      <c r="U4" s="209">
        <v>46</v>
      </c>
      <c r="V4" s="207" t="s">
        <v>305</v>
      </c>
      <c r="W4" s="600" t="s">
        <v>2334</v>
      </c>
      <c r="X4" s="603">
        <v>20.7</v>
      </c>
      <c r="Y4" s="181">
        <v>20.9</v>
      </c>
      <c r="Z4" s="181">
        <v>22.3</v>
      </c>
      <c r="AA4" s="181">
        <v>22.6</v>
      </c>
      <c r="AB4" s="181">
        <v>27.6</v>
      </c>
      <c r="AC4" s="636">
        <v>27.7</v>
      </c>
      <c r="AD4" s="226" t="str">
        <f t="shared" ref="AD4:AI5" si="0">IFERROR(IF($E4="-","-",X4/N4),"-")</f>
        <v>-</v>
      </c>
      <c r="AE4" s="196">
        <f t="shared" si="0"/>
        <v>0.90869565217391302</v>
      </c>
      <c r="AF4" s="196">
        <f t="shared" si="0"/>
        <v>0.88142292490118579</v>
      </c>
      <c r="AG4" s="196">
        <f t="shared" si="0"/>
        <v>0.8188405797101449</v>
      </c>
      <c r="AH4" s="604">
        <f t="shared" si="0"/>
        <v>0.92307692307692313</v>
      </c>
      <c r="AI4" s="227">
        <f t="shared" si="0"/>
        <v>0.86024844720496885</v>
      </c>
      <c r="AJ4" s="226" t="s">
        <v>12</v>
      </c>
      <c r="AK4" s="196">
        <f t="shared" ref="AK4:AO5" si="1">IFERROR(IF($E4="-","-",IF($U4="-","-",Y4/$U4)),"-")</f>
        <v>0.45434782608695651</v>
      </c>
      <c r="AL4" s="196">
        <f t="shared" si="1"/>
        <v>0.48478260869565221</v>
      </c>
      <c r="AM4" s="196">
        <f t="shared" si="1"/>
        <v>0.49130434782608701</v>
      </c>
      <c r="AN4" s="604">
        <f t="shared" si="1"/>
        <v>0.6</v>
      </c>
      <c r="AO4" s="227">
        <f>IFERROR(IF($E4="-","-",IF($U4="-","-",AC4/$U4)),"-")</f>
        <v>0.60217391304347823</v>
      </c>
      <c r="AP4" s="204" t="s">
        <v>12</v>
      </c>
      <c r="AQ4" s="600" t="s">
        <v>3106</v>
      </c>
      <c r="AR4" s="197" t="s">
        <v>1801</v>
      </c>
      <c r="AS4" s="257" t="s">
        <v>2335</v>
      </c>
      <c r="AT4" s="179" t="s">
        <v>12</v>
      </c>
      <c r="AU4" s="213" t="s">
        <v>50</v>
      </c>
      <c r="AV4" s="179" t="s">
        <v>10</v>
      </c>
      <c r="AW4" s="179" t="s">
        <v>10</v>
      </c>
      <c r="AX4" s="347" t="s">
        <v>11</v>
      </c>
      <c r="AY4" s="179" t="s">
        <v>3529</v>
      </c>
    </row>
    <row r="5" spans="1:51" s="606" customFormat="1" ht="408.75" customHeight="1">
      <c r="A5" s="12" t="s">
        <v>1148</v>
      </c>
      <c r="B5" s="204">
        <v>1</v>
      </c>
      <c r="C5" s="364" t="s">
        <v>271</v>
      </c>
      <c r="D5" s="204">
        <v>2</v>
      </c>
      <c r="E5" s="600" t="s">
        <v>1467</v>
      </c>
      <c r="F5" s="355" t="s">
        <v>395</v>
      </c>
      <c r="G5" s="603" t="s">
        <v>389</v>
      </c>
      <c r="H5" s="206" t="s">
        <v>387</v>
      </c>
      <c r="I5" s="195" t="s">
        <v>1802</v>
      </c>
      <c r="J5" s="600" t="s">
        <v>396</v>
      </c>
      <c r="K5" s="600" t="s">
        <v>397</v>
      </c>
      <c r="L5" s="600" t="s">
        <v>388</v>
      </c>
      <c r="M5" s="207" t="s">
        <v>1149</v>
      </c>
      <c r="N5" s="365">
        <v>0.53</v>
      </c>
      <c r="O5" s="365">
        <v>1.07</v>
      </c>
      <c r="P5" s="365">
        <v>1.6</v>
      </c>
      <c r="Q5" s="365">
        <v>2.13</v>
      </c>
      <c r="R5" s="365">
        <v>2.67</v>
      </c>
      <c r="S5" s="609">
        <v>3.2</v>
      </c>
      <c r="T5" s="194" t="s">
        <v>393</v>
      </c>
      <c r="U5" s="209">
        <v>5.2</v>
      </c>
      <c r="V5" s="207" t="s">
        <v>394</v>
      </c>
      <c r="W5" s="600" t="s">
        <v>398</v>
      </c>
      <c r="X5" s="603">
        <v>3.3</v>
      </c>
      <c r="Y5" s="181">
        <v>3.4</v>
      </c>
      <c r="Z5" s="181">
        <v>3.9</v>
      </c>
      <c r="AA5" s="181">
        <v>4.4000000000000004</v>
      </c>
      <c r="AB5" s="181">
        <v>5.0999999999999996</v>
      </c>
      <c r="AC5" s="345">
        <v>5.3</v>
      </c>
      <c r="AD5" s="210">
        <f t="shared" si="0"/>
        <v>6.2264150943396217</v>
      </c>
      <c r="AE5" s="196">
        <f t="shared" si="0"/>
        <v>3.1775700934579438</v>
      </c>
      <c r="AF5" s="196">
        <f t="shared" si="0"/>
        <v>2.4375</v>
      </c>
      <c r="AG5" s="196">
        <f t="shared" si="0"/>
        <v>2.0657276995305165</v>
      </c>
      <c r="AH5" s="604">
        <f t="shared" si="0"/>
        <v>1.9101123595505618</v>
      </c>
      <c r="AI5" s="227">
        <f t="shared" si="0"/>
        <v>1.6562499999999998</v>
      </c>
      <c r="AJ5" s="226">
        <f>IFERROR(IF($E5="-","-",IF($U5="-","-",X5/$U5)),"-")</f>
        <v>0.63461538461538458</v>
      </c>
      <c r="AK5" s="196">
        <f t="shared" si="1"/>
        <v>0.65384615384615385</v>
      </c>
      <c r="AL5" s="196">
        <f t="shared" si="1"/>
        <v>0.75</v>
      </c>
      <c r="AM5" s="196">
        <f t="shared" si="1"/>
        <v>0.84615384615384615</v>
      </c>
      <c r="AN5" s="604">
        <f t="shared" si="1"/>
        <v>0.98076923076923062</v>
      </c>
      <c r="AO5" s="227">
        <f t="shared" si="1"/>
        <v>1.0192307692307692</v>
      </c>
      <c r="AP5" s="204" t="s">
        <v>12</v>
      </c>
      <c r="AQ5" s="600" t="s">
        <v>83</v>
      </c>
      <c r="AR5" s="197" t="s">
        <v>1150</v>
      </c>
      <c r="AS5" s="257" t="s">
        <v>2336</v>
      </c>
      <c r="AT5" s="194" t="s">
        <v>54</v>
      </c>
      <c r="AU5" s="179" t="s">
        <v>15</v>
      </c>
      <c r="AV5" s="179" t="s">
        <v>15</v>
      </c>
      <c r="AW5" s="179" t="s">
        <v>15</v>
      </c>
      <c r="AX5" s="347" t="s">
        <v>15</v>
      </c>
      <c r="AY5" s="195" t="s">
        <v>3438</v>
      </c>
    </row>
    <row r="6" spans="1:51" customFormat="1" ht="13.15" hidden="1" customHeight="1">
      <c r="A6" s="3" t="str">
        <f t="shared" ref="A6:A11" si="2">B6&amp;"-"&amp;D6</f>
        <v>1-3</v>
      </c>
      <c r="B6" s="95">
        <v>1</v>
      </c>
      <c r="C6" s="120" t="str">
        <f>VLOOKUP(B6,プルダウン!$L$2:$M$28,2,FALSE)</f>
        <v>環境</v>
      </c>
      <c r="D6" s="95">
        <v>3</v>
      </c>
      <c r="E6" s="93" t="s">
        <v>83</v>
      </c>
      <c r="F6" s="97" t="s">
        <v>83</v>
      </c>
      <c r="G6" s="123" t="s">
        <v>83</v>
      </c>
      <c r="H6" s="99" t="s">
        <v>83</v>
      </c>
      <c r="I6" s="94" t="s">
        <v>83</v>
      </c>
      <c r="J6" s="93" t="s">
        <v>83</v>
      </c>
      <c r="K6" s="93" t="s">
        <v>83</v>
      </c>
      <c r="L6" s="93" t="s">
        <v>83</v>
      </c>
      <c r="M6" s="110" t="s">
        <v>83</v>
      </c>
      <c r="N6" s="108" t="s">
        <v>12</v>
      </c>
      <c r="O6" s="101" t="s">
        <v>12</v>
      </c>
      <c r="P6" s="101" t="s">
        <v>12</v>
      </c>
      <c r="Q6" s="101" t="s">
        <v>12</v>
      </c>
      <c r="R6" s="111" t="s">
        <v>12</v>
      </c>
      <c r="S6" s="449"/>
      <c r="T6" s="116" t="s">
        <v>83</v>
      </c>
      <c r="U6" s="111" t="s">
        <v>83</v>
      </c>
      <c r="V6" s="110" t="s">
        <v>83</v>
      </c>
      <c r="W6" s="107" t="s">
        <v>83</v>
      </c>
      <c r="X6" s="108" t="s">
        <v>12</v>
      </c>
      <c r="Y6" s="101" t="s">
        <v>12</v>
      </c>
      <c r="Z6" s="101" t="s">
        <v>12</v>
      </c>
      <c r="AA6" s="101" t="s">
        <v>12</v>
      </c>
      <c r="AB6" s="111" t="s">
        <v>12</v>
      </c>
      <c r="AC6" s="449" t="s">
        <v>3367</v>
      </c>
      <c r="AD6" s="112" t="str">
        <f t="shared" ref="AD6:AD12" si="3">IFERROR(IF($E6="-","-",X6/N6),"-")</f>
        <v>-</v>
      </c>
      <c r="AE6" s="113" t="str">
        <f t="shared" ref="AE6:AE12" si="4">IFERROR(IF($E6="-","-",Y6/O6),"-")</f>
        <v>-</v>
      </c>
      <c r="AF6" s="113" t="str">
        <f t="shared" ref="AF6:AF12" si="5">IFERROR(IF($E6="-","-",Z6/P6),"-")</f>
        <v>-</v>
      </c>
      <c r="AG6" s="113" t="str">
        <f t="shared" ref="AG6:AG12" si="6">IFERROR(IF($E6="-","-",AA6/Q6),"-")</f>
        <v>-</v>
      </c>
      <c r="AH6" s="114" t="str">
        <f t="shared" ref="AH6:AH12" si="7">IFERROR(IF($E6="-","-",AB6/R6),"-")</f>
        <v>-</v>
      </c>
      <c r="AI6" s="453"/>
      <c r="AJ6" s="112" t="str">
        <f t="shared" ref="AJ6:AJ12" si="8">IFERROR(IF($E6="-","-",IF($U6="-","-",X6/$U6)),"-")</f>
        <v>-</v>
      </c>
      <c r="AK6" s="113" t="str">
        <f t="shared" ref="AK6:AK12" si="9">IFERROR(IF($E6="-","-",IF($U6="-","-",Y6/$U6)),"-")</f>
        <v>-</v>
      </c>
      <c r="AL6" s="113" t="str">
        <f t="shared" ref="AL6:AL12" si="10">IFERROR(IF($E6="-","-",IF($U6="-","-",Z6/$U6)),"-")</f>
        <v>-</v>
      </c>
      <c r="AM6" s="113" t="str">
        <f t="shared" ref="AM6:AM12" si="11">IFERROR(IF($E6="-","-",IF($U6="-","-",AA6/$U6)),"-")</f>
        <v>-</v>
      </c>
      <c r="AN6" s="114" t="str">
        <f t="shared" ref="AN6:AN12" si="12">IFERROR(IF($E6="-","-",IF($U6="-","-",AB6/$U6)),"-")</f>
        <v>-</v>
      </c>
      <c r="AO6" s="456"/>
      <c r="AP6" s="105" t="s">
        <v>86</v>
      </c>
      <c r="AQ6" s="93" t="s">
        <v>83</v>
      </c>
      <c r="AR6" s="98" t="s">
        <v>83</v>
      </c>
      <c r="AS6" s="102" t="s">
        <v>83</v>
      </c>
      <c r="AT6" s="116" t="s">
        <v>12</v>
      </c>
      <c r="AU6" s="115" t="s">
        <v>12</v>
      </c>
      <c r="AV6" s="115" t="s">
        <v>12</v>
      </c>
      <c r="AW6" s="115" t="s">
        <v>12</v>
      </c>
      <c r="AX6" s="137" t="s">
        <v>12</v>
      </c>
      <c r="AY6" s="484" t="s">
        <v>12</v>
      </c>
    </row>
    <row r="7" spans="1:51" customFormat="1" ht="13.15" hidden="1" customHeight="1">
      <c r="A7" s="3" t="str">
        <f t="shared" si="2"/>
        <v>1-4</v>
      </c>
      <c r="B7" s="95">
        <v>1</v>
      </c>
      <c r="C7" s="120" t="str">
        <f>VLOOKUP(B7,プルダウン!$L$2:$M$28,2,FALSE)</f>
        <v>環境</v>
      </c>
      <c r="D7" s="95">
        <v>4</v>
      </c>
      <c r="E7" s="93" t="s">
        <v>83</v>
      </c>
      <c r="F7" s="97" t="s">
        <v>83</v>
      </c>
      <c r="G7" s="123" t="s">
        <v>83</v>
      </c>
      <c r="H7" s="99" t="s">
        <v>83</v>
      </c>
      <c r="I7" s="94" t="s">
        <v>83</v>
      </c>
      <c r="J7" s="93" t="s">
        <v>83</v>
      </c>
      <c r="K7" s="93" t="s">
        <v>83</v>
      </c>
      <c r="L7" s="93" t="s">
        <v>83</v>
      </c>
      <c r="M7" s="110" t="s">
        <v>83</v>
      </c>
      <c r="N7" s="108" t="s">
        <v>86</v>
      </c>
      <c r="O7" s="101" t="s">
        <v>86</v>
      </c>
      <c r="P7" s="101" t="s">
        <v>86</v>
      </c>
      <c r="Q7" s="101" t="s">
        <v>86</v>
      </c>
      <c r="R7" s="111" t="s">
        <v>86</v>
      </c>
      <c r="S7" s="449"/>
      <c r="T7" s="116" t="s">
        <v>83</v>
      </c>
      <c r="U7" s="111" t="s">
        <v>83</v>
      </c>
      <c r="V7" s="110" t="s">
        <v>83</v>
      </c>
      <c r="W7" s="107" t="s">
        <v>83</v>
      </c>
      <c r="X7" s="108" t="s">
        <v>86</v>
      </c>
      <c r="Y7" s="101" t="s">
        <v>86</v>
      </c>
      <c r="Z7" s="101" t="s">
        <v>86</v>
      </c>
      <c r="AA7" s="101" t="s">
        <v>86</v>
      </c>
      <c r="AB7" s="111" t="s">
        <v>86</v>
      </c>
      <c r="AC7" s="449" t="s">
        <v>3367</v>
      </c>
      <c r="AD7" s="112" t="str">
        <f t="shared" si="3"/>
        <v>-</v>
      </c>
      <c r="AE7" s="113" t="str">
        <f t="shared" si="4"/>
        <v>-</v>
      </c>
      <c r="AF7" s="113" t="str">
        <f t="shared" si="5"/>
        <v>-</v>
      </c>
      <c r="AG7" s="113" t="str">
        <f t="shared" si="6"/>
        <v>-</v>
      </c>
      <c r="AH7" s="114" t="str">
        <f t="shared" si="7"/>
        <v>-</v>
      </c>
      <c r="AI7" s="453"/>
      <c r="AJ7" s="112" t="str">
        <f t="shared" si="8"/>
        <v>-</v>
      </c>
      <c r="AK7" s="113" t="str">
        <f t="shared" si="9"/>
        <v>-</v>
      </c>
      <c r="AL7" s="113" t="str">
        <f t="shared" si="10"/>
        <v>-</v>
      </c>
      <c r="AM7" s="113" t="str">
        <f t="shared" si="11"/>
        <v>-</v>
      </c>
      <c r="AN7" s="114" t="str">
        <f t="shared" si="12"/>
        <v>-</v>
      </c>
      <c r="AO7" s="456"/>
      <c r="AP7" s="105" t="s">
        <v>86</v>
      </c>
      <c r="AQ7" s="93" t="s">
        <v>83</v>
      </c>
      <c r="AR7" s="98" t="s">
        <v>83</v>
      </c>
      <c r="AS7" s="102" t="s">
        <v>83</v>
      </c>
      <c r="AT7" s="116" t="s">
        <v>86</v>
      </c>
      <c r="AU7" s="115" t="s">
        <v>86</v>
      </c>
      <c r="AV7" s="115" t="s">
        <v>86</v>
      </c>
      <c r="AW7" s="115" t="s">
        <v>86</v>
      </c>
      <c r="AX7" s="137" t="s">
        <v>12</v>
      </c>
      <c r="AY7" s="484" t="s">
        <v>86</v>
      </c>
    </row>
    <row r="8" spans="1:51" customFormat="1" ht="13.15" hidden="1" customHeight="1">
      <c r="A8" s="3" t="str">
        <f t="shared" si="2"/>
        <v>1-5</v>
      </c>
      <c r="B8" s="95">
        <v>1</v>
      </c>
      <c r="C8" s="120" t="str">
        <f>VLOOKUP(B8,プルダウン!$L$2:$M$28,2,FALSE)</f>
        <v>環境</v>
      </c>
      <c r="D8" s="95">
        <v>5</v>
      </c>
      <c r="E8" s="93" t="s">
        <v>83</v>
      </c>
      <c r="F8" s="97" t="s">
        <v>83</v>
      </c>
      <c r="G8" s="123" t="s">
        <v>83</v>
      </c>
      <c r="H8" s="99" t="s">
        <v>83</v>
      </c>
      <c r="I8" s="94" t="s">
        <v>83</v>
      </c>
      <c r="J8" s="93" t="s">
        <v>83</v>
      </c>
      <c r="K8" s="93" t="s">
        <v>83</v>
      </c>
      <c r="L8" s="93" t="s">
        <v>83</v>
      </c>
      <c r="M8" s="110" t="s">
        <v>83</v>
      </c>
      <c r="N8" s="108" t="s">
        <v>86</v>
      </c>
      <c r="O8" s="101" t="s">
        <v>86</v>
      </c>
      <c r="P8" s="101" t="s">
        <v>86</v>
      </c>
      <c r="Q8" s="101" t="s">
        <v>86</v>
      </c>
      <c r="R8" s="111" t="s">
        <v>86</v>
      </c>
      <c r="S8" s="449"/>
      <c r="T8" s="116" t="s">
        <v>83</v>
      </c>
      <c r="U8" s="111" t="s">
        <v>83</v>
      </c>
      <c r="V8" s="110" t="s">
        <v>83</v>
      </c>
      <c r="W8" s="107" t="s">
        <v>83</v>
      </c>
      <c r="X8" s="108" t="s">
        <v>86</v>
      </c>
      <c r="Y8" s="101" t="s">
        <v>86</v>
      </c>
      <c r="Z8" s="101" t="s">
        <v>86</v>
      </c>
      <c r="AA8" s="101" t="s">
        <v>86</v>
      </c>
      <c r="AB8" s="111" t="s">
        <v>86</v>
      </c>
      <c r="AC8" s="449" t="s">
        <v>3367</v>
      </c>
      <c r="AD8" s="112" t="str">
        <f t="shared" si="3"/>
        <v>-</v>
      </c>
      <c r="AE8" s="113" t="str">
        <f t="shared" si="4"/>
        <v>-</v>
      </c>
      <c r="AF8" s="113" t="str">
        <f t="shared" si="5"/>
        <v>-</v>
      </c>
      <c r="AG8" s="113" t="str">
        <f t="shared" si="6"/>
        <v>-</v>
      </c>
      <c r="AH8" s="114" t="str">
        <f t="shared" si="7"/>
        <v>-</v>
      </c>
      <c r="AI8" s="453"/>
      <c r="AJ8" s="112" t="str">
        <f t="shared" si="8"/>
        <v>-</v>
      </c>
      <c r="AK8" s="113" t="str">
        <f t="shared" si="9"/>
        <v>-</v>
      </c>
      <c r="AL8" s="113" t="str">
        <f t="shared" si="10"/>
        <v>-</v>
      </c>
      <c r="AM8" s="113" t="str">
        <f t="shared" si="11"/>
        <v>-</v>
      </c>
      <c r="AN8" s="114" t="str">
        <f t="shared" si="12"/>
        <v>-</v>
      </c>
      <c r="AO8" s="456"/>
      <c r="AP8" s="105" t="s">
        <v>86</v>
      </c>
      <c r="AQ8" s="93" t="s">
        <v>83</v>
      </c>
      <c r="AR8" s="98" t="s">
        <v>83</v>
      </c>
      <c r="AS8" s="102" t="s">
        <v>83</v>
      </c>
      <c r="AT8" s="116" t="s">
        <v>86</v>
      </c>
      <c r="AU8" s="115" t="s">
        <v>86</v>
      </c>
      <c r="AV8" s="115" t="s">
        <v>86</v>
      </c>
      <c r="AW8" s="115" t="s">
        <v>86</v>
      </c>
      <c r="AX8" s="137" t="s">
        <v>12</v>
      </c>
      <c r="AY8" s="484" t="s">
        <v>86</v>
      </c>
    </row>
    <row r="9" spans="1:51" customFormat="1" ht="13.15" hidden="1" customHeight="1">
      <c r="A9" s="3" t="str">
        <f t="shared" si="2"/>
        <v>1-6</v>
      </c>
      <c r="B9" s="95">
        <v>1</v>
      </c>
      <c r="C9" s="120" t="str">
        <f>VLOOKUP(B9,プルダウン!$L$2:$M$28,2,FALSE)</f>
        <v>環境</v>
      </c>
      <c r="D9" s="95">
        <v>6</v>
      </c>
      <c r="E9" s="93" t="s">
        <v>83</v>
      </c>
      <c r="F9" s="97" t="s">
        <v>83</v>
      </c>
      <c r="G9" s="123" t="s">
        <v>83</v>
      </c>
      <c r="H9" s="99" t="s">
        <v>83</v>
      </c>
      <c r="I9" s="94" t="s">
        <v>83</v>
      </c>
      <c r="J9" s="93" t="s">
        <v>83</v>
      </c>
      <c r="K9" s="93" t="s">
        <v>83</v>
      </c>
      <c r="L9" s="93" t="s">
        <v>83</v>
      </c>
      <c r="M9" s="110" t="s">
        <v>83</v>
      </c>
      <c r="N9" s="108" t="s">
        <v>86</v>
      </c>
      <c r="O9" s="101" t="s">
        <v>86</v>
      </c>
      <c r="P9" s="101" t="s">
        <v>86</v>
      </c>
      <c r="Q9" s="101" t="s">
        <v>86</v>
      </c>
      <c r="R9" s="111" t="s">
        <v>86</v>
      </c>
      <c r="S9" s="449"/>
      <c r="T9" s="116" t="s">
        <v>83</v>
      </c>
      <c r="U9" s="111" t="s">
        <v>83</v>
      </c>
      <c r="V9" s="110" t="s">
        <v>83</v>
      </c>
      <c r="W9" s="107" t="s">
        <v>83</v>
      </c>
      <c r="X9" s="108" t="s">
        <v>86</v>
      </c>
      <c r="Y9" s="101" t="s">
        <v>86</v>
      </c>
      <c r="Z9" s="101" t="s">
        <v>86</v>
      </c>
      <c r="AA9" s="101" t="s">
        <v>86</v>
      </c>
      <c r="AB9" s="111" t="s">
        <v>86</v>
      </c>
      <c r="AC9" s="449" t="s">
        <v>3367</v>
      </c>
      <c r="AD9" s="112" t="str">
        <f t="shared" si="3"/>
        <v>-</v>
      </c>
      <c r="AE9" s="113" t="str">
        <f t="shared" si="4"/>
        <v>-</v>
      </c>
      <c r="AF9" s="113" t="str">
        <f t="shared" si="5"/>
        <v>-</v>
      </c>
      <c r="AG9" s="113" t="str">
        <f t="shared" si="6"/>
        <v>-</v>
      </c>
      <c r="AH9" s="114" t="str">
        <f t="shared" si="7"/>
        <v>-</v>
      </c>
      <c r="AI9" s="453"/>
      <c r="AJ9" s="112" t="str">
        <f t="shared" si="8"/>
        <v>-</v>
      </c>
      <c r="AK9" s="113" t="str">
        <f t="shared" si="9"/>
        <v>-</v>
      </c>
      <c r="AL9" s="113" t="str">
        <f t="shared" si="10"/>
        <v>-</v>
      </c>
      <c r="AM9" s="113" t="str">
        <f t="shared" si="11"/>
        <v>-</v>
      </c>
      <c r="AN9" s="114" t="str">
        <f t="shared" si="12"/>
        <v>-</v>
      </c>
      <c r="AO9" s="456"/>
      <c r="AP9" s="105" t="s">
        <v>86</v>
      </c>
      <c r="AQ9" s="93" t="s">
        <v>83</v>
      </c>
      <c r="AR9" s="98" t="s">
        <v>83</v>
      </c>
      <c r="AS9" s="102" t="s">
        <v>83</v>
      </c>
      <c r="AT9" s="116" t="s">
        <v>86</v>
      </c>
      <c r="AU9" s="115" t="s">
        <v>86</v>
      </c>
      <c r="AV9" s="115" t="s">
        <v>86</v>
      </c>
      <c r="AW9" s="115" t="s">
        <v>86</v>
      </c>
      <c r="AX9" s="137" t="s">
        <v>12</v>
      </c>
      <c r="AY9" s="484" t="s">
        <v>86</v>
      </c>
    </row>
    <row r="10" spans="1:51" customFormat="1" ht="13.15" hidden="1" customHeight="1">
      <c r="A10" s="3" t="str">
        <f t="shared" si="2"/>
        <v>1-7</v>
      </c>
      <c r="B10" s="95">
        <v>1</v>
      </c>
      <c r="C10" s="120" t="str">
        <f>VLOOKUP(B10,プルダウン!$L$2:$M$28,2,FALSE)</f>
        <v>環境</v>
      </c>
      <c r="D10" s="95">
        <v>7</v>
      </c>
      <c r="E10" s="93" t="s">
        <v>83</v>
      </c>
      <c r="F10" s="97" t="s">
        <v>83</v>
      </c>
      <c r="G10" s="123" t="s">
        <v>83</v>
      </c>
      <c r="H10" s="99" t="s">
        <v>83</v>
      </c>
      <c r="I10" s="94" t="s">
        <v>83</v>
      </c>
      <c r="J10" s="93" t="s">
        <v>83</v>
      </c>
      <c r="K10" s="93" t="s">
        <v>83</v>
      </c>
      <c r="L10" s="93" t="s">
        <v>83</v>
      </c>
      <c r="M10" s="110" t="s">
        <v>83</v>
      </c>
      <c r="N10" s="108" t="s">
        <v>86</v>
      </c>
      <c r="O10" s="101" t="s">
        <v>86</v>
      </c>
      <c r="P10" s="101" t="s">
        <v>86</v>
      </c>
      <c r="Q10" s="101" t="s">
        <v>86</v>
      </c>
      <c r="R10" s="111" t="s">
        <v>86</v>
      </c>
      <c r="S10" s="449"/>
      <c r="T10" s="116" t="s">
        <v>83</v>
      </c>
      <c r="U10" s="111" t="s">
        <v>83</v>
      </c>
      <c r="V10" s="110" t="s">
        <v>83</v>
      </c>
      <c r="W10" s="107" t="s">
        <v>83</v>
      </c>
      <c r="X10" s="108" t="s">
        <v>86</v>
      </c>
      <c r="Y10" s="101" t="s">
        <v>86</v>
      </c>
      <c r="Z10" s="101" t="s">
        <v>86</v>
      </c>
      <c r="AA10" s="101" t="s">
        <v>86</v>
      </c>
      <c r="AB10" s="111" t="s">
        <v>86</v>
      </c>
      <c r="AC10" s="449" t="s">
        <v>3367</v>
      </c>
      <c r="AD10" s="112" t="str">
        <f t="shared" si="3"/>
        <v>-</v>
      </c>
      <c r="AE10" s="113" t="str">
        <f t="shared" si="4"/>
        <v>-</v>
      </c>
      <c r="AF10" s="113" t="str">
        <f t="shared" si="5"/>
        <v>-</v>
      </c>
      <c r="AG10" s="113" t="str">
        <f t="shared" si="6"/>
        <v>-</v>
      </c>
      <c r="AH10" s="114" t="str">
        <f t="shared" si="7"/>
        <v>-</v>
      </c>
      <c r="AI10" s="453"/>
      <c r="AJ10" s="112" t="str">
        <f t="shared" si="8"/>
        <v>-</v>
      </c>
      <c r="AK10" s="113" t="str">
        <f t="shared" si="9"/>
        <v>-</v>
      </c>
      <c r="AL10" s="113" t="str">
        <f t="shared" si="10"/>
        <v>-</v>
      </c>
      <c r="AM10" s="113" t="str">
        <f t="shared" si="11"/>
        <v>-</v>
      </c>
      <c r="AN10" s="114" t="str">
        <f t="shared" si="12"/>
        <v>-</v>
      </c>
      <c r="AO10" s="456"/>
      <c r="AP10" s="105" t="s">
        <v>86</v>
      </c>
      <c r="AQ10" s="93" t="s">
        <v>83</v>
      </c>
      <c r="AR10" s="98" t="s">
        <v>83</v>
      </c>
      <c r="AS10" s="102" t="s">
        <v>83</v>
      </c>
      <c r="AT10" s="116" t="s">
        <v>86</v>
      </c>
      <c r="AU10" s="115" t="s">
        <v>86</v>
      </c>
      <c r="AV10" s="115" t="s">
        <v>86</v>
      </c>
      <c r="AW10" s="115" t="s">
        <v>86</v>
      </c>
      <c r="AX10" s="137" t="s">
        <v>12</v>
      </c>
      <c r="AY10" s="484" t="s">
        <v>86</v>
      </c>
    </row>
    <row r="11" spans="1:51" customFormat="1" ht="13.15" hidden="1" customHeight="1">
      <c r="A11" s="3" t="str">
        <f t="shared" si="2"/>
        <v>1-8</v>
      </c>
      <c r="B11" s="95">
        <v>1</v>
      </c>
      <c r="C11" s="120" t="str">
        <f>VLOOKUP(B11,プルダウン!$L$2:$M$28,2,FALSE)</f>
        <v>環境</v>
      </c>
      <c r="D11" s="95">
        <v>8</v>
      </c>
      <c r="E11" s="93" t="s">
        <v>83</v>
      </c>
      <c r="F11" s="97" t="s">
        <v>83</v>
      </c>
      <c r="G11" s="123" t="s">
        <v>83</v>
      </c>
      <c r="H11" s="99" t="s">
        <v>83</v>
      </c>
      <c r="I11" s="94" t="s">
        <v>83</v>
      </c>
      <c r="J11" s="93" t="s">
        <v>83</v>
      </c>
      <c r="K11" s="93" t="s">
        <v>83</v>
      </c>
      <c r="L11" s="93" t="s">
        <v>83</v>
      </c>
      <c r="M11" s="110" t="s">
        <v>83</v>
      </c>
      <c r="N11" s="108" t="s">
        <v>86</v>
      </c>
      <c r="O11" s="101" t="s">
        <v>86</v>
      </c>
      <c r="P11" s="101" t="s">
        <v>86</v>
      </c>
      <c r="Q11" s="101" t="s">
        <v>86</v>
      </c>
      <c r="R11" s="111" t="s">
        <v>86</v>
      </c>
      <c r="S11" s="449"/>
      <c r="T11" s="116" t="s">
        <v>83</v>
      </c>
      <c r="U11" s="111" t="s">
        <v>83</v>
      </c>
      <c r="V11" s="110" t="s">
        <v>83</v>
      </c>
      <c r="W11" s="107" t="s">
        <v>83</v>
      </c>
      <c r="X11" s="108" t="s">
        <v>86</v>
      </c>
      <c r="Y11" s="101" t="s">
        <v>86</v>
      </c>
      <c r="Z11" s="101" t="s">
        <v>86</v>
      </c>
      <c r="AA11" s="101" t="s">
        <v>86</v>
      </c>
      <c r="AB11" s="111" t="s">
        <v>86</v>
      </c>
      <c r="AC11" s="449" t="s">
        <v>3367</v>
      </c>
      <c r="AD11" s="112" t="str">
        <f t="shared" si="3"/>
        <v>-</v>
      </c>
      <c r="AE11" s="113" t="str">
        <f t="shared" si="4"/>
        <v>-</v>
      </c>
      <c r="AF11" s="113" t="str">
        <f t="shared" si="5"/>
        <v>-</v>
      </c>
      <c r="AG11" s="113" t="str">
        <f t="shared" si="6"/>
        <v>-</v>
      </c>
      <c r="AH11" s="114" t="str">
        <f t="shared" si="7"/>
        <v>-</v>
      </c>
      <c r="AI11" s="453"/>
      <c r="AJ11" s="112" t="str">
        <f t="shared" si="8"/>
        <v>-</v>
      </c>
      <c r="AK11" s="113" t="str">
        <f t="shared" si="9"/>
        <v>-</v>
      </c>
      <c r="AL11" s="113" t="str">
        <f t="shared" si="10"/>
        <v>-</v>
      </c>
      <c r="AM11" s="113" t="str">
        <f t="shared" si="11"/>
        <v>-</v>
      </c>
      <c r="AN11" s="114" t="str">
        <f t="shared" si="12"/>
        <v>-</v>
      </c>
      <c r="AO11" s="456"/>
      <c r="AP11" s="105" t="s">
        <v>86</v>
      </c>
      <c r="AQ11" s="93" t="s">
        <v>83</v>
      </c>
      <c r="AR11" s="98" t="s">
        <v>83</v>
      </c>
      <c r="AS11" s="102" t="s">
        <v>83</v>
      </c>
      <c r="AT11" s="116" t="s">
        <v>86</v>
      </c>
      <c r="AU11" s="115" t="s">
        <v>86</v>
      </c>
      <c r="AV11" s="115" t="s">
        <v>86</v>
      </c>
      <c r="AW11" s="115" t="s">
        <v>86</v>
      </c>
      <c r="AX11" s="137" t="s">
        <v>12</v>
      </c>
      <c r="AY11" s="484" t="s">
        <v>86</v>
      </c>
    </row>
    <row r="12" spans="1:51" customFormat="1" ht="13.15" hidden="1" customHeight="1">
      <c r="A12" s="12" t="str">
        <f t="shared" ref="A12:A20" si="13">B12&amp;"-"&amp;D12</f>
        <v>1-9</v>
      </c>
      <c r="B12" s="95">
        <v>1</v>
      </c>
      <c r="C12" s="120" t="str">
        <f>VLOOKUP(B12,プルダウン!$L$2:$M$28,2,FALSE)</f>
        <v>環境</v>
      </c>
      <c r="D12" s="95">
        <v>9</v>
      </c>
      <c r="E12" s="93" t="s">
        <v>83</v>
      </c>
      <c r="F12" s="97" t="s">
        <v>83</v>
      </c>
      <c r="G12" s="123" t="s">
        <v>83</v>
      </c>
      <c r="H12" s="99" t="s">
        <v>83</v>
      </c>
      <c r="I12" s="94" t="s">
        <v>83</v>
      </c>
      <c r="J12" s="93" t="s">
        <v>83</v>
      </c>
      <c r="K12" s="93" t="s">
        <v>83</v>
      </c>
      <c r="L12" s="93" t="s">
        <v>83</v>
      </c>
      <c r="M12" s="110" t="s">
        <v>83</v>
      </c>
      <c r="N12" s="108" t="s">
        <v>12</v>
      </c>
      <c r="O12" s="101" t="s">
        <v>12</v>
      </c>
      <c r="P12" s="101" t="s">
        <v>12</v>
      </c>
      <c r="Q12" s="101" t="s">
        <v>12</v>
      </c>
      <c r="R12" s="111" t="s">
        <v>12</v>
      </c>
      <c r="S12" s="449"/>
      <c r="T12" s="116" t="s">
        <v>83</v>
      </c>
      <c r="U12" s="111" t="s">
        <v>83</v>
      </c>
      <c r="V12" s="110" t="s">
        <v>83</v>
      </c>
      <c r="W12" s="107" t="s">
        <v>83</v>
      </c>
      <c r="X12" s="108" t="s">
        <v>12</v>
      </c>
      <c r="Y12" s="101" t="s">
        <v>12</v>
      </c>
      <c r="Z12" s="101" t="s">
        <v>12</v>
      </c>
      <c r="AA12" s="101" t="s">
        <v>12</v>
      </c>
      <c r="AB12" s="111" t="s">
        <v>12</v>
      </c>
      <c r="AC12" s="449" t="s">
        <v>3367</v>
      </c>
      <c r="AD12" s="112" t="str">
        <f t="shared" si="3"/>
        <v>-</v>
      </c>
      <c r="AE12" s="113" t="str">
        <f t="shared" si="4"/>
        <v>-</v>
      </c>
      <c r="AF12" s="113" t="str">
        <f t="shared" si="5"/>
        <v>-</v>
      </c>
      <c r="AG12" s="113" t="str">
        <f t="shared" si="6"/>
        <v>-</v>
      </c>
      <c r="AH12" s="114" t="str">
        <f t="shared" si="7"/>
        <v>-</v>
      </c>
      <c r="AI12" s="453"/>
      <c r="AJ12" s="112" t="str">
        <f t="shared" si="8"/>
        <v>-</v>
      </c>
      <c r="AK12" s="113" t="str">
        <f t="shared" si="9"/>
        <v>-</v>
      </c>
      <c r="AL12" s="113" t="str">
        <f t="shared" si="10"/>
        <v>-</v>
      </c>
      <c r="AM12" s="113" t="str">
        <f t="shared" si="11"/>
        <v>-</v>
      </c>
      <c r="AN12" s="114" t="str">
        <f t="shared" si="12"/>
        <v>-</v>
      </c>
      <c r="AO12" s="456"/>
      <c r="AP12" s="105" t="s">
        <v>12</v>
      </c>
      <c r="AQ12" s="93" t="s">
        <v>83</v>
      </c>
      <c r="AR12" s="98" t="s">
        <v>83</v>
      </c>
      <c r="AS12" s="102" t="s">
        <v>83</v>
      </c>
      <c r="AT12" s="116" t="s">
        <v>12</v>
      </c>
      <c r="AU12" s="115" t="s">
        <v>12</v>
      </c>
      <c r="AV12" s="115" t="s">
        <v>12</v>
      </c>
      <c r="AW12" s="115" t="s">
        <v>12</v>
      </c>
      <c r="AX12" s="137" t="s">
        <v>12</v>
      </c>
      <c r="AY12" s="484" t="s">
        <v>12</v>
      </c>
    </row>
    <row r="13" spans="1:51" s="401" customFormat="1" ht="147.75" customHeight="1">
      <c r="A13" s="12" t="str">
        <f t="shared" si="13"/>
        <v>2-1</v>
      </c>
      <c r="B13" s="204">
        <v>2</v>
      </c>
      <c r="C13" s="364" t="s">
        <v>272</v>
      </c>
      <c r="D13" s="204">
        <v>1</v>
      </c>
      <c r="E13" s="600" t="s">
        <v>1437</v>
      </c>
      <c r="F13" s="355" t="s">
        <v>399</v>
      </c>
      <c r="G13" s="603" t="s">
        <v>400</v>
      </c>
      <c r="H13" s="206" t="s">
        <v>401</v>
      </c>
      <c r="I13" s="195" t="s">
        <v>1805</v>
      </c>
      <c r="J13" s="600" t="s">
        <v>402</v>
      </c>
      <c r="K13" s="600" t="s">
        <v>403</v>
      </c>
      <c r="L13" s="600" t="s">
        <v>404</v>
      </c>
      <c r="M13" s="207" t="s">
        <v>405</v>
      </c>
      <c r="N13" s="316">
        <f>(1927+2904+1756)/3</f>
        <v>2195.6666666666665</v>
      </c>
      <c r="O13" s="192">
        <v>2641</v>
      </c>
      <c r="P13" s="192">
        <v>2519</v>
      </c>
      <c r="Q13" s="192">
        <v>2656</v>
      </c>
      <c r="R13" s="192">
        <v>2365</v>
      </c>
      <c r="S13" s="610">
        <v>2278</v>
      </c>
      <c r="T13" s="194" t="s">
        <v>83</v>
      </c>
      <c r="U13" s="209" t="s">
        <v>83</v>
      </c>
      <c r="V13" s="207" t="s">
        <v>406</v>
      </c>
      <c r="W13" s="600" t="s">
        <v>2516</v>
      </c>
      <c r="X13" s="316">
        <v>3263</v>
      </c>
      <c r="Y13" s="192">
        <v>2538</v>
      </c>
      <c r="Z13" s="192">
        <v>2167</v>
      </c>
      <c r="AA13" s="192">
        <v>2392</v>
      </c>
      <c r="AB13" s="192">
        <v>2274</v>
      </c>
      <c r="AC13" s="610">
        <v>1643</v>
      </c>
      <c r="AD13" s="226">
        <f t="shared" ref="AD13:AI13" si="14">IFERROR(IF($E13="-","-",1+(N13-X13)/N13),"-")</f>
        <v>0.51389099741915878</v>
      </c>
      <c r="AE13" s="196">
        <f t="shared" si="14"/>
        <v>1.0390003786444528</v>
      </c>
      <c r="AF13" s="196">
        <f t="shared" si="14"/>
        <v>1.1397379912663754</v>
      </c>
      <c r="AG13" s="196">
        <f t="shared" si="14"/>
        <v>1.0993975903614457</v>
      </c>
      <c r="AH13" s="604">
        <f t="shared" si="14"/>
        <v>1.038477801268499</v>
      </c>
      <c r="AI13" s="227">
        <f t="shared" si="14"/>
        <v>1.2787532923617209</v>
      </c>
      <c r="AJ13" s="226" t="str">
        <f t="shared" ref="AJ13:AO13" si="15">IFERROR(IF($E13="-","-",IF($U13="-","-",1+($U13-X13)/$U13)),"-")</f>
        <v>-</v>
      </c>
      <c r="AK13" s="196" t="str">
        <f t="shared" si="15"/>
        <v>-</v>
      </c>
      <c r="AL13" s="196" t="str">
        <f t="shared" si="15"/>
        <v>-</v>
      </c>
      <c r="AM13" s="196" t="str">
        <f t="shared" si="15"/>
        <v>-</v>
      </c>
      <c r="AN13" s="604" t="str">
        <f t="shared" si="15"/>
        <v>-</v>
      </c>
      <c r="AO13" s="227" t="str">
        <f t="shared" si="15"/>
        <v>-</v>
      </c>
      <c r="AP13" s="204" t="s">
        <v>12</v>
      </c>
      <c r="AQ13" s="600" t="s">
        <v>3107</v>
      </c>
      <c r="AR13" s="197" t="s">
        <v>623</v>
      </c>
      <c r="AS13" s="257" t="s">
        <v>2517</v>
      </c>
      <c r="AT13" s="194" t="s">
        <v>58</v>
      </c>
      <c r="AU13" s="179" t="s">
        <v>10</v>
      </c>
      <c r="AV13" s="179" t="s">
        <v>11</v>
      </c>
      <c r="AW13" s="179" t="s">
        <v>11</v>
      </c>
      <c r="AX13" s="179" t="s">
        <v>15</v>
      </c>
      <c r="AY13" s="611" t="s">
        <v>3479</v>
      </c>
    </row>
    <row r="14" spans="1:51" s="401" customFormat="1" ht="151.5" customHeight="1">
      <c r="A14" s="12" t="str">
        <f t="shared" si="13"/>
        <v>2-2</v>
      </c>
      <c r="B14" s="204">
        <v>2</v>
      </c>
      <c r="C14" s="364" t="s">
        <v>272</v>
      </c>
      <c r="D14" s="204">
        <v>2</v>
      </c>
      <c r="E14" s="600" t="s">
        <v>2894</v>
      </c>
      <c r="F14" s="355" t="s">
        <v>384</v>
      </c>
      <c r="G14" s="603" t="s">
        <v>400</v>
      </c>
      <c r="H14" s="206" t="s">
        <v>401</v>
      </c>
      <c r="I14" s="195" t="s">
        <v>408</v>
      </c>
      <c r="J14" s="600" t="s">
        <v>407</v>
      </c>
      <c r="K14" s="600" t="s">
        <v>409</v>
      </c>
      <c r="L14" s="600" t="s">
        <v>388</v>
      </c>
      <c r="M14" s="207" t="s">
        <v>392</v>
      </c>
      <c r="N14" s="603" t="s">
        <v>12</v>
      </c>
      <c r="O14" s="181">
        <v>66</v>
      </c>
      <c r="P14" s="181">
        <v>67</v>
      </c>
      <c r="Q14" s="181">
        <v>68</v>
      </c>
      <c r="R14" s="264">
        <v>69</v>
      </c>
      <c r="S14" s="209">
        <v>70</v>
      </c>
      <c r="T14" s="194" t="s">
        <v>40</v>
      </c>
      <c r="U14" s="347">
        <v>70</v>
      </c>
      <c r="V14" s="255" t="s">
        <v>394</v>
      </c>
      <c r="W14" s="600" t="s">
        <v>1804</v>
      </c>
      <c r="X14" s="603">
        <v>69.900000000000006</v>
      </c>
      <c r="Y14" s="181">
        <v>71.900000000000006</v>
      </c>
      <c r="Z14" s="181">
        <v>70.2</v>
      </c>
      <c r="AA14" s="181">
        <v>70.2</v>
      </c>
      <c r="AB14" s="181">
        <v>74.2</v>
      </c>
      <c r="AC14" s="345">
        <v>78.900000000000006</v>
      </c>
      <c r="AD14" s="226" t="str">
        <f t="shared" ref="AD14:AI16" si="16">IFERROR(IF($E14="-","-",X14/N14),"-")</f>
        <v>-</v>
      </c>
      <c r="AE14" s="196">
        <f t="shared" si="16"/>
        <v>1.0893939393939396</v>
      </c>
      <c r="AF14" s="196">
        <f t="shared" si="16"/>
        <v>1.0477611940298508</v>
      </c>
      <c r="AG14" s="196">
        <f t="shared" si="16"/>
        <v>1.0323529411764707</v>
      </c>
      <c r="AH14" s="604">
        <f t="shared" si="16"/>
        <v>1.0753623188405796</v>
      </c>
      <c r="AI14" s="227">
        <f t="shared" si="16"/>
        <v>1.1271428571428572</v>
      </c>
      <c r="AJ14" s="226" t="s">
        <v>12</v>
      </c>
      <c r="AK14" s="196">
        <f t="shared" ref="AK14:AO16" si="17">IFERROR(IF($E14="-","-",IF($U14="-","-",Y14/$U14)),"-")</f>
        <v>1.0271428571428571</v>
      </c>
      <c r="AL14" s="196">
        <f t="shared" si="17"/>
        <v>1.0028571428571429</v>
      </c>
      <c r="AM14" s="196">
        <f t="shared" si="17"/>
        <v>1.0028571428571429</v>
      </c>
      <c r="AN14" s="604">
        <f t="shared" si="17"/>
        <v>1.06</v>
      </c>
      <c r="AO14" s="227">
        <f t="shared" si="17"/>
        <v>1.1271428571428572</v>
      </c>
      <c r="AP14" s="204" t="s">
        <v>12</v>
      </c>
      <c r="AQ14" s="600" t="s">
        <v>2518</v>
      </c>
      <c r="AR14" s="197" t="s">
        <v>624</v>
      </c>
      <c r="AS14" s="257" t="s">
        <v>2510</v>
      </c>
      <c r="AT14" s="179" t="s">
        <v>12</v>
      </c>
      <c r="AU14" s="179" t="s">
        <v>15</v>
      </c>
      <c r="AV14" s="179" t="s">
        <v>15</v>
      </c>
      <c r="AW14" s="179" t="s">
        <v>15</v>
      </c>
      <c r="AX14" s="179" t="s">
        <v>15</v>
      </c>
      <c r="AY14" s="611" t="s">
        <v>3479</v>
      </c>
    </row>
    <row r="15" spans="1:51" s="401" customFormat="1" ht="151.5" customHeight="1">
      <c r="A15" s="12" t="str">
        <f t="shared" si="13"/>
        <v>2-3</v>
      </c>
      <c r="B15" s="204">
        <v>2</v>
      </c>
      <c r="C15" s="364" t="s">
        <v>272</v>
      </c>
      <c r="D15" s="204">
        <v>3</v>
      </c>
      <c r="E15" s="600" t="s">
        <v>1172</v>
      </c>
      <c r="F15" s="355" t="s">
        <v>384</v>
      </c>
      <c r="G15" s="603" t="s">
        <v>400</v>
      </c>
      <c r="H15" s="206" t="s">
        <v>401</v>
      </c>
      <c r="I15" s="195" t="s">
        <v>408</v>
      </c>
      <c r="J15" s="600" t="s">
        <v>2509</v>
      </c>
      <c r="K15" s="600" t="s">
        <v>411</v>
      </c>
      <c r="L15" s="600" t="s">
        <v>412</v>
      </c>
      <c r="M15" s="207" t="s">
        <v>392</v>
      </c>
      <c r="N15" s="603">
        <v>65</v>
      </c>
      <c r="O15" s="181">
        <v>66</v>
      </c>
      <c r="P15" s="181">
        <v>67</v>
      </c>
      <c r="Q15" s="181">
        <v>68</v>
      </c>
      <c r="R15" s="264">
        <v>69</v>
      </c>
      <c r="S15" s="209">
        <v>70</v>
      </c>
      <c r="T15" s="194" t="s">
        <v>40</v>
      </c>
      <c r="U15" s="209">
        <v>70</v>
      </c>
      <c r="V15" s="207" t="s">
        <v>394</v>
      </c>
      <c r="W15" s="600" t="s">
        <v>1804</v>
      </c>
      <c r="X15" s="603">
        <v>63.2</v>
      </c>
      <c r="Y15" s="181">
        <v>63.2</v>
      </c>
      <c r="Z15" s="181">
        <v>61.5</v>
      </c>
      <c r="AA15" s="181">
        <v>60.1</v>
      </c>
      <c r="AB15" s="264">
        <v>61.7</v>
      </c>
      <c r="AC15" s="209">
        <v>87.6</v>
      </c>
      <c r="AD15" s="226">
        <f t="shared" si="16"/>
        <v>0.97230769230769232</v>
      </c>
      <c r="AE15" s="196">
        <f t="shared" si="16"/>
        <v>0.95757575757575764</v>
      </c>
      <c r="AF15" s="196">
        <f t="shared" si="16"/>
        <v>0.91791044776119401</v>
      </c>
      <c r="AG15" s="196">
        <f t="shared" si="16"/>
        <v>0.88382352941176467</v>
      </c>
      <c r="AH15" s="196">
        <f t="shared" si="16"/>
        <v>0.89420289855072466</v>
      </c>
      <c r="AI15" s="588">
        <f t="shared" si="16"/>
        <v>1.2514285714285713</v>
      </c>
      <c r="AJ15" s="226">
        <f t="shared" ref="AJ15:AJ30" si="18">IFERROR(IF($E15="-","-",IF($U15="-","-",X15/$U15)),"-")</f>
        <v>0.90285714285714291</v>
      </c>
      <c r="AK15" s="196">
        <f t="shared" si="17"/>
        <v>0.90285714285714291</v>
      </c>
      <c r="AL15" s="196">
        <f t="shared" si="17"/>
        <v>0.87857142857142856</v>
      </c>
      <c r="AM15" s="196">
        <f t="shared" si="17"/>
        <v>0.85857142857142854</v>
      </c>
      <c r="AN15" s="604">
        <f t="shared" si="17"/>
        <v>0.88142857142857145</v>
      </c>
      <c r="AO15" s="227">
        <f t="shared" si="17"/>
        <v>1.2514285714285713</v>
      </c>
      <c r="AP15" s="204" t="s">
        <v>12</v>
      </c>
      <c r="AQ15" s="600" t="s">
        <v>83</v>
      </c>
      <c r="AR15" s="197" t="s">
        <v>624</v>
      </c>
      <c r="AS15" s="257" t="s">
        <v>2510</v>
      </c>
      <c r="AT15" s="194" t="s">
        <v>11</v>
      </c>
      <c r="AU15" s="179" t="s">
        <v>11</v>
      </c>
      <c r="AV15" s="179" t="s">
        <v>11</v>
      </c>
      <c r="AW15" s="179" t="s">
        <v>11</v>
      </c>
      <c r="AX15" s="179" t="s">
        <v>11</v>
      </c>
      <c r="AY15" s="611" t="s">
        <v>3479</v>
      </c>
    </row>
    <row r="16" spans="1:51" s="401" customFormat="1" ht="213.75" customHeight="1">
      <c r="A16" s="12" t="str">
        <f t="shared" si="13"/>
        <v>2-4</v>
      </c>
      <c r="B16" s="204">
        <v>2</v>
      </c>
      <c r="C16" s="364" t="s">
        <v>272</v>
      </c>
      <c r="D16" s="204">
        <v>4</v>
      </c>
      <c r="E16" s="600" t="s">
        <v>413</v>
      </c>
      <c r="F16" s="355" t="s">
        <v>414</v>
      </c>
      <c r="G16" s="603" t="s">
        <v>400</v>
      </c>
      <c r="H16" s="206" t="s">
        <v>401</v>
      </c>
      <c r="I16" s="195" t="s">
        <v>408</v>
      </c>
      <c r="J16" s="600" t="s">
        <v>2511</v>
      </c>
      <c r="K16" s="600" t="s">
        <v>415</v>
      </c>
      <c r="L16" s="600" t="s">
        <v>2512</v>
      </c>
      <c r="M16" s="207" t="s">
        <v>392</v>
      </c>
      <c r="N16" s="603">
        <v>350</v>
      </c>
      <c r="O16" s="181">
        <v>383</v>
      </c>
      <c r="P16" s="181">
        <v>416</v>
      </c>
      <c r="Q16" s="181">
        <v>449</v>
      </c>
      <c r="R16" s="181">
        <v>482</v>
      </c>
      <c r="S16" s="602">
        <v>515</v>
      </c>
      <c r="T16" s="194" t="s">
        <v>416</v>
      </c>
      <c r="U16" s="209">
        <v>515</v>
      </c>
      <c r="V16" s="207" t="s">
        <v>406</v>
      </c>
      <c r="W16" s="600" t="s">
        <v>417</v>
      </c>
      <c r="X16" s="603">
        <v>352</v>
      </c>
      <c r="Y16" s="181">
        <v>385</v>
      </c>
      <c r="Z16" s="181">
        <v>413</v>
      </c>
      <c r="AA16" s="181">
        <v>447</v>
      </c>
      <c r="AB16" s="264">
        <v>491</v>
      </c>
      <c r="AC16" s="209">
        <v>492</v>
      </c>
      <c r="AD16" s="226">
        <f t="shared" si="16"/>
        <v>1.0057142857142858</v>
      </c>
      <c r="AE16" s="196">
        <f t="shared" si="16"/>
        <v>1.0052219321148825</v>
      </c>
      <c r="AF16" s="196">
        <f t="shared" si="16"/>
        <v>0.99278846153846156</v>
      </c>
      <c r="AG16" s="196">
        <f t="shared" si="16"/>
        <v>0.99554565701559017</v>
      </c>
      <c r="AH16" s="196">
        <f t="shared" si="16"/>
        <v>1.0186721991701244</v>
      </c>
      <c r="AI16" s="588">
        <f t="shared" si="16"/>
        <v>0.95533980582524269</v>
      </c>
      <c r="AJ16" s="226">
        <f t="shared" si="18"/>
        <v>0.68349514563106795</v>
      </c>
      <c r="AK16" s="196">
        <f t="shared" si="17"/>
        <v>0.74757281553398058</v>
      </c>
      <c r="AL16" s="196">
        <f t="shared" si="17"/>
        <v>0.80194174757281556</v>
      </c>
      <c r="AM16" s="196">
        <f t="shared" si="17"/>
        <v>0.8679611650485437</v>
      </c>
      <c r="AN16" s="604">
        <f t="shared" si="17"/>
        <v>0.95339805825242718</v>
      </c>
      <c r="AO16" s="227">
        <f t="shared" si="17"/>
        <v>0.95533980582524269</v>
      </c>
      <c r="AP16" s="204" t="s">
        <v>12</v>
      </c>
      <c r="AQ16" s="600" t="s">
        <v>625</v>
      </c>
      <c r="AR16" s="197" t="s">
        <v>626</v>
      </c>
      <c r="AS16" s="257" t="s">
        <v>2510</v>
      </c>
      <c r="AT16" s="194" t="s">
        <v>15</v>
      </c>
      <c r="AU16" s="179" t="s">
        <v>15</v>
      </c>
      <c r="AV16" s="179" t="s">
        <v>11</v>
      </c>
      <c r="AW16" s="179" t="s">
        <v>11</v>
      </c>
      <c r="AX16" s="179" t="s">
        <v>11</v>
      </c>
      <c r="AY16" s="611" t="s">
        <v>3480</v>
      </c>
    </row>
    <row r="17" spans="1:51" customFormat="1" ht="29.25" hidden="1" customHeight="1">
      <c r="A17" s="12" t="str">
        <f t="shared" si="13"/>
        <v>2-5</v>
      </c>
      <c r="B17" s="95">
        <v>2</v>
      </c>
      <c r="C17" s="120" t="s">
        <v>272</v>
      </c>
      <c r="D17" s="95">
        <v>5</v>
      </c>
      <c r="E17" s="93" t="s">
        <v>83</v>
      </c>
      <c r="F17" s="97" t="s">
        <v>83</v>
      </c>
      <c r="G17" s="161" t="s">
        <v>83</v>
      </c>
      <c r="H17" s="99" t="s">
        <v>83</v>
      </c>
      <c r="I17" s="94" t="s">
        <v>83</v>
      </c>
      <c r="J17" s="93" t="s">
        <v>83</v>
      </c>
      <c r="K17" s="93" t="s">
        <v>83</v>
      </c>
      <c r="L17" s="93" t="s">
        <v>83</v>
      </c>
      <c r="M17" s="92" t="s">
        <v>83</v>
      </c>
      <c r="N17" s="161" t="s">
        <v>12</v>
      </c>
      <c r="O17" s="153" t="s">
        <v>12</v>
      </c>
      <c r="P17" s="153" t="s">
        <v>12</v>
      </c>
      <c r="Q17" s="153" t="s">
        <v>12</v>
      </c>
      <c r="R17" s="162" t="s">
        <v>12</v>
      </c>
      <c r="S17" s="450"/>
      <c r="T17" s="163" t="s">
        <v>83</v>
      </c>
      <c r="U17" s="162" t="s">
        <v>83</v>
      </c>
      <c r="V17" s="92" t="s">
        <v>83</v>
      </c>
      <c r="W17" s="93" t="s">
        <v>83</v>
      </c>
      <c r="X17" s="161" t="s">
        <v>12</v>
      </c>
      <c r="Y17" s="153" t="s">
        <v>12</v>
      </c>
      <c r="Z17" s="153" t="s">
        <v>12</v>
      </c>
      <c r="AA17" s="153" t="s">
        <v>12</v>
      </c>
      <c r="AB17" s="162" t="s">
        <v>12</v>
      </c>
      <c r="AC17" s="450" t="s">
        <v>83</v>
      </c>
      <c r="AD17" s="155" t="str">
        <f t="shared" ref="AD17:AD30" si="19">IFERROR(IF($E17="-","-",X17/N17),"-")</f>
        <v>-</v>
      </c>
      <c r="AE17" s="156" t="str">
        <f t="shared" ref="AE17:AE30" si="20">IFERROR(IF($E17="-","-",Y17/O17),"-")</f>
        <v>-</v>
      </c>
      <c r="AF17" s="156" t="str">
        <f t="shared" ref="AF17:AF30" si="21">IFERROR(IF($E17="-","-",Z17/P17),"-")</f>
        <v>-</v>
      </c>
      <c r="AG17" s="156" t="str">
        <f t="shared" ref="AG17:AG30" si="22">IFERROR(IF($E17="-","-",AA17/Q17),"-")</f>
        <v>-</v>
      </c>
      <c r="AH17" s="157" t="str">
        <f t="shared" ref="AH17:AH30" si="23">IFERROR(IF($E17="-","-",AB17/R17),"-")</f>
        <v>-</v>
      </c>
      <c r="AI17" s="454"/>
      <c r="AJ17" s="155" t="str">
        <f t="shared" si="18"/>
        <v>-</v>
      </c>
      <c r="AK17" s="156" t="str">
        <f t="shared" ref="AK17:AK30" si="24">IFERROR(IF($E17="-","-",IF($U17="-","-",Y17/$U17)),"-")</f>
        <v>-</v>
      </c>
      <c r="AL17" s="156" t="str">
        <f t="shared" ref="AL17:AL30" si="25">IFERROR(IF($E17="-","-",IF($U17="-","-",Z17/$U17)),"-")</f>
        <v>-</v>
      </c>
      <c r="AM17" s="156" t="str">
        <f t="shared" ref="AM17:AM30" si="26">IFERROR(IF($E17="-","-",IF($U17="-","-",AA17/$U17)),"-")</f>
        <v>-</v>
      </c>
      <c r="AN17" s="157" t="str">
        <f t="shared" ref="AN17:AN30" si="27">IFERROR(IF($E17="-","-",IF($U17="-","-",AB17/$U17)),"-")</f>
        <v>-</v>
      </c>
      <c r="AO17" s="457"/>
      <c r="AP17" s="95" t="s">
        <v>12</v>
      </c>
      <c r="AQ17" s="93" t="s">
        <v>83</v>
      </c>
      <c r="AR17" s="98" t="s">
        <v>83</v>
      </c>
      <c r="AS17" s="102" t="s">
        <v>83</v>
      </c>
      <c r="AT17" s="163" t="s">
        <v>12</v>
      </c>
      <c r="AU17" s="164" t="s">
        <v>12</v>
      </c>
      <c r="AV17" s="164" t="s">
        <v>12</v>
      </c>
      <c r="AW17" s="164" t="s">
        <v>12</v>
      </c>
      <c r="AX17" s="179" t="s">
        <v>83</v>
      </c>
      <c r="AY17" s="465" t="s">
        <v>12</v>
      </c>
    </row>
    <row r="18" spans="1:51" customFormat="1" ht="29.25" hidden="1" customHeight="1">
      <c r="A18" s="12" t="str">
        <f t="shared" si="13"/>
        <v>2-6</v>
      </c>
      <c r="B18" s="95">
        <v>2</v>
      </c>
      <c r="C18" s="120" t="s">
        <v>272</v>
      </c>
      <c r="D18" s="95">
        <v>6</v>
      </c>
      <c r="E18" s="93" t="s">
        <v>83</v>
      </c>
      <c r="F18" s="97" t="s">
        <v>83</v>
      </c>
      <c r="G18" s="161" t="s">
        <v>83</v>
      </c>
      <c r="H18" s="99" t="s">
        <v>83</v>
      </c>
      <c r="I18" s="94" t="s">
        <v>83</v>
      </c>
      <c r="J18" s="93" t="s">
        <v>83</v>
      </c>
      <c r="K18" s="93" t="s">
        <v>83</v>
      </c>
      <c r="L18" s="93" t="s">
        <v>83</v>
      </c>
      <c r="M18" s="92" t="s">
        <v>83</v>
      </c>
      <c r="N18" s="161" t="s">
        <v>12</v>
      </c>
      <c r="O18" s="153" t="s">
        <v>12</v>
      </c>
      <c r="P18" s="153" t="s">
        <v>12</v>
      </c>
      <c r="Q18" s="153" t="s">
        <v>12</v>
      </c>
      <c r="R18" s="162" t="s">
        <v>12</v>
      </c>
      <c r="S18" s="450"/>
      <c r="T18" s="163" t="s">
        <v>83</v>
      </c>
      <c r="U18" s="162" t="s">
        <v>83</v>
      </c>
      <c r="V18" s="92" t="s">
        <v>83</v>
      </c>
      <c r="W18" s="93" t="s">
        <v>83</v>
      </c>
      <c r="X18" s="161" t="s">
        <v>12</v>
      </c>
      <c r="Y18" s="153" t="s">
        <v>12</v>
      </c>
      <c r="Z18" s="153" t="s">
        <v>12</v>
      </c>
      <c r="AA18" s="153" t="s">
        <v>12</v>
      </c>
      <c r="AB18" s="162" t="s">
        <v>12</v>
      </c>
      <c r="AC18" s="450" t="s">
        <v>83</v>
      </c>
      <c r="AD18" s="155" t="str">
        <f t="shared" si="19"/>
        <v>-</v>
      </c>
      <c r="AE18" s="156" t="str">
        <f t="shared" si="20"/>
        <v>-</v>
      </c>
      <c r="AF18" s="156" t="str">
        <f t="shared" si="21"/>
        <v>-</v>
      </c>
      <c r="AG18" s="156" t="str">
        <f t="shared" si="22"/>
        <v>-</v>
      </c>
      <c r="AH18" s="157" t="str">
        <f t="shared" si="23"/>
        <v>-</v>
      </c>
      <c r="AI18" s="454"/>
      <c r="AJ18" s="155" t="str">
        <f t="shared" si="18"/>
        <v>-</v>
      </c>
      <c r="AK18" s="156" t="str">
        <f t="shared" si="24"/>
        <v>-</v>
      </c>
      <c r="AL18" s="156" t="str">
        <f t="shared" si="25"/>
        <v>-</v>
      </c>
      <c r="AM18" s="156" t="str">
        <f t="shared" si="26"/>
        <v>-</v>
      </c>
      <c r="AN18" s="157" t="str">
        <f t="shared" si="27"/>
        <v>-</v>
      </c>
      <c r="AO18" s="457"/>
      <c r="AP18" s="95" t="s">
        <v>12</v>
      </c>
      <c r="AQ18" s="93" t="s">
        <v>83</v>
      </c>
      <c r="AR18" s="98" t="s">
        <v>83</v>
      </c>
      <c r="AS18" s="102" t="s">
        <v>83</v>
      </c>
      <c r="AT18" s="163" t="s">
        <v>12</v>
      </c>
      <c r="AU18" s="164" t="s">
        <v>12</v>
      </c>
      <c r="AV18" s="164" t="s">
        <v>12</v>
      </c>
      <c r="AW18" s="164" t="s">
        <v>12</v>
      </c>
      <c r="AX18" s="179" t="s">
        <v>83</v>
      </c>
      <c r="AY18" s="465" t="s">
        <v>12</v>
      </c>
    </row>
    <row r="19" spans="1:51" customFormat="1" ht="29.25" hidden="1" customHeight="1">
      <c r="A19" s="12" t="str">
        <f t="shared" si="13"/>
        <v>2-7</v>
      </c>
      <c r="B19" s="95">
        <v>2</v>
      </c>
      <c r="C19" s="120" t="s">
        <v>272</v>
      </c>
      <c r="D19" s="95">
        <v>7</v>
      </c>
      <c r="E19" s="93" t="s">
        <v>83</v>
      </c>
      <c r="F19" s="97" t="s">
        <v>83</v>
      </c>
      <c r="G19" s="161" t="s">
        <v>83</v>
      </c>
      <c r="H19" s="99" t="s">
        <v>83</v>
      </c>
      <c r="I19" s="94" t="s">
        <v>83</v>
      </c>
      <c r="J19" s="93" t="s">
        <v>83</v>
      </c>
      <c r="K19" s="93" t="s">
        <v>83</v>
      </c>
      <c r="L19" s="93" t="s">
        <v>83</v>
      </c>
      <c r="M19" s="92" t="s">
        <v>83</v>
      </c>
      <c r="N19" s="161" t="s">
        <v>12</v>
      </c>
      <c r="O19" s="153" t="s">
        <v>12</v>
      </c>
      <c r="P19" s="153" t="s">
        <v>12</v>
      </c>
      <c r="Q19" s="153" t="s">
        <v>12</v>
      </c>
      <c r="R19" s="162" t="s">
        <v>12</v>
      </c>
      <c r="S19" s="450"/>
      <c r="T19" s="163" t="s">
        <v>83</v>
      </c>
      <c r="U19" s="162" t="s">
        <v>83</v>
      </c>
      <c r="V19" s="92" t="s">
        <v>83</v>
      </c>
      <c r="W19" s="93" t="s">
        <v>83</v>
      </c>
      <c r="X19" s="161" t="s">
        <v>12</v>
      </c>
      <c r="Y19" s="153" t="s">
        <v>12</v>
      </c>
      <c r="Z19" s="153" t="s">
        <v>12</v>
      </c>
      <c r="AA19" s="153" t="s">
        <v>12</v>
      </c>
      <c r="AB19" s="162" t="s">
        <v>12</v>
      </c>
      <c r="AC19" s="450" t="s">
        <v>83</v>
      </c>
      <c r="AD19" s="155" t="str">
        <f t="shared" si="19"/>
        <v>-</v>
      </c>
      <c r="AE19" s="156" t="str">
        <f t="shared" si="20"/>
        <v>-</v>
      </c>
      <c r="AF19" s="156" t="str">
        <f t="shared" si="21"/>
        <v>-</v>
      </c>
      <c r="AG19" s="156" t="str">
        <f t="shared" si="22"/>
        <v>-</v>
      </c>
      <c r="AH19" s="157" t="str">
        <f t="shared" si="23"/>
        <v>-</v>
      </c>
      <c r="AI19" s="454"/>
      <c r="AJ19" s="155" t="str">
        <f t="shared" si="18"/>
        <v>-</v>
      </c>
      <c r="AK19" s="156" t="str">
        <f t="shared" si="24"/>
        <v>-</v>
      </c>
      <c r="AL19" s="156" t="str">
        <f t="shared" si="25"/>
        <v>-</v>
      </c>
      <c r="AM19" s="156" t="str">
        <f t="shared" si="26"/>
        <v>-</v>
      </c>
      <c r="AN19" s="157" t="str">
        <f t="shared" si="27"/>
        <v>-</v>
      </c>
      <c r="AO19" s="457"/>
      <c r="AP19" s="95" t="s">
        <v>12</v>
      </c>
      <c r="AQ19" s="93" t="s">
        <v>83</v>
      </c>
      <c r="AR19" s="98" t="s">
        <v>83</v>
      </c>
      <c r="AS19" s="102" t="s">
        <v>83</v>
      </c>
      <c r="AT19" s="163" t="s">
        <v>12</v>
      </c>
      <c r="AU19" s="164" t="s">
        <v>12</v>
      </c>
      <c r="AV19" s="164" t="s">
        <v>12</v>
      </c>
      <c r="AW19" s="164" t="s">
        <v>12</v>
      </c>
      <c r="AX19" s="179" t="s">
        <v>83</v>
      </c>
      <c r="AY19" s="465" t="s">
        <v>12</v>
      </c>
    </row>
    <row r="20" spans="1:51" customFormat="1" ht="29.25" hidden="1" customHeight="1">
      <c r="A20" s="12" t="str">
        <f t="shared" si="13"/>
        <v>2-8</v>
      </c>
      <c r="B20" s="95">
        <v>2</v>
      </c>
      <c r="C20" s="120" t="s">
        <v>272</v>
      </c>
      <c r="D20" s="95">
        <v>8</v>
      </c>
      <c r="E20" s="93" t="s">
        <v>83</v>
      </c>
      <c r="F20" s="97" t="s">
        <v>83</v>
      </c>
      <c r="G20" s="161" t="s">
        <v>83</v>
      </c>
      <c r="H20" s="99" t="s">
        <v>83</v>
      </c>
      <c r="I20" s="94" t="s">
        <v>83</v>
      </c>
      <c r="J20" s="93" t="s">
        <v>83</v>
      </c>
      <c r="K20" s="93" t="s">
        <v>83</v>
      </c>
      <c r="L20" s="93" t="s">
        <v>83</v>
      </c>
      <c r="M20" s="92" t="s">
        <v>83</v>
      </c>
      <c r="N20" s="161" t="s">
        <v>12</v>
      </c>
      <c r="O20" s="153" t="s">
        <v>12</v>
      </c>
      <c r="P20" s="153" t="s">
        <v>12</v>
      </c>
      <c r="Q20" s="153" t="s">
        <v>12</v>
      </c>
      <c r="R20" s="162" t="s">
        <v>12</v>
      </c>
      <c r="S20" s="450"/>
      <c r="T20" s="163" t="s">
        <v>83</v>
      </c>
      <c r="U20" s="162" t="s">
        <v>83</v>
      </c>
      <c r="V20" s="92" t="s">
        <v>83</v>
      </c>
      <c r="W20" s="93" t="s">
        <v>83</v>
      </c>
      <c r="X20" s="161" t="s">
        <v>12</v>
      </c>
      <c r="Y20" s="153" t="s">
        <v>12</v>
      </c>
      <c r="Z20" s="153" t="s">
        <v>12</v>
      </c>
      <c r="AA20" s="153" t="s">
        <v>12</v>
      </c>
      <c r="AB20" s="162" t="s">
        <v>12</v>
      </c>
      <c r="AC20" s="450" t="s">
        <v>83</v>
      </c>
      <c r="AD20" s="155" t="str">
        <f t="shared" si="19"/>
        <v>-</v>
      </c>
      <c r="AE20" s="156" t="str">
        <f t="shared" si="20"/>
        <v>-</v>
      </c>
      <c r="AF20" s="156" t="str">
        <f t="shared" si="21"/>
        <v>-</v>
      </c>
      <c r="AG20" s="156" t="str">
        <f t="shared" si="22"/>
        <v>-</v>
      </c>
      <c r="AH20" s="157" t="str">
        <f t="shared" si="23"/>
        <v>-</v>
      </c>
      <c r="AI20" s="454"/>
      <c r="AJ20" s="155" t="str">
        <f t="shared" si="18"/>
        <v>-</v>
      </c>
      <c r="AK20" s="156" t="str">
        <f t="shared" si="24"/>
        <v>-</v>
      </c>
      <c r="AL20" s="156" t="str">
        <f t="shared" si="25"/>
        <v>-</v>
      </c>
      <c r="AM20" s="156" t="str">
        <f t="shared" si="26"/>
        <v>-</v>
      </c>
      <c r="AN20" s="157" t="str">
        <f t="shared" si="27"/>
        <v>-</v>
      </c>
      <c r="AO20" s="457"/>
      <c r="AP20" s="95" t="s">
        <v>12</v>
      </c>
      <c r="AQ20" s="93" t="s">
        <v>83</v>
      </c>
      <c r="AR20" s="98" t="s">
        <v>83</v>
      </c>
      <c r="AS20" s="102" t="s">
        <v>83</v>
      </c>
      <c r="AT20" s="163" t="s">
        <v>12</v>
      </c>
      <c r="AU20" s="164" t="s">
        <v>12</v>
      </c>
      <c r="AV20" s="164" t="s">
        <v>12</v>
      </c>
      <c r="AW20" s="164" t="s">
        <v>12</v>
      </c>
      <c r="AX20" s="179" t="s">
        <v>83</v>
      </c>
      <c r="AY20" s="465" t="s">
        <v>12</v>
      </c>
    </row>
    <row r="21" spans="1:51" customFormat="1" ht="29.25" hidden="1" customHeight="1">
      <c r="A21" s="12" t="str">
        <f t="shared" ref="A21:A29" si="28">B21&amp;"-"&amp;D21</f>
        <v>2-9</v>
      </c>
      <c r="B21" s="95">
        <v>2</v>
      </c>
      <c r="C21" s="120" t="s">
        <v>272</v>
      </c>
      <c r="D21" s="95">
        <v>9</v>
      </c>
      <c r="E21" s="93" t="s">
        <v>83</v>
      </c>
      <c r="F21" s="97" t="s">
        <v>83</v>
      </c>
      <c r="G21" s="161" t="s">
        <v>83</v>
      </c>
      <c r="H21" s="99" t="s">
        <v>83</v>
      </c>
      <c r="I21" s="94" t="s">
        <v>83</v>
      </c>
      <c r="J21" s="93" t="s">
        <v>83</v>
      </c>
      <c r="K21" s="93" t="s">
        <v>83</v>
      </c>
      <c r="L21" s="93" t="s">
        <v>83</v>
      </c>
      <c r="M21" s="92" t="s">
        <v>83</v>
      </c>
      <c r="N21" s="161" t="s">
        <v>12</v>
      </c>
      <c r="O21" s="153" t="s">
        <v>12</v>
      </c>
      <c r="P21" s="153" t="s">
        <v>12</v>
      </c>
      <c r="Q21" s="153" t="s">
        <v>12</v>
      </c>
      <c r="R21" s="162" t="s">
        <v>12</v>
      </c>
      <c r="S21" s="450"/>
      <c r="T21" s="163" t="s">
        <v>83</v>
      </c>
      <c r="U21" s="162" t="s">
        <v>83</v>
      </c>
      <c r="V21" s="92" t="s">
        <v>83</v>
      </c>
      <c r="W21" s="93" t="s">
        <v>83</v>
      </c>
      <c r="X21" s="161" t="s">
        <v>12</v>
      </c>
      <c r="Y21" s="153" t="s">
        <v>12</v>
      </c>
      <c r="Z21" s="153" t="s">
        <v>12</v>
      </c>
      <c r="AA21" s="153" t="s">
        <v>12</v>
      </c>
      <c r="AB21" s="162" t="s">
        <v>12</v>
      </c>
      <c r="AC21" s="450" t="s">
        <v>83</v>
      </c>
      <c r="AD21" s="155" t="str">
        <f t="shared" si="19"/>
        <v>-</v>
      </c>
      <c r="AE21" s="156" t="str">
        <f t="shared" si="20"/>
        <v>-</v>
      </c>
      <c r="AF21" s="156" t="str">
        <f t="shared" si="21"/>
        <v>-</v>
      </c>
      <c r="AG21" s="156" t="str">
        <f t="shared" si="22"/>
        <v>-</v>
      </c>
      <c r="AH21" s="157" t="str">
        <f t="shared" si="23"/>
        <v>-</v>
      </c>
      <c r="AI21" s="454"/>
      <c r="AJ21" s="155" t="str">
        <f t="shared" si="18"/>
        <v>-</v>
      </c>
      <c r="AK21" s="156" t="str">
        <f t="shared" si="24"/>
        <v>-</v>
      </c>
      <c r="AL21" s="156" t="str">
        <f t="shared" si="25"/>
        <v>-</v>
      </c>
      <c r="AM21" s="156" t="str">
        <f t="shared" si="26"/>
        <v>-</v>
      </c>
      <c r="AN21" s="157" t="str">
        <f t="shared" si="27"/>
        <v>-</v>
      </c>
      <c r="AO21" s="457"/>
      <c r="AP21" s="95" t="s">
        <v>12</v>
      </c>
      <c r="AQ21" s="93" t="s">
        <v>83</v>
      </c>
      <c r="AR21" s="98" t="s">
        <v>83</v>
      </c>
      <c r="AS21" s="102" t="s">
        <v>83</v>
      </c>
      <c r="AT21" s="163" t="s">
        <v>12</v>
      </c>
      <c r="AU21" s="164" t="s">
        <v>12</v>
      </c>
      <c r="AV21" s="164" t="s">
        <v>12</v>
      </c>
      <c r="AW21" s="164" t="s">
        <v>12</v>
      </c>
      <c r="AX21" s="179" t="s">
        <v>83</v>
      </c>
      <c r="AY21" s="465" t="s">
        <v>12</v>
      </c>
    </row>
    <row r="22" spans="1:51" s="401" customFormat="1" ht="224.25" customHeight="1">
      <c r="A22" s="89" t="str">
        <f t="shared" si="28"/>
        <v>3-1</v>
      </c>
      <c r="B22" s="204">
        <v>3</v>
      </c>
      <c r="C22" s="364" t="s">
        <v>273</v>
      </c>
      <c r="D22" s="204">
        <v>1</v>
      </c>
      <c r="E22" s="186" t="s">
        <v>1810</v>
      </c>
      <c r="F22" s="355" t="s">
        <v>384</v>
      </c>
      <c r="G22" s="603" t="s">
        <v>400</v>
      </c>
      <c r="H22" s="206" t="s">
        <v>418</v>
      </c>
      <c r="I22" s="195" t="s">
        <v>419</v>
      </c>
      <c r="J22" s="600" t="s">
        <v>2581</v>
      </c>
      <c r="K22" s="600" t="s">
        <v>2576</v>
      </c>
      <c r="L22" s="600" t="s">
        <v>2577</v>
      </c>
      <c r="M22" s="207" t="s">
        <v>392</v>
      </c>
      <c r="N22" s="181" t="s">
        <v>12</v>
      </c>
      <c r="O22" s="181" t="s">
        <v>2933</v>
      </c>
      <c r="P22" s="181" t="s">
        <v>2933</v>
      </c>
      <c r="Q22" s="366">
        <v>66.7</v>
      </c>
      <c r="R22" s="366">
        <v>66.7</v>
      </c>
      <c r="S22" s="612">
        <v>70</v>
      </c>
      <c r="T22" s="256" t="s">
        <v>40</v>
      </c>
      <c r="U22" s="360">
        <v>70</v>
      </c>
      <c r="V22" s="207" t="s">
        <v>1330</v>
      </c>
      <c r="W22" s="600" t="s">
        <v>2578</v>
      </c>
      <c r="X22" s="181" t="s">
        <v>12</v>
      </c>
      <c r="Y22" s="181">
        <v>63.5</v>
      </c>
      <c r="Z22" s="181" t="s">
        <v>12</v>
      </c>
      <c r="AA22" s="181" t="s">
        <v>12</v>
      </c>
      <c r="AB22" s="181">
        <v>59.7</v>
      </c>
      <c r="AC22" s="345" t="s">
        <v>3478</v>
      </c>
      <c r="AD22" s="226" t="str">
        <f t="shared" si="19"/>
        <v>-</v>
      </c>
      <c r="AE22" s="196" t="str">
        <f t="shared" si="20"/>
        <v>-</v>
      </c>
      <c r="AF22" s="196" t="str">
        <f t="shared" si="21"/>
        <v>-</v>
      </c>
      <c r="AG22" s="196" t="str">
        <f t="shared" si="22"/>
        <v>-</v>
      </c>
      <c r="AH22" s="604">
        <f t="shared" si="23"/>
        <v>0.89505247376311847</v>
      </c>
      <c r="AI22" s="227" t="str">
        <f>IFERROR(IF($E22="-","-",AC22/S22),"-")</f>
        <v>-</v>
      </c>
      <c r="AJ22" s="226" t="str">
        <f t="shared" si="18"/>
        <v>-</v>
      </c>
      <c r="AK22" s="196">
        <f t="shared" si="24"/>
        <v>0.90714285714285714</v>
      </c>
      <c r="AL22" s="196" t="str">
        <f t="shared" si="25"/>
        <v>-</v>
      </c>
      <c r="AM22" s="196" t="str">
        <f t="shared" si="26"/>
        <v>-</v>
      </c>
      <c r="AN22" s="604">
        <f t="shared" si="27"/>
        <v>0.85285714285714287</v>
      </c>
      <c r="AO22" s="227" t="str">
        <f>IFERROR(IF($E22="-","-",IF($U22="-","-",AC22/$U22)),"-")</f>
        <v>-</v>
      </c>
      <c r="AP22" s="204" t="s">
        <v>12</v>
      </c>
      <c r="AQ22" s="600" t="s">
        <v>2900</v>
      </c>
      <c r="AR22" s="600" t="s">
        <v>2544</v>
      </c>
      <c r="AS22" s="600" t="s">
        <v>2557</v>
      </c>
      <c r="AT22" s="179" t="s">
        <v>12</v>
      </c>
      <c r="AU22" s="179" t="s">
        <v>12</v>
      </c>
      <c r="AV22" s="179" t="s">
        <v>12</v>
      </c>
      <c r="AW22" s="179" t="s">
        <v>12</v>
      </c>
      <c r="AX22" s="179" t="s">
        <v>10</v>
      </c>
      <c r="AY22" s="611" t="s">
        <v>3478</v>
      </c>
    </row>
    <row r="23" spans="1:51" s="90" customFormat="1" ht="28.5" hidden="1" customHeight="1">
      <c r="A23" s="89" t="str">
        <f t="shared" si="28"/>
        <v>3-2</v>
      </c>
      <c r="B23" s="89">
        <v>3</v>
      </c>
      <c r="C23" s="96" t="s">
        <v>273</v>
      </c>
      <c r="D23" s="89">
        <v>2</v>
      </c>
      <c r="E23" s="93" t="s">
        <v>83</v>
      </c>
      <c r="F23" s="97" t="s">
        <v>83</v>
      </c>
      <c r="G23" s="161" t="s">
        <v>83</v>
      </c>
      <c r="H23" s="99" t="s">
        <v>83</v>
      </c>
      <c r="I23" s="94" t="s">
        <v>83</v>
      </c>
      <c r="J23" s="93" t="s">
        <v>83</v>
      </c>
      <c r="K23" s="93" t="s">
        <v>83</v>
      </c>
      <c r="L23" s="93" t="s">
        <v>83</v>
      </c>
      <c r="M23" s="92" t="s">
        <v>83</v>
      </c>
      <c r="N23" s="161" t="s">
        <v>12</v>
      </c>
      <c r="O23" s="153" t="s">
        <v>12</v>
      </c>
      <c r="P23" s="153" t="s">
        <v>12</v>
      </c>
      <c r="Q23" s="153" t="s">
        <v>12</v>
      </c>
      <c r="R23" s="162" t="s">
        <v>12</v>
      </c>
      <c r="S23" s="450"/>
      <c r="T23" s="163" t="s">
        <v>83</v>
      </c>
      <c r="U23" s="162" t="s">
        <v>83</v>
      </c>
      <c r="V23" s="92" t="s">
        <v>83</v>
      </c>
      <c r="W23" s="93" t="s">
        <v>83</v>
      </c>
      <c r="X23" s="161" t="s">
        <v>12</v>
      </c>
      <c r="Y23" s="153" t="s">
        <v>12</v>
      </c>
      <c r="Z23" s="153" t="s">
        <v>12</v>
      </c>
      <c r="AA23" s="153" t="s">
        <v>12</v>
      </c>
      <c r="AB23" s="162" t="s">
        <v>12</v>
      </c>
      <c r="AC23" s="450" t="s">
        <v>3367</v>
      </c>
      <c r="AD23" s="155" t="str">
        <f t="shared" si="19"/>
        <v>-</v>
      </c>
      <c r="AE23" s="156" t="str">
        <f t="shared" si="20"/>
        <v>-</v>
      </c>
      <c r="AF23" s="156" t="str">
        <f t="shared" si="21"/>
        <v>-</v>
      </c>
      <c r="AG23" s="156" t="str">
        <f t="shared" si="22"/>
        <v>-</v>
      </c>
      <c r="AH23" s="157" t="str">
        <f t="shared" si="23"/>
        <v>-</v>
      </c>
      <c r="AI23" s="454"/>
      <c r="AJ23" s="155" t="str">
        <f t="shared" si="18"/>
        <v>-</v>
      </c>
      <c r="AK23" s="156" t="str">
        <f t="shared" si="24"/>
        <v>-</v>
      </c>
      <c r="AL23" s="156" t="str">
        <f t="shared" si="25"/>
        <v>-</v>
      </c>
      <c r="AM23" s="156" t="str">
        <f t="shared" si="26"/>
        <v>-</v>
      </c>
      <c r="AN23" s="157" t="str">
        <f t="shared" si="27"/>
        <v>-</v>
      </c>
      <c r="AO23" s="457"/>
      <c r="AP23" s="95" t="s">
        <v>12</v>
      </c>
      <c r="AQ23" s="100"/>
      <c r="AR23" s="98" t="s">
        <v>83</v>
      </c>
      <c r="AS23" s="102" t="s">
        <v>83</v>
      </c>
      <c r="AT23" s="163" t="s">
        <v>12</v>
      </c>
      <c r="AU23" s="173" t="s">
        <v>12</v>
      </c>
      <c r="AV23" s="173" t="s">
        <v>12</v>
      </c>
      <c r="AW23" s="173" t="s">
        <v>12</v>
      </c>
      <c r="AX23" s="179" t="s">
        <v>83</v>
      </c>
      <c r="AY23" s="485" t="s">
        <v>12</v>
      </c>
    </row>
    <row r="24" spans="1:51" customFormat="1" ht="29.25" hidden="1" customHeight="1">
      <c r="A24" s="12" t="str">
        <f t="shared" si="28"/>
        <v>3-3</v>
      </c>
      <c r="B24" s="95">
        <v>3</v>
      </c>
      <c r="C24" s="120" t="s">
        <v>273</v>
      </c>
      <c r="D24" s="95">
        <v>3</v>
      </c>
      <c r="E24" s="93" t="s">
        <v>83</v>
      </c>
      <c r="F24" s="97" t="s">
        <v>83</v>
      </c>
      <c r="G24" s="161" t="s">
        <v>83</v>
      </c>
      <c r="H24" s="99" t="s">
        <v>83</v>
      </c>
      <c r="I24" s="94" t="s">
        <v>83</v>
      </c>
      <c r="J24" s="93" t="s">
        <v>83</v>
      </c>
      <c r="K24" s="93" t="s">
        <v>83</v>
      </c>
      <c r="L24" s="93" t="s">
        <v>83</v>
      </c>
      <c r="M24" s="92" t="s">
        <v>83</v>
      </c>
      <c r="N24" s="161" t="s">
        <v>12</v>
      </c>
      <c r="O24" s="153" t="s">
        <v>12</v>
      </c>
      <c r="P24" s="153" t="s">
        <v>12</v>
      </c>
      <c r="Q24" s="153" t="s">
        <v>12</v>
      </c>
      <c r="R24" s="162" t="s">
        <v>12</v>
      </c>
      <c r="S24" s="450"/>
      <c r="T24" s="163" t="s">
        <v>83</v>
      </c>
      <c r="U24" s="162" t="s">
        <v>83</v>
      </c>
      <c r="V24" s="92" t="s">
        <v>83</v>
      </c>
      <c r="W24" s="93" t="s">
        <v>83</v>
      </c>
      <c r="X24" s="161" t="s">
        <v>12</v>
      </c>
      <c r="Y24" s="153" t="s">
        <v>12</v>
      </c>
      <c r="Z24" s="153" t="s">
        <v>12</v>
      </c>
      <c r="AA24" s="153" t="s">
        <v>12</v>
      </c>
      <c r="AB24" s="162" t="s">
        <v>12</v>
      </c>
      <c r="AC24" s="450" t="s">
        <v>12</v>
      </c>
      <c r="AD24" s="155" t="str">
        <f t="shared" si="19"/>
        <v>-</v>
      </c>
      <c r="AE24" s="156" t="str">
        <f t="shared" si="20"/>
        <v>-</v>
      </c>
      <c r="AF24" s="156" t="str">
        <f t="shared" si="21"/>
        <v>-</v>
      </c>
      <c r="AG24" s="156" t="str">
        <f t="shared" si="22"/>
        <v>-</v>
      </c>
      <c r="AH24" s="157" t="str">
        <f t="shared" si="23"/>
        <v>-</v>
      </c>
      <c r="AI24" s="454"/>
      <c r="AJ24" s="155" t="str">
        <f t="shared" si="18"/>
        <v>-</v>
      </c>
      <c r="AK24" s="156" t="str">
        <f t="shared" si="24"/>
        <v>-</v>
      </c>
      <c r="AL24" s="156" t="str">
        <f t="shared" si="25"/>
        <v>-</v>
      </c>
      <c r="AM24" s="156" t="str">
        <f t="shared" si="26"/>
        <v>-</v>
      </c>
      <c r="AN24" s="157" t="str">
        <f t="shared" si="27"/>
        <v>-</v>
      </c>
      <c r="AO24" s="457"/>
      <c r="AP24" s="95" t="s">
        <v>12</v>
      </c>
      <c r="AQ24" s="93" t="s">
        <v>83</v>
      </c>
      <c r="AR24" s="98" t="s">
        <v>83</v>
      </c>
      <c r="AS24" s="102" t="s">
        <v>83</v>
      </c>
      <c r="AT24" s="163" t="s">
        <v>12</v>
      </c>
      <c r="AU24" s="164" t="s">
        <v>12</v>
      </c>
      <c r="AV24" s="164" t="s">
        <v>12</v>
      </c>
      <c r="AW24" s="164" t="s">
        <v>12</v>
      </c>
      <c r="AX24" s="179" t="s">
        <v>83</v>
      </c>
      <c r="AY24" s="465" t="s">
        <v>12</v>
      </c>
    </row>
    <row r="25" spans="1:51" customFormat="1" ht="29.25" hidden="1" customHeight="1">
      <c r="A25" s="12" t="str">
        <f t="shared" si="28"/>
        <v>3-4</v>
      </c>
      <c r="B25" s="95">
        <v>3</v>
      </c>
      <c r="C25" s="120" t="s">
        <v>273</v>
      </c>
      <c r="D25" s="95">
        <v>4</v>
      </c>
      <c r="E25" s="93" t="s">
        <v>83</v>
      </c>
      <c r="F25" s="97" t="s">
        <v>83</v>
      </c>
      <c r="G25" s="161" t="s">
        <v>83</v>
      </c>
      <c r="H25" s="99" t="s">
        <v>83</v>
      </c>
      <c r="I25" s="94" t="s">
        <v>83</v>
      </c>
      <c r="J25" s="93" t="s">
        <v>83</v>
      </c>
      <c r="K25" s="93" t="s">
        <v>83</v>
      </c>
      <c r="L25" s="93" t="s">
        <v>83</v>
      </c>
      <c r="M25" s="92" t="s">
        <v>83</v>
      </c>
      <c r="N25" s="161" t="s">
        <v>12</v>
      </c>
      <c r="O25" s="153" t="s">
        <v>12</v>
      </c>
      <c r="P25" s="153" t="s">
        <v>12</v>
      </c>
      <c r="Q25" s="153" t="s">
        <v>12</v>
      </c>
      <c r="R25" s="162" t="s">
        <v>12</v>
      </c>
      <c r="S25" s="450"/>
      <c r="T25" s="163" t="s">
        <v>83</v>
      </c>
      <c r="U25" s="162" t="s">
        <v>83</v>
      </c>
      <c r="V25" s="92" t="s">
        <v>83</v>
      </c>
      <c r="W25" s="93" t="s">
        <v>83</v>
      </c>
      <c r="X25" s="161" t="s">
        <v>12</v>
      </c>
      <c r="Y25" s="153" t="s">
        <v>12</v>
      </c>
      <c r="Z25" s="153" t="s">
        <v>12</v>
      </c>
      <c r="AA25" s="153" t="s">
        <v>12</v>
      </c>
      <c r="AB25" s="162" t="s">
        <v>12</v>
      </c>
      <c r="AC25" s="450" t="s">
        <v>12</v>
      </c>
      <c r="AD25" s="155" t="str">
        <f t="shared" si="19"/>
        <v>-</v>
      </c>
      <c r="AE25" s="156" t="str">
        <f t="shared" si="20"/>
        <v>-</v>
      </c>
      <c r="AF25" s="156" t="str">
        <f t="shared" si="21"/>
        <v>-</v>
      </c>
      <c r="AG25" s="156" t="str">
        <f t="shared" si="22"/>
        <v>-</v>
      </c>
      <c r="AH25" s="157" t="str">
        <f t="shared" si="23"/>
        <v>-</v>
      </c>
      <c r="AI25" s="454"/>
      <c r="AJ25" s="155" t="str">
        <f t="shared" si="18"/>
        <v>-</v>
      </c>
      <c r="AK25" s="156" t="str">
        <f t="shared" si="24"/>
        <v>-</v>
      </c>
      <c r="AL25" s="156" t="str">
        <f t="shared" si="25"/>
        <v>-</v>
      </c>
      <c r="AM25" s="156" t="str">
        <f t="shared" si="26"/>
        <v>-</v>
      </c>
      <c r="AN25" s="157" t="str">
        <f t="shared" si="27"/>
        <v>-</v>
      </c>
      <c r="AO25" s="457"/>
      <c r="AP25" s="95" t="s">
        <v>12</v>
      </c>
      <c r="AQ25" s="93" t="s">
        <v>83</v>
      </c>
      <c r="AR25" s="98" t="s">
        <v>83</v>
      </c>
      <c r="AS25" s="102" t="s">
        <v>83</v>
      </c>
      <c r="AT25" s="163" t="s">
        <v>12</v>
      </c>
      <c r="AU25" s="164" t="s">
        <v>12</v>
      </c>
      <c r="AV25" s="164" t="s">
        <v>12</v>
      </c>
      <c r="AW25" s="164" t="s">
        <v>12</v>
      </c>
      <c r="AX25" s="179" t="s">
        <v>83</v>
      </c>
      <c r="AY25" s="465" t="s">
        <v>12</v>
      </c>
    </row>
    <row r="26" spans="1:51" customFormat="1" ht="29.25" hidden="1" customHeight="1">
      <c r="A26" s="12" t="str">
        <f t="shared" si="28"/>
        <v>3-5</v>
      </c>
      <c r="B26" s="95">
        <v>3</v>
      </c>
      <c r="C26" s="120" t="s">
        <v>273</v>
      </c>
      <c r="D26" s="95">
        <v>5</v>
      </c>
      <c r="E26" s="93" t="s">
        <v>83</v>
      </c>
      <c r="F26" s="97" t="s">
        <v>83</v>
      </c>
      <c r="G26" s="161" t="s">
        <v>83</v>
      </c>
      <c r="H26" s="99" t="s">
        <v>83</v>
      </c>
      <c r="I26" s="94" t="s">
        <v>83</v>
      </c>
      <c r="J26" s="93" t="s">
        <v>83</v>
      </c>
      <c r="K26" s="93" t="s">
        <v>83</v>
      </c>
      <c r="L26" s="93" t="s">
        <v>83</v>
      </c>
      <c r="M26" s="92" t="s">
        <v>83</v>
      </c>
      <c r="N26" s="161" t="s">
        <v>12</v>
      </c>
      <c r="O26" s="153" t="s">
        <v>12</v>
      </c>
      <c r="P26" s="153" t="s">
        <v>12</v>
      </c>
      <c r="Q26" s="153" t="s">
        <v>12</v>
      </c>
      <c r="R26" s="162" t="s">
        <v>12</v>
      </c>
      <c r="S26" s="450"/>
      <c r="T26" s="163" t="s">
        <v>83</v>
      </c>
      <c r="U26" s="162" t="s">
        <v>83</v>
      </c>
      <c r="V26" s="92" t="s">
        <v>83</v>
      </c>
      <c r="W26" s="93" t="s">
        <v>83</v>
      </c>
      <c r="X26" s="161" t="s">
        <v>12</v>
      </c>
      <c r="Y26" s="153" t="s">
        <v>12</v>
      </c>
      <c r="Z26" s="153" t="s">
        <v>12</v>
      </c>
      <c r="AA26" s="153" t="s">
        <v>12</v>
      </c>
      <c r="AB26" s="162" t="s">
        <v>12</v>
      </c>
      <c r="AC26" s="450" t="s">
        <v>12</v>
      </c>
      <c r="AD26" s="155" t="str">
        <f t="shared" si="19"/>
        <v>-</v>
      </c>
      <c r="AE26" s="156" t="str">
        <f t="shared" si="20"/>
        <v>-</v>
      </c>
      <c r="AF26" s="156" t="str">
        <f t="shared" si="21"/>
        <v>-</v>
      </c>
      <c r="AG26" s="156" t="str">
        <f t="shared" si="22"/>
        <v>-</v>
      </c>
      <c r="AH26" s="157" t="str">
        <f t="shared" si="23"/>
        <v>-</v>
      </c>
      <c r="AI26" s="454"/>
      <c r="AJ26" s="155" t="str">
        <f t="shared" si="18"/>
        <v>-</v>
      </c>
      <c r="AK26" s="156" t="str">
        <f t="shared" si="24"/>
        <v>-</v>
      </c>
      <c r="AL26" s="156" t="str">
        <f t="shared" si="25"/>
        <v>-</v>
      </c>
      <c r="AM26" s="156" t="str">
        <f t="shared" si="26"/>
        <v>-</v>
      </c>
      <c r="AN26" s="157" t="str">
        <f t="shared" si="27"/>
        <v>-</v>
      </c>
      <c r="AO26" s="457"/>
      <c r="AP26" s="95" t="s">
        <v>12</v>
      </c>
      <c r="AQ26" s="93" t="s">
        <v>83</v>
      </c>
      <c r="AR26" s="98" t="s">
        <v>83</v>
      </c>
      <c r="AS26" s="102" t="s">
        <v>83</v>
      </c>
      <c r="AT26" s="163" t="s">
        <v>12</v>
      </c>
      <c r="AU26" s="164" t="s">
        <v>12</v>
      </c>
      <c r="AV26" s="164" t="s">
        <v>12</v>
      </c>
      <c r="AW26" s="164" t="s">
        <v>12</v>
      </c>
      <c r="AX26" s="179" t="s">
        <v>83</v>
      </c>
      <c r="AY26" s="465" t="s">
        <v>12</v>
      </c>
    </row>
    <row r="27" spans="1:51" customFormat="1" ht="29.25" hidden="1" customHeight="1">
      <c r="A27" s="12" t="str">
        <f t="shared" si="28"/>
        <v>3-6</v>
      </c>
      <c r="B27" s="95">
        <v>3</v>
      </c>
      <c r="C27" s="120" t="s">
        <v>273</v>
      </c>
      <c r="D27" s="95">
        <v>6</v>
      </c>
      <c r="E27" s="93" t="s">
        <v>83</v>
      </c>
      <c r="F27" s="97" t="s">
        <v>83</v>
      </c>
      <c r="G27" s="161" t="s">
        <v>83</v>
      </c>
      <c r="H27" s="99" t="s">
        <v>83</v>
      </c>
      <c r="I27" s="94" t="s">
        <v>83</v>
      </c>
      <c r="J27" s="93" t="s">
        <v>83</v>
      </c>
      <c r="K27" s="93" t="s">
        <v>83</v>
      </c>
      <c r="L27" s="93" t="s">
        <v>83</v>
      </c>
      <c r="M27" s="92" t="s">
        <v>83</v>
      </c>
      <c r="N27" s="161" t="s">
        <v>12</v>
      </c>
      <c r="O27" s="153" t="s">
        <v>12</v>
      </c>
      <c r="P27" s="153" t="s">
        <v>12</v>
      </c>
      <c r="Q27" s="153" t="s">
        <v>12</v>
      </c>
      <c r="R27" s="162" t="s">
        <v>12</v>
      </c>
      <c r="S27" s="450"/>
      <c r="T27" s="163" t="s">
        <v>83</v>
      </c>
      <c r="U27" s="162" t="s">
        <v>83</v>
      </c>
      <c r="V27" s="92" t="s">
        <v>83</v>
      </c>
      <c r="W27" s="93" t="s">
        <v>83</v>
      </c>
      <c r="X27" s="161" t="s">
        <v>12</v>
      </c>
      <c r="Y27" s="153" t="s">
        <v>12</v>
      </c>
      <c r="Z27" s="153" t="s">
        <v>12</v>
      </c>
      <c r="AA27" s="153" t="s">
        <v>12</v>
      </c>
      <c r="AB27" s="162" t="s">
        <v>12</v>
      </c>
      <c r="AC27" s="450" t="s">
        <v>12</v>
      </c>
      <c r="AD27" s="155" t="str">
        <f t="shared" si="19"/>
        <v>-</v>
      </c>
      <c r="AE27" s="156" t="str">
        <f t="shared" si="20"/>
        <v>-</v>
      </c>
      <c r="AF27" s="156" t="str">
        <f t="shared" si="21"/>
        <v>-</v>
      </c>
      <c r="AG27" s="156" t="str">
        <f t="shared" si="22"/>
        <v>-</v>
      </c>
      <c r="AH27" s="157" t="str">
        <f t="shared" si="23"/>
        <v>-</v>
      </c>
      <c r="AI27" s="454"/>
      <c r="AJ27" s="155" t="str">
        <f t="shared" si="18"/>
        <v>-</v>
      </c>
      <c r="AK27" s="156" t="str">
        <f t="shared" si="24"/>
        <v>-</v>
      </c>
      <c r="AL27" s="156" t="str">
        <f t="shared" si="25"/>
        <v>-</v>
      </c>
      <c r="AM27" s="156" t="str">
        <f t="shared" si="26"/>
        <v>-</v>
      </c>
      <c r="AN27" s="157" t="str">
        <f t="shared" si="27"/>
        <v>-</v>
      </c>
      <c r="AO27" s="457"/>
      <c r="AP27" s="95" t="s">
        <v>12</v>
      </c>
      <c r="AQ27" s="93" t="s">
        <v>83</v>
      </c>
      <c r="AR27" s="98" t="s">
        <v>83</v>
      </c>
      <c r="AS27" s="102" t="s">
        <v>83</v>
      </c>
      <c r="AT27" s="163" t="s">
        <v>12</v>
      </c>
      <c r="AU27" s="164" t="s">
        <v>12</v>
      </c>
      <c r="AV27" s="164" t="s">
        <v>12</v>
      </c>
      <c r="AW27" s="164" t="s">
        <v>12</v>
      </c>
      <c r="AX27" s="179" t="s">
        <v>83</v>
      </c>
      <c r="AY27" s="465" t="s">
        <v>12</v>
      </c>
    </row>
    <row r="28" spans="1:51" customFormat="1" ht="29.25" hidden="1" customHeight="1">
      <c r="A28" s="12" t="str">
        <f t="shared" si="28"/>
        <v>3-7</v>
      </c>
      <c r="B28" s="95">
        <v>3</v>
      </c>
      <c r="C28" s="120" t="s">
        <v>273</v>
      </c>
      <c r="D28" s="95">
        <v>7</v>
      </c>
      <c r="E28" s="93" t="s">
        <v>83</v>
      </c>
      <c r="F28" s="97" t="s">
        <v>83</v>
      </c>
      <c r="G28" s="161" t="s">
        <v>83</v>
      </c>
      <c r="H28" s="99" t="s">
        <v>83</v>
      </c>
      <c r="I28" s="94" t="s">
        <v>83</v>
      </c>
      <c r="J28" s="93" t="s">
        <v>83</v>
      </c>
      <c r="K28" s="93" t="s">
        <v>83</v>
      </c>
      <c r="L28" s="93" t="s">
        <v>83</v>
      </c>
      <c r="M28" s="92" t="s">
        <v>83</v>
      </c>
      <c r="N28" s="161" t="s">
        <v>12</v>
      </c>
      <c r="O28" s="153" t="s">
        <v>12</v>
      </c>
      <c r="P28" s="153" t="s">
        <v>12</v>
      </c>
      <c r="Q28" s="153" t="s">
        <v>12</v>
      </c>
      <c r="R28" s="162" t="s">
        <v>12</v>
      </c>
      <c r="S28" s="450"/>
      <c r="T28" s="163" t="s">
        <v>83</v>
      </c>
      <c r="U28" s="162" t="s">
        <v>83</v>
      </c>
      <c r="V28" s="92" t="s">
        <v>83</v>
      </c>
      <c r="W28" s="93" t="s">
        <v>83</v>
      </c>
      <c r="X28" s="161" t="s">
        <v>12</v>
      </c>
      <c r="Y28" s="153" t="s">
        <v>12</v>
      </c>
      <c r="Z28" s="153" t="s">
        <v>12</v>
      </c>
      <c r="AA28" s="153" t="s">
        <v>12</v>
      </c>
      <c r="AB28" s="162" t="s">
        <v>12</v>
      </c>
      <c r="AC28" s="450" t="s">
        <v>12</v>
      </c>
      <c r="AD28" s="155" t="str">
        <f t="shared" si="19"/>
        <v>-</v>
      </c>
      <c r="AE28" s="156" t="str">
        <f t="shared" si="20"/>
        <v>-</v>
      </c>
      <c r="AF28" s="156" t="str">
        <f t="shared" si="21"/>
        <v>-</v>
      </c>
      <c r="AG28" s="156" t="str">
        <f t="shared" si="22"/>
        <v>-</v>
      </c>
      <c r="AH28" s="157" t="str">
        <f t="shared" si="23"/>
        <v>-</v>
      </c>
      <c r="AI28" s="454"/>
      <c r="AJ28" s="155" t="str">
        <f t="shared" si="18"/>
        <v>-</v>
      </c>
      <c r="AK28" s="156" t="str">
        <f t="shared" si="24"/>
        <v>-</v>
      </c>
      <c r="AL28" s="156" t="str">
        <f t="shared" si="25"/>
        <v>-</v>
      </c>
      <c r="AM28" s="156" t="str">
        <f t="shared" si="26"/>
        <v>-</v>
      </c>
      <c r="AN28" s="157" t="str">
        <f t="shared" si="27"/>
        <v>-</v>
      </c>
      <c r="AO28" s="457"/>
      <c r="AP28" s="95" t="s">
        <v>12</v>
      </c>
      <c r="AQ28" s="93" t="s">
        <v>83</v>
      </c>
      <c r="AR28" s="98" t="s">
        <v>83</v>
      </c>
      <c r="AS28" s="102" t="s">
        <v>83</v>
      </c>
      <c r="AT28" s="163" t="s">
        <v>12</v>
      </c>
      <c r="AU28" s="164" t="s">
        <v>12</v>
      </c>
      <c r="AV28" s="164" t="s">
        <v>12</v>
      </c>
      <c r="AW28" s="164" t="s">
        <v>12</v>
      </c>
      <c r="AX28" s="179" t="s">
        <v>83</v>
      </c>
      <c r="AY28" s="465" t="s">
        <v>12</v>
      </c>
    </row>
    <row r="29" spans="1:51" customFormat="1" ht="29.25" hidden="1" customHeight="1">
      <c r="A29" s="12" t="str">
        <f t="shared" si="28"/>
        <v>3-8</v>
      </c>
      <c r="B29" s="95">
        <v>3</v>
      </c>
      <c r="C29" s="120" t="s">
        <v>273</v>
      </c>
      <c r="D29" s="95">
        <v>8</v>
      </c>
      <c r="E29" s="93" t="s">
        <v>83</v>
      </c>
      <c r="F29" s="97" t="s">
        <v>83</v>
      </c>
      <c r="G29" s="161" t="s">
        <v>83</v>
      </c>
      <c r="H29" s="99" t="s">
        <v>83</v>
      </c>
      <c r="I29" s="94" t="s">
        <v>83</v>
      </c>
      <c r="J29" s="93" t="s">
        <v>83</v>
      </c>
      <c r="K29" s="93" t="s">
        <v>83</v>
      </c>
      <c r="L29" s="93" t="s">
        <v>83</v>
      </c>
      <c r="M29" s="92" t="s">
        <v>83</v>
      </c>
      <c r="N29" s="161" t="s">
        <v>12</v>
      </c>
      <c r="O29" s="153" t="s">
        <v>12</v>
      </c>
      <c r="P29" s="153" t="s">
        <v>12</v>
      </c>
      <c r="Q29" s="153" t="s">
        <v>12</v>
      </c>
      <c r="R29" s="162" t="s">
        <v>12</v>
      </c>
      <c r="S29" s="450"/>
      <c r="T29" s="163" t="s">
        <v>83</v>
      </c>
      <c r="U29" s="162" t="s">
        <v>83</v>
      </c>
      <c r="V29" s="92" t="s">
        <v>83</v>
      </c>
      <c r="W29" s="93" t="s">
        <v>83</v>
      </c>
      <c r="X29" s="161" t="s">
        <v>12</v>
      </c>
      <c r="Y29" s="153" t="s">
        <v>12</v>
      </c>
      <c r="Z29" s="153" t="s">
        <v>12</v>
      </c>
      <c r="AA29" s="153" t="s">
        <v>12</v>
      </c>
      <c r="AB29" s="162" t="s">
        <v>12</v>
      </c>
      <c r="AC29" s="450" t="s">
        <v>12</v>
      </c>
      <c r="AD29" s="155" t="str">
        <f t="shared" si="19"/>
        <v>-</v>
      </c>
      <c r="AE29" s="156" t="str">
        <f t="shared" si="20"/>
        <v>-</v>
      </c>
      <c r="AF29" s="156" t="str">
        <f t="shared" si="21"/>
        <v>-</v>
      </c>
      <c r="AG29" s="156" t="str">
        <f t="shared" si="22"/>
        <v>-</v>
      </c>
      <c r="AH29" s="157" t="str">
        <f t="shared" si="23"/>
        <v>-</v>
      </c>
      <c r="AI29" s="454"/>
      <c r="AJ29" s="155" t="str">
        <f t="shared" si="18"/>
        <v>-</v>
      </c>
      <c r="AK29" s="156" t="str">
        <f t="shared" si="24"/>
        <v>-</v>
      </c>
      <c r="AL29" s="156" t="str">
        <f t="shared" si="25"/>
        <v>-</v>
      </c>
      <c r="AM29" s="156" t="str">
        <f t="shared" si="26"/>
        <v>-</v>
      </c>
      <c r="AN29" s="157" t="str">
        <f t="shared" si="27"/>
        <v>-</v>
      </c>
      <c r="AO29" s="457"/>
      <c r="AP29" s="95" t="s">
        <v>12</v>
      </c>
      <c r="AQ29" s="93" t="s">
        <v>83</v>
      </c>
      <c r="AR29" s="98" t="s">
        <v>83</v>
      </c>
      <c r="AS29" s="102" t="s">
        <v>83</v>
      </c>
      <c r="AT29" s="163" t="s">
        <v>12</v>
      </c>
      <c r="AU29" s="164" t="s">
        <v>12</v>
      </c>
      <c r="AV29" s="164" t="s">
        <v>12</v>
      </c>
      <c r="AW29" s="164" t="s">
        <v>12</v>
      </c>
      <c r="AX29" s="179" t="s">
        <v>83</v>
      </c>
      <c r="AY29" s="465" t="s">
        <v>12</v>
      </c>
    </row>
    <row r="30" spans="1:51" customFormat="1" ht="29.25" hidden="1" customHeight="1">
      <c r="A30" s="12" t="str">
        <f t="shared" ref="A30:A38" si="29">B30&amp;"-"&amp;D30</f>
        <v>3-9</v>
      </c>
      <c r="B30" s="95">
        <v>3</v>
      </c>
      <c r="C30" s="120" t="s">
        <v>273</v>
      </c>
      <c r="D30" s="95">
        <v>9</v>
      </c>
      <c r="E30" s="93" t="s">
        <v>83</v>
      </c>
      <c r="F30" s="97" t="s">
        <v>83</v>
      </c>
      <c r="G30" s="161" t="s">
        <v>83</v>
      </c>
      <c r="H30" s="99" t="s">
        <v>83</v>
      </c>
      <c r="I30" s="94" t="s">
        <v>83</v>
      </c>
      <c r="J30" s="93" t="s">
        <v>83</v>
      </c>
      <c r="K30" s="93" t="s">
        <v>83</v>
      </c>
      <c r="L30" s="93" t="s">
        <v>83</v>
      </c>
      <c r="M30" s="92" t="s">
        <v>83</v>
      </c>
      <c r="N30" s="161" t="s">
        <v>12</v>
      </c>
      <c r="O30" s="153" t="s">
        <v>12</v>
      </c>
      <c r="P30" s="153" t="s">
        <v>12</v>
      </c>
      <c r="Q30" s="153" t="s">
        <v>12</v>
      </c>
      <c r="R30" s="162" t="s">
        <v>12</v>
      </c>
      <c r="S30" s="450"/>
      <c r="T30" s="163" t="s">
        <v>83</v>
      </c>
      <c r="U30" s="162" t="s">
        <v>83</v>
      </c>
      <c r="V30" s="92" t="s">
        <v>83</v>
      </c>
      <c r="W30" s="93" t="s">
        <v>83</v>
      </c>
      <c r="X30" s="161" t="s">
        <v>12</v>
      </c>
      <c r="Y30" s="153" t="s">
        <v>12</v>
      </c>
      <c r="Z30" s="153" t="s">
        <v>12</v>
      </c>
      <c r="AA30" s="153" t="s">
        <v>12</v>
      </c>
      <c r="AB30" s="162" t="s">
        <v>12</v>
      </c>
      <c r="AC30" s="450" t="s">
        <v>12</v>
      </c>
      <c r="AD30" s="155" t="str">
        <f t="shared" si="19"/>
        <v>-</v>
      </c>
      <c r="AE30" s="156" t="str">
        <f t="shared" si="20"/>
        <v>-</v>
      </c>
      <c r="AF30" s="156" t="str">
        <f t="shared" si="21"/>
        <v>-</v>
      </c>
      <c r="AG30" s="156" t="str">
        <f t="shared" si="22"/>
        <v>-</v>
      </c>
      <c r="AH30" s="157" t="str">
        <f t="shared" si="23"/>
        <v>-</v>
      </c>
      <c r="AI30" s="454"/>
      <c r="AJ30" s="155" t="str">
        <f t="shared" si="18"/>
        <v>-</v>
      </c>
      <c r="AK30" s="156" t="str">
        <f t="shared" si="24"/>
        <v>-</v>
      </c>
      <c r="AL30" s="156" t="str">
        <f t="shared" si="25"/>
        <v>-</v>
      </c>
      <c r="AM30" s="156" t="str">
        <f t="shared" si="26"/>
        <v>-</v>
      </c>
      <c r="AN30" s="157" t="str">
        <f t="shared" si="27"/>
        <v>-</v>
      </c>
      <c r="AO30" s="457"/>
      <c r="AP30" s="95" t="s">
        <v>12</v>
      </c>
      <c r="AQ30" s="93" t="s">
        <v>83</v>
      </c>
      <c r="AR30" s="98" t="s">
        <v>83</v>
      </c>
      <c r="AS30" s="102" t="s">
        <v>83</v>
      </c>
      <c r="AT30" s="163" t="s">
        <v>12</v>
      </c>
      <c r="AU30" s="164" t="s">
        <v>12</v>
      </c>
      <c r="AV30" s="164" t="s">
        <v>12</v>
      </c>
      <c r="AW30" s="164" t="s">
        <v>12</v>
      </c>
      <c r="AX30" s="179" t="s">
        <v>83</v>
      </c>
      <c r="AY30" s="465" t="s">
        <v>12</v>
      </c>
    </row>
    <row r="31" spans="1:51" s="401" customFormat="1" ht="148.5" customHeight="1">
      <c r="A31" s="89" t="s">
        <v>1174</v>
      </c>
      <c r="B31" s="204">
        <v>4</v>
      </c>
      <c r="C31" s="364" t="s">
        <v>274</v>
      </c>
      <c r="D31" s="204">
        <v>1</v>
      </c>
      <c r="E31" s="600" t="s">
        <v>1175</v>
      </c>
      <c r="F31" s="355" t="s">
        <v>399</v>
      </c>
      <c r="G31" s="603" t="s">
        <v>400</v>
      </c>
      <c r="H31" s="206" t="s">
        <v>3157</v>
      </c>
      <c r="I31" s="195" t="s">
        <v>421</v>
      </c>
      <c r="J31" s="600" t="s">
        <v>422</v>
      </c>
      <c r="K31" s="600" t="s">
        <v>423</v>
      </c>
      <c r="L31" s="600" t="s">
        <v>388</v>
      </c>
      <c r="M31" s="207" t="s">
        <v>405</v>
      </c>
      <c r="N31" s="603" t="s">
        <v>1313</v>
      </c>
      <c r="O31" s="200">
        <v>10000</v>
      </c>
      <c r="P31" s="200">
        <v>10000</v>
      </c>
      <c r="Q31" s="200">
        <v>10000</v>
      </c>
      <c r="R31" s="200">
        <v>10000</v>
      </c>
      <c r="S31" s="613">
        <v>10000</v>
      </c>
      <c r="T31" s="194" t="s">
        <v>40</v>
      </c>
      <c r="U31" s="189">
        <v>10000</v>
      </c>
      <c r="V31" s="207" t="s">
        <v>394</v>
      </c>
      <c r="W31" s="600" t="s">
        <v>1806</v>
      </c>
      <c r="X31" s="252">
        <v>8155</v>
      </c>
      <c r="Y31" s="201">
        <v>6969</v>
      </c>
      <c r="Z31" s="201">
        <v>7032</v>
      </c>
      <c r="AA31" s="201">
        <v>8104</v>
      </c>
      <c r="AB31" s="201">
        <v>8080</v>
      </c>
      <c r="AC31" s="614">
        <v>8353</v>
      </c>
      <c r="AD31" s="226" t="str">
        <f t="shared" ref="AD31:AI31" si="30">IFERROR(IF($E31="-","-",1+(N31-X31)/N31),"-")</f>
        <v>-</v>
      </c>
      <c r="AE31" s="196">
        <f t="shared" si="30"/>
        <v>1.3030999999999999</v>
      </c>
      <c r="AF31" s="196">
        <f t="shared" si="30"/>
        <v>1.2968</v>
      </c>
      <c r="AG31" s="196">
        <f t="shared" si="30"/>
        <v>1.1896</v>
      </c>
      <c r="AH31" s="604">
        <f t="shared" si="30"/>
        <v>1.1919999999999999</v>
      </c>
      <c r="AI31" s="227">
        <f t="shared" si="30"/>
        <v>1.1647000000000001</v>
      </c>
      <c r="AJ31" s="226" t="s">
        <v>12</v>
      </c>
      <c r="AK31" s="196">
        <f>IFERROR(IF($E31="-","-",IF($U31="-","-",1+($U31-Y31)/$U31)),"-")</f>
        <v>1.3030999999999999</v>
      </c>
      <c r="AL31" s="196">
        <f>IFERROR(IF($E31="-","-",IF($U31="-","-",1+($U31-Z31)/$U31)),"-")</f>
        <v>1.2968</v>
      </c>
      <c r="AM31" s="196">
        <f>IFERROR(IF($E31="-","-",IF($U31="-","-",1+($U31-AA31)/$U31)),"-")</f>
        <v>1.1896</v>
      </c>
      <c r="AN31" s="604">
        <f>IFERROR(IF($E31="-","-",IF($U31="-","-",1+($U31-AB31)/$U31)),"-")</f>
        <v>1.1919999999999999</v>
      </c>
      <c r="AO31" s="227">
        <f>IFERROR(IF($E31="-","-",IF($U31="-","-",1+($U31-AC31)/$U31)),"-")</f>
        <v>1.1647000000000001</v>
      </c>
      <c r="AP31" s="204" t="s">
        <v>3158</v>
      </c>
      <c r="AQ31" s="600" t="s">
        <v>2519</v>
      </c>
      <c r="AR31" s="197" t="s">
        <v>627</v>
      </c>
      <c r="AS31" s="321" t="s">
        <v>2520</v>
      </c>
      <c r="AT31" s="194" t="s">
        <v>12</v>
      </c>
      <c r="AU31" s="179" t="s">
        <v>15</v>
      </c>
      <c r="AV31" s="179" t="s">
        <v>15</v>
      </c>
      <c r="AW31" s="179" t="s">
        <v>15</v>
      </c>
      <c r="AX31" s="179" t="s">
        <v>15</v>
      </c>
      <c r="AY31" s="611" t="s">
        <v>3479</v>
      </c>
    </row>
    <row r="32" spans="1:51" s="401" customFormat="1" ht="179.25" customHeight="1">
      <c r="A32" s="12" t="s">
        <v>1176</v>
      </c>
      <c r="B32" s="204">
        <v>4</v>
      </c>
      <c r="C32" s="364" t="s">
        <v>274</v>
      </c>
      <c r="D32" s="204">
        <v>2</v>
      </c>
      <c r="E32" s="600" t="s">
        <v>1177</v>
      </c>
      <c r="F32" s="355" t="s">
        <v>19</v>
      </c>
      <c r="G32" s="603" t="s">
        <v>400</v>
      </c>
      <c r="H32" s="206" t="s">
        <v>3157</v>
      </c>
      <c r="I32" s="195" t="s">
        <v>2495</v>
      </c>
      <c r="J32" s="600" t="s">
        <v>1177</v>
      </c>
      <c r="K32" s="600" t="s">
        <v>2521</v>
      </c>
      <c r="L32" s="600" t="s">
        <v>1178</v>
      </c>
      <c r="M32" s="207" t="s">
        <v>1157</v>
      </c>
      <c r="N32" s="603">
        <v>99.64</v>
      </c>
      <c r="O32" s="181">
        <v>99.64</v>
      </c>
      <c r="P32" s="181">
        <v>99.62</v>
      </c>
      <c r="Q32" s="181">
        <v>99.62</v>
      </c>
      <c r="R32" s="181">
        <v>99.62</v>
      </c>
      <c r="S32" s="345">
        <v>99.62</v>
      </c>
      <c r="T32" s="194" t="s">
        <v>12</v>
      </c>
      <c r="U32" s="209" t="s">
        <v>12</v>
      </c>
      <c r="V32" s="207" t="s">
        <v>1179</v>
      </c>
      <c r="W32" s="600" t="s">
        <v>1180</v>
      </c>
      <c r="X32" s="603">
        <v>99.45</v>
      </c>
      <c r="Y32" s="181">
        <v>99.62</v>
      </c>
      <c r="Z32" s="367">
        <v>99.41</v>
      </c>
      <c r="AA32" s="181">
        <v>98.84</v>
      </c>
      <c r="AB32" s="181">
        <v>99.09</v>
      </c>
      <c r="AC32" s="345">
        <v>98.76</v>
      </c>
      <c r="AD32" s="368">
        <f t="shared" ref="AD32:AI32" si="31">IFERROR(IF($E32="-","-",X32/N32),"-")</f>
        <v>0.99809313528703336</v>
      </c>
      <c r="AE32" s="369">
        <f t="shared" si="31"/>
        <v>0.99979927739863517</v>
      </c>
      <c r="AF32" s="196">
        <f t="shared" si="31"/>
        <v>0.99789198956032921</v>
      </c>
      <c r="AG32" s="196">
        <f t="shared" si="31"/>
        <v>0.99217024693836575</v>
      </c>
      <c r="AH32" s="604">
        <f t="shared" si="31"/>
        <v>0.99467978317606909</v>
      </c>
      <c r="AI32" s="227">
        <f t="shared" si="31"/>
        <v>0.99136719534230078</v>
      </c>
      <c r="AJ32" s="226" t="str">
        <f t="shared" ref="AJ32:AO32" si="32">IFERROR(IF($E32="-","-",IF($U32="-","-",X32/$U32)),"-")</f>
        <v>-</v>
      </c>
      <c r="AK32" s="196" t="str">
        <f t="shared" si="32"/>
        <v>-</v>
      </c>
      <c r="AL32" s="196" t="str">
        <f t="shared" si="32"/>
        <v>-</v>
      </c>
      <c r="AM32" s="196" t="str">
        <f t="shared" si="32"/>
        <v>-</v>
      </c>
      <c r="AN32" s="604" t="str">
        <f t="shared" si="32"/>
        <v>-</v>
      </c>
      <c r="AO32" s="227" t="str">
        <f t="shared" si="32"/>
        <v>-</v>
      </c>
      <c r="AP32" s="204" t="s">
        <v>12</v>
      </c>
      <c r="AQ32" s="600" t="s">
        <v>3622</v>
      </c>
      <c r="AR32" s="197" t="s">
        <v>2522</v>
      </c>
      <c r="AS32" s="257" t="s">
        <v>2523</v>
      </c>
      <c r="AT32" s="194" t="s">
        <v>57</v>
      </c>
      <c r="AU32" s="179" t="s">
        <v>11</v>
      </c>
      <c r="AV32" s="179" t="s">
        <v>50</v>
      </c>
      <c r="AW32" s="179" t="s">
        <v>49</v>
      </c>
      <c r="AX32" s="179" t="s">
        <v>55</v>
      </c>
      <c r="AY32" s="611" t="s">
        <v>3484</v>
      </c>
    </row>
    <row r="33" spans="1:51" customFormat="1" ht="29.25" hidden="1" customHeight="1">
      <c r="A33" s="12" t="str">
        <f t="shared" si="29"/>
        <v>4-3</v>
      </c>
      <c r="B33" s="95">
        <v>4</v>
      </c>
      <c r="C33" s="120" t="s">
        <v>274</v>
      </c>
      <c r="D33" s="95">
        <v>3</v>
      </c>
      <c r="E33" s="93" t="s">
        <v>83</v>
      </c>
      <c r="F33" s="97" t="s">
        <v>83</v>
      </c>
      <c r="G33" s="161" t="s">
        <v>83</v>
      </c>
      <c r="H33" s="99" t="s">
        <v>83</v>
      </c>
      <c r="I33" s="94" t="s">
        <v>83</v>
      </c>
      <c r="J33" s="93" t="s">
        <v>83</v>
      </c>
      <c r="K33" s="93" t="s">
        <v>83</v>
      </c>
      <c r="L33" s="93" t="s">
        <v>83</v>
      </c>
      <c r="M33" s="92" t="s">
        <v>83</v>
      </c>
      <c r="N33" s="161" t="s">
        <v>12</v>
      </c>
      <c r="O33" s="153" t="s">
        <v>12</v>
      </c>
      <c r="P33" s="153" t="s">
        <v>12</v>
      </c>
      <c r="Q33" s="153" t="s">
        <v>12</v>
      </c>
      <c r="R33" s="162" t="s">
        <v>12</v>
      </c>
      <c r="S33" s="450"/>
      <c r="T33" s="163" t="s">
        <v>83</v>
      </c>
      <c r="U33" s="162" t="s">
        <v>83</v>
      </c>
      <c r="V33" s="92" t="s">
        <v>83</v>
      </c>
      <c r="W33" s="93" t="s">
        <v>83</v>
      </c>
      <c r="X33" s="161" t="s">
        <v>12</v>
      </c>
      <c r="Y33" s="153" t="s">
        <v>12</v>
      </c>
      <c r="Z33" s="153" t="s">
        <v>12</v>
      </c>
      <c r="AA33" s="153" t="s">
        <v>12</v>
      </c>
      <c r="AB33" s="162" t="s">
        <v>12</v>
      </c>
      <c r="AC33" s="450" t="s">
        <v>12</v>
      </c>
      <c r="AD33" s="155" t="str">
        <f t="shared" ref="AD33:AD58" si="33">IFERROR(IF($E33="-","-",X33/N33),"-")</f>
        <v>-</v>
      </c>
      <c r="AE33" s="156" t="str">
        <f t="shared" ref="AE33:AE58" si="34">IFERROR(IF($E33="-","-",Y33/O33),"-")</f>
        <v>-</v>
      </c>
      <c r="AF33" s="156" t="str">
        <f t="shared" ref="AF33:AF58" si="35">IFERROR(IF($E33="-","-",Z33/P33),"-")</f>
        <v>-</v>
      </c>
      <c r="AG33" s="156" t="str">
        <f t="shared" ref="AG33:AG58" si="36">IFERROR(IF($E33="-","-",AA33/Q33),"-")</f>
        <v>-</v>
      </c>
      <c r="AH33" s="157" t="str">
        <f t="shared" ref="AH33:AH58" si="37">IFERROR(IF($E33="-","-",AB33/R33),"-")</f>
        <v>-</v>
      </c>
      <c r="AI33" s="454"/>
      <c r="AJ33" s="155" t="str">
        <f t="shared" ref="AJ33:AJ48" si="38">IFERROR(IF($E33="-","-",IF($U33="-","-",X33/$U33)),"-")</f>
        <v>-</v>
      </c>
      <c r="AK33" s="156" t="str">
        <f t="shared" ref="AK33:AK48" si="39">IFERROR(IF($E33="-","-",IF($U33="-","-",Y33/$U33)),"-")</f>
        <v>-</v>
      </c>
      <c r="AL33" s="156" t="str">
        <f t="shared" ref="AL33:AL48" si="40">IFERROR(IF($E33="-","-",IF($U33="-","-",Z33/$U33)),"-")</f>
        <v>-</v>
      </c>
      <c r="AM33" s="156" t="str">
        <f t="shared" ref="AM33:AM48" si="41">IFERROR(IF($E33="-","-",IF($U33="-","-",AA33/$U33)),"-")</f>
        <v>-</v>
      </c>
      <c r="AN33" s="157" t="str">
        <f t="shared" ref="AN33:AN48" si="42">IFERROR(IF($E33="-","-",IF($U33="-","-",AB33/$U33)),"-")</f>
        <v>-</v>
      </c>
      <c r="AO33" s="457"/>
      <c r="AP33" s="95" t="s">
        <v>12</v>
      </c>
      <c r="AQ33" s="93" t="s">
        <v>83</v>
      </c>
      <c r="AR33" s="98" t="s">
        <v>83</v>
      </c>
      <c r="AS33" s="102" t="s">
        <v>83</v>
      </c>
      <c r="AT33" s="163" t="s">
        <v>12</v>
      </c>
      <c r="AU33" s="164" t="s">
        <v>12</v>
      </c>
      <c r="AV33" s="164" t="s">
        <v>12</v>
      </c>
      <c r="AW33" s="164" t="s">
        <v>12</v>
      </c>
      <c r="AX33" s="179" t="s">
        <v>83</v>
      </c>
      <c r="AY33" s="465" t="s">
        <v>12</v>
      </c>
    </row>
    <row r="34" spans="1:51" customFormat="1" ht="29.25" hidden="1" customHeight="1">
      <c r="A34" s="12" t="str">
        <f t="shared" si="29"/>
        <v>4-4</v>
      </c>
      <c r="B34" s="95">
        <v>4</v>
      </c>
      <c r="C34" s="120" t="s">
        <v>274</v>
      </c>
      <c r="D34" s="95">
        <v>4</v>
      </c>
      <c r="E34" s="93" t="s">
        <v>83</v>
      </c>
      <c r="F34" s="97" t="s">
        <v>83</v>
      </c>
      <c r="G34" s="161" t="s">
        <v>83</v>
      </c>
      <c r="H34" s="99" t="s">
        <v>83</v>
      </c>
      <c r="I34" s="94" t="s">
        <v>83</v>
      </c>
      <c r="J34" s="93" t="s">
        <v>83</v>
      </c>
      <c r="K34" s="93" t="s">
        <v>83</v>
      </c>
      <c r="L34" s="93" t="s">
        <v>83</v>
      </c>
      <c r="M34" s="92" t="s">
        <v>83</v>
      </c>
      <c r="N34" s="161" t="s">
        <v>12</v>
      </c>
      <c r="O34" s="153" t="s">
        <v>12</v>
      </c>
      <c r="P34" s="153" t="s">
        <v>12</v>
      </c>
      <c r="Q34" s="153" t="s">
        <v>12</v>
      </c>
      <c r="R34" s="162" t="s">
        <v>12</v>
      </c>
      <c r="S34" s="450"/>
      <c r="T34" s="163" t="s">
        <v>83</v>
      </c>
      <c r="U34" s="162" t="s">
        <v>83</v>
      </c>
      <c r="V34" s="92" t="s">
        <v>83</v>
      </c>
      <c r="W34" s="93" t="s">
        <v>83</v>
      </c>
      <c r="X34" s="161" t="s">
        <v>12</v>
      </c>
      <c r="Y34" s="153" t="s">
        <v>12</v>
      </c>
      <c r="Z34" s="153" t="s">
        <v>12</v>
      </c>
      <c r="AA34" s="153" t="s">
        <v>12</v>
      </c>
      <c r="AB34" s="162" t="s">
        <v>12</v>
      </c>
      <c r="AC34" s="450" t="s">
        <v>12</v>
      </c>
      <c r="AD34" s="155" t="str">
        <f t="shared" si="33"/>
        <v>-</v>
      </c>
      <c r="AE34" s="156" t="str">
        <f t="shared" si="34"/>
        <v>-</v>
      </c>
      <c r="AF34" s="156" t="str">
        <f t="shared" si="35"/>
        <v>-</v>
      </c>
      <c r="AG34" s="156" t="str">
        <f t="shared" si="36"/>
        <v>-</v>
      </c>
      <c r="AH34" s="157" t="str">
        <f t="shared" si="37"/>
        <v>-</v>
      </c>
      <c r="AI34" s="454"/>
      <c r="AJ34" s="155" t="str">
        <f t="shared" si="38"/>
        <v>-</v>
      </c>
      <c r="AK34" s="156" t="str">
        <f t="shared" si="39"/>
        <v>-</v>
      </c>
      <c r="AL34" s="156" t="str">
        <f t="shared" si="40"/>
        <v>-</v>
      </c>
      <c r="AM34" s="156" t="str">
        <f t="shared" si="41"/>
        <v>-</v>
      </c>
      <c r="AN34" s="157" t="str">
        <f t="shared" si="42"/>
        <v>-</v>
      </c>
      <c r="AO34" s="457"/>
      <c r="AP34" s="95" t="s">
        <v>12</v>
      </c>
      <c r="AQ34" s="93" t="s">
        <v>83</v>
      </c>
      <c r="AR34" s="98" t="s">
        <v>83</v>
      </c>
      <c r="AS34" s="102" t="s">
        <v>83</v>
      </c>
      <c r="AT34" s="163" t="s">
        <v>12</v>
      </c>
      <c r="AU34" s="164" t="s">
        <v>12</v>
      </c>
      <c r="AV34" s="164" t="s">
        <v>12</v>
      </c>
      <c r="AW34" s="164" t="s">
        <v>12</v>
      </c>
      <c r="AX34" s="179" t="s">
        <v>83</v>
      </c>
      <c r="AY34" s="465" t="s">
        <v>12</v>
      </c>
    </row>
    <row r="35" spans="1:51" customFormat="1" ht="29.25" hidden="1" customHeight="1">
      <c r="A35" s="12" t="str">
        <f t="shared" si="29"/>
        <v>4-5</v>
      </c>
      <c r="B35" s="95">
        <v>4</v>
      </c>
      <c r="C35" s="120" t="s">
        <v>274</v>
      </c>
      <c r="D35" s="95">
        <v>5</v>
      </c>
      <c r="E35" s="93" t="s">
        <v>83</v>
      </c>
      <c r="F35" s="97" t="s">
        <v>83</v>
      </c>
      <c r="G35" s="161" t="s">
        <v>83</v>
      </c>
      <c r="H35" s="99" t="s">
        <v>83</v>
      </c>
      <c r="I35" s="94" t="s">
        <v>83</v>
      </c>
      <c r="J35" s="93" t="s">
        <v>83</v>
      </c>
      <c r="K35" s="93" t="s">
        <v>83</v>
      </c>
      <c r="L35" s="93" t="s">
        <v>83</v>
      </c>
      <c r="M35" s="92" t="s">
        <v>83</v>
      </c>
      <c r="N35" s="161" t="s">
        <v>12</v>
      </c>
      <c r="O35" s="153" t="s">
        <v>12</v>
      </c>
      <c r="P35" s="153" t="s">
        <v>12</v>
      </c>
      <c r="Q35" s="153" t="s">
        <v>12</v>
      </c>
      <c r="R35" s="162" t="s">
        <v>12</v>
      </c>
      <c r="S35" s="450"/>
      <c r="T35" s="163" t="s">
        <v>83</v>
      </c>
      <c r="U35" s="162" t="s">
        <v>83</v>
      </c>
      <c r="V35" s="92" t="s">
        <v>83</v>
      </c>
      <c r="W35" s="93" t="s">
        <v>83</v>
      </c>
      <c r="X35" s="161" t="s">
        <v>12</v>
      </c>
      <c r="Y35" s="153" t="s">
        <v>12</v>
      </c>
      <c r="Z35" s="153" t="s">
        <v>12</v>
      </c>
      <c r="AA35" s="153" t="s">
        <v>12</v>
      </c>
      <c r="AB35" s="162" t="s">
        <v>12</v>
      </c>
      <c r="AC35" s="450" t="s">
        <v>12</v>
      </c>
      <c r="AD35" s="155" t="str">
        <f t="shared" si="33"/>
        <v>-</v>
      </c>
      <c r="AE35" s="156" t="str">
        <f t="shared" si="34"/>
        <v>-</v>
      </c>
      <c r="AF35" s="156" t="str">
        <f t="shared" si="35"/>
        <v>-</v>
      </c>
      <c r="AG35" s="156" t="str">
        <f t="shared" si="36"/>
        <v>-</v>
      </c>
      <c r="AH35" s="157" t="str">
        <f t="shared" si="37"/>
        <v>-</v>
      </c>
      <c r="AI35" s="454"/>
      <c r="AJ35" s="155" t="str">
        <f t="shared" si="38"/>
        <v>-</v>
      </c>
      <c r="AK35" s="156" t="str">
        <f t="shared" si="39"/>
        <v>-</v>
      </c>
      <c r="AL35" s="156" t="str">
        <f t="shared" si="40"/>
        <v>-</v>
      </c>
      <c r="AM35" s="156" t="str">
        <f t="shared" si="41"/>
        <v>-</v>
      </c>
      <c r="AN35" s="157" t="str">
        <f t="shared" si="42"/>
        <v>-</v>
      </c>
      <c r="AO35" s="457"/>
      <c r="AP35" s="95" t="s">
        <v>12</v>
      </c>
      <c r="AQ35" s="93" t="s">
        <v>83</v>
      </c>
      <c r="AR35" s="98" t="s">
        <v>83</v>
      </c>
      <c r="AS35" s="102" t="s">
        <v>83</v>
      </c>
      <c r="AT35" s="163" t="s">
        <v>12</v>
      </c>
      <c r="AU35" s="164" t="s">
        <v>12</v>
      </c>
      <c r="AV35" s="164" t="s">
        <v>12</v>
      </c>
      <c r="AW35" s="164" t="s">
        <v>12</v>
      </c>
      <c r="AX35" s="179" t="s">
        <v>83</v>
      </c>
      <c r="AY35" s="465" t="s">
        <v>12</v>
      </c>
    </row>
    <row r="36" spans="1:51" customFormat="1" ht="29.25" hidden="1" customHeight="1">
      <c r="A36" s="12" t="str">
        <f t="shared" si="29"/>
        <v>4-6</v>
      </c>
      <c r="B36" s="95">
        <v>4</v>
      </c>
      <c r="C36" s="120" t="s">
        <v>274</v>
      </c>
      <c r="D36" s="95">
        <v>6</v>
      </c>
      <c r="E36" s="93" t="s">
        <v>83</v>
      </c>
      <c r="F36" s="97" t="s">
        <v>83</v>
      </c>
      <c r="G36" s="161" t="s">
        <v>83</v>
      </c>
      <c r="H36" s="99" t="s">
        <v>83</v>
      </c>
      <c r="I36" s="94" t="s">
        <v>83</v>
      </c>
      <c r="J36" s="93" t="s">
        <v>83</v>
      </c>
      <c r="K36" s="93" t="s">
        <v>83</v>
      </c>
      <c r="L36" s="93" t="s">
        <v>83</v>
      </c>
      <c r="M36" s="92" t="s">
        <v>83</v>
      </c>
      <c r="N36" s="161" t="s">
        <v>12</v>
      </c>
      <c r="O36" s="153" t="s">
        <v>12</v>
      </c>
      <c r="P36" s="153" t="s">
        <v>12</v>
      </c>
      <c r="Q36" s="153" t="s">
        <v>12</v>
      </c>
      <c r="R36" s="162" t="s">
        <v>12</v>
      </c>
      <c r="S36" s="450"/>
      <c r="T36" s="163" t="s">
        <v>83</v>
      </c>
      <c r="U36" s="162" t="s">
        <v>83</v>
      </c>
      <c r="V36" s="92" t="s">
        <v>83</v>
      </c>
      <c r="W36" s="93" t="s">
        <v>83</v>
      </c>
      <c r="X36" s="161" t="s">
        <v>12</v>
      </c>
      <c r="Y36" s="153" t="s">
        <v>12</v>
      </c>
      <c r="Z36" s="153" t="s">
        <v>12</v>
      </c>
      <c r="AA36" s="153" t="s">
        <v>12</v>
      </c>
      <c r="AB36" s="162" t="s">
        <v>12</v>
      </c>
      <c r="AC36" s="450" t="s">
        <v>12</v>
      </c>
      <c r="AD36" s="155" t="str">
        <f t="shared" si="33"/>
        <v>-</v>
      </c>
      <c r="AE36" s="156" t="str">
        <f t="shared" si="34"/>
        <v>-</v>
      </c>
      <c r="AF36" s="156" t="str">
        <f t="shared" si="35"/>
        <v>-</v>
      </c>
      <c r="AG36" s="156" t="str">
        <f t="shared" si="36"/>
        <v>-</v>
      </c>
      <c r="AH36" s="157" t="str">
        <f t="shared" si="37"/>
        <v>-</v>
      </c>
      <c r="AI36" s="454"/>
      <c r="AJ36" s="155" t="str">
        <f t="shared" si="38"/>
        <v>-</v>
      </c>
      <c r="AK36" s="156" t="str">
        <f t="shared" si="39"/>
        <v>-</v>
      </c>
      <c r="AL36" s="156" t="str">
        <f t="shared" si="40"/>
        <v>-</v>
      </c>
      <c r="AM36" s="156" t="str">
        <f t="shared" si="41"/>
        <v>-</v>
      </c>
      <c r="AN36" s="157" t="str">
        <f t="shared" si="42"/>
        <v>-</v>
      </c>
      <c r="AO36" s="457"/>
      <c r="AP36" s="95" t="s">
        <v>12</v>
      </c>
      <c r="AQ36" s="93" t="s">
        <v>83</v>
      </c>
      <c r="AR36" s="98" t="s">
        <v>83</v>
      </c>
      <c r="AS36" s="102" t="s">
        <v>83</v>
      </c>
      <c r="AT36" s="163" t="s">
        <v>12</v>
      </c>
      <c r="AU36" s="164" t="s">
        <v>12</v>
      </c>
      <c r="AV36" s="164" t="s">
        <v>12</v>
      </c>
      <c r="AW36" s="164" t="s">
        <v>12</v>
      </c>
      <c r="AX36" s="179" t="s">
        <v>83</v>
      </c>
      <c r="AY36" s="465" t="s">
        <v>12</v>
      </c>
    </row>
    <row r="37" spans="1:51" customFormat="1" ht="29.25" hidden="1" customHeight="1">
      <c r="A37" s="12" t="str">
        <f t="shared" si="29"/>
        <v>4-7</v>
      </c>
      <c r="B37" s="95">
        <v>4</v>
      </c>
      <c r="C37" s="120" t="s">
        <v>274</v>
      </c>
      <c r="D37" s="95">
        <v>7</v>
      </c>
      <c r="E37" s="93" t="s">
        <v>83</v>
      </c>
      <c r="F37" s="97" t="s">
        <v>83</v>
      </c>
      <c r="G37" s="161" t="s">
        <v>83</v>
      </c>
      <c r="H37" s="99" t="s">
        <v>83</v>
      </c>
      <c r="I37" s="94" t="s">
        <v>83</v>
      </c>
      <c r="J37" s="93" t="s">
        <v>83</v>
      </c>
      <c r="K37" s="93" t="s">
        <v>83</v>
      </c>
      <c r="L37" s="93" t="s">
        <v>83</v>
      </c>
      <c r="M37" s="92" t="s">
        <v>83</v>
      </c>
      <c r="N37" s="161" t="s">
        <v>12</v>
      </c>
      <c r="O37" s="153" t="s">
        <v>12</v>
      </c>
      <c r="P37" s="153" t="s">
        <v>12</v>
      </c>
      <c r="Q37" s="153" t="s">
        <v>12</v>
      </c>
      <c r="R37" s="162" t="s">
        <v>12</v>
      </c>
      <c r="S37" s="450"/>
      <c r="T37" s="163" t="s">
        <v>83</v>
      </c>
      <c r="U37" s="162" t="s">
        <v>83</v>
      </c>
      <c r="V37" s="92" t="s">
        <v>83</v>
      </c>
      <c r="W37" s="93" t="s">
        <v>83</v>
      </c>
      <c r="X37" s="161" t="s">
        <v>12</v>
      </c>
      <c r="Y37" s="153" t="s">
        <v>12</v>
      </c>
      <c r="Z37" s="153" t="s">
        <v>12</v>
      </c>
      <c r="AA37" s="153" t="s">
        <v>12</v>
      </c>
      <c r="AB37" s="162" t="s">
        <v>12</v>
      </c>
      <c r="AC37" s="450" t="s">
        <v>12</v>
      </c>
      <c r="AD37" s="155" t="str">
        <f t="shared" si="33"/>
        <v>-</v>
      </c>
      <c r="AE37" s="156" t="str">
        <f t="shared" si="34"/>
        <v>-</v>
      </c>
      <c r="AF37" s="156" t="str">
        <f t="shared" si="35"/>
        <v>-</v>
      </c>
      <c r="AG37" s="156" t="str">
        <f t="shared" si="36"/>
        <v>-</v>
      </c>
      <c r="AH37" s="157" t="str">
        <f t="shared" si="37"/>
        <v>-</v>
      </c>
      <c r="AI37" s="454"/>
      <c r="AJ37" s="155" t="str">
        <f t="shared" si="38"/>
        <v>-</v>
      </c>
      <c r="AK37" s="156" t="str">
        <f t="shared" si="39"/>
        <v>-</v>
      </c>
      <c r="AL37" s="156" t="str">
        <f t="shared" si="40"/>
        <v>-</v>
      </c>
      <c r="AM37" s="156" t="str">
        <f t="shared" si="41"/>
        <v>-</v>
      </c>
      <c r="AN37" s="157" t="str">
        <f t="shared" si="42"/>
        <v>-</v>
      </c>
      <c r="AO37" s="457"/>
      <c r="AP37" s="95" t="s">
        <v>12</v>
      </c>
      <c r="AQ37" s="93" t="s">
        <v>83</v>
      </c>
      <c r="AR37" s="98" t="s">
        <v>83</v>
      </c>
      <c r="AS37" s="102" t="s">
        <v>83</v>
      </c>
      <c r="AT37" s="163" t="s">
        <v>12</v>
      </c>
      <c r="AU37" s="164" t="s">
        <v>12</v>
      </c>
      <c r="AV37" s="164" t="s">
        <v>12</v>
      </c>
      <c r="AW37" s="164" t="s">
        <v>12</v>
      </c>
      <c r="AX37" s="179" t="s">
        <v>83</v>
      </c>
      <c r="AY37" s="465" t="s">
        <v>12</v>
      </c>
    </row>
    <row r="38" spans="1:51" customFormat="1" ht="29.25" hidden="1" customHeight="1">
      <c r="A38" s="12" t="str">
        <f t="shared" si="29"/>
        <v>4-8</v>
      </c>
      <c r="B38" s="95">
        <v>4</v>
      </c>
      <c r="C38" s="120" t="s">
        <v>274</v>
      </c>
      <c r="D38" s="95">
        <v>8</v>
      </c>
      <c r="E38" s="93" t="s">
        <v>83</v>
      </c>
      <c r="F38" s="97" t="s">
        <v>83</v>
      </c>
      <c r="G38" s="161" t="s">
        <v>83</v>
      </c>
      <c r="H38" s="99" t="s">
        <v>83</v>
      </c>
      <c r="I38" s="94" t="s">
        <v>83</v>
      </c>
      <c r="J38" s="93" t="s">
        <v>83</v>
      </c>
      <c r="K38" s="93" t="s">
        <v>83</v>
      </c>
      <c r="L38" s="93" t="s">
        <v>83</v>
      </c>
      <c r="M38" s="92" t="s">
        <v>83</v>
      </c>
      <c r="N38" s="161" t="s">
        <v>12</v>
      </c>
      <c r="O38" s="153" t="s">
        <v>12</v>
      </c>
      <c r="P38" s="153" t="s">
        <v>12</v>
      </c>
      <c r="Q38" s="153" t="s">
        <v>12</v>
      </c>
      <c r="R38" s="162" t="s">
        <v>12</v>
      </c>
      <c r="S38" s="450"/>
      <c r="T38" s="163" t="s">
        <v>83</v>
      </c>
      <c r="U38" s="162" t="s">
        <v>83</v>
      </c>
      <c r="V38" s="92" t="s">
        <v>83</v>
      </c>
      <c r="W38" s="93" t="s">
        <v>83</v>
      </c>
      <c r="X38" s="161" t="s">
        <v>12</v>
      </c>
      <c r="Y38" s="153" t="s">
        <v>12</v>
      </c>
      <c r="Z38" s="153" t="s">
        <v>12</v>
      </c>
      <c r="AA38" s="153" t="s">
        <v>12</v>
      </c>
      <c r="AB38" s="162" t="s">
        <v>12</v>
      </c>
      <c r="AC38" s="450" t="s">
        <v>12</v>
      </c>
      <c r="AD38" s="155" t="str">
        <f t="shared" si="33"/>
        <v>-</v>
      </c>
      <c r="AE38" s="156" t="str">
        <f t="shared" si="34"/>
        <v>-</v>
      </c>
      <c r="AF38" s="156" t="str">
        <f t="shared" si="35"/>
        <v>-</v>
      </c>
      <c r="AG38" s="156" t="str">
        <f t="shared" si="36"/>
        <v>-</v>
      </c>
      <c r="AH38" s="157" t="str">
        <f t="shared" si="37"/>
        <v>-</v>
      </c>
      <c r="AI38" s="454"/>
      <c r="AJ38" s="155" t="str">
        <f t="shared" si="38"/>
        <v>-</v>
      </c>
      <c r="AK38" s="156" t="str">
        <f t="shared" si="39"/>
        <v>-</v>
      </c>
      <c r="AL38" s="156" t="str">
        <f t="shared" si="40"/>
        <v>-</v>
      </c>
      <c r="AM38" s="156" t="str">
        <f t="shared" si="41"/>
        <v>-</v>
      </c>
      <c r="AN38" s="157" t="str">
        <f t="shared" si="42"/>
        <v>-</v>
      </c>
      <c r="AO38" s="457"/>
      <c r="AP38" s="95" t="s">
        <v>12</v>
      </c>
      <c r="AQ38" s="93" t="s">
        <v>83</v>
      </c>
      <c r="AR38" s="98" t="s">
        <v>83</v>
      </c>
      <c r="AS38" s="102" t="s">
        <v>83</v>
      </c>
      <c r="AT38" s="163" t="s">
        <v>12</v>
      </c>
      <c r="AU38" s="164" t="s">
        <v>12</v>
      </c>
      <c r="AV38" s="164" t="s">
        <v>12</v>
      </c>
      <c r="AW38" s="164" t="s">
        <v>12</v>
      </c>
      <c r="AX38" s="179" t="s">
        <v>83</v>
      </c>
      <c r="AY38" s="465" t="s">
        <v>12</v>
      </c>
    </row>
    <row r="39" spans="1:51" customFormat="1" ht="29.25" hidden="1" customHeight="1">
      <c r="A39" s="12" t="str">
        <f t="shared" ref="A39:A47" si="43">B39&amp;"-"&amp;D39</f>
        <v>4-9</v>
      </c>
      <c r="B39" s="95">
        <v>4</v>
      </c>
      <c r="C39" s="120" t="s">
        <v>274</v>
      </c>
      <c r="D39" s="95">
        <v>9</v>
      </c>
      <c r="E39" s="93" t="s">
        <v>83</v>
      </c>
      <c r="F39" s="97" t="s">
        <v>83</v>
      </c>
      <c r="G39" s="161" t="s">
        <v>83</v>
      </c>
      <c r="H39" s="99" t="s">
        <v>83</v>
      </c>
      <c r="I39" s="94" t="s">
        <v>83</v>
      </c>
      <c r="J39" s="93" t="s">
        <v>83</v>
      </c>
      <c r="K39" s="93" t="s">
        <v>83</v>
      </c>
      <c r="L39" s="93" t="s">
        <v>83</v>
      </c>
      <c r="M39" s="92" t="s">
        <v>83</v>
      </c>
      <c r="N39" s="161" t="s">
        <v>12</v>
      </c>
      <c r="O39" s="153" t="s">
        <v>12</v>
      </c>
      <c r="P39" s="153" t="s">
        <v>12</v>
      </c>
      <c r="Q39" s="153" t="s">
        <v>12</v>
      </c>
      <c r="R39" s="162" t="s">
        <v>12</v>
      </c>
      <c r="S39" s="450"/>
      <c r="T39" s="163" t="s">
        <v>83</v>
      </c>
      <c r="U39" s="162" t="s">
        <v>83</v>
      </c>
      <c r="V39" s="92" t="s">
        <v>83</v>
      </c>
      <c r="W39" s="93" t="s">
        <v>83</v>
      </c>
      <c r="X39" s="161" t="s">
        <v>12</v>
      </c>
      <c r="Y39" s="153" t="s">
        <v>12</v>
      </c>
      <c r="Z39" s="153" t="s">
        <v>12</v>
      </c>
      <c r="AA39" s="153" t="s">
        <v>12</v>
      </c>
      <c r="AB39" s="162" t="s">
        <v>12</v>
      </c>
      <c r="AC39" s="450" t="s">
        <v>12</v>
      </c>
      <c r="AD39" s="155" t="str">
        <f t="shared" si="33"/>
        <v>-</v>
      </c>
      <c r="AE39" s="156" t="str">
        <f t="shared" si="34"/>
        <v>-</v>
      </c>
      <c r="AF39" s="156" t="str">
        <f t="shared" si="35"/>
        <v>-</v>
      </c>
      <c r="AG39" s="156" t="str">
        <f t="shared" si="36"/>
        <v>-</v>
      </c>
      <c r="AH39" s="157" t="str">
        <f t="shared" si="37"/>
        <v>-</v>
      </c>
      <c r="AI39" s="454"/>
      <c r="AJ39" s="155" t="str">
        <f t="shared" si="38"/>
        <v>-</v>
      </c>
      <c r="AK39" s="156" t="str">
        <f t="shared" si="39"/>
        <v>-</v>
      </c>
      <c r="AL39" s="156" t="str">
        <f t="shared" si="40"/>
        <v>-</v>
      </c>
      <c r="AM39" s="156" t="str">
        <f t="shared" si="41"/>
        <v>-</v>
      </c>
      <c r="AN39" s="157" t="str">
        <f t="shared" si="42"/>
        <v>-</v>
      </c>
      <c r="AO39" s="457"/>
      <c r="AP39" s="95" t="s">
        <v>12</v>
      </c>
      <c r="AQ39" s="93" t="s">
        <v>83</v>
      </c>
      <c r="AR39" s="98" t="s">
        <v>83</v>
      </c>
      <c r="AS39" s="102" t="s">
        <v>83</v>
      </c>
      <c r="AT39" s="163" t="s">
        <v>12</v>
      </c>
      <c r="AU39" s="164" t="s">
        <v>12</v>
      </c>
      <c r="AV39" s="164" t="s">
        <v>12</v>
      </c>
      <c r="AW39" s="164" t="s">
        <v>12</v>
      </c>
      <c r="AX39" s="179" t="s">
        <v>83</v>
      </c>
      <c r="AY39" s="465" t="s">
        <v>12</v>
      </c>
    </row>
    <row r="40" spans="1:51" s="401" customFormat="1" ht="204" customHeight="1">
      <c r="A40" s="12" t="str">
        <f t="shared" si="43"/>
        <v>5-1</v>
      </c>
      <c r="B40" s="204">
        <v>5</v>
      </c>
      <c r="C40" s="364" t="s">
        <v>275</v>
      </c>
      <c r="D40" s="204">
        <v>1</v>
      </c>
      <c r="E40" s="600" t="s">
        <v>1827</v>
      </c>
      <c r="F40" s="355" t="s">
        <v>424</v>
      </c>
      <c r="G40" s="603" t="s">
        <v>400</v>
      </c>
      <c r="H40" s="206" t="s">
        <v>425</v>
      </c>
      <c r="I40" s="195" t="s">
        <v>1807</v>
      </c>
      <c r="J40" s="600" t="s">
        <v>1395</v>
      </c>
      <c r="K40" s="600" t="s">
        <v>426</v>
      </c>
      <c r="L40" s="600" t="s">
        <v>388</v>
      </c>
      <c r="M40" s="207" t="s">
        <v>392</v>
      </c>
      <c r="N40" s="181" t="s">
        <v>12</v>
      </c>
      <c r="O40" s="217">
        <v>1512388</v>
      </c>
      <c r="P40" s="201">
        <v>1910845</v>
      </c>
      <c r="Q40" s="192">
        <v>3416715</v>
      </c>
      <c r="R40" s="200">
        <v>3867404</v>
      </c>
      <c r="S40" s="613">
        <v>4755623</v>
      </c>
      <c r="T40" s="194" t="s">
        <v>83</v>
      </c>
      <c r="U40" s="209" t="s">
        <v>83</v>
      </c>
      <c r="V40" s="207" t="s">
        <v>427</v>
      </c>
      <c r="W40" s="600" t="s">
        <v>1396</v>
      </c>
      <c r="X40" s="370">
        <v>1512388</v>
      </c>
      <c r="Y40" s="217">
        <v>1910845</v>
      </c>
      <c r="Z40" s="217">
        <v>3416715</v>
      </c>
      <c r="AA40" s="192">
        <v>3867404</v>
      </c>
      <c r="AB40" s="200">
        <v>4755623</v>
      </c>
      <c r="AC40" s="613">
        <v>4148758</v>
      </c>
      <c r="AD40" s="226" t="str">
        <f t="shared" si="33"/>
        <v>-</v>
      </c>
      <c r="AE40" s="196">
        <f t="shared" si="34"/>
        <v>1.2634621538917261</v>
      </c>
      <c r="AF40" s="196">
        <f t="shared" si="35"/>
        <v>1.7880649660228851</v>
      </c>
      <c r="AG40" s="196">
        <f t="shared" si="36"/>
        <v>1.1319071096067421</v>
      </c>
      <c r="AH40" s="604">
        <f t="shared" si="37"/>
        <v>1.2296680150302373</v>
      </c>
      <c r="AI40" s="227">
        <f>IFERROR(IF($E40="-","-",AC40/S40),"-")</f>
        <v>0.8723900107304553</v>
      </c>
      <c r="AJ40" s="226" t="str">
        <f t="shared" si="38"/>
        <v>-</v>
      </c>
      <c r="AK40" s="196" t="str">
        <f t="shared" si="39"/>
        <v>-</v>
      </c>
      <c r="AL40" s="196" t="str">
        <f t="shared" si="40"/>
        <v>-</v>
      </c>
      <c r="AM40" s="196" t="str">
        <f t="shared" si="41"/>
        <v>-</v>
      </c>
      <c r="AN40" s="604" t="str">
        <f t="shared" si="42"/>
        <v>-</v>
      </c>
      <c r="AO40" s="227" t="str">
        <f>IFERROR(IF($E40="-","-",IF($U40="-","-",AC40/$U40)),"-")</f>
        <v>-</v>
      </c>
      <c r="AP40" s="204" t="s">
        <v>12</v>
      </c>
      <c r="AQ40" s="600" t="s">
        <v>3497</v>
      </c>
      <c r="AR40" s="197" t="s">
        <v>2582</v>
      </c>
      <c r="AS40" s="257" t="s">
        <v>2583</v>
      </c>
      <c r="AT40" s="194" t="s">
        <v>12</v>
      </c>
      <c r="AU40" s="179" t="s">
        <v>15</v>
      </c>
      <c r="AV40" s="179" t="s">
        <v>54</v>
      </c>
      <c r="AW40" s="179" t="s">
        <v>54</v>
      </c>
      <c r="AX40" s="179" t="s">
        <v>15</v>
      </c>
      <c r="AY40" s="611" t="s">
        <v>3480</v>
      </c>
    </row>
    <row r="41" spans="1:51" s="401" customFormat="1" ht="155.25" customHeight="1">
      <c r="A41" s="12" t="str">
        <f t="shared" si="43"/>
        <v>5-2</v>
      </c>
      <c r="B41" s="204">
        <v>5</v>
      </c>
      <c r="C41" s="364" t="s">
        <v>275</v>
      </c>
      <c r="D41" s="204">
        <v>2</v>
      </c>
      <c r="E41" s="600" t="s">
        <v>2560</v>
      </c>
      <c r="F41" s="355" t="s">
        <v>399</v>
      </c>
      <c r="G41" s="603" t="s">
        <v>400</v>
      </c>
      <c r="H41" s="206" t="s">
        <v>425</v>
      </c>
      <c r="I41" s="195" t="s">
        <v>1808</v>
      </c>
      <c r="J41" s="600" t="s">
        <v>2561</v>
      </c>
      <c r="K41" s="600" t="s">
        <v>429</v>
      </c>
      <c r="L41" s="600" t="s">
        <v>388</v>
      </c>
      <c r="M41" s="207" t="s">
        <v>392</v>
      </c>
      <c r="N41" s="603">
        <v>60</v>
      </c>
      <c r="O41" s="181">
        <v>66</v>
      </c>
      <c r="P41" s="181">
        <v>62</v>
      </c>
      <c r="Q41" s="181">
        <v>58</v>
      </c>
      <c r="R41" s="181">
        <v>46</v>
      </c>
      <c r="S41" s="615">
        <v>37.6</v>
      </c>
      <c r="T41" s="194" t="s">
        <v>12</v>
      </c>
      <c r="U41" s="209" t="s">
        <v>12</v>
      </c>
      <c r="V41" s="207" t="s">
        <v>427</v>
      </c>
      <c r="W41" s="600" t="s">
        <v>1182</v>
      </c>
      <c r="X41" s="603">
        <v>70</v>
      </c>
      <c r="Y41" s="181">
        <v>43</v>
      </c>
      <c r="Z41" s="181">
        <v>33</v>
      </c>
      <c r="AA41" s="181">
        <v>21</v>
      </c>
      <c r="AB41" s="181">
        <v>21</v>
      </c>
      <c r="AC41" s="345">
        <v>21</v>
      </c>
      <c r="AD41" s="371">
        <f t="shared" si="33"/>
        <v>1.1666666666666667</v>
      </c>
      <c r="AE41" s="196">
        <f t="shared" si="34"/>
        <v>0.65151515151515149</v>
      </c>
      <c r="AF41" s="196">
        <f t="shared" si="35"/>
        <v>0.532258064516129</v>
      </c>
      <c r="AG41" s="196">
        <f t="shared" si="36"/>
        <v>0.36206896551724138</v>
      </c>
      <c r="AH41" s="604">
        <f t="shared" si="37"/>
        <v>0.45652173913043476</v>
      </c>
      <c r="AI41" s="227">
        <f>IFERROR(IF($E41="-","-",AC41/S41),"-")</f>
        <v>0.55851063829787229</v>
      </c>
      <c r="AJ41" s="226" t="str">
        <f t="shared" si="38"/>
        <v>-</v>
      </c>
      <c r="AK41" s="196" t="str">
        <f t="shared" si="39"/>
        <v>-</v>
      </c>
      <c r="AL41" s="196" t="str">
        <f t="shared" si="40"/>
        <v>-</v>
      </c>
      <c r="AM41" s="196" t="str">
        <f t="shared" si="41"/>
        <v>-</v>
      </c>
      <c r="AN41" s="604" t="str">
        <f t="shared" si="42"/>
        <v>-</v>
      </c>
      <c r="AO41" s="227" t="str">
        <f>IFERROR(IF($E41="-","-",IF($U41="-","-",AC41/$U41)),"-")</f>
        <v>-</v>
      </c>
      <c r="AP41" s="204" t="s">
        <v>12</v>
      </c>
      <c r="AQ41" s="600" t="s">
        <v>3080</v>
      </c>
      <c r="AR41" s="197" t="s">
        <v>2584</v>
      </c>
      <c r="AS41" s="257" t="s">
        <v>3498</v>
      </c>
      <c r="AT41" s="194" t="s">
        <v>54</v>
      </c>
      <c r="AU41" s="179" t="s">
        <v>10</v>
      </c>
      <c r="AV41" s="179" t="s">
        <v>50</v>
      </c>
      <c r="AW41" s="179" t="s">
        <v>49</v>
      </c>
      <c r="AX41" s="179" t="s">
        <v>11</v>
      </c>
      <c r="AY41" s="611" t="s">
        <v>3481</v>
      </c>
    </row>
    <row r="42" spans="1:51" customFormat="1" ht="29.25" hidden="1" customHeight="1">
      <c r="A42" s="12" t="str">
        <f t="shared" si="43"/>
        <v>5-3</v>
      </c>
      <c r="B42" s="95">
        <v>5</v>
      </c>
      <c r="C42" s="120" t="s">
        <v>275</v>
      </c>
      <c r="D42" s="95">
        <v>3</v>
      </c>
      <c r="E42" s="93" t="s">
        <v>83</v>
      </c>
      <c r="F42" s="97"/>
      <c r="G42" s="161"/>
      <c r="H42" s="99"/>
      <c r="I42" s="94"/>
      <c r="J42" s="93"/>
      <c r="K42" s="93"/>
      <c r="L42" s="93"/>
      <c r="M42" s="92"/>
      <c r="N42" s="161" t="s">
        <v>12</v>
      </c>
      <c r="O42" s="153" t="s">
        <v>12</v>
      </c>
      <c r="P42" s="153" t="s">
        <v>12</v>
      </c>
      <c r="Q42" s="153" t="s">
        <v>12</v>
      </c>
      <c r="R42" s="162" t="s">
        <v>12</v>
      </c>
      <c r="S42" s="450"/>
      <c r="T42" s="163" t="s">
        <v>83</v>
      </c>
      <c r="U42" s="162" t="s">
        <v>83</v>
      </c>
      <c r="V42" s="92"/>
      <c r="W42" s="93"/>
      <c r="X42" s="161" t="s">
        <v>12</v>
      </c>
      <c r="Y42" s="153" t="s">
        <v>12</v>
      </c>
      <c r="Z42" s="153" t="s">
        <v>12</v>
      </c>
      <c r="AA42" s="153" t="s">
        <v>12</v>
      </c>
      <c r="AB42" s="162" t="s">
        <v>12</v>
      </c>
      <c r="AC42" s="450" t="s">
        <v>12</v>
      </c>
      <c r="AD42" s="155" t="str">
        <f t="shared" si="33"/>
        <v>-</v>
      </c>
      <c r="AE42" s="156" t="str">
        <f t="shared" si="34"/>
        <v>-</v>
      </c>
      <c r="AF42" s="156" t="str">
        <f t="shared" si="35"/>
        <v>-</v>
      </c>
      <c r="AG42" s="156" t="str">
        <f t="shared" si="36"/>
        <v>-</v>
      </c>
      <c r="AH42" s="157" t="str">
        <f t="shared" si="37"/>
        <v>-</v>
      </c>
      <c r="AI42" s="454"/>
      <c r="AJ42" s="155" t="str">
        <f t="shared" si="38"/>
        <v>-</v>
      </c>
      <c r="AK42" s="156" t="str">
        <f t="shared" si="39"/>
        <v>-</v>
      </c>
      <c r="AL42" s="156" t="str">
        <f t="shared" si="40"/>
        <v>-</v>
      </c>
      <c r="AM42" s="156" t="str">
        <f t="shared" si="41"/>
        <v>-</v>
      </c>
      <c r="AN42" s="157" t="str">
        <f t="shared" si="42"/>
        <v>-</v>
      </c>
      <c r="AO42" s="457"/>
      <c r="AP42" s="95" t="s">
        <v>12</v>
      </c>
      <c r="AQ42" s="93"/>
      <c r="AR42" s="98"/>
      <c r="AS42" s="102"/>
      <c r="AT42" s="163" t="s">
        <v>12</v>
      </c>
      <c r="AU42" s="164" t="s">
        <v>12</v>
      </c>
      <c r="AV42" s="164" t="s">
        <v>12</v>
      </c>
      <c r="AW42" s="164" t="s">
        <v>12</v>
      </c>
      <c r="AX42" s="179" t="s">
        <v>83</v>
      </c>
      <c r="AY42" s="465" t="s">
        <v>12</v>
      </c>
    </row>
    <row r="43" spans="1:51" customFormat="1" ht="29.25" hidden="1" customHeight="1">
      <c r="A43" s="12" t="str">
        <f t="shared" si="43"/>
        <v>5-4</v>
      </c>
      <c r="B43" s="95">
        <v>5</v>
      </c>
      <c r="C43" s="120" t="s">
        <v>275</v>
      </c>
      <c r="D43" s="95">
        <v>4</v>
      </c>
      <c r="E43" s="93" t="s">
        <v>83</v>
      </c>
      <c r="F43" s="97" t="s">
        <v>83</v>
      </c>
      <c r="G43" s="161" t="s">
        <v>83</v>
      </c>
      <c r="H43" s="99" t="s">
        <v>83</v>
      </c>
      <c r="I43" s="94" t="s">
        <v>83</v>
      </c>
      <c r="J43" s="93" t="s">
        <v>83</v>
      </c>
      <c r="K43" s="93" t="s">
        <v>83</v>
      </c>
      <c r="L43" s="93" t="s">
        <v>83</v>
      </c>
      <c r="M43" s="92" t="s">
        <v>83</v>
      </c>
      <c r="N43" s="161" t="s">
        <v>12</v>
      </c>
      <c r="O43" s="153" t="s">
        <v>12</v>
      </c>
      <c r="P43" s="153" t="s">
        <v>12</v>
      </c>
      <c r="Q43" s="153" t="s">
        <v>12</v>
      </c>
      <c r="R43" s="162" t="s">
        <v>12</v>
      </c>
      <c r="S43" s="450"/>
      <c r="T43" s="163" t="s">
        <v>83</v>
      </c>
      <c r="U43" s="162" t="s">
        <v>83</v>
      </c>
      <c r="V43" s="92" t="s">
        <v>83</v>
      </c>
      <c r="W43" s="93" t="s">
        <v>83</v>
      </c>
      <c r="X43" s="161" t="s">
        <v>12</v>
      </c>
      <c r="Y43" s="153" t="s">
        <v>12</v>
      </c>
      <c r="Z43" s="153" t="s">
        <v>12</v>
      </c>
      <c r="AA43" s="153" t="s">
        <v>12</v>
      </c>
      <c r="AB43" s="162" t="s">
        <v>12</v>
      </c>
      <c r="AC43" s="450" t="s">
        <v>12</v>
      </c>
      <c r="AD43" s="155" t="str">
        <f t="shared" si="33"/>
        <v>-</v>
      </c>
      <c r="AE43" s="156" t="str">
        <f t="shared" si="34"/>
        <v>-</v>
      </c>
      <c r="AF43" s="156" t="str">
        <f t="shared" si="35"/>
        <v>-</v>
      </c>
      <c r="AG43" s="156" t="str">
        <f t="shared" si="36"/>
        <v>-</v>
      </c>
      <c r="AH43" s="157" t="str">
        <f t="shared" si="37"/>
        <v>-</v>
      </c>
      <c r="AI43" s="454"/>
      <c r="AJ43" s="155" t="str">
        <f t="shared" si="38"/>
        <v>-</v>
      </c>
      <c r="AK43" s="156" t="str">
        <f t="shared" si="39"/>
        <v>-</v>
      </c>
      <c r="AL43" s="156" t="str">
        <f t="shared" si="40"/>
        <v>-</v>
      </c>
      <c r="AM43" s="156" t="str">
        <f t="shared" si="41"/>
        <v>-</v>
      </c>
      <c r="AN43" s="157" t="str">
        <f t="shared" si="42"/>
        <v>-</v>
      </c>
      <c r="AO43" s="457"/>
      <c r="AP43" s="95" t="s">
        <v>12</v>
      </c>
      <c r="AQ43" s="93" t="s">
        <v>83</v>
      </c>
      <c r="AR43" s="98" t="s">
        <v>83</v>
      </c>
      <c r="AS43" s="102" t="s">
        <v>83</v>
      </c>
      <c r="AT43" s="163" t="s">
        <v>12</v>
      </c>
      <c r="AU43" s="164" t="s">
        <v>12</v>
      </c>
      <c r="AV43" s="164" t="s">
        <v>12</v>
      </c>
      <c r="AW43" s="164" t="s">
        <v>12</v>
      </c>
      <c r="AX43" s="179" t="s">
        <v>83</v>
      </c>
      <c r="AY43" s="465" t="s">
        <v>12</v>
      </c>
    </row>
    <row r="44" spans="1:51" customFormat="1" ht="29.25" hidden="1" customHeight="1">
      <c r="A44" s="12" t="str">
        <f t="shared" si="43"/>
        <v>5-5</v>
      </c>
      <c r="B44" s="95">
        <v>5</v>
      </c>
      <c r="C44" s="120" t="s">
        <v>275</v>
      </c>
      <c r="D44" s="95">
        <v>5</v>
      </c>
      <c r="E44" s="93" t="s">
        <v>83</v>
      </c>
      <c r="F44" s="97" t="s">
        <v>83</v>
      </c>
      <c r="G44" s="161" t="s">
        <v>83</v>
      </c>
      <c r="H44" s="99" t="s">
        <v>83</v>
      </c>
      <c r="I44" s="94" t="s">
        <v>83</v>
      </c>
      <c r="J44" s="93" t="s">
        <v>83</v>
      </c>
      <c r="K44" s="93" t="s">
        <v>83</v>
      </c>
      <c r="L44" s="93" t="s">
        <v>83</v>
      </c>
      <c r="M44" s="92" t="s">
        <v>83</v>
      </c>
      <c r="N44" s="161" t="s">
        <v>12</v>
      </c>
      <c r="O44" s="153" t="s">
        <v>12</v>
      </c>
      <c r="P44" s="153" t="s">
        <v>12</v>
      </c>
      <c r="Q44" s="153" t="s">
        <v>12</v>
      </c>
      <c r="R44" s="162" t="s">
        <v>12</v>
      </c>
      <c r="S44" s="450"/>
      <c r="T44" s="163" t="s">
        <v>83</v>
      </c>
      <c r="U44" s="162" t="s">
        <v>83</v>
      </c>
      <c r="V44" s="92" t="s">
        <v>83</v>
      </c>
      <c r="W44" s="93" t="s">
        <v>83</v>
      </c>
      <c r="X44" s="161" t="s">
        <v>12</v>
      </c>
      <c r="Y44" s="153" t="s">
        <v>12</v>
      </c>
      <c r="Z44" s="153" t="s">
        <v>12</v>
      </c>
      <c r="AA44" s="153" t="s">
        <v>12</v>
      </c>
      <c r="AB44" s="162" t="s">
        <v>12</v>
      </c>
      <c r="AC44" s="450" t="s">
        <v>12</v>
      </c>
      <c r="AD44" s="155" t="str">
        <f t="shared" si="33"/>
        <v>-</v>
      </c>
      <c r="AE44" s="156" t="str">
        <f t="shared" si="34"/>
        <v>-</v>
      </c>
      <c r="AF44" s="156" t="str">
        <f t="shared" si="35"/>
        <v>-</v>
      </c>
      <c r="AG44" s="156" t="str">
        <f t="shared" si="36"/>
        <v>-</v>
      </c>
      <c r="AH44" s="157" t="str">
        <f t="shared" si="37"/>
        <v>-</v>
      </c>
      <c r="AI44" s="454"/>
      <c r="AJ44" s="155" t="str">
        <f t="shared" si="38"/>
        <v>-</v>
      </c>
      <c r="AK44" s="156" t="str">
        <f t="shared" si="39"/>
        <v>-</v>
      </c>
      <c r="AL44" s="156" t="str">
        <f t="shared" si="40"/>
        <v>-</v>
      </c>
      <c r="AM44" s="156" t="str">
        <f t="shared" si="41"/>
        <v>-</v>
      </c>
      <c r="AN44" s="157" t="str">
        <f t="shared" si="42"/>
        <v>-</v>
      </c>
      <c r="AO44" s="457"/>
      <c r="AP44" s="95" t="s">
        <v>12</v>
      </c>
      <c r="AQ44" s="93" t="s">
        <v>83</v>
      </c>
      <c r="AR44" s="98" t="s">
        <v>83</v>
      </c>
      <c r="AS44" s="102" t="s">
        <v>83</v>
      </c>
      <c r="AT44" s="163" t="s">
        <v>12</v>
      </c>
      <c r="AU44" s="164" t="s">
        <v>12</v>
      </c>
      <c r="AV44" s="164" t="s">
        <v>12</v>
      </c>
      <c r="AW44" s="164" t="s">
        <v>12</v>
      </c>
      <c r="AX44" s="179" t="s">
        <v>83</v>
      </c>
      <c r="AY44" s="465" t="s">
        <v>12</v>
      </c>
    </row>
    <row r="45" spans="1:51" customFormat="1" ht="29.25" hidden="1" customHeight="1">
      <c r="A45" s="12" t="str">
        <f t="shared" si="43"/>
        <v>5-6</v>
      </c>
      <c r="B45" s="95">
        <v>5</v>
      </c>
      <c r="C45" s="120" t="s">
        <v>275</v>
      </c>
      <c r="D45" s="95">
        <v>6</v>
      </c>
      <c r="E45" s="93" t="s">
        <v>83</v>
      </c>
      <c r="F45" s="97" t="s">
        <v>83</v>
      </c>
      <c r="G45" s="161" t="s">
        <v>83</v>
      </c>
      <c r="H45" s="99" t="s">
        <v>83</v>
      </c>
      <c r="I45" s="94" t="s">
        <v>83</v>
      </c>
      <c r="J45" s="93" t="s">
        <v>83</v>
      </c>
      <c r="K45" s="93" t="s">
        <v>83</v>
      </c>
      <c r="L45" s="93" t="s">
        <v>83</v>
      </c>
      <c r="M45" s="92" t="s">
        <v>83</v>
      </c>
      <c r="N45" s="161" t="s">
        <v>12</v>
      </c>
      <c r="O45" s="153" t="s">
        <v>12</v>
      </c>
      <c r="P45" s="153" t="s">
        <v>12</v>
      </c>
      <c r="Q45" s="153" t="s">
        <v>12</v>
      </c>
      <c r="R45" s="162" t="s">
        <v>12</v>
      </c>
      <c r="S45" s="450"/>
      <c r="T45" s="163" t="s">
        <v>83</v>
      </c>
      <c r="U45" s="162" t="s">
        <v>83</v>
      </c>
      <c r="V45" s="92" t="s">
        <v>83</v>
      </c>
      <c r="W45" s="93" t="s">
        <v>83</v>
      </c>
      <c r="X45" s="161" t="s">
        <v>12</v>
      </c>
      <c r="Y45" s="153" t="s">
        <v>12</v>
      </c>
      <c r="Z45" s="153" t="s">
        <v>12</v>
      </c>
      <c r="AA45" s="153" t="s">
        <v>12</v>
      </c>
      <c r="AB45" s="162" t="s">
        <v>12</v>
      </c>
      <c r="AC45" s="450" t="s">
        <v>12</v>
      </c>
      <c r="AD45" s="155" t="str">
        <f t="shared" si="33"/>
        <v>-</v>
      </c>
      <c r="AE45" s="156" t="str">
        <f t="shared" si="34"/>
        <v>-</v>
      </c>
      <c r="AF45" s="156" t="str">
        <f t="shared" si="35"/>
        <v>-</v>
      </c>
      <c r="AG45" s="156" t="str">
        <f t="shared" si="36"/>
        <v>-</v>
      </c>
      <c r="AH45" s="157" t="str">
        <f t="shared" si="37"/>
        <v>-</v>
      </c>
      <c r="AI45" s="454"/>
      <c r="AJ45" s="155" t="str">
        <f t="shared" si="38"/>
        <v>-</v>
      </c>
      <c r="AK45" s="156" t="str">
        <f t="shared" si="39"/>
        <v>-</v>
      </c>
      <c r="AL45" s="156" t="str">
        <f t="shared" si="40"/>
        <v>-</v>
      </c>
      <c r="AM45" s="156" t="str">
        <f t="shared" si="41"/>
        <v>-</v>
      </c>
      <c r="AN45" s="157" t="str">
        <f t="shared" si="42"/>
        <v>-</v>
      </c>
      <c r="AO45" s="457"/>
      <c r="AP45" s="95" t="s">
        <v>12</v>
      </c>
      <c r="AQ45" s="93" t="s">
        <v>83</v>
      </c>
      <c r="AR45" s="98" t="s">
        <v>83</v>
      </c>
      <c r="AS45" s="102" t="s">
        <v>83</v>
      </c>
      <c r="AT45" s="163" t="s">
        <v>12</v>
      </c>
      <c r="AU45" s="164" t="s">
        <v>12</v>
      </c>
      <c r="AV45" s="164" t="s">
        <v>12</v>
      </c>
      <c r="AW45" s="164" t="s">
        <v>12</v>
      </c>
      <c r="AX45" s="179" t="s">
        <v>83</v>
      </c>
      <c r="AY45" s="465" t="s">
        <v>12</v>
      </c>
    </row>
    <row r="46" spans="1:51" customFormat="1" ht="29.25" hidden="1" customHeight="1">
      <c r="A46" s="12" t="str">
        <f t="shared" si="43"/>
        <v>5-7</v>
      </c>
      <c r="B46" s="95">
        <v>5</v>
      </c>
      <c r="C46" s="120" t="s">
        <v>275</v>
      </c>
      <c r="D46" s="95">
        <v>7</v>
      </c>
      <c r="E46" s="93" t="s">
        <v>83</v>
      </c>
      <c r="F46" s="97" t="s">
        <v>83</v>
      </c>
      <c r="G46" s="161" t="s">
        <v>83</v>
      </c>
      <c r="H46" s="99" t="s">
        <v>83</v>
      </c>
      <c r="I46" s="94" t="s">
        <v>83</v>
      </c>
      <c r="J46" s="93" t="s">
        <v>83</v>
      </c>
      <c r="K46" s="93" t="s">
        <v>83</v>
      </c>
      <c r="L46" s="93" t="s">
        <v>83</v>
      </c>
      <c r="M46" s="92" t="s">
        <v>83</v>
      </c>
      <c r="N46" s="161" t="s">
        <v>12</v>
      </c>
      <c r="O46" s="153" t="s">
        <v>12</v>
      </c>
      <c r="P46" s="153" t="s">
        <v>12</v>
      </c>
      <c r="Q46" s="153" t="s">
        <v>12</v>
      </c>
      <c r="R46" s="162" t="s">
        <v>12</v>
      </c>
      <c r="S46" s="450"/>
      <c r="T46" s="163" t="s">
        <v>83</v>
      </c>
      <c r="U46" s="162" t="s">
        <v>83</v>
      </c>
      <c r="V46" s="92" t="s">
        <v>83</v>
      </c>
      <c r="W46" s="93" t="s">
        <v>83</v>
      </c>
      <c r="X46" s="161" t="s">
        <v>12</v>
      </c>
      <c r="Y46" s="153" t="s">
        <v>12</v>
      </c>
      <c r="Z46" s="153" t="s">
        <v>12</v>
      </c>
      <c r="AA46" s="153" t="s">
        <v>12</v>
      </c>
      <c r="AB46" s="162" t="s">
        <v>12</v>
      </c>
      <c r="AC46" s="450" t="s">
        <v>12</v>
      </c>
      <c r="AD46" s="155" t="str">
        <f t="shared" si="33"/>
        <v>-</v>
      </c>
      <c r="AE46" s="156" t="str">
        <f t="shared" si="34"/>
        <v>-</v>
      </c>
      <c r="AF46" s="156" t="str">
        <f t="shared" si="35"/>
        <v>-</v>
      </c>
      <c r="AG46" s="156" t="str">
        <f t="shared" si="36"/>
        <v>-</v>
      </c>
      <c r="AH46" s="157" t="str">
        <f t="shared" si="37"/>
        <v>-</v>
      </c>
      <c r="AI46" s="454"/>
      <c r="AJ46" s="155" t="str">
        <f t="shared" si="38"/>
        <v>-</v>
      </c>
      <c r="AK46" s="156" t="str">
        <f t="shared" si="39"/>
        <v>-</v>
      </c>
      <c r="AL46" s="156" t="str">
        <f t="shared" si="40"/>
        <v>-</v>
      </c>
      <c r="AM46" s="156" t="str">
        <f t="shared" si="41"/>
        <v>-</v>
      </c>
      <c r="AN46" s="157" t="str">
        <f t="shared" si="42"/>
        <v>-</v>
      </c>
      <c r="AO46" s="457"/>
      <c r="AP46" s="95" t="s">
        <v>12</v>
      </c>
      <c r="AQ46" s="93" t="s">
        <v>83</v>
      </c>
      <c r="AR46" s="98" t="s">
        <v>83</v>
      </c>
      <c r="AS46" s="102" t="s">
        <v>83</v>
      </c>
      <c r="AT46" s="163" t="s">
        <v>12</v>
      </c>
      <c r="AU46" s="164" t="s">
        <v>12</v>
      </c>
      <c r="AV46" s="164" t="s">
        <v>12</v>
      </c>
      <c r="AW46" s="164" t="s">
        <v>12</v>
      </c>
      <c r="AX46" s="179" t="s">
        <v>83</v>
      </c>
      <c r="AY46" s="465" t="s">
        <v>12</v>
      </c>
    </row>
    <row r="47" spans="1:51" customFormat="1" ht="29.25" hidden="1" customHeight="1">
      <c r="A47" s="12" t="str">
        <f t="shared" si="43"/>
        <v>5-8</v>
      </c>
      <c r="B47" s="95">
        <v>5</v>
      </c>
      <c r="C47" s="120" t="s">
        <v>275</v>
      </c>
      <c r="D47" s="95">
        <v>8</v>
      </c>
      <c r="E47" s="93" t="s">
        <v>83</v>
      </c>
      <c r="F47" s="97" t="s">
        <v>83</v>
      </c>
      <c r="G47" s="161" t="s">
        <v>83</v>
      </c>
      <c r="H47" s="99" t="s">
        <v>83</v>
      </c>
      <c r="I47" s="94" t="s">
        <v>83</v>
      </c>
      <c r="J47" s="93" t="s">
        <v>83</v>
      </c>
      <c r="K47" s="93" t="s">
        <v>83</v>
      </c>
      <c r="L47" s="93" t="s">
        <v>83</v>
      </c>
      <c r="M47" s="92" t="s">
        <v>83</v>
      </c>
      <c r="N47" s="161" t="s">
        <v>12</v>
      </c>
      <c r="O47" s="153" t="s">
        <v>12</v>
      </c>
      <c r="P47" s="153" t="s">
        <v>12</v>
      </c>
      <c r="Q47" s="153" t="s">
        <v>12</v>
      </c>
      <c r="R47" s="162" t="s">
        <v>12</v>
      </c>
      <c r="S47" s="450"/>
      <c r="T47" s="163" t="s">
        <v>83</v>
      </c>
      <c r="U47" s="162" t="s">
        <v>83</v>
      </c>
      <c r="V47" s="92" t="s">
        <v>83</v>
      </c>
      <c r="W47" s="93" t="s">
        <v>83</v>
      </c>
      <c r="X47" s="161" t="s">
        <v>12</v>
      </c>
      <c r="Y47" s="153" t="s">
        <v>12</v>
      </c>
      <c r="Z47" s="153" t="s">
        <v>12</v>
      </c>
      <c r="AA47" s="153" t="s">
        <v>12</v>
      </c>
      <c r="AB47" s="162" t="s">
        <v>12</v>
      </c>
      <c r="AC47" s="450" t="s">
        <v>12</v>
      </c>
      <c r="AD47" s="155" t="str">
        <f t="shared" si="33"/>
        <v>-</v>
      </c>
      <c r="AE47" s="156" t="str">
        <f t="shared" si="34"/>
        <v>-</v>
      </c>
      <c r="AF47" s="156" t="str">
        <f t="shared" si="35"/>
        <v>-</v>
      </c>
      <c r="AG47" s="156" t="str">
        <f t="shared" si="36"/>
        <v>-</v>
      </c>
      <c r="AH47" s="157" t="str">
        <f t="shared" si="37"/>
        <v>-</v>
      </c>
      <c r="AI47" s="454"/>
      <c r="AJ47" s="155" t="str">
        <f t="shared" si="38"/>
        <v>-</v>
      </c>
      <c r="AK47" s="156" t="str">
        <f t="shared" si="39"/>
        <v>-</v>
      </c>
      <c r="AL47" s="156" t="str">
        <f t="shared" si="40"/>
        <v>-</v>
      </c>
      <c r="AM47" s="156" t="str">
        <f t="shared" si="41"/>
        <v>-</v>
      </c>
      <c r="AN47" s="157" t="str">
        <f t="shared" si="42"/>
        <v>-</v>
      </c>
      <c r="AO47" s="457"/>
      <c r="AP47" s="95" t="s">
        <v>12</v>
      </c>
      <c r="AQ47" s="93" t="s">
        <v>83</v>
      </c>
      <c r="AR47" s="98" t="s">
        <v>83</v>
      </c>
      <c r="AS47" s="102" t="s">
        <v>83</v>
      </c>
      <c r="AT47" s="163" t="s">
        <v>12</v>
      </c>
      <c r="AU47" s="164" t="s">
        <v>12</v>
      </c>
      <c r="AV47" s="164" t="s">
        <v>12</v>
      </c>
      <c r="AW47" s="164" t="s">
        <v>12</v>
      </c>
      <c r="AX47" s="179" t="s">
        <v>83</v>
      </c>
      <c r="AY47" s="465" t="s">
        <v>12</v>
      </c>
    </row>
    <row r="48" spans="1:51" customFormat="1" ht="29.25" hidden="1" customHeight="1">
      <c r="A48" s="12" t="str">
        <f t="shared" ref="A48:A56" si="44">B48&amp;"-"&amp;D48</f>
        <v>5-9</v>
      </c>
      <c r="B48" s="95">
        <v>5</v>
      </c>
      <c r="C48" s="120" t="s">
        <v>275</v>
      </c>
      <c r="D48" s="95">
        <v>9</v>
      </c>
      <c r="E48" s="93" t="s">
        <v>83</v>
      </c>
      <c r="F48" s="97" t="s">
        <v>83</v>
      </c>
      <c r="G48" s="161" t="s">
        <v>83</v>
      </c>
      <c r="H48" s="99" t="s">
        <v>83</v>
      </c>
      <c r="I48" s="94" t="s">
        <v>83</v>
      </c>
      <c r="J48" s="93" t="s">
        <v>83</v>
      </c>
      <c r="K48" s="93" t="s">
        <v>83</v>
      </c>
      <c r="L48" s="93" t="s">
        <v>83</v>
      </c>
      <c r="M48" s="92" t="s">
        <v>83</v>
      </c>
      <c r="N48" s="161" t="s">
        <v>12</v>
      </c>
      <c r="O48" s="153" t="s">
        <v>12</v>
      </c>
      <c r="P48" s="153" t="s">
        <v>12</v>
      </c>
      <c r="Q48" s="153" t="s">
        <v>12</v>
      </c>
      <c r="R48" s="162" t="s">
        <v>12</v>
      </c>
      <c r="S48" s="450"/>
      <c r="T48" s="163" t="s">
        <v>83</v>
      </c>
      <c r="U48" s="162" t="s">
        <v>83</v>
      </c>
      <c r="V48" s="92" t="s">
        <v>83</v>
      </c>
      <c r="W48" s="93" t="s">
        <v>83</v>
      </c>
      <c r="X48" s="161" t="s">
        <v>12</v>
      </c>
      <c r="Y48" s="153" t="s">
        <v>12</v>
      </c>
      <c r="Z48" s="153" t="s">
        <v>12</v>
      </c>
      <c r="AA48" s="153" t="s">
        <v>12</v>
      </c>
      <c r="AB48" s="162" t="s">
        <v>12</v>
      </c>
      <c r="AC48" s="450" t="s">
        <v>12</v>
      </c>
      <c r="AD48" s="155" t="str">
        <f t="shared" si="33"/>
        <v>-</v>
      </c>
      <c r="AE48" s="156" t="str">
        <f t="shared" si="34"/>
        <v>-</v>
      </c>
      <c r="AF48" s="156" t="str">
        <f t="shared" si="35"/>
        <v>-</v>
      </c>
      <c r="AG48" s="156" t="str">
        <f t="shared" si="36"/>
        <v>-</v>
      </c>
      <c r="AH48" s="157" t="str">
        <f t="shared" si="37"/>
        <v>-</v>
      </c>
      <c r="AI48" s="454"/>
      <c r="AJ48" s="155" t="str">
        <f t="shared" si="38"/>
        <v>-</v>
      </c>
      <c r="AK48" s="156" t="str">
        <f t="shared" si="39"/>
        <v>-</v>
      </c>
      <c r="AL48" s="156" t="str">
        <f t="shared" si="40"/>
        <v>-</v>
      </c>
      <c r="AM48" s="156" t="str">
        <f t="shared" si="41"/>
        <v>-</v>
      </c>
      <c r="AN48" s="157" t="str">
        <f t="shared" si="42"/>
        <v>-</v>
      </c>
      <c r="AO48" s="457"/>
      <c r="AP48" s="95" t="s">
        <v>12</v>
      </c>
      <c r="AQ48" s="93" t="s">
        <v>83</v>
      </c>
      <c r="AR48" s="98" t="s">
        <v>83</v>
      </c>
      <c r="AS48" s="102" t="s">
        <v>83</v>
      </c>
      <c r="AT48" s="163" t="s">
        <v>12</v>
      </c>
      <c r="AU48" s="164" t="s">
        <v>12</v>
      </c>
      <c r="AV48" s="164" t="s">
        <v>12</v>
      </c>
      <c r="AW48" s="164" t="s">
        <v>12</v>
      </c>
      <c r="AX48" s="179" t="s">
        <v>83</v>
      </c>
      <c r="AY48" s="465" t="s">
        <v>12</v>
      </c>
    </row>
    <row r="49" spans="1:51" s="401" customFormat="1" ht="216.75" customHeight="1">
      <c r="A49" s="12" t="str">
        <f t="shared" si="44"/>
        <v>6-1</v>
      </c>
      <c r="B49" s="204">
        <v>6</v>
      </c>
      <c r="C49" s="364" t="s">
        <v>276</v>
      </c>
      <c r="D49" s="204">
        <v>1</v>
      </c>
      <c r="E49" s="600" t="s">
        <v>2595</v>
      </c>
      <c r="F49" s="355" t="s">
        <v>384</v>
      </c>
      <c r="G49" s="603" t="s">
        <v>400</v>
      </c>
      <c r="H49" s="206" t="s">
        <v>431</v>
      </c>
      <c r="I49" s="195" t="s">
        <v>1809</v>
      </c>
      <c r="J49" s="600" t="s">
        <v>430</v>
      </c>
      <c r="K49" s="600" t="s">
        <v>432</v>
      </c>
      <c r="L49" s="600" t="s">
        <v>433</v>
      </c>
      <c r="M49" s="207" t="s">
        <v>392</v>
      </c>
      <c r="N49" s="603" t="s">
        <v>12</v>
      </c>
      <c r="O49" s="345">
        <v>59.4</v>
      </c>
      <c r="P49" s="264">
        <v>60.8</v>
      </c>
      <c r="Q49" s="264">
        <v>62.2</v>
      </c>
      <c r="R49" s="181">
        <v>63.6</v>
      </c>
      <c r="S49" s="616">
        <v>65</v>
      </c>
      <c r="T49" s="372" t="s">
        <v>40</v>
      </c>
      <c r="U49" s="209">
        <v>65</v>
      </c>
      <c r="V49" s="207" t="s">
        <v>1183</v>
      </c>
      <c r="W49" s="600" t="s">
        <v>1828</v>
      </c>
      <c r="X49" s="603">
        <v>58.1</v>
      </c>
      <c r="Y49" s="181" t="s">
        <v>12</v>
      </c>
      <c r="Z49" s="373">
        <v>60</v>
      </c>
      <c r="AA49" s="358">
        <v>60.7</v>
      </c>
      <c r="AB49" s="358">
        <v>58.4</v>
      </c>
      <c r="AC49" s="617">
        <v>67.2</v>
      </c>
      <c r="AD49" s="226" t="str">
        <f t="shared" si="33"/>
        <v>-</v>
      </c>
      <c r="AE49" s="196" t="str">
        <f t="shared" si="34"/>
        <v>-</v>
      </c>
      <c r="AF49" s="196">
        <f t="shared" si="35"/>
        <v>0.98684210526315796</v>
      </c>
      <c r="AG49" s="196">
        <f t="shared" si="36"/>
        <v>0.97588424437299037</v>
      </c>
      <c r="AH49" s="196">
        <f t="shared" si="37"/>
        <v>0.91823899371069173</v>
      </c>
      <c r="AI49" s="588">
        <f>IFERROR(IF($E49="-","-",AC49/S49),"-")</f>
        <v>1.0338461538461539</v>
      </c>
      <c r="AJ49" s="196" t="s">
        <v>12</v>
      </c>
      <c r="AK49" s="196" t="str">
        <f t="shared" ref="AK49:AO51" si="45">IFERROR(IF($E49="-","-",IF($U49="-","-",Y49/$U49)),"-")</f>
        <v>-</v>
      </c>
      <c r="AL49" s="196">
        <f t="shared" si="45"/>
        <v>0.92307692307692313</v>
      </c>
      <c r="AM49" s="196">
        <f t="shared" si="45"/>
        <v>0.93384615384615388</v>
      </c>
      <c r="AN49" s="196">
        <f t="shared" si="45"/>
        <v>0.89846153846153842</v>
      </c>
      <c r="AO49" s="588">
        <f t="shared" si="45"/>
        <v>1.0338461538461539</v>
      </c>
      <c r="AP49" s="204" t="s">
        <v>12</v>
      </c>
      <c r="AQ49" s="600" t="s">
        <v>2579</v>
      </c>
      <c r="AR49" s="197" t="s">
        <v>1184</v>
      </c>
      <c r="AS49" s="257" t="s">
        <v>2570</v>
      </c>
      <c r="AT49" s="179" t="s">
        <v>12</v>
      </c>
      <c r="AU49" s="179" t="s">
        <v>12</v>
      </c>
      <c r="AV49" s="179" t="s">
        <v>11</v>
      </c>
      <c r="AW49" s="179" t="s">
        <v>11</v>
      </c>
      <c r="AX49" s="179" t="s">
        <v>11</v>
      </c>
      <c r="AY49" s="611" t="s">
        <v>3479</v>
      </c>
    </row>
    <row r="50" spans="1:51" s="401" customFormat="1" ht="227.25" customHeight="1">
      <c r="A50" s="12" t="str">
        <f t="shared" si="44"/>
        <v>6-2</v>
      </c>
      <c r="B50" s="204">
        <v>6</v>
      </c>
      <c r="C50" s="364" t="s">
        <v>276</v>
      </c>
      <c r="D50" s="204">
        <v>2</v>
      </c>
      <c r="E50" s="600" t="s">
        <v>2596</v>
      </c>
      <c r="F50" s="355" t="s">
        <v>384</v>
      </c>
      <c r="G50" s="603" t="s">
        <v>400</v>
      </c>
      <c r="H50" s="206" t="s">
        <v>431</v>
      </c>
      <c r="I50" s="195" t="s">
        <v>1809</v>
      </c>
      <c r="J50" s="600" t="s">
        <v>434</v>
      </c>
      <c r="K50" s="600" t="s">
        <v>2585</v>
      </c>
      <c r="L50" s="600" t="s">
        <v>435</v>
      </c>
      <c r="M50" s="207" t="s">
        <v>392</v>
      </c>
      <c r="N50" s="603" t="s">
        <v>12</v>
      </c>
      <c r="O50" s="181">
        <v>16</v>
      </c>
      <c r="P50" s="181">
        <v>24.5</v>
      </c>
      <c r="Q50" s="345">
        <v>33</v>
      </c>
      <c r="R50" s="181">
        <v>41.5</v>
      </c>
      <c r="S50" s="345">
        <v>50</v>
      </c>
      <c r="T50" s="194" t="s">
        <v>40</v>
      </c>
      <c r="U50" s="209">
        <v>50</v>
      </c>
      <c r="V50" s="207" t="s">
        <v>1183</v>
      </c>
      <c r="W50" s="600" t="s">
        <v>1828</v>
      </c>
      <c r="X50" s="603">
        <v>7.5</v>
      </c>
      <c r="Y50" s="181" t="s">
        <v>12</v>
      </c>
      <c r="Z50" s="374">
        <v>23.4</v>
      </c>
      <c r="AA50" s="181">
        <v>27.8</v>
      </c>
      <c r="AB50" s="181">
        <v>33.200000000000003</v>
      </c>
      <c r="AC50" s="345">
        <v>30.2</v>
      </c>
      <c r="AD50" s="226" t="str">
        <f t="shared" si="33"/>
        <v>-</v>
      </c>
      <c r="AE50" s="196" t="str">
        <f t="shared" si="34"/>
        <v>-</v>
      </c>
      <c r="AF50" s="196">
        <f t="shared" si="35"/>
        <v>0.95510204081632644</v>
      </c>
      <c r="AG50" s="196">
        <f t="shared" si="36"/>
        <v>0.84242424242424241</v>
      </c>
      <c r="AH50" s="604">
        <f t="shared" si="37"/>
        <v>0.8</v>
      </c>
      <c r="AI50" s="227">
        <f>IFERROR(IF($E50="-","-",AC50/S50),"-")</f>
        <v>0.60399999999999998</v>
      </c>
      <c r="AJ50" s="226" t="s">
        <v>12</v>
      </c>
      <c r="AK50" s="196" t="str">
        <f t="shared" si="45"/>
        <v>-</v>
      </c>
      <c r="AL50" s="196">
        <f t="shared" si="45"/>
        <v>0.46799999999999997</v>
      </c>
      <c r="AM50" s="196">
        <f t="shared" si="45"/>
        <v>0.55600000000000005</v>
      </c>
      <c r="AN50" s="604">
        <f t="shared" si="45"/>
        <v>0.66400000000000003</v>
      </c>
      <c r="AO50" s="227">
        <f t="shared" si="45"/>
        <v>0.60399999999999998</v>
      </c>
      <c r="AP50" s="204" t="s">
        <v>12</v>
      </c>
      <c r="AQ50" s="600" t="s">
        <v>2580</v>
      </c>
      <c r="AR50" s="197" t="s">
        <v>1184</v>
      </c>
      <c r="AS50" s="257" t="s">
        <v>2570</v>
      </c>
      <c r="AT50" s="179" t="s">
        <v>12</v>
      </c>
      <c r="AU50" s="179" t="s">
        <v>12</v>
      </c>
      <c r="AV50" s="179" t="s">
        <v>11</v>
      </c>
      <c r="AW50" s="179" t="s">
        <v>11</v>
      </c>
      <c r="AX50" s="179" t="s">
        <v>11</v>
      </c>
      <c r="AY50" s="611" t="s">
        <v>3482</v>
      </c>
    </row>
    <row r="51" spans="1:51" s="401" customFormat="1" ht="201.75" customHeight="1">
      <c r="A51" s="12" t="str">
        <f t="shared" si="44"/>
        <v>6-3</v>
      </c>
      <c r="B51" s="204">
        <v>6</v>
      </c>
      <c r="C51" s="364" t="s">
        <v>276</v>
      </c>
      <c r="D51" s="204">
        <v>3</v>
      </c>
      <c r="E51" s="600" t="s">
        <v>2597</v>
      </c>
      <c r="F51" s="355" t="s">
        <v>384</v>
      </c>
      <c r="G51" s="603" t="s">
        <v>400</v>
      </c>
      <c r="H51" s="206" t="s">
        <v>431</v>
      </c>
      <c r="I51" s="195" t="s">
        <v>1809</v>
      </c>
      <c r="J51" s="600" t="s">
        <v>436</v>
      </c>
      <c r="K51" s="600" t="s">
        <v>437</v>
      </c>
      <c r="L51" s="600" t="s">
        <v>438</v>
      </c>
      <c r="M51" s="207" t="s">
        <v>392</v>
      </c>
      <c r="N51" s="375" t="s">
        <v>12</v>
      </c>
      <c r="O51" s="181">
        <v>3.8</v>
      </c>
      <c r="P51" s="181">
        <v>5.3</v>
      </c>
      <c r="Q51" s="401">
        <v>6.8000000000000007</v>
      </c>
      <c r="R51" s="181">
        <v>8.3000000000000007</v>
      </c>
      <c r="S51" s="345">
        <v>10</v>
      </c>
      <c r="T51" s="194" t="s">
        <v>40</v>
      </c>
      <c r="U51" s="209">
        <v>10</v>
      </c>
      <c r="V51" s="207" t="s">
        <v>1183</v>
      </c>
      <c r="W51" s="600" t="s">
        <v>1828</v>
      </c>
      <c r="X51" s="603">
        <v>2.2999999999999998</v>
      </c>
      <c r="Y51" s="181" t="s">
        <v>12</v>
      </c>
      <c r="Z51" s="374">
        <v>5.2</v>
      </c>
      <c r="AA51" s="181">
        <v>4.5999999999999996</v>
      </c>
      <c r="AB51" s="181">
        <v>6</v>
      </c>
      <c r="AC51" s="345">
        <v>5.9</v>
      </c>
      <c r="AD51" s="226" t="str">
        <f t="shared" si="33"/>
        <v>-</v>
      </c>
      <c r="AE51" s="196" t="str">
        <f t="shared" si="34"/>
        <v>-</v>
      </c>
      <c r="AF51" s="196">
        <f t="shared" si="35"/>
        <v>0.98113207547169823</v>
      </c>
      <c r="AG51" s="196">
        <f t="shared" si="36"/>
        <v>0.67647058823529405</v>
      </c>
      <c r="AH51" s="196">
        <f t="shared" si="37"/>
        <v>0.72289156626506013</v>
      </c>
      <c r="AI51" s="588">
        <f>IFERROR(IF($E51="-","-",AC51/S51),"-")</f>
        <v>0.59000000000000008</v>
      </c>
      <c r="AJ51" s="226" t="s">
        <v>12</v>
      </c>
      <c r="AK51" s="196" t="str">
        <f t="shared" si="45"/>
        <v>-</v>
      </c>
      <c r="AL51" s="196">
        <f t="shared" si="45"/>
        <v>0.52</v>
      </c>
      <c r="AM51" s="196">
        <f t="shared" si="45"/>
        <v>0.45999999999999996</v>
      </c>
      <c r="AN51" s="604">
        <f t="shared" si="45"/>
        <v>0.6</v>
      </c>
      <c r="AO51" s="227">
        <f t="shared" si="45"/>
        <v>0.59000000000000008</v>
      </c>
      <c r="AP51" s="204" t="s">
        <v>12</v>
      </c>
      <c r="AQ51" s="600" t="s">
        <v>2580</v>
      </c>
      <c r="AR51" s="197" t="s">
        <v>1184</v>
      </c>
      <c r="AS51" s="257" t="s">
        <v>2570</v>
      </c>
      <c r="AT51" s="179" t="s">
        <v>12</v>
      </c>
      <c r="AU51" s="179" t="s">
        <v>12</v>
      </c>
      <c r="AV51" s="179" t="s">
        <v>11</v>
      </c>
      <c r="AW51" s="179" t="s">
        <v>10</v>
      </c>
      <c r="AX51" s="179" t="s">
        <v>10</v>
      </c>
      <c r="AY51" s="611" t="s">
        <v>3481</v>
      </c>
    </row>
    <row r="52" spans="1:51" customFormat="1" ht="29.25" hidden="1" customHeight="1">
      <c r="A52" s="12" t="str">
        <f t="shared" si="44"/>
        <v>6-4</v>
      </c>
      <c r="B52" s="95">
        <v>6</v>
      </c>
      <c r="C52" s="120" t="s">
        <v>276</v>
      </c>
      <c r="D52" s="95">
        <v>4</v>
      </c>
      <c r="E52" s="93" t="s">
        <v>83</v>
      </c>
      <c r="F52" s="97" t="s">
        <v>83</v>
      </c>
      <c r="G52" s="161" t="s">
        <v>83</v>
      </c>
      <c r="H52" s="99" t="s">
        <v>83</v>
      </c>
      <c r="I52" s="94" t="s">
        <v>83</v>
      </c>
      <c r="J52" s="93" t="s">
        <v>83</v>
      </c>
      <c r="K52" s="93" t="s">
        <v>83</v>
      </c>
      <c r="L52" s="93" t="s">
        <v>83</v>
      </c>
      <c r="M52" s="92" t="s">
        <v>83</v>
      </c>
      <c r="N52" s="161" t="s">
        <v>12</v>
      </c>
      <c r="O52" s="153" t="s">
        <v>12</v>
      </c>
      <c r="P52" s="153" t="s">
        <v>12</v>
      </c>
      <c r="Q52" s="153" t="s">
        <v>12</v>
      </c>
      <c r="R52" s="162" t="s">
        <v>12</v>
      </c>
      <c r="S52" s="451"/>
      <c r="T52" s="169" t="s">
        <v>83</v>
      </c>
      <c r="U52" s="162" t="s">
        <v>83</v>
      </c>
      <c r="V52" s="92" t="s">
        <v>83</v>
      </c>
      <c r="W52" s="93" t="s">
        <v>83</v>
      </c>
      <c r="X52" s="161" t="s">
        <v>12</v>
      </c>
      <c r="Y52" s="153" t="s">
        <v>12</v>
      </c>
      <c r="Z52" s="153" t="s">
        <v>12</v>
      </c>
      <c r="AA52" s="153" t="s">
        <v>12</v>
      </c>
      <c r="AB52" s="162" t="s">
        <v>12</v>
      </c>
      <c r="AC52" s="450" t="s">
        <v>12</v>
      </c>
      <c r="AD52" s="155" t="str">
        <f t="shared" si="33"/>
        <v>-</v>
      </c>
      <c r="AE52" s="156" t="str">
        <f t="shared" si="34"/>
        <v>-</v>
      </c>
      <c r="AF52" s="156" t="str">
        <f t="shared" si="35"/>
        <v>-</v>
      </c>
      <c r="AG52" s="156" t="str">
        <f t="shared" si="36"/>
        <v>-</v>
      </c>
      <c r="AH52" s="157" t="str">
        <f t="shared" si="37"/>
        <v>-</v>
      </c>
      <c r="AI52" s="454"/>
      <c r="AJ52" s="155" t="str">
        <f t="shared" ref="AJ52:AN58" si="46">IFERROR(IF($E52="-","-",IF($U52="-","-",X52/$U52)),"-")</f>
        <v>-</v>
      </c>
      <c r="AK52" s="156" t="str">
        <f t="shared" si="46"/>
        <v>-</v>
      </c>
      <c r="AL52" s="156" t="str">
        <f t="shared" si="46"/>
        <v>-</v>
      </c>
      <c r="AM52" s="156" t="str">
        <f t="shared" si="46"/>
        <v>-</v>
      </c>
      <c r="AN52" s="157" t="str">
        <f t="shared" si="46"/>
        <v>-</v>
      </c>
      <c r="AO52" s="457"/>
      <c r="AP52" s="95" t="s">
        <v>12</v>
      </c>
      <c r="AQ52" s="93" t="s">
        <v>83</v>
      </c>
      <c r="AR52" s="98" t="s">
        <v>83</v>
      </c>
      <c r="AS52" s="102" t="s">
        <v>83</v>
      </c>
      <c r="AT52" s="163" t="s">
        <v>12</v>
      </c>
      <c r="AU52" s="164" t="s">
        <v>12</v>
      </c>
      <c r="AV52" s="164" t="s">
        <v>12</v>
      </c>
      <c r="AW52" s="164" t="s">
        <v>12</v>
      </c>
      <c r="AX52" s="179" t="s">
        <v>83</v>
      </c>
      <c r="AY52" s="465" t="s">
        <v>12</v>
      </c>
    </row>
    <row r="53" spans="1:51" customFormat="1" ht="29.25" hidden="1" customHeight="1">
      <c r="A53" s="12" t="str">
        <f t="shared" si="44"/>
        <v>6-5</v>
      </c>
      <c r="B53" s="95">
        <v>6</v>
      </c>
      <c r="C53" s="120" t="s">
        <v>276</v>
      </c>
      <c r="D53" s="95">
        <v>5</v>
      </c>
      <c r="E53" s="93" t="s">
        <v>83</v>
      </c>
      <c r="F53" s="97" t="s">
        <v>83</v>
      </c>
      <c r="G53" s="161" t="s">
        <v>83</v>
      </c>
      <c r="H53" s="99" t="s">
        <v>83</v>
      </c>
      <c r="I53" s="94" t="s">
        <v>83</v>
      </c>
      <c r="J53" s="93" t="s">
        <v>83</v>
      </c>
      <c r="K53" s="93" t="s">
        <v>83</v>
      </c>
      <c r="L53" s="93" t="s">
        <v>83</v>
      </c>
      <c r="M53" s="92" t="s">
        <v>83</v>
      </c>
      <c r="N53" s="161" t="s">
        <v>12</v>
      </c>
      <c r="O53" s="153" t="s">
        <v>12</v>
      </c>
      <c r="P53" s="153" t="s">
        <v>12</v>
      </c>
      <c r="Q53" s="153" t="s">
        <v>12</v>
      </c>
      <c r="R53" s="162" t="s">
        <v>12</v>
      </c>
      <c r="S53" s="450"/>
      <c r="T53" s="163" t="s">
        <v>83</v>
      </c>
      <c r="U53" s="162" t="s">
        <v>83</v>
      </c>
      <c r="V53" s="92" t="s">
        <v>83</v>
      </c>
      <c r="W53" s="93" t="s">
        <v>83</v>
      </c>
      <c r="X53" s="161" t="s">
        <v>12</v>
      </c>
      <c r="Y53" s="153" t="s">
        <v>12</v>
      </c>
      <c r="Z53" s="153" t="s">
        <v>12</v>
      </c>
      <c r="AA53" s="153" t="s">
        <v>12</v>
      </c>
      <c r="AB53" s="162" t="s">
        <v>12</v>
      </c>
      <c r="AC53" s="450" t="s">
        <v>12</v>
      </c>
      <c r="AD53" s="155" t="str">
        <f t="shared" si="33"/>
        <v>-</v>
      </c>
      <c r="AE53" s="156" t="str">
        <f t="shared" si="34"/>
        <v>-</v>
      </c>
      <c r="AF53" s="156" t="str">
        <f t="shared" si="35"/>
        <v>-</v>
      </c>
      <c r="AG53" s="156" t="str">
        <f t="shared" si="36"/>
        <v>-</v>
      </c>
      <c r="AH53" s="157" t="str">
        <f t="shared" si="37"/>
        <v>-</v>
      </c>
      <c r="AI53" s="454"/>
      <c r="AJ53" s="155" t="str">
        <f t="shared" si="46"/>
        <v>-</v>
      </c>
      <c r="AK53" s="156" t="str">
        <f t="shared" si="46"/>
        <v>-</v>
      </c>
      <c r="AL53" s="156" t="str">
        <f t="shared" si="46"/>
        <v>-</v>
      </c>
      <c r="AM53" s="156" t="str">
        <f t="shared" si="46"/>
        <v>-</v>
      </c>
      <c r="AN53" s="157" t="str">
        <f t="shared" si="46"/>
        <v>-</v>
      </c>
      <c r="AO53" s="457"/>
      <c r="AP53" s="95" t="s">
        <v>12</v>
      </c>
      <c r="AQ53" s="93" t="s">
        <v>83</v>
      </c>
      <c r="AR53" s="98" t="s">
        <v>83</v>
      </c>
      <c r="AS53" s="102" t="s">
        <v>83</v>
      </c>
      <c r="AT53" s="163" t="s">
        <v>12</v>
      </c>
      <c r="AU53" s="164" t="s">
        <v>12</v>
      </c>
      <c r="AV53" s="164" t="s">
        <v>12</v>
      </c>
      <c r="AW53" s="164" t="s">
        <v>12</v>
      </c>
      <c r="AX53" s="179" t="s">
        <v>83</v>
      </c>
      <c r="AY53" s="465" t="s">
        <v>12</v>
      </c>
    </row>
    <row r="54" spans="1:51" customFormat="1" ht="29.25" hidden="1" customHeight="1">
      <c r="A54" s="12" t="str">
        <f t="shared" si="44"/>
        <v>6-6</v>
      </c>
      <c r="B54" s="95">
        <v>6</v>
      </c>
      <c r="C54" s="120" t="s">
        <v>276</v>
      </c>
      <c r="D54" s="95">
        <v>6</v>
      </c>
      <c r="E54" s="93" t="s">
        <v>83</v>
      </c>
      <c r="F54" s="97" t="s">
        <v>83</v>
      </c>
      <c r="G54" s="161" t="s">
        <v>83</v>
      </c>
      <c r="H54" s="99" t="s">
        <v>83</v>
      </c>
      <c r="I54" s="94" t="s">
        <v>83</v>
      </c>
      <c r="J54" s="93" t="s">
        <v>83</v>
      </c>
      <c r="K54" s="93" t="s">
        <v>83</v>
      </c>
      <c r="L54" s="93" t="s">
        <v>83</v>
      </c>
      <c r="M54" s="92" t="s">
        <v>83</v>
      </c>
      <c r="N54" s="161" t="s">
        <v>12</v>
      </c>
      <c r="O54" s="153" t="s">
        <v>12</v>
      </c>
      <c r="P54" s="153" t="s">
        <v>12</v>
      </c>
      <c r="Q54" s="153" t="s">
        <v>12</v>
      </c>
      <c r="R54" s="162" t="s">
        <v>12</v>
      </c>
      <c r="S54" s="450"/>
      <c r="T54" s="163" t="s">
        <v>83</v>
      </c>
      <c r="U54" s="162" t="s">
        <v>83</v>
      </c>
      <c r="V54" s="92" t="s">
        <v>83</v>
      </c>
      <c r="W54" s="93" t="s">
        <v>83</v>
      </c>
      <c r="X54" s="161" t="s">
        <v>12</v>
      </c>
      <c r="Y54" s="153" t="s">
        <v>12</v>
      </c>
      <c r="Z54" s="153" t="s">
        <v>12</v>
      </c>
      <c r="AA54" s="153" t="s">
        <v>12</v>
      </c>
      <c r="AB54" s="162" t="s">
        <v>12</v>
      </c>
      <c r="AC54" s="450" t="s">
        <v>12</v>
      </c>
      <c r="AD54" s="155" t="str">
        <f t="shared" si="33"/>
        <v>-</v>
      </c>
      <c r="AE54" s="156" t="str">
        <f t="shared" si="34"/>
        <v>-</v>
      </c>
      <c r="AF54" s="156" t="str">
        <f t="shared" si="35"/>
        <v>-</v>
      </c>
      <c r="AG54" s="156" t="str">
        <f t="shared" si="36"/>
        <v>-</v>
      </c>
      <c r="AH54" s="157" t="str">
        <f t="shared" si="37"/>
        <v>-</v>
      </c>
      <c r="AI54" s="454"/>
      <c r="AJ54" s="155" t="str">
        <f t="shared" si="46"/>
        <v>-</v>
      </c>
      <c r="AK54" s="156" t="str">
        <f t="shared" si="46"/>
        <v>-</v>
      </c>
      <c r="AL54" s="156" t="str">
        <f t="shared" si="46"/>
        <v>-</v>
      </c>
      <c r="AM54" s="156" t="str">
        <f t="shared" si="46"/>
        <v>-</v>
      </c>
      <c r="AN54" s="157" t="str">
        <f t="shared" si="46"/>
        <v>-</v>
      </c>
      <c r="AO54" s="457"/>
      <c r="AP54" s="95" t="s">
        <v>12</v>
      </c>
      <c r="AQ54" s="93" t="s">
        <v>83</v>
      </c>
      <c r="AR54" s="98" t="s">
        <v>83</v>
      </c>
      <c r="AS54" s="102" t="s">
        <v>83</v>
      </c>
      <c r="AT54" s="163" t="s">
        <v>12</v>
      </c>
      <c r="AU54" s="164" t="s">
        <v>12</v>
      </c>
      <c r="AV54" s="164" t="s">
        <v>12</v>
      </c>
      <c r="AW54" s="164" t="s">
        <v>12</v>
      </c>
      <c r="AX54" s="179" t="s">
        <v>83</v>
      </c>
      <c r="AY54" s="465" t="s">
        <v>12</v>
      </c>
    </row>
    <row r="55" spans="1:51" customFormat="1" ht="29.25" hidden="1" customHeight="1">
      <c r="A55" s="12" t="str">
        <f t="shared" si="44"/>
        <v>6-7</v>
      </c>
      <c r="B55" s="95">
        <v>6</v>
      </c>
      <c r="C55" s="120" t="s">
        <v>276</v>
      </c>
      <c r="D55" s="95">
        <v>7</v>
      </c>
      <c r="E55" s="93" t="s">
        <v>83</v>
      </c>
      <c r="F55" s="97" t="s">
        <v>83</v>
      </c>
      <c r="G55" s="161" t="s">
        <v>83</v>
      </c>
      <c r="H55" s="99" t="s">
        <v>83</v>
      </c>
      <c r="I55" s="94" t="s">
        <v>83</v>
      </c>
      <c r="J55" s="93" t="s">
        <v>83</v>
      </c>
      <c r="K55" s="93" t="s">
        <v>83</v>
      </c>
      <c r="L55" s="93" t="s">
        <v>83</v>
      </c>
      <c r="M55" s="92" t="s">
        <v>83</v>
      </c>
      <c r="N55" s="161" t="s">
        <v>12</v>
      </c>
      <c r="O55" s="153" t="s">
        <v>12</v>
      </c>
      <c r="P55" s="153" t="s">
        <v>12</v>
      </c>
      <c r="Q55" s="153" t="s">
        <v>12</v>
      </c>
      <c r="R55" s="162" t="s">
        <v>12</v>
      </c>
      <c r="S55" s="450"/>
      <c r="T55" s="163" t="s">
        <v>83</v>
      </c>
      <c r="U55" s="162" t="s">
        <v>83</v>
      </c>
      <c r="V55" s="92" t="s">
        <v>83</v>
      </c>
      <c r="W55" s="93" t="s">
        <v>83</v>
      </c>
      <c r="X55" s="161" t="s">
        <v>12</v>
      </c>
      <c r="Y55" s="153" t="s">
        <v>12</v>
      </c>
      <c r="Z55" s="153" t="s">
        <v>12</v>
      </c>
      <c r="AA55" s="153" t="s">
        <v>12</v>
      </c>
      <c r="AB55" s="162" t="s">
        <v>12</v>
      </c>
      <c r="AC55" s="450" t="s">
        <v>12</v>
      </c>
      <c r="AD55" s="155" t="str">
        <f t="shared" si="33"/>
        <v>-</v>
      </c>
      <c r="AE55" s="156" t="str">
        <f t="shared" si="34"/>
        <v>-</v>
      </c>
      <c r="AF55" s="156" t="str">
        <f t="shared" si="35"/>
        <v>-</v>
      </c>
      <c r="AG55" s="156" t="str">
        <f t="shared" si="36"/>
        <v>-</v>
      </c>
      <c r="AH55" s="157" t="str">
        <f t="shared" si="37"/>
        <v>-</v>
      </c>
      <c r="AI55" s="454"/>
      <c r="AJ55" s="155" t="str">
        <f t="shared" si="46"/>
        <v>-</v>
      </c>
      <c r="AK55" s="156" t="str">
        <f t="shared" si="46"/>
        <v>-</v>
      </c>
      <c r="AL55" s="156" t="str">
        <f t="shared" si="46"/>
        <v>-</v>
      </c>
      <c r="AM55" s="156" t="str">
        <f t="shared" si="46"/>
        <v>-</v>
      </c>
      <c r="AN55" s="157" t="str">
        <f t="shared" si="46"/>
        <v>-</v>
      </c>
      <c r="AO55" s="457"/>
      <c r="AP55" s="95" t="s">
        <v>12</v>
      </c>
      <c r="AQ55" s="93" t="s">
        <v>83</v>
      </c>
      <c r="AR55" s="98" t="s">
        <v>83</v>
      </c>
      <c r="AS55" s="102" t="s">
        <v>83</v>
      </c>
      <c r="AT55" s="163" t="s">
        <v>12</v>
      </c>
      <c r="AU55" s="164" t="s">
        <v>12</v>
      </c>
      <c r="AV55" s="164" t="s">
        <v>12</v>
      </c>
      <c r="AW55" s="164" t="s">
        <v>12</v>
      </c>
      <c r="AX55" s="179" t="s">
        <v>83</v>
      </c>
      <c r="AY55" s="465" t="s">
        <v>12</v>
      </c>
    </row>
    <row r="56" spans="1:51" customFormat="1" ht="29.25" hidden="1" customHeight="1">
      <c r="A56" s="12" t="str">
        <f t="shared" si="44"/>
        <v>6-8</v>
      </c>
      <c r="B56" s="95">
        <v>6</v>
      </c>
      <c r="C56" s="120" t="s">
        <v>276</v>
      </c>
      <c r="D56" s="95">
        <v>8</v>
      </c>
      <c r="E56" s="93" t="s">
        <v>83</v>
      </c>
      <c r="F56" s="97" t="s">
        <v>83</v>
      </c>
      <c r="G56" s="161" t="s">
        <v>83</v>
      </c>
      <c r="H56" s="99" t="s">
        <v>83</v>
      </c>
      <c r="I56" s="94" t="s">
        <v>83</v>
      </c>
      <c r="J56" s="93" t="s">
        <v>83</v>
      </c>
      <c r="K56" s="93" t="s">
        <v>83</v>
      </c>
      <c r="L56" s="93" t="s">
        <v>83</v>
      </c>
      <c r="M56" s="92" t="s">
        <v>83</v>
      </c>
      <c r="N56" s="161" t="s">
        <v>12</v>
      </c>
      <c r="O56" s="153" t="s">
        <v>12</v>
      </c>
      <c r="P56" s="153" t="s">
        <v>12</v>
      </c>
      <c r="Q56" s="153" t="s">
        <v>12</v>
      </c>
      <c r="R56" s="162" t="s">
        <v>12</v>
      </c>
      <c r="S56" s="450"/>
      <c r="T56" s="163" t="s">
        <v>83</v>
      </c>
      <c r="U56" s="162" t="s">
        <v>83</v>
      </c>
      <c r="V56" s="92" t="s">
        <v>83</v>
      </c>
      <c r="W56" s="93" t="s">
        <v>83</v>
      </c>
      <c r="X56" s="161" t="s">
        <v>12</v>
      </c>
      <c r="Y56" s="153" t="s">
        <v>12</v>
      </c>
      <c r="Z56" s="153" t="s">
        <v>12</v>
      </c>
      <c r="AA56" s="153" t="s">
        <v>12</v>
      </c>
      <c r="AB56" s="162" t="s">
        <v>12</v>
      </c>
      <c r="AC56" s="450" t="s">
        <v>12</v>
      </c>
      <c r="AD56" s="155" t="str">
        <f t="shared" si="33"/>
        <v>-</v>
      </c>
      <c r="AE56" s="156" t="str">
        <f t="shared" si="34"/>
        <v>-</v>
      </c>
      <c r="AF56" s="156" t="str">
        <f t="shared" si="35"/>
        <v>-</v>
      </c>
      <c r="AG56" s="156" t="str">
        <f t="shared" si="36"/>
        <v>-</v>
      </c>
      <c r="AH56" s="157" t="str">
        <f t="shared" si="37"/>
        <v>-</v>
      </c>
      <c r="AI56" s="454"/>
      <c r="AJ56" s="155" t="str">
        <f t="shared" si="46"/>
        <v>-</v>
      </c>
      <c r="AK56" s="156" t="str">
        <f t="shared" si="46"/>
        <v>-</v>
      </c>
      <c r="AL56" s="156" t="str">
        <f t="shared" si="46"/>
        <v>-</v>
      </c>
      <c r="AM56" s="156" t="str">
        <f t="shared" si="46"/>
        <v>-</v>
      </c>
      <c r="AN56" s="157" t="str">
        <f t="shared" si="46"/>
        <v>-</v>
      </c>
      <c r="AO56" s="457"/>
      <c r="AP56" s="95" t="s">
        <v>12</v>
      </c>
      <c r="AQ56" s="93" t="s">
        <v>83</v>
      </c>
      <c r="AR56" s="98" t="s">
        <v>83</v>
      </c>
      <c r="AS56" s="102" t="s">
        <v>83</v>
      </c>
      <c r="AT56" s="163" t="s">
        <v>12</v>
      </c>
      <c r="AU56" s="164" t="s">
        <v>12</v>
      </c>
      <c r="AV56" s="164" t="s">
        <v>12</v>
      </c>
      <c r="AW56" s="164" t="s">
        <v>12</v>
      </c>
      <c r="AX56" s="179" t="s">
        <v>83</v>
      </c>
      <c r="AY56" s="465" t="s">
        <v>12</v>
      </c>
    </row>
    <row r="57" spans="1:51" customFormat="1" ht="29.25" hidden="1" customHeight="1">
      <c r="A57" s="12" t="str">
        <f t="shared" ref="A57:A65" si="47">B57&amp;"-"&amp;D57</f>
        <v>6-9</v>
      </c>
      <c r="B57" s="95">
        <v>6</v>
      </c>
      <c r="C57" s="120" t="s">
        <v>276</v>
      </c>
      <c r="D57" s="95">
        <v>9</v>
      </c>
      <c r="E57" s="93" t="s">
        <v>83</v>
      </c>
      <c r="F57" s="97" t="s">
        <v>83</v>
      </c>
      <c r="G57" s="161" t="s">
        <v>83</v>
      </c>
      <c r="H57" s="99" t="s">
        <v>83</v>
      </c>
      <c r="I57" s="94" t="s">
        <v>83</v>
      </c>
      <c r="J57" s="93" t="s">
        <v>83</v>
      </c>
      <c r="K57" s="93" t="s">
        <v>83</v>
      </c>
      <c r="L57" s="93" t="s">
        <v>83</v>
      </c>
      <c r="M57" s="92" t="s">
        <v>83</v>
      </c>
      <c r="N57" s="161" t="s">
        <v>12</v>
      </c>
      <c r="O57" s="153" t="s">
        <v>12</v>
      </c>
      <c r="P57" s="153" t="s">
        <v>12</v>
      </c>
      <c r="Q57" s="153" t="s">
        <v>12</v>
      </c>
      <c r="R57" s="162" t="s">
        <v>12</v>
      </c>
      <c r="S57" s="450"/>
      <c r="T57" s="163" t="s">
        <v>83</v>
      </c>
      <c r="U57" s="162" t="s">
        <v>83</v>
      </c>
      <c r="V57" s="92" t="s">
        <v>83</v>
      </c>
      <c r="W57" s="93" t="s">
        <v>83</v>
      </c>
      <c r="X57" s="161" t="s">
        <v>12</v>
      </c>
      <c r="Y57" s="153" t="s">
        <v>12</v>
      </c>
      <c r="Z57" s="153" t="s">
        <v>12</v>
      </c>
      <c r="AA57" s="153" t="s">
        <v>12</v>
      </c>
      <c r="AB57" s="162" t="s">
        <v>12</v>
      </c>
      <c r="AC57" s="450" t="s">
        <v>12</v>
      </c>
      <c r="AD57" s="155" t="str">
        <f t="shared" si="33"/>
        <v>-</v>
      </c>
      <c r="AE57" s="156" t="str">
        <f t="shared" si="34"/>
        <v>-</v>
      </c>
      <c r="AF57" s="156" t="str">
        <f t="shared" si="35"/>
        <v>-</v>
      </c>
      <c r="AG57" s="156" t="str">
        <f t="shared" si="36"/>
        <v>-</v>
      </c>
      <c r="AH57" s="157" t="str">
        <f t="shared" si="37"/>
        <v>-</v>
      </c>
      <c r="AI57" s="454"/>
      <c r="AJ57" s="155" t="str">
        <f t="shared" si="46"/>
        <v>-</v>
      </c>
      <c r="AK57" s="156" t="str">
        <f t="shared" si="46"/>
        <v>-</v>
      </c>
      <c r="AL57" s="156" t="str">
        <f t="shared" si="46"/>
        <v>-</v>
      </c>
      <c r="AM57" s="156" t="str">
        <f t="shared" si="46"/>
        <v>-</v>
      </c>
      <c r="AN57" s="157" t="str">
        <f t="shared" si="46"/>
        <v>-</v>
      </c>
      <c r="AO57" s="457"/>
      <c r="AP57" s="95" t="s">
        <v>12</v>
      </c>
      <c r="AQ57" s="93" t="s">
        <v>83</v>
      </c>
      <c r="AR57" s="98" t="s">
        <v>83</v>
      </c>
      <c r="AS57" s="102" t="s">
        <v>83</v>
      </c>
      <c r="AT57" s="163" t="s">
        <v>12</v>
      </c>
      <c r="AU57" s="164" t="s">
        <v>12</v>
      </c>
      <c r="AV57" s="164" t="s">
        <v>12</v>
      </c>
      <c r="AW57" s="164" t="s">
        <v>12</v>
      </c>
      <c r="AX57" s="179" t="s">
        <v>83</v>
      </c>
      <c r="AY57" s="465" t="s">
        <v>12</v>
      </c>
    </row>
    <row r="58" spans="1:51" s="401" customFormat="1" ht="216.75" customHeight="1">
      <c r="A58" s="12" t="str">
        <f t="shared" si="47"/>
        <v>7-1</v>
      </c>
      <c r="B58" s="204">
        <v>7</v>
      </c>
      <c r="C58" s="364" t="s">
        <v>277</v>
      </c>
      <c r="D58" s="204">
        <v>1</v>
      </c>
      <c r="E58" s="600" t="s">
        <v>1321</v>
      </c>
      <c r="F58" s="355" t="s">
        <v>19</v>
      </c>
      <c r="G58" s="208" t="s">
        <v>1322</v>
      </c>
      <c r="H58" s="206" t="s">
        <v>3165</v>
      </c>
      <c r="I58" s="265" t="s">
        <v>2331</v>
      </c>
      <c r="J58" s="600" t="s">
        <v>2337</v>
      </c>
      <c r="K58" s="600" t="s">
        <v>1324</v>
      </c>
      <c r="L58" s="600" t="s">
        <v>2332</v>
      </c>
      <c r="M58" s="207" t="s">
        <v>1149</v>
      </c>
      <c r="N58" s="376">
        <v>11.9</v>
      </c>
      <c r="O58" s="358">
        <v>14.9</v>
      </c>
      <c r="P58" s="358">
        <v>17.8</v>
      </c>
      <c r="Q58" s="358">
        <v>20.8</v>
      </c>
      <c r="R58" s="358">
        <v>23.7</v>
      </c>
      <c r="S58" s="617">
        <v>26.7</v>
      </c>
      <c r="T58" s="194" t="s">
        <v>40</v>
      </c>
      <c r="U58" s="209">
        <v>26.7</v>
      </c>
      <c r="V58" s="207" t="s">
        <v>305</v>
      </c>
      <c r="W58" s="600" t="s">
        <v>2801</v>
      </c>
      <c r="X58" s="603">
        <v>9.8000000000000007</v>
      </c>
      <c r="Y58" s="181">
        <v>28.3</v>
      </c>
      <c r="Z58" s="181">
        <v>39.4</v>
      </c>
      <c r="AA58" s="181">
        <v>39.9</v>
      </c>
      <c r="AB58" s="181">
        <v>28.7</v>
      </c>
      <c r="AC58" s="345">
        <v>23.9</v>
      </c>
      <c r="AD58" s="226">
        <f t="shared" si="33"/>
        <v>0.82352941176470595</v>
      </c>
      <c r="AE58" s="196">
        <f t="shared" si="34"/>
        <v>1.8993288590604027</v>
      </c>
      <c r="AF58" s="196">
        <f t="shared" si="35"/>
        <v>2.2134831460674156</v>
      </c>
      <c r="AG58" s="196">
        <f t="shared" si="36"/>
        <v>1.9182692307692306</v>
      </c>
      <c r="AH58" s="604">
        <f t="shared" si="37"/>
        <v>1.2109704641350212</v>
      </c>
      <c r="AI58" s="227">
        <f>IFERROR(IF($E58="-","-",AC58/S58),"-")</f>
        <v>0.89513108614232206</v>
      </c>
      <c r="AJ58" s="226">
        <f t="shared" si="46"/>
        <v>0.36704119850187272</v>
      </c>
      <c r="AK58" s="196">
        <f t="shared" si="46"/>
        <v>1.0599250936329589</v>
      </c>
      <c r="AL58" s="196">
        <f t="shared" si="46"/>
        <v>1.4756554307116105</v>
      </c>
      <c r="AM58" s="196">
        <f t="shared" si="46"/>
        <v>1.4943820224719102</v>
      </c>
      <c r="AN58" s="604">
        <f t="shared" si="46"/>
        <v>1.0749063670411985</v>
      </c>
      <c r="AO58" s="227">
        <f>IFERROR(IF($E58="-","-",IF($U58="-","-",AC58/$U58)),"-")</f>
        <v>0.89513108614232206</v>
      </c>
      <c r="AP58" s="204" t="s">
        <v>12</v>
      </c>
      <c r="AQ58" s="600" t="s">
        <v>2338</v>
      </c>
      <c r="AR58" s="197" t="s">
        <v>1166</v>
      </c>
      <c r="AS58" s="257" t="s">
        <v>2339</v>
      </c>
      <c r="AT58" s="194" t="s">
        <v>55</v>
      </c>
      <c r="AU58" s="179" t="s">
        <v>54</v>
      </c>
      <c r="AV58" s="179" t="s">
        <v>15</v>
      </c>
      <c r="AW58" s="179" t="s">
        <v>54</v>
      </c>
      <c r="AX58" s="179" t="s">
        <v>3425</v>
      </c>
      <c r="AY58" s="328" t="s">
        <v>3424</v>
      </c>
    </row>
    <row r="59" spans="1:51" s="401" customFormat="1" ht="131.25" customHeight="1">
      <c r="A59" s="12" t="str">
        <f t="shared" si="47"/>
        <v>7-2</v>
      </c>
      <c r="B59" s="204">
        <v>7</v>
      </c>
      <c r="C59" s="364" t="s">
        <v>277</v>
      </c>
      <c r="D59" s="204">
        <v>2</v>
      </c>
      <c r="E59" s="600" t="s">
        <v>1325</v>
      </c>
      <c r="F59" s="355" t="s">
        <v>19</v>
      </c>
      <c r="G59" s="208" t="s">
        <v>1322</v>
      </c>
      <c r="H59" s="206" t="s">
        <v>3288</v>
      </c>
      <c r="I59" s="265" t="s">
        <v>1326</v>
      </c>
      <c r="J59" s="600" t="s">
        <v>1327</v>
      </c>
      <c r="K59" s="600" t="s">
        <v>2340</v>
      </c>
      <c r="L59" s="600" t="s">
        <v>1328</v>
      </c>
      <c r="M59" s="207" t="s">
        <v>300</v>
      </c>
      <c r="N59" s="603" t="s">
        <v>12</v>
      </c>
      <c r="O59" s="181">
        <v>2.56</v>
      </c>
      <c r="P59" s="181">
        <v>2.52</v>
      </c>
      <c r="Q59" s="181">
        <v>2.48</v>
      </c>
      <c r="R59" s="181">
        <v>2.44</v>
      </c>
      <c r="S59" s="345">
        <v>2.4</v>
      </c>
      <c r="T59" s="256" t="s">
        <v>1329</v>
      </c>
      <c r="U59" s="209">
        <v>2.4</v>
      </c>
      <c r="V59" s="207" t="s">
        <v>1330</v>
      </c>
      <c r="W59" s="600" t="s">
        <v>2341</v>
      </c>
      <c r="X59" s="603">
        <v>2.6</v>
      </c>
      <c r="Y59" s="181">
        <v>2.7</v>
      </c>
      <c r="Z59" s="181">
        <v>2.4</v>
      </c>
      <c r="AA59" s="181">
        <v>2.5</v>
      </c>
      <c r="AB59" s="181">
        <v>2.2000000000000002</v>
      </c>
      <c r="AC59" s="345">
        <v>2.4</v>
      </c>
      <c r="AD59" s="226" t="str">
        <f t="shared" ref="AD59:AI59" si="48">IFERROR(IF($E59="-","-",1+(N59-X59)/N59),"-")</f>
        <v>-</v>
      </c>
      <c r="AE59" s="196">
        <f t="shared" si="48"/>
        <v>0.9453125</v>
      </c>
      <c r="AF59" s="196">
        <f t="shared" si="48"/>
        <v>1.0476190476190477</v>
      </c>
      <c r="AG59" s="196">
        <f t="shared" si="48"/>
        <v>0.99193548387096775</v>
      </c>
      <c r="AH59" s="604">
        <f t="shared" si="48"/>
        <v>1.0983606557377048</v>
      </c>
      <c r="AI59" s="227">
        <f t="shared" si="48"/>
        <v>1</v>
      </c>
      <c r="AJ59" s="226">
        <f t="shared" ref="AJ59:AO59" si="49">IFERROR(IF($E59="-","-",IF($U59="-","-",1+($U59-X59)/$U59)),"-")</f>
        <v>0.91666666666666663</v>
      </c>
      <c r="AK59" s="196">
        <f t="shared" si="49"/>
        <v>0.87499999999999989</v>
      </c>
      <c r="AL59" s="196">
        <f t="shared" si="49"/>
        <v>1</v>
      </c>
      <c r="AM59" s="196">
        <f t="shared" si="49"/>
        <v>0.95833333333333326</v>
      </c>
      <c r="AN59" s="604">
        <f t="shared" si="49"/>
        <v>1.0833333333333333</v>
      </c>
      <c r="AO59" s="227">
        <f t="shared" si="49"/>
        <v>1</v>
      </c>
      <c r="AP59" s="204" t="s">
        <v>3166</v>
      </c>
      <c r="AQ59" s="600" t="s">
        <v>2233</v>
      </c>
      <c r="AR59" s="197" t="s">
        <v>1196</v>
      </c>
      <c r="AS59" s="257" t="s">
        <v>2342</v>
      </c>
      <c r="AT59" s="194" t="s">
        <v>83</v>
      </c>
      <c r="AU59" s="179" t="s">
        <v>54</v>
      </c>
      <c r="AV59" s="188" t="s">
        <v>54</v>
      </c>
      <c r="AW59" s="179" t="s">
        <v>15</v>
      </c>
      <c r="AX59" s="179" t="s">
        <v>54</v>
      </c>
      <c r="AY59" s="328" t="s">
        <v>3425</v>
      </c>
    </row>
    <row r="60" spans="1:51" customFormat="1" ht="29.25" hidden="1" customHeight="1">
      <c r="A60" s="12" t="str">
        <f t="shared" si="47"/>
        <v>7-3</v>
      </c>
      <c r="B60" s="95">
        <v>7</v>
      </c>
      <c r="C60" s="120" t="s">
        <v>277</v>
      </c>
      <c r="D60" s="95">
        <v>3</v>
      </c>
      <c r="E60" s="93" t="s">
        <v>83</v>
      </c>
      <c r="F60" s="97" t="s">
        <v>83</v>
      </c>
      <c r="G60" s="161" t="s">
        <v>83</v>
      </c>
      <c r="H60" s="99" t="s">
        <v>83</v>
      </c>
      <c r="I60" s="94" t="s">
        <v>83</v>
      </c>
      <c r="J60" s="93" t="s">
        <v>83</v>
      </c>
      <c r="K60" s="93" t="s">
        <v>83</v>
      </c>
      <c r="L60" s="93" t="s">
        <v>83</v>
      </c>
      <c r="M60" s="92" t="s">
        <v>83</v>
      </c>
      <c r="N60" s="161" t="s">
        <v>12</v>
      </c>
      <c r="O60" s="153" t="s">
        <v>12</v>
      </c>
      <c r="P60" s="153" t="s">
        <v>12</v>
      </c>
      <c r="Q60" s="153" t="s">
        <v>12</v>
      </c>
      <c r="R60" s="162" t="s">
        <v>12</v>
      </c>
      <c r="S60" s="450"/>
      <c r="T60" s="163" t="s">
        <v>83</v>
      </c>
      <c r="U60" s="162" t="s">
        <v>83</v>
      </c>
      <c r="V60" s="92" t="s">
        <v>83</v>
      </c>
      <c r="W60" s="93" t="s">
        <v>83</v>
      </c>
      <c r="X60" s="161" t="s">
        <v>12</v>
      </c>
      <c r="Y60" s="153" t="s">
        <v>12</v>
      </c>
      <c r="Z60" s="153" t="s">
        <v>12</v>
      </c>
      <c r="AA60" s="153" t="s">
        <v>12</v>
      </c>
      <c r="AB60" s="162" t="s">
        <v>12</v>
      </c>
      <c r="AC60" s="450" t="s">
        <v>12</v>
      </c>
      <c r="AD60" s="155" t="str">
        <f t="shared" ref="AD60:AH66" si="50">IFERROR(IF($E60="-","-",X60/N60),"-")</f>
        <v>-</v>
      </c>
      <c r="AE60" s="156" t="str">
        <f t="shared" si="50"/>
        <v>-</v>
      </c>
      <c r="AF60" s="156" t="str">
        <f t="shared" si="50"/>
        <v>-</v>
      </c>
      <c r="AG60" s="156" t="str">
        <f t="shared" si="50"/>
        <v>-</v>
      </c>
      <c r="AH60" s="157" t="str">
        <f t="shared" si="50"/>
        <v>-</v>
      </c>
      <c r="AI60" s="454"/>
      <c r="AJ60" s="155" t="str">
        <f t="shared" ref="AJ60:AN66" si="51">IFERROR(IF($E60="-","-",IF($U60="-","-",X60/$U60)),"-")</f>
        <v>-</v>
      </c>
      <c r="AK60" s="156" t="str">
        <f t="shared" si="51"/>
        <v>-</v>
      </c>
      <c r="AL60" s="156" t="str">
        <f t="shared" si="51"/>
        <v>-</v>
      </c>
      <c r="AM60" s="156" t="str">
        <f t="shared" si="51"/>
        <v>-</v>
      </c>
      <c r="AN60" s="157" t="str">
        <f t="shared" si="51"/>
        <v>-</v>
      </c>
      <c r="AO60" s="457"/>
      <c r="AP60" s="95" t="s">
        <v>12</v>
      </c>
      <c r="AQ60" s="93" t="s">
        <v>83</v>
      </c>
      <c r="AR60" s="98" t="s">
        <v>83</v>
      </c>
      <c r="AS60" s="102" t="s">
        <v>83</v>
      </c>
      <c r="AT60" s="163" t="s">
        <v>12</v>
      </c>
      <c r="AU60" s="164" t="s">
        <v>12</v>
      </c>
      <c r="AV60" s="164" t="s">
        <v>12</v>
      </c>
      <c r="AW60" s="164" t="s">
        <v>12</v>
      </c>
      <c r="AX60" s="179" t="s">
        <v>83</v>
      </c>
      <c r="AY60" s="486" t="s">
        <v>12</v>
      </c>
    </row>
    <row r="61" spans="1:51" customFormat="1" ht="29.25" hidden="1" customHeight="1">
      <c r="A61" s="12" t="str">
        <f t="shared" si="47"/>
        <v>7-4</v>
      </c>
      <c r="B61" s="95">
        <v>7</v>
      </c>
      <c r="C61" s="120" t="s">
        <v>277</v>
      </c>
      <c r="D61" s="95">
        <v>4</v>
      </c>
      <c r="E61" s="93" t="s">
        <v>83</v>
      </c>
      <c r="F61" s="97" t="s">
        <v>83</v>
      </c>
      <c r="G61" s="161" t="s">
        <v>83</v>
      </c>
      <c r="H61" s="99" t="s">
        <v>83</v>
      </c>
      <c r="I61" s="94" t="s">
        <v>83</v>
      </c>
      <c r="J61" s="93" t="s">
        <v>83</v>
      </c>
      <c r="K61" s="93" t="s">
        <v>83</v>
      </c>
      <c r="L61" s="93" t="s">
        <v>83</v>
      </c>
      <c r="M61" s="92" t="s">
        <v>83</v>
      </c>
      <c r="N61" s="161" t="s">
        <v>12</v>
      </c>
      <c r="O61" s="153" t="s">
        <v>12</v>
      </c>
      <c r="P61" s="153" t="s">
        <v>12</v>
      </c>
      <c r="Q61" s="153" t="s">
        <v>12</v>
      </c>
      <c r="R61" s="162" t="s">
        <v>12</v>
      </c>
      <c r="S61" s="450"/>
      <c r="T61" s="163" t="s">
        <v>83</v>
      </c>
      <c r="U61" s="162" t="s">
        <v>83</v>
      </c>
      <c r="V61" s="92" t="s">
        <v>83</v>
      </c>
      <c r="W61" s="93" t="s">
        <v>83</v>
      </c>
      <c r="X61" s="161" t="s">
        <v>12</v>
      </c>
      <c r="Y61" s="153" t="s">
        <v>12</v>
      </c>
      <c r="Z61" s="153" t="s">
        <v>12</v>
      </c>
      <c r="AA61" s="153" t="s">
        <v>12</v>
      </c>
      <c r="AB61" s="162" t="s">
        <v>12</v>
      </c>
      <c r="AC61" s="450" t="s">
        <v>12</v>
      </c>
      <c r="AD61" s="155" t="str">
        <f t="shared" si="50"/>
        <v>-</v>
      </c>
      <c r="AE61" s="156" t="str">
        <f t="shared" si="50"/>
        <v>-</v>
      </c>
      <c r="AF61" s="156" t="str">
        <f t="shared" si="50"/>
        <v>-</v>
      </c>
      <c r="AG61" s="156" t="str">
        <f t="shared" si="50"/>
        <v>-</v>
      </c>
      <c r="AH61" s="157" t="str">
        <f t="shared" si="50"/>
        <v>-</v>
      </c>
      <c r="AI61" s="454"/>
      <c r="AJ61" s="155" t="str">
        <f t="shared" si="51"/>
        <v>-</v>
      </c>
      <c r="AK61" s="156" t="str">
        <f t="shared" si="51"/>
        <v>-</v>
      </c>
      <c r="AL61" s="156" t="str">
        <f t="shared" si="51"/>
        <v>-</v>
      </c>
      <c r="AM61" s="156" t="str">
        <f t="shared" si="51"/>
        <v>-</v>
      </c>
      <c r="AN61" s="157" t="str">
        <f t="shared" si="51"/>
        <v>-</v>
      </c>
      <c r="AO61" s="457"/>
      <c r="AP61" s="95" t="s">
        <v>12</v>
      </c>
      <c r="AQ61" s="93" t="s">
        <v>83</v>
      </c>
      <c r="AR61" s="98" t="s">
        <v>83</v>
      </c>
      <c r="AS61" s="102" t="s">
        <v>83</v>
      </c>
      <c r="AT61" s="163" t="s">
        <v>12</v>
      </c>
      <c r="AU61" s="164" t="s">
        <v>12</v>
      </c>
      <c r="AV61" s="164" t="s">
        <v>12</v>
      </c>
      <c r="AW61" s="164" t="s">
        <v>12</v>
      </c>
      <c r="AX61" s="179" t="s">
        <v>83</v>
      </c>
      <c r="AY61" s="486" t="s">
        <v>12</v>
      </c>
    </row>
    <row r="62" spans="1:51" customFormat="1" ht="29.25" hidden="1" customHeight="1">
      <c r="A62" s="12" t="str">
        <f t="shared" si="47"/>
        <v>7-5</v>
      </c>
      <c r="B62" s="95">
        <v>7</v>
      </c>
      <c r="C62" s="120" t="s">
        <v>277</v>
      </c>
      <c r="D62" s="95">
        <v>5</v>
      </c>
      <c r="E62" s="93" t="s">
        <v>83</v>
      </c>
      <c r="F62" s="97" t="s">
        <v>83</v>
      </c>
      <c r="G62" s="161" t="s">
        <v>83</v>
      </c>
      <c r="H62" s="99" t="s">
        <v>83</v>
      </c>
      <c r="I62" s="94" t="s">
        <v>83</v>
      </c>
      <c r="J62" s="93" t="s">
        <v>83</v>
      </c>
      <c r="K62" s="93" t="s">
        <v>83</v>
      </c>
      <c r="L62" s="93" t="s">
        <v>83</v>
      </c>
      <c r="M62" s="92" t="s">
        <v>83</v>
      </c>
      <c r="N62" s="161" t="s">
        <v>12</v>
      </c>
      <c r="O62" s="153" t="s">
        <v>12</v>
      </c>
      <c r="P62" s="153" t="s">
        <v>12</v>
      </c>
      <c r="Q62" s="153" t="s">
        <v>12</v>
      </c>
      <c r="R62" s="162" t="s">
        <v>12</v>
      </c>
      <c r="S62" s="450"/>
      <c r="T62" s="163" t="s">
        <v>83</v>
      </c>
      <c r="U62" s="162" t="s">
        <v>83</v>
      </c>
      <c r="V62" s="92" t="s">
        <v>83</v>
      </c>
      <c r="W62" s="93" t="s">
        <v>83</v>
      </c>
      <c r="X62" s="161" t="s">
        <v>12</v>
      </c>
      <c r="Y62" s="153" t="s">
        <v>12</v>
      </c>
      <c r="Z62" s="153" t="s">
        <v>12</v>
      </c>
      <c r="AA62" s="153" t="s">
        <v>12</v>
      </c>
      <c r="AB62" s="162" t="s">
        <v>12</v>
      </c>
      <c r="AC62" s="450" t="s">
        <v>12</v>
      </c>
      <c r="AD62" s="155" t="str">
        <f t="shared" si="50"/>
        <v>-</v>
      </c>
      <c r="AE62" s="156" t="str">
        <f t="shared" si="50"/>
        <v>-</v>
      </c>
      <c r="AF62" s="156" t="str">
        <f t="shared" si="50"/>
        <v>-</v>
      </c>
      <c r="AG62" s="156" t="str">
        <f t="shared" si="50"/>
        <v>-</v>
      </c>
      <c r="AH62" s="157" t="str">
        <f t="shared" si="50"/>
        <v>-</v>
      </c>
      <c r="AI62" s="454"/>
      <c r="AJ62" s="155" t="str">
        <f t="shared" si="51"/>
        <v>-</v>
      </c>
      <c r="AK62" s="156" t="str">
        <f t="shared" si="51"/>
        <v>-</v>
      </c>
      <c r="AL62" s="156" t="str">
        <f t="shared" si="51"/>
        <v>-</v>
      </c>
      <c r="AM62" s="156" t="str">
        <f t="shared" si="51"/>
        <v>-</v>
      </c>
      <c r="AN62" s="157" t="str">
        <f t="shared" si="51"/>
        <v>-</v>
      </c>
      <c r="AO62" s="457"/>
      <c r="AP62" s="95" t="s">
        <v>12</v>
      </c>
      <c r="AQ62" s="93" t="s">
        <v>83</v>
      </c>
      <c r="AR62" s="98" t="s">
        <v>83</v>
      </c>
      <c r="AS62" s="102" t="s">
        <v>83</v>
      </c>
      <c r="AT62" s="163" t="s">
        <v>12</v>
      </c>
      <c r="AU62" s="164" t="s">
        <v>12</v>
      </c>
      <c r="AV62" s="164" t="s">
        <v>12</v>
      </c>
      <c r="AW62" s="164" t="s">
        <v>12</v>
      </c>
      <c r="AX62" s="179" t="s">
        <v>83</v>
      </c>
      <c r="AY62" s="486" t="s">
        <v>12</v>
      </c>
    </row>
    <row r="63" spans="1:51" customFormat="1" ht="29.25" hidden="1" customHeight="1">
      <c r="A63" s="12" t="str">
        <f t="shared" si="47"/>
        <v>7-6</v>
      </c>
      <c r="B63" s="95">
        <v>7</v>
      </c>
      <c r="C63" s="120" t="s">
        <v>277</v>
      </c>
      <c r="D63" s="95">
        <v>6</v>
      </c>
      <c r="E63" s="93" t="s">
        <v>83</v>
      </c>
      <c r="F63" s="97" t="s">
        <v>83</v>
      </c>
      <c r="G63" s="161" t="s">
        <v>83</v>
      </c>
      <c r="H63" s="99" t="s">
        <v>83</v>
      </c>
      <c r="I63" s="94" t="s">
        <v>83</v>
      </c>
      <c r="J63" s="93" t="s">
        <v>83</v>
      </c>
      <c r="K63" s="93" t="s">
        <v>83</v>
      </c>
      <c r="L63" s="93" t="s">
        <v>83</v>
      </c>
      <c r="M63" s="92" t="s">
        <v>83</v>
      </c>
      <c r="N63" s="161" t="s">
        <v>12</v>
      </c>
      <c r="O63" s="153" t="s">
        <v>12</v>
      </c>
      <c r="P63" s="153" t="s">
        <v>12</v>
      </c>
      <c r="Q63" s="153" t="s">
        <v>12</v>
      </c>
      <c r="R63" s="162" t="s">
        <v>12</v>
      </c>
      <c r="S63" s="450"/>
      <c r="T63" s="163" t="s">
        <v>83</v>
      </c>
      <c r="U63" s="162" t="s">
        <v>83</v>
      </c>
      <c r="V63" s="92" t="s">
        <v>83</v>
      </c>
      <c r="W63" s="93" t="s">
        <v>83</v>
      </c>
      <c r="X63" s="161" t="s">
        <v>12</v>
      </c>
      <c r="Y63" s="153" t="s">
        <v>12</v>
      </c>
      <c r="Z63" s="153" t="s">
        <v>12</v>
      </c>
      <c r="AA63" s="153" t="s">
        <v>12</v>
      </c>
      <c r="AB63" s="162" t="s">
        <v>12</v>
      </c>
      <c r="AC63" s="450" t="s">
        <v>12</v>
      </c>
      <c r="AD63" s="155" t="str">
        <f t="shared" si="50"/>
        <v>-</v>
      </c>
      <c r="AE63" s="156" t="str">
        <f t="shared" si="50"/>
        <v>-</v>
      </c>
      <c r="AF63" s="156" t="str">
        <f t="shared" si="50"/>
        <v>-</v>
      </c>
      <c r="AG63" s="156" t="str">
        <f t="shared" si="50"/>
        <v>-</v>
      </c>
      <c r="AH63" s="157" t="str">
        <f t="shared" si="50"/>
        <v>-</v>
      </c>
      <c r="AI63" s="454"/>
      <c r="AJ63" s="155" t="str">
        <f t="shared" si="51"/>
        <v>-</v>
      </c>
      <c r="AK63" s="156" t="str">
        <f t="shared" si="51"/>
        <v>-</v>
      </c>
      <c r="AL63" s="156" t="str">
        <f t="shared" si="51"/>
        <v>-</v>
      </c>
      <c r="AM63" s="156" t="str">
        <f t="shared" si="51"/>
        <v>-</v>
      </c>
      <c r="AN63" s="157" t="str">
        <f t="shared" si="51"/>
        <v>-</v>
      </c>
      <c r="AO63" s="457"/>
      <c r="AP63" s="95" t="s">
        <v>12</v>
      </c>
      <c r="AQ63" s="93" t="s">
        <v>83</v>
      </c>
      <c r="AR63" s="98" t="s">
        <v>83</v>
      </c>
      <c r="AS63" s="102" t="s">
        <v>83</v>
      </c>
      <c r="AT63" s="163" t="s">
        <v>12</v>
      </c>
      <c r="AU63" s="164" t="s">
        <v>12</v>
      </c>
      <c r="AV63" s="164" t="s">
        <v>12</v>
      </c>
      <c r="AW63" s="164" t="s">
        <v>12</v>
      </c>
      <c r="AX63" s="179" t="s">
        <v>83</v>
      </c>
      <c r="AY63" s="486" t="s">
        <v>12</v>
      </c>
    </row>
    <row r="64" spans="1:51" customFormat="1" ht="29.25" hidden="1" customHeight="1">
      <c r="A64" s="12" t="str">
        <f t="shared" si="47"/>
        <v>7-7</v>
      </c>
      <c r="B64" s="95">
        <v>7</v>
      </c>
      <c r="C64" s="120" t="s">
        <v>277</v>
      </c>
      <c r="D64" s="95">
        <v>7</v>
      </c>
      <c r="E64" s="93" t="s">
        <v>83</v>
      </c>
      <c r="F64" s="97" t="s">
        <v>83</v>
      </c>
      <c r="G64" s="161" t="s">
        <v>83</v>
      </c>
      <c r="H64" s="99" t="s">
        <v>83</v>
      </c>
      <c r="I64" s="94" t="s">
        <v>83</v>
      </c>
      <c r="J64" s="93" t="s">
        <v>83</v>
      </c>
      <c r="K64" s="93" t="s">
        <v>83</v>
      </c>
      <c r="L64" s="93" t="s">
        <v>83</v>
      </c>
      <c r="M64" s="92" t="s">
        <v>83</v>
      </c>
      <c r="N64" s="161" t="s">
        <v>12</v>
      </c>
      <c r="O64" s="153" t="s">
        <v>12</v>
      </c>
      <c r="P64" s="153" t="s">
        <v>12</v>
      </c>
      <c r="Q64" s="153" t="s">
        <v>12</v>
      </c>
      <c r="R64" s="162" t="s">
        <v>12</v>
      </c>
      <c r="S64" s="450"/>
      <c r="T64" s="163" t="s">
        <v>83</v>
      </c>
      <c r="U64" s="162" t="s">
        <v>83</v>
      </c>
      <c r="V64" s="92" t="s">
        <v>83</v>
      </c>
      <c r="W64" s="93" t="s">
        <v>83</v>
      </c>
      <c r="X64" s="161" t="s">
        <v>12</v>
      </c>
      <c r="Y64" s="153" t="s">
        <v>12</v>
      </c>
      <c r="Z64" s="153" t="s">
        <v>12</v>
      </c>
      <c r="AA64" s="153" t="s">
        <v>12</v>
      </c>
      <c r="AB64" s="162" t="s">
        <v>12</v>
      </c>
      <c r="AC64" s="450" t="s">
        <v>12</v>
      </c>
      <c r="AD64" s="155" t="str">
        <f t="shared" si="50"/>
        <v>-</v>
      </c>
      <c r="AE64" s="156" t="str">
        <f t="shared" si="50"/>
        <v>-</v>
      </c>
      <c r="AF64" s="156" t="str">
        <f t="shared" si="50"/>
        <v>-</v>
      </c>
      <c r="AG64" s="156" t="str">
        <f t="shared" si="50"/>
        <v>-</v>
      </c>
      <c r="AH64" s="157" t="str">
        <f t="shared" si="50"/>
        <v>-</v>
      </c>
      <c r="AI64" s="454"/>
      <c r="AJ64" s="155" t="str">
        <f t="shared" si="51"/>
        <v>-</v>
      </c>
      <c r="AK64" s="156" t="str">
        <f t="shared" si="51"/>
        <v>-</v>
      </c>
      <c r="AL64" s="156" t="str">
        <f t="shared" si="51"/>
        <v>-</v>
      </c>
      <c r="AM64" s="156" t="str">
        <f t="shared" si="51"/>
        <v>-</v>
      </c>
      <c r="AN64" s="157" t="str">
        <f t="shared" si="51"/>
        <v>-</v>
      </c>
      <c r="AO64" s="457"/>
      <c r="AP64" s="95" t="s">
        <v>12</v>
      </c>
      <c r="AQ64" s="93" t="s">
        <v>83</v>
      </c>
      <c r="AR64" s="98" t="s">
        <v>83</v>
      </c>
      <c r="AS64" s="102" t="s">
        <v>83</v>
      </c>
      <c r="AT64" s="163" t="s">
        <v>12</v>
      </c>
      <c r="AU64" s="164" t="s">
        <v>12</v>
      </c>
      <c r="AV64" s="164" t="s">
        <v>12</v>
      </c>
      <c r="AW64" s="164" t="s">
        <v>12</v>
      </c>
      <c r="AX64" s="179" t="s">
        <v>83</v>
      </c>
      <c r="AY64" s="486" t="s">
        <v>12</v>
      </c>
    </row>
    <row r="65" spans="1:51" customFormat="1" ht="29.25" hidden="1" customHeight="1">
      <c r="A65" s="12" t="str">
        <f t="shared" si="47"/>
        <v>7-8</v>
      </c>
      <c r="B65" s="95">
        <v>7</v>
      </c>
      <c r="C65" s="120" t="s">
        <v>277</v>
      </c>
      <c r="D65" s="95">
        <v>8</v>
      </c>
      <c r="E65" s="93" t="s">
        <v>83</v>
      </c>
      <c r="F65" s="97" t="s">
        <v>83</v>
      </c>
      <c r="G65" s="161" t="s">
        <v>83</v>
      </c>
      <c r="H65" s="99" t="s">
        <v>83</v>
      </c>
      <c r="I65" s="94" t="s">
        <v>83</v>
      </c>
      <c r="J65" s="93" t="s">
        <v>83</v>
      </c>
      <c r="K65" s="93" t="s">
        <v>83</v>
      </c>
      <c r="L65" s="93" t="s">
        <v>83</v>
      </c>
      <c r="M65" s="92" t="s">
        <v>83</v>
      </c>
      <c r="N65" s="161" t="s">
        <v>12</v>
      </c>
      <c r="O65" s="153" t="s">
        <v>12</v>
      </c>
      <c r="P65" s="153" t="s">
        <v>12</v>
      </c>
      <c r="Q65" s="153" t="s">
        <v>12</v>
      </c>
      <c r="R65" s="162" t="s">
        <v>12</v>
      </c>
      <c r="S65" s="450"/>
      <c r="T65" s="163" t="s">
        <v>83</v>
      </c>
      <c r="U65" s="162" t="s">
        <v>83</v>
      </c>
      <c r="V65" s="92" t="s">
        <v>83</v>
      </c>
      <c r="W65" s="93" t="s">
        <v>83</v>
      </c>
      <c r="X65" s="161" t="s">
        <v>12</v>
      </c>
      <c r="Y65" s="153" t="s">
        <v>12</v>
      </c>
      <c r="Z65" s="153" t="s">
        <v>12</v>
      </c>
      <c r="AA65" s="153" t="s">
        <v>12</v>
      </c>
      <c r="AB65" s="162" t="s">
        <v>12</v>
      </c>
      <c r="AC65" s="450" t="s">
        <v>12</v>
      </c>
      <c r="AD65" s="155" t="str">
        <f t="shared" si="50"/>
        <v>-</v>
      </c>
      <c r="AE65" s="156" t="str">
        <f t="shared" si="50"/>
        <v>-</v>
      </c>
      <c r="AF65" s="156" t="str">
        <f t="shared" si="50"/>
        <v>-</v>
      </c>
      <c r="AG65" s="156" t="str">
        <f t="shared" si="50"/>
        <v>-</v>
      </c>
      <c r="AH65" s="157" t="str">
        <f t="shared" si="50"/>
        <v>-</v>
      </c>
      <c r="AI65" s="454"/>
      <c r="AJ65" s="155" t="str">
        <f t="shared" si="51"/>
        <v>-</v>
      </c>
      <c r="AK65" s="156" t="str">
        <f t="shared" si="51"/>
        <v>-</v>
      </c>
      <c r="AL65" s="156" t="str">
        <f t="shared" si="51"/>
        <v>-</v>
      </c>
      <c r="AM65" s="156" t="str">
        <f t="shared" si="51"/>
        <v>-</v>
      </c>
      <c r="AN65" s="157" t="str">
        <f t="shared" si="51"/>
        <v>-</v>
      </c>
      <c r="AO65" s="457"/>
      <c r="AP65" s="95" t="s">
        <v>12</v>
      </c>
      <c r="AQ65" s="93" t="s">
        <v>83</v>
      </c>
      <c r="AR65" s="98" t="s">
        <v>83</v>
      </c>
      <c r="AS65" s="102" t="s">
        <v>83</v>
      </c>
      <c r="AT65" s="163" t="s">
        <v>12</v>
      </c>
      <c r="AU65" s="164" t="s">
        <v>12</v>
      </c>
      <c r="AV65" s="164" t="s">
        <v>12</v>
      </c>
      <c r="AW65" s="164" t="s">
        <v>12</v>
      </c>
      <c r="AX65" s="179" t="s">
        <v>83</v>
      </c>
      <c r="AY65" s="486" t="s">
        <v>12</v>
      </c>
    </row>
    <row r="66" spans="1:51" customFormat="1" ht="29.25" hidden="1" customHeight="1">
      <c r="A66" s="12" t="str">
        <f t="shared" ref="A66:A74" si="52">B66&amp;"-"&amp;D66</f>
        <v>7-9</v>
      </c>
      <c r="B66" s="95">
        <v>7</v>
      </c>
      <c r="C66" s="120" t="s">
        <v>277</v>
      </c>
      <c r="D66" s="95">
        <v>9</v>
      </c>
      <c r="E66" s="93" t="s">
        <v>83</v>
      </c>
      <c r="F66" s="97" t="s">
        <v>83</v>
      </c>
      <c r="G66" s="161" t="s">
        <v>83</v>
      </c>
      <c r="H66" s="99" t="s">
        <v>83</v>
      </c>
      <c r="I66" s="94" t="s">
        <v>83</v>
      </c>
      <c r="J66" s="93" t="s">
        <v>83</v>
      </c>
      <c r="K66" s="93" t="s">
        <v>83</v>
      </c>
      <c r="L66" s="93" t="s">
        <v>83</v>
      </c>
      <c r="M66" s="92" t="s">
        <v>83</v>
      </c>
      <c r="N66" s="161" t="s">
        <v>12</v>
      </c>
      <c r="O66" s="153" t="s">
        <v>12</v>
      </c>
      <c r="P66" s="153" t="s">
        <v>12</v>
      </c>
      <c r="Q66" s="153" t="s">
        <v>12</v>
      </c>
      <c r="R66" s="162" t="s">
        <v>12</v>
      </c>
      <c r="S66" s="450"/>
      <c r="T66" s="163" t="s">
        <v>83</v>
      </c>
      <c r="U66" s="162" t="s">
        <v>83</v>
      </c>
      <c r="V66" s="92" t="s">
        <v>83</v>
      </c>
      <c r="W66" s="93" t="s">
        <v>83</v>
      </c>
      <c r="X66" s="161" t="s">
        <v>12</v>
      </c>
      <c r="Y66" s="153" t="s">
        <v>12</v>
      </c>
      <c r="Z66" s="153" t="s">
        <v>12</v>
      </c>
      <c r="AA66" s="153" t="s">
        <v>12</v>
      </c>
      <c r="AB66" s="162" t="s">
        <v>12</v>
      </c>
      <c r="AC66" s="450" t="s">
        <v>12</v>
      </c>
      <c r="AD66" s="155" t="str">
        <f t="shared" si="50"/>
        <v>-</v>
      </c>
      <c r="AE66" s="156" t="str">
        <f t="shared" si="50"/>
        <v>-</v>
      </c>
      <c r="AF66" s="156" t="str">
        <f t="shared" si="50"/>
        <v>-</v>
      </c>
      <c r="AG66" s="156" t="str">
        <f t="shared" si="50"/>
        <v>-</v>
      </c>
      <c r="AH66" s="157" t="str">
        <f t="shared" si="50"/>
        <v>-</v>
      </c>
      <c r="AI66" s="454"/>
      <c r="AJ66" s="155" t="str">
        <f t="shared" si="51"/>
        <v>-</v>
      </c>
      <c r="AK66" s="156" t="str">
        <f t="shared" si="51"/>
        <v>-</v>
      </c>
      <c r="AL66" s="156" t="str">
        <f t="shared" si="51"/>
        <v>-</v>
      </c>
      <c r="AM66" s="156" t="str">
        <f t="shared" si="51"/>
        <v>-</v>
      </c>
      <c r="AN66" s="157" t="str">
        <f t="shared" si="51"/>
        <v>-</v>
      </c>
      <c r="AO66" s="457"/>
      <c r="AP66" s="95" t="s">
        <v>12</v>
      </c>
      <c r="AQ66" s="93" t="s">
        <v>83</v>
      </c>
      <c r="AR66" s="98" t="s">
        <v>83</v>
      </c>
      <c r="AS66" s="102" t="s">
        <v>83</v>
      </c>
      <c r="AT66" s="163" t="s">
        <v>12</v>
      </c>
      <c r="AU66" s="164" t="s">
        <v>12</v>
      </c>
      <c r="AV66" s="164" t="s">
        <v>12</v>
      </c>
      <c r="AW66" s="164" t="s">
        <v>12</v>
      </c>
      <c r="AX66" s="179" t="s">
        <v>83</v>
      </c>
      <c r="AY66" s="486" t="s">
        <v>12</v>
      </c>
    </row>
    <row r="67" spans="1:51" s="401" customFormat="1" ht="205.5" customHeight="1">
      <c r="A67" s="12" t="str">
        <f t="shared" si="52"/>
        <v>8-1</v>
      </c>
      <c r="B67" s="204">
        <v>8</v>
      </c>
      <c r="C67" s="364" t="s">
        <v>278</v>
      </c>
      <c r="D67" s="204">
        <v>1</v>
      </c>
      <c r="E67" s="600" t="s">
        <v>2524</v>
      </c>
      <c r="F67" s="355" t="s">
        <v>384</v>
      </c>
      <c r="G67" s="208" t="s">
        <v>439</v>
      </c>
      <c r="H67" s="206" t="s">
        <v>1331</v>
      </c>
      <c r="I67" s="265" t="s">
        <v>1332</v>
      </c>
      <c r="J67" s="600" t="s">
        <v>2362</v>
      </c>
      <c r="K67" s="600" t="s">
        <v>2363</v>
      </c>
      <c r="L67" s="600" t="s">
        <v>1333</v>
      </c>
      <c r="M67" s="266" t="s">
        <v>300</v>
      </c>
      <c r="N67" s="603" t="s">
        <v>12</v>
      </c>
      <c r="O67" s="298">
        <v>61</v>
      </c>
      <c r="P67" s="181">
        <v>58.3</v>
      </c>
      <c r="Q67" s="181">
        <v>47.2</v>
      </c>
      <c r="R67" s="298">
        <v>47</v>
      </c>
      <c r="S67" s="618">
        <v>46.9</v>
      </c>
      <c r="T67" s="194" t="s">
        <v>12</v>
      </c>
      <c r="U67" s="277" t="s">
        <v>12</v>
      </c>
      <c r="V67" s="207" t="s">
        <v>303</v>
      </c>
      <c r="W67" s="600" t="s">
        <v>2316</v>
      </c>
      <c r="X67" s="603" t="s">
        <v>12</v>
      </c>
      <c r="Y67" s="181">
        <v>62.5</v>
      </c>
      <c r="Z67" s="181">
        <v>47.2</v>
      </c>
      <c r="AA67" s="181">
        <v>51.3</v>
      </c>
      <c r="AB67" s="181">
        <v>55.2</v>
      </c>
      <c r="AC67" s="345">
        <v>55.5</v>
      </c>
      <c r="AD67" s="226" t="str">
        <f t="shared" ref="AD67:AI67" si="53">IFERROR(IF($E67="-","-",1+(N67-X67)/N67),"-")</f>
        <v>-</v>
      </c>
      <c r="AE67" s="196">
        <f t="shared" si="53"/>
        <v>0.97540983606557374</v>
      </c>
      <c r="AF67" s="196">
        <f t="shared" si="53"/>
        <v>1.190394511149228</v>
      </c>
      <c r="AG67" s="196">
        <f t="shared" si="53"/>
        <v>0.9131355932203391</v>
      </c>
      <c r="AH67" s="604">
        <f t="shared" si="53"/>
        <v>0.82553191489361699</v>
      </c>
      <c r="AI67" s="227">
        <f t="shared" si="53"/>
        <v>0.81663113006396582</v>
      </c>
      <c r="AJ67" s="226" t="str">
        <f t="shared" ref="AJ67:AO67" si="54">IFERROR(IF($E67="-","-",IF($U67="-","-",1+($U67-X67)/$U67)),"-")</f>
        <v>-</v>
      </c>
      <c r="AK67" s="196" t="str">
        <f t="shared" si="54"/>
        <v>-</v>
      </c>
      <c r="AL67" s="196" t="str">
        <f t="shared" si="54"/>
        <v>-</v>
      </c>
      <c r="AM67" s="196" t="str">
        <f t="shared" si="54"/>
        <v>-</v>
      </c>
      <c r="AN67" s="604" t="str">
        <f t="shared" si="54"/>
        <v>-</v>
      </c>
      <c r="AO67" s="227" t="str">
        <f t="shared" si="54"/>
        <v>-</v>
      </c>
      <c r="AP67" s="204" t="s">
        <v>12</v>
      </c>
      <c r="AQ67" s="600" t="s">
        <v>3499</v>
      </c>
      <c r="AR67" s="600" t="s">
        <v>1856</v>
      </c>
      <c r="AS67" s="257" t="s">
        <v>2345</v>
      </c>
      <c r="AT67" s="194" t="s">
        <v>12</v>
      </c>
      <c r="AU67" s="188" t="s">
        <v>55</v>
      </c>
      <c r="AV67" s="179" t="s">
        <v>15</v>
      </c>
      <c r="AW67" s="179" t="s">
        <v>55</v>
      </c>
      <c r="AX67" s="179" t="s">
        <v>15</v>
      </c>
      <c r="AY67" s="328" t="s">
        <v>3424</v>
      </c>
    </row>
    <row r="68" spans="1:51" s="401" customFormat="1" ht="282.75" customHeight="1">
      <c r="A68" s="12" t="str">
        <f t="shared" si="52"/>
        <v>8-2</v>
      </c>
      <c r="B68" s="204">
        <v>8</v>
      </c>
      <c r="C68" s="364" t="s">
        <v>278</v>
      </c>
      <c r="D68" s="204">
        <v>2</v>
      </c>
      <c r="E68" s="600" t="s">
        <v>2594</v>
      </c>
      <c r="F68" s="355" t="s">
        <v>440</v>
      </c>
      <c r="G68" s="208" t="s">
        <v>439</v>
      </c>
      <c r="H68" s="206" t="s">
        <v>1331</v>
      </c>
      <c r="I68" s="265" t="s">
        <v>1332</v>
      </c>
      <c r="J68" s="600" t="s">
        <v>441</v>
      </c>
      <c r="K68" s="600" t="s">
        <v>2364</v>
      </c>
      <c r="L68" s="600" t="s">
        <v>1334</v>
      </c>
      <c r="M68" s="207" t="s">
        <v>299</v>
      </c>
      <c r="N68" s="603" t="s">
        <v>12</v>
      </c>
      <c r="O68" s="202">
        <v>33613</v>
      </c>
      <c r="P68" s="202">
        <v>33613</v>
      </c>
      <c r="Q68" s="356">
        <v>33613</v>
      </c>
      <c r="R68" s="563">
        <v>47735</v>
      </c>
      <c r="S68" s="619">
        <v>47548</v>
      </c>
      <c r="T68" s="194" t="s">
        <v>12</v>
      </c>
      <c r="U68" s="276" t="s">
        <v>12</v>
      </c>
      <c r="V68" s="207" t="s">
        <v>303</v>
      </c>
      <c r="W68" s="600" t="s">
        <v>2316</v>
      </c>
      <c r="X68" s="603" t="s">
        <v>12</v>
      </c>
      <c r="Y68" s="181" t="s">
        <v>12</v>
      </c>
      <c r="Z68" s="181" t="s">
        <v>12</v>
      </c>
      <c r="AA68" s="200">
        <v>47735</v>
      </c>
      <c r="AB68" s="192">
        <v>50851</v>
      </c>
      <c r="AC68" s="405">
        <v>45504</v>
      </c>
      <c r="AD68" s="226" t="str">
        <f t="shared" ref="AD68:AI68" si="55">IFERROR(IF($E68="-","-",X68/N68),"-")</f>
        <v>-</v>
      </c>
      <c r="AE68" s="196" t="str">
        <f t="shared" si="55"/>
        <v>-</v>
      </c>
      <c r="AF68" s="196" t="str">
        <f t="shared" si="55"/>
        <v>-</v>
      </c>
      <c r="AG68" s="196">
        <f t="shared" si="55"/>
        <v>1.4201350667896349</v>
      </c>
      <c r="AH68" s="604">
        <f t="shared" si="55"/>
        <v>1.065277050382319</v>
      </c>
      <c r="AI68" s="227">
        <f t="shared" si="55"/>
        <v>0.95701186169765284</v>
      </c>
      <c r="AJ68" s="226" t="str">
        <f t="shared" ref="AJ68:AO68" si="56">IFERROR(IF($E68="-","-",IF($U68="-","-",X68/$U68)),"-")</f>
        <v>-</v>
      </c>
      <c r="AK68" s="196" t="str">
        <f t="shared" si="56"/>
        <v>-</v>
      </c>
      <c r="AL68" s="196" t="str">
        <f t="shared" si="56"/>
        <v>-</v>
      </c>
      <c r="AM68" s="196" t="str">
        <f t="shared" si="56"/>
        <v>-</v>
      </c>
      <c r="AN68" s="604" t="str">
        <f t="shared" si="56"/>
        <v>-</v>
      </c>
      <c r="AO68" s="227" t="str">
        <f t="shared" si="56"/>
        <v>-</v>
      </c>
      <c r="AP68" s="204" t="s">
        <v>12</v>
      </c>
      <c r="AQ68" s="600" t="s">
        <v>3500</v>
      </c>
      <c r="AR68" s="600" t="s">
        <v>1856</v>
      </c>
      <c r="AS68" s="257" t="s">
        <v>2074</v>
      </c>
      <c r="AT68" s="194" t="s">
        <v>12</v>
      </c>
      <c r="AU68" s="179" t="s">
        <v>12</v>
      </c>
      <c r="AV68" s="179" t="s">
        <v>12</v>
      </c>
      <c r="AW68" s="179" t="s">
        <v>54</v>
      </c>
      <c r="AX68" s="179" t="s">
        <v>15</v>
      </c>
      <c r="AY68" s="328" t="s">
        <v>3424</v>
      </c>
    </row>
    <row r="69" spans="1:51" customFormat="1" ht="29.25" hidden="1" customHeight="1">
      <c r="A69" s="12" t="str">
        <f t="shared" si="52"/>
        <v>8-3</v>
      </c>
      <c r="B69" s="95">
        <v>8</v>
      </c>
      <c r="C69" s="120" t="s">
        <v>278</v>
      </c>
      <c r="D69" s="95">
        <v>3</v>
      </c>
      <c r="E69" s="93" t="s">
        <v>83</v>
      </c>
      <c r="F69" s="97" t="s">
        <v>83</v>
      </c>
      <c r="G69" s="161" t="s">
        <v>83</v>
      </c>
      <c r="H69" s="99" t="s">
        <v>83</v>
      </c>
      <c r="I69" s="94" t="s">
        <v>83</v>
      </c>
      <c r="J69" s="93" t="s">
        <v>83</v>
      </c>
      <c r="K69" s="93" t="s">
        <v>83</v>
      </c>
      <c r="L69" s="93" t="s">
        <v>83</v>
      </c>
      <c r="M69" s="92" t="s">
        <v>83</v>
      </c>
      <c r="N69" s="161" t="s">
        <v>12</v>
      </c>
      <c r="O69" s="153" t="s">
        <v>12</v>
      </c>
      <c r="P69" s="153" t="s">
        <v>12</v>
      </c>
      <c r="Q69" s="153" t="s">
        <v>12</v>
      </c>
      <c r="R69" s="162" t="s">
        <v>12</v>
      </c>
      <c r="S69" s="450"/>
      <c r="T69" s="163" t="s">
        <v>83</v>
      </c>
      <c r="U69" s="162" t="s">
        <v>83</v>
      </c>
      <c r="V69" s="92" t="s">
        <v>83</v>
      </c>
      <c r="W69" s="93" t="s">
        <v>83</v>
      </c>
      <c r="X69" s="161" t="s">
        <v>12</v>
      </c>
      <c r="Y69" s="153" t="s">
        <v>12</v>
      </c>
      <c r="Z69" s="153" t="s">
        <v>12</v>
      </c>
      <c r="AA69" s="153" t="s">
        <v>12</v>
      </c>
      <c r="AB69" s="162" t="s">
        <v>12</v>
      </c>
      <c r="AC69" s="450" t="s">
        <v>12</v>
      </c>
      <c r="AD69" s="155" t="str">
        <f t="shared" ref="AD69:AD103" si="57">IFERROR(IF($E69="-","-",X69/N69),"-")</f>
        <v>-</v>
      </c>
      <c r="AE69" s="156" t="str">
        <f t="shared" ref="AE69:AE103" si="58">IFERROR(IF($E69="-","-",Y69/O69),"-")</f>
        <v>-</v>
      </c>
      <c r="AF69" s="156" t="str">
        <f t="shared" ref="AF69:AF103" si="59">IFERROR(IF($E69="-","-",Z69/P69),"-")</f>
        <v>-</v>
      </c>
      <c r="AG69" s="156" t="str">
        <f t="shared" ref="AG69:AG103" si="60">IFERROR(IF($E69="-","-",AA69/Q69),"-")</f>
        <v>-</v>
      </c>
      <c r="AH69" s="157" t="str">
        <f t="shared" ref="AH69:AH103" si="61">IFERROR(IF($E69="-","-",AB69/R69),"-")</f>
        <v>-</v>
      </c>
      <c r="AI69" s="454"/>
      <c r="AJ69" s="155" t="str">
        <f t="shared" ref="AJ69:AJ103" si="62">IFERROR(IF($E69="-","-",IF($U69="-","-",X69/$U69)),"-")</f>
        <v>-</v>
      </c>
      <c r="AK69" s="156" t="str">
        <f t="shared" ref="AK69:AK103" si="63">IFERROR(IF($E69="-","-",IF($U69="-","-",Y69/$U69)),"-")</f>
        <v>-</v>
      </c>
      <c r="AL69" s="156" t="str">
        <f t="shared" ref="AL69:AL103" si="64">IFERROR(IF($E69="-","-",IF($U69="-","-",Z69/$U69)),"-")</f>
        <v>-</v>
      </c>
      <c r="AM69" s="156" t="str">
        <f t="shared" ref="AM69:AM103" si="65">IFERROR(IF($E69="-","-",IF($U69="-","-",AA69/$U69)),"-")</f>
        <v>-</v>
      </c>
      <c r="AN69" s="157" t="str">
        <f t="shared" ref="AN69:AN103" si="66">IFERROR(IF($E69="-","-",IF($U69="-","-",AB69/$U69)),"-")</f>
        <v>-</v>
      </c>
      <c r="AO69" s="457"/>
      <c r="AP69" s="95" t="s">
        <v>12</v>
      </c>
      <c r="AQ69" s="93" t="s">
        <v>83</v>
      </c>
      <c r="AR69" s="98" t="s">
        <v>83</v>
      </c>
      <c r="AS69" s="102" t="s">
        <v>83</v>
      </c>
      <c r="AT69" s="163" t="s">
        <v>12</v>
      </c>
      <c r="AU69" s="164" t="s">
        <v>12</v>
      </c>
      <c r="AV69" s="164" t="s">
        <v>12</v>
      </c>
      <c r="AW69" s="164" t="s">
        <v>12</v>
      </c>
      <c r="AX69" s="179" t="s">
        <v>83</v>
      </c>
      <c r="AY69" s="486" t="s">
        <v>12</v>
      </c>
    </row>
    <row r="70" spans="1:51" customFormat="1" ht="29.25" hidden="1" customHeight="1">
      <c r="A70" s="12" t="str">
        <f t="shared" si="52"/>
        <v>8-4</v>
      </c>
      <c r="B70" s="95">
        <v>8</v>
      </c>
      <c r="C70" s="120" t="s">
        <v>278</v>
      </c>
      <c r="D70" s="95">
        <v>4</v>
      </c>
      <c r="E70" s="93" t="s">
        <v>83</v>
      </c>
      <c r="F70" s="97" t="s">
        <v>83</v>
      </c>
      <c r="G70" s="161" t="s">
        <v>83</v>
      </c>
      <c r="H70" s="99" t="s">
        <v>83</v>
      </c>
      <c r="I70" s="94" t="s">
        <v>83</v>
      </c>
      <c r="J70" s="93" t="s">
        <v>83</v>
      </c>
      <c r="K70" s="93" t="s">
        <v>83</v>
      </c>
      <c r="L70" s="93" t="s">
        <v>83</v>
      </c>
      <c r="M70" s="92" t="s">
        <v>83</v>
      </c>
      <c r="N70" s="161" t="s">
        <v>12</v>
      </c>
      <c r="O70" s="153" t="s">
        <v>12</v>
      </c>
      <c r="P70" s="153" t="s">
        <v>12</v>
      </c>
      <c r="Q70" s="153" t="s">
        <v>12</v>
      </c>
      <c r="R70" s="162" t="s">
        <v>12</v>
      </c>
      <c r="S70" s="450"/>
      <c r="T70" s="163" t="s">
        <v>83</v>
      </c>
      <c r="U70" s="162" t="s">
        <v>83</v>
      </c>
      <c r="V70" s="92" t="s">
        <v>83</v>
      </c>
      <c r="W70" s="93" t="s">
        <v>83</v>
      </c>
      <c r="X70" s="161" t="s">
        <v>12</v>
      </c>
      <c r="Y70" s="153" t="s">
        <v>12</v>
      </c>
      <c r="Z70" s="153" t="s">
        <v>12</v>
      </c>
      <c r="AA70" s="153" t="s">
        <v>12</v>
      </c>
      <c r="AB70" s="162" t="s">
        <v>12</v>
      </c>
      <c r="AC70" s="450" t="s">
        <v>12</v>
      </c>
      <c r="AD70" s="155" t="str">
        <f t="shared" si="57"/>
        <v>-</v>
      </c>
      <c r="AE70" s="156" t="str">
        <f t="shared" si="58"/>
        <v>-</v>
      </c>
      <c r="AF70" s="156" t="str">
        <f t="shared" si="59"/>
        <v>-</v>
      </c>
      <c r="AG70" s="156" t="str">
        <f t="shared" si="60"/>
        <v>-</v>
      </c>
      <c r="AH70" s="157" t="str">
        <f t="shared" si="61"/>
        <v>-</v>
      </c>
      <c r="AI70" s="454"/>
      <c r="AJ70" s="155" t="str">
        <f t="shared" si="62"/>
        <v>-</v>
      </c>
      <c r="AK70" s="156" t="str">
        <f t="shared" si="63"/>
        <v>-</v>
      </c>
      <c r="AL70" s="156" t="str">
        <f t="shared" si="64"/>
        <v>-</v>
      </c>
      <c r="AM70" s="156" t="str">
        <f t="shared" si="65"/>
        <v>-</v>
      </c>
      <c r="AN70" s="157" t="str">
        <f t="shared" si="66"/>
        <v>-</v>
      </c>
      <c r="AO70" s="457"/>
      <c r="AP70" s="95" t="s">
        <v>12</v>
      </c>
      <c r="AQ70" s="93" t="s">
        <v>83</v>
      </c>
      <c r="AR70" s="98" t="s">
        <v>83</v>
      </c>
      <c r="AS70" s="102" t="s">
        <v>83</v>
      </c>
      <c r="AT70" s="163" t="s">
        <v>12</v>
      </c>
      <c r="AU70" s="164" t="s">
        <v>12</v>
      </c>
      <c r="AV70" s="164" t="s">
        <v>12</v>
      </c>
      <c r="AW70" s="164" t="s">
        <v>12</v>
      </c>
      <c r="AX70" s="179" t="s">
        <v>83</v>
      </c>
      <c r="AY70" s="486" t="s">
        <v>12</v>
      </c>
    </row>
    <row r="71" spans="1:51" customFormat="1" ht="29.25" hidden="1" customHeight="1">
      <c r="A71" s="12" t="str">
        <f t="shared" si="52"/>
        <v>8-5</v>
      </c>
      <c r="B71" s="95">
        <v>8</v>
      </c>
      <c r="C71" s="120" t="s">
        <v>278</v>
      </c>
      <c r="D71" s="95">
        <v>5</v>
      </c>
      <c r="E71" s="93" t="s">
        <v>83</v>
      </c>
      <c r="F71" s="97" t="s">
        <v>83</v>
      </c>
      <c r="G71" s="161" t="s">
        <v>83</v>
      </c>
      <c r="H71" s="99" t="s">
        <v>83</v>
      </c>
      <c r="I71" s="94" t="s">
        <v>83</v>
      </c>
      <c r="J71" s="93" t="s">
        <v>83</v>
      </c>
      <c r="K71" s="93" t="s">
        <v>83</v>
      </c>
      <c r="L71" s="93" t="s">
        <v>83</v>
      </c>
      <c r="M71" s="92" t="s">
        <v>83</v>
      </c>
      <c r="N71" s="161" t="s">
        <v>12</v>
      </c>
      <c r="O71" s="153" t="s">
        <v>12</v>
      </c>
      <c r="P71" s="153" t="s">
        <v>12</v>
      </c>
      <c r="Q71" s="153" t="s">
        <v>12</v>
      </c>
      <c r="R71" s="162" t="s">
        <v>12</v>
      </c>
      <c r="S71" s="450"/>
      <c r="T71" s="163" t="s">
        <v>83</v>
      </c>
      <c r="U71" s="162" t="s">
        <v>83</v>
      </c>
      <c r="V71" s="92" t="s">
        <v>83</v>
      </c>
      <c r="W71" s="93" t="s">
        <v>83</v>
      </c>
      <c r="X71" s="161" t="s">
        <v>12</v>
      </c>
      <c r="Y71" s="153" t="s">
        <v>12</v>
      </c>
      <c r="Z71" s="153" t="s">
        <v>12</v>
      </c>
      <c r="AA71" s="153" t="s">
        <v>12</v>
      </c>
      <c r="AB71" s="162" t="s">
        <v>12</v>
      </c>
      <c r="AC71" s="450" t="s">
        <v>12</v>
      </c>
      <c r="AD71" s="155" t="str">
        <f t="shared" si="57"/>
        <v>-</v>
      </c>
      <c r="AE71" s="156" t="str">
        <f t="shared" si="58"/>
        <v>-</v>
      </c>
      <c r="AF71" s="156" t="str">
        <f t="shared" si="59"/>
        <v>-</v>
      </c>
      <c r="AG71" s="156" t="str">
        <f t="shared" si="60"/>
        <v>-</v>
      </c>
      <c r="AH71" s="157" t="str">
        <f t="shared" si="61"/>
        <v>-</v>
      </c>
      <c r="AI71" s="454"/>
      <c r="AJ71" s="155" t="str">
        <f t="shared" si="62"/>
        <v>-</v>
      </c>
      <c r="AK71" s="156" t="str">
        <f t="shared" si="63"/>
        <v>-</v>
      </c>
      <c r="AL71" s="156" t="str">
        <f t="shared" si="64"/>
        <v>-</v>
      </c>
      <c r="AM71" s="156" t="str">
        <f t="shared" si="65"/>
        <v>-</v>
      </c>
      <c r="AN71" s="157" t="str">
        <f t="shared" si="66"/>
        <v>-</v>
      </c>
      <c r="AO71" s="457"/>
      <c r="AP71" s="95" t="s">
        <v>12</v>
      </c>
      <c r="AQ71" s="93" t="s">
        <v>83</v>
      </c>
      <c r="AR71" s="98" t="s">
        <v>83</v>
      </c>
      <c r="AS71" s="102" t="s">
        <v>83</v>
      </c>
      <c r="AT71" s="163" t="s">
        <v>12</v>
      </c>
      <c r="AU71" s="164" t="s">
        <v>12</v>
      </c>
      <c r="AV71" s="164" t="s">
        <v>12</v>
      </c>
      <c r="AW71" s="164" t="s">
        <v>12</v>
      </c>
      <c r="AX71" s="179" t="s">
        <v>83</v>
      </c>
      <c r="AY71" s="486" t="s">
        <v>12</v>
      </c>
    </row>
    <row r="72" spans="1:51" customFormat="1" ht="29.25" hidden="1" customHeight="1">
      <c r="A72" s="12" t="str">
        <f t="shared" si="52"/>
        <v>8-6</v>
      </c>
      <c r="B72" s="95">
        <v>8</v>
      </c>
      <c r="C72" s="120" t="s">
        <v>278</v>
      </c>
      <c r="D72" s="95">
        <v>6</v>
      </c>
      <c r="E72" s="93" t="s">
        <v>83</v>
      </c>
      <c r="F72" s="97" t="s">
        <v>83</v>
      </c>
      <c r="G72" s="161" t="s">
        <v>83</v>
      </c>
      <c r="H72" s="99" t="s">
        <v>83</v>
      </c>
      <c r="I72" s="94" t="s">
        <v>83</v>
      </c>
      <c r="J72" s="93" t="s">
        <v>83</v>
      </c>
      <c r="K72" s="93" t="s">
        <v>83</v>
      </c>
      <c r="L72" s="93" t="s">
        <v>83</v>
      </c>
      <c r="M72" s="92" t="s">
        <v>83</v>
      </c>
      <c r="N72" s="161" t="s">
        <v>12</v>
      </c>
      <c r="O72" s="153" t="s">
        <v>12</v>
      </c>
      <c r="P72" s="153" t="s">
        <v>12</v>
      </c>
      <c r="Q72" s="153" t="s">
        <v>12</v>
      </c>
      <c r="R72" s="162" t="s">
        <v>12</v>
      </c>
      <c r="S72" s="450"/>
      <c r="T72" s="163" t="s">
        <v>83</v>
      </c>
      <c r="U72" s="162" t="s">
        <v>83</v>
      </c>
      <c r="V72" s="92" t="s">
        <v>83</v>
      </c>
      <c r="W72" s="93" t="s">
        <v>83</v>
      </c>
      <c r="X72" s="161" t="s">
        <v>12</v>
      </c>
      <c r="Y72" s="153" t="s">
        <v>12</v>
      </c>
      <c r="Z72" s="153" t="s">
        <v>12</v>
      </c>
      <c r="AA72" s="153" t="s">
        <v>12</v>
      </c>
      <c r="AB72" s="162" t="s">
        <v>12</v>
      </c>
      <c r="AC72" s="450" t="s">
        <v>12</v>
      </c>
      <c r="AD72" s="155" t="str">
        <f t="shared" si="57"/>
        <v>-</v>
      </c>
      <c r="AE72" s="156" t="str">
        <f t="shared" si="58"/>
        <v>-</v>
      </c>
      <c r="AF72" s="156" t="str">
        <f t="shared" si="59"/>
        <v>-</v>
      </c>
      <c r="AG72" s="156" t="str">
        <f t="shared" si="60"/>
        <v>-</v>
      </c>
      <c r="AH72" s="157" t="str">
        <f t="shared" si="61"/>
        <v>-</v>
      </c>
      <c r="AI72" s="454"/>
      <c r="AJ72" s="155" t="str">
        <f t="shared" si="62"/>
        <v>-</v>
      </c>
      <c r="AK72" s="156" t="str">
        <f t="shared" si="63"/>
        <v>-</v>
      </c>
      <c r="AL72" s="156" t="str">
        <f t="shared" si="64"/>
        <v>-</v>
      </c>
      <c r="AM72" s="156" t="str">
        <f t="shared" si="65"/>
        <v>-</v>
      </c>
      <c r="AN72" s="157" t="str">
        <f t="shared" si="66"/>
        <v>-</v>
      </c>
      <c r="AO72" s="457"/>
      <c r="AP72" s="95" t="s">
        <v>12</v>
      </c>
      <c r="AQ72" s="93" t="s">
        <v>83</v>
      </c>
      <c r="AR72" s="98" t="s">
        <v>83</v>
      </c>
      <c r="AS72" s="102" t="s">
        <v>83</v>
      </c>
      <c r="AT72" s="163" t="s">
        <v>12</v>
      </c>
      <c r="AU72" s="164" t="s">
        <v>12</v>
      </c>
      <c r="AV72" s="164" t="s">
        <v>12</v>
      </c>
      <c r="AW72" s="164" t="s">
        <v>12</v>
      </c>
      <c r="AX72" s="179" t="s">
        <v>83</v>
      </c>
      <c r="AY72" s="486" t="s">
        <v>12</v>
      </c>
    </row>
    <row r="73" spans="1:51" customFormat="1" ht="29.25" hidden="1" customHeight="1">
      <c r="A73" s="12" t="str">
        <f t="shared" si="52"/>
        <v>8-7</v>
      </c>
      <c r="B73" s="95">
        <v>8</v>
      </c>
      <c r="C73" s="120" t="s">
        <v>278</v>
      </c>
      <c r="D73" s="95">
        <v>7</v>
      </c>
      <c r="E73" s="93" t="s">
        <v>83</v>
      </c>
      <c r="F73" s="97" t="s">
        <v>83</v>
      </c>
      <c r="G73" s="161" t="s">
        <v>83</v>
      </c>
      <c r="H73" s="99" t="s">
        <v>83</v>
      </c>
      <c r="I73" s="94" t="s">
        <v>83</v>
      </c>
      <c r="J73" s="93" t="s">
        <v>83</v>
      </c>
      <c r="K73" s="93" t="s">
        <v>83</v>
      </c>
      <c r="L73" s="93" t="s">
        <v>83</v>
      </c>
      <c r="M73" s="92" t="s">
        <v>83</v>
      </c>
      <c r="N73" s="161" t="s">
        <v>12</v>
      </c>
      <c r="O73" s="153" t="s">
        <v>12</v>
      </c>
      <c r="P73" s="153" t="s">
        <v>12</v>
      </c>
      <c r="Q73" s="153" t="s">
        <v>12</v>
      </c>
      <c r="R73" s="162" t="s">
        <v>12</v>
      </c>
      <c r="S73" s="450"/>
      <c r="T73" s="163" t="s">
        <v>83</v>
      </c>
      <c r="U73" s="162" t="s">
        <v>83</v>
      </c>
      <c r="V73" s="92" t="s">
        <v>83</v>
      </c>
      <c r="W73" s="93" t="s">
        <v>83</v>
      </c>
      <c r="X73" s="161" t="s">
        <v>12</v>
      </c>
      <c r="Y73" s="153" t="s">
        <v>12</v>
      </c>
      <c r="Z73" s="153" t="s">
        <v>12</v>
      </c>
      <c r="AA73" s="153" t="s">
        <v>12</v>
      </c>
      <c r="AB73" s="162" t="s">
        <v>12</v>
      </c>
      <c r="AC73" s="450" t="s">
        <v>12</v>
      </c>
      <c r="AD73" s="155" t="str">
        <f t="shared" si="57"/>
        <v>-</v>
      </c>
      <c r="AE73" s="156" t="str">
        <f t="shared" si="58"/>
        <v>-</v>
      </c>
      <c r="AF73" s="156" t="str">
        <f t="shared" si="59"/>
        <v>-</v>
      </c>
      <c r="AG73" s="156" t="str">
        <f t="shared" si="60"/>
        <v>-</v>
      </c>
      <c r="AH73" s="157" t="str">
        <f t="shared" si="61"/>
        <v>-</v>
      </c>
      <c r="AI73" s="454"/>
      <c r="AJ73" s="155" t="str">
        <f t="shared" si="62"/>
        <v>-</v>
      </c>
      <c r="AK73" s="156" t="str">
        <f t="shared" si="63"/>
        <v>-</v>
      </c>
      <c r="AL73" s="156" t="str">
        <f t="shared" si="64"/>
        <v>-</v>
      </c>
      <c r="AM73" s="156" t="str">
        <f t="shared" si="65"/>
        <v>-</v>
      </c>
      <c r="AN73" s="157" t="str">
        <f t="shared" si="66"/>
        <v>-</v>
      </c>
      <c r="AO73" s="457"/>
      <c r="AP73" s="95" t="s">
        <v>12</v>
      </c>
      <c r="AQ73" s="93" t="s">
        <v>83</v>
      </c>
      <c r="AR73" s="98" t="s">
        <v>83</v>
      </c>
      <c r="AS73" s="102" t="s">
        <v>83</v>
      </c>
      <c r="AT73" s="163" t="s">
        <v>12</v>
      </c>
      <c r="AU73" s="164" t="s">
        <v>12</v>
      </c>
      <c r="AV73" s="164" t="s">
        <v>12</v>
      </c>
      <c r="AW73" s="164" t="s">
        <v>12</v>
      </c>
      <c r="AX73" s="179" t="s">
        <v>83</v>
      </c>
      <c r="AY73" s="486" t="s">
        <v>12</v>
      </c>
    </row>
    <row r="74" spans="1:51" customFormat="1" ht="29.25" hidden="1" customHeight="1">
      <c r="A74" s="12" t="str">
        <f t="shared" si="52"/>
        <v>8-8</v>
      </c>
      <c r="B74" s="95">
        <v>8</v>
      </c>
      <c r="C74" s="120" t="s">
        <v>278</v>
      </c>
      <c r="D74" s="95">
        <v>8</v>
      </c>
      <c r="E74" s="93" t="s">
        <v>83</v>
      </c>
      <c r="F74" s="97" t="s">
        <v>83</v>
      </c>
      <c r="G74" s="161" t="s">
        <v>83</v>
      </c>
      <c r="H74" s="99" t="s">
        <v>83</v>
      </c>
      <c r="I74" s="94" t="s">
        <v>83</v>
      </c>
      <c r="J74" s="93" t="s">
        <v>83</v>
      </c>
      <c r="K74" s="93" t="s">
        <v>83</v>
      </c>
      <c r="L74" s="93" t="s">
        <v>83</v>
      </c>
      <c r="M74" s="92" t="s">
        <v>83</v>
      </c>
      <c r="N74" s="161" t="s">
        <v>12</v>
      </c>
      <c r="O74" s="153" t="s">
        <v>12</v>
      </c>
      <c r="P74" s="153" t="s">
        <v>12</v>
      </c>
      <c r="Q74" s="153" t="s">
        <v>12</v>
      </c>
      <c r="R74" s="162" t="s">
        <v>12</v>
      </c>
      <c r="S74" s="450"/>
      <c r="T74" s="163" t="s">
        <v>83</v>
      </c>
      <c r="U74" s="162" t="s">
        <v>83</v>
      </c>
      <c r="V74" s="92" t="s">
        <v>83</v>
      </c>
      <c r="W74" s="93" t="s">
        <v>83</v>
      </c>
      <c r="X74" s="161" t="s">
        <v>12</v>
      </c>
      <c r="Y74" s="153" t="s">
        <v>12</v>
      </c>
      <c r="Z74" s="153" t="s">
        <v>12</v>
      </c>
      <c r="AA74" s="153" t="s">
        <v>12</v>
      </c>
      <c r="AB74" s="162" t="s">
        <v>12</v>
      </c>
      <c r="AC74" s="450" t="s">
        <v>12</v>
      </c>
      <c r="AD74" s="155" t="str">
        <f t="shared" si="57"/>
        <v>-</v>
      </c>
      <c r="AE74" s="156" t="str">
        <f t="shared" si="58"/>
        <v>-</v>
      </c>
      <c r="AF74" s="156" t="str">
        <f t="shared" si="59"/>
        <v>-</v>
      </c>
      <c r="AG74" s="156" t="str">
        <f t="shared" si="60"/>
        <v>-</v>
      </c>
      <c r="AH74" s="157" t="str">
        <f t="shared" si="61"/>
        <v>-</v>
      </c>
      <c r="AI74" s="454"/>
      <c r="AJ74" s="155" t="str">
        <f t="shared" si="62"/>
        <v>-</v>
      </c>
      <c r="AK74" s="156" t="str">
        <f t="shared" si="63"/>
        <v>-</v>
      </c>
      <c r="AL74" s="156" t="str">
        <f t="shared" si="64"/>
        <v>-</v>
      </c>
      <c r="AM74" s="156" t="str">
        <f t="shared" si="65"/>
        <v>-</v>
      </c>
      <c r="AN74" s="157" t="str">
        <f t="shared" si="66"/>
        <v>-</v>
      </c>
      <c r="AO74" s="457"/>
      <c r="AP74" s="95" t="s">
        <v>12</v>
      </c>
      <c r="AQ74" s="93" t="s">
        <v>83</v>
      </c>
      <c r="AR74" s="98" t="s">
        <v>83</v>
      </c>
      <c r="AS74" s="102" t="s">
        <v>83</v>
      </c>
      <c r="AT74" s="163" t="s">
        <v>12</v>
      </c>
      <c r="AU74" s="164" t="s">
        <v>12</v>
      </c>
      <c r="AV74" s="164" t="s">
        <v>12</v>
      </c>
      <c r="AW74" s="164" t="s">
        <v>12</v>
      </c>
      <c r="AX74" s="179" t="s">
        <v>83</v>
      </c>
      <c r="AY74" s="486" t="s">
        <v>12</v>
      </c>
    </row>
    <row r="75" spans="1:51" customFormat="1" ht="29.25" hidden="1" customHeight="1">
      <c r="A75" s="12" t="str">
        <f t="shared" ref="A75:A83" si="67">B75&amp;"-"&amp;D75</f>
        <v>8-9</v>
      </c>
      <c r="B75" s="95">
        <v>8</v>
      </c>
      <c r="C75" s="120" t="s">
        <v>278</v>
      </c>
      <c r="D75" s="95">
        <v>9</v>
      </c>
      <c r="E75" s="93" t="s">
        <v>83</v>
      </c>
      <c r="F75" s="97" t="s">
        <v>83</v>
      </c>
      <c r="G75" s="161" t="s">
        <v>83</v>
      </c>
      <c r="H75" s="99" t="s">
        <v>83</v>
      </c>
      <c r="I75" s="94" t="s">
        <v>83</v>
      </c>
      <c r="J75" s="93" t="s">
        <v>83</v>
      </c>
      <c r="K75" s="93" t="s">
        <v>83</v>
      </c>
      <c r="L75" s="93" t="s">
        <v>83</v>
      </c>
      <c r="M75" s="92" t="s">
        <v>83</v>
      </c>
      <c r="N75" s="161" t="s">
        <v>12</v>
      </c>
      <c r="O75" s="153" t="s">
        <v>12</v>
      </c>
      <c r="P75" s="153" t="s">
        <v>12</v>
      </c>
      <c r="Q75" s="153" t="s">
        <v>12</v>
      </c>
      <c r="R75" s="162" t="s">
        <v>12</v>
      </c>
      <c r="S75" s="450"/>
      <c r="T75" s="163" t="s">
        <v>83</v>
      </c>
      <c r="U75" s="162" t="s">
        <v>83</v>
      </c>
      <c r="V75" s="92" t="s">
        <v>83</v>
      </c>
      <c r="W75" s="93" t="s">
        <v>83</v>
      </c>
      <c r="X75" s="161" t="s">
        <v>12</v>
      </c>
      <c r="Y75" s="153" t="s">
        <v>12</v>
      </c>
      <c r="Z75" s="153" t="s">
        <v>12</v>
      </c>
      <c r="AA75" s="153" t="s">
        <v>12</v>
      </c>
      <c r="AB75" s="162" t="s">
        <v>12</v>
      </c>
      <c r="AC75" s="450" t="s">
        <v>12</v>
      </c>
      <c r="AD75" s="155" t="str">
        <f t="shared" si="57"/>
        <v>-</v>
      </c>
      <c r="AE75" s="156" t="str">
        <f t="shared" si="58"/>
        <v>-</v>
      </c>
      <c r="AF75" s="156" t="str">
        <f t="shared" si="59"/>
        <v>-</v>
      </c>
      <c r="AG75" s="156" t="str">
        <f t="shared" si="60"/>
        <v>-</v>
      </c>
      <c r="AH75" s="157" t="str">
        <f t="shared" si="61"/>
        <v>-</v>
      </c>
      <c r="AI75" s="454"/>
      <c r="AJ75" s="155" t="str">
        <f t="shared" si="62"/>
        <v>-</v>
      </c>
      <c r="AK75" s="156" t="str">
        <f t="shared" si="63"/>
        <v>-</v>
      </c>
      <c r="AL75" s="156" t="str">
        <f t="shared" si="64"/>
        <v>-</v>
      </c>
      <c r="AM75" s="156" t="str">
        <f t="shared" si="65"/>
        <v>-</v>
      </c>
      <c r="AN75" s="157" t="str">
        <f t="shared" si="66"/>
        <v>-</v>
      </c>
      <c r="AO75" s="457"/>
      <c r="AP75" s="95" t="s">
        <v>12</v>
      </c>
      <c r="AQ75" s="93" t="s">
        <v>83</v>
      </c>
      <c r="AR75" s="98" t="s">
        <v>83</v>
      </c>
      <c r="AS75" s="102" t="s">
        <v>83</v>
      </c>
      <c r="AT75" s="163" t="s">
        <v>12</v>
      </c>
      <c r="AU75" s="164" t="s">
        <v>12</v>
      </c>
      <c r="AV75" s="164" t="s">
        <v>12</v>
      </c>
      <c r="AW75" s="164" t="s">
        <v>12</v>
      </c>
      <c r="AX75" s="179" t="s">
        <v>83</v>
      </c>
      <c r="AY75" s="486" t="s">
        <v>12</v>
      </c>
    </row>
    <row r="76" spans="1:51" s="401" customFormat="1" ht="156.75" customHeight="1">
      <c r="A76" s="12" t="str">
        <f t="shared" si="67"/>
        <v>9-1</v>
      </c>
      <c r="B76" s="204">
        <v>9</v>
      </c>
      <c r="C76" s="364" t="s">
        <v>279</v>
      </c>
      <c r="D76" s="204">
        <v>1</v>
      </c>
      <c r="E76" s="600" t="s">
        <v>442</v>
      </c>
      <c r="F76" s="355" t="s">
        <v>443</v>
      </c>
      <c r="G76" s="208" t="s">
        <v>439</v>
      </c>
      <c r="H76" s="206" t="s">
        <v>1335</v>
      </c>
      <c r="I76" s="265" t="s">
        <v>1336</v>
      </c>
      <c r="J76" s="600" t="s">
        <v>444</v>
      </c>
      <c r="K76" s="600" t="s">
        <v>2365</v>
      </c>
      <c r="L76" s="600" t="s">
        <v>388</v>
      </c>
      <c r="M76" s="266" t="s">
        <v>299</v>
      </c>
      <c r="N76" s="309">
        <v>363.1</v>
      </c>
      <c r="O76" s="310">
        <v>367.20000000000005</v>
      </c>
      <c r="P76" s="310">
        <v>371.30000000000007</v>
      </c>
      <c r="Q76" s="310">
        <v>375.40000000000003</v>
      </c>
      <c r="R76" s="310">
        <v>379.5</v>
      </c>
      <c r="S76" s="615">
        <v>384</v>
      </c>
      <c r="T76" s="194" t="s">
        <v>416</v>
      </c>
      <c r="U76" s="276">
        <v>383.6</v>
      </c>
      <c r="V76" s="207" t="s">
        <v>303</v>
      </c>
      <c r="W76" s="600" t="s">
        <v>1337</v>
      </c>
      <c r="X76" s="208">
        <v>359</v>
      </c>
      <c r="Y76" s="181">
        <v>328</v>
      </c>
      <c r="Z76" s="181">
        <v>335</v>
      </c>
      <c r="AA76" s="181">
        <v>314</v>
      </c>
      <c r="AB76" s="225">
        <v>325</v>
      </c>
      <c r="AC76" s="620">
        <v>357</v>
      </c>
      <c r="AD76" s="226">
        <f t="shared" si="57"/>
        <v>0.9887083448085926</v>
      </c>
      <c r="AE76" s="196">
        <f t="shared" si="58"/>
        <v>0.89324618736383432</v>
      </c>
      <c r="AF76" s="196">
        <f t="shared" si="59"/>
        <v>0.90223538917317514</v>
      </c>
      <c r="AG76" s="196">
        <f t="shared" si="60"/>
        <v>0.83644112946190718</v>
      </c>
      <c r="AH76" s="604">
        <f t="shared" si="61"/>
        <v>0.85638998682476941</v>
      </c>
      <c r="AI76" s="227">
        <f>IFERROR(IF($E76="-","-",AC76/S76),"-")</f>
        <v>0.9296875</v>
      </c>
      <c r="AJ76" s="226">
        <f t="shared" si="62"/>
        <v>0.93587069864442118</v>
      </c>
      <c r="AK76" s="196">
        <f t="shared" si="63"/>
        <v>0.85505735140771633</v>
      </c>
      <c r="AL76" s="196">
        <f t="shared" si="64"/>
        <v>0.87330552659019811</v>
      </c>
      <c r="AM76" s="196">
        <f t="shared" si="65"/>
        <v>0.81856100104275287</v>
      </c>
      <c r="AN76" s="604">
        <f t="shared" si="66"/>
        <v>0.84723670490093839</v>
      </c>
      <c r="AO76" s="227">
        <f>IFERROR(IF($E76="-","-",IF($U76="-","-",AC76/$U76)),"-")</f>
        <v>0.93065693430656926</v>
      </c>
      <c r="AP76" s="204" t="s">
        <v>12</v>
      </c>
      <c r="AQ76" s="600" t="s">
        <v>3454</v>
      </c>
      <c r="AR76" s="197" t="s">
        <v>1338</v>
      </c>
      <c r="AS76" s="257" t="s">
        <v>2330</v>
      </c>
      <c r="AT76" s="194" t="s">
        <v>54</v>
      </c>
      <c r="AU76" s="188" t="s">
        <v>54</v>
      </c>
      <c r="AV76" s="179" t="s">
        <v>54</v>
      </c>
      <c r="AW76" s="179" t="s">
        <v>15</v>
      </c>
      <c r="AX76" s="328" t="s">
        <v>15</v>
      </c>
      <c r="AY76" s="328" t="s">
        <v>3425</v>
      </c>
    </row>
    <row r="77" spans="1:51" s="401" customFormat="1" ht="170.25" customHeight="1">
      <c r="A77" s="12" t="str">
        <f t="shared" si="67"/>
        <v>9-2</v>
      </c>
      <c r="B77" s="204">
        <v>9</v>
      </c>
      <c r="C77" s="364" t="s">
        <v>279</v>
      </c>
      <c r="D77" s="204">
        <v>2</v>
      </c>
      <c r="E77" s="600" t="s">
        <v>1339</v>
      </c>
      <c r="F77" s="355" t="s">
        <v>445</v>
      </c>
      <c r="G77" s="208" t="s">
        <v>439</v>
      </c>
      <c r="H77" s="206" t="s">
        <v>1335</v>
      </c>
      <c r="I77" s="265" t="s">
        <v>1336</v>
      </c>
      <c r="J77" s="600" t="s">
        <v>446</v>
      </c>
      <c r="K77" s="600" t="s">
        <v>2365</v>
      </c>
      <c r="L77" s="600" t="s">
        <v>388</v>
      </c>
      <c r="M77" s="207" t="s">
        <v>299</v>
      </c>
      <c r="N77" s="309">
        <v>746</v>
      </c>
      <c r="O77" s="310">
        <v>752</v>
      </c>
      <c r="P77" s="310">
        <v>758</v>
      </c>
      <c r="Q77" s="310">
        <v>764</v>
      </c>
      <c r="R77" s="310">
        <v>770</v>
      </c>
      <c r="S77" s="621">
        <v>776</v>
      </c>
      <c r="T77" s="194" t="s">
        <v>40</v>
      </c>
      <c r="U77" s="276">
        <v>776</v>
      </c>
      <c r="V77" s="207" t="s">
        <v>303</v>
      </c>
      <c r="W77" s="600" t="s">
        <v>1337</v>
      </c>
      <c r="X77" s="252">
        <v>1082</v>
      </c>
      <c r="Y77" s="201">
        <v>987</v>
      </c>
      <c r="Z77" s="201">
        <v>1100</v>
      </c>
      <c r="AA77" s="201">
        <v>1212</v>
      </c>
      <c r="AB77" s="350">
        <v>1179</v>
      </c>
      <c r="AC77" s="622">
        <v>1139</v>
      </c>
      <c r="AD77" s="226">
        <f t="shared" si="57"/>
        <v>1.450402144772118</v>
      </c>
      <c r="AE77" s="196">
        <f t="shared" si="58"/>
        <v>1.3125</v>
      </c>
      <c r="AF77" s="196">
        <f t="shared" si="59"/>
        <v>1.4511873350923483</v>
      </c>
      <c r="AG77" s="196">
        <f t="shared" si="60"/>
        <v>1.5863874345549738</v>
      </c>
      <c r="AH77" s="196">
        <f t="shared" si="61"/>
        <v>1.5311688311688312</v>
      </c>
      <c r="AI77" s="588">
        <f>IFERROR(IF($E77="-","-",AC77/S77),"-")</f>
        <v>1.4677835051546391</v>
      </c>
      <c r="AJ77" s="226">
        <f t="shared" si="62"/>
        <v>1.3943298969072164</v>
      </c>
      <c r="AK77" s="196">
        <f t="shared" si="63"/>
        <v>1.2719072164948453</v>
      </c>
      <c r="AL77" s="196">
        <f t="shared" si="64"/>
        <v>1.4175257731958764</v>
      </c>
      <c r="AM77" s="196">
        <f>IFERROR(IF($E77="-","-",IF($U77="-","-",AA77/$U77)),"-")</f>
        <v>1.5618556701030928</v>
      </c>
      <c r="AN77" s="604">
        <f t="shared" si="66"/>
        <v>1.5193298969072164</v>
      </c>
      <c r="AO77" s="227">
        <f>IFERROR(IF($E77="-","-",IF($U77="-","-",AC77/$U77)),"-")</f>
        <v>1.4677835051546391</v>
      </c>
      <c r="AP77" s="204" t="s">
        <v>12</v>
      </c>
      <c r="AQ77" s="600" t="s">
        <v>3453</v>
      </c>
      <c r="AR77" s="197" t="s">
        <v>1338</v>
      </c>
      <c r="AS77" s="257" t="s">
        <v>2330</v>
      </c>
      <c r="AT77" s="194" t="s">
        <v>54</v>
      </c>
      <c r="AU77" s="179" t="s">
        <v>54</v>
      </c>
      <c r="AV77" s="179" t="s">
        <v>15</v>
      </c>
      <c r="AW77" s="179" t="s">
        <v>15</v>
      </c>
      <c r="AX77" s="179" t="s">
        <v>15</v>
      </c>
      <c r="AY77" s="328" t="s">
        <v>3425</v>
      </c>
    </row>
    <row r="78" spans="1:51" customFormat="1" ht="29.25" hidden="1" customHeight="1">
      <c r="A78" s="12" t="str">
        <f t="shared" si="67"/>
        <v>9-3</v>
      </c>
      <c r="B78" s="95">
        <v>9</v>
      </c>
      <c r="C78" s="120" t="s">
        <v>279</v>
      </c>
      <c r="D78" s="95">
        <v>3</v>
      </c>
      <c r="E78" s="93" t="s">
        <v>83</v>
      </c>
      <c r="F78" s="97" t="s">
        <v>83</v>
      </c>
      <c r="G78" s="161" t="s">
        <v>83</v>
      </c>
      <c r="H78" s="99" t="s">
        <v>83</v>
      </c>
      <c r="I78" s="94" t="s">
        <v>83</v>
      </c>
      <c r="J78" s="93" t="s">
        <v>83</v>
      </c>
      <c r="K78" s="93" t="s">
        <v>83</v>
      </c>
      <c r="L78" s="93" t="s">
        <v>83</v>
      </c>
      <c r="M78" s="92" t="s">
        <v>83</v>
      </c>
      <c r="N78" s="161" t="s">
        <v>12</v>
      </c>
      <c r="O78" s="153" t="s">
        <v>12</v>
      </c>
      <c r="P78" s="153" t="s">
        <v>12</v>
      </c>
      <c r="Q78" s="153" t="s">
        <v>12</v>
      </c>
      <c r="R78" s="162" t="s">
        <v>12</v>
      </c>
      <c r="S78" s="450"/>
      <c r="T78" s="163" t="s">
        <v>83</v>
      </c>
      <c r="U78" s="162" t="s">
        <v>83</v>
      </c>
      <c r="V78" s="92" t="s">
        <v>83</v>
      </c>
      <c r="W78" s="93" t="s">
        <v>83</v>
      </c>
      <c r="X78" s="161" t="s">
        <v>12</v>
      </c>
      <c r="Y78" s="153" t="s">
        <v>12</v>
      </c>
      <c r="Z78" s="153" t="s">
        <v>12</v>
      </c>
      <c r="AA78" s="153" t="s">
        <v>12</v>
      </c>
      <c r="AB78" s="162" t="s">
        <v>12</v>
      </c>
      <c r="AC78" s="450" t="s">
        <v>12</v>
      </c>
      <c r="AD78" s="155" t="str">
        <f t="shared" si="57"/>
        <v>-</v>
      </c>
      <c r="AE78" s="156" t="str">
        <f t="shared" si="58"/>
        <v>-</v>
      </c>
      <c r="AF78" s="156" t="str">
        <f t="shared" si="59"/>
        <v>-</v>
      </c>
      <c r="AG78" s="156" t="str">
        <f t="shared" si="60"/>
        <v>-</v>
      </c>
      <c r="AH78" s="157" t="str">
        <f t="shared" si="61"/>
        <v>-</v>
      </c>
      <c r="AI78" s="454"/>
      <c r="AJ78" s="155" t="str">
        <f t="shared" si="62"/>
        <v>-</v>
      </c>
      <c r="AK78" s="156" t="str">
        <f t="shared" si="63"/>
        <v>-</v>
      </c>
      <c r="AL78" s="156" t="str">
        <f t="shared" si="64"/>
        <v>-</v>
      </c>
      <c r="AM78" s="156" t="str">
        <f t="shared" si="65"/>
        <v>-</v>
      </c>
      <c r="AN78" s="157" t="str">
        <f t="shared" si="66"/>
        <v>-</v>
      </c>
      <c r="AO78" s="457"/>
      <c r="AP78" s="95" t="s">
        <v>12</v>
      </c>
      <c r="AQ78" s="93" t="s">
        <v>83</v>
      </c>
      <c r="AR78" s="98" t="s">
        <v>83</v>
      </c>
      <c r="AS78" s="102" t="s">
        <v>83</v>
      </c>
      <c r="AT78" s="163" t="s">
        <v>12</v>
      </c>
      <c r="AU78" s="164" t="s">
        <v>12</v>
      </c>
      <c r="AV78" s="164" t="s">
        <v>12</v>
      </c>
      <c r="AW78" s="164" t="s">
        <v>12</v>
      </c>
      <c r="AX78" s="179" t="s">
        <v>83</v>
      </c>
      <c r="AY78" s="486" t="s">
        <v>12</v>
      </c>
    </row>
    <row r="79" spans="1:51" customFormat="1" ht="29.25" hidden="1" customHeight="1">
      <c r="A79" s="12" t="str">
        <f t="shared" si="67"/>
        <v>9-4</v>
      </c>
      <c r="B79" s="95">
        <v>9</v>
      </c>
      <c r="C79" s="120" t="s">
        <v>279</v>
      </c>
      <c r="D79" s="95">
        <v>4</v>
      </c>
      <c r="E79" s="93" t="s">
        <v>83</v>
      </c>
      <c r="F79" s="97" t="s">
        <v>83</v>
      </c>
      <c r="G79" s="161" t="s">
        <v>83</v>
      </c>
      <c r="H79" s="99" t="s">
        <v>83</v>
      </c>
      <c r="I79" s="94" t="s">
        <v>83</v>
      </c>
      <c r="J79" s="93" t="s">
        <v>83</v>
      </c>
      <c r="K79" s="93" t="s">
        <v>83</v>
      </c>
      <c r="L79" s="93" t="s">
        <v>83</v>
      </c>
      <c r="M79" s="92" t="s">
        <v>83</v>
      </c>
      <c r="N79" s="161" t="s">
        <v>12</v>
      </c>
      <c r="O79" s="153" t="s">
        <v>12</v>
      </c>
      <c r="P79" s="153" t="s">
        <v>12</v>
      </c>
      <c r="Q79" s="153" t="s">
        <v>12</v>
      </c>
      <c r="R79" s="162" t="s">
        <v>12</v>
      </c>
      <c r="S79" s="450"/>
      <c r="T79" s="163" t="s">
        <v>83</v>
      </c>
      <c r="U79" s="162" t="s">
        <v>83</v>
      </c>
      <c r="V79" s="92" t="s">
        <v>83</v>
      </c>
      <c r="W79" s="93" t="s">
        <v>83</v>
      </c>
      <c r="X79" s="161" t="s">
        <v>12</v>
      </c>
      <c r="Y79" s="153" t="s">
        <v>12</v>
      </c>
      <c r="Z79" s="153" t="s">
        <v>12</v>
      </c>
      <c r="AA79" s="153" t="s">
        <v>12</v>
      </c>
      <c r="AB79" s="162" t="s">
        <v>12</v>
      </c>
      <c r="AC79" s="450" t="s">
        <v>12</v>
      </c>
      <c r="AD79" s="155" t="str">
        <f t="shared" si="57"/>
        <v>-</v>
      </c>
      <c r="AE79" s="156" t="str">
        <f t="shared" si="58"/>
        <v>-</v>
      </c>
      <c r="AF79" s="156" t="str">
        <f t="shared" si="59"/>
        <v>-</v>
      </c>
      <c r="AG79" s="156" t="str">
        <f t="shared" si="60"/>
        <v>-</v>
      </c>
      <c r="AH79" s="157" t="str">
        <f t="shared" si="61"/>
        <v>-</v>
      </c>
      <c r="AI79" s="454"/>
      <c r="AJ79" s="155" t="str">
        <f t="shared" si="62"/>
        <v>-</v>
      </c>
      <c r="AK79" s="156" t="str">
        <f t="shared" si="63"/>
        <v>-</v>
      </c>
      <c r="AL79" s="156" t="str">
        <f t="shared" si="64"/>
        <v>-</v>
      </c>
      <c r="AM79" s="156" t="str">
        <f t="shared" si="65"/>
        <v>-</v>
      </c>
      <c r="AN79" s="157" t="str">
        <f t="shared" si="66"/>
        <v>-</v>
      </c>
      <c r="AO79" s="457"/>
      <c r="AP79" s="95" t="s">
        <v>12</v>
      </c>
      <c r="AQ79" s="93" t="s">
        <v>83</v>
      </c>
      <c r="AR79" s="98" t="s">
        <v>83</v>
      </c>
      <c r="AS79" s="102" t="s">
        <v>83</v>
      </c>
      <c r="AT79" s="163" t="s">
        <v>12</v>
      </c>
      <c r="AU79" s="164" t="s">
        <v>12</v>
      </c>
      <c r="AV79" s="164" t="s">
        <v>12</v>
      </c>
      <c r="AW79" s="164" t="s">
        <v>12</v>
      </c>
      <c r="AX79" s="179" t="s">
        <v>83</v>
      </c>
      <c r="AY79" s="486" t="s">
        <v>12</v>
      </c>
    </row>
    <row r="80" spans="1:51" customFormat="1" ht="29.25" hidden="1" customHeight="1">
      <c r="A80" s="12" t="str">
        <f t="shared" si="67"/>
        <v>9-5</v>
      </c>
      <c r="B80" s="95">
        <v>9</v>
      </c>
      <c r="C80" s="120" t="s">
        <v>279</v>
      </c>
      <c r="D80" s="95">
        <v>5</v>
      </c>
      <c r="E80" s="93" t="s">
        <v>83</v>
      </c>
      <c r="F80" s="97" t="s">
        <v>83</v>
      </c>
      <c r="G80" s="161" t="s">
        <v>83</v>
      </c>
      <c r="H80" s="99" t="s">
        <v>83</v>
      </c>
      <c r="I80" s="94" t="s">
        <v>83</v>
      </c>
      <c r="J80" s="93" t="s">
        <v>83</v>
      </c>
      <c r="K80" s="93" t="s">
        <v>83</v>
      </c>
      <c r="L80" s="93" t="s">
        <v>83</v>
      </c>
      <c r="M80" s="92" t="s">
        <v>83</v>
      </c>
      <c r="N80" s="161" t="s">
        <v>12</v>
      </c>
      <c r="O80" s="153" t="s">
        <v>12</v>
      </c>
      <c r="P80" s="153" t="s">
        <v>12</v>
      </c>
      <c r="Q80" s="153" t="s">
        <v>12</v>
      </c>
      <c r="R80" s="162" t="s">
        <v>12</v>
      </c>
      <c r="S80" s="450"/>
      <c r="T80" s="163" t="s">
        <v>83</v>
      </c>
      <c r="U80" s="162" t="s">
        <v>83</v>
      </c>
      <c r="V80" s="92" t="s">
        <v>83</v>
      </c>
      <c r="W80" s="93" t="s">
        <v>83</v>
      </c>
      <c r="X80" s="161" t="s">
        <v>12</v>
      </c>
      <c r="Y80" s="153" t="s">
        <v>12</v>
      </c>
      <c r="Z80" s="153" t="s">
        <v>12</v>
      </c>
      <c r="AA80" s="153" t="s">
        <v>12</v>
      </c>
      <c r="AB80" s="162" t="s">
        <v>12</v>
      </c>
      <c r="AC80" s="450" t="s">
        <v>12</v>
      </c>
      <c r="AD80" s="155" t="str">
        <f t="shared" si="57"/>
        <v>-</v>
      </c>
      <c r="AE80" s="156" t="str">
        <f t="shared" si="58"/>
        <v>-</v>
      </c>
      <c r="AF80" s="156" t="str">
        <f t="shared" si="59"/>
        <v>-</v>
      </c>
      <c r="AG80" s="156" t="str">
        <f t="shared" si="60"/>
        <v>-</v>
      </c>
      <c r="AH80" s="157" t="str">
        <f t="shared" si="61"/>
        <v>-</v>
      </c>
      <c r="AI80" s="454"/>
      <c r="AJ80" s="155" t="str">
        <f t="shared" si="62"/>
        <v>-</v>
      </c>
      <c r="AK80" s="156" t="str">
        <f t="shared" si="63"/>
        <v>-</v>
      </c>
      <c r="AL80" s="156" t="str">
        <f t="shared" si="64"/>
        <v>-</v>
      </c>
      <c r="AM80" s="156" t="str">
        <f t="shared" si="65"/>
        <v>-</v>
      </c>
      <c r="AN80" s="157" t="str">
        <f t="shared" si="66"/>
        <v>-</v>
      </c>
      <c r="AO80" s="457"/>
      <c r="AP80" s="95" t="s">
        <v>12</v>
      </c>
      <c r="AQ80" s="93" t="s">
        <v>83</v>
      </c>
      <c r="AR80" s="98" t="s">
        <v>83</v>
      </c>
      <c r="AS80" s="102" t="s">
        <v>83</v>
      </c>
      <c r="AT80" s="163" t="s">
        <v>12</v>
      </c>
      <c r="AU80" s="164" t="s">
        <v>12</v>
      </c>
      <c r="AV80" s="164" t="s">
        <v>12</v>
      </c>
      <c r="AW80" s="164" t="s">
        <v>12</v>
      </c>
      <c r="AX80" s="179" t="s">
        <v>83</v>
      </c>
      <c r="AY80" s="486" t="s">
        <v>12</v>
      </c>
    </row>
    <row r="81" spans="1:51" customFormat="1" ht="29.25" hidden="1" customHeight="1">
      <c r="A81" s="12" t="str">
        <f t="shared" si="67"/>
        <v>9-6</v>
      </c>
      <c r="B81" s="95">
        <v>9</v>
      </c>
      <c r="C81" s="120" t="s">
        <v>279</v>
      </c>
      <c r="D81" s="95">
        <v>6</v>
      </c>
      <c r="E81" s="93" t="s">
        <v>83</v>
      </c>
      <c r="F81" s="97" t="s">
        <v>83</v>
      </c>
      <c r="G81" s="161" t="s">
        <v>83</v>
      </c>
      <c r="H81" s="99" t="s">
        <v>83</v>
      </c>
      <c r="I81" s="94" t="s">
        <v>83</v>
      </c>
      <c r="J81" s="93" t="s">
        <v>83</v>
      </c>
      <c r="K81" s="93" t="s">
        <v>83</v>
      </c>
      <c r="L81" s="93" t="s">
        <v>83</v>
      </c>
      <c r="M81" s="92" t="s">
        <v>83</v>
      </c>
      <c r="N81" s="161" t="s">
        <v>12</v>
      </c>
      <c r="O81" s="153" t="s">
        <v>12</v>
      </c>
      <c r="P81" s="153" t="s">
        <v>12</v>
      </c>
      <c r="Q81" s="153" t="s">
        <v>12</v>
      </c>
      <c r="R81" s="162" t="s">
        <v>12</v>
      </c>
      <c r="S81" s="450"/>
      <c r="T81" s="163" t="s">
        <v>83</v>
      </c>
      <c r="U81" s="162" t="s">
        <v>83</v>
      </c>
      <c r="V81" s="92" t="s">
        <v>83</v>
      </c>
      <c r="W81" s="93" t="s">
        <v>83</v>
      </c>
      <c r="X81" s="161" t="s">
        <v>12</v>
      </c>
      <c r="Y81" s="153" t="s">
        <v>12</v>
      </c>
      <c r="Z81" s="153" t="s">
        <v>12</v>
      </c>
      <c r="AA81" s="153" t="s">
        <v>12</v>
      </c>
      <c r="AB81" s="162" t="s">
        <v>12</v>
      </c>
      <c r="AC81" s="450" t="s">
        <v>12</v>
      </c>
      <c r="AD81" s="155" t="str">
        <f t="shared" si="57"/>
        <v>-</v>
      </c>
      <c r="AE81" s="156" t="str">
        <f t="shared" si="58"/>
        <v>-</v>
      </c>
      <c r="AF81" s="156" t="str">
        <f t="shared" si="59"/>
        <v>-</v>
      </c>
      <c r="AG81" s="156" t="str">
        <f t="shared" si="60"/>
        <v>-</v>
      </c>
      <c r="AH81" s="157" t="str">
        <f t="shared" si="61"/>
        <v>-</v>
      </c>
      <c r="AI81" s="454"/>
      <c r="AJ81" s="155" t="str">
        <f t="shared" si="62"/>
        <v>-</v>
      </c>
      <c r="AK81" s="156" t="str">
        <f t="shared" si="63"/>
        <v>-</v>
      </c>
      <c r="AL81" s="156" t="str">
        <f t="shared" si="64"/>
        <v>-</v>
      </c>
      <c r="AM81" s="156" t="str">
        <f t="shared" si="65"/>
        <v>-</v>
      </c>
      <c r="AN81" s="157" t="str">
        <f t="shared" si="66"/>
        <v>-</v>
      </c>
      <c r="AO81" s="457"/>
      <c r="AP81" s="95" t="s">
        <v>12</v>
      </c>
      <c r="AQ81" s="93" t="s">
        <v>83</v>
      </c>
      <c r="AR81" s="98" t="s">
        <v>83</v>
      </c>
      <c r="AS81" s="102" t="s">
        <v>83</v>
      </c>
      <c r="AT81" s="163" t="s">
        <v>12</v>
      </c>
      <c r="AU81" s="164" t="s">
        <v>12</v>
      </c>
      <c r="AV81" s="164" t="s">
        <v>12</v>
      </c>
      <c r="AW81" s="164" t="s">
        <v>12</v>
      </c>
      <c r="AX81" s="179" t="s">
        <v>83</v>
      </c>
      <c r="AY81" s="486" t="s">
        <v>12</v>
      </c>
    </row>
    <row r="82" spans="1:51" customFormat="1" ht="29.25" hidden="1" customHeight="1">
      <c r="A82" s="12" t="str">
        <f t="shared" si="67"/>
        <v>9-7</v>
      </c>
      <c r="B82" s="95">
        <v>9</v>
      </c>
      <c r="C82" s="120" t="s">
        <v>279</v>
      </c>
      <c r="D82" s="95">
        <v>7</v>
      </c>
      <c r="E82" s="93" t="s">
        <v>83</v>
      </c>
      <c r="F82" s="97" t="s">
        <v>83</v>
      </c>
      <c r="G82" s="161" t="s">
        <v>83</v>
      </c>
      <c r="H82" s="99" t="s">
        <v>83</v>
      </c>
      <c r="I82" s="94" t="s">
        <v>83</v>
      </c>
      <c r="J82" s="93" t="s">
        <v>83</v>
      </c>
      <c r="K82" s="93" t="s">
        <v>83</v>
      </c>
      <c r="L82" s="93" t="s">
        <v>83</v>
      </c>
      <c r="M82" s="92" t="s">
        <v>83</v>
      </c>
      <c r="N82" s="161" t="s">
        <v>12</v>
      </c>
      <c r="O82" s="153" t="s">
        <v>12</v>
      </c>
      <c r="P82" s="153" t="s">
        <v>12</v>
      </c>
      <c r="Q82" s="153" t="s">
        <v>12</v>
      </c>
      <c r="R82" s="162" t="s">
        <v>12</v>
      </c>
      <c r="S82" s="450"/>
      <c r="T82" s="163" t="s">
        <v>83</v>
      </c>
      <c r="U82" s="162" t="s">
        <v>83</v>
      </c>
      <c r="V82" s="92" t="s">
        <v>83</v>
      </c>
      <c r="W82" s="93" t="s">
        <v>83</v>
      </c>
      <c r="X82" s="161" t="s">
        <v>12</v>
      </c>
      <c r="Y82" s="153" t="s">
        <v>12</v>
      </c>
      <c r="Z82" s="153" t="s">
        <v>12</v>
      </c>
      <c r="AA82" s="153" t="s">
        <v>12</v>
      </c>
      <c r="AB82" s="162" t="s">
        <v>12</v>
      </c>
      <c r="AC82" s="450" t="s">
        <v>12</v>
      </c>
      <c r="AD82" s="155" t="str">
        <f t="shared" si="57"/>
        <v>-</v>
      </c>
      <c r="AE82" s="156" t="str">
        <f t="shared" si="58"/>
        <v>-</v>
      </c>
      <c r="AF82" s="156" t="str">
        <f t="shared" si="59"/>
        <v>-</v>
      </c>
      <c r="AG82" s="156" t="str">
        <f t="shared" si="60"/>
        <v>-</v>
      </c>
      <c r="AH82" s="157" t="str">
        <f t="shared" si="61"/>
        <v>-</v>
      </c>
      <c r="AI82" s="454"/>
      <c r="AJ82" s="155" t="str">
        <f t="shared" si="62"/>
        <v>-</v>
      </c>
      <c r="AK82" s="156" t="str">
        <f t="shared" si="63"/>
        <v>-</v>
      </c>
      <c r="AL82" s="156" t="str">
        <f t="shared" si="64"/>
        <v>-</v>
      </c>
      <c r="AM82" s="156" t="str">
        <f t="shared" si="65"/>
        <v>-</v>
      </c>
      <c r="AN82" s="157" t="str">
        <f t="shared" si="66"/>
        <v>-</v>
      </c>
      <c r="AO82" s="457"/>
      <c r="AP82" s="95" t="s">
        <v>12</v>
      </c>
      <c r="AQ82" s="93" t="s">
        <v>83</v>
      </c>
      <c r="AR82" s="98" t="s">
        <v>83</v>
      </c>
      <c r="AS82" s="102" t="s">
        <v>83</v>
      </c>
      <c r="AT82" s="163" t="s">
        <v>12</v>
      </c>
      <c r="AU82" s="164" t="s">
        <v>12</v>
      </c>
      <c r="AV82" s="164" t="s">
        <v>12</v>
      </c>
      <c r="AW82" s="164" t="s">
        <v>12</v>
      </c>
      <c r="AX82" s="179" t="s">
        <v>83</v>
      </c>
      <c r="AY82" s="486" t="s">
        <v>12</v>
      </c>
    </row>
    <row r="83" spans="1:51" customFormat="1" ht="29.25" hidden="1" customHeight="1">
      <c r="A83" s="12" t="str">
        <f t="shared" si="67"/>
        <v>9-8</v>
      </c>
      <c r="B83" s="95">
        <v>9</v>
      </c>
      <c r="C83" s="120" t="s">
        <v>279</v>
      </c>
      <c r="D83" s="95">
        <v>8</v>
      </c>
      <c r="E83" s="93" t="s">
        <v>83</v>
      </c>
      <c r="F83" s="97" t="s">
        <v>83</v>
      </c>
      <c r="G83" s="161" t="s">
        <v>83</v>
      </c>
      <c r="H83" s="99" t="s">
        <v>83</v>
      </c>
      <c r="I83" s="94" t="s">
        <v>83</v>
      </c>
      <c r="J83" s="93" t="s">
        <v>83</v>
      </c>
      <c r="K83" s="93" t="s">
        <v>83</v>
      </c>
      <c r="L83" s="93" t="s">
        <v>83</v>
      </c>
      <c r="M83" s="92" t="s">
        <v>83</v>
      </c>
      <c r="N83" s="161" t="s">
        <v>12</v>
      </c>
      <c r="O83" s="153" t="s">
        <v>12</v>
      </c>
      <c r="P83" s="153" t="s">
        <v>12</v>
      </c>
      <c r="Q83" s="153" t="s">
        <v>12</v>
      </c>
      <c r="R83" s="162" t="s">
        <v>12</v>
      </c>
      <c r="S83" s="450"/>
      <c r="T83" s="163" t="s">
        <v>83</v>
      </c>
      <c r="U83" s="162" t="s">
        <v>83</v>
      </c>
      <c r="V83" s="92" t="s">
        <v>83</v>
      </c>
      <c r="W83" s="93" t="s">
        <v>83</v>
      </c>
      <c r="X83" s="161" t="s">
        <v>12</v>
      </c>
      <c r="Y83" s="153" t="s">
        <v>12</v>
      </c>
      <c r="Z83" s="153" t="s">
        <v>12</v>
      </c>
      <c r="AA83" s="153" t="s">
        <v>12</v>
      </c>
      <c r="AB83" s="162" t="s">
        <v>12</v>
      </c>
      <c r="AC83" s="450" t="s">
        <v>12</v>
      </c>
      <c r="AD83" s="155" t="str">
        <f t="shared" si="57"/>
        <v>-</v>
      </c>
      <c r="AE83" s="156" t="str">
        <f t="shared" si="58"/>
        <v>-</v>
      </c>
      <c r="AF83" s="156" t="str">
        <f t="shared" si="59"/>
        <v>-</v>
      </c>
      <c r="AG83" s="156" t="str">
        <f t="shared" si="60"/>
        <v>-</v>
      </c>
      <c r="AH83" s="157" t="str">
        <f t="shared" si="61"/>
        <v>-</v>
      </c>
      <c r="AI83" s="454"/>
      <c r="AJ83" s="155" t="str">
        <f t="shared" si="62"/>
        <v>-</v>
      </c>
      <c r="AK83" s="156" t="str">
        <f t="shared" si="63"/>
        <v>-</v>
      </c>
      <c r="AL83" s="156" t="str">
        <f t="shared" si="64"/>
        <v>-</v>
      </c>
      <c r="AM83" s="156" t="str">
        <f t="shared" si="65"/>
        <v>-</v>
      </c>
      <c r="AN83" s="157" t="str">
        <f t="shared" si="66"/>
        <v>-</v>
      </c>
      <c r="AO83" s="457"/>
      <c r="AP83" s="95" t="s">
        <v>12</v>
      </c>
      <c r="AQ83" s="93" t="s">
        <v>83</v>
      </c>
      <c r="AR83" s="98" t="s">
        <v>83</v>
      </c>
      <c r="AS83" s="102" t="s">
        <v>83</v>
      </c>
      <c r="AT83" s="163" t="s">
        <v>12</v>
      </c>
      <c r="AU83" s="164" t="s">
        <v>12</v>
      </c>
      <c r="AV83" s="164" t="s">
        <v>12</v>
      </c>
      <c r="AW83" s="164" t="s">
        <v>12</v>
      </c>
      <c r="AX83" s="179" t="s">
        <v>83</v>
      </c>
      <c r="AY83" s="486" t="s">
        <v>12</v>
      </c>
    </row>
    <row r="84" spans="1:51" customFormat="1" ht="29.25" hidden="1" customHeight="1">
      <c r="A84" s="12" t="str">
        <f t="shared" ref="A84:A92" si="68">B84&amp;"-"&amp;D84</f>
        <v>9-9</v>
      </c>
      <c r="B84" s="95">
        <v>9</v>
      </c>
      <c r="C84" s="120" t="s">
        <v>279</v>
      </c>
      <c r="D84" s="95">
        <v>9</v>
      </c>
      <c r="E84" s="93" t="s">
        <v>83</v>
      </c>
      <c r="F84" s="97" t="s">
        <v>83</v>
      </c>
      <c r="G84" s="161" t="s">
        <v>83</v>
      </c>
      <c r="H84" s="99" t="s">
        <v>83</v>
      </c>
      <c r="I84" s="94" t="s">
        <v>83</v>
      </c>
      <c r="J84" s="93" t="s">
        <v>83</v>
      </c>
      <c r="K84" s="93" t="s">
        <v>83</v>
      </c>
      <c r="L84" s="93" t="s">
        <v>83</v>
      </c>
      <c r="M84" s="92" t="s">
        <v>83</v>
      </c>
      <c r="N84" s="161" t="s">
        <v>12</v>
      </c>
      <c r="O84" s="153" t="s">
        <v>12</v>
      </c>
      <c r="P84" s="153" t="s">
        <v>12</v>
      </c>
      <c r="Q84" s="153" t="s">
        <v>12</v>
      </c>
      <c r="R84" s="162" t="s">
        <v>12</v>
      </c>
      <c r="S84" s="450"/>
      <c r="T84" s="163" t="s">
        <v>83</v>
      </c>
      <c r="U84" s="162" t="s">
        <v>83</v>
      </c>
      <c r="V84" s="92" t="s">
        <v>83</v>
      </c>
      <c r="W84" s="93" t="s">
        <v>83</v>
      </c>
      <c r="X84" s="161" t="s">
        <v>12</v>
      </c>
      <c r="Y84" s="153" t="s">
        <v>12</v>
      </c>
      <c r="Z84" s="153" t="s">
        <v>12</v>
      </c>
      <c r="AA84" s="153" t="s">
        <v>12</v>
      </c>
      <c r="AB84" s="162" t="s">
        <v>12</v>
      </c>
      <c r="AC84" s="450" t="s">
        <v>12</v>
      </c>
      <c r="AD84" s="155" t="str">
        <f t="shared" si="57"/>
        <v>-</v>
      </c>
      <c r="AE84" s="156" t="str">
        <f t="shared" si="58"/>
        <v>-</v>
      </c>
      <c r="AF84" s="156" t="str">
        <f t="shared" si="59"/>
        <v>-</v>
      </c>
      <c r="AG84" s="156" t="str">
        <f t="shared" si="60"/>
        <v>-</v>
      </c>
      <c r="AH84" s="157" t="str">
        <f t="shared" si="61"/>
        <v>-</v>
      </c>
      <c r="AI84" s="454"/>
      <c r="AJ84" s="155" t="str">
        <f t="shared" si="62"/>
        <v>-</v>
      </c>
      <c r="AK84" s="156" t="str">
        <f t="shared" si="63"/>
        <v>-</v>
      </c>
      <c r="AL84" s="156" t="str">
        <f t="shared" si="64"/>
        <v>-</v>
      </c>
      <c r="AM84" s="156" t="str">
        <f t="shared" si="65"/>
        <v>-</v>
      </c>
      <c r="AN84" s="157" t="str">
        <f t="shared" si="66"/>
        <v>-</v>
      </c>
      <c r="AO84" s="457"/>
      <c r="AP84" s="95" t="s">
        <v>12</v>
      </c>
      <c r="AQ84" s="93" t="s">
        <v>83</v>
      </c>
      <c r="AR84" s="98" t="s">
        <v>83</v>
      </c>
      <c r="AS84" s="102" t="s">
        <v>83</v>
      </c>
      <c r="AT84" s="163" t="s">
        <v>12</v>
      </c>
      <c r="AU84" s="164" t="s">
        <v>12</v>
      </c>
      <c r="AV84" s="164" t="s">
        <v>12</v>
      </c>
      <c r="AW84" s="164" t="s">
        <v>12</v>
      </c>
      <c r="AX84" s="179" t="s">
        <v>83</v>
      </c>
      <c r="AY84" s="486" t="s">
        <v>12</v>
      </c>
    </row>
    <row r="85" spans="1:51" s="401" customFormat="1" ht="136.5" customHeight="1">
      <c r="A85" s="89" t="str">
        <f t="shared" si="68"/>
        <v>10-1</v>
      </c>
      <c r="B85" s="204">
        <v>10</v>
      </c>
      <c r="C85" s="364" t="s">
        <v>280</v>
      </c>
      <c r="D85" s="204">
        <v>1</v>
      </c>
      <c r="E85" s="600" t="s">
        <v>2313</v>
      </c>
      <c r="F85" s="355" t="s">
        <v>384</v>
      </c>
      <c r="G85" s="603" t="s">
        <v>447</v>
      </c>
      <c r="H85" s="206" t="s">
        <v>3150</v>
      </c>
      <c r="I85" s="195" t="s">
        <v>448</v>
      </c>
      <c r="J85" s="600" t="s">
        <v>449</v>
      </c>
      <c r="K85" s="600" t="s">
        <v>1912</v>
      </c>
      <c r="L85" s="600" t="s">
        <v>450</v>
      </c>
      <c r="M85" s="207" t="s">
        <v>392</v>
      </c>
      <c r="N85" s="377">
        <v>4.9000000000000004</v>
      </c>
      <c r="O85" s="378">
        <v>4.9000000000000004</v>
      </c>
      <c r="P85" s="378">
        <v>4.9000000000000004</v>
      </c>
      <c r="Q85" s="378">
        <v>4.9000000000000004</v>
      </c>
      <c r="R85" s="378">
        <v>4.9000000000000004</v>
      </c>
      <c r="S85" s="623">
        <v>5</v>
      </c>
      <c r="T85" s="194" t="s">
        <v>416</v>
      </c>
      <c r="U85" s="195">
        <v>5</v>
      </c>
      <c r="V85" s="207" t="s">
        <v>306</v>
      </c>
      <c r="W85" s="600" t="s">
        <v>1913</v>
      </c>
      <c r="X85" s="603">
        <v>4.9000000000000004</v>
      </c>
      <c r="Y85" s="181">
        <v>4.9000000000000004</v>
      </c>
      <c r="Z85" s="358">
        <v>5</v>
      </c>
      <c r="AA85" s="358">
        <v>5.0999999999999996</v>
      </c>
      <c r="AB85" s="358">
        <v>5.0999999999999996</v>
      </c>
      <c r="AC85" s="617">
        <v>5.2</v>
      </c>
      <c r="AD85" s="226">
        <f t="shared" si="57"/>
        <v>1</v>
      </c>
      <c r="AE85" s="196">
        <f t="shared" si="58"/>
        <v>1</v>
      </c>
      <c r="AF85" s="196">
        <f t="shared" si="59"/>
        <v>1.0204081632653061</v>
      </c>
      <c r="AG85" s="196">
        <f t="shared" si="60"/>
        <v>1.0408163265306121</v>
      </c>
      <c r="AH85" s="604">
        <f t="shared" si="61"/>
        <v>1.0408163265306121</v>
      </c>
      <c r="AI85" s="227">
        <f>IFERROR(IF($E85="-","-",AC85/S85),"-")</f>
        <v>1.04</v>
      </c>
      <c r="AJ85" s="226">
        <f t="shared" si="62"/>
        <v>0.98000000000000009</v>
      </c>
      <c r="AK85" s="196">
        <f t="shared" si="63"/>
        <v>0.98000000000000009</v>
      </c>
      <c r="AL85" s="196">
        <f t="shared" si="64"/>
        <v>1</v>
      </c>
      <c r="AM85" s="196">
        <f t="shared" si="65"/>
        <v>1.02</v>
      </c>
      <c r="AN85" s="604">
        <f t="shared" si="66"/>
        <v>1.02</v>
      </c>
      <c r="AO85" s="227">
        <f>IFERROR(IF($E85="-","-",IF($U85="-","-",AC85/$U85)),"-")</f>
        <v>1.04</v>
      </c>
      <c r="AP85" s="204" t="s">
        <v>12</v>
      </c>
      <c r="AQ85" s="600" t="s">
        <v>1164</v>
      </c>
      <c r="AR85" s="197" t="s">
        <v>628</v>
      </c>
      <c r="AS85" s="257" t="s">
        <v>1914</v>
      </c>
      <c r="AT85" s="194" t="s">
        <v>15</v>
      </c>
      <c r="AU85" s="179" t="s">
        <v>15</v>
      </c>
      <c r="AV85" s="179" t="s">
        <v>15</v>
      </c>
      <c r="AW85" s="179" t="s">
        <v>54</v>
      </c>
      <c r="AX85" s="179" t="s">
        <v>3368</v>
      </c>
      <c r="AY85" s="611" t="s">
        <v>3430</v>
      </c>
    </row>
    <row r="86" spans="1:51" customFormat="1" ht="29.25" hidden="1" customHeight="1">
      <c r="A86" s="12" t="str">
        <f t="shared" si="68"/>
        <v>10-2</v>
      </c>
      <c r="B86" s="95">
        <v>10</v>
      </c>
      <c r="C86" s="120" t="s">
        <v>280</v>
      </c>
      <c r="D86" s="95">
        <v>2</v>
      </c>
      <c r="E86" s="93" t="s">
        <v>83</v>
      </c>
      <c r="F86" s="97" t="s">
        <v>83</v>
      </c>
      <c r="G86" s="161" t="s">
        <v>83</v>
      </c>
      <c r="H86" s="99" t="s">
        <v>83</v>
      </c>
      <c r="I86" s="94" t="s">
        <v>83</v>
      </c>
      <c r="J86" s="93" t="s">
        <v>83</v>
      </c>
      <c r="K86" s="93" t="s">
        <v>83</v>
      </c>
      <c r="L86" s="93" t="s">
        <v>83</v>
      </c>
      <c r="M86" s="92" t="s">
        <v>83</v>
      </c>
      <c r="N86" s="161" t="s">
        <v>12</v>
      </c>
      <c r="O86" s="153" t="s">
        <v>12</v>
      </c>
      <c r="P86" s="153" t="s">
        <v>12</v>
      </c>
      <c r="Q86" s="153" t="s">
        <v>12</v>
      </c>
      <c r="R86" s="162" t="s">
        <v>12</v>
      </c>
      <c r="S86" s="450"/>
      <c r="T86" s="163" t="s">
        <v>83</v>
      </c>
      <c r="U86" s="162" t="s">
        <v>83</v>
      </c>
      <c r="V86" s="92" t="s">
        <v>83</v>
      </c>
      <c r="W86" s="93" t="s">
        <v>83</v>
      </c>
      <c r="X86" s="161" t="s">
        <v>12</v>
      </c>
      <c r="Y86" s="153" t="s">
        <v>12</v>
      </c>
      <c r="Z86" s="153" t="s">
        <v>12</v>
      </c>
      <c r="AA86" s="153" t="s">
        <v>12</v>
      </c>
      <c r="AB86" s="162" t="s">
        <v>12</v>
      </c>
      <c r="AC86" s="450" t="s">
        <v>12</v>
      </c>
      <c r="AD86" s="155" t="str">
        <f t="shared" si="57"/>
        <v>-</v>
      </c>
      <c r="AE86" s="156" t="str">
        <f t="shared" si="58"/>
        <v>-</v>
      </c>
      <c r="AF86" s="156" t="str">
        <f t="shared" si="59"/>
        <v>-</v>
      </c>
      <c r="AG86" s="156" t="str">
        <f t="shared" si="60"/>
        <v>-</v>
      </c>
      <c r="AH86" s="157" t="str">
        <f t="shared" si="61"/>
        <v>-</v>
      </c>
      <c r="AI86" s="454"/>
      <c r="AJ86" s="155" t="str">
        <f t="shared" si="62"/>
        <v>-</v>
      </c>
      <c r="AK86" s="156" t="str">
        <f t="shared" si="63"/>
        <v>-</v>
      </c>
      <c r="AL86" s="156" t="str">
        <f t="shared" si="64"/>
        <v>-</v>
      </c>
      <c r="AM86" s="156" t="str">
        <f t="shared" si="65"/>
        <v>-</v>
      </c>
      <c r="AN86" s="157" t="str">
        <f t="shared" si="66"/>
        <v>-</v>
      </c>
      <c r="AO86" s="457"/>
      <c r="AP86" s="95" t="s">
        <v>12</v>
      </c>
      <c r="AQ86" s="93" t="s">
        <v>83</v>
      </c>
      <c r="AR86" s="98" t="s">
        <v>83</v>
      </c>
      <c r="AS86" s="102" t="s">
        <v>83</v>
      </c>
      <c r="AT86" s="163" t="s">
        <v>12</v>
      </c>
      <c r="AU86" s="164" t="s">
        <v>12</v>
      </c>
      <c r="AV86" s="164" t="s">
        <v>12</v>
      </c>
      <c r="AW86" s="164" t="s">
        <v>12</v>
      </c>
      <c r="AX86" s="179" t="s">
        <v>83</v>
      </c>
      <c r="AY86" s="465" t="s">
        <v>12</v>
      </c>
    </row>
    <row r="87" spans="1:51" customFormat="1" ht="29.25" hidden="1" customHeight="1">
      <c r="A87" s="12" t="str">
        <f t="shared" si="68"/>
        <v>10-3</v>
      </c>
      <c r="B87" s="95">
        <v>10</v>
      </c>
      <c r="C87" s="120" t="s">
        <v>280</v>
      </c>
      <c r="D87" s="95">
        <v>3</v>
      </c>
      <c r="E87" s="93" t="s">
        <v>83</v>
      </c>
      <c r="F87" s="97" t="s">
        <v>83</v>
      </c>
      <c r="G87" s="161" t="s">
        <v>83</v>
      </c>
      <c r="H87" s="99" t="s">
        <v>83</v>
      </c>
      <c r="I87" s="94" t="s">
        <v>83</v>
      </c>
      <c r="J87" s="93" t="s">
        <v>83</v>
      </c>
      <c r="K87" s="93" t="s">
        <v>83</v>
      </c>
      <c r="L87" s="93" t="s">
        <v>83</v>
      </c>
      <c r="M87" s="92" t="s">
        <v>83</v>
      </c>
      <c r="N87" s="161" t="s">
        <v>12</v>
      </c>
      <c r="O87" s="153" t="s">
        <v>12</v>
      </c>
      <c r="P87" s="153" t="s">
        <v>12</v>
      </c>
      <c r="Q87" s="153" t="s">
        <v>12</v>
      </c>
      <c r="R87" s="162" t="s">
        <v>12</v>
      </c>
      <c r="S87" s="450"/>
      <c r="T87" s="163" t="s">
        <v>83</v>
      </c>
      <c r="U87" s="162" t="s">
        <v>83</v>
      </c>
      <c r="V87" s="92" t="s">
        <v>83</v>
      </c>
      <c r="W87" s="93" t="s">
        <v>83</v>
      </c>
      <c r="X87" s="161" t="s">
        <v>12</v>
      </c>
      <c r="Y87" s="153" t="s">
        <v>12</v>
      </c>
      <c r="Z87" s="153" t="s">
        <v>12</v>
      </c>
      <c r="AA87" s="153" t="s">
        <v>12</v>
      </c>
      <c r="AB87" s="162" t="s">
        <v>12</v>
      </c>
      <c r="AC87" s="450" t="s">
        <v>12</v>
      </c>
      <c r="AD87" s="155" t="str">
        <f t="shared" si="57"/>
        <v>-</v>
      </c>
      <c r="AE87" s="156" t="str">
        <f t="shared" si="58"/>
        <v>-</v>
      </c>
      <c r="AF87" s="156" t="str">
        <f t="shared" si="59"/>
        <v>-</v>
      </c>
      <c r="AG87" s="156" t="str">
        <f t="shared" si="60"/>
        <v>-</v>
      </c>
      <c r="AH87" s="157" t="str">
        <f t="shared" si="61"/>
        <v>-</v>
      </c>
      <c r="AI87" s="454"/>
      <c r="AJ87" s="155" t="str">
        <f t="shared" si="62"/>
        <v>-</v>
      </c>
      <c r="AK87" s="156" t="str">
        <f t="shared" si="63"/>
        <v>-</v>
      </c>
      <c r="AL87" s="156" t="str">
        <f t="shared" si="64"/>
        <v>-</v>
      </c>
      <c r="AM87" s="156" t="str">
        <f t="shared" si="65"/>
        <v>-</v>
      </c>
      <c r="AN87" s="157" t="str">
        <f t="shared" si="66"/>
        <v>-</v>
      </c>
      <c r="AO87" s="457"/>
      <c r="AP87" s="95" t="s">
        <v>12</v>
      </c>
      <c r="AQ87" s="93" t="s">
        <v>83</v>
      </c>
      <c r="AR87" s="98" t="s">
        <v>83</v>
      </c>
      <c r="AS87" s="102" t="s">
        <v>83</v>
      </c>
      <c r="AT87" s="163" t="s">
        <v>12</v>
      </c>
      <c r="AU87" s="164" t="s">
        <v>12</v>
      </c>
      <c r="AV87" s="164" t="s">
        <v>12</v>
      </c>
      <c r="AW87" s="164" t="s">
        <v>12</v>
      </c>
      <c r="AX87" s="179" t="s">
        <v>83</v>
      </c>
      <c r="AY87" s="465" t="s">
        <v>12</v>
      </c>
    </row>
    <row r="88" spans="1:51" customFormat="1" ht="29.25" hidden="1" customHeight="1">
      <c r="A88" s="12" t="str">
        <f t="shared" si="68"/>
        <v>10-4</v>
      </c>
      <c r="B88" s="95">
        <v>10</v>
      </c>
      <c r="C88" s="120" t="s">
        <v>280</v>
      </c>
      <c r="D88" s="95">
        <v>4</v>
      </c>
      <c r="E88" s="93" t="s">
        <v>83</v>
      </c>
      <c r="F88" s="97" t="s">
        <v>83</v>
      </c>
      <c r="G88" s="161" t="s">
        <v>83</v>
      </c>
      <c r="H88" s="99" t="s">
        <v>83</v>
      </c>
      <c r="I88" s="94" t="s">
        <v>83</v>
      </c>
      <c r="J88" s="93" t="s">
        <v>83</v>
      </c>
      <c r="K88" s="93" t="s">
        <v>83</v>
      </c>
      <c r="L88" s="93" t="s">
        <v>83</v>
      </c>
      <c r="M88" s="92" t="s">
        <v>83</v>
      </c>
      <c r="N88" s="161" t="s">
        <v>12</v>
      </c>
      <c r="O88" s="153" t="s">
        <v>12</v>
      </c>
      <c r="P88" s="153" t="s">
        <v>12</v>
      </c>
      <c r="Q88" s="153" t="s">
        <v>12</v>
      </c>
      <c r="R88" s="162" t="s">
        <v>12</v>
      </c>
      <c r="S88" s="450"/>
      <c r="T88" s="163" t="s">
        <v>83</v>
      </c>
      <c r="U88" s="162" t="s">
        <v>83</v>
      </c>
      <c r="V88" s="92" t="s">
        <v>83</v>
      </c>
      <c r="W88" s="93" t="s">
        <v>83</v>
      </c>
      <c r="X88" s="161" t="s">
        <v>12</v>
      </c>
      <c r="Y88" s="153" t="s">
        <v>12</v>
      </c>
      <c r="Z88" s="153" t="s">
        <v>12</v>
      </c>
      <c r="AA88" s="153" t="s">
        <v>12</v>
      </c>
      <c r="AB88" s="162" t="s">
        <v>12</v>
      </c>
      <c r="AC88" s="450" t="s">
        <v>12</v>
      </c>
      <c r="AD88" s="155" t="str">
        <f t="shared" si="57"/>
        <v>-</v>
      </c>
      <c r="AE88" s="156" t="str">
        <f t="shared" si="58"/>
        <v>-</v>
      </c>
      <c r="AF88" s="156" t="str">
        <f t="shared" si="59"/>
        <v>-</v>
      </c>
      <c r="AG88" s="156" t="str">
        <f t="shared" si="60"/>
        <v>-</v>
      </c>
      <c r="AH88" s="157" t="str">
        <f t="shared" si="61"/>
        <v>-</v>
      </c>
      <c r="AI88" s="454"/>
      <c r="AJ88" s="155" t="str">
        <f t="shared" si="62"/>
        <v>-</v>
      </c>
      <c r="AK88" s="156" t="str">
        <f t="shared" si="63"/>
        <v>-</v>
      </c>
      <c r="AL88" s="156" t="str">
        <f t="shared" si="64"/>
        <v>-</v>
      </c>
      <c r="AM88" s="156" t="str">
        <f t="shared" si="65"/>
        <v>-</v>
      </c>
      <c r="AN88" s="157" t="str">
        <f t="shared" si="66"/>
        <v>-</v>
      </c>
      <c r="AO88" s="457"/>
      <c r="AP88" s="95" t="s">
        <v>12</v>
      </c>
      <c r="AQ88" s="93" t="s">
        <v>83</v>
      </c>
      <c r="AR88" s="98" t="s">
        <v>83</v>
      </c>
      <c r="AS88" s="102" t="s">
        <v>83</v>
      </c>
      <c r="AT88" s="163" t="s">
        <v>12</v>
      </c>
      <c r="AU88" s="164" t="s">
        <v>12</v>
      </c>
      <c r="AV88" s="164" t="s">
        <v>12</v>
      </c>
      <c r="AW88" s="164" t="s">
        <v>12</v>
      </c>
      <c r="AX88" s="179" t="s">
        <v>83</v>
      </c>
      <c r="AY88" s="465" t="s">
        <v>12</v>
      </c>
    </row>
    <row r="89" spans="1:51" customFormat="1" ht="29.25" hidden="1" customHeight="1">
      <c r="A89" s="12" t="str">
        <f t="shared" si="68"/>
        <v>10-5</v>
      </c>
      <c r="B89" s="95">
        <v>10</v>
      </c>
      <c r="C89" s="120" t="s">
        <v>280</v>
      </c>
      <c r="D89" s="95">
        <v>5</v>
      </c>
      <c r="E89" s="93" t="s">
        <v>83</v>
      </c>
      <c r="F89" s="97" t="s">
        <v>83</v>
      </c>
      <c r="G89" s="161" t="s">
        <v>83</v>
      </c>
      <c r="H89" s="99" t="s">
        <v>83</v>
      </c>
      <c r="I89" s="94" t="s">
        <v>83</v>
      </c>
      <c r="J89" s="93" t="s">
        <v>83</v>
      </c>
      <c r="K89" s="93" t="s">
        <v>83</v>
      </c>
      <c r="L89" s="93" t="s">
        <v>83</v>
      </c>
      <c r="M89" s="92" t="s">
        <v>83</v>
      </c>
      <c r="N89" s="161" t="s">
        <v>12</v>
      </c>
      <c r="O89" s="153" t="s">
        <v>12</v>
      </c>
      <c r="P89" s="153" t="s">
        <v>12</v>
      </c>
      <c r="Q89" s="153" t="s">
        <v>12</v>
      </c>
      <c r="R89" s="162" t="s">
        <v>12</v>
      </c>
      <c r="S89" s="450"/>
      <c r="T89" s="163" t="s">
        <v>83</v>
      </c>
      <c r="U89" s="162" t="s">
        <v>83</v>
      </c>
      <c r="V89" s="92" t="s">
        <v>83</v>
      </c>
      <c r="W89" s="93" t="s">
        <v>83</v>
      </c>
      <c r="X89" s="161" t="s">
        <v>12</v>
      </c>
      <c r="Y89" s="153" t="s">
        <v>12</v>
      </c>
      <c r="Z89" s="153" t="s">
        <v>12</v>
      </c>
      <c r="AA89" s="153" t="s">
        <v>12</v>
      </c>
      <c r="AB89" s="162" t="s">
        <v>12</v>
      </c>
      <c r="AC89" s="450" t="s">
        <v>12</v>
      </c>
      <c r="AD89" s="155" t="str">
        <f t="shared" si="57"/>
        <v>-</v>
      </c>
      <c r="AE89" s="156" t="str">
        <f t="shared" si="58"/>
        <v>-</v>
      </c>
      <c r="AF89" s="156" t="str">
        <f t="shared" si="59"/>
        <v>-</v>
      </c>
      <c r="AG89" s="156" t="str">
        <f t="shared" si="60"/>
        <v>-</v>
      </c>
      <c r="AH89" s="157" t="str">
        <f t="shared" si="61"/>
        <v>-</v>
      </c>
      <c r="AI89" s="454"/>
      <c r="AJ89" s="155" t="str">
        <f t="shared" si="62"/>
        <v>-</v>
      </c>
      <c r="AK89" s="156" t="str">
        <f t="shared" si="63"/>
        <v>-</v>
      </c>
      <c r="AL89" s="156" t="str">
        <f t="shared" si="64"/>
        <v>-</v>
      </c>
      <c r="AM89" s="156" t="str">
        <f t="shared" si="65"/>
        <v>-</v>
      </c>
      <c r="AN89" s="157" t="str">
        <f t="shared" si="66"/>
        <v>-</v>
      </c>
      <c r="AO89" s="457"/>
      <c r="AP89" s="95" t="s">
        <v>12</v>
      </c>
      <c r="AQ89" s="93" t="s">
        <v>83</v>
      </c>
      <c r="AR89" s="98" t="s">
        <v>83</v>
      </c>
      <c r="AS89" s="102" t="s">
        <v>83</v>
      </c>
      <c r="AT89" s="163" t="s">
        <v>12</v>
      </c>
      <c r="AU89" s="164" t="s">
        <v>12</v>
      </c>
      <c r="AV89" s="164" t="s">
        <v>12</v>
      </c>
      <c r="AW89" s="164" t="s">
        <v>12</v>
      </c>
      <c r="AX89" s="179" t="s">
        <v>83</v>
      </c>
      <c r="AY89" s="465" t="s">
        <v>12</v>
      </c>
    </row>
    <row r="90" spans="1:51" customFormat="1" ht="29.25" hidden="1" customHeight="1">
      <c r="A90" s="12" t="str">
        <f t="shared" si="68"/>
        <v>10-6</v>
      </c>
      <c r="B90" s="95">
        <v>10</v>
      </c>
      <c r="C90" s="120" t="s">
        <v>280</v>
      </c>
      <c r="D90" s="95">
        <v>6</v>
      </c>
      <c r="E90" s="93" t="s">
        <v>83</v>
      </c>
      <c r="F90" s="97" t="s">
        <v>83</v>
      </c>
      <c r="G90" s="161" t="s">
        <v>83</v>
      </c>
      <c r="H90" s="99" t="s">
        <v>83</v>
      </c>
      <c r="I90" s="94" t="s">
        <v>83</v>
      </c>
      <c r="J90" s="93" t="s">
        <v>83</v>
      </c>
      <c r="K90" s="93" t="s">
        <v>83</v>
      </c>
      <c r="L90" s="93" t="s">
        <v>83</v>
      </c>
      <c r="M90" s="92" t="s">
        <v>83</v>
      </c>
      <c r="N90" s="161" t="s">
        <v>12</v>
      </c>
      <c r="O90" s="153" t="s">
        <v>12</v>
      </c>
      <c r="P90" s="153" t="s">
        <v>12</v>
      </c>
      <c r="Q90" s="153" t="s">
        <v>12</v>
      </c>
      <c r="R90" s="162" t="s">
        <v>12</v>
      </c>
      <c r="S90" s="450"/>
      <c r="T90" s="163" t="s">
        <v>83</v>
      </c>
      <c r="U90" s="162" t="s">
        <v>83</v>
      </c>
      <c r="V90" s="92" t="s">
        <v>83</v>
      </c>
      <c r="W90" s="93" t="s">
        <v>83</v>
      </c>
      <c r="X90" s="161" t="s">
        <v>12</v>
      </c>
      <c r="Y90" s="153" t="s">
        <v>12</v>
      </c>
      <c r="Z90" s="153" t="s">
        <v>12</v>
      </c>
      <c r="AA90" s="153" t="s">
        <v>12</v>
      </c>
      <c r="AB90" s="162" t="s">
        <v>12</v>
      </c>
      <c r="AC90" s="450" t="s">
        <v>12</v>
      </c>
      <c r="AD90" s="155" t="str">
        <f t="shared" si="57"/>
        <v>-</v>
      </c>
      <c r="AE90" s="156" t="str">
        <f t="shared" si="58"/>
        <v>-</v>
      </c>
      <c r="AF90" s="156" t="str">
        <f t="shared" si="59"/>
        <v>-</v>
      </c>
      <c r="AG90" s="156" t="str">
        <f t="shared" si="60"/>
        <v>-</v>
      </c>
      <c r="AH90" s="157" t="str">
        <f t="shared" si="61"/>
        <v>-</v>
      </c>
      <c r="AI90" s="454"/>
      <c r="AJ90" s="155" t="str">
        <f t="shared" si="62"/>
        <v>-</v>
      </c>
      <c r="AK90" s="156" t="str">
        <f t="shared" si="63"/>
        <v>-</v>
      </c>
      <c r="AL90" s="156" t="str">
        <f t="shared" si="64"/>
        <v>-</v>
      </c>
      <c r="AM90" s="156" t="str">
        <f t="shared" si="65"/>
        <v>-</v>
      </c>
      <c r="AN90" s="157" t="str">
        <f t="shared" si="66"/>
        <v>-</v>
      </c>
      <c r="AO90" s="457"/>
      <c r="AP90" s="95" t="s">
        <v>12</v>
      </c>
      <c r="AQ90" s="93" t="s">
        <v>83</v>
      </c>
      <c r="AR90" s="98" t="s">
        <v>83</v>
      </c>
      <c r="AS90" s="102" t="s">
        <v>83</v>
      </c>
      <c r="AT90" s="163" t="s">
        <v>12</v>
      </c>
      <c r="AU90" s="164" t="s">
        <v>12</v>
      </c>
      <c r="AV90" s="164" t="s">
        <v>12</v>
      </c>
      <c r="AW90" s="164" t="s">
        <v>12</v>
      </c>
      <c r="AX90" s="179" t="s">
        <v>83</v>
      </c>
      <c r="AY90" s="465" t="s">
        <v>12</v>
      </c>
    </row>
    <row r="91" spans="1:51" customFormat="1" ht="29.25" hidden="1" customHeight="1">
      <c r="A91" s="12" t="str">
        <f t="shared" si="68"/>
        <v>10-7</v>
      </c>
      <c r="B91" s="95">
        <v>10</v>
      </c>
      <c r="C91" s="120" t="s">
        <v>280</v>
      </c>
      <c r="D91" s="95">
        <v>7</v>
      </c>
      <c r="E91" s="93" t="s">
        <v>83</v>
      </c>
      <c r="F91" s="97" t="s">
        <v>83</v>
      </c>
      <c r="G91" s="161" t="s">
        <v>83</v>
      </c>
      <c r="H91" s="99" t="s">
        <v>83</v>
      </c>
      <c r="I91" s="94" t="s">
        <v>83</v>
      </c>
      <c r="J91" s="93" t="s">
        <v>83</v>
      </c>
      <c r="K91" s="93" t="s">
        <v>83</v>
      </c>
      <c r="L91" s="93" t="s">
        <v>83</v>
      </c>
      <c r="M91" s="92" t="s">
        <v>83</v>
      </c>
      <c r="N91" s="161" t="s">
        <v>12</v>
      </c>
      <c r="O91" s="153" t="s">
        <v>12</v>
      </c>
      <c r="P91" s="153" t="s">
        <v>12</v>
      </c>
      <c r="Q91" s="153" t="s">
        <v>12</v>
      </c>
      <c r="R91" s="162" t="s">
        <v>12</v>
      </c>
      <c r="S91" s="450"/>
      <c r="T91" s="163" t="s">
        <v>83</v>
      </c>
      <c r="U91" s="162" t="s">
        <v>83</v>
      </c>
      <c r="V91" s="92" t="s">
        <v>83</v>
      </c>
      <c r="W91" s="93" t="s">
        <v>83</v>
      </c>
      <c r="X91" s="161" t="s">
        <v>12</v>
      </c>
      <c r="Y91" s="153" t="s">
        <v>12</v>
      </c>
      <c r="Z91" s="153" t="s">
        <v>12</v>
      </c>
      <c r="AA91" s="153" t="s">
        <v>12</v>
      </c>
      <c r="AB91" s="162" t="s">
        <v>12</v>
      </c>
      <c r="AC91" s="450" t="s">
        <v>12</v>
      </c>
      <c r="AD91" s="155" t="str">
        <f t="shared" si="57"/>
        <v>-</v>
      </c>
      <c r="AE91" s="156" t="str">
        <f t="shared" si="58"/>
        <v>-</v>
      </c>
      <c r="AF91" s="156" t="str">
        <f t="shared" si="59"/>
        <v>-</v>
      </c>
      <c r="AG91" s="156" t="str">
        <f t="shared" si="60"/>
        <v>-</v>
      </c>
      <c r="AH91" s="157" t="str">
        <f t="shared" si="61"/>
        <v>-</v>
      </c>
      <c r="AI91" s="454"/>
      <c r="AJ91" s="155" t="str">
        <f t="shared" si="62"/>
        <v>-</v>
      </c>
      <c r="AK91" s="156" t="str">
        <f t="shared" si="63"/>
        <v>-</v>
      </c>
      <c r="AL91" s="156" t="str">
        <f t="shared" si="64"/>
        <v>-</v>
      </c>
      <c r="AM91" s="156" t="str">
        <f t="shared" si="65"/>
        <v>-</v>
      </c>
      <c r="AN91" s="157" t="str">
        <f t="shared" si="66"/>
        <v>-</v>
      </c>
      <c r="AO91" s="457"/>
      <c r="AP91" s="95" t="s">
        <v>12</v>
      </c>
      <c r="AQ91" s="93" t="s">
        <v>83</v>
      </c>
      <c r="AR91" s="98" t="s">
        <v>83</v>
      </c>
      <c r="AS91" s="102" t="s">
        <v>83</v>
      </c>
      <c r="AT91" s="163" t="s">
        <v>12</v>
      </c>
      <c r="AU91" s="164" t="s">
        <v>12</v>
      </c>
      <c r="AV91" s="164" t="s">
        <v>12</v>
      </c>
      <c r="AW91" s="164" t="s">
        <v>12</v>
      </c>
      <c r="AX91" s="179" t="s">
        <v>83</v>
      </c>
      <c r="AY91" s="465" t="s">
        <v>12</v>
      </c>
    </row>
    <row r="92" spans="1:51" customFormat="1" ht="29.25" hidden="1" customHeight="1">
      <c r="A92" s="12" t="str">
        <f t="shared" si="68"/>
        <v>10-8</v>
      </c>
      <c r="B92" s="95">
        <v>10</v>
      </c>
      <c r="C92" s="120" t="s">
        <v>280</v>
      </c>
      <c r="D92" s="95">
        <v>8</v>
      </c>
      <c r="E92" s="93" t="s">
        <v>83</v>
      </c>
      <c r="F92" s="97" t="s">
        <v>83</v>
      </c>
      <c r="G92" s="161" t="s">
        <v>83</v>
      </c>
      <c r="H92" s="99" t="s">
        <v>83</v>
      </c>
      <c r="I92" s="94" t="s">
        <v>83</v>
      </c>
      <c r="J92" s="93" t="s">
        <v>83</v>
      </c>
      <c r="K92" s="93" t="s">
        <v>83</v>
      </c>
      <c r="L92" s="93" t="s">
        <v>83</v>
      </c>
      <c r="M92" s="92" t="s">
        <v>83</v>
      </c>
      <c r="N92" s="161" t="s">
        <v>12</v>
      </c>
      <c r="O92" s="153" t="s">
        <v>12</v>
      </c>
      <c r="P92" s="153" t="s">
        <v>12</v>
      </c>
      <c r="Q92" s="153" t="s">
        <v>12</v>
      </c>
      <c r="R92" s="162" t="s">
        <v>12</v>
      </c>
      <c r="S92" s="450"/>
      <c r="T92" s="163" t="s">
        <v>83</v>
      </c>
      <c r="U92" s="162" t="s">
        <v>83</v>
      </c>
      <c r="V92" s="92" t="s">
        <v>83</v>
      </c>
      <c r="W92" s="93" t="s">
        <v>83</v>
      </c>
      <c r="X92" s="161" t="s">
        <v>12</v>
      </c>
      <c r="Y92" s="153" t="s">
        <v>12</v>
      </c>
      <c r="Z92" s="153" t="s">
        <v>12</v>
      </c>
      <c r="AA92" s="153" t="s">
        <v>12</v>
      </c>
      <c r="AB92" s="162" t="s">
        <v>12</v>
      </c>
      <c r="AC92" s="450" t="s">
        <v>12</v>
      </c>
      <c r="AD92" s="155" t="str">
        <f t="shared" si="57"/>
        <v>-</v>
      </c>
      <c r="AE92" s="156" t="str">
        <f t="shared" si="58"/>
        <v>-</v>
      </c>
      <c r="AF92" s="156" t="str">
        <f t="shared" si="59"/>
        <v>-</v>
      </c>
      <c r="AG92" s="156" t="str">
        <f t="shared" si="60"/>
        <v>-</v>
      </c>
      <c r="AH92" s="157" t="str">
        <f t="shared" si="61"/>
        <v>-</v>
      </c>
      <c r="AI92" s="454"/>
      <c r="AJ92" s="155" t="str">
        <f t="shared" si="62"/>
        <v>-</v>
      </c>
      <c r="AK92" s="156" t="str">
        <f t="shared" si="63"/>
        <v>-</v>
      </c>
      <c r="AL92" s="156" t="str">
        <f t="shared" si="64"/>
        <v>-</v>
      </c>
      <c r="AM92" s="156" t="str">
        <f t="shared" si="65"/>
        <v>-</v>
      </c>
      <c r="AN92" s="157" t="str">
        <f t="shared" si="66"/>
        <v>-</v>
      </c>
      <c r="AO92" s="457"/>
      <c r="AP92" s="95" t="s">
        <v>12</v>
      </c>
      <c r="AQ92" s="93" t="s">
        <v>83</v>
      </c>
      <c r="AR92" s="98" t="s">
        <v>83</v>
      </c>
      <c r="AS92" s="102" t="s">
        <v>83</v>
      </c>
      <c r="AT92" s="163" t="s">
        <v>12</v>
      </c>
      <c r="AU92" s="164" t="s">
        <v>12</v>
      </c>
      <c r="AV92" s="164" t="s">
        <v>12</v>
      </c>
      <c r="AW92" s="164" t="s">
        <v>12</v>
      </c>
      <c r="AX92" s="179" t="s">
        <v>83</v>
      </c>
      <c r="AY92" s="465" t="s">
        <v>12</v>
      </c>
    </row>
    <row r="93" spans="1:51" customFormat="1" ht="29.25" hidden="1" customHeight="1">
      <c r="A93" s="12" t="str">
        <f t="shared" ref="A93:A101" si="69">B93&amp;"-"&amp;D93</f>
        <v>10-9</v>
      </c>
      <c r="B93" s="95">
        <v>10</v>
      </c>
      <c r="C93" s="120" t="s">
        <v>280</v>
      </c>
      <c r="D93" s="95">
        <v>9</v>
      </c>
      <c r="E93" s="93" t="s">
        <v>83</v>
      </c>
      <c r="F93" s="97" t="s">
        <v>83</v>
      </c>
      <c r="G93" s="161" t="s">
        <v>83</v>
      </c>
      <c r="H93" s="99" t="s">
        <v>83</v>
      </c>
      <c r="I93" s="94" t="s">
        <v>83</v>
      </c>
      <c r="J93" s="93" t="s">
        <v>83</v>
      </c>
      <c r="K93" s="93" t="s">
        <v>83</v>
      </c>
      <c r="L93" s="93" t="s">
        <v>83</v>
      </c>
      <c r="M93" s="92" t="s">
        <v>83</v>
      </c>
      <c r="N93" s="161" t="s">
        <v>12</v>
      </c>
      <c r="O93" s="153" t="s">
        <v>12</v>
      </c>
      <c r="P93" s="153" t="s">
        <v>12</v>
      </c>
      <c r="Q93" s="153" t="s">
        <v>12</v>
      </c>
      <c r="R93" s="162" t="s">
        <v>12</v>
      </c>
      <c r="S93" s="450"/>
      <c r="T93" s="163" t="s">
        <v>83</v>
      </c>
      <c r="U93" s="162" t="s">
        <v>83</v>
      </c>
      <c r="V93" s="92" t="s">
        <v>83</v>
      </c>
      <c r="W93" s="93" t="s">
        <v>83</v>
      </c>
      <c r="X93" s="161" t="s">
        <v>12</v>
      </c>
      <c r="Y93" s="153" t="s">
        <v>12</v>
      </c>
      <c r="Z93" s="153" t="s">
        <v>12</v>
      </c>
      <c r="AA93" s="153" t="s">
        <v>12</v>
      </c>
      <c r="AB93" s="162" t="s">
        <v>12</v>
      </c>
      <c r="AC93" s="450" t="s">
        <v>12</v>
      </c>
      <c r="AD93" s="155" t="str">
        <f t="shared" si="57"/>
        <v>-</v>
      </c>
      <c r="AE93" s="156" t="str">
        <f t="shared" si="58"/>
        <v>-</v>
      </c>
      <c r="AF93" s="156" t="str">
        <f t="shared" si="59"/>
        <v>-</v>
      </c>
      <c r="AG93" s="156" t="str">
        <f t="shared" si="60"/>
        <v>-</v>
      </c>
      <c r="AH93" s="157" t="str">
        <f t="shared" si="61"/>
        <v>-</v>
      </c>
      <c r="AI93" s="454"/>
      <c r="AJ93" s="155" t="str">
        <f t="shared" si="62"/>
        <v>-</v>
      </c>
      <c r="AK93" s="156" t="str">
        <f t="shared" si="63"/>
        <v>-</v>
      </c>
      <c r="AL93" s="156" t="str">
        <f t="shared" si="64"/>
        <v>-</v>
      </c>
      <c r="AM93" s="156" t="str">
        <f t="shared" si="65"/>
        <v>-</v>
      </c>
      <c r="AN93" s="157" t="str">
        <f t="shared" si="66"/>
        <v>-</v>
      </c>
      <c r="AO93" s="457"/>
      <c r="AP93" s="95" t="s">
        <v>12</v>
      </c>
      <c r="AQ93" s="93" t="s">
        <v>83</v>
      </c>
      <c r="AR93" s="98" t="s">
        <v>83</v>
      </c>
      <c r="AS93" s="102" t="s">
        <v>83</v>
      </c>
      <c r="AT93" s="163" t="s">
        <v>12</v>
      </c>
      <c r="AU93" s="164" t="s">
        <v>12</v>
      </c>
      <c r="AV93" s="164" t="s">
        <v>12</v>
      </c>
      <c r="AW93" s="164" t="s">
        <v>12</v>
      </c>
      <c r="AX93" s="179" t="s">
        <v>83</v>
      </c>
      <c r="AY93" s="465" t="s">
        <v>12</v>
      </c>
    </row>
    <row r="94" spans="1:51" s="401" customFormat="1" ht="220.5" customHeight="1">
      <c r="A94" s="89" t="s">
        <v>1170</v>
      </c>
      <c r="B94" s="204">
        <v>11</v>
      </c>
      <c r="C94" s="364" t="s">
        <v>281</v>
      </c>
      <c r="D94" s="204">
        <v>1</v>
      </c>
      <c r="E94" s="600" t="s">
        <v>2598</v>
      </c>
      <c r="F94" s="355" t="s">
        <v>424</v>
      </c>
      <c r="G94" s="603" t="s">
        <v>447</v>
      </c>
      <c r="H94" s="206" t="s">
        <v>3501</v>
      </c>
      <c r="I94" s="195" t="s">
        <v>451</v>
      </c>
      <c r="J94" s="600" t="s">
        <v>452</v>
      </c>
      <c r="K94" s="600" t="s">
        <v>453</v>
      </c>
      <c r="L94" s="600" t="s">
        <v>454</v>
      </c>
      <c r="M94" s="207" t="s">
        <v>392</v>
      </c>
      <c r="N94" s="603" t="s">
        <v>12</v>
      </c>
      <c r="O94" s="200">
        <v>45637</v>
      </c>
      <c r="P94" s="200">
        <v>45637</v>
      </c>
      <c r="Q94" s="200">
        <v>50294</v>
      </c>
      <c r="R94" s="200">
        <v>55434</v>
      </c>
      <c r="S94" s="613">
        <v>61329</v>
      </c>
      <c r="T94" s="267" t="s">
        <v>12</v>
      </c>
      <c r="U94" s="276" t="s">
        <v>12</v>
      </c>
      <c r="V94" s="207" t="s">
        <v>1143</v>
      </c>
      <c r="W94" s="600" t="s">
        <v>1165</v>
      </c>
      <c r="X94" s="316">
        <v>45637</v>
      </c>
      <c r="Y94" s="200">
        <v>42594</v>
      </c>
      <c r="Z94" s="200">
        <v>50294</v>
      </c>
      <c r="AA94" s="200">
        <v>55434</v>
      </c>
      <c r="AB94" s="200">
        <v>61329</v>
      </c>
      <c r="AC94" s="613">
        <v>67815</v>
      </c>
      <c r="AD94" s="226" t="str">
        <f t="shared" si="57"/>
        <v>-</v>
      </c>
      <c r="AE94" s="196">
        <f t="shared" si="58"/>
        <v>0.93332164690930608</v>
      </c>
      <c r="AF94" s="196">
        <f t="shared" si="59"/>
        <v>1.1020443938032736</v>
      </c>
      <c r="AG94" s="196">
        <f t="shared" si="60"/>
        <v>1.1021990694715076</v>
      </c>
      <c r="AH94" s="604">
        <f t="shared" si="61"/>
        <v>1.1063426777789804</v>
      </c>
      <c r="AI94" s="227">
        <f>IFERROR(IF($E94="-","-",AC94/S94),"-")</f>
        <v>1.1057574719953041</v>
      </c>
      <c r="AJ94" s="226" t="str">
        <f t="shared" si="62"/>
        <v>-</v>
      </c>
      <c r="AK94" s="196" t="str">
        <f t="shared" si="63"/>
        <v>-</v>
      </c>
      <c r="AL94" s="196" t="str">
        <f t="shared" si="64"/>
        <v>-</v>
      </c>
      <c r="AM94" s="196" t="str">
        <f t="shared" si="65"/>
        <v>-</v>
      </c>
      <c r="AN94" s="604" t="str">
        <f t="shared" si="66"/>
        <v>-</v>
      </c>
      <c r="AO94" s="227" t="str">
        <f>IFERROR(IF($E94="-","-",IF($U94="-","-",AC94/$U94)),"-")</f>
        <v>-</v>
      </c>
      <c r="AP94" s="204" t="s">
        <v>12</v>
      </c>
      <c r="AQ94" s="600" t="s">
        <v>2824</v>
      </c>
      <c r="AR94" s="197" t="s">
        <v>1166</v>
      </c>
      <c r="AS94" s="257" t="s">
        <v>1915</v>
      </c>
      <c r="AT94" s="194" t="s">
        <v>12</v>
      </c>
      <c r="AU94" s="179" t="s">
        <v>11</v>
      </c>
      <c r="AV94" s="179" t="s">
        <v>15</v>
      </c>
      <c r="AW94" s="179" t="s">
        <v>54</v>
      </c>
      <c r="AX94" s="179" t="s">
        <v>3368</v>
      </c>
      <c r="AY94" s="611" t="s">
        <v>3430</v>
      </c>
    </row>
    <row r="95" spans="1:51" s="401" customFormat="1" ht="140.25" customHeight="1">
      <c r="A95" s="12" t="s">
        <v>1171</v>
      </c>
      <c r="B95" s="204">
        <v>11</v>
      </c>
      <c r="C95" s="364" t="s">
        <v>281</v>
      </c>
      <c r="D95" s="204">
        <v>2</v>
      </c>
      <c r="E95" s="600" t="s">
        <v>2599</v>
      </c>
      <c r="F95" s="204" t="s">
        <v>399</v>
      </c>
      <c r="G95" s="603" t="s">
        <v>439</v>
      </c>
      <c r="H95" s="206" t="s">
        <v>1167</v>
      </c>
      <c r="I95" s="265" t="s">
        <v>1168</v>
      </c>
      <c r="J95" s="600" t="s">
        <v>456</v>
      </c>
      <c r="K95" s="600" t="s">
        <v>1916</v>
      </c>
      <c r="L95" s="600" t="s">
        <v>1169</v>
      </c>
      <c r="M95" s="266" t="s">
        <v>299</v>
      </c>
      <c r="N95" s="603" t="s">
        <v>12</v>
      </c>
      <c r="O95" s="181">
        <v>26</v>
      </c>
      <c r="P95" s="181">
        <v>26</v>
      </c>
      <c r="Q95" s="181">
        <v>70</v>
      </c>
      <c r="R95" s="181">
        <v>172</v>
      </c>
      <c r="S95" s="345">
        <v>215</v>
      </c>
      <c r="T95" s="267" t="s">
        <v>12</v>
      </c>
      <c r="U95" s="276" t="s">
        <v>12</v>
      </c>
      <c r="V95" s="379" t="s">
        <v>303</v>
      </c>
      <c r="W95" s="268" t="s">
        <v>1917</v>
      </c>
      <c r="X95" s="259">
        <v>26</v>
      </c>
      <c r="Y95" s="200">
        <v>4</v>
      </c>
      <c r="Z95" s="200">
        <v>70</v>
      </c>
      <c r="AA95" s="200">
        <v>172</v>
      </c>
      <c r="AB95" s="200">
        <v>215</v>
      </c>
      <c r="AC95" s="613">
        <v>244</v>
      </c>
      <c r="AD95" s="226" t="str">
        <f t="shared" si="57"/>
        <v>-</v>
      </c>
      <c r="AE95" s="196">
        <f t="shared" si="58"/>
        <v>0.15384615384615385</v>
      </c>
      <c r="AF95" s="196">
        <f t="shared" si="59"/>
        <v>2.6923076923076925</v>
      </c>
      <c r="AG95" s="196">
        <f t="shared" si="60"/>
        <v>2.4571428571428573</v>
      </c>
      <c r="AH95" s="196">
        <f t="shared" si="61"/>
        <v>1.25</v>
      </c>
      <c r="AI95" s="588">
        <f>IFERROR(IF($E95="-","-",AC95/S95),"-")</f>
        <v>1.1348837209302325</v>
      </c>
      <c r="AJ95" s="226" t="str">
        <f t="shared" si="62"/>
        <v>-</v>
      </c>
      <c r="AK95" s="196" t="str">
        <f t="shared" si="63"/>
        <v>-</v>
      </c>
      <c r="AL95" s="196" t="str">
        <f t="shared" si="64"/>
        <v>-</v>
      </c>
      <c r="AM95" s="196" t="str">
        <f t="shared" si="65"/>
        <v>-</v>
      </c>
      <c r="AN95" s="604" t="str">
        <f t="shared" si="66"/>
        <v>-</v>
      </c>
      <c r="AO95" s="227" t="str">
        <f>IFERROR(IF($E95="-","-",IF($U95="-","-",AC95/$U95)),"-")</f>
        <v>-</v>
      </c>
      <c r="AP95" s="204" t="s">
        <v>2851</v>
      </c>
      <c r="AQ95" s="600" t="s">
        <v>3108</v>
      </c>
      <c r="AR95" s="380" t="s">
        <v>1856</v>
      </c>
      <c r="AS95" s="381" t="s">
        <v>2074</v>
      </c>
      <c r="AT95" s="194" t="s">
        <v>12</v>
      </c>
      <c r="AU95" s="179" t="s">
        <v>49</v>
      </c>
      <c r="AV95" s="179" t="s">
        <v>15</v>
      </c>
      <c r="AW95" s="179" t="s">
        <v>54</v>
      </c>
      <c r="AX95" s="179" t="s">
        <v>3368</v>
      </c>
      <c r="AY95" s="611" t="s">
        <v>3425</v>
      </c>
    </row>
    <row r="96" spans="1:51" customFormat="1" ht="29.25" hidden="1" customHeight="1">
      <c r="A96" s="12" t="str">
        <f t="shared" si="69"/>
        <v>11-3</v>
      </c>
      <c r="B96" s="95">
        <v>11</v>
      </c>
      <c r="C96" s="120" t="s">
        <v>281</v>
      </c>
      <c r="D96" s="95">
        <v>3</v>
      </c>
      <c r="E96" s="93" t="s">
        <v>83</v>
      </c>
      <c r="F96" s="97" t="s">
        <v>83</v>
      </c>
      <c r="G96" s="161" t="s">
        <v>83</v>
      </c>
      <c r="H96" s="99" t="s">
        <v>83</v>
      </c>
      <c r="I96" s="94" t="s">
        <v>83</v>
      </c>
      <c r="J96" s="93" t="s">
        <v>83</v>
      </c>
      <c r="K96" s="93" t="s">
        <v>83</v>
      </c>
      <c r="L96" s="93" t="s">
        <v>83</v>
      </c>
      <c r="M96" s="92" t="s">
        <v>83</v>
      </c>
      <c r="N96" s="161" t="s">
        <v>12</v>
      </c>
      <c r="O96" s="153" t="s">
        <v>12</v>
      </c>
      <c r="P96" s="153" t="s">
        <v>12</v>
      </c>
      <c r="Q96" s="153" t="s">
        <v>12</v>
      </c>
      <c r="R96" s="162" t="s">
        <v>12</v>
      </c>
      <c r="S96" s="450"/>
      <c r="T96" s="163" t="s">
        <v>83</v>
      </c>
      <c r="U96" s="162" t="s">
        <v>83</v>
      </c>
      <c r="V96" s="92" t="s">
        <v>83</v>
      </c>
      <c r="W96" s="93" t="s">
        <v>83</v>
      </c>
      <c r="X96" s="161" t="s">
        <v>12</v>
      </c>
      <c r="Y96" s="153" t="s">
        <v>12</v>
      </c>
      <c r="Z96" s="153" t="s">
        <v>12</v>
      </c>
      <c r="AA96" s="153" t="s">
        <v>12</v>
      </c>
      <c r="AB96" s="162" t="s">
        <v>12</v>
      </c>
      <c r="AC96" s="450" t="s">
        <v>12</v>
      </c>
      <c r="AD96" s="155" t="str">
        <f t="shared" si="57"/>
        <v>-</v>
      </c>
      <c r="AE96" s="156" t="str">
        <f t="shared" si="58"/>
        <v>-</v>
      </c>
      <c r="AF96" s="156" t="str">
        <f t="shared" si="59"/>
        <v>-</v>
      </c>
      <c r="AG96" s="156" t="str">
        <f t="shared" si="60"/>
        <v>-</v>
      </c>
      <c r="AH96" s="157" t="str">
        <f t="shared" si="61"/>
        <v>-</v>
      </c>
      <c r="AI96" s="454"/>
      <c r="AJ96" s="155" t="str">
        <f t="shared" si="62"/>
        <v>-</v>
      </c>
      <c r="AK96" s="156" t="str">
        <f t="shared" si="63"/>
        <v>-</v>
      </c>
      <c r="AL96" s="156" t="str">
        <f t="shared" si="64"/>
        <v>-</v>
      </c>
      <c r="AM96" s="156" t="str">
        <f t="shared" si="65"/>
        <v>-</v>
      </c>
      <c r="AN96" s="157" t="str">
        <f t="shared" si="66"/>
        <v>-</v>
      </c>
      <c r="AO96" s="457"/>
      <c r="AP96" s="95" t="s">
        <v>12</v>
      </c>
      <c r="AQ96" s="93" t="s">
        <v>83</v>
      </c>
      <c r="AR96" s="98" t="s">
        <v>83</v>
      </c>
      <c r="AS96" s="102" t="s">
        <v>83</v>
      </c>
      <c r="AT96" s="163" t="s">
        <v>12</v>
      </c>
      <c r="AU96" s="164" t="s">
        <v>12</v>
      </c>
      <c r="AV96" s="164" t="s">
        <v>12</v>
      </c>
      <c r="AW96" s="164" t="s">
        <v>12</v>
      </c>
      <c r="AX96" s="179" t="s">
        <v>83</v>
      </c>
      <c r="AY96" s="465" t="s">
        <v>12</v>
      </c>
    </row>
    <row r="97" spans="1:51" customFormat="1" ht="29.25" hidden="1" customHeight="1">
      <c r="A97" s="12" t="str">
        <f t="shared" si="69"/>
        <v>11-4</v>
      </c>
      <c r="B97" s="95">
        <v>11</v>
      </c>
      <c r="C97" s="120" t="s">
        <v>281</v>
      </c>
      <c r="D97" s="95">
        <v>4</v>
      </c>
      <c r="E97" s="93" t="s">
        <v>83</v>
      </c>
      <c r="F97" s="97" t="s">
        <v>83</v>
      </c>
      <c r="G97" s="161" t="s">
        <v>83</v>
      </c>
      <c r="H97" s="99" t="s">
        <v>83</v>
      </c>
      <c r="I97" s="94" t="s">
        <v>83</v>
      </c>
      <c r="J97" s="93" t="s">
        <v>83</v>
      </c>
      <c r="K97" s="93" t="s">
        <v>83</v>
      </c>
      <c r="L97" s="93" t="s">
        <v>83</v>
      </c>
      <c r="M97" s="92" t="s">
        <v>83</v>
      </c>
      <c r="N97" s="161" t="s">
        <v>12</v>
      </c>
      <c r="O97" s="153" t="s">
        <v>12</v>
      </c>
      <c r="P97" s="153" t="s">
        <v>12</v>
      </c>
      <c r="Q97" s="153" t="s">
        <v>12</v>
      </c>
      <c r="R97" s="162" t="s">
        <v>12</v>
      </c>
      <c r="S97" s="450"/>
      <c r="T97" s="163" t="s">
        <v>83</v>
      </c>
      <c r="U97" s="162" t="s">
        <v>83</v>
      </c>
      <c r="V97" s="92" t="s">
        <v>83</v>
      </c>
      <c r="W97" s="93" t="s">
        <v>83</v>
      </c>
      <c r="X97" s="161" t="s">
        <v>12</v>
      </c>
      <c r="Y97" s="153" t="s">
        <v>12</v>
      </c>
      <c r="Z97" s="153" t="s">
        <v>12</v>
      </c>
      <c r="AA97" s="153" t="s">
        <v>12</v>
      </c>
      <c r="AB97" s="162" t="s">
        <v>12</v>
      </c>
      <c r="AC97" s="450" t="s">
        <v>12</v>
      </c>
      <c r="AD97" s="155" t="str">
        <f t="shared" si="57"/>
        <v>-</v>
      </c>
      <c r="AE97" s="156" t="str">
        <f t="shared" si="58"/>
        <v>-</v>
      </c>
      <c r="AF97" s="156" t="str">
        <f t="shared" si="59"/>
        <v>-</v>
      </c>
      <c r="AG97" s="156" t="str">
        <f t="shared" si="60"/>
        <v>-</v>
      </c>
      <c r="AH97" s="157" t="str">
        <f t="shared" si="61"/>
        <v>-</v>
      </c>
      <c r="AI97" s="454"/>
      <c r="AJ97" s="155" t="str">
        <f t="shared" si="62"/>
        <v>-</v>
      </c>
      <c r="AK97" s="156" t="str">
        <f t="shared" si="63"/>
        <v>-</v>
      </c>
      <c r="AL97" s="156" t="str">
        <f t="shared" si="64"/>
        <v>-</v>
      </c>
      <c r="AM97" s="156" t="str">
        <f t="shared" si="65"/>
        <v>-</v>
      </c>
      <c r="AN97" s="157" t="str">
        <f t="shared" si="66"/>
        <v>-</v>
      </c>
      <c r="AO97" s="457"/>
      <c r="AP97" s="95" t="s">
        <v>12</v>
      </c>
      <c r="AQ97" s="93" t="s">
        <v>83</v>
      </c>
      <c r="AR97" s="98" t="s">
        <v>83</v>
      </c>
      <c r="AS97" s="102" t="s">
        <v>83</v>
      </c>
      <c r="AT97" s="163" t="s">
        <v>12</v>
      </c>
      <c r="AU97" s="164" t="s">
        <v>12</v>
      </c>
      <c r="AV97" s="164" t="s">
        <v>12</v>
      </c>
      <c r="AW97" s="164" t="s">
        <v>12</v>
      </c>
      <c r="AX97" s="179" t="s">
        <v>83</v>
      </c>
      <c r="AY97" s="465" t="s">
        <v>12</v>
      </c>
    </row>
    <row r="98" spans="1:51" customFormat="1" ht="29.25" hidden="1" customHeight="1">
      <c r="A98" s="12" t="str">
        <f t="shared" si="69"/>
        <v>11-5</v>
      </c>
      <c r="B98" s="95">
        <v>11</v>
      </c>
      <c r="C98" s="120" t="s">
        <v>281</v>
      </c>
      <c r="D98" s="95">
        <v>5</v>
      </c>
      <c r="E98" s="93" t="s">
        <v>83</v>
      </c>
      <c r="F98" s="97" t="s">
        <v>83</v>
      </c>
      <c r="G98" s="161" t="s">
        <v>83</v>
      </c>
      <c r="H98" s="99" t="s">
        <v>83</v>
      </c>
      <c r="I98" s="94" t="s">
        <v>83</v>
      </c>
      <c r="J98" s="93" t="s">
        <v>83</v>
      </c>
      <c r="K98" s="93" t="s">
        <v>83</v>
      </c>
      <c r="L98" s="93" t="s">
        <v>83</v>
      </c>
      <c r="M98" s="92" t="s">
        <v>83</v>
      </c>
      <c r="N98" s="161" t="s">
        <v>12</v>
      </c>
      <c r="O98" s="153" t="s">
        <v>12</v>
      </c>
      <c r="P98" s="153" t="s">
        <v>12</v>
      </c>
      <c r="Q98" s="153" t="s">
        <v>12</v>
      </c>
      <c r="R98" s="162" t="s">
        <v>12</v>
      </c>
      <c r="S98" s="450"/>
      <c r="T98" s="163" t="s">
        <v>83</v>
      </c>
      <c r="U98" s="162" t="s">
        <v>83</v>
      </c>
      <c r="V98" s="92" t="s">
        <v>83</v>
      </c>
      <c r="W98" s="93" t="s">
        <v>83</v>
      </c>
      <c r="X98" s="161" t="s">
        <v>12</v>
      </c>
      <c r="Y98" s="153" t="s">
        <v>12</v>
      </c>
      <c r="Z98" s="153" t="s">
        <v>12</v>
      </c>
      <c r="AA98" s="153" t="s">
        <v>12</v>
      </c>
      <c r="AB98" s="162" t="s">
        <v>12</v>
      </c>
      <c r="AC98" s="450" t="s">
        <v>12</v>
      </c>
      <c r="AD98" s="155" t="str">
        <f t="shared" si="57"/>
        <v>-</v>
      </c>
      <c r="AE98" s="156" t="str">
        <f t="shared" si="58"/>
        <v>-</v>
      </c>
      <c r="AF98" s="156" t="str">
        <f t="shared" si="59"/>
        <v>-</v>
      </c>
      <c r="AG98" s="156" t="str">
        <f t="shared" si="60"/>
        <v>-</v>
      </c>
      <c r="AH98" s="157" t="str">
        <f t="shared" si="61"/>
        <v>-</v>
      </c>
      <c r="AI98" s="454"/>
      <c r="AJ98" s="155" t="str">
        <f t="shared" si="62"/>
        <v>-</v>
      </c>
      <c r="AK98" s="156" t="str">
        <f t="shared" si="63"/>
        <v>-</v>
      </c>
      <c r="AL98" s="156" t="str">
        <f t="shared" si="64"/>
        <v>-</v>
      </c>
      <c r="AM98" s="156" t="str">
        <f t="shared" si="65"/>
        <v>-</v>
      </c>
      <c r="AN98" s="157" t="str">
        <f t="shared" si="66"/>
        <v>-</v>
      </c>
      <c r="AO98" s="457"/>
      <c r="AP98" s="95" t="s">
        <v>12</v>
      </c>
      <c r="AQ98" s="93" t="s">
        <v>83</v>
      </c>
      <c r="AR98" s="98" t="s">
        <v>83</v>
      </c>
      <c r="AS98" s="102" t="s">
        <v>83</v>
      </c>
      <c r="AT98" s="163" t="s">
        <v>12</v>
      </c>
      <c r="AU98" s="164" t="s">
        <v>12</v>
      </c>
      <c r="AV98" s="164" t="s">
        <v>12</v>
      </c>
      <c r="AW98" s="164" t="s">
        <v>12</v>
      </c>
      <c r="AX98" s="179" t="s">
        <v>83</v>
      </c>
      <c r="AY98" s="465" t="s">
        <v>12</v>
      </c>
    </row>
    <row r="99" spans="1:51" customFormat="1" ht="29.25" hidden="1" customHeight="1">
      <c r="A99" s="12" t="str">
        <f t="shared" si="69"/>
        <v>11-6</v>
      </c>
      <c r="B99" s="95">
        <v>11</v>
      </c>
      <c r="C99" s="120" t="s">
        <v>281</v>
      </c>
      <c r="D99" s="95">
        <v>6</v>
      </c>
      <c r="E99" s="93" t="s">
        <v>83</v>
      </c>
      <c r="F99" s="97" t="s">
        <v>83</v>
      </c>
      <c r="G99" s="161" t="s">
        <v>83</v>
      </c>
      <c r="H99" s="99" t="s">
        <v>83</v>
      </c>
      <c r="I99" s="94" t="s">
        <v>83</v>
      </c>
      <c r="J99" s="93" t="s">
        <v>83</v>
      </c>
      <c r="K99" s="93" t="s">
        <v>83</v>
      </c>
      <c r="L99" s="93" t="s">
        <v>83</v>
      </c>
      <c r="M99" s="92" t="s">
        <v>83</v>
      </c>
      <c r="N99" s="161" t="s">
        <v>12</v>
      </c>
      <c r="O99" s="153" t="s">
        <v>12</v>
      </c>
      <c r="P99" s="153" t="s">
        <v>12</v>
      </c>
      <c r="Q99" s="153" t="s">
        <v>12</v>
      </c>
      <c r="R99" s="162" t="s">
        <v>12</v>
      </c>
      <c r="S99" s="450"/>
      <c r="T99" s="163" t="s">
        <v>83</v>
      </c>
      <c r="U99" s="162" t="s">
        <v>83</v>
      </c>
      <c r="V99" s="92" t="s">
        <v>83</v>
      </c>
      <c r="W99" s="93" t="s">
        <v>83</v>
      </c>
      <c r="X99" s="161" t="s">
        <v>12</v>
      </c>
      <c r="Y99" s="153" t="s">
        <v>12</v>
      </c>
      <c r="Z99" s="153" t="s">
        <v>12</v>
      </c>
      <c r="AA99" s="153" t="s">
        <v>12</v>
      </c>
      <c r="AB99" s="162" t="s">
        <v>12</v>
      </c>
      <c r="AC99" s="450" t="s">
        <v>12</v>
      </c>
      <c r="AD99" s="155" t="str">
        <f t="shared" si="57"/>
        <v>-</v>
      </c>
      <c r="AE99" s="156" t="str">
        <f t="shared" si="58"/>
        <v>-</v>
      </c>
      <c r="AF99" s="156" t="str">
        <f t="shared" si="59"/>
        <v>-</v>
      </c>
      <c r="AG99" s="156" t="str">
        <f t="shared" si="60"/>
        <v>-</v>
      </c>
      <c r="AH99" s="157" t="str">
        <f t="shared" si="61"/>
        <v>-</v>
      </c>
      <c r="AI99" s="454"/>
      <c r="AJ99" s="155" t="str">
        <f t="shared" si="62"/>
        <v>-</v>
      </c>
      <c r="AK99" s="156" t="str">
        <f t="shared" si="63"/>
        <v>-</v>
      </c>
      <c r="AL99" s="156" t="str">
        <f t="shared" si="64"/>
        <v>-</v>
      </c>
      <c r="AM99" s="156" t="str">
        <f t="shared" si="65"/>
        <v>-</v>
      </c>
      <c r="AN99" s="157" t="str">
        <f t="shared" si="66"/>
        <v>-</v>
      </c>
      <c r="AO99" s="457"/>
      <c r="AP99" s="95" t="s">
        <v>12</v>
      </c>
      <c r="AQ99" s="93" t="s">
        <v>83</v>
      </c>
      <c r="AR99" s="98" t="s">
        <v>83</v>
      </c>
      <c r="AS99" s="102" t="s">
        <v>83</v>
      </c>
      <c r="AT99" s="163" t="s">
        <v>12</v>
      </c>
      <c r="AU99" s="164" t="s">
        <v>12</v>
      </c>
      <c r="AV99" s="164" t="s">
        <v>12</v>
      </c>
      <c r="AW99" s="164" t="s">
        <v>12</v>
      </c>
      <c r="AX99" s="179" t="s">
        <v>83</v>
      </c>
      <c r="AY99" s="465" t="s">
        <v>12</v>
      </c>
    </row>
    <row r="100" spans="1:51" customFormat="1" ht="29.25" hidden="1" customHeight="1">
      <c r="A100" s="12" t="str">
        <f t="shared" si="69"/>
        <v>11-7</v>
      </c>
      <c r="B100" s="95">
        <v>11</v>
      </c>
      <c r="C100" s="120" t="s">
        <v>281</v>
      </c>
      <c r="D100" s="95">
        <v>7</v>
      </c>
      <c r="E100" s="93" t="s">
        <v>83</v>
      </c>
      <c r="F100" s="97" t="s">
        <v>83</v>
      </c>
      <c r="G100" s="161" t="s">
        <v>83</v>
      </c>
      <c r="H100" s="99" t="s">
        <v>83</v>
      </c>
      <c r="I100" s="94" t="s">
        <v>83</v>
      </c>
      <c r="J100" s="93" t="s">
        <v>83</v>
      </c>
      <c r="K100" s="93" t="s">
        <v>83</v>
      </c>
      <c r="L100" s="93" t="s">
        <v>83</v>
      </c>
      <c r="M100" s="92" t="s">
        <v>83</v>
      </c>
      <c r="N100" s="161" t="s">
        <v>12</v>
      </c>
      <c r="O100" s="153" t="s">
        <v>12</v>
      </c>
      <c r="P100" s="153" t="s">
        <v>12</v>
      </c>
      <c r="Q100" s="153" t="s">
        <v>12</v>
      </c>
      <c r="R100" s="162" t="s">
        <v>12</v>
      </c>
      <c r="S100" s="450"/>
      <c r="T100" s="163" t="s">
        <v>83</v>
      </c>
      <c r="U100" s="162" t="s">
        <v>83</v>
      </c>
      <c r="V100" s="92" t="s">
        <v>83</v>
      </c>
      <c r="W100" s="93" t="s">
        <v>83</v>
      </c>
      <c r="X100" s="161" t="s">
        <v>12</v>
      </c>
      <c r="Y100" s="153" t="s">
        <v>12</v>
      </c>
      <c r="Z100" s="153" t="s">
        <v>12</v>
      </c>
      <c r="AA100" s="153" t="s">
        <v>12</v>
      </c>
      <c r="AB100" s="162" t="s">
        <v>12</v>
      </c>
      <c r="AC100" s="450" t="s">
        <v>12</v>
      </c>
      <c r="AD100" s="155" t="str">
        <f t="shared" si="57"/>
        <v>-</v>
      </c>
      <c r="AE100" s="156" t="str">
        <f t="shared" si="58"/>
        <v>-</v>
      </c>
      <c r="AF100" s="156" t="str">
        <f t="shared" si="59"/>
        <v>-</v>
      </c>
      <c r="AG100" s="156" t="str">
        <f t="shared" si="60"/>
        <v>-</v>
      </c>
      <c r="AH100" s="157" t="str">
        <f t="shared" si="61"/>
        <v>-</v>
      </c>
      <c r="AI100" s="454"/>
      <c r="AJ100" s="155" t="str">
        <f t="shared" si="62"/>
        <v>-</v>
      </c>
      <c r="AK100" s="156" t="str">
        <f t="shared" si="63"/>
        <v>-</v>
      </c>
      <c r="AL100" s="156" t="str">
        <f t="shared" si="64"/>
        <v>-</v>
      </c>
      <c r="AM100" s="156" t="str">
        <f t="shared" si="65"/>
        <v>-</v>
      </c>
      <c r="AN100" s="157" t="str">
        <f t="shared" si="66"/>
        <v>-</v>
      </c>
      <c r="AO100" s="457"/>
      <c r="AP100" s="95" t="s">
        <v>12</v>
      </c>
      <c r="AQ100" s="93" t="s">
        <v>83</v>
      </c>
      <c r="AR100" s="98" t="s">
        <v>83</v>
      </c>
      <c r="AS100" s="102" t="s">
        <v>83</v>
      </c>
      <c r="AT100" s="163" t="s">
        <v>12</v>
      </c>
      <c r="AU100" s="164" t="s">
        <v>12</v>
      </c>
      <c r="AV100" s="164" t="s">
        <v>12</v>
      </c>
      <c r="AW100" s="164" t="s">
        <v>12</v>
      </c>
      <c r="AX100" s="179" t="s">
        <v>83</v>
      </c>
      <c r="AY100" s="465" t="s">
        <v>12</v>
      </c>
    </row>
    <row r="101" spans="1:51" customFormat="1" ht="29.25" hidden="1" customHeight="1">
      <c r="A101" s="12" t="str">
        <f t="shared" si="69"/>
        <v>11-8</v>
      </c>
      <c r="B101" s="95">
        <v>11</v>
      </c>
      <c r="C101" s="120" t="s">
        <v>281</v>
      </c>
      <c r="D101" s="95">
        <v>8</v>
      </c>
      <c r="E101" s="93" t="s">
        <v>83</v>
      </c>
      <c r="F101" s="97" t="s">
        <v>83</v>
      </c>
      <c r="G101" s="161" t="s">
        <v>83</v>
      </c>
      <c r="H101" s="99" t="s">
        <v>83</v>
      </c>
      <c r="I101" s="94" t="s">
        <v>83</v>
      </c>
      <c r="J101" s="93" t="s">
        <v>83</v>
      </c>
      <c r="K101" s="93" t="s">
        <v>83</v>
      </c>
      <c r="L101" s="93" t="s">
        <v>83</v>
      </c>
      <c r="M101" s="92" t="s">
        <v>83</v>
      </c>
      <c r="N101" s="161" t="s">
        <v>12</v>
      </c>
      <c r="O101" s="153" t="s">
        <v>12</v>
      </c>
      <c r="P101" s="153" t="s">
        <v>12</v>
      </c>
      <c r="Q101" s="153" t="s">
        <v>12</v>
      </c>
      <c r="R101" s="162" t="s">
        <v>12</v>
      </c>
      <c r="S101" s="450"/>
      <c r="T101" s="163" t="s">
        <v>83</v>
      </c>
      <c r="U101" s="162" t="s">
        <v>83</v>
      </c>
      <c r="V101" s="92" t="s">
        <v>83</v>
      </c>
      <c r="W101" s="93" t="s">
        <v>83</v>
      </c>
      <c r="X101" s="161" t="s">
        <v>12</v>
      </c>
      <c r="Y101" s="153" t="s">
        <v>12</v>
      </c>
      <c r="Z101" s="153" t="s">
        <v>12</v>
      </c>
      <c r="AA101" s="153" t="s">
        <v>12</v>
      </c>
      <c r="AB101" s="162" t="s">
        <v>12</v>
      </c>
      <c r="AC101" s="450" t="s">
        <v>12</v>
      </c>
      <c r="AD101" s="155" t="str">
        <f t="shared" si="57"/>
        <v>-</v>
      </c>
      <c r="AE101" s="156" t="str">
        <f t="shared" si="58"/>
        <v>-</v>
      </c>
      <c r="AF101" s="156" t="str">
        <f t="shared" si="59"/>
        <v>-</v>
      </c>
      <c r="AG101" s="156" t="str">
        <f t="shared" si="60"/>
        <v>-</v>
      </c>
      <c r="AH101" s="157" t="str">
        <f t="shared" si="61"/>
        <v>-</v>
      </c>
      <c r="AI101" s="454"/>
      <c r="AJ101" s="155" t="str">
        <f t="shared" si="62"/>
        <v>-</v>
      </c>
      <c r="AK101" s="156" t="str">
        <f t="shared" si="63"/>
        <v>-</v>
      </c>
      <c r="AL101" s="156" t="str">
        <f t="shared" si="64"/>
        <v>-</v>
      </c>
      <c r="AM101" s="156" t="str">
        <f t="shared" si="65"/>
        <v>-</v>
      </c>
      <c r="AN101" s="157" t="str">
        <f t="shared" si="66"/>
        <v>-</v>
      </c>
      <c r="AO101" s="457"/>
      <c r="AP101" s="95" t="s">
        <v>12</v>
      </c>
      <c r="AQ101" s="93" t="s">
        <v>83</v>
      </c>
      <c r="AR101" s="98" t="s">
        <v>83</v>
      </c>
      <c r="AS101" s="102" t="s">
        <v>83</v>
      </c>
      <c r="AT101" s="163" t="s">
        <v>12</v>
      </c>
      <c r="AU101" s="164" t="s">
        <v>12</v>
      </c>
      <c r="AV101" s="164" t="s">
        <v>12</v>
      </c>
      <c r="AW101" s="164" t="s">
        <v>12</v>
      </c>
      <c r="AX101" s="179" t="s">
        <v>83</v>
      </c>
      <c r="AY101" s="465" t="s">
        <v>12</v>
      </c>
    </row>
    <row r="102" spans="1:51" customFormat="1" ht="29.25" hidden="1" customHeight="1">
      <c r="A102" s="12" t="str">
        <f t="shared" ref="A102:A110" si="70">B102&amp;"-"&amp;D102</f>
        <v>11-9</v>
      </c>
      <c r="B102" s="95">
        <v>11</v>
      </c>
      <c r="C102" s="120" t="s">
        <v>281</v>
      </c>
      <c r="D102" s="95">
        <v>9</v>
      </c>
      <c r="E102" s="93" t="s">
        <v>83</v>
      </c>
      <c r="F102" s="97" t="s">
        <v>83</v>
      </c>
      <c r="G102" s="161" t="s">
        <v>83</v>
      </c>
      <c r="H102" s="99" t="s">
        <v>83</v>
      </c>
      <c r="I102" s="94" t="s">
        <v>83</v>
      </c>
      <c r="J102" s="93" t="s">
        <v>83</v>
      </c>
      <c r="K102" s="93" t="s">
        <v>83</v>
      </c>
      <c r="L102" s="93" t="s">
        <v>83</v>
      </c>
      <c r="M102" s="92" t="s">
        <v>83</v>
      </c>
      <c r="N102" s="161" t="s">
        <v>12</v>
      </c>
      <c r="O102" s="153" t="s">
        <v>12</v>
      </c>
      <c r="P102" s="153" t="s">
        <v>12</v>
      </c>
      <c r="Q102" s="153" t="s">
        <v>12</v>
      </c>
      <c r="R102" s="162" t="s">
        <v>12</v>
      </c>
      <c r="S102" s="450"/>
      <c r="T102" s="163" t="s">
        <v>83</v>
      </c>
      <c r="U102" s="162" t="s">
        <v>83</v>
      </c>
      <c r="V102" s="92" t="s">
        <v>83</v>
      </c>
      <c r="W102" s="93" t="s">
        <v>83</v>
      </c>
      <c r="X102" s="161" t="s">
        <v>12</v>
      </c>
      <c r="Y102" s="153" t="s">
        <v>12</v>
      </c>
      <c r="Z102" s="153" t="s">
        <v>12</v>
      </c>
      <c r="AA102" s="153" t="s">
        <v>12</v>
      </c>
      <c r="AB102" s="162" t="s">
        <v>12</v>
      </c>
      <c r="AC102" s="450" t="s">
        <v>12</v>
      </c>
      <c r="AD102" s="155" t="str">
        <f t="shared" si="57"/>
        <v>-</v>
      </c>
      <c r="AE102" s="156" t="str">
        <f t="shared" si="58"/>
        <v>-</v>
      </c>
      <c r="AF102" s="156" t="str">
        <f t="shared" si="59"/>
        <v>-</v>
      </c>
      <c r="AG102" s="156" t="str">
        <f t="shared" si="60"/>
        <v>-</v>
      </c>
      <c r="AH102" s="157" t="str">
        <f t="shared" si="61"/>
        <v>-</v>
      </c>
      <c r="AI102" s="454"/>
      <c r="AJ102" s="155" t="str">
        <f t="shared" si="62"/>
        <v>-</v>
      </c>
      <c r="AK102" s="156" t="str">
        <f t="shared" si="63"/>
        <v>-</v>
      </c>
      <c r="AL102" s="156" t="str">
        <f t="shared" si="64"/>
        <v>-</v>
      </c>
      <c r="AM102" s="156" t="str">
        <f t="shared" si="65"/>
        <v>-</v>
      </c>
      <c r="AN102" s="157" t="str">
        <f t="shared" si="66"/>
        <v>-</v>
      </c>
      <c r="AO102" s="457"/>
      <c r="AP102" s="95" t="s">
        <v>12</v>
      </c>
      <c r="AQ102" s="93" t="s">
        <v>83</v>
      </c>
      <c r="AR102" s="98" t="s">
        <v>83</v>
      </c>
      <c r="AS102" s="102" t="s">
        <v>83</v>
      </c>
      <c r="AT102" s="163" t="s">
        <v>12</v>
      </c>
      <c r="AU102" s="164" t="s">
        <v>12</v>
      </c>
      <c r="AV102" s="164" t="s">
        <v>12</v>
      </c>
      <c r="AW102" s="164" t="s">
        <v>12</v>
      </c>
      <c r="AX102" s="179" t="s">
        <v>83</v>
      </c>
      <c r="AY102" s="465" t="s">
        <v>12</v>
      </c>
    </row>
    <row r="103" spans="1:51" s="401" customFormat="1" ht="134.25" customHeight="1">
      <c r="A103" s="12" t="str">
        <f t="shared" si="70"/>
        <v>12-1</v>
      </c>
      <c r="B103" s="204">
        <v>12</v>
      </c>
      <c r="C103" s="364" t="s">
        <v>282</v>
      </c>
      <c r="D103" s="204">
        <v>1</v>
      </c>
      <c r="E103" s="600" t="s">
        <v>457</v>
      </c>
      <c r="F103" s="355" t="s">
        <v>384</v>
      </c>
      <c r="G103" s="197" t="s">
        <v>458</v>
      </c>
      <c r="H103" s="206" t="s">
        <v>459</v>
      </c>
      <c r="I103" s="220" t="s">
        <v>3232</v>
      </c>
      <c r="J103" s="600" t="s">
        <v>2678</v>
      </c>
      <c r="K103" s="600" t="s">
        <v>460</v>
      </c>
      <c r="L103" s="600" t="s">
        <v>461</v>
      </c>
      <c r="M103" s="207" t="s">
        <v>392</v>
      </c>
      <c r="N103" s="603">
        <v>95.6</v>
      </c>
      <c r="O103" s="181">
        <v>96.7</v>
      </c>
      <c r="P103" s="181">
        <v>97.8</v>
      </c>
      <c r="Q103" s="181">
        <v>98.9</v>
      </c>
      <c r="R103" s="181">
        <v>100</v>
      </c>
      <c r="S103" s="345">
        <v>100</v>
      </c>
      <c r="T103" s="194" t="s">
        <v>3136</v>
      </c>
      <c r="U103" s="195">
        <v>100</v>
      </c>
      <c r="V103" s="207" t="s">
        <v>394</v>
      </c>
      <c r="W103" s="600" t="s">
        <v>3502</v>
      </c>
      <c r="X103" s="603">
        <v>94.6</v>
      </c>
      <c r="Y103" s="181">
        <v>95.9</v>
      </c>
      <c r="Z103" s="181">
        <v>95.4</v>
      </c>
      <c r="AA103" s="181">
        <v>95.7</v>
      </c>
      <c r="AB103" s="181">
        <v>95.5</v>
      </c>
      <c r="AC103" s="345">
        <v>95.5</v>
      </c>
      <c r="AD103" s="226">
        <f t="shared" si="57"/>
        <v>0.9895397489539749</v>
      </c>
      <c r="AE103" s="196">
        <f t="shared" si="58"/>
        <v>0.99172699069286452</v>
      </c>
      <c r="AF103" s="196">
        <f t="shared" si="59"/>
        <v>0.97546012269938664</v>
      </c>
      <c r="AG103" s="196">
        <f t="shared" si="60"/>
        <v>0.967644084934277</v>
      </c>
      <c r="AH103" s="604">
        <f t="shared" si="61"/>
        <v>0.95499999999999996</v>
      </c>
      <c r="AI103" s="227">
        <f>IFERROR(IF($E103="-","-",AC103/S103),"-")</f>
        <v>0.95499999999999996</v>
      </c>
      <c r="AJ103" s="226">
        <f t="shared" si="62"/>
        <v>0.94599999999999995</v>
      </c>
      <c r="AK103" s="196">
        <f t="shared" si="63"/>
        <v>0.95900000000000007</v>
      </c>
      <c r="AL103" s="196">
        <f t="shared" si="64"/>
        <v>0.95400000000000007</v>
      </c>
      <c r="AM103" s="196">
        <f t="shared" si="65"/>
        <v>0.95700000000000007</v>
      </c>
      <c r="AN103" s="604">
        <f t="shared" si="66"/>
        <v>0.95499999999999996</v>
      </c>
      <c r="AO103" s="227">
        <f>IFERROR(IF($E103="-","-",IF($U103="-","-",AC103/$U103)),"-")</f>
        <v>0.95499999999999996</v>
      </c>
      <c r="AP103" s="204" t="s">
        <v>12</v>
      </c>
      <c r="AQ103" s="600" t="s">
        <v>2933</v>
      </c>
      <c r="AR103" s="197" t="s">
        <v>630</v>
      </c>
      <c r="AS103" s="257" t="s">
        <v>2679</v>
      </c>
      <c r="AT103" s="194" t="s">
        <v>15</v>
      </c>
      <c r="AU103" s="179" t="s">
        <v>54</v>
      </c>
      <c r="AV103" s="179" t="s">
        <v>15</v>
      </c>
      <c r="AW103" s="179" t="s">
        <v>15</v>
      </c>
      <c r="AX103" s="179" t="s">
        <v>3368</v>
      </c>
      <c r="AY103" s="611" t="s">
        <v>3396</v>
      </c>
    </row>
    <row r="104" spans="1:51" s="401" customFormat="1" ht="150" customHeight="1">
      <c r="A104" s="12" t="str">
        <f t="shared" si="70"/>
        <v>12-2</v>
      </c>
      <c r="B104" s="204">
        <v>12</v>
      </c>
      <c r="C104" s="364" t="s">
        <v>282</v>
      </c>
      <c r="D104" s="204">
        <v>2</v>
      </c>
      <c r="E104" s="600" t="s">
        <v>463</v>
      </c>
      <c r="F104" s="355" t="s">
        <v>424</v>
      </c>
      <c r="G104" s="197" t="s">
        <v>458</v>
      </c>
      <c r="H104" s="206" t="s">
        <v>464</v>
      </c>
      <c r="I104" s="220" t="s">
        <v>3233</v>
      </c>
      <c r="J104" s="600" t="s">
        <v>2680</v>
      </c>
      <c r="K104" s="600" t="s">
        <v>465</v>
      </c>
      <c r="L104" s="600" t="s">
        <v>466</v>
      </c>
      <c r="M104" s="207" t="s">
        <v>405</v>
      </c>
      <c r="N104" s="603">
        <v>0</v>
      </c>
      <c r="O104" s="181">
        <v>0</v>
      </c>
      <c r="P104" s="181">
        <v>0</v>
      </c>
      <c r="Q104" s="181">
        <v>0</v>
      </c>
      <c r="R104" s="181">
        <v>0</v>
      </c>
      <c r="S104" s="345">
        <v>0</v>
      </c>
      <c r="T104" s="194" t="s">
        <v>3136</v>
      </c>
      <c r="U104" s="195">
        <v>0</v>
      </c>
      <c r="V104" s="207" t="s">
        <v>394</v>
      </c>
      <c r="W104" s="600" t="s">
        <v>3502</v>
      </c>
      <c r="X104" s="603">
        <v>0</v>
      </c>
      <c r="Y104" s="181">
        <v>0</v>
      </c>
      <c r="Z104" s="181">
        <v>0</v>
      </c>
      <c r="AA104" s="181">
        <v>0</v>
      </c>
      <c r="AB104" s="181">
        <v>0</v>
      </c>
      <c r="AC104" s="345">
        <v>0</v>
      </c>
      <c r="AD104" s="226" t="str">
        <f t="shared" ref="AD104:AI105" si="71">IFERROR(IF($E104="-","-",1+(N104-X104)/N104),"-")</f>
        <v>-</v>
      </c>
      <c r="AE104" s="196" t="str">
        <f t="shared" si="71"/>
        <v>-</v>
      </c>
      <c r="AF104" s="196" t="str">
        <f t="shared" si="71"/>
        <v>-</v>
      </c>
      <c r="AG104" s="196" t="str">
        <f t="shared" si="71"/>
        <v>-</v>
      </c>
      <c r="AH104" s="196" t="str">
        <f t="shared" si="71"/>
        <v>-</v>
      </c>
      <c r="AI104" s="588" t="str">
        <f t="shared" si="71"/>
        <v>-</v>
      </c>
      <c r="AJ104" s="226" t="str">
        <f t="shared" ref="AJ104:AO105" si="72">IFERROR(IF($E104="-","-",IF($U104="-","-",1+($U104-X104)/$U104)),"-")</f>
        <v>-</v>
      </c>
      <c r="AK104" s="196" t="str">
        <f t="shared" si="72"/>
        <v>-</v>
      </c>
      <c r="AL104" s="196" t="str">
        <f t="shared" si="72"/>
        <v>-</v>
      </c>
      <c r="AM104" s="196" t="str">
        <f t="shared" si="72"/>
        <v>-</v>
      </c>
      <c r="AN104" s="604" t="str">
        <f t="shared" si="72"/>
        <v>-</v>
      </c>
      <c r="AO104" s="227" t="str">
        <f t="shared" si="72"/>
        <v>-</v>
      </c>
      <c r="AP104" s="204">
        <v>1</v>
      </c>
      <c r="AQ104" s="600" t="s">
        <v>2933</v>
      </c>
      <c r="AR104" s="197" t="s">
        <v>1845</v>
      </c>
      <c r="AS104" s="257" t="s">
        <v>2681</v>
      </c>
      <c r="AT104" s="194" t="s">
        <v>15</v>
      </c>
      <c r="AU104" s="179" t="s">
        <v>54</v>
      </c>
      <c r="AV104" s="179" t="s">
        <v>15</v>
      </c>
      <c r="AW104" s="179" t="s">
        <v>15</v>
      </c>
      <c r="AX104" s="179" t="s">
        <v>3368</v>
      </c>
      <c r="AY104" s="611" t="s">
        <v>3396</v>
      </c>
    </row>
    <row r="105" spans="1:51" s="401" customFormat="1" ht="165" customHeight="1">
      <c r="A105" s="12" t="str">
        <f t="shared" si="70"/>
        <v>12-3</v>
      </c>
      <c r="B105" s="204">
        <v>12</v>
      </c>
      <c r="C105" s="364" t="s">
        <v>282</v>
      </c>
      <c r="D105" s="204">
        <v>3</v>
      </c>
      <c r="E105" s="600" t="s">
        <v>467</v>
      </c>
      <c r="F105" s="355" t="s">
        <v>424</v>
      </c>
      <c r="G105" s="197" t="s">
        <v>458</v>
      </c>
      <c r="H105" s="206" t="s">
        <v>459</v>
      </c>
      <c r="I105" s="220" t="s">
        <v>3400</v>
      </c>
      <c r="J105" s="600" t="s">
        <v>2682</v>
      </c>
      <c r="K105" s="600" t="s">
        <v>465</v>
      </c>
      <c r="L105" s="600" t="s">
        <v>466</v>
      </c>
      <c r="M105" s="207" t="s">
        <v>405</v>
      </c>
      <c r="N105" s="603">
        <v>0</v>
      </c>
      <c r="O105" s="181">
        <v>0</v>
      </c>
      <c r="P105" s="181">
        <v>0</v>
      </c>
      <c r="Q105" s="181">
        <v>0</v>
      </c>
      <c r="R105" s="181">
        <v>0</v>
      </c>
      <c r="S105" s="345">
        <v>0</v>
      </c>
      <c r="T105" s="194" t="s">
        <v>3136</v>
      </c>
      <c r="U105" s="195">
        <v>0</v>
      </c>
      <c r="V105" s="207" t="s">
        <v>394</v>
      </c>
      <c r="W105" s="600" t="s">
        <v>3502</v>
      </c>
      <c r="X105" s="603">
        <v>0</v>
      </c>
      <c r="Y105" s="181">
        <v>0</v>
      </c>
      <c r="Z105" s="181">
        <v>0</v>
      </c>
      <c r="AA105" s="181">
        <v>0</v>
      </c>
      <c r="AB105" s="181">
        <v>0</v>
      </c>
      <c r="AC105" s="345">
        <v>0</v>
      </c>
      <c r="AD105" s="226" t="str">
        <f t="shared" si="71"/>
        <v>-</v>
      </c>
      <c r="AE105" s="196" t="str">
        <f t="shared" si="71"/>
        <v>-</v>
      </c>
      <c r="AF105" s="196" t="str">
        <f t="shared" si="71"/>
        <v>-</v>
      </c>
      <c r="AG105" s="196" t="str">
        <f t="shared" si="71"/>
        <v>-</v>
      </c>
      <c r="AH105" s="196" t="str">
        <f t="shared" si="71"/>
        <v>-</v>
      </c>
      <c r="AI105" s="588" t="str">
        <f t="shared" si="71"/>
        <v>-</v>
      </c>
      <c r="AJ105" s="226" t="str">
        <f t="shared" si="72"/>
        <v>-</v>
      </c>
      <c r="AK105" s="196" t="str">
        <f t="shared" si="72"/>
        <v>-</v>
      </c>
      <c r="AL105" s="196" t="str">
        <f t="shared" si="72"/>
        <v>-</v>
      </c>
      <c r="AM105" s="196" t="str">
        <f t="shared" si="72"/>
        <v>-</v>
      </c>
      <c r="AN105" s="604" t="str">
        <f t="shared" si="72"/>
        <v>-</v>
      </c>
      <c r="AO105" s="227" t="str">
        <f t="shared" si="72"/>
        <v>-</v>
      </c>
      <c r="AP105" s="204" t="s">
        <v>12</v>
      </c>
      <c r="AQ105" s="600" t="s">
        <v>3503</v>
      </c>
      <c r="AR105" s="197" t="s">
        <v>631</v>
      </c>
      <c r="AS105" s="257" t="s">
        <v>2681</v>
      </c>
      <c r="AT105" s="194" t="s">
        <v>15</v>
      </c>
      <c r="AU105" s="179" t="s">
        <v>15</v>
      </c>
      <c r="AV105" s="179" t="s">
        <v>15</v>
      </c>
      <c r="AW105" s="179" t="s">
        <v>15</v>
      </c>
      <c r="AX105" s="179" t="s">
        <v>3368</v>
      </c>
      <c r="AY105" s="611" t="s">
        <v>3396</v>
      </c>
    </row>
    <row r="106" spans="1:51" s="401" customFormat="1" ht="227.25" customHeight="1">
      <c r="A106" s="12" t="str">
        <f t="shared" si="70"/>
        <v>12-4</v>
      </c>
      <c r="B106" s="204">
        <v>12</v>
      </c>
      <c r="C106" s="364" t="s">
        <v>282</v>
      </c>
      <c r="D106" s="204">
        <v>4</v>
      </c>
      <c r="E106" s="600" t="s">
        <v>1841</v>
      </c>
      <c r="F106" s="355" t="s">
        <v>19</v>
      </c>
      <c r="G106" s="197" t="s">
        <v>1842</v>
      </c>
      <c r="H106" s="206" t="s">
        <v>1843</v>
      </c>
      <c r="I106" s="220" t="s">
        <v>3236</v>
      </c>
      <c r="J106" s="600" t="s">
        <v>2683</v>
      </c>
      <c r="K106" s="600" t="s">
        <v>2684</v>
      </c>
      <c r="L106" s="600" t="s">
        <v>2685</v>
      </c>
      <c r="M106" s="207" t="s">
        <v>1149</v>
      </c>
      <c r="N106" s="197">
        <v>50</v>
      </c>
      <c r="O106" s="320">
        <v>50</v>
      </c>
      <c r="P106" s="320">
        <v>50</v>
      </c>
      <c r="Q106" s="320">
        <v>50</v>
      </c>
      <c r="R106" s="181">
        <v>50</v>
      </c>
      <c r="S106" s="326">
        <v>50</v>
      </c>
      <c r="T106" s="194" t="s">
        <v>40</v>
      </c>
      <c r="U106" s="195">
        <v>50</v>
      </c>
      <c r="V106" s="207" t="s">
        <v>1183</v>
      </c>
      <c r="W106" s="600" t="s">
        <v>1844</v>
      </c>
      <c r="X106" s="603">
        <v>51</v>
      </c>
      <c r="Y106" s="322">
        <v>53.1</v>
      </c>
      <c r="Z106" s="181">
        <v>53.6</v>
      </c>
      <c r="AA106" s="181">
        <v>53.5</v>
      </c>
      <c r="AB106" s="181">
        <v>53.1</v>
      </c>
      <c r="AC106" s="345">
        <v>54.4</v>
      </c>
      <c r="AD106" s="226">
        <f t="shared" ref="AD106:AI106" si="73">IFERROR(IF($E106="-","-",X106/N106),"-")</f>
        <v>1.02</v>
      </c>
      <c r="AE106" s="196">
        <f t="shared" si="73"/>
        <v>1.0620000000000001</v>
      </c>
      <c r="AF106" s="196">
        <f t="shared" si="73"/>
        <v>1.0720000000000001</v>
      </c>
      <c r="AG106" s="196">
        <f t="shared" si="73"/>
        <v>1.07</v>
      </c>
      <c r="AH106" s="604">
        <f t="shared" si="73"/>
        <v>1.0620000000000001</v>
      </c>
      <c r="AI106" s="227">
        <f t="shared" si="73"/>
        <v>1.0880000000000001</v>
      </c>
      <c r="AJ106" s="226">
        <f t="shared" ref="AJ106:AO106" si="74">IFERROR(IF($E106="-","-",IF($U106="-","-",X106/$U106)),"-")</f>
        <v>1.02</v>
      </c>
      <c r="AK106" s="196">
        <f t="shared" si="74"/>
        <v>1.0620000000000001</v>
      </c>
      <c r="AL106" s="196">
        <f t="shared" si="74"/>
        <v>1.0720000000000001</v>
      </c>
      <c r="AM106" s="196">
        <f t="shared" si="74"/>
        <v>1.07</v>
      </c>
      <c r="AN106" s="604">
        <f t="shared" si="74"/>
        <v>1.0620000000000001</v>
      </c>
      <c r="AO106" s="227">
        <f t="shared" si="74"/>
        <v>1.0880000000000001</v>
      </c>
      <c r="AP106" s="204" t="s">
        <v>12</v>
      </c>
      <c r="AQ106" s="600" t="s">
        <v>3504</v>
      </c>
      <c r="AR106" s="197" t="s">
        <v>632</v>
      </c>
      <c r="AS106" s="257" t="s">
        <v>2686</v>
      </c>
      <c r="AT106" s="194" t="s">
        <v>15</v>
      </c>
      <c r="AU106" s="179" t="s">
        <v>15</v>
      </c>
      <c r="AV106" s="179" t="s">
        <v>15</v>
      </c>
      <c r="AW106" s="179" t="s">
        <v>15</v>
      </c>
      <c r="AX106" s="179" t="s">
        <v>3368</v>
      </c>
      <c r="AY106" s="611" t="s">
        <v>3396</v>
      </c>
    </row>
    <row r="107" spans="1:51" customFormat="1" ht="29.25" hidden="1" customHeight="1">
      <c r="A107" s="12" t="str">
        <f t="shared" si="70"/>
        <v>12-5</v>
      </c>
      <c r="B107" s="95">
        <v>12</v>
      </c>
      <c r="C107" s="120" t="str">
        <f>VLOOKUP(B107,プルダウン!$L$2:$M$28,2,FALSE)</f>
        <v>子ども・若者支援</v>
      </c>
      <c r="D107" s="95">
        <v>5</v>
      </c>
      <c r="E107" s="93" t="s">
        <v>83</v>
      </c>
      <c r="F107" s="97" t="s">
        <v>83</v>
      </c>
      <c r="G107" s="123" t="s">
        <v>83</v>
      </c>
      <c r="H107" s="99" t="s">
        <v>83</v>
      </c>
      <c r="I107" s="94" t="s">
        <v>83</v>
      </c>
      <c r="J107" s="93" t="s">
        <v>83</v>
      </c>
      <c r="K107" s="93" t="s">
        <v>83</v>
      </c>
      <c r="L107" s="93" t="s">
        <v>83</v>
      </c>
      <c r="M107" s="110" t="s">
        <v>83</v>
      </c>
      <c r="N107" s="108" t="s">
        <v>12</v>
      </c>
      <c r="O107" s="101" t="s">
        <v>12</v>
      </c>
      <c r="P107" s="101" t="s">
        <v>12</v>
      </c>
      <c r="Q107" s="101" t="s">
        <v>12</v>
      </c>
      <c r="R107" s="111" t="s">
        <v>12</v>
      </c>
      <c r="S107" s="449"/>
      <c r="T107" s="116" t="s">
        <v>83</v>
      </c>
      <c r="U107" s="111" t="s">
        <v>83</v>
      </c>
      <c r="V107" s="110" t="s">
        <v>83</v>
      </c>
      <c r="W107" s="107" t="s">
        <v>83</v>
      </c>
      <c r="X107" s="108" t="s">
        <v>12</v>
      </c>
      <c r="Y107" s="101" t="s">
        <v>12</v>
      </c>
      <c r="Z107" s="101" t="s">
        <v>12</v>
      </c>
      <c r="AA107" s="101" t="s">
        <v>12</v>
      </c>
      <c r="AB107" s="111" t="s">
        <v>12</v>
      </c>
      <c r="AC107" s="450" t="s">
        <v>12</v>
      </c>
      <c r="AD107" s="112" t="str">
        <f t="shared" ref="AD107:AD112" si="75">IFERROR(IF($E107="-","-",X107/N107),"-")</f>
        <v>-</v>
      </c>
      <c r="AE107" s="113" t="str">
        <f t="shared" ref="AE107:AE111" si="76">IFERROR(IF($E107="-","-",Y107/O107),"-")</f>
        <v>-</v>
      </c>
      <c r="AF107" s="113" t="str">
        <f t="shared" ref="AF107:AF111" si="77">IFERROR(IF($E107="-","-",Z107/P107),"-")</f>
        <v>-</v>
      </c>
      <c r="AG107" s="113" t="str">
        <f t="shared" ref="AG107:AG111" si="78">IFERROR(IF($E107="-","-",AA107/Q107),"-")</f>
        <v>-</v>
      </c>
      <c r="AH107" s="114" t="str">
        <f t="shared" ref="AH107:AH111" si="79">IFERROR(IF($E107="-","-",AB107/R107),"-")</f>
        <v>-</v>
      </c>
      <c r="AI107" s="453"/>
      <c r="AJ107" s="112" t="str">
        <f>IFERROR(IF($E107="-","-",IF($U107="-","-",X107/$U107)),"-")</f>
        <v>-</v>
      </c>
      <c r="AK107" s="113" t="str">
        <f t="shared" ref="AK107:AK111" si="80">IFERROR(IF($E107="-","-",IF($U107="-","-",Y107/$U107)),"-")</f>
        <v>-</v>
      </c>
      <c r="AL107" s="113" t="str">
        <f t="shared" ref="AL107:AL111" si="81">IFERROR(IF($E107="-","-",IF($U107="-","-",Z107/$U107)),"-")</f>
        <v>-</v>
      </c>
      <c r="AM107" s="113" t="str">
        <f t="shared" ref="AM107:AM111" si="82">IFERROR(IF($E107="-","-",IF($U107="-","-",AA107/$U107)),"-")</f>
        <v>-</v>
      </c>
      <c r="AN107" s="114" t="str">
        <f t="shared" ref="AN107:AN111" si="83">IFERROR(IF($E107="-","-",IF($U107="-","-",AB107/$U107)),"-")</f>
        <v>-</v>
      </c>
      <c r="AO107" s="456"/>
      <c r="AP107" s="105" t="s">
        <v>12</v>
      </c>
      <c r="AQ107" s="93" t="s">
        <v>83</v>
      </c>
      <c r="AR107" s="98" t="s">
        <v>83</v>
      </c>
      <c r="AS107" s="102" t="s">
        <v>83</v>
      </c>
      <c r="AT107" s="116" t="s">
        <v>12</v>
      </c>
      <c r="AU107" s="115" t="s">
        <v>12</v>
      </c>
      <c r="AV107" s="115" t="s">
        <v>12</v>
      </c>
      <c r="AW107" s="115" t="s">
        <v>12</v>
      </c>
      <c r="AX107" s="179" t="s">
        <v>83</v>
      </c>
      <c r="AY107" s="484" t="s">
        <v>12</v>
      </c>
    </row>
    <row r="108" spans="1:51" customFormat="1" ht="29.25" hidden="1" customHeight="1">
      <c r="A108" s="12" t="str">
        <f t="shared" si="70"/>
        <v>12-6</v>
      </c>
      <c r="B108" s="95">
        <v>12</v>
      </c>
      <c r="C108" s="120" t="str">
        <f>VLOOKUP(B108,プルダウン!$L$2:$M$28,2,FALSE)</f>
        <v>子ども・若者支援</v>
      </c>
      <c r="D108" s="95">
        <v>6</v>
      </c>
      <c r="E108" s="93" t="s">
        <v>83</v>
      </c>
      <c r="F108" s="97" t="s">
        <v>83</v>
      </c>
      <c r="G108" s="123" t="s">
        <v>83</v>
      </c>
      <c r="H108" s="99" t="s">
        <v>83</v>
      </c>
      <c r="I108" s="94" t="s">
        <v>83</v>
      </c>
      <c r="J108" s="93" t="s">
        <v>83</v>
      </c>
      <c r="K108" s="93" t="s">
        <v>83</v>
      </c>
      <c r="L108" s="93" t="s">
        <v>83</v>
      </c>
      <c r="M108" s="110" t="s">
        <v>83</v>
      </c>
      <c r="N108" s="108" t="s">
        <v>12</v>
      </c>
      <c r="O108" s="101" t="s">
        <v>12</v>
      </c>
      <c r="P108" s="101" t="s">
        <v>12</v>
      </c>
      <c r="Q108" s="101" t="s">
        <v>12</v>
      </c>
      <c r="R108" s="111" t="s">
        <v>12</v>
      </c>
      <c r="S108" s="449"/>
      <c r="T108" s="116" t="s">
        <v>83</v>
      </c>
      <c r="U108" s="111" t="s">
        <v>83</v>
      </c>
      <c r="V108" s="110" t="s">
        <v>83</v>
      </c>
      <c r="W108" s="107" t="s">
        <v>83</v>
      </c>
      <c r="X108" s="108" t="s">
        <v>12</v>
      </c>
      <c r="Y108" s="101" t="s">
        <v>12</v>
      </c>
      <c r="Z108" s="101" t="s">
        <v>12</v>
      </c>
      <c r="AA108" s="101" t="s">
        <v>12</v>
      </c>
      <c r="AB108" s="111" t="s">
        <v>12</v>
      </c>
      <c r="AC108" s="450" t="s">
        <v>12</v>
      </c>
      <c r="AD108" s="112" t="str">
        <f t="shared" si="75"/>
        <v>-</v>
      </c>
      <c r="AE108" s="113" t="str">
        <f t="shared" si="76"/>
        <v>-</v>
      </c>
      <c r="AF108" s="113" t="str">
        <f t="shared" si="77"/>
        <v>-</v>
      </c>
      <c r="AG108" s="113" t="str">
        <f t="shared" si="78"/>
        <v>-</v>
      </c>
      <c r="AH108" s="114" t="str">
        <f t="shared" si="79"/>
        <v>-</v>
      </c>
      <c r="AI108" s="453"/>
      <c r="AJ108" s="112" t="str">
        <f>IFERROR(IF($E108="-","-",IF($U108="-","-",X108/$U108)),"-")</f>
        <v>-</v>
      </c>
      <c r="AK108" s="113" t="str">
        <f t="shared" si="80"/>
        <v>-</v>
      </c>
      <c r="AL108" s="113" t="str">
        <f t="shared" si="81"/>
        <v>-</v>
      </c>
      <c r="AM108" s="113" t="str">
        <f t="shared" si="82"/>
        <v>-</v>
      </c>
      <c r="AN108" s="114" t="str">
        <f t="shared" si="83"/>
        <v>-</v>
      </c>
      <c r="AO108" s="456"/>
      <c r="AP108" s="105" t="s">
        <v>12</v>
      </c>
      <c r="AQ108" s="93" t="s">
        <v>83</v>
      </c>
      <c r="AR108" s="98" t="s">
        <v>83</v>
      </c>
      <c r="AS108" s="102" t="s">
        <v>83</v>
      </c>
      <c r="AT108" s="116" t="s">
        <v>12</v>
      </c>
      <c r="AU108" s="115" t="s">
        <v>12</v>
      </c>
      <c r="AV108" s="115" t="s">
        <v>12</v>
      </c>
      <c r="AW108" s="115" t="s">
        <v>12</v>
      </c>
      <c r="AX108" s="179" t="s">
        <v>83</v>
      </c>
      <c r="AY108" s="484" t="s">
        <v>12</v>
      </c>
    </row>
    <row r="109" spans="1:51" customFormat="1" ht="29.25" hidden="1" customHeight="1">
      <c r="A109" s="12" t="str">
        <f t="shared" si="70"/>
        <v>12-7</v>
      </c>
      <c r="B109" s="95">
        <v>12</v>
      </c>
      <c r="C109" s="120" t="str">
        <f>VLOOKUP(B109,プルダウン!$L$2:$M$28,2,FALSE)</f>
        <v>子ども・若者支援</v>
      </c>
      <c r="D109" s="95">
        <v>7</v>
      </c>
      <c r="E109" s="93" t="s">
        <v>83</v>
      </c>
      <c r="F109" s="97" t="s">
        <v>83</v>
      </c>
      <c r="G109" s="123" t="s">
        <v>83</v>
      </c>
      <c r="H109" s="99" t="s">
        <v>83</v>
      </c>
      <c r="I109" s="94" t="s">
        <v>83</v>
      </c>
      <c r="J109" s="93" t="s">
        <v>83</v>
      </c>
      <c r="K109" s="93" t="s">
        <v>83</v>
      </c>
      <c r="L109" s="93" t="s">
        <v>83</v>
      </c>
      <c r="M109" s="110" t="s">
        <v>83</v>
      </c>
      <c r="N109" s="108" t="s">
        <v>12</v>
      </c>
      <c r="O109" s="101" t="s">
        <v>12</v>
      </c>
      <c r="P109" s="101" t="s">
        <v>12</v>
      </c>
      <c r="Q109" s="101" t="s">
        <v>12</v>
      </c>
      <c r="R109" s="111" t="s">
        <v>12</v>
      </c>
      <c r="S109" s="449"/>
      <c r="T109" s="116" t="s">
        <v>83</v>
      </c>
      <c r="U109" s="111" t="s">
        <v>83</v>
      </c>
      <c r="V109" s="110" t="s">
        <v>83</v>
      </c>
      <c r="W109" s="107" t="s">
        <v>83</v>
      </c>
      <c r="X109" s="108" t="s">
        <v>12</v>
      </c>
      <c r="Y109" s="101" t="s">
        <v>12</v>
      </c>
      <c r="Z109" s="101" t="s">
        <v>12</v>
      </c>
      <c r="AA109" s="101" t="s">
        <v>12</v>
      </c>
      <c r="AB109" s="111" t="s">
        <v>12</v>
      </c>
      <c r="AC109" s="450" t="s">
        <v>12</v>
      </c>
      <c r="AD109" s="112" t="str">
        <f t="shared" si="75"/>
        <v>-</v>
      </c>
      <c r="AE109" s="113" t="str">
        <f t="shared" si="76"/>
        <v>-</v>
      </c>
      <c r="AF109" s="113" t="str">
        <f t="shared" si="77"/>
        <v>-</v>
      </c>
      <c r="AG109" s="113" t="str">
        <f t="shared" si="78"/>
        <v>-</v>
      </c>
      <c r="AH109" s="114" t="str">
        <f t="shared" si="79"/>
        <v>-</v>
      </c>
      <c r="AI109" s="453"/>
      <c r="AJ109" s="112" t="str">
        <f>IFERROR(IF($E109="-","-",IF($U109="-","-",X109/$U109)),"-")</f>
        <v>-</v>
      </c>
      <c r="AK109" s="113" t="str">
        <f t="shared" si="80"/>
        <v>-</v>
      </c>
      <c r="AL109" s="113" t="str">
        <f t="shared" si="81"/>
        <v>-</v>
      </c>
      <c r="AM109" s="113" t="str">
        <f t="shared" si="82"/>
        <v>-</v>
      </c>
      <c r="AN109" s="114" t="str">
        <f t="shared" si="83"/>
        <v>-</v>
      </c>
      <c r="AO109" s="456"/>
      <c r="AP109" s="105" t="s">
        <v>12</v>
      </c>
      <c r="AQ109" s="93" t="s">
        <v>83</v>
      </c>
      <c r="AR109" s="98" t="s">
        <v>83</v>
      </c>
      <c r="AS109" s="102" t="s">
        <v>83</v>
      </c>
      <c r="AT109" s="116" t="s">
        <v>12</v>
      </c>
      <c r="AU109" s="115" t="s">
        <v>12</v>
      </c>
      <c r="AV109" s="115" t="s">
        <v>12</v>
      </c>
      <c r="AW109" s="115" t="s">
        <v>12</v>
      </c>
      <c r="AX109" s="179" t="s">
        <v>83</v>
      </c>
      <c r="AY109" s="484" t="s">
        <v>12</v>
      </c>
    </row>
    <row r="110" spans="1:51" customFormat="1" ht="29.25" hidden="1" customHeight="1">
      <c r="A110" s="12" t="str">
        <f t="shared" si="70"/>
        <v>12-8</v>
      </c>
      <c r="B110" s="95">
        <v>12</v>
      </c>
      <c r="C110" s="120" t="str">
        <f>VLOOKUP(B110,プルダウン!$L$2:$M$28,2,FALSE)</f>
        <v>子ども・若者支援</v>
      </c>
      <c r="D110" s="95">
        <v>8</v>
      </c>
      <c r="E110" s="93" t="s">
        <v>83</v>
      </c>
      <c r="F110" s="97" t="s">
        <v>83</v>
      </c>
      <c r="G110" s="123" t="s">
        <v>83</v>
      </c>
      <c r="H110" s="99" t="s">
        <v>83</v>
      </c>
      <c r="I110" s="94" t="s">
        <v>83</v>
      </c>
      <c r="J110" s="93" t="s">
        <v>83</v>
      </c>
      <c r="K110" s="93" t="s">
        <v>83</v>
      </c>
      <c r="L110" s="93" t="s">
        <v>83</v>
      </c>
      <c r="M110" s="110" t="s">
        <v>83</v>
      </c>
      <c r="N110" s="108" t="s">
        <v>12</v>
      </c>
      <c r="O110" s="101" t="s">
        <v>12</v>
      </c>
      <c r="P110" s="101" t="s">
        <v>12</v>
      </c>
      <c r="Q110" s="101" t="s">
        <v>12</v>
      </c>
      <c r="R110" s="111" t="s">
        <v>12</v>
      </c>
      <c r="S110" s="449"/>
      <c r="T110" s="116" t="s">
        <v>83</v>
      </c>
      <c r="U110" s="111" t="s">
        <v>83</v>
      </c>
      <c r="V110" s="110" t="s">
        <v>83</v>
      </c>
      <c r="W110" s="107" t="s">
        <v>83</v>
      </c>
      <c r="X110" s="108" t="s">
        <v>12</v>
      </c>
      <c r="Y110" s="101" t="s">
        <v>12</v>
      </c>
      <c r="Z110" s="101" t="s">
        <v>12</v>
      </c>
      <c r="AA110" s="101" t="s">
        <v>12</v>
      </c>
      <c r="AB110" s="111" t="s">
        <v>12</v>
      </c>
      <c r="AC110" s="450" t="s">
        <v>12</v>
      </c>
      <c r="AD110" s="112" t="str">
        <f t="shared" si="75"/>
        <v>-</v>
      </c>
      <c r="AE110" s="113" t="str">
        <f t="shared" si="76"/>
        <v>-</v>
      </c>
      <c r="AF110" s="113" t="str">
        <f t="shared" si="77"/>
        <v>-</v>
      </c>
      <c r="AG110" s="113" t="str">
        <f t="shared" si="78"/>
        <v>-</v>
      </c>
      <c r="AH110" s="114" t="str">
        <f t="shared" si="79"/>
        <v>-</v>
      </c>
      <c r="AI110" s="453"/>
      <c r="AJ110" s="112" t="str">
        <f>IFERROR(IF($E110="-","-",IF($U110="-","-",X110/$U110)),"-")</f>
        <v>-</v>
      </c>
      <c r="AK110" s="113" t="str">
        <f t="shared" si="80"/>
        <v>-</v>
      </c>
      <c r="AL110" s="113" t="str">
        <f t="shared" si="81"/>
        <v>-</v>
      </c>
      <c r="AM110" s="113" t="str">
        <f t="shared" si="82"/>
        <v>-</v>
      </c>
      <c r="AN110" s="114" t="str">
        <f t="shared" si="83"/>
        <v>-</v>
      </c>
      <c r="AO110" s="456"/>
      <c r="AP110" s="105" t="s">
        <v>12</v>
      </c>
      <c r="AQ110" s="93" t="s">
        <v>83</v>
      </c>
      <c r="AR110" s="98" t="s">
        <v>83</v>
      </c>
      <c r="AS110" s="102" t="s">
        <v>83</v>
      </c>
      <c r="AT110" s="116" t="s">
        <v>12</v>
      </c>
      <c r="AU110" s="115" t="s">
        <v>12</v>
      </c>
      <c r="AV110" s="115" t="s">
        <v>12</v>
      </c>
      <c r="AW110" s="115" t="s">
        <v>12</v>
      </c>
      <c r="AX110" s="179" t="s">
        <v>83</v>
      </c>
      <c r="AY110" s="484" t="s">
        <v>12</v>
      </c>
    </row>
    <row r="111" spans="1:51" customFormat="1" ht="29.25" hidden="1" customHeight="1">
      <c r="A111" s="12" t="str">
        <f t="shared" ref="A111:A119" si="84">B111&amp;"-"&amp;D111</f>
        <v>12-9</v>
      </c>
      <c r="B111" s="95">
        <v>12</v>
      </c>
      <c r="C111" s="120" t="str">
        <f>VLOOKUP(B111,プルダウン!$L$2:$M$28,2,FALSE)</f>
        <v>子ども・若者支援</v>
      </c>
      <c r="D111" s="95">
        <v>9</v>
      </c>
      <c r="E111" s="93" t="s">
        <v>83</v>
      </c>
      <c r="F111" s="97" t="s">
        <v>83</v>
      </c>
      <c r="G111" s="123" t="s">
        <v>83</v>
      </c>
      <c r="H111" s="99" t="s">
        <v>83</v>
      </c>
      <c r="I111" s="94" t="s">
        <v>83</v>
      </c>
      <c r="J111" s="93" t="s">
        <v>83</v>
      </c>
      <c r="K111" s="93" t="s">
        <v>83</v>
      </c>
      <c r="L111" s="93" t="s">
        <v>83</v>
      </c>
      <c r="M111" s="110" t="s">
        <v>83</v>
      </c>
      <c r="N111" s="108" t="s">
        <v>12</v>
      </c>
      <c r="O111" s="101" t="s">
        <v>12</v>
      </c>
      <c r="P111" s="101" t="s">
        <v>12</v>
      </c>
      <c r="Q111" s="101" t="s">
        <v>12</v>
      </c>
      <c r="R111" s="111" t="s">
        <v>12</v>
      </c>
      <c r="S111" s="449"/>
      <c r="T111" s="116" t="s">
        <v>83</v>
      </c>
      <c r="U111" s="111" t="s">
        <v>83</v>
      </c>
      <c r="V111" s="110" t="s">
        <v>83</v>
      </c>
      <c r="W111" s="107" t="s">
        <v>83</v>
      </c>
      <c r="X111" s="108" t="s">
        <v>12</v>
      </c>
      <c r="Y111" s="101" t="s">
        <v>12</v>
      </c>
      <c r="Z111" s="101" t="s">
        <v>12</v>
      </c>
      <c r="AA111" s="101" t="s">
        <v>12</v>
      </c>
      <c r="AB111" s="111" t="s">
        <v>12</v>
      </c>
      <c r="AC111" s="450" t="s">
        <v>12</v>
      </c>
      <c r="AD111" s="112" t="str">
        <f t="shared" si="75"/>
        <v>-</v>
      </c>
      <c r="AE111" s="113" t="str">
        <f t="shared" si="76"/>
        <v>-</v>
      </c>
      <c r="AF111" s="113" t="str">
        <f t="shared" si="77"/>
        <v>-</v>
      </c>
      <c r="AG111" s="113" t="str">
        <f t="shared" si="78"/>
        <v>-</v>
      </c>
      <c r="AH111" s="114" t="str">
        <f t="shared" si="79"/>
        <v>-</v>
      </c>
      <c r="AI111" s="453"/>
      <c r="AJ111" s="112" t="str">
        <f>IFERROR(IF($E111="-","-",IF($U111="-","-",X111/$U111)),"-")</f>
        <v>-</v>
      </c>
      <c r="AK111" s="113" t="str">
        <f t="shared" si="80"/>
        <v>-</v>
      </c>
      <c r="AL111" s="113" t="str">
        <f t="shared" si="81"/>
        <v>-</v>
      </c>
      <c r="AM111" s="113" t="str">
        <f t="shared" si="82"/>
        <v>-</v>
      </c>
      <c r="AN111" s="114" t="str">
        <f t="shared" si="83"/>
        <v>-</v>
      </c>
      <c r="AO111" s="456"/>
      <c r="AP111" s="105" t="s">
        <v>12</v>
      </c>
      <c r="AQ111" s="93" t="s">
        <v>83</v>
      </c>
      <c r="AR111" s="98" t="s">
        <v>83</v>
      </c>
      <c r="AS111" s="102" t="s">
        <v>83</v>
      </c>
      <c r="AT111" s="116" t="s">
        <v>12</v>
      </c>
      <c r="AU111" s="115" t="s">
        <v>12</v>
      </c>
      <c r="AV111" s="115" t="s">
        <v>12</v>
      </c>
      <c r="AW111" s="115" t="s">
        <v>12</v>
      </c>
      <c r="AX111" s="179" t="s">
        <v>83</v>
      </c>
      <c r="AY111" s="484" t="s">
        <v>12</v>
      </c>
    </row>
    <row r="112" spans="1:51" s="401" customFormat="1" ht="147.75" customHeight="1">
      <c r="A112" s="12" t="str">
        <f t="shared" si="84"/>
        <v>13-1</v>
      </c>
      <c r="B112" s="204">
        <v>13</v>
      </c>
      <c r="C112" s="364" t="s">
        <v>283</v>
      </c>
      <c r="D112" s="204">
        <v>1</v>
      </c>
      <c r="E112" s="600" t="s">
        <v>3192</v>
      </c>
      <c r="F112" s="355" t="s">
        <v>424</v>
      </c>
      <c r="G112" s="197" t="s">
        <v>468</v>
      </c>
      <c r="H112" s="206" t="s">
        <v>469</v>
      </c>
      <c r="I112" s="195" t="s">
        <v>470</v>
      </c>
      <c r="J112" s="600" t="s">
        <v>2226</v>
      </c>
      <c r="K112" s="600" t="s">
        <v>2227</v>
      </c>
      <c r="L112" s="600" t="s">
        <v>3193</v>
      </c>
      <c r="M112" s="207" t="s">
        <v>392</v>
      </c>
      <c r="N112" s="391" t="s">
        <v>12</v>
      </c>
      <c r="O112" s="296" t="s">
        <v>12</v>
      </c>
      <c r="P112" s="392" t="s">
        <v>12</v>
      </c>
      <c r="Q112" s="342" t="s">
        <v>12</v>
      </c>
      <c r="R112" s="296">
        <v>24</v>
      </c>
      <c r="S112" s="624">
        <v>24</v>
      </c>
      <c r="T112" s="601" t="s">
        <v>3136</v>
      </c>
      <c r="U112" s="402">
        <v>144</v>
      </c>
      <c r="V112" s="207" t="s">
        <v>394</v>
      </c>
      <c r="W112" s="600" t="s">
        <v>3194</v>
      </c>
      <c r="X112" s="259" t="s">
        <v>12</v>
      </c>
      <c r="Y112" s="181" t="s">
        <v>12</v>
      </c>
      <c r="Z112" s="181" t="s">
        <v>12</v>
      </c>
      <c r="AA112" s="181" t="s">
        <v>12</v>
      </c>
      <c r="AB112" s="181">
        <v>12</v>
      </c>
      <c r="AC112" s="345">
        <v>26</v>
      </c>
      <c r="AD112" s="226" t="str">
        <f t="shared" si="75"/>
        <v>-</v>
      </c>
      <c r="AE112" s="196" t="str">
        <f>IFERROR(IF($E112="-","-",Y112/O112),"-")</f>
        <v>-</v>
      </c>
      <c r="AF112" s="196" t="str">
        <f>IFERROR(IF($E112="-","-",Z112/P112),"-")</f>
        <v>-</v>
      </c>
      <c r="AG112" s="196" t="str">
        <f>IFERROR(IF($E112="-","-",AA112/Q112),"-")</f>
        <v>-</v>
      </c>
      <c r="AH112" s="604">
        <f>IFERROR(IF($E112="-","-",AB112/R112),"-")</f>
        <v>0.5</v>
      </c>
      <c r="AI112" s="227">
        <f>IFERROR(IF($E112="-","-",AC112/S112),"-")</f>
        <v>1.0833333333333333</v>
      </c>
      <c r="AJ112" s="226" t="s">
        <v>12</v>
      </c>
      <c r="AK112" s="196" t="str">
        <f>IFERROR(IF($E112="-","-",IF($U112="-","-",Y112/$U112)),"-")</f>
        <v>-</v>
      </c>
      <c r="AL112" s="196" t="str">
        <f>IFERROR(IF($E112="-","-",IF($U112="-","-",Z112/$U112)),"-")</f>
        <v>-</v>
      </c>
      <c r="AM112" s="196" t="str">
        <f>IFERROR(IF($E112="-","-",IF($U112="-","-",AA112/$U112)),"-")</f>
        <v>-</v>
      </c>
      <c r="AN112" s="604">
        <f>IFERROR(IF($E112="-","-",IF($U112="-","-",AB112/$U112)),"-")</f>
        <v>8.3333333333333329E-2</v>
      </c>
      <c r="AO112" s="227">
        <f>IFERROR(IF($E112="-","-",IF($U112="-","-",AC112/$U112)),"-")</f>
        <v>0.18055555555555555</v>
      </c>
      <c r="AP112" s="204" t="s">
        <v>12</v>
      </c>
      <c r="AQ112" s="600" t="s">
        <v>3171</v>
      </c>
      <c r="AR112" s="197" t="s">
        <v>633</v>
      </c>
      <c r="AS112" s="257" t="s">
        <v>2228</v>
      </c>
      <c r="AT112" s="194" t="s">
        <v>12</v>
      </c>
      <c r="AU112" s="179" t="s">
        <v>50</v>
      </c>
      <c r="AV112" s="179" t="s">
        <v>15</v>
      </c>
      <c r="AW112" s="179" t="s">
        <v>15</v>
      </c>
      <c r="AX112" s="179" t="s">
        <v>56</v>
      </c>
      <c r="AY112" s="611" t="s">
        <v>3456</v>
      </c>
    </row>
    <row r="113" spans="1:51" s="401" customFormat="1" ht="175.5" customHeight="1">
      <c r="A113" s="12" t="str">
        <f t="shared" si="84"/>
        <v>13-2</v>
      </c>
      <c r="B113" s="204">
        <v>13</v>
      </c>
      <c r="C113" s="364" t="s">
        <v>283</v>
      </c>
      <c r="D113" s="204">
        <v>2</v>
      </c>
      <c r="E113" s="600" t="s">
        <v>471</v>
      </c>
      <c r="F113" s="355" t="s">
        <v>424</v>
      </c>
      <c r="G113" s="197" t="s">
        <v>468</v>
      </c>
      <c r="H113" s="206" t="s">
        <v>469</v>
      </c>
      <c r="I113" s="195" t="s">
        <v>470</v>
      </c>
      <c r="J113" s="600" t="s">
        <v>472</v>
      </c>
      <c r="K113" s="600" t="s">
        <v>2229</v>
      </c>
      <c r="L113" s="600" t="s">
        <v>473</v>
      </c>
      <c r="M113" s="207" t="s">
        <v>405</v>
      </c>
      <c r="N113" s="393" t="s">
        <v>12</v>
      </c>
      <c r="O113" s="296" t="s">
        <v>12</v>
      </c>
      <c r="P113" s="392" t="s">
        <v>12</v>
      </c>
      <c r="Q113" s="296" t="s">
        <v>12</v>
      </c>
      <c r="R113" s="296">
        <v>1508</v>
      </c>
      <c r="S113" s="624">
        <v>1472</v>
      </c>
      <c r="T113" s="601" t="s">
        <v>3136</v>
      </c>
      <c r="U113" s="402">
        <v>1363</v>
      </c>
      <c r="V113" s="207" t="s">
        <v>1183</v>
      </c>
      <c r="W113" s="600" t="s">
        <v>3194</v>
      </c>
      <c r="X113" s="259" t="s">
        <v>12</v>
      </c>
      <c r="Y113" s="200" t="s">
        <v>12</v>
      </c>
      <c r="Z113" s="192" t="s">
        <v>12</v>
      </c>
      <c r="AA113" s="200" t="s">
        <v>12</v>
      </c>
      <c r="AB113" s="200">
        <v>1335</v>
      </c>
      <c r="AC113" s="613">
        <v>1367</v>
      </c>
      <c r="AD113" s="226" t="str">
        <f t="shared" ref="AD113:AI113" si="85">IFERROR(IF($E113="-","-",1+(N113-X113)/N113),"-")</f>
        <v>-</v>
      </c>
      <c r="AE113" s="196" t="str">
        <f t="shared" si="85"/>
        <v>-</v>
      </c>
      <c r="AF113" s="196" t="str">
        <f t="shared" si="85"/>
        <v>-</v>
      </c>
      <c r="AG113" s="196" t="str">
        <f t="shared" si="85"/>
        <v>-</v>
      </c>
      <c r="AH113" s="604">
        <f t="shared" si="85"/>
        <v>1.1147214854111405</v>
      </c>
      <c r="AI113" s="227">
        <f t="shared" si="85"/>
        <v>1.0713315217391304</v>
      </c>
      <c r="AJ113" s="226" t="s">
        <v>12</v>
      </c>
      <c r="AK113" s="196" t="str">
        <f>IFERROR(IF($E113="-","-",IF($U113="-","-",1+($U113-Y113)/$U113)),"-")</f>
        <v>-</v>
      </c>
      <c r="AL113" s="196" t="str">
        <f>IFERROR(IF($E113="-","-",IF($U113="-","-",1+($U113-Z113)/$U113)),"-")</f>
        <v>-</v>
      </c>
      <c r="AM113" s="196" t="str">
        <f>IFERROR(IF($E113="-","-",IF($U113="-","-",1+($U113-AA113)/$U113)),"-")</f>
        <v>-</v>
      </c>
      <c r="AN113" s="604">
        <f>IFERROR(IF($E113="-","-",IF($U113="-","-",1+($U113-AB113)/$U113)),"-")</f>
        <v>1.020542920029347</v>
      </c>
      <c r="AO113" s="227">
        <f>IFERROR(IF($E113="-","-",IF($U113="-","-",1+($U113-AC113)/$U113)),"-")</f>
        <v>0.99706529713866476</v>
      </c>
      <c r="AP113" s="204" t="s">
        <v>12</v>
      </c>
      <c r="AQ113" s="600" t="s">
        <v>3171</v>
      </c>
      <c r="AR113" s="197" t="s">
        <v>2852</v>
      </c>
      <c r="AS113" s="257" t="s">
        <v>3018</v>
      </c>
      <c r="AT113" s="194" t="s">
        <v>12</v>
      </c>
      <c r="AU113" s="179" t="s">
        <v>10</v>
      </c>
      <c r="AV113" s="179" t="s">
        <v>50</v>
      </c>
      <c r="AW113" s="179" t="s">
        <v>56</v>
      </c>
      <c r="AX113" s="179" t="s">
        <v>55</v>
      </c>
      <c r="AY113" s="611" t="s">
        <v>3455</v>
      </c>
    </row>
    <row r="114" spans="1:51" s="401" customFormat="1" ht="160.5" customHeight="1">
      <c r="A114" s="12" t="str">
        <f t="shared" si="84"/>
        <v>13-3</v>
      </c>
      <c r="B114" s="204">
        <v>13</v>
      </c>
      <c r="C114" s="364" t="s">
        <v>283</v>
      </c>
      <c r="D114" s="204">
        <v>3</v>
      </c>
      <c r="E114" s="600" t="s">
        <v>474</v>
      </c>
      <c r="F114" s="355" t="s">
        <v>424</v>
      </c>
      <c r="G114" s="197" t="s">
        <v>468</v>
      </c>
      <c r="H114" s="206" t="s">
        <v>469</v>
      </c>
      <c r="I114" s="195" t="s">
        <v>470</v>
      </c>
      <c r="J114" s="600" t="s">
        <v>2230</v>
      </c>
      <c r="K114" s="600" t="s">
        <v>475</v>
      </c>
      <c r="L114" s="600" t="s">
        <v>388</v>
      </c>
      <c r="M114" s="207" t="s">
        <v>392</v>
      </c>
      <c r="N114" s="391" t="s">
        <v>12</v>
      </c>
      <c r="O114" s="394" t="s">
        <v>12</v>
      </c>
      <c r="P114" s="394" t="s">
        <v>12</v>
      </c>
      <c r="Q114" s="395" t="s">
        <v>12</v>
      </c>
      <c r="R114" s="564">
        <v>376</v>
      </c>
      <c r="S114" s="625">
        <v>389</v>
      </c>
      <c r="T114" s="601" t="s">
        <v>3136</v>
      </c>
      <c r="U114" s="402">
        <v>440</v>
      </c>
      <c r="V114" s="207" t="s">
        <v>394</v>
      </c>
      <c r="W114" s="600" t="s">
        <v>3194</v>
      </c>
      <c r="X114" s="197" t="s">
        <v>12</v>
      </c>
      <c r="Y114" s="200" t="s">
        <v>12</v>
      </c>
      <c r="Z114" s="181" t="s">
        <v>12</v>
      </c>
      <c r="AA114" s="181" t="s">
        <v>12</v>
      </c>
      <c r="AB114" s="181">
        <v>521</v>
      </c>
      <c r="AC114" s="345">
        <v>606</v>
      </c>
      <c r="AD114" s="226" t="str">
        <f t="shared" ref="AD114:AI114" si="86">IFERROR(IF($E114="-","-",X114/N114),"-")</f>
        <v>-</v>
      </c>
      <c r="AE114" s="196" t="str">
        <f t="shared" si="86"/>
        <v>-</v>
      </c>
      <c r="AF114" s="196" t="str">
        <f t="shared" si="86"/>
        <v>-</v>
      </c>
      <c r="AG114" s="196" t="str">
        <f t="shared" si="86"/>
        <v>-</v>
      </c>
      <c r="AH114" s="196">
        <f t="shared" si="86"/>
        <v>1.3856382978723405</v>
      </c>
      <c r="AI114" s="588">
        <f t="shared" si="86"/>
        <v>1.557840616966581</v>
      </c>
      <c r="AJ114" s="226" t="s">
        <v>12</v>
      </c>
      <c r="AK114" s="196" t="str">
        <f>IFERROR(IF($E114="-","-",IF($U114="-","-",Y114/$U114)),"-")</f>
        <v>-</v>
      </c>
      <c r="AL114" s="196" t="str">
        <f>IFERROR(IF($E114="-","-",IF($U114="-","-",Z114/$U114)),"-")</f>
        <v>-</v>
      </c>
      <c r="AM114" s="196" t="str">
        <f>IFERROR(IF($E114="-","-",IF($U114="-","-",AA114/$U114)),"-")</f>
        <v>-</v>
      </c>
      <c r="AN114" s="604">
        <f>IFERROR(IF($E114="-","-",IF($U114="-","-",AB114/$U114)),"-")</f>
        <v>1.1840909090909091</v>
      </c>
      <c r="AO114" s="227">
        <f>IFERROR(IF($E114="-","-",IF($U114="-","-",AC114/$U114)),"-")</f>
        <v>1.3772727272727272</v>
      </c>
      <c r="AP114" s="204" t="s">
        <v>12</v>
      </c>
      <c r="AQ114" s="600" t="s">
        <v>3171</v>
      </c>
      <c r="AR114" s="197" t="s">
        <v>633</v>
      </c>
      <c r="AS114" s="257" t="s">
        <v>3195</v>
      </c>
      <c r="AT114" s="194" t="s">
        <v>12</v>
      </c>
      <c r="AU114" s="179" t="s">
        <v>54</v>
      </c>
      <c r="AV114" s="179" t="s">
        <v>15</v>
      </c>
      <c r="AW114" s="179" t="s">
        <v>54</v>
      </c>
      <c r="AX114" s="179" t="s">
        <v>54</v>
      </c>
      <c r="AY114" s="611" t="s">
        <v>3456</v>
      </c>
    </row>
    <row r="115" spans="1:51" customFormat="1" ht="29.25" hidden="1" customHeight="1">
      <c r="A115" s="12" t="str">
        <f t="shared" si="84"/>
        <v>13-4</v>
      </c>
      <c r="B115" s="95">
        <v>13</v>
      </c>
      <c r="C115" s="120" t="s">
        <v>283</v>
      </c>
      <c r="D115" s="95">
        <v>4</v>
      </c>
      <c r="E115" s="93" t="s">
        <v>83</v>
      </c>
      <c r="F115" s="97" t="s">
        <v>83</v>
      </c>
      <c r="G115" s="161" t="s">
        <v>83</v>
      </c>
      <c r="H115" s="99" t="s">
        <v>83</v>
      </c>
      <c r="I115" s="94" t="s">
        <v>83</v>
      </c>
      <c r="J115" s="93" t="s">
        <v>83</v>
      </c>
      <c r="K115" s="93" t="s">
        <v>83</v>
      </c>
      <c r="L115" s="93" t="s">
        <v>83</v>
      </c>
      <c r="M115" s="92" t="s">
        <v>83</v>
      </c>
      <c r="N115" s="161" t="s">
        <v>12</v>
      </c>
      <c r="O115" s="153" t="s">
        <v>12</v>
      </c>
      <c r="P115" s="153" t="s">
        <v>12</v>
      </c>
      <c r="Q115" s="153" t="s">
        <v>12</v>
      </c>
      <c r="R115" s="162" t="s">
        <v>12</v>
      </c>
      <c r="S115" s="450"/>
      <c r="T115" s="163" t="s">
        <v>83</v>
      </c>
      <c r="U115" s="162" t="s">
        <v>83</v>
      </c>
      <c r="V115" s="92" t="s">
        <v>83</v>
      </c>
      <c r="W115" s="93" t="s">
        <v>83</v>
      </c>
      <c r="X115" s="161" t="s">
        <v>12</v>
      </c>
      <c r="Y115" s="153" t="s">
        <v>12</v>
      </c>
      <c r="Z115" s="153" t="s">
        <v>12</v>
      </c>
      <c r="AA115" s="153" t="s">
        <v>12</v>
      </c>
      <c r="AB115" s="162" t="s">
        <v>12</v>
      </c>
      <c r="AC115" s="450" t="s">
        <v>12</v>
      </c>
      <c r="AD115" s="155" t="str">
        <f t="shared" ref="AD115:AD139" si="87">IFERROR(IF($E115="-","-",X115/N115),"-")</f>
        <v>-</v>
      </c>
      <c r="AE115" s="156" t="str">
        <f t="shared" ref="AE115:AE139" si="88">IFERROR(IF($E115="-","-",Y115/O115),"-")</f>
        <v>-</v>
      </c>
      <c r="AF115" s="156" t="str">
        <f t="shared" ref="AF115:AF139" si="89">IFERROR(IF($E115="-","-",Z115/P115),"-")</f>
        <v>-</v>
      </c>
      <c r="AG115" s="156" t="str">
        <f t="shared" ref="AG115:AG139" si="90">IFERROR(IF($E115="-","-",AA115/Q115),"-")</f>
        <v>-</v>
      </c>
      <c r="AH115" s="157" t="str">
        <f t="shared" ref="AH115:AH139" si="91">IFERROR(IF($E115="-","-",AB115/R115),"-")</f>
        <v>-</v>
      </c>
      <c r="AI115" s="454"/>
      <c r="AJ115" s="155" t="str">
        <f t="shared" ref="AJ115:AJ130" si="92">IFERROR(IF($E115="-","-",IF($U115="-","-",X115/$U115)),"-")</f>
        <v>-</v>
      </c>
      <c r="AK115" s="156" t="str">
        <f t="shared" ref="AK115:AK130" si="93">IFERROR(IF($E115="-","-",IF($U115="-","-",Y115/$U115)),"-")</f>
        <v>-</v>
      </c>
      <c r="AL115" s="156" t="str">
        <f t="shared" ref="AL115:AL130" si="94">IFERROR(IF($E115="-","-",IF($U115="-","-",Z115/$U115)),"-")</f>
        <v>-</v>
      </c>
      <c r="AM115" s="156" t="str">
        <f t="shared" ref="AM115:AM130" si="95">IFERROR(IF($E115="-","-",IF($U115="-","-",AA115/$U115)),"-")</f>
        <v>-</v>
      </c>
      <c r="AN115" s="157" t="str">
        <f t="shared" ref="AN115:AN130" si="96">IFERROR(IF($E115="-","-",IF($U115="-","-",AB115/$U115)),"-")</f>
        <v>-</v>
      </c>
      <c r="AO115" s="457"/>
      <c r="AP115" s="95" t="s">
        <v>12</v>
      </c>
      <c r="AQ115" s="93" t="s">
        <v>83</v>
      </c>
      <c r="AR115" s="98" t="s">
        <v>83</v>
      </c>
      <c r="AS115" s="102" t="s">
        <v>83</v>
      </c>
      <c r="AT115" s="163" t="s">
        <v>12</v>
      </c>
      <c r="AU115" s="164" t="s">
        <v>12</v>
      </c>
      <c r="AV115" s="164" t="s">
        <v>12</v>
      </c>
      <c r="AW115" s="164" t="s">
        <v>12</v>
      </c>
      <c r="AX115" s="179" t="s">
        <v>83</v>
      </c>
      <c r="AY115" s="465" t="s">
        <v>12</v>
      </c>
    </row>
    <row r="116" spans="1:51" customFormat="1" ht="29.25" hidden="1" customHeight="1">
      <c r="A116" s="12" t="str">
        <f t="shared" si="84"/>
        <v>13-5</v>
      </c>
      <c r="B116" s="95">
        <v>13</v>
      </c>
      <c r="C116" s="120" t="s">
        <v>283</v>
      </c>
      <c r="D116" s="95">
        <v>5</v>
      </c>
      <c r="E116" s="93" t="s">
        <v>83</v>
      </c>
      <c r="F116" s="97" t="s">
        <v>83</v>
      </c>
      <c r="G116" s="161" t="s">
        <v>83</v>
      </c>
      <c r="H116" s="99" t="s">
        <v>83</v>
      </c>
      <c r="I116" s="94" t="s">
        <v>83</v>
      </c>
      <c r="J116" s="93" t="s">
        <v>83</v>
      </c>
      <c r="K116" s="93" t="s">
        <v>83</v>
      </c>
      <c r="L116" s="93" t="s">
        <v>83</v>
      </c>
      <c r="M116" s="92" t="s">
        <v>83</v>
      </c>
      <c r="N116" s="161" t="s">
        <v>12</v>
      </c>
      <c r="O116" s="153" t="s">
        <v>12</v>
      </c>
      <c r="P116" s="153" t="s">
        <v>12</v>
      </c>
      <c r="Q116" s="153" t="s">
        <v>12</v>
      </c>
      <c r="R116" s="162" t="s">
        <v>12</v>
      </c>
      <c r="S116" s="450"/>
      <c r="T116" s="163" t="s">
        <v>83</v>
      </c>
      <c r="U116" s="162" t="s">
        <v>83</v>
      </c>
      <c r="V116" s="92" t="s">
        <v>83</v>
      </c>
      <c r="W116" s="93" t="s">
        <v>83</v>
      </c>
      <c r="X116" s="161" t="s">
        <v>12</v>
      </c>
      <c r="Y116" s="153" t="s">
        <v>12</v>
      </c>
      <c r="Z116" s="153" t="s">
        <v>12</v>
      </c>
      <c r="AA116" s="153" t="s">
        <v>12</v>
      </c>
      <c r="AB116" s="162" t="s">
        <v>12</v>
      </c>
      <c r="AC116" s="450" t="s">
        <v>12</v>
      </c>
      <c r="AD116" s="155" t="str">
        <f t="shared" si="87"/>
        <v>-</v>
      </c>
      <c r="AE116" s="156" t="str">
        <f t="shared" si="88"/>
        <v>-</v>
      </c>
      <c r="AF116" s="156" t="str">
        <f t="shared" si="89"/>
        <v>-</v>
      </c>
      <c r="AG116" s="156" t="str">
        <f t="shared" si="90"/>
        <v>-</v>
      </c>
      <c r="AH116" s="157" t="str">
        <f t="shared" si="91"/>
        <v>-</v>
      </c>
      <c r="AI116" s="454"/>
      <c r="AJ116" s="155" t="str">
        <f t="shared" si="92"/>
        <v>-</v>
      </c>
      <c r="AK116" s="156" t="str">
        <f t="shared" si="93"/>
        <v>-</v>
      </c>
      <c r="AL116" s="156" t="str">
        <f t="shared" si="94"/>
        <v>-</v>
      </c>
      <c r="AM116" s="156" t="str">
        <f t="shared" si="95"/>
        <v>-</v>
      </c>
      <c r="AN116" s="157" t="str">
        <f t="shared" si="96"/>
        <v>-</v>
      </c>
      <c r="AO116" s="457"/>
      <c r="AP116" s="95" t="s">
        <v>12</v>
      </c>
      <c r="AQ116" s="93" t="s">
        <v>83</v>
      </c>
      <c r="AR116" s="98" t="s">
        <v>83</v>
      </c>
      <c r="AS116" s="102" t="s">
        <v>83</v>
      </c>
      <c r="AT116" s="163" t="s">
        <v>12</v>
      </c>
      <c r="AU116" s="164" t="s">
        <v>12</v>
      </c>
      <c r="AV116" s="164" t="s">
        <v>12</v>
      </c>
      <c r="AW116" s="164" t="s">
        <v>12</v>
      </c>
      <c r="AX116" s="179" t="s">
        <v>83</v>
      </c>
      <c r="AY116" s="465" t="s">
        <v>12</v>
      </c>
    </row>
    <row r="117" spans="1:51" customFormat="1" ht="29.25" hidden="1" customHeight="1">
      <c r="A117" s="12" t="str">
        <f t="shared" si="84"/>
        <v>13-6</v>
      </c>
      <c r="B117" s="95">
        <v>13</v>
      </c>
      <c r="C117" s="120" t="s">
        <v>283</v>
      </c>
      <c r="D117" s="95">
        <v>6</v>
      </c>
      <c r="E117" s="93" t="s">
        <v>83</v>
      </c>
      <c r="F117" s="97" t="s">
        <v>83</v>
      </c>
      <c r="G117" s="161" t="s">
        <v>83</v>
      </c>
      <c r="H117" s="99" t="s">
        <v>83</v>
      </c>
      <c r="I117" s="94" t="s">
        <v>83</v>
      </c>
      <c r="J117" s="93" t="s">
        <v>83</v>
      </c>
      <c r="K117" s="93" t="s">
        <v>83</v>
      </c>
      <c r="L117" s="93" t="s">
        <v>83</v>
      </c>
      <c r="M117" s="92" t="s">
        <v>83</v>
      </c>
      <c r="N117" s="161" t="s">
        <v>12</v>
      </c>
      <c r="O117" s="153" t="s">
        <v>12</v>
      </c>
      <c r="P117" s="153" t="s">
        <v>12</v>
      </c>
      <c r="Q117" s="153" t="s">
        <v>12</v>
      </c>
      <c r="R117" s="162" t="s">
        <v>12</v>
      </c>
      <c r="S117" s="450"/>
      <c r="T117" s="163" t="s">
        <v>83</v>
      </c>
      <c r="U117" s="162" t="s">
        <v>83</v>
      </c>
      <c r="V117" s="92" t="s">
        <v>83</v>
      </c>
      <c r="W117" s="93" t="s">
        <v>83</v>
      </c>
      <c r="X117" s="161" t="s">
        <v>12</v>
      </c>
      <c r="Y117" s="153" t="s">
        <v>12</v>
      </c>
      <c r="Z117" s="153" t="s">
        <v>12</v>
      </c>
      <c r="AA117" s="153" t="s">
        <v>12</v>
      </c>
      <c r="AB117" s="162" t="s">
        <v>12</v>
      </c>
      <c r="AC117" s="450" t="s">
        <v>12</v>
      </c>
      <c r="AD117" s="155" t="str">
        <f t="shared" si="87"/>
        <v>-</v>
      </c>
      <c r="AE117" s="156" t="str">
        <f t="shared" si="88"/>
        <v>-</v>
      </c>
      <c r="AF117" s="156" t="str">
        <f t="shared" si="89"/>
        <v>-</v>
      </c>
      <c r="AG117" s="156" t="str">
        <f t="shared" si="90"/>
        <v>-</v>
      </c>
      <c r="AH117" s="157" t="str">
        <f t="shared" si="91"/>
        <v>-</v>
      </c>
      <c r="AI117" s="454"/>
      <c r="AJ117" s="155" t="str">
        <f t="shared" si="92"/>
        <v>-</v>
      </c>
      <c r="AK117" s="156" t="str">
        <f t="shared" si="93"/>
        <v>-</v>
      </c>
      <c r="AL117" s="156" t="str">
        <f t="shared" si="94"/>
        <v>-</v>
      </c>
      <c r="AM117" s="156" t="str">
        <f t="shared" si="95"/>
        <v>-</v>
      </c>
      <c r="AN117" s="157" t="str">
        <f t="shared" si="96"/>
        <v>-</v>
      </c>
      <c r="AO117" s="457"/>
      <c r="AP117" s="95" t="s">
        <v>12</v>
      </c>
      <c r="AQ117" s="93" t="s">
        <v>83</v>
      </c>
      <c r="AR117" s="98" t="s">
        <v>83</v>
      </c>
      <c r="AS117" s="102" t="s">
        <v>83</v>
      </c>
      <c r="AT117" s="163" t="s">
        <v>12</v>
      </c>
      <c r="AU117" s="164" t="s">
        <v>12</v>
      </c>
      <c r="AV117" s="164" t="s">
        <v>12</v>
      </c>
      <c r="AW117" s="164" t="s">
        <v>12</v>
      </c>
      <c r="AX117" s="179" t="s">
        <v>83</v>
      </c>
      <c r="AY117" s="465" t="s">
        <v>12</v>
      </c>
    </row>
    <row r="118" spans="1:51" customFormat="1" ht="29.25" hidden="1" customHeight="1">
      <c r="A118" s="12" t="str">
        <f t="shared" si="84"/>
        <v>13-7</v>
      </c>
      <c r="B118" s="95">
        <v>13</v>
      </c>
      <c r="C118" s="120" t="s">
        <v>283</v>
      </c>
      <c r="D118" s="95">
        <v>7</v>
      </c>
      <c r="E118" s="93" t="s">
        <v>83</v>
      </c>
      <c r="F118" s="97" t="s">
        <v>83</v>
      </c>
      <c r="G118" s="161" t="s">
        <v>83</v>
      </c>
      <c r="H118" s="99" t="s">
        <v>83</v>
      </c>
      <c r="I118" s="94" t="s">
        <v>83</v>
      </c>
      <c r="J118" s="93" t="s">
        <v>83</v>
      </c>
      <c r="K118" s="93" t="s">
        <v>83</v>
      </c>
      <c r="L118" s="93" t="s">
        <v>83</v>
      </c>
      <c r="M118" s="92" t="s">
        <v>83</v>
      </c>
      <c r="N118" s="161" t="s">
        <v>12</v>
      </c>
      <c r="O118" s="153" t="s">
        <v>12</v>
      </c>
      <c r="P118" s="153" t="s">
        <v>12</v>
      </c>
      <c r="Q118" s="153" t="s">
        <v>12</v>
      </c>
      <c r="R118" s="162" t="s">
        <v>12</v>
      </c>
      <c r="S118" s="450"/>
      <c r="T118" s="163" t="s">
        <v>83</v>
      </c>
      <c r="U118" s="162" t="s">
        <v>83</v>
      </c>
      <c r="V118" s="92" t="s">
        <v>83</v>
      </c>
      <c r="W118" s="93" t="s">
        <v>83</v>
      </c>
      <c r="X118" s="161" t="s">
        <v>12</v>
      </c>
      <c r="Y118" s="153" t="s">
        <v>12</v>
      </c>
      <c r="Z118" s="153" t="s">
        <v>12</v>
      </c>
      <c r="AA118" s="153" t="s">
        <v>12</v>
      </c>
      <c r="AB118" s="162" t="s">
        <v>12</v>
      </c>
      <c r="AC118" s="450" t="s">
        <v>12</v>
      </c>
      <c r="AD118" s="155" t="str">
        <f t="shared" si="87"/>
        <v>-</v>
      </c>
      <c r="AE118" s="156" t="str">
        <f t="shared" si="88"/>
        <v>-</v>
      </c>
      <c r="AF118" s="156" t="str">
        <f t="shared" si="89"/>
        <v>-</v>
      </c>
      <c r="AG118" s="156" t="str">
        <f t="shared" si="90"/>
        <v>-</v>
      </c>
      <c r="AH118" s="157" t="str">
        <f t="shared" si="91"/>
        <v>-</v>
      </c>
      <c r="AI118" s="454"/>
      <c r="AJ118" s="155" t="str">
        <f t="shared" si="92"/>
        <v>-</v>
      </c>
      <c r="AK118" s="156" t="str">
        <f t="shared" si="93"/>
        <v>-</v>
      </c>
      <c r="AL118" s="156" t="str">
        <f t="shared" si="94"/>
        <v>-</v>
      </c>
      <c r="AM118" s="156" t="str">
        <f t="shared" si="95"/>
        <v>-</v>
      </c>
      <c r="AN118" s="157" t="str">
        <f t="shared" si="96"/>
        <v>-</v>
      </c>
      <c r="AO118" s="457"/>
      <c r="AP118" s="95" t="s">
        <v>12</v>
      </c>
      <c r="AQ118" s="93" t="s">
        <v>83</v>
      </c>
      <c r="AR118" s="98" t="s">
        <v>83</v>
      </c>
      <c r="AS118" s="102" t="s">
        <v>83</v>
      </c>
      <c r="AT118" s="163" t="s">
        <v>12</v>
      </c>
      <c r="AU118" s="164" t="s">
        <v>12</v>
      </c>
      <c r="AV118" s="164" t="s">
        <v>12</v>
      </c>
      <c r="AW118" s="164" t="s">
        <v>12</v>
      </c>
      <c r="AX118" s="179" t="s">
        <v>83</v>
      </c>
      <c r="AY118" s="465" t="s">
        <v>12</v>
      </c>
    </row>
    <row r="119" spans="1:51" customFormat="1" ht="29.25" hidden="1" customHeight="1">
      <c r="A119" s="12" t="str">
        <f t="shared" si="84"/>
        <v>13-8</v>
      </c>
      <c r="B119" s="95">
        <v>13</v>
      </c>
      <c r="C119" s="120" t="s">
        <v>283</v>
      </c>
      <c r="D119" s="95">
        <v>8</v>
      </c>
      <c r="E119" s="93" t="s">
        <v>83</v>
      </c>
      <c r="F119" s="97" t="s">
        <v>83</v>
      </c>
      <c r="G119" s="161" t="s">
        <v>83</v>
      </c>
      <c r="H119" s="99" t="s">
        <v>83</v>
      </c>
      <c r="I119" s="94" t="s">
        <v>83</v>
      </c>
      <c r="J119" s="93" t="s">
        <v>83</v>
      </c>
      <c r="K119" s="93" t="s">
        <v>83</v>
      </c>
      <c r="L119" s="93" t="s">
        <v>83</v>
      </c>
      <c r="M119" s="92" t="s">
        <v>83</v>
      </c>
      <c r="N119" s="161" t="s">
        <v>12</v>
      </c>
      <c r="O119" s="153" t="s">
        <v>12</v>
      </c>
      <c r="P119" s="153" t="s">
        <v>12</v>
      </c>
      <c r="Q119" s="153" t="s">
        <v>12</v>
      </c>
      <c r="R119" s="162" t="s">
        <v>12</v>
      </c>
      <c r="S119" s="450"/>
      <c r="T119" s="163" t="s">
        <v>83</v>
      </c>
      <c r="U119" s="162" t="s">
        <v>83</v>
      </c>
      <c r="V119" s="92" t="s">
        <v>83</v>
      </c>
      <c r="W119" s="93" t="s">
        <v>83</v>
      </c>
      <c r="X119" s="161" t="s">
        <v>12</v>
      </c>
      <c r="Y119" s="153" t="s">
        <v>12</v>
      </c>
      <c r="Z119" s="153" t="s">
        <v>12</v>
      </c>
      <c r="AA119" s="153" t="s">
        <v>12</v>
      </c>
      <c r="AB119" s="162" t="s">
        <v>12</v>
      </c>
      <c r="AC119" s="450" t="s">
        <v>12</v>
      </c>
      <c r="AD119" s="155" t="str">
        <f t="shared" si="87"/>
        <v>-</v>
      </c>
      <c r="AE119" s="156" t="str">
        <f t="shared" si="88"/>
        <v>-</v>
      </c>
      <c r="AF119" s="156" t="str">
        <f t="shared" si="89"/>
        <v>-</v>
      </c>
      <c r="AG119" s="156" t="str">
        <f t="shared" si="90"/>
        <v>-</v>
      </c>
      <c r="AH119" s="157" t="str">
        <f t="shared" si="91"/>
        <v>-</v>
      </c>
      <c r="AI119" s="454"/>
      <c r="AJ119" s="155" t="str">
        <f t="shared" si="92"/>
        <v>-</v>
      </c>
      <c r="AK119" s="156" t="str">
        <f t="shared" si="93"/>
        <v>-</v>
      </c>
      <c r="AL119" s="156" t="str">
        <f t="shared" si="94"/>
        <v>-</v>
      </c>
      <c r="AM119" s="156" t="str">
        <f t="shared" si="95"/>
        <v>-</v>
      </c>
      <c r="AN119" s="157" t="str">
        <f t="shared" si="96"/>
        <v>-</v>
      </c>
      <c r="AO119" s="457"/>
      <c r="AP119" s="95" t="s">
        <v>12</v>
      </c>
      <c r="AQ119" s="93" t="s">
        <v>83</v>
      </c>
      <c r="AR119" s="98" t="s">
        <v>83</v>
      </c>
      <c r="AS119" s="102" t="s">
        <v>83</v>
      </c>
      <c r="AT119" s="163" t="s">
        <v>12</v>
      </c>
      <c r="AU119" s="164" t="s">
        <v>12</v>
      </c>
      <c r="AV119" s="164" t="s">
        <v>12</v>
      </c>
      <c r="AW119" s="164" t="s">
        <v>12</v>
      </c>
      <c r="AX119" s="179" t="s">
        <v>83</v>
      </c>
      <c r="AY119" s="465" t="s">
        <v>12</v>
      </c>
    </row>
    <row r="120" spans="1:51" customFormat="1" ht="29.25" hidden="1" customHeight="1">
      <c r="A120" s="12" t="str">
        <f t="shared" ref="A120:A128" si="97">B120&amp;"-"&amp;D120</f>
        <v>13-9</v>
      </c>
      <c r="B120" s="95">
        <v>13</v>
      </c>
      <c r="C120" s="120" t="s">
        <v>283</v>
      </c>
      <c r="D120" s="95">
        <v>9</v>
      </c>
      <c r="E120" s="93" t="s">
        <v>83</v>
      </c>
      <c r="F120" s="97" t="s">
        <v>83</v>
      </c>
      <c r="G120" s="161" t="s">
        <v>83</v>
      </c>
      <c r="H120" s="99" t="s">
        <v>83</v>
      </c>
      <c r="I120" s="94" t="s">
        <v>83</v>
      </c>
      <c r="J120" s="93" t="s">
        <v>83</v>
      </c>
      <c r="K120" s="93" t="s">
        <v>83</v>
      </c>
      <c r="L120" s="93" t="s">
        <v>83</v>
      </c>
      <c r="M120" s="92" t="s">
        <v>83</v>
      </c>
      <c r="N120" s="161" t="s">
        <v>12</v>
      </c>
      <c r="O120" s="153" t="s">
        <v>12</v>
      </c>
      <c r="P120" s="153" t="s">
        <v>12</v>
      </c>
      <c r="Q120" s="153" t="s">
        <v>12</v>
      </c>
      <c r="R120" s="162" t="s">
        <v>12</v>
      </c>
      <c r="S120" s="450"/>
      <c r="T120" s="163" t="s">
        <v>83</v>
      </c>
      <c r="U120" s="162" t="s">
        <v>83</v>
      </c>
      <c r="V120" s="92" t="s">
        <v>83</v>
      </c>
      <c r="W120" s="93" t="s">
        <v>83</v>
      </c>
      <c r="X120" s="161" t="s">
        <v>12</v>
      </c>
      <c r="Y120" s="153" t="s">
        <v>12</v>
      </c>
      <c r="Z120" s="153" t="s">
        <v>12</v>
      </c>
      <c r="AA120" s="153" t="s">
        <v>12</v>
      </c>
      <c r="AB120" s="162" t="s">
        <v>12</v>
      </c>
      <c r="AC120" s="450" t="s">
        <v>12</v>
      </c>
      <c r="AD120" s="155" t="str">
        <f t="shared" si="87"/>
        <v>-</v>
      </c>
      <c r="AE120" s="156" t="str">
        <f t="shared" si="88"/>
        <v>-</v>
      </c>
      <c r="AF120" s="156" t="str">
        <f t="shared" si="89"/>
        <v>-</v>
      </c>
      <c r="AG120" s="156" t="str">
        <f t="shared" si="90"/>
        <v>-</v>
      </c>
      <c r="AH120" s="157" t="str">
        <f t="shared" si="91"/>
        <v>-</v>
      </c>
      <c r="AI120" s="454"/>
      <c r="AJ120" s="155" t="str">
        <f t="shared" si="92"/>
        <v>-</v>
      </c>
      <c r="AK120" s="156" t="str">
        <f t="shared" si="93"/>
        <v>-</v>
      </c>
      <c r="AL120" s="156" t="str">
        <f t="shared" si="94"/>
        <v>-</v>
      </c>
      <c r="AM120" s="156" t="str">
        <f t="shared" si="95"/>
        <v>-</v>
      </c>
      <c r="AN120" s="157" t="str">
        <f t="shared" si="96"/>
        <v>-</v>
      </c>
      <c r="AO120" s="457"/>
      <c r="AP120" s="95" t="s">
        <v>12</v>
      </c>
      <c r="AQ120" s="93" t="s">
        <v>83</v>
      </c>
      <c r="AR120" s="98" t="s">
        <v>83</v>
      </c>
      <c r="AS120" s="102" t="s">
        <v>83</v>
      </c>
      <c r="AT120" s="163" t="s">
        <v>12</v>
      </c>
      <c r="AU120" s="164" t="s">
        <v>12</v>
      </c>
      <c r="AV120" s="164" t="s">
        <v>12</v>
      </c>
      <c r="AW120" s="164" t="s">
        <v>12</v>
      </c>
      <c r="AX120" s="179" t="s">
        <v>83</v>
      </c>
      <c r="AY120" s="465" t="s">
        <v>12</v>
      </c>
    </row>
    <row r="121" spans="1:51" s="401" customFormat="1" ht="156" customHeight="1">
      <c r="A121" s="12" t="str">
        <f t="shared" si="97"/>
        <v>14-1</v>
      </c>
      <c r="B121" s="204">
        <v>14</v>
      </c>
      <c r="C121" s="364" t="s">
        <v>284</v>
      </c>
      <c r="D121" s="204">
        <v>1</v>
      </c>
      <c r="E121" s="600" t="s">
        <v>2525</v>
      </c>
      <c r="F121" s="355" t="s">
        <v>399</v>
      </c>
      <c r="G121" s="197" t="s">
        <v>468</v>
      </c>
      <c r="H121" s="206" t="s">
        <v>3505</v>
      </c>
      <c r="I121" s="195" t="s">
        <v>3174</v>
      </c>
      <c r="J121" s="600" t="s">
        <v>477</v>
      </c>
      <c r="K121" s="600" t="s">
        <v>478</v>
      </c>
      <c r="L121" s="600" t="s">
        <v>479</v>
      </c>
      <c r="M121" s="207" t="s">
        <v>392</v>
      </c>
      <c r="N121" s="396" t="s">
        <v>83</v>
      </c>
      <c r="O121" s="397">
        <v>2541</v>
      </c>
      <c r="P121" s="397">
        <v>3561</v>
      </c>
      <c r="Q121" s="397">
        <v>3857</v>
      </c>
      <c r="R121" s="397">
        <v>3857</v>
      </c>
      <c r="S121" s="626">
        <v>3857</v>
      </c>
      <c r="T121" s="194" t="s">
        <v>83</v>
      </c>
      <c r="U121" s="209" t="s">
        <v>83</v>
      </c>
      <c r="V121" s="207" t="s">
        <v>406</v>
      </c>
      <c r="W121" s="600" t="s">
        <v>1302</v>
      </c>
      <c r="X121" s="382">
        <v>2541</v>
      </c>
      <c r="Y121" s="202">
        <v>3561</v>
      </c>
      <c r="Z121" s="202">
        <v>3857</v>
      </c>
      <c r="AA121" s="202">
        <v>3472</v>
      </c>
      <c r="AB121" s="202">
        <v>3198</v>
      </c>
      <c r="AC121" s="344">
        <v>3156</v>
      </c>
      <c r="AD121" s="210" t="str">
        <f t="shared" si="87"/>
        <v>-</v>
      </c>
      <c r="AE121" s="196">
        <f t="shared" si="88"/>
        <v>1.4014167650531286</v>
      </c>
      <c r="AF121" s="196">
        <f t="shared" si="89"/>
        <v>1.0831227183375456</v>
      </c>
      <c r="AG121" s="196">
        <f t="shared" si="90"/>
        <v>0.90018148820326682</v>
      </c>
      <c r="AH121" s="196">
        <f t="shared" si="91"/>
        <v>0.82914182006740988</v>
      </c>
      <c r="AI121" s="588">
        <f>IFERROR(IF($E121="-","-",AC121/S121),"-")</f>
        <v>0.81825252787140268</v>
      </c>
      <c r="AJ121" s="226" t="str">
        <f t="shared" si="92"/>
        <v>-</v>
      </c>
      <c r="AK121" s="196" t="str">
        <f t="shared" si="93"/>
        <v>-</v>
      </c>
      <c r="AL121" s="196" t="str">
        <f t="shared" si="94"/>
        <v>-</v>
      </c>
      <c r="AM121" s="196" t="str">
        <f t="shared" si="95"/>
        <v>-</v>
      </c>
      <c r="AN121" s="196" t="str">
        <f t="shared" si="96"/>
        <v>-</v>
      </c>
      <c r="AO121" s="588" t="str">
        <f>IFERROR(IF($E121="-","-",IF($U121="-","-",AC121/$U121)),"-")</f>
        <v>-</v>
      </c>
      <c r="AP121" s="204" t="s">
        <v>12</v>
      </c>
      <c r="AQ121" s="600" t="s">
        <v>3289</v>
      </c>
      <c r="AR121" s="197" t="s">
        <v>627</v>
      </c>
      <c r="AS121" s="257" t="s">
        <v>2231</v>
      </c>
      <c r="AT121" s="398" t="s">
        <v>83</v>
      </c>
      <c r="AU121" s="179" t="s">
        <v>54</v>
      </c>
      <c r="AV121" s="179" t="s">
        <v>15</v>
      </c>
      <c r="AW121" s="179" t="s">
        <v>11</v>
      </c>
      <c r="AX121" s="179" t="s">
        <v>56</v>
      </c>
      <c r="AY121" s="611" t="s">
        <v>3455</v>
      </c>
    </row>
    <row r="122" spans="1:51" s="401" customFormat="1" ht="159.75" customHeight="1">
      <c r="A122" s="12" t="str">
        <f t="shared" si="97"/>
        <v>14-2</v>
      </c>
      <c r="B122" s="204">
        <v>14</v>
      </c>
      <c r="C122" s="364" t="s">
        <v>284</v>
      </c>
      <c r="D122" s="204">
        <v>2</v>
      </c>
      <c r="E122" s="600" t="s">
        <v>481</v>
      </c>
      <c r="F122" s="355" t="s">
        <v>399</v>
      </c>
      <c r="G122" s="197" t="s">
        <v>468</v>
      </c>
      <c r="H122" s="206" t="s">
        <v>3506</v>
      </c>
      <c r="I122" s="195" t="s">
        <v>3174</v>
      </c>
      <c r="J122" s="600" t="s">
        <v>2232</v>
      </c>
      <c r="K122" s="600" t="s">
        <v>482</v>
      </c>
      <c r="L122" s="600" t="s">
        <v>483</v>
      </c>
      <c r="M122" s="207" t="s">
        <v>392</v>
      </c>
      <c r="N122" s="208">
        <v>52</v>
      </c>
      <c r="O122" s="395">
        <v>99</v>
      </c>
      <c r="P122" s="395">
        <v>177</v>
      </c>
      <c r="Q122" s="395">
        <v>244</v>
      </c>
      <c r="R122" s="395">
        <v>253</v>
      </c>
      <c r="S122" s="627">
        <v>429</v>
      </c>
      <c r="T122" s="194" t="s">
        <v>83</v>
      </c>
      <c r="U122" s="209" t="s">
        <v>83</v>
      </c>
      <c r="V122" s="207" t="s">
        <v>406</v>
      </c>
      <c r="W122" s="600" t="s">
        <v>480</v>
      </c>
      <c r="X122" s="208">
        <v>180</v>
      </c>
      <c r="Y122" s="181">
        <v>273</v>
      </c>
      <c r="Z122" s="181">
        <v>280</v>
      </c>
      <c r="AA122" s="181">
        <v>206</v>
      </c>
      <c r="AB122" s="181">
        <v>801</v>
      </c>
      <c r="AC122" s="345">
        <v>557</v>
      </c>
      <c r="AD122" s="210">
        <f t="shared" si="87"/>
        <v>3.4615384615384617</v>
      </c>
      <c r="AE122" s="196">
        <f t="shared" si="88"/>
        <v>2.7575757575757578</v>
      </c>
      <c r="AF122" s="196">
        <f t="shared" si="89"/>
        <v>1.5819209039548023</v>
      </c>
      <c r="AG122" s="196">
        <f t="shared" si="90"/>
        <v>0.84426229508196726</v>
      </c>
      <c r="AH122" s="196">
        <f t="shared" si="91"/>
        <v>3.1660079051383399</v>
      </c>
      <c r="AI122" s="588">
        <f>IFERROR(IF($E122="-","-",AC122/S122),"-")</f>
        <v>1.2983682983682985</v>
      </c>
      <c r="AJ122" s="226" t="str">
        <f t="shared" si="92"/>
        <v>-</v>
      </c>
      <c r="AK122" s="196" t="str">
        <f t="shared" si="93"/>
        <v>-</v>
      </c>
      <c r="AL122" s="196" t="str">
        <f t="shared" si="94"/>
        <v>-</v>
      </c>
      <c r="AM122" s="196" t="str">
        <f t="shared" si="95"/>
        <v>-</v>
      </c>
      <c r="AN122" s="604" t="str">
        <f t="shared" si="96"/>
        <v>-</v>
      </c>
      <c r="AO122" s="227" t="str">
        <f>IFERROR(IF($E122="-","-",IF($U122="-","-",AC122/$U122)),"-")</f>
        <v>-</v>
      </c>
      <c r="AP122" s="204" t="s">
        <v>12</v>
      </c>
      <c r="AQ122" s="600" t="s">
        <v>3507</v>
      </c>
      <c r="AR122" s="197" t="s">
        <v>627</v>
      </c>
      <c r="AS122" s="257" t="s">
        <v>2199</v>
      </c>
      <c r="AT122" s="194" t="s">
        <v>54</v>
      </c>
      <c r="AU122" s="179" t="s">
        <v>54</v>
      </c>
      <c r="AV122" s="179" t="s">
        <v>15</v>
      </c>
      <c r="AW122" s="179" t="s">
        <v>10</v>
      </c>
      <c r="AX122" s="179" t="s">
        <v>54</v>
      </c>
      <c r="AY122" s="611" t="s">
        <v>3449</v>
      </c>
    </row>
    <row r="123" spans="1:51" s="401" customFormat="1" ht="153" customHeight="1">
      <c r="A123" s="12" t="str">
        <f t="shared" si="97"/>
        <v>14-3</v>
      </c>
      <c r="B123" s="204">
        <v>14</v>
      </c>
      <c r="C123" s="364" t="s">
        <v>284</v>
      </c>
      <c r="D123" s="204">
        <v>3</v>
      </c>
      <c r="E123" s="600" t="s">
        <v>3247</v>
      </c>
      <c r="F123" s="355" t="s">
        <v>1225</v>
      </c>
      <c r="G123" s="197" t="s">
        <v>468</v>
      </c>
      <c r="H123" s="206" t="s">
        <v>3508</v>
      </c>
      <c r="I123" s="195" t="s">
        <v>3174</v>
      </c>
      <c r="J123" s="600" t="s">
        <v>3290</v>
      </c>
      <c r="K123" s="600" t="s">
        <v>3137</v>
      </c>
      <c r="L123" s="600" t="s">
        <v>3138</v>
      </c>
      <c r="M123" s="207" t="s">
        <v>392</v>
      </c>
      <c r="N123" s="208" t="s">
        <v>12</v>
      </c>
      <c r="O123" s="395" t="s">
        <v>12</v>
      </c>
      <c r="P123" s="394" t="s">
        <v>12</v>
      </c>
      <c r="Q123" s="394" t="s">
        <v>12</v>
      </c>
      <c r="R123" s="565" t="s">
        <v>83</v>
      </c>
      <c r="S123" s="628" t="s">
        <v>3448</v>
      </c>
      <c r="T123" s="194" t="s">
        <v>83</v>
      </c>
      <c r="U123" s="209" t="s">
        <v>83</v>
      </c>
      <c r="V123" s="207" t="s">
        <v>406</v>
      </c>
      <c r="W123" s="600" t="s">
        <v>480</v>
      </c>
      <c r="X123" s="208" t="s">
        <v>12</v>
      </c>
      <c r="Y123" s="181" t="s">
        <v>12</v>
      </c>
      <c r="Z123" s="181" t="s">
        <v>12</v>
      </c>
      <c r="AA123" s="181" t="s">
        <v>12</v>
      </c>
      <c r="AB123" s="181">
        <v>150</v>
      </c>
      <c r="AC123" s="345">
        <v>306</v>
      </c>
      <c r="AD123" s="210" t="str">
        <f t="shared" si="87"/>
        <v>-</v>
      </c>
      <c r="AE123" s="196" t="str">
        <f t="shared" si="88"/>
        <v>-</v>
      </c>
      <c r="AF123" s="196" t="str">
        <f t="shared" si="89"/>
        <v>-</v>
      </c>
      <c r="AG123" s="196" t="str">
        <f t="shared" si="90"/>
        <v>-</v>
      </c>
      <c r="AH123" s="604" t="str">
        <f t="shared" si="91"/>
        <v>-</v>
      </c>
      <c r="AI123" s="227" t="str">
        <f>IFERROR(IF($E123="-","-",AC123/S123),"-")</f>
        <v>-</v>
      </c>
      <c r="AJ123" s="226" t="str">
        <f t="shared" si="92"/>
        <v>-</v>
      </c>
      <c r="AK123" s="196" t="str">
        <f t="shared" si="93"/>
        <v>-</v>
      </c>
      <c r="AL123" s="196" t="str">
        <f t="shared" si="94"/>
        <v>-</v>
      </c>
      <c r="AM123" s="196" t="str">
        <f t="shared" si="95"/>
        <v>-</v>
      </c>
      <c r="AN123" s="604" t="str">
        <f t="shared" si="96"/>
        <v>-</v>
      </c>
      <c r="AO123" s="227" t="str">
        <f>IFERROR(IF($E123="-","-",IF($U123="-","-",AC123/$U123)),"-")</f>
        <v>-</v>
      </c>
      <c r="AP123" s="204" t="s">
        <v>12</v>
      </c>
      <c r="AQ123" s="600" t="s">
        <v>3509</v>
      </c>
      <c r="AR123" s="197" t="s">
        <v>627</v>
      </c>
      <c r="AS123" s="257" t="s">
        <v>2199</v>
      </c>
      <c r="AT123" s="194" t="s">
        <v>12</v>
      </c>
      <c r="AU123" s="179" t="s">
        <v>12</v>
      </c>
      <c r="AV123" s="179" t="s">
        <v>12</v>
      </c>
      <c r="AW123" s="179" t="s">
        <v>12</v>
      </c>
      <c r="AX123" s="179" t="s">
        <v>3369</v>
      </c>
      <c r="AY123" s="611" t="s">
        <v>3448</v>
      </c>
    </row>
    <row r="124" spans="1:51" customFormat="1" ht="29.25" hidden="1" customHeight="1">
      <c r="A124" s="12" t="str">
        <f t="shared" si="97"/>
        <v>14-4</v>
      </c>
      <c r="B124" s="95">
        <v>14</v>
      </c>
      <c r="C124" s="120" t="s">
        <v>284</v>
      </c>
      <c r="D124" s="95">
        <v>4</v>
      </c>
      <c r="E124" s="93" t="s">
        <v>83</v>
      </c>
      <c r="F124" s="97" t="s">
        <v>83</v>
      </c>
      <c r="G124" s="161" t="s">
        <v>83</v>
      </c>
      <c r="H124" s="99" t="s">
        <v>83</v>
      </c>
      <c r="I124" s="94" t="s">
        <v>83</v>
      </c>
      <c r="J124" s="93" t="s">
        <v>83</v>
      </c>
      <c r="K124" s="93" t="s">
        <v>83</v>
      </c>
      <c r="L124" s="93" t="s">
        <v>83</v>
      </c>
      <c r="M124" s="92" t="s">
        <v>83</v>
      </c>
      <c r="N124" s="161" t="s">
        <v>12</v>
      </c>
      <c r="O124" s="153" t="s">
        <v>12</v>
      </c>
      <c r="P124" s="153" t="s">
        <v>12</v>
      </c>
      <c r="Q124" s="153" t="s">
        <v>12</v>
      </c>
      <c r="R124" s="162" t="s">
        <v>12</v>
      </c>
      <c r="S124" s="450"/>
      <c r="T124" s="163" t="s">
        <v>83</v>
      </c>
      <c r="U124" s="162" t="s">
        <v>83</v>
      </c>
      <c r="V124" s="92" t="s">
        <v>83</v>
      </c>
      <c r="W124" s="93" t="s">
        <v>83</v>
      </c>
      <c r="X124" s="161" t="s">
        <v>12</v>
      </c>
      <c r="Y124" s="153" t="s">
        <v>12</v>
      </c>
      <c r="Z124" s="153" t="s">
        <v>12</v>
      </c>
      <c r="AA124" s="153" t="s">
        <v>12</v>
      </c>
      <c r="AB124" s="162" t="s">
        <v>12</v>
      </c>
      <c r="AC124" s="450" t="s">
        <v>12</v>
      </c>
      <c r="AD124" s="155" t="str">
        <f t="shared" si="87"/>
        <v>-</v>
      </c>
      <c r="AE124" s="156" t="str">
        <f t="shared" si="88"/>
        <v>-</v>
      </c>
      <c r="AF124" s="156" t="str">
        <f t="shared" si="89"/>
        <v>-</v>
      </c>
      <c r="AG124" s="156" t="str">
        <f t="shared" si="90"/>
        <v>-</v>
      </c>
      <c r="AH124" s="157" t="str">
        <f t="shared" si="91"/>
        <v>-</v>
      </c>
      <c r="AI124" s="454"/>
      <c r="AJ124" s="155" t="str">
        <f t="shared" si="92"/>
        <v>-</v>
      </c>
      <c r="AK124" s="156" t="str">
        <f t="shared" si="93"/>
        <v>-</v>
      </c>
      <c r="AL124" s="156" t="str">
        <f t="shared" si="94"/>
        <v>-</v>
      </c>
      <c r="AM124" s="156" t="str">
        <f t="shared" si="95"/>
        <v>-</v>
      </c>
      <c r="AN124" s="157" t="str">
        <f t="shared" si="96"/>
        <v>-</v>
      </c>
      <c r="AO124" s="457"/>
      <c r="AP124" s="95" t="s">
        <v>12</v>
      </c>
      <c r="AQ124" s="93" t="s">
        <v>83</v>
      </c>
      <c r="AR124" s="98" t="s">
        <v>83</v>
      </c>
      <c r="AS124" s="102" t="s">
        <v>83</v>
      </c>
      <c r="AT124" s="163" t="s">
        <v>12</v>
      </c>
      <c r="AU124" s="164" t="s">
        <v>12</v>
      </c>
      <c r="AV124" s="164" t="s">
        <v>12</v>
      </c>
      <c r="AW124" s="164" t="s">
        <v>12</v>
      </c>
      <c r="AX124" s="179" t="s">
        <v>83</v>
      </c>
      <c r="AY124" s="465" t="s">
        <v>12</v>
      </c>
    </row>
    <row r="125" spans="1:51" customFormat="1" ht="29.25" hidden="1" customHeight="1">
      <c r="A125" s="12" t="str">
        <f t="shared" si="97"/>
        <v>14-5</v>
      </c>
      <c r="B125" s="95">
        <v>14</v>
      </c>
      <c r="C125" s="120" t="s">
        <v>284</v>
      </c>
      <c r="D125" s="95">
        <v>5</v>
      </c>
      <c r="E125" s="93" t="s">
        <v>83</v>
      </c>
      <c r="F125" s="97" t="s">
        <v>83</v>
      </c>
      <c r="G125" s="161" t="s">
        <v>83</v>
      </c>
      <c r="H125" s="99" t="s">
        <v>83</v>
      </c>
      <c r="I125" s="94" t="s">
        <v>83</v>
      </c>
      <c r="J125" s="93" t="s">
        <v>83</v>
      </c>
      <c r="K125" s="93" t="s">
        <v>83</v>
      </c>
      <c r="L125" s="93" t="s">
        <v>83</v>
      </c>
      <c r="M125" s="92" t="s">
        <v>83</v>
      </c>
      <c r="N125" s="161" t="s">
        <v>12</v>
      </c>
      <c r="O125" s="153" t="s">
        <v>12</v>
      </c>
      <c r="P125" s="153" t="s">
        <v>12</v>
      </c>
      <c r="Q125" s="153" t="s">
        <v>12</v>
      </c>
      <c r="R125" s="162" t="s">
        <v>12</v>
      </c>
      <c r="S125" s="450"/>
      <c r="T125" s="163" t="s">
        <v>83</v>
      </c>
      <c r="U125" s="162" t="s">
        <v>83</v>
      </c>
      <c r="V125" s="92" t="s">
        <v>83</v>
      </c>
      <c r="W125" s="93" t="s">
        <v>83</v>
      </c>
      <c r="X125" s="161" t="s">
        <v>12</v>
      </c>
      <c r="Y125" s="153" t="s">
        <v>12</v>
      </c>
      <c r="Z125" s="153" t="s">
        <v>12</v>
      </c>
      <c r="AA125" s="153" t="s">
        <v>12</v>
      </c>
      <c r="AB125" s="162" t="s">
        <v>12</v>
      </c>
      <c r="AC125" s="450" t="s">
        <v>12</v>
      </c>
      <c r="AD125" s="155" t="str">
        <f t="shared" si="87"/>
        <v>-</v>
      </c>
      <c r="AE125" s="156" t="str">
        <f t="shared" si="88"/>
        <v>-</v>
      </c>
      <c r="AF125" s="156" t="str">
        <f t="shared" si="89"/>
        <v>-</v>
      </c>
      <c r="AG125" s="156" t="str">
        <f t="shared" si="90"/>
        <v>-</v>
      </c>
      <c r="AH125" s="157" t="str">
        <f t="shared" si="91"/>
        <v>-</v>
      </c>
      <c r="AI125" s="454"/>
      <c r="AJ125" s="155" t="str">
        <f t="shared" si="92"/>
        <v>-</v>
      </c>
      <c r="AK125" s="156" t="str">
        <f t="shared" si="93"/>
        <v>-</v>
      </c>
      <c r="AL125" s="156" t="str">
        <f t="shared" si="94"/>
        <v>-</v>
      </c>
      <c r="AM125" s="156" t="str">
        <f t="shared" si="95"/>
        <v>-</v>
      </c>
      <c r="AN125" s="157" t="str">
        <f t="shared" si="96"/>
        <v>-</v>
      </c>
      <c r="AO125" s="457"/>
      <c r="AP125" s="95" t="s">
        <v>12</v>
      </c>
      <c r="AQ125" s="93" t="s">
        <v>83</v>
      </c>
      <c r="AR125" s="98" t="s">
        <v>83</v>
      </c>
      <c r="AS125" s="102" t="s">
        <v>83</v>
      </c>
      <c r="AT125" s="163" t="s">
        <v>12</v>
      </c>
      <c r="AU125" s="164" t="s">
        <v>12</v>
      </c>
      <c r="AV125" s="164" t="s">
        <v>12</v>
      </c>
      <c r="AW125" s="164" t="s">
        <v>12</v>
      </c>
      <c r="AX125" s="179" t="s">
        <v>83</v>
      </c>
      <c r="AY125" s="465" t="s">
        <v>12</v>
      </c>
    </row>
    <row r="126" spans="1:51" customFormat="1" ht="29.25" hidden="1" customHeight="1">
      <c r="A126" s="12" t="str">
        <f t="shared" si="97"/>
        <v>14-6</v>
      </c>
      <c r="B126" s="95">
        <v>14</v>
      </c>
      <c r="C126" s="120" t="s">
        <v>284</v>
      </c>
      <c r="D126" s="95">
        <v>6</v>
      </c>
      <c r="E126" s="93" t="s">
        <v>83</v>
      </c>
      <c r="F126" s="97" t="s">
        <v>83</v>
      </c>
      <c r="G126" s="161" t="s">
        <v>83</v>
      </c>
      <c r="H126" s="99" t="s">
        <v>83</v>
      </c>
      <c r="I126" s="94" t="s">
        <v>83</v>
      </c>
      <c r="J126" s="93" t="s">
        <v>83</v>
      </c>
      <c r="K126" s="93" t="s">
        <v>83</v>
      </c>
      <c r="L126" s="93" t="s">
        <v>83</v>
      </c>
      <c r="M126" s="92" t="s">
        <v>83</v>
      </c>
      <c r="N126" s="161" t="s">
        <v>12</v>
      </c>
      <c r="O126" s="153" t="s">
        <v>12</v>
      </c>
      <c r="P126" s="153" t="s">
        <v>12</v>
      </c>
      <c r="Q126" s="153" t="s">
        <v>12</v>
      </c>
      <c r="R126" s="162" t="s">
        <v>12</v>
      </c>
      <c r="S126" s="450"/>
      <c r="T126" s="163" t="s">
        <v>83</v>
      </c>
      <c r="U126" s="162" t="s">
        <v>83</v>
      </c>
      <c r="V126" s="92" t="s">
        <v>83</v>
      </c>
      <c r="W126" s="93" t="s">
        <v>83</v>
      </c>
      <c r="X126" s="161" t="s">
        <v>12</v>
      </c>
      <c r="Y126" s="153" t="s">
        <v>12</v>
      </c>
      <c r="Z126" s="153" t="s">
        <v>12</v>
      </c>
      <c r="AA126" s="153" t="s">
        <v>12</v>
      </c>
      <c r="AB126" s="162" t="s">
        <v>12</v>
      </c>
      <c r="AC126" s="450" t="s">
        <v>12</v>
      </c>
      <c r="AD126" s="155" t="str">
        <f t="shared" si="87"/>
        <v>-</v>
      </c>
      <c r="AE126" s="156" t="str">
        <f t="shared" si="88"/>
        <v>-</v>
      </c>
      <c r="AF126" s="156" t="str">
        <f t="shared" si="89"/>
        <v>-</v>
      </c>
      <c r="AG126" s="156" t="str">
        <f t="shared" si="90"/>
        <v>-</v>
      </c>
      <c r="AH126" s="157" t="str">
        <f t="shared" si="91"/>
        <v>-</v>
      </c>
      <c r="AI126" s="454"/>
      <c r="AJ126" s="155" t="str">
        <f t="shared" si="92"/>
        <v>-</v>
      </c>
      <c r="AK126" s="156" t="str">
        <f t="shared" si="93"/>
        <v>-</v>
      </c>
      <c r="AL126" s="156" t="str">
        <f t="shared" si="94"/>
        <v>-</v>
      </c>
      <c r="AM126" s="156" t="str">
        <f t="shared" si="95"/>
        <v>-</v>
      </c>
      <c r="AN126" s="157" t="str">
        <f t="shared" si="96"/>
        <v>-</v>
      </c>
      <c r="AO126" s="457"/>
      <c r="AP126" s="95" t="s">
        <v>12</v>
      </c>
      <c r="AQ126" s="93" t="s">
        <v>83</v>
      </c>
      <c r="AR126" s="98" t="s">
        <v>83</v>
      </c>
      <c r="AS126" s="102" t="s">
        <v>83</v>
      </c>
      <c r="AT126" s="163" t="s">
        <v>12</v>
      </c>
      <c r="AU126" s="164" t="s">
        <v>12</v>
      </c>
      <c r="AV126" s="164" t="s">
        <v>12</v>
      </c>
      <c r="AW126" s="164" t="s">
        <v>12</v>
      </c>
      <c r="AX126" s="179" t="s">
        <v>83</v>
      </c>
      <c r="AY126" s="465" t="s">
        <v>12</v>
      </c>
    </row>
    <row r="127" spans="1:51" customFormat="1" ht="29.25" hidden="1" customHeight="1">
      <c r="A127" s="12" t="str">
        <f t="shared" si="97"/>
        <v>14-7</v>
      </c>
      <c r="B127" s="95">
        <v>14</v>
      </c>
      <c r="C127" s="120" t="s">
        <v>284</v>
      </c>
      <c r="D127" s="95">
        <v>7</v>
      </c>
      <c r="E127" s="93" t="s">
        <v>83</v>
      </c>
      <c r="F127" s="97" t="s">
        <v>83</v>
      </c>
      <c r="G127" s="161" t="s">
        <v>83</v>
      </c>
      <c r="H127" s="99" t="s">
        <v>83</v>
      </c>
      <c r="I127" s="94" t="s">
        <v>83</v>
      </c>
      <c r="J127" s="93" t="s">
        <v>83</v>
      </c>
      <c r="K127" s="93" t="s">
        <v>83</v>
      </c>
      <c r="L127" s="93" t="s">
        <v>83</v>
      </c>
      <c r="M127" s="92" t="s">
        <v>83</v>
      </c>
      <c r="N127" s="161" t="s">
        <v>12</v>
      </c>
      <c r="O127" s="153" t="s">
        <v>12</v>
      </c>
      <c r="P127" s="153" t="s">
        <v>12</v>
      </c>
      <c r="Q127" s="153" t="s">
        <v>12</v>
      </c>
      <c r="R127" s="162" t="s">
        <v>12</v>
      </c>
      <c r="S127" s="450"/>
      <c r="T127" s="163" t="s">
        <v>83</v>
      </c>
      <c r="U127" s="162" t="s">
        <v>83</v>
      </c>
      <c r="V127" s="92" t="s">
        <v>83</v>
      </c>
      <c r="W127" s="93" t="s">
        <v>83</v>
      </c>
      <c r="X127" s="161" t="s">
        <v>12</v>
      </c>
      <c r="Y127" s="153" t="s">
        <v>12</v>
      </c>
      <c r="Z127" s="153" t="s">
        <v>12</v>
      </c>
      <c r="AA127" s="153" t="s">
        <v>12</v>
      </c>
      <c r="AB127" s="162" t="s">
        <v>12</v>
      </c>
      <c r="AC127" s="450" t="s">
        <v>12</v>
      </c>
      <c r="AD127" s="155" t="str">
        <f t="shared" si="87"/>
        <v>-</v>
      </c>
      <c r="AE127" s="156" t="str">
        <f t="shared" si="88"/>
        <v>-</v>
      </c>
      <c r="AF127" s="156" t="str">
        <f t="shared" si="89"/>
        <v>-</v>
      </c>
      <c r="AG127" s="156" t="str">
        <f t="shared" si="90"/>
        <v>-</v>
      </c>
      <c r="AH127" s="157" t="str">
        <f t="shared" si="91"/>
        <v>-</v>
      </c>
      <c r="AI127" s="454"/>
      <c r="AJ127" s="155" t="str">
        <f t="shared" si="92"/>
        <v>-</v>
      </c>
      <c r="AK127" s="156" t="str">
        <f t="shared" si="93"/>
        <v>-</v>
      </c>
      <c r="AL127" s="156" t="str">
        <f t="shared" si="94"/>
        <v>-</v>
      </c>
      <c r="AM127" s="156" t="str">
        <f t="shared" si="95"/>
        <v>-</v>
      </c>
      <c r="AN127" s="157" t="str">
        <f t="shared" si="96"/>
        <v>-</v>
      </c>
      <c r="AO127" s="457"/>
      <c r="AP127" s="95" t="s">
        <v>12</v>
      </c>
      <c r="AQ127" s="93" t="s">
        <v>83</v>
      </c>
      <c r="AR127" s="98" t="s">
        <v>83</v>
      </c>
      <c r="AS127" s="102" t="s">
        <v>83</v>
      </c>
      <c r="AT127" s="163" t="s">
        <v>12</v>
      </c>
      <c r="AU127" s="164" t="s">
        <v>12</v>
      </c>
      <c r="AV127" s="164" t="s">
        <v>12</v>
      </c>
      <c r="AW127" s="164" t="s">
        <v>12</v>
      </c>
      <c r="AX127" s="179" t="s">
        <v>83</v>
      </c>
      <c r="AY127" s="465" t="s">
        <v>12</v>
      </c>
    </row>
    <row r="128" spans="1:51" customFormat="1" ht="29.25" hidden="1" customHeight="1">
      <c r="A128" s="12" t="str">
        <f t="shared" si="97"/>
        <v>14-8</v>
      </c>
      <c r="B128" s="95">
        <v>14</v>
      </c>
      <c r="C128" s="120" t="s">
        <v>284</v>
      </c>
      <c r="D128" s="95">
        <v>8</v>
      </c>
      <c r="E128" s="93" t="s">
        <v>83</v>
      </c>
      <c r="F128" s="97" t="s">
        <v>83</v>
      </c>
      <c r="G128" s="161" t="s">
        <v>83</v>
      </c>
      <c r="H128" s="99" t="s">
        <v>83</v>
      </c>
      <c r="I128" s="94" t="s">
        <v>83</v>
      </c>
      <c r="J128" s="93" t="s">
        <v>83</v>
      </c>
      <c r="K128" s="93" t="s">
        <v>83</v>
      </c>
      <c r="L128" s="93" t="s">
        <v>83</v>
      </c>
      <c r="M128" s="92" t="s">
        <v>83</v>
      </c>
      <c r="N128" s="161" t="s">
        <v>12</v>
      </c>
      <c r="O128" s="153" t="s">
        <v>12</v>
      </c>
      <c r="P128" s="153" t="s">
        <v>12</v>
      </c>
      <c r="Q128" s="153" t="s">
        <v>12</v>
      </c>
      <c r="R128" s="162" t="s">
        <v>12</v>
      </c>
      <c r="S128" s="450"/>
      <c r="T128" s="163" t="s">
        <v>83</v>
      </c>
      <c r="U128" s="162" t="s">
        <v>83</v>
      </c>
      <c r="V128" s="92" t="s">
        <v>83</v>
      </c>
      <c r="W128" s="93" t="s">
        <v>83</v>
      </c>
      <c r="X128" s="161" t="s">
        <v>12</v>
      </c>
      <c r="Y128" s="153" t="s">
        <v>12</v>
      </c>
      <c r="Z128" s="153" t="s">
        <v>12</v>
      </c>
      <c r="AA128" s="153" t="s">
        <v>12</v>
      </c>
      <c r="AB128" s="162" t="s">
        <v>12</v>
      </c>
      <c r="AC128" s="450" t="s">
        <v>12</v>
      </c>
      <c r="AD128" s="155" t="str">
        <f t="shared" si="87"/>
        <v>-</v>
      </c>
      <c r="AE128" s="156" t="str">
        <f t="shared" si="88"/>
        <v>-</v>
      </c>
      <c r="AF128" s="156" t="str">
        <f t="shared" si="89"/>
        <v>-</v>
      </c>
      <c r="AG128" s="156" t="str">
        <f t="shared" si="90"/>
        <v>-</v>
      </c>
      <c r="AH128" s="157" t="str">
        <f t="shared" si="91"/>
        <v>-</v>
      </c>
      <c r="AI128" s="454"/>
      <c r="AJ128" s="155" t="str">
        <f t="shared" si="92"/>
        <v>-</v>
      </c>
      <c r="AK128" s="156" t="str">
        <f t="shared" si="93"/>
        <v>-</v>
      </c>
      <c r="AL128" s="156" t="str">
        <f t="shared" si="94"/>
        <v>-</v>
      </c>
      <c r="AM128" s="156" t="str">
        <f t="shared" si="95"/>
        <v>-</v>
      </c>
      <c r="AN128" s="157" t="str">
        <f t="shared" si="96"/>
        <v>-</v>
      </c>
      <c r="AO128" s="457"/>
      <c r="AP128" s="95" t="s">
        <v>12</v>
      </c>
      <c r="AQ128" s="93" t="s">
        <v>83</v>
      </c>
      <c r="AR128" s="98" t="s">
        <v>83</v>
      </c>
      <c r="AS128" s="102" t="s">
        <v>83</v>
      </c>
      <c r="AT128" s="163" t="s">
        <v>12</v>
      </c>
      <c r="AU128" s="164" t="s">
        <v>12</v>
      </c>
      <c r="AV128" s="164" t="s">
        <v>12</v>
      </c>
      <c r="AW128" s="164" t="s">
        <v>12</v>
      </c>
      <c r="AX128" s="179" t="s">
        <v>83</v>
      </c>
      <c r="AY128" s="465" t="s">
        <v>12</v>
      </c>
    </row>
    <row r="129" spans="1:51" customFormat="1" ht="29.25" hidden="1" customHeight="1">
      <c r="A129" s="12" t="str">
        <f t="shared" ref="A129:A137" si="98">B129&amp;"-"&amp;D129</f>
        <v>14-9</v>
      </c>
      <c r="B129" s="95">
        <v>14</v>
      </c>
      <c r="C129" s="120" t="s">
        <v>284</v>
      </c>
      <c r="D129" s="95">
        <v>9</v>
      </c>
      <c r="E129" s="93" t="s">
        <v>83</v>
      </c>
      <c r="F129" s="97" t="s">
        <v>83</v>
      </c>
      <c r="G129" s="161" t="s">
        <v>83</v>
      </c>
      <c r="H129" s="99" t="s">
        <v>83</v>
      </c>
      <c r="I129" s="94" t="s">
        <v>83</v>
      </c>
      <c r="J129" s="93" t="s">
        <v>83</v>
      </c>
      <c r="K129" s="93" t="s">
        <v>83</v>
      </c>
      <c r="L129" s="93" t="s">
        <v>83</v>
      </c>
      <c r="M129" s="92" t="s">
        <v>83</v>
      </c>
      <c r="N129" s="161" t="s">
        <v>12</v>
      </c>
      <c r="O129" s="153" t="s">
        <v>12</v>
      </c>
      <c r="P129" s="153" t="s">
        <v>12</v>
      </c>
      <c r="Q129" s="153" t="s">
        <v>12</v>
      </c>
      <c r="R129" s="162" t="s">
        <v>12</v>
      </c>
      <c r="S129" s="450"/>
      <c r="T129" s="163" t="s">
        <v>83</v>
      </c>
      <c r="U129" s="162" t="s">
        <v>83</v>
      </c>
      <c r="V129" s="92" t="s">
        <v>83</v>
      </c>
      <c r="W129" s="93" t="s">
        <v>83</v>
      </c>
      <c r="X129" s="161" t="s">
        <v>12</v>
      </c>
      <c r="Y129" s="153" t="s">
        <v>12</v>
      </c>
      <c r="Z129" s="153" t="s">
        <v>12</v>
      </c>
      <c r="AA129" s="153" t="s">
        <v>12</v>
      </c>
      <c r="AB129" s="162" t="s">
        <v>12</v>
      </c>
      <c r="AC129" s="450" t="s">
        <v>12</v>
      </c>
      <c r="AD129" s="155" t="str">
        <f t="shared" si="87"/>
        <v>-</v>
      </c>
      <c r="AE129" s="156" t="str">
        <f t="shared" si="88"/>
        <v>-</v>
      </c>
      <c r="AF129" s="156" t="str">
        <f t="shared" si="89"/>
        <v>-</v>
      </c>
      <c r="AG129" s="156" t="str">
        <f t="shared" si="90"/>
        <v>-</v>
      </c>
      <c r="AH129" s="157" t="str">
        <f t="shared" si="91"/>
        <v>-</v>
      </c>
      <c r="AI129" s="454"/>
      <c r="AJ129" s="155" t="str">
        <f t="shared" si="92"/>
        <v>-</v>
      </c>
      <c r="AK129" s="156" t="str">
        <f t="shared" si="93"/>
        <v>-</v>
      </c>
      <c r="AL129" s="156" t="str">
        <f t="shared" si="94"/>
        <v>-</v>
      </c>
      <c r="AM129" s="156" t="str">
        <f t="shared" si="95"/>
        <v>-</v>
      </c>
      <c r="AN129" s="157" t="str">
        <f t="shared" si="96"/>
        <v>-</v>
      </c>
      <c r="AO129" s="457"/>
      <c r="AP129" s="95" t="s">
        <v>12</v>
      </c>
      <c r="AQ129" s="93" t="s">
        <v>83</v>
      </c>
      <c r="AR129" s="98" t="s">
        <v>83</v>
      </c>
      <c r="AS129" s="102" t="s">
        <v>83</v>
      </c>
      <c r="AT129" s="163" t="s">
        <v>12</v>
      </c>
      <c r="AU129" s="164" t="s">
        <v>12</v>
      </c>
      <c r="AV129" s="164" t="s">
        <v>12</v>
      </c>
      <c r="AW129" s="164" t="s">
        <v>12</v>
      </c>
      <c r="AX129" s="179" t="s">
        <v>83</v>
      </c>
      <c r="AY129" s="465" t="s">
        <v>12</v>
      </c>
    </row>
    <row r="130" spans="1:51" s="401" customFormat="1" ht="120.75" customHeight="1">
      <c r="A130" s="12" t="str">
        <f t="shared" si="98"/>
        <v>15-1</v>
      </c>
      <c r="B130" s="204">
        <v>15</v>
      </c>
      <c r="C130" s="364" t="s">
        <v>285</v>
      </c>
      <c r="D130" s="204">
        <v>1</v>
      </c>
      <c r="E130" s="600" t="s">
        <v>1303</v>
      </c>
      <c r="F130" s="355" t="s">
        <v>484</v>
      </c>
      <c r="G130" s="197" t="s">
        <v>468</v>
      </c>
      <c r="H130" s="206" t="s">
        <v>476</v>
      </c>
      <c r="I130" s="195" t="s">
        <v>485</v>
      </c>
      <c r="J130" s="600" t="s">
        <v>486</v>
      </c>
      <c r="K130" s="600" t="s">
        <v>487</v>
      </c>
      <c r="L130" s="600" t="s">
        <v>488</v>
      </c>
      <c r="M130" s="207" t="s">
        <v>392</v>
      </c>
      <c r="N130" s="396" t="s">
        <v>83</v>
      </c>
      <c r="O130" s="395">
        <v>288</v>
      </c>
      <c r="P130" s="395">
        <v>288</v>
      </c>
      <c r="Q130" s="395">
        <v>571</v>
      </c>
      <c r="R130" s="395">
        <v>723</v>
      </c>
      <c r="S130" s="627">
        <v>750</v>
      </c>
      <c r="T130" s="194" t="s">
        <v>83</v>
      </c>
      <c r="U130" s="209" t="s">
        <v>83</v>
      </c>
      <c r="V130" s="207" t="s">
        <v>406</v>
      </c>
      <c r="W130" s="600" t="s">
        <v>1302</v>
      </c>
      <c r="X130" s="208">
        <v>288</v>
      </c>
      <c r="Y130" s="181">
        <v>277</v>
      </c>
      <c r="Z130" s="181">
        <v>571</v>
      </c>
      <c r="AA130" s="181">
        <v>723</v>
      </c>
      <c r="AB130" s="181">
        <v>750</v>
      </c>
      <c r="AC130" s="345">
        <v>710</v>
      </c>
      <c r="AD130" s="210" t="str">
        <f t="shared" si="87"/>
        <v>-</v>
      </c>
      <c r="AE130" s="196">
        <f t="shared" si="88"/>
        <v>0.96180555555555558</v>
      </c>
      <c r="AF130" s="196">
        <f t="shared" si="89"/>
        <v>1.9826388888888888</v>
      </c>
      <c r="AG130" s="196">
        <f t="shared" si="90"/>
        <v>1.2661996497373029</v>
      </c>
      <c r="AH130" s="196">
        <f t="shared" si="91"/>
        <v>1.0373443983402491</v>
      </c>
      <c r="AI130" s="588">
        <f>IFERROR(IF($E130="-","-",AC130/S130),"-")</f>
        <v>0.94666666666666666</v>
      </c>
      <c r="AJ130" s="226" t="str">
        <f t="shared" si="92"/>
        <v>-</v>
      </c>
      <c r="AK130" s="196" t="str">
        <f t="shared" si="93"/>
        <v>-</v>
      </c>
      <c r="AL130" s="196" t="str">
        <f t="shared" si="94"/>
        <v>-</v>
      </c>
      <c r="AM130" s="196" t="str">
        <f t="shared" si="95"/>
        <v>-</v>
      </c>
      <c r="AN130" s="604" t="str">
        <f t="shared" si="96"/>
        <v>-</v>
      </c>
      <c r="AO130" s="227" t="str">
        <f>IFERROR(IF($E130="-","-",IF($U130="-","-",AC130/$U130)),"-")</f>
        <v>-</v>
      </c>
      <c r="AP130" s="204" t="s">
        <v>12</v>
      </c>
      <c r="AQ130" s="600" t="s">
        <v>2233</v>
      </c>
      <c r="AR130" s="197" t="s">
        <v>627</v>
      </c>
      <c r="AS130" s="257" t="s">
        <v>2231</v>
      </c>
      <c r="AT130" s="398" t="s">
        <v>83</v>
      </c>
      <c r="AU130" s="179" t="s">
        <v>11</v>
      </c>
      <c r="AV130" s="179" t="s">
        <v>15</v>
      </c>
      <c r="AW130" s="179" t="s">
        <v>15</v>
      </c>
      <c r="AX130" s="179" t="s">
        <v>54</v>
      </c>
      <c r="AY130" s="611" t="s">
        <v>3450</v>
      </c>
    </row>
    <row r="131" spans="1:51" s="401" customFormat="1" ht="112.5" customHeight="1">
      <c r="A131" s="12" t="str">
        <f t="shared" si="98"/>
        <v>15-2</v>
      </c>
      <c r="B131" s="204">
        <v>15</v>
      </c>
      <c r="C131" s="364" t="s">
        <v>285</v>
      </c>
      <c r="D131" s="204">
        <v>2</v>
      </c>
      <c r="E131" s="600" t="s">
        <v>3139</v>
      </c>
      <c r="F131" s="204" t="s">
        <v>384</v>
      </c>
      <c r="G131" s="197" t="s">
        <v>468</v>
      </c>
      <c r="H131" s="206" t="s">
        <v>476</v>
      </c>
      <c r="I131" s="195" t="s">
        <v>3178</v>
      </c>
      <c r="J131" s="600" t="s">
        <v>3196</v>
      </c>
      <c r="K131" s="600" t="s">
        <v>3141</v>
      </c>
      <c r="L131" s="600" t="s">
        <v>3197</v>
      </c>
      <c r="M131" s="207" t="s">
        <v>392</v>
      </c>
      <c r="N131" s="391" t="s">
        <v>12</v>
      </c>
      <c r="O131" s="181" t="s">
        <v>12</v>
      </c>
      <c r="P131" s="192" t="s">
        <v>12</v>
      </c>
      <c r="Q131" s="192" t="s">
        <v>12</v>
      </c>
      <c r="R131" s="181">
        <v>9.4</v>
      </c>
      <c r="S131" s="345">
        <v>9.4</v>
      </c>
      <c r="T131" s="403" t="s">
        <v>3140</v>
      </c>
      <c r="U131" s="592">
        <v>9.4</v>
      </c>
      <c r="V131" s="255" t="s">
        <v>394</v>
      </c>
      <c r="W131" s="600" t="s">
        <v>3198</v>
      </c>
      <c r="X131" s="208" t="s">
        <v>12</v>
      </c>
      <c r="Y131" s="181" t="s">
        <v>12</v>
      </c>
      <c r="Z131" s="181" t="s">
        <v>12</v>
      </c>
      <c r="AA131" s="181" t="s">
        <v>12</v>
      </c>
      <c r="AB131" s="181">
        <v>9.3000000000000007</v>
      </c>
      <c r="AC131" s="345">
        <v>9.6999999999999993</v>
      </c>
      <c r="AD131" s="210" t="str">
        <f t="shared" si="87"/>
        <v>-</v>
      </c>
      <c r="AE131" s="196" t="str">
        <f t="shared" si="88"/>
        <v>-</v>
      </c>
      <c r="AF131" s="196" t="str">
        <f t="shared" si="89"/>
        <v>-</v>
      </c>
      <c r="AG131" s="196" t="str">
        <f t="shared" si="90"/>
        <v>-</v>
      </c>
      <c r="AH131" s="604">
        <f t="shared" si="91"/>
        <v>0.98936170212765961</v>
      </c>
      <c r="AI131" s="227">
        <f>IFERROR(IF($E131="-","-",AC131/S131),"-")</f>
        <v>1.0319148936170213</v>
      </c>
      <c r="AJ131" s="226" t="s">
        <v>12</v>
      </c>
      <c r="AK131" s="196" t="str">
        <f t="shared" ref="AK131:AK139" si="99">IFERROR(IF($E131="-","-",IF($U131="-","-",Y131/$U131)),"-")</f>
        <v>-</v>
      </c>
      <c r="AL131" s="196" t="str">
        <f t="shared" ref="AL131:AL139" si="100">IFERROR(IF($E131="-","-",IF($U131="-","-",Z131/$U131)),"-")</f>
        <v>-</v>
      </c>
      <c r="AM131" s="196" t="str">
        <f t="shared" ref="AM131:AM139" si="101">IFERROR(IF($E131="-","-",IF($U131="-","-",AA131/$U131)),"-")</f>
        <v>-</v>
      </c>
      <c r="AN131" s="604">
        <f t="shared" ref="AN131:AN139" si="102">IFERROR(IF($E131="-","-",IF($U131="-","-",AB131/$U131)),"-")</f>
        <v>0.98936170212765961</v>
      </c>
      <c r="AO131" s="227">
        <f>IFERROR(IF($E131="-","-",IF($U131="-","-",AC131/$U131)),"-")</f>
        <v>1.0319148936170213</v>
      </c>
      <c r="AP131" s="204" t="s">
        <v>12</v>
      </c>
      <c r="AQ131" s="600" t="s">
        <v>3199</v>
      </c>
      <c r="AR131" s="197" t="s">
        <v>634</v>
      </c>
      <c r="AS131" s="257" t="s">
        <v>2234</v>
      </c>
      <c r="AT131" s="194" t="s">
        <v>12</v>
      </c>
      <c r="AU131" s="179" t="s">
        <v>12</v>
      </c>
      <c r="AV131" s="179" t="s">
        <v>12</v>
      </c>
      <c r="AW131" s="179" t="s">
        <v>12</v>
      </c>
      <c r="AX131" s="347" t="s">
        <v>55</v>
      </c>
      <c r="AY131" s="195" t="s">
        <v>3449</v>
      </c>
    </row>
    <row r="132" spans="1:51" s="401" customFormat="1" ht="150.75" customHeight="1">
      <c r="A132" s="12" t="str">
        <f t="shared" si="98"/>
        <v>15-3</v>
      </c>
      <c r="B132" s="204">
        <v>15</v>
      </c>
      <c r="C132" s="364" t="s">
        <v>285</v>
      </c>
      <c r="D132" s="204">
        <v>3</v>
      </c>
      <c r="E132" s="600" t="s">
        <v>1304</v>
      </c>
      <c r="F132" s="355" t="s">
        <v>490</v>
      </c>
      <c r="G132" s="197" t="s">
        <v>468</v>
      </c>
      <c r="H132" s="206" t="s">
        <v>476</v>
      </c>
      <c r="I132" s="195" t="s">
        <v>3170</v>
      </c>
      <c r="J132" s="600" t="s">
        <v>491</v>
      </c>
      <c r="K132" s="600" t="s">
        <v>492</v>
      </c>
      <c r="L132" s="600" t="s">
        <v>493</v>
      </c>
      <c r="M132" s="207" t="s">
        <v>1149</v>
      </c>
      <c r="N132" s="603" t="s">
        <v>12</v>
      </c>
      <c r="O132" s="192" t="s">
        <v>12</v>
      </c>
      <c r="P132" s="192" t="s">
        <v>12</v>
      </c>
      <c r="Q132" s="192" t="s">
        <v>12</v>
      </c>
      <c r="R132" s="192">
        <v>13559</v>
      </c>
      <c r="S132" s="405">
        <v>13559</v>
      </c>
      <c r="T132" s="404" t="s">
        <v>2737</v>
      </c>
      <c r="U132" s="405">
        <v>13559</v>
      </c>
      <c r="V132" s="399" t="s">
        <v>394</v>
      </c>
      <c r="W132" s="600" t="s">
        <v>3200</v>
      </c>
      <c r="X132" s="337" t="s">
        <v>12</v>
      </c>
      <c r="Y132" s="356" t="s">
        <v>12</v>
      </c>
      <c r="Z132" s="202" t="s">
        <v>12</v>
      </c>
      <c r="AA132" s="202" t="s">
        <v>12</v>
      </c>
      <c r="AB132" s="202">
        <v>12726</v>
      </c>
      <c r="AC132" s="344">
        <v>12914</v>
      </c>
      <c r="AD132" s="226" t="str">
        <f t="shared" si="87"/>
        <v>-</v>
      </c>
      <c r="AE132" s="196" t="str">
        <f t="shared" si="88"/>
        <v>-</v>
      </c>
      <c r="AF132" s="196" t="str">
        <f t="shared" si="89"/>
        <v>-</v>
      </c>
      <c r="AG132" s="196" t="str">
        <f t="shared" si="90"/>
        <v>-</v>
      </c>
      <c r="AH132" s="604">
        <f t="shared" si="91"/>
        <v>0.9385647909137842</v>
      </c>
      <c r="AI132" s="227">
        <f>IFERROR(IF($E132="-","-",AC132/S132),"-")</f>
        <v>0.95243012021535511</v>
      </c>
      <c r="AJ132" s="226" t="s">
        <v>12</v>
      </c>
      <c r="AK132" s="196" t="str">
        <f t="shared" si="99"/>
        <v>-</v>
      </c>
      <c r="AL132" s="196" t="str">
        <f t="shared" si="100"/>
        <v>-</v>
      </c>
      <c r="AM132" s="196" t="str">
        <f t="shared" si="101"/>
        <v>-</v>
      </c>
      <c r="AN132" s="196">
        <f t="shared" si="102"/>
        <v>0.9385647909137842</v>
      </c>
      <c r="AO132" s="588">
        <f>IFERROR(IF($E132="-","-",IF($U132="-","-",AC132/$U132)),"-")</f>
        <v>0.95243012021535511</v>
      </c>
      <c r="AP132" s="204" t="s">
        <v>12</v>
      </c>
      <c r="AQ132" s="600" t="s">
        <v>3451</v>
      </c>
      <c r="AR132" s="197" t="s">
        <v>2235</v>
      </c>
      <c r="AS132" s="257" t="s">
        <v>3201</v>
      </c>
      <c r="AT132" s="194" t="s">
        <v>12</v>
      </c>
      <c r="AU132" s="179" t="s">
        <v>15</v>
      </c>
      <c r="AV132" s="179" t="s">
        <v>15</v>
      </c>
      <c r="AW132" s="179" t="s">
        <v>15</v>
      </c>
      <c r="AX132" s="347" t="s">
        <v>54</v>
      </c>
      <c r="AY132" s="195" t="s">
        <v>3449</v>
      </c>
    </row>
    <row r="133" spans="1:51" customFormat="1" ht="49.15" hidden="1" customHeight="1">
      <c r="A133" s="12" t="str">
        <f t="shared" si="98"/>
        <v>15-4</v>
      </c>
      <c r="B133" s="95">
        <v>15</v>
      </c>
      <c r="C133" s="120" t="s">
        <v>285</v>
      </c>
      <c r="D133" s="95">
        <v>4</v>
      </c>
      <c r="E133" s="93" t="s">
        <v>83</v>
      </c>
      <c r="F133" s="97" t="s">
        <v>83</v>
      </c>
      <c r="G133" s="161" t="s">
        <v>83</v>
      </c>
      <c r="H133" s="99" t="s">
        <v>83</v>
      </c>
      <c r="I133" s="94" t="s">
        <v>83</v>
      </c>
      <c r="J133" s="93" t="s">
        <v>83</v>
      </c>
      <c r="K133" s="93" t="s">
        <v>83</v>
      </c>
      <c r="L133" s="93" t="s">
        <v>83</v>
      </c>
      <c r="M133" s="92" t="s">
        <v>83</v>
      </c>
      <c r="N133" s="161" t="s">
        <v>12</v>
      </c>
      <c r="O133" s="153" t="s">
        <v>12</v>
      </c>
      <c r="P133" s="153" t="s">
        <v>12</v>
      </c>
      <c r="Q133" s="153" t="s">
        <v>12</v>
      </c>
      <c r="R133" s="162" t="s">
        <v>12</v>
      </c>
      <c r="S133" s="450"/>
      <c r="T133" s="163" t="s">
        <v>83</v>
      </c>
      <c r="U133" s="162" t="s">
        <v>83</v>
      </c>
      <c r="V133" s="92" t="s">
        <v>83</v>
      </c>
      <c r="W133" s="93" t="s">
        <v>83</v>
      </c>
      <c r="X133" s="161" t="s">
        <v>12</v>
      </c>
      <c r="Y133" s="153" t="s">
        <v>12</v>
      </c>
      <c r="Z133" s="153" t="s">
        <v>12</v>
      </c>
      <c r="AA133" s="153" t="s">
        <v>12</v>
      </c>
      <c r="AB133" s="162" t="s">
        <v>12</v>
      </c>
      <c r="AC133" s="450" t="s">
        <v>12</v>
      </c>
      <c r="AD133" s="155" t="str">
        <f t="shared" si="87"/>
        <v>-</v>
      </c>
      <c r="AE133" s="156" t="str">
        <f t="shared" si="88"/>
        <v>-</v>
      </c>
      <c r="AF133" s="156" t="str">
        <f t="shared" si="89"/>
        <v>-</v>
      </c>
      <c r="AG133" s="156" t="str">
        <f t="shared" si="90"/>
        <v>-</v>
      </c>
      <c r="AH133" s="157" t="str">
        <f t="shared" si="91"/>
        <v>-</v>
      </c>
      <c r="AI133" s="454"/>
      <c r="AJ133" s="155" t="str">
        <f t="shared" ref="AJ133:AJ139" si="103">IFERROR(IF($E133="-","-",IF($U133="-","-",X133/$U133)),"-")</f>
        <v>-</v>
      </c>
      <c r="AK133" s="156" t="str">
        <f t="shared" si="99"/>
        <v>-</v>
      </c>
      <c r="AL133" s="156" t="str">
        <f t="shared" si="100"/>
        <v>-</v>
      </c>
      <c r="AM133" s="156" t="str">
        <f t="shared" si="101"/>
        <v>-</v>
      </c>
      <c r="AN133" s="157" t="str">
        <f t="shared" si="102"/>
        <v>-</v>
      </c>
      <c r="AO133" s="457"/>
      <c r="AP133" s="95" t="s">
        <v>12</v>
      </c>
      <c r="AQ133" s="93" t="s">
        <v>83</v>
      </c>
      <c r="AR133" s="98" t="s">
        <v>83</v>
      </c>
      <c r="AS133" s="102" t="s">
        <v>83</v>
      </c>
      <c r="AT133" s="163" t="s">
        <v>12</v>
      </c>
      <c r="AU133" s="164" t="s">
        <v>12</v>
      </c>
      <c r="AV133" s="164" t="s">
        <v>12</v>
      </c>
      <c r="AW133" s="164" t="s">
        <v>12</v>
      </c>
      <c r="AX133" s="179" t="s">
        <v>83</v>
      </c>
      <c r="AY133" s="94" t="s">
        <v>12</v>
      </c>
    </row>
    <row r="134" spans="1:51" customFormat="1" ht="49.15" hidden="1" customHeight="1">
      <c r="A134" s="12" t="str">
        <f t="shared" si="98"/>
        <v>15-5</v>
      </c>
      <c r="B134" s="95">
        <v>15</v>
      </c>
      <c r="C134" s="120" t="s">
        <v>285</v>
      </c>
      <c r="D134" s="95">
        <v>5</v>
      </c>
      <c r="E134" s="93" t="s">
        <v>83</v>
      </c>
      <c r="F134" s="97" t="s">
        <v>83</v>
      </c>
      <c r="G134" s="161" t="s">
        <v>83</v>
      </c>
      <c r="H134" s="99" t="s">
        <v>83</v>
      </c>
      <c r="I134" s="94" t="s">
        <v>83</v>
      </c>
      <c r="J134" s="93" t="s">
        <v>83</v>
      </c>
      <c r="K134" s="93" t="s">
        <v>83</v>
      </c>
      <c r="L134" s="93" t="s">
        <v>83</v>
      </c>
      <c r="M134" s="92" t="s">
        <v>83</v>
      </c>
      <c r="N134" s="161" t="s">
        <v>12</v>
      </c>
      <c r="O134" s="153" t="s">
        <v>12</v>
      </c>
      <c r="P134" s="153" t="s">
        <v>12</v>
      </c>
      <c r="Q134" s="153" t="s">
        <v>12</v>
      </c>
      <c r="R134" s="162" t="s">
        <v>12</v>
      </c>
      <c r="S134" s="450"/>
      <c r="T134" s="163" t="s">
        <v>83</v>
      </c>
      <c r="U134" s="162" t="s">
        <v>83</v>
      </c>
      <c r="V134" s="92" t="s">
        <v>83</v>
      </c>
      <c r="W134" s="93" t="s">
        <v>83</v>
      </c>
      <c r="X134" s="161" t="s">
        <v>12</v>
      </c>
      <c r="Y134" s="153" t="s">
        <v>12</v>
      </c>
      <c r="Z134" s="153" t="s">
        <v>12</v>
      </c>
      <c r="AA134" s="153" t="s">
        <v>12</v>
      </c>
      <c r="AB134" s="162" t="s">
        <v>12</v>
      </c>
      <c r="AC134" s="450" t="s">
        <v>12</v>
      </c>
      <c r="AD134" s="155" t="str">
        <f t="shared" si="87"/>
        <v>-</v>
      </c>
      <c r="AE134" s="156" t="str">
        <f t="shared" si="88"/>
        <v>-</v>
      </c>
      <c r="AF134" s="156" t="str">
        <f t="shared" si="89"/>
        <v>-</v>
      </c>
      <c r="AG134" s="156" t="str">
        <f t="shared" si="90"/>
        <v>-</v>
      </c>
      <c r="AH134" s="157" t="str">
        <f t="shared" si="91"/>
        <v>-</v>
      </c>
      <c r="AI134" s="454"/>
      <c r="AJ134" s="155" t="str">
        <f t="shared" si="103"/>
        <v>-</v>
      </c>
      <c r="AK134" s="156" t="str">
        <f t="shared" si="99"/>
        <v>-</v>
      </c>
      <c r="AL134" s="156" t="str">
        <f t="shared" si="100"/>
        <v>-</v>
      </c>
      <c r="AM134" s="156" t="str">
        <f t="shared" si="101"/>
        <v>-</v>
      </c>
      <c r="AN134" s="157" t="str">
        <f t="shared" si="102"/>
        <v>-</v>
      </c>
      <c r="AO134" s="457"/>
      <c r="AP134" s="95" t="s">
        <v>12</v>
      </c>
      <c r="AQ134" s="93" t="s">
        <v>83</v>
      </c>
      <c r="AR134" s="98" t="s">
        <v>83</v>
      </c>
      <c r="AS134" s="102" t="s">
        <v>83</v>
      </c>
      <c r="AT134" s="163" t="s">
        <v>12</v>
      </c>
      <c r="AU134" s="164" t="s">
        <v>12</v>
      </c>
      <c r="AV134" s="164" t="s">
        <v>12</v>
      </c>
      <c r="AW134" s="164" t="s">
        <v>12</v>
      </c>
      <c r="AX134" s="179" t="s">
        <v>83</v>
      </c>
      <c r="AY134" s="94" t="s">
        <v>12</v>
      </c>
    </row>
    <row r="135" spans="1:51" customFormat="1" ht="49.15" hidden="1" customHeight="1">
      <c r="A135" s="12" t="str">
        <f t="shared" si="98"/>
        <v>15-6</v>
      </c>
      <c r="B135" s="95">
        <v>15</v>
      </c>
      <c r="C135" s="120" t="s">
        <v>285</v>
      </c>
      <c r="D135" s="95">
        <v>6</v>
      </c>
      <c r="E135" s="93" t="s">
        <v>83</v>
      </c>
      <c r="F135" s="97" t="s">
        <v>83</v>
      </c>
      <c r="G135" s="161" t="s">
        <v>83</v>
      </c>
      <c r="H135" s="99" t="s">
        <v>83</v>
      </c>
      <c r="I135" s="94" t="s">
        <v>83</v>
      </c>
      <c r="J135" s="93" t="s">
        <v>83</v>
      </c>
      <c r="K135" s="93" t="s">
        <v>83</v>
      </c>
      <c r="L135" s="93" t="s">
        <v>83</v>
      </c>
      <c r="M135" s="92" t="s">
        <v>83</v>
      </c>
      <c r="N135" s="161" t="s">
        <v>12</v>
      </c>
      <c r="O135" s="153" t="s">
        <v>12</v>
      </c>
      <c r="P135" s="153" t="s">
        <v>12</v>
      </c>
      <c r="Q135" s="153" t="s">
        <v>12</v>
      </c>
      <c r="R135" s="162" t="s">
        <v>12</v>
      </c>
      <c r="S135" s="450"/>
      <c r="T135" s="163" t="s">
        <v>83</v>
      </c>
      <c r="U135" s="162" t="s">
        <v>83</v>
      </c>
      <c r="V135" s="92" t="s">
        <v>83</v>
      </c>
      <c r="W135" s="93" t="s">
        <v>83</v>
      </c>
      <c r="X135" s="161" t="s">
        <v>12</v>
      </c>
      <c r="Y135" s="153" t="s">
        <v>12</v>
      </c>
      <c r="Z135" s="153" t="s">
        <v>12</v>
      </c>
      <c r="AA135" s="153" t="s">
        <v>12</v>
      </c>
      <c r="AB135" s="162" t="s">
        <v>12</v>
      </c>
      <c r="AC135" s="450" t="s">
        <v>12</v>
      </c>
      <c r="AD135" s="155" t="str">
        <f t="shared" si="87"/>
        <v>-</v>
      </c>
      <c r="AE135" s="156" t="str">
        <f t="shared" si="88"/>
        <v>-</v>
      </c>
      <c r="AF135" s="156" t="str">
        <f t="shared" si="89"/>
        <v>-</v>
      </c>
      <c r="AG135" s="156" t="str">
        <f t="shared" si="90"/>
        <v>-</v>
      </c>
      <c r="AH135" s="157" t="str">
        <f t="shared" si="91"/>
        <v>-</v>
      </c>
      <c r="AI135" s="454"/>
      <c r="AJ135" s="155" t="str">
        <f t="shared" si="103"/>
        <v>-</v>
      </c>
      <c r="AK135" s="156" t="str">
        <f t="shared" si="99"/>
        <v>-</v>
      </c>
      <c r="AL135" s="156" t="str">
        <f t="shared" si="100"/>
        <v>-</v>
      </c>
      <c r="AM135" s="156" t="str">
        <f t="shared" si="101"/>
        <v>-</v>
      </c>
      <c r="AN135" s="157" t="str">
        <f t="shared" si="102"/>
        <v>-</v>
      </c>
      <c r="AO135" s="457"/>
      <c r="AP135" s="95" t="s">
        <v>12</v>
      </c>
      <c r="AQ135" s="93" t="s">
        <v>83</v>
      </c>
      <c r="AR135" s="98" t="s">
        <v>83</v>
      </c>
      <c r="AS135" s="102" t="s">
        <v>83</v>
      </c>
      <c r="AT135" s="163" t="s">
        <v>12</v>
      </c>
      <c r="AU135" s="164" t="s">
        <v>12</v>
      </c>
      <c r="AV135" s="164" t="s">
        <v>12</v>
      </c>
      <c r="AW135" s="164" t="s">
        <v>12</v>
      </c>
      <c r="AX135" s="179" t="s">
        <v>83</v>
      </c>
      <c r="AY135" s="94" t="s">
        <v>12</v>
      </c>
    </row>
    <row r="136" spans="1:51" customFormat="1" ht="49.15" hidden="1" customHeight="1">
      <c r="A136" s="12" t="str">
        <f t="shared" si="98"/>
        <v>15-7</v>
      </c>
      <c r="B136" s="95">
        <v>15</v>
      </c>
      <c r="C136" s="120" t="s">
        <v>285</v>
      </c>
      <c r="D136" s="95">
        <v>7</v>
      </c>
      <c r="E136" s="93" t="s">
        <v>83</v>
      </c>
      <c r="F136" s="97" t="s">
        <v>83</v>
      </c>
      <c r="G136" s="161" t="s">
        <v>83</v>
      </c>
      <c r="H136" s="99" t="s">
        <v>83</v>
      </c>
      <c r="I136" s="94" t="s">
        <v>83</v>
      </c>
      <c r="J136" s="93" t="s">
        <v>83</v>
      </c>
      <c r="K136" s="93" t="s">
        <v>83</v>
      </c>
      <c r="L136" s="93" t="s">
        <v>83</v>
      </c>
      <c r="M136" s="92" t="s">
        <v>83</v>
      </c>
      <c r="N136" s="161" t="s">
        <v>12</v>
      </c>
      <c r="O136" s="153" t="s">
        <v>12</v>
      </c>
      <c r="P136" s="153" t="s">
        <v>12</v>
      </c>
      <c r="Q136" s="153" t="s">
        <v>12</v>
      </c>
      <c r="R136" s="162" t="s">
        <v>12</v>
      </c>
      <c r="S136" s="450"/>
      <c r="T136" s="163" t="s">
        <v>83</v>
      </c>
      <c r="U136" s="162" t="s">
        <v>83</v>
      </c>
      <c r="V136" s="92" t="s">
        <v>83</v>
      </c>
      <c r="W136" s="93" t="s">
        <v>83</v>
      </c>
      <c r="X136" s="161" t="s">
        <v>12</v>
      </c>
      <c r="Y136" s="153" t="s">
        <v>12</v>
      </c>
      <c r="Z136" s="153" t="s">
        <v>12</v>
      </c>
      <c r="AA136" s="153" t="s">
        <v>12</v>
      </c>
      <c r="AB136" s="162" t="s">
        <v>12</v>
      </c>
      <c r="AC136" s="450" t="s">
        <v>12</v>
      </c>
      <c r="AD136" s="155" t="str">
        <f t="shared" si="87"/>
        <v>-</v>
      </c>
      <c r="AE136" s="156" t="str">
        <f t="shared" si="88"/>
        <v>-</v>
      </c>
      <c r="AF136" s="156" t="str">
        <f t="shared" si="89"/>
        <v>-</v>
      </c>
      <c r="AG136" s="156" t="str">
        <f t="shared" si="90"/>
        <v>-</v>
      </c>
      <c r="AH136" s="157" t="str">
        <f t="shared" si="91"/>
        <v>-</v>
      </c>
      <c r="AI136" s="454"/>
      <c r="AJ136" s="155" t="str">
        <f t="shared" si="103"/>
        <v>-</v>
      </c>
      <c r="AK136" s="156" t="str">
        <f t="shared" si="99"/>
        <v>-</v>
      </c>
      <c r="AL136" s="156" t="str">
        <f t="shared" si="100"/>
        <v>-</v>
      </c>
      <c r="AM136" s="156" t="str">
        <f t="shared" si="101"/>
        <v>-</v>
      </c>
      <c r="AN136" s="157" t="str">
        <f t="shared" si="102"/>
        <v>-</v>
      </c>
      <c r="AO136" s="457"/>
      <c r="AP136" s="95" t="s">
        <v>12</v>
      </c>
      <c r="AQ136" s="93" t="s">
        <v>83</v>
      </c>
      <c r="AR136" s="98" t="s">
        <v>83</v>
      </c>
      <c r="AS136" s="102" t="s">
        <v>83</v>
      </c>
      <c r="AT136" s="163" t="s">
        <v>12</v>
      </c>
      <c r="AU136" s="164" t="s">
        <v>12</v>
      </c>
      <c r="AV136" s="164" t="s">
        <v>12</v>
      </c>
      <c r="AW136" s="164" t="s">
        <v>12</v>
      </c>
      <c r="AX136" s="179" t="s">
        <v>83</v>
      </c>
      <c r="AY136" s="94" t="s">
        <v>12</v>
      </c>
    </row>
    <row r="137" spans="1:51" customFormat="1" ht="49.15" hidden="1" customHeight="1">
      <c r="A137" s="12" t="str">
        <f t="shared" si="98"/>
        <v>15-8</v>
      </c>
      <c r="B137" s="95">
        <v>15</v>
      </c>
      <c r="C137" s="120" t="s">
        <v>285</v>
      </c>
      <c r="D137" s="95">
        <v>8</v>
      </c>
      <c r="E137" s="93" t="s">
        <v>83</v>
      </c>
      <c r="F137" s="97" t="s">
        <v>83</v>
      </c>
      <c r="G137" s="161" t="s">
        <v>83</v>
      </c>
      <c r="H137" s="99" t="s">
        <v>83</v>
      </c>
      <c r="I137" s="94" t="s">
        <v>83</v>
      </c>
      <c r="J137" s="93" t="s">
        <v>83</v>
      </c>
      <c r="K137" s="93" t="s">
        <v>83</v>
      </c>
      <c r="L137" s="93" t="s">
        <v>83</v>
      </c>
      <c r="M137" s="92" t="s">
        <v>83</v>
      </c>
      <c r="N137" s="161" t="s">
        <v>12</v>
      </c>
      <c r="O137" s="153" t="s">
        <v>12</v>
      </c>
      <c r="P137" s="153" t="s">
        <v>12</v>
      </c>
      <c r="Q137" s="153" t="s">
        <v>12</v>
      </c>
      <c r="R137" s="162" t="s">
        <v>12</v>
      </c>
      <c r="S137" s="450"/>
      <c r="T137" s="163" t="s">
        <v>83</v>
      </c>
      <c r="U137" s="162" t="s">
        <v>83</v>
      </c>
      <c r="V137" s="92" t="s">
        <v>83</v>
      </c>
      <c r="W137" s="93" t="s">
        <v>83</v>
      </c>
      <c r="X137" s="161" t="s">
        <v>12</v>
      </c>
      <c r="Y137" s="153" t="s">
        <v>12</v>
      </c>
      <c r="Z137" s="153" t="s">
        <v>12</v>
      </c>
      <c r="AA137" s="153" t="s">
        <v>12</v>
      </c>
      <c r="AB137" s="162" t="s">
        <v>12</v>
      </c>
      <c r="AC137" s="450" t="s">
        <v>12</v>
      </c>
      <c r="AD137" s="155" t="str">
        <f t="shared" si="87"/>
        <v>-</v>
      </c>
      <c r="AE137" s="156" t="str">
        <f t="shared" si="88"/>
        <v>-</v>
      </c>
      <c r="AF137" s="156" t="str">
        <f t="shared" si="89"/>
        <v>-</v>
      </c>
      <c r="AG137" s="156" t="str">
        <f t="shared" si="90"/>
        <v>-</v>
      </c>
      <c r="AH137" s="157" t="str">
        <f t="shared" si="91"/>
        <v>-</v>
      </c>
      <c r="AI137" s="454"/>
      <c r="AJ137" s="155" t="str">
        <f t="shared" si="103"/>
        <v>-</v>
      </c>
      <c r="AK137" s="156" t="str">
        <f t="shared" si="99"/>
        <v>-</v>
      </c>
      <c r="AL137" s="156" t="str">
        <f t="shared" si="100"/>
        <v>-</v>
      </c>
      <c r="AM137" s="156" t="str">
        <f t="shared" si="101"/>
        <v>-</v>
      </c>
      <c r="AN137" s="157" t="str">
        <f t="shared" si="102"/>
        <v>-</v>
      </c>
      <c r="AO137" s="457"/>
      <c r="AP137" s="95" t="s">
        <v>12</v>
      </c>
      <c r="AQ137" s="93" t="s">
        <v>83</v>
      </c>
      <c r="AR137" s="98" t="s">
        <v>83</v>
      </c>
      <c r="AS137" s="102" t="s">
        <v>83</v>
      </c>
      <c r="AT137" s="163" t="s">
        <v>12</v>
      </c>
      <c r="AU137" s="164" t="s">
        <v>12</v>
      </c>
      <c r="AV137" s="164" t="s">
        <v>12</v>
      </c>
      <c r="AW137" s="164" t="s">
        <v>12</v>
      </c>
      <c r="AX137" s="179" t="s">
        <v>83</v>
      </c>
      <c r="AY137" s="94" t="s">
        <v>12</v>
      </c>
    </row>
    <row r="138" spans="1:51" customFormat="1" ht="49.15" hidden="1" customHeight="1">
      <c r="A138" s="12" t="str">
        <f t="shared" ref="A138:A146" si="104">B138&amp;"-"&amp;D138</f>
        <v>15-9</v>
      </c>
      <c r="B138" s="95">
        <v>15</v>
      </c>
      <c r="C138" s="120" t="s">
        <v>285</v>
      </c>
      <c r="D138" s="95">
        <v>9</v>
      </c>
      <c r="E138" s="93" t="s">
        <v>83</v>
      </c>
      <c r="F138" s="97" t="s">
        <v>83</v>
      </c>
      <c r="G138" s="161" t="s">
        <v>83</v>
      </c>
      <c r="H138" s="99" t="s">
        <v>83</v>
      </c>
      <c r="I138" s="94" t="s">
        <v>83</v>
      </c>
      <c r="J138" s="93" t="s">
        <v>83</v>
      </c>
      <c r="K138" s="93" t="s">
        <v>83</v>
      </c>
      <c r="L138" s="93" t="s">
        <v>83</v>
      </c>
      <c r="M138" s="92" t="s">
        <v>83</v>
      </c>
      <c r="N138" s="161" t="s">
        <v>12</v>
      </c>
      <c r="O138" s="153" t="s">
        <v>12</v>
      </c>
      <c r="P138" s="153" t="s">
        <v>12</v>
      </c>
      <c r="Q138" s="153" t="s">
        <v>12</v>
      </c>
      <c r="R138" s="162" t="s">
        <v>12</v>
      </c>
      <c r="S138" s="450"/>
      <c r="T138" s="163" t="s">
        <v>83</v>
      </c>
      <c r="U138" s="162" t="s">
        <v>83</v>
      </c>
      <c r="V138" s="92" t="s">
        <v>83</v>
      </c>
      <c r="W138" s="93" t="s">
        <v>83</v>
      </c>
      <c r="X138" s="161" t="s">
        <v>12</v>
      </c>
      <c r="Y138" s="153" t="s">
        <v>12</v>
      </c>
      <c r="Z138" s="153" t="s">
        <v>12</v>
      </c>
      <c r="AA138" s="153" t="s">
        <v>12</v>
      </c>
      <c r="AB138" s="162" t="s">
        <v>12</v>
      </c>
      <c r="AC138" s="450" t="s">
        <v>12</v>
      </c>
      <c r="AD138" s="155" t="str">
        <f t="shared" si="87"/>
        <v>-</v>
      </c>
      <c r="AE138" s="156" t="str">
        <f t="shared" si="88"/>
        <v>-</v>
      </c>
      <c r="AF138" s="156" t="str">
        <f t="shared" si="89"/>
        <v>-</v>
      </c>
      <c r="AG138" s="156" t="str">
        <f t="shared" si="90"/>
        <v>-</v>
      </c>
      <c r="AH138" s="157" t="str">
        <f t="shared" si="91"/>
        <v>-</v>
      </c>
      <c r="AI138" s="454"/>
      <c r="AJ138" s="155" t="str">
        <f t="shared" si="103"/>
        <v>-</v>
      </c>
      <c r="AK138" s="156" t="str">
        <f t="shared" si="99"/>
        <v>-</v>
      </c>
      <c r="AL138" s="156" t="str">
        <f t="shared" si="100"/>
        <v>-</v>
      </c>
      <c r="AM138" s="156" t="str">
        <f t="shared" si="101"/>
        <v>-</v>
      </c>
      <c r="AN138" s="157" t="str">
        <f t="shared" si="102"/>
        <v>-</v>
      </c>
      <c r="AO138" s="457"/>
      <c r="AP138" s="95" t="s">
        <v>12</v>
      </c>
      <c r="AQ138" s="93" t="s">
        <v>83</v>
      </c>
      <c r="AR138" s="98" t="s">
        <v>83</v>
      </c>
      <c r="AS138" s="102" t="s">
        <v>83</v>
      </c>
      <c r="AT138" s="163" t="s">
        <v>12</v>
      </c>
      <c r="AU138" s="164" t="s">
        <v>12</v>
      </c>
      <c r="AV138" s="164" t="s">
        <v>12</v>
      </c>
      <c r="AW138" s="164" t="s">
        <v>12</v>
      </c>
      <c r="AX138" s="179" t="s">
        <v>83</v>
      </c>
      <c r="AY138" s="94" t="s">
        <v>12</v>
      </c>
    </row>
    <row r="139" spans="1:51" s="401" customFormat="1" ht="106.5" customHeight="1">
      <c r="A139" s="12" t="str">
        <f t="shared" si="104"/>
        <v>16-1</v>
      </c>
      <c r="B139" s="204">
        <v>16</v>
      </c>
      <c r="C139" s="364" t="s">
        <v>286</v>
      </c>
      <c r="D139" s="204">
        <v>1</v>
      </c>
      <c r="E139" s="600" t="s">
        <v>1315</v>
      </c>
      <c r="F139" s="204" t="s">
        <v>384</v>
      </c>
      <c r="G139" s="197" t="s">
        <v>468</v>
      </c>
      <c r="H139" s="206" t="s">
        <v>3291</v>
      </c>
      <c r="I139" s="195" t="s">
        <v>3186</v>
      </c>
      <c r="J139" s="600" t="s">
        <v>953</v>
      </c>
      <c r="K139" s="600" t="s">
        <v>2213</v>
      </c>
      <c r="L139" s="600" t="s">
        <v>1603</v>
      </c>
      <c r="M139" s="207" t="s">
        <v>392</v>
      </c>
      <c r="N139" s="603">
        <v>100</v>
      </c>
      <c r="O139" s="181">
        <v>100</v>
      </c>
      <c r="P139" s="181">
        <v>100</v>
      </c>
      <c r="Q139" s="181">
        <v>100</v>
      </c>
      <c r="R139" s="181">
        <v>100</v>
      </c>
      <c r="S139" s="345">
        <v>100</v>
      </c>
      <c r="T139" s="194" t="s">
        <v>40</v>
      </c>
      <c r="U139" s="209">
        <v>100</v>
      </c>
      <c r="V139" s="207" t="s">
        <v>427</v>
      </c>
      <c r="W139" s="600" t="s">
        <v>715</v>
      </c>
      <c r="X139" s="400">
        <v>97</v>
      </c>
      <c r="Y139" s="181">
        <v>97</v>
      </c>
      <c r="Z139" s="181">
        <v>100</v>
      </c>
      <c r="AA139" s="181">
        <v>100</v>
      </c>
      <c r="AB139" s="181">
        <v>97.7</v>
      </c>
      <c r="AC139" s="345">
        <v>95.5</v>
      </c>
      <c r="AD139" s="226">
        <f t="shared" si="87"/>
        <v>0.97</v>
      </c>
      <c r="AE139" s="196">
        <f t="shared" si="88"/>
        <v>0.97</v>
      </c>
      <c r="AF139" s="196">
        <f t="shared" si="89"/>
        <v>1</v>
      </c>
      <c r="AG139" s="196">
        <f t="shared" si="90"/>
        <v>1</v>
      </c>
      <c r="AH139" s="604">
        <f t="shared" si="91"/>
        <v>0.97699999999999998</v>
      </c>
      <c r="AI139" s="227">
        <f>IFERROR(IF($E139="-","-",AC139/S139),"-")</f>
        <v>0.95499999999999996</v>
      </c>
      <c r="AJ139" s="226">
        <f t="shared" si="103"/>
        <v>0.97</v>
      </c>
      <c r="AK139" s="196">
        <f t="shared" si="99"/>
        <v>0.97</v>
      </c>
      <c r="AL139" s="196">
        <f t="shared" si="100"/>
        <v>1</v>
      </c>
      <c r="AM139" s="196">
        <f t="shared" si="101"/>
        <v>1</v>
      </c>
      <c r="AN139" s="604">
        <f t="shared" si="102"/>
        <v>0.97699999999999998</v>
      </c>
      <c r="AO139" s="227">
        <f>IFERROR(IF($E139="-","-",IF($U139="-","-",AC139/$U139)),"-")</f>
        <v>0.95499999999999996</v>
      </c>
      <c r="AP139" s="204" t="s">
        <v>83</v>
      </c>
      <c r="AQ139" s="600" t="s">
        <v>3510</v>
      </c>
      <c r="AR139" s="197" t="s">
        <v>659</v>
      </c>
      <c r="AS139" s="257" t="s">
        <v>3292</v>
      </c>
      <c r="AT139" s="194" t="s">
        <v>15</v>
      </c>
      <c r="AU139" s="179" t="s">
        <v>15</v>
      </c>
      <c r="AV139" s="179" t="s">
        <v>54</v>
      </c>
      <c r="AW139" s="179" t="s">
        <v>15</v>
      </c>
      <c r="AX139" s="347" t="s">
        <v>54</v>
      </c>
      <c r="AY139" s="195" t="s">
        <v>3449</v>
      </c>
    </row>
    <row r="140" spans="1:51" s="401" customFormat="1" ht="156" customHeight="1">
      <c r="A140" s="12" t="str">
        <f t="shared" si="104"/>
        <v>16-2</v>
      </c>
      <c r="B140" s="204">
        <v>16</v>
      </c>
      <c r="C140" s="364" t="s">
        <v>286</v>
      </c>
      <c r="D140" s="204">
        <v>2</v>
      </c>
      <c r="E140" s="600" t="s">
        <v>1305</v>
      </c>
      <c r="F140" s="355" t="s">
        <v>399</v>
      </c>
      <c r="G140" s="197" t="s">
        <v>468</v>
      </c>
      <c r="H140" s="206" t="s">
        <v>3293</v>
      </c>
      <c r="I140" s="195" t="s">
        <v>3202</v>
      </c>
      <c r="J140" s="600" t="s">
        <v>495</v>
      </c>
      <c r="K140" s="600" t="s">
        <v>496</v>
      </c>
      <c r="L140" s="600" t="s">
        <v>2236</v>
      </c>
      <c r="M140" s="207" t="s">
        <v>405</v>
      </c>
      <c r="N140" s="603">
        <v>0</v>
      </c>
      <c r="O140" s="181">
        <v>0</v>
      </c>
      <c r="P140" s="181">
        <v>0</v>
      </c>
      <c r="Q140" s="181">
        <v>0</v>
      </c>
      <c r="R140" s="181">
        <v>0</v>
      </c>
      <c r="S140" s="345">
        <v>0</v>
      </c>
      <c r="T140" s="194" t="s">
        <v>497</v>
      </c>
      <c r="U140" s="209">
        <v>0</v>
      </c>
      <c r="V140" s="207" t="s">
        <v>394</v>
      </c>
      <c r="W140" s="600" t="s">
        <v>1306</v>
      </c>
      <c r="X140" s="603">
        <v>0</v>
      </c>
      <c r="Y140" s="181">
        <v>1</v>
      </c>
      <c r="Z140" s="181">
        <v>0</v>
      </c>
      <c r="AA140" s="181">
        <v>1</v>
      </c>
      <c r="AB140" s="181">
        <v>1</v>
      </c>
      <c r="AC140" s="345">
        <v>3</v>
      </c>
      <c r="AD140" s="226" t="str">
        <f t="shared" ref="AD140:AI140" si="105">IFERROR(IF($E140="-","-",1+(N140-X140)/N140),"-")</f>
        <v>-</v>
      </c>
      <c r="AE140" s="196" t="str">
        <f t="shared" si="105"/>
        <v>-</v>
      </c>
      <c r="AF140" s="196" t="str">
        <f t="shared" si="105"/>
        <v>-</v>
      </c>
      <c r="AG140" s="196" t="str">
        <f t="shared" si="105"/>
        <v>-</v>
      </c>
      <c r="AH140" s="604" t="str">
        <f t="shared" si="105"/>
        <v>-</v>
      </c>
      <c r="AI140" s="227" t="str">
        <f t="shared" si="105"/>
        <v>-</v>
      </c>
      <c r="AJ140" s="226" t="str">
        <f t="shared" ref="AJ140:AO140" si="106">IFERROR(IF($E140="-","-",IF($U140="-","-",1+($U140-X140)/$U140)),"-")</f>
        <v>-</v>
      </c>
      <c r="AK140" s="196" t="str">
        <f t="shared" si="106"/>
        <v>-</v>
      </c>
      <c r="AL140" s="196" t="str">
        <f t="shared" si="106"/>
        <v>-</v>
      </c>
      <c r="AM140" s="196" t="str">
        <f t="shared" si="106"/>
        <v>-</v>
      </c>
      <c r="AN140" s="604" t="str">
        <f t="shared" si="106"/>
        <v>-</v>
      </c>
      <c r="AO140" s="227" t="str">
        <f t="shared" si="106"/>
        <v>-</v>
      </c>
      <c r="AP140" s="204" t="s">
        <v>12</v>
      </c>
      <c r="AQ140" s="600" t="s">
        <v>83</v>
      </c>
      <c r="AR140" s="197" t="s">
        <v>635</v>
      </c>
      <c r="AS140" s="257" t="s">
        <v>636</v>
      </c>
      <c r="AT140" s="194" t="s">
        <v>15</v>
      </c>
      <c r="AU140" s="179" t="s">
        <v>11</v>
      </c>
      <c r="AV140" s="179" t="s">
        <v>54</v>
      </c>
      <c r="AW140" s="179" t="s">
        <v>11</v>
      </c>
      <c r="AX140" s="347" t="s">
        <v>55</v>
      </c>
      <c r="AY140" s="195" t="s">
        <v>3452</v>
      </c>
    </row>
    <row r="141" spans="1:51" customFormat="1" ht="151.5" hidden="1" customHeight="1">
      <c r="A141" s="12" t="str">
        <f t="shared" si="104"/>
        <v>16-3</v>
      </c>
      <c r="B141" s="95">
        <v>16</v>
      </c>
      <c r="C141" s="122" t="s">
        <v>286</v>
      </c>
      <c r="D141" s="95">
        <v>3</v>
      </c>
      <c r="E141" s="93" t="s">
        <v>83</v>
      </c>
      <c r="F141" s="97" t="s">
        <v>83</v>
      </c>
      <c r="G141" s="161" t="s">
        <v>83</v>
      </c>
      <c r="H141" s="99" t="s">
        <v>83</v>
      </c>
      <c r="I141" s="94" t="s">
        <v>83</v>
      </c>
      <c r="J141" s="93" t="s">
        <v>83</v>
      </c>
      <c r="K141" s="93" t="s">
        <v>83</v>
      </c>
      <c r="L141" s="93" t="s">
        <v>83</v>
      </c>
      <c r="M141" s="92" t="s">
        <v>83</v>
      </c>
      <c r="N141" s="161" t="s">
        <v>12</v>
      </c>
      <c r="O141" s="153" t="s">
        <v>12</v>
      </c>
      <c r="P141" s="153" t="s">
        <v>12</v>
      </c>
      <c r="Q141" s="153" t="s">
        <v>12</v>
      </c>
      <c r="R141" s="162" t="s">
        <v>12</v>
      </c>
      <c r="S141" s="450"/>
      <c r="T141" s="163" t="s">
        <v>83</v>
      </c>
      <c r="U141" s="162" t="s">
        <v>83</v>
      </c>
      <c r="V141" s="92" t="s">
        <v>83</v>
      </c>
      <c r="W141" s="93" t="s">
        <v>83</v>
      </c>
      <c r="X141" s="161" t="s">
        <v>12</v>
      </c>
      <c r="Y141" s="153" t="s">
        <v>12</v>
      </c>
      <c r="Z141" s="153" t="s">
        <v>12</v>
      </c>
      <c r="AA141" s="153" t="s">
        <v>12</v>
      </c>
      <c r="AB141" s="162" t="s">
        <v>12</v>
      </c>
      <c r="AC141" s="450" t="s">
        <v>12</v>
      </c>
      <c r="AD141" s="155" t="str">
        <f t="shared" ref="AD141:AD165" si="107">IFERROR(IF($E141="-","-",X141/N141),"-")</f>
        <v>-</v>
      </c>
      <c r="AE141" s="156" t="str">
        <f t="shared" ref="AE141:AE165" si="108">IFERROR(IF($E141="-","-",Y141/O141),"-")</f>
        <v>-</v>
      </c>
      <c r="AF141" s="156" t="str">
        <f t="shared" ref="AF141:AF165" si="109">IFERROR(IF($E141="-","-",Z141/P141),"-")</f>
        <v>-</v>
      </c>
      <c r="AG141" s="156" t="str">
        <f t="shared" ref="AG141:AG165" si="110">IFERROR(IF($E141="-","-",AA141/Q141),"-")</f>
        <v>-</v>
      </c>
      <c r="AH141" s="157" t="str">
        <f t="shared" ref="AH141:AH165" si="111">IFERROR(IF($E141="-","-",AB141/R141),"-")</f>
        <v>-</v>
      </c>
      <c r="AI141" s="454"/>
      <c r="AJ141" s="155" t="str">
        <f t="shared" ref="AJ141:AJ165" si="112">IFERROR(IF($E141="-","-",IF($U141="-","-",X141/$U141)),"-")</f>
        <v>-</v>
      </c>
      <c r="AK141" s="156" t="str">
        <f t="shared" ref="AK141:AK165" si="113">IFERROR(IF($E141="-","-",IF($U141="-","-",Y141/$U141)),"-")</f>
        <v>-</v>
      </c>
      <c r="AL141" s="156" t="str">
        <f t="shared" ref="AL141:AL165" si="114">IFERROR(IF($E141="-","-",IF($U141="-","-",Z141/$U141)),"-")</f>
        <v>-</v>
      </c>
      <c r="AM141" s="156" t="str">
        <f t="shared" ref="AM141:AM165" si="115">IFERROR(IF($E141="-","-",IF($U141="-","-",AA141/$U141)),"-")</f>
        <v>-</v>
      </c>
      <c r="AN141" s="157" t="str">
        <f t="shared" ref="AN141:AN165" si="116">IFERROR(IF($E141="-","-",IF($U141="-","-",AB141/$U141)),"-")</f>
        <v>-</v>
      </c>
      <c r="AO141" s="457"/>
      <c r="AP141" s="95" t="s">
        <v>12</v>
      </c>
      <c r="AQ141" s="93" t="s">
        <v>83</v>
      </c>
      <c r="AR141" s="98" t="s">
        <v>83</v>
      </c>
      <c r="AS141" s="102" t="s">
        <v>83</v>
      </c>
      <c r="AT141" s="163" t="s">
        <v>12</v>
      </c>
      <c r="AU141" s="164" t="s">
        <v>12</v>
      </c>
      <c r="AV141" s="164" t="s">
        <v>12</v>
      </c>
      <c r="AW141" s="164" t="s">
        <v>12</v>
      </c>
      <c r="AX141" s="179" t="s">
        <v>83</v>
      </c>
      <c r="AY141" s="94" t="s">
        <v>12</v>
      </c>
    </row>
    <row r="142" spans="1:51" customFormat="1" ht="29.25" hidden="1" customHeight="1">
      <c r="A142" s="12" t="str">
        <f t="shared" si="104"/>
        <v>16-4</v>
      </c>
      <c r="B142" s="95">
        <v>16</v>
      </c>
      <c r="C142" s="120" t="s">
        <v>286</v>
      </c>
      <c r="D142" s="95">
        <v>4</v>
      </c>
      <c r="E142" s="93" t="s">
        <v>83</v>
      </c>
      <c r="F142" s="97" t="s">
        <v>83</v>
      </c>
      <c r="G142" s="161" t="s">
        <v>83</v>
      </c>
      <c r="H142" s="99" t="s">
        <v>83</v>
      </c>
      <c r="I142" s="94" t="s">
        <v>83</v>
      </c>
      <c r="J142" s="93" t="s">
        <v>83</v>
      </c>
      <c r="K142" s="93" t="s">
        <v>83</v>
      </c>
      <c r="L142" s="93" t="s">
        <v>83</v>
      </c>
      <c r="M142" s="92" t="s">
        <v>83</v>
      </c>
      <c r="N142" s="161" t="s">
        <v>12</v>
      </c>
      <c r="O142" s="153" t="s">
        <v>12</v>
      </c>
      <c r="P142" s="153" t="s">
        <v>12</v>
      </c>
      <c r="Q142" s="153" t="s">
        <v>12</v>
      </c>
      <c r="R142" s="162" t="s">
        <v>12</v>
      </c>
      <c r="S142" s="450"/>
      <c r="T142" s="163" t="s">
        <v>83</v>
      </c>
      <c r="U142" s="162" t="s">
        <v>83</v>
      </c>
      <c r="V142" s="92" t="s">
        <v>83</v>
      </c>
      <c r="W142" s="93" t="s">
        <v>83</v>
      </c>
      <c r="X142" s="161" t="s">
        <v>12</v>
      </c>
      <c r="Y142" s="153" t="s">
        <v>12</v>
      </c>
      <c r="Z142" s="153" t="s">
        <v>12</v>
      </c>
      <c r="AA142" s="153" t="s">
        <v>12</v>
      </c>
      <c r="AB142" s="162" t="s">
        <v>12</v>
      </c>
      <c r="AC142" s="450" t="s">
        <v>12</v>
      </c>
      <c r="AD142" s="155" t="str">
        <f t="shared" si="107"/>
        <v>-</v>
      </c>
      <c r="AE142" s="156" t="str">
        <f t="shared" si="108"/>
        <v>-</v>
      </c>
      <c r="AF142" s="156" t="str">
        <f t="shared" si="109"/>
        <v>-</v>
      </c>
      <c r="AG142" s="156" t="str">
        <f t="shared" si="110"/>
        <v>-</v>
      </c>
      <c r="AH142" s="157" t="str">
        <f t="shared" si="111"/>
        <v>-</v>
      </c>
      <c r="AI142" s="454"/>
      <c r="AJ142" s="155" t="str">
        <f t="shared" si="112"/>
        <v>-</v>
      </c>
      <c r="AK142" s="156" t="str">
        <f t="shared" si="113"/>
        <v>-</v>
      </c>
      <c r="AL142" s="156" t="str">
        <f t="shared" si="114"/>
        <v>-</v>
      </c>
      <c r="AM142" s="156" t="str">
        <f t="shared" si="115"/>
        <v>-</v>
      </c>
      <c r="AN142" s="157" t="str">
        <f t="shared" si="116"/>
        <v>-</v>
      </c>
      <c r="AO142" s="457"/>
      <c r="AP142" s="95" t="s">
        <v>12</v>
      </c>
      <c r="AQ142" s="93" t="s">
        <v>83</v>
      </c>
      <c r="AR142" s="98" t="s">
        <v>83</v>
      </c>
      <c r="AS142" s="102" t="s">
        <v>83</v>
      </c>
      <c r="AT142" s="163" t="s">
        <v>12</v>
      </c>
      <c r="AU142" s="164" t="s">
        <v>12</v>
      </c>
      <c r="AV142" s="164" t="s">
        <v>12</v>
      </c>
      <c r="AW142" s="164" t="s">
        <v>12</v>
      </c>
      <c r="AX142" s="179" t="s">
        <v>83</v>
      </c>
      <c r="AY142" s="94" t="s">
        <v>12</v>
      </c>
    </row>
    <row r="143" spans="1:51" customFormat="1" ht="29.25" hidden="1" customHeight="1">
      <c r="A143" s="12" t="str">
        <f t="shared" si="104"/>
        <v>16-5</v>
      </c>
      <c r="B143" s="95">
        <v>16</v>
      </c>
      <c r="C143" s="120" t="s">
        <v>286</v>
      </c>
      <c r="D143" s="95">
        <v>5</v>
      </c>
      <c r="E143" s="93" t="s">
        <v>83</v>
      </c>
      <c r="F143" s="97" t="s">
        <v>83</v>
      </c>
      <c r="G143" s="161" t="s">
        <v>83</v>
      </c>
      <c r="H143" s="99" t="s">
        <v>83</v>
      </c>
      <c r="I143" s="94" t="s">
        <v>83</v>
      </c>
      <c r="J143" s="93" t="s">
        <v>83</v>
      </c>
      <c r="K143" s="93" t="s">
        <v>83</v>
      </c>
      <c r="L143" s="93" t="s">
        <v>83</v>
      </c>
      <c r="M143" s="92" t="s">
        <v>83</v>
      </c>
      <c r="N143" s="161" t="s">
        <v>12</v>
      </c>
      <c r="O143" s="153" t="s">
        <v>12</v>
      </c>
      <c r="P143" s="153" t="s">
        <v>12</v>
      </c>
      <c r="Q143" s="153" t="s">
        <v>12</v>
      </c>
      <c r="R143" s="162" t="s">
        <v>12</v>
      </c>
      <c r="S143" s="450"/>
      <c r="T143" s="163" t="s">
        <v>83</v>
      </c>
      <c r="U143" s="162" t="s">
        <v>83</v>
      </c>
      <c r="V143" s="92" t="s">
        <v>83</v>
      </c>
      <c r="W143" s="93" t="s">
        <v>83</v>
      </c>
      <c r="X143" s="161" t="s">
        <v>12</v>
      </c>
      <c r="Y143" s="153" t="s">
        <v>12</v>
      </c>
      <c r="Z143" s="153" t="s">
        <v>12</v>
      </c>
      <c r="AA143" s="153" t="s">
        <v>12</v>
      </c>
      <c r="AB143" s="162" t="s">
        <v>12</v>
      </c>
      <c r="AC143" s="450" t="s">
        <v>12</v>
      </c>
      <c r="AD143" s="155" t="str">
        <f t="shared" si="107"/>
        <v>-</v>
      </c>
      <c r="AE143" s="156" t="str">
        <f t="shared" si="108"/>
        <v>-</v>
      </c>
      <c r="AF143" s="156" t="str">
        <f t="shared" si="109"/>
        <v>-</v>
      </c>
      <c r="AG143" s="156" t="str">
        <f t="shared" si="110"/>
        <v>-</v>
      </c>
      <c r="AH143" s="157" t="str">
        <f t="shared" si="111"/>
        <v>-</v>
      </c>
      <c r="AI143" s="454"/>
      <c r="AJ143" s="155" t="str">
        <f t="shared" si="112"/>
        <v>-</v>
      </c>
      <c r="AK143" s="156" t="str">
        <f t="shared" si="113"/>
        <v>-</v>
      </c>
      <c r="AL143" s="156" t="str">
        <f t="shared" si="114"/>
        <v>-</v>
      </c>
      <c r="AM143" s="156" t="str">
        <f t="shared" si="115"/>
        <v>-</v>
      </c>
      <c r="AN143" s="157" t="str">
        <f t="shared" si="116"/>
        <v>-</v>
      </c>
      <c r="AO143" s="457"/>
      <c r="AP143" s="95" t="s">
        <v>12</v>
      </c>
      <c r="AQ143" s="93" t="s">
        <v>83</v>
      </c>
      <c r="AR143" s="98" t="s">
        <v>83</v>
      </c>
      <c r="AS143" s="102" t="s">
        <v>83</v>
      </c>
      <c r="AT143" s="163" t="s">
        <v>12</v>
      </c>
      <c r="AU143" s="164" t="s">
        <v>12</v>
      </c>
      <c r="AV143" s="164" t="s">
        <v>12</v>
      </c>
      <c r="AW143" s="164" t="s">
        <v>12</v>
      </c>
      <c r="AX143" s="179" t="s">
        <v>83</v>
      </c>
      <c r="AY143" s="94" t="s">
        <v>12</v>
      </c>
    </row>
    <row r="144" spans="1:51" customFormat="1" ht="29.25" hidden="1" customHeight="1">
      <c r="A144" s="12" t="str">
        <f t="shared" si="104"/>
        <v>16-6</v>
      </c>
      <c r="B144" s="95">
        <v>16</v>
      </c>
      <c r="C144" s="120" t="s">
        <v>286</v>
      </c>
      <c r="D144" s="95">
        <v>6</v>
      </c>
      <c r="E144" s="93" t="s">
        <v>83</v>
      </c>
      <c r="F144" s="97" t="s">
        <v>83</v>
      </c>
      <c r="G144" s="161" t="s">
        <v>83</v>
      </c>
      <c r="H144" s="99" t="s">
        <v>83</v>
      </c>
      <c r="I144" s="94" t="s">
        <v>83</v>
      </c>
      <c r="J144" s="93" t="s">
        <v>83</v>
      </c>
      <c r="K144" s="93" t="s">
        <v>83</v>
      </c>
      <c r="L144" s="93" t="s">
        <v>83</v>
      </c>
      <c r="M144" s="92" t="s">
        <v>83</v>
      </c>
      <c r="N144" s="161" t="s">
        <v>12</v>
      </c>
      <c r="O144" s="153" t="s">
        <v>12</v>
      </c>
      <c r="P144" s="153" t="s">
        <v>12</v>
      </c>
      <c r="Q144" s="153" t="s">
        <v>12</v>
      </c>
      <c r="R144" s="162" t="s">
        <v>12</v>
      </c>
      <c r="S144" s="450"/>
      <c r="T144" s="163" t="s">
        <v>83</v>
      </c>
      <c r="U144" s="162" t="s">
        <v>83</v>
      </c>
      <c r="V144" s="92" t="s">
        <v>83</v>
      </c>
      <c r="W144" s="93" t="s">
        <v>83</v>
      </c>
      <c r="X144" s="161" t="s">
        <v>12</v>
      </c>
      <c r="Y144" s="153" t="s">
        <v>12</v>
      </c>
      <c r="Z144" s="153" t="s">
        <v>12</v>
      </c>
      <c r="AA144" s="153" t="s">
        <v>12</v>
      </c>
      <c r="AB144" s="162" t="s">
        <v>12</v>
      </c>
      <c r="AC144" s="450" t="s">
        <v>12</v>
      </c>
      <c r="AD144" s="155" t="str">
        <f t="shared" si="107"/>
        <v>-</v>
      </c>
      <c r="AE144" s="156" t="str">
        <f t="shared" si="108"/>
        <v>-</v>
      </c>
      <c r="AF144" s="156" t="str">
        <f t="shared" si="109"/>
        <v>-</v>
      </c>
      <c r="AG144" s="156" t="str">
        <f t="shared" si="110"/>
        <v>-</v>
      </c>
      <c r="AH144" s="157" t="str">
        <f t="shared" si="111"/>
        <v>-</v>
      </c>
      <c r="AI144" s="454"/>
      <c r="AJ144" s="155" t="str">
        <f t="shared" si="112"/>
        <v>-</v>
      </c>
      <c r="AK144" s="156" t="str">
        <f t="shared" si="113"/>
        <v>-</v>
      </c>
      <c r="AL144" s="156" t="str">
        <f t="shared" si="114"/>
        <v>-</v>
      </c>
      <c r="AM144" s="156" t="str">
        <f t="shared" si="115"/>
        <v>-</v>
      </c>
      <c r="AN144" s="157" t="str">
        <f t="shared" si="116"/>
        <v>-</v>
      </c>
      <c r="AO144" s="457"/>
      <c r="AP144" s="95" t="s">
        <v>12</v>
      </c>
      <c r="AQ144" s="93" t="s">
        <v>83</v>
      </c>
      <c r="AR144" s="98" t="s">
        <v>83</v>
      </c>
      <c r="AS144" s="102" t="s">
        <v>83</v>
      </c>
      <c r="AT144" s="163" t="s">
        <v>12</v>
      </c>
      <c r="AU144" s="164" t="s">
        <v>12</v>
      </c>
      <c r="AV144" s="164" t="s">
        <v>12</v>
      </c>
      <c r="AW144" s="164" t="s">
        <v>12</v>
      </c>
      <c r="AX144" s="179" t="s">
        <v>83</v>
      </c>
      <c r="AY144" s="94" t="s">
        <v>12</v>
      </c>
    </row>
    <row r="145" spans="1:51" customFormat="1" ht="29.25" hidden="1" customHeight="1">
      <c r="A145" s="12" t="str">
        <f t="shared" si="104"/>
        <v>16-7</v>
      </c>
      <c r="B145" s="95">
        <v>16</v>
      </c>
      <c r="C145" s="120" t="s">
        <v>286</v>
      </c>
      <c r="D145" s="95">
        <v>7</v>
      </c>
      <c r="E145" s="93" t="s">
        <v>83</v>
      </c>
      <c r="F145" s="97" t="s">
        <v>83</v>
      </c>
      <c r="G145" s="161" t="s">
        <v>83</v>
      </c>
      <c r="H145" s="99" t="s">
        <v>83</v>
      </c>
      <c r="I145" s="94" t="s">
        <v>83</v>
      </c>
      <c r="J145" s="93" t="s">
        <v>83</v>
      </c>
      <c r="K145" s="93" t="s">
        <v>83</v>
      </c>
      <c r="L145" s="93" t="s">
        <v>83</v>
      </c>
      <c r="M145" s="92" t="s">
        <v>83</v>
      </c>
      <c r="N145" s="161" t="s">
        <v>12</v>
      </c>
      <c r="O145" s="153" t="s">
        <v>12</v>
      </c>
      <c r="P145" s="153" t="s">
        <v>12</v>
      </c>
      <c r="Q145" s="153" t="s">
        <v>12</v>
      </c>
      <c r="R145" s="162" t="s">
        <v>12</v>
      </c>
      <c r="S145" s="450"/>
      <c r="T145" s="163" t="s">
        <v>83</v>
      </c>
      <c r="U145" s="162" t="s">
        <v>83</v>
      </c>
      <c r="V145" s="92" t="s">
        <v>83</v>
      </c>
      <c r="W145" s="93" t="s">
        <v>83</v>
      </c>
      <c r="X145" s="161" t="s">
        <v>12</v>
      </c>
      <c r="Y145" s="153" t="s">
        <v>12</v>
      </c>
      <c r="Z145" s="153" t="s">
        <v>12</v>
      </c>
      <c r="AA145" s="153" t="s">
        <v>12</v>
      </c>
      <c r="AB145" s="162" t="s">
        <v>12</v>
      </c>
      <c r="AC145" s="450" t="s">
        <v>12</v>
      </c>
      <c r="AD145" s="155" t="str">
        <f t="shared" si="107"/>
        <v>-</v>
      </c>
      <c r="AE145" s="156" t="str">
        <f t="shared" si="108"/>
        <v>-</v>
      </c>
      <c r="AF145" s="156" t="str">
        <f t="shared" si="109"/>
        <v>-</v>
      </c>
      <c r="AG145" s="156" t="str">
        <f t="shared" si="110"/>
        <v>-</v>
      </c>
      <c r="AH145" s="157" t="str">
        <f t="shared" si="111"/>
        <v>-</v>
      </c>
      <c r="AI145" s="454"/>
      <c r="AJ145" s="155" t="str">
        <f t="shared" si="112"/>
        <v>-</v>
      </c>
      <c r="AK145" s="156" t="str">
        <f t="shared" si="113"/>
        <v>-</v>
      </c>
      <c r="AL145" s="156" t="str">
        <f t="shared" si="114"/>
        <v>-</v>
      </c>
      <c r="AM145" s="156" t="str">
        <f t="shared" si="115"/>
        <v>-</v>
      </c>
      <c r="AN145" s="157" t="str">
        <f t="shared" si="116"/>
        <v>-</v>
      </c>
      <c r="AO145" s="457"/>
      <c r="AP145" s="95" t="s">
        <v>12</v>
      </c>
      <c r="AQ145" s="93" t="s">
        <v>83</v>
      </c>
      <c r="AR145" s="98" t="s">
        <v>83</v>
      </c>
      <c r="AS145" s="102" t="s">
        <v>83</v>
      </c>
      <c r="AT145" s="163" t="s">
        <v>12</v>
      </c>
      <c r="AU145" s="164" t="s">
        <v>12</v>
      </c>
      <c r="AV145" s="164" t="s">
        <v>12</v>
      </c>
      <c r="AW145" s="164" t="s">
        <v>12</v>
      </c>
      <c r="AX145" s="179" t="s">
        <v>83</v>
      </c>
      <c r="AY145" s="94" t="s">
        <v>12</v>
      </c>
    </row>
    <row r="146" spans="1:51" customFormat="1" ht="29.25" hidden="1" customHeight="1">
      <c r="A146" s="12" t="str">
        <f t="shared" si="104"/>
        <v>16-8</v>
      </c>
      <c r="B146" s="95">
        <v>16</v>
      </c>
      <c r="C146" s="120" t="s">
        <v>286</v>
      </c>
      <c r="D146" s="95">
        <v>8</v>
      </c>
      <c r="E146" s="93" t="s">
        <v>83</v>
      </c>
      <c r="F146" s="97" t="s">
        <v>83</v>
      </c>
      <c r="G146" s="161" t="s">
        <v>83</v>
      </c>
      <c r="H146" s="99" t="s">
        <v>83</v>
      </c>
      <c r="I146" s="94" t="s">
        <v>83</v>
      </c>
      <c r="J146" s="93" t="s">
        <v>83</v>
      </c>
      <c r="K146" s="93" t="s">
        <v>83</v>
      </c>
      <c r="L146" s="93" t="s">
        <v>83</v>
      </c>
      <c r="M146" s="92" t="s">
        <v>83</v>
      </c>
      <c r="N146" s="161" t="s">
        <v>12</v>
      </c>
      <c r="O146" s="153" t="s">
        <v>12</v>
      </c>
      <c r="P146" s="153" t="s">
        <v>12</v>
      </c>
      <c r="Q146" s="153" t="s">
        <v>12</v>
      </c>
      <c r="R146" s="162" t="s">
        <v>12</v>
      </c>
      <c r="S146" s="450"/>
      <c r="T146" s="163" t="s">
        <v>83</v>
      </c>
      <c r="U146" s="162" t="s">
        <v>83</v>
      </c>
      <c r="V146" s="92" t="s">
        <v>83</v>
      </c>
      <c r="W146" s="93" t="s">
        <v>83</v>
      </c>
      <c r="X146" s="161" t="s">
        <v>12</v>
      </c>
      <c r="Y146" s="153" t="s">
        <v>12</v>
      </c>
      <c r="Z146" s="153" t="s">
        <v>12</v>
      </c>
      <c r="AA146" s="153" t="s">
        <v>12</v>
      </c>
      <c r="AB146" s="162" t="s">
        <v>12</v>
      </c>
      <c r="AC146" s="450" t="s">
        <v>12</v>
      </c>
      <c r="AD146" s="155" t="str">
        <f t="shared" si="107"/>
        <v>-</v>
      </c>
      <c r="AE146" s="156" t="str">
        <f t="shared" si="108"/>
        <v>-</v>
      </c>
      <c r="AF146" s="156" t="str">
        <f t="shared" si="109"/>
        <v>-</v>
      </c>
      <c r="AG146" s="156" t="str">
        <f t="shared" si="110"/>
        <v>-</v>
      </c>
      <c r="AH146" s="157" t="str">
        <f t="shared" si="111"/>
        <v>-</v>
      </c>
      <c r="AI146" s="454"/>
      <c r="AJ146" s="155" t="str">
        <f t="shared" si="112"/>
        <v>-</v>
      </c>
      <c r="AK146" s="156" t="str">
        <f t="shared" si="113"/>
        <v>-</v>
      </c>
      <c r="AL146" s="156" t="str">
        <f t="shared" si="114"/>
        <v>-</v>
      </c>
      <c r="AM146" s="156" t="str">
        <f t="shared" si="115"/>
        <v>-</v>
      </c>
      <c r="AN146" s="157" t="str">
        <f t="shared" si="116"/>
        <v>-</v>
      </c>
      <c r="AO146" s="457"/>
      <c r="AP146" s="95" t="s">
        <v>12</v>
      </c>
      <c r="AQ146" s="93" t="s">
        <v>83</v>
      </c>
      <c r="AR146" s="98" t="s">
        <v>83</v>
      </c>
      <c r="AS146" s="102" t="s">
        <v>83</v>
      </c>
      <c r="AT146" s="163" t="s">
        <v>12</v>
      </c>
      <c r="AU146" s="164" t="s">
        <v>12</v>
      </c>
      <c r="AV146" s="164" t="s">
        <v>12</v>
      </c>
      <c r="AW146" s="164" t="s">
        <v>12</v>
      </c>
      <c r="AX146" s="179" t="s">
        <v>83</v>
      </c>
      <c r="AY146" s="94" t="s">
        <v>12</v>
      </c>
    </row>
    <row r="147" spans="1:51" customFormat="1" ht="29.25" hidden="1" customHeight="1">
      <c r="A147" s="12" t="str">
        <f t="shared" ref="A147:A155" si="117">B147&amp;"-"&amp;D147</f>
        <v>16-9</v>
      </c>
      <c r="B147" s="95">
        <v>16</v>
      </c>
      <c r="C147" s="120" t="s">
        <v>286</v>
      </c>
      <c r="D147" s="95">
        <v>9</v>
      </c>
      <c r="E147" s="93" t="s">
        <v>83</v>
      </c>
      <c r="F147" s="97" t="s">
        <v>83</v>
      </c>
      <c r="G147" s="161" t="s">
        <v>83</v>
      </c>
      <c r="H147" s="99" t="s">
        <v>83</v>
      </c>
      <c r="I147" s="94" t="s">
        <v>83</v>
      </c>
      <c r="J147" s="93" t="s">
        <v>83</v>
      </c>
      <c r="K147" s="93" t="s">
        <v>83</v>
      </c>
      <c r="L147" s="93" t="s">
        <v>83</v>
      </c>
      <c r="M147" s="92" t="s">
        <v>83</v>
      </c>
      <c r="N147" s="161" t="s">
        <v>12</v>
      </c>
      <c r="O147" s="153" t="s">
        <v>12</v>
      </c>
      <c r="P147" s="153" t="s">
        <v>12</v>
      </c>
      <c r="Q147" s="153" t="s">
        <v>12</v>
      </c>
      <c r="R147" s="162" t="s">
        <v>12</v>
      </c>
      <c r="S147" s="450"/>
      <c r="T147" s="163" t="s">
        <v>83</v>
      </c>
      <c r="U147" s="162" t="s">
        <v>83</v>
      </c>
      <c r="V147" s="92" t="s">
        <v>83</v>
      </c>
      <c r="W147" s="93" t="s">
        <v>83</v>
      </c>
      <c r="X147" s="161" t="s">
        <v>12</v>
      </c>
      <c r="Y147" s="153" t="s">
        <v>12</v>
      </c>
      <c r="Z147" s="153" t="s">
        <v>12</v>
      </c>
      <c r="AA147" s="153" t="s">
        <v>12</v>
      </c>
      <c r="AB147" s="162" t="s">
        <v>12</v>
      </c>
      <c r="AC147" s="450" t="s">
        <v>12</v>
      </c>
      <c r="AD147" s="155" t="str">
        <f t="shared" si="107"/>
        <v>-</v>
      </c>
      <c r="AE147" s="156" t="str">
        <f t="shared" si="108"/>
        <v>-</v>
      </c>
      <c r="AF147" s="156" t="str">
        <f t="shared" si="109"/>
        <v>-</v>
      </c>
      <c r="AG147" s="156" t="str">
        <f t="shared" si="110"/>
        <v>-</v>
      </c>
      <c r="AH147" s="157" t="str">
        <f t="shared" si="111"/>
        <v>-</v>
      </c>
      <c r="AI147" s="454"/>
      <c r="AJ147" s="155" t="str">
        <f t="shared" si="112"/>
        <v>-</v>
      </c>
      <c r="AK147" s="156" t="str">
        <f t="shared" si="113"/>
        <v>-</v>
      </c>
      <c r="AL147" s="156" t="str">
        <f t="shared" si="114"/>
        <v>-</v>
      </c>
      <c r="AM147" s="156" t="str">
        <f t="shared" si="115"/>
        <v>-</v>
      </c>
      <c r="AN147" s="157" t="str">
        <f t="shared" si="116"/>
        <v>-</v>
      </c>
      <c r="AO147" s="457"/>
      <c r="AP147" s="95" t="s">
        <v>12</v>
      </c>
      <c r="AQ147" s="93" t="s">
        <v>83</v>
      </c>
      <c r="AR147" s="98" t="s">
        <v>83</v>
      </c>
      <c r="AS147" s="102" t="s">
        <v>83</v>
      </c>
      <c r="AT147" s="163" t="s">
        <v>12</v>
      </c>
      <c r="AU147" s="164" t="s">
        <v>12</v>
      </c>
      <c r="AV147" s="164" t="s">
        <v>12</v>
      </c>
      <c r="AW147" s="164" t="s">
        <v>12</v>
      </c>
      <c r="AX147" s="179" t="s">
        <v>83</v>
      </c>
      <c r="AY147" s="94" t="s">
        <v>12</v>
      </c>
    </row>
    <row r="148" spans="1:51" s="401" customFormat="1" ht="186.75" customHeight="1">
      <c r="A148" s="12" t="str">
        <f t="shared" si="117"/>
        <v>17-1</v>
      </c>
      <c r="B148" s="204">
        <v>17</v>
      </c>
      <c r="C148" s="364" t="s">
        <v>287</v>
      </c>
      <c r="D148" s="204">
        <v>1</v>
      </c>
      <c r="E148" s="600" t="s">
        <v>2526</v>
      </c>
      <c r="F148" s="355" t="s">
        <v>424</v>
      </c>
      <c r="G148" s="197" t="s">
        <v>504</v>
      </c>
      <c r="H148" s="206" t="s">
        <v>505</v>
      </c>
      <c r="I148" s="195" t="s">
        <v>506</v>
      </c>
      <c r="J148" s="600" t="s">
        <v>3109</v>
      </c>
      <c r="K148" s="600" t="s">
        <v>507</v>
      </c>
      <c r="L148" s="600" t="s">
        <v>388</v>
      </c>
      <c r="M148" s="207" t="s">
        <v>392</v>
      </c>
      <c r="N148" s="603" t="s">
        <v>12</v>
      </c>
      <c r="O148" s="181">
        <v>0.25</v>
      </c>
      <c r="P148" s="181">
        <v>0.27</v>
      </c>
      <c r="Q148" s="181">
        <v>0.28999999999999998</v>
      </c>
      <c r="R148" s="181">
        <v>0.3</v>
      </c>
      <c r="S148" s="345">
        <v>0.3</v>
      </c>
      <c r="T148" s="194" t="s">
        <v>416</v>
      </c>
      <c r="U148" s="209">
        <v>0.3</v>
      </c>
      <c r="V148" s="207" t="s">
        <v>1179</v>
      </c>
      <c r="W148" s="600" t="s">
        <v>1227</v>
      </c>
      <c r="X148" s="346">
        <v>0.246</v>
      </c>
      <c r="Y148" s="181">
        <v>0.25</v>
      </c>
      <c r="Z148" s="181">
        <v>0.25600000000000001</v>
      </c>
      <c r="AA148" s="181">
        <v>0.25900000000000001</v>
      </c>
      <c r="AB148" s="181">
        <v>0.26400000000000001</v>
      </c>
      <c r="AC148" s="345">
        <v>0.26900000000000002</v>
      </c>
      <c r="AD148" s="226" t="str">
        <f t="shared" si="107"/>
        <v>-</v>
      </c>
      <c r="AE148" s="196">
        <f t="shared" si="108"/>
        <v>1</v>
      </c>
      <c r="AF148" s="196">
        <f t="shared" si="109"/>
        <v>0.94814814814814807</v>
      </c>
      <c r="AG148" s="196">
        <f t="shared" si="110"/>
        <v>0.89310344827586219</v>
      </c>
      <c r="AH148" s="604">
        <f t="shared" si="111"/>
        <v>0.88000000000000012</v>
      </c>
      <c r="AI148" s="227">
        <f>IFERROR(IF($E148="-","-",AC148/S148),"-")</f>
        <v>0.89666666666666672</v>
      </c>
      <c r="AJ148" s="226">
        <f t="shared" si="112"/>
        <v>0.82000000000000006</v>
      </c>
      <c r="AK148" s="196">
        <f t="shared" si="113"/>
        <v>0.83333333333333337</v>
      </c>
      <c r="AL148" s="196">
        <f t="shared" si="114"/>
        <v>0.85333333333333339</v>
      </c>
      <c r="AM148" s="196">
        <f t="shared" si="115"/>
        <v>0.8633333333333334</v>
      </c>
      <c r="AN148" s="604">
        <f t="shared" si="116"/>
        <v>0.88000000000000012</v>
      </c>
      <c r="AO148" s="227">
        <f>IFERROR(IF($E148="-","-",IF($U148="-","-",AC148/$U148)),"-")</f>
        <v>0.89666666666666672</v>
      </c>
      <c r="AP148" s="204" t="s">
        <v>12</v>
      </c>
      <c r="AQ148" s="600" t="s">
        <v>2271</v>
      </c>
      <c r="AR148" s="197" t="s">
        <v>634</v>
      </c>
      <c r="AS148" s="257" t="s">
        <v>2237</v>
      </c>
      <c r="AT148" s="179" t="s">
        <v>12</v>
      </c>
      <c r="AU148" s="179" t="s">
        <v>15</v>
      </c>
      <c r="AV148" s="179" t="s">
        <v>11</v>
      </c>
      <c r="AW148" s="179" t="s">
        <v>11</v>
      </c>
      <c r="AX148" s="347" t="s">
        <v>55</v>
      </c>
      <c r="AY148" s="195" t="s">
        <v>3414</v>
      </c>
    </row>
    <row r="149" spans="1:51" s="401" customFormat="1" ht="104.25" customHeight="1">
      <c r="A149" s="12" t="str">
        <f t="shared" si="117"/>
        <v>17-2</v>
      </c>
      <c r="B149" s="204">
        <v>17</v>
      </c>
      <c r="C149" s="364" t="s">
        <v>287</v>
      </c>
      <c r="D149" s="204">
        <v>2</v>
      </c>
      <c r="E149" s="600" t="s">
        <v>1228</v>
      </c>
      <c r="F149" s="355" t="s">
        <v>384</v>
      </c>
      <c r="G149" s="197" t="s">
        <v>504</v>
      </c>
      <c r="H149" s="206" t="s">
        <v>3294</v>
      </c>
      <c r="I149" s="195" t="s">
        <v>508</v>
      </c>
      <c r="J149" s="600" t="s">
        <v>2272</v>
      </c>
      <c r="K149" s="600" t="s">
        <v>509</v>
      </c>
      <c r="L149" s="600" t="s">
        <v>388</v>
      </c>
      <c r="M149" s="207" t="s">
        <v>392</v>
      </c>
      <c r="N149" s="603">
        <v>65.7</v>
      </c>
      <c r="O149" s="181">
        <v>72.5</v>
      </c>
      <c r="P149" s="181">
        <v>79.7</v>
      </c>
      <c r="Q149" s="298">
        <v>87</v>
      </c>
      <c r="R149" s="181">
        <v>94.2</v>
      </c>
      <c r="S149" s="629">
        <v>100</v>
      </c>
      <c r="T149" s="194" t="s">
        <v>416</v>
      </c>
      <c r="U149" s="209">
        <v>100</v>
      </c>
      <c r="V149" s="207" t="s">
        <v>427</v>
      </c>
      <c r="W149" s="600" t="s">
        <v>2856</v>
      </c>
      <c r="X149" s="603">
        <v>65.7</v>
      </c>
      <c r="Y149" s="181">
        <v>69.599999999999994</v>
      </c>
      <c r="Z149" s="358">
        <v>71</v>
      </c>
      <c r="AA149" s="298">
        <v>71</v>
      </c>
      <c r="AB149" s="298">
        <v>71</v>
      </c>
      <c r="AC149" s="615">
        <v>100</v>
      </c>
      <c r="AD149" s="383">
        <f t="shared" si="107"/>
        <v>1</v>
      </c>
      <c r="AE149" s="196">
        <f t="shared" si="108"/>
        <v>0.96</v>
      </c>
      <c r="AF149" s="196">
        <f t="shared" si="109"/>
        <v>0.89084065244667499</v>
      </c>
      <c r="AG149" s="196">
        <f t="shared" si="110"/>
        <v>0.81609195402298851</v>
      </c>
      <c r="AH149" s="604">
        <f t="shared" si="111"/>
        <v>0.75371549893842882</v>
      </c>
      <c r="AI149" s="227">
        <f>IFERROR(IF($E149="-","-",AC149/S149),"-")</f>
        <v>1</v>
      </c>
      <c r="AJ149" s="226">
        <f t="shared" si="112"/>
        <v>0.65700000000000003</v>
      </c>
      <c r="AK149" s="196">
        <f t="shared" si="113"/>
        <v>0.69599999999999995</v>
      </c>
      <c r="AL149" s="196">
        <f t="shared" si="114"/>
        <v>0.71</v>
      </c>
      <c r="AM149" s="196">
        <f t="shared" si="115"/>
        <v>0.71</v>
      </c>
      <c r="AN149" s="604">
        <f t="shared" si="116"/>
        <v>0.71</v>
      </c>
      <c r="AO149" s="227">
        <f>IFERROR(IF($E149="-","-",IF($U149="-","-",AC149/$U149)),"-")</f>
        <v>1</v>
      </c>
      <c r="AP149" s="204" t="s">
        <v>12</v>
      </c>
      <c r="AQ149" s="600" t="s">
        <v>83</v>
      </c>
      <c r="AR149" s="197" t="s">
        <v>637</v>
      </c>
      <c r="AS149" s="257" t="s">
        <v>2273</v>
      </c>
      <c r="AT149" s="179" t="s">
        <v>54</v>
      </c>
      <c r="AU149" s="179" t="s">
        <v>11</v>
      </c>
      <c r="AV149" s="179" t="s">
        <v>10</v>
      </c>
      <c r="AW149" s="179" t="s">
        <v>10</v>
      </c>
      <c r="AX149" s="347" t="s">
        <v>57</v>
      </c>
      <c r="AY149" s="195" t="s">
        <v>3413</v>
      </c>
    </row>
    <row r="150" spans="1:51" customFormat="1" ht="29.25" hidden="1" customHeight="1">
      <c r="A150" s="12" t="str">
        <f t="shared" si="117"/>
        <v>17-3</v>
      </c>
      <c r="B150" s="95">
        <v>17</v>
      </c>
      <c r="C150" s="120" t="s">
        <v>287</v>
      </c>
      <c r="D150" s="95">
        <v>3</v>
      </c>
      <c r="E150" s="93" t="s">
        <v>83</v>
      </c>
      <c r="F150" s="97" t="s">
        <v>83</v>
      </c>
      <c r="G150" s="161" t="s">
        <v>83</v>
      </c>
      <c r="H150" s="99" t="s">
        <v>83</v>
      </c>
      <c r="I150" s="94" t="s">
        <v>83</v>
      </c>
      <c r="J150" s="93" t="s">
        <v>83</v>
      </c>
      <c r="K150" s="93" t="s">
        <v>83</v>
      </c>
      <c r="L150" s="93" t="s">
        <v>83</v>
      </c>
      <c r="M150" s="92" t="s">
        <v>83</v>
      </c>
      <c r="N150" s="161" t="s">
        <v>12</v>
      </c>
      <c r="O150" s="153" t="s">
        <v>12</v>
      </c>
      <c r="P150" s="153" t="s">
        <v>12</v>
      </c>
      <c r="Q150" s="153" t="s">
        <v>12</v>
      </c>
      <c r="R150" s="162" t="s">
        <v>12</v>
      </c>
      <c r="S150" s="450"/>
      <c r="T150" s="163" t="s">
        <v>83</v>
      </c>
      <c r="U150" s="162" t="s">
        <v>83</v>
      </c>
      <c r="V150" s="92" t="s">
        <v>83</v>
      </c>
      <c r="W150" s="93" t="s">
        <v>83</v>
      </c>
      <c r="X150" s="161" t="s">
        <v>12</v>
      </c>
      <c r="Y150" s="153" t="s">
        <v>12</v>
      </c>
      <c r="Z150" s="153" t="s">
        <v>12</v>
      </c>
      <c r="AA150" s="153" t="s">
        <v>12</v>
      </c>
      <c r="AB150" s="162" t="s">
        <v>12</v>
      </c>
      <c r="AC150" s="450" t="s">
        <v>12</v>
      </c>
      <c r="AD150" s="155" t="str">
        <f t="shared" si="107"/>
        <v>-</v>
      </c>
      <c r="AE150" s="156" t="str">
        <f t="shared" si="108"/>
        <v>-</v>
      </c>
      <c r="AF150" s="156" t="str">
        <f t="shared" si="109"/>
        <v>-</v>
      </c>
      <c r="AG150" s="156" t="str">
        <f t="shared" si="110"/>
        <v>-</v>
      </c>
      <c r="AH150" s="157" t="str">
        <f t="shared" si="111"/>
        <v>-</v>
      </c>
      <c r="AI150" s="454"/>
      <c r="AJ150" s="155" t="str">
        <f t="shared" si="112"/>
        <v>-</v>
      </c>
      <c r="AK150" s="156" t="str">
        <f t="shared" si="113"/>
        <v>-</v>
      </c>
      <c r="AL150" s="156" t="str">
        <f t="shared" si="114"/>
        <v>-</v>
      </c>
      <c r="AM150" s="156" t="str">
        <f t="shared" si="115"/>
        <v>-</v>
      </c>
      <c r="AN150" s="157" t="str">
        <f t="shared" si="116"/>
        <v>-</v>
      </c>
      <c r="AO150" s="457"/>
      <c r="AP150" s="95" t="s">
        <v>12</v>
      </c>
      <c r="AQ150" s="93" t="s">
        <v>83</v>
      </c>
      <c r="AR150" s="98" t="s">
        <v>83</v>
      </c>
      <c r="AS150" s="102" t="s">
        <v>83</v>
      </c>
      <c r="AT150" s="163" t="s">
        <v>12</v>
      </c>
      <c r="AU150" s="164" t="s">
        <v>12</v>
      </c>
      <c r="AV150" s="164" t="s">
        <v>12</v>
      </c>
      <c r="AW150" s="164" t="s">
        <v>12</v>
      </c>
      <c r="AX150" s="179" t="s">
        <v>83</v>
      </c>
      <c r="AY150" s="94" t="s">
        <v>12</v>
      </c>
    </row>
    <row r="151" spans="1:51" customFormat="1" ht="29.25" hidden="1" customHeight="1">
      <c r="A151" s="12" t="str">
        <f t="shared" si="117"/>
        <v>17-4</v>
      </c>
      <c r="B151" s="95">
        <v>17</v>
      </c>
      <c r="C151" s="120" t="s">
        <v>287</v>
      </c>
      <c r="D151" s="95">
        <v>4</v>
      </c>
      <c r="E151" s="93" t="s">
        <v>83</v>
      </c>
      <c r="F151" s="97" t="s">
        <v>83</v>
      </c>
      <c r="G151" s="161" t="s">
        <v>83</v>
      </c>
      <c r="H151" s="99" t="s">
        <v>83</v>
      </c>
      <c r="I151" s="94" t="s">
        <v>83</v>
      </c>
      <c r="J151" s="93" t="s">
        <v>83</v>
      </c>
      <c r="K151" s="93" t="s">
        <v>83</v>
      </c>
      <c r="L151" s="93" t="s">
        <v>83</v>
      </c>
      <c r="M151" s="92" t="s">
        <v>83</v>
      </c>
      <c r="N151" s="161" t="s">
        <v>12</v>
      </c>
      <c r="O151" s="153" t="s">
        <v>12</v>
      </c>
      <c r="P151" s="153" t="s">
        <v>12</v>
      </c>
      <c r="Q151" s="153" t="s">
        <v>12</v>
      </c>
      <c r="R151" s="162" t="s">
        <v>12</v>
      </c>
      <c r="S151" s="450"/>
      <c r="T151" s="163" t="s">
        <v>83</v>
      </c>
      <c r="U151" s="162" t="s">
        <v>83</v>
      </c>
      <c r="V151" s="92" t="s">
        <v>83</v>
      </c>
      <c r="W151" s="93" t="s">
        <v>83</v>
      </c>
      <c r="X151" s="161" t="s">
        <v>12</v>
      </c>
      <c r="Y151" s="153" t="s">
        <v>12</v>
      </c>
      <c r="Z151" s="153" t="s">
        <v>12</v>
      </c>
      <c r="AA151" s="153" t="s">
        <v>12</v>
      </c>
      <c r="AB151" s="162" t="s">
        <v>12</v>
      </c>
      <c r="AC151" s="450" t="s">
        <v>12</v>
      </c>
      <c r="AD151" s="155" t="str">
        <f t="shared" si="107"/>
        <v>-</v>
      </c>
      <c r="AE151" s="156" t="str">
        <f t="shared" si="108"/>
        <v>-</v>
      </c>
      <c r="AF151" s="156" t="str">
        <f t="shared" si="109"/>
        <v>-</v>
      </c>
      <c r="AG151" s="156" t="str">
        <f t="shared" si="110"/>
        <v>-</v>
      </c>
      <c r="AH151" s="157" t="str">
        <f t="shared" si="111"/>
        <v>-</v>
      </c>
      <c r="AI151" s="454"/>
      <c r="AJ151" s="155" t="str">
        <f t="shared" si="112"/>
        <v>-</v>
      </c>
      <c r="AK151" s="156" t="str">
        <f t="shared" si="113"/>
        <v>-</v>
      </c>
      <c r="AL151" s="156" t="str">
        <f t="shared" si="114"/>
        <v>-</v>
      </c>
      <c r="AM151" s="156" t="str">
        <f t="shared" si="115"/>
        <v>-</v>
      </c>
      <c r="AN151" s="157" t="str">
        <f t="shared" si="116"/>
        <v>-</v>
      </c>
      <c r="AO151" s="457"/>
      <c r="AP151" s="95" t="s">
        <v>12</v>
      </c>
      <c r="AQ151" s="93" t="s">
        <v>83</v>
      </c>
      <c r="AR151" s="98" t="s">
        <v>83</v>
      </c>
      <c r="AS151" s="102" t="s">
        <v>83</v>
      </c>
      <c r="AT151" s="163" t="s">
        <v>12</v>
      </c>
      <c r="AU151" s="164" t="s">
        <v>12</v>
      </c>
      <c r="AV151" s="164" t="s">
        <v>12</v>
      </c>
      <c r="AW151" s="164" t="s">
        <v>12</v>
      </c>
      <c r="AX151" s="179" t="s">
        <v>83</v>
      </c>
      <c r="AY151" s="94" t="s">
        <v>12</v>
      </c>
    </row>
    <row r="152" spans="1:51" customFormat="1" ht="29.25" hidden="1" customHeight="1">
      <c r="A152" s="12" t="str">
        <f t="shared" si="117"/>
        <v>17-5</v>
      </c>
      <c r="B152" s="95">
        <v>17</v>
      </c>
      <c r="C152" s="120" t="s">
        <v>287</v>
      </c>
      <c r="D152" s="95">
        <v>5</v>
      </c>
      <c r="E152" s="93" t="s">
        <v>83</v>
      </c>
      <c r="F152" s="97" t="s">
        <v>83</v>
      </c>
      <c r="G152" s="161" t="s">
        <v>83</v>
      </c>
      <c r="H152" s="99" t="s">
        <v>83</v>
      </c>
      <c r="I152" s="94" t="s">
        <v>83</v>
      </c>
      <c r="J152" s="93" t="s">
        <v>83</v>
      </c>
      <c r="K152" s="93" t="s">
        <v>83</v>
      </c>
      <c r="L152" s="93" t="s">
        <v>83</v>
      </c>
      <c r="M152" s="92" t="s">
        <v>83</v>
      </c>
      <c r="N152" s="161" t="s">
        <v>12</v>
      </c>
      <c r="O152" s="153" t="s">
        <v>12</v>
      </c>
      <c r="P152" s="153" t="s">
        <v>12</v>
      </c>
      <c r="Q152" s="153" t="s">
        <v>12</v>
      </c>
      <c r="R152" s="162" t="s">
        <v>12</v>
      </c>
      <c r="S152" s="450"/>
      <c r="T152" s="163" t="s">
        <v>83</v>
      </c>
      <c r="U152" s="162" t="s">
        <v>83</v>
      </c>
      <c r="V152" s="92" t="s">
        <v>83</v>
      </c>
      <c r="W152" s="93" t="s">
        <v>83</v>
      </c>
      <c r="X152" s="161" t="s">
        <v>12</v>
      </c>
      <c r="Y152" s="153" t="s">
        <v>12</v>
      </c>
      <c r="Z152" s="153" t="s">
        <v>12</v>
      </c>
      <c r="AA152" s="153" t="s">
        <v>12</v>
      </c>
      <c r="AB152" s="162" t="s">
        <v>12</v>
      </c>
      <c r="AC152" s="450" t="s">
        <v>12</v>
      </c>
      <c r="AD152" s="155" t="str">
        <f t="shared" si="107"/>
        <v>-</v>
      </c>
      <c r="AE152" s="156" t="str">
        <f t="shared" si="108"/>
        <v>-</v>
      </c>
      <c r="AF152" s="156" t="str">
        <f t="shared" si="109"/>
        <v>-</v>
      </c>
      <c r="AG152" s="156" t="str">
        <f t="shared" si="110"/>
        <v>-</v>
      </c>
      <c r="AH152" s="157" t="str">
        <f t="shared" si="111"/>
        <v>-</v>
      </c>
      <c r="AI152" s="454"/>
      <c r="AJ152" s="155" t="str">
        <f t="shared" si="112"/>
        <v>-</v>
      </c>
      <c r="AK152" s="156" t="str">
        <f t="shared" si="113"/>
        <v>-</v>
      </c>
      <c r="AL152" s="156" t="str">
        <f t="shared" si="114"/>
        <v>-</v>
      </c>
      <c r="AM152" s="156" t="str">
        <f t="shared" si="115"/>
        <v>-</v>
      </c>
      <c r="AN152" s="157" t="str">
        <f t="shared" si="116"/>
        <v>-</v>
      </c>
      <c r="AO152" s="457"/>
      <c r="AP152" s="95" t="s">
        <v>12</v>
      </c>
      <c r="AQ152" s="93" t="s">
        <v>83</v>
      </c>
      <c r="AR152" s="98" t="s">
        <v>83</v>
      </c>
      <c r="AS152" s="102" t="s">
        <v>83</v>
      </c>
      <c r="AT152" s="163" t="s">
        <v>12</v>
      </c>
      <c r="AU152" s="164" t="s">
        <v>12</v>
      </c>
      <c r="AV152" s="164" t="s">
        <v>12</v>
      </c>
      <c r="AW152" s="164" t="s">
        <v>12</v>
      </c>
      <c r="AX152" s="179" t="s">
        <v>83</v>
      </c>
      <c r="AY152" s="94" t="s">
        <v>12</v>
      </c>
    </row>
    <row r="153" spans="1:51" customFormat="1" ht="29.25" hidden="1" customHeight="1">
      <c r="A153" s="12" t="str">
        <f t="shared" si="117"/>
        <v>17-6</v>
      </c>
      <c r="B153" s="95">
        <v>17</v>
      </c>
      <c r="C153" s="120" t="s">
        <v>287</v>
      </c>
      <c r="D153" s="95">
        <v>6</v>
      </c>
      <c r="E153" s="93" t="s">
        <v>83</v>
      </c>
      <c r="F153" s="97" t="s">
        <v>83</v>
      </c>
      <c r="G153" s="161" t="s">
        <v>83</v>
      </c>
      <c r="H153" s="99" t="s">
        <v>83</v>
      </c>
      <c r="I153" s="94" t="s">
        <v>83</v>
      </c>
      <c r="J153" s="93" t="s">
        <v>83</v>
      </c>
      <c r="K153" s="93" t="s">
        <v>83</v>
      </c>
      <c r="L153" s="93" t="s">
        <v>83</v>
      </c>
      <c r="M153" s="92" t="s">
        <v>83</v>
      </c>
      <c r="N153" s="161" t="s">
        <v>12</v>
      </c>
      <c r="O153" s="153" t="s">
        <v>12</v>
      </c>
      <c r="P153" s="153" t="s">
        <v>12</v>
      </c>
      <c r="Q153" s="153" t="s">
        <v>12</v>
      </c>
      <c r="R153" s="162" t="s">
        <v>12</v>
      </c>
      <c r="S153" s="450"/>
      <c r="T153" s="163" t="s">
        <v>83</v>
      </c>
      <c r="U153" s="162" t="s">
        <v>83</v>
      </c>
      <c r="V153" s="92" t="s">
        <v>83</v>
      </c>
      <c r="W153" s="93" t="s">
        <v>83</v>
      </c>
      <c r="X153" s="161" t="s">
        <v>12</v>
      </c>
      <c r="Y153" s="153" t="s">
        <v>12</v>
      </c>
      <c r="Z153" s="153" t="s">
        <v>12</v>
      </c>
      <c r="AA153" s="153" t="s">
        <v>12</v>
      </c>
      <c r="AB153" s="162" t="s">
        <v>12</v>
      </c>
      <c r="AC153" s="450" t="s">
        <v>12</v>
      </c>
      <c r="AD153" s="155" t="str">
        <f t="shared" si="107"/>
        <v>-</v>
      </c>
      <c r="AE153" s="156" t="str">
        <f t="shared" si="108"/>
        <v>-</v>
      </c>
      <c r="AF153" s="156" t="str">
        <f t="shared" si="109"/>
        <v>-</v>
      </c>
      <c r="AG153" s="156" t="str">
        <f t="shared" si="110"/>
        <v>-</v>
      </c>
      <c r="AH153" s="157" t="str">
        <f t="shared" si="111"/>
        <v>-</v>
      </c>
      <c r="AI153" s="454"/>
      <c r="AJ153" s="155" t="str">
        <f t="shared" si="112"/>
        <v>-</v>
      </c>
      <c r="AK153" s="156" t="str">
        <f t="shared" si="113"/>
        <v>-</v>
      </c>
      <c r="AL153" s="156" t="str">
        <f t="shared" si="114"/>
        <v>-</v>
      </c>
      <c r="AM153" s="156" t="str">
        <f t="shared" si="115"/>
        <v>-</v>
      </c>
      <c r="AN153" s="157" t="str">
        <f t="shared" si="116"/>
        <v>-</v>
      </c>
      <c r="AO153" s="457"/>
      <c r="AP153" s="95" t="s">
        <v>12</v>
      </c>
      <c r="AQ153" s="93" t="s">
        <v>83</v>
      </c>
      <c r="AR153" s="98" t="s">
        <v>83</v>
      </c>
      <c r="AS153" s="102" t="s">
        <v>83</v>
      </c>
      <c r="AT153" s="163" t="s">
        <v>12</v>
      </c>
      <c r="AU153" s="164" t="s">
        <v>12</v>
      </c>
      <c r="AV153" s="164" t="s">
        <v>12</v>
      </c>
      <c r="AW153" s="164" t="s">
        <v>12</v>
      </c>
      <c r="AX153" s="179" t="s">
        <v>83</v>
      </c>
      <c r="AY153" s="94" t="s">
        <v>12</v>
      </c>
    </row>
    <row r="154" spans="1:51" customFormat="1" ht="29.25" hidden="1" customHeight="1">
      <c r="A154" s="12" t="str">
        <f t="shared" si="117"/>
        <v>17-7</v>
      </c>
      <c r="B154" s="95">
        <v>17</v>
      </c>
      <c r="C154" s="120" t="s">
        <v>287</v>
      </c>
      <c r="D154" s="95">
        <v>7</v>
      </c>
      <c r="E154" s="93" t="s">
        <v>83</v>
      </c>
      <c r="F154" s="97" t="s">
        <v>83</v>
      </c>
      <c r="G154" s="161" t="s">
        <v>83</v>
      </c>
      <c r="H154" s="99" t="s">
        <v>83</v>
      </c>
      <c r="I154" s="94" t="s">
        <v>83</v>
      </c>
      <c r="J154" s="93" t="s">
        <v>83</v>
      </c>
      <c r="K154" s="93" t="s">
        <v>83</v>
      </c>
      <c r="L154" s="93" t="s">
        <v>83</v>
      </c>
      <c r="M154" s="92" t="s">
        <v>83</v>
      </c>
      <c r="N154" s="161" t="s">
        <v>12</v>
      </c>
      <c r="O154" s="153" t="s">
        <v>12</v>
      </c>
      <c r="P154" s="153" t="s">
        <v>12</v>
      </c>
      <c r="Q154" s="153" t="s">
        <v>12</v>
      </c>
      <c r="R154" s="162" t="s">
        <v>12</v>
      </c>
      <c r="S154" s="450"/>
      <c r="T154" s="163" t="s">
        <v>83</v>
      </c>
      <c r="U154" s="162" t="s">
        <v>83</v>
      </c>
      <c r="V154" s="92" t="s">
        <v>83</v>
      </c>
      <c r="W154" s="93" t="s">
        <v>83</v>
      </c>
      <c r="X154" s="161" t="s">
        <v>12</v>
      </c>
      <c r="Y154" s="153" t="s">
        <v>12</v>
      </c>
      <c r="Z154" s="153" t="s">
        <v>12</v>
      </c>
      <c r="AA154" s="153" t="s">
        <v>12</v>
      </c>
      <c r="AB154" s="162" t="s">
        <v>12</v>
      </c>
      <c r="AC154" s="450" t="s">
        <v>12</v>
      </c>
      <c r="AD154" s="155" t="str">
        <f t="shared" si="107"/>
        <v>-</v>
      </c>
      <c r="AE154" s="156" t="str">
        <f t="shared" si="108"/>
        <v>-</v>
      </c>
      <c r="AF154" s="156" t="str">
        <f t="shared" si="109"/>
        <v>-</v>
      </c>
      <c r="AG154" s="156" t="str">
        <f t="shared" si="110"/>
        <v>-</v>
      </c>
      <c r="AH154" s="157" t="str">
        <f t="shared" si="111"/>
        <v>-</v>
      </c>
      <c r="AI154" s="454"/>
      <c r="AJ154" s="155" t="str">
        <f t="shared" si="112"/>
        <v>-</v>
      </c>
      <c r="AK154" s="156" t="str">
        <f t="shared" si="113"/>
        <v>-</v>
      </c>
      <c r="AL154" s="156" t="str">
        <f t="shared" si="114"/>
        <v>-</v>
      </c>
      <c r="AM154" s="156" t="str">
        <f t="shared" si="115"/>
        <v>-</v>
      </c>
      <c r="AN154" s="157" t="str">
        <f t="shared" si="116"/>
        <v>-</v>
      </c>
      <c r="AO154" s="457"/>
      <c r="AP154" s="95" t="s">
        <v>12</v>
      </c>
      <c r="AQ154" s="93" t="s">
        <v>83</v>
      </c>
      <c r="AR154" s="98" t="s">
        <v>83</v>
      </c>
      <c r="AS154" s="102" t="s">
        <v>83</v>
      </c>
      <c r="AT154" s="163" t="s">
        <v>12</v>
      </c>
      <c r="AU154" s="164" t="s">
        <v>12</v>
      </c>
      <c r="AV154" s="164" t="s">
        <v>12</v>
      </c>
      <c r="AW154" s="164" t="s">
        <v>12</v>
      </c>
      <c r="AX154" s="179" t="s">
        <v>83</v>
      </c>
      <c r="AY154" s="94" t="s">
        <v>12</v>
      </c>
    </row>
    <row r="155" spans="1:51" customFormat="1" ht="29.25" hidden="1" customHeight="1">
      <c r="A155" s="12" t="str">
        <f t="shared" si="117"/>
        <v>17-8</v>
      </c>
      <c r="B155" s="95">
        <v>17</v>
      </c>
      <c r="C155" s="120" t="s">
        <v>287</v>
      </c>
      <c r="D155" s="95">
        <v>8</v>
      </c>
      <c r="E155" s="93" t="s">
        <v>83</v>
      </c>
      <c r="F155" s="97" t="s">
        <v>83</v>
      </c>
      <c r="G155" s="161" t="s">
        <v>83</v>
      </c>
      <c r="H155" s="99" t="s">
        <v>83</v>
      </c>
      <c r="I155" s="94" t="s">
        <v>83</v>
      </c>
      <c r="J155" s="93" t="s">
        <v>83</v>
      </c>
      <c r="K155" s="93" t="s">
        <v>83</v>
      </c>
      <c r="L155" s="93" t="s">
        <v>83</v>
      </c>
      <c r="M155" s="92" t="s">
        <v>83</v>
      </c>
      <c r="N155" s="161" t="s">
        <v>12</v>
      </c>
      <c r="O155" s="153" t="s">
        <v>12</v>
      </c>
      <c r="P155" s="153" t="s">
        <v>12</v>
      </c>
      <c r="Q155" s="153" t="s">
        <v>12</v>
      </c>
      <c r="R155" s="162" t="s">
        <v>12</v>
      </c>
      <c r="S155" s="450"/>
      <c r="T155" s="163" t="s">
        <v>83</v>
      </c>
      <c r="U155" s="162" t="s">
        <v>83</v>
      </c>
      <c r="V155" s="92" t="s">
        <v>83</v>
      </c>
      <c r="W155" s="93" t="s">
        <v>83</v>
      </c>
      <c r="X155" s="161" t="s">
        <v>12</v>
      </c>
      <c r="Y155" s="153" t="s">
        <v>12</v>
      </c>
      <c r="Z155" s="153" t="s">
        <v>12</v>
      </c>
      <c r="AA155" s="153" t="s">
        <v>12</v>
      </c>
      <c r="AB155" s="162" t="s">
        <v>12</v>
      </c>
      <c r="AC155" s="450" t="s">
        <v>12</v>
      </c>
      <c r="AD155" s="155" t="str">
        <f t="shared" si="107"/>
        <v>-</v>
      </c>
      <c r="AE155" s="156" t="str">
        <f t="shared" si="108"/>
        <v>-</v>
      </c>
      <c r="AF155" s="156" t="str">
        <f t="shared" si="109"/>
        <v>-</v>
      </c>
      <c r="AG155" s="156" t="str">
        <f t="shared" si="110"/>
        <v>-</v>
      </c>
      <c r="AH155" s="157" t="str">
        <f t="shared" si="111"/>
        <v>-</v>
      </c>
      <c r="AI155" s="454"/>
      <c r="AJ155" s="155" t="str">
        <f t="shared" si="112"/>
        <v>-</v>
      </c>
      <c r="AK155" s="156" t="str">
        <f t="shared" si="113"/>
        <v>-</v>
      </c>
      <c r="AL155" s="156" t="str">
        <f t="shared" si="114"/>
        <v>-</v>
      </c>
      <c r="AM155" s="156" t="str">
        <f t="shared" si="115"/>
        <v>-</v>
      </c>
      <c r="AN155" s="157" t="str">
        <f t="shared" si="116"/>
        <v>-</v>
      </c>
      <c r="AO155" s="457"/>
      <c r="AP155" s="95" t="s">
        <v>12</v>
      </c>
      <c r="AQ155" s="93" t="s">
        <v>83</v>
      </c>
      <c r="AR155" s="98" t="s">
        <v>83</v>
      </c>
      <c r="AS155" s="102" t="s">
        <v>83</v>
      </c>
      <c r="AT155" s="163" t="s">
        <v>12</v>
      </c>
      <c r="AU155" s="164" t="s">
        <v>12</v>
      </c>
      <c r="AV155" s="164" t="s">
        <v>12</v>
      </c>
      <c r="AW155" s="164" t="s">
        <v>12</v>
      </c>
      <c r="AX155" s="179" t="s">
        <v>83</v>
      </c>
      <c r="AY155" s="94" t="s">
        <v>12</v>
      </c>
    </row>
    <row r="156" spans="1:51" customFormat="1" ht="29.25" hidden="1" customHeight="1">
      <c r="A156" s="12" t="str">
        <f t="shared" ref="A156:A164" si="118">B156&amp;"-"&amp;D156</f>
        <v>17-9</v>
      </c>
      <c r="B156" s="95">
        <v>17</v>
      </c>
      <c r="C156" s="120" t="s">
        <v>287</v>
      </c>
      <c r="D156" s="95">
        <v>9</v>
      </c>
      <c r="E156" s="93" t="s">
        <v>83</v>
      </c>
      <c r="F156" s="97" t="s">
        <v>83</v>
      </c>
      <c r="G156" s="161" t="s">
        <v>83</v>
      </c>
      <c r="H156" s="99" t="s">
        <v>83</v>
      </c>
      <c r="I156" s="94" t="s">
        <v>83</v>
      </c>
      <c r="J156" s="93" t="s">
        <v>83</v>
      </c>
      <c r="K156" s="93" t="s">
        <v>83</v>
      </c>
      <c r="L156" s="93" t="s">
        <v>83</v>
      </c>
      <c r="M156" s="92" t="s">
        <v>83</v>
      </c>
      <c r="N156" s="161" t="s">
        <v>12</v>
      </c>
      <c r="O156" s="153" t="s">
        <v>12</v>
      </c>
      <c r="P156" s="153" t="s">
        <v>12</v>
      </c>
      <c r="Q156" s="153" t="s">
        <v>12</v>
      </c>
      <c r="R156" s="162" t="s">
        <v>12</v>
      </c>
      <c r="S156" s="450"/>
      <c r="T156" s="163" t="s">
        <v>83</v>
      </c>
      <c r="U156" s="162" t="s">
        <v>83</v>
      </c>
      <c r="V156" s="92" t="s">
        <v>83</v>
      </c>
      <c r="W156" s="93" t="s">
        <v>83</v>
      </c>
      <c r="X156" s="161" t="s">
        <v>12</v>
      </c>
      <c r="Y156" s="153" t="s">
        <v>12</v>
      </c>
      <c r="Z156" s="153" t="s">
        <v>12</v>
      </c>
      <c r="AA156" s="153" t="s">
        <v>12</v>
      </c>
      <c r="AB156" s="162" t="s">
        <v>12</v>
      </c>
      <c r="AC156" s="450" t="s">
        <v>12</v>
      </c>
      <c r="AD156" s="155" t="str">
        <f t="shared" si="107"/>
        <v>-</v>
      </c>
      <c r="AE156" s="156" t="str">
        <f t="shared" si="108"/>
        <v>-</v>
      </c>
      <c r="AF156" s="156" t="str">
        <f t="shared" si="109"/>
        <v>-</v>
      </c>
      <c r="AG156" s="156" t="str">
        <f t="shared" si="110"/>
        <v>-</v>
      </c>
      <c r="AH156" s="157" t="str">
        <f t="shared" si="111"/>
        <v>-</v>
      </c>
      <c r="AI156" s="454"/>
      <c r="AJ156" s="155" t="str">
        <f t="shared" si="112"/>
        <v>-</v>
      </c>
      <c r="AK156" s="156" t="str">
        <f t="shared" si="113"/>
        <v>-</v>
      </c>
      <c r="AL156" s="156" t="str">
        <f t="shared" si="114"/>
        <v>-</v>
      </c>
      <c r="AM156" s="156" t="str">
        <f t="shared" si="115"/>
        <v>-</v>
      </c>
      <c r="AN156" s="157" t="str">
        <f t="shared" si="116"/>
        <v>-</v>
      </c>
      <c r="AO156" s="457"/>
      <c r="AP156" s="95" t="s">
        <v>12</v>
      </c>
      <c r="AQ156" s="93" t="s">
        <v>83</v>
      </c>
      <c r="AR156" s="98" t="s">
        <v>83</v>
      </c>
      <c r="AS156" s="102" t="s">
        <v>83</v>
      </c>
      <c r="AT156" s="163" t="s">
        <v>12</v>
      </c>
      <c r="AU156" s="164" t="s">
        <v>12</v>
      </c>
      <c r="AV156" s="164" t="s">
        <v>12</v>
      </c>
      <c r="AW156" s="164" t="s">
        <v>12</v>
      </c>
      <c r="AX156" s="179" t="s">
        <v>83</v>
      </c>
      <c r="AY156" s="94" t="s">
        <v>12</v>
      </c>
    </row>
    <row r="157" spans="1:51" s="401" customFormat="1" ht="159.75" customHeight="1">
      <c r="A157" s="12" t="str">
        <f t="shared" si="118"/>
        <v>18-1</v>
      </c>
      <c r="B157" s="204">
        <v>18</v>
      </c>
      <c r="C157" s="364" t="s">
        <v>288</v>
      </c>
      <c r="D157" s="204">
        <v>1</v>
      </c>
      <c r="E157" s="600" t="s">
        <v>2527</v>
      </c>
      <c r="F157" s="355" t="s">
        <v>510</v>
      </c>
      <c r="G157" s="197" t="s">
        <v>504</v>
      </c>
      <c r="H157" s="206" t="s">
        <v>3295</v>
      </c>
      <c r="I157" s="195" t="s">
        <v>511</v>
      </c>
      <c r="J157" s="600" t="s">
        <v>2934</v>
      </c>
      <c r="K157" s="600" t="s">
        <v>2262</v>
      </c>
      <c r="L157" s="600" t="s">
        <v>388</v>
      </c>
      <c r="M157" s="207" t="s">
        <v>392</v>
      </c>
      <c r="N157" s="603" t="s">
        <v>12</v>
      </c>
      <c r="O157" s="200">
        <v>2200</v>
      </c>
      <c r="P157" s="200">
        <v>2365</v>
      </c>
      <c r="Q157" s="200">
        <v>2530</v>
      </c>
      <c r="R157" s="200">
        <v>2695</v>
      </c>
      <c r="S157" s="613">
        <v>2860</v>
      </c>
      <c r="T157" s="194" t="s">
        <v>416</v>
      </c>
      <c r="U157" s="189">
        <v>2860</v>
      </c>
      <c r="V157" s="207" t="s">
        <v>406</v>
      </c>
      <c r="W157" s="600" t="s">
        <v>2274</v>
      </c>
      <c r="X157" s="252">
        <v>1812</v>
      </c>
      <c r="Y157" s="201">
        <v>1944</v>
      </c>
      <c r="Z157" s="201">
        <v>2042</v>
      </c>
      <c r="AA157" s="201">
        <v>2146</v>
      </c>
      <c r="AB157" s="200">
        <v>2304</v>
      </c>
      <c r="AC157" s="613">
        <v>2323</v>
      </c>
      <c r="AD157" s="226" t="str">
        <f t="shared" si="107"/>
        <v>-</v>
      </c>
      <c r="AE157" s="196">
        <f t="shared" si="108"/>
        <v>0.88363636363636366</v>
      </c>
      <c r="AF157" s="196">
        <f t="shared" si="109"/>
        <v>0.86342494714587736</v>
      </c>
      <c r="AG157" s="196">
        <f t="shared" si="110"/>
        <v>0.84822134387351777</v>
      </c>
      <c r="AH157" s="604">
        <f t="shared" si="111"/>
        <v>0.85491651205936925</v>
      </c>
      <c r="AI157" s="227">
        <f>IFERROR(IF($E157="-","-",AC157/S157),"-")</f>
        <v>0.81223776223776223</v>
      </c>
      <c r="AJ157" s="226">
        <f t="shared" si="112"/>
        <v>0.63356643356643361</v>
      </c>
      <c r="AK157" s="196">
        <f t="shared" si="113"/>
        <v>0.67972027972027971</v>
      </c>
      <c r="AL157" s="196">
        <f t="shared" si="114"/>
        <v>0.71398601398601402</v>
      </c>
      <c r="AM157" s="196">
        <f t="shared" si="115"/>
        <v>0.7503496503496504</v>
      </c>
      <c r="AN157" s="604">
        <f t="shared" si="116"/>
        <v>0.80559440559440565</v>
      </c>
      <c r="AO157" s="227">
        <f>IFERROR(IF($E157="-","-",IF($U157="-","-",AC157/$U157)),"-")</f>
        <v>0.81223776223776223</v>
      </c>
      <c r="AP157" s="204" t="s">
        <v>12</v>
      </c>
      <c r="AQ157" s="600" t="s">
        <v>2275</v>
      </c>
      <c r="AR157" s="197" t="s">
        <v>634</v>
      </c>
      <c r="AS157" s="257" t="s">
        <v>2237</v>
      </c>
      <c r="AT157" s="194" t="s">
        <v>12</v>
      </c>
      <c r="AU157" s="179" t="s">
        <v>11</v>
      </c>
      <c r="AV157" s="179" t="s">
        <v>11</v>
      </c>
      <c r="AW157" s="179" t="s">
        <v>11</v>
      </c>
      <c r="AX157" s="347" t="s">
        <v>55</v>
      </c>
      <c r="AY157" s="195" t="s">
        <v>3414</v>
      </c>
    </row>
    <row r="158" spans="1:51" s="401" customFormat="1" ht="158.25" customHeight="1">
      <c r="A158" s="12" t="str">
        <f t="shared" si="118"/>
        <v>18-2</v>
      </c>
      <c r="B158" s="204">
        <v>18</v>
      </c>
      <c r="C158" s="364" t="s">
        <v>288</v>
      </c>
      <c r="D158" s="204">
        <v>2</v>
      </c>
      <c r="E158" s="600" t="s">
        <v>512</v>
      </c>
      <c r="F158" s="355" t="s">
        <v>384</v>
      </c>
      <c r="G158" s="197" t="s">
        <v>504</v>
      </c>
      <c r="H158" s="206" t="s">
        <v>3296</v>
      </c>
      <c r="I158" s="195" t="s">
        <v>513</v>
      </c>
      <c r="J158" s="600" t="s">
        <v>2276</v>
      </c>
      <c r="K158" s="600" t="s">
        <v>2264</v>
      </c>
      <c r="L158" s="600" t="s">
        <v>2277</v>
      </c>
      <c r="M158" s="207" t="s">
        <v>392</v>
      </c>
      <c r="N158" s="603">
        <v>28.9</v>
      </c>
      <c r="O158" s="181">
        <v>29.3</v>
      </c>
      <c r="P158" s="181">
        <v>29.8</v>
      </c>
      <c r="Q158" s="181">
        <v>30.3</v>
      </c>
      <c r="R158" s="181">
        <v>30.8</v>
      </c>
      <c r="S158" s="345">
        <v>31.4</v>
      </c>
      <c r="T158" s="194" t="s">
        <v>416</v>
      </c>
      <c r="U158" s="209">
        <v>31.4</v>
      </c>
      <c r="V158" s="207" t="s">
        <v>406</v>
      </c>
      <c r="W158" s="600" t="s">
        <v>514</v>
      </c>
      <c r="X158" s="603">
        <v>28.7</v>
      </c>
      <c r="Y158" s="181">
        <v>27.6</v>
      </c>
      <c r="Z158" s="181">
        <v>26.2</v>
      </c>
      <c r="AA158" s="298">
        <v>25</v>
      </c>
      <c r="AB158" s="181">
        <v>23.8</v>
      </c>
      <c r="AC158" s="345">
        <v>22.8</v>
      </c>
      <c r="AD158" s="226">
        <f t="shared" si="107"/>
        <v>0.99307958477508651</v>
      </c>
      <c r="AE158" s="196">
        <f t="shared" si="108"/>
        <v>0.94197952218430037</v>
      </c>
      <c r="AF158" s="196">
        <f t="shared" si="109"/>
        <v>0.87919463087248317</v>
      </c>
      <c r="AG158" s="196">
        <f t="shared" si="110"/>
        <v>0.82508250825082508</v>
      </c>
      <c r="AH158" s="604">
        <f t="shared" si="111"/>
        <v>0.77272727272727271</v>
      </c>
      <c r="AI158" s="227">
        <f>IFERROR(IF($E158="-","-",AC158/S158),"-")</f>
        <v>0.72611464968152872</v>
      </c>
      <c r="AJ158" s="226">
        <f t="shared" si="112"/>
        <v>0.9140127388535032</v>
      </c>
      <c r="AK158" s="196">
        <f t="shared" si="113"/>
        <v>0.87898089171974536</v>
      </c>
      <c r="AL158" s="196">
        <f t="shared" si="114"/>
        <v>0.83439490445859876</v>
      </c>
      <c r="AM158" s="196">
        <f t="shared" si="115"/>
        <v>0.79617834394904463</v>
      </c>
      <c r="AN158" s="604">
        <f t="shared" si="116"/>
        <v>0.7579617834394905</v>
      </c>
      <c r="AO158" s="227">
        <f>IFERROR(IF($E158="-","-",IF($U158="-","-",AC158/$U158)),"-")</f>
        <v>0.72611464968152872</v>
      </c>
      <c r="AP158" s="204" t="s">
        <v>12</v>
      </c>
      <c r="AQ158" s="600" t="s">
        <v>83</v>
      </c>
      <c r="AR158" s="197" t="s">
        <v>634</v>
      </c>
      <c r="AS158" s="257" t="s">
        <v>2237</v>
      </c>
      <c r="AT158" s="194" t="s">
        <v>55</v>
      </c>
      <c r="AU158" s="179" t="s">
        <v>11</v>
      </c>
      <c r="AV158" s="179" t="s">
        <v>11</v>
      </c>
      <c r="AW158" s="179" t="s">
        <v>11</v>
      </c>
      <c r="AX158" s="347" t="s">
        <v>56</v>
      </c>
      <c r="AY158" s="195" t="s">
        <v>3412</v>
      </c>
    </row>
    <row r="159" spans="1:51" customFormat="1" ht="29.25" hidden="1" customHeight="1">
      <c r="A159" s="12" t="str">
        <f t="shared" si="118"/>
        <v>18-3</v>
      </c>
      <c r="B159" s="95">
        <v>18</v>
      </c>
      <c r="C159" s="120" t="s">
        <v>288</v>
      </c>
      <c r="D159" s="95">
        <v>3</v>
      </c>
      <c r="E159" s="93" t="s">
        <v>83</v>
      </c>
      <c r="F159" s="97" t="s">
        <v>83</v>
      </c>
      <c r="G159" s="161" t="s">
        <v>83</v>
      </c>
      <c r="H159" s="99" t="s">
        <v>83</v>
      </c>
      <c r="I159" s="94" t="s">
        <v>83</v>
      </c>
      <c r="J159" s="93" t="s">
        <v>83</v>
      </c>
      <c r="K159" s="93" t="s">
        <v>83</v>
      </c>
      <c r="L159" s="93" t="s">
        <v>83</v>
      </c>
      <c r="M159" s="92" t="s">
        <v>83</v>
      </c>
      <c r="N159" s="161" t="s">
        <v>12</v>
      </c>
      <c r="O159" s="153" t="s">
        <v>12</v>
      </c>
      <c r="P159" s="153" t="s">
        <v>12</v>
      </c>
      <c r="Q159" s="153" t="s">
        <v>12</v>
      </c>
      <c r="R159" s="162" t="s">
        <v>12</v>
      </c>
      <c r="S159" s="450"/>
      <c r="T159" s="163" t="s">
        <v>83</v>
      </c>
      <c r="U159" s="162" t="s">
        <v>83</v>
      </c>
      <c r="V159" s="92" t="s">
        <v>83</v>
      </c>
      <c r="W159" s="93" t="s">
        <v>83</v>
      </c>
      <c r="X159" s="161" t="s">
        <v>12</v>
      </c>
      <c r="Y159" s="153" t="s">
        <v>12</v>
      </c>
      <c r="Z159" s="153" t="s">
        <v>12</v>
      </c>
      <c r="AA159" s="153" t="s">
        <v>12</v>
      </c>
      <c r="AB159" s="162" t="s">
        <v>12</v>
      </c>
      <c r="AC159" s="450" t="s">
        <v>12</v>
      </c>
      <c r="AD159" s="155" t="str">
        <f t="shared" si="107"/>
        <v>-</v>
      </c>
      <c r="AE159" s="156" t="str">
        <f t="shared" si="108"/>
        <v>-</v>
      </c>
      <c r="AF159" s="156" t="str">
        <f t="shared" si="109"/>
        <v>-</v>
      </c>
      <c r="AG159" s="156" t="str">
        <f t="shared" si="110"/>
        <v>-</v>
      </c>
      <c r="AH159" s="157" t="str">
        <f t="shared" si="111"/>
        <v>-</v>
      </c>
      <c r="AI159" s="454"/>
      <c r="AJ159" s="155" t="str">
        <f t="shared" si="112"/>
        <v>-</v>
      </c>
      <c r="AK159" s="156" t="str">
        <f t="shared" si="113"/>
        <v>-</v>
      </c>
      <c r="AL159" s="156" t="str">
        <f t="shared" si="114"/>
        <v>-</v>
      </c>
      <c r="AM159" s="156" t="str">
        <f t="shared" si="115"/>
        <v>-</v>
      </c>
      <c r="AN159" s="157" t="str">
        <f t="shared" si="116"/>
        <v>-</v>
      </c>
      <c r="AO159" s="457"/>
      <c r="AP159" s="95" t="s">
        <v>12</v>
      </c>
      <c r="AQ159" s="93" t="s">
        <v>83</v>
      </c>
      <c r="AR159" s="98" t="s">
        <v>83</v>
      </c>
      <c r="AS159" s="102" t="s">
        <v>83</v>
      </c>
      <c r="AT159" s="163" t="s">
        <v>12</v>
      </c>
      <c r="AU159" s="164" t="s">
        <v>12</v>
      </c>
      <c r="AV159" s="164" t="s">
        <v>12</v>
      </c>
      <c r="AW159" s="164" t="s">
        <v>12</v>
      </c>
      <c r="AX159" s="179" t="s">
        <v>83</v>
      </c>
      <c r="AY159" s="94" t="s">
        <v>12</v>
      </c>
    </row>
    <row r="160" spans="1:51" customFormat="1" ht="29.25" hidden="1" customHeight="1">
      <c r="A160" s="12" t="str">
        <f t="shared" si="118"/>
        <v>18-4</v>
      </c>
      <c r="B160" s="95">
        <v>18</v>
      </c>
      <c r="C160" s="120" t="s">
        <v>288</v>
      </c>
      <c r="D160" s="95">
        <v>4</v>
      </c>
      <c r="E160" s="93" t="s">
        <v>83</v>
      </c>
      <c r="F160" s="97" t="s">
        <v>83</v>
      </c>
      <c r="G160" s="161" t="s">
        <v>83</v>
      </c>
      <c r="H160" s="99" t="s">
        <v>83</v>
      </c>
      <c r="I160" s="94" t="s">
        <v>83</v>
      </c>
      <c r="J160" s="93" t="s">
        <v>83</v>
      </c>
      <c r="K160" s="93" t="s">
        <v>83</v>
      </c>
      <c r="L160" s="93" t="s">
        <v>83</v>
      </c>
      <c r="M160" s="92" t="s">
        <v>83</v>
      </c>
      <c r="N160" s="161" t="s">
        <v>12</v>
      </c>
      <c r="O160" s="153" t="s">
        <v>12</v>
      </c>
      <c r="P160" s="153" t="s">
        <v>12</v>
      </c>
      <c r="Q160" s="153" t="s">
        <v>12</v>
      </c>
      <c r="R160" s="162" t="s">
        <v>12</v>
      </c>
      <c r="S160" s="450"/>
      <c r="T160" s="163" t="s">
        <v>83</v>
      </c>
      <c r="U160" s="162" t="s">
        <v>83</v>
      </c>
      <c r="V160" s="92" t="s">
        <v>83</v>
      </c>
      <c r="W160" s="93" t="s">
        <v>83</v>
      </c>
      <c r="X160" s="161" t="s">
        <v>12</v>
      </c>
      <c r="Y160" s="153" t="s">
        <v>12</v>
      </c>
      <c r="Z160" s="153" t="s">
        <v>12</v>
      </c>
      <c r="AA160" s="153" t="s">
        <v>12</v>
      </c>
      <c r="AB160" s="162" t="s">
        <v>12</v>
      </c>
      <c r="AC160" s="450" t="s">
        <v>12</v>
      </c>
      <c r="AD160" s="155" t="str">
        <f t="shared" si="107"/>
        <v>-</v>
      </c>
      <c r="AE160" s="156" t="str">
        <f t="shared" si="108"/>
        <v>-</v>
      </c>
      <c r="AF160" s="156" t="str">
        <f t="shared" si="109"/>
        <v>-</v>
      </c>
      <c r="AG160" s="156" t="str">
        <f t="shared" si="110"/>
        <v>-</v>
      </c>
      <c r="AH160" s="157" t="str">
        <f t="shared" si="111"/>
        <v>-</v>
      </c>
      <c r="AI160" s="454"/>
      <c r="AJ160" s="155" t="str">
        <f t="shared" si="112"/>
        <v>-</v>
      </c>
      <c r="AK160" s="156" t="str">
        <f t="shared" si="113"/>
        <v>-</v>
      </c>
      <c r="AL160" s="156" t="str">
        <f t="shared" si="114"/>
        <v>-</v>
      </c>
      <c r="AM160" s="156" t="str">
        <f t="shared" si="115"/>
        <v>-</v>
      </c>
      <c r="AN160" s="157" t="str">
        <f t="shared" si="116"/>
        <v>-</v>
      </c>
      <c r="AO160" s="457"/>
      <c r="AP160" s="95" t="s">
        <v>12</v>
      </c>
      <c r="AQ160" s="93" t="s">
        <v>83</v>
      </c>
      <c r="AR160" s="98" t="s">
        <v>83</v>
      </c>
      <c r="AS160" s="102" t="s">
        <v>83</v>
      </c>
      <c r="AT160" s="163" t="s">
        <v>12</v>
      </c>
      <c r="AU160" s="164" t="s">
        <v>12</v>
      </c>
      <c r="AV160" s="164" t="s">
        <v>12</v>
      </c>
      <c r="AW160" s="164" t="s">
        <v>12</v>
      </c>
      <c r="AX160" s="179" t="s">
        <v>83</v>
      </c>
      <c r="AY160" s="94" t="s">
        <v>12</v>
      </c>
    </row>
    <row r="161" spans="1:51" customFormat="1" ht="29.25" hidden="1" customHeight="1">
      <c r="A161" s="12" t="str">
        <f t="shared" si="118"/>
        <v>18-5</v>
      </c>
      <c r="B161" s="95">
        <v>18</v>
      </c>
      <c r="C161" s="120" t="s">
        <v>288</v>
      </c>
      <c r="D161" s="95">
        <v>5</v>
      </c>
      <c r="E161" s="93" t="s">
        <v>83</v>
      </c>
      <c r="F161" s="97" t="s">
        <v>83</v>
      </c>
      <c r="G161" s="161" t="s">
        <v>83</v>
      </c>
      <c r="H161" s="99" t="s">
        <v>83</v>
      </c>
      <c r="I161" s="94" t="s">
        <v>83</v>
      </c>
      <c r="J161" s="93" t="s">
        <v>83</v>
      </c>
      <c r="K161" s="93" t="s">
        <v>83</v>
      </c>
      <c r="L161" s="93" t="s">
        <v>83</v>
      </c>
      <c r="M161" s="92" t="s">
        <v>83</v>
      </c>
      <c r="N161" s="161" t="s">
        <v>12</v>
      </c>
      <c r="O161" s="153" t="s">
        <v>12</v>
      </c>
      <c r="P161" s="153" t="s">
        <v>12</v>
      </c>
      <c r="Q161" s="153" t="s">
        <v>12</v>
      </c>
      <c r="R161" s="162" t="s">
        <v>12</v>
      </c>
      <c r="S161" s="450"/>
      <c r="T161" s="163" t="s">
        <v>83</v>
      </c>
      <c r="U161" s="162" t="s">
        <v>83</v>
      </c>
      <c r="V161" s="92" t="s">
        <v>83</v>
      </c>
      <c r="W161" s="93" t="s">
        <v>83</v>
      </c>
      <c r="X161" s="161" t="s">
        <v>12</v>
      </c>
      <c r="Y161" s="153" t="s">
        <v>12</v>
      </c>
      <c r="Z161" s="153" t="s">
        <v>12</v>
      </c>
      <c r="AA161" s="153" t="s">
        <v>12</v>
      </c>
      <c r="AB161" s="162" t="s">
        <v>12</v>
      </c>
      <c r="AC161" s="450" t="s">
        <v>12</v>
      </c>
      <c r="AD161" s="155" t="str">
        <f t="shared" si="107"/>
        <v>-</v>
      </c>
      <c r="AE161" s="156" t="str">
        <f t="shared" si="108"/>
        <v>-</v>
      </c>
      <c r="AF161" s="156" t="str">
        <f t="shared" si="109"/>
        <v>-</v>
      </c>
      <c r="AG161" s="156" t="str">
        <f t="shared" si="110"/>
        <v>-</v>
      </c>
      <c r="AH161" s="157" t="str">
        <f t="shared" si="111"/>
        <v>-</v>
      </c>
      <c r="AI161" s="454"/>
      <c r="AJ161" s="155" t="str">
        <f t="shared" si="112"/>
        <v>-</v>
      </c>
      <c r="AK161" s="156" t="str">
        <f t="shared" si="113"/>
        <v>-</v>
      </c>
      <c r="AL161" s="156" t="str">
        <f t="shared" si="114"/>
        <v>-</v>
      </c>
      <c r="AM161" s="156" t="str">
        <f t="shared" si="115"/>
        <v>-</v>
      </c>
      <c r="AN161" s="157" t="str">
        <f t="shared" si="116"/>
        <v>-</v>
      </c>
      <c r="AO161" s="457"/>
      <c r="AP161" s="95" t="s">
        <v>12</v>
      </c>
      <c r="AQ161" s="93" t="s">
        <v>83</v>
      </c>
      <c r="AR161" s="98" t="s">
        <v>83</v>
      </c>
      <c r="AS161" s="102" t="s">
        <v>83</v>
      </c>
      <c r="AT161" s="163" t="s">
        <v>12</v>
      </c>
      <c r="AU161" s="164" t="s">
        <v>12</v>
      </c>
      <c r="AV161" s="164" t="s">
        <v>12</v>
      </c>
      <c r="AW161" s="164" t="s">
        <v>12</v>
      </c>
      <c r="AX161" s="179" t="s">
        <v>83</v>
      </c>
      <c r="AY161" s="94" t="s">
        <v>12</v>
      </c>
    </row>
    <row r="162" spans="1:51" customFormat="1" ht="29.25" hidden="1" customHeight="1">
      <c r="A162" s="12" t="str">
        <f t="shared" si="118"/>
        <v>18-6</v>
      </c>
      <c r="B162" s="95">
        <v>18</v>
      </c>
      <c r="C162" s="120" t="s">
        <v>288</v>
      </c>
      <c r="D162" s="95">
        <v>6</v>
      </c>
      <c r="E162" s="93" t="s">
        <v>83</v>
      </c>
      <c r="F162" s="97" t="s">
        <v>83</v>
      </c>
      <c r="G162" s="161" t="s">
        <v>83</v>
      </c>
      <c r="H162" s="99" t="s">
        <v>83</v>
      </c>
      <c r="I162" s="94" t="s">
        <v>83</v>
      </c>
      <c r="J162" s="93" t="s">
        <v>83</v>
      </c>
      <c r="K162" s="93" t="s">
        <v>83</v>
      </c>
      <c r="L162" s="93" t="s">
        <v>83</v>
      </c>
      <c r="M162" s="92" t="s">
        <v>83</v>
      </c>
      <c r="N162" s="161" t="s">
        <v>12</v>
      </c>
      <c r="O162" s="153" t="s">
        <v>12</v>
      </c>
      <c r="P162" s="153" t="s">
        <v>12</v>
      </c>
      <c r="Q162" s="153" t="s">
        <v>12</v>
      </c>
      <c r="R162" s="162" t="s">
        <v>12</v>
      </c>
      <c r="S162" s="450"/>
      <c r="T162" s="163" t="s">
        <v>83</v>
      </c>
      <c r="U162" s="162" t="s">
        <v>83</v>
      </c>
      <c r="V162" s="92" t="s">
        <v>83</v>
      </c>
      <c r="W162" s="93" t="s">
        <v>83</v>
      </c>
      <c r="X162" s="161" t="s">
        <v>12</v>
      </c>
      <c r="Y162" s="153" t="s">
        <v>12</v>
      </c>
      <c r="Z162" s="153" t="s">
        <v>12</v>
      </c>
      <c r="AA162" s="153" t="s">
        <v>12</v>
      </c>
      <c r="AB162" s="162" t="s">
        <v>12</v>
      </c>
      <c r="AC162" s="450" t="s">
        <v>12</v>
      </c>
      <c r="AD162" s="155" t="str">
        <f t="shared" si="107"/>
        <v>-</v>
      </c>
      <c r="AE162" s="156" t="str">
        <f t="shared" si="108"/>
        <v>-</v>
      </c>
      <c r="AF162" s="156" t="str">
        <f t="shared" si="109"/>
        <v>-</v>
      </c>
      <c r="AG162" s="156" t="str">
        <f t="shared" si="110"/>
        <v>-</v>
      </c>
      <c r="AH162" s="157" t="str">
        <f t="shared" si="111"/>
        <v>-</v>
      </c>
      <c r="AI162" s="454"/>
      <c r="AJ162" s="155" t="str">
        <f t="shared" si="112"/>
        <v>-</v>
      </c>
      <c r="AK162" s="156" t="str">
        <f t="shared" si="113"/>
        <v>-</v>
      </c>
      <c r="AL162" s="156" t="str">
        <f t="shared" si="114"/>
        <v>-</v>
      </c>
      <c r="AM162" s="156" t="str">
        <f t="shared" si="115"/>
        <v>-</v>
      </c>
      <c r="AN162" s="157" t="str">
        <f t="shared" si="116"/>
        <v>-</v>
      </c>
      <c r="AO162" s="457"/>
      <c r="AP162" s="95" t="s">
        <v>12</v>
      </c>
      <c r="AQ162" s="93" t="s">
        <v>83</v>
      </c>
      <c r="AR162" s="98" t="s">
        <v>83</v>
      </c>
      <c r="AS162" s="102" t="s">
        <v>83</v>
      </c>
      <c r="AT162" s="163" t="s">
        <v>12</v>
      </c>
      <c r="AU162" s="164" t="s">
        <v>12</v>
      </c>
      <c r="AV162" s="164" t="s">
        <v>12</v>
      </c>
      <c r="AW162" s="164" t="s">
        <v>12</v>
      </c>
      <c r="AX162" s="179" t="s">
        <v>83</v>
      </c>
      <c r="AY162" s="94" t="s">
        <v>12</v>
      </c>
    </row>
    <row r="163" spans="1:51" customFormat="1" ht="29.25" hidden="1" customHeight="1">
      <c r="A163" s="12" t="str">
        <f t="shared" si="118"/>
        <v>18-7</v>
      </c>
      <c r="B163" s="95">
        <v>18</v>
      </c>
      <c r="C163" s="120" t="s">
        <v>288</v>
      </c>
      <c r="D163" s="95">
        <v>7</v>
      </c>
      <c r="E163" s="93" t="s">
        <v>83</v>
      </c>
      <c r="F163" s="97" t="s">
        <v>83</v>
      </c>
      <c r="G163" s="161" t="s">
        <v>83</v>
      </c>
      <c r="H163" s="99" t="s">
        <v>83</v>
      </c>
      <c r="I163" s="94" t="s">
        <v>83</v>
      </c>
      <c r="J163" s="93" t="s">
        <v>83</v>
      </c>
      <c r="K163" s="93" t="s">
        <v>83</v>
      </c>
      <c r="L163" s="93" t="s">
        <v>83</v>
      </c>
      <c r="M163" s="92" t="s">
        <v>83</v>
      </c>
      <c r="N163" s="161" t="s">
        <v>12</v>
      </c>
      <c r="O163" s="153" t="s">
        <v>12</v>
      </c>
      <c r="P163" s="153" t="s">
        <v>12</v>
      </c>
      <c r="Q163" s="153" t="s">
        <v>12</v>
      </c>
      <c r="R163" s="162" t="s">
        <v>12</v>
      </c>
      <c r="S163" s="450"/>
      <c r="T163" s="163" t="s">
        <v>83</v>
      </c>
      <c r="U163" s="162" t="s">
        <v>83</v>
      </c>
      <c r="V163" s="92" t="s">
        <v>83</v>
      </c>
      <c r="W163" s="93" t="s">
        <v>83</v>
      </c>
      <c r="X163" s="161" t="s">
        <v>12</v>
      </c>
      <c r="Y163" s="153" t="s">
        <v>12</v>
      </c>
      <c r="Z163" s="153" t="s">
        <v>12</v>
      </c>
      <c r="AA163" s="153" t="s">
        <v>12</v>
      </c>
      <c r="AB163" s="162" t="s">
        <v>12</v>
      </c>
      <c r="AC163" s="450" t="s">
        <v>12</v>
      </c>
      <c r="AD163" s="155" t="str">
        <f t="shared" si="107"/>
        <v>-</v>
      </c>
      <c r="AE163" s="156" t="str">
        <f t="shared" si="108"/>
        <v>-</v>
      </c>
      <c r="AF163" s="156" t="str">
        <f t="shared" si="109"/>
        <v>-</v>
      </c>
      <c r="AG163" s="156" t="str">
        <f t="shared" si="110"/>
        <v>-</v>
      </c>
      <c r="AH163" s="157" t="str">
        <f t="shared" si="111"/>
        <v>-</v>
      </c>
      <c r="AI163" s="454"/>
      <c r="AJ163" s="155" t="str">
        <f t="shared" si="112"/>
        <v>-</v>
      </c>
      <c r="AK163" s="156" t="str">
        <f t="shared" si="113"/>
        <v>-</v>
      </c>
      <c r="AL163" s="156" t="str">
        <f t="shared" si="114"/>
        <v>-</v>
      </c>
      <c r="AM163" s="156" t="str">
        <f t="shared" si="115"/>
        <v>-</v>
      </c>
      <c r="AN163" s="157" t="str">
        <f t="shared" si="116"/>
        <v>-</v>
      </c>
      <c r="AO163" s="457"/>
      <c r="AP163" s="95" t="s">
        <v>12</v>
      </c>
      <c r="AQ163" s="93" t="s">
        <v>83</v>
      </c>
      <c r="AR163" s="98" t="s">
        <v>83</v>
      </c>
      <c r="AS163" s="102" t="s">
        <v>83</v>
      </c>
      <c r="AT163" s="163" t="s">
        <v>12</v>
      </c>
      <c r="AU163" s="164" t="s">
        <v>12</v>
      </c>
      <c r="AV163" s="164" t="s">
        <v>12</v>
      </c>
      <c r="AW163" s="164" t="s">
        <v>12</v>
      </c>
      <c r="AX163" s="179" t="s">
        <v>83</v>
      </c>
      <c r="AY163" s="94" t="s">
        <v>12</v>
      </c>
    </row>
    <row r="164" spans="1:51" customFormat="1" ht="29.25" hidden="1" customHeight="1">
      <c r="A164" s="12" t="str">
        <f t="shared" si="118"/>
        <v>18-8</v>
      </c>
      <c r="B164" s="95">
        <v>18</v>
      </c>
      <c r="C164" s="120" t="s">
        <v>288</v>
      </c>
      <c r="D164" s="95">
        <v>8</v>
      </c>
      <c r="E164" s="93" t="s">
        <v>83</v>
      </c>
      <c r="F164" s="97" t="s">
        <v>83</v>
      </c>
      <c r="G164" s="161" t="s">
        <v>83</v>
      </c>
      <c r="H164" s="99" t="s">
        <v>83</v>
      </c>
      <c r="I164" s="94" t="s">
        <v>83</v>
      </c>
      <c r="J164" s="93" t="s">
        <v>83</v>
      </c>
      <c r="K164" s="93" t="s">
        <v>83</v>
      </c>
      <c r="L164" s="93" t="s">
        <v>83</v>
      </c>
      <c r="M164" s="92" t="s">
        <v>83</v>
      </c>
      <c r="N164" s="161" t="s">
        <v>12</v>
      </c>
      <c r="O164" s="153" t="s">
        <v>12</v>
      </c>
      <c r="P164" s="153" t="s">
        <v>12</v>
      </c>
      <c r="Q164" s="153" t="s">
        <v>12</v>
      </c>
      <c r="R164" s="162" t="s">
        <v>12</v>
      </c>
      <c r="S164" s="450"/>
      <c r="T164" s="163" t="s">
        <v>83</v>
      </c>
      <c r="U164" s="162" t="s">
        <v>83</v>
      </c>
      <c r="V164" s="92" t="s">
        <v>83</v>
      </c>
      <c r="W164" s="93" t="s">
        <v>83</v>
      </c>
      <c r="X164" s="161" t="s">
        <v>12</v>
      </c>
      <c r="Y164" s="153" t="s">
        <v>12</v>
      </c>
      <c r="Z164" s="153" t="s">
        <v>12</v>
      </c>
      <c r="AA164" s="153" t="s">
        <v>12</v>
      </c>
      <c r="AB164" s="162" t="s">
        <v>12</v>
      </c>
      <c r="AC164" s="450" t="s">
        <v>12</v>
      </c>
      <c r="AD164" s="155" t="str">
        <f t="shared" si="107"/>
        <v>-</v>
      </c>
      <c r="AE164" s="156" t="str">
        <f t="shared" si="108"/>
        <v>-</v>
      </c>
      <c r="AF164" s="156" t="str">
        <f t="shared" si="109"/>
        <v>-</v>
      </c>
      <c r="AG164" s="156" t="str">
        <f t="shared" si="110"/>
        <v>-</v>
      </c>
      <c r="AH164" s="157" t="str">
        <f t="shared" si="111"/>
        <v>-</v>
      </c>
      <c r="AI164" s="454"/>
      <c r="AJ164" s="155" t="str">
        <f t="shared" si="112"/>
        <v>-</v>
      </c>
      <c r="AK164" s="156" t="str">
        <f t="shared" si="113"/>
        <v>-</v>
      </c>
      <c r="AL164" s="156" t="str">
        <f t="shared" si="114"/>
        <v>-</v>
      </c>
      <c r="AM164" s="156" t="str">
        <f t="shared" si="115"/>
        <v>-</v>
      </c>
      <c r="AN164" s="157" t="str">
        <f t="shared" si="116"/>
        <v>-</v>
      </c>
      <c r="AO164" s="457"/>
      <c r="AP164" s="95" t="s">
        <v>12</v>
      </c>
      <c r="AQ164" s="93" t="s">
        <v>83</v>
      </c>
      <c r="AR164" s="98" t="s">
        <v>83</v>
      </c>
      <c r="AS164" s="102" t="s">
        <v>83</v>
      </c>
      <c r="AT164" s="163" t="s">
        <v>12</v>
      </c>
      <c r="AU164" s="164" t="s">
        <v>12</v>
      </c>
      <c r="AV164" s="164" t="s">
        <v>12</v>
      </c>
      <c r="AW164" s="164" t="s">
        <v>12</v>
      </c>
      <c r="AX164" s="179" t="s">
        <v>83</v>
      </c>
      <c r="AY164" s="94" t="s">
        <v>12</v>
      </c>
    </row>
    <row r="165" spans="1:51" customFormat="1" ht="29.25" hidden="1" customHeight="1">
      <c r="A165" s="12" t="str">
        <f t="shared" ref="A165:A173" si="119">B165&amp;"-"&amp;D165</f>
        <v>18-9</v>
      </c>
      <c r="B165" s="95">
        <v>18</v>
      </c>
      <c r="C165" s="120" t="s">
        <v>288</v>
      </c>
      <c r="D165" s="95">
        <v>9</v>
      </c>
      <c r="E165" s="93" t="s">
        <v>83</v>
      </c>
      <c r="F165" s="97" t="s">
        <v>83</v>
      </c>
      <c r="G165" s="161" t="s">
        <v>83</v>
      </c>
      <c r="H165" s="99" t="s">
        <v>83</v>
      </c>
      <c r="I165" s="94" t="s">
        <v>83</v>
      </c>
      <c r="J165" s="93" t="s">
        <v>83</v>
      </c>
      <c r="K165" s="93" t="s">
        <v>83</v>
      </c>
      <c r="L165" s="93" t="s">
        <v>83</v>
      </c>
      <c r="M165" s="92" t="s">
        <v>83</v>
      </c>
      <c r="N165" s="161" t="s">
        <v>12</v>
      </c>
      <c r="O165" s="153" t="s">
        <v>12</v>
      </c>
      <c r="P165" s="153" t="s">
        <v>12</v>
      </c>
      <c r="Q165" s="153" t="s">
        <v>12</v>
      </c>
      <c r="R165" s="162" t="s">
        <v>12</v>
      </c>
      <c r="S165" s="450"/>
      <c r="T165" s="163" t="s">
        <v>83</v>
      </c>
      <c r="U165" s="162" t="s">
        <v>83</v>
      </c>
      <c r="V165" s="92" t="s">
        <v>83</v>
      </c>
      <c r="W165" s="93" t="s">
        <v>83</v>
      </c>
      <c r="X165" s="161" t="s">
        <v>12</v>
      </c>
      <c r="Y165" s="153" t="s">
        <v>12</v>
      </c>
      <c r="Z165" s="153" t="s">
        <v>12</v>
      </c>
      <c r="AA165" s="153" t="s">
        <v>12</v>
      </c>
      <c r="AB165" s="162" t="s">
        <v>12</v>
      </c>
      <c r="AC165" s="450" t="s">
        <v>12</v>
      </c>
      <c r="AD165" s="155" t="str">
        <f t="shared" si="107"/>
        <v>-</v>
      </c>
      <c r="AE165" s="156" t="str">
        <f t="shared" si="108"/>
        <v>-</v>
      </c>
      <c r="AF165" s="156" t="str">
        <f t="shared" si="109"/>
        <v>-</v>
      </c>
      <c r="AG165" s="156" t="str">
        <f t="shared" si="110"/>
        <v>-</v>
      </c>
      <c r="AH165" s="157" t="str">
        <f t="shared" si="111"/>
        <v>-</v>
      </c>
      <c r="AI165" s="454"/>
      <c r="AJ165" s="155" t="str">
        <f t="shared" si="112"/>
        <v>-</v>
      </c>
      <c r="AK165" s="156" t="str">
        <f t="shared" si="113"/>
        <v>-</v>
      </c>
      <c r="AL165" s="156" t="str">
        <f t="shared" si="114"/>
        <v>-</v>
      </c>
      <c r="AM165" s="156" t="str">
        <f t="shared" si="115"/>
        <v>-</v>
      </c>
      <c r="AN165" s="157" t="str">
        <f t="shared" si="116"/>
        <v>-</v>
      </c>
      <c r="AO165" s="457"/>
      <c r="AP165" s="95" t="s">
        <v>12</v>
      </c>
      <c r="AQ165" s="93" t="s">
        <v>83</v>
      </c>
      <c r="AR165" s="98" t="s">
        <v>83</v>
      </c>
      <c r="AS165" s="102" t="s">
        <v>83</v>
      </c>
      <c r="AT165" s="163" t="s">
        <v>12</v>
      </c>
      <c r="AU165" s="164" t="s">
        <v>12</v>
      </c>
      <c r="AV165" s="164" t="s">
        <v>12</v>
      </c>
      <c r="AW165" s="164" t="s">
        <v>12</v>
      </c>
      <c r="AX165" s="179" t="s">
        <v>83</v>
      </c>
      <c r="AY165" s="94" t="s">
        <v>12</v>
      </c>
    </row>
    <row r="166" spans="1:51" s="401" customFormat="1" ht="255" customHeight="1">
      <c r="A166" s="12" t="str">
        <f t="shared" si="119"/>
        <v>19-1</v>
      </c>
      <c r="B166" s="204">
        <v>19</v>
      </c>
      <c r="C166" s="364" t="s">
        <v>289</v>
      </c>
      <c r="D166" s="204">
        <v>1</v>
      </c>
      <c r="E166" s="600" t="s">
        <v>515</v>
      </c>
      <c r="F166" s="355" t="s">
        <v>424</v>
      </c>
      <c r="G166" s="603" t="s">
        <v>516</v>
      </c>
      <c r="H166" s="206" t="s">
        <v>517</v>
      </c>
      <c r="I166" s="195" t="s">
        <v>518</v>
      </c>
      <c r="J166" s="600" t="s">
        <v>515</v>
      </c>
      <c r="K166" s="600" t="s">
        <v>1475</v>
      </c>
      <c r="L166" s="600" t="s">
        <v>2728</v>
      </c>
      <c r="M166" s="207" t="s">
        <v>405</v>
      </c>
      <c r="N166" s="603">
        <v>0</v>
      </c>
      <c r="O166" s="181">
        <v>0</v>
      </c>
      <c r="P166" s="181">
        <v>0</v>
      </c>
      <c r="Q166" s="181">
        <v>0</v>
      </c>
      <c r="R166" s="181">
        <v>0</v>
      </c>
      <c r="S166" s="345">
        <v>0</v>
      </c>
      <c r="T166" s="194" t="s">
        <v>40</v>
      </c>
      <c r="U166" s="209">
        <v>0</v>
      </c>
      <c r="V166" s="207" t="s">
        <v>406</v>
      </c>
      <c r="W166" s="600" t="s">
        <v>1161</v>
      </c>
      <c r="X166" s="603">
        <v>2</v>
      </c>
      <c r="Y166" s="181">
        <v>4</v>
      </c>
      <c r="Z166" s="181">
        <v>8</v>
      </c>
      <c r="AA166" s="181">
        <v>3</v>
      </c>
      <c r="AB166" s="181">
        <v>0</v>
      </c>
      <c r="AC166" s="345">
        <v>7</v>
      </c>
      <c r="AD166" s="226" t="str">
        <f t="shared" ref="AD166:AI166" si="120">IFERROR(IF($E166="-","-",1+(N166-X166)/N166),"-")</f>
        <v>-</v>
      </c>
      <c r="AE166" s="196" t="str">
        <f t="shared" si="120"/>
        <v>-</v>
      </c>
      <c r="AF166" s="196" t="str">
        <f t="shared" si="120"/>
        <v>-</v>
      </c>
      <c r="AG166" s="196" t="str">
        <f t="shared" si="120"/>
        <v>-</v>
      </c>
      <c r="AH166" s="196" t="str">
        <f t="shared" si="120"/>
        <v>-</v>
      </c>
      <c r="AI166" s="588" t="str">
        <f t="shared" si="120"/>
        <v>-</v>
      </c>
      <c r="AJ166" s="226" t="str">
        <f t="shared" ref="AJ166:AO166" si="121">IFERROR(IF($E166="-","-",IF($U166="-","-",1+($U166-X166)/$U166)),"-")</f>
        <v>-</v>
      </c>
      <c r="AK166" s="196" t="str">
        <f t="shared" si="121"/>
        <v>-</v>
      </c>
      <c r="AL166" s="196" t="str">
        <f t="shared" si="121"/>
        <v>-</v>
      </c>
      <c r="AM166" s="196" t="str">
        <f t="shared" si="121"/>
        <v>-</v>
      </c>
      <c r="AN166" s="604" t="str">
        <f t="shared" si="121"/>
        <v>-</v>
      </c>
      <c r="AO166" s="227" t="str">
        <f t="shared" si="121"/>
        <v>-</v>
      </c>
      <c r="AP166" s="204" t="s">
        <v>12</v>
      </c>
      <c r="AQ166" s="600" t="s">
        <v>3511</v>
      </c>
      <c r="AR166" s="197" t="s">
        <v>1476</v>
      </c>
      <c r="AS166" s="257" t="s">
        <v>1918</v>
      </c>
      <c r="AT166" s="194" t="s">
        <v>11</v>
      </c>
      <c r="AU166" s="179" t="s">
        <v>11</v>
      </c>
      <c r="AV166" s="179" t="s">
        <v>11</v>
      </c>
      <c r="AW166" s="179" t="s">
        <v>11</v>
      </c>
      <c r="AX166" s="347" t="s">
        <v>3368</v>
      </c>
      <c r="AY166" s="195" t="s">
        <v>3375</v>
      </c>
    </row>
    <row r="167" spans="1:51" customFormat="1" ht="29.25" hidden="1" customHeight="1">
      <c r="A167" s="12" t="str">
        <f t="shared" si="119"/>
        <v>19-2</v>
      </c>
      <c r="B167" s="95">
        <v>19</v>
      </c>
      <c r="C167" s="120" t="str">
        <f>VLOOKUP(B167,プルダウン!$L$2:$M$28,2,FALSE)</f>
        <v>危機管理・防災・減災</v>
      </c>
      <c r="D167" s="95">
        <v>2</v>
      </c>
      <c r="E167" s="93" t="s">
        <v>83</v>
      </c>
      <c r="F167" s="97" t="s">
        <v>83</v>
      </c>
      <c r="G167" s="123" t="s">
        <v>83</v>
      </c>
      <c r="H167" s="99" t="s">
        <v>83</v>
      </c>
      <c r="I167" s="94" t="s">
        <v>83</v>
      </c>
      <c r="J167" s="93" t="s">
        <v>83</v>
      </c>
      <c r="K167" s="93" t="s">
        <v>83</v>
      </c>
      <c r="L167" s="93" t="s">
        <v>83</v>
      </c>
      <c r="M167" s="110" t="s">
        <v>83</v>
      </c>
      <c r="N167" s="108" t="s">
        <v>12</v>
      </c>
      <c r="O167" s="101" t="s">
        <v>12</v>
      </c>
      <c r="P167" s="101" t="s">
        <v>12</v>
      </c>
      <c r="Q167" s="101" t="s">
        <v>12</v>
      </c>
      <c r="R167" s="111" t="s">
        <v>12</v>
      </c>
      <c r="S167" s="449"/>
      <c r="T167" s="116" t="s">
        <v>83</v>
      </c>
      <c r="U167" s="111" t="s">
        <v>83</v>
      </c>
      <c r="V167" s="110" t="s">
        <v>83</v>
      </c>
      <c r="W167" s="107" t="s">
        <v>83</v>
      </c>
      <c r="X167" s="108" t="s">
        <v>12</v>
      </c>
      <c r="Y167" s="101" t="s">
        <v>12</v>
      </c>
      <c r="Z167" s="101" t="s">
        <v>12</v>
      </c>
      <c r="AA167" s="101" t="s">
        <v>12</v>
      </c>
      <c r="AB167" s="111" t="s">
        <v>12</v>
      </c>
      <c r="AC167" s="450" t="s">
        <v>12</v>
      </c>
      <c r="AD167" s="112" t="str">
        <f t="shared" ref="AD167:AD174" si="122">IFERROR(IF($E167="-","-",X167/N167),"-")</f>
        <v>-</v>
      </c>
      <c r="AE167" s="113" t="str">
        <f t="shared" ref="AE167:AE174" si="123">IFERROR(IF($E167="-","-",Y167/O167),"-")</f>
        <v>-</v>
      </c>
      <c r="AF167" s="113" t="str">
        <f t="shared" ref="AF167:AF174" si="124">IFERROR(IF($E167="-","-",Z167/P167),"-")</f>
        <v>-</v>
      </c>
      <c r="AG167" s="113" t="str">
        <f t="shared" ref="AG167:AG174" si="125">IFERROR(IF($E167="-","-",AA167/Q167),"-")</f>
        <v>-</v>
      </c>
      <c r="AH167" s="114" t="str">
        <f t="shared" ref="AH167:AH174" si="126">IFERROR(IF($E167="-","-",AB167/R167),"-")</f>
        <v>-</v>
      </c>
      <c r="AI167" s="453"/>
      <c r="AJ167" s="112" t="str">
        <f t="shared" ref="AJ167:AJ174" si="127">IFERROR(IF($E167="-","-",IF($U167="-","-",X167/$U167)),"-")</f>
        <v>-</v>
      </c>
      <c r="AK167" s="113" t="str">
        <f t="shared" ref="AK167:AK174" si="128">IFERROR(IF($E167="-","-",IF($U167="-","-",Y167/$U167)),"-")</f>
        <v>-</v>
      </c>
      <c r="AL167" s="113" t="str">
        <f t="shared" ref="AL167:AL174" si="129">IFERROR(IF($E167="-","-",IF($U167="-","-",Z167/$U167)),"-")</f>
        <v>-</v>
      </c>
      <c r="AM167" s="113" t="str">
        <f t="shared" ref="AM167:AM174" si="130">IFERROR(IF($E167="-","-",IF($U167="-","-",AA167/$U167)),"-")</f>
        <v>-</v>
      </c>
      <c r="AN167" s="114" t="str">
        <f t="shared" ref="AN167:AN174" si="131">IFERROR(IF($E167="-","-",IF($U167="-","-",AB167/$U167)),"-")</f>
        <v>-</v>
      </c>
      <c r="AO167" s="456"/>
      <c r="AP167" s="105" t="s">
        <v>12</v>
      </c>
      <c r="AQ167" s="93" t="s">
        <v>83</v>
      </c>
      <c r="AR167" s="98" t="s">
        <v>83</v>
      </c>
      <c r="AS167" s="102" t="s">
        <v>83</v>
      </c>
      <c r="AT167" s="116" t="s">
        <v>12</v>
      </c>
      <c r="AU167" s="115" t="s">
        <v>12</v>
      </c>
      <c r="AV167" s="115" t="s">
        <v>12</v>
      </c>
      <c r="AW167" s="115" t="s">
        <v>12</v>
      </c>
      <c r="AX167" s="179" t="s">
        <v>83</v>
      </c>
      <c r="AY167" s="109" t="s">
        <v>12</v>
      </c>
    </row>
    <row r="168" spans="1:51" customFormat="1" ht="29.25" hidden="1" customHeight="1">
      <c r="A168" s="12" t="str">
        <f t="shared" si="119"/>
        <v>19-3</v>
      </c>
      <c r="B168" s="95">
        <v>19</v>
      </c>
      <c r="C168" s="120" t="str">
        <f>VLOOKUP(B168,プルダウン!$L$2:$M$28,2,FALSE)</f>
        <v>危機管理・防災・減災</v>
      </c>
      <c r="D168" s="95">
        <v>3</v>
      </c>
      <c r="E168" s="93" t="s">
        <v>83</v>
      </c>
      <c r="F168" s="97" t="s">
        <v>83</v>
      </c>
      <c r="G168" s="123" t="s">
        <v>83</v>
      </c>
      <c r="H168" s="99" t="s">
        <v>83</v>
      </c>
      <c r="I168" s="94" t="s">
        <v>83</v>
      </c>
      <c r="J168" s="93" t="s">
        <v>83</v>
      </c>
      <c r="K168" s="93" t="s">
        <v>83</v>
      </c>
      <c r="L168" s="93" t="s">
        <v>83</v>
      </c>
      <c r="M168" s="110" t="s">
        <v>83</v>
      </c>
      <c r="N168" s="108" t="s">
        <v>12</v>
      </c>
      <c r="O168" s="101" t="s">
        <v>12</v>
      </c>
      <c r="P168" s="101" t="s">
        <v>12</v>
      </c>
      <c r="Q168" s="101" t="s">
        <v>12</v>
      </c>
      <c r="R168" s="111" t="s">
        <v>12</v>
      </c>
      <c r="S168" s="449"/>
      <c r="T168" s="116" t="s">
        <v>83</v>
      </c>
      <c r="U168" s="111" t="s">
        <v>83</v>
      </c>
      <c r="V168" s="110" t="s">
        <v>83</v>
      </c>
      <c r="W168" s="107" t="s">
        <v>83</v>
      </c>
      <c r="X168" s="108" t="s">
        <v>12</v>
      </c>
      <c r="Y168" s="101" t="s">
        <v>12</v>
      </c>
      <c r="Z168" s="101" t="s">
        <v>12</v>
      </c>
      <c r="AA168" s="101" t="s">
        <v>12</v>
      </c>
      <c r="AB168" s="111" t="s">
        <v>12</v>
      </c>
      <c r="AC168" s="450" t="s">
        <v>12</v>
      </c>
      <c r="AD168" s="112" t="str">
        <f t="shared" si="122"/>
        <v>-</v>
      </c>
      <c r="AE168" s="113" t="str">
        <f t="shared" si="123"/>
        <v>-</v>
      </c>
      <c r="AF168" s="113" t="str">
        <f t="shared" si="124"/>
        <v>-</v>
      </c>
      <c r="AG168" s="113" t="str">
        <f t="shared" si="125"/>
        <v>-</v>
      </c>
      <c r="AH168" s="114" t="str">
        <f t="shared" si="126"/>
        <v>-</v>
      </c>
      <c r="AI168" s="453"/>
      <c r="AJ168" s="112" t="str">
        <f t="shared" si="127"/>
        <v>-</v>
      </c>
      <c r="AK168" s="113" t="str">
        <f t="shared" si="128"/>
        <v>-</v>
      </c>
      <c r="AL168" s="113" t="str">
        <f t="shared" si="129"/>
        <v>-</v>
      </c>
      <c r="AM168" s="113" t="str">
        <f t="shared" si="130"/>
        <v>-</v>
      </c>
      <c r="AN168" s="114" t="str">
        <f t="shared" si="131"/>
        <v>-</v>
      </c>
      <c r="AO168" s="456"/>
      <c r="AP168" s="105" t="s">
        <v>12</v>
      </c>
      <c r="AQ168" s="93" t="s">
        <v>83</v>
      </c>
      <c r="AR168" s="98" t="s">
        <v>83</v>
      </c>
      <c r="AS168" s="102" t="s">
        <v>83</v>
      </c>
      <c r="AT168" s="116" t="s">
        <v>12</v>
      </c>
      <c r="AU168" s="115" t="s">
        <v>12</v>
      </c>
      <c r="AV168" s="115" t="s">
        <v>12</v>
      </c>
      <c r="AW168" s="115" t="s">
        <v>12</v>
      </c>
      <c r="AX168" s="179" t="s">
        <v>83</v>
      </c>
      <c r="AY168" s="109" t="s">
        <v>12</v>
      </c>
    </row>
    <row r="169" spans="1:51" customFormat="1" ht="29.25" hidden="1" customHeight="1">
      <c r="A169" s="12" t="str">
        <f t="shared" si="119"/>
        <v>19-4</v>
      </c>
      <c r="B169" s="95">
        <v>19</v>
      </c>
      <c r="C169" s="120" t="str">
        <f>VLOOKUP(B169,プルダウン!$L$2:$M$28,2,FALSE)</f>
        <v>危機管理・防災・減災</v>
      </c>
      <c r="D169" s="95">
        <v>4</v>
      </c>
      <c r="E169" s="93" t="s">
        <v>83</v>
      </c>
      <c r="F169" s="97" t="s">
        <v>83</v>
      </c>
      <c r="G169" s="123" t="s">
        <v>83</v>
      </c>
      <c r="H169" s="99" t="s">
        <v>83</v>
      </c>
      <c r="I169" s="94" t="s">
        <v>83</v>
      </c>
      <c r="J169" s="93" t="s">
        <v>83</v>
      </c>
      <c r="K169" s="93" t="s">
        <v>83</v>
      </c>
      <c r="L169" s="93" t="s">
        <v>83</v>
      </c>
      <c r="M169" s="110" t="s">
        <v>83</v>
      </c>
      <c r="N169" s="108" t="s">
        <v>12</v>
      </c>
      <c r="O169" s="101" t="s">
        <v>12</v>
      </c>
      <c r="P169" s="101" t="s">
        <v>12</v>
      </c>
      <c r="Q169" s="101" t="s">
        <v>12</v>
      </c>
      <c r="R169" s="111" t="s">
        <v>12</v>
      </c>
      <c r="S169" s="449"/>
      <c r="T169" s="116" t="s">
        <v>83</v>
      </c>
      <c r="U169" s="111" t="s">
        <v>83</v>
      </c>
      <c r="V169" s="110" t="s">
        <v>83</v>
      </c>
      <c r="W169" s="107" t="s">
        <v>83</v>
      </c>
      <c r="X169" s="108" t="s">
        <v>12</v>
      </c>
      <c r="Y169" s="101" t="s">
        <v>12</v>
      </c>
      <c r="Z169" s="101" t="s">
        <v>12</v>
      </c>
      <c r="AA169" s="101" t="s">
        <v>12</v>
      </c>
      <c r="AB169" s="111" t="s">
        <v>12</v>
      </c>
      <c r="AC169" s="450" t="s">
        <v>12</v>
      </c>
      <c r="AD169" s="112" t="str">
        <f t="shared" si="122"/>
        <v>-</v>
      </c>
      <c r="AE169" s="113" t="str">
        <f t="shared" si="123"/>
        <v>-</v>
      </c>
      <c r="AF169" s="113" t="str">
        <f t="shared" si="124"/>
        <v>-</v>
      </c>
      <c r="AG169" s="113" t="str">
        <f t="shared" si="125"/>
        <v>-</v>
      </c>
      <c r="AH169" s="114" t="str">
        <f t="shared" si="126"/>
        <v>-</v>
      </c>
      <c r="AI169" s="453"/>
      <c r="AJ169" s="112" t="str">
        <f t="shared" si="127"/>
        <v>-</v>
      </c>
      <c r="AK169" s="113" t="str">
        <f t="shared" si="128"/>
        <v>-</v>
      </c>
      <c r="AL169" s="113" t="str">
        <f t="shared" si="129"/>
        <v>-</v>
      </c>
      <c r="AM169" s="113" t="str">
        <f t="shared" si="130"/>
        <v>-</v>
      </c>
      <c r="AN169" s="114" t="str">
        <f t="shared" si="131"/>
        <v>-</v>
      </c>
      <c r="AO169" s="456"/>
      <c r="AP169" s="105" t="s">
        <v>12</v>
      </c>
      <c r="AQ169" s="93" t="s">
        <v>83</v>
      </c>
      <c r="AR169" s="98" t="s">
        <v>83</v>
      </c>
      <c r="AS169" s="102" t="s">
        <v>83</v>
      </c>
      <c r="AT169" s="116" t="s">
        <v>12</v>
      </c>
      <c r="AU169" s="115" t="s">
        <v>12</v>
      </c>
      <c r="AV169" s="115" t="s">
        <v>12</v>
      </c>
      <c r="AW169" s="115" t="s">
        <v>12</v>
      </c>
      <c r="AX169" s="179" t="s">
        <v>83</v>
      </c>
      <c r="AY169" s="109" t="s">
        <v>12</v>
      </c>
    </row>
    <row r="170" spans="1:51" customFormat="1" ht="29.25" hidden="1" customHeight="1">
      <c r="A170" s="12" t="str">
        <f t="shared" si="119"/>
        <v>19-5</v>
      </c>
      <c r="B170" s="95">
        <v>19</v>
      </c>
      <c r="C170" s="120" t="str">
        <f>VLOOKUP(B170,プルダウン!$L$2:$M$28,2,FALSE)</f>
        <v>危機管理・防災・減災</v>
      </c>
      <c r="D170" s="95">
        <v>5</v>
      </c>
      <c r="E170" s="93" t="s">
        <v>83</v>
      </c>
      <c r="F170" s="97" t="s">
        <v>83</v>
      </c>
      <c r="G170" s="123" t="s">
        <v>83</v>
      </c>
      <c r="H170" s="99" t="s">
        <v>83</v>
      </c>
      <c r="I170" s="94" t="s">
        <v>83</v>
      </c>
      <c r="J170" s="93" t="s">
        <v>83</v>
      </c>
      <c r="K170" s="93" t="s">
        <v>83</v>
      </c>
      <c r="L170" s="93" t="s">
        <v>83</v>
      </c>
      <c r="M170" s="110" t="s">
        <v>83</v>
      </c>
      <c r="N170" s="108" t="s">
        <v>12</v>
      </c>
      <c r="O170" s="101" t="s">
        <v>12</v>
      </c>
      <c r="P170" s="101" t="s">
        <v>12</v>
      </c>
      <c r="Q170" s="101" t="s">
        <v>12</v>
      </c>
      <c r="R170" s="111" t="s">
        <v>12</v>
      </c>
      <c r="S170" s="449"/>
      <c r="T170" s="116" t="s">
        <v>83</v>
      </c>
      <c r="U170" s="111" t="s">
        <v>83</v>
      </c>
      <c r="V170" s="110" t="s">
        <v>83</v>
      </c>
      <c r="W170" s="107" t="s">
        <v>83</v>
      </c>
      <c r="X170" s="108" t="s">
        <v>12</v>
      </c>
      <c r="Y170" s="101" t="s">
        <v>12</v>
      </c>
      <c r="Z170" s="101" t="s">
        <v>12</v>
      </c>
      <c r="AA170" s="101" t="s">
        <v>12</v>
      </c>
      <c r="AB170" s="111" t="s">
        <v>12</v>
      </c>
      <c r="AC170" s="450" t="s">
        <v>12</v>
      </c>
      <c r="AD170" s="112" t="str">
        <f t="shared" si="122"/>
        <v>-</v>
      </c>
      <c r="AE170" s="113" t="str">
        <f t="shared" si="123"/>
        <v>-</v>
      </c>
      <c r="AF170" s="113" t="str">
        <f t="shared" si="124"/>
        <v>-</v>
      </c>
      <c r="AG170" s="113" t="str">
        <f t="shared" si="125"/>
        <v>-</v>
      </c>
      <c r="AH170" s="114" t="str">
        <f t="shared" si="126"/>
        <v>-</v>
      </c>
      <c r="AI170" s="453"/>
      <c r="AJ170" s="112" t="str">
        <f t="shared" si="127"/>
        <v>-</v>
      </c>
      <c r="AK170" s="113" t="str">
        <f t="shared" si="128"/>
        <v>-</v>
      </c>
      <c r="AL170" s="113" t="str">
        <f t="shared" si="129"/>
        <v>-</v>
      </c>
      <c r="AM170" s="113" t="str">
        <f t="shared" si="130"/>
        <v>-</v>
      </c>
      <c r="AN170" s="114" t="str">
        <f t="shared" si="131"/>
        <v>-</v>
      </c>
      <c r="AO170" s="456"/>
      <c r="AP170" s="105" t="s">
        <v>12</v>
      </c>
      <c r="AQ170" s="93" t="s">
        <v>83</v>
      </c>
      <c r="AR170" s="98" t="s">
        <v>83</v>
      </c>
      <c r="AS170" s="102" t="s">
        <v>83</v>
      </c>
      <c r="AT170" s="116" t="s">
        <v>12</v>
      </c>
      <c r="AU170" s="115" t="s">
        <v>12</v>
      </c>
      <c r="AV170" s="115" t="s">
        <v>12</v>
      </c>
      <c r="AW170" s="115" t="s">
        <v>12</v>
      </c>
      <c r="AX170" s="179" t="s">
        <v>83</v>
      </c>
      <c r="AY170" s="109" t="s">
        <v>12</v>
      </c>
    </row>
    <row r="171" spans="1:51" customFormat="1" ht="29.25" hidden="1" customHeight="1">
      <c r="A171" s="12" t="str">
        <f t="shared" si="119"/>
        <v>19-6</v>
      </c>
      <c r="B171" s="95">
        <v>19</v>
      </c>
      <c r="C171" s="120" t="str">
        <f>VLOOKUP(B171,プルダウン!$L$2:$M$28,2,FALSE)</f>
        <v>危機管理・防災・減災</v>
      </c>
      <c r="D171" s="95">
        <v>6</v>
      </c>
      <c r="E171" s="93" t="s">
        <v>83</v>
      </c>
      <c r="F171" s="97" t="s">
        <v>83</v>
      </c>
      <c r="G171" s="123" t="s">
        <v>83</v>
      </c>
      <c r="H171" s="99" t="s">
        <v>83</v>
      </c>
      <c r="I171" s="94" t="s">
        <v>83</v>
      </c>
      <c r="J171" s="93" t="s">
        <v>83</v>
      </c>
      <c r="K171" s="93" t="s">
        <v>83</v>
      </c>
      <c r="L171" s="93" t="s">
        <v>83</v>
      </c>
      <c r="M171" s="110" t="s">
        <v>83</v>
      </c>
      <c r="N171" s="108" t="s">
        <v>12</v>
      </c>
      <c r="O171" s="101" t="s">
        <v>12</v>
      </c>
      <c r="P171" s="101" t="s">
        <v>12</v>
      </c>
      <c r="Q171" s="101" t="s">
        <v>12</v>
      </c>
      <c r="R171" s="111" t="s">
        <v>12</v>
      </c>
      <c r="S171" s="449"/>
      <c r="T171" s="116" t="s">
        <v>83</v>
      </c>
      <c r="U171" s="111" t="s">
        <v>83</v>
      </c>
      <c r="V171" s="110" t="s">
        <v>83</v>
      </c>
      <c r="W171" s="107" t="s">
        <v>83</v>
      </c>
      <c r="X171" s="108" t="s">
        <v>12</v>
      </c>
      <c r="Y171" s="101" t="s">
        <v>12</v>
      </c>
      <c r="Z171" s="101" t="s">
        <v>12</v>
      </c>
      <c r="AA171" s="101" t="s">
        <v>12</v>
      </c>
      <c r="AB171" s="111" t="s">
        <v>12</v>
      </c>
      <c r="AC171" s="450" t="s">
        <v>12</v>
      </c>
      <c r="AD171" s="112" t="str">
        <f t="shared" si="122"/>
        <v>-</v>
      </c>
      <c r="AE171" s="113" t="str">
        <f t="shared" si="123"/>
        <v>-</v>
      </c>
      <c r="AF171" s="113" t="str">
        <f t="shared" si="124"/>
        <v>-</v>
      </c>
      <c r="AG171" s="113" t="str">
        <f t="shared" si="125"/>
        <v>-</v>
      </c>
      <c r="AH171" s="114" t="str">
        <f t="shared" si="126"/>
        <v>-</v>
      </c>
      <c r="AI171" s="453"/>
      <c r="AJ171" s="112" t="str">
        <f t="shared" si="127"/>
        <v>-</v>
      </c>
      <c r="AK171" s="113" t="str">
        <f t="shared" si="128"/>
        <v>-</v>
      </c>
      <c r="AL171" s="113" t="str">
        <f t="shared" si="129"/>
        <v>-</v>
      </c>
      <c r="AM171" s="113" t="str">
        <f t="shared" si="130"/>
        <v>-</v>
      </c>
      <c r="AN171" s="114" t="str">
        <f t="shared" si="131"/>
        <v>-</v>
      </c>
      <c r="AO171" s="456"/>
      <c r="AP171" s="105" t="s">
        <v>12</v>
      </c>
      <c r="AQ171" s="93" t="s">
        <v>83</v>
      </c>
      <c r="AR171" s="98" t="s">
        <v>83</v>
      </c>
      <c r="AS171" s="102" t="s">
        <v>83</v>
      </c>
      <c r="AT171" s="116" t="s">
        <v>12</v>
      </c>
      <c r="AU171" s="115" t="s">
        <v>12</v>
      </c>
      <c r="AV171" s="115" t="s">
        <v>12</v>
      </c>
      <c r="AW171" s="115" t="s">
        <v>12</v>
      </c>
      <c r="AX171" s="179" t="s">
        <v>83</v>
      </c>
      <c r="AY171" s="109" t="s">
        <v>12</v>
      </c>
    </row>
    <row r="172" spans="1:51" customFormat="1" ht="29.25" hidden="1" customHeight="1">
      <c r="A172" s="12" t="str">
        <f t="shared" si="119"/>
        <v>19-7</v>
      </c>
      <c r="B172" s="95">
        <v>19</v>
      </c>
      <c r="C172" s="120" t="str">
        <f>VLOOKUP(B172,プルダウン!$L$2:$M$28,2,FALSE)</f>
        <v>危機管理・防災・減災</v>
      </c>
      <c r="D172" s="95">
        <v>7</v>
      </c>
      <c r="E172" s="93" t="s">
        <v>83</v>
      </c>
      <c r="F172" s="97" t="s">
        <v>83</v>
      </c>
      <c r="G172" s="123" t="s">
        <v>83</v>
      </c>
      <c r="H172" s="99" t="s">
        <v>83</v>
      </c>
      <c r="I172" s="94" t="s">
        <v>83</v>
      </c>
      <c r="J172" s="93" t="s">
        <v>83</v>
      </c>
      <c r="K172" s="93" t="s">
        <v>83</v>
      </c>
      <c r="L172" s="93" t="s">
        <v>83</v>
      </c>
      <c r="M172" s="110" t="s">
        <v>83</v>
      </c>
      <c r="N172" s="108" t="s">
        <v>12</v>
      </c>
      <c r="O172" s="101" t="s">
        <v>12</v>
      </c>
      <c r="P172" s="101" t="s">
        <v>12</v>
      </c>
      <c r="Q172" s="101" t="s">
        <v>12</v>
      </c>
      <c r="R172" s="111" t="s">
        <v>12</v>
      </c>
      <c r="S172" s="449"/>
      <c r="T172" s="116" t="s">
        <v>83</v>
      </c>
      <c r="U172" s="111" t="s">
        <v>83</v>
      </c>
      <c r="V172" s="110" t="s">
        <v>83</v>
      </c>
      <c r="W172" s="107" t="s">
        <v>83</v>
      </c>
      <c r="X172" s="108" t="s">
        <v>12</v>
      </c>
      <c r="Y172" s="101" t="s">
        <v>12</v>
      </c>
      <c r="Z172" s="101" t="s">
        <v>12</v>
      </c>
      <c r="AA172" s="101" t="s">
        <v>12</v>
      </c>
      <c r="AB172" s="111" t="s">
        <v>12</v>
      </c>
      <c r="AC172" s="450" t="s">
        <v>12</v>
      </c>
      <c r="AD172" s="112" t="str">
        <f t="shared" si="122"/>
        <v>-</v>
      </c>
      <c r="AE172" s="113" t="str">
        <f t="shared" si="123"/>
        <v>-</v>
      </c>
      <c r="AF172" s="113" t="str">
        <f t="shared" si="124"/>
        <v>-</v>
      </c>
      <c r="AG172" s="113" t="str">
        <f t="shared" si="125"/>
        <v>-</v>
      </c>
      <c r="AH172" s="114" t="str">
        <f t="shared" si="126"/>
        <v>-</v>
      </c>
      <c r="AI172" s="453"/>
      <c r="AJ172" s="112" t="str">
        <f t="shared" si="127"/>
        <v>-</v>
      </c>
      <c r="AK172" s="113" t="str">
        <f t="shared" si="128"/>
        <v>-</v>
      </c>
      <c r="AL172" s="113" t="str">
        <f t="shared" si="129"/>
        <v>-</v>
      </c>
      <c r="AM172" s="113" t="str">
        <f t="shared" si="130"/>
        <v>-</v>
      </c>
      <c r="AN172" s="114" t="str">
        <f t="shared" si="131"/>
        <v>-</v>
      </c>
      <c r="AO172" s="456"/>
      <c r="AP172" s="105" t="s">
        <v>12</v>
      </c>
      <c r="AQ172" s="93" t="s">
        <v>83</v>
      </c>
      <c r="AR172" s="98" t="s">
        <v>83</v>
      </c>
      <c r="AS172" s="102" t="s">
        <v>83</v>
      </c>
      <c r="AT172" s="116" t="s">
        <v>12</v>
      </c>
      <c r="AU172" s="115" t="s">
        <v>12</v>
      </c>
      <c r="AV172" s="115" t="s">
        <v>12</v>
      </c>
      <c r="AW172" s="115" t="s">
        <v>12</v>
      </c>
      <c r="AX172" s="179" t="s">
        <v>83</v>
      </c>
      <c r="AY172" s="109" t="s">
        <v>12</v>
      </c>
    </row>
    <row r="173" spans="1:51" customFormat="1" ht="29.25" hidden="1" customHeight="1">
      <c r="A173" s="12" t="str">
        <f t="shared" si="119"/>
        <v>19-8</v>
      </c>
      <c r="B173" s="95">
        <v>19</v>
      </c>
      <c r="C173" s="120" t="str">
        <f>VLOOKUP(B173,プルダウン!$L$2:$M$28,2,FALSE)</f>
        <v>危機管理・防災・減災</v>
      </c>
      <c r="D173" s="95">
        <v>8</v>
      </c>
      <c r="E173" s="93" t="s">
        <v>83</v>
      </c>
      <c r="F173" s="97" t="s">
        <v>83</v>
      </c>
      <c r="G173" s="123" t="s">
        <v>83</v>
      </c>
      <c r="H173" s="99" t="s">
        <v>83</v>
      </c>
      <c r="I173" s="94" t="s">
        <v>83</v>
      </c>
      <c r="J173" s="93" t="s">
        <v>83</v>
      </c>
      <c r="K173" s="93" t="s">
        <v>83</v>
      </c>
      <c r="L173" s="93" t="s">
        <v>83</v>
      </c>
      <c r="M173" s="110" t="s">
        <v>83</v>
      </c>
      <c r="N173" s="108" t="s">
        <v>12</v>
      </c>
      <c r="O173" s="101" t="s">
        <v>12</v>
      </c>
      <c r="P173" s="101" t="s">
        <v>12</v>
      </c>
      <c r="Q173" s="101" t="s">
        <v>12</v>
      </c>
      <c r="R173" s="111" t="s">
        <v>12</v>
      </c>
      <c r="S173" s="449"/>
      <c r="T173" s="116" t="s">
        <v>83</v>
      </c>
      <c r="U173" s="111" t="s">
        <v>83</v>
      </c>
      <c r="V173" s="110" t="s">
        <v>83</v>
      </c>
      <c r="W173" s="107" t="s">
        <v>83</v>
      </c>
      <c r="X173" s="108" t="s">
        <v>12</v>
      </c>
      <c r="Y173" s="101" t="s">
        <v>12</v>
      </c>
      <c r="Z173" s="101" t="s">
        <v>12</v>
      </c>
      <c r="AA173" s="101" t="s">
        <v>12</v>
      </c>
      <c r="AB173" s="111" t="s">
        <v>12</v>
      </c>
      <c r="AC173" s="450" t="s">
        <v>12</v>
      </c>
      <c r="AD173" s="112" t="str">
        <f t="shared" si="122"/>
        <v>-</v>
      </c>
      <c r="AE173" s="113" t="str">
        <f t="shared" si="123"/>
        <v>-</v>
      </c>
      <c r="AF173" s="113" t="str">
        <f t="shared" si="124"/>
        <v>-</v>
      </c>
      <c r="AG173" s="113" t="str">
        <f t="shared" si="125"/>
        <v>-</v>
      </c>
      <c r="AH173" s="114" t="str">
        <f t="shared" si="126"/>
        <v>-</v>
      </c>
      <c r="AI173" s="453"/>
      <c r="AJ173" s="112" t="str">
        <f t="shared" si="127"/>
        <v>-</v>
      </c>
      <c r="AK173" s="113" t="str">
        <f t="shared" si="128"/>
        <v>-</v>
      </c>
      <c r="AL173" s="113" t="str">
        <f t="shared" si="129"/>
        <v>-</v>
      </c>
      <c r="AM173" s="113" t="str">
        <f t="shared" si="130"/>
        <v>-</v>
      </c>
      <c r="AN173" s="114" t="str">
        <f t="shared" si="131"/>
        <v>-</v>
      </c>
      <c r="AO173" s="456"/>
      <c r="AP173" s="105" t="s">
        <v>12</v>
      </c>
      <c r="AQ173" s="93" t="s">
        <v>83</v>
      </c>
      <c r="AR173" s="98" t="s">
        <v>83</v>
      </c>
      <c r="AS173" s="102" t="s">
        <v>83</v>
      </c>
      <c r="AT173" s="116" t="s">
        <v>12</v>
      </c>
      <c r="AU173" s="115" t="s">
        <v>12</v>
      </c>
      <c r="AV173" s="115" t="s">
        <v>12</v>
      </c>
      <c r="AW173" s="115" t="s">
        <v>12</v>
      </c>
      <c r="AX173" s="179" t="s">
        <v>83</v>
      </c>
      <c r="AY173" s="109" t="s">
        <v>12</v>
      </c>
    </row>
    <row r="174" spans="1:51" customFormat="1" ht="29.25" hidden="1" customHeight="1">
      <c r="A174" s="12" t="str">
        <f t="shared" ref="A174:A182" si="132">B174&amp;"-"&amp;D174</f>
        <v>19-9</v>
      </c>
      <c r="B174" s="95">
        <v>19</v>
      </c>
      <c r="C174" s="120" t="str">
        <f>VLOOKUP(B174,プルダウン!$L$2:$M$28,2,FALSE)</f>
        <v>危機管理・防災・減災</v>
      </c>
      <c r="D174" s="95">
        <v>9</v>
      </c>
      <c r="E174" s="93" t="s">
        <v>83</v>
      </c>
      <c r="F174" s="97" t="s">
        <v>83</v>
      </c>
      <c r="G174" s="123" t="s">
        <v>83</v>
      </c>
      <c r="H174" s="99" t="s">
        <v>83</v>
      </c>
      <c r="I174" s="94" t="s">
        <v>83</v>
      </c>
      <c r="J174" s="93" t="s">
        <v>83</v>
      </c>
      <c r="K174" s="93" t="s">
        <v>83</v>
      </c>
      <c r="L174" s="93" t="s">
        <v>83</v>
      </c>
      <c r="M174" s="110" t="s">
        <v>83</v>
      </c>
      <c r="N174" s="108" t="s">
        <v>12</v>
      </c>
      <c r="O174" s="101" t="s">
        <v>12</v>
      </c>
      <c r="P174" s="101" t="s">
        <v>12</v>
      </c>
      <c r="Q174" s="101" t="s">
        <v>12</v>
      </c>
      <c r="R174" s="111" t="s">
        <v>12</v>
      </c>
      <c r="S174" s="449"/>
      <c r="T174" s="116" t="s">
        <v>83</v>
      </c>
      <c r="U174" s="111" t="s">
        <v>83</v>
      </c>
      <c r="V174" s="110" t="s">
        <v>83</v>
      </c>
      <c r="W174" s="107" t="s">
        <v>83</v>
      </c>
      <c r="X174" s="108" t="s">
        <v>12</v>
      </c>
      <c r="Y174" s="101" t="s">
        <v>12</v>
      </c>
      <c r="Z174" s="101" t="s">
        <v>12</v>
      </c>
      <c r="AA174" s="101" t="s">
        <v>12</v>
      </c>
      <c r="AB174" s="111" t="s">
        <v>12</v>
      </c>
      <c r="AC174" s="450" t="s">
        <v>12</v>
      </c>
      <c r="AD174" s="112" t="str">
        <f t="shared" si="122"/>
        <v>-</v>
      </c>
      <c r="AE174" s="113" t="str">
        <f t="shared" si="123"/>
        <v>-</v>
      </c>
      <c r="AF174" s="113" t="str">
        <f t="shared" si="124"/>
        <v>-</v>
      </c>
      <c r="AG174" s="113" t="str">
        <f t="shared" si="125"/>
        <v>-</v>
      </c>
      <c r="AH174" s="114" t="str">
        <f t="shared" si="126"/>
        <v>-</v>
      </c>
      <c r="AI174" s="453"/>
      <c r="AJ174" s="112" t="str">
        <f t="shared" si="127"/>
        <v>-</v>
      </c>
      <c r="AK174" s="113" t="str">
        <f t="shared" si="128"/>
        <v>-</v>
      </c>
      <c r="AL174" s="113" t="str">
        <f t="shared" si="129"/>
        <v>-</v>
      </c>
      <c r="AM174" s="113" t="str">
        <f t="shared" si="130"/>
        <v>-</v>
      </c>
      <c r="AN174" s="114" t="str">
        <f t="shared" si="131"/>
        <v>-</v>
      </c>
      <c r="AO174" s="456"/>
      <c r="AP174" s="105" t="s">
        <v>12</v>
      </c>
      <c r="AQ174" s="93" t="s">
        <v>83</v>
      </c>
      <c r="AR174" s="98" t="s">
        <v>83</v>
      </c>
      <c r="AS174" s="102" t="s">
        <v>83</v>
      </c>
      <c r="AT174" s="116" t="s">
        <v>12</v>
      </c>
      <c r="AU174" s="115" t="s">
        <v>12</v>
      </c>
      <c r="AV174" s="115" t="s">
        <v>12</v>
      </c>
      <c r="AW174" s="115" t="s">
        <v>12</v>
      </c>
      <c r="AX174" s="179" t="s">
        <v>83</v>
      </c>
      <c r="AY174" s="109" t="s">
        <v>12</v>
      </c>
    </row>
    <row r="175" spans="1:51" s="401" customFormat="1" ht="238.5" customHeight="1">
      <c r="A175" s="12" t="str">
        <f t="shared" si="132"/>
        <v>20-1</v>
      </c>
      <c r="B175" s="204">
        <v>20</v>
      </c>
      <c r="C175" s="364" t="s">
        <v>290</v>
      </c>
      <c r="D175" s="204">
        <v>1</v>
      </c>
      <c r="E175" s="600" t="s">
        <v>1281</v>
      </c>
      <c r="F175" s="355" t="s">
        <v>1282</v>
      </c>
      <c r="G175" s="603" t="s">
        <v>1283</v>
      </c>
      <c r="H175" s="206" t="s">
        <v>1284</v>
      </c>
      <c r="I175" s="195" t="s">
        <v>1285</v>
      </c>
      <c r="J175" s="600" t="s">
        <v>2967</v>
      </c>
      <c r="K175" s="600" t="s">
        <v>2444</v>
      </c>
      <c r="L175" s="600" t="s">
        <v>1221</v>
      </c>
      <c r="M175" s="207" t="s">
        <v>392</v>
      </c>
      <c r="N175" s="250" t="s">
        <v>12</v>
      </c>
      <c r="O175" s="250" t="s">
        <v>12</v>
      </c>
      <c r="P175" s="225">
        <v>78.099999999999994</v>
      </c>
      <c r="Q175" s="225">
        <v>78.400000000000006</v>
      </c>
      <c r="R175" s="225">
        <v>78.8</v>
      </c>
      <c r="S175" s="357">
        <v>79.2</v>
      </c>
      <c r="T175" s="194" t="s">
        <v>12</v>
      </c>
      <c r="U175" s="209">
        <v>85</v>
      </c>
      <c r="V175" s="207" t="s">
        <v>305</v>
      </c>
      <c r="W175" s="600" t="s">
        <v>2445</v>
      </c>
      <c r="X175" s="603" t="s">
        <v>12</v>
      </c>
      <c r="Y175" s="181" t="s">
        <v>12</v>
      </c>
      <c r="Z175" s="181">
        <v>76.7</v>
      </c>
      <c r="AA175" s="358">
        <v>79.400000000000006</v>
      </c>
      <c r="AB175" s="358" t="s">
        <v>12</v>
      </c>
      <c r="AC175" s="617">
        <v>79</v>
      </c>
      <c r="AD175" s="226" t="str">
        <f t="shared" ref="AD175:AI175" si="133">IFERROR(IF($E175="-","-",X175/N175),"-")</f>
        <v>-</v>
      </c>
      <c r="AE175" s="196" t="str">
        <f t="shared" si="133"/>
        <v>-</v>
      </c>
      <c r="AF175" s="196">
        <f t="shared" si="133"/>
        <v>0.98207426376440476</v>
      </c>
      <c r="AG175" s="196">
        <f t="shared" si="133"/>
        <v>1.0127551020408163</v>
      </c>
      <c r="AH175" s="196" t="str">
        <f t="shared" si="133"/>
        <v>-</v>
      </c>
      <c r="AI175" s="588">
        <f t="shared" si="133"/>
        <v>0.9974747474747474</v>
      </c>
      <c r="AJ175" s="226" t="str">
        <f t="shared" ref="AJ175:AO175" si="134">IFERROR(IF($E175="-","-",IF($U175="-","-",X175/$U175)),"-")</f>
        <v>-</v>
      </c>
      <c r="AK175" s="196" t="str">
        <f t="shared" si="134"/>
        <v>-</v>
      </c>
      <c r="AL175" s="196">
        <f t="shared" si="134"/>
        <v>0.90235294117647058</v>
      </c>
      <c r="AM175" s="196">
        <f t="shared" si="134"/>
        <v>0.93411764705882361</v>
      </c>
      <c r="AN175" s="604" t="str">
        <f t="shared" si="134"/>
        <v>-</v>
      </c>
      <c r="AO175" s="227">
        <f t="shared" si="134"/>
        <v>0.92941176470588238</v>
      </c>
      <c r="AP175" s="204" t="s">
        <v>12</v>
      </c>
      <c r="AQ175" s="600" t="s">
        <v>3512</v>
      </c>
      <c r="AR175" s="197" t="s">
        <v>644</v>
      </c>
      <c r="AS175" s="257" t="s">
        <v>2446</v>
      </c>
      <c r="AT175" s="194" t="s">
        <v>12</v>
      </c>
      <c r="AU175" s="179" t="s">
        <v>12</v>
      </c>
      <c r="AV175" s="179" t="s">
        <v>11</v>
      </c>
      <c r="AW175" s="179" t="s">
        <v>15</v>
      </c>
      <c r="AX175" s="347" t="s">
        <v>3370</v>
      </c>
      <c r="AY175" s="195" t="s">
        <v>3418</v>
      </c>
    </row>
    <row r="176" spans="1:51" customFormat="1" ht="29.25" hidden="1" customHeight="1">
      <c r="A176" s="12" t="str">
        <f t="shared" si="132"/>
        <v>20-2</v>
      </c>
      <c r="B176" s="95">
        <v>20</v>
      </c>
      <c r="C176" s="120" t="s">
        <v>290</v>
      </c>
      <c r="D176" s="95">
        <v>2</v>
      </c>
      <c r="E176" s="93" t="s">
        <v>83</v>
      </c>
      <c r="F176" s="97" t="s">
        <v>83</v>
      </c>
      <c r="G176" s="161" t="s">
        <v>83</v>
      </c>
      <c r="H176" s="99" t="s">
        <v>83</v>
      </c>
      <c r="I176" s="94" t="s">
        <v>83</v>
      </c>
      <c r="J176" s="93" t="s">
        <v>83</v>
      </c>
      <c r="K176" s="93" t="s">
        <v>83</v>
      </c>
      <c r="L176" s="93" t="s">
        <v>83</v>
      </c>
      <c r="M176" s="92" t="s">
        <v>83</v>
      </c>
      <c r="N176" s="161" t="s">
        <v>12</v>
      </c>
      <c r="O176" s="153" t="s">
        <v>12</v>
      </c>
      <c r="P176" s="153" t="s">
        <v>12</v>
      </c>
      <c r="Q176" s="153" t="s">
        <v>12</v>
      </c>
      <c r="R176" s="162" t="s">
        <v>12</v>
      </c>
      <c r="S176" s="450"/>
      <c r="T176" s="163" t="s">
        <v>83</v>
      </c>
      <c r="U176" s="170" t="s">
        <v>83</v>
      </c>
      <c r="V176" s="92" t="s">
        <v>83</v>
      </c>
      <c r="W176" s="93" t="s">
        <v>83</v>
      </c>
      <c r="X176" s="161" t="s">
        <v>12</v>
      </c>
      <c r="Y176" s="153" t="s">
        <v>12</v>
      </c>
      <c r="Z176" s="153" t="s">
        <v>12</v>
      </c>
      <c r="AA176" s="153" t="s">
        <v>12</v>
      </c>
      <c r="AB176" s="162" t="s">
        <v>12</v>
      </c>
      <c r="AC176" s="450" t="s">
        <v>12</v>
      </c>
      <c r="AD176" s="155" t="str">
        <f t="shared" ref="AD176:AD222" si="135">IFERROR(IF($E176="-","-",X176/N176),"-")</f>
        <v>-</v>
      </c>
      <c r="AE176" s="156" t="str">
        <f t="shared" ref="AE176:AE222" si="136">IFERROR(IF($E176="-","-",Y176/O176),"-")</f>
        <v>-</v>
      </c>
      <c r="AF176" s="156" t="str">
        <f t="shared" ref="AF176:AF222" si="137">IFERROR(IF($E176="-","-",Z176/P176),"-")</f>
        <v>-</v>
      </c>
      <c r="AG176" s="156" t="str">
        <f t="shared" ref="AG176:AG222" si="138">IFERROR(IF($E176="-","-",AA176/Q176),"-")</f>
        <v>-</v>
      </c>
      <c r="AH176" s="157" t="str">
        <f t="shared" ref="AH176:AH222" si="139">IFERROR(IF($E176="-","-",AB176/R176),"-")</f>
        <v>-</v>
      </c>
      <c r="AI176" s="454"/>
      <c r="AJ176" s="155" t="str">
        <f t="shared" ref="AJ176:AJ222" si="140">IFERROR(IF($E176="-","-",IF($U176="-","-",X176/$U176)),"-")</f>
        <v>-</v>
      </c>
      <c r="AK176" s="156" t="str">
        <f t="shared" ref="AK176:AK222" si="141">IFERROR(IF($E176="-","-",IF($U176="-","-",Y176/$U176)),"-")</f>
        <v>-</v>
      </c>
      <c r="AL176" s="156" t="str">
        <f t="shared" ref="AL176:AL222" si="142">IFERROR(IF($E176="-","-",IF($U176="-","-",Z176/$U176)),"-")</f>
        <v>-</v>
      </c>
      <c r="AM176" s="156" t="str">
        <f t="shared" ref="AM176:AM222" si="143">IFERROR(IF($E176="-","-",IF($U176="-","-",AA176/$U176)),"-")</f>
        <v>-</v>
      </c>
      <c r="AN176" s="157" t="str">
        <f t="shared" ref="AN176:AN222" si="144">IFERROR(IF($E176="-","-",IF($U176="-","-",AB176/$U176)),"-")</f>
        <v>-</v>
      </c>
      <c r="AO176" s="457"/>
      <c r="AP176" s="95" t="s">
        <v>12</v>
      </c>
      <c r="AQ176" s="93" t="s">
        <v>83</v>
      </c>
      <c r="AR176" s="98" t="s">
        <v>83</v>
      </c>
      <c r="AS176" s="102" t="s">
        <v>83</v>
      </c>
      <c r="AT176" s="163" t="s">
        <v>12</v>
      </c>
      <c r="AU176" s="164" t="s">
        <v>12</v>
      </c>
      <c r="AV176" s="164" t="s">
        <v>12</v>
      </c>
      <c r="AW176" s="164" t="s">
        <v>12</v>
      </c>
      <c r="AX176" s="179" t="s">
        <v>83</v>
      </c>
      <c r="AY176" s="94" t="s">
        <v>12</v>
      </c>
    </row>
    <row r="177" spans="1:51" customFormat="1" ht="29.25" hidden="1" customHeight="1">
      <c r="A177" s="12" t="str">
        <f t="shared" si="132"/>
        <v>20-3</v>
      </c>
      <c r="B177" s="95">
        <v>20</v>
      </c>
      <c r="C177" s="120" t="s">
        <v>290</v>
      </c>
      <c r="D177" s="95">
        <v>3</v>
      </c>
      <c r="E177" s="93" t="s">
        <v>83</v>
      </c>
      <c r="F177" s="97" t="s">
        <v>83</v>
      </c>
      <c r="G177" s="161" t="s">
        <v>83</v>
      </c>
      <c r="H177" s="99" t="s">
        <v>83</v>
      </c>
      <c r="I177" s="94" t="s">
        <v>83</v>
      </c>
      <c r="J177" s="93" t="s">
        <v>83</v>
      </c>
      <c r="K177" s="93" t="s">
        <v>83</v>
      </c>
      <c r="L177" s="93" t="s">
        <v>83</v>
      </c>
      <c r="M177" s="92" t="s">
        <v>83</v>
      </c>
      <c r="N177" s="161" t="s">
        <v>12</v>
      </c>
      <c r="O177" s="153" t="s">
        <v>12</v>
      </c>
      <c r="P177" s="153" t="s">
        <v>12</v>
      </c>
      <c r="Q177" s="153" t="s">
        <v>12</v>
      </c>
      <c r="R177" s="162" t="s">
        <v>12</v>
      </c>
      <c r="S177" s="450"/>
      <c r="T177" s="163" t="s">
        <v>83</v>
      </c>
      <c r="U177" s="162" t="s">
        <v>83</v>
      </c>
      <c r="V177" s="92" t="s">
        <v>83</v>
      </c>
      <c r="W177" s="93" t="s">
        <v>83</v>
      </c>
      <c r="X177" s="161" t="s">
        <v>12</v>
      </c>
      <c r="Y177" s="153" t="s">
        <v>12</v>
      </c>
      <c r="Z177" s="153" t="s">
        <v>12</v>
      </c>
      <c r="AA177" s="153" t="s">
        <v>12</v>
      </c>
      <c r="AB177" s="162" t="s">
        <v>12</v>
      </c>
      <c r="AC177" s="450" t="s">
        <v>12</v>
      </c>
      <c r="AD177" s="155" t="str">
        <f t="shared" si="135"/>
        <v>-</v>
      </c>
      <c r="AE177" s="156" t="str">
        <f t="shared" si="136"/>
        <v>-</v>
      </c>
      <c r="AF177" s="156" t="str">
        <f t="shared" si="137"/>
        <v>-</v>
      </c>
      <c r="AG177" s="156" t="str">
        <f t="shared" si="138"/>
        <v>-</v>
      </c>
      <c r="AH177" s="157" t="str">
        <f t="shared" si="139"/>
        <v>-</v>
      </c>
      <c r="AI177" s="454"/>
      <c r="AJ177" s="155" t="str">
        <f t="shared" si="140"/>
        <v>-</v>
      </c>
      <c r="AK177" s="156" t="str">
        <f t="shared" si="141"/>
        <v>-</v>
      </c>
      <c r="AL177" s="156" t="str">
        <f t="shared" si="142"/>
        <v>-</v>
      </c>
      <c r="AM177" s="156" t="str">
        <f t="shared" si="143"/>
        <v>-</v>
      </c>
      <c r="AN177" s="157" t="str">
        <f t="shared" si="144"/>
        <v>-</v>
      </c>
      <c r="AO177" s="457"/>
      <c r="AP177" s="95" t="s">
        <v>12</v>
      </c>
      <c r="AQ177" s="93" t="s">
        <v>83</v>
      </c>
      <c r="AR177" s="98" t="s">
        <v>83</v>
      </c>
      <c r="AS177" s="102" t="s">
        <v>83</v>
      </c>
      <c r="AT177" s="163" t="s">
        <v>12</v>
      </c>
      <c r="AU177" s="164" t="s">
        <v>12</v>
      </c>
      <c r="AV177" s="164" t="s">
        <v>12</v>
      </c>
      <c r="AW177" s="164" t="s">
        <v>12</v>
      </c>
      <c r="AX177" s="179" t="s">
        <v>83</v>
      </c>
      <c r="AY177" s="94" t="s">
        <v>12</v>
      </c>
    </row>
    <row r="178" spans="1:51" customFormat="1" ht="29.25" hidden="1" customHeight="1">
      <c r="A178" s="12" t="str">
        <f t="shared" si="132"/>
        <v>20-4</v>
      </c>
      <c r="B178" s="95">
        <v>20</v>
      </c>
      <c r="C178" s="120" t="s">
        <v>290</v>
      </c>
      <c r="D178" s="95">
        <v>4</v>
      </c>
      <c r="E178" s="93" t="s">
        <v>83</v>
      </c>
      <c r="F178" s="97" t="s">
        <v>83</v>
      </c>
      <c r="G178" s="161" t="s">
        <v>83</v>
      </c>
      <c r="H178" s="99" t="s">
        <v>83</v>
      </c>
      <c r="I178" s="94" t="s">
        <v>83</v>
      </c>
      <c r="J178" s="93" t="s">
        <v>83</v>
      </c>
      <c r="K178" s="93" t="s">
        <v>83</v>
      </c>
      <c r="L178" s="93" t="s">
        <v>83</v>
      </c>
      <c r="M178" s="92" t="s">
        <v>83</v>
      </c>
      <c r="N178" s="161" t="s">
        <v>12</v>
      </c>
      <c r="O178" s="153" t="s">
        <v>12</v>
      </c>
      <c r="P178" s="153" t="s">
        <v>12</v>
      </c>
      <c r="Q178" s="153" t="s">
        <v>12</v>
      </c>
      <c r="R178" s="162" t="s">
        <v>12</v>
      </c>
      <c r="S178" s="450"/>
      <c r="T178" s="163" t="s">
        <v>83</v>
      </c>
      <c r="U178" s="162" t="s">
        <v>83</v>
      </c>
      <c r="V178" s="92" t="s">
        <v>83</v>
      </c>
      <c r="W178" s="93" t="s">
        <v>83</v>
      </c>
      <c r="X178" s="161" t="s">
        <v>12</v>
      </c>
      <c r="Y178" s="153" t="s">
        <v>12</v>
      </c>
      <c r="Z178" s="153" t="s">
        <v>12</v>
      </c>
      <c r="AA178" s="153" t="s">
        <v>12</v>
      </c>
      <c r="AB178" s="162" t="s">
        <v>12</v>
      </c>
      <c r="AC178" s="450" t="s">
        <v>12</v>
      </c>
      <c r="AD178" s="155" t="str">
        <f t="shared" si="135"/>
        <v>-</v>
      </c>
      <c r="AE178" s="156" t="str">
        <f t="shared" si="136"/>
        <v>-</v>
      </c>
      <c r="AF178" s="156" t="str">
        <f t="shared" si="137"/>
        <v>-</v>
      </c>
      <c r="AG178" s="156" t="str">
        <f t="shared" si="138"/>
        <v>-</v>
      </c>
      <c r="AH178" s="157" t="str">
        <f t="shared" si="139"/>
        <v>-</v>
      </c>
      <c r="AI178" s="454"/>
      <c r="AJ178" s="155" t="str">
        <f t="shared" si="140"/>
        <v>-</v>
      </c>
      <c r="AK178" s="156" t="str">
        <f t="shared" si="141"/>
        <v>-</v>
      </c>
      <c r="AL178" s="156" t="str">
        <f t="shared" si="142"/>
        <v>-</v>
      </c>
      <c r="AM178" s="156" t="str">
        <f t="shared" si="143"/>
        <v>-</v>
      </c>
      <c r="AN178" s="157" t="str">
        <f t="shared" si="144"/>
        <v>-</v>
      </c>
      <c r="AO178" s="457"/>
      <c r="AP178" s="95" t="s">
        <v>12</v>
      </c>
      <c r="AQ178" s="93" t="s">
        <v>83</v>
      </c>
      <c r="AR178" s="98" t="s">
        <v>83</v>
      </c>
      <c r="AS178" s="102" t="s">
        <v>83</v>
      </c>
      <c r="AT178" s="163" t="s">
        <v>12</v>
      </c>
      <c r="AU178" s="164" t="s">
        <v>12</v>
      </c>
      <c r="AV178" s="164" t="s">
        <v>12</v>
      </c>
      <c r="AW178" s="164" t="s">
        <v>12</v>
      </c>
      <c r="AX178" s="179" t="s">
        <v>83</v>
      </c>
      <c r="AY178" s="94" t="s">
        <v>12</v>
      </c>
    </row>
    <row r="179" spans="1:51" customFormat="1" ht="29.25" hidden="1" customHeight="1">
      <c r="A179" s="12" t="str">
        <f t="shared" si="132"/>
        <v>20-5</v>
      </c>
      <c r="B179" s="95">
        <v>20</v>
      </c>
      <c r="C179" s="120" t="s">
        <v>290</v>
      </c>
      <c r="D179" s="95">
        <v>5</v>
      </c>
      <c r="E179" s="93" t="s">
        <v>83</v>
      </c>
      <c r="F179" s="97" t="s">
        <v>83</v>
      </c>
      <c r="G179" s="161" t="s">
        <v>83</v>
      </c>
      <c r="H179" s="99" t="s">
        <v>83</v>
      </c>
      <c r="I179" s="94" t="s">
        <v>83</v>
      </c>
      <c r="J179" s="93" t="s">
        <v>83</v>
      </c>
      <c r="K179" s="93" t="s">
        <v>83</v>
      </c>
      <c r="L179" s="93" t="s">
        <v>83</v>
      </c>
      <c r="M179" s="92" t="s">
        <v>83</v>
      </c>
      <c r="N179" s="161" t="s">
        <v>12</v>
      </c>
      <c r="O179" s="153" t="s">
        <v>12</v>
      </c>
      <c r="P179" s="153" t="s">
        <v>12</v>
      </c>
      <c r="Q179" s="153" t="s">
        <v>12</v>
      </c>
      <c r="R179" s="162" t="s">
        <v>12</v>
      </c>
      <c r="S179" s="450"/>
      <c r="T179" s="163" t="s">
        <v>83</v>
      </c>
      <c r="U179" s="162" t="s">
        <v>83</v>
      </c>
      <c r="V179" s="92" t="s">
        <v>83</v>
      </c>
      <c r="W179" s="93" t="s">
        <v>83</v>
      </c>
      <c r="X179" s="161" t="s">
        <v>12</v>
      </c>
      <c r="Y179" s="153" t="s">
        <v>12</v>
      </c>
      <c r="Z179" s="153" t="s">
        <v>12</v>
      </c>
      <c r="AA179" s="153" t="s">
        <v>12</v>
      </c>
      <c r="AB179" s="162" t="s">
        <v>12</v>
      </c>
      <c r="AC179" s="450" t="s">
        <v>12</v>
      </c>
      <c r="AD179" s="155" t="str">
        <f t="shared" si="135"/>
        <v>-</v>
      </c>
      <c r="AE179" s="156" t="str">
        <f t="shared" si="136"/>
        <v>-</v>
      </c>
      <c r="AF179" s="156" t="str">
        <f t="shared" si="137"/>
        <v>-</v>
      </c>
      <c r="AG179" s="156" t="str">
        <f t="shared" si="138"/>
        <v>-</v>
      </c>
      <c r="AH179" s="157" t="str">
        <f t="shared" si="139"/>
        <v>-</v>
      </c>
      <c r="AI179" s="454"/>
      <c r="AJ179" s="155" t="str">
        <f t="shared" si="140"/>
        <v>-</v>
      </c>
      <c r="AK179" s="156" t="str">
        <f t="shared" si="141"/>
        <v>-</v>
      </c>
      <c r="AL179" s="156" t="str">
        <f t="shared" si="142"/>
        <v>-</v>
      </c>
      <c r="AM179" s="156" t="str">
        <f t="shared" si="143"/>
        <v>-</v>
      </c>
      <c r="AN179" s="157" t="str">
        <f t="shared" si="144"/>
        <v>-</v>
      </c>
      <c r="AO179" s="457"/>
      <c r="AP179" s="95" t="s">
        <v>12</v>
      </c>
      <c r="AQ179" s="93" t="s">
        <v>83</v>
      </c>
      <c r="AR179" s="98" t="s">
        <v>83</v>
      </c>
      <c r="AS179" s="102" t="s">
        <v>83</v>
      </c>
      <c r="AT179" s="163" t="s">
        <v>12</v>
      </c>
      <c r="AU179" s="164" t="s">
        <v>12</v>
      </c>
      <c r="AV179" s="164" t="s">
        <v>12</v>
      </c>
      <c r="AW179" s="164" t="s">
        <v>12</v>
      </c>
      <c r="AX179" s="179" t="s">
        <v>83</v>
      </c>
      <c r="AY179" s="94" t="s">
        <v>12</v>
      </c>
    </row>
    <row r="180" spans="1:51" customFormat="1" ht="29.25" hidden="1" customHeight="1">
      <c r="A180" s="12" t="str">
        <f t="shared" si="132"/>
        <v>20-6</v>
      </c>
      <c r="B180" s="95">
        <v>20</v>
      </c>
      <c r="C180" s="120" t="s">
        <v>290</v>
      </c>
      <c r="D180" s="95">
        <v>6</v>
      </c>
      <c r="E180" s="93" t="s">
        <v>83</v>
      </c>
      <c r="F180" s="97" t="s">
        <v>83</v>
      </c>
      <c r="G180" s="161" t="s">
        <v>83</v>
      </c>
      <c r="H180" s="99" t="s">
        <v>83</v>
      </c>
      <c r="I180" s="94" t="s">
        <v>83</v>
      </c>
      <c r="J180" s="93" t="s">
        <v>83</v>
      </c>
      <c r="K180" s="93" t="s">
        <v>83</v>
      </c>
      <c r="L180" s="93" t="s">
        <v>83</v>
      </c>
      <c r="M180" s="92" t="s">
        <v>83</v>
      </c>
      <c r="N180" s="161" t="s">
        <v>12</v>
      </c>
      <c r="O180" s="153" t="s">
        <v>12</v>
      </c>
      <c r="P180" s="153" t="s">
        <v>12</v>
      </c>
      <c r="Q180" s="153" t="s">
        <v>12</v>
      </c>
      <c r="R180" s="162" t="s">
        <v>12</v>
      </c>
      <c r="S180" s="450"/>
      <c r="T180" s="163" t="s">
        <v>83</v>
      </c>
      <c r="U180" s="162" t="s">
        <v>83</v>
      </c>
      <c r="V180" s="92" t="s">
        <v>83</v>
      </c>
      <c r="W180" s="93" t="s">
        <v>83</v>
      </c>
      <c r="X180" s="161" t="s">
        <v>12</v>
      </c>
      <c r="Y180" s="153" t="s">
        <v>12</v>
      </c>
      <c r="Z180" s="153" t="s">
        <v>12</v>
      </c>
      <c r="AA180" s="153" t="s">
        <v>12</v>
      </c>
      <c r="AB180" s="162" t="s">
        <v>12</v>
      </c>
      <c r="AC180" s="450" t="s">
        <v>12</v>
      </c>
      <c r="AD180" s="155" t="str">
        <f t="shared" si="135"/>
        <v>-</v>
      </c>
      <c r="AE180" s="156" t="str">
        <f t="shared" si="136"/>
        <v>-</v>
      </c>
      <c r="AF180" s="156" t="str">
        <f t="shared" si="137"/>
        <v>-</v>
      </c>
      <c r="AG180" s="156" t="str">
        <f t="shared" si="138"/>
        <v>-</v>
      </c>
      <c r="AH180" s="157" t="str">
        <f t="shared" si="139"/>
        <v>-</v>
      </c>
      <c r="AI180" s="454"/>
      <c r="AJ180" s="155" t="str">
        <f t="shared" si="140"/>
        <v>-</v>
      </c>
      <c r="AK180" s="156" t="str">
        <f t="shared" si="141"/>
        <v>-</v>
      </c>
      <c r="AL180" s="156" t="str">
        <f t="shared" si="142"/>
        <v>-</v>
      </c>
      <c r="AM180" s="156" t="str">
        <f t="shared" si="143"/>
        <v>-</v>
      </c>
      <c r="AN180" s="157" t="str">
        <f t="shared" si="144"/>
        <v>-</v>
      </c>
      <c r="AO180" s="457"/>
      <c r="AP180" s="95" t="s">
        <v>12</v>
      </c>
      <c r="AQ180" s="93" t="s">
        <v>83</v>
      </c>
      <c r="AR180" s="98" t="s">
        <v>83</v>
      </c>
      <c r="AS180" s="102" t="s">
        <v>83</v>
      </c>
      <c r="AT180" s="163" t="s">
        <v>12</v>
      </c>
      <c r="AU180" s="164" t="s">
        <v>12</v>
      </c>
      <c r="AV180" s="164" t="s">
        <v>12</v>
      </c>
      <c r="AW180" s="164" t="s">
        <v>12</v>
      </c>
      <c r="AX180" s="179" t="s">
        <v>83</v>
      </c>
      <c r="AY180" s="94" t="s">
        <v>12</v>
      </c>
    </row>
    <row r="181" spans="1:51" customFormat="1" ht="29.25" hidden="1" customHeight="1">
      <c r="A181" s="12" t="str">
        <f t="shared" si="132"/>
        <v>20-7</v>
      </c>
      <c r="B181" s="95">
        <v>20</v>
      </c>
      <c r="C181" s="120" t="s">
        <v>290</v>
      </c>
      <c r="D181" s="95">
        <v>7</v>
      </c>
      <c r="E181" s="93" t="s">
        <v>83</v>
      </c>
      <c r="F181" s="97" t="s">
        <v>83</v>
      </c>
      <c r="G181" s="161" t="s">
        <v>83</v>
      </c>
      <c r="H181" s="99" t="s">
        <v>83</v>
      </c>
      <c r="I181" s="94" t="s">
        <v>83</v>
      </c>
      <c r="J181" s="93" t="s">
        <v>83</v>
      </c>
      <c r="K181" s="93" t="s">
        <v>83</v>
      </c>
      <c r="L181" s="93" t="s">
        <v>83</v>
      </c>
      <c r="M181" s="92" t="s">
        <v>83</v>
      </c>
      <c r="N181" s="161" t="s">
        <v>12</v>
      </c>
      <c r="O181" s="153" t="s">
        <v>12</v>
      </c>
      <c r="P181" s="153" t="s">
        <v>12</v>
      </c>
      <c r="Q181" s="153" t="s">
        <v>12</v>
      </c>
      <c r="R181" s="162" t="s">
        <v>12</v>
      </c>
      <c r="S181" s="450"/>
      <c r="T181" s="163" t="s">
        <v>83</v>
      </c>
      <c r="U181" s="162" t="s">
        <v>83</v>
      </c>
      <c r="V181" s="92" t="s">
        <v>83</v>
      </c>
      <c r="W181" s="93" t="s">
        <v>83</v>
      </c>
      <c r="X181" s="161" t="s">
        <v>12</v>
      </c>
      <c r="Y181" s="153" t="s">
        <v>12</v>
      </c>
      <c r="Z181" s="153" t="s">
        <v>12</v>
      </c>
      <c r="AA181" s="153" t="s">
        <v>12</v>
      </c>
      <c r="AB181" s="162" t="s">
        <v>12</v>
      </c>
      <c r="AC181" s="450" t="s">
        <v>12</v>
      </c>
      <c r="AD181" s="155" t="str">
        <f t="shared" si="135"/>
        <v>-</v>
      </c>
      <c r="AE181" s="156" t="str">
        <f t="shared" si="136"/>
        <v>-</v>
      </c>
      <c r="AF181" s="156" t="str">
        <f t="shared" si="137"/>
        <v>-</v>
      </c>
      <c r="AG181" s="156" t="str">
        <f t="shared" si="138"/>
        <v>-</v>
      </c>
      <c r="AH181" s="157" t="str">
        <f t="shared" si="139"/>
        <v>-</v>
      </c>
      <c r="AI181" s="454"/>
      <c r="AJ181" s="155" t="str">
        <f t="shared" si="140"/>
        <v>-</v>
      </c>
      <c r="AK181" s="156" t="str">
        <f t="shared" si="141"/>
        <v>-</v>
      </c>
      <c r="AL181" s="156" t="str">
        <f t="shared" si="142"/>
        <v>-</v>
      </c>
      <c r="AM181" s="156" t="str">
        <f t="shared" si="143"/>
        <v>-</v>
      </c>
      <c r="AN181" s="157" t="str">
        <f t="shared" si="144"/>
        <v>-</v>
      </c>
      <c r="AO181" s="457"/>
      <c r="AP181" s="95" t="s">
        <v>12</v>
      </c>
      <c r="AQ181" s="93" t="s">
        <v>83</v>
      </c>
      <c r="AR181" s="98" t="s">
        <v>83</v>
      </c>
      <c r="AS181" s="102" t="s">
        <v>83</v>
      </c>
      <c r="AT181" s="163" t="s">
        <v>12</v>
      </c>
      <c r="AU181" s="164" t="s">
        <v>12</v>
      </c>
      <c r="AV181" s="164" t="s">
        <v>12</v>
      </c>
      <c r="AW181" s="164" t="s">
        <v>12</v>
      </c>
      <c r="AX181" s="179" t="s">
        <v>83</v>
      </c>
      <c r="AY181" s="94" t="s">
        <v>12</v>
      </c>
    </row>
    <row r="182" spans="1:51" customFormat="1" ht="29.25" hidden="1" customHeight="1">
      <c r="A182" s="12" t="str">
        <f t="shared" si="132"/>
        <v>20-8</v>
      </c>
      <c r="B182" s="95">
        <v>20</v>
      </c>
      <c r="C182" s="120" t="s">
        <v>290</v>
      </c>
      <c r="D182" s="95">
        <v>8</v>
      </c>
      <c r="E182" s="93" t="s">
        <v>83</v>
      </c>
      <c r="F182" s="97" t="s">
        <v>83</v>
      </c>
      <c r="G182" s="161" t="s">
        <v>83</v>
      </c>
      <c r="H182" s="99" t="s">
        <v>83</v>
      </c>
      <c r="I182" s="94" t="s">
        <v>83</v>
      </c>
      <c r="J182" s="93" t="s">
        <v>83</v>
      </c>
      <c r="K182" s="93" t="s">
        <v>83</v>
      </c>
      <c r="L182" s="93" t="s">
        <v>83</v>
      </c>
      <c r="M182" s="92" t="s">
        <v>83</v>
      </c>
      <c r="N182" s="161" t="s">
        <v>12</v>
      </c>
      <c r="O182" s="153" t="s">
        <v>12</v>
      </c>
      <c r="P182" s="153" t="s">
        <v>12</v>
      </c>
      <c r="Q182" s="153" t="s">
        <v>12</v>
      </c>
      <c r="R182" s="162" t="s">
        <v>12</v>
      </c>
      <c r="S182" s="450"/>
      <c r="T182" s="163" t="s">
        <v>83</v>
      </c>
      <c r="U182" s="162" t="s">
        <v>83</v>
      </c>
      <c r="V182" s="92" t="s">
        <v>83</v>
      </c>
      <c r="W182" s="93" t="s">
        <v>83</v>
      </c>
      <c r="X182" s="161" t="s">
        <v>12</v>
      </c>
      <c r="Y182" s="153" t="s">
        <v>12</v>
      </c>
      <c r="Z182" s="153" t="s">
        <v>12</v>
      </c>
      <c r="AA182" s="153" t="s">
        <v>12</v>
      </c>
      <c r="AB182" s="162" t="s">
        <v>12</v>
      </c>
      <c r="AC182" s="450" t="s">
        <v>12</v>
      </c>
      <c r="AD182" s="155" t="str">
        <f t="shared" si="135"/>
        <v>-</v>
      </c>
      <c r="AE182" s="156" t="str">
        <f t="shared" si="136"/>
        <v>-</v>
      </c>
      <c r="AF182" s="156" t="str">
        <f t="shared" si="137"/>
        <v>-</v>
      </c>
      <c r="AG182" s="156" t="str">
        <f t="shared" si="138"/>
        <v>-</v>
      </c>
      <c r="AH182" s="157" t="str">
        <f t="shared" si="139"/>
        <v>-</v>
      </c>
      <c r="AI182" s="454"/>
      <c r="AJ182" s="155" t="str">
        <f t="shared" si="140"/>
        <v>-</v>
      </c>
      <c r="AK182" s="156" t="str">
        <f t="shared" si="141"/>
        <v>-</v>
      </c>
      <c r="AL182" s="156" t="str">
        <f t="shared" si="142"/>
        <v>-</v>
      </c>
      <c r="AM182" s="156" t="str">
        <f t="shared" si="143"/>
        <v>-</v>
      </c>
      <c r="AN182" s="157" t="str">
        <f t="shared" si="144"/>
        <v>-</v>
      </c>
      <c r="AO182" s="457"/>
      <c r="AP182" s="95" t="s">
        <v>12</v>
      </c>
      <c r="AQ182" s="93" t="s">
        <v>83</v>
      </c>
      <c r="AR182" s="98" t="s">
        <v>83</v>
      </c>
      <c r="AS182" s="102" t="s">
        <v>83</v>
      </c>
      <c r="AT182" s="163" t="s">
        <v>12</v>
      </c>
      <c r="AU182" s="164" t="s">
        <v>12</v>
      </c>
      <c r="AV182" s="164" t="s">
        <v>12</v>
      </c>
      <c r="AW182" s="164" t="s">
        <v>12</v>
      </c>
      <c r="AX182" s="179" t="s">
        <v>83</v>
      </c>
      <c r="AY182" s="94" t="s">
        <v>12</v>
      </c>
    </row>
    <row r="183" spans="1:51" customFormat="1" ht="29.25" hidden="1" customHeight="1">
      <c r="A183" s="12" t="str">
        <f t="shared" ref="A183:A191" si="145">B183&amp;"-"&amp;D183</f>
        <v>20-9</v>
      </c>
      <c r="B183" s="95">
        <v>20</v>
      </c>
      <c r="C183" s="120" t="s">
        <v>290</v>
      </c>
      <c r="D183" s="95">
        <v>9</v>
      </c>
      <c r="E183" s="93" t="s">
        <v>83</v>
      </c>
      <c r="F183" s="97" t="s">
        <v>83</v>
      </c>
      <c r="G183" s="161" t="s">
        <v>83</v>
      </c>
      <c r="H183" s="99" t="s">
        <v>83</v>
      </c>
      <c r="I183" s="94" t="s">
        <v>83</v>
      </c>
      <c r="J183" s="93" t="s">
        <v>83</v>
      </c>
      <c r="K183" s="93" t="s">
        <v>83</v>
      </c>
      <c r="L183" s="93" t="s">
        <v>83</v>
      </c>
      <c r="M183" s="92" t="s">
        <v>83</v>
      </c>
      <c r="N183" s="161" t="s">
        <v>12</v>
      </c>
      <c r="O183" s="153" t="s">
        <v>12</v>
      </c>
      <c r="P183" s="153" t="s">
        <v>12</v>
      </c>
      <c r="Q183" s="153" t="s">
        <v>12</v>
      </c>
      <c r="R183" s="162" t="s">
        <v>12</v>
      </c>
      <c r="S183" s="450"/>
      <c r="T183" s="163" t="s">
        <v>83</v>
      </c>
      <c r="U183" s="162" t="s">
        <v>83</v>
      </c>
      <c r="V183" s="92" t="s">
        <v>83</v>
      </c>
      <c r="W183" s="93" t="s">
        <v>83</v>
      </c>
      <c r="X183" s="161" t="s">
        <v>12</v>
      </c>
      <c r="Y183" s="153" t="s">
        <v>12</v>
      </c>
      <c r="Z183" s="153" t="s">
        <v>12</v>
      </c>
      <c r="AA183" s="153" t="s">
        <v>12</v>
      </c>
      <c r="AB183" s="162" t="s">
        <v>12</v>
      </c>
      <c r="AC183" s="450" t="s">
        <v>12</v>
      </c>
      <c r="AD183" s="155" t="str">
        <f t="shared" si="135"/>
        <v>-</v>
      </c>
      <c r="AE183" s="156" t="str">
        <f t="shared" si="136"/>
        <v>-</v>
      </c>
      <c r="AF183" s="156" t="str">
        <f t="shared" si="137"/>
        <v>-</v>
      </c>
      <c r="AG183" s="156" t="str">
        <f t="shared" si="138"/>
        <v>-</v>
      </c>
      <c r="AH183" s="157" t="str">
        <f t="shared" si="139"/>
        <v>-</v>
      </c>
      <c r="AI183" s="454"/>
      <c r="AJ183" s="155" t="str">
        <f t="shared" si="140"/>
        <v>-</v>
      </c>
      <c r="AK183" s="156" t="str">
        <f t="shared" si="141"/>
        <v>-</v>
      </c>
      <c r="AL183" s="156" t="str">
        <f t="shared" si="142"/>
        <v>-</v>
      </c>
      <c r="AM183" s="156" t="str">
        <f t="shared" si="143"/>
        <v>-</v>
      </c>
      <c r="AN183" s="157" t="str">
        <f t="shared" si="144"/>
        <v>-</v>
      </c>
      <c r="AO183" s="457"/>
      <c r="AP183" s="95" t="s">
        <v>12</v>
      </c>
      <c r="AQ183" s="93" t="s">
        <v>83</v>
      </c>
      <c r="AR183" s="98" t="s">
        <v>83</v>
      </c>
      <c r="AS183" s="102" t="s">
        <v>83</v>
      </c>
      <c r="AT183" s="163" t="s">
        <v>12</v>
      </c>
      <c r="AU183" s="164" t="s">
        <v>12</v>
      </c>
      <c r="AV183" s="164" t="s">
        <v>12</v>
      </c>
      <c r="AW183" s="164" t="s">
        <v>12</v>
      </c>
      <c r="AX183" s="179" t="s">
        <v>83</v>
      </c>
      <c r="AY183" s="94" t="s">
        <v>12</v>
      </c>
    </row>
    <row r="184" spans="1:51" s="401" customFormat="1" ht="114.75" customHeight="1">
      <c r="A184" s="12" t="str">
        <f t="shared" si="145"/>
        <v>21-1</v>
      </c>
      <c r="B184" s="204">
        <v>21</v>
      </c>
      <c r="C184" s="364" t="s">
        <v>291</v>
      </c>
      <c r="D184" s="204">
        <v>1</v>
      </c>
      <c r="E184" s="600" t="s">
        <v>1678</v>
      </c>
      <c r="F184" s="355" t="s">
        <v>3632</v>
      </c>
      <c r="G184" s="603" t="s">
        <v>520</v>
      </c>
      <c r="H184" s="206" t="s">
        <v>521</v>
      </c>
      <c r="I184" s="195" t="s">
        <v>522</v>
      </c>
      <c r="J184" s="600" t="s">
        <v>523</v>
      </c>
      <c r="K184" s="600" t="s">
        <v>2376</v>
      </c>
      <c r="L184" s="600" t="s">
        <v>388</v>
      </c>
      <c r="M184" s="207" t="s">
        <v>392</v>
      </c>
      <c r="N184" s="259">
        <v>51577</v>
      </c>
      <c r="O184" s="200">
        <v>52622</v>
      </c>
      <c r="P184" s="200">
        <v>54189</v>
      </c>
      <c r="Q184" s="200">
        <v>54189</v>
      </c>
      <c r="R184" s="192">
        <v>54189</v>
      </c>
      <c r="S184" s="405">
        <v>54685</v>
      </c>
      <c r="T184" s="250" t="s">
        <v>12</v>
      </c>
      <c r="U184" s="209" t="s">
        <v>12</v>
      </c>
      <c r="V184" s="207" t="s">
        <v>427</v>
      </c>
      <c r="W184" s="600" t="s">
        <v>1440</v>
      </c>
      <c r="X184" s="259">
        <v>52622</v>
      </c>
      <c r="Y184" s="192">
        <v>54189</v>
      </c>
      <c r="Z184" s="200">
        <v>53999</v>
      </c>
      <c r="AA184" s="200">
        <v>53815</v>
      </c>
      <c r="AB184" s="192">
        <v>54685</v>
      </c>
      <c r="AC184" s="405">
        <v>56024</v>
      </c>
      <c r="AD184" s="226">
        <f t="shared" si="135"/>
        <v>1.020260969036586</v>
      </c>
      <c r="AE184" s="196">
        <f t="shared" si="136"/>
        <v>1.0297784196723803</v>
      </c>
      <c r="AF184" s="196">
        <f t="shared" si="137"/>
        <v>0.99649375334477475</v>
      </c>
      <c r="AG184" s="196">
        <f t="shared" si="138"/>
        <v>0.9930982302681356</v>
      </c>
      <c r="AH184" s="604">
        <f t="shared" si="139"/>
        <v>1.0091531491631143</v>
      </c>
      <c r="AI184" s="227">
        <f t="shared" ref="AI184:AI189" si="146">IFERROR(IF($E184="-","-",AC184/S184),"-")</f>
        <v>1.0244856907744353</v>
      </c>
      <c r="AJ184" s="226" t="str">
        <f t="shared" si="140"/>
        <v>-</v>
      </c>
      <c r="AK184" s="196" t="str">
        <f t="shared" si="141"/>
        <v>-</v>
      </c>
      <c r="AL184" s="196" t="str">
        <f t="shared" si="142"/>
        <v>-</v>
      </c>
      <c r="AM184" s="196" t="str">
        <f t="shared" si="143"/>
        <v>-</v>
      </c>
      <c r="AN184" s="604" t="str">
        <f t="shared" si="144"/>
        <v>-</v>
      </c>
      <c r="AO184" s="227" t="str">
        <f t="shared" ref="AO184:AO189" si="147">IFERROR(IF($E184="-","-",IF($U184="-","-",AC184/$U184)),"-")</f>
        <v>-</v>
      </c>
      <c r="AP184" s="204" t="s">
        <v>83</v>
      </c>
      <c r="AQ184" s="600" t="s">
        <v>3513</v>
      </c>
      <c r="AR184" s="197" t="s">
        <v>638</v>
      </c>
      <c r="AS184" s="257" t="s">
        <v>2377</v>
      </c>
      <c r="AT184" s="194" t="s">
        <v>54</v>
      </c>
      <c r="AU184" s="179" t="s">
        <v>54</v>
      </c>
      <c r="AV184" s="179" t="s">
        <v>11</v>
      </c>
      <c r="AW184" s="179" t="s">
        <v>11</v>
      </c>
      <c r="AX184" s="347" t="s">
        <v>54</v>
      </c>
      <c r="AY184" s="195" t="s">
        <v>3430</v>
      </c>
    </row>
    <row r="185" spans="1:51" s="401" customFormat="1" ht="120" customHeight="1">
      <c r="A185" s="12" t="str">
        <f t="shared" si="145"/>
        <v>21-2</v>
      </c>
      <c r="B185" s="204">
        <v>21</v>
      </c>
      <c r="C185" s="364" t="s">
        <v>291</v>
      </c>
      <c r="D185" s="204">
        <v>2</v>
      </c>
      <c r="E185" s="600" t="s">
        <v>2378</v>
      </c>
      <c r="F185" s="355" t="s">
        <v>3632</v>
      </c>
      <c r="G185" s="603" t="s">
        <v>520</v>
      </c>
      <c r="H185" s="206" t="s">
        <v>521</v>
      </c>
      <c r="I185" s="195" t="s">
        <v>524</v>
      </c>
      <c r="J185" s="600" t="s">
        <v>2379</v>
      </c>
      <c r="K185" s="600" t="s">
        <v>2380</v>
      </c>
      <c r="L185" s="600" t="s">
        <v>388</v>
      </c>
      <c r="M185" s="207" t="s">
        <v>392</v>
      </c>
      <c r="N185" s="259">
        <v>68255</v>
      </c>
      <c r="O185" s="200">
        <v>70183</v>
      </c>
      <c r="P185" s="200">
        <v>71927</v>
      </c>
      <c r="Q185" s="200">
        <v>74779</v>
      </c>
      <c r="R185" s="192">
        <v>74779</v>
      </c>
      <c r="S185" s="405">
        <v>74779</v>
      </c>
      <c r="T185" s="250" t="s">
        <v>12</v>
      </c>
      <c r="U185" s="209" t="s">
        <v>12</v>
      </c>
      <c r="V185" s="207" t="s">
        <v>427</v>
      </c>
      <c r="W185" s="600" t="s">
        <v>1440</v>
      </c>
      <c r="X185" s="259">
        <v>70183</v>
      </c>
      <c r="Y185" s="192">
        <v>71927</v>
      </c>
      <c r="Z185" s="200">
        <v>74779</v>
      </c>
      <c r="AA185" s="200">
        <v>72954</v>
      </c>
      <c r="AB185" s="192">
        <v>72630</v>
      </c>
      <c r="AC185" s="405">
        <v>74442</v>
      </c>
      <c r="AD185" s="226">
        <f t="shared" si="135"/>
        <v>1.0282470148707055</v>
      </c>
      <c r="AE185" s="196">
        <f t="shared" si="136"/>
        <v>1.0248493224855022</v>
      </c>
      <c r="AF185" s="196">
        <f t="shared" si="137"/>
        <v>1.0396513131369305</v>
      </c>
      <c r="AG185" s="196">
        <f t="shared" si="138"/>
        <v>0.97559475253747707</v>
      </c>
      <c r="AH185" s="604">
        <f t="shared" si="139"/>
        <v>0.97126198531673336</v>
      </c>
      <c r="AI185" s="227">
        <f t="shared" si="146"/>
        <v>0.99549338718089309</v>
      </c>
      <c r="AJ185" s="226" t="str">
        <f t="shared" si="140"/>
        <v>-</v>
      </c>
      <c r="AK185" s="196" t="str">
        <f t="shared" si="141"/>
        <v>-</v>
      </c>
      <c r="AL185" s="196" t="str">
        <f t="shared" si="142"/>
        <v>-</v>
      </c>
      <c r="AM185" s="196" t="str">
        <f t="shared" si="143"/>
        <v>-</v>
      </c>
      <c r="AN185" s="196" t="str">
        <f t="shared" si="144"/>
        <v>-</v>
      </c>
      <c r="AO185" s="588" t="str">
        <f t="shared" si="147"/>
        <v>-</v>
      </c>
      <c r="AP185" s="204" t="s">
        <v>83</v>
      </c>
      <c r="AQ185" s="600" t="s">
        <v>3514</v>
      </c>
      <c r="AR185" s="197" t="s">
        <v>638</v>
      </c>
      <c r="AS185" s="257" t="s">
        <v>2377</v>
      </c>
      <c r="AT185" s="194" t="s">
        <v>54</v>
      </c>
      <c r="AU185" s="328" t="s">
        <v>54</v>
      </c>
      <c r="AV185" s="179" t="s">
        <v>15</v>
      </c>
      <c r="AW185" s="179" t="s">
        <v>50</v>
      </c>
      <c r="AX185" s="347" t="s">
        <v>57</v>
      </c>
      <c r="AY185" s="195" t="s">
        <v>3432</v>
      </c>
    </row>
    <row r="186" spans="1:51" s="401" customFormat="1" ht="195" customHeight="1">
      <c r="A186" s="12" t="str">
        <f t="shared" si="145"/>
        <v>21-3</v>
      </c>
      <c r="B186" s="204">
        <v>21</v>
      </c>
      <c r="C186" s="364" t="s">
        <v>291</v>
      </c>
      <c r="D186" s="204">
        <v>3</v>
      </c>
      <c r="E186" s="600" t="s">
        <v>2528</v>
      </c>
      <c r="F186" s="355" t="s">
        <v>384</v>
      </c>
      <c r="G186" s="603" t="s">
        <v>520</v>
      </c>
      <c r="H186" s="206" t="s">
        <v>526</v>
      </c>
      <c r="I186" s="195" t="s">
        <v>524</v>
      </c>
      <c r="J186" s="600" t="s">
        <v>527</v>
      </c>
      <c r="K186" s="600" t="s">
        <v>528</v>
      </c>
      <c r="L186" s="600" t="s">
        <v>3094</v>
      </c>
      <c r="M186" s="207" t="s">
        <v>392</v>
      </c>
      <c r="N186" s="232">
        <v>70.599999999999994</v>
      </c>
      <c r="O186" s="181">
        <v>70.599999999999994</v>
      </c>
      <c r="P186" s="181">
        <v>70.599999999999994</v>
      </c>
      <c r="Q186" s="181">
        <v>71.8</v>
      </c>
      <c r="R186" s="181">
        <v>71.8</v>
      </c>
      <c r="S186" s="345">
        <v>71.8</v>
      </c>
      <c r="T186" s="250" t="s">
        <v>12</v>
      </c>
      <c r="U186" s="209" t="s">
        <v>12</v>
      </c>
      <c r="V186" s="207" t="s">
        <v>427</v>
      </c>
      <c r="W186" s="600" t="s">
        <v>1679</v>
      </c>
      <c r="X186" s="603" t="s">
        <v>12</v>
      </c>
      <c r="Y186" s="298">
        <v>68.2</v>
      </c>
      <c r="Z186" s="181">
        <v>71.8</v>
      </c>
      <c r="AA186" s="181">
        <v>70.930000000000007</v>
      </c>
      <c r="AB186" s="181">
        <v>69.599999999999994</v>
      </c>
      <c r="AC186" s="345">
        <v>71.37</v>
      </c>
      <c r="AD186" s="226" t="str">
        <f t="shared" si="135"/>
        <v>-</v>
      </c>
      <c r="AE186" s="196">
        <f t="shared" si="136"/>
        <v>0.96600566572237967</v>
      </c>
      <c r="AF186" s="196">
        <f t="shared" si="137"/>
        <v>1.0169971671388103</v>
      </c>
      <c r="AG186" s="196">
        <f t="shared" si="138"/>
        <v>0.98788300835654608</v>
      </c>
      <c r="AH186" s="604">
        <f t="shared" si="139"/>
        <v>0.96935933147632303</v>
      </c>
      <c r="AI186" s="227">
        <f t="shared" si="146"/>
        <v>0.99401114206128149</v>
      </c>
      <c r="AJ186" s="226" t="str">
        <f t="shared" si="140"/>
        <v>-</v>
      </c>
      <c r="AK186" s="196" t="str">
        <f t="shared" si="141"/>
        <v>-</v>
      </c>
      <c r="AL186" s="196" t="str">
        <f t="shared" si="142"/>
        <v>-</v>
      </c>
      <c r="AM186" s="196" t="str">
        <f t="shared" si="143"/>
        <v>-</v>
      </c>
      <c r="AN186" s="604" t="str">
        <f t="shared" si="144"/>
        <v>-</v>
      </c>
      <c r="AO186" s="227" t="str">
        <f t="shared" si="147"/>
        <v>-</v>
      </c>
      <c r="AP186" s="204" t="s">
        <v>83</v>
      </c>
      <c r="AQ186" s="600" t="s">
        <v>3297</v>
      </c>
      <c r="AR186" s="197" t="s">
        <v>639</v>
      </c>
      <c r="AS186" s="257" t="s">
        <v>3298</v>
      </c>
      <c r="AT186" s="603" t="s">
        <v>12</v>
      </c>
      <c r="AU186" s="328" t="s">
        <v>55</v>
      </c>
      <c r="AV186" s="179" t="s">
        <v>15</v>
      </c>
      <c r="AW186" s="179" t="s">
        <v>11</v>
      </c>
      <c r="AX186" s="347" t="s">
        <v>55</v>
      </c>
      <c r="AY186" s="195" t="s">
        <v>3418</v>
      </c>
    </row>
    <row r="187" spans="1:51" s="401" customFormat="1" ht="108" customHeight="1">
      <c r="A187" s="12" t="str">
        <f t="shared" si="145"/>
        <v>21-4</v>
      </c>
      <c r="B187" s="204">
        <v>21</v>
      </c>
      <c r="C187" s="364" t="s">
        <v>291</v>
      </c>
      <c r="D187" s="204">
        <v>4</v>
      </c>
      <c r="E187" s="600" t="s">
        <v>2381</v>
      </c>
      <c r="F187" s="355" t="s">
        <v>399</v>
      </c>
      <c r="G187" s="603" t="s">
        <v>520</v>
      </c>
      <c r="H187" s="206" t="s">
        <v>521</v>
      </c>
      <c r="I187" s="195" t="s">
        <v>524</v>
      </c>
      <c r="J187" s="600" t="s">
        <v>2382</v>
      </c>
      <c r="K187" s="600" t="s">
        <v>529</v>
      </c>
      <c r="L187" s="600" t="s">
        <v>388</v>
      </c>
      <c r="M187" s="207" t="s">
        <v>392</v>
      </c>
      <c r="N187" s="603">
        <v>151</v>
      </c>
      <c r="O187" s="181">
        <v>155</v>
      </c>
      <c r="P187" s="181">
        <v>159</v>
      </c>
      <c r="Q187" s="181">
        <v>163</v>
      </c>
      <c r="R187" s="181">
        <v>167</v>
      </c>
      <c r="S187" s="345">
        <v>170</v>
      </c>
      <c r="T187" s="194" t="s">
        <v>416</v>
      </c>
      <c r="U187" s="209">
        <v>170</v>
      </c>
      <c r="V187" s="207" t="s">
        <v>406</v>
      </c>
      <c r="W187" s="600" t="s">
        <v>2383</v>
      </c>
      <c r="X187" s="603">
        <v>147</v>
      </c>
      <c r="Y187" s="181">
        <v>148</v>
      </c>
      <c r="Z187" s="181">
        <v>150</v>
      </c>
      <c r="AA187" s="181">
        <v>152</v>
      </c>
      <c r="AB187" s="181">
        <v>152</v>
      </c>
      <c r="AC187" s="345">
        <v>153</v>
      </c>
      <c r="AD187" s="226">
        <f t="shared" si="135"/>
        <v>0.97350993377483441</v>
      </c>
      <c r="AE187" s="196">
        <f t="shared" si="136"/>
        <v>0.95483870967741935</v>
      </c>
      <c r="AF187" s="196">
        <f t="shared" si="137"/>
        <v>0.94339622641509435</v>
      </c>
      <c r="AG187" s="196">
        <f t="shared" si="138"/>
        <v>0.93251533742331283</v>
      </c>
      <c r="AH187" s="604">
        <f t="shared" si="139"/>
        <v>0.91017964071856283</v>
      </c>
      <c r="AI187" s="227">
        <f t="shared" si="146"/>
        <v>0.9</v>
      </c>
      <c r="AJ187" s="226">
        <f t="shared" si="140"/>
        <v>0.86470588235294121</v>
      </c>
      <c r="AK187" s="196">
        <f t="shared" si="141"/>
        <v>0.87058823529411766</v>
      </c>
      <c r="AL187" s="196">
        <f t="shared" si="142"/>
        <v>0.88235294117647056</v>
      </c>
      <c r="AM187" s="196">
        <f t="shared" si="143"/>
        <v>0.89411764705882357</v>
      </c>
      <c r="AN187" s="604">
        <f t="shared" si="144"/>
        <v>0.89411764705882357</v>
      </c>
      <c r="AO187" s="227">
        <f t="shared" si="147"/>
        <v>0.9</v>
      </c>
      <c r="AP187" s="204" t="s">
        <v>83</v>
      </c>
      <c r="AQ187" s="600" t="s">
        <v>3515</v>
      </c>
      <c r="AR187" s="197" t="s">
        <v>640</v>
      </c>
      <c r="AS187" s="257" t="s">
        <v>2384</v>
      </c>
      <c r="AT187" s="194" t="s">
        <v>58</v>
      </c>
      <c r="AU187" s="179" t="s">
        <v>50</v>
      </c>
      <c r="AV187" s="179" t="s">
        <v>10</v>
      </c>
      <c r="AW187" s="179" t="s">
        <v>10</v>
      </c>
      <c r="AX187" s="347" t="s">
        <v>58</v>
      </c>
      <c r="AY187" s="195" t="s">
        <v>3434</v>
      </c>
    </row>
    <row r="188" spans="1:51" s="401" customFormat="1" ht="108" customHeight="1">
      <c r="A188" s="12" t="str">
        <f t="shared" si="145"/>
        <v>21-5</v>
      </c>
      <c r="B188" s="204">
        <v>21</v>
      </c>
      <c r="C188" s="364" t="s">
        <v>291</v>
      </c>
      <c r="D188" s="204">
        <v>5</v>
      </c>
      <c r="E188" s="600" t="s">
        <v>1680</v>
      </c>
      <c r="F188" s="355" t="s">
        <v>1225</v>
      </c>
      <c r="G188" s="603" t="s">
        <v>520</v>
      </c>
      <c r="H188" s="206" t="s">
        <v>1441</v>
      </c>
      <c r="I188" s="195" t="s">
        <v>1294</v>
      </c>
      <c r="J188" s="600" t="s">
        <v>2447</v>
      </c>
      <c r="K188" s="600" t="s">
        <v>1681</v>
      </c>
      <c r="L188" s="600" t="s">
        <v>1295</v>
      </c>
      <c r="M188" s="207" t="s">
        <v>392</v>
      </c>
      <c r="N188" s="603">
        <v>10</v>
      </c>
      <c r="O188" s="181">
        <v>10</v>
      </c>
      <c r="P188" s="181">
        <v>10</v>
      </c>
      <c r="Q188" s="181">
        <v>10</v>
      </c>
      <c r="R188" s="181">
        <v>10</v>
      </c>
      <c r="S188" s="345">
        <v>10</v>
      </c>
      <c r="T188" s="194" t="s">
        <v>416</v>
      </c>
      <c r="U188" s="209">
        <v>10</v>
      </c>
      <c r="V188" s="207" t="s">
        <v>303</v>
      </c>
      <c r="W188" s="600" t="s">
        <v>1682</v>
      </c>
      <c r="X188" s="603">
        <v>10</v>
      </c>
      <c r="Y188" s="181">
        <v>10</v>
      </c>
      <c r="Z188" s="181">
        <v>10</v>
      </c>
      <c r="AA188" s="181">
        <v>10</v>
      </c>
      <c r="AB188" s="181">
        <v>10</v>
      </c>
      <c r="AC188" s="345">
        <v>10</v>
      </c>
      <c r="AD188" s="226">
        <f t="shared" si="135"/>
        <v>1</v>
      </c>
      <c r="AE188" s="196">
        <f t="shared" si="136"/>
        <v>1</v>
      </c>
      <c r="AF188" s="196">
        <f t="shared" si="137"/>
        <v>1</v>
      </c>
      <c r="AG188" s="196">
        <f t="shared" si="138"/>
        <v>1</v>
      </c>
      <c r="AH188" s="196">
        <f t="shared" si="139"/>
        <v>1</v>
      </c>
      <c r="AI188" s="588">
        <f t="shared" si="146"/>
        <v>1</v>
      </c>
      <c r="AJ188" s="226">
        <f t="shared" si="140"/>
        <v>1</v>
      </c>
      <c r="AK188" s="196">
        <f t="shared" si="141"/>
        <v>1</v>
      </c>
      <c r="AL188" s="196">
        <f t="shared" si="142"/>
        <v>1</v>
      </c>
      <c r="AM188" s="196">
        <f t="shared" si="143"/>
        <v>1</v>
      </c>
      <c r="AN188" s="196">
        <f t="shared" si="144"/>
        <v>1</v>
      </c>
      <c r="AO188" s="588">
        <f t="shared" si="147"/>
        <v>1</v>
      </c>
      <c r="AP188" s="204" t="s">
        <v>83</v>
      </c>
      <c r="AQ188" s="600" t="s">
        <v>12</v>
      </c>
      <c r="AR188" s="197" t="s">
        <v>1683</v>
      </c>
      <c r="AS188" s="257" t="s">
        <v>2386</v>
      </c>
      <c r="AT188" s="194" t="s">
        <v>54</v>
      </c>
      <c r="AU188" s="179" t="s">
        <v>15</v>
      </c>
      <c r="AV188" s="179" t="s">
        <v>15</v>
      </c>
      <c r="AW188" s="179" t="s">
        <v>15</v>
      </c>
      <c r="AX188" s="347" t="s">
        <v>54</v>
      </c>
      <c r="AY188" s="195" t="s">
        <v>3430</v>
      </c>
    </row>
    <row r="189" spans="1:51" s="401" customFormat="1" ht="108" customHeight="1">
      <c r="A189" s="12" t="str">
        <f t="shared" si="145"/>
        <v>21-6</v>
      </c>
      <c r="B189" s="204">
        <v>21</v>
      </c>
      <c r="C189" s="364" t="s">
        <v>291</v>
      </c>
      <c r="D189" s="204">
        <v>6</v>
      </c>
      <c r="E189" s="600" t="s">
        <v>530</v>
      </c>
      <c r="F189" s="355" t="s">
        <v>399</v>
      </c>
      <c r="G189" s="603" t="s">
        <v>520</v>
      </c>
      <c r="H189" s="206" t="s">
        <v>526</v>
      </c>
      <c r="I189" s="195" t="s">
        <v>524</v>
      </c>
      <c r="J189" s="600" t="s">
        <v>531</v>
      </c>
      <c r="K189" s="600" t="s">
        <v>532</v>
      </c>
      <c r="L189" s="600" t="s">
        <v>388</v>
      </c>
      <c r="M189" s="207" t="s">
        <v>392</v>
      </c>
      <c r="N189" s="603">
        <v>930</v>
      </c>
      <c r="O189" s="192">
        <v>1000</v>
      </c>
      <c r="P189" s="181">
        <v>992</v>
      </c>
      <c r="Q189" s="181">
        <v>969</v>
      </c>
      <c r="R189" s="181">
        <v>979</v>
      </c>
      <c r="S189" s="345">
        <v>976</v>
      </c>
      <c r="T189" s="250" t="s">
        <v>12</v>
      </c>
      <c r="U189" s="209" t="s">
        <v>12</v>
      </c>
      <c r="V189" s="207" t="s">
        <v>427</v>
      </c>
      <c r="W189" s="600" t="s">
        <v>1442</v>
      </c>
      <c r="X189" s="603">
        <v>909</v>
      </c>
      <c r="Y189" s="262">
        <v>888</v>
      </c>
      <c r="Z189" s="181">
        <v>844</v>
      </c>
      <c r="AA189" s="201">
        <v>1104</v>
      </c>
      <c r="AB189" s="181">
        <v>981</v>
      </c>
      <c r="AC189" s="613">
        <v>1082</v>
      </c>
      <c r="AD189" s="226">
        <f t="shared" si="135"/>
        <v>0.97741935483870968</v>
      </c>
      <c r="AE189" s="196">
        <f t="shared" si="136"/>
        <v>0.88800000000000001</v>
      </c>
      <c r="AF189" s="196">
        <f t="shared" si="137"/>
        <v>0.85080645161290325</v>
      </c>
      <c r="AG189" s="196">
        <f t="shared" si="138"/>
        <v>1.1393188854489165</v>
      </c>
      <c r="AH189" s="196">
        <f t="shared" si="139"/>
        <v>1.0020429009193055</v>
      </c>
      <c r="AI189" s="588">
        <f t="shared" si="146"/>
        <v>1.1086065573770492</v>
      </c>
      <c r="AJ189" s="226" t="str">
        <f t="shared" si="140"/>
        <v>-</v>
      </c>
      <c r="AK189" s="196" t="str">
        <f t="shared" si="141"/>
        <v>-</v>
      </c>
      <c r="AL189" s="196" t="str">
        <f t="shared" si="142"/>
        <v>-</v>
      </c>
      <c r="AM189" s="196" t="str">
        <f t="shared" si="143"/>
        <v>-</v>
      </c>
      <c r="AN189" s="196" t="str">
        <f t="shared" si="144"/>
        <v>-</v>
      </c>
      <c r="AO189" s="588" t="str">
        <f t="shared" si="147"/>
        <v>-</v>
      </c>
      <c r="AP189" s="204" t="s">
        <v>83</v>
      </c>
      <c r="AQ189" s="600" t="s">
        <v>83</v>
      </c>
      <c r="AR189" s="197" t="s">
        <v>641</v>
      </c>
      <c r="AS189" s="257" t="s">
        <v>2034</v>
      </c>
      <c r="AT189" s="194" t="s">
        <v>56</v>
      </c>
      <c r="AU189" s="179" t="s">
        <v>50</v>
      </c>
      <c r="AV189" s="179" t="s">
        <v>50</v>
      </c>
      <c r="AW189" s="179" t="s">
        <v>11</v>
      </c>
      <c r="AX189" s="347" t="s">
        <v>56</v>
      </c>
      <c r="AY189" s="195" t="s">
        <v>3418</v>
      </c>
    </row>
    <row r="190" spans="1:51" customFormat="1" ht="29.25" hidden="1" customHeight="1">
      <c r="A190" s="12" t="str">
        <f t="shared" si="145"/>
        <v>21-7</v>
      </c>
      <c r="B190" s="95">
        <v>21</v>
      </c>
      <c r="C190" s="120" t="s">
        <v>291</v>
      </c>
      <c r="D190" s="95">
        <v>7</v>
      </c>
      <c r="E190" s="93" t="s">
        <v>83</v>
      </c>
      <c r="F190" s="97" t="s">
        <v>83</v>
      </c>
      <c r="G190" s="161" t="s">
        <v>83</v>
      </c>
      <c r="H190" s="99" t="s">
        <v>83</v>
      </c>
      <c r="I190" s="94" t="s">
        <v>83</v>
      </c>
      <c r="J190" s="93" t="s">
        <v>83</v>
      </c>
      <c r="K190" s="93" t="s">
        <v>83</v>
      </c>
      <c r="L190" s="93" t="s">
        <v>83</v>
      </c>
      <c r="M190" s="92" t="s">
        <v>83</v>
      </c>
      <c r="N190" s="161" t="s">
        <v>12</v>
      </c>
      <c r="O190" s="153" t="s">
        <v>12</v>
      </c>
      <c r="P190" s="153" t="s">
        <v>12</v>
      </c>
      <c r="Q190" s="153" t="s">
        <v>12</v>
      </c>
      <c r="R190" s="162" t="s">
        <v>12</v>
      </c>
      <c r="S190" s="450"/>
      <c r="T190" s="163" t="s">
        <v>83</v>
      </c>
      <c r="U190" s="162" t="s">
        <v>83</v>
      </c>
      <c r="V190" s="92" t="s">
        <v>83</v>
      </c>
      <c r="W190" s="93" t="s">
        <v>83</v>
      </c>
      <c r="X190" s="161" t="s">
        <v>12</v>
      </c>
      <c r="Y190" s="153" t="s">
        <v>12</v>
      </c>
      <c r="Z190" s="153" t="s">
        <v>12</v>
      </c>
      <c r="AA190" s="153" t="s">
        <v>12</v>
      </c>
      <c r="AB190" s="162" t="s">
        <v>12</v>
      </c>
      <c r="AC190" s="450" t="s">
        <v>12</v>
      </c>
      <c r="AD190" s="155" t="str">
        <f t="shared" si="135"/>
        <v>-</v>
      </c>
      <c r="AE190" s="156" t="str">
        <f t="shared" si="136"/>
        <v>-</v>
      </c>
      <c r="AF190" s="156" t="str">
        <f t="shared" si="137"/>
        <v>-</v>
      </c>
      <c r="AG190" s="156" t="str">
        <f t="shared" si="138"/>
        <v>-</v>
      </c>
      <c r="AH190" s="157" t="str">
        <f t="shared" si="139"/>
        <v>-</v>
      </c>
      <c r="AI190" s="454"/>
      <c r="AJ190" s="155" t="str">
        <f t="shared" si="140"/>
        <v>-</v>
      </c>
      <c r="AK190" s="156" t="str">
        <f t="shared" si="141"/>
        <v>-</v>
      </c>
      <c r="AL190" s="156" t="str">
        <f t="shared" si="142"/>
        <v>-</v>
      </c>
      <c r="AM190" s="156" t="str">
        <f t="shared" si="143"/>
        <v>-</v>
      </c>
      <c r="AN190" s="157" t="str">
        <f t="shared" si="144"/>
        <v>-</v>
      </c>
      <c r="AO190" s="457"/>
      <c r="AP190" s="95" t="s">
        <v>12</v>
      </c>
      <c r="AQ190" s="93" t="s">
        <v>83</v>
      </c>
      <c r="AR190" s="98" t="s">
        <v>83</v>
      </c>
      <c r="AS190" s="102" t="s">
        <v>83</v>
      </c>
      <c r="AT190" s="163" t="s">
        <v>12</v>
      </c>
      <c r="AU190" s="164" t="s">
        <v>12</v>
      </c>
      <c r="AV190" s="164" t="s">
        <v>12</v>
      </c>
      <c r="AW190" s="164" t="s">
        <v>12</v>
      </c>
      <c r="AX190" s="179" t="s">
        <v>83</v>
      </c>
      <c r="AY190" s="94" t="s">
        <v>12</v>
      </c>
    </row>
    <row r="191" spans="1:51" customFormat="1" ht="29.25" hidden="1" customHeight="1">
      <c r="A191" s="12" t="str">
        <f t="shared" si="145"/>
        <v>21-8</v>
      </c>
      <c r="B191" s="95">
        <v>21</v>
      </c>
      <c r="C191" s="120" t="s">
        <v>291</v>
      </c>
      <c r="D191" s="95">
        <v>8</v>
      </c>
      <c r="E191" s="93" t="s">
        <v>83</v>
      </c>
      <c r="F191" s="97" t="s">
        <v>83</v>
      </c>
      <c r="G191" s="161" t="s">
        <v>83</v>
      </c>
      <c r="H191" s="99" t="s">
        <v>83</v>
      </c>
      <c r="I191" s="94" t="s">
        <v>83</v>
      </c>
      <c r="J191" s="93" t="s">
        <v>83</v>
      </c>
      <c r="K191" s="93" t="s">
        <v>83</v>
      </c>
      <c r="L191" s="93" t="s">
        <v>83</v>
      </c>
      <c r="M191" s="92" t="s">
        <v>83</v>
      </c>
      <c r="N191" s="161" t="s">
        <v>12</v>
      </c>
      <c r="O191" s="153" t="s">
        <v>12</v>
      </c>
      <c r="P191" s="153" t="s">
        <v>12</v>
      </c>
      <c r="Q191" s="153" t="s">
        <v>12</v>
      </c>
      <c r="R191" s="162" t="s">
        <v>12</v>
      </c>
      <c r="S191" s="450"/>
      <c r="T191" s="163" t="s">
        <v>83</v>
      </c>
      <c r="U191" s="162" t="s">
        <v>83</v>
      </c>
      <c r="V191" s="92" t="s">
        <v>83</v>
      </c>
      <c r="W191" s="93" t="s">
        <v>83</v>
      </c>
      <c r="X191" s="161" t="s">
        <v>12</v>
      </c>
      <c r="Y191" s="153" t="s">
        <v>12</v>
      </c>
      <c r="Z191" s="153" t="s">
        <v>12</v>
      </c>
      <c r="AA191" s="153" t="s">
        <v>12</v>
      </c>
      <c r="AB191" s="162" t="s">
        <v>12</v>
      </c>
      <c r="AC191" s="450" t="s">
        <v>12</v>
      </c>
      <c r="AD191" s="155" t="str">
        <f t="shared" si="135"/>
        <v>-</v>
      </c>
      <c r="AE191" s="156" t="str">
        <f t="shared" si="136"/>
        <v>-</v>
      </c>
      <c r="AF191" s="156" t="str">
        <f t="shared" si="137"/>
        <v>-</v>
      </c>
      <c r="AG191" s="156" t="str">
        <f t="shared" si="138"/>
        <v>-</v>
      </c>
      <c r="AH191" s="157" t="str">
        <f t="shared" si="139"/>
        <v>-</v>
      </c>
      <c r="AI191" s="454"/>
      <c r="AJ191" s="155" t="str">
        <f t="shared" si="140"/>
        <v>-</v>
      </c>
      <c r="AK191" s="156" t="str">
        <f t="shared" si="141"/>
        <v>-</v>
      </c>
      <c r="AL191" s="156" t="str">
        <f t="shared" si="142"/>
        <v>-</v>
      </c>
      <c r="AM191" s="156" t="str">
        <f t="shared" si="143"/>
        <v>-</v>
      </c>
      <c r="AN191" s="157" t="str">
        <f t="shared" si="144"/>
        <v>-</v>
      </c>
      <c r="AO191" s="457"/>
      <c r="AP191" s="95" t="s">
        <v>12</v>
      </c>
      <c r="AQ191" s="93" t="s">
        <v>83</v>
      </c>
      <c r="AR191" s="98" t="s">
        <v>83</v>
      </c>
      <c r="AS191" s="102" t="s">
        <v>83</v>
      </c>
      <c r="AT191" s="163" t="s">
        <v>12</v>
      </c>
      <c r="AU191" s="164" t="s">
        <v>12</v>
      </c>
      <c r="AV191" s="164" t="s">
        <v>12</v>
      </c>
      <c r="AW191" s="164" t="s">
        <v>12</v>
      </c>
      <c r="AX191" s="179" t="s">
        <v>83</v>
      </c>
      <c r="AY191" s="94" t="s">
        <v>12</v>
      </c>
    </row>
    <row r="192" spans="1:51" customFormat="1" ht="29.25" hidden="1" customHeight="1">
      <c r="A192" s="12" t="str">
        <f t="shared" ref="A192:A200" si="148">B192&amp;"-"&amp;D192</f>
        <v>21-9</v>
      </c>
      <c r="B192" s="95">
        <v>21</v>
      </c>
      <c r="C192" s="120" t="s">
        <v>291</v>
      </c>
      <c r="D192" s="95">
        <v>9</v>
      </c>
      <c r="E192" s="93" t="s">
        <v>83</v>
      </c>
      <c r="F192" s="97" t="s">
        <v>83</v>
      </c>
      <c r="G192" s="161" t="s">
        <v>83</v>
      </c>
      <c r="H192" s="99" t="s">
        <v>83</v>
      </c>
      <c r="I192" s="94" t="s">
        <v>83</v>
      </c>
      <c r="J192" s="93" t="s">
        <v>83</v>
      </c>
      <c r="K192" s="93" t="s">
        <v>83</v>
      </c>
      <c r="L192" s="93" t="s">
        <v>83</v>
      </c>
      <c r="M192" s="92" t="s">
        <v>83</v>
      </c>
      <c r="N192" s="161" t="s">
        <v>12</v>
      </c>
      <c r="O192" s="153" t="s">
        <v>12</v>
      </c>
      <c r="P192" s="153" t="s">
        <v>12</v>
      </c>
      <c r="Q192" s="153" t="s">
        <v>12</v>
      </c>
      <c r="R192" s="162" t="s">
        <v>12</v>
      </c>
      <c r="S192" s="450"/>
      <c r="T192" s="163" t="s">
        <v>83</v>
      </c>
      <c r="U192" s="162" t="s">
        <v>83</v>
      </c>
      <c r="V192" s="92" t="s">
        <v>83</v>
      </c>
      <c r="W192" s="93" t="s">
        <v>83</v>
      </c>
      <c r="X192" s="161" t="s">
        <v>12</v>
      </c>
      <c r="Y192" s="153" t="s">
        <v>12</v>
      </c>
      <c r="Z192" s="153" t="s">
        <v>12</v>
      </c>
      <c r="AA192" s="153" t="s">
        <v>12</v>
      </c>
      <c r="AB192" s="162" t="s">
        <v>12</v>
      </c>
      <c r="AC192" s="450" t="s">
        <v>12</v>
      </c>
      <c r="AD192" s="155" t="str">
        <f t="shared" si="135"/>
        <v>-</v>
      </c>
      <c r="AE192" s="156" t="str">
        <f t="shared" si="136"/>
        <v>-</v>
      </c>
      <c r="AF192" s="156" t="str">
        <f t="shared" si="137"/>
        <v>-</v>
      </c>
      <c r="AG192" s="156" t="str">
        <f t="shared" si="138"/>
        <v>-</v>
      </c>
      <c r="AH192" s="157" t="str">
        <f t="shared" si="139"/>
        <v>-</v>
      </c>
      <c r="AI192" s="454"/>
      <c r="AJ192" s="155" t="str">
        <f t="shared" si="140"/>
        <v>-</v>
      </c>
      <c r="AK192" s="156" t="str">
        <f t="shared" si="141"/>
        <v>-</v>
      </c>
      <c r="AL192" s="156" t="str">
        <f t="shared" si="142"/>
        <v>-</v>
      </c>
      <c r="AM192" s="156" t="str">
        <f t="shared" si="143"/>
        <v>-</v>
      </c>
      <c r="AN192" s="157" t="str">
        <f t="shared" si="144"/>
        <v>-</v>
      </c>
      <c r="AO192" s="457"/>
      <c r="AP192" s="95" t="s">
        <v>12</v>
      </c>
      <c r="AQ192" s="93" t="s">
        <v>83</v>
      </c>
      <c r="AR192" s="98" t="s">
        <v>83</v>
      </c>
      <c r="AS192" s="102" t="s">
        <v>83</v>
      </c>
      <c r="AT192" s="163" t="s">
        <v>12</v>
      </c>
      <c r="AU192" s="164" t="s">
        <v>12</v>
      </c>
      <c r="AV192" s="164" t="s">
        <v>12</v>
      </c>
      <c r="AW192" s="164" t="s">
        <v>12</v>
      </c>
      <c r="AX192" s="179" t="s">
        <v>83</v>
      </c>
      <c r="AY192" s="94" t="s">
        <v>12</v>
      </c>
    </row>
    <row r="193" spans="1:51" s="401" customFormat="1" ht="137.25" customHeight="1">
      <c r="A193" s="12" t="str">
        <f t="shared" si="148"/>
        <v>22-1</v>
      </c>
      <c r="B193" s="204">
        <v>22</v>
      </c>
      <c r="C193" s="364" t="s">
        <v>292</v>
      </c>
      <c r="D193" s="204">
        <v>1</v>
      </c>
      <c r="E193" s="600" t="s">
        <v>2388</v>
      </c>
      <c r="F193" s="355" t="s">
        <v>1545</v>
      </c>
      <c r="G193" s="603" t="s">
        <v>520</v>
      </c>
      <c r="H193" s="206" t="s">
        <v>533</v>
      </c>
      <c r="I193" s="195" t="s">
        <v>1635</v>
      </c>
      <c r="J193" s="600" t="s">
        <v>2389</v>
      </c>
      <c r="K193" s="600" t="s">
        <v>2390</v>
      </c>
      <c r="L193" s="600" t="s">
        <v>388</v>
      </c>
      <c r="M193" s="207" t="s">
        <v>392</v>
      </c>
      <c r="N193" s="603">
        <v>6</v>
      </c>
      <c r="O193" s="181">
        <v>12</v>
      </c>
      <c r="P193" s="181">
        <v>18</v>
      </c>
      <c r="Q193" s="181">
        <v>24</v>
      </c>
      <c r="R193" s="181">
        <v>30</v>
      </c>
      <c r="S193" s="345">
        <v>36</v>
      </c>
      <c r="T193" s="194" t="s">
        <v>416</v>
      </c>
      <c r="U193" s="209">
        <v>36</v>
      </c>
      <c r="V193" s="207" t="s">
        <v>406</v>
      </c>
      <c r="W193" s="600" t="s">
        <v>2391</v>
      </c>
      <c r="X193" s="603">
        <v>10</v>
      </c>
      <c r="Y193" s="181">
        <f>10+7</f>
        <v>17</v>
      </c>
      <c r="Z193" s="181">
        <v>28</v>
      </c>
      <c r="AA193" s="181">
        <v>41</v>
      </c>
      <c r="AB193" s="181">
        <v>52</v>
      </c>
      <c r="AC193" s="345">
        <v>65</v>
      </c>
      <c r="AD193" s="226">
        <f t="shared" si="135"/>
        <v>1.6666666666666667</v>
      </c>
      <c r="AE193" s="196">
        <f t="shared" si="136"/>
        <v>1.4166666666666667</v>
      </c>
      <c r="AF193" s="196">
        <f t="shared" si="137"/>
        <v>1.5555555555555556</v>
      </c>
      <c r="AG193" s="196">
        <f t="shared" si="138"/>
        <v>1.7083333333333333</v>
      </c>
      <c r="AH193" s="604">
        <f t="shared" si="139"/>
        <v>1.7333333333333334</v>
      </c>
      <c r="AI193" s="227">
        <f t="shared" ref="AI193:AI198" si="149">IFERROR(IF($E193="-","-",AC193/S193),"-")</f>
        <v>1.8055555555555556</v>
      </c>
      <c r="AJ193" s="226">
        <f t="shared" si="140"/>
        <v>0.27777777777777779</v>
      </c>
      <c r="AK193" s="196">
        <f t="shared" si="141"/>
        <v>0.47222222222222221</v>
      </c>
      <c r="AL193" s="196">
        <f t="shared" si="142"/>
        <v>0.77777777777777779</v>
      </c>
      <c r="AM193" s="196">
        <f t="shared" si="143"/>
        <v>1.1388888888888888</v>
      </c>
      <c r="AN193" s="196">
        <f t="shared" si="144"/>
        <v>1.4444444444444444</v>
      </c>
      <c r="AO193" s="588">
        <f t="shared" ref="AO193:AO198" si="150">IFERROR(IF($E193="-","-",IF($U193="-","-",AC193/$U193)),"-")</f>
        <v>1.8055555555555556</v>
      </c>
      <c r="AP193" s="204" t="s">
        <v>83</v>
      </c>
      <c r="AQ193" s="600" t="s">
        <v>83</v>
      </c>
      <c r="AR193" s="197" t="s">
        <v>1793</v>
      </c>
      <c r="AS193" s="257" t="s">
        <v>2392</v>
      </c>
      <c r="AT193" s="194" t="s">
        <v>54</v>
      </c>
      <c r="AU193" s="179" t="s">
        <v>15</v>
      </c>
      <c r="AV193" s="179" t="s">
        <v>15</v>
      </c>
      <c r="AW193" s="179" t="s">
        <v>54</v>
      </c>
      <c r="AX193" s="347" t="s">
        <v>54</v>
      </c>
      <c r="AY193" s="195" t="s">
        <v>3417</v>
      </c>
    </row>
    <row r="194" spans="1:51" s="401" customFormat="1" ht="170.25" customHeight="1">
      <c r="A194" s="12" t="str">
        <f t="shared" si="148"/>
        <v>22-2</v>
      </c>
      <c r="B194" s="204">
        <v>22</v>
      </c>
      <c r="C194" s="364" t="s">
        <v>292</v>
      </c>
      <c r="D194" s="204">
        <v>2</v>
      </c>
      <c r="E194" s="600" t="s">
        <v>1637</v>
      </c>
      <c r="F194" s="355" t="s">
        <v>384</v>
      </c>
      <c r="G194" s="603" t="s">
        <v>520</v>
      </c>
      <c r="H194" s="206" t="s">
        <v>533</v>
      </c>
      <c r="I194" s="195" t="s">
        <v>534</v>
      </c>
      <c r="J194" s="600" t="s">
        <v>2393</v>
      </c>
      <c r="K194" s="600" t="s">
        <v>535</v>
      </c>
      <c r="L194" s="600" t="s">
        <v>536</v>
      </c>
      <c r="M194" s="207" t="s">
        <v>392</v>
      </c>
      <c r="N194" s="603">
        <v>80</v>
      </c>
      <c r="O194" s="181">
        <v>82</v>
      </c>
      <c r="P194" s="181">
        <v>84</v>
      </c>
      <c r="Q194" s="181">
        <v>86</v>
      </c>
      <c r="R194" s="181">
        <v>88</v>
      </c>
      <c r="S194" s="345">
        <v>90</v>
      </c>
      <c r="T194" s="194" t="s">
        <v>416</v>
      </c>
      <c r="U194" s="209">
        <v>90</v>
      </c>
      <c r="V194" s="207" t="s">
        <v>306</v>
      </c>
      <c r="W194" s="600" t="s">
        <v>2448</v>
      </c>
      <c r="X194" s="603">
        <v>83.3</v>
      </c>
      <c r="Y194" s="181">
        <v>79.37</v>
      </c>
      <c r="Z194" s="181">
        <v>72.94</v>
      </c>
      <c r="AA194" s="181">
        <v>79.849999999999994</v>
      </c>
      <c r="AB194" s="367">
        <v>75.7</v>
      </c>
      <c r="AC194" s="630">
        <v>83.86</v>
      </c>
      <c r="AD194" s="226">
        <f t="shared" si="135"/>
        <v>1.04125</v>
      </c>
      <c r="AE194" s="196">
        <f t="shared" si="136"/>
        <v>0.96792682926829277</v>
      </c>
      <c r="AF194" s="196">
        <f t="shared" si="137"/>
        <v>0.86833333333333329</v>
      </c>
      <c r="AG194" s="196">
        <f t="shared" si="138"/>
        <v>0.92848837209302315</v>
      </c>
      <c r="AH194" s="604">
        <f t="shared" si="139"/>
        <v>0.86022727272727273</v>
      </c>
      <c r="AI194" s="227">
        <f t="shared" si="149"/>
        <v>0.93177777777777782</v>
      </c>
      <c r="AJ194" s="226">
        <f t="shared" si="140"/>
        <v>0.92555555555555558</v>
      </c>
      <c r="AK194" s="196">
        <f t="shared" si="141"/>
        <v>0.88188888888888894</v>
      </c>
      <c r="AL194" s="196">
        <f t="shared" si="142"/>
        <v>0.81044444444444441</v>
      </c>
      <c r="AM194" s="196">
        <f t="shared" si="143"/>
        <v>0.88722222222222213</v>
      </c>
      <c r="AN194" s="604">
        <f t="shared" si="144"/>
        <v>0.84111111111111114</v>
      </c>
      <c r="AO194" s="227">
        <f t="shared" si="150"/>
        <v>0.93177777777777782</v>
      </c>
      <c r="AP194" s="204" t="s">
        <v>12</v>
      </c>
      <c r="AQ194" s="600" t="s">
        <v>83</v>
      </c>
      <c r="AR194" s="197" t="s">
        <v>1286</v>
      </c>
      <c r="AS194" s="257" t="s">
        <v>2395</v>
      </c>
      <c r="AT194" s="194" t="s">
        <v>54</v>
      </c>
      <c r="AU194" s="179" t="s">
        <v>15</v>
      </c>
      <c r="AV194" s="179" t="s">
        <v>15</v>
      </c>
      <c r="AW194" s="179" t="s">
        <v>15</v>
      </c>
      <c r="AX194" s="347" t="s">
        <v>54</v>
      </c>
      <c r="AY194" s="195" t="s">
        <v>3417</v>
      </c>
    </row>
    <row r="195" spans="1:51" s="401" customFormat="1" ht="207.75" customHeight="1">
      <c r="A195" s="12" t="str">
        <f t="shared" si="148"/>
        <v>22-3</v>
      </c>
      <c r="B195" s="204">
        <v>22</v>
      </c>
      <c r="C195" s="364" t="s">
        <v>292</v>
      </c>
      <c r="D195" s="204">
        <v>3</v>
      </c>
      <c r="E195" s="600" t="s">
        <v>1287</v>
      </c>
      <c r="F195" s="355" t="s">
        <v>399</v>
      </c>
      <c r="G195" s="603" t="s">
        <v>520</v>
      </c>
      <c r="H195" s="206" t="s">
        <v>533</v>
      </c>
      <c r="I195" s="195" t="s">
        <v>537</v>
      </c>
      <c r="J195" s="600" t="s">
        <v>538</v>
      </c>
      <c r="K195" s="600" t="s">
        <v>1775</v>
      </c>
      <c r="L195" s="600" t="s">
        <v>388</v>
      </c>
      <c r="M195" s="207" t="s">
        <v>392</v>
      </c>
      <c r="N195" s="252">
        <v>4952</v>
      </c>
      <c r="O195" s="201">
        <v>4921</v>
      </c>
      <c r="P195" s="201">
        <v>4926</v>
      </c>
      <c r="Q195" s="201">
        <v>5016</v>
      </c>
      <c r="R195" s="201">
        <v>5076</v>
      </c>
      <c r="S195" s="614">
        <v>5161</v>
      </c>
      <c r="T195" s="595" t="s">
        <v>83</v>
      </c>
      <c r="U195" s="384" t="s">
        <v>83</v>
      </c>
      <c r="V195" s="207" t="s">
        <v>406</v>
      </c>
      <c r="W195" s="600" t="s">
        <v>3516</v>
      </c>
      <c r="X195" s="252">
        <v>4921</v>
      </c>
      <c r="Y195" s="201">
        <v>4926</v>
      </c>
      <c r="Z195" s="201">
        <v>5016</v>
      </c>
      <c r="AA195" s="201">
        <v>5076</v>
      </c>
      <c r="AB195" s="201">
        <v>5161</v>
      </c>
      <c r="AC195" s="614">
        <v>5112</v>
      </c>
      <c r="AD195" s="226">
        <f t="shared" si="135"/>
        <v>0.99373990306946691</v>
      </c>
      <c r="AE195" s="196">
        <f t="shared" si="136"/>
        <v>1.0010160536476327</v>
      </c>
      <c r="AF195" s="196">
        <f t="shared" si="137"/>
        <v>1.0182704019488429</v>
      </c>
      <c r="AG195" s="196">
        <f t="shared" si="138"/>
        <v>1.0119617224880382</v>
      </c>
      <c r="AH195" s="604">
        <f t="shared" si="139"/>
        <v>1.0167454688731286</v>
      </c>
      <c r="AI195" s="227">
        <f t="shared" si="149"/>
        <v>0.99050571594652204</v>
      </c>
      <c r="AJ195" s="226" t="str">
        <f t="shared" si="140"/>
        <v>-</v>
      </c>
      <c r="AK195" s="196" t="str">
        <f t="shared" si="141"/>
        <v>-</v>
      </c>
      <c r="AL195" s="196" t="str">
        <f t="shared" si="142"/>
        <v>-</v>
      </c>
      <c r="AM195" s="196" t="str">
        <f t="shared" si="143"/>
        <v>-</v>
      </c>
      <c r="AN195" s="604" t="str">
        <f t="shared" si="144"/>
        <v>-</v>
      </c>
      <c r="AO195" s="227" t="str">
        <f t="shared" si="150"/>
        <v>-</v>
      </c>
      <c r="AP195" s="204"/>
      <c r="AQ195" s="600" t="s">
        <v>3517</v>
      </c>
      <c r="AR195" s="197" t="s">
        <v>1638</v>
      </c>
      <c r="AS195" s="257" t="s">
        <v>2396</v>
      </c>
      <c r="AT195" s="194" t="s">
        <v>55</v>
      </c>
      <c r="AU195" s="179" t="s">
        <v>15</v>
      </c>
      <c r="AV195" s="179" t="s">
        <v>54</v>
      </c>
      <c r="AW195" s="179" t="s">
        <v>54</v>
      </c>
      <c r="AX195" s="347" t="s">
        <v>54</v>
      </c>
      <c r="AY195" s="195" t="s">
        <v>3418</v>
      </c>
    </row>
    <row r="196" spans="1:51" s="401" customFormat="1" ht="137.25" customHeight="1">
      <c r="A196" s="12" t="str">
        <f t="shared" si="148"/>
        <v>22-4</v>
      </c>
      <c r="B196" s="204">
        <v>22</v>
      </c>
      <c r="C196" s="364" t="s">
        <v>292</v>
      </c>
      <c r="D196" s="204">
        <v>4</v>
      </c>
      <c r="E196" s="600" t="s">
        <v>1288</v>
      </c>
      <c r="F196" s="355" t="s">
        <v>399</v>
      </c>
      <c r="G196" s="603" t="s">
        <v>520</v>
      </c>
      <c r="H196" s="206" t="s">
        <v>533</v>
      </c>
      <c r="I196" s="195" t="s">
        <v>540</v>
      </c>
      <c r="J196" s="600" t="s">
        <v>2449</v>
      </c>
      <c r="K196" s="600" t="s">
        <v>541</v>
      </c>
      <c r="L196" s="600" t="s">
        <v>388</v>
      </c>
      <c r="M196" s="207" t="s">
        <v>392</v>
      </c>
      <c r="N196" s="603">
        <v>15</v>
      </c>
      <c r="O196" s="181">
        <v>30</v>
      </c>
      <c r="P196" s="181">
        <v>45</v>
      </c>
      <c r="Q196" s="181">
        <v>60</v>
      </c>
      <c r="R196" s="181">
        <v>75</v>
      </c>
      <c r="S196" s="345">
        <v>90</v>
      </c>
      <c r="T196" s="194" t="s">
        <v>416</v>
      </c>
      <c r="U196" s="209">
        <v>90</v>
      </c>
      <c r="V196" s="207" t="s">
        <v>306</v>
      </c>
      <c r="W196" s="600" t="s">
        <v>1443</v>
      </c>
      <c r="X196" s="603">
        <v>29</v>
      </c>
      <c r="Y196" s="181">
        <v>57</v>
      </c>
      <c r="Z196" s="181">
        <v>75</v>
      </c>
      <c r="AA196" s="181">
        <v>112</v>
      </c>
      <c r="AB196" s="181">
        <v>136</v>
      </c>
      <c r="AC196" s="345">
        <v>159</v>
      </c>
      <c r="AD196" s="226">
        <f t="shared" si="135"/>
        <v>1.9333333333333333</v>
      </c>
      <c r="AE196" s="196">
        <f t="shared" si="136"/>
        <v>1.9</v>
      </c>
      <c r="AF196" s="196">
        <f t="shared" si="137"/>
        <v>1.6666666666666667</v>
      </c>
      <c r="AG196" s="196">
        <f t="shared" si="138"/>
        <v>1.8666666666666667</v>
      </c>
      <c r="AH196" s="196">
        <f t="shared" si="139"/>
        <v>1.8133333333333332</v>
      </c>
      <c r="AI196" s="588">
        <f t="shared" si="149"/>
        <v>1.7666666666666666</v>
      </c>
      <c r="AJ196" s="226">
        <f t="shared" si="140"/>
        <v>0.32222222222222224</v>
      </c>
      <c r="AK196" s="196">
        <f t="shared" si="141"/>
        <v>0.6333333333333333</v>
      </c>
      <c r="AL196" s="196">
        <f t="shared" si="142"/>
        <v>0.83333333333333337</v>
      </c>
      <c r="AM196" s="196">
        <f t="shared" si="143"/>
        <v>1.2444444444444445</v>
      </c>
      <c r="AN196" s="604">
        <f t="shared" si="144"/>
        <v>1.5111111111111111</v>
      </c>
      <c r="AO196" s="227">
        <f t="shared" si="150"/>
        <v>1.7666666666666666</v>
      </c>
      <c r="AP196" s="204" t="s">
        <v>12</v>
      </c>
      <c r="AQ196" s="600" t="s">
        <v>83</v>
      </c>
      <c r="AR196" s="197" t="s">
        <v>632</v>
      </c>
      <c r="AS196" s="257" t="s">
        <v>2398</v>
      </c>
      <c r="AT196" s="194" t="s">
        <v>15</v>
      </c>
      <c r="AU196" s="179" t="s">
        <v>15</v>
      </c>
      <c r="AV196" s="179" t="s">
        <v>54</v>
      </c>
      <c r="AW196" s="179" t="s">
        <v>15</v>
      </c>
      <c r="AX196" s="347" t="s">
        <v>54</v>
      </c>
      <c r="AY196" s="195" t="s">
        <v>3417</v>
      </c>
    </row>
    <row r="197" spans="1:51" s="401" customFormat="1" ht="195.75" customHeight="1">
      <c r="A197" s="12" t="str">
        <f t="shared" si="148"/>
        <v>22-5</v>
      </c>
      <c r="B197" s="204">
        <v>22</v>
      </c>
      <c r="C197" s="364" t="s">
        <v>292</v>
      </c>
      <c r="D197" s="204">
        <v>5</v>
      </c>
      <c r="E197" s="600" t="s">
        <v>542</v>
      </c>
      <c r="F197" s="355" t="s">
        <v>384</v>
      </c>
      <c r="G197" s="603" t="s">
        <v>543</v>
      </c>
      <c r="H197" s="264" t="s">
        <v>3387</v>
      </c>
      <c r="I197" s="195" t="s">
        <v>544</v>
      </c>
      <c r="J197" s="600" t="s">
        <v>545</v>
      </c>
      <c r="K197" s="600" t="s">
        <v>546</v>
      </c>
      <c r="L197" s="600" t="s">
        <v>547</v>
      </c>
      <c r="M197" s="207" t="s">
        <v>392</v>
      </c>
      <c r="N197" s="603">
        <v>17.399999999999999</v>
      </c>
      <c r="O197" s="181">
        <v>17.399999999999999</v>
      </c>
      <c r="P197" s="181">
        <v>17.399999999999999</v>
      </c>
      <c r="Q197" s="181">
        <v>17.399999999999999</v>
      </c>
      <c r="R197" s="181">
        <v>33.9</v>
      </c>
      <c r="S197" s="345">
        <v>50.4</v>
      </c>
      <c r="T197" s="194" t="s">
        <v>548</v>
      </c>
      <c r="U197" s="209">
        <v>100</v>
      </c>
      <c r="V197" s="207" t="s">
        <v>394</v>
      </c>
      <c r="W197" s="600" t="s">
        <v>549</v>
      </c>
      <c r="X197" s="603">
        <v>17.399999999999999</v>
      </c>
      <c r="Y197" s="181">
        <v>17.399999999999999</v>
      </c>
      <c r="Z197" s="181">
        <v>17.399999999999999</v>
      </c>
      <c r="AA197" s="181">
        <v>17.399999999999999</v>
      </c>
      <c r="AB197" s="298">
        <v>22</v>
      </c>
      <c r="AC197" s="631">
        <v>22</v>
      </c>
      <c r="AD197" s="226">
        <f t="shared" si="135"/>
        <v>1</v>
      </c>
      <c r="AE197" s="196">
        <f t="shared" si="136"/>
        <v>1</v>
      </c>
      <c r="AF197" s="196">
        <f t="shared" si="137"/>
        <v>1</v>
      </c>
      <c r="AG197" s="196">
        <f t="shared" si="138"/>
        <v>1</v>
      </c>
      <c r="AH197" s="196">
        <f t="shared" si="139"/>
        <v>0.64896755162241893</v>
      </c>
      <c r="AI197" s="588">
        <f t="shared" si="149"/>
        <v>0.43650793650793651</v>
      </c>
      <c r="AJ197" s="226">
        <f t="shared" si="140"/>
        <v>0.17399999999999999</v>
      </c>
      <c r="AK197" s="196">
        <f t="shared" si="141"/>
        <v>0.17399999999999999</v>
      </c>
      <c r="AL197" s="196">
        <f t="shared" si="142"/>
        <v>0.17399999999999999</v>
      </c>
      <c r="AM197" s="196">
        <f t="shared" si="143"/>
        <v>0.17399999999999999</v>
      </c>
      <c r="AN197" s="604">
        <f t="shared" si="144"/>
        <v>0.22</v>
      </c>
      <c r="AO197" s="227">
        <f t="shared" si="150"/>
        <v>0.22</v>
      </c>
      <c r="AP197" s="204" t="s">
        <v>12</v>
      </c>
      <c r="AQ197" s="600" t="s">
        <v>2853</v>
      </c>
      <c r="AR197" s="197" t="s">
        <v>643</v>
      </c>
      <c r="AS197" s="321" t="s">
        <v>2450</v>
      </c>
      <c r="AT197" s="194" t="s">
        <v>15</v>
      </c>
      <c r="AU197" s="179" t="s">
        <v>15</v>
      </c>
      <c r="AV197" s="179" t="s">
        <v>15</v>
      </c>
      <c r="AW197" s="179" t="s">
        <v>54</v>
      </c>
      <c r="AX197" s="347" t="s">
        <v>55</v>
      </c>
      <c r="AY197" s="195" t="s">
        <v>3385</v>
      </c>
    </row>
    <row r="198" spans="1:51" s="401" customFormat="1" ht="137.25" customHeight="1">
      <c r="A198" s="12" t="str">
        <f t="shared" si="148"/>
        <v>22-6</v>
      </c>
      <c r="B198" s="204">
        <v>22</v>
      </c>
      <c r="C198" s="364" t="s">
        <v>292</v>
      </c>
      <c r="D198" s="204">
        <v>6</v>
      </c>
      <c r="E198" s="600" t="s">
        <v>1289</v>
      </c>
      <c r="F198" s="355" t="s">
        <v>399</v>
      </c>
      <c r="G198" s="603" t="s">
        <v>520</v>
      </c>
      <c r="H198" s="206" t="s">
        <v>533</v>
      </c>
      <c r="I198" s="195" t="s">
        <v>540</v>
      </c>
      <c r="J198" s="600" t="s">
        <v>551</v>
      </c>
      <c r="K198" s="600" t="s">
        <v>552</v>
      </c>
      <c r="L198" s="600" t="s">
        <v>388</v>
      </c>
      <c r="M198" s="207" t="s">
        <v>392</v>
      </c>
      <c r="N198" s="603" t="s">
        <v>12</v>
      </c>
      <c r="O198" s="181">
        <v>13</v>
      </c>
      <c r="P198" s="181">
        <v>14</v>
      </c>
      <c r="Q198" s="181">
        <v>15</v>
      </c>
      <c r="R198" s="181">
        <v>16</v>
      </c>
      <c r="S198" s="345">
        <v>17</v>
      </c>
      <c r="T198" s="194" t="s">
        <v>416</v>
      </c>
      <c r="U198" s="209">
        <v>17</v>
      </c>
      <c r="V198" s="207" t="s">
        <v>306</v>
      </c>
      <c r="W198" s="600" t="s">
        <v>553</v>
      </c>
      <c r="X198" s="603">
        <v>12</v>
      </c>
      <c r="Y198" s="181">
        <v>13</v>
      </c>
      <c r="Z198" s="181">
        <v>14</v>
      </c>
      <c r="AA198" s="181">
        <v>16</v>
      </c>
      <c r="AB198" s="181">
        <v>16</v>
      </c>
      <c r="AC198" s="345">
        <v>16</v>
      </c>
      <c r="AD198" s="226" t="str">
        <f t="shared" si="135"/>
        <v>-</v>
      </c>
      <c r="AE198" s="196">
        <f t="shared" si="136"/>
        <v>1</v>
      </c>
      <c r="AF198" s="196">
        <f t="shared" si="137"/>
        <v>1</v>
      </c>
      <c r="AG198" s="196">
        <f t="shared" si="138"/>
        <v>1.0666666666666667</v>
      </c>
      <c r="AH198" s="196">
        <f t="shared" si="139"/>
        <v>1</v>
      </c>
      <c r="AI198" s="588">
        <f t="shared" si="149"/>
        <v>0.94117647058823528</v>
      </c>
      <c r="AJ198" s="226">
        <f t="shared" si="140"/>
        <v>0.70588235294117652</v>
      </c>
      <c r="AK198" s="196">
        <f t="shared" si="141"/>
        <v>0.76470588235294112</v>
      </c>
      <c r="AL198" s="196">
        <f t="shared" si="142"/>
        <v>0.82352941176470584</v>
      </c>
      <c r="AM198" s="196">
        <f t="shared" si="143"/>
        <v>0.94117647058823528</v>
      </c>
      <c r="AN198" s="604">
        <f t="shared" si="144"/>
        <v>0.94117647058823528</v>
      </c>
      <c r="AO198" s="227">
        <f t="shared" si="150"/>
        <v>0.94117647058823528</v>
      </c>
      <c r="AP198" s="204" t="s">
        <v>12</v>
      </c>
      <c r="AQ198" s="600" t="s">
        <v>2019</v>
      </c>
      <c r="AR198" s="197" t="s">
        <v>644</v>
      </c>
      <c r="AS198" s="257" t="s">
        <v>2369</v>
      </c>
      <c r="AT198" s="194" t="s">
        <v>12</v>
      </c>
      <c r="AU198" s="179" t="s">
        <v>15</v>
      </c>
      <c r="AV198" s="179" t="s">
        <v>15</v>
      </c>
      <c r="AW198" s="179" t="s">
        <v>54</v>
      </c>
      <c r="AX198" s="347" t="s">
        <v>54</v>
      </c>
      <c r="AY198" s="195" t="s">
        <v>3418</v>
      </c>
    </row>
    <row r="199" spans="1:51" customFormat="1" ht="29.25" hidden="1" customHeight="1">
      <c r="A199" s="12" t="str">
        <f t="shared" si="148"/>
        <v>22-7</v>
      </c>
      <c r="B199" s="95">
        <v>22</v>
      </c>
      <c r="C199" s="120" t="s">
        <v>292</v>
      </c>
      <c r="D199" s="95">
        <v>7</v>
      </c>
      <c r="E199" s="93" t="s">
        <v>83</v>
      </c>
      <c r="F199" s="97" t="s">
        <v>83</v>
      </c>
      <c r="G199" s="161" t="s">
        <v>83</v>
      </c>
      <c r="H199" s="99" t="s">
        <v>83</v>
      </c>
      <c r="I199" s="94" t="s">
        <v>83</v>
      </c>
      <c r="J199" s="93" t="s">
        <v>83</v>
      </c>
      <c r="K199" s="93" t="s">
        <v>83</v>
      </c>
      <c r="L199" s="93" t="s">
        <v>83</v>
      </c>
      <c r="M199" s="92" t="s">
        <v>83</v>
      </c>
      <c r="N199" s="161" t="s">
        <v>12</v>
      </c>
      <c r="O199" s="153" t="s">
        <v>12</v>
      </c>
      <c r="P199" s="153" t="s">
        <v>12</v>
      </c>
      <c r="Q199" s="153" t="s">
        <v>12</v>
      </c>
      <c r="R199" s="162" t="s">
        <v>12</v>
      </c>
      <c r="S199" s="450"/>
      <c r="T199" s="163" t="s">
        <v>83</v>
      </c>
      <c r="U199" s="162" t="s">
        <v>83</v>
      </c>
      <c r="V199" s="92" t="s">
        <v>83</v>
      </c>
      <c r="W199" s="93" t="s">
        <v>83</v>
      </c>
      <c r="X199" s="161" t="s">
        <v>12</v>
      </c>
      <c r="Y199" s="153" t="s">
        <v>12</v>
      </c>
      <c r="Z199" s="153" t="s">
        <v>12</v>
      </c>
      <c r="AA199" s="153" t="s">
        <v>12</v>
      </c>
      <c r="AB199" s="162" t="s">
        <v>12</v>
      </c>
      <c r="AC199" s="450" t="s">
        <v>12</v>
      </c>
      <c r="AD199" s="155" t="str">
        <f t="shared" si="135"/>
        <v>-</v>
      </c>
      <c r="AE199" s="156" t="str">
        <f t="shared" si="136"/>
        <v>-</v>
      </c>
      <c r="AF199" s="156" t="str">
        <f t="shared" si="137"/>
        <v>-</v>
      </c>
      <c r="AG199" s="156" t="str">
        <f t="shared" si="138"/>
        <v>-</v>
      </c>
      <c r="AH199" s="157" t="str">
        <f t="shared" si="139"/>
        <v>-</v>
      </c>
      <c r="AI199" s="454"/>
      <c r="AJ199" s="155" t="str">
        <f t="shared" si="140"/>
        <v>-</v>
      </c>
      <c r="AK199" s="156" t="str">
        <f t="shared" si="141"/>
        <v>-</v>
      </c>
      <c r="AL199" s="156" t="str">
        <f t="shared" si="142"/>
        <v>-</v>
      </c>
      <c r="AM199" s="156" t="str">
        <f t="shared" si="143"/>
        <v>-</v>
      </c>
      <c r="AN199" s="157" t="str">
        <f t="shared" si="144"/>
        <v>-</v>
      </c>
      <c r="AO199" s="457"/>
      <c r="AP199" s="95" t="s">
        <v>12</v>
      </c>
      <c r="AQ199" s="93" t="s">
        <v>83</v>
      </c>
      <c r="AR199" s="98" t="s">
        <v>83</v>
      </c>
      <c r="AS199" s="102" t="s">
        <v>83</v>
      </c>
      <c r="AT199" s="163" t="s">
        <v>12</v>
      </c>
      <c r="AU199" s="164" t="s">
        <v>12</v>
      </c>
      <c r="AV199" s="164" t="s">
        <v>12</v>
      </c>
      <c r="AW199" s="164" t="s">
        <v>12</v>
      </c>
      <c r="AX199" s="179" t="s">
        <v>83</v>
      </c>
      <c r="AY199" s="94" t="s">
        <v>12</v>
      </c>
    </row>
    <row r="200" spans="1:51" customFormat="1" ht="29.25" hidden="1" customHeight="1">
      <c r="A200" s="12" t="str">
        <f t="shared" si="148"/>
        <v>22-8</v>
      </c>
      <c r="B200" s="95">
        <v>22</v>
      </c>
      <c r="C200" s="120" t="s">
        <v>292</v>
      </c>
      <c r="D200" s="95">
        <v>8</v>
      </c>
      <c r="E200" s="93" t="s">
        <v>83</v>
      </c>
      <c r="F200" s="97" t="s">
        <v>83</v>
      </c>
      <c r="G200" s="161" t="s">
        <v>83</v>
      </c>
      <c r="H200" s="99" t="s">
        <v>83</v>
      </c>
      <c r="I200" s="94" t="s">
        <v>83</v>
      </c>
      <c r="J200" s="93" t="s">
        <v>83</v>
      </c>
      <c r="K200" s="93" t="s">
        <v>83</v>
      </c>
      <c r="L200" s="93" t="s">
        <v>83</v>
      </c>
      <c r="M200" s="92" t="s">
        <v>83</v>
      </c>
      <c r="N200" s="161" t="s">
        <v>12</v>
      </c>
      <c r="O200" s="153" t="s">
        <v>12</v>
      </c>
      <c r="P200" s="153" t="s">
        <v>12</v>
      </c>
      <c r="Q200" s="153" t="s">
        <v>12</v>
      </c>
      <c r="R200" s="162" t="s">
        <v>12</v>
      </c>
      <c r="S200" s="450"/>
      <c r="T200" s="163" t="s">
        <v>83</v>
      </c>
      <c r="U200" s="162" t="s">
        <v>83</v>
      </c>
      <c r="V200" s="92" t="s">
        <v>83</v>
      </c>
      <c r="W200" s="93" t="s">
        <v>83</v>
      </c>
      <c r="X200" s="161" t="s">
        <v>12</v>
      </c>
      <c r="Y200" s="153" t="s">
        <v>12</v>
      </c>
      <c r="Z200" s="153" t="s">
        <v>12</v>
      </c>
      <c r="AA200" s="153" t="s">
        <v>12</v>
      </c>
      <c r="AB200" s="162" t="s">
        <v>12</v>
      </c>
      <c r="AC200" s="450" t="s">
        <v>12</v>
      </c>
      <c r="AD200" s="155" t="str">
        <f t="shared" si="135"/>
        <v>-</v>
      </c>
      <c r="AE200" s="156" t="str">
        <f t="shared" si="136"/>
        <v>-</v>
      </c>
      <c r="AF200" s="156" t="str">
        <f t="shared" si="137"/>
        <v>-</v>
      </c>
      <c r="AG200" s="156" t="str">
        <f t="shared" si="138"/>
        <v>-</v>
      </c>
      <c r="AH200" s="157" t="str">
        <f t="shared" si="139"/>
        <v>-</v>
      </c>
      <c r="AI200" s="454"/>
      <c r="AJ200" s="155" t="str">
        <f t="shared" si="140"/>
        <v>-</v>
      </c>
      <c r="AK200" s="156" t="str">
        <f t="shared" si="141"/>
        <v>-</v>
      </c>
      <c r="AL200" s="156" t="str">
        <f t="shared" si="142"/>
        <v>-</v>
      </c>
      <c r="AM200" s="156" t="str">
        <f t="shared" si="143"/>
        <v>-</v>
      </c>
      <c r="AN200" s="157" t="str">
        <f t="shared" si="144"/>
        <v>-</v>
      </c>
      <c r="AO200" s="457"/>
      <c r="AP200" s="95" t="s">
        <v>12</v>
      </c>
      <c r="AQ200" s="93" t="s">
        <v>83</v>
      </c>
      <c r="AR200" s="98" t="s">
        <v>83</v>
      </c>
      <c r="AS200" s="102" t="s">
        <v>83</v>
      </c>
      <c r="AT200" s="163" t="s">
        <v>12</v>
      </c>
      <c r="AU200" s="164" t="s">
        <v>12</v>
      </c>
      <c r="AV200" s="164" t="s">
        <v>12</v>
      </c>
      <c r="AW200" s="164" t="s">
        <v>12</v>
      </c>
      <c r="AX200" s="179" t="s">
        <v>83</v>
      </c>
      <c r="AY200" s="94" t="s">
        <v>12</v>
      </c>
    </row>
    <row r="201" spans="1:51" customFormat="1" ht="29.25" hidden="1" customHeight="1">
      <c r="A201" s="12" t="str">
        <f t="shared" ref="A201:A209" si="151">B201&amp;"-"&amp;D201</f>
        <v>22-9</v>
      </c>
      <c r="B201" s="95">
        <v>22</v>
      </c>
      <c r="C201" s="120" t="s">
        <v>292</v>
      </c>
      <c r="D201" s="95">
        <v>9</v>
      </c>
      <c r="E201" s="93" t="s">
        <v>83</v>
      </c>
      <c r="F201" s="97" t="s">
        <v>83</v>
      </c>
      <c r="G201" s="161" t="s">
        <v>83</v>
      </c>
      <c r="H201" s="99" t="s">
        <v>83</v>
      </c>
      <c r="I201" s="94" t="s">
        <v>83</v>
      </c>
      <c r="J201" s="93" t="s">
        <v>83</v>
      </c>
      <c r="K201" s="93" t="s">
        <v>83</v>
      </c>
      <c r="L201" s="93" t="s">
        <v>83</v>
      </c>
      <c r="M201" s="92" t="s">
        <v>83</v>
      </c>
      <c r="N201" s="161" t="s">
        <v>12</v>
      </c>
      <c r="O201" s="153" t="s">
        <v>12</v>
      </c>
      <c r="P201" s="153" t="s">
        <v>12</v>
      </c>
      <c r="Q201" s="153" t="s">
        <v>12</v>
      </c>
      <c r="R201" s="162" t="s">
        <v>12</v>
      </c>
      <c r="S201" s="450"/>
      <c r="T201" s="163" t="s">
        <v>83</v>
      </c>
      <c r="U201" s="162" t="s">
        <v>83</v>
      </c>
      <c r="V201" s="92" t="s">
        <v>83</v>
      </c>
      <c r="W201" s="93" t="s">
        <v>83</v>
      </c>
      <c r="X201" s="161" t="s">
        <v>12</v>
      </c>
      <c r="Y201" s="153" t="s">
        <v>12</v>
      </c>
      <c r="Z201" s="153" t="s">
        <v>12</v>
      </c>
      <c r="AA201" s="153" t="s">
        <v>12</v>
      </c>
      <c r="AB201" s="162" t="s">
        <v>12</v>
      </c>
      <c r="AC201" s="450" t="s">
        <v>12</v>
      </c>
      <c r="AD201" s="155" t="str">
        <f t="shared" si="135"/>
        <v>-</v>
      </c>
      <c r="AE201" s="156" t="str">
        <f t="shared" si="136"/>
        <v>-</v>
      </c>
      <c r="AF201" s="156" t="str">
        <f t="shared" si="137"/>
        <v>-</v>
      </c>
      <c r="AG201" s="156" t="str">
        <f t="shared" si="138"/>
        <v>-</v>
      </c>
      <c r="AH201" s="157" t="str">
        <f t="shared" si="139"/>
        <v>-</v>
      </c>
      <c r="AI201" s="454"/>
      <c r="AJ201" s="155" t="str">
        <f t="shared" si="140"/>
        <v>-</v>
      </c>
      <c r="AK201" s="156" t="str">
        <f t="shared" si="141"/>
        <v>-</v>
      </c>
      <c r="AL201" s="156" t="str">
        <f t="shared" si="142"/>
        <v>-</v>
      </c>
      <c r="AM201" s="156" t="str">
        <f t="shared" si="143"/>
        <v>-</v>
      </c>
      <c r="AN201" s="157" t="str">
        <f t="shared" si="144"/>
        <v>-</v>
      </c>
      <c r="AO201" s="457"/>
      <c r="AP201" s="95" t="s">
        <v>12</v>
      </c>
      <c r="AQ201" s="93" t="s">
        <v>83</v>
      </c>
      <c r="AR201" s="98" t="s">
        <v>83</v>
      </c>
      <c r="AS201" s="102" t="s">
        <v>83</v>
      </c>
      <c r="AT201" s="163" t="s">
        <v>12</v>
      </c>
      <c r="AU201" s="164" t="s">
        <v>12</v>
      </c>
      <c r="AV201" s="164" t="s">
        <v>12</v>
      </c>
      <c r="AW201" s="164" t="s">
        <v>12</v>
      </c>
      <c r="AX201" s="179" t="s">
        <v>83</v>
      </c>
      <c r="AY201" s="94" t="s">
        <v>12</v>
      </c>
    </row>
    <row r="202" spans="1:51" s="401" customFormat="1" ht="115.5" customHeight="1">
      <c r="A202" s="12" t="str">
        <f t="shared" si="151"/>
        <v>23-1</v>
      </c>
      <c r="B202" s="204">
        <v>23</v>
      </c>
      <c r="C202" s="364" t="s">
        <v>293</v>
      </c>
      <c r="D202" s="204">
        <v>1</v>
      </c>
      <c r="E202" s="600" t="s">
        <v>554</v>
      </c>
      <c r="F202" s="355" t="s">
        <v>384</v>
      </c>
      <c r="G202" s="603" t="s">
        <v>520</v>
      </c>
      <c r="H202" s="206" t="s">
        <v>555</v>
      </c>
      <c r="I202" s="195" t="s">
        <v>556</v>
      </c>
      <c r="J202" s="600" t="s">
        <v>557</v>
      </c>
      <c r="K202" s="600" t="s">
        <v>2451</v>
      </c>
      <c r="L202" s="600" t="s">
        <v>2452</v>
      </c>
      <c r="M202" s="207" t="s">
        <v>392</v>
      </c>
      <c r="N202" s="603">
        <v>35</v>
      </c>
      <c r="O202" s="181">
        <v>55</v>
      </c>
      <c r="P202" s="181">
        <v>85</v>
      </c>
      <c r="Q202" s="181">
        <v>90</v>
      </c>
      <c r="R202" s="181">
        <v>95</v>
      </c>
      <c r="S202" s="345">
        <v>100</v>
      </c>
      <c r="T202" s="194" t="s">
        <v>416</v>
      </c>
      <c r="U202" s="209">
        <v>100</v>
      </c>
      <c r="V202" s="207" t="s">
        <v>394</v>
      </c>
      <c r="W202" s="600" t="s">
        <v>1290</v>
      </c>
      <c r="X202" s="603">
        <v>32.6</v>
      </c>
      <c r="Y202" s="181">
        <v>53.2</v>
      </c>
      <c r="Z202" s="181">
        <v>79.099999999999994</v>
      </c>
      <c r="AA202" s="181">
        <v>91.2</v>
      </c>
      <c r="AB202" s="181">
        <v>96.2</v>
      </c>
      <c r="AC202" s="345">
        <v>100.8</v>
      </c>
      <c r="AD202" s="226">
        <f t="shared" si="135"/>
        <v>0.93142857142857149</v>
      </c>
      <c r="AE202" s="196">
        <f t="shared" si="136"/>
        <v>0.96727272727272728</v>
      </c>
      <c r="AF202" s="196">
        <f t="shared" si="137"/>
        <v>0.93058823529411761</v>
      </c>
      <c r="AG202" s="196">
        <f t="shared" si="138"/>
        <v>1.0133333333333334</v>
      </c>
      <c r="AH202" s="604">
        <f t="shared" si="139"/>
        <v>1.0126315789473685</v>
      </c>
      <c r="AI202" s="227">
        <f>IFERROR(IF($E202="-","-",AC202/S202),"-")</f>
        <v>1.008</v>
      </c>
      <c r="AJ202" s="226">
        <f t="shared" si="140"/>
        <v>0.32600000000000001</v>
      </c>
      <c r="AK202" s="196">
        <f t="shared" si="141"/>
        <v>0.53200000000000003</v>
      </c>
      <c r="AL202" s="196">
        <f t="shared" si="142"/>
        <v>0.79099999999999993</v>
      </c>
      <c r="AM202" s="196">
        <f t="shared" si="143"/>
        <v>0.91200000000000003</v>
      </c>
      <c r="AN202" s="604">
        <f t="shared" si="144"/>
        <v>0.96200000000000008</v>
      </c>
      <c r="AO202" s="227">
        <f>IFERROR(IF($E202="-","-",IF($U202="-","-",AC202/$U202)),"-")</f>
        <v>1.008</v>
      </c>
      <c r="AP202" s="204" t="s">
        <v>12</v>
      </c>
      <c r="AQ202" s="600" t="s">
        <v>2453</v>
      </c>
      <c r="AR202" s="197" t="s">
        <v>645</v>
      </c>
      <c r="AS202" s="257" t="s">
        <v>2454</v>
      </c>
      <c r="AT202" s="194" t="s">
        <v>15</v>
      </c>
      <c r="AU202" s="179" t="s">
        <v>15</v>
      </c>
      <c r="AV202" s="179" t="s">
        <v>15</v>
      </c>
      <c r="AW202" s="179" t="s">
        <v>15</v>
      </c>
      <c r="AX202" s="347" t="s">
        <v>54</v>
      </c>
      <c r="AY202" s="195" t="s">
        <v>3417</v>
      </c>
    </row>
    <row r="203" spans="1:51" s="401" customFormat="1" ht="147" customHeight="1">
      <c r="A203" s="12" t="str">
        <f t="shared" si="151"/>
        <v>23-2</v>
      </c>
      <c r="B203" s="204">
        <v>23</v>
      </c>
      <c r="C203" s="364" t="s">
        <v>293</v>
      </c>
      <c r="D203" s="204">
        <v>2</v>
      </c>
      <c r="E203" s="600" t="s">
        <v>558</v>
      </c>
      <c r="F203" s="355" t="s">
        <v>384</v>
      </c>
      <c r="G203" s="603" t="s">
        <v>520</v>
      </c>
      <c r="H203" s="206" t="s">
        <v>555</v>
      </c>
      <c r="I203" s="195" t="s">
        <v>559</v>
      </c>
      <c r="J203" s="600" t="s">
        <v>2455</v>
      </c>
      <c r="K203" s="600" t="s">
        <v>560</v>
      </c>
      <c r="L203" s="600" t="s">
        <v>561</v>
      </c>
      <c r="M203" s="207" t="s">
        <v>392</v>
      </c>
      <c r="N203" s="603">
        <v>20</v>
      </c>
      <c r="O203" s="181">
        <v>20</v>
      </c>
      <c r="P203" s="181">
        <v>20</v>
      </c>
      <c r="Q203" s="181">
        <v>20</v>
      </c>
      <c r="R203" s="181">
        <v>20</v>
      </c>
      <c r="S203" s="345">
        <v>20</v>
      </c>
      <c r="T203" s="194" t="s">
        <v>416</v>
      </c>
      <c r="U203" s="209">
        <v>20</v>
      </c>
      <c r="V203" s="207" t="s">
        <v>394</v>
      </c>
      <c r="W203" s="600" t="s">
        <v>1290</v>
      </c>
      <c r="X203" s="603">
        <v>8.4</v>
      </c>
      <c r="Y203" s="181">
        <v>9.6999999999999993</v>
      </c>
      <c r="Z203" s="181">
        <v>17.8</v>
      </c>
      <c r="AA203" s="181">
        <v>16.7</v>
      </c>
      <c r="AB203" s="181">
        <v>12.8</v>
      </c>
      <c r="AC203" s="631">
        <v>12</v>
      </c>
      <c r="AD203" s="226">
        <f t="shared" si="135"/>
        <v>0.42000000000000004</v>
      </c>
      <c r="AE203" s="196">
        <f t="shared" si="136"/>
        <v>0.48499999999999999</v>
      </c>
      <c r="AF203" s="196">
        <f t="shared" si="137"/>
        <v>0.89</v>
      </c>
      <c r="AG203" s="196">
        <f t="shared" si="138"/>
        <v>0.83499999999999996</v>
      </c>
      <c r="AH203" s="604">
        <f t="shared" si="139"/>
        <v>0.64</v>
      </c>
      <c r="AI203" s="227">
        <f>IFERROR(IF($E203="-","-",AC203/S203),"-")</f>
        <v>0.6</v>
      </c>
      <c r="AJ203" s="226">
        <f t="shared" si="140"/>
        <v>0.42000000000000004</v>
      </c>
      <c r="AK203" s="196">
        <f t="shared" si="141"/>
        <v>0.48499999999999999</v>
      </c>
      <c r="AL203" s="196">
        <f t="shared" si="142"/>
        <v>0.89</v>
      </c>
      <c r="AM203" s="196">
        <f t="shared" si="143"/>
        <v>0.83499999999999996</v>
      </c>
      <c r="AN203" s="604">
        <f t="shared" si="144"/>
        <v>0.64</v>
      </c>
      <c r="AO203" s="227">
        <f>IFERROR(IF($E203="-","-",IF($U203="-","-",AC203/$U203)),"-")</f>
        <v>0.6</v>
      </c>
      <c r="AP203" s="204" t="s">
        <v>12</v>
      </c>
      <c r="AQ203" s="600" t="s">
        <v>646</v>
      </c>
      <c r="AR203" s="197" t="s">
        <v>647</v>
      </c>
      <c r="AS203" s="257" t="s">
        <v>2408</v>
      </c>
      <c r="AT203" s="179" t="s">
        <v>50</v>
      </c>
      <c r="AU203" s="179" t="s">
        <v>50</v>
      </c>
      <c r="AV203" s="179" t="s">
        <v>11</v>
      </c>
      <c r="AW203" s="179" t="s">
        <v>11</v>
      </c>
      <c r="AX203" s="347" t="s">
        <v>56</v>
      </c>
      <c r="AY203" s="195" t="s">
        <v>3421</v>
      </c>
    </row>
    <row r="204" spans="1:51" s="401" customFormat="1" ht="116.1" customHeight="1">
      <c r="A204" s="12" t="str">
        <f t="shared" si="151"/>
        <v>23-3</v>
      </c>
      <c r="B204" s="204">
        <v>23</v>
      </c>
      <c r="C204" s="364" t="s">
        <v>293</v>
      </c>
      <c r="D204" s="204">
        <v>3</v>
      </c>
      <c r="E204" s="600" t="s">
        <v>562</v>
      </c>
      <c r="F204" s="355" t="s">
        <v>384</v>
      </c>
      <c r="G204" s="603" t="s">
        <v>520</v>
      </c>
      <c r="H204" s="206" t="s">
        <v>555</v>
      </c>
      <c r="I204" s="195" t="s">
        <v>556</v>
      </c>
      <c r="J204" s="600" t="s">
        <v>563</v>
      </c>
      <c r="K204" s="600" t="s">
        <v>564</v>
      </c>
      <c r="L204" s="600" t="s">
        <v>565</v>
      </c>
      <c r="M204" s="207" t="s">
        <v>392</v>
      </c>
      <c r="N204" s="603">
        <v>90</v>
      </c>
      <c r="O204" s="225">
        <v>90</v>
      </c>
      <c r="P204" s="225">
        <v>90</v>
      </c>
      <c r="Q204" s="225">
        <v>90</v>
      </c>
      <c r="R204" s="225">
        <v>90</v>
      </c>
      <c r="S204" s="620">
        <v>95</v>
      </c>
      <c r="T204" s="194" t="s">
        <v>416</v>
      </c>
      <c r="U204" s="209">
        <v>95</v>
      </c>
      <c r="V204" s="207" t="s">
        <v>394</v>
      </c>
      <c r="W204" s="600" t="s">
        <v>566</v>
      </c>
      <c r="X204" s="603">
        <v>90.8</v>
      </c>
      <c r="Y204" s="181">
        <v>90.8</v>
      </c>
      <c r="Z204" s="181">
        <v>90.8</v>
      </c>
      <c r="AA204" s="181">
        <v>90.8</v>
      </c>
      <c r="AB204" s="181">
        <v>90.8</v>
      </c>
      <c r="AC204" s="631">
        <v>94</v>
      </c>
      <c r="AD204" s="226">
        <f t="shared" si="135"/>
        <v>1.0088888888888889</v>
      </c>
      <c r="AE204" s="196">
        <f t="shared" si="136"/>
        <v>1.0088888888888889</v>
      </c>
      <c r="AF204" s="196">
        <f t="shared" si="137"/>
        <v>1.0088888888888889</v>
      </c>
      <c r="AG204" s="196">
        <f t="shared" si="138"/>
        <v>1.0088888888888889</v>
      </c>
      <c r="AH204" s="604">
        <f t="shared" si="139"/>
        <v>1.0088888888888889</v>
      </c>
      <c r="AI204" s="227">
        <f>IFERROR(IF($E204="-","-",AC204/S204),"-")</f>
        <v>0.98947368421052628</v>
      </c>
      <c r="AJ204" s="226">
        <f t="shared" si="140"/>
        <v>0.95578947368421052</v>
      </c>
      <c r="AK204" s="196">
        <f t="shared" si="141"/>
        <v>0.95578947368421052</v>
      </c>
      <c r="AL204" s="196">
        <f t="shared" si="142"/>
        <v>0.95578947368421052</v>
      </c>
      <c r="AM204" s="196">
        <f t="shared" si="143"/>
        <v>0.95578947368421052</v>
      </c>
      <c r="AN204" s="604">
        <f t="shared" si="144"/>
        <v>0.95578947368421052</v>
      </c>
      <c r="AO204" s="227">
        <f>IFERROR(IF($E204="-","-",IF($U204="-","-",AC204/$U204)),"-")</f>
        <v>0.98947368421052628</v>
      </c>
      <c r="AP204" s="204" t="s">
        <v>12</v>
      </c>
      <c r="AQ204" s="600" t="s">
        <v>3518</v>
      </c>
      <c r="AR204" s="197" t="s">
        <v>648</v>
      </c>
      <c r="AS204" s="257" t="s">
        <v>2456</v>
      </c>
      <c r="AT204" s="194" t="s">
        <v>15</v>
      </c>
      <c r="AU204" s="179" t="s">
        <v>15</v>
      </c>
      <c r="AV204" s="179" t="s">
        <v>15</v>
      </c>
      <c r="AW204" s="179" t="s">
        <v>15</v>
      </c>
      <c r="AX204" s="347" t="s">
        <v>54</v>
      </c>
      <c r="AY204" s="195" t="s">
        <v>3418</v>
      </c>
    </row>
    <row r="205" spans="1:51" s="401" customFormat="1" ht="116.1" customHeight="1">
      <c r="A205" s="12" t="str">
        <f t="shared" si="151"/>
        <v>23-4</v>
      </c>
      <c r="B205" s="204">
        <v>23</v>
      </c>
      <c r="C205" s="364" t="s">
        <v>293</v>
      </c>
      <c r="D205" s="204">
        <v>4</v>
      </c>
      <c r="E205" s="600" t="s">
        <v>567</v>
      </c>
      <c r="F205" s="355" t="s">
        <v>384</v>
      </c>
      <c r="G205" s="603" t="s">
        <v>520</v>
      </c>
      <c r="H205" s="206" t="s">
        <v>555</v>
      </c>
      <c r="I205" s="195" t="s">
        <v>556</v>
      </c>
      <c r="J205" s="600" t="s">
        <v>568</v>
      </c>
      <c r="K205" s="600" t="s">
        <v>564</v>
      </c>
      <c r="L205" s="600" t="s">
        <v>569</v>
      </c>
      <c r="M205" s="207" t="s">
        <v>392</v>
      </c>
      <c r="N205" s="603">
        <v>90</v>
      </c>
      <c r="O205" s="225">
        <v>90</v>
      </c>
      <c r="P205" s="225">
        <v>90</v>
      </c>
      <c r="Q205" s="225">
        <v>90</v>
      </c>
      <c r="R205" s="225">
        <v>90</v>
      </c>
      <c r="S205" s="620">
        <v>95</v>
      </c>
      <c r="T205" s="194" t="s">
        <v>416</v>
      </c>
      <c r="U205" s="209">
        <v>95</v>
      </c>
      <c r="V205" s="207" t="s">
        <v>394</v>
      </c>
      <c r="W205" s="600" t="s">
        <v>566</v>
      </c>
      <c r="X205" s="603">
        <v>90</v>
      </c>
      <c r="Y205" s="181">
        <v>90</v>
      </c>
      <c r="Z205" s="181">
        <v>90</v>
      </c>
      <c r="AA205" s="181">
        <v>90</v>
      </c>
      <c r="AB205" s="181">
        <v>90</v>
      </c>
      <c r="AC205" s="345">
        <v>94.1</v>
      </c>
      <c r="AD205" s="226">
        <f t="shared" si="135"/>
        <v>1</v>
      </c>
      <c r="AE205" s="196">
        <f t="shared" si="136"/>
        <v>1</v>
      </c>
      <c r="AF205" s="196">
        <f t="shared" si="137"/>
        <v>1</v>
      </c>
      <c r="AG205" s="196">
        <f t="shared" si="138"/>
        <v>1</v>
      </c>
      <c r="AH205" s="604">
        <f t="shared" si="139"/>
        <v>1</v>
      </c>
      <c r="AI205" s="227">
        <f>IFERROR(IF($E205="-","-",AC205/S205),"-")</f>
        <v>0.99052631578947359</v>
      </c>
      <c r="AJ205" s="226">
        <f t="shared" si="140"/>
        <v>0.94736842105263153</v>
      </c>
      <c r="AK205" s="196">
        <f t="shared" si="141"/>
        <v>0.94736842105263153</v>
      </c>
      <c r="AL205" s="196">
        <f t="shared" si="142"/>
        <v>0.94736842105263153</v>
      </c>
      <c r="AM205" s="196">
        <f t="shared" si="143"/>
        <v>0.94736842105263153</v>
      </c>
      <c r="AN205" s="604">
        <f t="shared" si="144"/>
        <v>0.94736842105263153</v>
      </c>
      <c r="AO205" s="227">
        <f>IFERROR(IF($E205="-","-",IF($U205="-","-",AC205/$U205)),"-")</f>
        <v>0.99052631578947359</v>
      </c>
      <c r="AP205" s="204" t="s">
        <v>12</v>
      </c>
      <c r="AQ205" s="600" t="s">
        <v>3518</v>
      </c>
      <c r="AR205" s="197" t="s">
        <v>648</v>
      </c>
      <c r="AS205" s="257" t="s">
        <v>2456</v>
      </c>
      <c r="AT205" s="194" t="s">
        <v>15</v>
      </c>
      <c r="AU205" s="179" t="s">
        <v>15</v>
      </c>
      <c r="AV205" s="179" t="s">
        <v>15</v>
      </c>
      <c r="AW205" s="179" t="s">
        <v>15</v>
      </c>
      <c r="AX205" s="347" t="s">
        <v>54</v>
      </c>
      <c r="AY205" s="195" t="s">
        <v>3418</v>
      </c>
    </row>
    <row r="206" spans="1:51" customFormat="1" ht="29.25" hidden="1" customHeight="1">
      <c r="A206" s="12" t="str">
        <f t="shared" si="151"/>
        <v>23-5</v>
      </c>
      <c r="B206" s="95">
        <v>23</v>
      </c>
      <c r="C206" s="120" t="s">
        <v>293</v>
      </c>
      <c r="D206" s="95">
        <v>5</v>
      </c>
      <c r="E206" s="93" t="s">
        <v>83</v>
      </c>
      <c r="F206" s="97" t="s">
        <v>83</v>
      </c>
      <c r="G206" s="161" t="s">
        <v>83</v>
      </c>
      <c r="H206" s="99" t="s">
        <v>83</v>
      </c>
      <c r="I206" s="94" t="s">
        <v>83</v>
      </c>
      <c r="J206" s="93" t="s">
        <v>83</v>
      </c>
      <c r="K206" s="93" t="s">
        <v>83</v>
      </c>
      <c r="L206" s="93" t="s">
        <v>83</v>
      </c>
      <c r="M206" s="92" t="s">
        <v>83</v>
      </c>
      <c r="N206" s="161" t="s">
        <v>12</v>
      </c>
      <c r="O206" s="153" t="s">
        <v>12</v>
      </c>
      <c r="P206" s="153" t="s">
        <v>12</v>
      </c>
      <c r="Q206" s="153" t="s">
        <v>12</v>
      </c>
      <c r="R206" s="162" t="s">
        <v>12</v>
      </c>
      <c r="S206" s="450"/>
      <c r="T206" s="163" t="s">
        <v>83</v>
      </c>
      <c r="U206" s="162" t="s">
        <v>83</v>
      </c>
      <c r="V206" s="92" t="s">
        <v>83</v>
      </c>
      <c r="W206" s="93" t="s">
        <v>83</v>
      </c>
      <c r="X206" s="161" t="s">
        <v>12</v>
      </c>
      <c r="Y206" s="153" t="s">
        <v>12</v>
      </c>
      <c r="Z206" s="153" t="s">
        <v>12</v>
      </c>
      <c r="AA206" s="153" t="s">
        <v>12</v>
      </c>
      <c r="AB206" s="162" t="s">
        <v>12</v>
      </c>
      <c r="AC206" s="450" t="s">
        <v>12</v>
      </c>
      <c r="AD206" s="155" t="str">
        <f t="shared" si="135"/>
        <v>-</v>
      </c>
      <c r="AE206" s="156" t="str">
        <f t="shared" si="136"/>
        <v>-</v>
      </c>
      <c r="AF206" s="156" t="str">
        <f t="shared" si="137"/>
        <v>-</v>
      </c>
      <c r="AG206" s="156" t="str">
        <f t="shared" si="138"/>
        <v>-</v>
      </c>
      <c r="AH206" s="157" t="str">
        <f t="shared" si="139"/>
        <v>-</v>
      </c>
      <c r="AI206" s="454"/>
      <c r="AJ206" s="155" t="str">
        <f t="shared" si="140"/>
        <v>-</v>
      </c>
      <c r="AK206" s="156" t="str">
        <f t="shared" si="141"/>
        <v>-</v>
      </c>
      <c r="AL206" s="156" t="str">
        <f t="shared" si="142"/>
        <v>-</v>
      </c>
      <c r="AM206" s="156" t="str">
        <f t="shared" si="143"/>
        <v>-</v>
      </c>
      <c r="AN206" s="157" t="str">
        <f t="shared" si="144"/>
        <v>-</v>
      </c>
      <c r="AO206" s="457"/>
      <c r="AP206" s="95" t="s">
        <v>12</v>
      </c>
      <c r="AQ206" s="93" t="s">
        <v>83</v>
      </c>
      <c r="AR206" s="98" t="s">
        <v>83</v>
      </c>
      <c r="AS206" s="102" t="s">
        <v>83</v>
      </c>
      <c r="AT206" s="163" t="s">
        <v>12</v>
      </c>
      <c r="AU206" s="164" t="s">
        <v>12</v>
      </c>
      <c r="AV206" s="164" t="s">
        <v>12</v>
      </c>
      <c r="AW206" s="164" t="s">
        <v>12</v>
      </c>
      <c r="AX206" s="179" t="s">
        <v>83</v>
      </c>
      <c r="AY206" s="94" t="s">
        <v>12</v>
      </c>
    </row>
    <row r="207" spans="1:51" customFormat="1" ht="29.25" hidden="1" customHeight="1">
      <c r="A207" s="12" t="str">
        <f t="shared" si="151"/>
        <v>23-6</v>
      </c>
      <c r="B207" s="95">
        <v>23</v>
      </c>
      <c r="C207" s="120" t="s">
        <v>293</v>
      </c>
      <c r="D207" s="95">
        <v>6</v>
      </c>
      <c r="E207" s="93" t="s">
        <v>83</v>
      </c>
      <c r="F207" s="97" t="s">
        <v>83</v>
      </c>
      <c r="G207" s="161" t="s">
        <v>83</v>
      </c>
      <c r="H207" s="99" t="s">
        <v>83</v>
      </c>
      <c r="I207" s="94" t="s">
        <v>83</v>
      </c>
      <c r="J207" s="93" t="s">
        <v>83</v>
      </c>
      <c r="K207" s="93" t="s">
        <v>83</v>
      </c>
      <c r="L207" s="93" t="s">
        <v>83</v>
      </c>
      <c r="M207" s="92" t="s">
        <v>83</v>
      </c>
      <c r="N207" s="161" t="s">
        <v>12</v>
      </c>
      <c r="O207" s="153" t="s">
        <v>12</v>
      </c>
      <c r="P207" s="153" t="s">
        <v>12</v>
      </c>
      <c r="Q207" s="153" t="s">
        <v>12</v>
      </c>
      <c r="R207" s="162" t="s">
        <v>12</v>
      </c>
      <c r="S207" s="450"/>
      <c r="T207" s="163" t="s">
        <v>83</v>
      </c>
      <c r="U207" s="162" t="s">
        <v>83</v>
      </c>
      <c r="V207" s="92" t="s">
        <v>83</v>
      </c>
      <c r="W207" s="93" t="s">
        <v>83</v>
      </c>
      <c r="X207" s="161" t="s">
        <v>12</v>
      </c>
      <c r="Y207" s="153" t="s">
        <v>12</v>
      </c>
      <c r="Z207" s="153" t="s">
        <v>12</v>
      </c>
      <c r="AA207" s="153" t="s">
        <v>12</v>
      </c>
      <c r="AB207" s="162" t="s">
        <v>12</v>
      </c>
      <c r="AC207" s="450" t="s">
        <v>12</v>
      </c>
      <c r="AD207" s="155" t="str">
        <f t="shared" si="135"/>
        <v>-</v>
      </c>
      <c r="AE207" s="156" t="str">
        <f t="shared" si="136"/>
        <v>-</v>
      </c>
      <c r="AF207" s="156" t="str">
        <f t="shared" si="137"/>
        <v>-</v>
      </c>
      <c r="AG207" s="156" t="str">
        <f t="shared" si="138"/>
        <v>-</v>
      </c>
      <c r="AH207" s="157" t="str">
        <f t="shared" si="139"/>
        <v>-</v>
      </c>
      <c r="AI207" s="454"/>
      <c r="AJ207" s="155" t="str">
        <f t="shared" si="140"/>
        <v>-</v>
      </c>
      <c r="AK207" s="156" t="str">
        <f t="shared" si="141"/>
        <v>-</v>
      </c>
      <c r="AL207" s="156" t="str">
        <f t="shared" si="142"/>
        <v>-</v>
      </c>
      <c r="AM207" s="156" t="str">
        <f t="shared" si="143"/>
        <v>-</v>
      </c>
      <c r="AN207" s="157" t="str">
        <f t="shared" si="144"/>
        <v>-</v>
      </c>
      <c r="AO207" s="457"/>
      <c r="AP207" s="95" t="s">
        <v>12</v>
      </c>
      <c r="AQ207" s="93" t="s">
        <v>83</v>
      </c>
      <c r="AR207" s="98" t="s">
        <v>83</v>
      </c>
      <c r="AS207" s="102" t="s">
        <v>83</v>
      </c>
      <c r="AT207" s="163" t="s">
        <v>12</v>
      </c>
      <c r="AU207" s="164" t="s">
        <v>12</v>
      </c>
      <c r="AV207" s="164" t="s">
        <v>12</v>
      </c>
      <c r="AW207" s="164" t="s">
        <v>12</v>
      </c>
      <c r="AX207" s="179" t="s">
        <v>83</v>
      </c>
      <c r="AY207" s="94" t="s">
        <v>12</v>
      </c>
    </row>
    <row r="208" spans="1:51" customFormat="1" ht="29.25" hidden="1" customHeight="1">
      <c r="A208" s="12" t="str">
        <f t="shared" si="151"/>
        <v>23-7</v>
      </c>
      <c r="B208" s="95">
        <v>23</v>
      </c>
      <c r="C208" s="120" t="s">
        <v>293</v>
      </c>
      <c r="D208" s="95">
        <v>7</v>
      </c>
      <c r="E208" s="93" t="s">
        <v>83</v>
      </c>
      <c r="F208" s="97" t="s">
        <v>83</v>
      </c>
      <c r="G208" s="161" t="s">
        <v>83</v>
      </c>
      <c r="H208" s="99" t="s">
        <v>83</v>
      </c>
      <c r="I208" s="94" t="s">
        <v>83</v>
      </c>
      <c r="J208" s="93" t="s">
        <v>83</v>
      </c>
      <c r="K208" s="93" t="s">
        <v>83</v>
      </c>
      <c r="L208" s="93" t="s">
        <v>83</v>
      </c>
      <c r="M208" s="92" t="s">
        <v>83</v>
      </c>
      <c r="N208" s="161" t="s">
        <v>12</v>
      </c>
      <c r="O208" s="153" t="s">
        <v>12</v>
      </c>
      <c r="P208" s="153" t="s">
        <v>12</v>
      </c>
      <c r="Q208" s="153" t="s">
        <v>12</v>
      </c>
      <c r="R208" s="162" t="s">
        <v>12</v>
      </c>
      <c r="S208" s="450"/>
      <c r="T208" s="163" t="s">
        <v>83</v>
      </c>
      <c r="U208" s="162" t="s">
        <v>83</v>
      </c>
      <c r="V208" s="92" t="s">
        <v>83</v>
      </c>
      <c r="W208" s="93" t="s">
        <v>83</v>
      </c>
      <c r="X208" s="161" t="s">
        <v>12</v>
      </c>
      <c r="Y208" s="153" t="s">
        <v>12</v>
      </c>
      <c r="Z208" s="153" t="s">
        <v>12</v>
      </c>
      <c r="AA208" s="153" t="s">
        <v>12</v>
      </c>
      <c r="AB208" s="162" t="s">
        <v>12</v>
      </c>
      <c r="AC208" s="450" t="s">
        <v>12</v>
      </c>
      <c r="AD208" s="155" t="str">
        <f t="shared" si="135"/>
        <v>-</v>
      </c>
      <c r="AE208" s="156" t="str">
        <f t="shared" si="136"/>
        <v>-</v>
      </c>
      <c r="AF208" s="156" t="str">
        <f t="shared" si="137"/>
        <v>-</v>
      </c>
      <c r="AG208" s="156" t="str">
        <f t="shared" si="138"/>
        <v>-</v>
      </c>
      <c r="AH208" s="157" t="str">
        <f t="shared" si="139"/>
        <v>-</v>
      </c>
      <c r="AI208" s="454"/>
      <c r="AJ208" s="155" t="str">
        <f t="shared" si="140"/>
        <v>-</v>
      </c>
      <c r="AK208" s="156" t="str">
        <f t="shared" si="141"/>
        <v>-</v>
      </c>
      <c r="AL208" s="156" t="str">
        <f t="shared" si="142"/>
        <v>-</v>
      </c>
      <c r="AM208" s="156" t="str">
        <f t="shared" si="143"/>
        <v>-</v>
      </c>
      <c r="AN208" s="157" t="str">
        <f t="shared" si="144"/>
        <v>-</v>
      </c>
      <c r="AO208" s="457"/>
      <c r="AP208" s="95" t="s">
        <v>12</v>
      </c>
      <c r="AQ208" s="93" t="s">
        <v>83</v>
      </c>
      <c r="AR208" s="98" t="s">
        <v>83</v>
      </c>
      <c r="AS208" s="102" t="s">
        <v>83</v>
      </c>
      <c r="AT208" s="163" t="s">
        <v>12</v>
      </c>
      <c r="AU208" s="164" t="s">
        <v>12</v>
      </c>
      <c r="AV208" s="164" t="s">
        <v>12</v>
      </c>
      <c r="AW208" s="164" t="s">
        <v>12</v>
      </c>
      <c r="AX208" s="179" t="s">
        <v>83</v>
      </c>
      <c r="AY208" s="94" t="s">
        <v>12</v>
      </c>
    </row>
    <row r="209" spans="1:51" customFormat="1" ht="29.25" hidden="1" customHeight="1">
      <c r="A209" s="12" t="str">
        <f t="shared" si="151"/>
        <v>23-8</v>
      </c>
      <c r="B209" s="95">
        <v>23</v>
      </c>
      <c r="C209" s="120" t="s">
        <v>293</v>
      </c>
      <c r="D209" s="95">
        <v>8</v>
      </c>
      <c r="E209" s="93" t="s">
        <v>83</v>
      </c>
      <c r="F209" s="97" t="s">
        <v>83</v>
      </c>
      <c r="G209" s="161" t="s">
        <v>83</v>
      </c>
      <c r="H209" s="99" t="s">
        <v>83</v>
      </c>
      <c r="I209" s="94" t="s">
        <v>83</v>
      </c>
      <c r="J209" s="93" t="s">
        <v>83</v>
      </c>
      <c r="K209" s="93" t="s">
        <v>83</v>
      </c>
      <c r="L209" s="93" t="s">
        <v>83</v>
      </c>
      <c r="M209" s="92" t="s">
        <v>83</v>
      </c>
      <c r="N209" s="161" t="s">
        <v>12</v>
      </c>
      <c r="O209" s="153" t="s">
        <v>12</v>
      </c>
      <c r="P209" s="153" t="s">
        <v>12</v>
      </c>
      <c r="Q209" s="153" t="s">
        <v>12</v>
      </c>
      <c r="R209" s="162" t="s">
        <v>12</v>
      </c>
      <c r="S209" s="450"/>
      <c r="T209" s="163" t="s">
        <v>83</v>
      </c>
      <c r="U209" s="162" t="s">
        <v>83</v>
      </c>
      <c r="V209" s="92" t="s">
        <v>83</v>
      </c>
      <c r="W209" s="93" t="s">
        <v>83</v>
      </c>
      <c r="X209" s="161" t="s">
        <v>12</v>
      </c>
      <c r="Y209" s="153" t="s">
        <v>12</v>
      </c>
      <c r="Z209" s="153" t="s">
        <v>12</v>
      </c>
      <c r="AA209" s="153" t="s">
        <v>12</v>
      </c>
      <c r="AB209" s="162" t="s">
        <v>12</v>
      </c>
      <c r="AC209" s="450" t="s">
        <v>12</v>
      </c>
      <c r="AD209" s="155" t="str">
        <f t="shared" si="135"/>
        <v>-</v>
      </c>
      <c r="AE209" s="156" t="str">
        <f t="shared" si="136"/>
        <v>-</v>
      </c>
      <c r="AF209" s="156" t="str">
        <f t="shared" si="137"/>
        <v>-</v>
      </c>
      <c r="AG209" s="156" t="str">
        <f t="shared" si="138"/>
        <v>-</v>
      </c>
      <c r="AH209" s="157" t="str">
        <f t="shared" si="139"/>
        <v>-</v>
      </c>
      <c r="AI209" s="454"/>
      <c r="AJ209" s="155" t="str">
        <f t="shared" si="140"/>
        <v>-</v>
      </c>
      <c r="AK209" s="156" t="str">
        <f t="shared" si="141"/>
        <v>-</v>
      </c>
      <c r="AL209" s="156" t="str">
        <f t="shared" si="142"/>
        <v>-</v>
      </c>
      <c r="AM209" s="156" t="str">
        <f t="shared" si="143"/>
        <v>-</v>
      </c>
      <c r="AN209" s="157" t="str">
        <f t="shared" si="144"/>
        <v>-</v>
      </c>
      <c r="AO209" s="457"/>
      <c r="AP209" s="95" t="s">
        <v>12</v>
      </c>
      <c r="AQ209" s="93" t="s">
        <v>83</v>
      </c>
      <c r="AR209" s="98" t="s">
        <v>83</v>
      </c>
      <c r="AS209" s="102" t="s">
        <v>83</v>
      </c>
      <c r="AT209" s="163" t="s">
        <v>12</v>
      </c>
      <c r="AU209" s="164" t="s">
        <v>12</v>
      </c>
      <c r="AV209" s="164" t="s">
        <v>12</v>
      </c>
      <c r="AW209" s="164" t="s">
        <v>12</v>
      </c>
      <c r="AX209" s="179" t="s">
        <v>83</v>
      </c>
      <c r="AY209" s="94" t="s">
        <v>12</v>
      </c>
    </row>
    <row r="210" spans="1:51" customFormat="1" ht="29.25" hidden="1" customHeight="1">
      <c r="A210" s="12" t="str">
        <f t="shared" ref="A210:A218" si="152">B210&amp;"-"&amp;D210</f>
        <v>23-9</v>
      </c>
      <c r="B210" s="95">
        <v>23</v>
      </c>
      <c r="C210" s="120" t="s">
        <v>293</v>
      </c>
      <c r="D210" s="95">
        <v>9</v>
      </c>
      <c r="E210" s="93" t="s">
        <v>83</v>
      </c>
      <c r="F210" s="97" t="s">
        <v>83</v>
      </c>
      <c r="G210" s="161" t="s">
        <v>83</v>
      </c>
      <c r="H210" s="99" t="s">
        <v>83</v>
      </c>
      <c r="I210" s="94" t="s">
        <v>83</v>
      </c>
      <c r="J210" s="93" t="s">
        <v>83</v>
      </c>
      <c r="K210" s="93" t="s">
        <v>83</v>
      </c>
      <c r="L210" s="93" t="s">
        <v>83</v>
      </c>
      <c r="M210" s="92" t="s">
        <v>83</v>
      </c>
      <c r="N210" s="161" t="s">
        <v>12</v>
      </c>
      <c r="O210" s="153" t="s">
        <v>12</v>
      </c>
      <c r="P210" s="153" t="s">
        <v>12</v>
      </c>
      <c r="Q210" s="153" t="s">
        <v>12</v>
      </c>
      <c r="R210" s="162" t="s">
        <v>12</v>
      </c>
      <c r="S210" s="450"/>
      <c r="T210" s="163" t="s">
        <v>83</v>
      </c>
      <c r="U210" s="162" t="s">
        <v>83</v>
      </c>
      <c r="V210" s="92" t="s">
        <v>83</v>
      </c>
      <c r="W210" s="93" t="s">
        <v>83</v>
      </c>
      <c r="X210" s="161" t="s">
        <v>12</v>
      </c>
      <c r="Y210" s="153" t="s">
        <v>12</v>
      </c>
      <c r="Z210" s="153" t="s">
        <v>12</v>
      </c>
      <c r="AA210" s="153" t="s">
        <v>12</v>
      </c>
      <c r="AB210" s="162" t="s">
        <v>12</v>
      </c>
      <c r="AC210" s="450" t="s">
        <v>12</v>
      </c>
      <c r="AD210" s="155" t="str">
        <f t="shared" si="135"/>
        <v>-</v>
      </c>
      <c r="AE210" s="156" t="str">
        <f t="shared" si="136"/>
        <v>-</v>
      </c>
      <c r="AF210" s="156" t="str">
        <f t="shared" si="137"/>
        <v>-</v>
      </c>
      <c r="AG210" s="156" t="str">
        <f t="shared" si="138"/>
        <v>-</v>
      </c>
      <c r="AH210" s="157" t="str">
        <f t="shared" si="139"/>
        <v>-</v>
      </c>
      <c r="AI210" s="454"/>
      <c r="AJ210" s="155" t="str">
        <f t="shared" si="140"/>
        <v>-</v>
      </c>
      <c r="AK210" s="156" t="str">
        <f t="shared" si="141"/>
        <v>-</v>
      </c>
      <c r="AL210" s="156" t="str">
        <f t="shared" si="142"/>
        <v>-</v>
      </c>
      <c r="AM210" s="156" t="str">
        <f t="shared" si="143"/>
        <v>-</v>
      </c>
      <c r="AN210" s="157" t="str">
        <f t="shared" si="144"/>
        <v>-</v>
      </c>
      <c r="AO210" s="457"/>
      <c r="AP210" s="95" t="s">
        <v>12</v>
      </c>
      <c r="AQ210" s="93" t="s">
        <v>83</v>
      </c>
      <c r="AR210" s="98" t="s">
        <v>83</v>
      </c>
      <c r="AS210" s="102" t="s">
        <v>83</v>
      </c>
      <c r="AT210" s="163" t="s">
        <v>12</v>
      </c>
      <c r="AU210" s="164" t="s">
        <v>12</v>
      </c>
      <c r="AV210" s="164" t="s">
        <v>12</v>
      </c>
      <c r="AW210" s="164" t="s">
        <v>12</v>
      </c>
      <c r="AX210" s="179" t="s">
        <v>83</v>
      </c>
      <c r="AY210" s="94" t="s">
        <v>12</v>
      </c>
    </row>
    <row r="211" spans="1:51" s="401" customFormat="1" ht="197.25" customHeight="1">
      <c r="A211" s="12" t="str">
        <f t="shared" si="152"/>
        <v>24-1</v>
      </c>
      <c r="B211" s="204">
        <v>24</v>
      </c>
      <c r="C211" s="364" t="s">
        <v>294</v>
      </c>
      <c r="D211" s="204">
        <v>1</v>
      </c>
      <c r="E211" s="600" t="s">
        <v>2833</v>
      </c>
      <c r="F211" s="204" t="s">
        <v>1660</v>
      </c>
      <c r="G211" s="603" t="s">
        <v>520</v>
      </c>
      <c r="H211" s="206" t="s">
        <v>1661</v>
      </c>
      <c r="I211" s="195" t="s">
        <v>570</v>
      </c>
      <c r="J211" s="600" t="s">
        <v>2436</v>
      </c>
      <c r="K211" s="600" t="s">
        <v>2437</v>
      </c>
      <c r="L211" s="600" t="s">
        <v>1662</v>
      </c>
      <c r="M211" s="207" t="s">
        <v>392</v>
      </c>
      <c r="N211" s="385" t="s">
        <v>83</v>
      </c>
      <c r="O211" s="351">
        <v>5329</v>
      </c>
      <c r="P211" s="351">
        <v>10658</v>
      </c>
      <c r="Q211" s="351">
        <v>15987</v>
      </c>
      <c r="R211" s="351">
        <v>21316</v>
      </c>
      <c r="S211" s="632">
        <v>26645</v>
      </c>
      <c r="T211" s="353" t="s">
        <v>416</v>
      </c>
      <c r="U211" s="352">
        <v>26645</v>
      </c>
      <c r="V211" s="207" t="s">
        <v>303</v>
      </c>
      <c r="W211" s="354" t="s">
        <v>2855</v>
      </c>
      <c r="X211" s="603" t="s">
        <v>12</v>
      </c>
      <c r="Y211" s="200">
        <v>5796</v>
      </c>
      <c r="Z211" s="201">
        <v>10601</v>
      </c>
      <c r="AA211" s="201">
        <v>15172</v>
      </c>
      <c r="AB211" s="201">
        <v>22266</v>
      </c>
      <c r="AC211" s="614">
        <v>26376</v>
      </c>
      <c r="AD211" s="226" t="str">
        <f t="shared" si="135"/>
        <v>-</v>
      </c>
      <c r="AE211" s="196">
        <f t="shared" si="136"/>
        <v>1.0876337023831864</v>
      </c>
      <c r="AF211" s="196">
        <f t="shared" si="137"/>
        <v>0.99465190467254649</v>
      </c>
      <c r="AG211" s="196">
        <f t="shared" si="138"/>
        <v>0.94902107962719706</v>
      </c>
      <c r="AH211" s="604">
        <f t="shared" si="139"/>
        <v>1.044567461062113</v>
      </c>
      <c r="AI211" s="227">
        <f>IFERROR(IF($E211="-","-",AC211/S211),"-")</f>
        <v>0.98990429724150875</v>
      </c>
      <c r="AJ211" s="226" t="str">
        <f t="shared" si="140"/>
        <v>-</v>
      </c>
      <c r="AK211" s="196">
        <f t="shared" si="141"/>
        <v>0.21752674047663728</v>
      </c>
      <c r="AL211" s="196">
        <f t="shared" si="142"/>
        <v>0.39786076186901859</v>
      </c>
      <c r="AM211" s="196">
        <f t="shared" si="143"/>
        <v>0.56941264777631828</v>
      </c>
      <c r="AN211" s="604">
        <f t="shared" si="144"/>
        <v>0.83565396884969034</v>
      </c>
      <c r="AO211" s="227">
        <f>IFERROR(IF($E211="-","-",IF($U211="-","-",AC211/$U211)),"-")</f>
        <v>0.98990429724150875</v>
      </c>
      <c r="AP211" s="204" t="s">
        <v>83</v>
      </c>
      <c r="AQ211" s="600" t="s">
        <v>2438</v>
      </c>
      <c r="AR211" s="197" t="s">
        <v>695</v>
      </c>
      <c r="AS211" s="257" t="s">
        <v>2427</v>
      </c>
      <c r="AT211" s="194" t="s">
        <v>12</v>
      </c>
      <c r="AU211" s="179" t="s">
        <v>15</v>
      </c>
      <c r="AV211" s="179" t="s">
        <v>55</v>
      </c>
      <c r="AW211" s="179" t="s">
        <v>11</v>
      </c>
      <c r="AX211" s="347" t="s">
        <v>54</v>
      </c>
      <c r="AY211" s="195" t="s">
        <v>3418</v>
      </c>
    </row>
    <row r="212" spans="1:51" s="401" customFormat="1" ht="150.75" customHeight="1">
      <c r="A212" s="12" t="str">
        <f t="shared" si="152"/>
        <v>24-2</v>
      </c>
      <c r="B212" s="204">
        <v>24</v>
      </c>
      <c r="C212" s="364" t="s">
        <v>294</v>
      </c>
      <c r="D212" s="204">
        <v>2</v>
      </c>
      <c r="E212" s="600" t="s">
        <v>571</v>
      </c>
      <c r="F212" s="355" t="s">
        <v>384</v>
      </c>
      <c r="G212" s="603" t="s">
        <v>520</v>
      </c>
      <c r="H212" s="206" t="s">
        <v>1663</v>
      </c>
      <c r="I212" s="195" t="s">
        <v>570</v>
      </c>
      <c r="J212" s="600" t="s">
        <v>2441</v>
      </c>
      <c r="K212" s="600" t="s">
        <v>572</v>
      </c>
      <c r="L212" s="600" t="s">
        <v>573</v>
      </c>
      <c r="M212" s="207" t="s">
        <v>392</v>
      </c>
      <c r="N212" s="603">
        <v>47</v>
      </c>
      <c r="O212" s="181">
        <v>48</v>
      </c>
      <c r="P212" s="181">
        <v>49</v>
      </c>
      <c r="Q212" s="181">
        <v>50</v>
      </c>
      <c r="R212" s="181">
        <v>51</v>
      </c>
      <c r="S212" s="345">
        <v>52</v>
      </c>
      <c r="T212" s="194" t="s">
        <v>416</v>
      </c>
      <c r="U212" s="209">
        <v>52</v>
      </c>
      <c r="V212" s="207" t="s">
        <v>406</v>
      </c>
      <c r="W212" s="600" t="s">
        <v>3519</v>
      </c>
      <c r="X212" s="603">
        <v>45.2</v>
      </c>
      <c r="Y212" s="181">
        <v>44.3</v>
      </c>
      <c r="Z212" s="181">
        <v>41.2</v>
      </c>
      <c r="AA212" s="181">
        <v>44.6</v>
      </c>
      <c r="AB212" s="181">
        <v>43.2</v>
      </c>
      <c r="AC212" s="345">
        <v>36.6</v>
      </c>
      <c r="AD212" s="226">
        <f t="shared" si="135"/>
        <v>0.96170212765957452</v>
      </c>
      <c r="AE212" s="196">
        <f t="shared" si="136"/>
        <v>0.92291666666666661</v>
      </c>
      <c r="AF212" s="196">
        <f t="shared" si="137"/>
        <v>0.84081632653061233</v>
      </c>
      <c r="AG212" s="196">
        <f t="shared" si="138"/>
        <v>0.89200000000000002</v>
      </c>
      <c r="AH212" s="604">
        <f t="shared" si="139"/>
        <v>0.84705882352941186</v>
      </c>
      <c r="AI212" s="227">
        <f>IFERROR(IF($E212="-","-",AC212/S212),"-")</f>
        <v>0.7038461538461539</v>
      </c>
      <c r="AJ212" s="226">
        <f t="shared" si="140"/>
        <v>0.86923076923076925</v>
      </c>
      <c r="AK212" s="196">
        <f t="shared" si="141"/>
        <v>0.85192307692307689</v>
      </c>
      <c r="AL212" s="196">
        <f t="shared" si="142"/>
        <v>0.79230769230769238</v>
      </c>
      <c r="AM212" s="196">
        <f t="shared" si="143"/>
        <v>0.85769230769230775</v>
      </c>
      <c r="AN212" s="604">
        <f t="shared" si="144"/>
        <v>0.83076923076923082</v>
      </c>
      <c r="AO212" s="227">
        <f>IFERROR(IF($E212="-","-",IF($U212="-","-",AC212/$U212)),"-")</f>
        <v>0.7038461538461539</v>
      </c>
      <c r="AP212" s="204" t="s">
        <v>12</v>
      </c>
      <c r="AQ212" s="600" t="s">
        <v>2854</v>
      </c>
      <c r="AR212" s="197" t="s">
        <v>1291</v>
      </c>
      <c r="AS212" s="257" t="s">
        <v>2435</v>
      </c>
      <c r="AT212" s="194" t="s">
        <v>11</v>
      </c>
      <c r="AU212" s="179" t="s">
        <v>11</v>
      </c>
      <c r="AV212" s="179" t="s">
        <v>56</v>
      </c>
      <c r="AW212" s="179" t="s">
        <v>10</v>
      </c>
      <c r="AX212" s="347" t="s">
        <v>56</v>
      </c>
      <c r="AY212" s="195" t="s">
        <v>50</v>
      </c>
    </row>
    <row r="213" spans="1:51" s="401" customFormat="1" ht="132" customHeight="1">
      <c r="A213" s="12" t="str">
        <f t="shared" si="152"/>
        <v>24-3</v>
      </c>
      <c r="B213" s="204">
        <v>24</v>
      </c>
      <c r="C213" s="364" t="s">
        <v>294</v>
      </c>
      <c r="D213" s="204">
        <v>3</v>
      </c>
      <c r="E213" s="600" t="s">
        <v>1299</v>
      </c>
      <c r="F213" s="355" t="s">
        <v>1225</v>
      </c>
      <c r="G213" s="603" t="s">
        <v>520</v>
      </c>
      <c r="H213" s="206" t="s">
        <v>1661</v>
      </c>
      <c r="I213" s="195" t="s">
        <v>570</v>
      </c>
      <c r="J213" s="600" t="s">
        <v>1300</v>
      </c>
      <c r="K213" s="600" t="s">
        <v>1301</v>
      </c>
      <c r="L213" s="600" t="s">
        <v>1664</v>
      </c>
      <c r="M213" s="207" t="s">
        <v>392</v>
      </c>
      <c r="N213" s="316">
        <v>9700</v>
      </c>
      <c r="O213" s="192">
        <v>15200</v>
      </c>
      <c r="P213" s="192">
        <v>15700</v>
      </c>
      <c r="Q213" s="192">
        <v>16200</v>
      </c>
      <c r="R213" s="192">
        <v>16700</v>
      </c>
      <c r="S213" s="405">
        <v>17200</v>
      </c>
      <c r="T213" s="194" t="s">
        <v>1836</v>
      </c>
      <c r="U213" s="352">
        <v>20000</v>
      </c>
      <c r="V213" s="207" t="s">
        <v>394</v>
      </c>
      <c r="W213" s="600" t="s">
        <v>2687</v>
      </c>
      <c r="X213" s="316">
        <v>9799</v>
      </c>
      <c r="Y213" s="200">
        <v>15745</v>
      </c>
      <c r="Z213" s="192">
        <v>16624</v>
      </c>
      <c r="AA213" s="201">
        <v>17707</v>
      </c>
      <c r="AB213" s="202">
        <v>17206</v>
      </c>
      <c r="AC213" s="344">
        <v>21132</v>
      </c>
      <c r="AD213" s="226">
        <f t="shared" si="135"/>
        <v>1.0102061855670104</v>
      </c>
      <c r="AE213" s="196">
        <f t="shared" si="136"/>
        <v>1.0358552631578948</v>
      </c>
      <c r="AF213" s="196">
        <f t="shared" si="137"/>
        <v>1.0588535031847133</v>
      </c>
      <c r="AG213" s="196">
        <f t="shared" si="138"/>
        <v>1.0930246913580246</v>
      </c>
      <c r="AH213" s="196">
        <f t="shared" si="139"/>
        <v>1.0302994011976048</v>
      </c>
      <c r="AI213" s="588">
        <f>IFERROR(IF($E213="-","-",AC213/S213),"-")</f>
        <v>1.2286046511627906</v>
      </c>
      <c r="AJ213" s="226">
        <f t="shared" si="140"/>
        <v>0.48995</v>
      </c>
      <c r="AK213" s="196">
        <f t="shared" si="141"/>
        <v>0.78725000000000001</v>
      </c>
      <c r="AL213" s="196">
        <f t="shared" si="142"/>
        <v>0.83120000000000005</v>
      </c>
      <c r="AM213" s="196">
        <f t="shared" si="143"/>
        <v>0.88534999999999997</v>
      </c>
      <c r="AN213" s="604">
        <f t="shared" si="144"/>
        <v>0.86029999999999995</v>
      </c>
      <c r="AO213" s="227">
        <f>IFERROR(IF($E213="-","-",IF($U213="-","-",AC213/$U213)),"-")</f>
        <v>1.0566</v>
      </c>
      <c r="AP213" s="204" t="s">
        <v>83</v>
      </c>
      <c r="AQ213" s="600" t="s">
        <v>12</v>
      </c>
      <c r="AR213" s="197" t="s">
        <v>1665</v>
      </c>
      <c r="AS213" s="257" t="s">
        <v>2435</v>
      </c>
      <c r="AT213" s="194" t="s">
        <v>54</v>
      </c>
      <c r="AU213" s="179" t="s">
        <v>15</v>
      </c>
      <c r="AV213" s="179" t="s">
        <v>54</v>
      </c>
      <c r="AW213" s="179" t="s">
        <v>15</v>
      </c>
      <c r="AX213" s="347" t="s">
        <v>54</v>
      </c>
      <c r="AY213" s="195" t="s">
        <v>3417</v>
      </c>
    </row>
    <row r="214" spans="1:51" customFormat="1" ht="29.25" hidden="1" customHeight="1">
      <c r="A214" s="12" t="str">
        <f t="shared" si="152"/>
        <v>24-4</v>
      </c>
      <c r="B214" s="95">
        <v>24</v>
      </c>
      <c r="C214" s="120" t="s">
        <v>294</v>
      </c>
      <c r="D214" s="95">
        <v>4</v>
      </c>
      <c r="E214" s="93" t="s">
        <v>83</v>
      </c>
      <c r="F214" s="97" t="s">
        <v>83</v>
      </c>
      <c r="G214" s="161" t="s">
        <v>83</v>
      </c>
      <c r="H214" s="99" t="s">
        <v>83</v>
      </c>
      <c r="I214" s="94" t="s">
        <v>83</v>
      </c>
      <c r="J214" s="93" t="s">
        <v>83</v>
      </c>
      <c r="K214" s="93" t="s">
        <v>83</v>
      </c>
      <c r="L214" s="93" t="s">
        <v>83</v>
      </c>
      <c r="M214" s="92" t="s">
        <v>83</v>
      </c>
      <c r="N214" s="161" t="s">
        <v>12</v>
      </c>
      <c r="O214" s="153" t="s">
        <v>12</v>
      </c>
      <c r="P214" s="153" t="s">
        <v>12</v>
      </c>
      <c r="Q214" s="153" t="s">
        <v>12</v>
      </c>
      <c r="R214" s="162" t="s">
        <v>12</v>
      </c>
      <c r="S214" s="450"/>
      <c r="T214" s="163" t="s">
        <v>83</v>
      </c>
      <c r="U214" s="162" t="s">
        <v>83</v>
      </c>
      <c r="V214" s="92" t="s">
        <v>83</v>
      </c>
      <c r="W214" s="93" t="s">
        <v>83</v>
      </c>
      <c r="X214" s="161" t="s">
        <v>12</v>
      </c>
      <c r="Y214" s="153" t="s">
        <v>12</v>
      </c>
      <c r="Z214" s="153" t="s">
        <v>12</v>
      </c>
      <c r="AA214" s="153" t="s">
        <v>12</v>
      </c>
      <c r="AB214" s="162" t="s">
        <v>12</v>
      </c>
      <c r="AC214" s="450" t="s">
        <v>12</v>
      </c>
      <c r="AD214" s="155" t="str">
        <f t="shared" si="135"/>
        <v>-</v>
      </c>
      <c r="AE214" s="156" t="str">
        <f t="shared" si="136"/>
        <v>-</v>
      </c>
      <c r="AF214" s="156" t="str">
        <f t="shared" si="137"/>
        <v>-</v>
      </c>
      <c r="AG214" s="156" t="str">
        <f t="shared" si="138"/>
        <v>-</v>
      </c>
      <c r="AH214" s="157" t="str">
        <f t="shared" si="139"/>
        <v>-</v>
      </c>
      <c r="AI214" s="454"/>
      <c r="AJ214" s="155" t="str">
        <f t="shared" si="140"/>
        <v>-</v>
      </c>
      <c r="AK214" s="156" t="str">
        <f t="shared" si="141"/>
        <v>-</v>
      </c>
      <c r="AL214" s="156" t="str">
        <f t="shared" si="142"/>
        <v>-</v>
      </c>
      <c r="AM214" s="156" t="str">
        <f t="shared" si="143"/>
        <v>-</v>
      </c>
      <c r="AN214" s="157" t="str">
        <f t="shared" si="144"/>
        <v>-</v>
      </c>
      <c r="AO214" s="457"/>
      <c r="AP214" s="95" t="s">
        <v>12</v>
      </c>
      <c r="AQ214" s="93" t="s">
        <v>83</v>
      </c>
      <c r="AR214" s="98" t="s">
        <v>83</v>
      </c>
      <c r="AS214" s="102" t="s">
        <v>83</v>
      </c>
      <c r="AT214" s="163" t="s">
        <v>12</v>
      </c>
      <c r="AU214" s="164" t="s">
        <v>12</v>
      </c>
      <c r="AV214" s="164" t="s">
        <v>12</v>
      </c>
      <c r="AW214" s="164" t="s">
        <v>12</v>
      </c>
      <c r="AX214" s="179" t="s">
        <v>83</v>
      </c>
      <c r="AY214" s="94" t="s">
        <v>12</v>
      </c>
    </row>
    <row r="215" spans="1:51" customFormat="1" ht="29.25" hidden="1" customHeight="1">
      <c r="A215" s="12" t="str">
        <f t="shared" si="152"/>
        <v>24-5</v>
      </c>
      <c r="B215" s="95">
        <v>24</v>
      </c>
      <c r="C215" s="120" t="s">
        <v>294</v>
      </c>
      <c r="D215" s="95">
        <v>5</v>
      </c>
      <c r="E215" s="93" t="s">
        <v>83</v>
      </c>
      <c r="F215" s="97" t="s">
        <v>83</v>
      </c>
      <c r="G215" s="161" t="s">
        <v>83</v>
      </c>
      <c r="H215" s="99" t="s">
        <v>83</v>
      </c>
      <c r="I215" s="94" t="s">
        <v>83</v>
      </c>
      <c r="J215" s="93" t="s">
        <v>83</v>
      </c>
      <c r="K215" s="93" t="s">
        <v>83</v>
      </c>
      <c r="L215" s="93" t="s">
        <v>83</v>
      </c>
      <c r="M215" s="92" t="s">
        <v>83</v>
      </c>
      <c r="N215" s="161" t="s">
        <v>12</v>
      </c>
      <c r="O215" s="153" t="s">
        <v>12</v>
      </c>
      <c r="P215" s="153" t="s">
        <v>12</v>
      </c>
      <c r="Q215" s="153" t="s">
        <v>12</v>
      </c>
      <c r="R215" s="162" t="s">
        <v>12</v>
      </c>
      <c r="S215" s="450"/>
      <c r="T215" s="163" t="s">
        <v>83</v>
      </c>
      <c r="U215" s="162" t="s">
        <v>83</v>
      </c>
      <c r="V215" s="92" t="s">
        <v>83</v>
      </c>
      <c r="W215" s="93" t="s">
        <v>83</v>
      </c>
      <c r="X215" s="161" t="s">
        <v>12</v>
      </c>
      <c r="Y215" s="153" t="s">
        <v>12</v>
      </c>
      <c r="Z215" s="153" t="s">
        <v>12</v>
      </c>
      <c r="AA215" s="153" t="s">
        <v>12</v>
      </c>
      <c r="AB215" s="162" t="s">
        <v>12</v>
      </c>
      <c r="AC215" s="450" t="s">
        <v>12</v>
      </c>
      <c r="AD215" s="155" t="str">
        <f t="shared" si="135"/>
        <v>-</v>
      </c>
      <c r="AE215" s="156" t="str">
        <f t="shared" si="136"/>
        <v>-</v>
      </c>
      <c r="AF215" s="156" t="str">
        <f t="shared" si="137"/>
        <v>-</v>
      </c>
      <c r="AG215" s="156" t="str">
        <f t="shared" si="138"/>
        <v>-</v>
      </c>
      <c r="AH215" s="157" t="str">
        <f t="shared" si="139"/>
        <v>-</v>
      </c>
      <c r="AI215" s="454"/>
      <c r="AJ215" s="155" t="str">
        <f t="shared" si="140"/>
        <v>-</v>
      </c>
      <c r="AK215" s="156" t="str">
        <f t="shared" si="141"/>
        <v>-</v>
      </c>
      <c r="AL215" s="156" t="str">
        <f t="shared" si="142"/>
        <v>-</v>
      </c>
      <c r="AM215" s="156" t="str">
        <f t="shared" si="143"/>
        <v>-</v>
      </c>
      <c r="AN215" s="157" t="str">
        <f t="shared" si="144"/>
        <v>-</v>
      </c>
      <c r="AO215" s="457"/>
      <c r="AP215" s="95" t="s">
        <v>12</v>
      </c>
      <c r="AQ215" s="93" t="s">
        <v>83</v>
      </c>
      <c r="AR215" s="98" t="s">
        <v>83</v>
      </c>
      <c r="AS215" s="102" t="s">
        <v>83</v>
      </c>
      <c r="AT215" s="163" t="s">
        <v>12</v>
      </c>
      <c r="AU215" s="164" t="s">
        <v>12</v>
      </c>
      <c r="AV215" s="164" t="s">
        <v>12</v>
      </c>
      <c r="AW215" s="164" t="s">
        <v>12</v>
      </c>
      <c r="AX215" s="179" t="s">
        <v>83</v>
      </c>
      <c r="AY215" s="94" t="s">
        <v>12</v>
      </c>
    </row>
    <row r="216" spans="1:51" customFormat="1" ht="29.25" hidden="1" customHeight="1">
      <c r="A216" s="12" t="str">
        <f t="shared" si="152"/>
        <v>24-6</v>
      </c>
      <c r="B216" s="95">
        <v>24</v>
      </c>
      <c r="C216" s="120" t="s">
        <v>294</v>
      </c>
      <c r="D216" s="95">
        <v>6</v>
      </c>
      <c r="E216" s="93" t="s">
        <v>83</v>
      </c>
      <c r="F216" s="97" t="s">
        <v>83</v>
      </c>
      <c r="G216" s="161" t="s">
        <v>83</v>
      </c>
      <c r="H216" s="99" t="s">
        <v>83</v>
      </c>
      <c r="I216" s="94" t="s">
        <v>83</v>
      </c>
      <c r="J216" s="93" t="s">
        <v>83</v>
      </c>
      <c r="K216" s="93" t="s">
        <v>83</v>
      </c>
      <c r="L216" s="93" t="s">
        <v>83</v>
      </c>
      <c r="M216" s="92" t="s">
        <v>83</v>
      </c>
      <c r="N216" s="161" t="s">
        <v>12</v>
      </c>
      <c r="O216" s="153" t="s">
        <v>12</v>
      </c>
      <c r="P216" s="153" t="s">
        <v>12</v>
      </c>
      <c r="Q216" s="153" t="s">
        <v>12</v>
      </c>
      <c r="R216" s="162" t="s">
        <v>12</v>
      </c>
      <c r="S216" s="450"/>
      <c r="T216" s="163" t="s">
        <v>83</v>
      </c>
      <c r="U216" s="162" t="s">
        <v>83</v>
      </c>
      <c r="V216" s="92" t="s">
        <v>83</v>
      </c>
      <c r="W216" s="93" t="s">
        <v>83</v>
      </c>
      <c r="X216" s="161" t="s">
        <v>12</v>
      </c>
      <c r="Y216" s="153" t="s">
        <v>12</v>
      </c>
      <c r="Z216" s="153" t="s">
        <v>12</v>
      </c>
      <c r="AA216" s="153" t="s">
        <v>12</v>
      </c>
      <c r="AB216" s="162" t="s">
        <v>12</v>
      </c>
      <c r="AC216" s="450" t="s">
        <v>12</v>
      </c>
      <c r="AD216" s="155" t="str">
        <f t="shared" si="135"/>
        <v>-</v>
      </c>
      <c r="AE216" s="156" t="str">
        <f t="shared" si="136"/>
        <v>-</v>
      </c>
      <c r="AF216" s="156" t="str">
        <f t="shared" si="137"/>
        <v>-</v>
      </c>
      <c r="AG216" s="156" t="str">
        <f t="shared" si="138"/>
        <v>-</v>
      </c>
      <c r="AH216" s="157" t="str">
        <f t="shared" si="139"/>
        <v>-</v>
      </c>
      <c r="AI216" s="454"/>
      <c r="AJ216" s="155" t="str">
        <f t="shared" si="140"/>
        <v>-</v>
      </c>
      <c r="AK216" s="156" t="str">
        <f t="shared" si="141"/>
        <v>-</v>
      </c>
      <c r="AL216" s="156" t="str">
        <f t="shared" si="142"/>
        <v>-</v>
      </c>
      <c r="AM216" s="156" t="str">
        <f t="shared" si="143"/>
        <v>-</v>
      </c>
      <c r="AN216" s="157" t="str">
        <f t="shared" si="144"/>
        <v>-</v>
      </c>
      <c r="AO216" s="457"/>
      <c r="AP216" s="95" t="s">
        <v>12</v>
      </c>
      <c r="AQ216" s="93" t="s">
        <v>83</v>
      </c>
      <c r="AR216" s="98" t="s">
        <v>83</v>
      </c>
      <c r="AS216" s="102" t="s">
        <v>83</v>
      </c>
      <c r="AT216" s="163" t="s">
        <v>12</v>
      </c>
      <c r="AU216" s="164" t="s">
        <v>12</v>
      </c>
      <c r="AV216" s="164" t="s">
        <v>12</v>
      </c>
      <c r="AW216" s="164" t="s">
        <v>12</v>
      </c>
      <c r="AX216" s="179" t="s">
        <v>83</v>
      </c>
      <c r="AY216" s="94" t="s">
        <v>12</v>
      </c>
    </row>
    <row r="217" spans="1:51" customFormat="1" ht="29.25" hidden="1" customHeight="1">
      <c r="A217" s="12" t="str">
        <f t="shared" si="152"/>
        <v>24-7</v>
      </c>
      <c r="B217" s="95">
        <v>24</v>
      </c>
      <c r="C217" s="120" t="s">
        <v>294</v>
      </c>
      <c r="D217" s="95">
        <v>7</v>
      </c>
      <c r="E217" s="93" t="s">
        <v>83</v>
      </c>
      <c r="F217" s="97" t="s">
        <v>83</v>
      </c>
      <c r="G217" s="161" t="s">
        <v>83</v>
      </c>
      <c r="H217" s="99" t="s">
        <v>83</v>
      </c>
      <c r="I217" s="94" t="s">
        <v>83</v>
      </c>
      <c r="J217" s="93" t="s">
        <v>83</v>
      </c>
      <c r="K217" s="93" t="s">
        <v>83</v>
      </c>
      <c r="L217" s="93" t="s">
        <v>83</v>
      </c>
      <c r="M217" s="92" t="s">
        <v>83</v>
      </c>
      <c r="N217" s="161" t="s">
        <v>12</v>
      </c>
      <c r="O217" s="153" t="s">
        <v>12</v>
      </c>
      <c r="P217" s="153" t="s">
        <v>12</v>
      </c>
      <c r="Q217" s="153" t="s">
        <v>12</v>
      </c>
      <c r="R217" s="162" t="s">
        <v>12</v>
      </c>
      <c r="S217" s="450"/>
      <c r="T217" s="163" t="s">
        <v>83</v>
      </c>
      <c r="U217" s="162" t="s">
        <v>83</v>
      </c>
      <c r="V217" s="92" t="s">
        <v>83</v>
      </c>
      <c r="W217" s="93" t="s">
        <v>83</v>
      </c>
      <c r="X217" s="161" t="s">
        <v>12</v>
      </c>
      <c r="Y217" s="153" t="s">
        <v>12</v>
      </c>
      <c r="Z217" s="153" t="s">
        <v>12</v>
      </c>
      <c r="AA217" s="153" t="s">
        <v>12</v>
      </c>
      <c r="AB217" s="162" t="s">
        <v>12</v>
      </c>
      <c r="AC217" s="450" t="s">
        <v>12</v>
      </c>
      <c r="AD217" s="155" t="str">
        <f t="shared" si="135"/>
        <v>-</v>
      </c>
      <c r="AE217" s="156" t="str">
        <f t="shared" si="136"/>
        <v>-</v>
      </c>
      <c r="AF217" s="156" t="str">
        <f t="shared" si="137"/>
        <v>-</v>
      </c>
      <c r="AG217" s="156" t="str">
        <f t="shared" si="138"/>
        <v>-</v>
      </c>
      <c r="AH217" s="157" t="str">
        <f t="shared" si="139"/>
        <v>-</v>
      </c>
      <c r="AI217" s="454"/>
      <c r="AJ217" s="155" t="str">
        <f t="shared" si="140"/>
        <v>-</v>
      </c>
      <c r="AK217" s="156" t="str">
        <f t="shared" si="141"/>
        <v>-</v>
      </c>
      <c r="AL217" s="156" t="str">
        <f t="shared" si="142"/>
        <v>-</v>
      </c>
      <c r="AM217" s="156" t="str">
        <f t="shared" si="143"/>
        <v>-</v>
      </c>
      <c r="AN217" s="157" t="str">
        <f t="shared" si="144"/>
        <v>-</v>
      </c>
      <c r="AO217" s="457"/>
      <c r="AP217" s="95" t="s">
        <v>12</v>
      </c>
      <c r="AQ217" s="93" t="s">
        <v>83</v>
      </c>
      <c r="AR217" s="98" t="s">
        <v>83</v>
      </c>
      <c r="AS217" s="102" t="s">
        <v>83</v>
      </c>
      <c r="AT217" s="163" t="s">
        <v>12</v>
      </c>
      <c r="AU217" s="164" t="s">
        <v>12</v>
      </c>
      <c r="AV217" s="164" t="s">
        <v>12</v>
      </c>
      <c r="AW217" s="164" t="s">
        <v>12</v>
      </c>
      <c r="AX217" s="179" t="s">
        <v>83</v>
      </c>
      <c r="AY217" s="94" t="s">
        <v>12</v>
      </c>
    </row>
    <row r="218" spans="1:51" customFormat="1" ht="29.25" hidden="1" customHeight="1">
      <c r="A218" s="12" t="str">
        <f t="shared" si="152"/>
        <v>24-8</v>
      </c>
      <c r="B218" s="95">
        <v>24</v>
      </c>
      <c r="C218" s="120" t="s">
        <v>294</v>
      </c>
      <c r="D218" s="95">
        <v>8</v>
      </c>
      <c r="E218" s="93" t="s">
        <v>83</v>
      </c>
      <c r="F218" s="97" t="s">
        <v>83</v>
      </c>
      <c r="G218" s="161" t="s">
        <v>83</v>
      </c>
      <c r="H218" s="99" t="s">
        <v>83</v>
      </c>
      <c r="I218" s="94" t="s">
        <v>83</v>
      </c>
      <c r="J218" s="93" t="s">
        <v>83</v>
      </c>
      <c r="K218" s="93" t="s">
        <v>83</v>
      </c>
      <c r="L218" s="93" t="s">
        <v>83</v>
      </c>
      <c r="M218" s="92" t="s">
        <v>83</v>
      </c>
      <c r="N218" s="161" t="s">
        <v>12</v>
      </c>
      <c r="O218" s="153" t="s">
        <v>12</v>
      </c>
      <c r="P218" s="153" t="s">
        <v>12</v>
      </c>
      <c r="Q218" s="153" t="s">
        <v>12</v>
      </c>
      <c r="R218" s="162" t="s">
        <v>12</v>
      </c>
      <c r="S218" s="450"/>
      <c r="T218" s="163" t="s">
        <v>83</v>
      </c>
      <c r="U218" s="162" t="s">
        <v>83</v>
      </c>
      <c r="V218" s="92" t="s">
        <v>83</v>
      </c>
      <c r="W218" s="93" t="s">
        <v>83</v>
      </c>
      <c r="X218" s="161" t="s">
        <v>12</v>
      </c>
      <c r="Y218" s="153" t="s">
        <v>12</v>
      </c>
      <c r="Z218" s="153" t="s">
        <v>12</v>
      </c>
      <c r="AA218" s="153" t="s">
        <v>12</v>
      </c>
      <c r="AB218" s="162" t="s">
        <v>12</v>
      </c>
      <c r="AC218" s="450" t="s">
        <v>12</v>
      </c>
      <c r="AD218" s="155" t="str">
        <f t="shared" si="135"/>
        <v>-</v>
      </c>
      <c r="AE218" s="156" t="str">
        <f t="shared" si="136"/>
        <v>-</v>
      </c>
      <c r="AF218" s="156" t="str">
        <f t="shared" si="137"/>
        <v>-</v>
      </c>
      <c r="AG218" s="156" t="str">
        <f t="shared" si="138"/>
        <v>-</v>
      </c>
      <c r="AH218" s="157" t="str">
        <f t="shared" si="139"/>
        <v>-</v>
      </c>
      <c r="AI218" s="454"/>
      <c r="AJ218" s="155" t="str">
        <f t="shared" si="140"/>
        <v>-</v>
      </c>
      <c r="AK218" s="156" t="str">
        <f t="shared" si="141"/>
        <v>-</v>
      </c>
      <c r="AL218" s="156" t="str">
        <f t="shared" si="142"/>
        <v>-</v>
      </c>
      <c r="AM218" s="156" t="str">
        <f t="shared" si="143"/>
        <v>-</v>
      </c>
      <c r="AN218" s="157" t="str">
        <f t="shared" si="144"/>
        <v>-</v>
      </c>
      <c r="AO218" s="457"/>
      <c r="AP218" s="95" t="s">
        <v>12</v>
      </c>
      <c r="AQ218" s="93" t="s">
        <v>83</v>
      </c>
      <c r="AR218" s="98" t="s">
        <v>83</v>
      </c>
      <c r="AS218" s="102" t="s">
        <v>83</v>
      </c>
      <c r="AT218" s="163" t="s">
        <v>12</v>
      </c>
      <c r="AU218" s="164" t="s">
        <v>12</v>
      </c>
      <c r="AV218" s="164" t="s">
        <v>12</v>
      </c>
      <c r="AW218" s="164" t="s">
        <v>12</v>
      </c>
      <c r="AX218" s="179" t="s">
        <v>83</v>
      </c>
      <c r="AY218" s="94" t="s">
        <v>12</v>
      </c>
    </row>
    <row r="219" spans="1:51" customFormat="1" ht="29.25" hidden="1" customHeight="1">
      <c r="A219" s="12" t="str">
        <f t="shared" ref="A219:A227" si="153">B219&amp;"-"&amp;D219</f>
        <v>24-9</v>
      </c>
      <c r="B219" s="95">
        <v>24</v>
      </c>
      <c r="C219" s="120" t="s">
        <v>294</v>
      </c>
      <c r="D219" s="95">
        <v>9</v>
      </c>
      <c r="E219" s="93" t="s">
        <v>83</v>
      </c>
      <c r="F219" s="97" t="s">
        <v>83</v>
      </c>
      <c r="G219" s="161" t="s">
        <v>83</v>
      </c>
      <c r="H219" s="99" t="s">
        <v>83</v>
      </c>
      <c r="I219" s="94" t="s">
        <v>83</v>
      </c>
      <c r="J219" s="93" t="s">
        <v>83</v>
      </c>
      <c r="K219" s="93" t="s">
        <v>83</v>
      </c>
      <c r="L219" s="93" t="s">
        <v>83</v>
      </c>
      <c r="M219" s="92" t="s">
        <v>83</v>
      </c>
      <c r="N219" s="161" t="s">
        <v>12</v>
      </c>
      <c r="O219" s="153" t="s">
        <v>12</v>
      </c>
      <c r="P219" s="153" t="s">
        <v>12</v>
      </c>
      <c r="Q219" s="153" t="s">
        <v>12</v>
      </c>
      <c r="R219" s="162" t="s">
        <v>12</v>
      </c>
      <c r="S219" s="450"/>
      <c r="T219" s="163" t="s">
        <v>83</v>
      </c>
      <c r="U219" s="162" t="s">
        <v>83</v>
      </c>
      <c r="V219" s="92" t="s">
        <v>83</v>
      </c>
      <c r="W219" s="93" t="s">
        <v>83</v>
      </c>
      <c r="X219" s="161" t="s">
        <v>12</v>
      </c>
      <c r="Y219" s="153" t="s">
        <v>12</v>
      </c>
      <c r="Z219" s="153" t="s">
        <v>12</v>
      </c>
      <c r="AA219" s="153" t="s">
        <v>12</v>
      </c>
      <c r="AB219" s="162" t="s">
        <v>12</v>
      </c>
      <c r="AC219" s="450" t="s">
        <v>12</v>
      </c>
      <c r="AD219" s="155" t="str">
        <f t="shared" si="135"/>
        <v>-</v>
      </c>
      <c r="AE219" s="156" t="str">
        <f t="shared" si="136"/>
        <v>-</v>
      </c>
      <c r="AF219" s="156" t="str">
        <f t="shared" si="137"/>
        <v>-</v>
      </c>
      <c r="AG219" s="156" t="str">
        <f t="shared" si="138"/>
        <v>-</v>
      </c>
      <c r="AH219" s="157" t="str">
        <f t="shared" si="139"/>
        <v>-</v>
      </c>
      <c r="AI219" s="454"/>
      <c r="AJ219" s="155" t="str">
        <f t="shared" si="140"/>
        <v>-</v>
      </c>
      <c r="AK219" s="156" t="str">
        <f t="shared" si="141"/>
        <v>-</v>
      </c>
      <c r="AL219" s="156" t="str">
        <f t="shared" si="142"/>
        <v>-</v>
      </c>
      <c r="AM219" s="156" t="str">
        <f t="shared" si="143"/>
        <v>-</v>
      </c>
      <c r="AN219" s="157" t="str">
        <f t="shared" si="144"/>
        <v>-</v>
      </c>
      <c r="AO219" s="457"/>
      <c r="AP219" s="95" t="s">
        <v>12</v>
      </c>
      <c r="AQ219" s="93" t="s">
        <v>83</v>
      </c>
      <c r="AR219" s="98" t="s">
        <v>83</v>
      </c>
      <c r="AS219" s="102" t="s">
        <v>83</v>
      </c>
      <c r="AT219" s="163" t="s">
        <v>12</v>
      </c>
      <c r="AU219" s="164" t="s">
        <v>12</v>
      </c>
      <c r="AV219" s="164" t="s">
        <v>12</v>
      </c>
      <c r="AW219" s="164" t="s">
        <v>12</v>
      </c>
      <c r="AX219" s="179" t="s">
        <v>83</v>
      </c>
      <c r="AY219" s="94" t="s">
        <v>12</v>
      </c>
    </row>
    <row r="220" spans="1:51" s="401" customFormat="1" ht="119.25" customHeight="1">
      <c r="A220" s="12" t="str">
        <f t="shared" si="153"/>
        <v>25-1</v>
      </c>
      <c r="B220" s="204">
        <v>25</v>
      </c>
      <c r="C220" s="364" t="s">
        <v>295</v>
      </c>
      <c r="D220" s="204">
        <v>1</v>
      </c>
      <c r="E220" s="600" t="s">
        <v>3300</v>
      </c>
      <c r="F220" s="355" t="s">
        <v>574</v>
      </c>
      <c r="G220" s="603" t="s">
        <v>543</v>
      </c>
      <c r="H220" s="264" t="s">
        <v>3387</v>
      </c>
      <c r="I220" s="195" t="s">
        <v>575</v>
      </c>
      <c r="J220" s="600" t="s">
        <v>3301</v>
      </c>
      <c r="K220" s="600" t="s">
        <v>3302</v>
      </c>
      <c r="L220" s="600" t="s">
        <v>576</v>
      </c>
      <c r="M220" s="207" t="s">
        <v>392</v>
      </c>
      <c r="N220" s="603">
        <v>6.4000000000000001E-2</v>
      </c>
      <c r="O220" s="181">
        <v>0.17399999999999999</v>
      </c>
      <c r="P220" s="181">
        <v>0.34100000000000003</v>
      </c>
      <c r="Q220" s="181">
        <v>0.46</v>
      </c>
      <c r="R220" s="181">
        <v>0.59</v>
      </c>
      <c r="S220" s="345">
        <v>0.8</v>
      </c>
      <c r="T220" s="194" t="s">
        <v>416</v>
      </c>
      <c r="U220" s="209">
        <v>0.8</v>
      </c>
      <c r="V220" s="207" t="s">
        <v>427</v>
      </c>
      <c r="W220" s="600" t="s">
        <v>1633</v>
      </c>
      <c r="X220" s="603">
        <v>5.0999999999999997E-2</v>
      </c>
      <c r="Y220" s="181">
        <v>0.16600000000000001</v>
      </c>
      <c r="Z220" s="181">
        <v>0.32200000000000001</v>
      </c>
      <c r="AA220" s="181">
        <v>0.64700000000000002</v>
      </c>
      <c r="AB220" s="181">
        <v>0.80100000000000005</v>
      </c>
      <c r="AC220" s="345">
        <v>0.95499999999999996</v>
      </c>
      <c r="AD220" s="226">
        <f t="shared" si="135"/>
        <v>0.79687499999999989</v>
      </c>
      <c r="AE220" s="196">
        <f t="shared" si="136"/>
        <v>0.95402298850574729</v>
      </c>
      <c r="AF220" s="196">
        <f t="shared" si="137"/>
        <v>0.94428152492668616</v>
      </c>
      <c r="AG220" s="196">
        <f t="shared" si="138"/>
        <v>1.4065217391304348</v>
      </c>
      <c r="AH220" s="196">
        <f t="shared" si="139"/>
        <v>1.357627118644068</v>
      </c>
      <c r="AI220" s="588">
        <f>IFERROR(IF($E220="-","-",AC220/S220),"-")</f>
        <v>1.1937499999999999</v>
      </c>
      <c r="AJ220" s="226">
        <f t="shared" si="140"/>
        <v>6.3749999999999987E-2</v>
      </c>
      <c r="AK220" s="196">
        <f t="shared" si="141"/>
        <v>0.20749999999999999</v>
      </c>
      <c r="AL220" s="196">
        <f t="shared" si="142"/>
        <v>0.40249999999999997</v>
      </c>
      <c r="AM220" s="196">
        <f t="shared" si="143"/>
        <v>0.80874999999999997</v>
      </c>
      <c r="AN220" s="604">
        <f t="shared" si="144"/>
        <v>1.00125</v>
      </c>
      <c r="AO220" s="227">
        <f>IFERROR(IF($E220="-","-",IF($U220="-","-",AC220/$U220)),"-")</f>
        <v>1.1937499999999999</v>
      </c>
      <c r="AP220" s="204" t="s">
        <v>12</v>
      </c>
      <c r="AQ220" s="600" t="s">
        <v>83</v>
      </c>
      <c r="AR220" s="197" t="s">
        <v>643</v>
      </c>
      <c r="AS220" s="321" t="s">
        <v>2483</v>
      </c>
      <c r="AT220" s="194" t="s">
        <v>11</v>
      </c>
      <c r="AU220" s="179" t="s">
        <v>15</v>
      </c>
      <c r="AV220" s="179" t="s">
        <v>15</v>
      </c>
      <c r="AW220" s="179" t="s">
        <v>54</v>
      </c>
      <c r="AX220" s="347" t="s">
        <v>54</v>
      </c>
      <c r="AY220" s="195" t="s">
        <v>3386</v>
      </c>
    </row>
    <row r="221" spans="1:51" s="401" customFormat="1" ht="118.5" customHeight="1">
      <c r="A221" s="12" t="str">
        <f t="shared" si="153"/>
        <v>25-2</v>
      </c>
      <c r="B221" s="204">
        <v>25</v>
      </c>
      <c r="C221" s="364" t="s">
        <v>295</v>
      </c>
      <c r="D221" s="204">
        <v>2</v>
      </c>
      <c r="E221" s="600" t="s">
        <v>1790</v>
      </c>
      <c r="F221" s="355" t="s">
        <v>489</v>
      </c>
      <c r="G221" s="603" t="s">
        <v>543</v>
      </c>
      <c r="H221" s="264" t="s">
        <v>577</v>
      </c>
      <c r="I221" s="195" t="s">
        <v>578</v>
      </c>
      <c r="J221" s="600" t="s">
        <v>1791</v>
      </c>
      <c r="K221" s="600" t="s">
        <v>2484</v>
      </c>
      <c r="L221" s="600" t="s">
        <v>579</v>
      </c>
      <c r="M221" s="207" t="s">
        <v>392</v>
      </c>
      <c r="N221" s="603" t="s">
        <v>83</v>
      </c>
      <c r="O221" s="181">
        <v>4</v>
      </c>
      <c r="P221" s="181">
        <v>7</v>
      </c>
      <c r="Q221" s="181">
        <v>10</v>
      </c>
      <c r="R221" s="181">
        <v>12</v>
      </c>
      <c r="S221" s="345">
        <v>15</v>
      </c>
      <c r="T221" s="194" t="s">
        <v>416</v>
      </c>
      <c r="U221" s="209">
        <v>15</v>
      </c>
      <c r="V221" s="207" t="s">
        <v>427</v>
      </c>
      <c r="W221" s="600" t="s">
        <v>2485</v>
      </c>
      <c r="X221" s="603" t="s">
        <v>83</v>
      </c>
      <c r="Y221" s="181">
        <v>4</v>
      </c>
      <c r="Z221" s="181">
        <v>8</v>
      </c>
      <c r="AA221" s="181">
        <v>11</v>
      </c>
      <c r="AB221" s="181">
        <v>15</v>
      </c>
      <c r="AC221" s="345">
        <v>15</v>
      </c>
      <c r="AD221" s="226" t="str">
        <f t="shared" si="135"/>
        <v>-</v>
      </c>
      <c r="AE221" s="196">
        <f t="shared" si="136"/>
        <v>1</v>
      </c>
      <c r="AF221" s="196">
        <f t="shared" si="137"/>
        <v>1.1428571428571428</v>
      </c>
      <c r="AG221" s="196">
        <f t="shared" si="138"/>
        <v>1.1000000000000001</v>
      </c>
      <c r="AH221" s="196">
        <f t="shared" si="139"/>
        <v>1.25</v>
      </c>
      <c r="AI221" s="588">
        <f>IFERROR(IF($E221="-","-",AC221/S221),"-")</f>
        <v>1</v>
      </c>
      <c r="AJ221" s="226" t="str">
        <f t="shared" si="140"/>
        <v>-</v>
      </c>
      <c r="AK221" s="196">
        <f t="shared" si="141"/>
        <v>0.26666666666666666</v>
      </c>
      <c r="AL221" s="196">
        <f t="shared" si="142"/>
        <v>0.53333333333333333</v>
      </c>
      <c r="AM221" s="196">
        <f t="shared" si="143"/>
        <v>0.73333333333333328</v>
      </c>
      <c r="AN221" s="604">
        <f t="shared" si="144"/>
        <v>1</v>
      </c>
      <c r="AO221" s="227">
        <f>IFERROR(IF($E221="-","-",IF($U221="-","-",AC221/$U221)),"-")</f>
        <v>1</v>
      </c>
      <c r="AP221" s="204" t="s">
        <v>83</v>
      </c>
      <c r="AQ221" s="600" t="s">
        <v>2486</v>
      </c>
      <c r="AR221" s="197" t="s">
        <v>649</v>
      </c>
      <c r="AS221" s="321" t="s">
        <v>2487</v>
      </c>
      <c r="AT221" s="194" t="s">
        <v>83</v>
      </c>
      <c r="AU221" s="179" t="s">
        <v>15</v>
      </c>
      <c r="AV221" s="179" t="s">
        <v>15</v>
      </c>
      <c r="AW221" s="179" t="s">
        <v>15</v>
      </c>
      <c r="AX221" s="347" t="s">
        <v>54</v>
      </c>
      <c r="AY221" s="195" t="s">
        <v>3386</v>
      </c>
    </row>
    <row r="222" spans="1:51" s="401" customFormat="1" ht="278.25" customHeight="1">
      <c r="A222" s="12" t="str">
        <f t="shared" si="153"/>
        <v>25-3</v>
      </c>
      <c r="B222" s="204">
        <v>25</v>
      </c>
      <c r="C222" s="364" t="s">
        <v>295</v>
      </c>
      <c r="D222" s="204">
        <v>3</v>
      </c>
      <c r="E222" s="600" t="s">
        <v>2488</v>
      </c>
      <c r="F222" s="355" t="s">
        <v>384</v>
      </c>
      <c r="G222" s="603" t="s">
        <v>543</v>
      </c>
      <c r="H222" s="264" t="s">
        <v>580</v>
      </c>
      <c r="I222" s="195" t="s">
        <v>581</v>
      </c>
      <c r="J222" s="600" t="s">
        <v>2489</v>
      </c>
      <c r="K222" s="600" t="s">
        <v>2490</v>
      </c>
      <c r="L222" s="600" t="s">
        <v>582</v>
      </c>
      <c r="M222" s="207" t="s">
        <v>392</v>
      </c>
      <c r="N222" s="603" t="s">
        <v>83</v>
      </c>
      <c r="O222" s="181" t="s">
        <v>83</v>
      </c>
      <c r="P222" s="181">
        <v>89.7</v>
      </c>
      <c r="Q222" s="181">
        <v>100</v>
      </c>
      <c r="R222" s="181">
        <v>100</v>
      </c>
      <c r="S222" s="345">
        <v>100</v>
      </c>
      <c r="T222" s="194" t="s">
        <v>2737</v>
      </c>
      <c r="U222" s="209">
        <v>100</v>
      </c>
      <c r="V222" s="207" t="s">
        <v>394</v>
      </c>
      <c r="W222" s="600" t="s">
        <v>2491</v>
      </c>
      <c r="X222" s="603" t="s">
        <v>83</v>
      </c>
      <c r="Y222" s="181" t="s">
        <v>83</v>
      </c>
      <c r="Z222" s="181">
        <v>90.4</v>
      </c>
      <c r="AA222" s="181">
        <v>100</v>
      </c>
      <c r="AB222" s="181">
        <v>100</v>
      </c>
      <c r="AC222" s="345">
        <v>100</v>
      </c>
      <c r="AD222" s="226" t="str">
        <f t="shared" si="135"/>
        <v>-</v>
      </c>
      <c r="AE222" s="196" t="str">
        <f t="shared" si="136"/>
        <v>-</v>
      </c>
      <c r="AF222" s="196">
        <f t="shared" si="137"/>
        <v>1.0078037904124861</v>
      </c>
      <c r="AG222" s="196">
        <f t="shared" si="138"/>
        <v>1</v>
      </c>
      <c r="AH222" s="196">
        <f t="shared" si="139"/>
        <v>1</v>
      </c>
      <c r="AI222" s="588">
        <f>IFERROR(IF($E222="-","-",AC222/S222),"-")</f>
        <v>1</v>
      </c>
      <c r="AJ222" s="226" t="str">
        <f t="shared" si="140"/>
        <v>-</v>
      </c>
      <c r="AK222" s="196" t="str">
        <f t="shared" si="141"/>
        <v>-</v>
      </c>
      <c r="AL222" s="196">
        <f t="shared" si="142"/>
        <v>0.90400000000000003</v>
      </c>
      <c r="AM222" s="196">
        <f t="shared" si="143"/>
        <v>1</v>
      </c>
      <c r="AN222" s="604">
        <f t="shared" si="144"/>
        <v>1</v>
      </c>
      <c r="AO222" s="227">
        <f>IFERROR(IF($E222="-","-",IF($U222="-","-",AC222/$U222)),"-")</f>
        <v>1</v>
      </c>
      <c r="AP222" s="204" t="s">
        <v>12</v>
      </c>
      <c r="AQ222" s="600" t="s">
        <v>83</v>
      </c>
      <c r="AR222" s="197" t="s">
        <v>650</v>
      </c>
      <c r="AS222" s="321" t="s">
        <v>2992</v>
      </c>
      <c r="AT222" s="194" t="s">
        <v>15</v>
      </c>
      <c r="AU222" s="179" t="s">
        <v>15</v>
      </c>
      <c r="AV222" s="179" t="s">
        <v>15</v>
      </c>
      <c r="AW222" s="179" t="s">
        <v>54</v>
      </c>
      <c r="AX222" s="347" t="s">
        <v>54</v>
      </c>
      <c r="AY222" s="195" t="s">
        <v>3386</v>
      </c>
    </row>
    <row r="223" spans="1:51" s="401" customFormat="1" ht="118.5" customHeight="1">
      <c r="A223" s="12" t="str">
        <f t="shared" si="153"/>
        <v>25-4</v>
      </c>
      <c r="B223" s="204">
        <v>25</v>
      </c>
      <c r="C223" s="364" t="s">
        <v>295</v>
      </c>
      <c r="D223" s="204">
        <v>4</v>
      </c>
      <c r="E223" s="600" t="s">
        <v>583</v>
      </c>
      <c r="F223" s="355" t="s">
        <v>384</v>
      </c>
      <c r="G223" s="603" t="s">
        <v>543</v>
      </c>
      <c r="H223" s="264" t="s">
        <v>584</v>
      </c>
      <c r="I223" s="195" t="s">
        <v>2460</v>
      </c>
      <c r="J223" s="600" t="s">
        <v>2492</v>
      </c>
      <c r="K223" s="600" t="s">
        <v>585</v>
      </c>
      <c r="L223" s="600" t="s">
        <v>2493</v>
      </c>
      <c r="M223" s="207" t="s">
        <v>392</v>
      </c>
      <c r="N223" s="603">
        <v>72.8</v>
      </c>
      <c r="O223" s="181">
        <v>79.2</v>
      </c>
      <c r="P223" s="181">
        <v>81.2</v>
      </c>
      <c r="Q223" s="181">
        <v>82.7</v>
      </c>
      <c r="R223" s="181">
        <v>84.2</v>
      </c>
      <c r="S223" s="345">
        <v>85.7</v>
      </c>
      <c r="T223" s="194" t="s">
        <v>416</v>
      </c>
      <c r="U223" s="209">
        <v>85.7</v>
      </c>
      <c r="V223" s="207" t="s">
        <v>427</v>
      </c>
      <c r="W223" s="600" t="s">
        <v>2494</v>
      </c>
      <c r="X223" s="603">
        <v>73.3</v>
      </c>
      <c r="Y223" s="181">
        <v>75.5</v>
      </c>
      <c r="Z223" s="181">
        <v>77.3</v>
      </c>
      <c r="AA223" s="181">
        <v>77.900000000000006</v>
      </c>
      <c r="AB223" s="181">
        <v>79.2</v>
      </c>
      <c r="AC223" s="345">
        <v>81.2</v>
      </c>
      <c r="AD223" s="226">
        <f>(X223-72)/(N223-72)</f>
        <v>1.6250000000000022</v>
      </c>
      <c r="AE223" s="196">
        <f>(Y223-X223)/(O223-N223)</f>
        <v>0.34375000000000011</v>
      </c>
      <c r="AF223" s="196">
        <f>(Z223-Y223)/(P223-O223)</f>
        <v>0.89999999999999858</v>
      </c>
      <c r="AG223" s="196">
        <f>(AA223-Z223)/(Q223-P223)</f>
        <v>0.40000000000000568</v>
      </c>
      <c r="AH223" s="196">
        <f>(AB223-AA223)/(R223-Q223)</f>
        <v>0.86666666666666481</v>
      </c>
      <c r="AI223" s="196">
        <f>(AC223-AB223)/(S223-R223)</f>
        <v>1.3333333333333333</v>
      </c>
      <c r="AJ223" s="226">
        <f>(X223-72)/((U223-72)/6)</f>
        <v>0.5693430656934293</v>
      </c>
      <c r="AK223" s="196">
        <f>(Y223-72)/((U223-72)/6*2)</f>
        <v>0.76642335766423342</v>
      </c>
      <c r="AL223" s="196">
        <f>(Z223-72)/((U223-72)/6*3)</f>
        <v>0.77372262773722567</v>
      </c>
      <c r="AM223" s="196">
        <f>(AA223-72)/((U223-72)/6*4)</f>
        <v>0.6459854014598545</v>
      </c>
      <c r="AN223" s="604">
        <f>(AB223-72)/((U223-72)/6*5)</f>
        <v>0.63065693430656955</v>
      </c>
      <c r="AO223" s="227">
        <f>(AC223-72)/((U223-72)/6*5)</f>
        <v>0.80583941605839438</v>
      </c>
      <c r="AP223" s="204" t="s">
        <v>83</v>
      </c>
      <c r="AQ223" s="600" t="s">
        <v>2459</v>
      </c>
      <c r="AR223" s="197" t="s">
        <v>651</v>
      </c>
      <c r="AS223" s="321" t="s">
        <v>2834</v>
      </c>
      <c r="AT223" s="194" t="s">
        <v>54</v>
      </c>
      <c r="AU223" s="179" t="s">
        <v>50</v>
      </c>
      <c r="AV223" s="179" t="s">
        <v>15</v>
      </c>
      <c r="AW223" s="179" t="s">
        <v>10</v>
      </c>
      <c r="AX223" s="347" t="s">
        <v>54</v>
      </c>
      <c r="AY223" s="195" t="s">
        <v>3386</v>
      </c>
    </row>
    <row r="224" spans="1:51" customFormat="1" ht="29.25" hidden="1" customHeight="1">
      <c r="A224" s="12" t="str">
        <f t="shared" si="153"/>
        <v>25-5</v>
      </c>
      <c r="B224" s="95">
        <v>25</v>
      </c>
      <c r="C224" s="120" t="str">
        <f>VLOOKUP(B224,プルダウン!$L$2:$M$28,2,FALSE)</f>
        <v>道と公園・緑</v>
      </c>
      <c r="D224" s="95">
        <v>5</v>
      </c>
      <c r="E224" s="93" t="s">
        <v>83</v>
      </c>
      <c r="F224" s="97" t="s">
        <v>83</v>
      </c>
      <c r="G224" s="123" t="s">
        <v>83</v>
      </c>
      <c r="H224" s="99" t="s">
        <v>83</v>
      </c>
      <c r="I224" s="94" t="s">
        <v>83</v>
      </c>
      <c r="J224" s="93" t="s">
        <v>83</v>
      </c>
      <c r="K224" s="93" t="s">
        <v>83</v>
      </c>
      <c r="L224" s="93" t="s">
        <v>83</v>
      </c>
      <c r="M224" s="110" t="s">
        <v>83</v>
      </c>
      <c r="N224" s="108" t="s">
        <v>12</v>
      </c>
      <c r="O224" s="101" t="s">
        <v>12</v>
      </c>
      <c r="P224" s="101" t="s">
        <v>12</v>
      </c>
      <c r="Q224" s="101" t="s">
        <v>12</v>
      </c>
      <c r="R224" s="111" t="s">
        <v>12</v>
      </c>
      <c r="S224" s="449"/>
      <c r="T224" s="116" t="s">
        <v>83</v>
      </c>
      <c r="U224" s="111" t="s">
        <v>83</v>
      </c>
      <c r="V224" s="110" t="s">
        <v>83</v>
      </c>
      <c r="W224" s="107" t="s">
        <v>83</v>
      </c>
      <c r="X224" s="108" t="s">
        <v>12</v>
      </c>
      <c r="Y224" s="101" t="s">
        <v>12</v>
      </c>
      <c r="Z224" s="101" t="s">
        <v>12</v>
      </c>
      <c r="AA224" s="101" t="s">
        <v>12</v>
      </c>
      <c r="AB224" s="111" t="s">
        <v>12</v>
      </c>
      <c r="AC224" s="450" t="s">
        <v>12</v>
      </c>
      <c r="AD224" s="112" t="str">
        <f>IFERROR(IF($E224="-","-",X224/N224),"-")</f>
        <v>-</v>
      </c>
      <c r="AE224" s="113" t="str">
        <f t="shared" ref="AE224:AE246" si="154">IFERROR(IF($E224="-","-",Y224/O224),"-")</f>
        <v>-</v>
      </c>
      <c r="AF224" s="113" t="str">
        <f t="shared" ref="AF224:AF246" si="155">IFERROR(IF($E224="-","-",Z224/P224),"-")</f>
        <v>-</v>
      </c>
      <c r="AG224" s="113" t="str">
        <f t="shared" ref="AG224:AG246" si="156">IFERROR(IF($E224="-","-",AA224/Q224),"-")</f>
        <v>-</v>
      </c>
      <c r="AH224" s="114" t="str">
        <f t="shared" ref="AH224:AH246" si="157">IFERROR(IF($E224="-","-",AB224/R224),"-")</f>
        <v>-</v>
      </c>
      <c r="AI224" s="453"/>
      <c r="AJ224" s="112" t="str">
        <f>IFERROR(IF($E224="-","-",IF($U224="-","-",X224/$U224)),"-")</f>
        <v>-</v>
      </c>
      <c r="AK224" s="113" t="str">
        <f t="shared" ref="AK224:AK246" si="158">IFERROR(IF($E224="-","-",IF($U224="-","-",Y224/$U224)),"-")</f>
        <v>-</v>
      </c>
      <c r="AL224" s="113" t="str">
        <f t="shared" ref="AL224:AL246" si="159">IFERROR(IF($E224="-","-",IF($U224="-","-",Z224/$U224)),"-")</f>
        <v>-</v>
      </c>
      <c r="AM224" s="113" t="str">
        <f t="shared" ref="AM224:AM246" si="160">IFERROR(IF($E224="-","-",IF($U224="-","-",AA224/$U224)),"-")</f>
        <v>-</v>
      </c>
      <c r="AN224" s="114" t="str">
        <f t="shared" ref="AN224:AN246" si="161">IFERROR(IF($E224="-","-",IF($U224="-","-",AB224/$U224)),"-")</f>
        <v>-</v>
      </c>
      <c r="AO224" s="456"/>
      <c r="AP224" s="105" t="s">
        <v>12</v>
      </c>
      <c r="AQ224" s="93" t="s">
        <v>83</v>
      </c>
      <c r="AR224" s="98" t="s">
        <v>83</v>
      </c>
      <c r="AS224" s="102" t="s">
        <v>83</v>
      </c>
      <c r="AT224" s="116" t="s">
        <v>12</v>
      </c>
      <c r="AU224" s="137" t="s">
        <v>12</v>
      </c>
      <c r="AV224" s="115" t="s">
        <v>12</v>
      </c>
      <c r="AW224" s="115" t="s">
        <v>12</v>
      </c>
      <c r="AX224" s="179" t="s">
        <v>83</v>
      </c>
      <c r="AY224" s="109" t="s">
        <v>12</v>
      </c>
    </row>
    <row r="225" spans="1:51" customFormat="1" ht="29.25" hidden="1" customHeight="1">
      <c r="A225" s="12" t="str">
        <f t="shared" si="153"/>
        <v>25-6</v>
      </c>
      <c r="B225" s="95">
        <v>25</v>
      </c>
      <c r="C225" s="120" t="str">
        <f>VLOOKUP(B225,プルダウン!$L$2:$M$28,2,FALSE)</f>
        <v>道と公園・緑</v>
      </c>
      <c r="D225" s="95">
        <v>6</v>
      </c>
      <c r="E225" s="93" t="s">
        <v>83</v>
      </c>
      <c r="F225" s="97" t="s">
        <v>83</v>
      </c>
      <c r="G225" s="123" t="s">
        <v>83</v>
      </c>
      <c r="H225" s="99" t="s">
        <v>83</v>
      </c>
      <c r="I225" s="94" t="s">
        <v>83</v>
      </c>
      <c r="J225" s="93" t="s">
        <v>83</v>
      </c>
      <c r="K225" s="93" t="s">
        <v>83</v>
      </c>
      <c r="L225" s="93" t="s">
        <v>83</v>
      </c>
      <c r="M225" s="110" t="s">
        <v>83</v>
      </c>
      <c r="N225" s="108" t="s">
        <v>12</v>
      </c>
      <c r="O225" s="101" t="s">
        <v>12</v>
      </c>
      <c r="P225" s="101" t="s">
        <v>12</v>
      </c>
      <c r="Q225" s="101" t="s">
        <v>12</v>
      </c>
      <c r="R225" s="111" t="s">
        <v>12</v>
      </c>
      <c r="S225" s="449"/>
      <c r="T225" s="116" t="s">
        <v>83</v>
      </c>
      <c r="U225" s="111" t="s">
        <v>83</v>
      </c>
      <c r="V225" s="110" t="s">
        <v>83</v>
      </c>
      <c r="W225" s="107" t="s">
        <v>83</v>
      </c>
      <c r="X225" s="108" t="s">
        <v>12</v>
      </c>
      <c r="Y225" s="101" t="s">
        <v>12</v>
      </c>
      <c r="Z225" s="101" t="s">
        <v>12</v>
      </c>
      <c r="AA225" s="101" t="s">
        <v>12</v>
      </c>
      <c r="AB225" s="111" t="s">
        <v>12</v>
      </c>
      <c r="AC225" s="450" t="s">
        <v>12</v>
      </c>
      <c r="AD225" s="112" t="str">
        <f>IFERROR(IF($E225="-","-",X225/N225),"-")</f>
        <v>-</v>
      </c>
      <c r="AE225" s="113" t="str">
        <f t="shared" si="154"/>
        <v>-</v>
      </c>
      <c r="AF225" s="113" t="str">
        <f t="shared" si="155"/>
        <v>-</v>
      </c>
      <c r="AG225" s="113" t="str">
        <f t="shared" si="156"/>
        <v>-</v>
      </c>
      <c r="AH225" s="114" t="str">
        <f t="shared" si="157"/>
        <v>-</v>
      </c>
      <c r="AI225" s="453"/>
      <c r="AJ225" s="112" t="str">
        <f>IFERROR(IF($E225="-","-",IF($U225="-","-",X225/$U225)),"-")</f>
        <v>-</v>
      </c>
      <c r="AK225" s="113" t="str">
        <f t="shared" si="158"/>
        <v>-</v>
      </c>
      <c r="AL225" s="113" t="str">
        <f t="shared" si="159"/>
        <v>-</v>
      </c>
      <c r="AM225" s="113" t="str">
        <f t="shared" si="160"/>
        <v>-</v>
      </c>
      <c r="AN225" s="114" t="str">
        <f t="shared" si="161"/>
        <v>-</v>
      </c>
      <c r="AO225" s="456"/>
      <c r="AP225" s="105" t="s">
        <v>12</v>
      </c>
      <c r="AQ225" s="93" t="s">
        <v>83</v>
      </c>
      <c r="AR225" s="98" t="s">
        <v>83</v>
      </c>
      <c r="AS225" s="102" t="s">
        <v>83</v>
      </c>
      <c r="AT225" s="116" t="s">
        <v>12</v>
      </c>
      <c r="AU225" s="137" t="s">
        <v>12</v>
      </c>
      <c r="AV225" s="115" t="s">
        <v>12</v>
      </c>
      <c r="AW225" s="115" t="s">
        <v>12</v>
      </c>
      <c r="AX225" s="179" t="s">
        <v>83</v>
      </c>
      <c r="AY225" s="109" t="s">
        <v>12</v>
      </c>
    </row>
    <row r="226" spans="1:51" customFormat="1" ht="29.25" hidden="1" customHeight="1">
      <c r="A226" s="12" t="str">
        <f t="shared" si="153"/>
        <v>25-7</v>
      </c>
      <c r="B226" s="95">
        <v>25</v>
      </c>
      <c r="C226" s="120" t="str">
        <f>VLOOKUP(B226,プルダウン!$L$2:$M$28,2,FALSE)</f>
        <v>道と公園・緑</v>
      </c>
      <c r="D226" s="95">
        <v>7</v>
      </c>
      <c r="E226" s="93" t="s">
        <v>83</v>
      </c>
      <c r="F226" s="97" t="s">
        <v>83</v>
      </c>
      <c r="G226" s="123" t="s">
        <v>83</v>
      </c>
      <c r="H226" s="99" t="s">
        <v>83</v>
      </c>
      <c r="I226" s="94" t="s">
        <v>83</v>
      </c>
      <c r="J226" s="93" t="s">
        <v>83</v>
      </c>
      <c r="K226" s="93" t="s">
        <v>83</v>
      </c>
      <c r="L226" s="93" t="s">
        <v>83</v>
      </c>
      <c r="M226" s="110" t="s">
        <v>83</v>
      </c>
      <c r="N226" s="108" t="s">
        <v>12</v>
      </c>
      <c r="O226" s="101" t="s">
        <v>12</v>
      </c>
      <c r="P226" s="101" t="s">
        <v>12</v>
      </c>
      <c r="Q226" s="101" t="s">
        <v>12</v>
      </c>
      <c r="R226" s="111" t="s">
        <v>12</v>
      </c>
      <c r="S226" s="449"/>
      <c r="T226" s="116" t="s">
        <v>83</v>
      </c>
      <c r="U226" s="111" t="s">
        <v>83</v>
      </c>
      <c r="V226" s="110" t="s">
        <v>83</v>
      </c>
      <c r="W226" s="107" t="s">
        <v>83</v>
      </c>
      <c r="X226" s="108" t="s">
        <v>12</v>
      </c>
      <c r="Y226" s="101" t="s">
        <v>12</v>
      </c>
      <c r="Z226" s="101" t="s">
        <v>12</v>
      </c>
      <c r="AA226" s="101" t="s">
        <v>12</v>
      </c>
      <c r="AB226" s="111" t="s">
        <v>12</v>
      </c>
      <c r="AC226" s="450" t="s">
        <v>12</v>
      </c>
      <c r="AD226" s="112" t="str">
        <f>IFERROR(IF($E226="-","-",X226/N226),"-")</f>
        <v>-</v>
      </c>
      <c r="AE226" s="113" t="str">
        <f t="shared" si="154"/>
        <v>-</v>
      </c>
      <c r="AF226" s="113" t="str">
        <f t="shared" si="155"/>
        <v>-</v>
      </c>
      <c r="AG226" s="113" t="str">
        <f t="shared" si="156"/>
        <v>-</v>
      </c>
      <c r="AH226" s="114" t="str">
        <f t="shared" si="157"/>
        <v>-</v>
      </c>
      <c r="AI226" s="453"/>
      <c r="AJ226" s="112" t="str">
        <f>IFERROR(IF($E226="-","-",IF($U226="-","-",X226/$U226)),"-")</f>
        <v>-</v>
      </c>
      <c r="AK226" s="113" t="str">
        <f t="shared" si="158"/>
        <v>-</v>
      </c>
      <c r="AL226" s="113" t="str">
        <f t="shared" si="159"/>
        <v>-</v>
      </c>
      <c r="AM226" s="113" t="str">
        <f t="shared" si="160"/>
        <v>-</v>
      </c>
      <c r="AN226" s="114" t="str">
        <f t="shared" si="161"/>
        <v>-</v>
      </c>
      <c r="AO226" s="456"/>
      <c r="AP226" s="105" t="s">
        <v>12</v>
      </c>
      <c r="AQ226" s="93" t="s">
        <v>83</v>
      </c>
      <c r="AR226" s="98" t="s">
        <v>83</v>
      </c>
      <c r="AS226" s="102" t="s">
        <v>83</v>
      </c>
      <c r="AT226" s="116" t="s">
        <v>12</v>
      </c>
      <c r="AU226" s="115" t="s">
        <v>12</v>
      </c>
      <c r="AV226" s="115" t="s">
        <v>12</v>
      </c>
      <c r="AW226" s="115" t="s">
        <v>12</v>
      </c>
      <c r="AX226" s="179" t="s">
        <v>83</v>
      </c>
      <c r="AY226" s="109" t="s">
        <v>12</v>
      </c>
    </row>
    <row r="227" spans="1:51" customFormat="1" ht="29.25" hidden="1" customHeight="1">
      <c r="A227" s="12" t="str">
        <f t="shared" si="153"/>
        <v>25-8</v>
      </c>
      <c r="B227" s="95">
        <v>25</v>
      </c>
      <c r="C227" s="120" t="str">
        <f>VLOOKUP(B227,プルダウン!$L$2:$M$28,2,FALSE)</f>
        <v>道と公園・緑</v>
      </c>
      <c r="D227" s="95">
        <v>8</v>
      </c>
      <c r="E227" s="93" t="s">
        <v>83</v>
      </c>
      <c r="F227" s="97" t="s">
        <v>83</v>
      </c>
      <c r="G227" s="123" t="s">
        <v>83</v>
      </c>
      <c r="H227" s="99" t="s">
        <v>83</v>
      </c>
      <c r="I227" s="94" t="s">
        <v>83</v>
      </c>
      <c r="J227" s="93" t="s">
        <v>83</v>
      </c>
      <c r="K227" s="93" t="s">
        <v>83</v>
      </c>
      <c r="L227" s="93" t="s">
        <v>83</v>
      </c>
      <c r="M227" s="110" t="s">
        <v>83</v>
      </c>
      <c r="N227" s="108" t="s">
        <v>12</v>
      </c>
      <c r="O227" s="101" t="s">
        <v>12</v>
      </c>
      <c r="P227" s="101" t="s">
        <v>12</v>
      </c>
      <c r="Q227" s="101" t="s">
        <v>12</v>
      </c>
      <c r="R227" s="111" t="s">
        <v>12</v>
      </c>
      <c r="S227" s="449"/>
      <c r="T227" s="116" t="s">
        <v>83</v>
      </c>
      <c r="U227" s="111" t="s">
        <v>83</v>
      </c>
      <c r="V227" s="110" t="s">
        <v>83</v>
      </c>
      <c r="W227" s="107" t="s">
        <v>83</v>
      </c>
      <c r="X227" s="108" t="s">
        <v>12</v>
      </c>
      <c r="Y227" s="101" t="s">
        <v>12</v>
      </c>
      <c r="Z227" s="101" t="s">
        <v>12</v>
      </c>
      <c r="AA227" s="101" t="s">
        <v>12</v>
      </c>
      <c r="AB227" s="111" t="s">
        <v>12</v>
      </c>
      <c r="AC227" s="450" t="s">
        <v>12</v>
      </c>
      <c r="AD227" s="112" t="str">
        <f>IFERROR(IF($E227="-","-",X227/N227),"-")</f>
        <v>-</v>
      </c>
      <c r="AE227" s="113" t="str">
        <f t="shared" si="154"/>
        <v>-</v>
      </c>
      <c r="AF227" s="113" t="str">
        <f t="shared" si="155"/>
        <v>-</v>
      </c>
      <c r="AG227" s="113" t="str">
        <f t="shared" si="156"/>
        <v>-</v>
      </c>
      <c r="AH227" s="114" t="str">
        <f t="shared" si="157"/>
        <v>-</v>
      </c>
      <c r="AI227" s="453"/>
      <c r="AJ227" s="112" t="str">
        <f>IFERROR(IF($E227="-","-",IF($U227="-","-",X227/$U227)),"-")</f>
        <v>-</v>
      </c>
      <c r="AK227" s="113" t="str">
        <f t="shared" si="158"/>
        <v>-</v>
      </c>
      <c r="AL227" s="113" t="str">
        <f t="shared" si="159"/>
        <v>-</v>
      </c>
      <c r="AM227" s="113" t="str">
        <f t="shared" si="160"/>
        <v>-</v>
      </c>
      <c r="AN227" s="114" t="str">
        <f t="shared" si="161"/>
        <v>-</v>
      </c>
      <c r="AO227" s="456"/>
      <c r="AP227" s="105" t="s">
        <v>12</v>
      </c>
      <c r="AQ227" s="93" t="s">
        <v>83</v>
      </c>
      <c r="AR227" s="98" t="s">
        <v>83</v>
      </c>
      <c r="AS227" s="102" t="s">
        <v>83</v>
      </c>
      <c r="AT227" s="116" t="s">
        <v>12</v>
      </c>
      <c r="AU227" s="115" t="s">
        <v>12</v>
      </c>
      <c r="AV227" s="115" t="s">
        <v>12</v>
      </c>
      <c r="AW227" s="115" t="s">
        <v>12</v>
      </c>
      <c r="AX227" s="179" t="s">
        <v>83</v>
      </c>
      <c r="AY227" s="109" t="s">
        <v>12</v>
      </c>
    </row>
    <row r="228" spans="1:51" customFormat="1" ht="29.25" hidden="1" customHeight="1">
      <c r="A228" s="12" t="str">
        <f t="shared" ref="A228:A236" si="162">B228&amp;"-"&amp;D228</f>
        <v>25-9</v>
      </c>
      <c r="B228" s="95">
        <v>25</v>
      </c>
      <c r="C228" s="120" t="str">
        <f>VLOOKUP(B228,プルダウン!$L$2:$M$28,2,FALSE)</f>
        <v>道と公園・緑</v>
      </c>
      <c r="D228" s="95">
        <v>9</v>
      </c>
      <c r="E228" s="93" t="s">
        <v>83</v>
      </c>
      <c r="F228" s="97" t="s">
        <v>83</v>
      </c>
      <c r="G228" s="123" t="s">
        <v>83</v>
      </c>
      <c r="H228" s="99" t="s">
        <v>83</v>
      </c>
      <c r="I228" s="94" t="s">
        <v>83</v>
      </c>
      <c r="J228" s="93" t="s">
        <v>83</v>
      </c>
      <c r="K228" s="93" t="s">
        <v>83</v>
      </c>
      <c r="L228" s="93" t="s">
        <v>83</v>
      </c>
      <c r="M228" s="110" t="s">
        <v>83</v>
      </c>
      <c r="N228" s="108" t="s">
        <v>12</v>
      </c>
      <c r="O228" s="101" t="s">
        <v>12</v>
      </c>
      <c r="P228" s="101" t="s">
        <v>12</v>
      </c>
      <c r="Q228" s="101" t="s">
        <v>12</v>
      </c>
      <c r="R228" s="111" t="s">
        <v>12</v>
      </c>
      <c r="S228" s="449"/>
      <c r="T228" s="116" t="s">
        <v>83</v>
      </c>
      <c r="U228" s="111" t="s">
        <v>83</v>
      </c>
      <c r="V228" s="110" t="s">
        <v>83</v>
      </c>
      <c r="W228" s="107" t="s">
        <v>83</v>
      </c>
      <c r="X228" s="108" t="s">
        <v>12</v>
      </c>
      <c r="Y228" s="101" t="s">
        <v>12</v>
      </c>
      <c r="Z228" s="101" t="s">
        <v>12</v>
      </c>
      <c r="AA228" s="101" t="s">
        <v>12</v>
      </c>
      <c r="AB228" s="111" t="s">
        <v>12</v>
      </c>
      <c r="AC228" s="450" t="s">
        <v>12</v>
      </c>
      <c r="AD228" s="112" t="str">
        <f>IFERROR(IF($E228="-","-",X228/N228),"-")</f>
        <v>-</v>
      </c>
      <c r="AE228" s="113" t="str">
        <f t="shared" si="154"/>
        <v>-</v>
      </c>
      <c r="AF228" s="113" t="str">
        <f t="shared" si="155"/>
        <v>-</v>
      </c>
      <c r="AG228" s="113" t="str">
        <f t="shared" si="156"/>
        <v>-</v>
      </c>
      <c r="AH228" s="114" t="str">
        <f t="shared" si="157"/>
        <v>-</v>
      </c>
      <c r="AI228" s="453"/>
      <c r="AJ228" s="112" t="str">
        <f>IFERROR(IF($E228="-","-",IF($U228="-","-",X228/$U228)),"-")</f>
        <v>-</v>
      </c>
      <c r="AK228" s="113" t="str">
        <f t="shared" si="158"/>
        <v>-</v>
      </c>
      <c r="AL228" s="113" t="str">
        <f t="shared" si="159"/>
        <v>-</v>
      </c>
      <c r="AM228" s="113" t="str">
        <f t="shared" si="160"/>
        <v>-</v>
      </c>
      <c r="AN228" s="114" t="str">
        <f t="shared" si="161"/>
        <v>-</v>
      </c>
      <c r="AO228" s="456"/>
      <c r="AP228" s="105" t="s">
        <v>12</v>
      </c>
      <c r="AQ228" s="93" t="s">
        <v>83</v>
      </c>
      <c r="AR228" s="98" t="s">
        <v>83</v>
      </c>
      <c r="AS228" s="102" t="s">
        <v>83</v>
      </c>
      <c r="AT228" s="116" t="s">
        <v>12</v>
      </c>
      <c r="AU228" s="115" t="s">
        <v>12</v>
      </c>
      <c r="AV228" s="115" t="s">
        <v>12</v>
      </c>
      <c r="AW228" s="115" t="s">
        <v>12</v>
      </c>
      <c r="AX228" s="179" t="s">
        <v>83</v>
      </c>
      <c r="AY228" s="109" t="s">
        <v>12</v>
      </c>
    </row>
    <row r="229" spans="1:51" s="401" customFormat="1" ht="99.75" customHeight="1">
      <c r="A229" s="12" t="str">
        <f t="shared" si="162"/>
        <v>26-1</v>
      </c>
      <c r="B229" s="204">
        <v>26</v>
      </c>
      <c r="C229" s="364" t="s">
        <v>296</v>
      </c>
      <c r="D229" s="204">
        <v>1</v>
      </c>
      <c r="E229" s="600" t="s">
        <v>2733</v>
      </c>
      <c r="F229" s="355" t="s">
        <v>384</v>
      </c>
      <c r="G229" s="603" t="s">
        <v>586</v>
      </c>
      <c r="H229" s="206" t="s">
        <v>587</v>
      </c>
      <c r="I229" s="195" t="s">
        <v>588</v>
      </c>
      <c r="J229" s="600" t="s">
        <v>589</v>
      </c>
      <c r="K229" s="600" t="s">
        <v>590</v>
      </c>
      <c r="L229" s="600" t="s">
        <v>591</v>
      </c>
      <c r="M229" s="207" t="s">
        <v>405</v>
      </c>
      <c r="N229" s="603">
        <v>70</v>
      </c>
      <c r="O229" s="181">
        <v>70</v>
      </c>
      <c r="P229" s="181">
        <v>70</v>
      </c>
      <c r="Q229" s="181">
        <v>70</v>
      </c>
      <c r="R229" s="181">
        <v>70</v>
      </c>
      <c r="S229" s="345">
        <v>70</v>
      </c>
      <c r="T229" s="194" t="s">
        <v>40</v>
      </c>
      <c r="U229" s="209">
        <v>70</v>
      </c>
      <c r="V229" s="207" t="s">
        <v>406</v>
      </c>
      <c r="W229" s="600" t="s">
        <v>1245</v>
      </c>
      <c r="X229" s="603">
        <v>80</v>
      </c>
      <c r="Y229" s="181">
        <v>40</v>
      </c>
      <c r="Z229" s="181">
        <v>40</v>
      </c>
      <c r="AA229" s="181">
        <v>110</v>
      </c>
      <c r="AB229" s="181">
        <v>80</v>
      </c>
      <c r="AC229" s="345">
        <v>120</v>
      </c>
      <c r="AD229" s="226">
        <f t="shared" ref="AD229:AI230" si="163">IFERROR(IF($E229="-","-",1+(N229-X229)/N229),"-")</f>
        <v>0.85714285714285721</v>
      </c>
      <c r="AE229" s="196">
        <f t="shared" si="163"/>
        <v>1.4285714285714286</v>
      </c>
      <c r="AF229" s="196">
        <f t="shared" si="163"/>
        <v>1.4285714285714286</v>
      </c>
      <c r="AG229" s="196">
        <f t="shared" si="163"/>
        <v>0.4285714285714286</v>
      </c>
      <c r="AH229" s="604">
        <f t="shared" si="163"/>
        <v>0.85714285714285721</v>
      </c>
      <c r="AI229" s="227">
        <f t="shared" si="163"/>
        <v>0.2857142857142857</v>
      </c>
      <c r="AJ229" s="226">
        <f t="shared" ref="AJ229:AO230" si="164">IFERROR(IF($E229="-","-",IF($U229="-","-",1+($U229-X229)/$U229)),"-")</f>
        <v>0.85714285714285721</v>
      </c>
      <c r="AK229" s="196">
        <f t="shared" si="164"/>
        <v>1.4285714285714286</v>
      </c>
      <c r="AL229" s="196">
        <f t="shared" si="164"/>
        <v>1.4285714285714286</v>
      </c>
      <c r="AM229" s="196">
        <f t="shared" si="164"/>
        <v>0.4285714285714286</v>
      </c>
      <c r="AN229" s="196">
        <f t="shared" si="164"/>
        <v>0.85714285714285721</v>
      </c>
      <c r="AO229" s="588">
        <f t="shared" si="164"/>
        <v>0.2857142857142857</v>
      </c>
      <c r="AP229" s="204" t="s">
        <v>12</v>
      </c>
      <c r="AQ229" s="600" t="s">
        <v>83</v>
      </c>
      <c r="AR229" s="197" t="s">
        <v>1246</v>
      </c>
      <c r="AS229" s="257" t="s">
        <v>1919</v>
      </c>
      <c r="AT229" s="194" t="s">
        <v>11</v>
      </c>
      <c r="AU229" s="179" t="s">
        <v>15</v>
      </c>
      <c r="AV229" s="179" t="s">
        <v>15</v>
      </c>
      <c r="AW229" s="179" t="s">
        <v>10</v>
      </c>
      <c r="AX229" s="347" t="s">
        <v>55</v>
      </c>
      <c r="AY229" s="195" t="s">
        <v>3409</v>
      </c>
    </row>
    <row r="230" spans="1:51" s="401" customFormat="1" ht="107.25" customHeight="1">
      <c r="A230" s="12" t="str">
        <f t="shared" si="162"/>
        <v>26-2</v>
      </c>
      <c r="B230" s="204">
        <v>26</v>
      </c>
      <c r="C230" s="364" t="s">
        <v>296</v>
      </c>
      <c r="D230" s="204">
        <v>2</v>
      </c>
      <c r="E230" s="600" t="s">
        <v>2314</v>
      </c>
      <c r="F230" s="355" t="s">
        <v>593</v>
      </c>
      <c r="G230" s="603" t="s">
        <v>586</v>
      </c>
      <c r="H230" s="206" t="s">
        <v>594</v>
      </c>
      <c r="I230" s="195" t="s">
        <v>595</v>
      </c>
      <c r="J230" s="600" t="s">
        <v>592</v>
      </c>
      <c r="K230" s="600" t="s">
        <v>596</v>
      </c>
      <c r="L230" s="600" t="s">
        <v>388</v>
      </c>
      <c r="M230" s="207" t="s">
        <v>405</v>
      </c>
      <c r="N230" s="311" t="s">
        <v>1247</v>
      </c>
      <c r="O230" s="225" t="s">
        <v>1248</v>
      </c>
      <c r="P230" s="225" t="s">
        <v>1248</v>
      </c>
      <c r="Q230" s="225" t="s">
        <v>1248</v>
      </c>
      <c r="R230" s="225" t="s">
        <v>1248</v>
      </c>
      <c r="S230" s="620" t="s">
        <v>1248</v>
      </c>
      <c r="T230" s="194" t="s">
        <v>40</v>
      </c>
      <c r="U230" s="326" t="s">
        <v>1247</v>
      </c>
      <c r="V230" s="207" t="s">
        <v>427</v>
      </c>
      <c r="W230" s="600" t="s">
        <v>1249</v>
      </c>
      <c r="X230" s="311" t="s">
        <v>1250</v>
      </c>
      <c r="Y230" s="225" t="s">
        <v>1852</v>
      </c>
      <c r="Z230" s="225" t="s">
        <v>2734</v>
      </c>
      <c r="AA230" s="225" t="s">
        <v>2994</v>
      </c>
      <c r="AB230" s="225" t="s">
        <v>3204</v>
      </c>
      <c r="AC230" s="620" t="s">
        <v>3408</v>
      </c>
      <c r="AD230" s="226" t="str">
        <f t="shared" si="163"/>
        <v>-</v>
      </c>
      <c r="AE230" s="196" t="str">
        <f t="shared" si="163"/>
        <v>-</v>
      </c>
      <c r="AF230" s="196" t="str">
        <f t="shared" si="163"/>
        <v>-</v>
      </c>
      <c r="AG230" s="196" t="str">
        <f t="shared" si="163"/>
        <v>-</v>
      </c>
      <c r="AH230" s="604" t="str">
        <f t="shared" si="163"/>
        <v>-</v>
      </c>
      <c r="AI230" s="227" t="str">
        <f t="shared" si="163"/>
        <v>-</v>
      </c>
      <c r="AJ230" s="226" t="str">
        <f t="shared" si="164"/>
        <v>-</v>
      </c>
      <c r="AK230" s="196" t="str">
        <f t="shared" si="164"/>
        <v>-</v>
      </c>
      <c r="AL230" s="196" t="str">
        <f t="shared" si="164"/>
        <v>-</v>
      </c>
      <c r="AM230" s="196" t="str">
        <f t="shared" si="164"/>
        <v>-</v>
      </c>
      <c r="AN230" s="604" t="str">
        <f t="shared" si="164"/>
        <v>-</v>
      </c>
      <c r="AO230" s="227" t="str">
        <f t="shared" si="164"/>
        <v>-</v>
      </c>
      <c r="AP230" s="204" t="s">
        <v>12</v>
      </c>
      <c r="AQ230" s="600" t="s">
        <v>1921</v>
      </c>
      <c r="AR230" s="197" t="s">
        <v>1251</v>
      </c>
      <c r="AS230" s="257" t="s">
        <v>1920</v>
      </c>
      <c r="AT230" s="194" t="s">
        <v>15</v>
      </c>
      <c r="AU230" s="179" t="s">
        <v>11</v>
      </c>
      <c r="AV230" s="179" t="s">
        <v>10</v>
      </c>
      <c r="AW230" s="179" t="s">
        <v>10</v>
      </c>
      <c r="AX230" s="347" t="s">
        <v>56</v>
      </c>
      <c r="AY230" s="195" t="s">
        <v>3404</v>
      </c>
    </row>
    <row r="231" spans="1:51" customFormat="1" ht="29.25" hidden="1" customHeight="1">
      <c r="A231" s="12" t="str">
        <f t="shared" si="162"/>
        <v>26-3</v>
      </c>
      <c r="B231" s="95">
        <v>26</v>
      </c>
      <c r="C231" s="120" t="str">
        <f>VLOOKUP(B231,プルダウン!$L$2:$M$28,2,FALSE)</f>
        <v>消防・救急</v>
      </c>
      <c r="D231" s="95">
        <v>3</v>
      </c>
      <c r="E231" s="93" t="s">
        <v>83</v>
      </c>
      <c r="F231" s="97" t="s">
        <v>83</v>
      </c>
      <c r="G231" s="123" t="s">
        <v>83</v>
      </c>
      <c r="H231" s="99" t="s">
        <v>83</v>
      </c>
      <c r="I231" s="94" t="s">
        <v>83</v>
      </c>
      <c r="J231" s="93" t="s">
        <v>83</v>
      </c>
      <c r="K231" s="93" t="s">
        <v>83</v>
      </c>
      <c r="L231" s="93" t="s">
        <v>83</v>
      </c>
      <c r="M231" s="110" t="s">
        <v>83</v>
      </c>
      <c r="N231" s="108" t="s">
        <v>12</v>
      </c>
      <c r="O231" s="101" t="s">
        <v>12</v>
      </c>
      <c r="P231" s="101" t="s">
        <v>12</v>
      </c>
      <c r="Q231" s="101" t="s">
        <v>12</v>
      </c>
      <c r="R231" s="111" t="s">
        <v>12</v>
      </c>
      <c r="S231" s="449"/>
      <c r="T231" s="116" t="s">
        <v>83</v>
      </c>
      <c r="U231" s="111" t="s">
        <v>83</v>
      </c>
      <c r="V231" s="110" t="s">
        <v>83</v>
      </c>
      <c r="W231" s="107" t="s">
        <v>83</v>
      </c>
      <c r="X231" s="108" t="s">
        <v>12</v>
      </c>
      <c r="Y231" s="101" t="s">
        <v>12</v>
      </c>
      <c r="Z231" s="101" t="s">
        <v>12</v>
      </c>
      <c r="AA231" s="101" t="s">
        <v>12</v>
      </c>
      <c r="AB231" s="111" t="s">
        <v>12</v>
      </c>
      <c r="AC231" s="450" t="s">
        <v>12</v>
      </c>
      <c r="AD231" s="112" t="str">
        <f t="shared" ref="AD231:AD238" si="165">IFERROR(IF($E231="-","-",X231/N231),"-")</f>
        <v>-</v>
      </c>
      <c r="AE231" s="113" t="str">
        <f t="shared" si="154"/>
        <v>-</v>
      </c>
      <c r="AF231" s="113" t="str">
        <f t="shared" si="155"/>
        <v>-</v>
      </c>
      <c r="AG231" s="113" t="str">
        <f t="shared" si="156"/>
        <v>-</v>
      </c>
      <c r="AH231" s="114" t="str">
        <f t="shared" si="157"/>
        <v>-</v>
      </c>
      <c r="AI231" s="453"/>
      <c r="AJ231" s="112" t="str">
        <f t="shared" ref="AJ231:AJ238" si="166">IFERROR(IF($E231="-","-",IF($U231="-","-",X231/$U231)),"-")</f>
        <v>-</v>
      </c>
      <c r="AK231" s="113" t="str">
        <f t="shared" si="158"/>
        <v>-</v>
      </c>
      <c r="AL231" s="113" t="str">
        <f t="shared" si="159"/>
        <v>-</v>
      </c>
      <c r="AM231" s="113" t="str">
        <f t="shared" si="160"/>
        <v>-</v>
      </c>
      <c r="AN231" s="114" t="str">
        <f t="shared" si="161"/>
        <v>-</v>
      </c>
      <c r="AO231" s="456"/>
      <c r="AP231" s="105" t="s">
        <v>12</v>
      </c>
      <c r="AQ231" s="93" t="s">
        <v>83</v>
      </c>
      <c r="AR231" s="98" t="s">
        <v>83</v>
      </c>
      <c r="AS231" s="102" t="s">
        <v>83</v>
      </c>
      <c r="AT231" s="116" t="s">
        <v>12</v>
      </c>
      <c r="AU231" s="115" t="s">
        <v>12</v>
      </c>
      <c r="AV231" s="115" t="s">
        <v>12</v>
      </c>
      <c r="AW231" s="115" t="s">
        <v>12</v>
      </c>
      <c r="AX231" s="179" t="s">
        <v>83</v>
      </c>
      <c r="AY231" s="109" t="s">
        <v>12</v>
      </c>
    </row>
    <row r="232" spans="1:51" customFormat="1" ht="29.25" hidden="1" customHeight="1">
      <c r="A232" s="12" t="str">
        <f t="shared" si="162"/>
        <v>26-4</v>
      </c>
      <c r="B232" s="95">
        <v>26</v>
      </c>
      <c r="C232" s="120" t="str">
        <f>VLOOKUP(B232,プルダウン!$L$2:$M$28,2,FALSE)</f>
        <v>消防・救急</v>
      </c>
      <c r="D232" s="95">
        <v>4</v>
      </c>
      <c r="E232" s="93" t="s">
        <v>83</v>
      </c>
      <c r="F232" s="97" t="s">
        <v>83</v>
      </c>
      <c r="G232" s="123" t="s">
        <v>83</v>
      </c>
      <c r="H232" s="99" t="s">
        <v>83</v>
      </c>
      <c r="I232" s="94" t="s">
        <v>83</v>
      </c>
      <c r="J232" s="93" t="s">
        <v>83</v>
      </c>
      <c r="K232" s="93" t="s">
        <v>83</v>
      </c>
      <c r="L232" s="93" t="s">
        <v>83</v>
      </c>
      <c r="M232" s="110" t="s">
        <v>83</v>
      </c>
      <c r="N232" s="108" t="s">
        <v>12</v>
      </c>
      <c r="O232" s="101" t="s">
        <v>12</v>
      </c>
      <c r="P232" s="101" t="s">
        <v>12</v>
      </c>
      <c r="Q232" s="101" t="s">
        <v>12</v>
      </c>
      <c r="R232" s="111" t="s">
        <v>12</v>
      </c>
      <c r="S232" s="449"/>
      <c r="T232" s="116" t="s">
        <v>83</v>
      </c>
      <c r="U232" s="111" t="s">
        <v>83</v>
      </c>
      <c r="V232" s="110" t="s">
        <v>83</v>
      </c>
      <c r="W232" s="107" t="s">
        <v>83</v>
      </c>
      <c r="X232" s="108" t="s">
        <v>12</v>
      </c>
      <c r="Y232" s="101" t="s">
        <v>12</v>
      </c>
      <c r="Z232" s="101" t="s">
        <v>12</v>
      </c>
      <c r="AA232" s="101" t="s">
        <v>12</v>
      </c>
      <c r="AB232" s="111" t="s">
        <v>12</v>
      </c>
      <c r="AC232" s="450" t="s">
        <v>12</v>
      </c>
      <c r="AD232" s="112" t="str">
        <f t="shared" si="165"/>
        <v>-</v>
      </c>
      <c r="AE232" s="113" t="str">
        <f t="shared" si="154"/>
        <v>-</v>
      </c>
      <c r="AF232" s="113" t="str">
        <f t="shared" si="155"/>
        <v>-</v>
      </c>
      <c r="AG232" s="113" t="str">
        <f t="shared" si="156"/>
        <v>-</v>
      </c>
      <c r="AH232" s="114" t="str">
        <f t="shared" si="157"/>
        <v>-</v>
      </c>
      <c r="AI232" s="453"/>
      <c r="AJ232" s="112" t="str">
        <f t="shared" si="166"/>
        <v>-</v>
      </c>
      <c r="AK232" s="113" t="str">
        <f t="shared" si="158"/>
        <v>-</v>
      </c>
      <c r="AL232" s="113" t="str">
        <f t="shared" si="159"/>
        <v>-</v>
      </c>
      <c r="AM232" s="113" t="str">
        <f t="shared" si="160"/>
        <v>-</v>
      </c>
      <c r="AN232" s="114" t="str">
        <f t="shared" si="161"/>
        <v>-</v>
      </c>
      <c r="AO232" s="456"/>
      <c r="AP232" s="105" t="s">
        <v>12</v>
      </c>
      <c r="AQ232" s="93" t="s">
        <v>83</v>
      </c>
      <c r="AR232" s="98" t="s">
        <v>83</v>
      </c>
      <c r="AS232" s="102" t="s">
        <v>83</v>
      </c>
      <c r="AT232" s="116" t="s">
        <v>12</v>
      </c>
      <c r="AU232" s="115" t="s">
        <v>12</v>
      </c>
      <c r="AV232" s="115" t="s">
        <v>12</v>
      </c>
      <c r="AW232" s="115" t="s">
        <v>12</v>
      </c>
      <c r="AX232" s="179" t="s">
        <v>83</v>
      </c>
      <c r="AY232" s="109" t="s">
        <v>12</v>
      </c>
    </row>
    <row r="233" spans="1:51" customFormat="1" ht="29.25" hidden="1" customHeight="1">
      <c r="A233" s="12" t="str">
        <f t="shared" si="162"/>
        <v>26-5</v>
      </c>
      <c r="B233" s="95">
        <v>26</v>
      </c>
      <c r="C233" s="120" t="str">
        <f>VLOOKUP(B233,プルダウン!$L$2:$M$28,2,FALSE)</f>
        <v>消防・救急</v>
      </c>
      <c r="D233" s="95">
        <v>5</v>
      </c>
      <c r="E233" s="93" t="s">
        <v>83</v>
      </c>
      <c r="F233" s="97" t="s">
        <v>83</v>
      </c>
      <c r="G233" s="123" t="s">
        <v>83</v>
      </c>
      <c r="H233" s="99" t="s">
        <v>83</v>
      </c>
      <c r="I233" s="94" t="s">
        <v>83</v>
      </c>
      <c r="J233" s="93" t="s">
        <v>83</v>
      </c>
      <c r="K233" s="93" t="s">
        <v>83</v>
      </c>
      <c r="L233" s="93" t="s">
        <v>83</v>
      </c>
      <c r="M233" s="110" t="s">
        <v>83</v>
      </c>
      <c r="N233" s="108" t="s">
        <v>12</v>
      </c>
      <c r="O233" s="101" t="s">
        <v>12</v>
      </c>
      <c r="P233" s="101" t="s">
        <v>12</v>
      </c>
      <c r="Q233" s="101" t="s">
        <v>12</v>
      </c>
      <c r="R233" s="111" t="s">
        <v>12</v>
      </c>
      <c r="S233" s="449"/>
      <c r="T233" s="116" t="s">
        <v>83</v>
      </c>
      <c r="U233" s="111" t="s">
        <v>83</v>
      </c>
      <c r="V233" s="110" t="s">
        <v>83</v>
      </c>
      <c r="W233" s="107" t="s">
        <v>83</v>
      </c>
      <c r="X233" s="108" t="s">
        <v>12</v>
      </c>
      <c r="Y233" s="101" t="s">
        <v>12</v>
      </c>
      <c r="Z233" s="101" t="s">
        <v>12</v>
      </c>
      <c r="AA233" s="101" t="s">
        <v>12</v>
      </c>
      <c r="AB233" s="111" t="s">
        <v>12</v>
      </c>
      <c r="AC233" s="450" t="s">
        <v>12</v>
      </c>
      <c r="AD233" s="112" t="str">
        <f t="shared" si="165"/>
        <v>-</v>
      </c>
      <c r="AE233" s="113" t="str">
        <f t="shared" si="154"/>
        <v>-</v>
      </c>
      <c r="AF233" s="113" t="str">
        <f t="shared" si="155"/>
        <v>-</v>
      </c>
      <c r="AG233" s="113" t="str">
        <f t="shared" si="156"/>
        <v>-</v>
      </c>
      <c r="AH233" s="114" t="str">
        <f t="shared" si="157"/>
        <v>-</v>
      </c>
      <c r="AI233" s="453"/>
      <c r="AJ233" s="112" t="str">
        <f t="shared" si="166"/>
        <v>-</v>
      </c>
      <c r="AK233" s="113" t="str">
        <f t="shared" si="158"/>
        <v>-</v>
      </c>
      <c r="AL233" s="113" t="str">
        <f t="shared" si="159"/>
        <v>-</v>
      </c>
      <c r="AM233" s="113" t="str">
        <f t="shared" si="160"/>
        <v>-</v>
      </c>
      <c r="AN233" s="114" t="str">
        <f t="shared" si="161"/>
        <v>-</v>
      </c>
      <c r="AO233" s="456"/>
      <c r="AP233" s="105" t="s">
        <v>12</v>
      </c>
      <c r="AQ233" s="93" t="s">
        <v>83</v>
      </c>
      <c r="AR233" s="98" t="s">
        <v>83</v>
      </c>
      <c r="AS233" s="102" t="s">
        <v>83</v>
      </c>
      <c r="AT233" s="116" t="s">
        <v>12</v>
      </c>
      <c r="AU233" s="115" t="s">
        <v>12</v>
      </c>
      <c r="AV233" s="115" t="s">
        <v>12</v>
      </c>
      <c r="AW233" s="115" t="s">
        <v>12</v>
      </c>
      <c r="AX233" s="179" t="s">
        <v>83</v>
      </c>
      <c r="AY233" s="109" t="s">
        <v>12</v>
      </c>
    </row>
    <row r="234" spans="1:51" customFormat="1" ht="29.25" hidden="1" customHeight="1">
      <c r="A234" s="12" t="str">
        <f t="shared" si="162"/>
        <v>26-6</v>
      </c>
      <c r="B234" s="95">
        <v>26</v>
      </c>
      <c r="C234" s="120" t="str">
        <f>VLOOKUP(B234,プルダウン!$L$2:$M$28,2,FALSE)</f>
        <v>消防・救急</v>
      </c>
      <c r="D234" s="95">
        <v>6</v>
      </c>
      <c r="E234" s="93" t="s">
        <v>83</v>
      </c>
      <c r="F234" s="97" t="s">
        <v>83</v>
      </c>
      <c r="G234" s="123" t="s">
        <v>83</v>
      </c>
      <c r="H234" s="99" t="s">
        <v>83</v>
      </c>
      <c r="I234" s="94" t="s">
        <v>83</v>
      </c>
      <c r="J234" s="93" t="s">
        <v>83</v>
      </c>
      <c r="K234" s="93" t="s">
        <v>83</v>
      </c>
      <c r="L234" s="93" t="s">
        <v>83</v>
      </c>
      <c r="M234" s="110" t="s">
        <v>83</v>
      </c>
      <c r="N234" s="108" t="s">
        <v>12</v>
      </c>
      <c r="O234" s="101" t="s">
        <v>12</v>
      </c>
      <c r="P234" s="101" t="s">
        <v>12</v>
      </c>
      <c r="Q234" s="101" t="s">
        <v>12</v>
      </c>
      <c r="R234" s="111" t="s">
        <v>12</v>
      </c>
      <c r="S234" s="449"/>
      <c r="T234" s="116" t="s">
        <v>83</v>
      </c>
      <c r="U234" s="111" t="s">
        <v>83</v>
      </c>
      <c r="V234" s="110" t="s">
        <v>83</v>
      </c>
      <c r="W234" s="107" t="s">
        <v>83</v>
      </c>
      <c r="X234" s="108" t="s">
        <v>12</v>
      </c>
      <c r="Y234" s="101" t="s">
        <v>12</v>
      </c>
      <c r="Z234" s="101" t="s">
        <v>12</v>
      </c>
      <c r="AA234" s="101" t="s">
        <v>12</v>
      </c>
      <c r="AB234" s="111" t="s">
        <v>12</v>
      </c>
      <c r="AC234" s="450" t="s">
        <v>12</v>
      </c>
      <c r="AD234" s="112" t="str">
        <f t="shared" si="165"/>
        <v>-</v>
      </c>
      <c r="AE234" s="113" t="str">
        <f t="shared" si="154"/>
        <v>-</v>
      </c>
      <c r="AF234" s="113" t="str">
        <f t="shared" si="155"/>
        <v>-</v>
      </c>
      <c r="AG234" s="113" t="str">
        <f t="shared" si="156"/>
        <v>-</v>
      </c>
      <c r="AH234" s="114" t="str">
        <f t="shared" si="157"/>
        <v>-</v>
      </c>
      <c r="AI234" s="453"/>
      <c r="AJ234" s="112" t="str">
        <f t="shared" si="166"/>
        <v>-</v>
      </c>
      <c r="AK234" s="113" t="str">
        <f t="shared" si="158"/>
        <v>-</v>
      </c>
      <c r="AL234" s="113" t="str">
        <f t="shared" si="159"/>
        <v>-</v>
      </c>
      <c r="AM234" s="113" t="str">
        <f t="shared" si="160"/>
        <v>-</v>
      </c>
      <c r="AN234" s="114" t="str">
        <f t="shared" si="161"/>
        <v>-</v>
      </c>
      <c r="AO234" s="456"/>
      <c r="AP234" s="105" t="s">
        <v>12</v>
      </c>
      <c r="AQ234" s="93" t="s">
        <v>83</v>
      </c>
      <c r="AR234" s="98" t="s">
        <v>83</v>
      </c>
      <c r="AS234" s="102" t="s">
        <v>83</v>
      </c>
      <c r="AT234" s="116" t="s">
        <v>12</v>
      </c>
      <c r="AU234" s="115" t="s">
        <v>12</v>
      </c>
      <c r="AV234" s="115" t="s">
        <v>12</v>
      </c>
      <c r="AW234" s="115" t="s">
        <v>12</v>
      </c>
      <c r="AX234" s="179" t="s">
        <v>83</v>
      </c>
      <c r="AY234" s="109" t="s">
        <v>12</v>
      </c>
    </row>
    <row r="235" spans="1:51" customFormat="1" ht="29.25" hidden="1" customHeight="1">
      <c r="A235" s="12" t="str">
        <f t="shared" si="162"/>
        <v>26-7</v>
      </c>
      <c r="B235" s="95">
        <v>26</v>
      </c>
      <c r="C235" s="120" t="str">
        <f>VLOOKUP(B235,プルダウン!$L$2:$M$28,2,FALSE)</f>
        <v>消防・救急</v>
      </c>
      <c r="D235" s="95">
        <v>7</v>
      </c>
      <c r="E235" s="93" t="s">
        <v>83</v>
      </c>
      <c r="F235" s="97" t="s">
        <v>83</v>
      </c>
      <c r="G235" s="123" t="s">
        <v>83</v>
      </c>
      <c r="H235" s="99" t="s">
        <v>83</v>
      </c>
      <c r="I235" s="94" t="s">
        <v>83</v>
      </c>
      <c r="J235" s="93" t="s">
        <v>83</v>
      </c>
      <c r="K235" s="93" t="s">
        <v>83</v>
      </c>
      <c r="L235" s="93" t="s">
        <v>83</v>
      </c>
      <c r="M235" s="110" t="s">
        <v>83</v>
      </c>
      <c r="N235" s="108" t="s">
        <v>12</v>
      </c>
      <c r="O235" s="101" t="s">
        <v>12</v>
      </c>
      <c r="P235" s="101" t="s">
        <v>12</v>
      </c>
      <c r="Q235" s="101" t="s">
        <v>12</v>
      </c>
      <c r="R235" s="111" t="s">
        <v>12</v>
      </c>
      <c r="S235" s="449"/>
      <c r="T235" s="116" t="s">
        <v>83</v>
      </c>
      <c r="U235" s="111" t="s">
        <v>83</v>
      </c>
      <c r="V235" s="110" t="s">
        <v>83</v>
      </c>
      <c r="W235" s="107" t="s">
        <v>83</v>
      </c>
      <c r="X235" s="108" t="s">
        <v>12</v>
      </c>
      <c r="Y235" s="101" t="s">
        <v>12</v>
      </c>
      <c r="Z235" s="101" t="s">
        <v>12</v>
      </c>
      <c r="AA235" s="101" t="s">
        <v>12</v>
      </c>
      <c r="AB235" s="111" t="s">
        <v>12</v>
      </c>
      <c r="AC235" s="450" t="s">
        <v>12</v>
      </c>
      <c r="AD235" s="112" t="str">
        <f t="shared" si="165"/>
        <v>-</v>
      </c>
      <c r="AE235" s="113" t="str">
        <f t="shared" si="154"/>
        <v>-</v>
      </c>
      <c r="AF235" s="113" t="str">
        <f t="shared" si="155"/>
        <v>-</v>
      </c>
      <c r="AG235" s="113" t="str">
        <f t="shared" si="156"/>
        <v>-</v>
      </c>
      <c r="AH235" s="114" t="str">
        <f t="shared" si="157"/>
        <v>-</v>
      </c>
      <c r="AI235" s="453"/>
      <c r="AJ235" s="112" t="str">
        <f t="shared" si="166"/>
        <v>-</v>
      </c>
      <c r="AK235" s="113" t="str">
        <f t="shared" si="158"/>
        <v>-</v>
      </c>
      <c r="AL235" s="113" t="str">
        <f t="shared" si="159"/>
        <v>-</v>
      </c>
      <c r="AM235" s="113" t="str">
        <f t="shared" si="160"/>
        <v>-</v>
      </c>
      <c r="AN235" s="114" t="str">
        <f t="shared" si="161"/>
        <v>-</v>
      </c>
      <c r="AO235" s="456"/>
      <c r="AP235" s="105" t="s">
        <v>12</v>
      </c>
      <c r="AQ235" s="93" t="s">
        <v>83</v>
      </c>
      <c r="AR235" s="98" t="s">
        <v>83</v>
      </c>
      <c r="AS235" s="102" t="s">
        <v>83</v>
      </c>
      <c r="AT235" s="116" t="s">
        <v>12</v>
      </c>
      <c r="AU235" s="115" t="s">
        <v>12</v>
      </c>
      <c r="AV235" s="115" t="s">
        <v>12</v>
      </c>
      <c r="AW235" s="115" t="s">
        <v>12</v>
      </c>
      <c r="AX235" s="179" t="s">
        <v>83</v>
      </c>
      <c r="AY235" s="109" t="s">
        <v>12</v>
      </c>
    </row>
    <row r="236" spans="1:51" customFormat="1" ht="29.25" hidden="1" customHeight="1">
      <c r="A236" s="12" t="str">
        <f t="shared" si="162"/>
        <v>26-8</v>
      </c>
      <c r="B236" s="95">
        <v>26</v>
      </c>
      <c r="C236" s="120" t="str">
        <f>VLOOKUP(B236,プルダウン!$L$2:$M$28,2,FALSE)</f>
        <v>消防・救急</v>
      </c>
      <c r="D236" s="95">
        <v>8</v>
      </c>
      <c r="E236" s="93" t="s">
        <v>83</v>
      </c>
      <c r="F236" s="97" t="s">
        <v>83</v>
      </c>
      <c r="G236" s="123" t="s">
        <v>83</v>
      </c>
      <c r="H236" s="99" t="s">
        <v>83</v>
      </c>
      <c r="I236" s="94" t="s">
        <v>83</v>
      </c>
      <c r="J236" s="93" t="s">
        <v>83</v>
      </c>
      <c r="K236" s="93" t="s">
        <v>83</v>
      </c>
      <c r="L236" s="93" t="s">
        <v>83</v>
      </c>
      <c r="M236" s="110" t="s">
        <v>83</v>
      </c>
      <c r="N236" s="108" t="s">
        <v>12</v>
      </c>
      <c r="O236" s="101" t="s">
        <v>12</v>
      </c>
      <c r="P236" s="101" t="s">
        <v>12</v>
      </c>
      <c r="Q236" s="101" t="s">
        <v>12</v>
      </c>
      <c r="R236" s="111" t="s">
        <v>12</v>
      </c>
      <c r="S236" s="449"/>
      <c r="T236" s="116" t="s">
        <v>83</v>
      </c>
      <c r="U236" s="111" t="s">
        <v>83</v>
      </c>
      <c r="V236" s="110" t="s">
        <v>83</v>
      </c>
      <c r="W236" s="107" t="s">
        <v>83</v>
      </c>
      <c r="X236" s="108" t="s">
        <v>12</v>
      </c>
      <c r="Y236" s="101" t="s">
        <v>12</v>
      </c>
      <c r="Z236" s="101" t="s">
        <v>12</v>
      </c>
      <c r="AA236" s="101" t="s">
        <v>12</v>
      </c>
      <c r="AB236" s="111" t="s">
        <v>12</v>
      </c>
      <c r="AC236" s="450" t="s">
        <v>12</v>
      </c>
      <c r="AD236" s="112" t="str">
        <f t="shared" si="165"/>
        <v>-</v>
      </c>
      <c r="AE236" s="113" t="str">
        <f t="shared" si="154"/>
        <v>-</v>
      </c>
      <c r="AF236" s="113" t="str">
        <f t="shared" si="155"/>
        <v>-</v>
      </c>
      <c r="AG236" s="113" t="str">
        <f t="shared" si="156"/>
        <v>-</v>
      </c>
      <c r="AH236" s="114" t="str">
        <f t="shared" si="157"/>
        <v>-</v>
      </c>
      <c r="AI236" s="453"/>
      <c r="AJ236" s="112" t="str">
        <f t="shared" si="166"/>
        <v>-</v>
      </c>
      <c r="AK236" s="113" t="str">
        <f t="shared" si="158"/>
        <v>-</v>
      </c>
      <c r="AL236" s="113" t="str">
        <f t="shared" si="159"/>
        <v>-</v>
      </c>
      <c r="AM236" s="113" t="str">
        <f t="shared" si="160"/>
        <v>-</v>
      </c>
      <c r="AN236" s="114" t="str">
        <f t="shared" si="161"/>
        <v>-</v>
      </c>
      <c r="AO236" s="456"/>
      <c r="AP236" s="105" t="s">
        <v>12</v>
      </c>
      <c r="AQ236" s="93" t="s">
        <v>83</v>
      </c>
      <c r="AR236" s="98" t="s">
        <v>83</v>
      </c>
      <c r="AS236" s="102" t="s">
        <v>83</v>
      </c>
      <c r="AT236" s="116" t="s">
        <v>12</v>
      </c>
      <c r="AU236" s="115" t="s">
        <v>12</v>
      </c>
      <c r="AV236" s="115" t="s">
        <v>12</v>
      </c>
      <c r="AW236" s="115" t="s">
        <v>12</v>
      </c>
      <c r="AX236" s="179" t="s">
        <v>83</v>
      </c>
      <c r="AY236" s="109" t="s">
        <v>12</v>
      </c>
    </row>
    <row r="237" spans="1:51" customFormat="1" ht="29.25" hidden="1" customHeight="1">
      <c r="A237" s="12" t="str">
        <f t="shared" ref="A237:A245" si="167">B237&amp;"-"&amp;D237</f>
        <v>26-9</v>
      </c>
      <c r="B237" s="95">
        <v>26</v>
      </c>
      <c r="C237" s="120" t="str">
        <f>VLOOKUP(B237,プルダウン!$L$2:$M$28,2,FALSE)</f>
        <v>消防・救急</v>
      </c>
      <c r="D237" s="95">
        <v>9</v>
      </c>
      <c r="E237" s="93" t="s">
        <v>83</v>
      </c>
      <c r="F237" s="97" t="s">
        <v>83</v>
      </c>
      <c r="G237" s="123" t="s">
        <v>83</v>
      </c>
      <c r="H237" s="99" t="s">
        <v>83</v>
      </c>
      <c r="I237" s="94" t="s">
        <v>83</v>
      </c>
      <c r="J237" s="93" t="s">
        <v>83</v>
      </c>
      <c r="K237" s="93" t="s">
        <v>83</v>
      </c>
      <c r="L237" s="93" t="s">
        <v>83</v>
      </c>
      <c r="M237" s="110" t="s">
        <v>83</v>
      </c>
      <c r="N237" s="108" t="s">
        <v>12</v>
      </c>
      <c r="O237" s="101" t="s">
        <v>12</v>
      </c>
      <c r="P237" s="101" t="s">
        <v>12</v>
      </c>
      <c r="Q237" s="101" t="s">
        <v>12</v>
      </c>
      <c r="R237" s="111" t="s">
        <v>12</v>
      </c>
      <c r="S237" s="449"/>
      <c r="T237" s="116" t="s">
        <v>83</v>
      </c>
      <c r="U237" s="111" t="s">
        <v>83</v>
      </c>
      <c r="V237" s="110" t="s">
        <v>83</v>
      </c>
      <c r="W237" s="107" t="s">
        <v>83</v>
      </c>
      <c r="X237" s="108" t="s">
        <v>12</v>
      </c>
      <c r="Y237" s="101" t="s">
        <v>12</v>
      </c>
      <c r="Z237" s="101" t="s">
        <v>12</v>
      </c>
      <c r="AA237" s="101" t="s">
        <v>12</v>
      </c>
      <c r="AB237" s="111" t="s">
        <v>12</v>
      </c>
      <c r="AC237" s="450" t="s">
        <v>12</v>
      </c>
      <c r="AD237" s="112" t="str">
        <f t="shared" si="165"/>
        <v>-</v>
      </c>
      <c r="AE237" s="113" t="str">
        <f t="shared" si="154"/>
        <v>-</v>
      </c>
      <c r="AF237" s="113" t="str">
        <f t="shared" si="155"/>
        <v>-</v>
      </c>
      <c r="AG237" s="113" t="str">
        <f t="shared" si="156"/>
        <v>-</v>
      </c>
      <c r="AH237" s="114" t="str">
        <f t="shared" si="157"/>
        <v>-</v>
      </c>
      <c r="AI237" s="453"/>
      <c r="AJ237" s="112" t="str">
        <f t="shared" si="166"/>
        <v>-</v>
      </c>
      <c r="AK237" s="113" t="str">
        <f t="shared" si="158"/>
        <v>-</v>
      </c>
      <c r="AL237" s="113" t="str">
        <f t="shared" si="159"/>
        <v>-</v>
      </c>
      <c r="AM237" s="113" t="str">
        <f t="shared" si="160"/>
        <v>-</v>
      </c>
      <c r="AN237" s="114" t="str">
        <f t="shared" si="161"/>
        <v>-</v>
      </c>
      <c r="AO237" s="456"/>
      <c r="AP237" s="105" t="s">
        <v>12</v>
      </c>
      <c r="AQ237" s="93" t="s">
        <v>83</v>
      </c>
      <c r="AR237" s="98" t="s">
        <v>83</v>
      </c>
      <c r="AS237" s="102" t="s">
        <v>83</v>
      </c>
      <c r="AT237" s="116" t="s">
        <v>12</v>
      </c>
      <c r="AU237" s="115" t="s">
        <v>12</v>
      </c>
      <c r="AV237" s="115" t="s">
        <v>12</v>
      </c>
      <c r="AW237" s="115" t="s">
        <v>12</v>
      </c>
      <c r="AX237" s="179" t="s">
        <v>83</v>
      </c>
      <c r="AY237" s="109" t="s">
        <v>12</v>
      </c>
    </row>
    <row r="238" spans="1:51" s="401" customFormat="1" ht="107.25" customHeight="1">
      <c r="A238" s="12" t="str">
        <f t="shared" si="167"/>
        <v>27-1</v>
      </c>
      <c r="B238" s="204">
        <v>27</v>
      </c>
      <c r="C238" s="364" t="s">
        <v>297</v>
      </c>
      <c r="D238" s="204">
        <v>1</v>
      </c>
      <c r="E238" s="600" t="s">
        <v>597</v>
      </c>
      <c r="F238" s="355" t="s">
        <v>384</v>
      </c>
      <c r="G238" s="603" t="s">
        <v>598</v>
      </c>
      <c r="H238" s="206" t="s">
        <v>599</v>
      </c>
      <c r="I238" s="195" t="s">
        <v>600</v>
      </c>
      <c r="J238" s="600" t="s">
        <v>1922</v>
      </c>
      <c r="K238" s="600" t="s">
        <v>601</v>
      </c>
      <c r="L238" s="600" t="s">
        <v>602</v>
      </c>
      <c r="M238" s="207" t="s">
        <v>392</v>
      </c>
      <c r="N238" s="603" t="s">
        <v>3000</v>
      </c>
      <c r="O238" s="181" t="s">
        <v>3001</v>
      </c>
      <c r="P238" s="181" t="s">
        <v>3001</v>
      </c>
      <c r="Q238" s="181">
        <v>70</v>
      </c>
      <c r="R238" s="181">
        <v>70</v>
      </c>
      <c r="S238" s="345">
        <v>70</v>
      </c>
      <c r="T238" s="194" t="s">
        <v>1298</v>
      </c>
      <c r="U238" s="209">
        <v>70</v>
      </c>
      <c r="V238" s="207" t="s">
        <v>394</v>
      </c>
      <c r="W238" s="600" t="s">
        <v>3096</v>
      </c>
      <c r="X238" s="603" t="s">
        <v>3002</v>
      </c>
      <c r="Y238" s="181" t="s">
        <v>3002</v>
      </c>
      <c r="Z238" s="181" t="s">
        <v>3002</v>
      </c>
      <c r="AA238" s="181">
        <v>70.7</v>
      </c>
      <c r="AB238" s="181">
        <v>74.8</v>
      </c>
      <c r="AC238" s="345">
        <v>69.3</v>
      </c>
      <c r="AD238" s="226" t="str">
        <f t="shared" si="165"/>
        <v>-</v>
      </c>
      <c r="AE238" s="196" t="str">
        <f>IFERROR(IF($E238="-","-",Y238/O238),"-")</f>
        <v>-</v>
      </c>
      <c r="AF238" s="196" t="str">
        <f>IFERROR(IF($E238="-","-",Z238/P238),"-")</f>
        <v>-</v>
      </c>
      <c r="AG238" s="196">
        <f>IFERROR(IF($E238="-","-",AA238/Q238),"-")</f>
        <v>1.01</v>
      </c>
      <c r="AH238" s="604">
        <f>IFERROR(IF($E238="-","-",AB238/R238),"-")</f>
        <v>1.0685714285714285</v>
      </c>
      <c r="AI238" s="227">
        <f>IFERROR(IF($E238="-","-",AC238/S238),"-")</f>
        <v>0.99</v>
      </c>
      <c r="AJ238" s="226" t="str">
        <f t="shared" si="166"/>
        <v>-</v>
      </c>
      <c r="AK238" s="196" t="str">
        <f>IFERROR(IF($E238="-","-",IF($U238="-","-",Y238/$U238)),"-")</f>
        <v>-</v>
      </c>
      <c r="AL238" s="196" t="str">
        <f>IFERROR(IF($E238="-","-",IF($U238="-","-",Z238/$U238)),"-")</f>
        <v>-</v>
      </c>
      <c r="AM238" s="196">
        <f>IFERROR(IF($E238="-","-",IF($U238="-","-",AA238/$U238)),"-")</f>
        <v>1.01</v>
      </c>
      <c r="AN238" s="604">
        <f>IFERROR(IF($E238="-","-",IF($U238="-","-",AB238/$U238)),"-")</f>
        <v>1.0685714285714285</v>
      </c>
      <c r="AO238" s="227">
        <f>IFERROR(IF($E238="-","-",IF($U238="-","-",AC238/$U238)),"-")</f>
        <v>0.99</v>
      </c>
      <c r="AP238" s="204" t="s">
        <v>12</v>
      </c>
      <c r="AQ238" s="600"/>
      <c r="AR238" s="197" t="s">
        <v>1238</v>
      </c>
      <c r="AS238" s="257" t="s">
        <v>1923</v>
      </c>
      <c r="AT238" s="194" t="s">
        <v>12</v>
      </c>
      <c r="AU238" s="179" t="s">
        <v>12</v>
      </c>
      <c r="AV238" s="179" t="s">
        <v>12</v>
      </c>
      <c r="AW238" s="179" t="s">
        <v>15</v>
      </c>
      <c r="AX238" s="347" t="s">
        <v>54</v>
      </c>
      <c r="AY238" s="195" t="s">
        <v>3378</v>
      </c>
    </row>
    <row r="239" spans="1:51" s="401" customFormat="1" ht="150" customHeight="1">
      <c r="A239" s="12" t="str">
        <f t="shared" si="167"/>
        <v>27-2</v>
      </c>
      <c r="B239" s="204">
        <v>27</v>
      </c>
      <c r="C239" s="364" t="s">
        <v>297</v>
      </c>
      <c r="D239" s="204">
        <v>2</v>
      </c>
      <c r="E239" s="600" t="s">
        <v>603</v>
      </c>
      <c r="F239" s="355" t="s">
        <v>384</v>
      </c>
      <c r="G239" s="603" t="s">
        <v>598</v>
      </c>
      <c r="H239" s="206" t="s">
        <v>604</v>
      </c>
      <c r="I239" s="195" t="s">
        <v>605</v>
      </c>
      <c r="J239" s="600" t="s">
        <v>1924</v>
      </c>
      <c r="K239" s="600" t="s">
        <v>606</v>
      </c>
      <c r="L239" s="600" t="s">
        <v>607</v>
      </c>
      <c r="M239" s="207" t="s">
        <v>392</v>
      </c>
      <c r="N239" s="603" t="s">
        <v>3000</v>
      </c>
      <c r="O239" s="181" t="s">
        <v>3001</v>
      </c>
      <c r="P239" s="181" t="s">
        <v>3001</v>
      </c>
      <c r="Q239" s="181">
        <v>60.3</v>
      </c>
      <c r="R239" s="181">
        <v>61.5</v>
      </c>
      <c r="S239" s="633">
        <v>63</v>
      </c>
      <c r="T239" s="194" t="s">
        <v>1298</v>
      </c>
      <c r="U239" s="209">
        <v>66</v>
      </c>
      <c r="V239" s="207" t="s">
        <v>394</v>
      </c>
      <c r="W239" s="600" t="s">
        <v>3096</v>
      </c>
      <c r="X239" s="603" t="s">
        <v>12</v>
      </c>
      <c r="Y239" s="181" t="s">
        <v>12</v>
      </c>
      <c r="Z239" s="181" t="s">
        <v>12</v>
      </c>
      <c r="AA239" s="181">
        <v>60.3</v>
      </c>
      <c r="AB239" s="181">
        <v>61.5</v>
      </c>
      <c r="AC239" s="633">
        <v>63</v>
      </c>
      <c r="AD239" s="226" t="str">
        <f>IFERROR(IF($E239="-","-",(X239-54.5)/(N239-54.5)),"-")</f>
        <v>-</v>
      </c>
      <c r="AE239" s="196" t="str">
        <f t="shared" ref="AE239:AF241" si="168">IFERROR(IF($E239="-","-",(Y239-X239)/(O239-X239)),"-")</f>
        <v>-</v>
      </c>
      <c r="AF239" s="196" t="str">
        <f t="shared" si="168"/>
        <v>-</v>
      </c>
      <c r="AG239" s="196">
        <v>1</v>
      </c>
      <c r="AH239" s="196">
        <f t="shared" ref="AH239:AI241" si="169">IFERROR(IF($E239="-","-",(AB239-AA239)/(R239-AA239)),"-")</f>
        <v>1</v>
      </c>
      <c r="AI239" s="196">
        <f t="shared" si="169"/>
        <v>1</v>
      </c>
      <c r="AJ239" s="226" t="s">
        <v>3004</v>
      </c>
      <c r="AK239" s="196" t="s">
        <v>3004</v>
      </c>
      <c r="AL239" s="196" t="s">
        <v>3004</v>
      </c>
      <c r="AM239" s="196">
        <v>0.1857142857142853</v>
      </c>
      <c r="AN239" s="196">
        <f t="shared" ref="AN239:AO241" si="170">IFERROR(IF($E239="-","-",IF($U239="-","-",(AB239-AA239)/($U239-AA239))),"-")</f>
        <v>0.21052631578947409</v>
      </c>
      <c r="AO239" s="196">
        <f t="shared" si="170"/>
        <v>0.33333333333333331</v>
      </c>
      <c r="AP239" s="204" t="s">
        <v>12</v>
      </c>
      <c r="AQ239" s="600" t="s">
        <v>1925</v>
      </c>
      <c r="AR239" s="197" t="s">
        <v>653</v>
      </c>
      <c r="AS239" s="257" t="s">
        <v>1926</v>
      </c>
      <c r="AT239" s="194" t="s">
        <v>12</v>
      </c>
      <c r="AU239" s="179" t="s">
        <v>12</v>
      </c>
      <c r="AV239" s="179" t="s">
        <v>12</v>
      </c>
      <c r="AW239" s="179" t="s">
        <v>15</v>
      </c>
      <c r="AX239" s="347" t="s">
        <v>54</v>
      </c>
      <c r="AY239" s="195" t="s">
        <v>15</v>
      </c>
    </row>
    <row r="240" spans="1:51" s="401" customFormat="1" ht="151.5" customHeight="1">
      <c r="A240" s="12" t="str">
        <f t="shared" si="167"/>
        <v>27-3</v>
      </c>
      <c r="B240" s="204">
        <v>27</v>
      </c>
      <c r="C240" s="364" t="s">
        <v>297</v>
      </c>
      <c r="D240" s="204">
        <v>3</v>
      </c>
      <c r="E240" s="600" t="s">
        <v>608</v>
      </c>
      <c r="F240" s="355" t="s">
        <v>384</v>
      </c>
      <c r="G240" s="603" t="s">
        <v>598</v>
      </c>
      <c r="H240" s="206" t="s">
        <v>609</v>
      </c>
      <c r="I240" s="195" t="s">
        <v>610</v>
      </c>
      <c r="J240" s="600" t="s">
        <v>1927</v>
      </c>
      <c r="K240" s="600" t="s">
        <v>611</v>
      </c>
      <c r="L240" s="600" t="s">
        <v>612</v>
      </c>
      <c r="M240" s="207" t="s">
        <v>392</v>
      </c>
      <c r="N240" s="603" t="s">
        <v>3000</v>
      </c>
      <c r="O240" s="181" t="s">
        <v>3001</v>
      </c>
      <c r="P240" s="181" t="s">
        <v>3001</v>
      </c>
      <c r="Q240" s="181">
        <v>33.1</v>
      </c>
      <c r="R240" s="181">
        <v>34.799999999999997</v>
      </c>
      <c r="S240" s="633">
        <v>35</v>
      </c>
      <c r="T240" s="194" t="s">
        <v>1298</v>
      </c>
      <c r="U240" s="209">
        <v>40</v>
      </c>
      <c r="V240" s="207" t="s">
        <v>394</v>
      </c>
      <c r="W240" s="600" t="s">
        <v>3096</v>
      </c>
      <c r="X240" s="603" t="s">
        <v>12</v>
      </c>
      <c r="Y240" s="181" t="s">
        <v>12</v>
      </c>
      <c r="Z240" s="181" t="s">
        <v>12</v>
      </c>
      <c r="AA240" s="181">
        <v>33.1</v>
      </c>
      <c r="AB240" s="181">
        <v>34.799999999999997</v>
      </c>
      <c r="AC240" s="633">
        <v>35</v>
      </c>
      <c r="AD240" s="226" t="str">
        <f>IFERROR(IF($E240="-","-",(X240-29.2)/(N240-29.2)),"-")</f>
        <v>-</v>
      </c>
      <c r="AE240" s="196" t="str">
        <f t="shared" si="168"/>
        <v>-</v>
      </c>
      <c r="AF240" s="196" t="str">
        <f t="shared" si="168"/>
        <v>-</v>
      </c>
      <c r="AG240" s="196">
        <v>1</v>
      </c>
      <c r="AH240" s="196">
        <f t="shared" si="169"/>
        <v>1</v>
      </c>
      <c r="AI240" s="196">
        <f t="shared" si="169"/>
        <v>1</v>
      </c>
      <c r="AJ240" s="226" t="s">
        <v>3004</v>
      </c>
      <c r="AK240" s="196" t="s">
        <v>3004</v>
      </c>
      <c r="AL240" s="196" t="s">
        <v>3004</v>
      </c>
      <c r="AM240" s="196">
        <v>1.4285714285714488E-2</v>
      </c>
      <c r="AN240" s="196">
        <f t="shared" si="170"/>
        <v>0.24637681159420233</v>
      </c>
      <c r="AO240" s="196">
        <f t="shared" si="170"/>
        <v>3.8461538461538984E-2</v>
      </c>
      <c r="AP240" s="204" t="s">
        <v>12</v>
      </c>
      <c r="AQ240" s="600" t="s">
        <v>1925</v>
      </c>
      <c r="AR240" s="197" t="s">
        <v>653</v>
      </c>
      <c r="AS240" s="257" t="s">
        <v>1926</v>
      </c>
      <c r="AT240" s="194" t="s">
        <v>12</v>
      </c>
      <c r="AU240" s="179" t="s">
        <v>12</v>
      </c>
      <c r="AV240" s="179" t="s">
        <v>12</v>
      </c>
      <c r="AW240" s="179" t="s">
        <v>15</v>
      </c>
      <c r="AX240" s="347" t="s">
        <v>54</v>
      </c>
      <c r="AY240" s="195" t="s">
        <v>3377</v>
      </c>
    </row>
    <row r="241" spans="1:51" s="634" customFormat="1" ht="191.25" hidden="1" customHeight="1">
      <c r="A241" s="12" t="str">
        <f t="shared" si="167"/>
        <v>27-4</v>
      </c>
      <c r="B241" s="406">
        <v>27</v>
      </c>
      <c r="C241" s="407" t="s">
        <v>297</v>
      </c>
      <c r="D241" s="406">
        <v>4</v>
      </c>
      <c r="E241" s="199" t="s">
        <v>613</v>
      </c>
      <c r="F241" s="408" t="s">
        <v>384</v>
      </c>
      <c r="G241" s="409" t="s">
        <v>598</v>
      </c>
      <c r="H241" s="410" t="s">
        <v>609</v>
      </c>
      <c r="I241" s="411" t="s">
        <v>610</v>
      </c>
      <c r="J241" s="199" t="s">
        <v>2688</v>
      </c>
      <c r="K241" s="199" t="s">
        <v>614</v>
      </c>
      <c r="L241" s="199" t="s">
        <v>615</v>
      </c>
      <c r="M241" s="412" t="s">
        <v>392</v>
      </c>
      <c r="N241" s="409" t="s">
        <v>3000</v>
      </c>
      <c r="O241" s="413" t="s">
        <v>323</v>
      </c>
      <c r="P241" s="413" t="s">
        <v>323</v>
      </c>
      <c r="Q241" s="413">
        <v>100</v>
      </c>
      <c r="R241" s="413" t="s">
        <v>12</v>
      </c>
      <c r="S241" s="607" t="s">
        <v>3381</v>
      </c>
      <c r="T241" s="414" t="s">
        <v>38</v>
      </c>
      <c r="U241" s="608">
        <v>100</v>
      </c>
      <c r="V241" s="412" t="s">
        <v>394</v>
      </c>
      <c r="W241" s="199" t="s">
        <v>3096</v>
      </c>
      <c r="X241" s="409" t="s">
        <v>12</v>
      </c>
      <c r="Y241" s="413" t="s">
        <v>12</v>
      </c>
      <c r="Z241" s="413" t="s">
        <v>12</v>
      </c>
      <c r="AA241" s="413">
        <v>100</v>
      </c>
      <c r="AB241" s="413" t="s">
        <v>12</v>
      </c>
      <c r="AC241" s="607" t="s">
        <v>3381</v>
      </c>
      <c r="AD241" s="415" t="str">
        <f>IFERROR(IF($E241="-","-",(X241-66.2)/(N241-66.2)),"-")</f>
        <v>-</v>
      </c>
      <c r="AE241" s="416" t="str">
        <f t="shared" si="168"/>
        <v>-</v>
      </c>
      <c r="AF241" s="416" t="str">
        <f t="shared" si="168"/>
        <v>-</v>
      </c>
      <c r="AG241" s="416">
        <v>1</v>
      </c>
      <c r="AH241" s="416" t="str">
        <f t="shared" si="169"/>
        <v>-</v>
      </c>
      <c r="AI241" s="416" t="str">
        <f t="shared" si="169"/>
        <v>-</v>
      </c>
      <c r="AJ241" s="415" t="s">
        <v>12</v>
      </c>
      <c r="AK241" s="416" t="s">
        <v>12</v>
      </c>
      <c r="AL241" s="416" t="s">
        <v>12</v>
      </c>
      <c r="AM241" s="416">
        <v>1</v>
      </c>
      <c r="AN241" s="416" t="str">
        <f t="shared" si="170"/>
        <v>-</v>
      </c>
      <c r="AO241" s="416" t="str">
        <f t="shared" si="170"/>
        <v>-</v>
      </c>
      <c r="AP241" s="406" t="s">
        <v>12</v>
      </c>
      <c r="AQ241" s="199" t="s">
        <v>1925</v>
      </c>
      <c r="AR241" s="417" t="s">
        <v>653</v>
      </c>
      <c r="AS241" s="418" t="s">
        <v>1926</v>
      </c>
      <c r="AT241" s="414" t="s">
        <v>12</v>
      </c>
      <c r="AU241" s="419" t="s">
        <v>12</v>
      </c>
      <c r="AV241" s="419" t="s">
        <v>12</v>
      </c>
      <c r="AW241" s="419" t="s">
        <v>15</v>
      </c>
      <c r="AX241" s="459" t="s">
        <v>3371</v>
      </c>
      <c r="AY241" s="411" t="s">
        <v>3381</v>
      </c>
    </row>
    <row r="242" spans="1:51" s="401" customFormat="1" ht="165" customHeight="1">
      <c r="A242" s="12" t="str">
        <f t="shared" si="167"/>
        <v>27-5</v>
      </c>
      <c r="B242" s="204">
        <v>27</v>
      </c>
      <c r="C242" s="364" t="s">
        <v>297</v>
      </c>
      <c r="D242" s="204">
        <v>5</v>
      </c>
      <c r="E242" s="600" t="s">
        <v>1262</v>
      </c>
      <c r="F242" s="355" t="s">
        <v>384</v>
      </c>
      <c r="G242" s="603" t="s">
        <v>543</v>
      </c>
      <c r="H242" s="264" t="s">
        <v>580</v>
      </c>
      <c r="I242" s="195" t="s">
        <v>617</v>
      </c>
      <c r="J242" s="600" t="s">
        <v>1928</v>
      </c>
      <c r="K242" s="600" t="s">
        <v>618</v>
      </c>
      <c r="L242" s="600" t="s">
        <v>619</v>
      </c>
      <c r="M242" s="207" t="s">
        <v>392</v>
      </c>
      <c r="N242" s="603">
        <v>62.9</v>
      </c>
      <c r="O242" s="181">
        <v>63.1</v>
      </c>
      <c r="P242" s="181">
        <v>63.5</v>
      </c>
      <c r="Q242" s="181">
        <v>63.7</v>
      </c>
      <c r="R242" s="181">
        <v>63.9</v>
      </c>
      <c r="S242" s="345">
        <v>64.099999999999994</v>
      </c>
      <c r="T242" s="194" t="s">
        <v>3136</v>
      </c>
      <c r="U242" s="209">
        <v>65</v>
      </c>
      <c r="V242" s="207" t="s">
        <v>306</v>
      </c>
      <c r="W242" s="600" t="s">
        <v>3379</v>
      </c>
      <c r="X242" s="603">
        <v>63</v>
      </c>
      <c r="Y242" s="181">
        <v>63.2</v>
      </c>
      <c r="Z242" s="181">
        <v>63.8</v>
      </c>
      <c r="AA242" s="181">
        <v>63.9</v>
      </c>
      <c r="AB242" s="181">
        <v>64</v>
      </c>
      <c r="AC242" s="345">
        <v>64.2</v>
      </c>
      <c r="AD242" s="226">
        <f t="shared" ref="AD242:AI243" si="171">IFERROR(IF($E242="-","-",X242/N242),"-")</f>
        <v>1.001589825119237</v>
      </c>
      <c r="AE242" s="196">
        <f t="shared" si="171"/>
        <v>1.0015847860538827</v>
      </c>
      <c r="AF242" s="196">
        <f t="shared" si="171"/>
        <v>1.0047244094488188</v>
      </c>
      <c r="AG242" s="196">
        <f t="shared" si="171"/>
        <v>1.0031397174254317</v>
      </c>
      <c r="AH242" s="604">
        <f t="shared" si="171"/>
        <v>1.0015649452269171</v>
      </c>
      <c r="AI242" s="227">
        <f t="shared" si="171"/>
        <v>1.0015600624024963</v>
      </c>
      <c r="AJ242" s="226">
        <f t="shared" ref="AJ242:AO243" si="172">IFERROR(IF($E242="-","-",IF($U242="-","-",X242/$U242)),"-")</f>
        <v>0.96923076923076923</v>
      </c>
      <c r="AK242" s="196">
        <f t="shared" si="172"/>
        <v>0.97230769230769232</v>
      </c>
      <c r="AL242" s="196">
        <f t="shared" si="172"/>
        <v>0.98153846153846147</v>
      </c>
      <c r="AM242" s="196">
        <f t="shared" si="172"/>
        <v>0.98307692307692307</v>
      </c>
      <c r="AN242" s="604">
        <f t="shared" si="172"/>
        <v>0.98461538461538467</v>
      </c>
      <c r="AO242" s="227">
        <f t="shared" si="172"/>
        <v>0.98769230769230776</v>
      </c>
      <c r="AP242" s="204" t="s">
        <v>12</v>
      </c>
      <c r="AQ242" s="600" t="s">
        <v>83</v>
      </c>
      <c r="AR242" s="197" t="s">
        <v>634</v>
      </c>
      <c r="AS242" s="321" t="s">
        <v>1929</v>
      </c>
      <c r="AT242" s="194" t="s">
        <v>15</v>
      </c>
      <c r="AU242" s="179" t="s">
        <v>15</v>
      </c>
      <c r="AV242" s="179" t="s">
        <v>15</v>
      </c>
      <c r="AW242" s="179" t="s">
        <v>15</v>
      </c>
      <c r="AX242" s="347" t="s">
        <v>3368</v>
      </c>
      <c r="AY242" s="195" t="s">
        <v>3377</v>
      </c>
    </row>
    <row r="243" spans="1:51" s="401" customFormat="1" ht="108" customHeight="1">
      <c r="A243" s="12" t="str">
        <f t="shared" si="167"/>
        <v>27-6</v>
      </c>
      <c r="B243" s="204">
        <v>27</v>
      </c>
      <c r="C243" s="364" t="s">
        <v>297</v>
      </c>
      <c r="D243" s="204">
        <v>6</v>
      </c>
      <c r="E243" s="600" t="s">
        <v>620</v>
      </c>
      <c r="F243" s="355" t="s">
        <v>384</v>
      </c>
      <c r="G243" s="603" t="s">
        <v>543</v>
      </c>
      <c r="H243" s="264" t="s">
        <v>580</v>
      </c>
      <c r="I243" s="195" t="s">
        <v>617</v>
      </c>
      <c r="J243" s="600" t="s">
        <v>621</v>
      </c>
      <c r="K243" s="600" t="s">
        <v>622</v>
      </c>
      <c r="L243" s="600" t="s">
        <v>1239</v>
      </c>
      <c r="M243" s="207" t="s">
        <v>392</v>
      </c>
      <c r="N243" s="386">
        <v>85</v>
      </c>
      <c r="O243" s="387">
        <v>85.3</v>
      </c>
      <c r="P243" s="387">
        <v>90.5</v>
      </c>
      <c r="Q243" s="387">
        <v>96</v>
      </c>
      <c r="R243" s="387">
        <v>99.1</v>
      </c>
      <c r="S243" s="635">
        <v>100</v>
      </c>
      <c r="T243" s="194" t="s">
        <v>416</v>
      </c>
      <c r="U243" s="209">
        <v>100</v>
      </c>
      <c r="V243" s="207" t="s">
        <v>306</v>
      </c>
      <c r="W243" s="600" t="s">
        <v>1240</v>
      </c>
      <c r="X243" s="376">
        <v>85</v>
      </c>
      <c r="Y243" s="358">
        <v>85</v>
      </c>
      <c r="Z243" s="181">
        <v>86.4</v>
      </c>
      <c r="AA243" s="181">
        <v>95.9</v>
      </c>
      <c r="AB243" s="181">
        <v>99.1</v>
      </c>
      <c r="AC243" s="631">
        <v>100</v>
      </c>
      <c r="AD243" s="226">
        <f t="shared" si="171"/>
        <v>1</v>
      </c>
      <c r="AE243" s="196">
        <f t="shared" si="171"/>
        <v>0.99648300117233302</v>
      </c>
      <c r="AF243" s="196">
        <f t="shared" si="171"/>
        <v>0.95469613259668518</v>
      </c>
      <c r="AG243" s="196">
        <f t="shared" si="171"/>
        <v>0.99895833333333339</v>
      </c>
      <c r="AH243" s="604">
        <f t="shared" si="171"/>
        <v>1</v>
      </c>
      <c r="AI243" s="227">
        <f t="shared" si="171"/>
        <v>1</v>
      </c>
      <c r="AJ243" s="226">
        <f t="shared" si="172"/>
        <v>0.85</v>
      </c>
      <c r="AK243" s="196">
        <f t="shared" si="172"/>
        <v>0.85</v>
      </c>
      <c r="AL243" s="196">
        <f t="shared" si="172"/>
        <v>0.8640000000000001</v>
      </c>
      <c r="AM243" s="196">
        <f t="shared" si="172"/>
        <v>0.95900000000000007</v>
      </c>
      <c r="AN243" s="196">
        <f t="shared" si="172"/>
        <v>0.99099999999999999</v>
      </c>
      <c r="AO243" s="588">
        <f t="shared" si="172"/>
        <v>1</v>
      </c>
      <c r="AP243" s="204" t="s">
        <v>12</v>
      </c>
      <c r="AQ243" s="600" t="s">
        <v>83</v>
      </c>
      <c r="AR243" s="197" t="s">
        <v>634</v>
      </c>
      <c r="AS243" s="321" t="s">
        <v>1929</v>
      </c>
      <c r="AT243" s="194" t="s">
        <v>15</v>
      </c>
      <c r="AU243" s="179" t="s">
        <v>11</v>
      </c>
      <c r="AV243" s="179" t="s">
        <v>11</v>
      </c>
      <c r="AW243" s="179" t="s">
        <v>11</v>
      </c>
      <c r="AX243" s="347" t="s">
        <v>3368</v>
      </c>
      <c r="AY243" s="195" t="s">
        <v>3377</v>
      </c>
    </row>
    <row r="244" spans="1:51" customFormat="1" ht="29.25" hidden="1" customHeight="1">
      <c r="A244" s="12" t="str">
        <f t="shared" si="167"/>
        <v>27-7</v>
      </c>
      <c r="B244" s="12">
        <v>27</v>
      </c>
      <c r="C244" s="64" t="str">
        <f>VLOOKUP(B244,プルダウン!$L$2:$M$28,2,FALSE)</f>
        <v>くらしの水</v>
      </c>
      <c r="D244" s="12">
        <v>7</v>
      </c>
      <c r="E244" s="5" t="s">
        <v>83</v>
      </c>
      <c r="F244" s="4" t="s">
        <v>83</v>
      </c>
      <c r="G244" s="23" t="s">
        <v>83</v>
      </c>
      <c r="H244" s="24" t="s">
        <v>83</v>
      </c>
      <c r="I244" s="7" t="s">
        <v>83</v>
      </c>
      <c r="J244" s="5" t="s">
        <v>83</v>
      </c>
      <c r="K244" s="5" t="s">
        <v>83</v>
      </c>
      <c r="L244" s="5" t="s">
        <v>83</v>
      </c>
      <c r="M244" s="30" t="s">
        <v>83</v>
      </c>
      <c r="N244" s="8" t="s">
        <v>12</v>
      </c>
      <c r="O244" s="14" t="s">
        <v>12</v>
      </c>
      <c r="P244" s="14" t="s">
        <v>12</v>
      </c>
      <c r="Q244" s="14" t="s">
        <v>12</v>
      </c>
      <c r="R244" s="9" t="s">
        <v>12</v>
      </c>
      <c r="S244" s="452"/>
      <c r="T244" s="28" t="s">
        <v>83</v>
      </c>
      <c r="U244" s="9" t="s">
        <v>83</v>
      </c>
      <c r="V244" s="30" t="s">
        <v>83</v>
      </c>
      <c r="W244" s="5" t="s">
        <v>83</v>
      </c>
      <c r="X244" s="8" t="s">
        <v>12</v>
      </c>
      <c r="Y244" s="14" t="s">
        <v>12</v>
      </c>
      <c r="Z244" s="14" t="s">
        <v>12</v>
      </c>
      <c r="AA244" s="14" t="s">
        <v>12</v>
      </c>
      <c r="AB244" s="9" t="s">
        <v>12</v>
      </c>
      <c r="AC244" s="450" t="s">
        <v>12</v>
      </c>
      <c r="AD244" s="19" t="str">
        <f>IFERROR(IF($E244="-","-",X244/N244),"-")</f>
        <v>-</v>
      </c>
      <c r="AE244" s="20" t="str">
        <f t="shared" si="154"/>
        <v>-</v>
      </c>
      <c r="AF244" s="20" t="str">
        <f t="shared" si="155"/>
        <v>-</v>
      </c>
      <c r="AG244" s="20" t="str">
        <f t="shared" si="156"/>
        <v>-</v>
      </c>
      <c r="AH244" s="21" t="str">
        <f t="shared" si="157"/>
        <v>-</v>
      </c>
      <c r="AI244" s="455"/>
      <c r="AJ244" s="19" t="str">
        <f>IFERROR(IF($E244="-","-",IF($U244="-","-",X244/$U244)),"-")</f>
        <v>-</v>
      </c>
      <c r="AK244" s="20" t="str">
        <f t="shared" si="158"/>
        <v>-</v>
      </c>
      <c r="AL244" s="20" t="str">
        <f t="shared" si="159"/>
        <v>-</v>
      </c>
      <c r="AM244" s="20" t="str">
        <f t="shared" si="160"/>
        <v>-</v>
      </c>
      <c r="AN244" s="21" t="str">
        <f t="shared" si="161"/>
        <v>-</v>
      </c>
      <c r="AO244" s="458"/>
      <c r="AP244" s="12" t="s">
        <v>12</v>
      </c>
      <c r="AQ244" s="5" t="s">
        <v>83</v>
      </c>
      <c r="AR244" s="10" t="s">
        <v>83</v>
      </c>
      <c r="AS244" s="11" t="s">
        <v>83</v>
      </c>
      <c r="AT244" s="52" t="s">
        <v>12</v>
      </c>
      <c r="AU244" s="53" t="s">
        <v>12</v>
      </c>
      <c r="AV244" s="53" t="s">
        <v>12</v>
      </c>
      <c r="AW244" s="53" t="s">
        <v>12</v>
      </c>
      <c r="AX244" s="179" t="s">
        <v>83</v>
      </c>
      <c r="AY244" s="54" t="s">
        <v>12</v>
      </c>
    </row>
    <row r="245" spans="1:51" customFormat="1" ht="29.25" hidden="1" customHeight="1">
      <c r="A245" s="12" t="str">
        <f t="shared" si="167"/>
        <v>27-8</v>
      </c>
      <c r="B245" s="12">
        <v>27</v>
      </c>
      <c r="C245" s="64" t="str">
        <f>VLOOKUP(B245,プルダウン!$L$2:$M$28,2,FALSE)</f>
        <v>くらしの水</v>
      </c>
      <c r="D245" s="12">
        <v>8</v>
      </c>
      <c r="E245" s="5" t="s">
        <v>83</v>
      </c>
      <c r="F245" s="4" t="s">
        <v>83</v>
      </c>
      <c r="G245" s="23" t="s">
        <v>83</v>
      </c>
      <c r="H245" s="24" t="s">
        <v>83</v>
      </c>
      <c r="I245" s="7" t="s">
        <v>83</v>
      </c>
      <c r="J245" s="5" t="s">
        <v>83</v>
      </c>
      <c r="K245" s="5" t="s">
        <v>83</v>
      </c>
      <c r="L245" s="5" t="s">
        <v>83</v>
      </c>
      <c r="M245" s="30" t="s">
        <v>83</v>
      </c>
      <c r="N245" s="8" t="s">
        <v>12</v>
      </c>
      <c r="O245" s="14" t="s">
        <v>12</v>
      </c>
      <c r="P245" s="14" t="s">
        <v>12</v>
      </c>
      <c r="Q245" s="14" t="s">
        <v>12</v>
      </c>
      <c r="R245" s="9" t="s">
        <v>12</v>
      </c>
      <c r="S245" s="452"/>
      <c r="T245" s="28" t="s">
        <v>83</v>
      </c>
      <c r="U245" s="9" t="s">
        <v>83</v>
      </c>
      <c r="V245" s="30" t="s">
        <v>83</v>
      </c>
      <c r="W245" s="5" t="s">
        <v>83</v>
      </c>
      <c r="X245" s="8" t="s">
        <v>12</v>
      </c>
      <c r="Y245" s="14" t="s">
        <v>12</v>
      </c>
      <c r="Z245" s="14" t="s">
        <v>12</v>
      </c>
      <c r="AA245" s="14" t="s">
        <v>12</v>
      </c>
      <c r="AB245" s="9" t="s">
        <v>12</v>
      </c>
      <c r="AC245" s="450" t="s">
        <v>12</v>
      </c>
      <c r="AD245" s="19" t="str">
        <f>IFERROR(IF($E245="-","-",X245/N245),"-")</f>
        <v>-</v>
      </c>
      <c r="AE245" s="20" t="str">
        <f t="shared" si="154"/>
        <v>-</v>
      </c>
      <c r="AF245" s="20" t="str">
        <f t="shared" si="155"/>
        <v>-</v>
      </c>
      <c r="AG245" s="20" t="str">
        <f t="shared" si="156"/>
        <v>-</v>
      </c>
      <c r="AH245" s="21" t="str">
        <f t="shared" si="157"/>
        <v>-</v>
      </c>
      <c r="AI245" s="455"/>
      <c r="AJ245" s="19" t="str">
        <f>IFERROR(IF($E245="-","-",IF($U245="-","-",X245/$U245)),"-")</f>
        <v>-</v>
      </c>
      <c r="AK245" s="20" t="str">
        <f t="shared" si="158"/>
        <v>-</v>
      </c>
      <c r="AL245" s="20" t="str">
        <f t="shared" si="159"/>
        <v>-</v>
      </c>
      <c r="AM245" s="20" t="str">
        <f t="shared" si="160"/>
        <v>-</v>
      </c>
      <c r="AN245" s="21" t="str">
        <f t="shared" si="161"/>
        <v>-</v>
      </c>
      <c r="AO245" s="458"/>
      <c r="AP245" s="12" t="s">
        <v>12</v>
      </c>
      <c r="AQ245" s="5" t="s">
        <v>83</v>
      </c>
      <c r="AR245" s="10" t="s">
        <v>83</v>
      </c>
      <c r="AS245" s="11" t="s">
        <v>83</v>
      </c>
      <c r="AT245" s="52" t="s">
        <v>12</v>
      </c>
      <c r="AU245" s="53" t="s">
        <v>12</v>
      </c>
      <c r="AV245" s="53" t="s">
        <v>12</v>
      </c>
      <c r="AW245" s="53" t="s">
        <v>12</v>
      </c>
      <c r="AX245" s="179" t="s">
        <v>83</v>
      </c>
      <c r="AY245" s="54" t="s">
        <v>12</v>
      </c>
    </row>
    <row r="246" spans="1:51" customFormat="1" ht="29.25" hidden="1" customHeight="1">
      <c r="A246" s="12" t="str">
        <f t="shared" ref="A246" si="173">B246&amp;"-"&amp;D246</f>
        <v>27-9</v>
      </c>
      <c r="B246" s="12">
        <v>27</v>
      </c>
      <c r="C246" s="64" t="str">
        <f>VLOOKUP(B246,プルダウン!$L$2:$M$28,2,FALSE)</f>
        <v>くらしの水</v>
      </c>
      <c r="D246" s="12">
        <v>9</v>
      </c>
      <c r="E246" s="5" t="s">
        <v>83</v>
      </c>
      <c r="F246" s="4" t="s">
        <v>83</v>
      </c>
      <c r="G246" s="23" t="s">
        <v>83</v>
      </c>
      <c r="H246" s="24" t="s">
        <v>83</v>
      </c>
      <c r="I246" s="7" t="s">
        <v>83</v>
      </c>
      <c r="J246" s="5" t="s">
        <v>83</v>
      </c>
      <c r="K246" s="5" t="s">
        <v>83</v>
      </c>
      <c r="L246" s="5" t="s">
        <v>83</v>
      </c>
      <c r="M246" s="30" t="s">
        <v>83</v>
      </c>
      <c r="N246" s="8" t="s">
        <v>12</v>
      </c>
      <c r="O246" s="14" t="s">
        <v>12</v>
      </c>
      <c r="P246" s="14" t="s">
        <v>12</v>
      </c>
      <c r="Q246" s="14" t="s">
        <v>12</v>
      </c>
      <c r="R246" s="9" t="s">
        <v>12</v>
      </c>
      <c r="S246" s="452"/>
      <c r="T246" s="28" t="s">
        <v>83</v>
      </c>
      <c r="U246" s="9" t="s">
        <v>83</v>
      </c>
      <c r="V246" s="30" t="s">
        <v>83</v>
      </c>
      <c r="W246" s="5" t="s">
        <v>83</v>
      </c>
      <c r="X246" s="8" t="s">
        <v>12</v>
      </c>
      <c r="Y246" s="14" t="s">
        <v>12</v>
      </c>
      <c r="Z246" s="14" t="s">
        <v>12</v>
      </c>
      <c r="AA246" s="14" t="s">
        <v>12</v>
      </c>
      <c r="AB246" s="9" t="s">
        <v>12</v>
      </c>
      <c r="AC246" s="450" t="s">
        <v>12</v>
      </c>
      <c r="AD246" s="19" t="str">
        <f>IFERROR(IF($E246="-","-",X246/N246),"-")</f>
        <v>-</v>
      </c>
      <c r="AE246" s="20" t="str">
        <f t="shared" si="154"/>
        <v>-</v>
      </c>
      <c r="AF246" s="20" t="str">
        <f t="shared" si="155"/>
        <v>-</v>
      </c>
      <c r="AG246" s="20" t="str">
        <f t="shared" si="156"/>
        <v>-</v>
      </c>
      <c r="AH246" s="21" t="str">
        <f t="shared" si="157"/>
        <v>-</v>
      </c>
      <c r="AI246" s="455"/>
      <c r="AJ246" s="19" t="str">
        <f>IFERROR(IF($E246="-","-",IF($U246="-","-",X246/$U246)),"-")</f>
        <v>-</v>
      </c>
      <c r="AK246" s="20" t="str">
        <f t="shared" si="158"/>
        <v>-</v>
      </c>
      <c r="AL246" s="20" t="str">
        <f t="shared" si="159"/>
        <v>-</v>
      </c>
      <c r="AM246" s="20" t="str">
        <f t="shared" si="160"/>
        <v>-</v>
      </c>
      <c r="AN246" s="21" t="str">
        <f t="shared" si="161"/>
        <v>-</v>
      </c>
      <c r="AO246" s="458"/>
      <c r="AP246" s="12" t="s">
        <v>12</v>
      </c>
      <c r="AQ246" s="5" t="s">
        <v>83</v>
      </c>
      <c r="AR246" s="10" t="s">
        <v>83</v>
      </c>
      <c r="AS246" s="11" t="s">
        <v>83</v>
      </c>
      <c r="AT246" s="52" t="s">
        <v>12</v>
      </c>
      <c r="AU246" s="53" t="s">
        <v>12</v>
      </c>
      <c r="AV246" s="53" t="s">
        <v>12</v>
      </c>
      <c r="AW246" s="53" t="s">
        <v>12</v>
      </c>
      <c r="AX246" s="179" t="s">
        <v>83</v>
      </c>
      <c r="AY246" s="54" t="s">
        <v>12</v>
      </c>
    </row>
    <row r="247" spans="1:51">
      <c r="B247" s="144"/>
    </row>
    <row r="248" spans="1:51">
      <c r="B248" s="144"/>
    </row>
    <row r="249" spans="1:51">
      <c r="B249" s="144"/>
    </row>
    <row r="250" spans="1:51">
      <c r="B250" s="144"/>
      <c r="AI250" s="589"/>
    </row>
    <row r="251" spans="1:51">
      <c r="B251" s="144"/>
    </row>
    <row r="252" spans="1:51">
      <c r="B252" s="144"/>
      <c r="AI252" s="567"/>
    </row>
    <row r="253" spans="1:51">
      <c r="B253" s="144"/>
    </row>
    <row r="254" spans="1:51">
      <c r="B254" s="144"/>
    </row>
    <row r="255" spans="1:51">
      <c r="B255" s="144"/>
    </row>
    <row r="256" spans="1:51">
      <c r="B256" s="144"/>
    </row>
    <row r="257" spans="2:2">
      <c r="B257" s="144"/>
    </row>
    <row r="258" spans="2:2">
      <c r="B258" s="144"/>
    </row>
    <row r="259" spans="2:2">
      <c r="B259" s="144"/>
    </row>
    <row r="260" spans="2:2">
      <c r="B260" s="144"/>
    </row>
    <row r="261" spans="2:2">
      <c r="B261" s="144"/>
    </row>
    <row r="262" spans="2:2">
      <c r="B262" s="144"/>
    </row>
    <row r="263" spans="2:2">
      <c r="B263" s="144"/>
    </row>
    <row r="264" spans="2:2">
      <c r="B264" s="144"/>
    </row>
    <row r="265" spans="2:2">
      <c r="B265" s="144"/>
    </row>
  </sheetData>
  <autoFilter ref="A3:AY246" xr:uid="{0F00A363-C7C3-43BC-B3BD-57C72C311665}">
    <filterColumn colId="4">
      <filters>
        <filter val="「京都モデル」ワーク・ライフ・バランス推進企業認証制度の認証企業数"/>
        <filter val="ごみ焼却量の削減量"/>
        <filter val="スポーツ活動にボランティアとして参加した市民の割合"/>
        <filter val="雨水整備率(10年確率降雨対応)"/>
        <filter val="屋外広告物等に係る許可件数"/>
        <filter val="温室効果ガス排出量削減率"/>
        <filter val="火災による死者(放火自殺者等を除く)の割合(過去の平均値との比較)"/>
        <filter val="外国籍の住民基本台帳登録者総数"/>
        <filter val="各区地域福祉推進委員会の活動件数"/>
        <filter val="学童クラブ事業待機児童数"/>
        <filter val="観光消費額単価"/>
        <filter val="既存住宅の流通件数が新築分譲住宅の着工件数を含めた件数に占める割合"/>
        <filter val="救急車の現場到着時間"/>
        <filter val="京都のまち全体で創りだされる生涯学習情報(講座・イベント等)の数"/>
        <filter val="京都市DV相談支援センターにおける「課題解決」の割合"/>
        <filter val="京都市図書館利用登録率"/>
        <filter val="京都人権擁護委員協議会における人権相談取扱件数"/>
        <filter val="京都府の完全失業率"/>
        <filter val="近郊都市へ転出する子育て世帯の受け皿となる住宅の供給数"/>
        <filter val="区ボランティアセンター相談対応件数"/>
        <filter val="景観・まちづくりに関する相談件数"/>
        <filter val="景観づくりに取り組む地域数"/>
        <filter val="景観の保全・再生に資する道路の無電柱化事業着手率"/>
        <filter val="公園・緑地整備を予定している場所における緑視率10％以上の箇所数"/>
        <filter val="合流式下水道改善率"/>
        <filter val="国際会議開催件数"/>
        <filter val="三山森林景観保全・再生ガイドラインに基づく、市民等との協働による森づくり活動の回数"/>
        <filter val="市街地における建築物及び工作物の形態意匠制限適合割合"/>
        <filter val="市内で直接スポーツを観戦した市民の割合"/>
        <filter val="市内の学生数が全国の学生数に占める割合"/>
        <filter val="市内中小企業者の企業経営実績"/>
        <filter val="市民生活への観光の影響"/>
        <filter val="施設・居住系介護保険サービス定員数"/>
        <filter val="事業に対する総合満足度"/>
        <filter val="児童生徒1人当たりの学校教育に参画するボランティア数"/>
        <filter val="自然災害による死傷者数"/>
        <filter val="主要管路の耐震適合性管の割合"/>
        <filter val="週1回以上運動やスポーツをする市民の割合"/>
        <filter val="住宅の耐震化率"/>
        <filter val="住宅確保要配慮者の入居を拒まない民間賃貸住宅戸数"/>
        <filter val="重層支援会議における検討事案件数"/>
        <filter val="重篤又は大規模食中毒発生件数"/>
        <filter val="小学校と中学校の合同による学校運営協議会を設置する中学校区の割合"/>
        <filter val="消費生活相談件数に占める助言・あっせん解決率"/>
        <filter val="障害者福祉施設からの地域生活移行人数"/>
        <filter val="親水性のある水辺空間の整備率"/>
        <filter val="精神科病院に長期入院している患者数"/>
        <filter val="製造品出荷額等に占める南部地域・西部地域等の割合"/>
        <filter val="青少年(13歳～30歳)が参画している附属機関等の割合"/>
        <filter val="第1次緊急輸送道路における道路改良延長"/>
        <filter val="単位面積当たりの農業産出額"/>
        <filter val="男女いずれの委員の登用率も35％以上の附属機関等の割合"/>
        <filter val="地域コミュニティが活性化していると回答した自治会・町内会の割合"/>
        <filter val="地域における健康づくり事業"/>
        <filter val="地域の景観を形成する核となる建造物等の指定数"/>
        <filter val="地域中核拠点(27箇所)における商業・業務・医療施設の面積"/>
        <filter val="地区計画、建築協定、景観協定等の締結数"/>
        <filter val="地方独立行政法人京都市立病院機構年度計画の達成割合"/>
        <filter val="通いの場へ定期的に参加している方の割合"/>
        <filter val="定期的に安全点検された建築物の割合"/>
        <filter val="都市基盤河川改修率"/>
        <filter val="都市機能誘導区域(歴史的都心地区周辺や、京都駅周辺、二条・丹波口・梅小路周辺)における商業・業務施設の面積"/>
        <filter val="土地区画整理事業によるまちなみ整備率"/>
        <filter val="道路、橋りょうにおける点検率"/>
        <filter val="特定建築物の耐震化率"/>
        <filter val="妊娠11週以下での妊娠の届出率"/>
        <filter val="犯罪発生(刑法犯)認知件数"/>
        <filter val="非自動車分担率"/>
        <filter val="福祉施設からの一般就労移行人数"/>
        <filter val="文化施設の年間入場者数"/>
        <filter val="保育所等待機児童数"/>
        <filter val="本市が指定、登録等をした京都文化遺産の数"/>
        <filter val="洛西ニュータウンアクションプログラム及び向島ニュータウンまちづくりビジョンの継続取組数"/>
        <filter val="良質な建築物の割合"/>
        <filter val="林業産出額"/>
      </filters>
    </filterColumn>
  </autoFilter>
  <mergeCells count="41">
    <mergeCell ref="AT1:AY1"/>
    <mergeCell ref="G2:G3"/>
    <mergeCell ref="H2:H3"/>
    <mergeCell ref="I2:I3"/>
    <mergeCell ref="G1:I1"/>
    <mergeCell ref="AT2:AT3"/>
    <mergeCell ref="AU2:AU3"/>
    <mergeCell ref="AV2:AV3"/>
    <mergeCell ref="AW2:AW3"/>
    <mergeCell ref="AY2:AY3"/>
    <mergeCell ref="AP1:AP3"/>
    <mergeCell ref="AR1:AS1"/>
    <mergeCell ref="AR2:AR3"/>
    <mergeCell ref="K1:K3"/>
    <mergeCell ref="N1:W1"/>
    <mergeCell ref="AQ1:AQ3"/>
    <mergeCell ref="Z2:Z3"/>
    <mergeCell ref="AA2:AA3"/>
    <mergeCell ref="AB2:AB3"/>
    <mergeCell ref="T2:U2"/>
    <mergeCell ref="C1:C3"/>
    <mergeCell ref="D1:D3"/>
    <mergeCell ref="E1:E3"/>
    <mergeCell ref="F1:F3"/>
    <mergeCell ref="J1:J3"/>
    <mergeCell ref="AD2:AI2"/>
    <mergeCell ref="AJ2:AO2"/>
    <mergeCell ref="AD1:AO1"/>
    <mergeCell ref="AX2:AX3"/>
    <mergeCell ref="A1:A3"/>
    <mergeCell ref="X2:X3"/>
    <mergeCell ref="Y2:Y3"/>
    <mergeCell ref="M1:M3"/>
    <mergeCell ref="W2:W3"/>
    <mergeCell ref="V2:V3"/>
    <mergeCell ref="N2:S2"/>
    <mergeCell ref="X1:AC1"/>
    <mergeCell ref="AC2:AC3"/>
    <mergeCell ref="AS2:AS3"/>
    <mergeCell ref="L1:L3"/>
    <mergeCell ref="B1:B3"/>
  </mergeCells>
  <phoneticPr fontId="39"/>
  <pageMargins left="0.25" right="0.25" top="0.75" bottom="0.75" header="0.3" footer="0.3"/>
  <pageSetup paperSize="8" scale="31" fitToHeight="0" orientation="landscape" cellComments="asDisplayed" r:id="rId1"/>
  <headerFooter>
    <oddHeader>&amp;L&amp;Aシート</oddHeader>
  </headerFooter>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15B6744C-E114-4A55-A9F9-AB5CEAF62EC7}">
          <x14:formula1>
            <xm:f>プルダウン!$D$1:$D$6</xm:f>
          </x14:formula1>
          <xm:sqref>AY167:AY174 AY224:AY228 AY107:AY111 AY231:AY237 AT6:AY12 AT107:AW111 AT167:AW174 AT224:AW228 AT231:AW237 AT244:AW1048576 AY244:AY1048576 AX247:AX1048576</xm:sqref>
        </x14:dataValidation>
        <x14:dataValidation type="list" allowBlank="1" showInputMessage="1" showErrorMessage="1" xr:uid="{086264EF-D0E8-450F-8C2A-F317D6389D18}">
          <x14:formula1>
            <xm:f>プルダウン!$T$1:$T$3</xm:f>
          </x14:formula1>
          <xm:sqref>M167:M174 M231:M237 M224:M228 M6:M12 M107:M111 M244:M1048576</xm:sqref>
        </x14:dataValidation>
        <x14:dataValidation type="list" allowBlank="1" showInputMessage="1" showErrorMessage="1" xr:uid="{F2FE3C78-695D-439F-A243-238B49B10DF5}">
          <x14:formula1>
            <xm:f>プルダウン!$V$1:$V$5</xm:f>
          </x14:formula1>
          <xm:sqref>V1 V167:V174 V231:V237 V224:V228 V6:V12 V107:V111 V244:V1048576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04961F-8F58-40AB-8F9A-BC524945F3E1}">
  <sheetPr>
    <tabColor rgb="FFFFFF00"/>
    <pageSetUpPr fitToPage="1"/>
  </sheetPr>
  <dimension ref="A1:KH6"/>
  <sheetViews>
    <sheetView view="pageBreakPreview" zoomScale="85" zoomScaleNormal="70" zoomScaleSheetLayoutView="85" workbookViewId="0">
      <pane xSplit="2" ySplit="5" topLeftCell="C6" activePane="bottomRight" state="frozen"/>
      <selection activeCell="FD7" sqref="FD7"/>
      <selection pane="topRight" activeCell="FD7" sqref="FD7"/>
      <selection pane="bottomLeft" activeCell="FD7" sqref="FD7"/>
      <selection pane="bottomRight" activeCell="A2" sqref="A2:A5"/>
    </sheetView>
  </sheetViews>
  <sheetFormatPr defaultRowHeight="13.5"/>
  <cols>
    <col min="1" max="1" width="9.5" style="16" bestFit="1" customWidth="1"/>
    <col min="2" max="2" width="25" style="2" customWidth="1"/>
    <col min="3" max="3" width="5.625" style="1" bestFit="1" customWidth="1"/>
    <col min="4" max="4" width="17.625" style="2" customWidth="1"/>
    <col min="5" max="5" width="25" hidden="1" customWidth="1"/>
    <col min="6" max="7" width="12.25" style="2" customWidth="1"/>
    <col min="8" max="9" width="12.25" customWidth="1"/>
    <col min="10" max="10" width="43.875" style="2" hidden="1" customWidth="1"/>
    <col min="11" max="18" width="4.625" style="1" customWidth="1"/>
    <col min="19" max="27" width="4.5" style="1" hidden="1" customWidth="1"/>
    <col min="28" max="28" width="4.375" style="1" hidden="1" customWidth="1"/>
    <col min="29" max="37" width="4.5" style="1" hidden="1" customWidth="1"/>
    <col min="38" max="38" width="3.25" style="1" hidden="1" customWidth="1"/>
    <col min="39" max="40" width="3.625" style="1" hidden="1" customWidth="1"/>
    <col min="41" max="41" width="8.5" style="1" hidden="1" customWidth="1"/>
    <col min="42" max="47" width="3.625" style="1" hidden="1" customWidth="1"/>
    <col min="48" max="48" width="8.5" style="1" hidden="1" customWidth="1"/>
    <col min="49" max="57" width="4.5" hidden="1" customWidth="1"/>
    <col min="58" max="65" width="4.5" style="1" hidden="1" customWidth="1"/>
    <col min="66" max="66" width="6.875" style="1" hidden="1" customWidth="1"/>
    <col min="67" max="67" width="9.5" hidden="1" customWidth="1"/>
    <col min="68" max="68" width="31.875" hidden="1" customWidth="1"/>
    <col min="69" max="69" width="20" hidden="1" customWidth="1"/>
    <col min="70" max="70" width="25" hidden="1" customWidth="1"/>
    <col min="71" max="72" width="31.875" hidden="1" customWidth="1"/>
    <col min="73" max="73" width="77.125" hidden="1" customWidth="1"/>
    <col min="74" max="74" width="39.125" style="1" hidden="1" customWidth="1"/>
    <col min="75" max="84" width="4.5" style="1" customWidth="1"/>
    <col min="85" max="103" width="4.5" style="1" hidden="1" customWidth="1"/>
    <col min="104" max="104" width="8.5" style="1" hidden="1" customWidth="1"/>
    <col min="105" max="113" width="4.5" customWidth="1"/>
    <col min="114" max="121" width="4.5" style="1" hidden="1" customWidth="1"/>
    <col min="122" max="122" width="6.875" style="1" hidden="1" customWidth="1"/>
    <col min="123" max="123" width="9.5" customWidth="1"/>
    <col min="124" max="124" width="31.875" customWidth="1"/>
    <col min="125" max="125" width="9" customWidth="1"/>
    <col min="126" max="126" width="25" customWidth="1"/>
    <col min="127" max="128" width="31.875" customWidth="1"/>
    <col min="129" max="157" width="4.5" style="1" hidden="1" customWidth="1"/>
    <col min="158" max="158" width="8.5" style="1" hidden="1" customWidth="1"/>
    <col min="159" max="167" width="4.5" hidden="1" customWidth="1"/>
    <col min="168" max="175" width="4.5" style="1" hidden="1" customWidth="1"/>
    <col min="176" max="176" width="6.875" style="1" hidden="1" customWidth="1"/>
    <col min="177" max="177" width="9.5" hidden="1" customWidth="1"/>
    <col min="178" max="178" width="31.875" hidden="1" customWidth="1"/>
    <col min="179" max="179" width="9" hidden="1" customWidth="1"/>
    <col min="180" max="180" width="25" hidden="1" customWidth="1"/>
    <col min="181" max="182" width="31.875" hidden="1" customWidth="1"/>
    <col min="183" max="211" width="4.5" style="1" hidden="1" customWidth="1"/>
    <col min="212" max="212" width="8.5" style="1" hidden="1" customWidth="1"/>
    <col min="213" max="221" width="4.5" hidden="1" customWidth="1"/>
    <col min="222" max="229" width="4.5" style="1" hidden="1" customWidth="1"/>
    <col min="230" max="230" width="6.875" style="1" hidden="1" customWidth="1"/>
    <col min="231" max="231" width="9.5" hidden="1" customWidth="1"/>
    <col min="232" max="232" width="31.875" hidden="1" customWidth="1"/>
    <col min="233" max="233" width="9" hidden="1" customWidth="1"/>
    <col min="234" max="234" width="25" hidden="1" customWidth="1"/>
    <col min="235" max="236" width="31.875" hidden="1" customWidth="1"/>
    <col min="237" max="265" width="4.5" style="1" hidden="1" customWidth="1"/>
    <col min="266" max="266" width="8.5" style="1" hidden="1" customWidth="1"/>
    <col min="267" max="275" width="4.5" hidden="1" customWidth="1"/>
    <col min="276" max="283" width="4.5" style="1" hidden="1" customWidth="1"/>
    <col min="284" max="284" width="6.875" style="1" hidden="1" customWidth="1"/>
    <col min="285" max="285" width="9.5" hidden="1" customWidth="1"/>
    <col min="286" max="286" width="31.875" hidden="1" customWidth="1"/>
    <col min="287" max="287" width="9" hidden="1" customWidth="1"/>
    <col min="288" max="288" width="25" hidden="1" customWidth="1"/>
    <col min="289" max="290" width="31.875" hidden="1" customWidth="1"/>
  </cols>
  <sheetData>
    <row r="1" spans="1:294" ht="57.75" customHeight="1"/>
    <row r="2" spans="1:294" ht="24" customHeight="1">
      <c r="A2" s="1085" t="s">
        <v>68</v>
      </c>
      <c r="B2" s="1088" t="s">
        <v>69</v>
      </c>
      <c r="C2" s="1091" t="s">
        <v>8</v>
      </c>
      <c r="D2" s="1091"/>
      <c r="E2" s="1091"/>
      <c r="F2" s="1091"/>
      <c r="G2" s="1091"/>
      <c r="H2" s="1091"/>
      <c r="I2" s="1091"/>
      <c r="J2" s="1091"/>
      <c r="K2" s="1091"/>
      <c r="L2" s="1091"/>
      <c r="M2" s="1091"/>
      <c r="N2" s="1091"/>
      <c r="O2" s="1091"/>
      <c r="P2" s="1091"/>
      <c r="Q2" s="1091"/>
      <c r="R2" s="1091"/>
      <c r="S2" s="1092" t="s">
        <v>53</v>
      </c>
      <c r="T2" s="1093"/>
      <c r="U2" s="1093"/>
      <c r="V2" s="1093"/>
      <c r="W2" s="1093"/>
      <c r="X2" s="1093"/>
      <c r="Y2" s="1093"/>
      <c r="Z2" s="1093"/>
      <c r="AA2" s="1093"/>
      <c r="AB2" s="1093"/>
      <c r="AC2" s="1093"/>
      <c r="AD2" s="1093"/>
      <c r="AE2" s="1093"/>
      <c r="AF2" s="1093"/>
      <c r="AG2" s="1093"/>
      <c r="AH2" s="1093"/>
      <c r="AI2" s="1093"/>
      <c r="AJ2" s="1093"/>
      <c r="AK2" s="1093"/>
      <c r="AL2" s="1093"/>
      <c r="AM2" s="1093"/>
      <c r="AN2" s="1093"/>
      <c r="AO2" s="1093"/>
      <c r="AP2" s="1093"/>
      <c r="AQ2" s="1093"/>
      <c r="AR2" s="1093"/>
      <c r="AS2" s="1093"/>
      <c r="AT2" s="1093"/>
      <c r="AU2" s="1093"/>
      <c r="AV2" s="1093"/>
      <c r="AW2" s="1093"/>
      <c r="AX2" s="1093"/>
      <c r="AY2" s="1093"/>
      <c r="AZ2" s="1093"/>
      <c r="BA2" s="1093"/>
      <c r="BB2" s="1093"/>
      <c r="BC2" s="1093"/>
      <c r="BD2" s="1093"/>
      <c r="BE2" s="1093"/>
      <c r="BF2" s="1093"/>
      <c r="BG2" s="1093"/>
      <c r="BH2" s="1093"/>
      <c r="BI2" s="1093"/>
      <c r="BJ2" s="1093"/>
      <c r="BK2" s="1093"/>
      <c r="BL2" s="1093"/>
      <c r="BM2" s="1093"/>
      <c r="BN2" s="1093"/>
      <c r="BO2" s="1093"/>
      <c r="BP2" s="1093"/>
      <c r="BQ2" s="1093"/>
      <c r="BR2" s="1093"/>
      <c r="BS2" s="1093"/>
      <c r="BT2" s="1093"/>
      <c r="BU2" s="1093"/>
      <c r="BV2" s="1094"/>
      <c r="BW2" s="1095" t="s">
        <v>3361</v>
      </c>
      <c r="BX2" s="1096"/>
      <c r="BY2" s="1096"/>
      <c r="BZ2" s="1096"/>
      <c r="CA2" s="1096"/>
      <c r="CB2" s="1096"/>
      <c r="CC2" s="1096"/>
      <c r="CD2" s="1096"/>
      <c r="CE2" s="1096"/>
      <c r="CF2" s="1096"/>
      <c r="CG2" s="1096"/>
      <c r="CH2" s="1096"/>
      <c r="CI2" s="1096"/>
      <c r="CJ2" s="1096"/>
      <c r="CK2" s="1096"/>
      <c r="CL2" s="1096"/>
      <c r="CM2" s="1096"/>
      <c r="CN2" s="1096"/>
      <c r="CO2" s="1096"/>
      <c r="CP2" s="1096"/>
      <c r="CQ2" s="1096"/>
      <c r="CR2" s="1096"/>
      <c r="CS2" s="1096"/>
      <c r="CT2" s="1096"/>
      <c r="CU2" s="1096"/>
      <c r="CV2" s="1096"/>
      <c r="CW2" s="1096"/>
      <c r="CX2" s="1096"/>
      <c r="CY2" s="1096"/>
      <c r="CZ2" s="1096"/>
      <c r="DA2" s="1096"/>
      <c r="DB2" s="1096"/>
      <c r="DC2" s="1096"/>
      <c r="DD2" s="1096"/>
      <c r="DE2" s="1096"/>
      <c r="DF2" s="1096"/>
      <c r="DG2" s="1096"/>
      <c r="DH2" s="1096"/>
      <c r="DI2" s="1096"/>
      <c r="DJ2" s="1096"/>
      <c r="DK2" s="1096"/>
      <c r="DL2" s="1096"/>
      <c r="DM2" s="1096"/>
      <c r="DN2" s="1096"/>
      <c r="DO2" s="1096"/>
      <c r="DP2" s="1096"/>
      <c r="DQ2" s="1096"/>
      <c r="DR2" s="1096"/>
      <c r="DS2" s="1096"/>
      <c r="DT2" s="1096"/>
      <c r="DU2" s="1096"/>
      <c r="DV2" s="1096"/>
      <c r="DW2" s="1096"/>
      <c r="DX2" s="1096"/>
      <c r="DY2" s="1095" t="s">
        <v>65</v>
      </c>
      <c r="DZ2" s="1096"/>
      <c r="EA2" s="1096"/>
      <c r="EB2" s="1096"/>
      <c r="EC2" s="1096"/>
      <c r="ED2" s="1096"/>
      <c r="EE2" s="1096"/>
      <c r="EF2" s="1096"/>
      <c r="EG2" s="1096"/>
      <c r="EH2" s="1096"/>
      <c r="EI2" s="1096"/>
      <c r="EJ2" s="1096"/>
      <c r="EK2" s="1096"/>
      <c r="EL2" s="1096"/>
      <c r="EM2" s="1096"/>
      <c r="EN2" s="1096"/>
      <c r="EO2" s="1096"/>
      <c r="EP2" s="1096"/>
      <c r="EQ2" s="1096"/>
      <c r="ER2" s="1096"/>
      <c r="ES2" s="1096"/>
      <c r="ET2" s="1096"/>
      <c r="EU2" s="1096"/>
      <c r="EV2" s="1096"/>
      <c r="EW2" s="1096"/>
      <c r="EX2" s="1096"/>
      <c r="EY2" s="1096"/>
      <c r="EZ2" s="1096"/>
      <c r="FA2" s="1096"/>
      <c r="FB2" s="1096"/>
      <c r="FC2" s="1096"/>
      <c r="FD2" s="1096"/>
      <c r="FE2" s="1096"/>
      <c r="FF2" s="1096"/>
      <c r="FG2" s="1096"/>
      <c r="FH2" s="1096"/>
      <c r="FI2" s="1096"/>
      <c r="FJ2" s="1096"/>
      <c r="FK2" s="1096"/>
      <c r="FL2" s="1096"/>
      <c r="FM2" s="1096"/>
      <c r="FN2" s="1096"/>
      <c r="FO2" s="1096"/>
      <c r="FP2" s="1096"/>
      <c r="FQ2" s="1096"/>
      <c r="FR2" s="1096"/>
      <c r="FS2" s="1096"/>
      <c r="FT2" s="1096"/>
      <c r="FU2" s="1096"/>
      <c r="FV2" s="1096"/>
      <c r="FW2" s="1096"/>
      <c r="FX2" s="1096"/>
      <c r="FY2" s="1096"/>
      <c r="FZ2" s="1096"/>
      <c r="GA2" s="1095" t="s">
        <v>66</v>
      </c>
      <c r="GB2" s="1096"/>
      <c r="GC2" s="1096"/>
      <c r="GD2" s="1096"/>
      <c r="GE2" s="1096"/>
      <c r="GF2" s="1096"/>
      <c r="GG2" s="1096"/>
      <c r="GH2" s="1096"/>
      <c r="GI2" s="1096"/>
      <c r="GJ2" s="1096"/>
      <c r="GK2" s="1096"/>
      <c r="GL2" s="1096"/>
      <c r="GM2" s="1096"/>
      <c r="GN2" s="1096"/>
      <c r="GO2" s="1096"/>
      <c r="GP2" s="1096"/>
      <c r="GQ2" s="1096"/>
      <c r="GR2" s="1096"/>
      <c r="GS2" s="1096"/>
      <c r="GT2" s="1096"/>
      <c r="GU2" s="1096"/>
      <c r="GV2" s="1096"/>
      <c r="GW2" s="1096"/>
      <c r="GX2" s="1096"/>
      <c r="GY2" s="1096"/>
      <c r="GZ2" s="1096"/>
      <c r="HA2" s="1096"/>
      <c r="HB2" s="1096"/>
      <c r="HC2" s="1096"/>
      <c r="HD2" s="1096"/>
      <c r="HE2" s="1096"/>
      <c r="HF2" s="1096"/>
      <c r="HG2" s="1096"/>
      <c r="HH2" s="1096"/>
      <c r="HI2" s="1096"/>
      <c r="HJ2" s="1096"/>
      <c r="HK2" s="1096"/>
      <c r="HL2" s="1096"/>
      <c r="HM2" s="1096"/>
      <c r="HN2" s="1096"/>
      <c r="HO2" s="1096"/>
      <c r="HP2" s="1096"/>
      <c r="HQ2" s="1096"/>
      <c r="HR2" s="1096"/>
      <c r="HS2" s="1096"/>
      <c r="HT2" s="1096"/>
      <c r="HU2" s="1096"/>
      <c r="HV2" s="1096"/>
      <c r="HW2" s="1096"/>
      <c r="HX2" s="1096"/>
      <c r="HY2" s="1096"/>
      <c r="HZ2" s="1096"/>
      <c r="IA2" s="1096"/>
      <c r="IB2" s="1096"/>
      <c r="IC2" s="1095" t="s">
        <v>67</v>
      </c>
      <c r="ID2" s="1096"/>
      <c r="IE2" s="1096"/>
      <c r="IF2" s="1096"/>
      <c r="IG2" s="1096"/>
      <c r="IH2" s="1096"/>
      <c r="II2" s="1096"/>
      <c r="IJ2" s="1096"/>
      <c r="IK2" s="1096"/>
      <c r="IL2" s="1096"/>
      <c r="IM2" s="1096"/>
      <c r="IN2" s="1096"/>
      <c r="IO2" s="1096"/>
      <c r="IP2" s="1096"/>
      <c r="IQ2" s="1096"/>
      <c r="IR2" s="1096"/>
      <c r="IS2" s="1096"/>
      <c r="IT2" s="1096"/>
      <c r="IU2" s="1096"/>
      <c r="IV2" s="1096"/>
      <c r="IW2" s="1096"/>
      <c r="IX2" s="1096"/>
      <c r="IY2" s="1096"/>
      <c r="IZ2" s="1096"/>
      <c r="JA2" s="1096"/>
      <c r="JB2" s="1096"/>
      <c r="JC2" s="1096"/>
      <c r="JD2" s="1096"/>
      <c r="JE2" s="1096"/>
      <c r="JF2" s="1096"/>
      <c r="JG2" s="1096"/>
      <c r="JH2" s="1096"/>
      <c r="JI2" s="1096"/>
      <c r="JJ2" s="1096"/>
      <c r="JK2" s="1096"/>
      <c r="JL2" s="1096"/>
      <c r="JM2" s="1096"/>
      <c r="JN2" s="1096"/>
      <c r="JO2" s="1096"/>
      <c r="JP2" s="1096"/>
      <c r="JQ2" s="1096"/>
      <c r="JR2" s="1096"/>
      <c r="JS2" s="1096"/>
      <c r="JT2" s="1096"/>
      <c r="JU2" s="1096"/>
      <c r="JV2" s="1096"/>
      <c r="JW2" s="1096"/>
      <c r="JX2" s="1096"/>
      <c r="JY2" s="1096"/>
      <c r="JZ2" s="1096"/>
      <c r="KA2" s="1096"/>
      <c r="KB2" s="1096"/>
      <c r="KC2" s="1096"/>
      <c r="KD2" s="1096"/>
    </row>
    <row r="3" spans="1:294" ht="24" customHeight="1">
      <c r="A3" s="1086"/>
      <c r="B3" s="1089"/>
      <c r="C3" s="1091"/>
      <c r="D3" s="1091"/>
      <c r="E3" s="1091"/>
      <c r="F3" s="1091"/>
      <c r="G3" s="1091"/>
      <c r="H3" s="1091"/>
      <c r="I3" s="1091"/>
      <c r="J3" s="1091"/>
      <c r="K3" s="1091"/>
      <c r="L3" s="1091"/>
      <c r="M3" s="1091"/>
      <c r="N3" s="1091"/>
      <c r="O3" s="1091"/>
      <c r="P3" s="1091"/>
      <c r="Q3" s="1091"/>
      <c r="R3" s="1091"/>
      <c r="S3" s="1092" t="s">
        <v>77</v>
      </c>
      <c r="T3" s="1096"/>
      <c r="U3" s="1096"/>
      <c r="V3" s="1096"/>
      <c r="W3" s="1096"/>
      <c r="X3" s="1096"/>
      <c r="Y3" s="1096"/>
      <c r="Z3" s="1096"/>
      <c r="AA3" s="1096"/>
      <c r="AB3" s="1096"/>
      <c r="AC3" s="1096"/>
      <c r="AD3" s="1096"/>
      <c r="AE3" s="1096"/>
      <c r="AF3" s="1096"/>
      <c r="AG3" s="1096"/>
      <c r="AH3" s="1096"/>
      <c r="AI3" s="1096"/>
      <c r="AJ3" s="1096"/>
      <c r="AK3" s="1096"/>
      <c r="AL3" s="1096"/>
      <c r="AM3" s="1096"/>
      <c r="AN3" s="1096"/>
      <c r="AO3" s="1096"/>
      <c r="AP3" s="1096"/>
      <c r="AQ3" s="1096"/>
      <c r="AR3" s="1096"/>
      <c r="AS3" s="1096"/>
      <c r="AT3" s="1096"/>
      <c r="AU3" s="1096"/>
      <c r="AV3" s="1096"/>
      <c r="AW3" s="1096"/>
      <c r="AX3" s="1096"/>
      <c r="AY3" s="1096"/>
      <c r="AZ3" s="1096"/>
      <c r="BA3" s="1096"/>
      <c r="BB3" s="1096"/>
      <c r="BC3" s="1096"/>
      <c r="BD3" s="1096"/>
      <c r="BE3" s="1096"/>
      <c r="BF3" s="1096"/>
      <c r="BG3" s="1096"/>
      <c r="BH3" s="1096"/>
      <c r="BI3" s="1096"/>
      <c r="BJ3" s="1096"/>
      <c r="BK3" s="1096"/>
      <c r="BL3" s="1096"/>
      <c r="BM3" s="1096"/>
      <c r="BN3" s="1096"/>
      <c r="BO3" s="1096"/>
      <c r="BP3" s="1096"/>
      <c r="BQ3" s="1096"/>
      <c r="BR3" s="1096"/>
      <c r="BS3" s="1096"/>
      <c r="BT3" s="1097"/>
      <c r="BU3" s="1098" t="s">
        <v>28</v>
      </c>
      <c r="BV3" s="1107"/>
      <c r="BW3" s="1095" t="s">
        <v>77</v>
      </c>
      <c r="BX3" s="1096"/>
      <c r="BY3" s="1096"/>
      <c r="BZ3" s="1096"/>
      <c r="CA3" s="1096"/>
      <c r="CB3" s="1096"/>
      <c r="CC3" s="1096"/>
      <c r="CD3" s="1096"/>
      <c r="CE3" s="1096"/>
      <c r="CF3" s="1096"/>
      <c r="CG3" s="1096"/>
      <c r="CH3" s="1096"/>
      <c r="CI3" s="1096"/>
      <c r="CJ3" s="1096"/>
      <c r="CK3" s="1096"/>
      <c r="CL3" s="1096"/>
      <c r="CM3" s="1096"/>
      <c r="CN3" s="1096"/>
      <c r="CO3" s="1096"/>
      <c r="CP3" s="1096"/>
      <c r="CQ3" s="1096"/>
      <c r="CR3" s="1096"/>
      <c r="CS3" s="1096"/>
      <c r="CT3" s="1096"/>
      <c r="CU3" s="1096"/>
      <c r="CV3" s="1096"/>
      <c r="CW3" s="1096"/>
      <c r="CX3" s="1096"/>
      <c r="CY3" s="1096"/>
      <c r="CZ3" s="1096"/>
      <c r="DA3" s="1096"/>
      <c r="DB3" s="1096"/>
      <c r="DC3" s="1096"/>
      <c r="DD3" s="1096"/>
      <c r="DE3" s="1096"/>
      <c r="DF3" s="1096"/>
      <c r="DG3" s="1096"/>
      <c r="DH3" s="1096"/>
      <c r="DI3" s="1096"/>
      <c r="DJ3" s="1096"/>
      <c r="DK3" s="1096"/>
      <c r="DL3" s="1096"/>
      <c r="DM3" s="1096"/>
      <c r="DN3" s="1096"/>
      <c r="DO3" s="1096"/>
      <c r="DP3" s="1096"/>
      <c r="DQ3" s="1096"/>
      <c r="DR3" s="1096"/>
      <c r="DS3" s="1096"/>
      <c r="DT3" s="1096"/>
      <c r="DU3" s="1096"/>
      <c r="DV3" s="1096"/>
      <c r="DW3" s="1096"/>
      <c r="DX3" s="1097"/>
      <c r="DY3" s="1095" t="s">
        <v>77</v>
      </c>
      <c r="DZ3" s="1096"/>
      <c r="EA3" s="1096"/>
      <c r="EB3" s="1096"/>
      <c r="EC3" s="1096"/>
      <c r="ED3" s="1096"/>
      <c r="EE3" s="1096"/>
      <c r="EF3" s="1096"/>
      <c r="EG3" s="1096"/>
      <c r="EH3" s="1096"/>
      <c r="EI3" s="1096"/>
      <c r="EJ3" s="1096"/>
      <c r="EK3" s="1096"/>
      <c r="EL3" s="1096"/>
      <c r="EM3" s="1096"/>
      <c r="EN3" s="1096"/>
      <c r="EO3" s="1096"/>
      <c r="EP3" s="1096"/>
      <c r="EQ3" s="1096"/>
      <c r="ER3" s="1096"/>
      <c r="ES3" s="1096"/>
      <c r="ET3" s="1096"/>
      <c r="EU3" s="1096"/>
      <c r="EV3" s="1096"/>
      <c r="EW3" s="1096"/>
      <c r="EX3" s="1096"/>
      <c r="EY3" s="1096"/>
      <c r="EZ3" s="1096"/>
      <c r="FA3" s="1096"/>
      <c r="FB3" s="1096"/>
      <c r="FC3" s="1096"/>
      <c r="FD3" s="1096"/>
      <c r="FE3" s="1096"/>
      <c r="FF3" s="1096"/>
      <c r="FG3" s="1096"/>
      <c r="FH3" s="1096"/>
      <c r="FI3" s="1096"/>
      <c r="FJ3" s="1096"/>
      <c r="FK3" s="1096"/>
      <c r="FL3" s="1096"/>
      <c r="FM3" s="1096"/>
      <c r="FN3" s="1096"/>
      <c r="FO3" s="1096"/>
      <c r="FP3" s="1096"/>
      <c r="FQ3" s="1096"/>
      <c r="FR3" s="1096"/>
      <c r="FS3" s="1096"/>
      <c r="FT3" s="1096"/>
      <c r="FU3" s="1096"/>
      <c r="FV3" s="1096"/>
      <c r="FW3" s="1096"/>
      <c r="FX3" s="1096"/>
      <c r="FY3" s="1096"/>
      <c r="FZ3" s="1097"/>
      <c r="GA3" s="1095" t="s">
        <v>77</v>
      </c>
      <c r="GB3" s="1096"/>
      <c r="GC3" s="1096"/>
      <c r="GD3" s="1096"/>
      <c r="GE3" s="1096"/>
      <c r="GF3" s="1096"/>
      <c r="GG3" s="1096"/>
      <c r="GH3" s="1096"/>
      <c r="GI3" s="1096"/>
      <c r="GJ3" s="1096"/>
      <c r="GK3" s="1096"/>
      <c r="GL3" s="1096"/>
      <c r="GM3" s="1096"/>
      <c r="GN3" s="1096"/>
      <c r="GO3" s="1096"/>
      <c r="GP3" s="1096"/>
      <c r="GQ3" s="1096"/>
      <c r="GR3" s="1096"/>
      <c r="GS3" s="1096"/>
      <c r="GT3" s="1096"/>
      <c r="GU3" s="1096"/>
      <c r="GV3" s="1096"/>
      <c r="GW3" s="1096"/>
      <c r="GX3" s="1096"/>
      <c r="GY3" s="1096"/>
      <c r="GZ3" s="1096"/>
      <c r="HA3" s="1096"/>
      <c r="HB3" s="1096"/>
      <c r="HC3" s="1096"/>
      <c r="HD3" s="1096"/>
      <c r="HE3" s="1096"/>
      <c r="HF3" s="1096"/>
      <c r="HG3" s="1096"/>
      <c r="HH3" s="1096"/>
      <c r="HI3" s="1096"/>
      <c r="HJ3" s="1096"/>
      <c r="HK3" s="1096"/>
      <c r="HL3" s="1096"/>
      <c r="HM3" s="1096"/>
      <c r="HN3" s="1096"/>
      <c r="HO3" s="1096"/>
      <c r="HP3" s="1096"/>
      <c r="HQ3" s="1096"/>
      <c r="HR3" s="1096"/>
      <c r="HS3" s="1096"/>
      <c r="HT3" s="1096"/>
      <c r="HU3" s="1096"/>
      <c r="HV3" s="1096"/>
      <c r="HW3" s="1096"/>
      <c r="HX3" s="1096"/>
      <c r="HY3" s="1096"/>
      <c r="HZ3" s="1096"/>
      <c r="IA3" s="1096"/>
      <c r="IB3" s="1097"/>
      <c r="IC3" s="1095" t="s">
        <v>77</v>
      </c>
      <c r="ID3" s="1096"/>
      <c r="IE3" s="1096"/>
      <c r="IF3" s="1096"/>
      <c r="IG3" s="1096"/>
      <c r="IH3" s="1096"/>
      <c r="II3" s="1096"/>
      <c r="IJ3" s="1096"/>
      <c r="IK3" s="1096"/>
      <c r="IL3" s="1096"/>
      <c r="IM3" s="1096"/>
      <c r="IN3" s="1096"/>
      <c r="IO3" s="1096"/>
      <c r="IP3" s="1096"/>
      <c r="IQ3" s="1096"/>
      <c r="IR3" s="1096"/>
      <c r="IS3" s="1096"/>
      <c r="IT3" s="1096"/>
      <c r="IU3" s="1096"/>
      <c r="IV3" s="1096"/>
      <c r="IW3" s="1096"/>
      <c r="IX3" s="1096"/>
      <c r="IY3" s="1096"/>
      <c r="IZ3" s="1096"/>
      <c r="JA3" s="1096"/>
      <c r="JB3" s="1096"/>
      <c r="JC3" s="1096"/>
      <c r="JD3" s="1096"/>
      <c r="JE3" s="1096"/>
      <c r="JF3" s="1096"/>
      <c r="JG3" s="1096"/>
      <c r="JH3" s="1096"/>
      <c r="JI3" s="1096"/>
      <c r="JJ3" s="1096"/>
      <c r="JK3" s="1096"/>
      <c r="JL3" s="1096"/>
      <c r="JM3" s="1096"/>
      <c r="JN3" s="1096"/>
      <c r="JO3" s="1096"/>
      <c r="JP3" s="1096"/>
      <c r="JQ3" s="1096"/>
      <c r="JR3" s="1096"/>
      <c r="JS3" s="1096"/>
      <c r="JT3" s="1096"/>
      <c r="JU3" s="1096"/>
      <c r="JV3" s="1096"/>
      <c r="JW3" s="1096"/>
      <c r="JX3" s="1096"/>
      <c r="JY3" s="1096"/>
      <c r="JZ3" s="1096"/>
      <c r="KA3" s="1096"/>
      <c r="KB3" s="1096"/>
      <c r="KC3" s="1096"/>
      <c r="KD3" s="1097"/>
    </row>
    <row r="4" spans="1:294" ht="24" customHeight="1">
      <c r="A4" s="1086"/>
      <c r="B4" s="1089"/>
      <c r="C4" s="1092" t="s">
        <v>75</v>
      </c>
      <c r="D4" s="1097"/>
      <c r="E4" s="1091" t="s">
        <v>70</v>
      </c>
      <c r="F4" s="1098" t="s">
        <v>73</v>
      </c>
      <c r="G4" s="1099"/>
      <c r="H4" s="1098" t="s">
        <v>74</v>
      </c>
      <c r="I4" s="1099"/>
      <c r="J4" s="1102" t="s">
        <v>76</v>
      </c>
      <c r="K4" s="1103" t="s">
        <v>113</v>
      </c>
      <c r="L4" s="1104"/>
      <c r="M4" s="1104"/>
      <c r="N4" s="1104"/>
      <c r="O4" s="1104"/>
      <c r="P4" s="1104"/>
      <c r="Q4" s="1104"/>
      <c r="R4" s="1105"/>
      <c r="S4" s="1092" t="s">
        <v>21</v>
      </c>
      <c r="T4" s="1096"/>
      <c r="U4" s="1096"/>
      <c r="V4" s="1096"/>
      <c r="W4" s="1096"/>
      <c r="X4" s="1096"/>
      <c r="Y4" s="1096"/>
      <c r="Z4" s="1096"/>
      <c r="AA4" s="1096"/>
      <c r="AB4" s="1097"/>
      <c r="AC4" s="1103" t="s">
        <v>308</v>
      </c>
      <c r="AD4" s="1104"/>
      <c r="AE4" s="1104"/>
      <c r="AF4" s="1104"/>
      <c r="AG4" s="1104"/>
      <c r="AH4" s="1104"/>
      <c r="AI4" s="1104"/>
      <c r="AJ4" s="1104"/>
      <c r="AK4" s="1106"/>
      <c r="AL4" s="1105"/>
      <c r="AM4" s="1103" t="s">
        <v>111</v>
      </c>
      <c r="AN4" s="1104"/>
      <c r="AO4" s="1104"/>
      <c r="AP4" s="1104"/>
      <c r="AQ4" s="1104"/>
      <c r="AR4" s="1104"/>
      <c r="AS4" s="1104"/>
      <c r="AT4" s="1104"/>
      <c r="AU4" s="1106"/>
      <c r="AV4" s="1105"/>
      <c r="AW4" s="1103" t="s">
        <v>16</v>
      </c>
      <c r="AX4" s="1104"/>
      <c r="AY4" s="1104"/>
      <c r="AZ4" s="1104"/>
      <c r="BA4" s="1104"/>
      <c r="BB4" s="1104"/>
      <c r="BC4" s="1104"/>
      <c r="BD4" s="1104"/>
      <c r="BE4" s="1105"/>
      <c r="BF4" s="1103" t="s">
        <v>107</v>
      </c>
      <c r="BG4" s="1104"/>
      <c r="BH4" s="1104"/>
      <c r="BI4" s="1104"/>
      <c r="BJ4" s="1104"/>
      <c r="BK4" s="1104"/>
      <c r="BL4" s="1104"/>
      <c r="BM4" s="1104"/>
      <c r="BN4" s="1105"/>
      <c r="BO4" s="1092" t="s">
        <v>80</v>
      </c>
      <c r="BP4" s="1097"/>
      <c r="BQ4" s="1091" t="s">
        <v>20</v>
      </c>
      <c r="BR4" s="1091"/>
      <c r="BS4" s="1091" t="s">
        <v>153</v>
      </c>
      <c r="BT4" s="1091"/>
      <c r="BU4" s="1108" t="s">
        <v>27</v>
      </c>
      <c r="BV4" s="1100" t="s">
        <v>1439</v>
      </c>
      <c r="BW4" s="1110" t="s">
        <v>21</v>
      </c>
      <c r="BX4" s="1111"/>
      <c r="BY4" s="1111"/>
      <c r="BZ4" s="1111"/>
      <c r="CA4" s="1111"/>
      <c r="CB4" s="1111"/>
      <c r="CC4" s="1111"/>
      <c r="CD4" s="1111"/>
      <c r="CE4" s="1111"/>
      <c r="CF4" s="1112"/>
      <c r="CG4" s="1103" t="s">
        <v>308</v>
      </c>
      <c r="CH4" s="1104"/>
      <c r="CI4" s="1104"/>
      <c r="CJ4" s="1104"/>
      <c r="CK4" s="1104"/>
      <c r="CL4" s="1104"/>
      <c r="CM4" s="1104"/>
      <c r="CN4" s="1104"/>
      <c r="CO4" s="1106"/>
      <c r="CP4" s="1105"/>
      <c r="CQ4" s="1113" t="s">
        <v>111</v>
      </c>
      <c r="CR4" s="1114"/>
      <c r="CS4" s="1114"/>
      <c r="CT4" s="1114"/>
      <c r="CU4" s="1114"/>
      <c r="CV4" s="1114"/>
      <c r="CW4" s="1114"/>
      <c r="CX4" s="1114"/>
      <c r="CY4" s="1115"/>
      <c r="CZ4" s="1116"/>
      <c r="DA4" s="1117" t="s">
        <v>16</v>
      </c>
      <c r="DB4" s="1118"/>
      <c r="DC4" s="1118"/>
      <c r="DD4" s="1118"/>
      <c r="DE4" s="1118"/>
      <c r="DF4" s="1118"/>
      <c r="DG4" s="1118"/>
      <c r="DH4" s="1118"/>
      <c r="DI4" s="1119"/>
      <c r="DJ4" s="1113" t="s">
        <v>107</v>
      </c>
      <c r="DK4" s="1114"/>
      <c r="DL4" s="1114"/>
      <c r="DM4" s="1114"/>
      <c r="DN4" s="1114"/>
      <c r="DO4" s="1114"/>
      <c r="DP4" s="1114"/>
      <c r="DQ4" s="1114"/>
      <c r="DR4" s="1116"/>
      <c r="DS4" s="1092" t="s">
        <v>80</v>
      </c>
      <c r="DT4" s="1097"/>
      <c r="DU4" s="1120" t="s">
        <v>20</v>
      </c>
      <c r="DV4" s="1120"/>
      <c r="DW4" s="1091" t="s">
        <v>1797</v>
      </c>
      <c r="DX4" s="1091"/>
      <c r="DY4" s="1095" t="s">
        <v>21</v>
      </c>
      <c r="DZ4" s="1096"/>
      <c r="EA4" s="1096"/>
      <c r="EB4" s="1096"/>
      <c r="EC4" s="1096"/>
      <c r="ED4" s="1096"/>
      <c r="EE4" s="1096"/>
      <c r="EF4" s="1096"/>
      <c r="EG4" s="1096"/>
      <c r="EH4" s="1097"/>
      <c r="EI4" s="1103" t="s">
        <v>308</v>
      </c>
      <c r="EJ4" s="1104"/>
      <c r="EK4" s="1104"/>
      <c r="EL4" s="1104"/>
      <c r="EM4" s="1104"/>
      <c r="EN4" s="1104"/>
      <c r="EO4" s="1104"/>
      <c r="EP4" s="1104"/>
      <c r="EQ4" s="1106"/>
      <c r="ER4" s="1105"/>
      <c r="ES4" s="1113" t="s">
        <v>111</v>
      </c>
      <c r="ET4" s="1114"/>
      <c r="EU4" s="1114"/>
      <c r="EV4" s="1114"/>
      <c r="EW4" s="1114"/>
      <c r="EX4" s="1114"/>
      <c r="EY4" s="1114"/>
      <c r="EZ4" s="1114"/>
      <c r="FA4" s="1115"/>
      <c r="FB4" s="1116"/>
      <c r="FC4" s="1103" t="s">
        <v>16</v>
      </c>
      <c r="FD4" s="1104"/>
      <c r="FE4" s="1104"/>
      <c r="FF4" s="1104"/>
      <c r="FG4" s="1104"/>
      <c r="FH4" s="1104"/>
      <c r="FI4" s="1104"/>
      <c r="FJ4" s="1104"/>
      <c r="FK4" s="1105"/>
      <c r="FL4" s="1113" t="s">
        <v>107</v>
      </c>
      <c r="FM4" s="1114"/>
      <c r="FN4" s="1114"/>
      <c r="FO4" s="1114"/>
      <c r="FP4" s="1114"/>
      <c r="FQ4" s="1114"/>
      <c r="FR4" s="1114"/>
      <c r="FS4" s="1114"/>
      <c r="FT4" s="1116"/>
      <c r="FU4" s="1092" t="s">
        <v>80</v>
      </c>
      <c r="FV4" s="1097"/>
      <c r="FW4" s="1091" t="s">
        <v>20</v>
      </c>
      <c r="FX4" s="1091"/>
      <c r="FY4" s="1091" t="s">
        <v>1797</v>
      </c>
      <c r="FZ4" s="1091"/>
      <c r="GA4" s="1095" t="s">
        <v>21</v>
      </c>
      <c r="GB4" s="1096"/>
      <c r="GC4" s="1096"/>
      <c r="GD4" s="1096"/>
      <c r="GE4" s="1096"/>
      <c r="GF4" s="1096"/>
      <c r="GG4" s="1096"/>
      <c r="GH4" s="1096"/>
      <c r="GI4" s="1096"/>
      <c r="GJ4" s="1097"/>
      <c r="GK4" s="1103" t="s">
        <v>308</v>
      </c>
      <c r="GL4" s="1104"/>
      <c r="GM4" s="1104"/>
      <c r="GN4" s="1104"/>
      <c r="GO4" s="1104"/>
      <c r="GP4" s="1104"/>
      <c r="GQ4" s="1104"/>
      <c r="GR4" s="1104"/>
      <c r="GS4" s="1106"/>
      <c r="GT4" s="1105"/>
      <c r="GU4" s="1113" t="s">
        <v>111</v>
      </c>
      <c r="GV4" s="1114"/>
      <c r="GW4" s="1114"/>
      <c r="GX4" s="1114"/>
      <c r="GY4" s="1114"/>
      <c r="GZ4" s="1114"/>
      <c r="HA4" s="1114"/>
      <c r="HB4" s="1114"/>
      <c r="HC4" s="1115"/>
      <c r="HD4" s="1116"/>
      <c r="HE4" s="1103" t="s">
        <v>16</v>
      </c>
      <c r="HF4" s="1104"/>
      <c r="HG4" s="1104"/>
      <c r="HH4" s="1104"/>
      <c r="HI4" s="1104"/>
      <c r="HJ4" s="1104"/>
      <c r="HK4" s="1104"/>
      <c r="HL4" s="1104"/>
      <c r="HM4" s="1105"/>
      <c r="HN4" s="1113" t="s">
        <v>107</v>
      </c>
      <c r="HO4" s="1114"/>
      <c r="HP4" s="1114"/>
      <c r="HQ4" s="1114"/>
      <c r="HR4" s="1114"/>
      <c r="HS4" s="1114"/>
      <c r="HT4" s="1114"/>
      <c r="HU4" s="1114"/>
      <c r="HV4" s="1116"/>
      <c r="HW4" s="1092" t="s">
        <v>80</v>
      </c>
      <c r="HX4" s="1097"/>
      <c r="HY4" s="1091" t="s">
        <v>20</v>
      </c>
      <c r="HZ4" s="1091"/>
      <c r="IA4" s="1091" t="s">
        <v>1797</v>
      </c>
      <c r="IB4" s="1091"/>
      <c r="IC4" s="1095" t="s">
        <v>21</v>
      </c>
      <c r="ID4" s="1096"/>
      <c r="IE4" s="1096"/>
      <c r="IF4" s="1096"/>
      <c r="IG4" s="1096"/>
      <c r="IH4" s="1096"/>
      <c r="II4" s="1096"/>
      <c r="IJ4" s="1096"/>
      <c r="IK4" s="1096"/>
      <c r="IL4" s="1097"/>
      <c r="IM4" s="1103" t="s">
        <v>308</v>
      </c>
      <c r="IN4" s="1104"/>
      <c r="IO4" s="1104"/>
      <c r="IP4" s="1104"/>
      <c r="IQ4" s="1104"/>
      <c r="IR4" s="1104"/>
      <c r="IS4" s="1104"/>
      <c r="IT4" s="1104"/>
      <c r="IU4" s="1106"/>
      <c r="IV4" s="1105"/>
      <c r="IW4" s="1113" t="s">
        <v>111</v>
      </c>
      <c r="IX4" s="1114"/>
      <c r="IY4" s="1114"/>
      <c r="IZ4" s="1114"/>
      <c r="JA4" s="1114"/>
      <c r="JB4" s="1114"/>
      <c r="JC4" s="1114"/>
      <c r="JD4" s="1114"/>
      <c r="JE4" s="1115"/>
      <c r="JF4" s="1116"/>
      <c r="JG4" s="1103" t="s">
        <v>16</v>
      </c>
      <c r="JH4" s="1104"/>
      <c r="JI4" s="1104"/>
      <c r="JJ4" s="1104"/>
      <c r="JK4" s="1104"/>
      <c r="JL4" s="1104"/>
      <c r="JM4" s="1104"/>
      <c r="JN4" s="1104"/>
      <c r="JO4" s="1105"/>
      <c r="JP4" s="1113" t="s">
        <v>107</v>
      </c>
      <c r="JQ4" s="1114"/>
      <c r="JR4" s="1114"/>
      <c r="JS4" s="1114"/>
      <c r="JT4" s="1114"/>
      <c r="JU4" s="1114"/>
      <c r="JV4" s="1114"/>
      <c r="JW4" s="1114"/>
      <c r="JX4" s="1116"/>
      <c r="JY4" s="1092" t="s">
        <v>80</v>
      </c>
      <c r="JZ4" s="1097"/>
      <c r="KA4" s="1091" t="s">
        <v>20</v>
      </c>
      <c r="KB4" s="1091"/>
      <c r="KC4" s="1091" t="s">
        <v>1797</v>
      </c>
      <c r="KD4" s="1091"/>
    </row>
    <row r="5" spans="1:294" ht="66.75" customHeight="1">
      <c r="A5" s="1087"/>
      <c r="B5" s="1090"/>
      <c r="C5" s="32" t="s">
        <v>101</v>
      </c>
      <c r="D5" s="33" t="s">
        <v>0</v>
      </c>
      <c r="E5" s="1091"/>
      <c r="F5" s="31" t="s">
        <v>71</v>
      </c>
      <c r="G5" s="750" t="s">
        <v>72</v>
      </c>
      <c r="H5" s="31" t="s">
        <v>71</v>
      </c>
      <c r="I5" s="750" t="s">
        <v>72</v>
      </c>
      <c r="J5" s="1102"/>
      <c r="K5" s="38">
        <v>1</v>
      </c>
      <c r="L5" s="39">
        <v>2</v>
      </c>
      <c r="M5" s="39">
        <v>3</v>
      </c>
      <c r="N5" s="39">
        <v>4</v>
      </c>
      <c r="O5" s="39">
        <v>5</v>
      </c>
      <c r="P5" s="39">
        <v>6</v>
      </c>
      <c r="Q5" s="39">
        <v>7</v>
      </c>
      <c r="R5" s="40">
        <v>8</v>
      </c>
      <c r="S5" s="35">
        <v>1</v>
      </c>
      <c r="T5" s="36">
        <v>2</v>
      </c>
      <c r="U5" s="36">
        <v>3</v>
      </c>
      <c r="V5" s="36">
        <v>4</v>
      </c>
      <c r="W5" s="36">
        <v>5</v>
      </c>
      <c r="X5" s="36">
        <v>6</v>
      </c>
      <c r="Y5" s="36">
        <v>7</v>
      </c>
      <c r="Z5" s="36">
        <v>8</v>
      </c>
      <c r="AA5" s="55">
        <v>9</v>
      </c>
      <c r="AB5" s="33" t="s">
        <v>13</v>
      </c>
      <c r="AC5" s="35">
        <v>1</v>
      </c>
      <c r="AD5" s="36">
        <v>2</v>
      </c>
      <c r="AE5" s="36">
        <v>3</v>
      </c>
      <c r="AF5" s="36">
        <v>4</v>
      </c>
      <c r="AG5" s="36">
        <v>5</v>
      </c>
      <c r="AH5" s="36">
        <v>6</v>
      </c>
      <c r="AI5" s="36">
        <v>7</v>
      </c>
      <c r="AJ5" s="36">
        <v>8</v>
      </c>
      <c r="AK5" s="55">
        <v>9</v>
      </c>
      <c r="AL5" s="37" t="s">
        <v>309</v>
      </c>
      <c r="AM5" s="35">
        <v>1</v>
      </c>
      <c r="AN5" s="36">
        <v>2</v>
      </c>
      <c r="AO5" s="36">
        <v>3</v>
      </c>
      <c r="AP5" s="36">
        <v>4</v>
      </c>
      <c r="AQ5" s="36">
        <v>5</v>
      </c>
      <c r="AR5" s="36">
        <v>6</v>
      </c>
      <c r="AS5" s="36">
        <v>7</v>
      </c>
      <c r="AT5" s="36">
        <v>8</v>
      </c>
      <c r="AU5" s="55">
        <v>9</v>
      </c>
      <c r="AV5" s="793" t="s">
        <v>13</v>
      </c>
      <c r="AW5" s="38">
        <v>1</v>
      </c>
      <c r="AX5" s="39">
        <v>2</v>
      </c>
      <c r="AY5" s="39">
        <v>3</v>
      </c>
      <c r="AZ5" s="39">
        <v>4</v>
      </c>
      <c r="BA5" s="39">
        <v>5</v>
      </c>
      <c r="BB5" s="39">
        <v>6</v>
      </c>
      <c r="BC5" s="39">
        <v>7</v>
      </c>
      <c r="BD5" s="39">
        <v>8</v>
      </c>
      <c r="BE5" s="34" t="s">
        <v>13</v>
      </c>
      <c r="BF5" s="38">
        <v>1</v>
      </c>
      <c r="BG5" s="39">
        <v>2</v>
      </c>
      <c r="BH5" s="39">
        <v>3</v>
      </c>
      <c r="BI5" s="39">
        <v>4</v>
      </c>
      <c r="BJ5" s="39">
        <v>5</v>
      </c>
      <c r="BK5" s="39">
        <v>6</v>
      </c>
      <c r="BL5" s="39">
        <v>7</v>
      </c>
      <c r="BM5" s="39">
        <v>8</v>
      </c>
      <c r="BN5" s="34" t="s">
        <v>13</v>
      </c>
      <c r="BO5" s="751" t="s">
        <v>80</v>
      </c>
      <c r="BP5" s="746" t="s">
        <v>79</v>
      </c>
      <c r="BQ5" s="794" t="s">
        <v>62</v>
      </c>
      <c r="BR5" s="748" t="s">
        <v>26</v>
      </c>
      <c r="BS5" s="747" t="s">
        <v>21</v>
      </c>
      <c r="BT5" s="748" t="s">
        <v>22</v>
      </c>
      <c r="BU5" s="1109"/>
      <c r="BV5" s="1101"/>
      <c r="BW5" s="795">
        <v>1</v>
      </c>
      <c r="BX5" s="796">
        <v>2</v>
      </c>
      <c r="BY5" s="796">
        <v>3</v>
      </c>
      <c r="BZ5" s="796">
        <v>4</v>
      </c>
      <c r="CA5" s="796">
        <v>5</v>
      </c>
      <c r="CB5" s="796">
        <v>6</v>
      </c>
      <c r="CC5" s="796">
        <v>7</v>
      </c>
      <c r="CD5" s="796">
        <v>8</v>
      </c>
      <c r="CE5" s="797">
        <v>9</v>
      </c>
      <c r="CF5" s="798" t="s">
        <v>13</v>
      </c>
      <c r="CG5" s="35">
        <v>1</v>
      </c>
      <c r="CH5" s="36">
        <v>2</v>
      </c>
      <c r="CI5" s="36">
        <v>3</v>
      </c>
      <c r="CJ5" s="36">
        <v>4</v>
      </c>
      <c r="CK5" s="36">
        <v>5</v>
      </c>
      <c r="CL5" s="36">
        <v>6</v>
      </c>
      <c r="CM5" s="36">
        <v>7</v>
      </c>
      <c r="CN5" s="36">
        <v>8</v>
      </c>
      <c r="CO5" s="55">
        <v>9</v>
      </c>
      <c r="CP5" s="63" t="s">
        <v>309</v>
      </c>
      <c r="CQ5" s="41">
        <v>1</v>
      </c>
      <c r="CR5" s="42">
        <v>2</v>
      </c>
      <c r="CS5" s="42">
        <v>3</v>
      </c>
      <c r="CT5" s="42">
        <v>4</v>
      </c>
      <c r="CU5" s="42">
        <v>5</v>
      </c>
      <c r="CV5" s="42">
        <v>6</v>
      </c>
      <c r="CW5" s="42">
        <v>7</v>
      </c>
      <c r="CX5" s="42">
        <v>8</v>
      </c>
      <c r="CY5" s="56">
        <v>9</v>
      </c>
      <c r="CZ5" s="63" t="s">
        <v>13</v>
      </c>
      <c r="DA5" s="799">
        <v>1</v>
      </c>
      <c r="DB5" s="800">
        <v>2</v>
      </c>
      <c r="DC5" s="800">
        <v>3</v>
      </c>
      <c r="DD5" s="800">
        <v>4</v>
      </c>
      <c r="DE5" s="800">
        <v>5</v>
      </c>
      <c r="DF5" s="800">
        <v>6</v>
      </c>
      <c r="DG5" s="800">
        <v>7</v>
      </c>
      <c r="DH5" s="800">
        <v>8</v>
      </c>
      <c r="DI5" s="801" t="s">
        <v>13</v>
      </c>
      <c r="DJ5" s="43">
        <v>1</v>
      </c>
      <c r="DK5" s="44">
        <v>2</v>
      </c>
      <c r="DL5" s="44">
        <v>3</v>
      </c>
      <c r="DM5" s="44">
        <v>4</v>
      </c>
      <c r="DN5" s="44">
        <v>5</v>
      </c>
      <c r="DO5" s="44">
        <v>6</v>
      </c>
      <c r="DP5" s="44">
        <v>7</v>
      </c>
      <c r="DQ5" s="44">
        <v>8</v>
      </c>
      <c r="DR5" s="59" t="s">
        <v>13</v>
      </c>
      <c r="DS5" s="751" t="s">
        <v>80</v>
      </c>
      <c r="DT5" s="746" t="s">
        <v>79</v>
      </c>
      <c r="DU5" s="791" t="s">
        <v>62</v>
      </c>
      <c r="DV5" s="802" t="s">
        <v>26</v>
      </c>
      <c r="DW5" s="31" t="s">
        <v>1795</v>
      </c>
      <c r="DX5" s="34" t="s">
        <v>1796</v>
      </c>
      <c r="DY5" s="60">
        <v>1</v>
      </c>
      <c r="DZ5" s="36">
        <v>2</v>
      </c>
      <c r="EA5" s="36">
        <v>3</v>
      </c>
      <c r="EB5" s="36">
        <v>4</v>
      </c>
      <c r="EC5" s="36">
        <v>5</v>
      </c>
      <c r="ED5" s="36">
        <v>6</v>
      </c>
      <c r="EE5" s="36">
        <v>7</v>
      </c>
      <c r="EF5" s="36">
        <v>8</v>
      </c>
      <c r="EG5" s="55">
        <v>9</v>
      </c>
      <c r="EH5" s="34" t="s">
        <v>13</v>
      </c>
      <c r="EI5" s="35">
        <v>1</v>
      </c>
      <c r="EJ5" s="36">
        <v>2</v>
      </c>
      <c r="EK5" s="36">
        <v>3</v>
      </c>
      <c r="EL5" s="36">
        <v>4</v>
      </c>
      <c r="EM5" s="36">
        <v>5</v>
      </c>
      <c r="EN5" s="36">
        <v>6</v>
      </c>
      <c r="EO5" s="36">
        <v>7</v>
      </c>
      <c r="EP5" s="36">
        <v>8</v>
      </c>
      <c r="EQ5" s="55">
        <v>9</v>
      </c>
      <c r="ER5" s="63" t="s">
        <v>309</v>
      </c>
      <c r="ES5" s="41">
        <v>1</v>
      </c>
      <c r="ET5" s="42">
        <v>2</v>
      </c>
      <c r="EU5" s="42">
        <v>3</v>
      </c>
      <c r="EV5" s="42">
        <v>4</v>
      </c>
      <c r="EW5" s="42">
        <v>5</v>
      </c>
      <c r="EX5" s="42">
        <v>6</v>
      </c>
      <c r="EY5" s="42">
        <v>7</v>
      </c>
      <c r="EZ5" s="42">
        <v>8</v>
      </c>
      <c r="FA5" s="56">
        <v>9</v>
      </c>
      <c r="FB5" s="63" t="s">
        <v>13</v>
      </c>
      <c r="FC5" s="38">
        <v>1</v>
      </c>
      <c r="FD5" s="39">
        <v>2</v>
      </c>
      <c r="FE5" s="39">
        <v>3</v>
      </c>
      <c r="FF5" s="39">
        <v>4</v>
      </c>
      <c r="FG5" s="39">
        <v>5</v>
      </c>
      <c r="FH5" s="39">
        <v>6</v>
      </c>
      <c r="FI5" s="39">
        <v>7</v>
      </c>
      <c r="FJ5" s="39">
        <v>8</v>
      </c>
      <c r="FK5" s="34" t="s">
        <v>13</v>
      </c>
      <c r="FL5" s="43">
        <v>1</v>
      </c>
      <c r="FM5" s="44">
        <v>2</v>
      </c>
      <c r="FN5" s="44">
        <v>3</v>
      </c>
      <c r="FO5" s="44">
        <v>4</v>
      </c>
      <c r="FP5" s="44">
        <v>5</v>
      </c>
      <c r="FQ5" s="44">
        <v>6</v>
      </c>
      <c r="FR5" s="44">
        <v>7</v>
      </c>
      <c r="FS5" s="44">
        <v>8</v>
      </c>
      <c r="FT5" s="59" t="s">
        <v>13</v>
      </c>
      <c r="FU5" s="751" t="s">
        <v>80</v>
      </c>
      <c r="FV5" s="746" t="s">
        <v>79</v>
      </c>
      <c r="FW5" s="747" t="s">
        <v>62</v>
      </c>
      <c r="FX5" s="748" t="s">
        <v>26</v>
      </c>
      <c r="FY5" s="31" t="s">
        <v>1795</v>
      </c>
      <c r="FZ5" s="34" t="s">
        <v>1796</v>
      </c>
      <c r="GA5" s="60">
        <v>1</v>
      </c>
      <c r="GB5" s="36">
        <v>2</v>
      </c>
      <c r="GC5" s="36">
        <v>3</v>
      </c>
      <c r="GD5" s="36">
        <v>4</v>
      </c>
      <c r="GE5" s="36">
        <v>5</v>
      </c>
      <c r="GF5" s="36">
        <v>6</v>
      </c>
      <c r="GG5" s="36">
        <v>7</v>
      </c>
      <c r="GH5" s="36">
        <v>8</v>
      </c>
      <c r="GI5" s="55">
        <v>9</v>
      </c>
      <c r="GJ5" s="34" t="s">
        <v>13</v>
      </c>
      <c r="GK5" s="35">
        <v>1</v>
      </c>
      <c r="GL5" s="36">
        <v>2</v>
      </c>
      <c r="GM5" s="36">
        <v>3</v>
      </c>
      <c r="GN5" s="36">
        <v>4</v>
      </c>
      <c r="GO5" s="36">
        <v>5</v>
      </c>
      <c r="GP5" s="36">
        <v>6</v>
      </c>
      <c r="GQ5" s="36">
        <v>7</v>
      </c>
      <c r="GR5" s="36">
        <v>8</v>
      </c>
      <c r="GS5" s="55">
        <v>9</v>
      </c>
      <c r="GT5" s="63" t="s">
        <v>309</v>
      </c>
      <c r="GU5" s="41">
        <v>1</v>
      </c>
      <c r="GV5" s="42">
        <v>2</v>
      </c>
      <c r="GW5" s="42">
        <v>3</v>
      </c>
      <c r="GX5" s="42">
        <v>4</v>
      </c>
      <c r="GY5" s="42">
        <v>5</v>
      </c>
      <c r="GZ5" s="42">
        <v>6</v>
      </c>
      <c r="HA5" s="42">
        <v>7</v>
      </c>
      <c r="HB5" s="42">
        <v>8</v>
      </c>
      <c r="HC5" s="56">
        <v>9</v>
      </c>
      <c r="HD5" s="63" t="s">
        <v>13</v>
      </c>
      <c r="HE5" s="38">
        <v>1</v>
      </c>
      <c r="HF5" s="39">
        <v>2</v>
      </c>
      <c r="HG5" s="39">
        <v>3</v>
      </c>
      <c r="HH5" s="39">
        <v>4</v>
      </c>
      <c r="HI5" s="39">
        <v>5</v>
      </c>
      <c r="HJ5" s="39">
        <v>6</v>
      </c>
      <c r="HK5" s="39">
        <v>7</v>
      </c>
      <c r="HL5" s="39">
        <v>8</v>
      </c>
      <c r="HM5" s="34" t="s">
        <v>13</v>
      </c>
      <c r="HN5" s="43">
        <v>1</v>
      </c>
      <c r="HO5" s="44">
        <v>2</v>
      </c>
      <c r="HP5" s="44">
        <v>3</v>
      </c>
      <c r="HQ5" s="44">
        <v>4</v>
      </c>
      <c r="HR5" s="44">
        <v>5</v>
      </c>
      <c r="HS5" s="44">
        <v>6</v>
      </c>
      <c r="HT5" s="44">
        <v>7</v>
      </c>
      <c r="HU5" s="44">
        <v>8</v>
      </c>
      <c r="HV5" s="59" t="s">
        <v>13</v>
      </c>
      <c r="HW5" s="751" t="s">
        <v>80</v>
      </c>
      <c r="HX5" s="746" t="s">
        <v>79</v>
      </c>
      <c r="HY5" s="747" t="s">
        <v>62</v>
      </c>
      <c r="HZ5" s="748" t="s">
        <v>26</v>
      </c>
      <c r="IA5" s="31" t="s">
        <v>1795</v>
      </c>
      <c r="IB5" s="34" t="s">
        <v>1796</v>
      </c>
      <c r="IC5" s="60">
        <v>1</v>
      </c>
      <c r="ID5" s="36">
        <v>2</v>
      </c>
      <c r="IE5" s="36">
        <v>3</v>
      </c>
      <c r="IF5" s="36">
        <v>4</v>
      </c>
      <c r="IG5" s="36">
        <v>5</v>
      </c>
      <c r="IH5" s="36">
        <v>6</v>
      </c>
      <c r="II5" s="36">
        <v>7</v>
      </c>
      <c r="IJ5" s="36">
        <v>8</v>
      </c>
      <c r="IK5" s="55">
        <v>9</v>
      </c>
      <c r="IL5" s="34" t="s">
        <v>13</v>
      </c>
      <c r="IM5" s="35">
        <v>1</v>
      </c>
      <c r="IN5" s="36">
        <v>2</v>
      </c>
      <c r="IO5" s="36">
        <v>3</v>
      </c>
      <c r="IP5" s="36">
        <v>4</v>
      </c>
      <c r="IQ5" s="36">
        <v>5</v>
      </c>
      <c r="IR5" s="36">
        <v>6</v>
      </c>
      <c r="IS5" s="36">
        <v>7</v>
      </c>
      <c r="IT5" s="36">
        <v>8</v>
      </c>
      <c r="IU5" s="55">
        <v>9</v>
      </c>
      <c r="IV5" s="63" t="s">
        <v>309</v>
      </c>
      <c r="IW5" s="41">
        <v>1</v>
      </c>
      <c r="IX5" s="42">
        <v>2</v>
      </c>
      <c r="IY5" s="42">
        <v>3</v>
      </c>
      <c r="IZ5" s="42">
        <v>4</v>
      </c>
      <c r="JA5" s="42">
        <v>5</v>
      </c>
      <c r="JB5" s="42">
        <v>6</v>
      </c>
      <c r="JC5" s="42">
        <v>7</v>
      </c>
      <c r="JD5" s="42">
        <v>8</v>
      </c>
      <c r="JE5" s="56">
        <v>9</v>
      </c>
      <c r="JF5" s="63" t="s">
        <v>13</v>
      </c>
      <c r="JG5" s="38">
        <v>1</v>
      </c>
      <c r="JH5" s="39">
        <v>2</v>
      </c>
      <c r="JI5" s="39">
        <v>3</v>
      </c>
      <c r="JJ5" s="39">
        <v>4</v>
      </c>
      <c r="JK5" s="39">
        <v>5</v>
      </c>
      <c r="JL5" s="39">
        <v>6</v>
      </c>
      <c r="JM5" s="39">
        <v>7</v>
      </c>
      <c r="JN5" s="39">
        <v>8</v>
      </c>
      <c r="JO5" s="34" t="s">
        <v>13</v>
      </c>
      <c r="JP5" s="43">
        <v>1</v>
      </c>
      <c r="JQ5" s="44">
        <v>2</v>
      </c>
      <c r="JR5" s="44">
        <v>3</v>
      </c>
      <c r="JS5" s="44">
        <v>4</v>
      </c>
      <c r="JT5" s="44">
        <v>5</v>
      </c>
      <c r="JU5" s="44">
        <v>6</v>
      </c>
      <c r="JV5" s="44">
        <v>7</v>
      </c>
      <c r="JW5" s="44">
        <v>8</v>
      </c>
      <c r="JX5" s="59" t="s">
        <v>13</v>
      </c>
      <c r="JY5" s="751" t="s">
        <v>80</v>
      </c>
      <c r="JZ5" s="746" t="s">
        <v>79</v>
      </c>
      <c r="KA5" s="747" t="s">
        <v>62</v>
      </c>
      <c r="KB5" s="748" t="s">
        <v>26</v>
      </c>
      <c r="KC5" s="31" t="s">
        <v>1795</v>
      </c>
      <c r="KD5" s="34" t="s">
        <v>1796</v>
      </c>
    </row>
    <row r="6" spans="1:294" ht="144" customHeight="1">
      <c r="A6" s="15">
        <v>101</v>
      </c>
      <c r="B6" s="5" t="s">
        <v>157</v>
      </c>
      <c r="C6" s="28">
        <f>ROUNDDOWN(A6/100,0)</f>
        <v>1</v>
      </c>
      <c r="D6" s="11" t="str">
        <f>IFERROR(VLOOKUP(C6,#REF!,2,FALSE),"-")</f>
        <v>-</v>
      </c>
      <c r="E6" s="5"/>
      <c r="F6" s="10" t="s">
        <v>1406</v>
      </c>
      <c r="G6" s="803" t="s">
        <v>1457</v>
      </c>
      <c r="H6" s="10"/>
      <c r="I6" s="17"/>
      <c r="J6" s="5"/>
      <c r="K6" s="184" t="s">
        <v>112</v>
      </c>
      <c r="L6" s="185" t="s">
        <v>83</v>
      </c>
      <c r="M6" s="185" t="s">
        <v>12</v>
      </c>
      <c r="N6" s="185" t="s">
        <v>12</v>
      </c>
      <c r="O6" s="185" t="s">
        <v>12</v>
      </c>
      <c r="P6" s="185" t="s">
        <v>12</v>
      </c>
      <c r="Q6" s="185" t="s">
        <v>12</v>
      </c>
      <c r="R6" s="168" t="s">
        <v>12</v>
      </c>
      <c r="S6" s="28" t="e">
        <f>VLOOKUP($A6&amp;"-"&amp;S$5,#REF!,COLUMN(#REF!),FALSE)</f>
        <v>#REF!</v>
      </c>
      <c r="T6" s="6" t="e">
        <f>VLOOKUP($A6&amp;"-"&amp;T$5,#REF!,COLUMN(#REF!),FALSE)</f>
        <v>#REF!</v>
      </c>
      <c r="U6" s="6" t="e">
        <f>VLOOKUP($A6&amp;"-"&amp;U$5,#REF!,COLUMN(#REF!),FALSE)</f>
        <v>#REF!</v>
      </c>
      <c r="V6" s="6" t="e">
        <f>VLOOKUP($A6&amp;"-"&amp;V$5,#REF!,COLUMN(#REF!),FALSE)</f>
        <v>#REF!</v>
      </c>
      <c r="W6" s="6" t="e">
        <f>VLOOKUP($A6&amp;"-"&amp;W$5,#REF!,COLUMN(#REF!),FALSE)</f>
        <v>#REF!</v>
      </c>
      <c r="X6" s="6" t="e">
        <f>VLOOKUP($A6&amp;"-"&amp;X$5,#REF!,COLUMN(#REF!),FALSE)</f>
        <v>#REF!</v>
      </c>
      <c r="Y6" s="6" t="e">
        <f>VLOOKUP($A6&amp;"-"&amp;Y$5,#REF!,COLUMN(#REF!),FALSE)</f>
        <v>#REF!</v>
      </c>
      <c r="Z6" s="6" t="e">
        <f>VLOOKUP($A6&amp;"-"&amp;Z$5,#REF!,COLUMN(#REF!),FALSE)</f>
        <v>#REF!</v>
      </c>
      <c r="AA6" s="773" t="e">
        <f>VLOOKUP($A6&amp;"-"&amp;AA$5,#REF!,COLUMN(#REF!),FALSE)</f>
        <v>#REF!</v>
      </c>
      <c r="AB6" s="12" t="str">
        <f>_xlfn.IFS(AV6="-","-",AV6&gt;=0.8,"a",AV6&gt;=0.6,"b",AV6&gt;=0.4,"c",AV6&gt;=0.2,"d",AV6&lt;0.2,"e")</f>
        <v>-</v>
      </c>
      <c r="AC6" s="771" t="e">
        <v>#REF!</v>
      </c>
      <c r="AD6" s="6" t="e">
        <v>#REF!</v>
      </c>
      <c r="AE6" s="6" t="e">
        <v>#REF!</v>
      </c>
      <c r="AF6" s="6" t="e">
        <v>#REF!</v>
      </c>
      <c r="AG6" s="6" t="e">
        <v>#REF!</v>
      </c>
      <c r="AH6" s="6" t="e">
        <v>#REF!</v>
      </c>
      <c r="AI6" s="6" t="e">
        <v>#REF!</v>
      </c>
      <c r="AJ6" s="6" t="e">
        <v>#REF!</v>
      </c>
      <c r="AK6" s="6" t="e">
        <v>#REF!</v>
      </c>
      <c r="AL6" s="7" t="e">
        <f>SUM(AC6:AK6)</f>
        <v>#REF!</v>
      </c>
      <c r="AM6" s="28" t="e">
        <f t="shared" ref="AM6:AU6" si="0">_xlfn.SWITCH(S6,"a",4*AC6,"b",3*AC6,"c",2*AC6,"d",1*AC6,"e",0*AC6,"-","")</f>
        <v>#REF!</v>
      </c>
      <c r="AN6" s="6" t="e">
        <f t="shared" si="0"/>
        <v>#REF!</v>
      </c>
      <c r="AO6" s="6" t="e">
        <f t="shared" si="0"/>
        <v>#REF!</v>
      </c>
      <c r="AP6" s="6" t="e">
        <f t="shared" si="0"/>
        <v>#REF!</v>
      </c>
      <c r="AQ6" s="6" t="e">
        <f t="shared" si="0"/>
        <v>#REF!</v>
      </c>
      <c r="AR6" s="6" t="e">
        <f t="shared" si="0"/>
        <v>#REF!</v>
      </c>
      <c r="AS6" s="6" t="e">
        <f t="shared" si="0"/>
        <v>#REF!</v>
      </c>
      <c r="AT6" s="6" t="e">
        <f t="shared" si="0"/>
        <v>#REF!</v>
      </c>
      <c r="AU6" s="773" t="e">
        <f t="shared" si="0"/>
        <v>#REF!</v>
      </c>
      <c r="AV6" s="45" t="str">
        <f t="shared" ref="AV6" si="1">IF(COUNT(AM6:AU6)=0,"-",SUM(AM6:AU6)/AL6/4)</f>
        <v>-</v>
      </c>
      <c r="AW6" s="771" t="e">
        <f>IF($K6="○",VLOOKUP($C6&amp;"-"&amp;AW$5,#REF!,COLUMN(#REF!),FALSE),"-")</f>
        <v>#REF!</v>
      </c>
      <c r="AX6" s="6" t="str">
        <f>IF($L6="○",VLOOKUP($C6&amp;"-"&amp;AX$5,#REF!,COLUMN(#REF!),FALSE),"-")</f>
        <v>-</v>
      </c>
      <c r="AY6" s="6" t="str">
        <f>IF($M6="○",VLOOKUP($C6&amp;"-"&amp;AY$5,#REF!,COLUMN(#REF!),FALSE),"-")</f>
        <v>-</v>
      </c>
      <c r="AZ6" s="6" t="str">
        <f>IF($N6="○",VLOOKUP($C6&amp;"-"&amp;AZ$5,#REF!,COLUMN(#REF!),FALSE),"-")</f>
        <v>-</v>
      </c>
      <c r="BA6" s="6" t="str">
        <f>IF($O6="○",VLOOKUP($C6&amp;"-"&amp;BA$5,#REF!,COLUMN(#REF!),FALSE),"-")</f>
        <v>-</v>
      </c>
      <c r="BB6" s="6" t="str">
        <f>IF($P6="○",VLOOKUP($C6&amp;"-"&amp;BB$5,#REF!,COLUMN(#REF!),FALSE),"-")</f>
        <v>-</v>
      </c>
      <c r="BC6" s="6" t="str">
        <f>IF($Q6="○",VLOOKUP($C6&amp;"-"&amp;BC$5,#REF!,COLUMN(#REF!),FALSE),"-")</f>
        <v>-</v>
      </c>
      <c r="BD6" s="6" t="str">
        <f>IF($R6="○",VLOOKUP($C6&amp;"-"&amp;BD$5,#REF!,COLUMN(#REF!),FALSE),"-")</f>
        <v>-</v>
      </c>
      <c r="BE6" s="7" t="e">
        <f>_xlfn.IFS(BN6&gt;=0.8,"a",BN6&gt;=0.6,"b",BN6&gt;=0.4,"c",BN6&gt;=0.2,"d",BN6&lt;0.2,"e")</f>
        <v>#REF!</v>
      </c>
      <c r="BF6" s="28" t="e">
        <f>_xlfn.SWITCH(AW6,"a",4,"b",3,"c",2,"d",1,"e",0,"-","")</f>
        <v>#REF!</v>
      </c>
      <c r="BG6" s="6" t="str">
        <f t="shared" ref="BG6:BM6" si="2">_xlfn.SWITCH(AX6,"a",4,"b",3,"c",2,"d",1,"e",0,"-","")</f>
        <v/>
      </c>
      <c r="BH6" s="6" t="str">
        <f t="shared" si="2"/>
        <v/>
      </c>
      <c r="BI6" s="6" t="str">
        <f t="shared" si="2"/>
        <v/>
      </c>
      <c r="BJ6" s="6" t="str">
        <f t="shared" si="2"/>
        <v/>
      </c>
      <c r="BK6" s="6" t="str">
        <f t="shared" si="2"/>
        <v/>
      </c>
      <c r="BL6" s="6" t="str">
        <f t="shared" si="2"/>
        <v/>
      </c>
      <c r="BM6" s="6" t="str">
        <f t="shared" si="2"/>
        <v/>
      </c>
      <c r="BN6" s="168" t="e">
        <f>SUM(BF6:BM6)/COUNT(BF6:BM6)/4</f>
        <v>#REF!</v>
      </c>
      <c r="BO6" s="89" t="s">
        <v>123</v>
      </c>
      <c r="BP6" s="804" t="s">
        <v>1959</v>
      </c>
      <c r="BQ6" s="28" t="e">
        <v>#REF!</v>
      </c>
      <c r="BR6" s="17" t="e">
        <v>#REF!</v>
      </c>
      <c r="BS6" s="805"/>
      <c r="BT6" s="806"/>
      <c r="BU6" s="531" t="s">
        <v>2513</v>
      </c>
      <c r="BV6" s="807" t="s">
        <v>1461</v>
      </c>
      <c r="BW6" s="808" t="s">
        <v>56</v>
      </c>
      <c r="BX6" s="785" t="s">
        <v>54</v>
      </c>
      <c r="BY6" s="785" t="s">
        <v>56</v>
      </c>
      <c r="BZ6" s="785" t="s">
        <v>83</v>
      </c>
      <c r="CA6" s="785" t="s">
        <v>83</v>
      </c>
      <c r="CB6" s="785" t="s">
        <v>83</v>
      </c>
      <c r="CC6" s="785" t="s">
        <v>83</v>
      </c>
      <c r="CD6" s="785" t="s">
        <v>83</v>
      </c>
      <c r="CE6" s="809" t="s">
        <v>83</v>
      </c>
      <c r="CF6" s="781" t="s">
        <v>55</v>
      </c>
      <c r="CG6" s="771" t="e">
        <f>IF(BW6="-","-",VLOOKUP($A6&amp;"-"&amp;BW$5,#REF!,COLUMN(#REF!),FALSE))</f>
        <v>#REF!</v>
      </c>
      <c r="CH6" s="771" t="e">
        <f>IF(BX6="-","-",VLOOKUP($A6&amp;"-"&amp;BX$5,#REF!,COLUMN(#REF!),FALSE))</f>
        <v>#REF!</v>
      </c>
      <c r="CI6" s="771" t="e">
        <f>IF(BY6="-","-",VLOOKUP($A6&amp;"-"&amp;BY$5,#REF!,COLUMN(#REF!),FALSE))</f>
        <v>#REF!</v>
      </c>
      <c r="CJ6" s="771" t="str">
        <f>IF(BZ6="-","-",VLOOKUP($A6&amp;"-"&amp;BZ$5,#REF!,COLUMN(#REF!),FALSE))</f>
        <v>-</v>
      </c>
      <c r="CK6" s="771" t="str">
        <f>IF(CA6="-","-",VLOOKUP($A6&amp;"-"&amp;CA$5,#REF!,COLUMN(#REF!),FALSE))</f>
        <v>-</v>
      </c>
      <c r="CL6" s="771" t="str">
        <f>IF(CB6="-","-",VLOOKUP($A6&amp;"-"&amp;CB$5,#REF!,COLUMN(#REF!),FALSE))</f>
        <v>-</v>
      </c>
      <c r="CM6" s="771" t="str">
        <f>IF(CC6="-","-",VLOOKUP($A6&amp;"-"&amp;CC$5,#REF!,COLUMN(#REF!),FALSE))</f>
        <v>-</v>
      </c>
      <c r="CN6" s="771" t="str">
        <f>IF(CD6="-","-",VLOOKUP($A6&amp;"-"&amp;CD$5,#REF!,COLUMN(#REF!),FALSE))</f>
        <v>-</v>
      </c>
      <c r="CO6" s="771" t="str">
        <f>IF(CE6="-","-",VLOOKUP($A6&amp;"-"&amp;CE$5,#REF!,COLUMN(#REF!),FALSE))</f>
        <v>-</v>
      </c>
      <c r="CP6" s="7" t="e">
        <f>SUM(CG6:CO6)</f>
        <v>#REF!</v>
      </c>
      <c r="CQ6" s="28" t="e">
        <f>_xlfn.SWITCH(BW6,"a",4*CG6,"b",3*CG6,"c",2*CG6,"d",1*CG6,"e",0*CG6,"-","")</f>
        <v>#REF!</v>
      </c>
      <c r="CR6" s="6" t="e">
        <f t="shared" ref="CR6:CY6" si="3">_xlfn.SWITCH(BX6,"a",4*CH6,"b",3*CH6,"c",2*CH6,"d",1*CH6,"e",0*CH6,"-","")</f>
        <v>#REF!</v>
      </c>
      <c r="CS6" s="6" t="e">
        <f t="shared" si="3"/>
        <v>#REF!</v>
      </c>
      <c r="CT6" s="6" t="str">
        <f t="shared" si="3"/>
        <v/>
      </c>
      <c r="CU6" s="6" t="str">
        <f t="shared" si="3"/>
        <v/>
      </c>
      <c r="CV6" s="6" t="str">
        <f t="shared" si="3"/>
        <v/>
      </c>
      <c r="CW6" s="6" t="str">
        <f t="shared" si="3"/>
        <v/>
      </c>
      <c r="CX6" s="6" t="str">
        <f t="shared" si="3"/>
        <v/>
      </c>
      <c r="CY6" s="6" t="str">
        <f t="shared" si="3"/>
        <v/>
      </c>
      <c r="CZ6" s="45" t="str">
        <f t="shared" ref="CZ6" si="4">IF(COUNT(CQ6:CY6)=0,"-",SUM(CQ6:CY6)/CP6/4)</f>
        <v>-</v>
      </c>
      <c r="DA6" s="788" t="s">
        <v>56</v>
      </c>
      <c r="DB6" s="789" t="s">
        <v>83</v>
      </c>
      <c r="DC6" s="789" t="s">
        <v>83</v>
      </c>
      <c r="DD6" s="789" t="s">
        <v>83</v>
      </c>
      <c r="DE6" s="789" t="s">
        <v>83</v>
      </c>
      <c r="DF6" s="789" t="s">
        <v>83</v>
      </c>
      <c r="DG6" s="789" t="s">
        <v>83</v>
      </c>
      <c r="DH6" s="789" t="s">
        <v>83</v>
      </c>
      <c r="DI6" s="790" t="s">
        <v>56</v>
      </c>
      <c r="DJ6" s="28">
        <f>_xlfn.SWITCH(DA6,"a",4,"b",3,"c",2,"d",1,"e",0,"-","")</f>
        <v>2</v>
      </c>
      <c r="DK6" s="6" t="str">
        <f t="shared" ref="DK6:DM6" si="5">_xlfn.SWITCH(DB6,"a",4,"b",3,"c",2,"d",1,"e",0,"-","")</f>
        <v/>
      </c>
      <c r="DL6" s="6" t="str">
        <f t="shared" si="5"/>
        <v/>
      </c>
      <c r="DM6" s="6" t="str">
        <f t="shared" si="5"/>
        <v/>
      </c>
      <c r="DN6" s="6"/>
      <c r="DO6" s="6" t="str">
        <f t="shared" ref="DO6:DQ6" si="6">_xlfn.SWITCH(DF6,"a",4,"b",3,"c",2,"d",1,"e",0,"-","")</f>
        <v/>
      </c>
      <c r="DP6" s="6" t="str">
        <f t="shared" si="6"/>
        <v/>
      </c>
      <c r="DQ6" s="6" t="str">
        <f t="shared" si="6"/>
        <v/>
      </c>
      <c r="DR6" s="168">
        <f>SUM(DJ6:DQ6)/COUNT(DJ6:DQ6)/4</f>
        <v>0.5</v>
      </c>
      <c r="DS6" s="12" t="s">
        <v>2973</v>
      </c>
      <c r="DT6" s="5" t="s">
        <v>3629</v>
      </c>
      <c r="DU6" s="791" t="s">
        <v>314</v>
      </c>
      <c r="DV6" s="792" t="s">
        <v>3630</v>
      </c>
      <c r="DW6" s="10"/>
      <c r="DX6" s="11"/>
      <c r="DY6" s="61" t="e">
        <f>VLOOKUP($A6&amp;"-"&amp;DY$5,#REF!,COLUMN(#REF!),FALSE)</f>
        <v>#REF!</v>
      </c>
      <c r="DZ6" s="6" t="e">
        <f>VLOOKUP($A6&amp;"-"&amp;DZ$5,#REF!,COLUMN(#REF!),FALSE)</f>
        <v>#REF!</v>
      </c>
      <c r="EA6" s="6" t="e">
        <f>VLOOKUP($A6&amp;"-"&amp;EA$5,#REF!,COLUMN(#REF!),FALSE)</f>
        <v>#REF!</v>
      </c>
      <c r="EB6" s="6" t="e">
        <f>VLOOKUP($A6&amp;"-"&amp;EB$5,#REF!,COLUMN(#REF!),FALSE)</f>
        <v>#REF!</v>
      </c>
      <c r="EC6" s="6" t="e">
        <f>VLOOKUP($A6&amp;"-"&amp;EC$5,#REF!,COLUMN(#REF!),FALSE)</f>
        <v>#REF!</v>
      </c>
      <c r="ED6" s="6" t="e">
        <f>VLOOKUP($A6&amp;"-"&amp;ED$5,#REF!,COLUMN(#REF!),FALSE)</f>
        <v>#REF!</v>
      </c>
      <c r="EE6" s="6" t="e">
        <f>VLOOKUP($A6&amp;"-"&amp;EE$5,#REF!,COLUMN(#REF!),FALSE)</f>
        <v>#REF!</v>
      </c>
      <c r="EF6" s="6" t="e">
        <f>VLOOKUP($A6&amp;"-"&amp;EF$5,#REF!,COLUMN(#REF!),FALSE)</f>
        <v>#REF!</v>
      </c>
      <c r="EG6" s="6" t="e">
        <f>VLOOKUP($A6&amp;"-"&amp;EG$5,#REF!,COLUMN(#REF!),FALSE)</f>
        <v>#REF!</v>
      </c>
      <c r="EH6" s="810" t="str">
        <f t="shared" ref="EH6" si="7">_xlfn.IFS(FB6="-","-",FB6&gt;=0.8,"a",FB6&gt;=0.6,"b",FB6&gt;=0.4,"c",FB6&gt;=0.2,"d",FB6&lt;0.2,"e")</f>
        <v>-</v>
      </c>
      <c r="EI6" s="771" t="e">
        <v>#REF!</v>
      </c>
      <c r="EJ6" s="6" t="e">
        <v>#REF!</v>
      </c>
      <c r="EK6" s="6" t="e">
        <v>#REF!</v>
      </c>
      <c r="EL6" s="6" t="e">
        <v>#REF!</v>
      </c>
      <c r="EM6" s="6" t="e">
        <v>#REF!</v>
      </c>
      <c r="EN6" s="6" t="e">
        <v>#REF!</v>
      </c>
      <c r="EO6" s="6" t="e">
        <v>#REF!</v>
      </c>
      <c r="EP6" s="6" t="e">
        <v>#REF!</v>
      </c>
      <c r="EQ6" s="6" t="e">
        <v>#REF!</v>
      </c>
      <c r="ER6" s="7" t="e">
        <f>SUM(EI6:EQ6)</f>
        <v>#REF!</v>
      </c>
      <c r="ES6" s="28" t="e">
        <f>_xlfn.SWITCH(DY6,"a",4*EI6,"b",3*EI6,"c",2*EI6,"d",1*EI6,"e",0*EI6,"-","")</f>
        <v>#REF!</v>
      </c>
      <c r="ET6" s="6" t="e">
        <f t="shared" ref="ET6:FA6" si="8">_xlfn.SWITCH(DZ6,"a",4*EJ6,"b",3*EJ6,"c",2*EJ6,"d",1*EJ6,"e",0*EJ6,"-","")</f>
        <v>#REF!</v>
      </c>
      <c r="EU6" s="6" t="e">
        <f t="shared" si="8"/>
        <v>#REF!</v>
      </c>
      <c r="EV6" s="6" t="e">
        <f t="shared" si="8"/>
        <v>#REF!</v>
      </c>
      <c r="EW6" s="6" t="e">
        <f t="shared" si="8"/>
        <v>#REF!</v>
      </c>
      <c r="EX6" s="6" t="e">
        <f t="shared" si="8"/>
        <v>#REF!</v>
      </c>
      <c r="EY6" s="6" t="e">
        <f t="shared" si="8"/>
        <v>#REF!</v>
      </c>
      <c r="EZ6" s="6" t="e">
        <f t="shared" si="8"/>
        <v>#REF!</v>
      </c>
      <c r="FA6" s="6" t="e">
        <f t="shared" si="8"/>
        <v>#REF!</v>
      </c>
      <c r="FB6" s="45" t="str">
        <f t="shared" ref="FB6" si="9">IF(COUNT(ES6:FA6)=0,"-",SUM(ES6:FA6)/ER6/4)</f>
        <v>-</v>
      </c>
      <c r="FC6" s="28" t="e">
        <f>IF($K6="○",VLOOKUP($C6&amp;"-"&amp;FC$5,#REF!,COLUMN(#REF!),FALSE),"-")</f>
        <v>#REF!</v>
      </c>
      <c r="FD6" s="6" t="str">
        <f>IF($L6="○",VLOOKUP($C6&amp;"-"&amp;FD$5,#REF!,COLUMN(#REF!),FALSE),"-")</f>
        <v>-</v>
      </c>
      <c r="FE6" s="6" t="str">
        <f>IF($M6="○",VLOOKUP($C6&amp;"-"&amp;FE$5,#REF!,COLUMN(#REF!),FALSE),"-")</f>
        <v>-</v>
      </c>
      <c r="FF6" s="6" t="str">
        <f>IF($N6="○",VLOOKUP($C6&amp;"-"&amp;FF$5,#REF!,COLUMN(#REF!),FALSE),"-")</f>
        <v>-</v>
      </c>
      <c r="FG6" s="6" t="str">
        <f>IF($O6="○",VLOOKUP($C6&amp;"-"&amp;FG$5,#REF!,COLUMN(#REF!),FALSE),"-")</f>
        <v>-</v>
      </c>
      <c r="FH6" s="6" t="str">
        <f>IF($P6="○",VLOOKUP($C6&amp;"-"&amp;FH$5,#REF!,COLUMN(#REF!),FALSE),"-")</f>
        <v>-</v>
      </c>
      <c r="FI6" s="6" t="str">
        <f>IF($Q6="○",VLOOKUP($C6&amp;"-"&amp;FI$5,#REF!,COLUMN(#REF!),FALSE),"-")</f>
        <v>-</v>
      </c>
      <c r="FJ6" s="6" t="str">
        <f>IF($R6="○",VLOOKUP($C6&amp;"-"&amp;FJ$5,#REF!,COLUMN(#REF!),FALSE),"-")</f>
        <v>-</v>
      </c>
      <c r="FK6" s="135" t="e">
        <f>_xlfn.IFS(FT6&gt;=0.8,"a",FT6&gt;=0.6,"b",FT6&gt;=0.4,"c",FT6&gt;=0.2,"d",FT6&lt;0.2,"e")</f>
        <v>#REF!</v>
      </c>
      <c r="FL6" s="28" t="e">
        <f>_xlfn.SWITCH(FC6,"a",4,"b",3,"c",2,"d",1,"e",0,"-","")</f>
        <v>#REF!</v>
      </c>
      <c r="FM6" s="6" t="str">
        <f t="shared" ref="FM6:FS6" si="10">_xlfn.SWITCH(FD6,"a",4,"b",3,"c",2,"d",1,"e",0,"-","")</f>
        <v/>
      </c>
      <c r="FN6" s="6" t="str">
        <f t="shared" si="10"/>
        <v/>
      </c>
      <c r="FO6" s="6" t="str">
        <f t="shared" si="10"/>
        <v/>
      </c>
      <c r="FP6" s="6" t="str">
        <f t="shared" si="10"/>
        <v/>
      </c>
      <c r="FQ6" s="6" t="str">
        <f t="shared" si="10"/>
        <v/>
      </c>
      <c r="FR6" s="6" t="str">
        <f t="shared" si="10"/>
        <v/>
      </c>
      <c r="FS6" s="6" t="str">
        <f t="shared" si="10"/>
        <v/>
      </c>
      <c r="FT6" s="168" t="e">
        <f>SUM(FL6:FS6)/COUNT(FL6:FS6)/4</f>
        <v>#REF!</v>
      </c>
      <c r="FU6" s="12" t="str">
        <f>$BO6</f>
        <v>市民実感</v>
      </c>
      <c r="FV6" s="5" t="str">
        <f>$BP6</f>
        <v>市民の皆様や事業者の方々により展開されるエコドライブや環境に配慮した活動は、行政の取組だけでなく各々の意識啓発が大切であることから、市民の実感に重みを置く。</v>
      </c>
      <c r="FW6" s="28" t="e">
        <f>VLOOKUP(EH6&amp;FK6&amp;FU6,#REF!,2,FALSE)</f>
        <v>#REF!</v>
      </c>
      <c r="FX6" s="11" t="e">
        <f>VLOOKUP(FW6,#REF!,2,FALSE)</f>
        <v>#REF!</v>
      </c>
      <c r="FY6" s="10"/>
      <c r="FZ6" s="11"/>
      <c r="GA6" s="61" t="e">
        <f>VLOOKUP($A6&amp;"-"&amp;GA$5,#REF!,COLUMN(#REF!),FALSE)</f>
        <v>#REF!</v>
      </c>
      <c r="GB6" s="6" t="e">
        <f>VLOOKUP($A6&amp;"-"&amp;GB$5,#REF!,COLUMN(#REF!),FALSE)</f>
        <v>#REF!</v>
      </c>
      <c r="GC6" s="6" t="e">
        <f>VLOOKUP($A6&amp;"-"&amp;GC$5,#REF!,COLUMN(#REF!),FALSE)</f>
        <v>#REF!</v>
      </c>
      <c r="GD6" s="6" t="e">
        <f>VLOOKUP($A6&amp;"-"&amp;GD$5,#REF!,COLUMN(#REF!),FALSE)</f>
        <v>#REF!</v>
      </c>
      <c r="GE6" s="6" t="e">
        <f>VLOOKUP($A6&amp;"-"&amp;GE$5,#REF!,COLUMN(#REF!),FALSE)</f>
        <v>#REF!</v>
      </c>
      <c r="GF6" s="6" t="e">
        <f>VLOOKUP($A6&amp;"-"&amp;GF$5,#REF!,COLUMN(#REF!),FALSE)</f>
        <v>#REF!</v>
      </c>
      <c r="GG6" s="6" t="e">
        <f>VLOOKUP($A6&amp;"-"&amp;GG$5,#REF!,COLUMN(#REF!),FALSE)</f>
        <v>#REF!</v>
      </c>
      <c r="GH6" s="6" t="e">
        <f>VLOOKUP($A6&amp;"-"&amp;GH$5,#REF!,COLUMN(#REF!),FALSE)</f>
        <v>#REF!</v>
      </c>
      <c r="GI6" s="6" t="e">
        <f>VLOOKUP($A6&amp;"-"&amp;GI$5,#REF!,COLUMN(#REF!),FALSE)</f>
        <v>#REF!</v>
      </c>
      <c r="GJ6" s="810" t="str">
        <f t="shared" ref="GJ6" si="11">_xlfn.IFS(HD6="-","-",HD6&gt;=0.8,"a",HD6&gt;=0.6,"b",HD6&gt;=0.4,"c",HD6&gt;=0.2,"d",HD6&lt;0.2,"e")</f>
        <v>-</v>
      </c>
      <c r="GK6" s="771" t="e">
        <f>IF(GA6="-","-",VLOOKUP($A6&amp;"-"&amp;GA$5,#REF!,COLUMN(#REF!),FALSE))</f>
        <v>#REF!</v>
      </c>
      <c r="GL6" s="771" t="e">
        <f>IF(GB6="-","-",VLOOKUP($A6&amp;"-"&amp;GB$5,#REF!,COLUMN(#REF!),FALSE))</f>
        <v>#REF!</v>
      </c>
      <c r="GM6" s="771" t="e">
        <f>IF(GC6="-","-",VLOOKUP($A6&amp;"-"&amp;GC$5,#REF!,COLUMN(#REF!),FALSE))</f>
        <v>#REF!</v>
      </c>
      <c r="GN6" s="771" t="e">
        <f>IF(GD6="-","-",VLOOKUP($A6&amp;"-"&amp;GD$5,#REF!,COLUMN(#REF!),FALSE))</f>
        <v>#REF!</v>
      </c>
      <c r="GO6" s="771" t="e">
        <f>IF(GE6="-","-",VLOOKUP($A6&amp;"-"&amp;GE$5,#REF!,COLUMN(#REF!),FALSE))</f>
        <v>#REF!</v>
      </c>
      <c r="GP6" s="771" t="e">
        <f>IF(GF6="-","-",VLOOKUP($A6&amp;"-"&amp;GF$5,#REF!,COLUMN(#REF!),FALSE))</f>
        <v>#REF!</v>
      </c>
      <c r="GQ6" s="771" t="e">
        <f>IF(GG6="-","-",VLOOKUP($A6&amp;"-"&amp;GG$5,#REF!,COLUMN(#REF!),FALSE))</f>
        <v>#REF!</v>
      </c>
      <c r="GR6" s="771" t="e">
        <f>IF(GH6="-","-",VLOOKUP($A6&amp;"-"&amp;GH$5,#REF!,COLUMN(#REF!),FALSE))</f>
        <v>#REF!</v>
      </c>
      <c r="GS6" s="771" t="e">
        <f>IF(GI6="-","-",VLOOKUP($A6&amp;"-"&amp;GI$5,#REF!,COLUMN(#REF!),FALSE))</f>
        <v>#REF!</v>
      </c>
      <c r="GT6" s="7" t="e">
        <f>SUM(GK6:GS6)</f>
        <v>#REF!</v>
      </c>
      <c r="GU6" s="28" t="e">
        <f>_xlfn.SWITCH(GA6,"a",4*GK6,"b",3*GK6,"c",2*GK6,"d",1*GK6,"e",0*GK6,"-","")</f>
        <v>#REF!</v>
      </c>
      <c r="GV6" s="6" t="e">
        <f t="shared" ref="GV6:HC6" si="12">_xlfn.SWITCH(GB6,"a",4*GL6,"b",3*GL6,"c",2*GL6,"d",1*GL6,"e",0*GL6,"-","")</f>
        <v>#REF!</v>
      </c>
      <c r="GW6" s="6" t="e">
        <f t="shared" si="12"/>
        <v>#REF!</v>
      </c>
      <c r="GX6" s="6" t="e">
        <f t="shared" si="12"/>
        <v>#REF!</v>
      </c>
      <c r="GY6" s="6" t="e">
        <f t="shared" si="12"/>
        <v>#REF!</v>
      </c>
      <c r="GZ6" s="6" t="e">
        <f t="shared" si="12"/>
        <v>#REF!</v>
      </c>
      <c r="HA6" s="6" t="e">
        <f t="shared" si="12"/>
        <v>#REF!</v>
      </c>
      <c r="HB6" s="6" t="e">
        <f t="shared" si="12"/>
        <v>#REF!</v>
      </c>
      <c r="HC6" s="6" t="e">
        <f t="shared" si="12"/>
        <v>#REF!</v>
      </c>
      <c r="HD6" s="45" t="str">
        <f t="shared" ref="HD6" si="13">IF(COUNT(GU6:HC6)=0,"-",SUM(GU6:HC6)/GT6/4)</f>
        <v>-</v>
      </c>
      <c r="HE6" s="28" t="e">
        <f>IF($K6="○",VLOOKUP($C6&amp;"-"&amp;HE$5,#REF!,COLUMN(#REF!),FALSE),"-")</f>
        <v>#REF!</v>
      </c>
      <c r="HF6" s="6" t="str">
        <f>IF($L6="○",VLOOKUP($C6&amp;"-"&amp;HF$5,#REF!,COLUMN(#REF!),FALSE),"-")</f>
        <v>-</v>
      </c>
      <c r="HG6" s="6" t="str">
        <f>IF($M6="○",VLOOKUP($C6&amp;"-"&amp;HG$5,#REF!,COLUMN(#REF!),FALSE),"-")</f>
        <v>-</v>
      </c>
      <c r="HH6" s="6" t="str">
        <f>IF($N6="○",VLOOKUP($C6&amp;"-"&amp;HH$5,#REF!,COLUMN(#REF!),FALSE),"-")</f>
        <v>-</v>
      </c>
      <c r="HI6" s="6" t="str">
        <f>IF($O6="○",VLOOKUP($C6&amp;"-"&amp;HI$5,#REF!,COLUMN(#REF!),FALSE),"-")</f>
        <v>-</v>
      </c>
      <c r="HJ6" s="6" t="str">
        <f>IF($P6="○",VLOOKUP($C6&amp;"-"&amp;HJ$5,#REF!,COLUMN(#REF!),FALSE),"-")</f>
        <v>-</v>
      </c>
      <c r="HK6" s="6" t="str">
        <f>IF($Q6="○",VLOOKUP($C6&amp;"-"&amp;HK$5,#REF!,COLUMN(#REF!),FALSE),"-")</f>
        <v>-</v>
      </c>
      <c r="HL6" s="6" t="str">
        <f>IF($R6="○",VLOOKUP($C6&amp;"-"&amp;HL$5,#REF!,COLUMN(#REF!),FALSE),"-")</f>
        <v>-</v>
      </c>
      <c r="HM6" s="135" t="e">
        <f>_xlfn.IFS(HV6&gt;=0.8,"a",HV6&gt;=0.6,"b",HV6&gt;=0.4,"c",HV6&gt;=0.2,"d",HV6&lt;0.2,"e")</f>
        <v>#REF!</v>
      </c>
      <c r="HN6" s="28" t="e">
        <f>_xlfn.SWITCH(HE6,"a",4,"b",3,"c",2,"d",1,"e",0,"-","")</f>
        <v>#REF!</v>
      </c>
      <c r="HO6" s="6" t="str">
        <f t="shared" ref="HO6:HU6" si="14">_xlfn.SWITCH(HF6,"a",4,"b",3,"c",2,"d",1,"e",0,"-","")</f>
        <v/>
      </c>
      <c r="HP6" s="6" t="str">
        <f t="shared" si="14"/>
        <v/>
      </c>
      <c r="HQ6" s="6" t="str">
        <f t="shared" si="14"/>
        <v/>
      </c>
      <c r="HR6" s="6" t="str">
        <f t="shared" si="14"/>
        <v/>
      </c>
      <c r="HS6" s="6" t="str">
        <f t="shared" si="14"/>
        <v/>
      </c>
      <c r="HT6" s="6" t="str">
        <f t="shared" si="14"/>
        <v/>
      </c>
      <c r="HU6" s="6" t="str">
        <f t="shared" si="14"/>
        <v/>
      </c>
      <c r="HV6" s="168" t="e">
        <f>SUM(HN6:HU6)/COUNT(HN6:HU6)/4</f>
        <v>#REF!</v>
      </c>
      <c r="HW6" s="12" t="str">
        <f>$BO6</f>
        <v>市民実感</v>
      </c>
      <c r="HX6" s="5" t="str">
        <f>$BP6</f>
        <v>市民の皆様や事業者の方々により展開されるエコドライブや環境に配慮した活動は、行政の取組だけでなく各々の意識啓発が大切であることから、市民の実感に重みを置く。</v>
      </c>
      <c r="HY6" s="28" t="e">
        <f>VLOOKUP(GJ6&amp;HM6&amp;HW6,#REF!,2,FALSE)</f>
        <v>#REF!</v>
      </c>
      <c r="HZ6" s="11" t="e">
        <f>VLOOKUP(HY6,#REF!,2,FALSE)</f>
        <v>#REF!</v>
      </c>
      <c r="IA6" s="10"/>
      <c r="IB6" s="11"/>
      <c r="IC6" s="61" t="e">
        <f>VLOOKUP($A6&amp;"-"&amp;IC$5,#REF!,COLUMN(#REF!),FALSE)</f>
        <v>#REF!</v>
      </c>
      <c r="ID6" s="6" t="e">
        <f>VLOOKUP($A6&amp;"-"&amp;ID$5,#REF!,COLUMN(#REF!),FALSE)</f>
        <v>#REF!</v>
      </c>
      <c r="IE6" s="6" t="e">
        <f>VLOOKUP($A6&amp;"-"&amp;IE$5,#REF!,COLUMN(#REF!),FALSE)</f>
        <v>#REF!</v>
      </c>
      <c r="IF6" s="6" t="e">
        <f>VLOOKUP($A6&amp;"-"&amp;IF$5,#REF!,COLUMN(#REF!),FALSE)</f>
        <v>#REF!</v>
      </c>
      <c r="IG6" s="6" t="e">
        <f>VLOOKUP($A6&amp;"-"&amp;IG$5,#REF!,COLUMN(#REF!),FALSE)</f>
        <v>#REF!</v>
      </c>
      <c r="IH6" s="6" t="e">
        <f>VLOOKUP($A6&amp;"-"&amp;IH$5,#REF!,COLUMN(#REF!),FALSE)</f>
        <v>#REF!</v>
      </c>
      <c r="II6" s="6" t="e">
        <f>VLOOKUP($A6&amp;"-"&amp;II$5,#REF!,COLUMN(#REF!),FALSE)</f>
        <v>#REF!</v>
      </c>
      <c r="IJ6" s="6" t="e">
        <f>VLOOKUP($A6&amp;"-"&amp;IJ$5,#REF!,COLUMN(#REF!),FALSE)</f>
        <v>#REF!</v>
      </c>
      <c r="IK6" s="6" t="e">
        <f>VLOOKUP($A6&amp;"-"&amp;IK$5,#REF!,COLUMN(#REF!),FALSE)</f>
        <v>#REF!</v>
      </c>
      <c r="IL6" s="810" t="str">
        <f t="shared" ref="IL6" si="15">_xlfn.IFS(JF6="-","-",JF6&gt;=0.8,"a",JF6&gt;=0.6,"b",JF6&gt;=0.4,"c",JF6&gt;=0.2,"d",JF6&lt;0.2,"e")</f>
        <v>-</v>
      </c>
      <c r="IM6" s="771" t="e">
        <f>IF(IC6="-","-",VLOOKUP($A6&amp;"-"&amp;IC$5,#REF!,COLUMN(#REF!),FALSE))</f>
        <v>#REF!</v>
      </c>
      <c r="IN6" s="771" t="e">
        <f>IF(ID6="-","-",VLOOKUP($A6&amp;"-"&amp;ID$5,#REF!,COLUMN(#REF!),FALSE))</f>
        <v>#REF!</v>
      </c>
      <c r="IO6" s="771" t="e">
        <f>IF(IE6="-","-",VLOOKUP($A6&amp;"-"&amp;IE$5,#REF!,COLUMN(#REF!),FALSE))</f>
        <v>#REF!</v>
      </c>
      <c r="IP6" s="771" t="e">
        <f>IF(IF6="-","-",VLOOKUP($A6&amp;"-"&amp;IF$5,#REF!,COLUMN(#REF!),FALSE))</f>
        <v>#REF!</v>
      </c>
      <c r="IQ6" s="771" t="e">
        <f>IF(IG6="-","-",VLOOKUP($A6&amp;"-"&amp;IG$5,#REF!,COLUMN(#REF!),FALSE))</f>
        <v>#REF!</v>
      </c>
      <c r="IR6" s="771" t="e">
        <f>IF(IH6="-","-",VLOOKUP($A6&amp;"-"&amp;IH$5,#REF!,COLUMN(#REF!),FALSE))</f>
        <v>#REF!</v>
      </c>
      <c r="IS6" s="771" t="e">
        <f>IF(II6="-","-",VLOOKUP($A6&amp;"-"&amp;II$5,#REF!,COLUMN(#REF!),FALSE))</f>
        <v>#REF!</v>
      </c>
      <c r="IT6" s="771" t="e">
        <f>IF(IJ6="-","-",VLOOKUP($A6&amp;"-"&amp;IJ$5,#REF!,COLUMN(#REF!),FALSE))</f>
        <v>#REF!</v>
      </c>
      <c r="IU6" s="771" t="e">
        <f>IF(IK6="-","-",VLOOKUP($A6&amp;"-"&amp;IK$5,#REF!,COLUMN(#REF!),FALSE))</f>
        <v>#REF!</v>
      </c>
      <c r="IV6" s="7" t="e">
        <f>SUM(IM6:IU6)</f>
        <v>#REF!</v>
      </c>
      <c r="IW6" s="28" t="e">
        <f>_xlfn.SWITCH(IC6,"a",4*IM6,"b",3*IM6,"c",2*IM6,"d",1*IM6,"e",0*IM6,"-","")</f>
        <v>#REF!</v>
      </c>
      <c r="IX6" s="6" t="e">
        <f t="shared" ref="IX6:JE6" si="16">_xlfn.SWITCH(ID6,"a",4*IN6,"b",3*IN6,"c",2*IN6,"d",1*IN6,"e",0*IN6,"-","")</f>
        <v>#REF!</v>
      </c>
      <c r="IY6" s="6" t="e">
        <f t="shared" si="16"/>
        <v>#REF!</v>
      </c>
      <c r="IZ6" s="6" t="e">
        <f t="shared" si="16"/>
        <v>#REF!</v>
      </c>
      <c r="JA6" s="6" t="e">
        <f t="shared" si="16"/>
        <v>#REF!</v>
      </c>
      <c r="JB6" s="6" t="e">
        <f t="shared" si="16"/>
        <v>#REF!</v>
      </c>
      <c r="JC6" s="6" t="e">
        <f t="shared" si="16"/>
        <v>#REF!</v>
      </c>
      <c r="JD6" s="6" t="e">
        <f t="shared" si="16"/>
        <v>#REF!</v>
      </c>
      <c r="JE6" s="6" t="e">
        <f t="shared" si="16"/>
        <v>#REF!</v>
      </c>
      <c r="JF6" s="45" t="str">
        <f t="shared" ref="JF6" si="17">IF(COUNT(IW6:JE6)=0,"-",SUM(IW6:JE6)/IV6/4)</f>
        <v>-</v>
      </c>
      <c r="JG6" s="28" t="e">
        <f>IF($K6="○",VLOOKUP($C6&amp;"-"&amp;JG$5,#REF!,COLUMN(#REF!),FALSE),"-")</f>
        <v>#REF!</v>
      </c>
      <c r="JH6" s="6" t="str">
        <f>IF($L6="○",VLOOKUP($C6&amp;"-"&amp;JH$5,#REF!,COLUMN(#REF!),FALSE),"-")</f>
        <v>-</v>
      </c>
      <c r="JI6" s="6" t="str">
        <f>IF($M6="○",VLOOKUP($C6&amp;"-"&amp;JI$5,#REF!,COLUMN(#REF!),FALSE),"-")</f>
        <v>-</v>
      </c>
      <c r="JJ6" s="6" t="str">
        <f>IF($N6="○",VLOOKUP($C6&amp;"-"&amp;JJ$5,#REF!,COLUMN(#REF!),FALSE),"-")</f>
        <v>-</v>
      </c>
      <c r="JK6" s="6" t="str">
        <f>IF($O6="○",VLOOKUP($C6&amp;"-"&amp;JK$5,#REF!,COLUMN(#REF!),FALSE),"-")</f>
        <v>-</v>
      </c>
      <c r="JL6" s="6" t="str">
        <f>IF($P6="○",VLOOKUP($C6&amp;"-"&amp;JL$5,#REF!,COLUMN(#REF!),FALSE),"-")</f>
        <v>-</v>
      </c>
      <c r="JM6" s="6" t="str">
        <f>IF($Q6="○",VLOOKUP($C6&amp;"-"&amp;JM$5,#REF!,COLUMN(#REF!),FALSE),"-")</f>
        <v>-</v>
      </c>
      <c r="JN6" s="6" t="str">
        <f>IF($R6="○",VLOOKUP($C6&amp;"-"&amp;JN$5,#REF!,COLUMN(#REF!),FALSE),"-")</f>
        <v>-</v>
      </c>
      <c r="JO6" s="135" t="e">
        <f>_xlfn.IFS(JX6&gt;=0.8,"a",JX6&gt;=0.6,"b",JX6&gt;=0.4,"c",JX6&gt;=0.2,"d",JX6&lt;0.2,"e")</f>
        <v>#REF!</v>
      </c>
      <c r="JP6" s="28" t="e">
        <f>_xlfn.SWITCH(JG6,"a",4,"b",3,"c",2,"d",1,"e",0,"-","")</f>
        <v>#REF!</v>
      </c>
      <c r="JQ6" s="6" t="str">
        <f t="shared" ref="JQ6:JW6" si="18">_xlfn.SWITCH(JH6,"a",4,"b",3,"c",2,"d",1,"e",0,"-","")</f>
        <v/>
      </c>
      <c r="JR6" s="6" t="str">
        <f t="shared" si="18"/>
        <v/>
      </c>
      <c r="JS6" s="6" t="str">
        <f t="shared" si="18"/>
        <v/>
      </c>
      <c r="JT6" s="6" t="str">
        <f t="shared" si="18"/>
        <v/>
      </c>
      <c r="JU6" s="6" t="str">
        <f t="shared" si="18"/>
        <v/>
      </c>
      <c r="JV6" s="6" t="str">
        <f t="shared" si="18"/>
        <v/>
      </c>
      <c r="JW6" s="6" t="str">
        <f t="shared" si="18"/>
        <v/>
      </c>
      <c r="JX6" s="168" t="e">
        <f>SUM(JP6:JW6)/COUNT(JP6:JW6)/4</f>
        <v>#REF!</v>
      </c>
      <c r="JY6" s="12" t="str">
        <f>$BO6</f>
        <v>市民実感</v>
      </c>
      <c r="JZ6" s="5" t="str">
        <f>$BP6</f>
        <v>市民の皆様や事業者の方々により展開されるエコドライブや環境に配慮した活動は、行政の取組だけでなく各々の意識啓発が大切であることから、市民の実感に重みを置く。</v>
      </c>
      <c r="KA6" s="28" t="e">
        <f>VLOOKUP(IL6&amp;JO6&amp;JY6,#REF!,2,FALSE)</f>
        <v>#REF!</v>
      </c>
      <c r="KB6" s="11" t="e">
        <f>VLOOKUP(KA6,#REF!,2,FALSE)</f>
        <v>#REF!</v>
      </c>
      <c r="KC6" s="10"/>
      <c r="KD6" s="11"/>
      <c r="KG6" s="811"/>
      <c r="KH6" s="2"/>
    </row>
  </sheetData>
  <autoFilter ref="A5:KD6" xr:uid="{D5EE589B-8847-4D75-8E3A-92BA269FF1E2}"/>
  <mergeCells count="62">
    <mergeCell ref="KA4:KB4"/>
    <mergeCell ref="KC4:KD4"/>
    <mergeCell ref="IC4:IL4"/>
    <mergeCell ref="IM4:IV4"/>
    <mergeCell ref="IW4:JF4"/>
    <mergeCell ref="JG4:JO4"/>
    <mergeCell ref="JP4:JX4"/>
    <mergeCell ref="JY4:JZ4"/>
    <mergeCell ref="IA4:IB4"/>
    <mergeCell ref="FL4:FT4"/>
    <mergeCell ref="FU4:FV4"/>
    <mergeCell ref="FW4:FX4"/>
    <mergeCell ref="FY4:FZ4"/>
    <mergeCell ref="GA4:GJ4"/>
    <mergeCell ref="GK4:GT4"/>
    <mergeCell ref="GU4:HD4"/>
    <mergeCell ref="HE4:HM4"/>
    <mergeCell ref="HN4:HV4"/>
    <mergeCell ref="HW4:HX4"/>
    <mergeCell ref="HY4:HZ4"/>
    <mergeCell ref="FC4:FK4"/>
    <mergeCell ref="BW4:CF4"/>
    <mergeCell ref="CG4:CP4"/>
    <mergeCell ref="CQ4:CZ4"/>
    <mergeCell ref="DA4:DI4"/>
    <mergeCell ref="DJ4:DR4"/>
    <mergeCell ref="DS4:DT4"/>
    <mergeCell ref="DU4:DV4"/>
    <mergeCell ref="DW4:DX4"/>
    <mergeCell ref="DY4:EH4"/>
    <mergeCell ref="EI4:ER4"/>
    <mergeCell ref="ES4:FB4"/>
    <mergeCell ref="BF4:BN4"/>
    <mergeCell ref="BO4:BP4"/>
    <mergeCell ref="BQ4:BR4"/>
    <mergeCell ref="BS4:BT4"/>
    <mergeCell ref="BU4:BU5"/>
    <mergeCell ref="GA2:IB2"/>
    <mergeCell ref="IC2:KD2"/>
    <mergeCell ref="S3:BT3"/>
    <mergeCell ref="BU3:BV3"/>
    <mergeCell ref="BW3:DX3"/>
    <mergeCell ref="DY3:FZ3"/>
    <mergeCell ref="GA3:IB3"/>
    <mergeCell ref="IC3:KD3"/>
    <mergeCell ref="DY2:FZ2"/>
    <mergeCell ref="A2:A5"/>
    <mergeCell ref="B2:B5"/>
    <mergeCell ref="C2:R3"/>
    <mergeCell ref="S2:BV2"/>
    <mergeCell ref="BW2:DX2"/>
    <mergeCell ref="C4:D4"/>
    <mergeCell ref="E4:E5"/>
    <mergeCell ref="F4:G4"/>
    <mergeCell ref="H4:I4"/>
    <mergeCell ref="BV4:BV5"/>
    <mergeCell ref="J4:J5"/>
    <mergeCell ref="K4:R4"/>
    <mergeCell ref="S4:AB4"/>
    <mergeCell ref="AC4:AL4"/>
    <mergeCell ref="AM4:AV4"/>
    <mergeCell ref="AW4:BE4"/>
  </mergeCells>
  <phoneticPr fontId="39"/>
  <dataValidations count="1">
    <dataValidation type="list" allowBlank="1" showInputMessage="1" showErrorMessage="1" sqref="BU6" xr:uid="{988C00DA-47F3-4910-9A5D-BB4B67063DD3}">
      <formula1>"分野別計画等の方針に基づき，引き続き施策の取組を進めていく。"</formula1>
    </dataValidation>
  </dataValidations>
  <pageMargins left="0.70866141732283472" right="0.70866141732283472" top="0.74803149606299213" bottom="0.74803149606299213" header="0.31496062992125984" footer="0.31496062992125984"/>
  <pageSetup paperSize="8" scale="52" fitToHeight="0" orientation="landscape" r:id="rId1"/>
  <headerFooter>
    <oddHeader>&amp;L&amp;Aシート</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CF6CE4-299A-46A8-87E6-F878A77D6E10}">
  <sheetPr>
    <tabColor rgb="FFFFFF00"/>
    <pageSetUpPr fitToPage="1"/>
  </sheetPr>
  <dimension ref="A1:MJ118"/>
  <sheetViews>
    <sheetView view="pageBreakPreview" zoomScale="60" zoomScaleNormal="70" workbookViewId="0">
      <pane xSplit="2" ySplit="4" topLeftCell="C5" activePane="bottomRight" state="frozen"/>
      <selection activeCell="AO241" sqref="AO241"/>
      <selection pane="topRight" activeCell="AO241" sqref="AO241"/>
      <selection pane="bottomLeft" activeCell="AO241" sqref="AO241"/>
      <selection pane="bottomRight" activeCell="MA5" sqref="MA5:MD5"/>
    </sheetView>
  </sheetViews>
  <sheetFormatPr defaultColWidth="9" defaultRowHeight="13.5"/>
  <cols>
    <col min="1" max="1" width="9.5" style="740" bestFit="1" customWidth="1"/>
    <col min="2" max="2" width="25" style="727" customWidth="1"/>
    <col min="3" max="3" width="5.625" style="480" bestFit="1" customWidth="1"/>
    <col min="4" max="4" width="17.625" style="727" customWidth="1"/>
    <col min="5" max="5" width="25" style="482" hidden="1" customWidth="1"/>
    <col min="6" max="7" width="12.25" style="727" customWidth="1"/>
    <col min="8" max="9" width="12.25" style="482" customWidth="1"/>
    <col min="10" max="10" width="43.875" style="727" hidden="1" customWidth="1"/>
    <col min="11" max="18" width="4.625" style="480" customWidth="1"/>
    <col min="19" max="27" width="4.5" style="480" hidden="1" customWidth="1"/>
    <col min="28" max="28" width="4.375" style="480" hidden="1" customWidth="1"/>
    <col min="29" max="37" width="4.5" style="480" hidden="1" customWidth="1"/>
    <col min="38" max="38" width="3.25" style="480" hidden="1" customWidth="1"/>
    <col min="39" max="40" width="3.625" style="480" hidden="1" customWidth="1"/>
    <col min="41" max="41" width="8.5" style="480" hidden="1" customWidth="1"/>
    <col min="42" max="47" width="3.625" style="480" hidden="1" customWidth="1"/>
    <col min="48" max="48" width="8.5" style="480" hidden="1" customWidth="1"/>
    <col min="49" max="57" width="4.5" style="482" hidden="1" customWidth="1"/>
    <col min="58" max="65" width="4.5" style="480" hidden="1" customWidth="1"/>
    <col min="66" max="66" width="6.875" style="480" hidden="1" customWidth="1"/>
    <col min="67" max="67" width="9.5" style="482" hidden="1" customWidth="1"/>
    <col min="68" max="68" width="31.875" style="482" hidden="1" customWidth="1"/>
    <col min="69" max="69" width="20" style="482" hidden="1" customWidth="1"/>
    <col min="70" max="70" width="25" style="482" hidden="1" customWidth="1"/>
    <col min="71" max="72" width="31.875" style="482" hidden="1" customWidth="1"/>
    <col min="73" max="73" width="77.125" style="482" hidden="1" customWidth="1"/>
    <col min="74" max="74" width="39.125" style="480" hidden="1" customWidth="1"/>
    <col min="75" max="103" width="4.5" style="480" hidden="1" customWidth="1"/>
    <col min="104" max="104" width="8.5" style="480" hidden="1" customWidth="1"/>
    <col min="105" max="113" width="4.5" style="482" hidden="1" customWidth="1"/>
    <col min="114" max="121" width="4.5" style="480" hidden="1" customWidth="1"/>
    <col min="122" max="122" width="6.875" style="480" hidden="1" customWidth="1"/>
    <col min="123" max="123" width="9.5" style="482" hidden="1" customWidth="1"/>
    <col min="124" max="124" width="31.875" style="482" hidden="1" customWidth="1"/>
    <col min="125" max="125" width="9" style="482" hidden="1" customWidth="1"/>
    <col min="126" max="126" width="25" style="482" hidden="1" customWidth="1"/>
    <col min="127" max="128" width="31.875" style="482" hidden="1" customWidth="1"/>
    <col min="129" max="137" width="4.5" style="480" hidden="1" customWidth="1"/>
    <col min="138" max="138" width="5.75" style="480" hidden="1" customWidth="1"/>
    <col min="139" max="157" width="4.5" style="480" hidden="1" customWidth="1"/>
    <col min="158" max="158" width="8.5" style="480" hidden="1" customWidth="1"/>
    <col min="159" max="167" width="4.5" style="482" hidden="1" customWidth="1"/>
    <col min="168" max="175" width="4.5" style="480" hidden="1" customWidth="1"/>
    <col min="176" max="176" width="6.875" style="480" hidden="1" customWidth="1"/>
    <col min="177" max="177" width="9.5" style="482" hidden="1" customWidth="1"/>
    <col min="178" max="178" width="31.875" style="482" hidden="1" customWidth="1"/>
    <col min="179" max="179" width="9" style="482" hidden="1" customWidth="1"/>
    <col min="180" max="180" width="25" style="482" hidden="1" customWidth="1"/>
    <col min="181" max="182" width="31.875" style="482" hidden="1" customWidth="1"/>
    <col min="183" max="211" width="4.5" style="480" hidden="1" customWidth="1"/>
    <col min="212" max="212" width="8.5" style="480" hidden="1" customWidth="1"/>
    <col min="213" max="221" width="4.5" style="482" hidden="1" customWidth="1"/>
    <col min="222" max="229" width="4.5" style="480" hidden="1" customWidth="1"/>
    <col min="230" max="230" width="6.875" style="480" hidden="1" customWidth="1"/>
    <col min="231" max="231" width="9.5" style="482" hidden="1" customWidth="1"/>
    <col min="232" max="232" width="31.875" style="482" hidden="1" customWidth="1"/>
    <col min="233" max="233" width="9" style="482" hidden="1" customWidth="1"/>
    <col min="234" max="234" width="25" style="482" hidden="1" customWidth="1"/>
    <col min="235" max="236" width="31.875" style="482" hidden="1" customWidth="1"/>
    <col min="237" max="265" width="4.5" style="480" hidden="1" customWidth="1"/>
    <col min="266" max="266" width="8.5" style="480" hidden="1" customWidth="1"/>
    <col min="267" max="275" width="4.5" style="482" hidden="1" customWidth="1"/>
    <col min="276" max="283" width="4.5" style="480" hidden="1" customWidth="1"/>
    <col min="284" max="284" width="6.875" style="480" hidden="1" customWidth="1"/>
    <col min="285" max="285" width="9.5" style="482" hidden="1" customWidth="1"/>
    <col min="286" max="286" width="31.875" style="482" hidden="1" customWidth="1"/>
    <col min="287" max="287" width="9" style="482" hidden="1" customWidth="1"/>
    <col min="288" max="288" width="25" style="482" hidden="1" customWidth="1"/>
    <col min="289" max="290" width="31.875" style="482" hidden="1" customWidth="1"/>
    <col min="291" max="300" width="4.5" style="480" customWidth="1"/>
    <col min="301" max="319" width="4.5" style="480" hidden="1" customWidth="1"/>
    <col min="320" max="320" width="8.5" style="480" hidden="1" customWidth="1"/>
    <col min="321" max="329" width="4.5" style="482" customWidth="1"/>
    <col min="330" max="337" width="4.5" style="480" hidden="1" customWidth="1"/>
    <col min="338" max="338" width="6.875" style="480" hidden="1" customWidth="1"/>
    <col min="339" max="339" width="9.5" style="482" customWidth="1"/>
    <col min="340" max="340" width="31.875" style="482" customWidth="1"/>
    <col min="341" max="341" width="9" style="482" customWidth="1"/>
    <col min="342" max="342" width="25" style="482" customWidth="1"/>
    <col min="343" max="344" width="31.875" style="482" customWidth="1"/>
    <col min="345" max="16384" width="9" style="482"/>
  </cols>
  <sheetData>
    <row r="1" spans="1:348" s="741" customFormat="1" ht="24" customHeight="1">
      <c r="A1" s="1124" t="s">
        <v>68</v>
      </c>
      <c r="B1" s="1127" t="s">
        <v>69</v>
      </c>
      <c r="C1" s="1134" t="s">
        <v>8</v>
      </c>
      <c r="D1" s="1134"/>
      <c r="E1" s="1134"/>
      <c r="F1" s="1134"/>
      <c r="G1" s="1134"/>
      <c r="H1" s="1134"/>
      <c r="I1" s="1134"/>
      <c r="J1" s="1134"/>
      <c r="K1" s="1134"/>
      <c r="L1" s="1134"/>
      <c r="M1" s="1134"/>
      <c r="N1" s="1134"/>
      <c r="O1" s="1134"/>
      <c r="P1" s="1134"/>
      <c r="Q1" s="1134"/>
      <c r="R1" s="1134"/>
      <c r="S1" s="1004" t="s">
        <v>154</v>
      </c>
      <c r="T1" s="1005"/>
      <c r="U1" s="1005"/>
      <c r="V1" s="1005"/>
      <c r="W1" s="1005"/>
      <c r="X1" s="1005"/>
      <c r="Y1" s="1005"/>
      <c r="Z1" s="1005"/>
      <c r="AA1" s="1005"/>
      <c r="AB1" s="1005"/>
      <c r="AC1" s="1005"/>
      <c r="AD1" s="1005"/>
      <c r="AE1" s="1005"/>
      <c r="AF1" s="1005"/>
      <c r="AG1" s="1005"/>
      <c r="AH1" s="1005"/>
      <c r="AI1" s="1005"/>
      <c r="AJ1" s="1005"/>
      <c r="AK1" s="1005"/>
      <c r="AL1" s="1005"/>
      <c r="AM1" s="1005"/>
      <c r="AN1" s="1005"/>
      <c r="AO1" s="1005"/>
      <c r="AP1" s="1005"/>
      <c r="AQ1" s="1005"/>
      <c r="AR1" s="1005"/>
      <c r="AS1" s="1005"/>
      <c r="AT1" s="1005"/>
      <c r="AU1" s="1005"/>
      <c r="AV1" s="1005"/>
      <c r="AW1" s="1005"/>
      <c r="AX1" s="1005"/>
      <c r="AY1" s="1005"/>
      <c r="AZ1" s="1005"/>
      <c r="BA1" s="1005"/>
      <c r="BB1" s="1005"/>
      <c r="BC1" s="1005"/>
      <c r="BD1" s="1005"/>
      <c r="BE1" s="1005"/>
      <c r="BF1" s="1005"/>
      <c r="BG1" s="1005"/>
      <c r="BH1" s="1005"/>
      <c r="BI1" s="1005"/>
      <c r="BJ1" s="1005"/>
      <c r="BK1" s="1005"/>
      <c r="BL1" s="1005"/>
      <c r="BM1" s="1005"/>
      <c r="BN1" s="1005"/>
      <c r="BO1" s="1005"/>
      <c r="BP1" s="1005"/>
      <c r="BQ1" s="1005"/>
      <c r="BR1" s="1005"/>
      <c r="BS1" s="1005"/>
      <c r="BT1" s="1005"/>
      <c r="BU1" s="1005"/>
      <c r="BV1" s="1006"/>
      <c r="BW1" s="1010" t="s">
        <v>64</v>
      </c>
      <c r="BX1" s="1005"/>
      <c r="BY1" s="1005"/>
      <c r="BZ1" s="1005"/>
      <c r="CA1" s="1005"/>
      <c r="CB1" s="1005"/>
      <c r="CC1" s="1005"/>
      <c r="CD1" s="1005"/>
      <c r="CE1" s="1005"/>
      <c r="CF1" s="1005"/>
      <c r="CG1" s="1005"/>
      <c r="CH1" s="1005"/>
      <c r="CI1" s="1005"/>
      <c r="CJ1" s="1005"/>
      <c r="CK1" s="1005"/>
      <c r="CL1" s="1005"/>
      <c r="CM1" s="1005"/>
      <c r="CN1" s="1005"/>
      <c r="CO1" s="1005"/>
      <c r="CP1" s="1005"/>
      <c r="CQ1" s="1005"/>
      <c r="CR1" s="1005"/>
      <c r="CS1" s="1005"/>
      <c r="CT1" s="1005"/>
      <c r="CU1" s="1005"/>
      <c r="CV1" s="1005"/>
      <c r="CW1" s="1005"/>
      <c r="CX1" s="1005"/>
      <c r="CY1" s="1005"/>
      <c r="CZ1" s="1005"/>
      <c r="DA1" s="1005"/>
      <c r="DB1" s="1005"/>
      <c r="DC1" s="1005"/>
      <c r="DD1" s="1005"/>
      <c r="DE1" s="1005"/>
      <c r="DF1" s="1005"/>
      <c r="DG1" s="1005"/>
      <c r="DH1" s="1005"/>
      <c r="DI1" s="1005"/>
      <c r="DJ1" s="1005"/>
      <c r="DK1" s="1005"/>
      <c r="DL1" s="1005"/>
      <c r="DM1" s="1005"/>
      <c r="DN1" s="1005"/>
      <c r="DO1" s="1005"/>
      <c r="DP1" s="1005"/>
      <c r="DQ1" s="1005"/>
      <c r="DR1" s="1005"/>
      <c r="DS1" s="1005"/>
      <c r="DT1" s="1005"/>
      <c r="DU1" s="1005"/>
      <c r="DV1" s="1005"/>
      <c r="DW1" s="1005"/>
      <c r="DX1" s="1005"/>
      <c r="DY1" s="1010" t="s">
        <v>65</v>
      </c>
      <c r="DZ1" s="1005"/>
      <c r="EA1" s="1005"/>
      <c r="EB1" s="1005"/>
      <c r="EC1" s="1005"/>
      <c r="ED1" s="1005"/>
      <c r="EE1" s="1005"/>
      <c r="EF1" s="1005"/>
      <c r="EG1" s="1005"/>
      <c r="EH1" s="1005"/>
      <c r="EI1" s="1005"/>
      <c r="EJ1" s="1005"/>
      <c r="EK1" s="1005"/>
      <c r="EL1" s="1005"/>
      <c r="EM1" s="1005"/>
      <c r="EN1" s="1005"/>
      <c r="EO1" s="1005"/>
      <c r="EP1" s="1005"/>
      <c r="EQ1" s="1005"/>
      <c r="ER1" s="1005"/>
      <c r="ES1" s="1005"/>
      <c r="ET1" s="1005"/>
      <c r="EU1" s="1005"/>
      <c r="EV1" s="1005"/>
      <c r="EW1" s="1005"/>
      <c r="EX1" s="1005"/>
      <c r="EY1" s="1005"/>
      <c r="EZ1" s="1005"/>
      <c r="FA1" s="1005"/>
      <c r="FB1" s="1005"/>
      <c r="FC1" s="1005"/>
      <c r="FD1" s="1005"/>
      <c r="FE1" s="1005"/>
      <c r="FF1" s="1005"/>
      <c r="FG1" s="1005"/>
      <c r="FH1" s="1005"/>
      <c r="FI1" s="1005"/>
      <c r="FJ1" s="1005"/>
      <c r="FK1" s="1005"/>
      <c r="FL1" s="1005"/>
      <c r="FM1" s="1005"/>
      <c r="FN1" s="1005"/>
      <c r="FO1" s="1005"/>
      <c r="FP1" s="1005"/>
      <c r="FQ1" s="1005"/>
      <c r="FR1" s="1005"/>
      <c r="FS1" s="1005"/>
      <c r="FT1" s="1005"/>
      <c r="FU1" s="1005"/>
      <c r="FV1" s="1005"/>
      <c r="FW1" s="1005"/>
      <c r="FX1" s="1005"/>
      <c r="FY1" s="1005"/>
      <c r="FZ1" s="1005"/>
      <c r="GA1" s="1010" t="s">
        <v>66</v>
      </c>
      <c r="GB1" s="1005"/>
      <c r="GC1" s="1005"/>
      <c r="GD1" s="1005"/>
      <c r="GE1" s="1005"/>
      <c r="GF1" s="1005"/>
      <c r="GG1" s="1005"/>
      <c r="GH1" s="1005"/>
      <c r="GI1" s="1005"/>
      <c r="GJ1" s="1005"/>
      <c r="GK1" s="1005"/>
      <c r="GL1" s="1005"/>
      <c r="GM1" s="1005"/>
      <c r="GN1" s="1005"/>
      <c r="GO1" s="1005"/>
      <c r="GP1" s="1005"/>
      <c r="GQ1" s="1005"/>
      <c r="GR1" s="1005"/>
      <c r="GS1" s="1005"/>
      <c r="GT1" s="1005"/>
      <c r="GU1" s="1005"/>
      <c r="GV1" s="1005"/>
      <c r="GW1" s="1005"/>
      <c r="GX1" s="1005"/>
      <c r="GY1" s="1005"/>
      <c r="GZ1" s="1005"/>
      <c r="HA1" s="1005"/>
      <c r="HB1" s="1005"/>
      <c r="HC1" s="1005"/>
      <c r="HD1" s="1005"/>
      <c r="HE1" s="1005"/>
      <c r="HF1" s="1005"/>
      <c r="HG1" s="1005"/>
      <c r="HH1" s="1005"/>
      <c r="HI1" s="1005"/>
      <c r="HJ1" s="1005"/>
      <c r="HK1" s="1005"/>
      <c r="HL1" s="1005"/>
      <c r="HM1" s="1005"/>
      <c r="HN1" s="1005"/>
      <c r="HO1" s="1005"/>
      <c r="HP1" s="1005"/>
      <c r="HQ1" s="1005"/>
      <c r="HR1" s="1005"/>
      <c r="HS1" s="1005"/>
      <c r="HT1" s="1005"/>
      <c r="HU1" s="1005"/>
      <c r="HV1" s="1005"/>
      <c r="HW1" s="1005"/>
      <c r="HX1" s="1005"/>
      <c r="HY1" s="1005"/>
      <c r="HZ1" s="1005"/>
      <c r="IA1" s="1005"/>
      <c r="IB1" s="1005"/>
      <c r="IC1" s="1010" t="s">
        <v>67</v>
      </c>
      <c r="ID1" s="1005"/>
      <c r="IE1" s="1005"/>
      <c r="IF1" s="1005"/>
      <c r="IG1" s="1005"/>
      <c r="IH1" s="1005"/>
      <c r="II1" s="1005"/>
      <c r="IJ1" s="1005"/>
      <c r="IK1" s="1005"/>
      <c r="IL1" s="1005"/>
      <c r="IM1" s="1005"/>
      <c r="IN1" s="1005"/>
      <c r="IO1" s="1005"/>
      <c r="IP1" s="1005"/>
      <c r="IQ1" s="1005"/>
      <c r="IR1" s="1005"/>
      <c r="IS1" s="1005"/>
      <c r="IT1" s="1005"/>
      <c r="IU1" s="1005"/>
      <c r="IV1" s="1005"/>
      <c r="IW1" s="1005"/>
      <c r="IX1" s="1005"/>
      <c r="IY1" s="1005"/>
      <c r="IZ1" s="1005"/>
      <c r="JA1" s="1005"/>
      <c r="JB1" s="1005"/>
      <c r="JC1" s="1005"/>
      <c r="JD1" s="1005"/>
      <c r="JE1" s="1005"/>
      <c r="JF1" s="1005"/>
      <c r="JG1" s="1005"/>
      <c r="JH1" s="1005"/>
      <c r="JI1" s="1005"/>
      <c r="JJ1" s="1005"/>
      <c r="JK1" s="1005"/>
      <c r="JL1" s="1005"/>
      <c r="JM1" s="1005"/>
      <c r="JN1" s="1005"/>
      <c r="JO1" s="1005"/>
      <c r="JP1" s="1005"/>
      <c r="JQ1" s="1005"/>
      <c r="JR1" s="1005"/>
      <c r="JS1" s="1005"/>
      <c r="JT1" s="1005"/>
      <c r="JU1" s="1005"/>
      <c r="JV1" s="1005"/>
      <c r="JW1" s="1005"/>
      <c r="JX1" s="1005"/>
      <c r="JY1" s="1005"/>
      <c r="JZ1" s="1005"/>
      <c r="KA1" s="1005"/>
      <c r="KB1" s="1005"/>
      <c r="KC1" s="1005"/>
      <c r="KD1" s="1005"/>
      <c r="KE1" s="1143" t="s">
        <v>3361</v>
      </c>
      <c r="KF1" s="1144"/>
      <c r="KG1" s="1144"/>
      <c r="KH1" s="1144"/>
      <c r="KI1" s="1144"/>
      <c r="KJ1" s="1144"/>
      <c r="KK1" s="1144"/>
      <c r="KL1" s="1144"/>
      <c r="KM1" s="1144"/>
      <c r="KN1" s="1144"/>
      <c r="KO1" s="1144"/>
      <c r="KP1" s="1144"/>
      <c r="KQ1" s="1144"/>
      <c r="KR1" s="1144"/>
      <c r="KS1" s="1144"/>
      <c r="KT1" s="1144"/>
      <c r="KU1" s="1144"/>
      <c r="KV1" s="1144"/>
      <c r="KW1" s="1144"/>
      <c r="KX1" s="1144"/>
      <c r="KY1" s="1144"/>
      <c r="KZ1" s="1144"/>
      <c r="LA1" s="1144"/>
      <c r="LB1" s="1144"/>
      <c r="LC1" s="1144"/>
      <c r="LD1" s="1144"/>
      <c r="LE1" s="1144"/>
      <c r="LF1" s="1144"/>
      <c r="LG1" s="1144"/>
      <c r="LH1" s="1144"/>
      <c r="LI1" s="1144"/>
      <c r="LJ1" s="1144"/>
      <c r="LK1" s="1144"/>
      <c r="LL1" s="1144"/>
      <c r="LM1" s="1144"/>
      <c r="LN1" s="1144"/>
      <c r="LO1" s="1144"/>
      <c r="LP1" s="1144"/>
      <c r="LQ1" s="1144"/>
      <c r="LR1" s="1144"/>
      <c r="LS1" s="1144"/>
      <c r="LT1" s="1144"/>
      <c r="LU1" s="1144"/>
      <c r="LV1" s="1144"/>
      <c r="LW1" s="1144"/>
      <c r="LX1" s="1144"/>
      <c r="LY1" s="1144"/>
      <c r="LZ1" s="1144"/>
      <c r="MA1" s="1144"/>
      <c r="MB1" s="1144"/>
      <c r="MC1" s="1144"/>
      <c r="MD1" s="1144"/>
      <c r="ME1" s="1144"/>
      <c r="MF1" s="1144"/>
    </row>
    <row r="2" spans="1:348" s="741" customFormat="1" ht="24" customHeight="1">
      <c r="A2" s="1125"/>
      <c r="B2" s="1128"/>
      <c r="C2" s="1134"/>
      <c r="D2" s="1134"/>
      <c r="E2" s="1134"/>
      <c r="F2" s="1134"/>
      <c r="G2" s="1134"/>
      <c r="H2" s="1134"/>
      <c r="I2" s="1134"/>
      <c r="J2" s="1134"/>
      <c r="K2" s="1134"/>
      <c r="L2" s="1134"/>
      <c r="M2" s="1134"/>
      <c r="N2" s="1134"/>
      <c r="O2" s="1134"/>
      <c r="P2" s="1134"/>
      <c r="Q2" s="1134"/>
      <c r="R2" s="1134"/>
      <c r="S2" s="1004" t="s">
        <v>77</v>
      </c>
      <c r="T2" s="1005"/>
      <c r="U2" s="1005"/>
      <c r="V2" s="1005"/>
      <c r="W2" s="1005"/>
      <c r="X2" s="1005"/>
      <c r="Y2" s="1005"/>
      <c r="Z2" s="1005"/>
      <c r="AA2" s="1005"/>
      <c r="AB2" s="1005"/>
      <c r="AC2" s="1005"/>
      <c r="AD2" s="1005"/>
      <c r="AE2" s="1005"/>
      <c r="AF2" s="1005"/>
      <c r="AG2" s="1005"/>
      <c r="AH2" s="1005"/>
      <c r="AI2" s="1005"/>
      <c r="AJ2" s="1005"/>
      <c r="AK2" s="1005"/>
      <c r="AL2" s="1005"/>
      <c r="AM2" s="1005"/>
      <c r="AN2" s="1005"/>
      <c r="AO2" s="1005"/>
      <c r="AP2" s="1005"/>
      <c r="AQ2" s="1005"/>
      <c r="AR2" s="1005"/>
      <c r="AS2" s="1005"/>
      <c r="AT2" s="1005"/>
      <c r="AU2" s="1005"/>
      <c r="AV2" s="1005"/>
      <c r="AW2" s="1005"/>
      <c r="AX2" s="1005"/>
      <c r="AY2" s="1005"/>
      <c r="AZ2" s="1005"/>
      <c r="BA2" s="1005"/>
      <c r="BB2" s="1005"/>
      <c r="BC2" s="1005"/>
      <c r="BD2" s="1005"/>
      <c r="BE2" s="1005"/>
      <c r="BF2" s="1005"/>
      <c r="BG2" s="1005"/>
      <c r="BH2" s="1005"/>
      <c r="BI2" s="1005"/>
      <c r="BJ2" s="1005"/>
      <c r="BK2" s="1005"/>
      <c r="BL2" s="1005"/>
      <c r="BM2" s="1005"/>
      <c r="BN2" s="1005"/>
      <c r="BO2" s="1005"/>
      <c r="BP2" s="1005"/>
      <c r="BQ2" s="1005"/>
      <c r="BR2" s="1005"/>
      <c r="BS2" s="1005"/>
      <c r="BT2" s="1007"/>
      <c r="BU2" s="1122" t="s">
        <v>28</v>
      </c>
      <c r="BV2" s="1123"/>
      <c r="BW2" s="1010" t="s">
        <v>77</v>
      </c>
      <c r="BX2" s="1005"/>
      <c r="BY2" s="1005"/>
      <c r="BZ2" s="1005"/>
      <c r="CA2" s="1005"/>
      <c r="CB2" s="1005"/>
      <c r="CC2" s="1005"/>
      <c r="CD2" s="1005"/>
      <c r="CE2" s="1005"/>
      <c r="CF2" s="1005"/>
      <c r="CG2" s="1005"/>
      <c r="CH2" s="1005"/>
      <c r="CI2" s="1005"/>
      <c r="CJ2" s="1005"/>
      <c r="CK2" s="1005"/>
      <c r="CL2" s="1005"/>
      <c r="CM2" s="1005"/>
      <c r="CN2" s="1005"/>
      <c r="CO2" s="1005"/>
      <c r="CP2" s="1005"/>
      <c r="CQ2" s="1005"/>
      <c r="CR2" s="1005"/>
      <c r="CS2" s="1005"/>
      <c r="CT2" s="1005"/>
      <c r="CU2" s="1005"/>
      <c r="CV2" s="1005"/>
      <c r="CW2" s="1005"/>
      <c r="CX2" s="1005"/>
      <c r="CY2" s="1005"/>
      <c r="CZ2" s="1005"/>
      <c r="DA2" s="1005"/>
      <c r="DB2" s="1005"/>
      <c r="DC2" s="1005"/>
      <c r="DD2" s="1005"/>
      <c r="DE2" s="1005"/>
      <c r="DF2" s="1005"/>
      <c r="DG2" s="1005"/>
      <c r="DH2" s="1005"/>
      <c r="DI2" s="1005"/>
      <c r="DJ2" s="1005"/>
      <c r="DK2" s="1005"/>
      <c r="DL2" s="1005"/>
      <c r="DM2" s="1005"/>
      <c r="DN2" s="1005"/>
      <c r="DO2" s="1005"/>
      <c r="DP2" s="1005"/>
      <c r="DQ2" s="1005"/>
      <c r="DR2" s="1005"/>
      <c r="DS2" s="1005"/>
      <c r="DT2" s="1005"/>
      <c r="DU2" s="1005"/>
      <c r="DV2" s="1005"/>
      <c r="DW2" s="1005"/>
      <c r="DX2" s="1007"/>
      <c r="DY2" s="1010" t="s">
        <v>77</v>
      </c>
      <c r="DZ2" s="1005"/>
      <c r="EA2" s="1005"/>
      <c r="EB2" s="1005"/>
      <c r="EC2" s="1005"/>
      <c r="ED2" s="1005"/>
      <c r="EE2" s="1005"/>
      <c r="EF2" s="1005"/>
      <c r="EG2" s="1005"/>
      <c r="EH2" s="1005"/>
      <c r="EI2" s="1005"/>
      <c r="EJ2" s="1005"/>
      <c r="EK2" s="1005"/>
      <c r="EL2" s="1005"/>
      <c r="EM2" s="1005"/>
      <c r="EN2" s="1005"/>
      <c r="EO2" s="1005"/>
      <c r="EP2" s="1005"/>
      <c r="EQ2" s="1005"/>
      <c r="ER2" s="1005"/>
      <c r="ES2" s="1005"/>
      <c r="ET2" s="1005"/>
      <c r="EU2" s="1005"/>
      <c r="EV2" s="1005"/>
      <c r="EW2" s="1005"/>
      <c r="EX2" s="1005"/>
      <c r="EY2" s="1005"/>
      <c r="EZ2" s="1005"/>
      <c r="FA2" s="1005"/>
      <c r="FB2" s="1005"/>
      <c r="FC2" s="1005"/>
      <c r="FD2" s="1005"/>
      <c r="FE2" s="1005"/>
      <c r="FF2" s="1005"/>
      <c r="FG2" s="1005"/>
      <c r="FH2" s="1005"/>
      <c r="FI2" s="1005"/>
      <c r="FJ2" s="1005"/>
      <c r="FK2" s="1005"/>
      <c r="FL2" s="1005"/>
      <c r="FM2" s="1005"/>
      <c r="FN2" s="1005"/>
      <c r="FO2" s="1005"/>
      <c r="FP2" s="1005"/>
      <c r="FQ2" s="1005"/>
      <c r="FR2" s="1005"/>
      <c r="FS2" s="1005"/>
      <c r="FT2" s="1005"/>
      <c r="FU2" s="1005"/>
      <c r="FV2" s="1005"/>
      <c r="FW2" s="1005"/>
      <c r="FX2" s="1005"/>
      <c r="FY2" s="1005"/>
      <c r="FZ2" s="1007"/>
      <c r="GA2" s="1010" t="s">
        <v>77</v>
      </c>
      <c r="GB2" s="1005"/>
      <c r="GC2" s="1005"/>
      <c r="GD2" s="1005"/>
      <c r="GE2" s="1005"/>
      <c r="GF2" s="1005"/>
      <c r="GG2" s="1005"/>
      <c r="GH2" s="1005"/>
      <c r="GI2" s="1005"/>
      <c r="GJ2" s="1005"/>
      <c r="GK2" s="1005"/>
      <c r="GL2" s="1005"/>
      <c r="GM2" s="1005"/>
      <c r="GN2" s="1005"/>
      <c r="GO2" s="1005"/>
      <c r="GP2" s="1005"/>
      <c r="GQ2" s="1005"/>
      <c r="GR2" s="1005"/>
      <c r="GS2" s="1005"/>
      <c r="GT2" s="1005"/>
      <c r="GU2" s="1005"/>
      <c r="GV2" s="1005"/>
      <c r="GW2" s="1005"/>
      <c r="GX2" s="1005"/>
      <c r="GY2" s="1005"/>
      <c r="GZ2" s="1005"/>
      <c r="HA2" s="1005"/>
      <c r="HB2" s="1005"/>
      <c r="HC2" s="1005"/>
      <c r="HD2" s="1005"/>
      <c r="HE2" s="1005"/>
      <c r="HF2" s="1005"/>
      <c r="HG2" s="1005"/>
      <c r="HH2" s="1005"/>
      <c r="HI2" s="1005"/>
      <c r="HJ2" s="1005"/>
      <c r="HK2" s="1005"/>
      <c r="HL2" s="1005"/>
      <c r="HM2" s="1005"/>
      <c r="HN2" s="1005"/>
      <c r="HO2" s="1005"/>
      <c r="HP2" s="1005"/>
      <c r="HQ2" s="1005"/>
      <c r="HR2" s="1005"/>
      <c r="HS2" s="1005"/>
      <c r="HT2" s="1005"/>
      <c r="HU2" s="1005"/>
      <c r="HV2" s="1005"/>
      <c r="HW2" s="1005"/>
      <c r="HX2" s="1005"/>
      <c r="HY2" s="1005"/>
      <c r="HZ2" s="1005"/>
      <c r="IA2" s="1005"/>
      <c r="IB2" s="1007"/>
      <c r="IC2" s="1010" t="s">
        <v>77</v>
      </c>
      <c r="ID2" s="1005"/>
      <c r="IE2" s="1005"/>
      <c r="IF2" s="1005"/>
      <c r="IG2" s="1005"/>
      <c r="IH2" s="1005"/>
      <c r="II2" s="1005"/>
      <c r="IJ2" s="1005"/>
      <c r="IK2" s="1005"/>
      <c r="IL2" s="1005"/>
      <c r="IM2" s="1005"/>
      <c r="IN2" s="1005"/>
      <c r="IO2" s="1005"/>
      <c r="IP2" s="1005"/>
      <c r="IQ2" s="1005"/>
      <c r="IR2" s="1005"/>
      <c r="IS2" s="1005"/>
      <c r="IT2" s="1005"/>
      <c r="IU2" s="1005"/>
      <c r="IV2" s="1005"/>
      <c r="IW2" s="1005"/>
      <c r="IX2" s="1005"/>
      <c r="IY2" s="1005"/>
      <c r="IZ2" s="1005"/>
      <c r="JA2" s="1005"/>
      <c r="JB2" s="1005"/>
      <c r="JC2" s="1005"/>
      <c r="JD2" s="1005"/>
      <c r="JE2" s="1005"/>
      <c r="JF2" s="1005"/>
      <c r="JG2" s="1005"/>
      <c r="JH2" s="1005"/>
      <c r="JI2" s="1005"/>
      <c r="JJ2" s="1005"/>
      <c r="JK2" s="1005"/>
      <c r="JL2" s="1005"/>
      <c r="JM2" s="1005"/>
      <c r="JN2" s="1005"/>
      <c r="JO2" s="1005"/>
      <c r="JP2" s="1005"/>
      <c r="JQ2" s="1005"/>
      <c r="JR2" s="1005"/>
      <c r="JS2" s="1005"/>
      <c r="JT2" s="1005"/>
      <c r="JU2" s="1005"/>
      <c r="JV2" s="1005"/>
      <c r="JW2" s="1005"/>
      <c r="JX2" s="1005"/>
      <c r="JY2" s="1005"/>
      <c r="JZ2" s="1005"/>
      <c r="KA2" s="1005"/>
      <c r="KB2" s="1005"/>
      <c r="KC2" s="1005"/>
      <c r="KD2" s="1007"/>
      <c r="KE2" s="1143" t="s">
        <v>77</v>
      </c>
      <c r="KF2" s="1144"/>
      <c r="KG2" s="1144"/>
      <c r="KH2" s="1144"/>
      <c r="KI2" s="1144"/>
      <c r="KJ2" s="1144"/>
      <c r="KK2" s="1144"/>
      <c r="KL2" s="1144"/>
      <c r="KM2" s="1144"/>
      <c r="KN2" s="1144"/>
      <c r="KO2" s="1144"/>
      <c r="KP2" s="1144"/>
      <c r="KQ2" s="1144"/>
      <c r="KR2" s="1144"/>
      <c r="KS2" s="1144"/>
      <c r="KT2" s="1144"/>
      <c r="KU2" s="1144"/>
      <c r="KV2" s="1144"/>
      <c r="KW2" s="1144"/>
      <c r="KX2" s="1144"/>
      <c r="KY2" s="1144"/>
      <c r="KZ2" s="1144"/>
      <c r="LA2" s="1144"/>
      <c r="LB2" s="1144"/>
      <c r="LC2" s="1144"/>
      <c r="LD2" s="1144"/>
      <c r="LE2" s="1144"/>
      <c r="LF2" s="1144"/>
      <c r="LG2" s="1144"/>
      <c r="LH2" s="1144"/>
      <c r="LI2" s="1144"/>
      <c r="LJ2" s="1144"/>
      <c r="LK2" s="1144"/>
      <c r="LL2" s="1144"/>
      <c r="LM2" s="1144"/>
      <c r="LN2" s="1144"/>
      <c r="LO2" s="1144"/>
      <c r="LP2" s="1144"/>
      <c r="LQ2" s="1144"/>
      <c r="LR2" s="1144"/>
      <c r="LS2" s="1144"/>
      <c r="LT2" s="1144"/>
      <c r="LU2" s="1144"/>
      <c r="LV2" s="1144"/>
      <c r="LW2" s="1144"/>
      <c r="LX2" s="1144"/>
      <c r="LY2" s="1144"/>
      <c r="LZ2" s="1144"/>
      <c r="MA2" s="1144"/>
      <c r="MB2" s="1144"/>
      <c r="MC2" s="1144"/>
      <c r="MD2" s="1144"/>
      <c r="ME2" s="1144"/>
      <c r="MF2" s="1133"/>
    </row>
    <row r="3" spans="1:348" s="741" customFormat="1" ht="24" customHeight="1">
      <c r="A3" s="1125"/>
      <c r="B3" s="1128"/>
      <c r="C3" s="1132" t="s">
        <v>75</v>
      </c>
      <c r="D3" s="1133"/>
      <c r="E3" s="1134" t="s">
        <v>70</v>
      </c>
      <c r="F3" s="1130" t="s">
        <v>73</v>
      </c>
      <c r="G3" s="1131"/>
      <c r="H3" s="1130" t="s">
        <v>74</v>
      </c>
      <c r="I3" s="1131"/>
      <c r="J3" s="1139" t="s">
        <v>76</v>
      </c>
      <c r="K3" s="1140" t="s">
        <v>113</v>
      </c>
      <c r="L3" s="1141"/>
      <c r="M3" s="1141"/>
      <c r="N3" s="1141"/>
      <c r="O3" s="1141"/>
      <c r="P3" s="1141"/>
      <c r="Q3" s="1141"/>
      <c r="R3" s="1142"/>
      <c r="S3" s="1004" t="s">
        <v>21</v>
      </c>
      <c r="T3" s="1005"/>
      <c r="U3" s="1005"/>
      <c r="V3" s="1005"/>
      <c r="W3" s="1005"/>
      <c r="X3" s="1005"/>
      <c r="Y3" s="1005"/>
      <c r="Z3" s="1005"/>
      <c r="AA3" s="1005"/>
      <c r="AB3" s="1007"/>
      <c r="AC3" s="1012" t="s">
        <v>308</v>
      </c>
      <c r="AD3" s="1013"/>
      <c r="AE3" s="1013"/>
      <c r="AF3" s="1013"/>
      <c r="AG3" s="1013"/>
      <c r="AH3" s="1013"/>
      <c r="AI3" s="1013"/>
      <c r="AJ3" s="1013"/>
      <c r="AK3" s="1121"/>
      <c r="AL3" s="1014"/>
      <c r="AM3" s="1012" t="s">
        <v>111</v>
      </c>
      <c r="AN3" s="1013"/>
      <c r="AO3" s="1013"/>
      <c r="AP3" s="1013"/>
      <c r="AQ3" s="1013"/>
      <c r="AR3" s="1013"/>
      <c r="AS3" s="1013"/>
      <c r="AT3" s="1013"/>
      <c r="AU3" s="1121"/>
      <c r="AV3" s="1014"/>
      <c r="AW3" s="1012" t="s">
        <v>16</v>
      </c>
      <c r="AX3" s="1013"/>
      <c r="AY3" s="1013"/>
      <c r="AZ3" s="1013"/>
      <c r="BA3" s="1013"/>
      <c r="BB3" s="1013"/>
      <c r="BC3" s="1013"/>
      <c r="BD3" s="1013"/>
      <c r="BE3" s="1014"/>
      <c r="BF3" s="1012" t="s">
        <v>107</v>
      </c>
      <c r="BG3" s="1013"/>
      <c r="BH3" s="1013"/>
      <c r="BI3" s="1013"/>
      <c r="BJ3" s="1013"/>
      <c r="BK3" s="1013"/>
      <c r="BL3" s="1013"/>
      <c r="BM3" s="1013"/>
      <c r="BN3" s="1014"/>
      <c r="BO3" s="1004" t="s">
        <v>80</v>
      </c>
      <c r="BP3" s="1007"/>
      <c r="BQ3" s="1008" t="s">
        <v>20</v>
      </c>
      <c r="BR3" s="1008"/>
      <c r="BS3" s="1008" t="s">
        <v>153</v>
      </c>
      <c r="BT3" s="1008"/>
      <c r="BU3" s="1137" t="s">
        <v>27</v>
      </c>
      <c r="BV3" s="1135" t="s">
        <v>1439</v>
      </c>
      <c r="BW3" s="1010" t="s">
        <v>21</v>
      </c>
      <c r="BX3" s="1005"/>
      <c r="BY3" s="1005"/>
      <c r="BZ3" s="1005"/>
      <c r="CA3" s="1005"/>
      <c r="CB3" s="1005"/>
      <c r="CC3" s="1005"/>
      <c r="CD3" s="1005"/>
      <c r="CE3" s="1005"/>
      <c r="CF3" s="1007"/>
      <c r="CG3" s="1012" t="s">
        <v>308</v>
      </c>
      <c r="CH3" s="1013"/>
      <c r="CI3" s="1013"/>
      <c r="CJ3" s="1013"/>
      <c r="CK3" s="1013"/>
      <c r="CL3" s="1013"/>
      <c r="CM3" s="1013"/>
      <c r="CN3" s="1013"/>
      <c r="CO3" s="1121"/>
      <c r="CP3" s="1014"/>
      <c r="CQ3" s="1012" t="s">
        <v>111</v>
      </c>
      <c r="CR3" s="1013"/>
      <c r="CS3" s="1013"/>
      <c r="CT3" s="1013"/>
      <c r="CU3" s="1013"/>
      <c r="CV3" s="1013"/>
      <c r="CW3" s="1013"/>
      <c r="CX3" s="1013"/>
      <c r="CY3" s="1121"/>
      <c r="CZ3" s="1014"/>
      <c r="DA3" s="1012" t="s">
        <v>16</v>
      </c>
      <c r="DB3" s="1013"/>
      <c r="DC3" s="1013"/>
      <c r="DD3" s="1013"/>
      <c r="DE3" s="1013"/>
      <c r="DF3" s="1013"/>
      <c r="DG3" s="1013"/>
      <c r="DH3" s="1013"/>
      <c r="DI3" s="1014"/>
      <c r="DJ3" s="1012" t="s">
        <v>107</v>
      </c>
      <c r="DK3" s="1013"/>
      <c r="DL3" s="1013"/>
      <c r="DM3" s="1013"/>
      <c r="DN3" s="1013"/>
      <c r="DO3" s="1013"/>
      <c r="DP3" s="1013"/>
      <c r="DQ3" s="1013"/>
      <c r="DR3" s="1014"/>
      <c r="DS3" s="1004" t="s">
        <v>80</v>
      </c>
      <c r="DT3" s="1007"/>
      <c r="DU3" s="1008" t="s">
        <v>20</v>
      </c>
      <c r="DV3" s="1008"/>
      <c r="DW3" s="1008" t="s">
        <v>1797</v>
      </c>
      <c r="DX3" s="1008"/>
      <c r="DY3" s="1010" t="s">
        <v>21</v>
      </c>
      <c r="DZ3" s="1005"/>
      <c r="EA3" s="1005"/>
      <c r="EB3" s="1005"/>
      <c r="EC3" s="1005"/>
      <c r="ED3" s="1005"/>
      <c r="EE3" s="1005"/>
      <c r="EF3" s="1005"/>
      <c r="EG3" s="1005"/>
      <c r="EH3" s="1007"/>
      <c r="EI3" s="1012" t="s">
        <v>308</v>
      </c>
      <c r="EJ3" s="1013"/>
      <c r="EK3" s="1013"/>
      <c r="EL3" s="1013"/>
      <c r="EM3" s="1013"/>
      <c r="EN3" s="1013"/>
      <c r="EO3" s="1013"/>
      <c r="EP3" s="1013"/>
      <c r="EQ3" s="1121"/>
      <c r="ER3" s="1014"/>
      <c r="ES3" s="1012" t="s">
        <v>111</v>
      </c>
      <c r="ET3" s="1013"/>
      <c r="EU3" s="1013"/>
      <c r="EV3" s="1013"/>
      <c r="EW3" s="1013"/>
      <c r="EX3" s="1013"/>
      <c r="EY3" s="1013"/>
      <c r="EZ3" s="1013"/>
      <c r="FA3" s="1121"/>
      <c r="FB3" s="1014"/>
      <c r="FC3" s="1012" t="s">
        <v>16</v>
      </c>
      <c r="FD3" s="1013"/>
      <c r="FE3" s="1013"/>
      <c r="FF3" s="1013"/>
      <c r="FG3" s="1013"/>
      <c r="FH3" s="1013"/>
      <c r="FI3" s="1013"/>
      <c r="FJ3" s="1013"/>
      <c r="FK3" s="1014"/>
      <c r="FL3" s="1012" t="s">
        <v>107</v>
      </c>
      <c r="FM3" s="1013"/>
      <c r="FN3" s="1013"/>
      <c r="FO3" s="1013"/>
      <c r="FP3" s="1013"/>
      <c r="FQ3" s="1013"/>
      <c r="FR3" s="1013"/>
      <c r="FS3" s="1013"/>
      <c r="FT3" s="1014"/>
      <c r="FU3" s="1004" t="s">
        <v>80</v>
      </c>
      <c r="FV3" s="1007"/>
      <c r="FW3" s="1008" t="s">
        <v>20</v>
      </c>
      <c r="FX3" s="1008"/>
      <c r="FY3" s="1008" t="s">
        <v>1797</v>
      </c>
      <c r="FZ3" s="1008"/>
      <c r="GA3" s="1010" t="s">
        <v>21</v>
      </c>
      <c r="GB3" s="1005"/>
      <c r="GC3" s="1005"/>
      <c r="GD3" s="1005"/>
      <c r="GE3" s="1005"/>
      <c r="GF3" s="1005"/>
      <c r="GG3" s="1005"/>
      <c r="GH3" s="1005"/>
      <c r="GI3" s="1005"/>
      <c r="GJ3" s="1007"/>
      <c r="GK3" s="1012" t="s">
        <v>308</v>
      </c>
      <c r="GL3" s="1013"/>
      <c r="GM3" s="1013"/>
      <c r="GN3" s="1013"/>
      <c r="GO3" s="1013"/>
      <c r="GP3" s="1013"/>
      <c r="GQ3" s="1013"/>
      <c r="GR3" s="1013"/>
      <c r="GS3" s="1121"/>
      <c r="GT3" s="1014"/>
      <c r="GU3" s="1012" t="s">
        <v>111</v>
      </c>
      <c r="GV3" s="1013"/>
      <c r="GW3" s="1013"/>
      <c r="GX3" s="1013"/>
      <c r="GY3" s="1013"/>
      <c r="GZ3" s="1013"/>
      <c r="HA3" s="1013"/>
      <c r="HB3" s="1013"/>
      <c r="HC3" s="1121"/>
      <c r="HD3" s="1014"/>
      <c r="HE3" s="1012" t="s">
        <v>16</v>
      </c>
      <c r="HF3" s="1013"/>
      <c r="HG3" s="1013"/>
      <c r="HH3" s="1013"/>
      <c r="HI3" s="1013"/>
      <c r="HJ3" s="1013"/>
      <c r="HK3" s="1013"/>
      <c r="HL3" s="1013"/>
      <c r="HM3" s="1014"/>
      <c r="HN3" s="1012" t="s">
        <v>107</v>
      </c>
      <c r="HO3" s="1013"/>
      <c r="HP3" s="1013"/>
      <c r="HQ3" s="1013"/>
      <c r="HR3" s="1013"/>
      <c r="HS3" s="1013"/>
      <c r="HT3" s="1013"/>
      <c r="HU3" s="1013"/>
      <c r="HV3" s="1014"/>
      <c r="HW3" s="1004" t="s">
        <v>80</v>
      </c>
      <c r="HX3" s="1007"/>
      <c r="HY3" s="1008" t="s">
        <v>20</v>
      </c>
      <c r="HZ3" s="1008"/>
      <c r="IA3" s="1008" t="s">
        <v>1797</v>
      </c>
      <c r="IB3" s="1008"/>
      <c r="IC3" s="1010" t="s">
        <v>21</v>
      </c>
      <c r="ID3" s="1005"/>
      <c r="IE3" s="1005"/>
      <c r="IF3" s="1005"/>
      <c r="IG3" s="1005"/>
      <c r="IH3" s="1005"/>
      <c r="II3" s="1005"/>
      <c r="IJ3" s="1005"/>
      <c r="IK3" s="1005"/>
      <c r="IL3" s="1007"/>
      <c r="IM3" s="1012" t="s">
        <v>308</v>
      </c>
      <c r="IN3" s="1013"/>
      <c r="IO3" s="1013"/>
      <c r="IP3" s="1013"/>
      <c r="IQ3" s="1013"/>
      <c r="IR3" s="1013"/>
      <c r="IS3" s="1013"/>
      <c r="IT3" s="1013"/>
      <c r="IU3" s="1121"/>
      <c r="IV3" s="1014"/>
      <c r="IW3" s="1012" t="s">
        <v>111</v>
      </c>
      <c r="IX3" s="1013"/>
      <c r="IY3" s="1013"/>
      <c r="IZ3" s="1013"/>
      <c r="JA3" s="1013"/>
      <c r="JB3" s="1013"/>
      <c r="JC3" s="1013"/>
      <c r="JD3" s="1013"/>
      <c r="JE3" s="1121"/>
      <c r="JF3" s="1014"/>
      <c r="JG3" s="1012" t="s">
        <v>16</v>
      </c>
      <c r="JH3" s="1013"/>
      <c r="JI3" s="1013"/>
      <c r="JJ3" s="1013"/>
      <c r="JK3" s="1013"/>
      <c r="JL3" s="1013"/>
      <c r="JM3" s="1013"/>
      <c r="JN3" s="1013"/>
      <c r="JO3" s="1014"/>
      <c r="JP3" s="1012" t="s">
        <v>107</v>
      </c>
      <c r="JQ3" s="1013"/>
      <c r="JR3" s="1013"/>
      <c r="JS3" s="1013"/>
      <c r="JT3" s="1013"/>
      <c r="JU3" s="1013"/>
      <c r="JV3" s="1013"/>
      <c r="JW3" s="1013"/>
      <c r="JX3" s="1014"/>
      <c r="JY3" s="1004" t="s">
        <v>80</v>
      </c>
      <c r="JZ3" s="1007"/>
      <c r="KA3" s="1008" t="s">
        <v>20</v>
      </c>
      <c r="KB3" s="1008"/>
      <c r="KC3" s="1008" t="s">
        <v>1797</v>
      </c>
      <c r="KD3" s="1008"/>
      <c r="KE3" s="1143" t="s">
        <v>21</v>
      </c>
      <c r="KF3" s="1144"/>
      <c r="KG3" s="1144"/>
      <c r="KH3" s="1144"/>
      <c r="KI3" s="1144"/>
      <c r="KJ3" s="1144"/>
      <c r="KK3" s="1144"/>
      <c r="KL3" s="1144"/>
      <c r="KM3" s="1144"/>
      <c r="KN3" s="1133"/>
      <c r="KO3" s="1140" t="s">
        <v>308</v>
      </c>
      <c r="KP3" s="1141"/>
      <c r="KQ3" s="1141"/>
      <c r="KR3" s="1141"/>
      <c r="KS3" s="1141"/>
      <c r="KT3" s="1141"/>
      <c r="KU3" s="1141"/>
      <c r="KV3" s="1141"/>
      <c r="KW3" s="1145"/>
      <c r="KX3" s="1142"/>
      <c r="KY3" s="1140" t="s">
        <v>111</v>
      </c>
      <c r="KZ3" s="1141"/>
      <c r="LA3" s="1141"/>
      <c r="LB3" s="1141"/>
      <c r="LC3" s="1141"/>
      <c r="LD3" s="1141"/>
      <c r="LE3" s="1141"/>
      <c r="LF3" s="1141"/>
      <c r="LG3" s="1145"/>
      <c r="LH3" s="1142"/>
      <c r="LI3" s="1140" t="s">
        <v>16</v>
      </c>
      <c r="LJ3" s="1141"/>
      <c r="LK3" s="1141"/>
      <c r="LL3" s="1141"/>
      <c r="LM3" s="1141"/>
      <c r="LN3" s="1141"/>
      <c r="LO3" s="1141"/>
      <c r="LP3" s="1141"/>
      <c r="LQ3" s="1142"/>
      <c r="LR3" s="1140" t="s">
        <v>107</v>
      </c>
      <c r="LS3" s="1141"/>
      <c r="LT3" s="1141"/>
      <c r="LU3" s="1141"/>
      <c r="LV3" s="1141"/>
      <c r="LW3" s="1141"/>
      <c r="LX3" s="1141"/>
      <c r="LY3" s="1141"/>
      <c r="LZ3" s="1142"/>
      <c r="MA3" s="1132" t="s">
        <v>80</v>
      </c>
      <c r="MB3" s="1133"/>
      <c r="MC3" s="1134" t="s">
        <v>20</v>
      </c>
      <c r="MD3" s="1134"/>
      <c r="ME3" s="1134" t="s">
        <v>1797</v>
      </c>
      <c r="MF3" s="1134"/>
    </row>
    <row r="4" spans="1:348" s="741" customFormat="1" ht="66.75" customHeight="1">
      <c r="A4" s="1126"/>
      <c r="B4" s="1129"/>
      <c r="C4" s="487" t="s">
        <v>101</v>
      </c>
      <c r="D4" s="488" t="s">
        <v>0</v>
      </c>
      <c r="E4" s="1134"/>
      <c r="F4" s="489" t="s">
        <v>71</v>
      </c>
      <c r="G4" s="724" t="s">
        <v>72</v>
      </c>
      <c r="H4" s="489" t="s">
        <v>71</v>
      </c>
      <c r="I4" s="724" t="s">
        <v>72</v>
      </c>
      <c r="J4" s="1139"/>
      <c r="K4" s="490">
        <v>1</v>
      </c>
      <c r="L4" s="491">
        <v>2</v>
      </c>
      <c r="M4" s="491">
        <v>3</v>
      </c>
      <c r="N4" s="491">
        <v>4</v>
      </c>
      <c r="O4" s="491">
        <v>5</v>
      </c>
      <c r="P4" s="491">
        <v>6</v>
      </c>
      <c r="Q4" s="491">
        <v>7</v>
      </c>
      <c r="R4" s="492">
        <v>8</v>
      </c>
      <c r="S4" s="825">
        <v>1</v>
      </c>
      <c r="T4" s="826">
        <v>2</v>
      </c>
      <c r="U4" s="826">
        <v>3</v>
      </c>
      <c r="V4" s="826">
        <v>4</v>
      </c>
      <c r="W4" s="826">
        <v>5</v>
      </c>
      <c r="X4" s="826">
        <v>6</v>
      </c>
      <c r="Y4" s="826">
        <v>7</v>
      </c>
      <c r="Z4" s="826">
        <v>8</v>
      </c>
      <c r="AA4" s="827">
        <v>9</v>
      </c>
      <c r="AB4" s="828" t="s">
        <v>13</v>
      </c>
      <c r="AC4" s="825">
        <v>1</v>
      </c>
      <c r="AD4" s="826">
        <v>2</v>
      </c>
      <c r="AE4" s="826">
        <v>3</v>
      </c>
      <c r="AF4" s="826">
        <v>4</v>
      </c>
      <c r="AG4" s="826">
        <v>5</v>
      </c>
      <c r="AH4" s="826">
        <v>6</v>
      </c>
      <c r="AI4" s="826">
        <v>7</v>
      </c>
      <c r="AJ4" s="826">
        <v>8</v>
      </c>
      <c r="AK4" s="827">
        <v>9</v>
      </c>
      <c r="AL4" s="884" t="s">
        <v>309</v>
      </c>
      <c r="AM4" s="825">
        <v>1</v>
      </c>
      <c r="AN4" s="826">
        <v>2</v>
      </c>
      <c r="AO4" s="826">
        <v>3</v>
      </c>
      <c r="AP4" s="826">
        <v>4</v>
      </c>
      <c r="AQ4" s="826">
        <v>5</v>
      </c>
      <c r="AR4" s="826">
        <v>6</v>
      </c>
      <c r="AS4" s="826">
        <v>7</v>
      </c>
      <c r="AT4" s="826">
        <v>8</v>
      </c>
      <c r="AU4" s="827">
        <v>9</v>
      </c>
      <c r="AV4" s="885" t="s">
        <v>13</v>
      </c>
      <c r="AW4" s="837">
        <v>1</v>
      </c>
      <c r="AX4" s="838">
        <v>2</v>
      </c>
      <c r="AY4" s="838">
        <v>3</v>
      </c>
      <c r="AZ4" s="838">
        <v>4</v>
      </c>
      <c r="BA4" s="838">
        <v>5</v>
      </c>
      <c r="BB4" s="838">
        <v>6</v>
      </c>
      <c r="BC4" s="838">
        <v>7</v>
      </c>
      <c r="BD4" s="838">
        <v>8</v>
      </c>
      <c r="BE4" s="882" t="s">
        <v>13</v>
      </c>
      <c r="BF4" s="837">
        <v>1</v>
      </c>
      <c r="BG4" s="838">
        <v>2</v>
      </c>
      <c r="BH4" s="838">
        <v>3</v>
      </c>
      <c r="BI4" s="838">
        <v>4</v>
      </c>
      <c r="BJ4" s="838">
        <v>5</v>
      </c>
      <c r="BK4" s="838">
        <v>6</v>
      </c>
      <c r="BL4" s="838">
        <v>7</v>
      </c>
      <c r="BM4" s="838">
        <v>8</v>
      </c>
      <c r="BN4" s="882" t="s">
        <v>13</v>
      </c>
      <c r="BO4" s="880" t="s">
        <v>80</v>
      </c>
      <c r="BP4" s="876" t="s">
        <v>79</v>
      </c>
      <c r="BQ4" s="886" t="s">
        <v>62</v>
      </c>
      <c r="BR4" s="879" t="s">
        <v>26</v>
      </c>
      <c r="BS4" s="877" t="s">
        <v>21</v>
      </c>
      <c r="BT4" s="879" t="s">
        <v>22</v>
      </c>
      <c r="BU4" s="1138"/>
      <c r="BV4" s="1136"/>
      <c r="BW4" s="849">
        <v>1</v>
      </c>
      <c r="BX4" s="826">
        <v>2</v>
      </c>
      <c r="BY4" s="826">
        <v>3</v>
      </c>
      <c r="BZ4" s="826">
        <v>4</v>
      </c>
      <c r="CA4" s="826">
        <v>5</v>
      </c>
      <c r="CB4" s="826">
        <v>6</v>
      </c>
      <c r="CC4" s="826">
        <v>7</v>
      </c>
      <c r="CD4" s="826">
        <v>8</v>
      </c>
      <c r="CE4" s="827">
        <v>9</v>
      </c>
      <c r="CF4" s="828" t="s">
        <v>13</v>
      </c>
      <c r="CG4" s="825">
        <v>1</v>
      </c>
      <c r="CH4" s="826">
        <v>2</v>
      </c>
      <c r="CI4" s="826">
        <v>3</v>
      </c>
      <c r="CJ4" s="826">
        <v>4</v>
      </c>
      <c r="CK4" s="826">
        <v>5</v>
      </c>
      <c r="CL4" s="826">
        <v>6</v>
      </c>
      <c r="CM4" s="826">
        <v>7</v>
      </c>
      <c r="CN4" s="826">
        <v>8</v>
      </c>
      <c r="CO4" s="827">
        <v>9</v>
      </c>
      <c r="CP4" s="884" t="s">
        <v>309</v>
      </c>
      <c r="CQ4" s="825">
        <v>1</v>
      </c>
      <c r="CR4" s="826">
        <v>2</v>
      </c>
      <c r="CS4" s="826">
        <v>3</v>
      </c>
      <c r="CT4" s="826">
        <v>4</v>
      </c>
      <c r="CU4" s="826">
        <v>5</v>
      </c>
      <c r="CV4" s="826">
        <v>6</v>
      </c>
      <c r="CW4" s="826">
        <v>7</v>
      </c>
      <c r="CX4" s="826">
        <v>8</v>
      </c>
      <c r="CY4" s="827">
        <v>9</v>
      </c>
      <c r="CZ4" s="884" t="s">
        <v>13</v>
      </c>
      <c r="DA4" s="837">
        <v>1</v>
      </c>
      <c r="DB4" s="838">
        <v>2</v>
      </c>
      <c r="DC4" s="838">
        <v>3</v>
      </c>
      <c r="DD4" s="838">
        <v>4</v>
      </c>
      <c r="DE4" s="838">
        <v>5</v>
      </c>
      <c r="DF4" s="838">
        <v>6</v>
      </c>
      <c r="DG4" s="838">
        <v>7</v>
      </c>
      <c r="DH4" s="838">
        <v>8</v>
      </c>
      <c r="DI4" s="882" t="s">
        <v>13</v>
      </c>
      <c r="DJ4" s="837">
        <v>1</v>
      </c>
      <c r="DK4" s="838">
        <v>2</v>
      </c>
      <c r="DL4" s="838">
        <v>3</v>
      </c>
      <c r="DM4" s="838">
        <v>4</v>
      </c>
      <c r="DN4" s="838">
        <v>5</v>
      </c>
      <c r="DO4" s="838">
        <v>6</v>
      </c>
      <c r="DP4" s="838">
        <v>7</v>
      </c>
      <c r="DQ4" s="838">
        <v>8</v>
      </c>
      <c r="DR4" s="882" t="s">
        <v>13</v>
      </c>
      <c r="DS4" s="880" t="s">
        <v>80</v>
      </c>
      <c r="DT4" s="876" t="s">
        <v>79</v>
      </c>
      <c r="DU4" s="877" t="s">
        <v>62</v>
      </c>
      <c r="DV4" s="879" t="s">
        <v>26</v>
      </c>
      <c r="DW4" s="881" t="s">
        <v>1795</v>
      </c>
      <c r="DX4" s="882" t="s">
        <v>1796</v>
      </c>
      <c r="DY4" s="849">
        <v>1</v>
      </c>
      <c r="DZ4" s="826">
        <v>2</v>
      </c>
      <c r="EA4" s="826">
        <v>3</v>
      </c>
      <c r="EB4" s="826">
        <v>4</v>
      </c>
      <c r="EC4" s="826">
        <v>5</v>
      </c>
      <c r="ED4" s="826">
        <v>6</v>
      </c>
      <c r="EE4" s="826">
        <v>7</v>
      </c>
      <c r="EF4" s="826">
        <v>8</v>
      </c>
      <c r="EG4" s="827">
        <v>9</v>
      </c>
      <c r="EH4" s="882" t="s">
        <v>13</v>
      </c>
      <c r="EI4" s="825">
        <v>1</v>
      </c>
      <c r="EJ4" s="826">
        <v>2</v>
      </c>
      <c r="EK4" s="826">
        <v>3</v>
      </c>
      <c r="EL4" s="826">
        <v>4</v>
      </c>
      <c r="EM4" s="826">
        <v>5</v>
      </c>
      <c r="EN4" s="826">
        <v>6</v>
      </c>
      <c r="EO4" s="826">
        <v>7</v>
      </c>
      <c r="EP4" s="826">
        <v>8</v>
      </c>
      <c r="EQ4" s="827">
        <v>9</v>
      </c>
      <c r="ER4" s="884" t="s">
        <v>309</v>
      </c>
      <c r="ES4" s="825">
        <v>1</v>
      </c>
      <c r="ET4" s="826">
        <v>2</v>
      </c>
      <c r="EU4" s="826">
        <v>3</v>
      </c>
      <c r="EV4" s="826">
        <v>4</v>
      </c>
      <c r="EW4" s="826">
        <v>5</v>
      </c>
      <c r="EX4" s="826">
        <v>6</v>
      </c>
      <c r="EY4" s="826">
        <v>7</v>
      </c>
      <c r="EZ4" s="826">
        <v>8</v>
      </c>
      <c r="FA4" s="827">
        <v>9</v>
      </c>
      <c r="FB4" s="884" t="s">
        <v>13</v>
      </c>
      <c r="FC4" s="837">
        <v>1</v>
      </c>
      <c r="FD4" s="838">
        <v>2</v>
      </c>
      <c r="FE4" s="838">
        <v>3</v>
      </c>
      <c r="FF4" s="838">
        <v>4</v>
      </c>
      <c r="FG4" s="838">
        <v>5</v>
      </c>
      <c r="FH4" s="838">
        <v>6</v>
      </c>
      <c r="FI4" s="838">
        <v>7</v>
      </c>
      <c r="FJ4" s="838">
        <v>8</v>
      </c>
      <c r="FK4" s="882" t="s">
        <v>13</v>
      </c>
      <c r="FL4" s="837">
        <v>1</v>
      </c>
      <c r="FM4" s="838">
        <v>2</v>
      </c>
      <c r="FN4" s="838">
        <v>3</v>
      </c>
      <c r="FO4" s="838">
        <v>4</v>
      </c>
      <c r="FP4" s="838">
        <v>5</v>
      </c>
      <c r="FQ4" s="838">
        <v>6</v>
      </c>
      <c r="FR4" s="838">
        <v>7</v>
      </c>
      <c r="FS4" s="838">
        <v>8</v>
      </c>
      <c r="FT4" s="882" t="s">
        <v>13</v>
      </c>
      <c r="FU4" s="880" t="s">
        <v>80</v>
      </c>
      <c r="FV4" s="876" t="s">
        <v>79</v>
      </c>
      <c r="FW4" s="877" t="s">
        <v>62</v>
      </c>
      <c r="FX4" s="879" t="s">
        <v>26</v>
      </c>
      <c r="FY4" s="881" t="s">
        <v>2722</v>
      </c>
      <c r="FZ4" s="882" t="s">
        <v>2723</v>
      </c>
      <c r="GA4" s="849">
        <v>1</v>
      </c>
      <c r="GB4" s="826">
        <v>2</v>
      </c>
      <c r="GC4" s="826">
        <v>3</v>
      </c>
      <c r="GD4" s="826">
        <v>4</v>
      </c>
      <c r="GE4" s="826">
        <v>5</v>
      </c>
      <c r="GF4" s="826">
        <v>6</v>
      </c>
      <c r="GG4" s="826">
        <v>7</v>
      </c>
      <c r="GH4" s="826">
        <v>8</v>
      </c>
      <c r="GI4" s="827">
        <v>9</v>
      </c>
      <c r="GJ4" s="882" t="s">
        <v>13</v>
      </c>
      <c r="GK4" s="825">
        <v>1</v>
      </c>
      <c r="GL4" s="826">
        <v>2</v>
      </c>
      <c r="GM4" s="826">
        <v>3</v>
      </c>
      <c r="GN4" s="826">
        <v>4</v>
      </c>
      <c r="GO4" s="826">
        <v>5</v>
      </c>
      <c r="GP4" s="826">
        <v>6</v>
      </c>
      <c r="GQ4" s="826">
        <v>7</v>
      </c>
      <c r="GR4" s="826">
        <v>8</v>
      </c>
      <c r="GS4" s="827">
        <v>9</v>
      </c>
      <c r="GT4" s="884" t="s">
        <v>309</v>
      </c>
      <c r="GU4" s="825">
        <v>1</v>
      </c>
      <c r="GV4" s="826">
        <v>2</v>
      </c>
      <c r="GW4" s="826">
        <v>3</v>
      </c>
      <c r="GX4" s="826">
        <v>4</v>
      </c>
      <c r="GY4" s="826">
        <v>5</v>
      </c>
      <c r="GZ4" s="826">
        <v>6</v>
      </c>
      <c r="HA4" s="826">
        <v>7</v>
      </c>
      <c r="HB4" s="826">
        <v>8</v>
      </c>
      <c r="HC4" s="827">
        <v>9</v>
      </c>
      <c r="HD4" s="884" t="s">
        <v>13</v>
      </c>
      <c r="HE4" s="837">
        <v>1</v>
      </c>
      <c r="HF4" s="838">
        <v>2</v>
      </c>
      <c r="HG4" s="838">
        <v>3</v>
      </c>
      <c r="HH4" s="838">
        <v>4</v>
      </c>
      <c r="HI4" s="838">
        <v>5</v>
      </c>
      <c r="HJ4" s="838">
        <v>6</v>
      </c>
      <c r="HK4" s="838">
        <v>7</v>
      </c>
      <c r="HL4" s="838">
        <v>8</v>
      </c>
      <c r="HM4" s="882" t="s">
        <v>13</v>
      </c>
      <c r="HN4" s="837">
        <v>1</v>
      </c>
      <c r="HO4" s="838">
        <v>2</v>
      </c>
      <c r="HP4" s="838">
        <v>3</v>
      </c>
      <c r="HQ4" s="838">
        <v>4</v>
      </c>
      <c r="HR4" s="838">
        <v>5</v>
      </c>
      <c r="HS4" s="838">
        <v>6</v>
      </c>
      <c r="HT4" s="838">
        <v>7</v>
      </c>
      <c r="HU4" s="838">
        <v>8</v>
      </c>
      <c r="HV4" s="882" t="s">
        <v>13</v>
      </c>
      <c r="HW4" s="880" t="s">
        <v>80</v>
      </c>
      <c r="HX4" s="876" t="s">
        <v>79</v>
      </c>
      <c r="HY4" s="877" t="s">
        <v>62</v>
      </c>
      <c r="HZ4" s="879" t="s">
        <v>26</v>
      </c>
      <c r="IA4" s="881" t="s">
        <v>2724</v>
      </c>
      <c r="IB4" s="882" t="s">
        <v>2725</v>
      </c>
      <c r="IC4" s="849">
        <v>1</v>
      </c>
      <c r="ID4" s="826">
        <v>2</v>
      </c>
      <c r="IE4" s="826">
        <v>3</v>
      </c>
      <c r="IF4" s="826">
        <v>4</v>
      </c>
      <c r="IG4" s="826">
        <v>5</v>
      </c>
      <c r="IH4" s="826">
        <v>6</v>
      </c>
      <c r="II4" s="826">
        <v>7</v>
      </c>
      <c r="IJ4" s="826">
        <v>8</v>
      </c>
      <c r="IK4" s="827">
        <v>9</v>
      </c>
      <c r="IL4" s="882" t="s">
        <v>13</v>
      </c>
      <c r="IM4" s="825">
        <v>1</v>
      </c>
      <c r="IN4" s="826">
        <v>2</v>
      </c>
      <c r="IO4" s="826">
        <v>3</v>
      </c>
      <c r="IP4" s="826">
        <v>4</v>
      </c>
      <c r="IQ4" s="826">
        <v>5</v>
      </c>
      <c r="IR4" s="826">
        <v>6</v>
      </c>
      <c r="IS4" s="826">
        <v>7</v>
      </c>
      <c r="IT4" s="826">
        <v>8</v>
      </c>
      <c r="IU4" s="827">
        <v>9</v>
      </c>
      <c r="IV4" s="884" t="s">
        <v>309</v>
      </c>
      <c r="IW4" s="825">
        <v>1</v>
      </c>
      <c r="IX4" s="826">
        <v>2</v>
      </c>
      <c r="IY4" s="826">
        <v>3</v>
      </c>
      <c r="IZ4" s="826">
        <v>4</v>
      </c>
      <c r="JA4" s="826">
        <v>5</v>
      </c>
      <c r="JB4" s="826">
        <v>6</v>
      </c>
      <c r="JC4" s="826">
        <v>7</v>
      </c>
      <c r="JD4" s="826">
        <v>8</v>
      </c>
      <c r="JE4" s="827">
        <v>9</v>
      </c>
      <c r="JF4" s="884" t="s">
        <v>13</v>
      </c>
      <c r="JG4" s="837">
        <v>1</v>
      </c>
      <c r="JH4" s="838">
        <v>2</v>
      </c>
      <c r="JI4" s="838">
        <v>3</v>
      </c>
      <c r="JJ4" s="838">
        <v>4</v>
      </c>
      <c r="JK4" s="838">
        <v>5</v>
      </c>
      <c r="JL4" s="838">
        <v>6</v>
      </c>
      <c r="JM4" s="838">
        <v>7</v>
      </c>
      <c r="JN4" s="838">
        <v>8</v>
      </c>
      <c r="JO4" s="882" t="s">
        <v>13</v>
      </c>
      <c r="JP4" s="837">
        <v>1</v>
      </c>
      <c r="JQ4" s="838">
        <v>2</v>
      </c>
      <c r="JR4" s="838">
        <v>3</v>
      </c>
      <c r="JS4" s="838">
        <v>4</v>
      </c>
      <c r="JT4" s="838">
        <v>5</v>
      </c>
      <c r="JU4" s="838">
        <v>6</v>
      </c>
      <c r="JV4" s="838">
        <v>7</v>
      </c>
      <c r="JW4" s="838">
        <v>8</v>
      </c>
      <c r="JX4" s="882" t="s">
        <v>13</v>
      </c>
      <c r="JY4" s="880" t="s">
        <v>80</v>
      </c>
      <c r="JZ4" s="876" t="s">
        <v>79</v>
      </c>
      <c r="KA4" s="877" t="s">
        <v>62</v>
      </c>
      <c r="KB4" s="879" t="s">
        <v>26</v>
      </c>
      <c r="KC4" s="881" t="s">
        <v>2724</v>
      </c>
      <c r="KD4" s="882" t="s">
        <v>2725</v>
      </c>
      <c r="KE4" s="498">
        <v>1</v>
      </c>
      <c r="KF4" s="494">
        <v>2</v>
      </c>
      <c r="KG4" s="494">
        <v>3</v>
      </c>
      <c r="KH4" s="494">
        <v>4</v>
      </c>
      <c r="KI4" s="494">
        <v>5</v>
      </c>
      <c r="KJ4" s="494">
        <v>6</v>
      </c>
      <c r="KK4" s="494">
        <v>7</v>
      </c>
      <c r="KL4" s="494">
        <v>8</v>
      </c>
      <c r="KM4" s="495">
        <v>9</v>
      </c>
      <c r="KN4" s="497" t="s">
        <v>13</v>
      </c>
      <c r="KO4" s="493">
        <v>1</v>
      </c>
      <c r="KP4" s="494">
        <v>2</v>
      </c>
      <c r="KQ4" s="494">
        <v>3</v>
      </c>
      <c r="KR4" s="494">
        <v>4</v>
      </c>
      <c r="KS4" s="494">
        <v>5</v>
      </c>
      <c r="KT4" s="494">
        <v>6</v>
      </c>
      <c r="KU4" s="494">
        <v>7</v>
      </c>
      <c r="KV4" s="494">
        <v>8</v>
      </c>
      <c r="KW4" s="495">
        <v>9</v>
      </c>
      <c r="KX4" s="496" t="s">
        <v>309</v>
      </c>
      <c r="KY4" s="493">
        <v>1</v>
      </c>
      <c r="KZ4" s="494">
        <v>2</v>
      </c>
      <c r="LA4" s="494">
        <v>3</v>
      </c>
      <c r="LB4" s="494">
        <v>4</v>
      </c>
      <c r="LC4" s="494">
        <v>5</v>
      </c>
      <c r="LD4" s="494">
        <v>6</v>
      </c>
      <c r="LE4" s="494">
        <v>7</v>
      </c>
      <c r="LF4" s="494">
        <v>8</v>
      </c>
      <c r="LG4" s="495">
        <v>9</v>
      </c>
      <c r="LH4" s="496" t="s">
        <v>13</v>
      </c>
      <c r="LI4" s="490">
        <v>1</v>
      </c>
      <c r="LJ4" s="491">
        <v>2</v>
      </c>
      <c r="LK4" s="491">
        <v>3</v>
      </c>
      <c r="LL4" s="491">
        <v>4</v>
      </c>
      <c r="LM4" s="491">
        <v>5</v>
      </c>
      <c r="LN4" s="491">
        <v>6</v>
      </c>
      <c r="LO4" s="491">
        <v>7</v>
      </c>
      <c r="LP4" s="491">
        <v>8</v>
      </c>
      <c r="LQ4" s="497" t="s">
        <v>13</v>
      </c>
      <c r="LR4" s="490">
        <v>1</v>
      </c>
      <c r="LS4" s="491">
        <v>2</v>
      </c>
      <c r="LT4" s="491">
        <v>3</v>
      </c>
      <c r="LU4" s="491">
        <v>4</v>
      </c>
      <c r="LV4" s="491">
        <v>5</v>
      </c>
      <c r="LW4" s="491">
        <v>6</v>
      </c>
      <c r="LX4" s="491">
        <v>7</v>
      </c>
      <c r="LY4" s="491">
        <v>8</v>
      </c>
      <c r="LZ4" s="497" t="s">
        <v>13</v>
      </c>
      <c r="MA4" s="723" t="s">
        <v>80</v>
      </c>
      <c r="MB4" s="722" t="s">
        <v>79</v>
      </c>
      <c r="MC4" s="720" t="s">
        <v>62</v>
      </c>
      <c r="MD4" s="721" t="s">
        <v>26</v>
      </c>
      <c r="ME4" s="489" t="s">
        <v>2724</v>
      </c>
      <c r="MF4" s="497" t="s">
        <v>2725</v>
      </c>
    </row>
    <row r="5" spans="1:348" ht="144" customHeight="1">
      <c r="A5" s="231">
        <v>101</v>
      </c>
      <c r="B5" s="104" t="s">
        <v>157</v>
      </c>
      <c r="C5" s="237">
        <f t="shared" ref="C5:C36" si="0">ROUNDDOWN(A5/100,0)</f>
        <v>1</v>
      </c>
      <c r="D5" s="190" t="str">
        <f>IFERROR(VLOOKUP(C5,プルダウン!$L$2:$M$28,2,FALSE),"-")</f>
        <v>環境</v>
      </c>
      <c r="E5" s="104"/>
      <c r="F5" s="91" t="s">
        <v>1406</v>
      </c>
      <c r="G5" s="117" t="s">
        <v>1457</v>
      </c>
      <c r="H5" s="91"/>
      <c r="I5" s="117"/>
      <c r="J5" s="104"/>
      <c r="K5" s="420" t="s">
        <v>112</v>
      </c>
      <c r="L5" s="421" t="s">
        <v>83</v>
      </c>
      <c r="M5" s="421" t="s">
        <v>12</v>
      </c>
      <c r="N5" s="421" t="s">
        <v>12</v>
      </c>
      <c r="O5" s="421" t="s">
        <v>12</v>
      </c>
      <c r="P5" s="421" t="s">
        <v>12</v>
      </c>
      <c r="Q5" s="421" t="s">
        <v>12</v>
      </c>
      <c r="R5" s="422" t="s">
        <v>12</v>
      </c>
      <c r="S5" s="877" t="str">
        <f>VLOOKUP($A5&amp;"-"&amp;S$4,'04施策の客観指標'!$A$4:$AY$1029,COLUMN('04施策の客観指標'!$AS:$AS),FALSE)</f>
        <v>a</v>
      </c>
      <c r="T5" s="878" t="str">
        <f>VLOOKUP($A5&amp;"-"&amp;T$4,'04施策の客観指標'!$A$4:$AY$1029,COLUMN('04施策の客観指標'!$AS:$AS),FALSE)</f>
        <v>a</v>
      </c>
      <c r="U5" s="878" t="str">
        <f>VLOOKUP($A5&amp;"-"&amp;U$4,'04施策の客観指標'!$A$4:$AY$1029,COLUMN('04施策の客観指標'!$AS:$AS),FALSE)</f>
        <v>b</v>
      </c>
      <c r="V5" s="878" t="str">
        <f>VLOOKUP($A5&amp;"-"&amp;V$4,'04施策の客観指標'!$A$4:$AY$1029,COLUMN('04施策の客観指標'!$AS:$AS),FALSE)</f>
        <v>-</v>
      </c>
      <c r="W5" s="878" t="str">
        <f>VLOOKUP($A5&amp;"-"&amp;W$4,'04施策の客観指標'!$A$4:$AY$1029,COLUMN('04施策の客観指標'!$AS:$AS),FALSE)</f>
        <v>-</v>
      </c>
      <c r="X5" s="878" t="str">
        <f>VLOOKUP($A5&amp;"-"&amp;X$4,'04施策の客観指標'!$A$4:$AY$1029,COLUMN('04施策の客観指標'!$AS:$AS),FALSE)</f>
        <v>-</v>
      </c>
      <c r="Y5" s="878" t="str">
        <f>VLOOKUP($A5&amp;"-"&amp;Y$4,'04施策の客観指標'!$A$4:$AY$1029,COLUMN('04施策の客観指標'!$AS:$AS),FALSE)</f>
        <v>-</v>
      </c>
      <c r="Z5" s="878" t="str">
        <f>VLOOKUP($A5&amp;"-"&amp;Z$4,'04施策の客観指標'!$A$4:$AY$1029,COLUMN('04施策の客観指標'!$AS:$AS),FALSE)</f>
        <v>-</v>
      </c>
      <c r="AA5" s="852" t="str">
        <f>VLOOKUP($A5&amp;"-"&amp;AA$4,'04施策の客観指標'!$A$4:$AY$1029,COLUMN('04施策の客観指標'!$AS:$AS),FALSE)</f>
        <v>-</v>
      </c>
      <c r="AB5" s="876" t="str">
        <f t="shared" ref="AB5:AB36" si="1">_xlfn.IFS(AV5="-","-",AV5&gt;=0.8,"a",AV5&gt;=0.6,"b",AV5&gt;=0.4,"c",AV5&gt;=0.2,"d",AV5&lt;0.2,"e")</f>
        <v>a</v>
      </c>
      <c r="AC5" s="856">
        <v>1</v>
      </c>
      <c r="AD5" s="878">
        <v>1</v>
      </c>
      <c r="AE5" s="878">
        <v>1</v>
      </c>
      <c r="AF5" s="878" t="s">
        <v>83</v>
      </c>
      <c r="AG5" s="878" t="s">
        <v>83</v>
      </c>
      <c r="AH5" s="878" t="s">
        <v>83</v>
      </c>
      <c r="AI5" s="878" t="s">
        <v>83</v>
      </c>
      <c r="AJ5" s="878" t="s">
        <v>83</v>
      </c>
      <c r="AK5" s="878" t="s">
        <v>83</v>
      </c>
      <c r="AL5" s="879">
        <f t="shared" ref="AL5:AL36" si="2">SUM(AC5:AK5)</f>
        <v>3</v>
      </c>
      <c r="AM5" s="877">
        <f t="shared" ref="AM5:AM36" si="3">_xlfn.SWITCH(S5,"a",4*AC5,"b",3*AC5,"c",2*AC5,"d",1*AC5,"e",0*AC5,"-","")</f>
        <v>4</v>
      </c>
      <c r="AN5" s="878">
        <f t="shared" ref="AN5:AN36" si="4">_xlfn.SWITCH(T5,"a",4*AD5,"b",3*AD5,"c",2*AD5,"d",1*AD5,"e",0*AD5,"-","")</f>
        <v>4</v>
      </c>
      <c r="AO5" s="878">
        <f t="shared" ref="AO5:AO36" si="5">_xlfn.SWITCH(U5,"a",4*AE5,"b",3*AE5,"c",2*AE5,"d",1*AE5,"e",0*AE5,"-","")</f>
        <v>3</v>
      </c>
      <c r="AP5" s="878" t="str">
        <f t="shared" ref="AP5:AP36" si="6">_xlfn.SWITCH(V5,"a",4*AF5,"b",3*AF5,"c",2*AF5,"d",1*AF5,"e",0*AF5,"-","")</f>
        <v/>
      </c>
      <c r="AQ5" s="878" t="str">
        <f t="shared" ref="AQ5:AQ36" si="7">_xlfn.SWITCH(W5,"a",4*AG5,"b",3*AG5,"c",2*AG5,"d",1*AG5,"e",0*AG5,"-","")</f>
        <v/>
      </c>
      <c r="AR5" s="878" t="str">
        <f t="shared" ref="AR5:AR36" si="8">_xlfn.SWITCH(X5,"a",4*AH5,"b",3*AH5,"c",2*AH5,"d",1*AH5,"e",0*AH5,"-","")</f>
        <v/>
      </c>
      <c r="AS5" s="878" t="str">
        <f t="shared" ref="AS5:AS36" si="9">_xlfn.SWITCH(Y5,"a",4*AI5,"b",3*AI5,"c",2*AI5,"d",1*AI5,"e",0*AI5,"-","")</f>
        <v/>
      </c>
      <c r="AT5" s="878" t="str">
        <f t="shared" ref="AT5:AT36" si="10">_xlfn.SWITCH(Z5,"a",4*AJ5,"b",3*AJ5,"c",2*AJ5,"d",1*AJ5,"e",0*AJ5,"-","")</f>
        <v/>
      </c>
      <c r="AU5" s="852" t="str">
        <f t="shared" ref="AU5:AU36" si="11">_xlfn.SWITCH(AA5,"a",4*AK5,"b",3*AK5,"c",2*AK5,"d",1*AK5,"e",0*AK5,"-","")</f>
        <v/>
      </c>
      <c r="AV5" s="855">
        <f t="shared" ref="AV5:AV36" si="12">IF(COUNT(AM5:AU5)=0,"-",SUM(AM5:AU5)/AL5/4)</f>
        <v>0.91666666666666663</v>
      </c>
      <c r="AW5" s="856" t="str">
        <f>IF($K5="○",VLOOKUP($C5&amp;"-"&amp;AW$4,'05市民生活実感調査'!$A$3:$BC$218,COLUMN('05市民生活実感調査'!$O:$O),FALSE),"-")</f>
        <v>b</v>
      </c>
      <c r="AX5" s="878" t="str">
        <f>IF($L5="○",VLOOKUP($C5&amp;"-"&amp;AX$4,'05市民生活実感調査'!$A$3:$BC$218,COLUMN('05市民生活実感調査'!$O:$O),FALSE),"-")</f>
        <v>-</v>
      </c>
      <c r="AY5" s="878" t="str">
        <f>IF($M5="○",VLOOKUP($C5&amp;"-"&amp;AY$4,'05市民生活実感調査'!$A$3:$BC$218,COLUMN('05市民生活実感調査'!$O:$O),FALSE),"-")</f>
        <v>-</v>
      </c>
      <c r="AZ5" s="878" t="str">
        <f>IF($N5="○",VLOOKUP($C5&amp;"-"&amp;AZ$4,'05市民生活実感調査'!$A$3:$BC$218,COLUMN('05市民生活実感調査'!$O:$O),FALSE),"-")</f>
        <v>-</v>
      </c>
      <c r="BA5" s="878" t="str">
        <f>IF($O5="○",VLOOKUP($C5&amp;"-"&amp;BA$4,'05市民生活実感調査'!$A$3:$BC$218,COLUMN('05市民生活実感調査'!$O:$O),FALSE),"-")</f>
        <v>-</v>
      </c>
      <c r="BB5" s="878" t="str">
        <f>IF($P5="○",VLOOKUP($C5&amp;"-"&amp;BB$4,'05市民生活実感調査'!$A$3:$BC$218,COLUMN('05市民生活実感調査'!$O:$O),FALSE),"-")</f>
        <v>-</v>
      </c>
      <c r="BC5" s="878" t="str">
        <f>IF($Q5="○",VLOOKUP($C5&amp;"-"&amp;BC$4,'05市民生活実感調査'!$A$3:$BC$218,COLUMN('05市民生活実感調査'!$O:$O),FALSE),"-")</f>
        <v>-</v>
      </c>
      <c r="BD5" s="878" t="str">
        <f>IF($R5="○",VLOOKUP($C5&amp;"-"&amp;BD$4,'05市民生活実感調査'!$A$3:$BC$218,COLUMN('05市民生活実感調査'!$O:$O),FALSE),"-")</f>
        <v>-</v>
      </c>
      <c r="BE5" s="879" t="str">
        <f t="shared" ref="BE5:BE36" si="13">_xlfn.IFS(BN5&gt;=0.8,"a",BN5&gt;=0.6,"b",BN5&gt;=0.4,"c",BN5&gt;=0.2,"d",BN5&lt;0.2,"e")</f>
        <v>b</v>
      </c>
      <c r="BF5" s="877">
        <f t="shared" ref="BF5:BF36" si="14">_xlfn.SWITCH(AW5,"a",4,"b",3,"c",2,"d",1,"e",0,"-","")</f>
        <v>3</v>
      </c>
      <c r="BG5" s="878" t="str">
        <f t="shared" ref="BG5:BG36" si="15">_xlfn.SWITCH(AX5,"a",4,"b",3,"c",2,"d",1,"e",0,"-","")</f>
        <v/>
      </c>
      <c r="BH5" s="878" t="str">
        <f t="shared" ref="BH5:BH36" si="16">_xlfn.SWITCH(AY5,"a",4,"b",3,"c",2,"d",1,"e",0,"-","")</f>
        <v/>
      </c>
      <c r="BI5" s="878" t="str">
        <f t="shared" ref="BI5:BI36" si="17">_xlfn.SWITCH(AZ5,"a",4,"b",3,"c",2,"d",1,"e",0,"-","")</f>
        <v/>
      </c>
      <c r="BJ5" s="878" t="str">
        <f t="shared" ref="BJ5:BJ36" si="18">_xlfn.SWITCH(BA5,"a",4,"b",3,"c",2,"d",1,"e",0,"-","")</f>
        <v/>
      </c>
      <c r="BK5" s="878" t="str">
        <f t="shared" ref="BK5:BK36" si="19">_xlfn.SWITCH(BB5,"a",4,"b",3,"c",2,"d",1,"e",0,"-","")</f>
        <v/>
      </c>
      <c r="BL5" s="878" t="str">
        <f t="shared" ref="BL5:BL36" si="20">_xlfn.SWITCH(BC5,"a",4,"b",3,"c",2,"d",1,"e",0,"-","")</f>
        <v/>
      </c>
      <c r="BM5" s="878" t="str">
        <f t="shared" ref="BM5:BM36" si="21">_xlfn.SWITCH(BD5,"a",4,"b",3,"c",2,"d",1,"e",0,"-","")</f>
        <v/>
      </c>
      <c r="BN5" s="840">
        <f t="shared" ref="BN5:BN36" si="22">SUM(BF5:BM5)/COUNT(BF5:BM5)/4</f>
        <v>0.75</v>
      </c>
      <c r="BO5" s="876" t="s">
        <v>123</v>
      </c>
      <c r="BP5" s="863" t="s">
        <v>1959</v>
      </c>
      <c r="BQ5" s="877" t="s">
        <v>313</v>
      </c>
      <c r="BR5" s="887" t="e">
        <v>#N/A</v>
      </c>
      <c r="BS5" s="860"/>
      <c r="BT5" s="887"/>
      <c r="BU5" s="863" t="s">
        <v>2513</v>
      </c>
      <c r="BV5" s="888" t="s">
        <v>1461</v>
      </c>
      <c r="BW5" s="889" t="str">
        <f>VLOOKUP($A5&amp;"-"&amp;BW$4,'04施策の客観指標'!$A$4:$AY$1029,COLUMN('04施策の客観指標'!$AT:$AT),FALSE)</f>
        <v>a</v>
      </c>
      <c r="BX5" s="878" t="str">
        <f>VLOOKUP($A5&amp;"-"&amp;BX$4,'04施策の客観指標'!$A$4:$AY$1029,COLUMN('04施策の客観指標'!$AT:$AT),FALSE)</f>
        <v>a</v>
      </c>
      <c r="BY5" s="878" t="str">
        <f>VLOOKUP($A5&amp;"-"&amp;BY$4,'04施策の客観指標'!$A$4:$AY$1029,COLUMN('04施策の客観指標'!$AT:$AT),FALSE)</f>
        <v>e</v>
      </c>
      <c r="BZ5" s="878" t="str">
        <f>VLOOKUP($A5&amp;"-"&amp;BZ$4,'04施策の客観指標'!$A$4:$AY$1029,COLUMN('04施策の客観指標'!$AT:$AT),FALSE)</f>
        <v>-</v>
      </c>
      <c r="CA5" s="878" t="str">
        <f>VLOOKUP($A5&amp;"-"&amp;CA$4,'04施策の客観指標'!$A$4:$AY$1029,COLUMN('04施策の客観指標'!$AT:$AT),FALSE)</f>
        <v>-</v>
      </c>
      <c r="CB5" s="878" t="str">
        <f>VLOOKUP($A5&amp;"-"&amp;CB$4,'04施策の客観指標'!$A$4:$AY$1029,COLUMN('04施策の客観指標'!$AT:$AT),FALSE)</f>
        <v>-</v>
      </c>
      <c r="CC5" s="878" t="str">
        <f>VLOOKUP($A5&amp;"-"&amp;CC$4,'04施策の客観指標'!$A$4:$AY$1029,COLUMN('04施策の客観指標'!$AT:$AT),FALSE)</f>
        <v>-</v>
      </c>
      <c r="CD5" s="878" t="str">
        <f>VLOOKUP($A5&amp;"-"&amp;CD$4,'04施策の客観指標'!$A$4:$AY$1029,COLUMN('04施策の客観指標'!$AT:$AT),FALSE)</f>
        <v>-</v>
      </c>
      <c r="CE5" s="852" t="str">
        <f>VLOOKUP($A5&amp;"-"&amp;CE$4,'04施策の客観指標'!$A$4:$AY$1029,COLUMN('04施策の客観指標'!$AT:$AT),FALSE)</f>
        <v>-</v>
      </c>
      <c r="CF5" s="879" t="str">
        <f t="shared" ref="CF5:CF36" si="23">_xlfn.IFS(CZ5="-","-",CZ5&gt;=0.8,"a",CZ5&gt;=0.6,"b",CZ5&gt;=0.4,"c",CZ5&gt;=0.2,"d",CZ5&lt;0.2,"e")</f>
        <v>b</v>
      </c>
      <c r="CG5" s="856">
        <f>IF(BW5="-","-",VLOOKUP($A5&amp;"-"&amp;BW$4,'04施策の客観指標'!$A$4:$AY$1029,COLUMN('04施策の客観指標'!$AY:$AY),FALSE))</f>
        <v>1</v>
      </c>
      <c r="CH5" s="856">
        <f>IF(BX5="-","-",VLOOKUP($A5&amp;"-"&amp;BX$4,'04施策の客観指標'!$A$4:$AY$1029,COLUMN('04施策の客観指標'!$AY:$AY),FALSE))</f>
        <v>1</v>
      </c>
      <c r="CI5" s="856">
        <f>IF(BY5="-","-",VLOOKUP($A5&amp;"-"&amp;BY$4,'04施策の客観指標'!$A$4:$AY$1029,COLUMN('04施策の客観指標'!$AY:$AY),FALSE))</f>
        <v>1</v>
      </c>
      <c r="CJ5" s="856" t="str">
        <f>IF(BZ5="-","-",VLOOKUP($A5&amp;"-"&amp;BZ$4,'04施策の客観指標'!$A$4:$AY$1029,COLUMN('04施策の客観指標'!$AY:$AY),FALSE))</f>
        <v>-</v>
      </c>
      <c r="CK5" s="856" t="str">
        <f>IF(CA5="-","-",VLOOKUP($A5&amp;"-"&amp;CA$4,'04施策の客観指標'!$A$4:$AY$1029,COLUMN('04施策の客観指標'!$AY:$AY),FALSE))</f>
        <v>-</v>
      </c>
      <c r="CL5" s="856" t="str">
        <f>IF(CB5="-","-",VLOOKUP($A5&amp;"-"&amp;CB$4,'04施策の客観指標'!$A$4:$AY$1029,COLUMN('04施策の客観指標'!$AY:$AY),FALSE))</f>
        <v>-</v>
      </c>
      <c r="CM5" s="856" t="str">
        <f>IF(CC5="-","-",VLOOKUP($A5&amp;"-"&amp;CC$4,'04施策の客観指標'!$A$4:$AY$1029,COLUMN('04施策の客観指標'!$AY:$AY),FALSE))</f>
        <v>-</v>
      </c>
      <c r="CN5" s="856" t="str">
        <f>IF(CD5="-","-",VLOOKUP($A5&amp;"-"&amp;CD$4,'04施策の客観指標'!$A$4:$AY$1029,COLUMN('04施策の客観指標'!$AY:$AY),FALSE))</f>
        <v>-</v>
      </c>
      <c r="CO5" s="856" t="str">
        <f>IF(CE5="-","-",VLOOKUP($A5&amp;"-"&amp;CE$4,'04施策の客観指標'!$A$4:$AY$1029,COLUMN('04施策の客観指標'!$AY:$AY),FALSE))</f>
        <v>-</v>
      </c>
      <c r="CP5" s="879">
        <f t="shared" ref="CP5:CP36" si="24">SUM(CG5:CO5)</f>
        <v>3</v>
      </c>
      <c r="CQ5" s="877">
        <f t="shared" ref="CQ5:CQ36" si="25">_xlfn.SWITCH(BW5,"a",4*CG5,"b",3*CG5,"c",2*CG5,"d",1*CG5,"e",0*CG5,"-","")</f>
        <v>4</v>
      </c>
      <c r="CR5" s="878">
        <f t="shared" ref="CR5:CR36" si="26">_xlfn.SWITCH(BX5,"a",4*CH5,"b",3*CH5,"c",2*CH5,"d",1*CH5,"e",0*CH5,"-","")</f>
        <v>4</v>
      </c>
      <c r="CS5" s="878">
        <f t="shared" ref="CS5:CS36" si="27">_xlfn.SWITCH(BY5,"a",4*CI5,"b",3*CI5,"c",2*CI5,"d",1*CI5,"e",0*CI5,"-","")</f>
        <v>0</v>
      </c>
      <c r="CT5" s="878" t="str">
        <f t="shared" ref="CT5:CT36" si="28">_xlfn.SWITCH(BZ5,"a",4*CJ5,"b",3*CJ5,"c",2*CJ5,"d",1*CJ5,"e",0*CJ5,"-","")</f>
        <v/>
      </c>
      <c r="CU5" s="878" t="str">
        <f t="shared" ref="CU5:CU36" si="29">_xlfn.SWITCH(CA5,"a",4*CK5,"b",3*CK5,"c",2*CK5,"d",1*CK5,"e",0*CK5,"-","")</f>
        <v/>
      </c>
      <c r="CV5" s="878" t="str">
        <f t="shared" ref="CV5:CV36" si="30">_xlfn.SWITCH(CB5,"a",4*CL5,"b",3*CL5,"c",2*CL5,"d",1*CL5,"e",0*CL5,"-","")</f>
        <v/>
      </c>
      <c r="CW5" s="878" t="str">
        <f t="shared" ref="CW5:CW36" si="31">_xlfn.SWITCH(CC5,"a",4*CM5,"b",3*CM5,"c",2*CM5,"d",1*CM5,"e",0*CM5,"-","")</f>
        <v/>
      </c>
      <c r="CX5" s="878" t="str">
        <f t="shared" ref="CX5:CX36" si="32">_xlfn.SWITCH(CD5,"a",4*CN5,"b",3*CN5,"c",2*CN5,"d",1*CN5,"e",0*CN5,"-","")</f>
        <v/>
      </c>
      <c r="CY5" s="878" t="str">
        <f t="shared" ref="CY5:CY36" si="33">_xlfn.SWITCH(CE5,"a",4*CO5,"b",3*CO5,"c",2*CO5,"d",1*CO5,"e",0*CO5,"-","")</f>
        <v/>
      </c>
      <c r="CZ5" s="855">
        <f t="shared" ref="CZ5:CZ36" si="34">IF(COUNT(CQ5:CY5)=0,"-",SUM(CQ5:CY5)/CP5/4)</f>
        <v>0.66666666666666663</v>
      </c>
      <c r="DA5" s="877" t="str">
        <f>IF($K5="○",VLOOKUP($C5&amp;"-"&amp;DA$4,'05市民生活実感調査'!$A$3:$BC$218,COLUMN('05市民生活実感調査'!$Y:$Y),FALSE),"-")</f>
        <v>c</v>
      </c>
      <c r="DB5" s="878" t="str">
        <f>IF($L5="○",VLOOKUP($C5&amp;"-"&amp;DB$4,'05市民生活実感調査'!$A$3:$BC$218,COLUMN('05市民生活実感調査'!$Y:$Y),FALSE),"-")</f>
        <v>-</v>
      </c>
      <c r="DC5" s="878" t="str">
        <f>IF($M5="○",VLOOKUP($C5&amp;"-"&amp;DC$4,'05市民生活実感調査'!$A$3:$BC$218,COLUMN('05市民生活実感調査'!$Y:$Y),FALSE),"-")</f>
        <v>-</v>
      </c>
      <c r="DD5" s="878" t="str">
        <f>IF($N5="○",VLOOKUP($C5&amp;"-"&amp;DD$4,'05市民生活実感調査'!$A$3:$BC$218,COLUMN('05市民生活実感調査'!$Y:$Y),FALSE),"-")</f>
        <v>-</v>
      </c>
      <c r="DE5" s="878" t="str">
        <f>IF($O5="○",VLOOKUP($C5&amp;"-"&amp;DE$4,'05市民生活実感調査'!$A$3:$BC$218,COLUMN('05市民生活実感調査'!$Y:$Y),FALSE),"-")</f>
        <v>-</v>
      </c>
      <c r="DF5" s="878" t="str">
        <f>IF($P5="○",VLOOKUP($C5&amp;"-"&amp;DF$4,'05市民生活実感調査'!$A$3:$BC$218,COLUMN('05市民生活実感調査'!$Y:$Y),FALSE),"-")</f>
        <v>-</v>
      </c>
      <c r="DG5" s="878" t="str">
        <f>IF($Q5="○",VLOOKUP($C5&amp;"-"&amp;DG$4,'05市民生活実感調査'!$A$3:$BC$218,COLUMN('05市民生活実感調査'!$Y:$Y),FALSE),"-")</f>
        <v>-</v>
      </c>
      <c r="DH5" s="878" t="str">
        <f>IF($R5="○",VLOOKUP($C5&amp;"-"&amp;DH$4,'05市民生活実感調査'!$A$3:$BC$218,COLUMN('05市民生活実感調査'!$Y:$Y),FALSE),"-")</f>
        <v>-</v>
      </c>
      <c r="DI5" s="879" t="str">
        <f t="shared" ref="DI5:DI36" si="35">_xlfn.IFS(DR5&gt;=0.8,"a",DR5&gt;=0.6,"b",DR5&gt;=0.4,"c",DR5&gt;=0.2,"d",DR5&lt;0.2,"e")</f>
        <v>c</v>
      </c>
      <c r="DJ5" s="877">
        <f t="shared" ref="DJ5:DJ36" si="36">_xlfn.SWITCH(DA5,"a",4,"b",3,"c",2,"d",1,"e",0,"-","")</f>
        <v>2</v>
      </c>
      <c r="DK5" s="878" t="str">
        <f t="shared" ref="DK5:DK36" si="37">_xlfn.SWITCH(DB5,"a",4,"b",3,"c",2,"d",1,"e",0,"-","")</f>
        <v/>
      </c>
      <c r="DL5" s="878" t="str">
        <f t="shared" ref="DL5:DL36" si="38">_xlfn.SWITCH(DC5,"a",4,"b",3,"c",2,"d",1,"e",0,"-","")</f>
        <v/>
      </c>
      <c r="DM5" s="878" t="str">
        <f t="shared" ref="DM5:DM36" si="39">_xlfn.SWITCH(DD5,"a",4,"b",3,"c",2,"d",1,"e",0,"-","")</f>
        <v/>
      </c>
      <c r="DN5" s="878"/>
      <c r="DO5" s="878" t="str">
        <f t="shared" ref="DO5:DO36" si="40">_xlfn.SWITCH(DF5,"a",4,"b",3,"c",2,"d",1,"e",0,"-","")</f>
        <v/>
      </c>
      <c r="DP5" s="878" t="str">
        <f t="shared" ref="DP5:DP36" si="41">_xlfn.SWITCH(DG5,"a",4,"b",3,"c",2,"d",1,"e",0,"-","")</f>
        <v/>
      </c>
      <c r="DQ5" s="878" t="str">
        <f t="shared" ref="DQ5:DQ36" si="42">_xlfn.SWITCH(DH5,"a",4,"b",3,"c",2,"d",1,"e",0,"-","")</f>
        <v/>
      </c>
      <c r="DR5" s="840">
        <f t="shared" ref="DR5:DR36" si="43">SUM(DJ5:DQ5)/COUNT(DJ5:DQ5)/4</f>
        <v>0.5</v>
      </c>
      <c r="DS5" s="876" t="str">
        <f t="shared" ref="DS5:DS36" si="44">$BO5</f>
        <v>市民実感</v>
      </c>
      <c r="DT5" s="863" t="str">
        <f t="shared" ref="DT5:DT36" si="45">$BP5</f>
        <v>市民の皆様や事業者の方々により展開されるエコドライブや環境に配慮した活動は、行政の取組だけでなく各々の意識啓発が大切であることから、市民の実感に重みを置く。</v>
      </c>
      <c r="DU5" s="877" t="str">
        <f>VLOOKUP(CF5&amp;DI5&amp;DS5,プルダウン!$AC$2:$AD$71,2,FALSE)</f>
        <v>C</v>
      </c>
      <c r="DV5" s="859" t="str">
        <f>VLOOKUP(DU5,プルダウン!$A$1:$B$6,2,FALSE)</f>
        <v>政策の目的がそこそこ達成されている</v>
      </c>
      <c r="DW5" s="860"/>
      <c r="DX5" s="859"/>
      <c r="DY5" s="889" t="str">
        <f>VLOOKUP($A5&amp;"-"&amp;DY$4,'04施策の客観指標'!$A$4:$AY$1029,COLUMN('04施策の客観指標'!$AU:$AU),FALSE)</f>
        <v>c</v>
      </c>
      <c r="DZ5" s="878" t="str">
        <f>VLOOKUP($A5&amp;"-"&amp;DZ$4,'04施策の客観指標'!$A$4:$AY$1029,COLUMN('04施策の客観指標'!$AU:$AU),FALSE)</f>
        <v>a</v>
      </c>
      <c r="EA5" s="878" t="str">
        <f>VLOOKUP($A5&amp;"-"&amp;EA$4,'04施策の客観指標'!$A$4:$AY$1029,COLUMN('04施策の客観指標'!$AU:$AU),FALSE)</f>
        <v>d</v>
      </c>
      <c r="EB5" s="878" t="str">
        <f>VLOOKUP($A5&amp;"-"&amp;EB$4,'04施策の客観指標'!$A$4:$AY$1029,COLUMN('04施策の客観指標'!$AU:$AU),FALSE)</f>
        <v>-</v>
      </c>
      <c r="EC5" s="878" t="str">
        <f>VLOOKUP($A5&amp;"-"&amp;EC$4,'04施策の客観指標'!$A$4:$AY$1029,COLUMN('04施策の客観指標'!$AU:$AU),FALSE)</f>
        <v>-</v>
      </c>
      <c r="ED5" s="878" t="str">
        <f>VLOOKUP($A5&amp;"-"&amp;ED$4,'04施策の客観指標'!$A$4:$AY$1029,COLUMN('04施策の客観指標'!$AU:$AU),FALSE)</f>
        <v>-</v>
      </c>
      <c r="EE5" s="878" t="str">
        <f>VLOOKUP($A5&amp;"-"&amp;EE$4,'04施策の客観指標'!$A$4:$AY$1029,COLUMN('04施策の客観指標'!$AU:$AU),FALSE)</f>
        <v>-</v>
      </c>
      <c r="EF5" s="878" t="str">
        <f>VLOOKUP($A5&amp;"-"&amp;EF$4,'04施策の客観指標'!$A$4:$AY$1029,COLUMN('04施策の客観指標'!$AU:$AU),FALSE)</f>
        <v>-</v>
      </c>
      <c r="EG5" s="878" t="str">
        <f>VLOOKUP($A5&amp;"-"&amp;EG$4,'04施策の客観指標'!$A$4:$AY$1029,COLUMN('04施策の客観指標'!$AU:$AU),FALSE)</f>
        <v>-</v>
      </c>
      <c r="EH5" s="879" t="str">
        <f t="shared" ref="EH5:EH36" si="46">_xlfn.IFS(FB5="-","-",FB5&gt;=0.8,"a",FB5&gt;=0.6,"b",FB5&gt;=0.4,"c",FB5&gt;=0.2,"d",FB5&lt;0.2,"e")</f>
        <v>c</v>
      </c>
      <c r="EI5" s="856">
        <v>1</v>
      </c>
      <c r="EJ5" s="878">
        <v>1</v>
      </c>
      <c r="EK5" s="878">
        <v>1</v>
      </c>
      <c r="EL5" s="878" t="s">
        <v>83</v>
      </c>
      <c r="EM5" s="878" t="s">
        <v>83</v>
      </c>
      <c r="EN5" s="878" t="s">
        <v>83</v>
      </c>
      <c r="EO5" s="878" t="s">
        <v>83</v>
      </c>
      <c r="EP5" s="878" t="s">
        <v>83</v>
      </c>
      <c r="EQ5" s="878" t="s">
        <v>83</v>
      </c>
      <c r="ER5" s="879">
        <f t="shared" ref="ER5:ER36" si="47">SUM(EI5:EQ5)</f>
        <v>3</v>
      </c>
      <c r="ES5" s="877">
        <f t="shared" ref="ES5:ES36" si="48">_xlfn.SWITCH(DY5,"a",4*EI5,"b",3*EI5,"c",2*EI5,"d",1*EI5,"e",0*EI5,"-","")</f>
        <v>2</v>
      </c>
      <c r="ET5" s="878">
        <f t="shared" ref="ET5:ET36" si="49">_xlfn.SWITCH(DZ5,"a",4*EJ5,"b",3*EJ5,"c",2*EJ5,"d",1*EJ5,"e",0*EJ5,"-","")</f>
        <v>4</v>
      </c>
      <c r="EU5" s="878">
        <f t="shared" ref="EU5:EU36" si="50">_xlfn.SWITCH(EA5,"a",4*EK5,"b",3*EK5,"c",2*EK5,"d",1*EK5,"e",0*EK5,"-","")</f>
        <v>1</v>
      </c>
      <c r="EV5" s="878" t="str">
        <f t="shared" ref="EV5:EV36" si="51">_xlfn.SWITCH(EB5,"a",4*EL5,"b",3*EL5,"c",2*EL5,"d",1*EL5,"e",0*EL5,"-","")</f>
        <v/>
      </c>
      <c r="EW5" s="878" t="str">
        <f t="shared" ref="EW5:EW36" si="52">_xlfn.SWITCH(EC5,"a",4*EM5,"b",3*EM5,"c",2*EM5,"d",1*EM5,"e",0*EM5,"-","")</f>
        <v/>
      </c>
      <c r="EX5" s="878" t="str">
        <f t="shared" ref="EX5:EX36" si="53">_xlfn.SWITCH(ED5,"a",4*EN5,"b",3*EN5,"c",2*EN5,"d",1*EN5,"e",0*EN5,"-","")</f>
        <v/>
      </c>
      <c r="EY5" s="878" t="str">
        <f t="shared" ref="EY5:EY36" si="54">_xlfn.SWITCH(EE5,"a",4*EO5,"b",3*EO5,"c",2*EO5,"d",1*EO5,"e",0*EO5,"-","")</f>
        <v/>
      </c>
      <c r="EZ5" s="878" t="str">
        <f t="shared" ref="EZ5:EZ36" si="55">_xlfn.SWITCH(EF5,"a",4*EP5,"b",3*EP5,"c",2*EP5,"d",1*EP5,"e",0*EP5,"-","")</f>
        <v/>
      </c>
      <c r="FA5" s="878" t="str">
        <f t="shared" ref="FA5:FA36" si="56">_xlfn.SWITCH(EG5,"a",4*EQ5,"b",3*EQ5,"c",2*EQ5,"d",1*EQ5,"e",0*EQ5,"-","")</f>
        <v/>
      </c>
      <c r="FB5" s="855">
        <f t="shared" ref="FB5:FB36" si="57">IF(COUNT(ES5:FA5)=0,"-",SUM(ES5:FA5)/ER5/4)</f>
        <v>0.58333333333333337</v>
      </c>
      <c r="FC5" s="877" t="str">
        <f>IF($K5="○",VLOOKUP($C5&amp;"-"&amp;FC$4,'05市民生活実感調査'!$A$3:$BC$218,COLUMN('05市民生活実感調査'!$AI:$AI),FALSE),"-")</f>
        <v>c</v>
      </c>
      <c r="FD5" s="878" t="str">
        <f>IF($L5="○",VLOOKUP($C5&amp;"-"&amp;FD$4,'05市民生活実感調査'!$A$3:$BC$218,COLUMN('05市民生活実感調査'!$AI:$AI),FALSE),"-")</f>
        <v>-</v>
      </c>
      <c r="FE5" s="878" t="str">
        <f>IF($M5="○",VLOOKUP($C5&amp;"-"&amp;FE$4,'05市民生活実感調査'!$A$3:$BC$218,COLUMN('05市民生活実感調査'!$AI:$AI),FALSE),"-")</f>
        <v>-</v>
      </c>
      <c r="FF5" s="878" t="str">
        <f>IF($N5="○",VLOOKUP($C5&amp;"-"&amp;FF$4,'05市民生活実感調査'!$A$3:$BC$218,COLUMN('05市民生活実感調査'!$AI:$AI),FALSE),"-")</f>
        <v>-</v>
      </c>
      <c r="FG5" s="878" t="str">
        <f>IF($O5="○",VLOOKUP($C5&amp;"-"&amp;FG$4,'05市民生活実感調査'!$A$3:$BC$218,COLUMN('05市民生活実感調査'!$AI:$AI),FALSE),"-")</f>
        <v>-</v>
      </c>
      <c r="FH5" s="878" t="str">
        <f>IF($P5="○",VLOOKUP($C5&amp;"-"&amp;FH$4,'05市民生活実感調査'!$A$3:$BC$218,COLUMN('05市民生活実感調査'!$AI:$AI),FALSE),"-")</f>
        <v>-</v>
      </c>
      <c r="FI5" s="878" t="str">
        <f>IF($Q5="○",VLOOKUP($C5&amp;"-"&amp;FI$4,'05市民生活実感調査'!$A$3:$BC$218,COLUMN('05市民生活実感調査'!$AI:$AI),FALSE),"-")</f>
        <v>-</v>
      </c>
      <c r="FJ5" s="878" t="str">
        <f>IF($R5="○",VLOOKUP($C5&amp;"-"&amp;FJ$4,'05市民生活実感調査'!$A$3:$BC$218,COLUMN('05市民生活実感調査'!$AI:$AI),FALSE),"-")</f>
        <v>-</v>
      </c>
      <c r="FK5" s="879" t="str">
        <f t="shared" ref="FK5:FK36" si="58">_xlfn.IFS(FT5&gt;=0.8,"a",FT5&gt;=0.6,"b",FT5&gt;=0.4,"c",FT5&gt;=0.2,"d",FT5&lt;0.2,"e")</f>
        <v>c</v>
      </c>
      <c r="FL5" s="877">
        <f t="shared" ref="FL5:FL36" si="59">_xlfn.SWITCH(FC5,"a",4,"b",3,"c",2,"d",1,"e",0,"-","")</f>
        <v>2</v>
      </c>
      <c r="FM5" s="878" t="str">
        <f t="shared" ref="FM5:FM36" si="60">_xlfn.SWITCH(FD5,"a",4,"b",3,"c",2,"d",1,"e",0,"-","")</f>
        <v/>
      </c>
      <c r="FN5" s="878" t="str">
        <f t="shared" ref="FN5:FN36" si="61">_xlfn.SWITCH(FE5,"a",4,"b",3,"c",2,"d",1,"e",0,"-","")</f>
        <v/>
      </c>
      <c r="FO5" s="878" t="str">
        <f t="shared" ref="FO5:FO36" si="62">_xlfn.SWITCH(FF5,"a",4,"b",3,"c",2,"d",1,"e",0,"-","")</f>
        <v/>
      </c>
      <c r="FP5" s="878" t="str">
        <f t="shared" ref="FP5:FP36" si="63">_xlfn.SWITCH(FG5,"a",4,"b",3,"c",2,"d",1,"e",0,"-","")</f>
        <v/>
      </c>
      <c r="FQ5" s="878" t="str">
        <f t="shared" ref="FQ5:FQ36" si="64">_xlfn.SWITCH(FH5,"a",4,"b",3,"c",2,"d",1,"e",0,"-","")</f>
        <v/>
      </c>
      <c r="FR5" s="878" t="str">
        <f t="shared" ref="FR5:FR36" si="65">_xlfn.SWITCH(FI5,"a",4,"b",3,"c",2,"d",1,"e",0,"-","")</f>
        <v/>
      </c>
      <c r="FS5" s="878" t="str">
        <f t="shared" ref="FS5:FS36" si="66">_xlfn.SWITCH(FJ5,"a",4,"b",3,"c",2,"d",1,"e",0,"-","")</f>
        <v/>
      </c>
      <c r="FT5" s="840">
        <f t="shared" ref="FT5:FT36" si="67">SUM(FL5:FS5)/COUNT(FL5:FS5)/4</f>
        <v>0.5</v>
      </c>
      <c r="FU5" s="876" t="str">
        <f t="shared" ref="FU5:FU36" si="68">$BO5</f>
        <v>市民実感</v>
      </c>
      <c r="FV5" s="863" t="str">
        <f t="shared" ref="FV5:FV36" si="69">$BP5</f>
        <v>市民の皆様や事業者の方々により展開されるエコドライブや環境に配慮した活動は、行政の取組だけでなく各々の意識啓発が大切であることから、市民の実感に重みを置く。</v>
      </c>
      <c r="FW5" s="877" t="str">
        <f>VLOOKUP(EH5&amp;FK5&amp;FU5,プルダウン!$AC$2:$AD$71,2,FALSE)</f>
        <v>C</v>
      </c>
      <c r="FX5" s="859" t="str">
        <f>VLOOKUP(FW5,プルダウン!$A$1:$B$6,2,FALSE)</f>
        <v>政策の目的がそこそこ達成されている</v>
      </c>
      <c r="FY5" s="860"/>
      <c r="FZ5" s="859"/>
      <c r="GA5" s="889" t="str">
        <f>VLOOKUP($A5&amp;"-"&amp;GA$4,'04施策の客観指標'!$A$4:$AY$1029,COLUMN('04施策の客観指標'!$AV:$AV),FALSE)</f>
        <v>b</v>
      </c>
      <c r="GB5" s="878" t="str">
        <f>VLOOKUP($A5&amp;"-"&amp;GB$4,'04施策の客観指標'!$A$4:$AY$1029,COLUMN('04施策の客観指標'!$AV:$AV),FALSE)</f>
        <v>a</v>
      </c>
      <c r="GC5" s="878" t="str">
        <f>VLOOKUP($A5&amp;"-"&amp;GC$4,'04施策の客観指標'!$A$4:$AY$1029,COLUMN('04施策の客観指標'!$AV:$AV),FALSE)</f>
        <v>e</v>
      </c>
      <c r="GD5" s="878" t="str">
        <f>VLOOKUP($A5&amp;"-"&amp;GD$4,'04施策の客観指標'!$A$4:$AY$1029,COLUMN('04施策の客観指標'!$AV:$AV),FALSE)</f>
        <v>-</v>
      </c>
      <c r="GE5" s="878" t="str">
        <f>VLOOKUP($A5&amp;"-"&amp;GE$4,'04施策の客観指標'!$A$4:$AY$1029,COLUMN('04施策の客観指標'!$AV:$AV),FALSE)</f>
        <v>-</v>
      </c>
      <c r="GF5" s="878" t="str">
        <f>VLOOKUP($A5&amp;"-"&amp;GF$4,'04施策の客観指標'!$A$4:$AY$1029,COLUMN('04施策の客観指標'!$AV:$AV),FALSE)</f>
        <v>-</v>
      </c>
      <c r="GG5" s="878" t="str">
        <f>VLOOKUP($A5&amp;"-"&amp;GG$4,'04施策の客観指標'!$A$4:$AY$1029,COLUMN('04施策の客観指標'!$AV:$AV),FALSE)</f>
        <v>-</v>
      </c>
      <c r="GH5" s="878" t="str">
        <f>VLOOKUP($A5&amp;"-"&amp;GH$4,'04施策の客観指標'!$A$4:$AY$1029,COLUMN('04施策の客観指標'!$AV:$AV),FALSE)</f>
        <v>-</v>
      </c>
      <c r="GI5" s="878" t="str">
        <f>VLOOKUP($A5&amp;"-"&amp;GI$4,'04施策の客観指標'!$A$4:$AY$1029,COLUMN('04施策の客観指標'!$AV:$AV),FALSE)</f>
        <v>-</v>
      </c>
      <c r="GJ5" s="879" t="str">
        <f t="shared" ref="GJ5:GJ36" si="70">_xlfn.IFS(HD5="-","-",HD5&gt;=0.8,"a",HD5&gt;=0.6,"b",HD5&gt;=0.4,"c",HD5&gt;=0.2,"d",HD5&lt;0.2,"e")</f>
        <v>c</v>
      </c>
      <c r="GK5" s="856">
        <f>IF(GA5="-","-",VLOOKUP($A5&amp;"-"&amp;GA$4,'04施策の客観指標'!$A$4:$AY$1029,COLUMN('04施策の客観指標'!$AY:$AY),FALSE))</f>
        <v>1</v>
      </c>
      <c r="GL5" s="856">
        <f>IF(GB5="-","-",VLOOKUP($A5&amp;"-"&amp;GB$4,'04施策の客観指標'!$A$4:$AY$1029,COLUMN('04施策の客観指標'!$AY:$AY),FALSE))</f>
        <v>1</v>
      </c>
      <c r="GM5" s="856">
        <f>IF(GC5="-","-",VLOOKUP($A5&amp;"-"&amp;GC$4,'04施策の客観指標'!$A$4:$AY$1029,COLUMN('04施策の客観指標'!$AY:$AY),FALSE))</f>
        <v>1</v>
      </c>
      <c r="GN5" s="856" t="str">
        <f>IF(GD5="-","-",VLOOKUP($A5&amp;"-"&amp;GD$4,'04施策の客観指標'!$A$4:$AY$1029,COLUMN('04施策の客観指標'!$AY:$AY),FALSE))</f>
        <v>-</v>
      </c>
      <c r="GO5" s="856" t="str">
        <f>IF(GE5="-","-",VLOOKUP($A5&amp;"-"&amp;GE$4,'04施策の客観指標'!$A$4:$AY$1029,COLUMN('04施策の客観指標'!$AY:$AY),FALSE))</f>
        <v>-</v>
      </c>
      <c r="GP5" s="856" t="str">
        <f>IF(GF5="-","-",VLOOKUP($A5&amp;"-"&amp;GF$4,'04施策の客観指標'!$A$4:$AY$1029,COLUMN('04施策の客観指標'!$AY:$AY),FALSE))</f>
        <v>-</v>
      </c>
      <c r="GQ5" s="856" t="str">
        <f>IF(GG5="-","-",VLOOKUP($A5&amp;"-"&amp;GG$4,'04施策の客観指標'!$A$4:$AY$1029,COLUMN('04施策の客観指標'!$AY:$AY),FALSE))</f>
        <v>-</v>
      </c>
      <c r="GR5" s="856" t="str">
        <f>IF(GH5="-","-",VLOOKUP($A5&amp;"-"&amp;GH$4,'04施策の客観指標'!$A$4:$AY$1029,COLUMN('04施策の客観指標'!$AY:$AY),FALSE))</f>
        <v>-</v>
      </c>
      <c r="GS5" s="856" t="str">
        <f>IF(GI5="-","-",VLOOKUP($A5&amp;"-"&amp;GI$4,'04施策の客観指標'!$A$4:$AY$1029,COLUMN('04施策の客観指標'!$AY:$AY),FALSE))</f>
        <v>-</v>
      </c>
      <c r="GT5" s="879">
        <f t="shared" ref="GT5:GT36" si="71">SUM(GK5:GS5)</f>
        <v>3</v>
      </c>
      <c r="GU5" s="877">
        <f t="shared" ref="GU5:GU36" si="72">_xlfn.SWITCH(GA5,"a",4*GK5,"b",3*GK5,"c",2*GK5,"d",1*GK5,"e",0*GK5,"-","")</f>
        <v>3</v>
      </c>
      <c r="GV5" s="878">
        <f t="shared" ref="GV5:GV36" si="73">_xlfn.SWITCH(GB5,"a",4*GL5,"b",3*GL5,"c",2*GL5,"d",1*GL5,"e",0*GL5,"-","")</f>
        <v>4</v>
      </c>
      <c r="GW5" s="878">
        <f t="shared" ref="GW5:GW36" si="74">_xlfn.SWITCH(GC5,"a",4*GM5,"b",3*GM5,"c",2*GM5,"d",1*GM5,"e",0*GM5,"-","")</f>
        <v>0</v>
      </c>
      <c r="GX5" s="878" t="str">
        <f t="shared" ref="GX5:GX36" si="75">_xlfn.SWITCH(GD5,"a",4*GN5,"b",3*GN5,"c",2*GN5,"d",1*GN5,"e",0*GN5,"-","")</f>
        <v/>
      </c>
      <c r="GY5" s="878" t="str">
        <f t="shared" ref="GY5:GY36" si="76">_xlfn.SWITCH(GE5,"a",4*GO5,"b",3*GO5,"c",2*GO5,"d",1*GO5,"e",0*GO5,"-","")</f>
        <v/>
      </c>
      <c r="GZ5" s="878" t="str">
        <f t="shared" ref="GZ5:GZ36" si="77">_xlfn.SWITCH(GF5,"a",4*GP5,"b",3*GP5,"c",2*GP5,"d",1*GP5,"e",0*GP5,"-","")</f>
        <v/>
      </c>
      <c r="HA5" s="878" t="str">
        <f t="shared" ref="HA5:HA36" si="78">_xlfn.SWITCH(GG5,"a",4*GQ5,"b",3*GQ5,"c",2*GQ5,"d",1*GQ5,"e",0*GQ5,"-","")</f>
        <v/>
      </c>
      <c r="HB5" s="878" t="str">
        <f t="shared" ref="HB5:HB36" si="79">_xlfn.SWITCH(GH5,"a",4*GR5,"b",3*GR5,"c",2*GR5,"d",1*GR5,"e",0*GR5,"-","")</f>
        <v/>
      </c>
      <c r="HC5" s="878" t="str">
        <f t="shared" ref="HC5:HC36" si="80">_xlfn.SWITCH(GI5,"a",4*GS5,"b",3*GS5,"c",2*GS5,"d",1*GS5,"e",0*GS5,"-","")</f>
        <v/>
      </c>
      <c r="HD5" s="855">
        <f t="shared" ref="HD5:HD36" si="81">IF(COUNT(GU5:HC5)=0,"-",SUM(GU5:HC5)/GT5/4)</f>
        <v>0.58333333333333337</v>
      </c>
      <c r="HE5" s="877" t="str">
        <f>IF($K5="○",VLOOKUP($C5&amp;"-"&amp;HE$4,'05市民生活実感調査'!$A$3:$BC$218,COLUMN('05市民生活実感調査'!$AS:$AS),FALSE),"-")</f>
        <v>c</v>
      </c>
      <c r="HF5" s="878" t="str">
        <f>IF($L5="○",VLOOKUP($C5&amp;"-"&amp;HF$4,'05市民生活実感調査'!$A$3:$BC$218,COLUMN('05市民生活実感調査'!$AS:$AS),FALSE),"-")</f>
        <v>-</v>
      </c>
      <c r="HG5" s="878" t="str">
        <f>IF($M5="○",VLOOKUP($C5&amp;"-"&amp;HG$4,'05市民生活実感調査'!$A$3:$BC$218,COLUMN('05市民生活実感調査'!$AS:$AS),FALSE),"-")</f>
        <v>-</v>
      </c>
      <c r="HH5" s="878" t="str">
        <f>IF($N5="○",VLOOKUP($C5&amp;"-"&amp;HH$4,'05市民生活実感調査'!$A$3:$BC$218,COLUMN('05市民生活実感調査'!$AS:$AS),FALSE),"-")</f>
        <v>-</v>
      </c>
      <c r="HI5" s="878" t="str">
        <f>IF($O5="○",VLOOKUP($C5&amp;"-"&amp;HI$4,'05市民生活実感調査'!$A$3:$BC$218,COLUMN('05市民生活実感調査'!$AS:$AS),FALSE),"-")</f>
        <v>-</v>
      </c>
      <c r="HJ5" s="878" t="str">
        <f>IF($P5="○",VLOOKUP($C5&amp;"-"&amp;HJ$4,'05市民生活実感調査'!$A$3:$BC$218,COLUMN('05市民生活実感調査'!$AS:$AS),FALSE),"-")</f>
        <v>-</v>
      </c>
      <c r="HK5" s="878" t="str">
        <f>IF($Q5="○",VLOOKUP($C5&amp;"-"&amp;HK$4,'05市民生活実感調査'!$A$3:$BC$218,COLUMN('05市民生活実感調査'!$AS:$AS),FALSE),"-")</f>
        <v>-</v>
      </c>
      <c r="HL5" s="878" t="str">
        <f>IF($R5="○",VLOOKUP($C5&amp;"-"&amp;HL$4,'05市民生活実感調査'!$A$3:$BC$218,COLUMN('05市民生活実感調査'!$AS:$AS),FALSE),"-")</f>
        <v>-</v>
      </c>
      <c r="HM5" s="879" t="str">
        <f t="shared" ref="HM5:HM36" si="82">_xlfn.IFS(HV5&gt;=0.8,"a",HV5&gt;=0.6,"b",HV5&gt;=0.4,"c",HV5&gt;=0.2,"d",HV5&lt;0.2,"e")</f>
        <v>c</v>
      </c>
      <c r="HN5" s="877">
        <f t="shared" ref="HN5:HN36" si="83">_xlfn.SWITCH(HE5,"a",4,"b",3,"c",2,"d",1,"e",0,"-","")</f>
        <v>2</v>
      </c>
      <c r="HO5" s="878" t="str">
        <f t="shared" ref="HO5:HO36" si="84">_xlfn.SWITCH(HF5,"a",4,"b",3,"c",2,"d",1,"e",0,"-","")</f>
        <v/>
      </c>
      <c r="HP5" s="878" t="str">
        <f t="shared" ref="HP5:HP36" si="85">_xlfn.SWITCH(HG5,"a",4,"b",3,"c",2,"d",1,"e",0,"-","")</f>
        <v/>
      </c>
      <c r="HQ5" s="878" t="str">
        <f t="shared" ref="HQ5:HQ36" si="86">_xlfn.SWITCH(HH5,"a",4,"b",3,"c",2,"d",1,"e",0,"-","")</f>
        <v/>
      </c>
      <c r="HR5" s="878" t="str">
        <f t="shared" ref="HR5:HR36" si="87">_xlfn.SWITCH(HI5,"a",4,"b",3,"c",2,"d",1,"e",0,"-","")</f>
        <v/>
      </c>
      <c r="HS5" s="878" t="str">
        <f t="shared" ref="HS5:HS36" si="88">_xlfn.SWITCH(HJ5,"a",4,"b",3,"c",2,"d",1,"e",0,"-","")</f>
        <v/>
      </c>
      <c r="HT5" s="878" t="str">
        <f t="shared" ref="HT5:HT36" si="89">_xlfn.SWITCH(HK5,"a",4,"b",3,"c",2,"d",1,"e",0,"-","")</f>
        <v/>
      </c>
      <c r="HU5" s="878" t="str">
        <f t="shared" ref="HU5:HU36" si="90">_xlfn.SWITCH(HL5,"a",4,"b",3,"c",2,"d",1,"e",0,"-","")</f>
        <v/>
      </c>
      <c r="HV5" s="840">
        <f t="shared" ref="HV5:HV36" si="91">SUM(HN5:HU5)/COUNT(HN5:HU5)/4</f>
        <v>0.5</v>
      </c>
      <c r="HW5" s="876" t="str">
        <f t="shared" ref="HW5:HW36" si="92">$BO5</f>
        <v>市民実感</v>
      </c>
      <c r="HX5" s="863" t="str">
        <f t="shared" ref="HX5:HX36" si="93">$BP5</f>
        <v>市民の皆様や事業者の方々により展開されるエコドライブや環境に配慮した活動は、行政の取組だけでなく各々の意識啓発が大切であることから、市民の実感に重みを置く。</v>
      </c>
      <c r="HY5" s="877" t="str">
        <f>VLOOKUP(GJ5&amp;HM5&amp;HW5,プルダウン!$AC$2:$AD$71,2,FALSE)</f>
        <v>C</v>
      </c>
      <c r="HZ5" s="859" t="str">
        <f>VLOOKUP(HY5,プルダウン!$A$1:$B$6,2,FALSE)</f>
        <v>政策の目的がそこそこ達成されている</v>
      </c>
      <c r="IA5" s="860" t="s">
        <v>3098</v>
      </c>
      <c r="IB5" s="859"/>
      <c r="IC5" s="889" t="str">
        <f>VLOOKUP($A5&amp;"-"&amp;IC$4,'04施策の客観指標'!$A$4:$AY$1029,COLUMN('04施策の客観指標'!$AW:$AW),FALSE)</f>
        <v>c</v>
      </c>
      <c r="ID5" s="878" t="str">
        <f>VLOOKUP($A5&amp;"-"&amp;ID$4,'04施策の客観指標'!$A$4:$AY$1029,COLUMN('04施策の客観指標'!$AW:$AW),FALSE)</f>
        <v>a</v>
      </c>
      <c r="IE5" s="878" t="str">
        <f>VLOOKUP($A5&amp;"-"&amp;IE$4,'04施策の客観指標'!$A$4:$AY$1029,COLUMN('04施策の客観指標'!$AW:$AW),FALSE)</f>
        <v>c</v>
      </c>
      <c r="IF5" s="878" t="str">
        <f>VLOOKUP($A5&amp;"-"&amp;IF$4,'04施策の客観指標'!$A$4:$AY$1029,COLUMN('04施策の客観指標'!$AW:$AW),FALSE)</f>
        <v>-</v>
      </c>
      <c r="IG5" s="878" t="str">
        <f>VLOOKUP($A5&amp;"-"&amp;IG$4,'04施策の客観指標'!$A$4:$AY$1029,COLUMN('04施策の客観指標'!$AW:$AW),FALSE)</f>
        <v>-</v>
      </c>
      <c r="IH5" s="878" t="str">
        <f>VLOOKUP($A5&amp;"-"&amp;IH$4,'04施策の客観指標'!$A$4:$AY$1029,COLUMN('04施策の客観指標'!$AW:$AW),FALSE)</f>
        <v>-</v>
      </c>
      <c r="II5" s="878" t="str">
        <f>VLOOKUP($A5&amp;"-"&amp;II$4,'04施策の客観指標'!$A$4:$AY$1029,COLUMN('04施策の客観指標'!$AW:$AW),FALSE)</f>
        <v>-</v>
      </c>
      <c r="IJ5" s="878" t="str">
        <f>VLOOKUP($A5&amp;"-"&amp;IJ$4,'04施策の客観指標'!$A$4:$AY$1029,COLUMN('04施策の客観指標'!$AW:$AW),FALSE)</f>
        <v>-</v>
      </c>
      <c r="IK5" s="878" t="str">
        <f>VLOOKUP($A5&amp;"-"&amp;IK$4,'04施策の客観指標'!$A$4:$AY$1029,COLUMN('04施策の客観指標'!$AW:$AW),FALSE)</f>
        <v>-</v>
      </c>
      <c r="IL5" s="879" t="str">
        <f t="shared" ref="IL5:IL36" si="94">_xlfn.IFS(JF5="-","-",JF5&gt;=0.8,"a",JF5&gt;=0.6,"b",JF5&gt;=0.4,"c",JF5&gt;=0.2,"d",JF5&lt;0.2,"e")</f>
        <v>b</v>
      </c>
      <c r="IM5" s="856">
        <f>IF(IC5="-","-",VLOOKUP($A5&amp;"-"&amp;IC$4,'04施策の客観指標'!$A$4:$AY$1029,COLUMN('04施策の客観指標'!$AY:$AY),FALSE))</f>
        <v>1</v>
      </c>
      <c r="IN5" s="856">
        <f>IF(ID5="-","-",VLOOKUP($A5&amp;"-"&amp;ID$4,'04施策の客観指標'!$A$4:$AY$1029,COLUMN('04施策の客観指標'!$AY:$AY),FALSE))</f>
        <v>1</v>
      </c>
      <c r="IO5" s="856">
        <f>IF(IE5="-","-",VLOOKUP($A5&amp;"-"&amp;IE$4,'04施策の客観指標'!$A$4:$AY$1029,COLUMN('04施策の客観指標'!$AY:$AY),FALSE))</f>
        <v>1</v>
      </c>
      <c r="IP5" s="856" t="str">
        <f>IF(IF5="-","-",VLOOKUP($A5&amp;"-"&amp;IF$4,'04施策の客観指標'!$A$4:$AY$1029,COLUMN('04施策の客観指標'!$AY:$AY),FALSE))</f>
        <v>-</v>
      </c>
      <c r="IQ5" s="856" t="str">
        <f>IF(IG5="-","-",VLOOKUP($A5&amp;"-"&amp;IG$4,'04施策の客観指標'!$A$4:$AY$1029,COLUMN('04施策の客観指標'!$AY:$AY),FALSE))</f>
        <v>-</v>
      </c>
      <c r="IR5" s="856" t="str">
        <f>IF(IH5="-","-",VLOOKUP($A5&amp;"-"&amp;IH$4,'04施策の客観指標'!$A$4:$AY$1029,COLUMN('04施策の客観指標'!$AY:$AY),FALSE))</f>
        <v>-</v>
      </c>
      <c r="IS5" s="856" t="str">
        <f>IF(II5="-","-",VLOOKUP($A5&amp;"-"&amp;II$4,'04施策の客観指標'!$A$4:$AY$1029,COLUMN('04施策の客観指標'!$AY:$AY),FALSE))</f>
        <v>-</v>
      </c>
      <c r="IT5" s="856" t="str">
        <f>IF(IJ5="-","-",VLOOKUP($A5&amp;"-"&amp;IJ$4,'04施策の客観指標'!$A$4:$AY$1029,COLUMN('04施策の客観指標'!$AY:$AY),FALSE))</f>
        <v>-</v>
      </c>
      <c r="IU5" s="856" t="str">
        <f>IF(IK5="-","-",VLOOKUP($A5&amp;"-"&amp;IK$4,'04施策の客観指標'!$A$4:$AY$1029,COLUMN('04施策の客観指標'!$AY:$AY),FALSE))</f>
        <v>-</v>
      </c>
      <c r="IV5" s="879">
        <f t="shared" ref="IV5:IV36" si="95">SUM(IM5:IU5)</f>
        <v>3</v>
      </c>
      <c r="IW5" s="877">
        <f t="shared" ref="IW5:IW36" si="96">_xlfn.SWITCH(IC5,"a",4*IM5,"b",3*IM5,"c",2*IM5,"d",1*IM5,"e",0*IM5,"-","")</f>
        <v>2</v>
      </c>
      <c r="IX5" s="878">
        <f t="shared" ref="IX5:IX36" si="97">_xlfn.SWITCH(ID5,"a",4*IN5,"b",3*IN5,"c",2*IN5,"d",1*IN5,"e",0*IN5,"-","")</f>
        <v>4</v>
      </c>
      <c r="IY5" s="878">
        <f t="shared" ref="IY5:IY36" si="98">_xlfn.SWITCH(IE5,"a",4*IO5,"b",3*IO5,"c",2*IO5,"d",1*IO5,"e",0*IO5,"-","")</f>
        <v>2</v>
      </c>
      <c r="IZ5" s="878" t="str">
        <f t="shared" ref="IZ5:IZ36" si="99">_xlfn.SWITCH(IF5,"a",4*IP5,"b",3*IP5,"c",2*IP5,"d",1*IP5,"e",0*IP5,"-","")</f>
        <v/>
      </c>
      <c r="JA5" s="878" t="str">
        <f t="shared" ref="JA5:JA36" si="100">_xlfn.SWITCH(IG5,"a",4*IQ5,"b",3*IQ5,"c",2*IQ5,"d",1*IQ5,"e",0*IQ5,"-","")</f>
        <v/>
      </c>
      <c r="JB5" s="878" t="str">
        <f t="shared" ref="JB5:JB36" si="101">_xlfn.SWITCH(IH5,"a",4*IR5,"b",3*IR5,"c",2*IR5,"d",1*IR5,"e",0*IR5,"-","")</f>
        <v/>
      </c>
      <c r="JC5" s="878" t="str">
        <f t="shared" ref="JC5:JC36" si="102">_xlfn.SWITCH(II5,"a",4*IS5,"b",3*IS5,"c",2*IS5,"d",1*IS5,"e",0*IS5,"-","")</f>
        <v/>
      </c>
      <c r="JD5" s="878" t="str">
        <f t="shared" ref="JD5:JD36" si="103">_xlfn.SWITCH(IJ5,"a",4*IT5,"b",3*IT5,"c",2*IT5,"d",1*IT5,"e",0*IT5,"-","")</f>
        <v/>
      </c>
      <c r="JE5" s="878" t="str">
        <f t="shared" ref="JE5:JE36" si="104">_xlfn.SWITCH(IK5,"a",4*IU5,"b",3*IU5,"c",2*IU5,"d",1*IU5,"e",0*IU5,"-","")</f>
        <v/>
      </c>
      <c r="JF5" s="855">
        <f t="shared" ref="JF5:JF36" si="105">IF(COUNT(IW5:JE5)=0,"-",SUM(IW5:JE5)/IV5/4)</f>
        <v>0.66666666666666663</v>
      </c>
      <c r="JG5" s="877" t="str">
        <f>IF($K5="○",VLOOKUP($C5&amp;"-"&amp;JG$4,'05市民生活実感調査'!$A$3:$BC$218,COLUMN('05市民生活実感調査'!$BC:$BC),FALSE),"-")</f>
        <v>c</v>
      </c>
      <c r="JH5" s="878" t="str">
        <f>IF($L5="○",VLOOKUP($C5&amp;"-"&amp;JH$4,'05市民生活実感調査'!$A$3:$BC$218,COLUMN('05市民生活実感調査'!$BC:$BC),FALSE),"-")</f>
        <v>-</v>
      </c>
      <c r="JI5" s="878" t="str">
        <f>IF($M5="○",VLOOKUP($C5&amp;"-"&amp;JI$4,'05市民生活実感調査'!$A$3:$BC$218,COLUMN('05市民生活実感調査'!$BC:$BC),FALSE),"-")</f>
        <v>-</v>
      </c>
      <c r="JJ5" s="878" t="str">
        <f>IF($N5="○",VLOOKUP($C5&amp;"-"&amp;JJ$4,'05市民生活実感調査'!$A$3:$BC$218,COLUMN('05市民生活実感調査'!$BC:$BC),FALSE),"-")</f>
        <v>-</v>
      </c>
      <c r="JK5" s="878" t="str">
        <f>IF($O5="○",VLOOKUP($C5&amp;"-"&amp;JK$4,'05市民生活実感調査'!$A$3:$BC$218,COLUMN('05市民生活実感調査'!$BC:$BC),FALSE),"-")</f>
        <v>-</v>
      </c>
      <c r="JL5" s="878" t="str">
        <f>IF($P5="○",VLOOKUP($C5&amp;"-"&amp;JL$4,'05市民生活実感調査'!$A$3:$BC$218,COLUMN('05市民生活実感調査'!$BC:$BC),FALSE),"-")</f>
        <v>-</v>
      </c>
      <c r="JM5" s="878" t="str">
        <f>IF($Q5="○",VLOOKUP($C5&amp;"-"&amp;JM$4,'05市民生活実感調査'!$A$3:$BC$218,COLUMN('05市民生活実感調査'!$BC:$BC),FALSE),"-")</f>
        <v>-</v>
      </c>
      <c r="JN5" s="878" t="str">
        <f>IF($R5="○",VLOOKUP($C5&amp;"-"&amp;JN$4,'05市民生活実感調査'!$A$3:$BC$218,COLUMN('05市民生活実感調査'!$BC:$BC),FALSE),"-")</f>
        <v>-</v>
      </c>
      <c r="JO5" s="879" t="str">
        <f t="shared" ref="JO5:JO36" si="106">_xlfn.IFS(JX5&gt;=0.8,"a",JX5&gt;=0.6,"b",JX5&gt;=0.4,"c",JX5&gt;=0.2,"d",JX5&lt;0.2,"e")</f>
        <v>c</v>
      </c>
      <c r="JP5" s="877">
        <f t="shared" ref="JP5:JP36" si="107">_xlfn.SWITCH(JG5,"a",4,"b",3,"c",2,"d",1,"e",0,"-","")</f>
        <v>2</v>
      </c>
      <c r="JQ5" s="878" t="str">
        <f t="shared" ref="JQ5:JQ36" si="108">_xlfn.SWITCH(JH5,"a",4,"b",3,"c",2,"d",1,"e",0,"-","")</f>
        <v/>
      </c>
      <c r="JR5" s="878" t="str">
        <f t="shared" ref="JR5:JR36" si="109">_xlfn.SWITCH(JI5,"a",4,"b",3,"c",2,"d",1,"e",0,"-","")</f>
        <v/>
      </c>
      <c r="JS5" s="878" t="str">
        <f t="shared" ref="JS5:JS36" si="110">_xlfn.SWITCH(JJ5,"a",4,"b",3,"c",2,"d",1,"e",0,"-","")</f>
        <v/>
      </c>
      <c r="JT5" s="878" t="str">
        <f t="shared" ref="JT5:JT36" si="111">_xlfn.SWITCH(JK5,"a",4,"b",3,"c",2,"d",1,"e",0,"-","")</f>
        <v/>
      </c>
      <c r="JU5" s="878" t="str">
        <f t="shared" ref="JU5:JU36" si="112">_xlfn.SWITCH(JL5,"a",4,"b",3,"c",2,"d",1,"e",0,"-","")</f>
        <v/>
      </c>
      <c r="JV5" s="878" t="str">
        <f t="shared" ref="JV5:JV36" si="113">_xlfn.SWITCH(JM5,"a",4,"b",3,"c",2,"d",1,"e",0,"-","")</f>
        <v/>
      </c>
      <c r="JW5" s="878" t="str">
        <f t="shared" ref="JW5:JW36" si="114">_xlfn.SWITCH(JN5,"a",4,"b",3,"c",2,"d",1,"e",0,"-","")</f>
        <v/>
      </c>
      <c r="JX5" s="840">
        <f t="shared" ref="JX5:JX36" si="115">SUM(JP5:JW5)/COUNT(JP5:JW5)/4</f>
        <v>0.5</v>
      </c>
      <c r="JY5" s="876" t="str">
        <f t="shared" ref="JY5:JY14" si="116">$BO5</f>
        <v>市民実感</v>
      </c>
      <c r="JZ5" s="863" t="str">
        <f t="shared" ref="JZ5:JZ36" si="117">$BP5</f>
        <v>市民の皆様や事業者の方々により展開されるエコドライブや環境に配慮した活動は、行政の取組だけでなく各々の意識啓発が大切であることから、市民の実感に重みを置く。</v>
      </c>
      <c r="KA5" s="877" t="str">
        <f>VLOOKUP(IL5&amp;JO5&amp;JY5,プルダウン!$AC$2:$AD$71,2,FALSE)</f>
        <v>C</v>
      </c>
      <c r="KB5" s="859" t="str">
        <f>VLOOKUP(KA5,プルダウン!$A$1:$B$6,2,FALSE)</f>
        <v>政策の目的がそこそこ達成されている</v>
      </c>
      <c r="KC5" s="860"/>
      <c r="KD5" s="859"/>
      <c r="KE5" s="883" t="str">
        <f>VLOOKUP($A5&amp;"-"&amp;KE$4,'04施策の客観指標'!$A$4:$AY$1029,COLUMN('04施策の客観指標'!$AX:$AX),FALSE)</f>
        <v>c</v>
      </c>
      <c r="KF5" s="813" t="str">
        <f>VLOOKUP($A5&amp;"-"&amp;KF$4,'04施策の客観指標'!$A$4:$AY$1029,COLUMN('04施策の客観指標'!$AX:$AX),FALSE)</f>
        <v>a</v>
      </c>
      <c r="KG5" s="813" t="str">
        <f>VLOOKUP($A5&amp;"-"&amp;KG$4,'04施策の客観指標'!$A$4:$AY$1029,COLUMN('04施策の客観指標'!$AX:$AX),FALSE)</f>
        <v>c</v>
      </c>
      <c r="KH5" s="813" t="str">
        <f>VLOOKUP($A5&amp;"-"&amp;KH$4,'04施策の客観指標'!$A$4:$AY$1029,COLUMN('04施策の客観指標'!$AX:$AX),FALSE)</f>
        <v>-</v>
      </c>
      <c r="KI5" s="813" t="str">
        <f>VLOOKUP($A5&amp;"-"&amp;KI$4,'04施策の客観指標'!$A$4:$AY$1029,COLUMN('04施策の客観指標'!$AX:$AX),FALSE)</f>
        <v>-</v>
      </c>
      <c r="KJ5" s="813" t="str">
        <f>VLOOKUP($A5&amp;"-"&amp;KJ$4,'04施策の客観指標'!$A$4:$AY$1029,COLUMN('04施策の客観指標'!$AX:$AX),FALSE)</f>
        <v>-</v>
      </c>
      <c r="KK5" s="813" t="str">
        <f>VLOOKUP($A5&amp;"-"&amp;KK$4,'04施策の客観指標'!$A$4:$AY$1029,COLUMN('04施策の客観指標'!$AX:$AX),FALSE)</f>
        <v>-</v>
      </c>
      <c r="KL5" s="813" t="str">
        <f>VLOOKUP($A5&amp;"-"&amp;KL$4,'04施策の客観指標'!$A$4:$AY$1029,COLUMN('04施策の客観指標'!$AX:$AX),FALSE)</f>
        <v>-</v>
      </c>
      <c r="KM5" s="813" t="str">
        <f>VLOOKUP($A5&amp;"-"&amp;KM$4,'04施策の客観指標'!$A$4:$AY$1029,COLUMN('04施策の客観指標'!$AX:$AX),FALSE)</f>
        <v>-</v>
      </c>
      <c r="KN5" s="814" t="str">
        <f t="shared" ref="KN5:KN68" si="118">_xlfn.IFS(LH5="-","-",LH5&gt;=0.8,"a",LH5&gt;=0.6,"b",LH5&gt;=0.4,"c",LH5&gt;=0.2,"d",LH5&lt;0.2,"e")</f>
        <v>b</v>
      </c>
      <c r="KO5" s="423">
        <f>IF(KE5="-","-",VLOOKUP($A5&amp;"-"&amp;KE$4,'04施策の客観指標'!$A$4:$AY$1029,COLUMN('04施策の客観指標'!$AY:$AY),FALSE))</f>
        <v>1</v>
      </c>
      <c r="KP5" s="423">
        <f>IF(KF5="-","-",VLOOKUP($A5&amp;"-"&amp;KF$4,'04施策の客観指標'!$A$4:$AY$1029,COLUMN('04施策の客観指標'!$AY:$AY),FALSE))</f>
        <v>1</v>
      </c>
      <c r="KQ5" s="423">
        <f>IF(KG5="-","-",VLOOKUP($A5&amp;"-"&amp;KG$4,'04施策の客観指標'!$A$4:$AY$1029,COLUMN('04施策の客観指標'!$AY:$AY),FALSE))</f>
        <v>1</v>
      </c>
      <c r="KR5" s="423" t="str">
        <f>IF(KH5="-","-",VLOOKUP($A5&amp;"-"&amp;KH$4,'04施策の客観指標'!$A$4:$AY$1029,COLUMN('04施策の客観指標'!$AY:$AY),FALSE))</f>
        <v>-</v>
      </c>
      <c r="KS5" s="423" t="str">
        <f>IF(KI5="-","-",VLOOKUP($A5&amp;"-"&amp;KI$4,'04施策の客観指標'!$A$4:$AY$1029,COLUMN('04施策の客観指標'!$AY:$AY),FALSE))</f>
        <v>-</v>
      </c>
      <c r="KT5" s="423" t="str">
        <f>IF(KJ5="-","-",VLOOKUP($A5&amp;"-"&amp;KJ$4,'04施策の客観指標'!$A$4:$AY$1029,COLUMN('04施策の客観指標'!$AY:$AY),FALSE))</f>
        <v>-</v>
      </c>
      <c r="KU5" s="423" t="str">
        <f>IF(KK5="-","-",VLOOKUP($A5&amp;"-"&amp;KK$4,'04施策の客観指標'!$A$4:$AY$1029,COLUMN('04施策の客観指標'!$AY:$AY),FALSE))</f>
        <v>-</v>
      </c>
      <c r="KV5" s="423" t="str">
        <f>IF(KL5="-","-",VLOOKUP($A5&amp;"-"&amp;KL$4,'04施策の客観指標'!$A$4:$AY$1029,COLUMN('04施策の客観指標'!$AY:$AY),FALSE))</f>
        <v>-</v>
      </c>
      <c r="KW5" s="423" t="str">
        <f>IF(KM5="-","-",VLOOKUP($A5&amp;"-"&amp;KM$4,'04施策の客観指標'!$A$4:$AY$1029,COLUMN('04施策の客観指標'!$AY:$AY),FALSE))</f>
        <v>-</v>
      </c>
      <c r="KX5" s="234">
        <f t="shared" ref="KX5:KX68" si="119">SUM(KO5:KW5)</f>
        <v>3</v>
      </c>
      <c r="KY5" s="237">
        <f t="shared" ref="KY5:KY68" si="120">_xlfn.SWITCH(KE5,"a",4*KO5,"b",3*KO5,"c",2*KO5,"d",1*KO5,"e",0*KO5,"-","")</f>
        <v>2</v>
      </c>
      <c r="KZ5" s="187">
        <f t="shared" ref="KZ5:KZ68" si="121">_xlfn.SWITCH(KF5,"a",4*KP5,"b",3*KP5,"c",2*KP5,"d",1*KP5,"e",0*KP5,"-","")</f>
        <v>4</v>
      </c>
      <c r="LA5" s="187">
        <f t="shared" ref="LA5:LA68" si="122">_xlfn.SWITCH(KG5,"a",4*KQ5,"b",3*KQ5,"c",2*KQ5,"d",1*KQ5,"e",0*KQ5,"-","")</f>
        <v>2</v>
      </c>
      <c r="LB5" s="187" t="str">
        <f t="shared" ref="LB5:LB68" si="123">_xlfn.SWITCH(KH5,"a",4*KR5,"b",3*KR5,"c",2*KR5,"d",1*KR5,"e",0*KR5,"-","")</f>
        <v/>
      </c>
      <c r="LC5" s="187" t="str">
        <f t="shared" ref="LC5:LC68" si="124">_xlfn.SWITCH(KI5,"a",4*KS5,"b",3*KS5,"c",2*KS5,"d",1*KS5,"e",0*KS5,"-","")</f>
        <v/>
      </c>
      <c r="LD5" s="187" t="str">
        <f t="shared" ref="LD5:LD68" si="125">_xlfn.SWITCH(KJ5,"a",4*KT5,"b",3*KT5,"c",2*KT5,"d",1*KT5,"e",0*KT5,"-","")</f>
        <v/>
      </c>
      <c r="LE5" s="187" t="str">
        <f t="shared" ref="LE5:LE68" si="126">_xlfn.SWITCH(KK5,"a",4*KU5,"b",3*KU5,"c",2*KU5,"d",1*KU5,"e",0*KU5,"-","")</f>
        <v/>
      </c>
      <c r="LF5" s="187" t="str">
        <f t="shared" ref="LF5:LF68" si="127">_xlfn.SWITCH(KL5,"a",4*KV5,"b",3*KV5,"c",2*KV5,"d",1*KV5,"e",0*KV5,"-","")</f>
        <v/>
      </c>
      <c r="LG5" s="187" t="str">
        <f t="shared" ref="LG5:LG68" si="128">_xlfn.SWITCH(KM5,"a",4*KW5,"b",3*KW5,"c",2*KW5,"d",1*KW5,"e",0*KW5,"-","")</f>
        <v/>
      </c>
      <c r="LH5" s="240">
        <f t="shared" ref="LH5:LH68" si="129">IF(COUNT(KY5:LG5)=0,"-",SUM(KY5:LG5)/KX5/4)</f>
        <v>0.66666666666666663</v>
      </c>
      <c r="LI5" s="820" t="str">
        <f>IF($K5="○",VLOOKUP($C5&amp;"-"&amp;LI$4,'05市民生活実感調査'!$A$3:$BM$218,COLUMN('05市民生活実感調査'!$BM:$BM),FALSE),"-")</f>
        <v>c</v>
      </c>
      <c r="LJ5" s="821" t="str">
        <f>IF($L5="○",VLOOKUP($C5&amp;"-"&amp;LJ$4,'05市民生活実感調査'!$A$3:$BM$218,COLUMN('05市民生活実感調査'!$BM:$BM),FALSE),"-")</f>
        <v>-</v>
      </c>
      <c r="LK5" s="821" t="str">
        <f>IF($M5="○",VLOOKUP($C5&amp;"-"&amp;LK$4,'05市民生活実感調査'!$A$3:$BM$218,COLUMN('05市民生活実感調査'!$BM:$BM),FALSE),"-")</f>
        <v>-</v>
      </c>
      <c r="LL5" s="821" t="str">
        <f>IF($N5="○",VLOOKUP($C5&amp;"-"&amp;LL$4,'05市民生活実感調査'!$A$3:$BM$218,COLUMN('05市民生活実感調査'!$BM:$BM),FALSE),"-")</f>
        <v>-</v>
      </c>
      <c r="LM5" s="821" t="str">
        <f>IF($O5="○",VLOOKUP($C5&amp;"-"&amp;LM$4,'05市民生活実感調査'!$A$3:$BM$218,COLUMN('05市民生活実感調査'!$BM:$BM),FALSE),"-")</f>
        <v>-</v>
      </c>
      <c r="LN5" s="821" t="str">
        <f>IF($P5="○",VLOOKUP($C5&amp;"-"&amp;LN$4,'05市民生活実感調査'!$A$3:$BM$218,COLUMN('05市民生活実感調査'!$BM:$BM),FALSE),"-")</f>
        <v>-</v>
      </c>
      <c r="LO5" s="821" t="str">
        <f>IF($Q5="○",VLOOKUP($C5&amp;"-"&amp;LO$4,'05市民生活実感調査'!$A$3:$BM$218,COLUMN('05市民生活実感調査'!$BM:$BM),FALSE),"-")</f>
        <v>-</v>
      </c>
      <c r="LP5" s="821" t="str">
        <f>IF($R5="○",VLOOKUP($C5&amp;"-"&amp;LP$4,'05市民生活実感調査'!$A$3:$BM$218,COLUMN('05市民生活実感調査'!$BM:$BM),FALSE),"-")</f>
        <v>-</v>
      </c>
      <c r="LQ5" s="822" t="str">
        <f t="shared" ref="LQ5:LQ68" si="130">_xlfn.IFS(LZ5&gt;=0.8,"a",LZ5&gt;=0.6,"b",LZ5&gt;=0.4,"c",LZ5&gt;=0.2,"d",LZ5&lt;0.2,"e")</f>
        <v>c</v>
      </c>
      <c r="LR5" s="237">
        <f t="shared" ref="LR5:LR68" si="131">_xlfn.SWITCH(LI5,"a",4,"b",3,"c",2,"d",1,"e",0,"-","")</f>
        <v>2</v>
      </c>
      <c r="LS5" s="187" t="str">
        <f t="shared" ref="LS5:LS68" si="132">_xlfn.SWITCH(LJ5,"a",4,"b",3,"c",2,"d",1,"e",0,"-","")</f>
        <v/>
      </c>
      <c r="LT5" s="187" t="str">
        <f t="shared" ref="LT5:LT68" si="133">_xlfn.SWITCH(LK5,"a",4,"b",3,"c",2,"d",1,"e",0,"-","")</f>
        <v/>
      </c>
      <c r="LU5" s="187" t="str">
        <f t="shared" ref="LU5:LU68" si="134">_xlfn.SWITCH(LL5,"a",4,"b",3,"c",2,"d",1,"e",0,"-","")</f>
        <v/>
      </c>
      <c r="LV5" s="187" t="str">
        <f t="shared" ref="LV5:LV68" si="135">_xlfn.SWITCH(LM5,"a",4,"b",3,"c",2,"d",1,"e",0,"-","")</f>
        <v/>
      </c>
      <c r="LW5" s="187" t="str">
        <f t="shared" ref="LW5:LW68" si="136">_xlfn.SWITCH(LN5,"a",4,"b",3,"c",2,"d",1,"e",0,"-","")</f>
        <v/>
      </c>
      <c r="LX5" s="187" t="str">
        <f t="shared" ref="LX5:LX68" si="137">_xlfn.SWITCH(LO5,"a",4,"b",3,"c",2,"d",1,"e",0,"-","")</f>
        <v/>
      </c>
      <c r="LY5" s="187" t="str">
        <f t="shared" ref="LY5:LY68" si="138">_xlfn.SWITCH(LP5,"a",4,"b",3,"c",2,"d",1,"e",0,"-","")</f>
        <v/>
      </c>
      <c r="LZ5" s="422">
        <f>SUM(LR5:LY5)/COUNT(LR5:LY5)/4</f>
        <v>0.5</v>
      </c>
      <c r="MA5" s="103" t="str">
        <f t="shared" ref="MA5:MA14" si="139">$BO5</f>
        <v>市民実感</v>
      </c>
      <c r="MB5" s="104" t="str">
        <f t="shared" ref="MB5:MB68" si="140">$BP5</f>
        <v>市民の皆様や事業者の方々により展開されるエコドライブや環境に配慮した活動は、行政の取組だけでなく各々の意識啓発が大切であることから、市民の実感に重みを置く。</v>
      </c>
      <c r="MC5" s="823" t="str">
        <f>VLOOKUP(KN5&amp;LQ5&amp;MA5,プルダウン!$AC$2:$AD$71,2,FALSE)</f>
        <v>C</v>
      </c>
      <c r="MD5" s="824" t="str">
        <f>VLOOKUP(MC5,プルダウン!$A$1:$B$6,2,FALSE)</f>
        <v>政策の目的がそこそこ達成されている</v>
      </c>
      <c r="ME5" s="91"/>
      <c r="MF5" s="190"/>
      <c r="MI5" s="739"/>
      <c r="MJ5" s="727"/>
    </row>
    <row r="6" spans="1:348" ht="180.75" customHeight="1">
      <c r="A6" s="231">
        <v>102</v>
      </c>
      <c r="B6" s="104" t="s">
        <v>158</v>
      </c>
      <c r="C6" s="237">
        <f t="shared" si="0"/>
        <v>1</v>
      </c>
      <c r="D6" s="190" t="str">
        <f>IFERROR(VLOOKUP(C6,プルダウン!$L$2:$M$28,2,FALSE),"-")</f>
        <v>環境</v>
      </c>
      <c r="E6" s="104"/>
      <c r="F6" s="91" t="s">
        <v>1406</v>
      </c>
      <c r="G6" s="117" t="s">
        <v>1458</v>
      </c>
      <c r="H6" s="91"/>
      <c r="I6" s="117"/>
      <c r="J6" s="104"/>
      <c r="K6" s="420" t="s">
        <v>12</v>
      </c>
      <c r="L6" s="421" t="s">
        <v>383</v>
      </c>
      <c r="M6" s="421" t="s">
        <v>83</v>
      </c>
      <c r="N6" s="421" t="s">
        <v>83</v>
      </c>
      <c r="O6" s="421" t="s">
        <v>83</v>
      </c>
      <c r="P6" s="421" t="s">
        <v>12</v>
      </c>
      <c r="Q6" s="421" t="s">
        <v>12</v>
      </c>
      <c r="R6" s="422" t="s">
        <v>12</v>
      </c>
      <c r="S6" s="877" t="str">
        <f>VLOOKUP($A6&amp;"-"&amp;S$4,'04施策の客観指標'!$A$4:$AY$1029,COLUMN('04施策の客観指標'!$AS:$AS),FALSE)</f>
        <v>c</v>
      </c>
      <c r="T6" s="878" t="str">
        <f>VLOOKUP($A6&amp;"-"&amp;T$4,'04施策の客観指標'!$A$4:$AY$1029,COLUMN('04施策の客観指標'!$AS:$AS),FALSE)</f>
        <v>-</v>
      </c>
      <c r="U6" s="878" t="str">
        <f>VLOOKUP($A6&amp;"-"&amp;U$4,'04施策の客観指標'!$A$4:$AY$1029,COLUMN('04施策の客観指標'!$AS:$AS),FALSE)</f>
        <v>b</v>
      </c>
      <c r="V6" s="878" t="str">
        <f>VLOOKUP($A6&amp;"-"&amp;V$4,'04施策の客観指標'!$A$4:$AY$1029,COLUMN('04施策の客観指標'!$AS:$AS),FALSE)</f>
        <v>a</v>
      </c>
      <c r="W6" s="878" t="str">
        <f>VLOOKUP($A6&amp;"-"&amp;W$4,'04施策の客観指標'!$A$4:$AY$1029,COLUMN('04施策の客観指標'!$AS:$AS),FALSE)</f>
        <v>-</v>
      </c>
      <c r="X6" s="878" t="str">
        <f>VLOOKUP($A6&amp;"-"&amp;X$4,'04施策の客観指標'!$A$4:$AY$1029,COLUMN('04施策の客観指標'!$AS:$AS),FALSE)</f>
        <v>-</v>
      </c>
      <c r="Y6" s="878" t="str">
        <f>VLOOKUP($A6&amp;"-"&amp;Y$4,'04施策の客観指標'!$A$4:$AY$1029,COLUMN('04施策の客観指標'!$AS:$AS),FALSE)</f>
        <v>-</v>
      </c>
      <c r="Z6" s="878" t="str">
        <f>VLOOKUP($A6&amp;"-"&amp;Z$4,'04施策の客観指標'!$A$4:$AY$1029,COLUMN('04施策の客観指標'!$AS:$AS),FALSE)</f>
        <v>-</v>
      </c>
      <c r="AA6" s="852" t="str">
        <f>VLOOKUP($A6&amp;"-"&amp;AA$4,'04施策の客観指標'!$A$4:$AY$1029,COLUMN('04施策の客観指標'!$AS:$AS),FALSE)</f>
        <v>-</v>
      </c>
      <c r="AB6" s="876" t="str">
        <f t="shared" si="1"/>
        <v>b</v>
      </c>
      <c r="AC6" s="856">
        <v>1</v>
      </c>
      <c r="AD6" s="878" t="s">
        <v>83</v>
      </c>
      <c r="AE6" s="878">
        <v>1</v>
      </c>
      <c r="AF6" s="878">
        <v>1</v>
      </c>
      <c r="AG6" s="878" t="s">
        <v>83</v>
      </c>
      <c r="AH6" s="878" t="s">
        <v>83</v>
      </c>
      <c r="AI6" s="878" t="s">
        <v>83</v>
      </c>
      <c r="AJ6" s="878" t="s">
        <v>83</v>
      </c>
      <c r="AK6" s="878" t="s">
        <v>83</v>
      </c>
      <c r="AL6" s="879">
        <f t="shared" si="2"/>
        <v>3</v>
      </c>
      <c r="AM6" s="877">
        <f t="shared" si="3"/>
        <v>2</v>
      </c>
      <c r="AN6" s="878" t="str">
        <f t="shared" si="4"/>
        <v/>
      </c>
      <c r="AO6" s="878">
        <f t="shared" si="5"/>
        <v>3</v>
      </c>
      <c r="AP6" s="878">
        <f t="shared" si="6"/>
        <v>4</v>
      </c>
      <c r="AQ6" s="878" t="str">
        <f t="shared" si="7"/>
        <v/>
      </c>
      <c r="AR6" s="878" t="str">
        <f t="shared" si="8"/>
        <v/>
      </c>
      <c r="AS6" s="878" t="str">
        <f t="shared" si="9"/>
        <v/>
      </c>
      <c r="AT6" s="878" t="str">
        <f t="shared" si="10"/>
        <v/>
      </c>
      <c r="AU6" s="852" t="str">
        <f t="shared" si="11"/>
        <v/>
      </c>
      <c r="AV6" s="855">
        <f t="shared" si="12"/>
        <v>0.75</v>
      </c>
      <c r="AW6" s="856" t="str">
        <f>IF($K6="○",VLOOKUP($C6&amp;"-"&amp;AW$4,'05市民生活実感調査'!$A$3:$BC$218,COLUMN('05市民生活実感調査'!$O:$O),FALSE),"-")</f>
        <v>-</v>
      </c>
      <c r="AX6" s="878" t="str">
        <f>IF($L6="○",VLOOKUP($C6&amp;"-"&amp;AX$4,'05市民生活実感調査'!$A$3:$BC$218,COLUMN('05市民生活実感調査'!$O:$O),FALSE),"-")</f>
        <v>b</v>
      </c>
      <c r="AY6" s="878" t="str">
        <f>IF($M6="○",VLOOKUP($C6&amp;"-"&amp;AY$4,'05市民生活実感調査'!$A$3:$BC$218,COLUMN('05市民生活実感調査'!$O:$O),FALSE),"-")</f>
        <v>-</v>
      </c>
      <c r="AZ6" s="878" t="str">
        <f>IF($N6="○",VLOOKUP($C6&amp;"-"&amp;AZ$4,'05市民生活実感調査'!$A$3:$BC$218,COLUMN('05市民生活実感調査'!$O:$O),FALSE),"-")</f>
        <v>-</v>
      </c>
      <c r="BA6" s="878" t="str">
        <f>IF($O6="○",VLOOKUP($C6&amp;"-"&amp;BA$4,'05市民生活実感調査'!$A$3:$BC$218,COLUMN('05市民生活実感調査'!$O:$O),FALSE),"-")</f>
        <v>-</v>
      </c>
      <c r="BB6" s="878" t="str">
        <f>IF($P6="○",VLOOKUP($C6&amp;"-"&amp;BB$4,'05市民生活実感調査'!$A$3:$BC$218,COLUMN('05市民生活実感調査'!$O:$O),FALSE),"-")</f>
        <v>-</v>
      </c>
      <c r="BC6" s="878" t="str">
        <f>IF($Q6="○",VLOOKUP($C6&amp;"-"&amp;BC$4,'05市民生活実感調査'!$A$3:$BC$218,COLUMN('05市民生活実感調査'!$O:$O),FALSE),"-")</f>
        <v>-</v>
      </c>
      <c r="BD6" s="878" t="str">
        <f>IF($R6="○",VLOOKUP($C6&amp;"-"&amp;BD$4,'05市民生活実感調査'!$A$3:$BC$218,COLUMN('05市民生活実感調査'!$O:$O),FALSE),"-")</f>
        <v>-</v>
      </c>
      <c r="BE6" s="879" t="str">
        <f t="shared" si="13"/>
        <v>b</v>
      </c>
      <c r="BF6" s="877" t="str">
        <f t="shared" si="14"/>
        <v/>
      </c>
      <c r="BG6" s="878">
        <f t="shared" si="15"/>
        <v>3</v>
      </c>
      <c r="BH6" s="878" t="str">
        <f t="shared" si="16"/>
        <v/>
      </c>
      <c r="BI6" s="878" t="str">
        <f t="shared" si="17"/>
        <v/>
      </c>
      <c r="BJ6" s="878" t="str">
        <f t="shared" si="18"/>
        <v/>
      </c>
      <c r="BK6" s="878" t="str">
        <f t="shared" si="19"/>
        <v/>
      </c>
      <c r="BL6" s="878" t="str">
        <f t="shared" si="20"/>
        <v/>
      </c>
      <c r="BM6" s="878" t="str">
        <f t="shared" si="21"/>
        <v/>
      </c>
      <c r="BN6" s="840">
        <f t="shared" si="22"/>
        <v>0.75</v>
      </c>
      <c r="BO6" s="876" t="s">
        <v>122</v>
      </c>
      <c r="BP6" s="863" t="s">
        <v>1960</v>
      </c>
      <c r="BQ6" s="877" t="e">
        <v>#N/A</v>
      </c>
      <c r="BR6" s="887" t="e">
        <v>#N/A</v>
      </c>
      <c r="BS6" s="860"/>
      <c r="BT6" s="887"/>
      <c r="BU6" s="863" t="s">
        <v>1460</v>
      </c>
      <c r="BV6" s="888" t="s">
        <v>1754</v>
      </c>
      <c r="BW6" s="889" t="str">
        <f>VLOOKUP($A6&amp;"-"&amp;BW$4,'04施策の客観指標'!$A$4:$AY$1029,COLUMN('04施策の客観指標'!$AT:$AT),FALSE)</f>
        <v>c</v>
      </c>
      <c r="BX6" s="878" t="str">
        <f>VLOOKUP($A6&amp;"-"&amp;BX$4,'04施策の客観指標'!$A$4:$AY$1029,COLUMN('04施策の客観指標'!$AT:$AT),FALSE)</f>
        <v>-</v>
      </c>
      <c r="BY6" s="878" t="str">
        <f>VLOOKUP($A6&amp;"-"&amp;BY$4,'04施策の客観指標'!$A$4:$AY$1029,COLUMN('04施策の客観指標'!$AT:$AT),FALSE)</f>
        <v>b</v>
      </c>
      <c r="BZ6" s="878" t="str">
        <f>VLOOKUP($A6&amp;"-"&amp;BZ$4,'04施策の客観指標'!$A$4:$AY$1029,COLUMN('04施策の客観指標'!$AT:$AT),FALSE)</f>
        <v>a</v>
      </c>
      <c r="CA6" s="878" t="str">
        <f>VLOOKUP($A6&amp;"-"&amp;CA$4,'04施策の客観指標'!$A$4:$AY$1029,COLUMN('04施策の客観指標'!$AT:$AT),FALSE)</f>
        <v>-</v>
      </c>
      <c r="CB6" s="878" t="str">
        <f>VLOOKUP($A6&amp;"-"&amp;CB$4,'04施策の客観指標'!$A$4:$AY$1029,COLUMN('04施策の客観指標'!$AT:$AT),FALSE)</f>
        <v>-</v>
      </c>
      <c r="CC6" s="878" t="str">
        <f>VLOOKUP($A6&amp;"-"&amp;CC$4,'04施策の客観指標'!$A$4:$AY$1029,COLUMN('04施策の客観指標'!$AT:$AT),FALSE)</f>
        <v>-</v>
      </c>
      <c r="CD6" s="878" t="str">
        <f>VLOOKUP($A6&amp;"-"&amp;CD$4,'04施策の客観指標'!$A$4:$AY$1029,COLUMN('04施策の客観指標'!$AT:$AT),FALSE)</f>
        <v>-</v>
      </c>
      <c r="CE6" s="852" t="str">
        <f>VLOOKUP($A6&amp;"-"&amp;CE$4,'04施策の客観指標'!$A$4:$AY$1029,COLUMN('04施策の客観指標'!$AT:$AT),FALSE)</f>
        <v>-</v>
      </c>
      <c r="CF6" s="879" t="str">
        <f t="shared" si="23"/>
        <v>b</v>
      </c>
      <c r="CG6" s="856">
        <f>IF(BW6="-","-",VLOOKUP($A6&amp;"-"&amp;BW$4,'04施策の客観指標'!$A$4:$AY$1029,COLUMN('04施策の客観指標'!$AY:$AY),FALSE))</f>
        <v>1</v>
      </c>
      <c r="CH6" s="856" t="str">
        <f>IF(BX6="-","-",VLOOKUP($A6&amp;"-"&amp;BX$4,'04施策の客観指標'!$A$4:$AY$1029,COLUMN('04施策の客観指標'!$AY:$AY),FALSE))</f>
        <v>-</v>
      </c>
      <c r="CI6" s="856">
        <f>IF(BY6="-","-",VLOOKUP($A6&amp;"-"&amp;BY$4,'04施策の客観指標'!$A$4:$AY$1029,COLUMN('04施策の客観指標'!$AY:$AY),FALSE))</f>
        <v>1</v>
      </c>
      <c r="CJ6" s="856">
        <f>IF(BZ6="-","-",VLOOKUP($A6&amp;"-"&amp;BZ$4,'04施策の客観指標'!$A$4:$AY$1029,COLUMN('04施策の客観指標'!$AY:$AY),FALSE))</f>
        <v>1</v>
      </c>
      <c r="CK6" s="856" t="str">
        <f>IF(CA6="-","-",VLOOKUP($A6&amp;"-"&amp;CA$4,'04施策の客観指標'!$A$4:$AY$1029,COLUMN('04施策の客観指標'!$AY:$AY),FALSE))</f>
        <v>-</v>
      </c>
      <c r="CL6" s="856" t="str">
        <f>IF(CB6="-","-",VLOOKUP($A6&amp;"-"&amp;CB$4,'04施策の客観指標'!$A$4:$AY$1029,COLUMN('04施策の客観指標'!$AY:$AY),FALSE))</f>
        <v>-</v>
      </c>
      <c r="CM6" s="856" t="str">
        <f>IF(CC6="-","-",VLOOKUP($A6&amp;"-"&amp;CC$4,'04施策の客観指標'!$A$4:$AY$1029,COLUMN('04施策の客観指標'!$AY:$AY),FALSE))</f>
        <v>-</v>
      </c>
      <c r="CN6" s="856" t="str">
        <f>IF(CD6="-","-",VLOOKUP($A6&amp;"-"&amp;CD$4,'04施策の客観指標'!$A$4:$AY$1029,COLUMN('04施策の客観指標'!$AY:$AY),FALSE))</f>
        <v>-</v>
      </c>
      <c r="CO6" s="856" t="str">
        <f>IF(CE6="-","-",VLOOKUP($A6&amp;"-"&amp;CE$4,'04施策の客観指標'!$A$4:$AY$1029,COLUMN('04施策の客観指標'!$AY:$AY),FALSE))</f>
        <v>-</v>
      </c>
      <c r="CP6" s="879">
        <f t="shared" si="24"/>
        <v>3</v>
      </c>
      <c r="CQ6" s="877">
        <f t="shared" si="25"/>
        <v>2</v>
      </c>
      <c r="CR6" s="878" t="str">
        <f t="shared" si="26"/>
        <v/>
      </c>
      <c r="CS6" s="878">
        <f t="shared" si="27"/>
        <v>3</v>
      </c>
      <c r="CT6" s="878">
        <f t="shared" si="28"/>
        <v>4</v>
      </c>
      <c r="CU6" s="878" t="str">
        <f t="shared" si="29"/>
        <v/>
      </c>
      <c r="CV6" s="878" t="str">
        <f t="shared" si="30"/>
        <v/>
      </c>
      <c r="CW6" s="878" t="str">
        <f t="shared" si="31"/>
        <v/>
      </c>
      <c r="CX6" s="878" t="str">
        <f t="shared" si="32"/>
        <v/>
      </c>
      <c r="CY6" s="878" t="str">
        <f t="shared" si="33"/>
        <v/>
      </c>
      <c r="CZ6" s="855">
        <f t="shared" si="34"/>
        <v>0.75</v>
      </c>
      <c r="DA6" s="877" t="str">
        <f>IF($K6="○",VLOOKUP($C6&amp;"-"&amp;DA$4,'05市民生活実感調査'!$A$3:$BC$218,COLUMN('05市民生活実感調査'!$Y:$Y),FALSE),"-")</f>
        <v>-</v>
      </c>
      <c r="DB6" s="878" t="str">
        <f>IF($L6="○",VLOOKUP($C6&amp;"-"&amp;DB$4,'05市民生活実感調査'!$A$3:$BC$218,COLUMN('05市民生活実感調査'!$Y:$Y),FALSE),"-")</f>
        <v>c</v>
      </c>
      <c r="DC6" s="878" t="str">
        <f>IF($M6="○",VLOOKUP($C6&amp;"-"&amp;DC$4,'05市民生活実感調査'!$A$3:$BC$218,COLUMN('05市民生活実感調査'!$Y:$Y),FALSE),"-")</f>
        <v>-</v>
      </c>
      <c r="DD6" s="878" t="str">
        <f>IF($N6="○",VLOOKUP($C6&amp;"-"&amp;DD$4,'05市民生活実感調査'!$A$3:$BC$218,COLUMN('05市民生活実感調査'!$Y:$Y),FALSE),"-")</f>
        <v>-</v>
      </c>
      <c r="DE6" s="878" t="str">
        <f>IF($O6="○",VLOOKUP($C6&amp;"-"&amp;DE$4,'05市民生活実感調査'!$A$3:$BC$218,COLUMN('05市民生活実感調査'!$Y:$Y),FALSE),"-")</f>
        <v>-</v>
      </c>
      <c r="DF6" s="878" t="str">
        <f>IF($P6="○",VLOOKUP($C6&amp;"-"&amp;DF$4,'05市民生活実感調査'!$A$3:$BC$218,COLUMN('05市民生活実感調査'!$Y:$Y),FALSE),"-")</f>
        <v>-</v>
      </c>
      <c r="DG6" s="878" t="str">
        <f>IF($Q6="○",VLOOKUP($C6&amp;"-"&amp;DG$4,'05市民生活実感調査'!$A$3:$BC$218,COLUMN('05市民生活実感調査'!$Y:$Y),FALSE),"-")</f>
        <v>-</v>
      </c>
      <c r="DH6" s="878" t="str">
        <f>IF($R6="○",VLOOKUP($C6&amp;"-"&amp;DH$4,'05市民生活実感調査'!$A$3:$BC$218,COLUMN('05市民生活実感調査'!$Y:$Y),FALSE),"-")</f>
        <v>-</v>
      </c>
      <c r="DI6" s="879" t="str">
        <f t="shared" si="35"/>
        <v>c</v>
      </c>
      <c r="DJ6" s="877" t="str">
        <f t="shared" si="36"/>
        <v/>
      </c>
      <c r="DK6" s="878">
        <f t="shared" si="37"/>
        <v>2</v>
      </c>
      <c r="DL6" s="878" t="str">
        <f t="shared" si="38"/>
        <v/>
      </c>
      <c r="DM6" s="878" t="str">
        <f t="shared" si="39"/>
        <v/>
      </c>
      <c r="DN6" s="878" t="str">
        <f t="shared" ref="DN6:DN37" si="141">_xlfn.SWITCH(DE6,"a",4,"b",3,"c",2,"d",1,"e",0,"-","")</f>
        <v/>
      </c>
      <c r="DO6" s="878" t="str">
        <f t="shared" si="40"/>
        <v/>
      </c>
      <c r="DP6" s="878" t="str">
        <f t="shared" si="41"/>
        <v/>
      </c>
      <c r="DQ6" s="878" t="str">
        <f t="shared" si="42"/>
        <v/>
      </c>
      <c r="DR6" s="840">
        <f t="shared" si="43"/>
        <v>0.5</v>
      </c>
      <c r="DS6" s="876" t="str">
        <f t="shared" si="44"/>
        <v>客観指標</v>
      </c>
      <c r="DT6" s="863" t="str">
        <f t="shared" si="45"/>
        <v>生物多様性保全のためには、様々な主体が「自分ごと」として「行動」するこが重要であり、「行動」の指標となる客観指標に重みを置く。</v>
      </c>
      <c r="DU6" s="877" t="str">
        <f>VLOOKUP(CF6&amp;DI6&amp;DS6,プルダウン!$AC$2:$AD$71,2,FALSE)</f>
        <v>B</v>
      </c>
      <c r="DV6" s="859" t="str">
        <f>VLOOKUP(DU6,プルダウン!$A$1:$B$6,2,FALSE)</f>
        <v>政策の目的がかなり達成されている</v>
      </c>
      <c r="DW6" s="860"/>
      <c r="DX6" s="859"/>
      <c r="DY6" s="889" t="str">
        <f>VLOOKUP($A6&amp;"-"&amp;DY$4,'04施策の客観指標'!$A$4:$AY$1029,COLUMN('04施策の客観指標'!$AU:$AU),FALSE)</f>
        <v>d</v>
      </c>
      <c r="DZ6" s="878" t="str">
        <f>VLOOKUP($A6&amp;"-"&amp;DZ$4,'04施策の客観指標'!$A$4:$AY$1029,COLUMN('04施策の客観指標'!$AU:$AU),FALSE)</f>
        <v>b</v>
      </c>
      <c r="EA6" s="878" t="str">
        <f>VLOOKUP($A6&amp;"-"&amp;EA$4,'04施策の客観指標'!$A$4:$AY$1029,COLUMN('04施策の客観指標'!$AU:$AU),FALSE)</f>
        <v>b</v>
      </c>
      <c r="EB6" s="878" t="str">
        <f>VLOOKUP($A6&amp;"-"&amp;EB$4,'04施策の客観指標'!$A$4:$AY$1029,COLUMN('04施策の客観指標'!$AU:$AU),FALSE)</f>
        <v>b</v>
      </c>
      <c r="EC6" s="878" t="str">
        <f>VLOOKUP($A6&amp;"-"&amp;EC$4,'04施策の客観指標'!$A$4:$AY$1029,COLUMN('04施策の客観指標'!$AU:$AU),FALSE)</f>
        <v>-</v>
      </c>
      <c r="ED6" s="878" t="str">
        <f>VLOOKUP($A6&amp;"-"&amp;ED$4,'04施策の客観指標'!$A$4:$AY$1029,COLUMN('04施策の客観指標'!$AU:$AU),FALSE)</f>
        <v>-</v>
      </c>
      <c r="EE6" s="878" t="str">
        <f>VLOOKUP($A6&amp;"-"&amp;EE$4,'04施策の客観指標'!$A$4:$AY$1029,COLUMN('04施策の客観指標'!$AU:$AU),FALSE)</f>
        <v>-</v>
      </c>
      <c r="EF6" s="878" t="str">
        <f>VLOOKUP($A6&amp;"-"&amp;EF$4,'04施策の客観指標'!$A$4:$AY$1029,COLUMN('04施策の客観指標'!$AU:$AU),FALSE)</f>
        <v>-</v>
      </c>
      <c r="EG6" s="878" t="str">
        <f>VLOOKUP($A6&amp;"-"&amp;EG$4,'04施策の客観指標'!$A$4:$AY$1029,COLUMN('04施策の客観指標'!$AU:$AU),FALSE)</f>
        <v>-</v>
      </c>
      <c r="EH6" s="879" t="str">
        <f t="shared" si="46"/>
        <v>b</v>
      </c>
      <c r="EI6" s="856">
        <v>1</v>
      </c>
      <c r="EJ6" s="878">
        <v>1</v>
      </c>
      <c r="EK6" s="878">
        <v>1</v>
      </c>
      <c r="EL6" s="878">
        <v>1</v>
      </c>
      <c r="EM6" s="878" t="s">
        <v>83</v>
      </c>
      <c r="EN6" s="878" t="s">
        <v>83</v>
      </c>
      <c r="EO6" s="878" t="s">
        <v>83</v>
      </c>
      <c r="EP6" s="878" t="s">
        <v>83</v>
      </c>
      <c r="EQ6" s="878" t="s">
        <v>83</v>
      </c>
      <c r="ER6" s="879">
        <f t="shared" si="47"/>
        <v>4</v>
      </c>
      <c r="ES6" s="877">
        <f t="shared" si="48"/>
        <v>1</v>
      </c>
      <c r="ET6" s="878">
        <f t="shared" si="49"/>
        <v>3</v>
      </c>
      <c r="EU6" s="878">
        <f t="shared" si="50"/>
        <v>3</v>
      </c>
      <c r="EV6" s="878">
        <f t="shared" si="51"/>
        <v>3</v>
      </c>
      <c r="EW6" s="878" t="str">
        <f t="shared" si="52"/>
        <v/>
      </c>
      <c r="EX6" s="878" t="str">
        <f t="shared" si="53"/>
        <v/>
      </c>
      <c r="EY6" s="878" t="str">
        <f t="shared" si="54"/>
        <v/>
      </c>
      <c r="EZ6" s="878" t="str">
        <f t="shared" si="55"/>
        <v/>
      </c>
      <c r="FA6" s="878" t="str">
        <f t="shared" si="56"/>
        <v/>
      </c>
      <c r="FB6" s="855">
        <f t="shared" si="57"/>
        <v>0.625</v>
      </c>
      <c r="FC6" s="877" t="str">
        <f>IF($K6="○",VLOOKUP($C6&amp;"-"&amp;FC$4,'05市民生活実感調査'!$A$3:$BC$218,COLUMN('05市民生活実感調査'!$AI:$AI),FALSE),"-")</f>
        <v>-</v>
      </c>
      <c r="FD6" s="878" t="str">
        <f>IF($L6="○",VLOOKUP($C6&amp;"-"&amp;FD$4,'05市民生活実感調査'!$A$3:$BC$218,COLUMN('05市民生活実感調査'!$AI:$AI),FALSE),"-")</f>
        <v>c</v>
      </c>
      <c r="FE6" s="878" t="str">
        <f>IF($M6="○",VLOOKUP($C6&amp;"-"&amp;FE$4,'05市民生活実感調査'!$A$3:$BC$218,COLUMN('05市民生活実感調査'!$AI:$AI),FALSE),"-")</f>
        <v>-</v>
      </c>
      <c r="FF6" s="878" t="str">
        <f>IF($N6="○",VLOOKUP($C6&amp;"-"&amp;FF$4,'05市民生活実感調査'!$A$3:$BC$218,COLUMN('05市民生活実感調査'!$AI:$AI),FALSE),"-")</f>
        <v>-</v>
      </c>
      <c r="FG6" s="878" t="str">
        <f>IF($O6="○",VLOOKUP($C6&amp;"-"&amp;FG$4,'05市民生活実感調査'!$A$3:$BC$218,COLUMN('05市民生活実感調査'!$AI:$AI),FALSE),"-")</f>
        <v>-</v>
      </c>
      <c r="FH6" s="878" t="str">
        <f>IF($P6="○",VLOOKUP($C6&amp;"-"&amp;FH$4,'05市民生活実感調査'!$A$3:$BC$218,COLUMN('05市民生活実感調査'!$AI:$AI),FALSE),"-")</f>
        <v>-</v>
      </c>
      <c r="FI6" s="878" t="str">
        <f>IF($Q6="○",VLOOKUP($C6&amp;"-"&amp;FI$4,'05市民生活実感調査'!$A$3:$BC$218,COLUMN('05市民生活実感調査'!$AI:$AI),FALSE),"-")</f>
        <v>-</v>
      </c>
      <c r="FJ6" s="878" t="str">
        <f>IF($R6="○",VLOOKUP($C6&amp;"-"&amp;FJ$4,'05市民生活実感調査'!$A$3:$BC$218,COLUMN('05市民生活実感調査'!$AI:$AI),FALSE),"-")</f>
        <v>-</v>
      </c>
      <c r="FK6" s="879" t="str">
        <f t="shared" si="58"/>
        <v>c</v>
      </c>
      <c r="FL6" s="877" t="str">
        <f t="shared" si="59"/>
        <v/>
      </c>
      <c r="FM6" s="878">
        <f t="shared" si="60"/>
        <v>2</v>
      </c>
      <c r="FN6" s="878" t="str">
        <f t="shared" si="61"/>
        <v/>
      </c>
      <c r="FO6" s="878" t="str">
        <f t="shared" si="62"/>
        <v/>
      </c>
      <c r="FP6" s="878" t="str">
        <f t="shared" si="63"/>
        <v/>
      </c>
      <c r="FQ6" s="878" t="str">
        <f t="shared" si="64"/>
        <v/>
      </c>
      <c r="FR6" s="878" t="str">
        <f t="shared" si="65"/>
        <v/>
      </c>
      <c r="FS6" s="878" t="str">
        <f t="shared" si="66"/>
        <v/>
      </c>
      <c r="FT6" s="840">
        <f t="shared" si="67"/>
        <v>0.5</v>
      </c>
      <c r="FU6" s="876" t="str">
        <f t="shared" si="68"/>
        <v>客観指標</v>
      </c>
      <c r="FV6" s="863" t="str">
        <f t="shared" si="69"/>
        <v>生物多様性保全のためには、様々な主体が「自分ごと」として「行動」するこが重要であり、「行動」の指標となる客観指標に重みを置く。</v>
      </c>
      <c r="FW6" s="877" t="str">
        <f>VLOOKUP(EH6&amp;FK6&amp;FU6,プルダウン!$AC$2:$AD$71,2,FALSE)</f>
        <v>B</v>
      </c>
      <c r="FX6" s="859" t="str">
        <f>VLOOKUP(FW6,プルダウン!$A$1:$B$6,2,FALSE)</f>
        <v>政策の目的がかなり達成されている</v>
      </c>
      <c r="FY6" s="860"/>
      <c r="FZ6" s="859"/>
      <c r="GA6" s="889" t="str">
        <f>VLOOKUP($A6&amp;"-"&amp;GA$4,'04施策の客観指標'!$A$4:$AY$1029,COLUMN('04施策の客観指標'!$AV:$AV),FALSE)</f>
        <v>d</v>
      </c>
      <c r="GB6" s="878" t="str">
        <f>VLOOKUP($A6&amp;"-"&amp;GB$4,'04施策の客観指標'!$A$4:$AY$1029,COLUMN('04施策の客観指標'!$AV:$AV),FALSE)</f>
        <v>b</v>
      </c>
      <c r="GC6" s="878" t="str">
        <f>VLOOKUP($A6&amp;"-"&amp;GC$4,'04施策の客観指標'!$A$4:$AY$1029,COLUMN('04施策の客観指標'!$AV:$AV),FALSE)</f>
        <v>b</v>
      </c>
      <c r="GD6" s="878" t="str">
        <f>VLOOKUP($A6&amp;"-"&amp;GD$4,'04施策の客観指標'!$A$4:$AY$1029,COLUMN('04施策の客観指標'!$AV:$AV),FALSE)</f>
        <v>a</v>
      </c>
      <c r="GE6" s="878" t="str">
        <f>VLOOKUP($A6&amp;"-"&amp;GE$4,'04施策の客観指標'!$A$4:$AY$1029,COLUMN('04施策の客観指標'!$AV:$AV),FALSE)</f>
        <v>-</v>
      </c>
      <c r="GF6" s="878" t="str">
        <f>VLOOKUP($A6&amp;"-"&amp;GF$4,'04施策の客観指標'!$A$4:$AY$1029,COLUMN('04施策の客観指標'!$AV:$AV),FALSE)</f>
        <v>-</v>
      </c>
      <c r="GG6" s="878" t="str">
        <f>VLOOKUP($A6&amp;"-"&amp;GG$4,'04施策の客観指標'!$A$4:$AY$1029,COLUMN('04施策の客観指標'!$AV:$AV),FALSE)</f>
        <v>-</v>
      </c>
      <c r="GH6" s="878" t="str">
        <f>VLOOKUP($A6&amp;"-"&amp;GH$4,'04施策の客観指標'!$A$4:$AY$1029,COLUMN('04施策の客観指標'!$AV:$AV),FALSE)</f>
        <v>-</v>
      </c>
      <c r="GI6" s="878" t="str">
        <f>VLOOKUP($A6&amp;"-"&amp;GI$4,'04施策の客観指標'!$A$4:$AY$1029,COLUMN('04施策の客観指標'!$AV:$AV),FALSE)</f>
        <v>-</v>
      </c>
      <c r="GJ6" s="879" t="str">
        <f t="shared" si="70"/>
        <v>b</v>
      </c>
      <c r="GK6" s="856">
        <f>IF(GA6="-","-",VLOOKUP($A6&amp;"-"&amp;GA$4,'04施策の客観指標'!$A$4:$AY$1029,COLUMN('04施策の客観指標'!$AY:$AY),FALSE))</f>
        <v>1</v>
      </c>
      <c r="GL6" s="856">
        <f>IF(GB6="-","-",VLOOKUP($A6&amp;"-"&amp;GB$4,'04施策の客観指標'!$A$4:$AY$1029,COLUMN('04施策の客観指標'!$AY:$AY),FALSE))</f>
        <v>1</v>
      </c>
      <c r="GM6" s="856">
        <f>IF(GC6="-","-",VLOOKUP($A6&amp;"-"&amp;GC$4,'04施策の客観指標'!$A$4:$AY$1029,COLUMN('04施策の客観指標'!$AY:$AY),FALSE))</f>
        <v>1</v>
      </c>
      <c r="GN6" s="856">
        <f>IF(GD6="-","-",VLOOKUP($A6&amp;"-"&amp;GD$4,'04施策の客観指標'!$A$4:$AY$1029,COLUMN('04施策の客観指標'!$AY:$AY),FALSE))</f>
        <v>1</v>
      </c>
      <c r="GO6" s="856" t="str">
        <f>IF(GE6="-","-",VLOOKUP($A6&amp;"-"&amp;GE$4,'04施策の客観指標'!$A$4:$AY$1029,COLUMN('04施策の客観指標'!$AY:$AY),FALSE))</f>
        <v>-</v>
      </c>
      <c r="GP6" s="856" t="str">
        <f>IF(GF6="-","-",VLOOKUP($A6&amp;"-"&amp;GF$4,'04施策の客観指標'!$A$4:$AY$1029,COLUMN('04施策の客観指標'!$AY:$AY),FALSE))</f>
        <v>-</v>
      </c>
      <c r="GQ6" s="856" t="str">
        <f>IF(GG6="-","-",VLOOKUP($A6&amp;"-"&amp;GG$4,'04施策の客観指標'!$A$4:$AY$1029,COLUMN('04施策の客観指標'!$AY:$AY),FALSE))</f>
        <v>-</v>
      </c>
      <c r="GR6" s="856" t="str">
        <f>IF(GH6="-","-",VLOOKUP($A6&amp;"-"&amp;GH$4,'04施策の客観指標'!$A$4:$AY$1029,COLUMN('04施策の客観指標'!$AY:$AY),FALSE))</f>
        <v>-</v>
      </c>
      <c r="GS6" s="856" t="str">
        <f>IF(GI6="-","-",VLOOKUP($A6&amp;"-"&amp;GI$4,'04施策の客観指標'!$A$4:$AY$1029,COLUMN('04施策の客観指標'!$AY:$AY),FALSE))</f>
        <v>-</v>
      </c>
      <c r="GT6" s="879">
        <f t="shared" si="71"/>
        <v>4</v>
      </c>
      <c r="GU6" s="877">
        <f t="shared" si="72"/>
        <v>1</v>
      </c>
      <c r="GV6" s="878">
        <f t="shared" si="73"/>
        <v>3</v>
      </c>
      <c r="GW6" s="878">
        <f t="shared" si="74"/>
        <v>3</v>
      </c>
      <c r="GX6" s="878">
        <f t="shared" si="75"/>
        <v>4</v>
      </c>
      <c r="GY6" s="878" t="str">
        <f t="shared" si="76"/>
        <v/>
      </c>
      <c r="GZ6" s="878" t="str">
        <f t="shared" si="77"/>
        <v/>
      </c>
      <c r="HA6" s="878" t="str">
        <f t="shared" si="78"/>
        <v/>
      </c>
      <c r="HB6" s="878" t="str">
        <f t="shared" si="79"/>
        <v/>
      </c>
      <c r="HC6" s="878" t="str">
        <f t="shared" si="80"/>
        <v/>
      </c>
      <c r="HD6" s="855">
        <f t="shared" si="81"/>
        <v>0.6875</v>
      </c>
      <c r="HE6" s="877" t="str">
        <f>IF($K6="○",VLOOKUP($C6&amp;"-"&amp;HE$4,'05市民生活実感調査'!$A$3:$BC$218,COLUMN('05市民生活実感調査'!$AS:$AS),FALSE),"-")</f>
        <v>-</v>
      </c>
      <c r="HF6" s="878" t="str">
        <f>IF($L6="○",VLOOKUP($C6&amp;"-"&amp;HF$4,'05市民生活実感調査'!$A$3:$BC$218,COLUMN('05市民生活実感調査'!$AS:$AS),FALSE),"-")</f>
        <v>c</v>
      </c>
      <c r="HG6" s="878" t="str">
        <f>IF($M6="○",VLOOKUP($C6&amp;"-"&amp;HG$4,'05市民生活実感調査'!$A$3:$BC$218,COLUMN('05市民生活実感調査'!$AS:$AS),FALSE),"-")</f>
        <v>-</v>
      </c>
      <c r="HH6" s="878" t="str">
        <f>IF($N6="○",VLOOKUP($C6&amp;"-"&amp;HH$4,'05市民生活実感調査'!$A$3:$BC$218,COLUMN('05市民生活実感調査'!$AS:$AS),FALSE),"-")</f>
        <v>-</v>
      </c>
      <c r="HI6" s="878" t="str">
        <f>IF($O6="○",VLOOKUP($C6&amp;"-"&amp;HI$4,'05市民生活実感調査'!$A$3:$BC$218,COLUMN('05市民生活実感調査'!$AS:$AS),FALSE),"-")</f>
        <v>-</v>
      </c>
      <c r="HJ6" s="878" t="str">
        <f>IF($P6="○",VLOOKUP($C6&amp;"-"&amp;HJ$4,'05市民生活実感調査'!$A$3:$BC$218,COLUMN('05市民生活実感調査'!$AS:$AS),FALSE),"-")</f>
        <v>-</v>
      </c>
      <c r="HK6" s="878" t="str">
        <f>IF($Q6="○",VLOOKUP($C6&amp;"-"&amp;HK$4,'05市民生活実感調査'!$A$3:$BC$218,COLUMN('05市民生活実感調査'!$AS:$AS),FALSE),"-")</f>
        <v>-</v>
      </c>
      <c r="HL6" s="878" t="str">
        <f>IF($R6="○",VLOOKUP($C6&amp;"-"&amp;HL$4,'05市民生活実感調査'!$A$3:$BC$218,COLUMN('05市民生活実感調査'!$AS:$AS),FALSE),"-")</f>
        <v>-</v>
      </c>
      <c r="HM6" s="879" t="str">
        <f t="shared" si="82"/>
        <v>c</v>
      </c>
      <c r="HN6" s="877" t="str">
        <f t="shared" si="83"/>
        <v/>
      </c>
      <c r="HO6" s="878">
        <f t="shared" si="84"/>
        <v>2</v>
      </c>
      <c r="HP6" s="878" t="str">
        <f t="shared" si="85"/>
        <v/>
      </c>
      <c r="HQ6" s="878" t="str">
        <f t="shared" si="86"/>
        <v/>
      </c>
      <c r="HR6" s="878" t="str">
        <f t="shared" si="87"/>
        <v/>
      </c>
      <c r="HS6" s="878" t="str">
        <f t="shared" si="88"/>
        <v/>
      </c>
      <c r="HT6" s="878" t="str">
        <f t="shared" si="89"/>
        <v/>
      </c>
      <c r="HU6" s="878" t="str">
        <f t="shared" si="90"/>
        <v/>
      </c>
      <c r="HV6" s="840">
        <f t="shared" si="91"/>
        <v>0.5</v>
      </c>
      <c r="HW6" s="876" t="str">
        <f t="shared" si="92"/>
        <v>客観指標</v>
      </c>
      <c r="HX6" s="863" t="str">
        <f t="shared" si="93"/>
        <v>生物多様性保全のためには、様々な主体が「自分ごと」として「行動」するこが重要であり、「行動」の指標となる客観指標に重みを置く。</v>
      </c>
      <c r="HY6" s="877" t="str">
        <f>VLOOKUP(GJ6&amp;HM6&amp;HW6,プルダウン!$AC$2:$AD$71,2,FALSE)</f>
        <v>B</v>
      </c>
      <c r="HZ6" s="859" t="str">
        <f>VLOOKUP(HY6,プルダウン!$A$1:$B$6,2,FALSE)</f>
        <v>政策の目的がかなり達成されている</v>
      </c>
      <c r="IA6" s="860"/>
      <c r="IB6" s="859"/>
      <c r="IC6" s="889" t="str">
        <f>VLOOKUP($A6&amp;"-"&amp;IC$4,'04施策の客観指標'!$A$4:$AY$1029,COLUMN('04施策の客観指標'!$AW:$AW),FALSE)</f>
        <v>d</v>
      </c>
      <c r="ID6" s="878" t="str">
        <f>VLOOKUP($A6&amp;"-"&amp;ID$4,'04施策の客観指標'!$A$4:$AY$1029,COLUMN('04施策の客観指標'!$AW:$AW),FALSE)</f>
        <v>b</v>
      </c>
      <c r="IE6" s="878" t="str">
        <f>VLOOKUP($A6&amp;"-"&amp;IE$4,'04施策の客観指標'!$A$4:$AY$1029,COLUMN('04施策の客観指標'!$AW:$AW),FALSE)</f>
        <v>b</v>
      </c>
      <c r="IF6" s="878" t="str">
        <f>VLOOKUP($A6&amp;"-"&amp;IF$4,'04施策の客観指標'!$A$4:$AY$1029,COLUMN('04施策の客観指標'!$AW:$AW),FALSE)</f>
        <v>b</v>
      </c>
      <c r="IG6" s="878" t="str">
        <f>VLOOKUP($A6&amp;"-"&amp;IG$4,'04施策の客観指標'!$A$4:$AY$1029,COLUMN('04施策の客観指標'!$AW:$AW),FALSE)</f>
        <v>-</v>
      </c>
      <c r="IH6" s="878" t="str">
        <f>VLOOKUP($A6&amp;"-"&amp;IH$4,'04施策の客観指標'!$A$4:$AY$1029,COLUMN('04施策の客観指標'!$AW:$AW),FALSE)</f>
        <v>-</v>
      </c>
      <c r="II6" s="878" t="str">
        <f>VLOOKUP($A6&amp;"-"&amp;II$4,'04施策の客観指標'!$A$4:$AY$1029,COLUMN('04施策の客観指標'!$AW:$AW),FALSE)</f>
        <v>-</v>
      </c>
      <c r="IJ6" s="878" t="str">
        <f>VLOOKUP($A6&amp;"-"&amp;IJ$4,'04施策の客観指標'!$A$4:$AY$1029,COLUMN('04施策の客観指標'!$AW:$AW),FALSE)</f>
        <v>-</v>
      </c>
      <c r="IK6" s="878" t="str">
        <f>VLOOKUP($A6&amp;"-"&amp;IK$4,'04施策の客観指標'!$A$4:$AY$1029,COLUMN('04施策の客観指標'!$AW:$AW),FALSE)</f>
        <v>-</v>
      </c>
      <c r="IL6" s="879" t="str">
        <f t="shared" si="94"/>
        <v>b</v>
      </c>
      <c r="IM6" s="856">
        <f>IF(IC6="-","-",VLOOKUP($A6&amp;"-"&amp;IC$4,'04施策の客観指標'!$A$4:$AY$1029,COLUMN('04施策の客観指標'!$AY:$AY),FALSE))</f>
        <v>1</v>
      </c>
      <c r="IN6" s="856">
        <f>IF(ID6="-","-",VLOOKUP($A6&amp;"-"&amp;ID$4,'04施策の客観指標'!$A$4:$AY$1029,COLUMN('04施策の客観指標'!$AY:$AY),FALSE))</f>
        <v>1</v>
      </c>
      <c r="IO6" s="856">
        <f>IF(IE6="-","-",VLOOKUP($A6&amp;"-"&amp;IE$4,'04施策の客観指標'!$A$4:$AY$1029,COLUMN('04施策の客観指標'!$AY:$AY),FALSE))</f>
        <v>1</v>
      </c>
      <c r="IP6" s="856">
        <f>IF(IF6="-","-",VLOOKUP($A6&amp;"-"&amp;IF$4,'04施策の客観指標'!$A$4:$AY$1029,COLUMN('04施策の客観指標'!$AY:$AY),FALSE))</f>
        <v>1</v>
      </c>
      <c r="IQ6" s="856" t="str">
        <f>IF(IG6="-","-",VLOOKUP($A6&amp;"-"&amp;IG$4,'04施策の客観指標'!$A$4:$AY$1029,COLUMN('04施策の客観指標'!$AY:$AY),FALSE))</f>
        <v>-</v>
      </c>
      <c r="IR6" s="856" t="str">
        <f>IF(IH6="-","-",VLOOKUP($A6&amp;"-"&amp;IH$4,'04施策の客観指標'!$A$4:$AY$1029,COLUMN('04施策の客観指標'!$AY:$AY),FALSE))</f>
        <v>-</v>
      </c>
      <c r="IS6" s="856" t="str">
        <f>IF(II6="-","-",VLOOKUP($A6&amp;"-"&amp;II$4,'04施策の客観指標'!$A$4:$AY$1029,COLUMN('04施策の客観指標'!$AY:$AY),FALSE))</f>
        <v>-</v>
      </c>
      <c r="IT6" s="856" t="str">
        <f>IF(IJ6="-","-",VLOOKUP($A6&amp;"-"&amp;IJ$4,'04施策の客観指標'!$A$4:$AY$1029,COLUMN('04施策の客観指標'!$AY:$AY),FALSE))</f>
        <v>-</v>
      </c>
      <c r="IU6" s="856" t="str">
        <f>IF(IK6="-","-",VLOOKUP($A6&amp;"-"&amp;IK$4,'04施策の客観指標'!$A$4:$AY$1029,COLUMN('04施策の客観指標'!$AY:$AY),FALSE))</f>
        <v>-</v>
      </c>
      <c r="IV6" s="879">
        <f t="shared" si="95"/>
        <v>4</v>
      </c>
      <c r="IW6" s="877">
        <f t="shared" si="96"/>
        <v>1</v>
      </c>
      <c r="IX6" s="878">
        <f t="shared" si="97"/>
        <v>3</v>
      </c>
      <c r="IY6" s="878">
        <f t="shared" si="98"/>
        <v>3</v>
      </c>
      <c r="IZ6" s="878">
        <f t="shared" si="99"/>
        <v>3</v>
      </c>
      <c r="JA6" s="878" t="str">
        <f t="shared" si="100"/>
        <v/>
      </c>
      <c r="JB6" s="878" t="str">
        <f t="shared" si="101"/>
        <v/>
      </c>
      <c r="JC6" s="878" t="str">
        <f t="shared" si="102"/>
        <v/>
      </c>
      <c r="JD6" s="878" t="str">
        <f t="shared" si="103"/>
        <v/>
      </c>
      <c r="JE6" s="878" t="str">
        <f t="shared" si="104"/>
        <v/>
      </c>
      <c r="JF6" s="855">
        <f t="shared" si="105"/>
        <v>0.625</v>
      </c>
      <c r="JG6" s="877" t="str">
        <f>IF($K6="○",VLOOKUP($C6&amp;"-"&amp;JG$4,'05市民生活実感調査'!$A$3:$BC$218,COLUMN('05市民生活実感調査'!$BC:$BC),FALSE),"-")</f>
        <v>-</v>
      </c>
      <c r="JH6" s="878" t="str">
        <f>IF($L6="○",VLOOKUP($C6&amp;"-"&amp;JH$4,'05市民生活実感調査'!$A$3:$BC$218,COLUMN('05市民生活実感調査'!$BC:$BC),FALSE),"-")</f>
        <v>c</v>
      </c>
      <c r="JI6" s="878" t="str">
        <f>IF($M6="○",VLOOKUP($C6&amp;"-"&amp;JI$4,'05市民生活実感調査'!$A$3:$BC$218,COLUMN('05市民生活実感調査'!$BC:$BC),FALSE),"-")</f>
        <v>-</v>
      </c>
      <c r="JJ6" s="878" t="str">
        <f>IF($N6="○",VLOOKUP($C6&amp;"-"&amp;JJ$4,'05市民生活実感調査'!$A$3:$BC$218,COLUMN('05市民生活実感調査'!$BC:$BC),FALSE),"-")</f>
        <v>-</v>
      </c>
      <c r="JK6" s="878" t="str">
        <f>IF($O6="○",VLOOKUP($C6&amp;"-"&amp;JK$4,'05市民生活実感調査'!$A$3:$BC$218,COLUMN('05市民生活実感調査'!$BC:$BC),FALSE),"-")</f>
        <v>-</v>
      </c>
      <c r="JL6" s="878" t="str">
        <f>IF($P6="○",VLOOKUP($C6&amp;"-"&amp;JL$4,'05市民生活実感調査'!$A$3:$BC$218,COLUMN('05市民生活実感調査'!$BC:$BC),FALSE),"-")</f>
        <v>-</v>
      </c>
      <c r="JM6" s="878" t="str">
        <f>IF($Q6="○",VLOOKUP($C6&amp;"-"&amp;JM$4,'05市民生活実感調査'!$A$3:$BC$218,COLUMN('05市民生活実感調査'!$BC:$BC),FALSE),"-")</f>
        <v>-</v>
      </c>
      <c r="JN6" s="878" t="str">
        <f>IF($R6="○",VLOOKUP($C6&amp;"-"&amp;JN$4,'05市民生活実感調査'!$A$3:$BC$218,COLUMN('05市民生活実感調査'!$BC:$BC),FALSE),"-")</f>
        <v>-</v>
      </c>
      <c r="JO6" s="879" t="str">
        <f t="shared" si="106"/>
        <v>c</v>
      </c>
      <c r="JP6" s="877" t="str">
        <f t="shared" si="107"/>
        <v/>
      </c>
      <c r="JQ6" s="878">
        <f t="shared" si="108"/>
        <v>2</v>
      </c>
      <c r="JR6" s="878" t="str">
        <f t="shared" si="109"/>
        <v/>
      </c>
      <c r="JS6" s="878" t="str">
        <f t="shared" si="110"/>
        <v/>
      </c>
      <c r="JT6" s="878" t="str">
        <f t="shared" si="111"/>
        <v/>
      </c>
      <c r="JU6" s="878" t="str">
        <f t="shared" si="112"/>
        <v/>
      </c>
      <c r="JV6" s="878" t="str">
        <f t="shared" si="113"/>
        <v/>
      </c>
      <c r="JW6" s="878" t="str">
        <f t="shared" si="114"/>
        <v/>
      </c>
      <c r="JX6" s="840">
        <f t="shared" si="115"/>
        <v>0.5</v>
      </c>
      <c r="JY6" s="876" t="str">
        <f t="shared" si="116"/>
        <v>客観指標</v>
      </c>
      <c r="JZ6" s="863" t="str">
        <f t="shared" si="117"/>
        <v>生物多様性保全のためには、様々な主体が「自分ごと」として「行動」するこが重要であり、「行動」の指標となる客観指標に重みを置く。</v>
      </c>
      <c r="KA6" s="877" t="str">
        <f>VLOOKUP(IL6&amp;JO6&amp;JY6,プルダウン!$AC$2:$AD$71,2,FALSE)</f>
        <v>B</v>
      </c>
      <c r="KB6" s="859" t="str">
        <f>VLOOKUP(KA6,プルダウン!$A$1:$B$6,2,FALSE)</f>
        <v>政策の目的がかなり達成されている</v>
      </c>
      <c r="KC6" s="860"/>
      <c r="KD6" s="859"/>
      <c r="KE6" s="883" t="str">
        <f>VLOOKUP($A6&amp;"-"&amp;KE$4,'04施策の客観指標'!$A$4:$AY$1029,COLUMN('04施策の客観指標'!$AX:$AX),FALSE)</f>
        <v>d</v>
      </c>
      <c r="KF6" s="813" t="str">
        <f>VLOOKUP($A6&amp;"-"&amp;KF$4,'04施策の客観指標'!$A$4:$AY$1029,COLUMN('04施策の客観指標'!$AX:$AX),FALSE)</f>
        <v>b</v>
      </c>
      <c r="KG6" s="813" t="str">
        <f>VLOOKUP($A6&amp;"-"&amp;KG$4,'04施策の客観指標'!$A$4:$AY$1029,COLUMN('04施策の客観指標'!$AX:$AX),FALSE)</f>
        <v>b</v>
      </c>
      <c r="KH6" s="813" t="str">
        <f>VLOOKUP($A6&amp;"-"&amp;KH$4,'04施策の客観指標'!$A$4:$AY$1029,COLUMN('04施策の客観指標'!$AX:$AX),FALSE)</f>
        <v>b</v>
      </c>
      <c r="KI6" s="813" t="str">
        <f>VLOOKUP($A6&amp;"-"&amp;KI$4,'04施策の客観指標'!$A$4:$AY$1029,COLUMN('04施策の客観指標'!$AX:$AX),FALSE)</f>
        <v>-</v>
      </c>
      <c r="KJ6" s="813" t="str">
        <f>VLOOKUP($A6&amp;"-"&amp;KJ$4,'04施策の客観指標'!$A$4:$AY$1029,COLUMN('04施策の客観指標'!$AX:$AX),FALSE)</f>
        <v>-</v>
      </c>
      <c r="KK6" s="813" t="str">
        <f>VLOOKUP($A6&amp;"-"&amp;KK$4,'04施策の客観指標'!$A$4:$AY$1029,COLUMN('04施策の客観指標'!$AX:$AX),FALSE)</f>
        <v>-</v>
      </c>
      <c r="KL6" s="813" t="str">
        <f>VLOOKUP($A6&amp;"-"&amp;KL$4,'04施策の客観指標'!$A$4:$AY$1029,COLUMN('04施策の客観指標'!$AX:$AX),FALSE)</f>
        <v>-</v>
      </c>
      <c r="KM6" s="813" t="str">
        <f>VLOOKUP($A6&amp;"-"&amp;KM$4,'04施策の客観指標'!$A$4:$AY$1029,COLUMN('04施策の客観指標'!$AX:$AX),FALSE)</f>
        <v>-</v>
      </c>
      <c r="KN6" s="814" t="str">
        <f t="shared" si="118"/>
        <v>b</v>
      </c>
      <c r="KO6" s="423">
        <f>IF(KE6="-","-",VLOOKUP($A6&amp;"-"&amp;KE$4,'04施策の客観指標'!$A$4:$AY$1029,COLUMN('04施策の客観指標'!$AY:$AY),FALSE))</f>
        <v>1</v>
      </c>
      <c r="KP6" s="423">
        <f>IF(KF6="-","-",VLOOKUP($A6&amp;"-"&amp;KF$4,'04施策の客観指標'!$A$4:$AY$1029,COLUMN('04施策の客観指標'!$AY:$AY),FALSE))</f>
        <v>1</v>
      </c>
      <c r="KQ6" s="423">
        <f>IF(KG6="-","-",VLOOKUP($A6&amp;"-"&amp;KG$4,'04施策の客観指標'!$A$4:$AY$1029,COLUMN('04施策の客観指標'!$AY:$AY),FALSE))</f>
        <v>1</v>
      </c>
      <c r="KR6" s="423">
        <f>IF(KH6="-","-",VLOOKUP($A6&amp;"-"&amp;KH$4,'04施策の客観指標'!$A$4:$AY$1029,COLUMN('04施策の客観指標'!$AY:$AY),FALSE))</f>
        <v>1</v>
      </c>
      <c r="KS6" s="423" t="str">
        <f>IF(KI6="-","-",VLOOKUP($A6&amp;"-"&amp;KI$4,'04施策の客観指標'!$A$4:$AY$1029,COLUMN('04施策の客観指標'!$AY:$AY),FALSE))</f>
        <v>-</v>
      </c>
      <c r="KT6" s="423" t="str">
        <f>IF(KJ6="-","-",VLOOKUP($A6&amp;"-"&amp;KJ$4,'04施策の客観指標'!$A$4:$AY$1029,COLUMN('04施策の客観指標'!$AY:$AY),FALSE))</f>
        <v>-</v>
      </c>
      <c r="KU6" s="423" t="str">
        <f>IF(KK6="-","-",VLOOKUP($A6&amp;"-"&amp;KK$4,'04施策の客観指標'!$A$4:$AY$1029,COLUMN('04施策の客観指標'!$AY:$AY),FALSE))</f>
        <v>-</v>
      </c>
      <c r="KV6" s="423" t="str">
        <f>IF(KL6="-","-",VLOOKUP($A6&amp;"-"&amp;KL$4,'04施策の客観指標'!$A$4:$AY$1029,COLUMN('04施策の客観指標'!$AY:$AY),FALSE))</f>
        <v>-</v>
      </c>
      <c r="KW6" s="423" t="str">
        <f>IF(KM6="-","-",VLOOKUP($A6&amp;"-"&amp;KM$4,'04施策の客観指標'!$A$4:$AY$1029,COLUMN('04施策の客観指標'!$AY:$AY),FALSE))</f>
        <v>-</v>
      </c>
      <c r="KX6" s="234">
        <f t="shared" si="119"/>
        <v>4</v>
      </c>
      <c r="KY6" s="237">
        <f t="shared" si="120"/>
        <v>1</v>
      </c>
      <c r="KZ6" s="187">
        <f t="shared" si="121"/>
        <v>3</v>
      </c>
      <c r="LA6" s="187">
        <f t="shared" si="122"/>
        <v>3</v>
      </c>
      <c r="LB6" s="187">
        <f t="shared" si="123"/>
        <v>3</v>
      </c>
      <c r="LC6" s="187" t="str">
        <f t="shared" si="124"/>
        <v/>
      </c>
      <c r="LD6" s="187" t="str">
        <f t="shared" si="125"/>
        <v/>
      </c>
      <c r="LE6" s="187" t="str">
        <f t="shared" si="126"/>
        <v/>
      </c>
      <c r="LF6" s="187" t="str">
        <f t="shared" si="127"/>
        <v/>
      </c>
      <c r="LG6" s="187" t="str">
        <f t="shared" si="128"/>
        <v/>
      </c>
      <c r="LH6" s="240">
        <f t="shared" si="129"/>
        <v>0.625</v>
      </c>
      <c r="LI6" s="820" t="str">
        <f>IF($K6="○",VLOOKUP($C6&amp;"-"&amp;LI$4,'05市民生活実感調査'!$A$3:$BM$218,COLUMN('05市民生活実感調査'!$BM:$BM),FALSE),"-")</f>
        <v>-</v>
      </c>
      <c r="LJ6" s="821" t="str">
        <f>IF($L6="○",VLOOKUP($C6&amp;"-"&amp;LJ$4,'05市民生活実感調査'!$A$3:$BM$218,COLUMN('05市民生活実感調査'!$BM:$BM),FALSE),"-")</f>
        <v>c</v>
      </c>
      <c r="LK6" s="821" t="str">
        <f>IF($M6="○",VLOOKUP($C6&amp;"-"&amp;LK$4,'05市民生活実感調査'!$A$3:$BM$218,COLUMN('05市民生活実感調査'!$BM:$BM),FALSE),"-")</f>
        <v>-</v>
      </c>
      <c r="LL6" s="821" t="str">
        <f>IF($N6="○",VLOOKUP($C6&amp;"-"&amp;LL$4,'05市民生活実感調査'!$A$3:$BM$218,COLUMN('05市民生活実感調査'!$BM:$BM),FALSE),"-")</f>
        <v>-</v>
      </c>
      <c r="LM6" s="821" t="str">
        <f>IF($O6="○",VLOOKUP($C6&amp;"-"&amp;LM$4,'05市民生活実感調査'!$A$3:$BM$218,COLUMN('05市民生活実感調査'!$BM:$BM),FALSE),"-")</f>
        <v>-</v>
      </c>
      <c r="LN6" s="821" t="str">
        <f>IF($P6="○",VLOOKUP($C6&amp;"-"&amp;LN$4,'05市民生活実感調査'!$A$3:$BM$218,COLUMN('05市民生活実感調査'!$BM:$BM),FALSE),"-")</f>
        <v>-</v>
      </c>
      <c r="LO6" s="821" t="str">
        <f>IF($Q6="○",VLOOKUP($C6&amp;"-"&amp;LO$4,'05市民生活実感調査'!$A$3:$BM$218,COLUMN('05市民生活実感調査'!$BM:$BM),FALSE),"-")</f>
        <v>-</v>
      </c>
      <c r="LP6" s="821" t="str">
        <f>IF($R6="○",VLOOKUP($C6&amp;"-"&amp;LP$4,'05市民生活実感調査'!$A$3:$BM$218,COLUMN('05市民生活実感調査'!$BM:$BM),FALSE),"-")</f>
        <v>-</v>
      </c>
      <c r="LQ6" s="822" t="str">
        <f t="shared" si="130"/>
        <v>c</v>
      </c>
      <c r="LR6" s="237" t="str">
        <f t="shared" si="131"/>
        <v/>
      </c>
      <c r="LS6" s="187">
        <f t="shared" si="132"/>
        <v>2</v>
      </c>
      <c r="LT6" s="187" t="str">
        <f t="shared" si="133"/>
        <v/>
      </c>
      <c r="LU6" s="187" t="str">
        <f t="shared" si="134"/>
        <v/>
      </c>
      <c r="LV6" s="187" t="str">
        <f t="shared" si="135"/>
        <v/>
      </c>
      <c r="LW6" s="187" t="str">
        <f t="shared" si="136"/>
        <v/>
      </c>
      <c r="LX6" s="187" t="str">
        <f t="shared" si="137"/>
        <v/>
      </c>
      <c r="LY6" s="187" t="str">
        <f t="shared" si="138"/>
        <v/>
      </c>
      <c r="LZ6" s="422">
        <f t="shared" ref="LZ6:LZ68" si="142">SUM(LR6:LY6)/COUNT(LR6:LY6)/4</f>
        <v>0.5</v>
      </c>
      <c r="MA6" s="103" t="str">
        <f t="shared" si="139"/>
        <v>客観指標</v>
      </c>
      <c r="MB6" s="104" t="str">
        <f t="shared" si="140"/>
        <v>生物多様性保全のためには、様々な主体が「自分ごと」として「行動」するこが重要であり、「行動」の指標となる客観指標に重みを置く。</v>
      </c>
      <c r="MC6" s="823" t="str">
        <f>VLOOKUP(KN6&amp;LQ6&amp;MA6,プルダウン!$AC$2:$AD$71,2,FALSE)</f>
        <v>B</v>
      </c>
      <c r="MD6" s="824" t="str">
        <f>VLOOKUP(MC6,プルダウン!$A$1:$B$6,2,FALSE)</f>
        <v>政策の目的がかなり達成されている</v>
      </c>
      <c r="ME6" s="91"/>
      <c r="MF6" s="190"/>
    </row>
    <row r="7" spans="1:348" ht="159" customHeight="1">
      <c r="A7" s="231">
        <v>103</v>
      </c>
      <c r="B7" s="104" t="s">
        <v>159</v>
      </c>
      <c r="C7" s="237">
        <f t="shared" si="0"/>
        <v>1</v>
      </c>
      <c r="D7" s="190" t="str">
        <f>IFERROR(VLOOKUP(C7,プルダウン!$L$2:$M$28,2,FALSE),"-")</f>
        <v>環境</v>
      </c>
      <c r="E7" s="104"/>
      <c r="F7" s="91" t="s">
        <v>1406</v>
      </c>
      <c r="G7" s="117" t="s">
        <v>1459</v>
      </c>
      <c r="H7" s="91"/>
      <c r="I7" s="117"/>
      <c r="J7" s="104"/>
      <c r="K7" s="420" t="s">
        <v>12</v>
      </c>
      <c r="L7" s="421" t="s">
        <v>12</v>
      </c>
      <c r="M7" s="421" t="s">
        <v>383</v>
      </c>
      <c r="N7" s="421" t="s">
        <v>12</v>
      </c>
      <c r="O7" s="421" t="s">
        <v>12</v>
      </c>
      <c r="P7" s="421" t="s">
        <v>12</v>
      </c>
      <c r="Q7" s="421" t="s">
        <v>83</v>
      </c>
      <c r="R7" s="422" t="s">
        <v>83</v>
      </c>
      <c r="S7" s="877" t="str">
        <f>VLOOKUP($A7&amp;"-"&amp;S$4,'04施策の客観指標'!$A$4:$AY$1029,COLUMN('04施策の客観指標'!$AS:$AS),FALSE)</f>
        <v>a</v>
      </c>
      <c r="T7" s="878" t="str">
        <f>VLOOKUP($A7&amp;"-"&amp;T$4,'04施策の客観指標'!$A$4:$AY$1029,COLUMN('04施策の客観指標'!$AS:$AS),FALSE)</f>
        <v>a</v>
      </c>
      <c r="U7" s="878" t="str">
        <f>VLOOKUP($A7&amp;"-"&amp;U$4,'04施策の客観指標'!$A$4:$AY$1029,COLUMN('04施策の客観指標'!$AS:$AS),FALSE)</f>
        <v>c</v>
      </c>
      <c r="V7" s="878" t="str">
        <f>VLOOKUP($A7&amp;"-"&amp;V$4,'04施策の客観指標'!$A$4:$AY$1029,COLUMN('04施策の客観指標'!$AS:$AS),FALSE)</f>
        <v>-</v>
      </c>
      <c r="W7" s="878" t="str">
        <f>VLOOKUP($A7&amp;"-"&amp;W$4,'04施策の客観指標'!$A$4:$AY$1029,COLUMN('04施策の客観指標'!$AS:$AS),FALSE)</f>
        <v>-</v>
      </c>
      <c r="X7" s="878" t="str">
        <f>VLOOKUP($A7&amp;"-"&amp;X$4,'04施策の客観指標'!$A$4:$AY$1029,COLUMN('04施策の客観指標'!$AS:$AS),FALSE)</f>
        <v>-</v>
      </c>
      <c r="Y7" s="878" t="str">
        <f>VLOOKUP($A7&amp;"-"&amp;Y$4,'04施策の客観指標'!$A$4:$AY$1029,COLUMN('04施策の客観指標'!$AS:$AS),FALSE)</f>
        <v>-</v>
      </c>
      <c r="Z7" s="878" t="str">
        <f>VLOOKUP($A7&amp;"-"&amp;Z$4,'04施策の客観指標'!$A$4:$AY$1029,COLUMN('04施策の客観指標'!$AS:$AS),FALSE)</f>
        <v>-</v>
      </c>
      <c r="AA7" s="852" t="str">
        <f>VLOOKUP($A7&amp;"-"&amp;AA$4,'04施策の客観指標'!$A$4:$AY$1029,COLUMN('04施策の客観指標'!$AS:$AS),FALSE)</f>
        <v>-</v>
      </c>
      <c r="AB7" s="876" t="str">
        <f t="shared" si="1"/>
        <v>a</v>
      </c>
      <c r="AC7" s="856">
        <v>1</v>
      </c>
      <c r="AD7" s="878">
        <v>1</v>
      </c>
      <c r="AE7" s="878">
        <v>1</v>
      </c>
      <c r="AF7" s="878" t="s">
        <v>83</v>
      </c>
      <c r="AG7" s="878" t="s">
        <v>83</v>
      </c>
      <c r="AH7" s="878" t="s">
        <v>83</v>
      </c>
      <c r="AI7" s="878" t="s">
        <v>83</v>
      </c>
      <c r="AJ7" s="878" t="s">
        <v>83</v>
      </c>
      <c r="AK7" s="878" t="s">
        <v>83</v>
      </c>
      <c r="AL7" s="879">
        <f t="shared" si="2"/>
        <v>3</v>
      </c>
      <c r="AM7" s="877">
        <f t="shared" si="3"/>
        <v>4</v>
      </c>
      <c r="AN7" s="878">
        <f t="shared" si="4"/>
        <v>4</v>
      </c>
      <c r="AO7" s="878">
        <f t="shared" si="5"/>
        <v>2</v>
      </c>
      <c r="AP7" s="878" t="str">
        <f t="shared" si="6"/>
        <v/>
      </c>
      <c r="AQ7" s="878" t="str">
        <f t="shared" si="7"/>
        <v/>
      </c>
      <c r="AR7" s="878" t="str">
        <f t="shared" si="8"/>
        <v/>
      </c>
      <c r="AS7" s="878" t="str">
        <f t="shared" si="9"/>
        <v/>
      </c>
      <c r="AT7" s="878" t="str">
        <f t="shared" si="10"/>
        <v/>
      </c>
      <c r="AU7" s="852" t="str">
        <f t="shared" si="11"/>
        <v/>
      </c>
      <c r="AV7" s="855">
        <f t="shared" si="12"/>
        <v>0.83333333333333337</v>
      </c>
      <c r="AW7" s="856" t="str">
        <f>IF($K7="○",VLOOKUP($C7&amp;"-"&amp;AW$4,'05市民生活実感調査'!$A$3:$BC$218,COLUMN('05市民生活実感調査'!$O:$O),FALSE),"-")</f>
        <v>-</v>
      </c>
      <c r="AX7" s="878" t="str">
        <f>IF($L7="○",VLOOKUP($C7&amp;"-"&amp;AX$4,'05市民生活実感調査'!$A$3:$BC$218,COLUMN('05市民生活実感調査'!$O:$O),FALSE),"-")</f>
        <v>-</v>
      </c>
      <c r="AY7" s="878" t="str">
        <f>IF($M7="○",VLOOKUP($C7&amp;"-"&amp;AY$4,'05市民生活実感調査'!$A$3:$BC$218,COLUMN('05市民生活実感調査'!$O:$O),FALSE),"-")</f>
        <v>b</v>
      </c>
      <c r="AZ7" s="878" t="str">
        <f>IF($N7="○",VLOOKUP($C7&amp;"-"&amp;AZ$4,'05市民生活実感調査'!$A$3:$BC$218,COLUMN('05市民生活実感調査'!$O:$O),FALSE),"-")</f>
        <v>-</v>
      </c>
      <c r="BA7" s="878" t="str">
        <f>IF($O7="○",VLOOKUP($C7&amp;"-"&amp;BA$4,'05市民生活実感調査'!$A$3:$BC$218,COLUMN('05市民生活実感調査'!$O:$O),FALSE),"-")</f>
        <v>-</v>
      </c>
      <c r="BB7" s="878" t="str">
        <f>IF($P7="○",VLOOKUP($C7&amp;"-"&amp;BB$4,'05市民生活実感調査'!$A$3:$BC$218,COLUMN('05市民生活実感調査'!$O:$O),FALSE),"-")</f>
        <v>-</v>
      </c>
      <c r="BC7" s="878" t="str">
        <f>IF($Q7="○",VLOOKUP($C7&amp;"-"&amp;BC$4,'05市民生活実感調査'!$A$3:$BC$218,COLUMN('05市民生活実感調査'!$O:$O),FALSE),"-")</f>
        <v>-</v>
      </c>
      <c r="BD7" s="878" t="str">
        <f>IF($R7="○",VLOOKUP($C7&amp;"-"&amp;BD$4,'05市民生活実感調査'!$A$3:$BC$218,COLUMN('05市民生活実感調査'!$O:$O),FALSE),"-")</f>
        <v>-</v>
      </c>
      <c r="BE7" s="879" t="str">
        <f t="shared" si="13"/>
        <v>b</v>
      </c>
      <c r="BF7" s="877" t="str">
        <f t="shared" si="14"/>
        <v/>
      </c>
      <c r="BG7" s="878" t="str">
        <f t="shared" si="15"/>
        <v/>
      </c>
      <c r="BH7" s="878">
        <f t="shared" si="16"/>
        <v>3</v>
      </c>
      <c r="BI7" s="878" t="str">
        <f t="shared" si="17"/>
        <v/>
      </c>
      <c r="BJ7" s="878" t="str">
        <f t="shared" si="18"/>
        <v/>
      </c>
      <c r="BK7" s="878" t="str">
        <f t="shared" si="19"/>
        <v/>
      </c>
      <c r="BL7" s="878" t="str">
        <f t="shared" si="20"/>
        <v/>
      </c>
      <c r="BM7" s="878" t="str">
        <f t="shared" si="21"/>
        <v/>
      </c>
      <c r="BN7" s="840">
        <f t="shared" si="22"/>
        <v>0.75</v>
      </c>
      <c r="BO7" s="876" t="s">
        <v>122</v>
      </c>
      <c r="BP7" s="863" t="s">
        <v>1961</v>
      </c>
      <c r="BQ7" s="877" t="s">
        <v>312</v>
      </c>
      <c r="BR7" s="887" t="s">
        <v>97</v>
      </c>
      <c r="BS7" s="860"/>
      <c r="BT7" s="887"/>
      <c r="BU7" s="863" t="s">
        <v>1460</v>
      </c>
      <c r="BV7" s="888" t="s">
        <v>1462</v>
      </c>
      <c r="BW7" s="889" t="str">
        <f>VLOOKUP($A7&amp;"-"&amp;BW$4,'04施策の客観指標'!$A$4:$AY$1029,COLUMN('04施策の客観指標'!$AT:$AT),FALSE)</f>
        <v>a</v>
      </c>
      <c r="BX7" s="878" t="str">
        <f>VLOOKUP($A7&amp;"-"&amp;BX$4,'04施策の客観指標'!$A$4:$AY$1029,COLUMN('04施策の客観指標'!$AT:$AT),FALSE)</f>
        <v>b</v>
      </c>
      <c r="BY7" s="878" t="str">
        <f>VLOOKUP($A7&amp;"-"&amp;BY$4,'04施策の客観指標'!$A$4:$AY$1029,COLUMN('04施策の客観指標'!$AT:$AT),FALSE)</f>
        <v>a</v>
      </c>
      <c r="BZ7" s="878" t="str">
        <f>VLOOKUP($A7&amp;"-"&amp;BZ$4,'04施策の客観指標'!$A$4:$AY$1029,COLUMN('04施策の客観指標'!$AT:$AT),FALSE)</f>
        <v>-</v>
      </c>
      <c r="CA7" s="878" t="str">
        <f>VLOOKUP($A7&amp;"-"&amp;CA$4,'04施策の客観指標'!$A$4:$AY$1029,COLUMN('04施策の客観指標'!$AT:$AT),FALSE)</f>
        <v>-</v>
      </c>
      <c r="CB7" s="878" t="str">
        <f>VLOOKUP($A7&amp;"-"&amp;CB$4,'04施策の客観指標'!$A$4:$AY$1029,COLUMN('04施策の客観指標'!$AT:$AT),FALSE)</f>
        <v>-</v>
      </c>
      <c r="CC7" s="878" t="str">
        <f>VLOOKUP($A7&amp;"-"&amp;CC$4,'04施策の客観指標'!$A$4:$AY$1029,COLUMN('04施策の客観指標'!$AT:$AT),FALSE)</f>
        <v>-</v>
      </c>
      <c r="CD7" s="878" t="str">
        <f>VLOOKUP($A7&amp;"-"&amp;CD$4,'04施策の客観指標'!$A$4:$AY$1029,COLUMN('04施策の客観指標'!$AT:$AT),FALSE)</f>
        <v>-</v>
      </c>
      <c r="CE7" s="852" t="str">
        <f>VLOOKUP($A7&amp;"-"&amp;CE$4,'04施策の客観指標'!$A$4:$AY$1029,COLUMN('04施策の客観指標'!$AT:$AT),FALSE)</f>
        <v>-</v>
      </c>
      <c r="CF7" s="879" t="str">
        <f t="shared" si="23"/>
        <v>a</v>
      </c>
      <c r="CG7" s="856">
        <f>IF(BW7="-","-",VLOOKUP($A7&amp;"-"&amp;BW$4,'04施策の客観指標'!$A$4:$AY$1029,COLUMN('04施策の客観指標'!$AY:$AY),FALSE))</f>
        <v>1</v>
      </c>
      <c r="CH7" s="856">
        <f>IF(BX7="-","-",VLOOKUP($A7&amp;"-"&amp;BX$4,'04施策の客観指標'!$A$4:$AY$1029,COLUMN('04施策の客観指標'!$AY:$AY),FALSE))</f>
        <v>1</v>
      </c>
      <c r="CI7" s="856">
        <f>IF(BY7="-","-",VLOOKUP($A7&amp;"-"&amp;BY$4,'04施策の客観指標'!$A$4:$AY$1029,COLUMN('04施策の客観指標'!$AY:$AY),FALSE))</f>
        <v>1</v>
      </c>
      <c r="CJ7" s="856" t="str">
        <f>IF(BZ7="-","-",VLOOKUP($A7&amp;"-"&amp;BZ$4,'04施策の客観指標'!$A$4:$AY$1029,COLUMN('04施策の客観指標'!$AY:$AY),FALSE))</f>
        <v>-</v>
      </c>
      <c r="CK7" s="856" t="str">
        <f>IF(CA7="-","-",VLOOKUP($A7&amp;"-"&amp;CA$4,'04施策の客観指標'!$A$4:$AY$1029,COLUMN('04施策の客観指標'!$AY:$AY),FALSE))</f>
        <v>-</v>
      </c>
      <c r="CL7" s="856" t="str">
        <f>IF(CB7="-","-",VLOOKUP($A7&amp;"-"&amp;CB$4,'04施策の客観指標'!$A$4:$AY$1029,COLUMN('04施策の客観指標'!$AY:$AY),FALSE))</f>
        <v>-</v>
      </c>
      <c r="CM7" s="856" t="str">
        <f>IF(CC7="-","-",VLOOKUP($A7&amp;"-"&amp;CC$4,'04施策の客観指標'!$A$4:$AY$1029,COLUMN('04施策の客観指標'!$AY:$AY),FALSE))</f>
        <v>-</v>
      </c>
      <c r="CN7" s="856" t="str">
        <f>IF(CD7="-","-",VLOOKUP($A7&amp;"-"&amp;CD$4,'04施策の客観指標'!$A$4:$AY$1029,COLUMN('04施策の客観指標'!$AY:$AY),FALSE))</f>
        <v>-</v>
      </c>
      <c r="CO7" s="856" t="str">
        <f>IF(CE7="-","-",VLOOKUP($A7&amp;"-"&amp;CE$4,'04施策の客観指標'!$A$4:$AY$1029,COLUMN('04施策の客観指標'!$AY:$AY),FALSE))</f>
        <v>-</v>
      </c>
      <c r="CP7" s="879">
        <f t="shared" si="24"/>
        <v>3</v>
      </c>
      <c r="CQ7" s="877">
        <f t="shared" si="25"/>
        <v>4</v>
      </c>
      <c r="CR7" s="878">
        <f t="shared" si="26"/>
        <v>3</v>
      </c>
      <c r="CS7" s="878">
        <f t="shared" si="27"/>
        <v>4</v>
      </c>
      <c r="CT7" s="878" t="str">
        <f t="shared" si="28"/>
        <v/>
      </c>
      <c r="CU7" s="878" t="str">
        <f t="shared" si="29"/>
        <v/>
      </c>
      <c r="CV7" s="878" t="str">
        <f t="shared" si="30"/>
        <v/>
      </c>
      <c r="CW7" s="878" t="str">
        <f t="shared" si="31"/>
        <v/>
      </c>
      <c r="CX7" s="878" t="str">
        <f t="shared" si="32"/>
        <v/>
      </c>
      <c r="CY7" s="878" t="str">
        <f t="shared" si="33"/>
        <v/>
      </c>
      <c r="CZ7" s="855">
        <f t="shared" si="34"/>
        <v>0.91666666666666663</v>
      </c>
      <c r="DA7" s="877" t="str">
        <f>IF($K7="○",VLOOKUP($C7&amp;"-"&amp;DA$4,'05市民生活実感調査'!$A$3:$BC$218,COLUMN('05市民生活実感調査'!$Y:$Y),FALSE),"-")</f>
        <v>-</v>
      </c>
      <c r="DB7" s="878" t="str">
        <f>IF($L7="○",VLOOKUP($C7&amp;"-"&amp;DB$4,'05市民生活実感調査'!$A$3:$BC$218,COLUMN('05市民生活実感調査'!$Y:$Y),FALSE),"-")</f>
        <v>-</v>
      </c>
      <c r="DC7" s="878" t="str">
        <f>IF($M7="○",VLOOKUP($C7&amp;"-"&amp;DC$4,'05市民生活実感調査'!$A$3:$BC$218,COLUMN('05市民生活実感調査'!$Y:$Y),FALSE),"-")</f>
        <v>b</v>
      </c>
      <c r="DD7" s="878" t="str">
        <f>IF($N7="○",VLOOKUP($C7&amp;"-"&amp;DD$4,'05市民生活実感調査'!$A$3:$BC$218,COLUMN('05市民生活実感調査'!$Y:$Y),FALSE),"-")</f>
        <v>-</v>
      </c>
      <c r="DE7" s="878" t="str">
        <f>IF($O7="○",VLOOKUP($C7&amp;"-"&amp;DE$4,'05市民生活実感調査'!$A$3:$BC$218,COLUMN('05市民生活実感調査'!$Y:$Y),FALSE),"-")</f>
        <v>-</v>
      </c>
      <c r="DF7" s="878" t="str">
        <f>IF($P7="○",VLOOKUP($C7&amp;"-"&amp;DF$4,'05市民生活実感調査'!$A$3:$BC$218,COLUMN('05市民生活実感調査'!$Y:$Y),FALSE),"-")</f>
        <v>-</v>
      </c>
      <c r="DG7" s="878" t="str">
        <f>IF($Q7="○",VLOOKUP($C7&amp;"-"&amp;DG$4,'05市民生活実感調査'!$A$3:$BC$218,COLUMN('05市民生活実感調査'!$Y:$Y),FALSE),"-")</f>
        <v>-</v>
      </c>
      <c r="DH7" s="878" t="str">
        <f>IF($R7="○",VLOOKUP($C7&amp;"-"&amp;DH$4,'05市民生活実感調査'!$A$3:$BC$218,COLUMN('05市民生活実感調査'!$Y:$Y),FALSE),"-")</f>
        <v>-</v>
      </c>
      <c r="DI7" s="879" t="str">
        <f t="shared" si="35"/>
        <v>b</v>
      </c>
      <c r="DJ7" s="877" t="str">
        <f t="shared" si="36"/>
        <v/>
      </c>
      <c r="DK7" s="878" t="str">
        <f t="shared" si="37"/>
        <v/>
      </c>
      <c r="DL7" s="878">
        <f t="shared" si="38"/>
        <v>3</v>
      </c>
      <c r="DM7" s="878" t="str">
        <f t="shared" si="39"/>
        <v/>
      </c>
      <c r="DN7" s="878" t="str">
        <f t="shared" si="141"/>
        <v/>
      </c>
      <c r="DO7" s="878" t="str">
        <f t="shared" si="40"/>
        <v/>
      </c>
      <c r="DP7" s="878" t="str">
        <f t="shared" si="41"/>
        <v/>
      </c>
      <c r="DQ7" s="878" t="str">
        <f t="shared" si="42"/>
        <v/>
      </c>
      <c r="DR7" s="840">
        <f t="shared" si="43"/>
        <v>0.75</v>
      </c>
      <c r="DS7" s="876" t="str">
        <f t="shared" si="44"/>
        <v>客観指標</v>
      </c>
      <c r="DT7" s="863" t="str">
        <f t="shared" si="45"/>
        <v>ごみの発生抑制や再利用、資源物の回収及びエネルギー回収等、すぐには市民の実感につながりにくい部分が多いため、客観指標に重みを置く。</v>
      </c>
      <c r="DU7" s="877" t="str">
        <f>VLOOKUP(CF7&amp;DI7&amp;DS7,プルダウン!$AC$2:$AD$71,2,FALSE)</f>
        <v>A</v>
      </c>
      <c r="DV7" s="859" t="str">
        <f>VLOOKUP(DU7,プルダウン!$A$1:$B$6,2,FALSE)</f>
        <v>政策の目的が十分に達成されている</v>
      </c>
      <c r="DW7" s="860"/>
      <c r="DX7" s="859"/>
      <c r="DY7" s="889" t="str">
        <f>VLOOKUP($A7&amp;"-"&amp;DY$4,'04施策の客観指標'!$A$4:$AY$1029,COLUMN('04施策の客観指標'!$AU:$AU),FALSE)</f>
        <v>a</v>
      </c>
      <c r="DZ7" s="878" t="str">
        <f>VLOOKUP($A7&amp;"-"&amp;DZ$4,'04施策の客観指標'!$A$4:$AY$1029,COLUMN('04施策の客観指標'!$AU:$AU),FALSE)</f>
        <v>a</v>
      </c>
      <c r="EA7" s="878" t="str">
        <f>VLOOKUP($A7&amp;"-"&amp;EA$4,'04施策の客観指標'!$A$4:$AY$1029,COLUMN('04施策の客観指標'!$AU:$AU),FALSE)</f>
        <v>a</v>
      </c>
      <c r="EB7" s="878" t="str">
        <f>VLOOKUP($A7&amp;"-"&amp;EB$4,'04施策の客観指標'!$A$4:$AY$1029,COLUMN('04施策の客観指標'!$AU:$AU),FALSE)</f>
        <v>-</v>
      </c>
      <c r="EC7" s="878" t="str">
        <f>VLOOKUP($A7&amp;"-"&amp;EC$4,'04施策の客観指標'!$A$4:$AY$1029,COLUMN('04施策の客観指標'!$AU:$AU),FALSE)</f>
        <v>-</v>
      </c>
      <c r="ED7" s="878" t="str">
        <f>VLOOKUP($A7&amp;"-"&amp;ED$4,'04施策の客観指標'!$A$4:$AY$1029,COLUMN('04施策の客観指標'!$AU:$AU),FALSE)</f>
        <v>-</v>
      </c>
      <c r="EE7" s="878" t="str">
        <f>VLOOKUP($A7&amp;"-"&amp;EE$4,'04施策の客観指標'!$A$4:$AY$1029,COLUMN('04施策の客観指標'!$AU:$AU),FALSE)</f>
        <v>-</v>
      </c>
      <c r="EF7" s="878" t="str">
        <f>VLOOKUP($A7&amp;"-"&amp;EF$4,'04施策の客観指標'!$A$4:$AY$1029,COLUMN('04施策の客観指標'!$AU:$AU),FALSE)</f>
        <v>-</v>
      </c>
      <c r="EG7" s="878" t="str">
        <f>VLOOKUP($A7&amp;"-"&amp;EG$4,'04施策の客観指標'!$A$4:$AY$1029,COLUMN('04施策の客観指標'!$AU:$AU),FALSE)</f>
        <v>-</v>
      </c>
      <c r="EH7" s="879" t="str">
        <f t="shared" si="46"/>
        <v>a</v>
      </c>
      <c r="EI7" s="856">
        <v>1</v>
      </c>
      <c r="EJ7" s="878">
        <v>1</v>
      </c>
      <c r="EK7" s="878">
        <v>1</v>
      </c>
      <c r="EL7" s="878" t="s">
        <v>83</v>
      </c>
      <c r="EM7" s="878" t="s">
        <v>83</v>
      </c>
      <c r="EN7" s="878" t="s">
        <v>83</v>
      </c>
      <c r="EO7" s="878" t="s">
        <v>83</v>
      </c>
      <c r="EP7" s="878" t="s">
        <v>83</v>
      </c>
      <c r="EQ7" s="878" t="s">
        <v>83</v>
      </c>
      <c r="ER7" s="879">
        <f t="shared" si="47"/>
        <v>3</v>
      </c>
      <c r="ES7" s="877">
        <f t="shared" si="48"/>
        <v>4</v>
      </c>
      <c r="ET7" s="878">
        <f t="shared" si="49"/>
        <v>4</v>
      </c>
      <c r="EU7" s="878">
        <f t="shared" si="50"/>
        <v>4</v>
      </c>
      <c r="EV7" s="878" t="str">
        <f t="shared" si="51"/>
        <v/>
      </c>
      <c r="EW7" s="878" t="str">
        <f t="shared" si="52"/>
        <v/>
      </c>
      <c r="EX7" s="878" t="str">
        <f t="shared" si="53"/>
        <v/>
      </c>
      <c r="EY7" s="878" t="str">
        <f t="shared" si="54"/>
        <v/>
      </c>
      <c r="EZ7" s="878" t="str">
        <f t="shared" si="55"/>
        <v/>
      </c>
      <c r="FA7" s="878" t="str">
        <f t="shared" si="56"/>
        <v/>
      </c>
      <c r="FB7" s="855">
        <f t="shared" si="57"/>
        <v>1</v>
      </c>
      <c r="FC7" s="877" t="str">
        <f>IF($K7="○",VLOOKUP($C7&amp;"-"&amp;FC$4,'05市民生活実感調査'!$A$3:$BC$218,COLUMN('05市民生活実感調査'!$AI:$AI),FALSE),"-")</f>
        <v>-</v>
      </c>
      <c r="FD7" s="878" t="str">
        <f>IF($L7="○",VLOOKUP($C7&amp;"-"&amp;FD$4,'05市民生活実感調査'!$A$3:$BC$218,COLUMN('05市民生活実感調査'!$AI:$AI),FALSE),"-")</f>
        <v>-</v>
      </c>
      <c r="FE7" s="878" t="str">
        <f>IF($M7="○",VLOOKUP($C7&amp;"-"&amp;FE$4,'05市民生活実感調査'!$A$3:$BC$218,COLUMN('05市民生活実感調査'!$AI:$AI),FALSE),"-")</f>
        <v>b</v>
      </c>
      <c r="FF7" s="878" t="str">
        <f>IF($N7="○",VLOOKUP($C7&amp;"-"&amp;FF$4,'05市民生活実感調査'!$A$3:$BC$218,COLUMN('05市民生活実感調査'!$AI:$AI),FALSE),"-")</f>
        <v>-</v>
      </c>
      <c r="FG7" s="878" t="str">
        <f>IF($O7="○",VLOOKUP($C7&amp;"-"&amp;FG$4,'05市民生活実感調査'!$A$3:$BC$218,COLUMN('05市民生活実感調査'!$AI:$AI),FALSE),"-")</f>
        <v>-</v>
      </c>
      <c r="FH7" s="878" t="str">
        <f>IF($P7="○",VLOOKUP($C7&amp;"-"&amp;FH$4,'05市民生活実感調査'!$A$3:$BC$218,COLUMN('05市民生活実感調査'!$AI:$AI),FALSE),"-")</f>
        <v>-</v>
      </c>
      <c r="FI7" s="878" t="str">
        <f>IF($Q7="○",VLOOKUP($C7&amp;"-"&amp;FI$4,'05市民生活実感調査'!$A$3:$BC$218,COLUMN('05市民生活実感調査'!$AI:$AI),FALSE),"-")</f>
        <v>-</v>
      </c>
      <c r="FJ7" s="878" t="str">
        <f>IF($R7="○",VLOOKUP($C7&amp;"-"&amp;FJ$4,'05市民生活実感調査'!$A$3:$BC$218,COLUMN('05市民生活実感調査'!$AI:$AI),FALSE),"-")</f>
        <v>-</v>
      </c>
      <c r="FK7" s="879" t="str">
        <f t="shared" si="58"/>
        <v>b</v>
      </c>
      <c r="FL7" s="877" t="str">
        <f t="shared" si="59"/>
        <v/>
      </c>
      <c r="FM7" s="878" t="str">
        <f t="shared" si="60"/>
        <v/>
      </c>
      <c r="FN7" s="878">
        <f t="shared" si="61"/>
        <v>3</v>
      </c>
      <c r="FO7" s="878" t="str">
        <f t="shared" si="62"/>
        <v/>
      </c>
      <c r="FP7" s="878" t="str">
        <f t="shared" si="63"/>
        <v/>
      </c>
      <c r="FQ7" s="878" t="str">
        <f t="shared" si="64"/>
        <v/>
      </c>
      <c r="FR7" s="878" t="str">
        <f t="shared" si="65"/>
        <v/>
      </c>
      <c r="FS7" s="878" t="str">
        <f t="shared" si="66"/>
        <v/>
      </c>
      <c r="FT7" s="840">
        <f t="shared" si="67"/>
        <v>0.75</v>
      </c>
      <c r="FU7" s="876" t="str">
        <f t="shared" si="68"/>
        <v>客観指標</v>
      </c>
      <c r="FV7" s="863" t="str">
        <f t="shared" si="69"/>
        <v>ごみの発生抑制や再利用、資源物の回収及びエネルギー回収等、すぐには市民の実感につながりにくい部分が多いため、客観指標に重みを置く。</v>
      </c>
      <c r="FW7" s="877" t="str">
        <f>VLOOKUP(EH7&amp;FK7&amp;FU7,プルダウン!$AC$2:$AD$71,2,FALSE)</f>
        <v>A</v>
      </c>
      <c r="FX7" s="859" t="str">
        <f>VLOOKUP(FW7,プルダウン!$A$1:$B$6,2,FALSE)</f>
        <v>政策の目的が十分に達成されている</v>
      </c>
      <c r="FY7" s="860"/>
      <c r="FZ7" s="859"/>
      <c r="GA7" s="889" t="str">
        <f>VLOOKUP($A7&amp;"-"&amp;GA$4,'04施策の客観指標'!$A$4:$AY$1029,COLUMN('04施策の客観指標'!$AV:$AV),FALSE)</f>
        <v>a</v>
      </c>
      <c r="GB7" s="878" t="str">
        <f>VLOOKUP($A7&amp;"-"&amp;GB$4,'04施策の客観指標'!$A$4:$AY$1029,COLUMN('04施策の客観指標'!$AV:$AV),FALSE)</f>
        <v>a</v>
      </c>
      <c r="GC7" s="878" t="str">
        <f>VLOOKUP($A7&amp;"-"&amp;GC$4,'04施策の客観指標'!$A$4:$AY$1029,COLUMN('04施策の客観指標'!$AV:$AV),FALSE)</f>
        <v>a</v>
      </c>
      <c r="GD7" s="878" t="str">
        <f>VLOOKUP($A7&amp;"-"&amp;GD$4,'04施策の客観指標'!$A$4:$AY$1029,COLUMN('04施策の客観指標'!$AV:$AV),FALSE)</f>
        <v>-</v>
      </c>
      <c r="GE7" s="878" t="str">
        <f>VLOOKUP($A7&amp;"-"&amp;GE$4,'04施策の客観指標'!$A$4:$AY$1029,COLUMN('04施策の客観指標'!$AV:$AV),FALSE)</f>
        <v>-</v>
      </c>
      <c r="GF7" s="878" t="str">
        <f>VLOOKUP($A7&amp;"-"&amp;GF$4,'04施策の客観指標'!$A$4:$AY$1029,COLUMN('04施策の客観指標'!$AV:$AV),FALSE)</f>
        <v>-</v>
      </c>
      <c r="GG7" s="878" t="str">
        <f>VLOOKUP($A7&amp;"-"&amp;GG$4,'04施策の客観指標'!$A$4:$AY$1029,COLUMN('04施策の客観指標'!$AV:$AV),FALSE)</f>
        <v>-</v>
      </c>
      <c r="GH7" s="878" t="str">
        <f>VLOOKUP($A7&amp;"-"&amp;GH$4,'04施策の客観指標'!$A$4:$AY$1029,COLUMN('04施策の客観指標'!$AV:$AV),FALSE)</f>
        <v>-</v>
      </c>
      <c r="GI7" s="878" t="str">
        <f>VLOOKUP($A7&amp;"-"&amp;GI$4,'04施策の客観指標'!$A$4:$AY$1029,COLUMN('04施策の客観指標'!$AV:$AV),FALSE)</f>
        <v>-</v>
      </c>
      <c r="GJ7" s="879" t="str">
        <f t="shared" si="70"/>
        <v>a</v>
      </c>
      <c r="GK7" s="856">
        <f>IF(GA7="-","-",VLOOKUP($A7&amp;"-"&amp;GA$4,'04施策の客観指標'!$A$4:$AY$1029,COLUMN('04施策の客観指標'!$AY:$AY),FALSE))</f>
        <v>1</v>
      </c>
      <c r="GL7" s="856">
        <f>IF(GB7="-","-",VLOOKUP($A7&amp;"-"&amp;GB$4,'04施策の客観指標'!$A$4:$AY$1029,COLUMN('04施策の客観指標'!$AY:$AY),FALSE))</f>
        <v>1</v>
      </c>
      <c r="GM7" s="856">
        <f>IF(GC7="-","-",VLOOKUP($A7&amp;"-"&amp;GC$4,'04施策の客観指標'!$A$4:$AY$1029,COLUMN('04施策の客観指標'!$AY:$AY),FALSE))</f>
        <v>1</v>
      </c>
      <c r="GN7" s="856" t="str">
        <f>IF(GD7="-","-",VLOOKUP($A7&amp;"-"&amp;GD$4,'04施策の客観指標'!$A$4:$AY$1029,COLUMN('04施策の客観指標'!$AY:$AY),FALSE))</f>
        <v>-</v>
      </c>
      <c r="GO7" s="856" t="str">
        <f>IF(GE7="-","-",VLOOKUP($A7&amp;"-"&amp;GE$4,'04施策の客観指標'!$A$4:$AY$1029,COLUMN('04施策の客観指標'!$AY:$AY),FALSE))</f>
        <v>-</v>
      </c>
      <c r="GP7" s="856" t="str">
        <f>IF(GF7="-","-",VLOOKUP($A7&amp;"-"&amp;GF$4,'04施策の客観指標'!$A$4:$AY$1029,COLUMN('04施策の客観指標'!$AY:$AY),FALSE))</f>
        <v>-</v>
      </c>
      <c r="GQ7" s="856" t="str">
        <f>IF(GG7="-","-",VLOOKUP($A7&amp;"-"&amp;GG$4,'04施策の客観指標'!$A$4:$AY$1029,COLUMN('04施策の客観指標'!$AY:$AY),FALSE))</f>
        <v>-</v>
      </c>
      <c r="GR7" s="856" t="str">
        <f>IF(GH7="-","-",VLOOKUP($A7&amp;"-"&amp;GH$4,'04施策の客観指標'!$A$4:$AY$1029,COLUMN('04施策の客観指標'!$AY:$AY),FALSE))</f>
        <v>-</v>
      </c>
      <c r="GS7" s="856" t="str">
        <f>IF(GI7="-","-",VLOOKUP($A7&amp;"-"&amp;GI$4,'04施策の客観指標'!$A$4:$AY$1029,COLUMN('04施策の客観指標'!$AY:$AY),FALSE))</f>
        <v>-</v>
      </c>
      <c r="GT7" s="879">
        <f t="shared" si="71"/>
        <v>3</v>
      </c>
      <c r="GU7" s="877">
        <f t="shared" si="72"/>
        <v>4</v>
      </c>
      <c r="GV7" s="878">
        <f t="shared" si="73"/>
        <v>4</v>
      </c>
      <c r="GW7" s="878">
        <f t="shared" si="74"/>
        <v>4</v>
      </c>
      <c r="GX7" s="878" t="str">
        <f t="shared" si="75"/>
        <v/>
      </c>
      <c r="GY7" s="878" t="str">
        <f t="shared" si="76"/>
        <v/>
      </c>
      <c r="GZ7" s="878" t="str">
        <f t="shared" si="77"/>
        <v/>
      </c>
      <c r="HA7" s="878" t="str">
        <f t="shared" si="78"/>
        <v/>
      </c>
      <c r="HB7" s="878" t="str">
        <f t="shared" si="79"/>
        <v/>
      </c>
      <c r="HC7" s="878" t="str">
        <f t="shared" si="80"/>
        <v/>
      </c>
      <c r="HD7" s="855">
        <f t="shared" si="81"/>
        <v>1</v>
      </c>
      <c r="HE7" s="877" t="str">
        <f>IF($K7="○",VLOOKUP($C7&amp;"-"&amp;HE$4,'05市民生活実感調査'!$A$3:$BC$218,COLUMN('05市民生活実感調査'!$AS:$AS),FALSE),"-")</f>
        <v>-</v>
      </c>
      <c r="HF7" s="878" t="str">
        <f>IF($L7="○",VLOOKUP($C7&amp;"-"&amp;HF$4,'05市民生活実感調査'!$A$3:$BC$218,COLUMN('05市民生活実感調査'!$AS:$AS),FALSE),"-")</f>
        <v>-</v>
      </c>
      <c r="HG7" s="878" t="str">
        <f>IF($M7="○",VLOOKUP($C7&amp;"-"&amp;HG$4,'05市民生活実感調査'!$A$3:$BC$218,COLUMN('05市民生活実感調査'!$AS:$AS),FALSE),"-")</f>
        <v>b</v>
      </c>
      <c r="HH7" s="878" t="str">
        <f>IF($N7="○",VLOOKUP($C7&amp;"-"&amp;HH$4,'05市民生活実感調査'!$A$3:$BC$218,COLUMN('05市民生活実感調査'!$AS:$AS),FALSE),"-")</f>
        <v>-</v>
      </c>
      <c r="HI7" s="878" t="str">
        <f>IF($O7="○",VLOOKUP($C7&amp;"-"&amp;HI$4,'05市民生活実感調査'!$A$3:$BC$218,COLUMN('05市民生活実感調査'!$AS:$AS),FALSE),"-")</f>
        <v>-</v>
      </c>
      <c r="HJ7" s="878" t="str">
        <f>IF($P7="○",VLOOKUP($C7&amp;"-"&amp;HJ$4,'05市民生活実感調査'!$A$3:$BC$218,COLUMN('05市民生活実感調査'!$AS:$AS),FALSE),"-")</f>
        <v>-</v>
      </c>
      <c r="HK7" s="878" t="str">
        <f>IF($Q7="○",VLOOKUP($C7&amp;"-"&amp;HK$4,'05市民生活実感調査'!$A$3:$BC$218,COLUMN('05市民生活実感調査'!$AS:$AS),FALSE),"-")</f>
        <v>-</v>
      </c>
      <c r="HL7" s="878" t="str">
        <f>IF($R7="○",VLOOKUP($C7&amp;"-"&amp;HL$4,'05市民生活実感調査'!$A$3:$BC$218,COLUMN('05市民生活実感調査'!$AS:$AS),FALSE),"-")</f>
        <v>-</v>
      </c>
      <c r="HM7" s="879" t="str">
        <f t="shared" si="82"/>
        <v>b</v>
      </c>
      <c r="HN7" s="877" t="str">
        <f t="shared" si="83"/>
        <v/>
      </c>
      <c r="HO7" s="878" t="str">
        <f t="shared" si="84"/>
        <v/>
      </c>
      <c r="HP7" s="878">
        <f t="shared" si="85"/>
        <v>3</v>
      </c>
      <c r="HQ7" s="878" t="str">
        <f t="shared" si="86"/>
        <v/>
      </c>
      <c r="HR7" s="878" t="str">
        <f t="shared" si="87"/>
        <v/>
      </c>
      <c r="HS7" s="878" t="str">
        <f t="shared" si="88"/>
        <v/>
      </c>
      <c r="HT7" s="878" t="str">
        <f t="shared" si="89"/>
        <v/>
      </c>
      <c r="HU7" s="878" t="str">
        <f t="shared" si="90"/>
        <v/>
      </c>
      <c r="HV7" s="840">
        <f t="shared" si="91"/>
        <v>0.75</v>
      </c>
      <c r="HW7" s="876" t="str">
        <f t="shared" si="92"/>
        <v>客観指標</v>
      </c>
      <c r="HX7" s="863" t="str">
        <f t="shared" si="93"/>
        <v>ごみの発生抑制や再利用、資源物の回収及びエネルギー回収等、すぐには市民の実感につながりにくい部分が多いため、客観指標に重みを置く。</v>
      </c>
      <c r="HY7" s="877" t="str">
        <f>VLOOKUP(GJ7&amp;HM7&amp;HW7,プルダウン!$AC$2:$AD$71,2,FALSE)</f>
        <v>A</v>
      </c>
      <c r="HZ7" s="859" t="str">
        <f>VLOOKUP(HY7,プルダウン!$A$1:$B$6,2,FALSE)</f>
        <v>政策の目的が十分に達成されている</v>
      </c>
      <c r="IA7" s="860"/>
      <c r="IB7" s="859"/>
      <c r="IC7" s="889" t="str">
        <f>VLOOKUP($A7&amp;"-"&amp;IC$4,'04施策の客観指標'!$A$4:$AY$1029,COLUMN('04施策の客観指標'!$AW:$AW),FALSE)</f>
        <v>a</v>
      </c>
      <c r="ID7" s="878" t="str">
        <f>VLOOKUP($A7&amp;"-"&amp;ID$4,'04施策の客観指標'!$A$4:$AY$1029,COLUMN('04施策の客観指標'!$AW:$AW),FALSE)</f>
        <v>a</v>
      </c>
      <c r="IE7" s="878" t="str">
        <f>VLOOKUP($A7&amp;"-"&amp;IE$4,'04施策の客観指標'!$A$4:$AY$1029,COLUMN('04施策の客観指標'!$AW:$AW),FALSE)</f>
        <v>a</v>
      </c>
      <c r="IF7" s="878" t="str">
        <f>VLOOKUP($A7&amp;"-"&amp;IF$4,'04施策の客観指標'!$A$4:$AY$1029,COLUMN('04施策の客観指標'!$AW:$AW),FALSE)</f>
        <v>-</v>
      </c>
      <c r="IG7" s="878" t="str">
        <f>VLOOKUP($A7&amp;"-"&amp;IG$4,'04施策の客観指標'!$A$4:$AY$1029,COLUMN('04施策の客観指標'!$AW:$AW),FALSE)</f>
        <v>-</v>
      </c>
      <c r="IH7" s="878" t="str">
        <f>VLOOKUP($A7&amp;"-"&amp;IH$4,'04施策の客観指標'!$A$4:$AY$1029,COLUMN('04施策の客観指標'!$AW:$AW),FALSE)</f>
        <v>-</v>
      </c>
      <c r="II7" s="878" t="str">
        <f>VLOOKUP($A7&amp;"-"&amp;II$4,'04施策の客観指標'!$A$4:$AY$1029,COLUMN('04施策の客観指標'!$AW:$AW),FALSE)</f>
        <v>-</v>
      </c>
      <c r="IJ7" s="878" t="str">
        <f>VLOOKUP($A7&amp;"-"&amp;IJ$4,'04施策の客観指標'!$A$4:$AY$1029,COLUMN('04施策の客観指標'!$AW:$AW),FALSE)</f>
        <v>-</v>
      </c>
      <c r="IK7" s="878" t="str">
        <f>VLOOKUP($A7&amp;"-"&amp;IK$4,'04施策の客観指標'!$A$4:$AY$1029,COLUMN('04施策の客観指標'!$AW:$AW),FALSE)</f>
        <v>-</v>
      </c>
      <c r="IL7" s="879" t="str">
        <f t="shared" si="94"/>
        <v>a</v>
      </c>
      <c r="IM7" s="856">
        <f>IF(IC7="-","-",VLOOKUP($A7&amp;"-"&amp;IC$4,'04施策の客観指標'!$A$4:$AY$1029,COLUMN('04施策の客観指標'!$AY:$AY),FALSE))</f>
        <v>1</v>
      </c>
      <c r="IN7" s="856">
        <f>IF(ID7="-","-",VLOOKUP($A7&amp;"-"&amp;ID$4,'04施策の客観指標'!$A$4:$AY$1029,COLUMN('04施策の客観指標'!$AY:$AY),FALSE))</f>
        <v>1</v>
      </c>
      <c r="IO7" s="856">
        <f>IF(IE7="-","-",VLOOKUP($A7&amp;"-"&amp;IE$4,'04施策の客観指標'!$A$4:$AY$1029,COLUMN('04施策の客観指標'!$AY:$AY),FALSE))</f>
        <v>1</v>
      </c>
      <c r="IP7" s="856" t="str">
        <f>IF(IF7="-","-",VLOOKUP($A7&amp;"-"&amp;IF$4,'04施策の客観指標'!$A$4:$AY$1029,COLUMN('04施策の客観指標'!$AY:$AY),FALSE))</f>
        <v>-</v>
      </c>
      <c r="IQ7" s="856" t="str">
        <f>IF(IG7="-","-",VLOOKUP($A7&amp;"-"&amp;IG$4,'04施策の客観指標'!$A$4:$AY$1029,COLUMN('04施策の客観指標'!$AY:$AY),FALSE))</f>
        <v>-</v>
      </c>
      <c r="IR7" s="856" t="str">
        <f>IF(IH7="-","-",VLOOKUP($A7&amp;"-"&amp;IH$4,'04施策の客観指標'!$A$4:$AY$1029,COLUMN('04施策の客観指標'!$AY:$AY),FALSE))</f>
        <v>-</v>
      </c>
      <c r="IS7" s="856" t="str">
        <f>IF(II7="-","-",VLOOKUP($A7&amp;"-"&amp;II$4,'04施策の客観指標'!$A$4:$AY$1029,COLUMN('04施策の客観指標'!$AY:$AY),FALSE))</f>
        <v>-</v>
      </c>
      <c r="IT7" s="856" t="str">
        <f>IF(IJ7="-","-",VLOOKUP($A7&amp;"-"&amp;IJ$4,'04施策の客観指標'!$A$4:$AY$1029,COLUMN('04施策の客観指標'!$AY:$AY),FALSE))</f>
        <v>-</v>
      </c>
      <c r="IU7" s="856" t="str">
        <f>IF(IK7="-","-",VLOOKUP($A7&amp;"-"&amp;IK$4,'04施策の客観指標'!$A$4:$AY$1029,COLUMN('04施策の客観指標'!$AY:$AY),FALSE))</f>
        <v>-</v>
      </c>
      <c r="IV7" s="879">
        <f t="shared" si="95"/>
        <v>3</v>
      </c>
      <c r="IW7" s="877">
        <f t="shared" si="96"/>
        <v>4</v>
      </c>
      <c r="IX7" s="878">
        <f t="shared" si="97"/>
        <v>4</v>
      </c>
      <c r="IY7" s="878">
        <f t="shared" si="98"/>
        <v>4</v>
      </c>
      <c r="IZ7" s="878" t="str">
        <f t="shared" si="99"/>
        <v/>
      </c>
      <c r="JA7" s="878" t="str">
        <f t="shared" si="100"/>
        <v/>
      </c>
      <c r="JB7" s="878" t="str">
        <f t="shared" si="101"/>
        <v/>
      </c>
      <c r="JC7" s="878" t="str">
        <f t="shared" si="102"/>
        <v/>
      </c>
      <c r="JD7" s="878" t="str">
        <f t="shared" si="103"/>
        <v/>
      </c>
      <c r="JE7" s="878" t="str">
        <f t="shared" si="104"/>
        <v/>
      </c>
      <c r="JF7" s="855">
        <f t="shared" si="105"/>
        <v>1</v>
      </c>
      <c r="JG7" s="877" t="str">
        <f>IF($K7="○",VLOOKUP($C7&amp;"-"&amp;JG$4,'05市民生活実感調査'!$A$3:$BC$218,COLUMN('05市民生活実感調査'!$BC:$BC),FALSE),"-")</f>
        <v>-</v>
      </c>
      <c r="JH7" s="878" t="str">
        <f>IF($L7="○",VLOOKUP($C7&amp;"-"&amp;JH$4,'05市民生活実感調査'!$A$3:$BC$218,COLUMN('05市民生活実感調査'!$BC:$BC),FALSE),"-")</f>
        <v>-</v>
      </c>
      <c r="JI7" s="878" t="str">
        <f>IF($M7="○",VLOOKUP($C7&amp;"-"&amp;JI$4,'05市民生活実感調査'!$A$3:$BC$218,COLUMN('05市民生活実感調査'!$BC:$BC),FALSE),"-")</f>
        <v>b</v>
      </c>
      <c r="JJ7" s="878" t="str">
        <f>IF($N7="○",VLOOKUP($C7&amp;"-"&amp;JJ$4,'05市民生活実感調査'!$A$3:$BC$218,COLUMN('05市民生活実感調査'!$BC:$BC),FALSE),"-")</f>
        <v>-</v>
      </c>
      <c r="JK7" s="878" t="str">
        <f>IF($O7="○",VLOOKUP($C7&amp;"-"&amp;JK$4,'05市民生活実感調査'!$A$3:$BC$218,COLUMN('05市民生活実感調査'!$BC:$BC),FALSE),"-")</f>
        <v>-</v>
      </c>
      <c r="JL7" s="878" t="str">
        <f>IF($P7="○",VLOOKUP($C7&amp;"-"&amp;JL$4,'05市民生活実感調査'!$A$3:$BC$218,COLUMN('05市民生活実感調査'!$BC:$BC),FALSE),"-")</f>
        <v>-</v>
      </c>
      <c r="JM7" s="878" t="str">
        <f>IF($Q7="○",VLOOKUP($C7&amp;"-"&amp;JM$4,'05市民生活実感調査'!$A$3:$BC$218,COLUMN('05市民生活実感調査'!$BC:$BC),FALSE),"-")</f>
        <v>-</v>
      </c>
      <c r="JN7" s="878" t="str">
        <f>IF($R7="○",VLOOKUP($C7&amp;"-"&amp;JN$4,'05市民生活実感調査'!$A$3:$BC$218,COLUMN('05市民生活実感調査'!$BC:$BC),FALSE),"-")</f>
        <v>-</v>
      </c>
      <c r="JO7" s="879" t="str">
        <f t="shared" si="106"/>
        <v>b</v>
      </c>
      <c r="JP7" s="877" t="str">
        <f t="shared" si="107"/>
        <v/>
      </c>
      <c r="JQ7" s="878" t="str">
        <f t="shared" si="108"/>
        <v/>
      </c>
      <c r="JR7" s="878">
        <f t="shared" si="109"/>
        <v>3</v>
      </c>
      <c r="JS7" s="878" t="str">
        <f t="shared" si="110"/>
        <v/>
      </c>
      <c r="JT7" s="878" t="str">
        <f t="shared" si="111"/>
        <v/>
      </c>
      <c r="JU7" s="878" t="str">
        <f t="shared" si="112"/>
        <v/>
      </c>
      <c r="JV7" s="878" t="str">
        <f t="shared" si="113"/>
        <v/>
      </c>
      <c r="JW7" s="878" t="str">
        <f t="shared" si="114"/>
        <v/>
      </c>
      <c r="JX7" s="840">
        <f t="shared" si="115"/>
        <v>0.75</v>
      </c>
      <c r="JY7" s="876" t="str">
        <f t="shared" si="116"/>
        <v>客観指標</v>
      </c>
      <c r="JZ7" s="863" t="str">
        <f t="shared" si="117"/>
        <v>ごみの発生抑制や再利用、資源物の回収及びエネルギー回収等、すぐには市民の実感につながりにくい部分が多いため、客観指標に重みを置く。</v>
      </c>
      <c r="KA7" s="877" t="str">
        <f>VLOOKUP(IL7&amp;JO7&amp;JY7,プルダウン!$AC$2:$AD$71,2,FALSE)</f>
        <v>A</v>
      </c>
      <c r="KB7" s="859" t="str">
        <f>VLOOKUP(KA7,プルダウン!$A$1:$B$6,2,FALSE)</f>
        <v>政策の目的が十分に達成されている</v>
      </c>
      <c r="KC7" s="860"/>
      <c r="KD7" s="859"/>
      <c r="KE7" s="883" t="str">
        <f>VLOOKUP($A7&amp;"-"&amp;KE$4,'04施策の客観指標'!$A$4:$AY$1029,COLUMN('04施策の客観指標'!$AX:$AX),FALSE)</f>
        <v>a</v>
      </c>
      <c r="KF7" s="813" t="str">
        <f>VLOOKUP($A7&amp;"-"&amp;KF$4,'04施策の客観指標'!$A$4:$AY$1029,COLUMN('04施策の客観指標'!$AX:$AX),FALSE)</f>
        <v>a</v>
      </c>
      <c r="KG7" s="813" t="str">
        <f>VLOOKUP($A7&amp;"-"&amp;KG$4,'04施策の客観指標'!$A$4:$AY$1029,COLUMN('04施策の客観指標'!$AX:$AX),FALSE)</f>
        <v>a</v>
      </c>
      <c r="KH7" s="813" t="str">
        <f>VLOOKUP($A7&amp;"-"&amp;KH$4,'04施策の客観指標'!$A$4:$AY$1029,COLUMN('04施策の客観指標'!$AX:$AX),FALSE)</f>
        <v>-</v>
      </c>
      <c r="KI7" s="813" t="str">
        <f>VLOOKUP($A7&amp;"-"&amp;KI$4,'04施策の客観指標'!$A$4:$AY$1029,COLUMN('04施策の客観指標'!$AX:$AX),FALSE)</f>
        <v>-</v>
      </c>
      <c r="KJ7" s="813" t="str">
        <f>VLOOKUP($A7&amp;"-"&amp;KJ$4,'04施策の客観指標'!$A$4:$AY$1029,COLUMN('04施策の客観指標'!$AX:$AX),FALSE)</f>
        <v>-</v>
      </c>
      <c r="KK7" s="813" t="str">
        <f>VLOOKUP($A7&amp;"-"&amp;KK$4,'04施策の客観指標'!$A$4:$AY$1029,COLUMN('04施策の客観指標'!$AX:$AX),FALSE)</f>
        <v>-</v>
      </c>
      <c r="KL7" s="813" t="str">
        <f>VLOOKUP($A7&amp;"-"&amp;KL$4,'04施策の客観指標'!$A$4:$AY$1029,COLUMN('04施策の客観指標'!$AX:$AX),FALSE)</f>
        <v>-</v>
      </c>
      <c r="KM7" s="813" t="str">
        <f>VLOOKUP($A7&amp;"-"&amp;KM$4,'04施策の客観指標'!$A$4:$AY$1029,COLUMN('04施策の客観指標'!$AX:$AX),FALSE)</f>
        <v>-</v>
      </c>
      <c r="KN7" s="814" t="str">
        <f t="shared" si="118"/>
        <v>a</v>
      </c>
      <c r="KO7" s="423">
        <f>IF(KE7="-","-",VLOOKUP($A7&amp;"-"&amp;KE$4,'04施策の客観指標'!$A$4:$AY$1029,COLUMN('04施策の客観指標'!$AY:$AY),FALSE))</f>
        <v>1</v>
      </c>
      <c r="KP7" s="423">
        <f>IF(KF7="-","-",VLOOKUP($A7&amp;"-"&amp;KF$4,'04施策の客観指標'!$A$4:$AY$1029,COLUMN('04施策の客観指標'!$AY:$AY),FALSE))</f>
        <v>1</v>
      </c>
      <c r="KQ7" s="423">
        <f>IF(KG7="-","-",VLOOKUP($A7&amp;"-"&amp;KG$4,'04施策の客観指標'!$A$4:$AY$1029,COLUMN('04施策の客観指標'!$AY:$AY),FALSE))</f>
        <v>1</v>
      </c>
      <c r="KR7" s="423" t="str">
        <f>IF(KH7="-","-",VLOOKUP($A7&amp;"-"&amp;KH$4,'04施策の客観指標'!$A$4:$AY$1029,COLUMN('04施策の客観指標'!$AY:$AY),FALSE))</f>
        <v>-</v>
      </c>
      <c r="KS7" s="423" t="str">
        <f>IF(KI7="-","-",VLOOKUP($A7&amp;"-"&amp;KI$4,'04施策の客観指標'!$A$4:$AY$1029,COLUMN('04施策の客観指標'!$AY:$AY),FALSE))</f>
        <v>-</v>
      </c>
      <c r="KT7" s="423" t="str">
        <f>IF(KJ7="-","-",VLOOKUP($A7&amp;"-"&amp;KJ$4,'04施策の客観指標'!$A$4:$AY$1029,COLUMN('04施策の客観指標'!$AY:$AY),FALSE))</f>
        <v>-</v>
      </c>
      <c r="KU7" s="423" t="str">
        <f>IF(KK7="-","-",VLOOKUP($A7&amp;"-"&amp;KK$4,'04施策の客観指標'!$A$4:$AY$1029,COLUMN('04施策の客観指標'!$AY:$AY),FALSE))</f>
        <v>-</v>
      </c>
      <c r="KV7" s="423" t="str">
        <f>IF(KL7="-","-",VLOOKUP($A7&amp;"-"&amp;KL$4,'04施策の客観指標'!$A$4:$AY$1029,COLUMN('04施策の客観指標'!$AY:$AY),FALSE))</f>
        <v>-</v>
      </c>
      <c r="KW7" s="423" t="str">
        <f>IF(KM7="-","-",VLOOKUP($A7&amp;"-"&amp;KM$4,'04施策の客観指標'!$A$4:$AY$1029,COLUMN('04施策の客観指標'!$AY:$AY),FALSE))</f>
        <v>-</v>
      </c>
      <c r="KX7" s="234">
        <f t="shared" si="119"/>
        <v>3</v>
      </c>
      <c r="KY7" s="237">
        <f t="shared" si="120"/>
        <v>4</v>
      </c>
      <c r="KZ7" s="187">
        <f t="shared" si="121"/>
        <v>4</v>
      </c>
      <c r="LA7" s="187">
        <f t="shared" si="122"/>
        <v>4</v>
      </c>
      <c r="LB7" s="187" t="str">
        <f t="shared" si="123"/>
        <v/>
      </c>
      <c r="LC7" s="187" t="str">
        <f t="shared" si="124"/>
        <v/>
      </c>
      <c r="LD7" s="187" t="str">
        <f t="shared" si="125"/>
        <v/>
      </c>
      <c r="LE7" s="187" t="str">
        <f t="shared" si="126"/>
        <v/>
      </c>
      <c r="LF7" s="187" t="str">
        <f t="shared" si="127"/>
        <v/>
      </c>
      <c r="LG7" s="187" t="str">
        <f t="shared" si="128"/>
        <v/>
      </c>
      <c r="LH7" s="240">
        <f t="shared" si="129"/>
        <v>1</v>
      </c>
      <c r="LI7" s="820" t="str">
        <f>IF($K7="○",VLOOKUP($C7&amp;"-"&amp;LI$4,'05市民生活実感調査'!$A$3:$BM$218,COLUMN('05市民生活実感調査'!$BM:$BM),FALSE),"-")</f>
        <v>-</v>
      </c>
      <c r="LJ7" s="821" t="str">
        <f>IF($L7="○",VLOOKUP($C7&amp;"-"&amp;LJ$4,'05市民生活実感調査'!$A$3:$BM$218,COLUMN('05市民生活実感調査'!$BM:$BM),FALSE),"-")</f>
        <v>-</v>
      </c>
      <c r="LK7" s="821" t="str">
        <f>IF($M7="○",VLOOKUP($C7&amp;"-"&amp;LK$4,'05市民生活実感調査'!$A$3:$BM$218,COLUMN('05市民生活実感調査'!$BM:$BM),FALSE),"-")</f>
        <v>b</v>
      </c>
      <c r="LL7" s="821" t="str">
        <f>IF($N7="○",VLOOKUP($C7&amp;"-"&amp;LL$4,'05市民生活実感調査'!$A$3:$BM$218,COLUMN('05市民生活実感調査'!$BM:$BM),FALSE),"-")</f>
        <v>-</v>
      </c>
      <c r="LM7" s="821" t="str">
        <f>IF($O7="○",VLOOKUP($C7&amp;"-"&amp;LM$4,'05市民生活実感調査'!$A$3:$BM$218,COLUMN('05市民生活実感調査'!$BM:$BM),FALSE),"-")</f>
        <v>-</v>
      </c>
      <c r="LN7" s="821" t="str">
        <f>IF($P7="○",VLOOKUP($C7&amp;"-"&amp;LN$4,'05市民生活実感調査'!$A$3:$BM$218,COLUMN('05市民生活実感調査'!$BM:$BM),FALSE),"-")</f>
        <v>-</v>
      </c>
      <c r="LO7" s="821" t="str">
        <f>IF($Q7="○",VLOOKUP($C7&amp;"-"&amp;LO$4,'05市民生活実感調査'!$A$3:$BM$218,COLUMN('05市民生活実感調査'!$BM:$BM),FALSE),"-")</f>
        <v>-</v>
      </c>
      <c r="LP7" s="821" t="str">
        <f>IF($R7="○",VLOOKUP($C7&amp;"-"&amp;LP$4,'05市民生活実感調査'!$A$3:$BM$218,COLUMN('05市民生活実感調査'!$BM:$BM),FALSE),"-")</f>
        <v>-</v>
      </c>
      <c r="LQ7" s="822" t="str">
        <f t="shared" si="130"/>
        <v>b</v>
      </c>
      <c r="LR7" s="237" t="str">
        <f t="shared" si="131"/>
        <v/>
      </c>
      <c r="LS7" s="187" t="str">
        <f t="shared" si="132"/>
        <v/>
      </c>
      <c r="LT7" s="187">
        <f t="shared" si="133"/>
        <v>3</v>
      </c>
      <c r="LU7" s="187" t="str">
        <f t="shared" si="134"/>
        <v/>
      </c>
      <c r="LV7" s="187" t="str">
        <f t="shared" si="135"/>
        <v/>
      </c>
      <c r="LW7" s="187" t="str">
        <f t="shared" si="136"/>
        <v/>
      </c>
      <c r="LX7" s="187" t="str">
        <f t="shared" si="137"/>
        <v/>
      </c>
      <c r="LY7" s="187" t="str">
        <f t="shared" si="138"/>
        <v/>
      </c>
      <c r="LZ7" s="422">
        <f t="shared" si="142"/>
        <v>0.75</v>
      </c>
      <c r="MA7" s="103" t="str">
        <f t="shared" si="139"/>
        <v>客観指標</v>
      </c>
      <c r="MB7" s="104" t="str">
        <f t="shared" si="140"/>
        <v>ごみの発生抑制や再利用、資源物の回収及びエネルギー回収等、すぐには市民の実感につながりにくい部分が多いため、客観指標に重みを置く。</v>
      </c>
      <c r="MC7" s="823" t="str">
        <f>VLOOKUP(KN7&amp;LQ7&amp;MA7,プルダウン!$AC$2:$AD$71,2,FALSE)</f>
        <v>A</v>
      </c>
      <c r="MD7" s="824" t="str">
        <f>VLOOKUP(MC7,プルダウン!$A$1:$B$6,2,FALSE)</f>
        <v>政策の目的が十分に達成されている</v>
      </c>
      <c r="ME7" s="91"/>
      <c r="MF7" s="190"/>
    </row>
    <row r="8" spans="1:348" ht="172.5" customHeight="1">
      <c r="A8" s="231">
        <v>104</v>
      </c>
      <c r="B8" s="104" t="s">
        <v>160</v>
      </c>
      <c r="C8" s="237">
        <f t="shared" si="0"/>
        <v>1</v>
      </c>
      <c r="D8" s="190" t="str">
        <f>IFERROR(VLOOKUP(C8,プルダウン!$L$2:$M$28,2,FALSE),"-")</f>
        <v>環境</v>
      </c>
      <c r="E8" s="104"/>
      <c r="F8" s="91" t="s">
        <v>1406</v>
      </c>
      <c r="G8" s="117" t="s">
        <v>1458</v>
      </c>
      <c r="H8" s="91"/>
      <c r="I8" s="117"/>
      <c r="J8" s="104"/>
      <c r="K8" s="420" t="s">
        <v>83</v>
      </c>
      <c r="L8" s="421" t="s">
        <v>83</v>
      </c>
      <c r="M8" s="421" t="s">
        <v>83</v>
      </c>
      <c r="N8" s="421" t="s">
        <v>383</v>
      </c>
      <c r="O8" s="421" t="s">
        <v>83</v>
      </c>
      <c r="P8" s="421" t="s">
        <v>83</v>
      </c>
      <c r="Q8" s="421" t="s">
        <v>83</v>
      </c>
      <c r="R8" s="422" t="s">
        <v>83</v>
      </c>
      <c r="S8" s="877" t="str">
        <f>VLOOKUP($A8&amp;"-"&amp;S$4,'04施策の客観指標'!$A$4:$AY$1029,COLUMN('04施策の客観指標'!$AS:$AS),FALSE)</f>
        <v>d</v>
      </c>
      <c r="T8" s="878" t="str">
        <f>VLOOKUP($A8&amp;"-"&amp;T$4,'04施策の客観指標'!$A$4:$AY$1029,COLUMN('04施策の客観指標'!$AS:$AS),FALSE)</f>
        <v>-</v>
      </c>
      <c r="U8" s="878" t="str">
        <f>VLOOKUP($A8&amp;"-"&amp;U$4,'04施策の客観指標'!$A$4:$AY$1029,COLUMN('04施策の客観指標'!$AS:$AS),FALSE)</f>
        <v>-</v>
      </c>
      <c r="V8" s="878" t="str">
        <f>VLOOKUP($A8&amp;"-"&amp;V$4,'04施策の客観指標'!$A$4:$AY$1029,COLUMN('04施策の客観指標'!$AS:$AS),FALSE)</f>
        <v>-</v>
      </c>
      <c r="W8" s="878" t="str">
        <f>VLOOKUP($A8&amp;"-"&amp;W$4,'04施策の客観指標'!$A$4:$AY$1029,COLUMN('04施策の客観指標'!$AS:$AS),FALSE)</f>
        <v>-</v>
      </c>
      <c r="X8" s="878" t="str">
        <f>VLOOKUP($A8&amp;"-"&amp;X$4,'04施策の客観指標'!$A$4:$AY$1029,COLUMN('04施策の客観指標'!$AS:$AS),FALSE)</f>
        <v>-</v>
      </c>
      <c r="Y8" s="878" t="str">
        <f>VLOOKUP($A8&amp;"-"&amp;Y$4,'04施策の客観指標'!$A$4:$AY$1029,COLUMN('04施策の客観指標'!$AS:$AS),FALSE)</f>
        <v>-</v>
      </c>
      <c r="Z8" s="878" t="str">
        <f>VLOOKUP($A8&amp;"-"&amp;Z$4,'04施策の客観指標'!$A$4:$AY$1029,COLUMN('04施策の客観指標'!$AS:$AS),FALSE)</f>
        <v>-</v>
      </c>
      <c r="AA8" s="852" t="str">
        <f>VLOOKUP($A8&amp;"-"&amp;AA$4,'04施策の客観指標'!$A$4:$AY$1029,COLUMN('04施策の客観指標'!$AS:$AS),FALSE)</f>
        <v>-</v>
      </c>
      <c r="AB8" s="876" t="str">
        <f t="shared" si="1"/>
        <v>d</v>
      </c>
      <c r="AC8" s="856">
        <v>1</v>
      </c>
      <c r="AD8" s="878" t="s">
        <v>83</v>
      </c>
      <c r="AE8" s="878" t="s">
        <v>83</v>
      </c>
      <c r="AF8" s="878" t="s">
        <v>83</v>
      </c>
      <c r="AG8" s="878" t="s">
        <v>83</v>
      </c>
      <c r="AH8" s="878" t="s">
        <v>83</v>
      </c>
      <c r="AI8" s="878" t="s">
        <v>83</v>
      </c>
      <c r="AJ8" s="878" t="s">
        <v>83</v>
      </c>
      <c r="AK8" s="878" t="s">
        <v>83</v>
      </c>
      <c r="AL8" s="879">
        <f t="shared" si="2"/>
        <v>1</v>
      </c>
      <c r="AM8" s="877">
        <f t="shared" si="3"/>
        <v>1</v>
      </c>
      <c r="AN8" s="878" t="str">
        <f t="shared" si="4"/>
        <v/>
      </c>
      <c r="AO8" s="878" t="str">
        <f t="shared" si="5"/>
        <v/>
      </c>
      <c r="AP8" s="878" t="str">
        <f t="shared" si="6"/>
        <v/>
      </c>
      <c r="AQ8" s="878" t="str">
        <f t="shared" si="7"/>
        <v/>
      </c>
      <c r="AR8" s="878" t="str">
        <f t="shared" si="8"/>
        <v/>
      </c>
      <c r="AS8" s="878" t="str">
        <f t="shared" si="9"/>
        <v/>
      </c>
      <c r="AT8" s="878" t="str">
        <f t="shared" si="10"/>
        <v/>
      </c>
      <c r="AU8" s="852" t="str">
        <f t="shared" si="11"/>
        <v/>
      </c>
      <c r="AV8" s="855">
        <f t="shared" si="12"/>
        <v>0.25</v>
      </c>
      <c r="AW8" s="856" t="str">
        <f>IF($K8="○",VLOOKUP($C8&amp;"-"&amp;AW$4,'05市民生活実感調査'!$A$3:$BC$218,COLUMN('05市民生活実感調査'!$O:$O),FALSE),"-")</f>
        <v>-</v>
      </c>
      <c r="AX8" s="878" t="str">
        <f>IF($L8="○",VLOOKUP($C8&amp;"-"&amp;AX$4,'05市民生活実感調査'!$A$3:$BC$218,COLUMN('05市民生活実感調査'!$O:$O),FALSE),"-")</f>
        <v>-</v>
      </c>
      <c r="AY8" s="878" t="str">
        <f>IF($M8="○",VLOOKUP($C8&amp;"-"&amp;AY$4,'05市民生活実感調査'!$A$3:$BC$218,COLUMN('05市民生活実感調査'!$O:$O),FALSE),"-")</f>
        <v>-</v>
      </c>
      <c r="AZ8" s="878" t="str">
        <f>IF($N8="○",VLOOKUP($C8&amp;"-"&amp;AZ$4,'05市民生活実感調査'!$A$3:$BC$218,COLUMN('05市民生活実感調査'!$O:$O),FALSE),"-")</f>
        <v>c</v>
      </c>
      <c r="BA8" s="878" t="str">
        <f>IF($O8="○",VLOOKUP($C8&amp;"-"&amp;BA$4,'05市民生活実感調査'!$A$3:$BC$218,COLUMN('05市民生活実感調査'!$O:$O),FALSE),"-")</f>
        <v>-</v>
      </c>
      <c r="BB8" s="878" t="str">
        <f>IF($P8="○",VLOOKUP($C8&amp;"-"&amp;BB$4,'05市民生活実感調査'!$A$3:$BC$218,COLUMN('05市民生活実感調査'!$O:$O),FALSE),"-")</f>
        <v>-</v>
      </c>
      <c r="BC8" s="878" t="str">
        <f>IF($Q8="○",VLOOKUP($C8&amp;"-"&amp;BC$4,'05市民生活実感調査'!$A$3:$BC$218,COLUMN('05市民生活実感調査'!$O:$O),FALSE),"-")</f>
        <v>-</v>
      </c>
      <c r="BD8" s="878" t="str">
        <f>IF($R8="○",VLOOKUP($C8&amp;"-"&amp;BD$4,'05市民生活実感調査'!$A$3:$BC$218,COLUMN('05市民生活実感調査'!$O:$O),FALSE),"-")</f>
        <v>-</v>
      </c>
      <c r="BE8" s="879" t="str">
        <f t="shared" si="13"/>
        <v>c</v>
      </c>
      <c r="BF8" s="877" t="str">
        <f t="shared" si="14"/>
        <v/>
      </c>
      <c r="BG8" s="878" t="str">
        <f t="shared" si="15"/>
        <v/>
      </c>
      <c r="BH8" s="878" t="str">
        <f t="shared" si="16"/>
        <v/>
      </c>
      <c r="BI8" s="878">
        <f t="shared" si="17"/>
        <v>2</v>
      </c>
      <c r="BJ8" s="878" t="str">
        <f t="shared" si="18"/>
        <v/>
      </c>
      <c r="BK8" s="878" t="str">
        <f t="shared" si="19"/>
        <v/>
      </c>
      <c r="BL8" s="878" t="str">
        <f t="shared" si="20"/>
        <v/>
      </c>
      <c r="BM8" s="878" t="str">
        <f t="shared" si="21"/>
        <v/>
      </c>
      <c r="BN8" s="840">
        <f t="shared" si="22"/>
        <v>0.5</v>
      </c>
      <c r="BO8" s="876" t="s">
        <v>122</v>
      </c>
      <c r="BP8" s="863" t="s">
        <v>1962</v>
      </c>
      <c r="BQ8" s="877" t="s">
        <v>315</v>
      </c>
      <c r="BR8" s="887" t="s">
        <v>3631</v>
      </c>
      <c r="BS8" s="860" t="s">
        <v>1463</v>
      </c>
      <c r="BT8" s="887" t="s">
        <v>1464</v>
      </c>
      <c r="BU8" s="863" t="s">
        <v>1460</v>
      </c>
      <c r="BV8" s="888" t="s">
        <v>1465</v>
      </c>
      <c r="BW8" s="889" t="str">
        <f>VLOOKUP($A8&amp;"-"&amp;BW$4,'04施策の客観指標'!$A$4:$AY$1029,COLUMN('04施策の客観指標'!$AT:$AT),FALSE)</f>
        <v>d</v>
      </c>
      <c r="BX8" s="878" t="str">
        <f>VLOOKUP($A8&amp;"-"&amp;BX$4,'04施策の客観指標'!$A$4:$AY$1029,COLUMN('04施策の客観指標'!$AT:$AT),FALSE)</f>
        <v>-</v>
      </c>
      <c r="BY8" s="878" t="str">
        <f>VLOOKUP($A8&amp;"-"&amp;BY$4,'04施策の客観指標'!$A$4:$AY$1029,COLUMN('04施策の客観指標'!$AT:$AT),FALSE)</f>
        <v>-</v>
      </c>
      <c r="BZ8" s="878" t="str">
        <f>VLOOKUP($A8&amp;"-"&amp;BZ$4,'04施策の客観指標'!$A$4:$AY$1029,COLUMN('04施策の客観指標'!$AT:$AT),FALSE)</f>
        <v>-</v>
      </c>
      <c r="CA8" s="878" t="str">
        <f>VLOOKUP($A8&amp;"-"&amp;CA$4,'04施策の客観指標'!$A$4:$AY$1029,COLUMN('04施策の客観指標'!$AT:$AT),FALSE)</f>
        <v>-</v>
      </c>
      <c r="CB8" s="878" t="str">
        <f>VLOOKUP($A8&amp;"-"&amp;CB$4,'04施策の客観指標'!$A$4:$AY$1029,COLUMN('04施策の客観指標'!$AT:$AT),FALSE)</f>
        <v>-</v>
      </c>
      <c r="CC8" s="878" t="str">
        <f>VLOOKUP($A8&amp;"-"&amp;CC$4,'04施策の客観指標'!$A$4:$AY$1029,COLUMN('04施策の客観指標'!$AT:$AT),FALSE)</f>
        <v>-</v>
      </c>
      <c r="CD8" s="878" t="str">
        <f>VLOOKUP($A8&amp;"-"&amp;CD$4,'04施策の客観指標'!$A$4:$AY$1029,COLUMN('04施策の客観指標'!$AT:$AT),FALSE)</f>
        <v>-</v>
      </c>
      <c r="CE8" s="852" t="str">
        <f>VLOOKUP($A8&amp;"-"&amp;CE$4,'04施策の客観指標'!$A$4:$AY$1029,COLUMN('04施策の客観指標'!$AT:$AT),FALSE)</f>
        <v>-</v>
      </c>
      <c r="CF8" s="879" t="str">
        <f t="shared" si="23"/>
        <v>d</v>
      </c>
      <c r="CG8" s="856">
        <f>IF(BW8="-","-",VLOOKUP($A8&amp;"-"&amp;BW$4,'04施策の客観指標'!$A$4:$AY$1029,COLUMN('04施策の客観指標'!$AY:$AY),FALSE))</f>
        <v>1</v>
      </c>
      <c r="CH8" s="856" t="str">
        <f>IF(BX8="-","-",VLOOKUP($A8&amp;"-"&amp;BX$4,'04施策の客観指標'!$A$4:$AY$1029,COLUMN('04施策の客観指標'!$AY:$AY),FALSE))</f>
        <v>-</v>
      </c>
      <c r="CI8" s="856" t="str">
        <f>IF(BY8="-","-",VLOOKUP($A8&amp;"-"&amp;BY$4,'04施策の客観指標'!$A$4:$AY$1029,COLUMN('04施策の客観指標'!$AY:$AY),FALSE))</f>
        <v>-</v>
      </c>
      <c r="CJ8" s="856" t="str">
        <f>IF(BZ8="-","-",VLOOKUP($A8&amp;"-"&amp;BZ$4,'04施策の客観指標'!$A$4:$AY$1029,COLUMN('04施策の客観指標'!$AY:$AY),FALSE))</f>
        <v>-</v>
      </c>
      <c r="CK8" s="856" t="str">
        <f>IF(CA8="-","-",VLOOKUP($A8&amp;"-"&amp;CA$4,'04施策の客観指標'!$A$4:$AY$1029,COLUMN('04施策の客観指標'!$AY:$AY),FALSE))</f>
        <v>-</v>
      </c>
      <c r="CL8" s="856" t="str">
        <f>IF(CB8="-","-",VLOOKUP($A8&amp;"-"&amp;CB$4,'04施策の客観指標'!$A$4:$AY$1029,COLUMN('04施策の客観指標'!$AY:$AY),FALSE))</f>
        <v>-</v>
      </c>
      <c r="CM8" s="856" t="str">
        <f>IF(CC8="-","-",VLOOKUP($A8&amp;"-"&amp;CC$4,'04施策の客観指標'!$A$4:$AY$1029,COLUMN('04施策の客観指標'!$AY:$AY),FALSE))</f>
        <v>-</v>
      </c>
      <c r="CN8" s="856" t="str">
        <f>IF(CD8="-","-",VLOOKUP($A8&amp;"-"&amp;CD$4,'04施策の客観指標'!$A$4:$AY$1029,COLUMN('04施策の客観指標'!$AY:$AY),FALSE))</f>
        <v>-</v>
      </c>
      <c r="CO8" s="856" t="str">
        <f>IF(CE8="-","-",VLOOKUP($A8&amp;"-"&amp;CE$4,'04施策の客観指標'!$A$4:$AY$1029,COLUMN('04施策の客観指標'!$AY:$AY),FALSE))</f>
        <v>-</v>
      </c>
      <c r="CP8" s="879">
        <f t="shared" si="24"/>
        <v>1</v>
      </c>
      <c r="CQ8" s="877">
        <f t="shared" si="25"/>
        <v>1</v>
      </c>
      <c r="CR8" s="878" t="str">
        <f t="shared" si="26"/>
        <v/>
      </c>
      <c r="CS8" s="878" t="str">
        <f t="shared" si="27"/>
        <v/>
      </c>
      <c r="CT8" s="878" t="str">
        <f t="shared" si="28"/>
        <v/>
      </c>
      <c r="CU8" s="878" t="str">
        <f t="shared" si="29"/>
        <v/>
      </c>
      <c r="CV8" s="878" t="str">
        <f t="shared" si="30"/>
        <v/>
      </c>
      <c r="CW8" s="878" t="str">
        <f t="shared" si="31"/>
        <v/>
      </c>
      <c r="CX8" s="878" t="str">
        <f t="shared" si="32"/>
        <v/>
      </c>
      <c r="CY8" s="878" t="str">
        <f t="shared" si="33"/>
        <v/>
      </c>
      <c r="CZ8" s="855">
        <f t="shared" si="34"/>
        <v>0.25</v>
      </c>
      <c r="DA8" s="877" t="str">
        <f>IF($K8="○",VLOOKUP($C8&amp;"-"&amp;DA$4,'05市民生活実感調査'!$A$3:$BC$218,COLUMN('05市民生活実感調査'!$Y:$Y),FALSE),"-")</f>
        <v>-</v>
      </c>
      <c r="DB8" s="878" t="str">
        <f>IF($L8="○",VLOOKUP($C8&amp;"-"&amp;DB$4,'05市民生活実感調査'!$A$3:$BC$218,COLUMN('05市民生活実感調査'!$Y:$Y),FALSE),"-")</f>
        <v>-</v>
      </c>
      <c r="DC8" s="878" t="str">
        <f>IF($M8="○",VLOOKUP($C8&amp;"-"&amp;DC$4,'05市民生活実感調査'!$A$3:$BC$218,COLUMN('05市民生活実感調査'!$Y:$Y),FALSE),"-")</f>
        <v>-</v>
      </c>
      <c r="DD8" s="878" t="str">
        <f>IF($N8="○",VLOOKUP($C8&amp;"-"&amp;DD$4,'05市民生活実感調査'!$A$3:$BC$218,COLUMN('05市民生活実感調査'!$Y:$Y),FALSE),"-")</f>
        <v>c</v>
      </c>
      <c r="DE8" s="878" t="str">
        <f>IF($O8="○",VLOOKUP($C8&amp;"-"&amp;DE$4,'05市民生活実感調査'!$A$3:$BC$218,COLUMN('05市民生活実感調査'!$Y:$Y),FALSE),"-")</f>
        <v>-</v>
      </c>
      <c r="DF8" s="878" t="str">
        <f>IF($P8="○",VLOOKUP($C8&amp;"-"&amp;DF$4,'05市民生活実感調査'!$A$3:$BC$218,COLUMN('05市民生活実感調査'!$Y:$Y),FALSE),"-")</f>
        <v>-</v>
      </c>
      <c r="DG8" s="878" t="str">
        <f>IF($Q8="○",VLOOKUP($C8&amp;"-"&amp;DG$4,'05市民生活実感調査'!$A$3:$BC$218,COLUMN('05市民生活実感調査'!$Y:$Y),FALSE),"-")</f>
        <v>-</v>
      </c>
      <c r="DH8" s="878" t="str">
        <f>IF($R8="○",VLOOKUP($C8&amp;"-"&amp;DH$4,'05市民生活実感調査'!$A$3:$BC$218,COLUMN('05市民生活実感調査'!$Y:$Y),FALSE),"-")</f>
        <v>-</v>
      </c>
      <c r="DI8" s="879" t="str">
        <f t="shared" si="35"/>
        <v>c</v>
      </c>
      <c r="DJ8" s="877" t="str">
        <f t="shared" si="36"/>
        <v/>
      </c>
      <c r="DK8" s="878" t="str">
        <f t="shared" si="37"/>
        <v/>
      </c>
      <c r="DL8" s="878" t="str">
        <f t="shared" si="38"/>
        <v/>
      </c>
      <c r="DM8" s="878">
        <f t="shared" si="39"/>
        <v>2</v>
      </c>
      <c r="DN8" s="878" t="str">
        <f t="shared" si="141"/>
        <v/>
      </c>
      <c r="DO8" s="878" t="str">
        <f t="shared" si="40"/>
        <v/>
      </c>
      <c r="DP8" s="878" t="str">
        <f t="shared" si="41"/>
        <v/>
      </c>
      <c r="DQ8" s="878" t="str">
        <f t="shared" si="42"/>
        <v/>
      </c>
      <c r="DR8" s="840">
        <f t="shared" si="43"/>
        <v>0.5</v>
      </c>
      <c r="DS8" s="876" t="str">
        <f t="shared" si="44"/>
        <v>客観指標</v>
      </c>
      <c r="DT8" s="863" t="str">
        <f t="shared" si="45"/>
        <v>担い手育成に向け、環境教育・学習の機会の充実を図り、環境に配慮したくらしが根付くことを目的とした、中長期的な取組であり、その成果は市民にすぐには実感されにくいことから、客観指標に重みを置く。</v>
      </c>
      <c r="DU8" s="877" t="str">
        <f>VLOOKUP(CF8&amp;DI8&amp;DS8,プルダウン!$AC$2:$AD$71,2,FALSE)</f>
        <v>D</v>
      </c>
      <c r="DV8" s="859" t="str">
        <f>VLOOKUP(DU8,プルダウン!$A$1:$B$6,2,FALSE)</f>
        <v>政策の目的があまり達成されていない</v>
      </c>
      <c r="DW8" s="860" t="s">
        <v>2615</v>
      </c>
      <c r="DX8" s="859"/>
      <c r="DY8" s="889" t="str">
        <f>VLOOKUP($A8&amp;"-"&amp;DY$4,'04施策の客観指標'!$A$4:$AY$1029,COLUMN('04施策の客観指標'!$AU:$AU),FALSE)</f>
        <v>c</v>
      </c>
      <c r="DZ8" s="878" t="str">
        <f>VLOOKUP($A8&amp;"-"&amp;DZ$4,'04施策の客観指標'!$A$4:$AY$1029,COLUMN('04施策の客観指標'!$AU:$AU),FALSE)</f>
        <v>-</v>
      </c>
      <c r="EA8" s="878" t="str">
        <f>VLOOKUP($A8&amp;"-"&amp;EA$4,'04施策の客観指標'!$A$4:$AY$1029,COLUMN('04施策の客観指標'!$AU:$AU),FALSE)</f>
        <v>-</v>
      </c>
      <c r="EB8" s="878" t="str">
        <f>VLOOKUP($A8&amp;"-"&amp;EB$4,'04施策の客観指標'!$A$4:$AY$1029,COLUMN('04施策の客観指標'!$AU:$AU),FALSE)</f>
        <v>-</v>
      </c>
      <c r="EC8" s="878" t="str">
        <f>VLOOKUP($A8&amp;"-"&amp;EC$4,'04施策の客観指標'!$A$4:$AY$1029,COLUMN('04施策の客観指標'!$AU:$AU),FALSE)</f>
        <v>-</v>
      </c>
      <c r="ED8" s="878" t="str">
        <f>VLOOKUP($A8&amp;"-"&amp;ED$4,'04施策の客観指標'!$A$4:$AY$1029,COLUMN('04施策の客観指標'!$AU:$AU),FALSE)</f>
        <v>-</v>
      </c>
      <c r="EE8" s="878" t="str">
        <f>VLOOKUP($A8&amp;"-"&amp;EE$4,'04施策の客観指標'!$A$4:$AY$1029,COLUMN('04施策の客観指標'!$AU:$AU),FALSE)</f>
        <v>-</v>
      </c>
      <c r="EF8" s="878" t="str">
        <f>VLOOKUP($A8&amp;"-"&amp;EF$4,'04施策の客観指標'!$A$4:$AY$1029,COLUMN('04施策の客観指標'!$AU:$AU),FALSE)</f>
        <v>-</v>
      </c>
      <c r="EG8" s="878" t="str">
        <f>VLOOKUP($A8&amp;"-"&amp;EG$4,'04施策の客観指標'!$A$4:$AY$1029,COLUMN('04施策の客観指標'!$AU:$AU),FALSE)</f>
        <v>-</v>
      </c>
      <c r="EH8" s="879" t="str">
        <f t="shared" si="46"/>
        <v>c</v>
      </c>
      <c r="EI8" s="856">
        <v>1</v>
      </c>
      <c r="EJ8" s="878" t="s">
        <v>83</v>
      </c>
      <c r="EK8" s="878" t="s">
        <v>83</v>
      </c>
      <c r="EL8" s="878" t="s">
        <v>83</v>
      </c>
      <c r="EM8" s="878" t="s">
        <v>83</v>
      </c>
      <c r="EN8" s="878" t="s">
        <v>83</v>
      </c>
      <c r="EO8" s="878" t="s">
        <v>83</v>
      </c>
      <c r="EP8" s="878" t="s">
        <v>83</v>
      </c>
      <c r="EQ8" s="878" t="s">
        <v>83</v>
      </c>
      <c r="ER8" s="879">
        <f t="shared" si="47"/>
        <v>1</v>
      </c>
      <c r="ES8" s="877">
        <f t="shared" si="48"/>
        <v>2</v>
      </c>
      <c r="ET8" s="878" t="str">
        <f t="shared" si="49"/>
        <v/>
      </c>
      <c r="EU8" s="878" t="str">
        <f t="shared" si="50"/>
        <v/>
      </c>
      <c r="EV8" s="878" t="str">
        <f t="shared" si="51"/>
        <v/>
      </c>
      <c r="EW8" s="878" t="str">
        <f t="shared" si="52"/>
        <v/>
      </c>
      <c r="EX8" s="878" t="str">
        <f t="shared" si="53"/>
        <v/>
      </c>
      <c r="EY8" s="878" t="str">
        <f t="shared" si="54"/>
        <v/>
      </c>
      <c r="EZ8" s="878" t="str">
        <f t="shared" si="55"/>
        <v/>
      </c>
      <c r="FA8" s="878" t="str">
        <f t="shared" si="56"/>
        <v/>
      </c>
      <c r="FB8" s="855">
        <f t="shared" si="57"/>
        <v>0.5</v>
      </c>
      <c r="FC8" s="877" t="str">
        <f>IF($K8="○",VLOOKUP($C8&amp;"-"&amp;FC$4,'05市民生活実感調査'!$A$3:$BC$218,COLUMN('05市民生活実感調査'!$AI:$AI),FALSE),"-")</f>
        <v>-</v>
      </c>
      <c r="FD8" s="878" t="str">
        <f>IF($L8="○",VLOOKUP($C8&amp;"-"&amp;FD$4,'05市民生活実感調査'!$A$3:$BC$218,COLUMN('05市民生活実感調査'!$AI:$AI),FALSE),"-")</f>
        <v>-</v>
      </c>
      <c r="FE8" s="878" t="str">
        <f>IF($M8="○",VLOOKUP($C8&amp;"-"&amp;FE$4,'05市民生活実感調査'!$A$3:$BC$218,COLUMN('05市民生活実感調査'!$AI:$AI),FALSE),"-")</f>
        <v>-</v>
      </c>
      <c r="FF8" s="878" t="str">
        <f>IF($N8="○",VLOOKUP($C8&amp;"-"&amp;FF$4,'05市民生活実感調査'!$A$3:$BC$218,COLUMN('05市民生活実感調査'!$AI:$AI),FALSE),"-")</f>
        <v>c</v>
      </c>
      <c r="FG8" s="878" t="str">
        <f>IF($O8="○",VLOOKUP($C8&amp;"-"&amp;FG$4,'05市民生活実感調査'!$A$3:$BC$218,COLUMN('05市民生活実感調査'!$AI:$AI),FALSE),"-")</f>
        <v>-</v>
      </c>
      <c r="FH8" s="878" t="str">
        <f>IF($P8="○",VLOOKUP($C8&amp;"-"&amp;FH$4,'05市民生活実感調査'!$A$3:$BC$218,COLUMN('05市民生活実感調査'!$AI:$AI),FALSE),"-")</f>
        <v>-</v>
      </c>
      <c r="FI8" s="878" t="str">
        <f>IF($Q8="○",VLOOKUP($C8&amp;"-"&amp;FI$4,'05市民生活実感調査'!$A$3:$BC$218,COLUMN('05市民生活実感調査'!$AI:$AI),FALSE),"-")</f>
        <v>-</v>
      </c>
      <c r="FJ8" s="878" t="str">
        <f>IF($R8="○",VLOOKUP($C8&amp;"-"&amp;FJ$4,'05市民生活実感調査'!$A$3:$BC$218,COLUMN('05市民生活実感調査'!$AI:$AI),FALSE),"-")</f>
        <v>-</v>
      </c>
      <c r="FK8" s="879" t="str">
        <f t="shared" si="58"/>
        <v>c</v>
      </c>
      <c r="FL8" s="877" t="str">
        <f t="shared" si="59"/>
        <v/>
      </c>
      <c r="FM8" s="878" t="str">
        <f t="shared" si="60"/>
        <v/>
      </c>
      <c r="FN8" s="878" t="str">
        <f t="shared" si="61"/>
        <v/>
      </c>
      <c r="FO8" s="878">
        <f t="shared" si="62"/>
        <v>2</v>
      </c>
      <c r="FP8" s="878" t="str">
        <f t="shared" si="63"/>
        <v/>
      </c>
      <c r="FQ8" s="878" t="str">
        <f t="shared" si="64"/>
        <v/>
      </c>
      <c r="FR8" s="878" t="str">
        <f t="shared" si="65"/>
        <v/>
      </c>
      <c r="FS8" s="878" t="str">
        <f t="shared" si="66"/>
        <v/>
      </c>
      <c r="FT8" s="840">
        <f t="shared" si="67"/>
        <v>0.5</v>
      </c>
      <c r="FU8" s="876" t="str">
        <f t="shared" si="68"/>
        <v>客観指標</v>
      </c>
      <c r="FV8" s="863" t="str">
        <f t="shared" si="69"/>
        <v>担い手育成に向け、環境教育・学習の機会の充実を図り、環境に配慮したくらしが根付くことを目的とした、中長期的な取組であり、その成果は市民にすぐには実感されにくいことから、客観指標に重みを置く。</v>
      </c>
      <c r="FW8" s="877" t="str">
        <f>VLOOKUP(EH8&amp;FK8&amp;FU8,プルダウン!$AC$2:$AD$71,2,FALSE)</f>
        <v>C</v>
      </c>
      <c r="FX8" s="859" t="str">
        <f>VLOOKUP(FW8,プルダウン!$A$1:$B$6,2,FALSE)</f>
        <v>政策の目的がそこそこ達成されている</v>
      </c>
      <c r="FY8" s="860"/>
      <c r="FZ8" s="859"/>
      <c r="GA8" s="889" t="str">
        <f>VLOOKUP($A8&amp;"-"&amp;GA$4,'04施策の客観指標'!$A$4:$AY$1029,COLUMN('04施策の客観指標'!$AV:$AV),FALSE)</f>
        <v>b</v>
      </c>
      <c r="GB8" s="878" t="str">
        <f>VLOOKUP($A8&amp;"-"&amp;GB$4,'04施策の客観指標'!$A$4:$AY$1029,COLUMN('04施策の客観指標'!$AV:$AV),FALSE)</f>
        <v>-</v>
      </c>
      <c r="GC8" s="878" t="str">
        <f>VLOOKUP($A8&amp;"-"&amp;GC$4,'04施策の客観指標'!$A$4:$AY$1029,COLUMN('04施策の客観指標'!$AV:$AV),FALSE)</f>
        <v>-</v>
      </c>
      <c r="GD8" s="878" t="str">
        <f>VLOOKUP($A8&amp;"-"&amp;GD$4,'04施策の客観指標'!$A$4:$AY$1029,COLUMN('04施策の客観指標'!$AV:$AV),FALSE)</f>
        <v>-</v>
      </c>
      <c r="GE8" s="878" t="str">
        <f>VLOOKUP($A8&amp;"-"&amp;GE$4,'04施策の客観指標'!$A$4:$AY$1029,COLUMN('04施策の客観指標'!$AV:$AV),FALSE)</f>
        <v>-</v>
      </c>
      <c r="GF8" s="878" t="str">
        <f>VLOOKUP($A8&amp;"-"&amp;GF$4,'04施策の客観指標'!$A$4:$AY$1029,COLUMN('04施策の客観指標'!$AV:$AV),FALSE)</f>
        <v>-</v>
      </c>
      <c r="GG8" s="878" t="str">
        <f>VLOOKUP($A8&amp;"-"&amp;GG$4,'04施策の客観指標'!$A$4:$AY$1029,COLUMN('04施策の客観指標'!$AV:$AV),FALSE)</f>
        <v>-</v>
      </c>
      <c r="GH8" s="878" t="str">
        <f>VLOOKUP($A8&amp;"-"&amp;GH$4,'04施策の客観指標'!$A$4:$AY$1029,COLUMN('04施策の客観指標'!$AV:$AV),FALSE)</f>
        <v>-</v>
      </c>
      <c r="GI8" s="878" t="str">
        <f>VLOOKUP($A8&amp;"-"&amp;GI$4,'04施策の客観指標'!$A$4:$AY$1029,COLUMN('04施策の客観指標'!$AV:$AV),FALSE)</f>
        <v>-</v>
      </c>
      <c r="GJ8" s="879" t="str">
        <f t="shared" si="70"/>
        <v>b</v>
      </c>
      <c r="GK8" s="856">
        <f>IF(GA8="-","-",VLOOKUP($A8&amp;"-"&amp;GA$4,'04施策の客観指標'!$A$4:$AY$1029,COLUMN('04施策の客観指標'!$AY:$AY),FALSE))</f>
        <v>1</v>
      </c>
      <c r="GL8" s="856" t="str">
        <f>IF(GB8="-","-",VLOOKUP($A8&amp;"-"&amp;GB$4,'04施策の客観指標'!$A$4:$AY$1029,COLUMN('04施策の客観指標'!$AY:$AY),FALSE))</f>
        <v>-</v>
      </c>
      <c r="GM8" s="856" t="str">
        <f>IF(GC8="-","-",VLOOKUP($A8&amp;"-"&amp;GC$4,'04施策の客観指標'!$A$4:$AY$1029,COLUMN('04施策の客観指標'!$AY:$AY),FALSE))</f>
        <v>-</v>
      </c>
      <c r="GN8" s="856" t="str">
        <f>IF(GD8="-","-",VLOOKUP($A8&amp;"-"&amp;GD$4,'04施策の客観指標'!$A$4:$AY$1029,COLUMN('04施策の客観指標'!$AY:$AY),FALSE))</f>
        <v>-</v>
      </c>
      <c r="GO8" s="856" t="str">
        <f>IF(GE8="-","-",VLOOKUP($A8&amp;"-"&amp;GE$4,'04施策の客観指標'!$A$4:$AY$1029,COLUMN('04施策の客観指標'!$AY:$AY),FALSE))</f>
        <v>-</v>
      </c>
      <c r="GP8" s="856" t="str">
        <f>IF(GF8="-","-",VLOOKUP($A8&amp;"-"&amp;GF$4,'04施策の客観指標'!$A$4:$AY$1029,COLUMN('04施策の客観指標'!$AY:$AY),FALSE))</f>
        <v>-</v>
      </c>
      <c r="GQ8" s="856" t="str">
        <f>IF(GG8="-","-",VLOOKUP($A8&amp;"-"&amp;GG$4,'04施策の客観指標'!$A$4:$AY$1029,COLUMN('04施策の客観指標'!$AY:$AY),FALSE))</f>
        <v>-</v>
      </c>
      <c r="GR8" s="856" t="str">
        <f>IF(GH8="-","-",VLOOKUP($A8&amp;"-"&amp;GH$4,'04施策の客観指標'!$A$4:$AY$1029,COLUMN('04施策の客観指標'!$AY:$AY),FALSE))</f>
        <v>-</v>
      </c>
      <c r="GS8" s="856" t="str">
        <f>IF(GI8="-","-",VLOOKUP($A8&amp;"-"&amp;GI$4,'04施策の客観指標'!$A$4:$AY$1029,COLUMN('04施策の客観指標'!$AY:$AY),FALSE))</f>
        <v>-</v>
      </c>
      <c r="GT8" s="879">
        <f t="shared" si="71"/>
        <v>1</v>
      </c>
      <c r="GU8" s="877">
        <f t="shared" si="72"/>
        <v>3</v>
      </c>
      <c r="GV8" s="878" t="str">
        <f t="shared" si="73"/>
        <v/>
      </c>
      <c r="GW8" s="878" t="str">
        <f t="shared" si="74"/>
        <v/>
      </c>
      <c r="GX8" s="878" t="str">
        <f t="shared" si="75"/>
        <v/>
      </c>
      <c r="GY8" s="878" t="str">
        <f t="shared" si="76"/>
        <v/>
      </c>
      <c r="GZ8" s="878" t="str">
        <f t="shared" si="77"/>
        <v/>
      </c>
      <c r="HA8" s="878" t="str">
        <f t="shared" si="78"/>
        <v/>
      </c>
      <c r="HB8" s="878" t="str">
        <f t="shared" si="79"/>
        <v/>
      </c>
      <c r="HC8" s="878" t="str">
        <f t="shared" si="80"/>
        <v/>
      </c>
      <c r="HD8" s="855">
        <f t="shared" si="81"/>
        <v>0.75</v>
      </c>
      <c r="HE8" s="877" t="str">
        <f>IF($K8="○",VLOOKUP($C8&amp;"-"&amp;HE$4,'05市民生活実感調査'!$A$3:$BC$218,COLUMN('05市民生活実感調査'!$AS:$AS),FALSE),"-")</f>
        <v>-</v>
      </c>
      <c r="HF8" s="878" t="str">
        <f>IF($L8="○",VLOOKUP($C8&amp;"-"&amp;HF$4,'05市民生活実感調査'!$A$3:$BC$218,COLUMN('05市民生活実感調査'!$AS:$AS),FALSE),"-")</f>
        <v>-</v>
      </c>
      <c r="HG8" s="878" t="str">
        <f>IF($M8="○",VLOOKUP($C8&amp;"-"&amp;HG$4,'05市民生活実感調査'!$A$3:$BC$218,COLUMN('05市民生活実感調査'!$AS:$AS),FALSE),"-")</f>
        <v>-</v>
      </c>
      <c r="HH8" s="878" t="str">
        <f>IF($N8="○",VLOOKUP($C8&amp;"-"&amp;HH$4,'05市民生活実感調査'!$A$3:$BC$218,COLUMN('05市民生活実感調査'!$AS:$AS),FALSE),"-")</f>
        <v>c</v>
      </c>
      <c r="HI8" s="878" t="str">
        <f>IF($O8="○",VLOOKUP($C8&amp;"-"&amp;HI$4,'05市民生活実感調査'!$A$3:$BC$218,COLUMN('05市民生活実感調査'!$AS:$AS),FALSE),"-")</f>
        <v>-</v>
      </c>
      <c r="HJ8" s="878" t="str">
        <f>IF($P8="○",VLOOKUP($C8&amp;"-"&amp;HJ$4,'05市民生活実感調査'!$A$3:$BC$218,COLUMN('05市民生活実感調査'!$AS:$AS),FALSE),"-")</f>
        <v>-</v>
      </c>
      <c r="HK8" s="878" t="str">
        <f>IF($Q8="○",VLOOKUP($C8&amp;"-"&amp;HK$4,'05市民生活実感調査'!$A$3:$BC$218,COLUMN('05市民生活実感調査'!$AS:$AS),FALSE),"-")</f>
        <v>-</v>
      </c>
      <c r="HL8" s="878" t="str">
        <f>IF($R8="○",VLOOKUP($C8&amp;"-"&amp;HL$4,'05市民生活実感調査'!$A$3:$BC$218,COLUMN('05市民生活実感調査'!$AS:$AS),FALSE),"-")</f>
        <v>-</v>
      </c>
      <c r="HM8" s="879" t="str">
        <f t="shared" si="82"/>
        <v>c</v>
      </c>
      <c r="HN8" s="877" t="str">
        <f t="shared" si="83"/>
        <v/>
      </c>
      <c r="HO8" s="878" t="str">
        <f t="shared" si="84"/>
        <v/>
      </c>
      <c r="HP8" s="878" t="str">
        <f t="shared" si="85"/>
        <v/>
      </c>
      <c r="HQ8" s="878">
        <f t="shared" si="86"/>
        <v>2</v>
      </c>
      <c r="HR8" s="878" t="str">
        <f t="shared" si="87"/>
        <v/>
      </c>
      <c r="HS8" s="878" t="str">
        <f t="shared" si="88"/>
        <v/>
      </c>
      <c r="HT8" s="878" t="str">
        <f t="shared" si="89"/>
        <v/>
      </c>
      <c r="HU8" s="878" t="str">
        <f t="shared" si="90"/>
        <v/>
      </c>
      <c r="HV8" s="840">
        <f t="shared" si="91"/>
        <v>0.5</v>
      </c>
      <c r="HW8" s="876" t="str">
        <f t="shared" si="92"/>
        <v>客観指標</v>
      </c>
      <c r="HX8" s="863" t="str">
        <f t="shared" si="93"/>
        <v>担い手育成に向け、環境教育・学習の機会の充実を図り、環境に配慮したくらしが根付くことを目的とした、中長期的な取組であり、その成果は市民にすぐには実感されにくいことから、客観指標に重みを置く。</v>
      </c>
      <c r="HY8" s="877" t="str">
        <f>VLOOKUP(GJ8&amp;HM8&amp;HW8,プルダウン!$AC$2:$AD$71,2,FALSE)</f>
        <v>B</v>
      </c>
      <c r="HZ8" s="859" t="str">
        <f>VLOOKUP(HY8,プルダウン!$A$1:$B$6,2,FALSE)</f>
        <v>政策の目的がかなり達成されている</v>
      </c>
      <c r="IA8" s="860"/>
      <c r="IB8" s="859"/>
      <c r="IC8" s="889" t="str">
        <f>VLOOKUP($A8&amp;"-"&amp;IC$4,'04施策の客観指標'!$A$4:$AY$1029,COLUMN('04施策の客観指標'!$AW:$AW),FALSE)</f>
        <v>a</v>
      </c>
      <c r="ID8" s="878" t="str">
        <f>VLOOKUP($A8&amp;"-"&amp;ID$4,'04施策の客観指標'!$A$4:$AY$1029,COLUMN('04施策の客観指標'!$AW:$AW),FALSE)</f>
        <v>-</v>
      </c>
      <c r="IE8" s="878" t="str">
        <f>VLOOKUP($A8&amp;"-"&amp;IE$4,'04施策の客観指標'!$A$4:$AY$1029,COLUMN('04施策の客観指標'!$AW:$AW),FALSE)</f>
        <v>-</v>
      </c>
      <c r="IF8" s="878" t="str">
        <f>VLOOKUP($A8&amp;"-"&amp;IF$4,'04施策の客観指標'!$A$4:$AY$1029,COLUMN('04施策の客観指標'!$AW:$AW),FALSE)</f>
        <v>-</v>
      </c>
      <c r="IG8" s="878" t="str">
        <f>VLOOKUP($A8&amp;"-"&amp;IG$4,'04施策の客観指標'!$A$4:$AY$1029,COLUMN('04施策の客観指標'!$AW:$AW),FALSE)</f>
        <v>-</v>
      </c>
      <c r="IH8" s="878" t="str">
        <f>VLOOKUP($A8&amp;"-"&amp;IH$4,'04施策の客観指標'!$A$4:$AY$1029,COLUMN('04施策の客観指標'!$AW:$AW),FALSE)</f>
        <v>-</v>
      </c>
      <c r="II8" s="878" t="str">
        <f>VLOOKUP($A8&amp;"-"&amp;II$4,'04施策の客観指標'!$A$4:$AY$1029,COLUMN('04施策の客観指標'!$AW:$AW),FALSE)</f>
        <v>-</v>
      </c>
      <c r="IJ8" s="878" t="str">
        <f>VLOOKUP($A8&amp;"-"&amp;IJ$4,'04施策の客観指標'!$A$4:$AY$1029,COLUMN('04施策の客観指標'!$AW:$AW),FALSE)</f>
        <v>-</v>
      </c>
      <c r="IK8" s="878" t="str">
        <f>VLOOKUP($A8&amp;"-"&amp;IK$4,'04施策の客観指標'!$A$4:$AY$1029,COLUMN('04施策の客観指標'!$AW:$AW),FALSE)</f>
        <v>-</v>
      </c>
      <c r="IL8" s="879" t="str">
        <f t="shared" si="94"/>
        <v>a</v>
      </c>
      <c r="IM8" s="856">
        <f>IF(IC8="-","-",VLOOKUP($A8&amp;"-"&amp;IC$4,'04施策の客観指標'!$A$4:$AY$1029,COLUMN('04施策の客観指標'!$AY:$AY),FALSE))</f>
        <v>1</v>
      </c>
      <c r="IN8" s="856" t="str">
        <f>IF(ID8="-","-",VLOOKUP($A8&amp;"-"&amp;ID$4,'04施策の客観指標'!$A$4:$AY$1029,COLUMN('04施策の客観指標'!$AY:$AY),FALSE))</f>
        <v>-</v>
      </c>
      <c r="IO8" s="856" t="str">
        <f>IF(IE8="-","-",VLOOKUP($A8&amp;"-"&amp;IE$4,'04施策の客観指標'!$A$4:$AY$1029,COLUMN('04施策の客観指標'!$AY:$AY),FALSE))</f>
        <v>-</v>
      </c>
      <c r="IP8" s="856" t="str">
        <f>IF(IF8="-","-",VLOOKUP($A8&amp;"-"&amp;IF$4,'04施策の客観指標'!$A$4:$AY$1029,COLUMN('04施策の客観指標'!$AY:$AY),FALSE))</f>
        <v>-</v>
      </c>
      <c r="IQ8" s="856" t="str">
        <f>IF(IG8="-","-",VLOOKUP($A8&amp;"-"&amp;IG$4,'04施策の客観指標'!$A$4:$AY$1029,COLUMN('04施策の客観指標'!$AY:$AY),FALSE))</f>
        <v>-</v>
      </c>
      <c r="IR8" s="856" t="str">
        <f>IF(IH8="-","-",VLOOKUP($A8&amp;"-"&amp;IH$4,'04施策の客観指標'!$A$4:$AY$1029,COLUMN('04施策の客観指標'!$AY:$AY),FALSE))</f>
        <v>-</v>
      </c>
      <c r="IS8" s="856" t="str">
        <f>IF(II8="-","-",VLOOKUP($A8&amp;"-"&amp;II$4,'04施策の客観指標'!$A$4:$AY$1029,COLUMN('04施策の客観指標'!$AY:$AY),FALSE))</f>
        <v>-</v>
      </c>
      <c r="IT8" s="856" t="str">
        <f>IF(IJ8="-","-",VLOOKUP($A8&amp;"-"&amp;IJ$4,'04施策の客観指標'!$A$4:$AY$1029,COLUMN('04施策の客観指標'!$AY:$AY),FALSE))</f>
        <v>-</v>
      </c>
      <c r="IU8" s="856" t="str">
        <f>IF(IK8="-","-",VLOOKUP($A8&amp;"-"&amp;IK$4,'04施策の客観指標'!$A$4:$AY$1029,COLUMN('04施策の客観指標'!$AY:$AY),FALSE))</f>
        <v>-</v>
      </c>
      <c r="IV8" s="879">
        <f t="shared" si="95"/>
        <v>1</v>
      </c>
      <c r="IW8" s="877">
        <f t="shared" si="96"/>
        <v>4</v>
      </c>
      <c r="IX8" s="878" t="str">
        <f t="shared" si="97"/>
        <v/>
      </c>
      <c r="IY8" s="878" t="str">
        <f t="shared" si="98"/>
        <v/>
      </c>
      <c r="IZ8" s="878" t="str">
        <f t="shared" si="99"/>
        <v/>
      </c>
      <c r="JA8" s="878" t="str">
        <f t="shared" si="100"/>
        <v/>
      </c>
      <c r="JB8" s="878" t="str">
        <f t="shared" si="101"/>
        <v/>
      </c>
      <c r="JC8" s="878" t="str">
        <f t="shared" si="102"/>
        <v/>
      </c>
      <c r="JD8" s="878" t="str">
        <f t="shared" si="103"/>
        <v/>
      </c>
      <c r="JE8" s="878" t="str">
        <f t="shared" si="104"/>
        <v/>
      </c>
      <c r="JF8" s="855">
        <f t="shared" si="105"/>
        <v>1</v>
      </c>
      <c r="JG8" s="877" t="str">
        <f>IF($K8="○",VLOOKUP($C8&amp;"-"&amp;JG$4,'05市民生活実感調査'!$A$3:$BC$218,COLUMN('05市民生活実感調査'!$BC:$BC),FALSE),"-")</f>
        <v>-</v>
      </c>
      <c r="JH8" s="878" t="str">
        <f>IF($L8="○",VLOOKUP($C8&amp;"-"&amp;JH$4,'05市民生活実感調査'!$A$3:$BC$218,COLUMN('05市民生活実感調査'!$BC:$BC),FALSE),"-")</f>
        <v>-</v>
      </c>
      <c r="JI8" s="878" t="str">
        <f>IF($M8="○",VLOOKUP($C8&amp;"-"&amp;JI$4,'05市民生活実感調査'!$A$3:$BC$218,COLUMN('05市民生活実感調査'!$BC:$BC),FALSE),"-")</f>
        <v>-</v>
      </c>
      <c r="JJ8" s="878" t="str">
        <f>IF($N8="○",VLOOKUP($C8&amp;"-"&amp;JJ$4,'05市民生活実感調査'!$A$3:$BC$218,COLUMN('05市民生活実感調査'!$BC:$BC),FALSE),"-")</f>
        <v>c</v>
      </c>
      <c r="JK8" s="878" t="str">
        <f>IF($O8="○",VLOOKUP($C8&amp;"-"&amp;JK$4,'05市民生活実感調査'!$A$3:$BC$218,COLUMN('05市民生活実感調査'!$BC:$BC),FALSE),"-")</f>
        <v>-</v>
      </c>
      <c r="JL8" s="878" t="str">
        <f>IF($P8="○",VLOOKUP($C8&amp;"-"&amp;JL$4,'05市民生活実感調査'!$A$3:$BC$218,COLUMN('05市民生活実感調査'!$BC:$BC),FALSE),"-")</f>
        <v>-</v>
      </c>
      <c r="JM8" s="878" t="str">
        <f>IF($Q8="○",VLOOKUP($C8&amp;"-"&amp;JM$4,'05市民生活実感調査'!$A$3:$BC$218,COLUMN('05市民生活実感調査'!$BC:$BC),FALSE),"-")</f>
        <v>-</v>
      </c>
      <c r="JN8" s="878" t="str">
        <f>IF($R8="○",VLOOKUP($C8&amp;"-"&amp;JN$4,'05市民生活実感調査'!$A$3:$BC$218,COLUMN('05市民生活実感調査'!$BC:$BC),FALSE),"-")</f>
        <v>-</v>
      </c>
      <c r="JO8" s="879" t="str">
        <f t="shared" si="106"/>
        <v>c</v>
      </c>
      <c r="JP8" s="877" t="str">
        <f t="shared" si="107"/>
        <v/>
      </c>
      <c r="JQ8" s="878" t="str">
        <f t="shared" si="108"/>
        <v/>
      </c>
      <c r="JR8" s="878" t="str">
        <f t="shared" si="109"/>
        <v/>
      </c>
      <c r="JS8" s="878">
        <f t="shared" si="110"/>
        <v>2</v>
      </c>
      <c r="JT8" s="878" t="str">
        <f t="shared" si="111"/>
        <v/>
      </c>
      <c r="JU8" s="878" t="str">
        <f t="shared" si="112"/>
        <v/>
      </c>
      <c r="JV8" s="878" t="str">
        <f t="shared" si="113"/>
        <v/>
      </c>
      <c r="JW8" s="878" t="str">
        <f t="shared" si="114"/>
        <v/>
      </c>
      <c r="JX8" s="840">
        <f t="shared" si="115"/>
        <v>0.5</v>
      </c>
      <c r="JY8" s="876" t="str">
        <f t="shared" si="116"/>
        <v>客観指標</v>
      </c>
      <c r="JZ8" s="863" t="str">
        <f t="shared" si="117"/>
        <v>担い手育成に向け、環境教育・学習の機会の充実を図り、環境に配慮したくらしが根付くことを目的とした、中長期的な取組であり、その成果は市民にすぐには実感されにくいことから、客観指標に重みを置く。</v>
      </c>
      <c r="KA8" s="877" t="str">
        <f>VLOOKUP(IL8&amp;JO8&amp;JY8,プルダウン!$AC$2:$AD$71,2,FALSE)</f>
        <v>B</v>
      </c>
      <c r="KB8" s="859" t="str">
        <f>VLOOKUP(KA8,プルダウン!$A$1:$B$6,2,FALSE)</f>
        <v>政策の目的がかなり達成されている</v>
      </c>
      <c r="KC8" s="860"/>
      <c r="KD8" s="859"/>
      <c r="KE8" s="883" t="str">
        <f>VLOOKUP($A8&amp;"-"&amp;KE$4,'04施策の客観指標'!$A$4:$AY$1029,COLUMN('04施策の客観指標'!$AX:$AX),FALSE)</f>
        <v>a</v>
      </c>
      <c r="KF8" s="813" t="str">
        <f>VLOOKUP($A8&amp;"-"&amp;KF$4,'04施策の客観指標'!$A$4:$AY$1029,COLUMN('04施策の客観指標'!$AX:$AX),FALSE)</f>
        <v>-</v>
      </c>
      <c r="KG8" s="813" t="str">
        <f>VLOOKUP($A8&amp;"-"&amp;KG$4,'04施策の客観指標'!$A$4:$AY$1029,COLUMN('04施策の客観指標'!$AX:$AX),FALSE)</f>
        <v>-</v>
      </c>
      <c r="KH8" s="813" t="str">
        <f>VLOOKUP($A8&amp;"-"&amp;KH$4,'04施策の客観指標'!$A$4:$AY$1029,COLUMN('04施策の客観指標'!$AX:$AX),FALSE)</f>
        <v>-</v>
      </c>
      <c r="KI8" s="813" t="str">
        <f>VLOOKUP($A8&amp;"-"&amp;KI$4,'04施策の客観指標'!$A$4:$AY$1029,COLUMN('04施策の客観指標'!$AX:$AX),FALSE)</f>
        <v>-</v>
      </c>
      <c r="KJ8" s="813" t="str">
        <f>VLOOKUP($A8&amp;"-"&amp;KJ$4,'04施策の客観指標'!$A$4:$AY$1029,COLUMN('04施策の客観指標'!$AX:$AX),FALSE)</f>
        <v>-</v>
      </c>
      <c r="KK8" s="813" t="str">
        <f>VLOOKUP($A8&amp;"-"&amp;KK$4,'04施策の客観指標'!$A$4:$AY$1029,COLUMN('04施策の客観指標'!$AX:$AX),FALSE)</f>
        <v>-</v>
      </c>
      <c r="KL8" s="813" t="str">
        <f>VLOOKUP($A8&amp;"-"&amp;KL$4,'04施策の客観指標'!$A$4:$AY$1029,COLUMN('04施策の客観指標'!$AX:$AX),FALSE)</f>
        <v>-</v>
      </c>
      <c r="KM8" s="813" t="str">
        <f>VLOOKUP($A8&amp;"-"&amp;KM$4,'04施策の客観指標'!$A$4:$AY$1029,COLUMN('04施策の客観指標'!$AX:$AX),FALSE)</f>
        <v>-</v>
      </c>
      <c r="KN8" s="814" t="str">
        <f t="shared" si="118"/>
        <v>a</v>
      </c>
      <c r="KO8" s="423">
        <f>IF(KE8="-","-",VLOOKUP($A8&amp;"-"&amp;KE$4,'04施策の客観指標'!$A$4:$AY$1029,COLUMN('04施策の客観指標'!$AY:$AY),FALSE))</f>
        <v>1</v>
      </c>
      <c r="KP8" s="423" t="str">
        <f>IF(KF8="-","-",VLOOKUP($A8&amp;"-"&amp;KF$4,'04施策の客観指標'!$A$4:$AY$1029,COLUMN('04施策の客観指標'!$AY:$AY),FALSE))</f>
        <v>-</v>
      </c>
      <c r="KQ8" s="423" t="str">
        <f>IF(KG8="-","-",VLOOKUP($A8&amp;"-"&amp;KG$4,'04施策の客観指標'!$A$4:$AY$1029,COLUMN('04施策の客観指標'!$AY:$AY),FALSE))</f>
        <v>-</v>
      </c>
      <c r="KR8" s="423" t="str">
        <f>IF(KH8="-","-",VLOOKUP($A8&amp;"-"&amp;KH$4,'04施策の客観指標'!$A$4:$AY$1029,COLUMN('04施策の客観指標'!$AY:$AY),FALSE))</f>
        <v>-</v>
      </c>
      <c r="KS8" s="423" t="str">
        <f>IF(KI8="-","-",VLOOKUP($A8&amp;"-"&amp;KI$4,'04施策の客観指標'!$A$4:$AY$1029,COLUMN('04施策の客観指標'!$AY:$AY),FALSE))</f>
        <v>-</v>
      </c>
      <c r="KT8" s="423" t="str">
        <f>IF(KJ8="-","-",VLOOKUP($A8&amp;"-"&amp;KJ$4,'04施策の客観指標'!$A$4:$AY$1029,COLUMN('04施策の客観指標'!$AY:$AY),FALSE))</f>
        <v>-</v>
      </c>
      <c r="KU8" s="423" t="str">
        <f>IF(KK8="-","-",VLOOKUP($A8&amp;"-"&amp;KK$4,'04施策の客観指標'!$A$4:$AY$1029,COLUMN('04施策の客観指標'!$AY:$AY),FALSE))</f>
        <v>-</v>
      </c>
      <c r="KV8" s="423" t="str">
        <f>IF(KL8="-","-",VLOOKUP($A8&amp;"-"&amp;KL$4,'04施策の客観指標'!$A$4:$AY$1029,COLUMN('04施策の客観指標'!$AY:$AY),FALSE))</f>
        <v>-</v>
      </c>
      <c r="KW8" s="423" t="str">
        <f>IF(KM8="-","-",VLOOKUP($A8&amp;"-"&amp;KM$4,'04施策の客観指標'!$A$4:$AY$1029,COLUMN('04施策の客観指標'!$AY:$AY),FALSE))</f>
        <v>-</v>
      </c>
      <c r="KX8" s="234">
        <f t="shared" si="119"/>
        <v>1</v>
      </c>
      <c r="KY8" s="237">
        <f t="shared" si="120"/>
        <v>4</v>
      </c>
      <c r="KZ8" s="187" t="str">
        <f t="shared" si="121"/>
        <v/>
      </c>
      <c r="LA8" s="187" t="str">
        <f t="shared" si="122"/>
        <v/>
      </c>
      <c r="LB8" s="187" t="str">
        <f t="shared" si="123"/>
        <v/>
      </c>
      <c r="LC8" s="187" t="str">
        <f t="shared" si="124"/>
        <v/>
      </c>
      <c r="LD8" s="187" t="str">
        <f t="shared" si="125"/>
        <v/>
      </c>
      <c r="LE8" s="187" t="str">
        <f t="shared" si="126"/>
        <v/>
      </c>
      <c r="LF8" s="187" t="str">
        <f t="shared" si="127"/>
        <v/>
      </c>
      <c r="LG8" s="187" t="str">
        <f t="shared" si="128"/>
        <v/>
      </c>
      <c r="LH8" s="240">
        <f t="shared" si="129"/>
        <v>1</v>
      </c>
      <c r="LI8" s="820" t="str">
        <f>IF($K8="○",VLOOKUP($C8&amp;"-"&amp;LI$4,'05市民生活実感調査'!$A$3:$BM$218,COLUMN('05市民生活実感調査'!$BM:$BM),FALSE),"-")</f>
        <v>-</v>
      </c>
      <c r="LJ8" s="821" t="str">
        <f>IF($L8="○",VLOOKUP($C8&amp;"-"&amp;LJ$4,'05市民生活実感調査'!$A$3:$BM$218,COLUMN('05市民生活実感調査'!$BM:$BM),FALSE),"-")</f>
        <v>-</v>
      </c>
      <c r="LK8" s="821" t="str">
        <f>IF($M8="○",VLOOKUP($C8&amp;"-"&amp;LK$4,'05市民生活実感調査'!$A$3:$BM$218,COLUMN('05市民生活実感調査'!$BM:$BM),FALSE),"-")</f>
        <v>-</v>
      </c>
      <c r="LL8" s="821" t="str">
        <f>IF($N8="○",VLOOKUP($C8&amp;"-"&amp;LL$4,'05市民生活実感調査'!$A$3:$BM$218,COLUMN('05市民生活実感調査'!$BM:$BM),FALSE),"-")</f>
        <v>c</v>
      </c>
      <c r="LM8" s="821" t="str">
        <f>IF($O8="○",VLOOKUP($C8&amp;"-"&amp;LM$4,'05市民生活実感調査'!$A$3:$BM$218,COLUMN('05市民生活実感調査'!$BM:$BM),FALSE),"-")</f>
        <v>-</v>
      </c>
      <c r="LN8" s="821" t="str">
        <f>IF($P8="○",VLOOKUP($C8&amp;"-"&amp;LN$4,'05市民生活実感調査'!$A$3:$BM$218,COLUMN('05市民生活実感調査'!$BM:$BM),FALSE),"-")</f>
        <v>-</v>
      </c>
      <c r="LO8" s="821" t="str">
        <f>IF($Q8="○",VLOOKUP($C8&amp;"-"&amp;LO$4,'05市民生活実感調査'!$A$3:$BM$218,COLUMN('05市民生活実感調査'!$BM:$BM),FALSE),"-")</f>
        <v>-</v>
      </c>
      <c r="LP8" s="821" t="str">
        <f>IF($R8="○",VLOOKUP($C8&amp;"-"&amp;LP$4,'05市民生活実感調査'!$A$3:$BM$218,COLUMN('05市民生活実感調査'!$BM:$BM),FALSE),"-")</f>
        <v>-</v>
      </c>
      <c r="LQ8" s="822" t="str">
        <f t="shared" si="130"/>
        <v>c</v>
      </c>
      <c r="LR8" s="237" t="str">
        <f t="shared" si="131"/>
        <v/>
      </c>
      <c r="LS8" s="187" t="str">
        <f t="shared" si="132"/>
        <v/>
      </c>
      <c r="LT8" s="187" t="str">
        <f t="shared" si="133"/>
        <v/>
      </c>
      <c r="LU8" s="187">
        <f t="shared" si="134"/>
        <v>2</v>
      </c>
      <c r="LV8" s="187" t="str">
        <f t="shared" si="135"/>
        <v/>
      </c>
      <c r="LW8" s="187" t="str">
        <f t="shared" si="136"/>
        <v/>
      </c>
      <c r="LX8" s="187" t="str">
        <f t="shared" si="137"/>
        <v/>
      </c>
      <c r="LY8" s="187" t="str">
        <f t="shared" si="138"/>
        <v/>
      </c>
      <c r="LZ8" s="422">
        <f t="shared" si="142"/>
        <v>0.5</v>
      </c>
      <c r="MA8" s="103" t="str">
        <f t="shared" si="139"/>
        <v>客観指標</v>
      </c>
      <c r="MB8" s="104" t="str">
        <f t="shared" si="140"/>
        <v>担い手育成に向け、環境教育・学習の機会の充実を図り、環境に配慮したくらしが根付くことを目的とした、中長期的な取組であり、その成果は市民にすぐには実感されにくいことから、客観指標に重みを置く。</v>
      </c>
      <c r="MC8" s="823" t="str">
        <f>VLOOKUP(KN8&amp;LQ8&amp;MA8,プルダウン!$AC$2:$AD$71,2,FALSE)</f>
        <v>B</v>
      </c>
      <c r="MD8" s="824" t="str">
        <f>VLOOKUP(MC8,プルダウン!$A$1:$B$6,2,FALSE)</f>
        <v>政策の目的がかなり達成されている</v>
      </c>
      <c r="ME8" s="91"/>
      <c r="MF8" s="190"/>
    </row>
    <row r="9" spans="1:348" ht="237" customHeight="1">
      <c r="A9" s="231">
        <v>201</v>
      </c>
      <c r="B9" s="104" t="s">
        <v>161</v>
      </c>
      <c r="C9" s="237">
        <f t="shared" si="0"/>
        <v>2</v>
      </c>
      <c r="D9" s="190" t="str">
        <f>IFERROR(VLOOKUP(C9,プルダウン!$L$2:$M$28,2,FALSE),"-")</f>
        <v>人権・男女共同参画</v>
      </c>
      <c r="E9" s="104"/>
      <c r="F9" s="91" t="s">
        <v>1189</v>
      </c>
      <c r="G9" s="117" t="s">
        <v>1517</v>
      </c>
      <c r="H9" s="91"/>
      <c r="I9" s="117"/>
      <c r="J9" s="104"/>
      <c r="K9" s="420" t="s">
        <v>383</v>
      </c>
      <c r="L9" s="421" t="s">
        <v>83</v>
      </c>
      <c r="M9" s="421" t="s">
        <v>83</v>
      </c>
      <c r="N9" s="421" t="s">
        <v>83</v>
      </c>
      <c r="O9" s="421" t="s">
        <v>83</v>
      </c>
      <c r="P9" s="421" t="s">
        <v>83</v>
      </c>
      <c r="Q9" s="421" t="s">
        <v>83</v>
      </c>
      <c r="R9" s="422" t="s">
        <v>83</v>
      </c>
      <c r="S9" s="877" t="str">
        <f>VLOOKUP($A9&amp;"-"&amp;S$4,'04施策の客観指標'!$A$4:$AY$1029,COLUMN('04施策の客観指標'!$AS:$AS),FALSE)</f>
        <v>a</v>
      </c>
      <c r="T9" s="878" t="str">
        <f>VLOOKUP($A9&amp;"-"&amp;T$4,'04施策の客観指標'!$A$4:$AY$1029,COLUMN('04施策の客観指標'!$AS:$AS),FALSE)</f>
        <v>-</v>
      </c>
      <c r="U9" s="878" t="str">
        <f>VLOOKUP($A9&amp;"-"&amp;U$4,'04施策の客観指標'!$A$4:$AY$1029,COLUMN('04施策の客観指標'!$AS:$AS),FALSE)</f>
        <v>-</v>
      </c>
      <c r="V9" s="878" t="str">
        <f>VLOOKUP($A9&amp;"-"&amp;V$4,'04施策の客観指標'!$A$4:$AY$1029,COLUMN('04施策の客観指標'!$AS:$AS),FALSE)</f>
        <v>-</v>
      </c>
      <c r="W9" s="878" t="str">
        <f>VLOOKUP($A9&amp;"-"&amp;W$4,'04施策の客観指標'!$A$4:$AY$1029,COLUMN('04施策の客観指標'!$AS:$AS),FALSE)</f>
        <v>-</v>
      </c>
      <c r="X9" s="878" t="str">
        <f>VLOOKUP($A9&amp;"-"&amp;X$4,'04施策の客観指標'!$A$4:$AY$1029,COLUMN('04施策の客観指標'!$AS:$AS),FALSE)</f>
        <v>-</v>
      </c>
      <c r="Y9" s="878" t="str">
        <f>VLOOKUP($A9&amp;"-"&amp;Y$4,'04施策の客観指標'!$A$4:$AY$1029,COLUMN('04施策の客観指標'!$AS:$AS),FALSE)</f>
        <v>-</v>
      </c>
      <c r="Z9" s="878" t="str">
        <f>VLOOKUP($A9&amp;"-"&amp;Z$4,'04施策の客観指標'!$A$4:$AY$1029,COLUMN('04施策の客観指標'!$AS:$AS),FALSE)</f>
        <v>-</v>
      </c>
      <c r="AA9" s="852" t="str">
        <f>VLOOKUP($A9&amp;"-"&amp;AA$4,'04施策の客観指標'!$A$4:$AY$1029,COLUMN('04施策の客観指標'!$AS:$AS),FALSE)</f>
        <v>-</v>
      </c>
      <c r="AB9" s="876" t="str">
        <f t="shared" si="1"/>
        <v>a</v>
      </c>
      <c r="AC9" s="856">
        <v>1</v>
      </c>
      <c r="AD9" s="878" t="s">
        <v>83</v>
      </c>
      <c r="AE9" s="878" t="s">
        <v>83</v>
      </c>
      <c r="AF9" s="878" t="s">
        <v>83</v>
      </c>
      <c r="AG9" s="878" t="s">
        <v>83</v>
      </c>
      <c r="AH9" s="878" t="s">
        <v>83</v>
      </c>
      <c r="AI9" s="878" t="s">
        <v>83</v>
      </c>
      <c r="AJ9" s="878" t="s">
        <v>83</v>
      </c>
      <c r="AK9" s="878" t="s">
        <v>83</v>
      </c>
      <c r="AL9" s="879">
        <f t="shared" si="2"/>
        <v>1</v>
      </c>
      <c r="AM9" s="877">
        <f t="shared" si="3"/>
        <v>4</v>
      </c>
      <c r="AN9" s="878" t="str">
        <f t="shared" si="4"/>
        <v/>
      </c>
      <c r="AO9" s="878" t="str">
        <f t="shared" si="5"/>
        <v/>
      </c>
      <c r="AP9" s="878" t="str">
        <f t="shared" si="6"/>
        <v/>
      </c>
      <c r="AQ9" s="878" t="str">
        <f t="shared" si="7"/>
        <v/>
      </c>
      <c r="AR9" s="878" t="str">
        <f t="shared" si="8"/>
        <v/>
      </c>
      <c r="AS9" s="878" t="str">
        <f t="shared" si="9"/>
        <v/>
      </c>
      <c r="AT9" s="878" t="str">
        <f t="shared" si="10"/>
        <v/>
      </c>
      <c r="AU9" s="852" t="str">
        <f t="shared" si="11"/>
        <v/>
      </c>
      <c r="AV9" s="855">
        <f t="shared" si="12"/>
        <v>1</v>
      </c>
      <c r="AW9" s="856" t="str">
        <f>IF($K9="○",VLOOKUP($C9&amp;"-"&amp;AW$4,'05市民生活実感調査'!$A$3:$BC$218,COLUMN('05市民生活実感調査'!$O:$O),FALSE),"-")</f>
        <v>c</v>
      </c>
      <c r="AX9" s="878" t="str">
        <f>IF($L9="○",VLOOKUP($C9&amp;"-"&amp;AX$4,'05市民生活実感調査'!$A$3:$BC$218,COLUMN('05市民生活実感調査'!$O:$O),FALSE),"-")</f>
        <v>-</v>
      </c>
      <c r="AY9" s="878" t="str">
        <f>IF($M9="○",VLOOKUP($C9&amp;"-"&amp;AY$4,'05市民生活実感調査'!$A$3:$BC$218,COLUMN('05市民生活実感調査'!$O:$O),FALSE),"-")</f>
        <v>-</v>
      </c>
      <c r="AZ9" s="878" t="str">
        <f>IF($N9="○",VLOOKUP($C9&amp;"-"&amp;AZ$4,'05市民生活実感調査'!$A$3:$BC$218,COLUMN('05市民生活実感調査'!$O:$O),FALSE),"-")</f>
        <v>-</v>
      </c>
      <c r="BA9" s="878" t="str">
        <f>IF($O9="○",VLOOKUP($C9&amp;"-"&amp;BA$4,'05市民生活実感調査'!$A$3:$BC$218,COLUMN('05市民生活実感調査'!$O:$O),FALSE),"-")</f>
        <v>-</v>
      </c>
      <c r="BB9" s="878" t="str">
        <f>IF($P9="○",VLOOKUP($C9&amp;"-"&amp;BB$4,'05市民生活実感調査'!$A$3:$BC$218,COLUMN('05市民生活実感調査'!$O:$O),FALSE),"-")</f>
        <v>-</v>
      </c>
      <c r="BC9" s="878" t="str">
        <f>IF($Q9="○",VLOOKUP($C9&amp;"-"&amp;BC$4,'05市民生活実感調査'!$A$3:$BC$218,COLUMN('05市民生活実感調査'!$O:$O),FALSE),"-")</f>
        <v>-</v>
      </c>
      <c r="BD9" s="878" t="str">
        <f>IF($R9="○",VLOOKUP($C9&amp;"-"&amp;BD$4,'05市民生活実感調査'!$A$3:$BC$218,COLUMN('05市民生活実感調査'!$O:$O),FALSE),"-")</f>
        <v>-</v>
      </c>
      <c r="BE9" s="879" t="str">
        <f t="shared" si="13"/>
        <v>c</v>
      </c>
      <c r="BF9" s="877">
        <f t="shared" si="14"/>
        <v>2</v>
      </c>
      <c r="BG9" s="878" t="str">
        <f t="shared" si="15"/>
        <v/>
      </c>
      <c r="BH9" s="878" t="str">
        <f t="shared" si="16"/>
        <v/>
      </c>
      <c r="BI9" s="878" t="str">
        <f t="shared" si="17"/>
        <v/>
      </c>
      <c r="BJ9" s="878" t="str">
        <f t="shared" si="18"/>
        <v/>
      </c>
      <c r="BK9" s="878" t="str">
        <f t="shared" si="19"/>
        <v/>
      </c>
      <c r="BL9" s="878" t="str">
        <f t="shared" si="20"/>
        <v/>
      </c>
      <c r="BM9" s="878" t="str">
        <f t="shared" si="21"/>
        <v/>
      </c>
      <c r="BN9" s="840">
        <f t="shared" si="22"/>
        <v>0.5</v>
      </c>
      <c r="BO9" s="880" t="s">
        <v>123</v>
      </c>
      <c r="BP9" s="863" t="s">
        <v>1963</v>
      </c>
      <c r="BQ9" s="877" t="s">
        <v>313</v>
      </c>
      <c r="BR9" s="887" t="s">
        <v>3628</v>
      </c>
      <c r="BS9" s="860"/>
      <c r="BT9" s="887" t="s">
        <v>1518</v>
      </c>
      <c r="BU9" s="863" t="s">
        <v>1460</v>
      </c>
      <c r="BV9" s="890" t="s">
        <v>1519</v>
      </c>
      <c r="BW9" s="889" t="str">
        <f>VLOOKUP($A9&amp;"-"&amp;BW$4,'04施策の客観指標'!$A$4:$AY$1029,COLUMN('04施策の客観指標'!$AT:$AT),FALSE)</f>
        <v>b</v>
      </c>
      <c r="BX9" s="878" t="str">
        <f>VLOOKUP($A9&amp;"-"&amp;BX$4,'04施策の客観指標'!$A$4:$AY$1029,COLUMN('04施策の客観指標'!$AT:$AT),FALSE)</f>
        <v>-</v>
      </c>
      <c r="BY9" s="878" t="str">
        <f>VLOOKUP($A9&amp;"-"&amp;BY$4,'04施策の客観指標'!$A$4:$AY$1029,COLUMN('04施策の客観指標'!$AT:$AT),FALSE)</f>
        <v>-</v>
      </c>
      <c r="BZ9" s="878" t="str">
        <f>VLOOKUP($A9&amp;"-"&amp;BZ$4,'04施策の客観指標'!$A$4:$AY$1029,COLUMN('04施策の客観指標'!$AT:$AT),FALSE)</f>
        <v>-</v>
      </c>
      <c r="CA9" s="878" t="str">
        <f>VLOOKUP($A9&amp;"-"&amp;CA$4,'04施策の客観指標'!$A$4:$AY$1029,COLUMN('04施策の客観指標'!$AT:$AT),FALSE)</f>
        <v>-</v>
      </c>
      <c r="CB9" s="878" t="str">
        <f>VLOOKUP($A9&amp;"-"&amp;CB$4,'04施策の客観指標'!$A$4:$AY$1029,COLUMN('04施策の客観指標'!$AT:$AT),FALSE)</f>
        <v>-</v>
      </c>
      <c r="CC9" s="878" t="str">
        <f>VLOOKUP($A9&amp;"-"&amp;CC$4,'04施策の客観指標'!$A$4:$AY$1029,COLUMN('04施策の客観指標'!$AT:$AT),FALSE)</f>
        <v>-</v>
      </c>
      <c r="CD9" s="878" t="str">
        <f>VLOOKUP($A9&amp;"-"&amp;CD$4,'04施策の客観指標'!$A$4:$AY$1029,COLUMN('04施策の客観指標'!$AT:$AT),FALSE)</f>
        <v>-</v>
      </c>
      <c r="CE9" s="852" t="str">
        <f>VLOOKUP($A9&amp;"-"&amp;CE$4,'04施策の客観指標'!$A$4:$AY$1029,COLUMN('04施策の客観指標'!$AT:$AT),FALSE)</f>
        <v>-</v>
      </c>
      <c r="CF9" s="879" t="str">
        <f t="shared" si="23"/>
        <v>b</v>
      </c>
      <c r="CG9" s="856">
        <f>IF(BW9="-","-",VLOOKUP($A9&amp;"-"&amp;BW$4,'04施策の客観指標'!$A$4:$AY$1029,COLUMN('04施策の客観指標'!$AY:$AY),FALSE))</f>
        <v>1</v>
      </c>
      <c r="CH9" s="856" t="str">
        <f>IF(BX9="-","-",VLOOKUP($A9&amp;"-"&amp;BX$4,'04施策の客観指標'!$A$4:$AY$1029,COLUMN('04施策の客観指標'!$AY:$AY),FALSE))</f>
        <v>-</v>
      </c>
      <c r="CI9" s="856" t="str">
        <f>IF(BY9="-","-",VLOOKUP($A9&amp;"-"&amp;BY$4,'04施策の客観指標'!$A$4:$AY$1029,COLUMN('04施策の客観指標'!$AY:$AY),FALSE))</f>
        <v>-</v>
      </c>
      <c r="CJ9" s="856" t="str">
        <f>IF(BZ9="-","-",VLOOKUP($A9&amp;"-"&amp;BZ$4,'04施策の客観指標'!$A$4:$AY$1029,COLUMN('04施策の客観指標'!$AY:$AY),FALSE))</f>
        <v>-</v>
      </c>
      <c r="CK9" s="856" t="str">
        <f>IF(CA9="-","-",VLOOKUP($A9&amp;"-"&amp;CA$4,'04施策の客観指標'!$A$4:$AY$1029,COLUMN('04施策の客観指標'!$AY:$AY),FALSE))</f>
        <v>-</v>
      </c>
      <c r="CL9" s="856" t="str">
        <f>IF(CB9="-","-",VLOOKUP($A9&amp;"-"&amp;CB$4,'04施策の客観指標'!$A$4:$AY$1029,COLUMN('04施策の客観指標'!$AY:$AY),FALSE))</f>
        <v>-</v>
      </c>
      <c r="CM9" s="856" t="str">
        <f>IF(CC9="-","-",VLOOKUP($A9&amp;"-"&amp;CC$4,'04施策の客観指標'!$A$4:$AY$1029,COLUMN('04施策の客観指標'!$AY:$AY),FALSE))</f>
        <v>-</v>
      </c>
      <c r="CN9" s="856" t="str">
        <f>IF(CD9="-","-",VLOOKUP($A9&amp;"-"&amp;CD$4,'04施策の客観指標'!$A$4:$AY$1029,COLUMN('04施策の客観指標'!$AY:$AY),FALSE))</f>
        <v>-</v>
      </c>
      <c r="CO9" s="856" t="str">
        <f>IF(CE9="-","-",VLOOKUP($A9&amp;"-"&amp;CE$4,'04施策の客観指標'!$A$4:$AY$1029,COLUMN('04施策の客観指標'!$AY:$AY),FALSE))</f>
        <v>-</v>
      </c>
      <c r="CP9" s="879">
        <f t="shared" si="24"/>
        <v>1</v>
      </c>
      <c r="CQ9" s="877">
        <f t="shared" si="25"/>
        <v>3</v>
      </c>
      <c r="CR9" s="878" t="str">
        <f t="shared" si="26"/>
        <v/>
      </c>
      <c r="CS9" s="878" t="str">
        <f t="shared" si="27"/>
        <v/>
      </c>
      <c r="CT9" s="878" t="str">
        <f t="shared" si="28"/>
        <v/>
      </c>
      <c r="CU9" s="878" t="str">
        <f t="shared" si="29"/>
        <v/>
      </c>
      <c r="CV9" s="878" t="str">
        <f t="shared" si="30"/>
        <v/>
      </c>
      <c r="CW9" s="878" t="str">
        <f t="shared" si="31"/>
        <v/>
      </c>
      <c r="CX9" s="878" t="str">
        <f t="shared" si="32"/>
        <v/>
      </c>
      <c r="CY9" s="878" t="str">
        <f t="shared" si="33"/>
        <v/>
      </c>
      <c r="CZ9" s="855">
        <f t="shared" si="34"/>
        <v>0.75</v>
      </c>
      <c r="DA9" s="877" t="str">
        <f>IF($K9="○",VLOOKUP($C9&amp;"-"&amp;DA$4,'05市民生活実感調査'!$A$3:$BC$218,COLUMN('05市民生活実感調査'!$Y:$Y),FALSE),"-")</f>
        <v>c</v>
      </c>
      <c r="DB9" s="878" t="str">
        <f>IF($L9="○",VLOOKUP($C9&amp;"-"&amp;DB$4,'05市民生活実感調査'!$A$3:$BC$218,COLUMN('05市民生活実感調査'!$Y:$Y),FALSE),"-")</f>
        <v>-</v>
      </c>
      <c r="DC9" s="878" t="str">
        <f>IF($M9="○",VLOOKUP($C9&amp;"-"&amp;DC$4,'05市民生活実感調査'!$A$3:$BC$218,COLUMN('05市民生活実感調査'!$Y:$Y),FALSE),"-")</f>
        <v>-</v>
      </c>
      <c r="DD9" s="878" t="str">
        <f>IF($N9="○",VLOOKUP($C9&amp;"-"&amp;DD$4,'05市民生活実感調査'!$A$3:$BC$218,COLUMN('05市民生活実感調査'!$Y:$Y),FALSE),"-")</f>
        <v>-</v>
      </c>
      <c r="DE9" s="878" t="str">
        <f>IF($O9="○",VLOOKUP($C9&amp;"-"&amp;DE$4,'05市民生活実感調査'!$A$3:$BC$218,COLUMN('05市民生活実感調査'!$Y:$Y),FALSE),"-")</f>
        <v>-</v>
      </c>
      <c r="DF9" s="878" t="str">
        <f>IF($P9="○",VLOOKUP($C9&amp;"-"&amp;DF$4,'05市民生活実感調査'!$A$3:$BC$218,COLUMN('05市民生活実感調査'!$Y:$Y),FALSE),"-")</f>
        <v>-</v>
      </c>
      <c r="DG9" s="878" t="str">
        <f>IF($Q9="○",VLOOKUP($C9&amp;"-"&amp;DG$4,'05市民生活実感調査'!$A$3:$BC$218,COLUMN('05市民生活実感調査'!$Y:$Y),FALSE),"-")</f>
        <v>-</v>
      </c>
      <c r="DH9" s="878" t="str">
        <f>IF($R9="○",VLOOKUP($C9&amp;"-"&amp;DH$4,'05市民生活実感調査'!$A$3:$BC$218,COLUMN('05市民生活実感調査'!$Y:$Y),FALSE),"-")</f>
        <v>-</v>
      </c>
      <c r="DI9" s="879" t="str">
        <f t="shared" si="35"/>
        <v>c</v>
      </c>
      <c r="DJ9" s="877">
        <f t="shared" si="36"/>
        <v>2</v>
      </c>
      <c r="DK9" s="878" t="str">
        <f t="shared" si="37"/>
        <v/>
      </c>
      <c r="DL9" s="878" t="str">
        <f t="shared" si="38"/>
        <v/>
      </c>
      <c r="DM9" s="878" t="str">
        <f t="shared" si="39"/>
        <v/>
      </c>
      <c r="DN9" s="878" t="str">
        <f t="shared" si="141"/>
        <v/>
      </c>
      <c r="DO9" s="878" t="str">
        <f t="shared" si="40"/>
        <v/>
      </c>
      <c r="DP9" s="878" t="str">
        <f t="shared" si="41"/>
        <v/>
      </c>
      <c r="DQ9" s="878" t="str">
        <f t="shared" si="42"/>
        <v/>
      </c>
      <c r="DR9" s="840">
        <f t="shared" si="43"/>
        <v>0.5</v>
      </c>
      <c r="DS9" s="876" t="str">
        <f t="shared" si="44"/>
        <v>市民実感</v>
      </c>
      <c r="DT9" s="863" t="str">
        <f t="shared" si="45"/>
        <v>市民の実感が向上して初めて施策目的が達成できる分野であり、評価指標としては、市民生活実感調査の方が客観指標より適しているため。</v>
      </c>
      <c r="DU9" s="877" t="str">
        <f>VLOOKUP(CF9&amp;DI9&amp;DS9,プルダウン!$AC$2:$AD$71,2,FALSE)</f>
        <v>C</v>
      </c>
      <c r="DV9" s="859" t="str">
        <f>VLOOKUP(DU9,プルダウン!$A$1:$B$6,2,FALSE)</f>
        <v>政策の目的がそこそこ達成されている</v>
      </c>
      <c r="DW9" s="860"/>
      <c r="DX9" s="859"/>
      <c r="DY9" s="889" t="str">
        <f>VLOOKUP($A9&amp;"-"&amp;DY$4,'04施策の客観指標'!$A$4:$AY$1029,COLUMN('04施策の客観指標'!$AU:$AU),FALSE)</f>
        <v>d</v>
      </c>
      <c r="DZ9" s="878" t="str">
        <f>VLOOKUP($A9&amp;"-"&amp;DZ$4,'04施策の客観指標'!$A$4:$AY$1029,COLUMN('04施策の客観指標'!$AU:$AU),FALSE)</f>
        <v>-</v>
      </c>
      <c r="EA9" s="878" t="str">
        <f>VLOOKUP($A9&amp;"-"&amp;EA$4,'04施策の客観指標'!$A$4:$AY$1029,COLUMN('04施策の客観指標'!$AU:$AU),FALSE)</f>
        <v>-</v>
      </c>
      <c r="EB9" s="878" t="str">
        <f>VLOOKUP($A9&amp;"-"&amp;EB$4,'04施策の客観指標'!$A$4:$AY$1029,COLUMN('04施策の客観指標'!$AU:$AU),FALSE)</f>
        <v>-</v>
      </c>
      <c r="EC9" s="878" t="str">
        <f>VLOOKUP($A9&amp;"-"&amp;EC$4,'04施策の客観指標'!$A$4:$AY$1029,COLUMN('04施策の客観指標'!$AU:$AU),FALSE)</f>
        <v>-</v>
      </c>
      <c r="ED9" s="878" t="str">
        <f>VLOOKUP($A9&amp;"-"&amp;ED$4,'04施策の客観指標'!$A$4:$AY$1029,COLUMN('04施策の客観指標'!$AU:$AU),FALSE)</f>
        <v>-</v>
      </c>
      <c r="EE9" s="878" t="str">
        <f>VLOOKUP($A9&amp;"-"&amp;EE$4,'04施策の客観指標'!$A$4:$AY$1029,COLUMN('04施策の客観指標'!$AU:$AU),FALSE)</f>
        <v>-</v>
      </c>
      <c r="EF9" s="878" t="str">
        <f>VLOOKUP($A9&amp;"-"&amp;EF$4,'04施策の客観指標'!$A$4:$AY$1029,COLUMN('04施策の客観指標'!$AU:$AU),FALSE)</f>
        <v>-</v>
      </c>
      <c r="EG9" s="878" t="str">
        <f>VLOOKUP($A9&amp;"-"&amp;EG$4,'04施策の客観指標'!$A$4:$AY$1029,COLUMN('04施策の客観指標'!$AU:$AU),FALSE)</f>
        <v>-</v>
      </c>
      <c r="EH9" s="879" t="str">
        <f t="shared" si="46"/>
        <v>d</v>
      </c>
      <c r="EI9" s="856">
        <v>1</v>
      </c>
      <c r="EJ9" s="878" t="s">
        <v>83</v>
      </c>
      <c r="EK9" s="878" t="s">
        <v>83</v>
      </c>
      <c r="EL9" s="878" t="s">
        <v>83</v>
      </c>
      <c r="EM9" s="878" t="s">
        <v>83</v>
      </c>
      <c r="EN9" s="878" t="s">
        <v>83</v>
      </c>
      <c r="EO9" s="878" t="s">
        <v>83</v>
      </c>
      <c r="EP9" s="878" t="s">
        <v>83</v>
      </c>
      <c r="EQ9" s="878" t="s">
        <v>83</v>
      </c>
      <c r="ER9" s="879">
        <f t="shared" si="47"/>
        <v>1</v>
      </c>
      <c r="ES9" s="877">
        <f t="shared" si="48"/>
        <v>1</v>
      </c>
      <c r="ET9" s="878" t="str">
        <f t="shared" si="49"/>
        <v/>
      </c>
      <c r="EU9" s="878" t="str">
        <f t="shared" si="50"/>
        <v/>
      </c>
      <c r="EV9" s="878" t="str">
        <f t="shared" si="51"/>
        <v/>
      </c>
      <c r="EW9" s="878" t="str">
        <f t="shared" si="52"/>
        <v/>
      </c>
      <c r="EX9" s="878" t="str">
        <f t="shared" si="53"/>
        <v/>
      </c>
      <c r="EY9" s="878" t="str">
        <f t="shared" si="54"/>
        <v/>
      </c>
      <c r="EZ9" s="878" t="str">
        <f t="shared" si="55"/>
        <v/>
      </c>
      <c r="FA9" s="878" t="str">
        <f t="shared" si="56"/>
        <v/>
      </c>
      <c r="FB9" s="855">
        <f t="shared" si="57"/>
        <v>0.25</v>
      </c>
      <c r="FC9" s="877" t="str">
        <f>IF($K9="○",VLOOKUP($C9&amp;"-"&amp;FC$4,'05市民生活実感調査'!$A$3:$BC$218,COLUMN('05市民生活実感調査'!$AI:$AI),FALSE),"-")</f>
        <v>c</v>
      </c>
      <c r="FD9" s="878" t="str">
        <f>IF($L9="○",VLOOKUP($C9&amp;"-"&amp;FD$4,'05市民生活実感調査'!$A$3:$BC$218,COLUMN('05市民生活実感調査'!$AI:$AI),FALSE),"-")</f>
        <v>-</v>
      </c>
      <c r="FE9" s="878" t="str">
        <f>IF($M9="○",VLOOKUP($C9&amp;"-"&amp;FE$4,'05市民生活実感調査'!$A$3:$BC$218,COLUMN('05市民生活実感調査'!$AI:$AI),FALSE),"-")</f>
        <v>-</v>
      </c>
      <c r="FF9" s="878" t="str">
        <f>IF($N9="○",VLOOKUP($C9&amp;"-"&amp;FF$4,'05市民生活実感調査'!$A$3:$BC$218,COLUMN('05市民生活実感調査'!$AI:$AI),FALSE),"-")</f>
        <v>-</v>
      </c>
      <c r="FG9" s="878" t="str">
        <f>IF($O9="○",VLOOKUP($C9&amp;"-"&amp;FG$4,'05市民生活実感調査'!$A$3:$BC$218,COLUMN('05市民生活実感調査'!$AI:$AI),FALSE),"-")</f>
        <v>-</v>
      </c>
      <c r="FH9" s="878" t="str">
        <f>IF($P9="○",VLOOKUP($C9&amp;"-"&amp;FH$4,'05市民生活実感調査'!$A$3:$BC$218,COLUMN('05市民生活実感調査'!$AI:$AI),FALSE),"-")</f>
        <v>-</v>
      </c>
      <c r="FI9" s="878" t="str">
        <f>IF($Q9="○",VLOOKUP($C9&amp;"-"&amp;FI$4,'05市民生活実感調査'!$A$3:$BC$218,COLUMN('05市民生活実感調査'!$AI:$AI),FALSE),"-")</f>
        <v>-</v>
      </c>
      <c r="FJ9" s="878" t="str">
        <f>IF($R9="○",VLOOKUP($C9&amp;"-"&amp;FJ$4,'05市民生活実感調査'!$A$3:$BC$218,COLUMN('05市民生活実感調査'!$AI:$AI),FALSE),"-")</f>
        <v>-</v>
      </c>
      <c r="FK9" s="879" t="str">
        <f t="shared" si="58"/>
        <v>c</v>
      </c>
      <c r="FL9" s="877">
        <f t="shared" si="59"/>
        <v>2</v>
      </c>
      <c r="FM9" s="878" t="str">
        <f t="shared" si="60"/>
        <v/>
      </c>
      <c r="FN9" s="878" t="str">
        <f t="shared" si="61"/>
        <v/>
      </c>
      <c r="FO9" s="878" t="str">
        <f t="shared" si="62"/>
        <v/>
      </c>
      <c r="FP9" s="878" t="str">
        <f t="shared" si="63"/>
        <v/>
      </c>
      <c r="FQ9" s="878" t="str">
        <f t="shared" si="64"/>
        <v/>
      </c>
      <c r="FR9" s="878" t="str">
        <f t="shared" si="65"/>
        <v/>
      </c>
      <c r="FS9" s="878" t="str">
        <f t="shared" si="66"/>
        <v/>
      </c>
      <c r="FT9" s="840">
        <f t="shared" si="67"/>
        <v>0.5</v>
      </c>
      <c r="FU9" s="876" t="str">
        <f t="shared" si="68"/>
        <v>市民実感</v>
      </c>
      <c r="FV9" s="863" t="str">
        <f t="shared" si="69"/>
        <v>市民の実感が向上して初めて施策目的が達成できる分野であり、評価指標としては、市民生活実感調査の方が客観指標より適しているため。</v>
      </c>
      <c r="FW9" s="877" t="str">
        <f>VLOOKUP(EH9&amp;FK9&amp;FU9,プルダウン!$AC$2:$AD$71,2,FALSE)</f>
        <v>C</v>
      </c>
      <c r="FX9" s="859" t="str">
        <f>VLOOKUP(FW9,プルダウン!$A$1:$B$6,2,FALSE)</f>
        <v>政策の目的がそこそこ達成されている</v>
      </c>
      <c r="FY9" s="860"/>
      <c r="FZ9" s="859"/>
      <c r="GA9" s="889" t="str">
        <f>VLOOKUP($A9&amp;"-"&amp;GA$4,'04施策の客観指標'!$A$4:$AY$1029,COLUMN('04施策の客観指標'!$AV:$AV),FALSE)</f>
        <v>c</v>
      </c>
      <c r="GB9" s="878" t="str">
        <f>VLOOKUP($A9&amp;"-"&amp;GB$4,'04施策の客観指標'!$A$4:$AY$1029,COLUMN('04施策の客観指標'!$AV:$AV),FALSE)</f>
        <v>-</v>
      </c>
      <c r="GC9" s="878" t="str">
        <f>VLOOKUP($A9&amp;"-"&amp;GC$4,'04施策の客観指標'!$A$4:$AY$1029,COLUMN('04施策の客観指標'!$AV:$AV),FALSE)</f>
        <v>-</v>
      </c>
      <c r="GD9" s="878" t="str">
        <f>VLOOKUP($A9&amp;"-"&amp;GD$4,'04施策の客観指標'!$A$4:$AY$1029,COLUMN('04施策の客観指標'!$AV:$AV),FALSE)</f>
        <v>-</v>
      </c>
      <c r="GE9" s="878" t="str">
        <f>VLOOKUP($A9&amp;"-"&amp;GE$4,'04施策の客観指標'!$A$4:$AY$1029,COLUMN('04施策の客観指標'!$AV:$AV),FALSE)</f>
        <v>-</v>
      </c>
      <c r="GF9" s="878" t="str">
        <f>VLOOKUP($A9&amp;"-"&amp;GF$4,'04施策の客観指標'!$A$4:$AY$1029,COLUMN('04施策の客観指標'!$AV:$AV),FALSE)</f>
        <v>-</v>
      </c>
      <c r="GG9" s="878" t="str">
        <f>VLOOKUP($A9&amp;"-"&amp;GG$4,'04施策の客観指標'!$A$4:$AY$1029,COLUMN('04施策の客観指標'!$AV:$AV),FALSE)</f>
        <v>-</v>
      </c>
      <c r="GH9" s="878" t="str">
        <f>VLOOKUP($A9&amp;"-"&amp;GH$4,'04施策の客観指標'!$A$4:$AY$1029,COLUMN('04施策の客観指標'!$AV:$AV),FALSE)</f>
        <v>-</v>
      </c>
      <c r="GI9" s="878" t="str">
        <f>VLOOKUP($A9&amp;"-"&amp;GI$4,'04施策の客観指標'!$A$4:$AY$1029,COLUMN('04施策の客観指標'!$AV:$AV),FALSE)</f>
        <v>-</v>
      </c>
      <c r="GJ9" s="879" t="str">
        <f t="shared" si="70"/>
        <v>c</v>
      </c>
      <c r="GK9" s="856">
        <f>IF(GA9="-","-",VLOOKUP($A9&amp;"-"&amp;GA$4,'04施策の客観指標'!$A$4:$AY$1029,COLUMN('04施策の客観指標'!$AY:$AY),FALSE))</f>
        <v>1</v>
      </c>
      <c r="GL9" s="856" t="str">
        <f>IF(GB9="-","-",VLOOKUP($A9&amp;"-"&amp;GB$4,'04施策の客観指標'!$A$4:$AY$1029,COLUMN('04施策の客観指標'!$AY:$AY),FALSE))</f>
        <v>-</v>
      </c>
      <c r="GM9" s="856" t="str">
        <f>IF(GC9="-","-",VLOOKUP($A9&amp;"-"&amp;GC$4,'04施策の客観指標'!$A$4:$AY$1029,COLUMN('04施策の客観指標'!$AY:$AY),FALSE))</f>
        <v>-</v>
      </c>
      <c r="GN9" s="856" t="str">
        <f>IF(GD9="-","-",VLOOKUP($A9&amp;"-"&amp;GD$4,'04施策の客観指標'!$A$4:$AY$1029,COLUMN('04施策の客観指標'!$AY:$AY),FALSE))</f>
        <v>-</v>
      </c>
      <c r="GO9" s="856" t="str">
        <f>IF(GE9="-","-",VLOOKUP($A9&amp;"-"&amp;GE$4,'04施策の客観指標'!$A$4:$AY$1029,COLUMN('04施策の客観指標'!$AY:$AY),FALSE))</f>
        <v>-</v>
      </c>
      <c r="GP9" s="856" t="str">
        <f>IF(GF9="-","-",VLOOKUP($A9&amp;"-"&amp;GF$4,'04施策の客観指標'!$A$4:$AY$1029,COLUMN('04施策の客観指標'!$AY:$AY),FALSE))</f>
        <v>-</v>
      </c>
      <c r="GQ9" s="856" t="str">
        <f>IF(GG9="-","-",VLOOKUP($A9&amp;"-"&amp;GG$4,'04施策の客観指標'!$A$4:$AY$1029,COLUMN('04施策の客観指標'!$AY:$AY),FALSE))</f>
        <v>-</v>
      </c>
      <c r="GR9" s="856" t="str">
        <f>IF(GH9="-","-",VLOOKUP($A9&amp;"-"&amp;GH$4,'04施策の客観指標'!$A$4:$AY$1029,COLUMN('04施策の客観指標'!$AY:$AY),FALSE))</f>
        <v>-</v>
      </c>
      <c r="GS9" s="856" t="str">
        <f>IF(GI9="-","-",VLOOKUP($A9&amp;"-"&amp;GI$4,'04施策の客観指標'!$A$4:$AY$1029,COLUMN('04施策の客観指標'!$AY:$AY),FALSE))</f>
        <v>-</v>
      </c>
      <c r="GT9" s="879">
        <f t="shared" si="71"/>
        <v>1</v>
      </c>
      <c r="GU9" s="877">
        <f t="shared" si="72"/>
        <v>2</v>
      </c>
      <c r="GV9" s="878" t="str">
        <f t="shared" si="73"/>
        <v/>
      </c>
      <c r="GW9" s="878" t="str">
        <f t="shared" si="74"/>
        <v/>
      </c>
      <c r="GX9" s="878" t="str">
        <f t="shared" si="75"/>
        <v/>
      </c>
      <c r="GY9" s="878" t="str">
        <f t="shared" si="76"/>
        <v/>
      </c>
      <c r="GZ9" s="878" t="str">
        <f t="shared" si="77"/>
        <v/>
      </c>
      <c r="HA9" s="878" t="str">
        <f t="shared" si="78"/>
        <v/>
      </c>
      <c r="HB9" s="878" t="str">
        <f t="shared" si="79"/>
        <v/>
      </c>
      <c r="HC9" s="878" t="str">
        <f t="shared" si="80"/>
        <v/>
      </c>
      <c r="HD9" s="855">
        <f t="shared" si="81"/>
        <v>0.5</v>
      </c>
      <c r="HE9" s="877" t="str">
        <f>IF($K9="○",VLOOKUP($C9&amp;"-"&amp;HE$4,'05市民生活実感調査'!$A$3:$BC$218,COLUMN('05市民生活実感調査'!$AS:$AS),FALSE),"-")</f>
        <v>c</v>
      </c>
      <c r="HF9" s="878" t="str">
        <f>IF($L9="○",VLOOKUP($C9&amp;"-"&amp;HF$4,'05市民生活実感調査'!$A$3:$BC$218,COLUMN('05市民生活実感調査'!$AS:$AS),FALSE),"-")</f>
        <v>-</v>
      </c>
      <c r="HG9" s="878" t="str">
        <f>IF($M9="○",VLOOKUP($C9&amp;"-"&amp;HG$4,'05市民生活実感調査'!$A$3:$BC$218,COLUMN('05市民生活実感調査'!$AS:$AS),FALSE),"-")</f>
        <v>-</v>
      </c>
      <c r="HH9" s="878" t="str">
        <f>IF($N9="○",VLOOKUP($C9&amp;"-"&amp;HH$4,'05市民生活実感調査'!$A$3:$BC$218,COLUMN('05市民生活実感調査'!$AS:$AS),FALSE),"-")</f>
        <v>-</v>
      </c>
      <c r="HI9" s="878" t="str">
        <f>IF($O9="○",VLOOKUP($C9&amp;"-"&amp;HI$4,'05市民生活実感調査'!$A$3:$BC$218,COLUMN('05市民生活実感調査'!$AS:$AS),FALSE),"-")</f>
        <v>-</v>
      </c>
      <c r="HJ9" s="878" t="str">
        <f>IF($P9="○",VLOOKUP($C9&amp;"-"&amp;HJ$4,'05市民生活実感調査'!$A$3:$BC$218,COLUMN('05市民生活実感調査'!$AS:$AS),FALSE),"-")</f>
        <v>-</v>
      </c>
      <c r="HK9" s="878" t="str">
        <f>IF($Q9="○",VLOOKUP($C9&amp;"-"&amp;HK$4,'05市民生活実感調査'!$A$3:$BC$218,COLUMN('05市民生活実感調査'!$AS:$AS),FALSE),"-")</f>
        <v>-</v>
      </c>
      <c r="HL9" s="878" t="str">
        <f>IF($R9="○",VLOOKUP($C9&amp;"-"&amp;HL$4,'05市民生活実感調査'!$A$3:$BC$218,COLUMN('05市民生活実感調査'!$AS:$AS),FALSE),"-")</f>
        <v>-</v>
      </c>
      <c r="HM9" s="879" t="str">
        <f t="shared" si="82"/>
        <v>c</v>
      </c>
      <c r="HN9" s="877">
        <f t="shared" si="83"/>
        <v>2</v>
      </c>
      <c r="HO9" s="878" t="str">
        <f t="shared" si="84"/>
        <v/>
      </c>
      <c r="HP9" s="878" t="str">
        <f t="shared" si="85"/>
        <v/>
      </c>
      <c r="HQ9" s="878" t="str">
        <f t="shared" si="86"/>
        <v/>
      </c>
      <c r="HR9" s="878" t="str">
        <f t="shared" si="87"/>
        <v/>
      </c>
      <c r="HS9" s="878" t="str">
        <f t="shared" si="88"/>
        <v/>
      </c>
      <c r="HT9" s="878" t="str">
        <f t="shared" si="89"/>
        <v/>
      </c>
      <c r="HU9" s="878" t="str">
        <f t="shared" si="90"/>
        <v/>
      </c>
      <c r="HV9" s="840">
        <f t="shared" si="91"/>
        <v>0.5</v>
      </c>
      <c r="HW9" s="876" t="str">
        <f t="shared" si="92"/>
        <v>市民実感</v>
      </c>
      <c r="HX9" s="863" t="str">
        <f t="shared" si="93"/>
        <v>市民の実感が向上して初めて施策目的が達成できる分野であり、評価指標としては、市民生活実感調査の方が客観指標より適しているため。</v>
      </c>
      <c r="HY9" s="877" t="str">
        <f>VLOOKUP(GJ9&amp;HM9&amp;HW9,プルダウン!$AC$2:$AD$71,2,FALSE)</f>
        <v>C</v>
      </c>
      <c r="HZ9" s="859" t="str">
        <f>VLOOKUP(HY9,プルダウン!$A$1:$B$6,2,FALSE)</f>
        <v>政策の目的がそこそこ達成されている</v>
      </c>
      <c r="IA9" s="860" t="s">
        <v>3099</v>
      </c>
      <c r="IB9" s="859"/>
      <c r="IC9" s="889" t="str">
        <f>VLOOKUP($A9&amp;"-"&amp;IC$4,'04施策の客観指標'!$A$4:$AY$1029,COLUMN('04施策の客観指標'!$AW:$AW),FALSE)</f>
        <v>b</v>
      </c>
      <c r="ID9" s="878" t="str">
        <f>VLOOKUP($A9&amp;"-"&amp;ID$4,'04施策の客観指標'!$A$4:$AY$1029,COLUMN('04施策の客観指標'!$AW:$AW),FALSE)</f>
        <v>-</v>
      </c>
      <c r="IE9" s="878" t="str">
        <f>VLOOKUP($A9&amp;"-"&amp;IE$4,'04施策の客観指標'!$A$4:$AY$1029,COLUMN('04施策の客観指標'!$AW:$AW),FALSE)</f>
        <v>-</v>
      </c>
      <c r="IF9" s="878" t="str">
        <f>VLOOKUP($A9&amp;"-"&amp;IF$4,'04施策の客観指標'!$A$4:$AY$1029,COLUMN('04施策の客観指標'!$AW:$AW),FALSE)</f>
        <v>-</v>
      </c>
      <c r="IG9" s="878" t="str">
        <f>VLOOKUP($A9&amp;"-"&amp;IG$4,'04施策の客観指標'!$A$4:$AY$1029,COLUMN('04施策の客観指標'!$AW:$AW),FALSE)</f>
        <v>-</v>
      </c>
      <c r="IH9" s="878" t="str">
        <f>VLOOKUP($A9&amp;"-"&amp;IH$4,'04施策の客観指標'!$A$4:$AY$1029,COLUMN('04施策の客観指標'!$AW:$AW),FALSE)</f>
        <v>-</v>
      </c>
      <c r="II9" s="878" t="str">
        <f>VLOOKUP($A9&amp;"-"&amp;II$4,'04施策の客観指標'!$A$4:$AY$1029,COLUMN('04施策の客観指標'!$AW:$AW),FALSE)</f>
        <v>-</v>
      </c>
      <c r="IJ9" s="878" t="str">
        <f>VLOOKUP($A9&amp;"-"&amp;IJ$4,'04施策の客観指標'!$A$4:$AY$1029,COLUMN('04施策の客観指標'!$AW:$AW),FALSE)</f>
        <v>-</v>
      </c>
      <c r="IK9" s="878" t="str">
        <f>VLOOKUP($A9&amp;"-"&amp;IK$4,'04施策の客観指標'!$A$4:$AY$1029,COLUMN('04施策の客観指標'!$AW:$AW),FALSE)</f>
        <v>-</v>
      </c>
      <c r="IL9" s="879" t="str">
        <f t="shared" si="94"/>
        <v>b</v>
      </c>
      <c r="IM9" s="856">
        <f>IF(IC9="-","-",VLOOKUP($A9&amp;"-"&amp;IC$4,'04施策の客観指標'!$A$4:$AY$1029,COLUMN('04施策の客観指標'!$AY:$AY),FALSE))</f>
        <v>1</v>
      </c>
      <c r="IN9" s="856" t="str">
        <f>IF(ID9="-","-",VLOOKUP($A9&amp;"-"&amp;ID$4,'04施策の客観指標'!$A$4:$AY$1029,COLUMN('04施策の客観指標'!$AY:$AY),FALSE))</f>
        <v>-</v>
      </c>
      <c r="IO9" s="856" t="str">
        <f>IF(IE9="-","-",VLOOKUP($A9&amp;"-"&amp;IE$4,'04施策の客観指標'!$A$4:$AY$1029,COLUMN('04施策の客観指標'!$AY:$AY),FALSE))</f>
        <v>-</v>
      </c>
      <c r="IP9" s="856" t="str">
        <f>IF(IF9="-","-",VLOOKUP($A9&amp;"-"&amp;IF$4,'04施策の客観指標'!$A$4:$AY$1029,COLUMN('04施策の客観指標'!$AY:$AY),FALSE))</f>
        <v>-</v>
      </c>
      <c r="IQ9" s="856" t="str">
        <f>IF(IG9="-","-",VLOOKUP($A9&amp;"-"&amp;IG$4,'04施策の客観指標'!$A$4:$AY$1029,COLUMN('04施策の客観指標'!$AY:$AY),FALSE))</f>
        <v>-</v>
      </c>
      <c r="IR9" s="856" t="str">
        <f>IF(IH9="-","-",VLOOKUP($A9&amp;"-"&amp;IH$4,'04施策の客観指標'!$A$4:$AY$1029,COLUMN('04施策の客観指標'!$AY:$AY),FALSE))</f>
        <v>-</v>
      </c>
      <c r="IS9" s="856" t="str">
        <f>IF(II9="-","-",VLOOKUP($A9&amp;"-"&amp;II$4,'04施策の客観指標'!$A$4:$AY$1029,COLUMN('04施策の客観指標'!$AY:$AY),FALSE))</f>
        <v>-</v>
      </c>
      <c r="IT9" s="856" t="str">
        <f>IF(IJ9="-","-",VLOOKUP($A9&amp;"-"&amp;IJ$4,'04施策の客観指標'!$A$4:$AY$1029,COLUMN('04施策の客観指標'!$AY:$AY),FALSE))</f>
        <v>-</v>
      </c>
      <c r="IU9" s="856" t="str">
        <f>IF(IK9="-","-",VLOOKUP($A9&amp;"-"&amp;IK$4,'04施策の客観指標'!$A$4:$AY$1029,COLUMN('04施策の客観指標'!$AY:$AY),FALSE))</f>
        <v>-</v>
      </c>
      <c r="IV9" s="879">
        <f t="shared" si="95"/>
        <v>1</v>
      </c>
      <c r="IW9" s="877">
        <f t="shared" si="96"/>
        <v>3</v>
      </c>
      <c r="IX9" s="878" t="str">
        <f t="shared" si="97"/>
        <v/>
      </c>
      <c r="IY9" s="878" t="str">
        <f t="shared" si="98"/>
        <v/>
      </c>
      <c r="IZ9" s="878" t="str">
        <f t="shared" si="99"/>
        <v/>
      </c>
      <c r="JA9" s="878" t="str">
        <f t="shared" si="100"/>
        <v/>
      </c>
      <c r="JB9" s="878" t="str">
        <f t="shared" si="101"/>
        <v/>
      </c>
      <c r="JC9" s="878" t="str">
        <f t="shared" si="102"/>
        <v/>
      </c>
      <c r="JD9" s="878" t="str">
        <f t="shared" si="103"/>
        <v/>
      </c>
      <c r="JE9" s="878" t="str">
        <f t="shared" si="104"/>
        <v/>
      </c>
      <c r="JF9" s="855">
        <f t="shared" si="105"/>
        <v>0.75</v>
      </c>
      <c r="JG9" s="877" t="str">
        <f>IF($K9="○",VLOOKUP($C9&amp;"-"&amp;JG$4,'05市民生活実感調査'!$A$3:$BC$218,COLUMN('05市民生活実感調査'!$BC:$BC),FALSE),"-")</f>
        <v>c</v>
      </c>
      <c r="JH9" s="878" t="str">
        <f>IF($L9="○",VLOOKUP($C9&amp;"-"&amp;JH$4,'05市民生活実感調査'!$A$3:$BC$218,COLUMN('05市民生活実感調査'!$BC:$BC),FALSE),"-")</f>
        <v>-</v>
      </c>
      <c r="JI9" s="878" t="str">
        <f>IF($M9="○",VLOOKUP($C9&amp;"-"&amp;JI$4,'05市民生活実感調査'!$A$3:$BC$218,COLUMN('05市民生活実感調査'!$BC:$BC),FALSE),"-")</f>
        <v>-</v>
      </c>
      <c r="JJ9" s="878" t="str">
        <f>IF($N9="○",VLOOKUP($C9&amp;"-"&amp;JJ$4,'05市民生活実感調査'!$A$3:$BC$218,COLUMN('05市民生活実感調査'!$BC:$BC),FALSE),"-")</f>
        <v>-</v>
      </c>
      <c r="JK9" s="878" t="str">
        <f>IF($O9="○",VLOOKUP($C9&amp;"-"&amp;JK$4,'05市民生活実感調査'!$A$3:$BC$218,COLUMN('05市民生活実感調査'!$BC:$BC),FALSE),"-")</f>
        <v>-</v>
      </c>
      <c r="JL9" s="878" t="str">
        <f>IF($P9="○",VLOOKUP($C9&amp;"-"&amp;JL$4,'05市民生活実感調査'!$A$3:$BC$218,COLUMN('05市民生活実感調査'!$BC:$BC),FALSE),"-")</f>
        <v>-</v>
      </c>
      <c r="JM9" s="878" t="str">
        <f>IF($Q9="○",VLOOKUP($C9&amp;"-"&amp;JM$4,'05市民生活実感調査'!$A$3:$BC$218,COLUMN('05市民生活実感調査'!$BC:$BC),FALSE),"-")</f>
        <v>-</v>
      </c>
      <c r="JN9" s="878" t="str">
        <f>IF($R9="○",VLOOKUP($C9&amp;"-"&amp;JN$4,'05市民生活実感調査'!$A$3:$BC$218,COLUMN('05市民生活実感調査'!$BC:$BC),FALSE),"-")</f>
        <v>-</v>
      </c>
      <c r="JO9" s="879" t="str">
        <f t="shared" si="106"/>
        <v>c</v>
      </c>
      <c r="JP9" s="877">
        <f t="shared" si="107"/>
        <v>2</v>
      </c>
      <c r="JQ9" s="878" t="str">
        <f t="shared" si="108"/>
        <v/>
      </c>
      <c r="JR9" s="878" t="str">
        <f t="shared" si="109"/>
        <v/>
      </c>
      <c r="JS9" s="878" t="str">
        <f t="shared" si="110"/>
        <v/>
      </c>
      <c r="JT9" s="878" t="str">
        <f t="shared" si="111"/>
        <v/>
      </c>
      <c r="JU9" s="878" t="str">
        <f t="shared" si="112"/>
        <v/>
      </c>
      <c r="JV9" s="878" t="str">
        <f t="shared" si="113"/>
        <v/>
      </c>
      <c r="JW9" s="878" t="str">
        <f t="shared" si="114"/>
        <v/>
      </c>
      <c r="JX9" s="840">
        <f t="shared" si="115"/>
        <v>0.5</v>
      </c>
      <c r="JY9" s="876" t="str">
        <f t="shared" si="116"/>
        <v>市民実感</v>
      </c>
      <c r="JZ9" s="863" t="str">
        <f t="shared" si="117"/>
        <v>市民の実感が向上して初めて施策目的が達成できる分野であり、評価指標としては、市民生活実感調査の方が客観指標より適しているため。</v>
      </c>
      <c r="KA9" s="877" t="str">
        <f>VLOOKUP(IL9&amp;JO9&amp;JY9,プルダウン!$AC$2:$AD$71,2,FALSE)</f>
        <v>C</v>
      </c>
      <c r="KB9" s="859" t="str">
        <f>VLOOKUP(KA9,プルダウン!$A$1:$B$6,2,FALSE)</f>
        <v>政策の目的がそこそこ達成されている</v>
      </c>
      <c r="KC9" s="860"/>
      <c r="KD9" s="859"/>
      <c r="KE9" s="883" t="str">
        <f>VLOOKUP($A9&amp;"-"&amp;KE$4,'04施策の客観指標'!$A$4:$AY$1029,COLUMN('04施策の客観指標'!$AX:$AX),FALSE)</f>
        <v>a</v>
      </c>
      <c r="KF9" s="813" t="str">
        <f>VLOOKUP($A9&amp;"-"&amp;KF$4,'04施策の客観指標'!$A$4:$AY$1029,COLUMN('04施策の客観指標'!$AX:$AX),FALSE)</f>
        <v>-</v>
      </c>
      <c r="KG9" s="813" t="str">
        <f>VLOOKUP($A9&amp;"-"&amp;KG$4,'04施策の客観指標'!$A$4:$AY$1029,COLUMN('04施策の客観指標'!$AX:$AX),FALSE)</f>
        <v>-</v>
      </c>
      <c r="KH9" s="813" t="str">
        <f>VLOOKUP($A9&amp;"-"&amp;KH$4,'04施策の客観指標'!$A$4:$AY$1029,COLUMN('04施策の客観指標'!$AX:$AX),FALSE)</f>
        <v>-</v>
      </c>
      <c r="KI9" s="813" t="str">
        <f>VLOOKUP($A9&amp;"-"&amp;KI$4,'04施策の客観指標'!$A$4:$AY$1029,COLUMN('04施策の客観指標'!$AX:$AX),FALSE)</f>
        <v>-</v>
      </c>
      <c r="KJ9" s="813" t="str">
        <f>VLOOKUP($A9&amp;"-"&amp;KJ$4,'04施策の客観指標'!$A$4:$AY$1029,COLUMN('04施策の客観指標'!$AX:$AX),FALSE)</f>
        <v>-</v>
      </c>
      <c r="KK9" s="813" t="str">
        <f>VLOOKUP($A9&amp;"-"&amp;KK$4,'04施策の客観指標'!$A$4:$AY$1029,COLUMN('04施策の客観指標'!$AX:$AX),FALSE)</f>
        <v>-</v>
      </c>
      <c r="KL9" s="813" t="str">
        <f>VLOOKUP($A9&amp;"-"&amp;KL$4,'04施策の客観指標'!$A$4:$AY$1029,COLUMN('04施策の客観指標'!$AX:$AX),FALSE)</f>
        <v>-</v>
      </c>
      <c r="KM9" s="813" t="str">
        <f>VLOOKUP($A9&amp;"-"&amp;KM$4,'04施策の客観指標'!$A$4:$AY$1029,COLUMN('04施策の客観指標'!$AX:$AX),FALSE)</f>
        <v>-</v>
      </c>
      <c r="KN9" s="814" t="str">
        <f t="shared" si="118"/>
        <v>a</v>
      </c>
      <c r="KO9" s="423">
        <f>IF(KE9="-","-",VLOOKUP($A9&amp;"-"&amp;KE$4,'04施策の客観指標'!$A$4:$AY$1029,COLUMN('04施策の客観指標'!$AY:$AY),FALSE))</f>
        <v>1</v>
      </c>
      <c r="KP9" s="423" t="str">
        <f>IF(KF9="-","-",VLOOKUP($A9&amp;"-"&amp;KF$4,'04施策の客観指標'!$A$4:$AY$1029,COLUMN('04施策の客観指標'!$AY:$AY),FALSE))</f>
        <v>-</v>
      </c>
      <c r="KQ9" s="423" t="str">
        <f>IF(KG9="-","-",VLOOKUP($A9&amp;"-"&amp;KG$4,'04施策の客観指標'!$A$4:$AY$1029,COLUMN('04施策の客観指標'!$AY:$AY),FALSE))</f>
        <v>-</v>
      </c>
      <c r="KR9" s="423" t="str">
        <f>IF(KH9="-","-",VLOOKUP($A9&amp;"-"&amp;KH$4,'04施策の客観指標'!$A$4:$AY$1029,COLUMN('04施策の客観指標'!$AY:$AY),FALSE))</f>
        <v>-</v>
      </c>
      <c r="KS9" s="423" t="str">
        <f>IF(KI9="-","-",VLOOKUP($A9&amp;"-"&amp;KI$4,'04施策の客観指標'!$A$4:$AY$1029,COLUMN('04施策の客観指標'!$AY:$AY),FALSE))</f>
        <v>-</v>
      </c>
      <c r="KT9" s="423" t="str">
        <f>IF(KJ9="-","-",VLOOKUP($A9&amp;"-"&amp;KJ$4,'04施策の客観指標'!$A$4:$AY$1029,COLUMN('04施策の客観指標'!$AY:$AY),FALSE))</f>
        <v>-</v>
      </c>
      <c r="KU9" s="423" t="str">
        <f>IF(KK9="-","-",VLOOKUP($A9&amp;"-"&amp;KK$4,'04施策の客観指標'!$A$4:$AY$1029,COLUMN('04施策の客観指標'!$AY:$AY),FALSE))</f>
        <v>-</v>
      </c>
      <c r="KV9" s="423" t="str">
        <f>IF(KL9="-","-",VLOOKUP($A9&amp;"-"&amp;KL$4,'04施策の客観指標'!$A$4:$AY$1029,COLUMN('04施策の客観指標'!$AY:$AY),FALSE))</f>
        <v>-</v>
      </c>
      <c r="KW9" s="423" t="str">
        <f>IF(KM9="-","-",VLOOKUP($A9&amp;"-"&amp;KM$4,'04施策の客観指標'!$A$4:$AY$1029,COLUMN('04施策の客観指標'!$AY:$AY),FALSE))</f>
        <v>-</v>
      </c>
      <c r="KX9" s="234">
        <f t="shared" si="119"/>
        <v>1</v>
      </c>
      <c r="KY9" s="237">
        <f t="shared" si="120"/>
        <v>4</v>
      </c>
      <c r="KZ9" s="187" t="str">
        <f t="shared" si="121"/>
        <v/>
      </c>
      <c r="LA9" s="187" t="str">
        <f t="shared" si="122"/>
        <v/>
      </c>
      <c r="LB9" s="187" t="str">
        <f t="shared" si="123"/>
        <v/>
      </c>
      <c r="LC9" s="187" t="str">
        <f t="shared" si="124"/>
        <v/>
      </c>
      <c r="LD9" s="187" t="str">
        <f t="shared" si="125"/>
        <v/>
      </c>
      <c r="LE9" s="187" t="str">
        <f t="shared" si="126"/>
        <v/>
      </c>
      <c r="LF9" s="187" t="str">
        <f t="shared" si="127"/>
        <v/>
      </c>
      <c r="LG9" s="187" t="str">
        <f t="shared" si="128"/>
        <v/>
      </c>
      <c r="LH9" s="240">
        <f t="shared" si="129"/>
        <v>1</v>
      </c>
      <c r="LI9" s="820" t="str">
        <f>IF($K9="○",VLOOKUP($C9&amp;"-"&amp;LI$4,'05市民生活実感調査'!$A$3:$BM$218,COLUMN('05市民生活実感調査'!$BM:$BM),FALSE),"-")</f>
        <v>c</v>
      </c>
      <c r="LJ9" s="821" t="str">
        <f>IF($L9="○",VLOOKUP($C9&amp;"-"&amp;LJ$4,'05市民生活実感調査'!$A$3:$BM$218,COLUMN('05市民生活実感調査'!$BM:$BM),FALSE),"-")</f>
        <v>-</v>
      </c>
      <c r="LK9" s="821" t="str">
        <f>IF($M9="○",VLOOKUP($C9&amp;"-"&amp;LK$4,'05市民生活実感調査'!$A$3:$BM$218,COLUMN('05市民生活実感調査'!$BM:$BM),FALSE),"-")</f>
        <v>-</v>
      </c>
      <c r="LL9" s="821" t="str">
        <f>IF($N9="○",VLOOKUP($C9&amp;"-"&amp;LL$4,'05市民生活実感調査'!$A$3:$BM$218,COLUMN('05市民生活実感調査'!$BM:$BM),FALSE),"-")</f>
        <v>-</v>
      </c>
      <c r="LM9" s="821" t="str">
        <f>IF($O9="○",VLOOKUP($C9&amp;"-"&amp;LM$4,'05市民生活実感調査'!$A$3:$BM$218,COLUMN('05市民生活実感調査'!$BM:$BM),FALSE),"-")</f>
        <v>-</v>
      </c>
      <c r="LN9" s="821" t="str">
        <f>IF($P9="○",VLOOKUP($C9&amp;"-"&amp;LN$4,'05市民生活実感調査'!$A$3:$BM$218,COLUMN('05市民生活実感調査'!$BM:$BM),FALSE),"-")</f>
        <v>-</v>
      </c>
      <c r="LO9" s="821" t="str">
        <f>IF($Q9="○",VLOOKUP($C9&amp;"-"&amp;LO$4,'05市民生活実感調査'!$A$3:$BM$218,COLUMN('05市民生活実感調査'!$BM:$BM),FALSE),"-")</f>
        <v>-</v>
      </c>
      <c r="LP9" s="821" t="str">
        <f>IF($R9="○",VLOOKUP($C9&amp;"-"&amp;LP$4,'05市民生活実感調査'!$A$3:$BM$218,COLUMN('05市民生活実感調査'!$BM:$BM),FALSE),"-")</f>
        <v>-</v>
      </c>
      <c r="LQ9" s="822" t="str">
        <f t="shared" si="130"/>
        <v>c</v>
      </c>
      <c r="LR9" s="237">
        <f t="shared" si="131"/>
        <v>2</v>
      </c>
      <c r="LS9" s="187" t="str">
        <f t="shared" si="132"/>
        <v/>
      </c>
      <c r="LT9" s="187" t="str">
        <f t="shared" si="133"/>
        <v/>
      </c>
      <c r="LU9" s="187" t="str">
        <f t="shared" si="134"/>
        <v/>
      </c>
      <c r="LV9" s="187" t="str">
        <f t="shared" si="135"/>
        <v/>
      </c>
      <c r="LW9" s="187" t="str">
        <f t="shared" si="136"/>
        <v/>
      </c>
      <c r="LX9" s="187" t="str">
        <f t="shared" si="137"/>
        <v/>
      </c>
      <c r="LY9" s="187" t="str">
        <f t="shared" si="138"/>
        <v/>
      </c>
      <c r="LZ9" s="422">
        <f t="shared" si="142"/>
        <v>0.5</v>
      </c>
      <c r="MA9" s="103" t="str">
        <f t="shared" si="139"/>
        <v>市民実感</v>
      </c>
      <c r="MB9" s="104" t="str">
        <f t="shared" si="140"/>
        <v>市民の実感が向上して初めて施策目的が達成できる分野であり、評価指標としては、市民生活実感調査の方が客観指標より適しているため。</v>
      </c>
      <c r="MC9" s="823" t="str">
        <f>VLOOKUP(KN9&amp;LQ9&amp;MA9,プルダウン!$AC$2:$AD$71,2,FALSE)</f>
        <v>B</v>
      </c>
      <c r="MD9" s="824" t="str">
        <f>VLOOKUP(MC9,プルダウン!$A$1:$B$6,2,FALSE)</f>
        <v>政策の目的がかなり達成されている</v>
      </c>
      <c r="ME9" s="91"/>
      <c r="MF9" s="190"/>
    </row>
    <row r="10" spans="1:348" ht="289.5" customHeight="1">
      <c r="A10" s="231">
        <v>202</v>
      </c>
      <c r="B10" s="104" t="s">
        <v>162</v>
      </c>
      <c r="C10" s="237">
        <f t="shared" si="0"/>
        <v>2</v>
      </c>
      <c r="D10" s="190" t="str">
        <f>IFERROR(VLOOKUP(C10,プルダウン!$L$2:$M$28,2,FALSE),"-")</f>
        <v>人権・男女共同参画</v>
      </c>
      <c r="E10" s="104"/>
      <c r="F10" s="91" t="s">
        <v>1189</v>
      </c>
      <c r="G10" s="117" t="s">
        <v>1517</v>
      </c>
      <c r="H10" s="91"/>
      <c r="I10" s="117"/>
      <c r="J10" s="104"/>
      <c r="K10" s="420" t="s">
        <v>383</v>
      </c>
      <c r="L10" s="421" t="s">
        <v>83</v>
      </c>
      <c r="M10" s="421" t="s">
        <v>83</v>
      </c>
      <c r="N10" s="421" t="s">
        <v>83</v>
      </c>
      <c r="O10" s="421" t="s">
        <v>83</v>
      </c>
      <c r="P10" s="421" t="s">
        <v>83</v>
      </c>
      <c r="Q10" s="421" t="s">
        <v>83</v>
      </c>
      <c r="R10" s="422" t="s">
        <v>83</v>
      </c>
      <c r="S10" s="877" t="str">
        <f>VLOOKUP($A10&amp;"-"&amp;S$4,'04施策の客観指標'!$A$4:$AY$1029,COLUMN('04施策の客観指標'!$AS:$AS),FALSE)</f>
        <v>e</v>
      </c>
      <c r="T10" s="878" t="str">
        <f>VLOOKUP($A10&amp;"-"&amp;T$4,'04施策の客観指標'!$A$4:$AY$1029,COLUMN('04施策の客観指標'!$AS:$AS),FALSE)</f>
        <v>-</v>
      </c>
      <c r="U10" s="878" t="str">
        <f>VLOOKUP($A10&amp;"-"&amp;U$4,'04施策の客観指標'!$A$4:$AY$1029,COLUMN('04施策の客観指標'!$AS:$AS),FALSE)</f>
        <v>-</v>
      </c>
      <c r="V10" s="878" t="str">
        <f>VLOOKUP($A10&amp;"-"&amp;V$4,'04施策の客観指標'!$A$4:$AY$1029,COLUMN('04施策の客観指標'!$AS:$AS),FALSE)</f>
        <v>-</v>
      </c>
      <c r="W10" s="878" t="str">
        <f>VLOOKUP($A10&amp;"-"&amp;W$4,'04施策の客観指標'!$A$4:$AY$1029,COLUMN('04施策の客観指標'!$AS:$AS),FALSE)</f>
        <v>-</v>
      </c>
      <c r="X10" s="878" t="str">
        <f>VLOOKUP($A10&amp;"-"&amp;X$4,'04施策の客観指標'!$A$4:$AY$1029,COLUMN('04施策の客観指標'!$AS:$AS),FALSE)</f>
        <v>-</v>
      </c>
      <c r="Y10" s="878" t="str">
        <f>VLOOKUP($A10&amp;"-"&amp;Y$4,'04施策の客観指標'!$A$4:$AY$1029,COLUMN('04施策の客観指標'!$AS:$AS),FALSE)</f>
        <v>-</v>
      </c>
      <c r="Z10" s="878" t="str">
        <f>VLOOKUP($A10&amp;"-"&amp;Z$4,'04施策の客観指標'!$A$4:$AY$1029,COLUMN('04施策の客観指標'!$AS:$AS),FALSE)</f>
        <v>-</v>
      </c>
      <c r="AA10" s="852" t="str">
        <f>VLOOKUP($A10&amp;"-"&amp;AA$4,'04施策の客観指標'!$A$4:$AY$1029,COLUMN('04施策の客観指標'!$AS:$AS),FALSE)</f>
        <v>-</v>
      </c>
      <c r="AB10" s="876" t="str">
        <f t="shared" si="1"/>
        <v>e</v>
      </c>
      <c r="AC10" s="856">
        <v>1</v>
      </c>
      <c r="AD10" s="878" t="s">
        <v>83</v>
      </c>
      <c r="AE10" s="878" t="s">
        <v>83</v>
      </c>
      <c r="AF10" s="878" t="s">
        <v>83</v>
      </c>
      <c r="AG10" s="878" t="s">
        <v>83</v>
      </c>
      <c r="AH10" s="878" t="s">
        <v>83</v>
      </c>
      <c r="AI10" s="878" t="s">
        <v>83</v>
      </c>
      <c r="AJ10" s="878" t="s">
        <v>83</v>
      </c>
      <c r="AK10" s="878" t="s">
        <v>83</v>
      </c>
      <c r="AL10" s="879">
        <f t="shared" si="2"/>
        <v>1</v>
      </c>
      <c r="AM10" s="877">
        <f t="shared" si="3"/>
        <v>0</v>
      </c>
      <c r="AN10" s="878" t="str">
        <f t="shared" si="4"/>
        <v/>
      </c>
      <c r="AO10" s="878" t="str">
        <f t="shared" si="5"/>
        <v/>
      </c>
      <c r="AP10" s="878" t="str">
        <f t="shared" si="6"/>
        <v/>
      </c>
      <c r="AQ10" s="878" t="str">
        <f t="shared" si="7"/>
        <v/>
      </c>
      <c r="AR10" s="878" t="str">
        <f t="shared" si="8"/>
        <v/>
      </c>
      <c r="AS10" s="878" t="str">
        <f t="shared" si="9"/>
        <v/>
      </c>
      <c r="AT10" s="878" t="str">
        <f t="shared" si="10"/>
        <v/>
      </c>
      <c r="AU10" s="852" t="str">
        <f t="shared" si="11"/>
        <v/>
      </c>
      <c r="AV10" s="855">
        <f t="shared" si="12"/>
        <v>0</v>
      </c>
      <c r="AW10" s="856" t="str">
        <f>IF($K10="○",VLOOKUP($C10&amp;"-"&amp;AW$4,'05市民生活実感調査'!$A$3:$BC$218,COLUMN('05市民生活実感調査'!$O:$O),FALSE),"-")</f>
        <v>c</v>
      </c>
      <c r="AX10" s="878" t="str">
        <f>IF($L10="○",VLOOKUP($C10&amp;"-"&amp;AX$4,'05市民生活実感調査'!$A$3:$BC$218,COLUMN('05市民生活実感調査'!$O:$O),FALSE),"-")</f>
        <v>-</v>
      </c>
      <c r="AY10" s="878" t="str">
        <f>IF($M10="○",VLOOKUP($C10&amp;"-"&amp;AY$4,'05市民生活実感調査'!$A$3:$BC$218,COLUMN('05市民生活実感調査'!$O:$O),FALSE),"-")</f>
        <v>-</v>
      </c>
      <c r="AZ10" s="878" t="str">
        <f>IF($N10="○",VLOOKUP($C10&amp;"-"&amp;AZ$4,'05市民生活実感調査'!$A$3:$BC$218,COLUMN('05市民生活実感調査'!$O:$O),FALSE),"-")</f>
        <v>-</v>
      </c>
      <c r="BA10" s="878" t="str">
        <f>IF($O10="○",VLOOKUP($C10&amp;"-"&amp;BA$4,'05市民生活実感調査'!$A$3:$BC$218,COLUMN('05市民生活実感調査'!$O:$O),FALSE),"-")</f>
        <v>-</v>
      </c>
      <c r="BB10" s="878" t="str">
        <f>IF($P10="○",VLOOKUP($C10&amp;"-"&amp;BB$4,'05市民生活実感調査'!$A$3:$BC$218,COLUMN('05市民生活実感調査'!$O:$O),FALSE),"-")</f>
        <v>-</v>
      </c>
      <c r="BC10" s="878" t="str">
        <f>IF($Q10="○",VLOOKUP($C10&amp;"-"&amp;BC$4,'05市民生活実感調査'!$A$3:$BC$218,COLUMN('05市民生活実感調査'!$O:$O),FALSE),"-")</f>
        <v>-</v>
      </c>
      <c r="BD10" s="878" t="str">
        <f>IF($R10="○",VLOOKUP($C10&amp;"-"&amp;BD$4,'05市民生活実感調査'!$A$3:$BC$218,COLUMN('05市民生活実感調査'!$O:$O),FALSE),"-")</f>
        <v>-</v>
      </c>
      <c r="BE10" s="879" t="str">
        <f t="shared" si="13"/>
        <v>c</v>
      </c>
      <c r="BF10" s="877">
        <f t="shared" si="14"/>
        <v>2</v>
      </c>
      <c r="BG10" s="878" t="str">
        <f t="shared" si="15"/>
        <v/>
      </c>
      <c r="BH10" s="878" t="str">
        <f t="shared" si="16"/>
        <v/>
      </c>
      <c r="BI10" s="878" t="str">
        <f t="shared" si="17"/>
        <v/>
      </c>
      <c r="BJ10" s="878" t="str">
        <f t="shared" si="18"/>
        <v/>
      </c>
      <c r="BK10" s="878" t="str">
        <f t="shared" si="19"/>
        <v/>
      </c>
      <c r="BL10" s="878" t="str">
        <f t="shared" si="20"/>
        <v/>
      </c>
      <c r="BM10" s="878" t="str">
        <f t="shared" si="21"/>
        <v/>
      </c>
      <c r="BN10" s="840">
        <f t="shared" si="22"/>
        <v>0.5</v>
      </c>
      <c r="BO10" s="880" t="s">
        <v>123</v>
      </c>
      <c r="BP10" s="863" t="s">
        <v>1963</v>
      </c>
      <c r="BQ10" s="877" t="s">
        <v>315</v>
      </c>
      <c r="BR10" s="887" t="s">
        <v>3631</v>
      </c>
      <c r="BS10" s="860" t="s">
        <v>1520</v>
      </c>
      <c r="BT10" s="887" t="s">
        <v>1518</v>
      </c>
      <c r="BU10" s="863" t="s">
        <v>1460</v>
      </c>
      <c r="BV10" s="890" t="s">
        <v>1519</v>
      </c>
      <c r="BW10" s="889" t="str">
        <f>VLOOKUP($A10&amp;"-"&amp;BW$4,'04施策の客観指標'!$A$4:$AY$1029,COLUMN('04施策の客観指標'!$AT:$AT),FALSE)</f>
        <v>c</v>
      </c>
      <c r="BX10" s="878" t="str">
        <f>VLOOKUP($A10&amp;"-"&amp;BX$4,'04施策の客観指標'!$A$4:$AY$1029,COLUMN('04施策の客観指標'!$AT:$AT),FALSE)</f>
        <v>-</v>
      </c>
      <c r="BY10" s="878" t="str">
        <f>VLOOKUP($A10&amp;"-"&amp;BY$4,'04施策の客観指標'!$A$4:$AY$1029,COLUMN('04施策の客観指標'!$AT:$AT),FALSE)</f>
        <v>-</v>
      </c>
      <c r="BZ10" s="878" t="str">
        <f>VLOOKUP($A10&amp;"-"&amp;BZ$4,'04施策の客観指標'!$A$4:$AY$1029,COLUMN('04施策の客観指標'!$AT:$AT),FALSE)</f>
        <v>-</v>
      </c>
      <c r="CA10" s="878" t="str">
        <f>VLOOKUP($A10&amp;"-"&amp;CA$4,'04施策の客観指標'!$A$4:$AY$1029,COLUMN('04施策の客観指標'!$AT:$AT),FALSE)</f>
        <v>-</v>
      </c>
      <c r="CB10" s="878" t="str">
        <f>VLOOKUP($A10&amp;"-"&amp;CB$4,'04施策の客観指標'!$A$4:$AY$1029,COLUMN('04施策の客観指標'!$AT:$AT),FALSE)</f>
        <v>-</v>
      </c>
      <c r="CC10" s="878" t="str">
        <f>VLOOKUP($A10&amp;"-"&amp;CC$4,'04施策の客観指標'!$A$4:$AY$1029,COLUMN('04施策の客観指標'!$AT:$AT),FALSE)</f>
        <v>-</v>
      </c>
      <c r="CD10" s="878" t="str">
        <f>VLOOKUP($A10&amp;"-"&amp;CD$4,'04施策の客観指標'!$A$4:$AY$1029,COLUMN('04施策の客観指標'!$AT:$AT),FALSE)</f>
        <v>-</v>
      </c>
      <c r="CE10" s="852" t="str">
        <f>VLOOKUP($A10&amp;"-"&amp;CE$4,'04施策の客観指標'!$A$4:$AY$1029,COLUMN('04施策の客観指標'!$AT:$AT),FALSE)</f>
        <v>-</v>
      </c>
      <c r="CF10" s="879" t="str">
        <f t="shared" si="23"/>
        <v>c</v>
      </c>
      <c r="CG10" s="856">
        <f>IF(BW10="-","-",VLOOKUP($A10&amp;"-"&amp;BW$4,'04施策の客観指標'!$A$4:$AY$1029,COLUMN('04施策の客観指標'!$AY:$AY),FALSE))</f>
        <v>1</v>
      </c>
      <c r="CH10" s="856" t="str">
        <f>IF(BX10="-","-",VLOOKUP($A10&amp;"-"&amp;BX$4,'04施策の客観指標'!$A$4:$AY$1029,COLUMN('04施策の客観指標'!$AY:$AY),FALSE))</f>
        <v>-</v>
      </c>
      <c r="CI10" s="856" t="str">
        <f>IF(BY10="-","-",VLOOKUP($A10&amp;"-"&amp;BY$4,'04施策の客観指標'!$A$4:$AY$1029,COLUMN('04施策の客観指標'!$AY:$AY),FALSE))</f>
        <v>-</v>
      </c>
      <c r="CJ10" s="856" t="str">
        <f>IF(BZ10="-","-",VLOOKUP($A10&amp;"-"&amp;BZ$4,'04施策の客観指標'!$A$4:$AY$1029,COLUMN('04施策の客観指標'!$AY:$AY),FALSE))</f>
        <v>-</v>
      </c>
      <c r="CK10" s="856" t="str">
        <f>IF(CA10="-","-",VLOOKUP($A10&amp;"-"&amp;CA$4,'04施策の客観指標'!$A$4:$AY$1029,COLUMN('04施策の客観指標'!$AY:$AY),FALSE))</f>
        <v>-</v>
      </c>
      <c r="CL10" s="856" t="str">
        <f>IF(CB10="-","-",VLOOKUP($A10&amp;"-"&amp;CB$4,'04施策の客観指標'!$A$4:$AY$1029,COLUMN('04施策の客観指標'!$AY:$AY),FALSE))</f>
        <v>-</v>
      </c>
      <c r="CM10" s="856" t="str">
        <f>IF(CC10="-","-",VLOOKUP($A10&amp;"-"&amp;CC$4,'04施策の客観指標'!$A$4:$AY$1029,COLUMN('04施策の客観指標'!$AY:$AY),FALSE))</f>
        <v>-</v>
      </c>
      <c r="CN10" s="856" t="str">
        <f>IF(CD10="-","-",VLOOKUP($A10&amp;"-"&amp;CD$4,'04施策の客観指標'!$A$4:$AY$1029,COLUMN('04施策の客観指標'!$AY:$AY),FALSE))</f>
        <v>-</v>
      </c>
      <c r="CO10" s="856" t="str">
        <f>IF(CE10="-","-",VLOOKUP($A10&amp;"-"&amp;CE$4,'04施策の客観指標'!$A$4:$AY$1029,COLUMN('04施策の客観指標'!$AY:$AY),FALSE))</f>
        <v>-</v>
      </c>
      <c r="CP10" s="879">
        <f t="shared" si="24"/>
        <v>1</v>
      </c>
      <c r="CQ10" s="877">
        <f t="shared" si="25"/>
        <v>2</v>
      </c>
      <c r="CR10" s="878" t="str">
        <f t="shared" si="26"/>
        <v/>
      </c>
      <c r="CS10" s="878" t="str">
        <f t="shared" si="27"/>
        <v/>
      </c>
      <c r="CT10" s="878" t="str">
        <f t="shared" si="28"/>
        <v/>
      </c>
      <c r="CU10" s="878" t="str">
        <f t="shared" si="29"/>
        <v/>
      </c>
      <c r="CV10" s="878" t="str">
        <f t="shared" si="30"/>
        <v/>
      </c>
      <c r="CW10" s="878" t="str">
        <f t="shared" si="31"/>
        <v/>
      </c>
      <c r="CX10" s="878" t="str">
        <f t="shared" si="32"/>
        <v/>
      </c>
      <c r="CY10" s="878" t="str">
        <f t="shared" si="33"/>
        <v/>
      </c>
      <c r="CZ10" s="855">
        <f t="shared" si="34"/>
        <v>0.5</v>
      </c>
      <c r="DA10" s="877" t="str">
        <f>IF($K10="○",VLOOKUP($C10&amp;"-"&amp;DA$4,'05市民生活実感調査'!$A$3:$BC$218,COLUMN('05市民生活実感調査'!$Y:$Y),FALSE),"-")</f>
        <v>c</v>
      </c>
      <c r="DB10" s="878" t="str">
        <f>IF($L10="○",VLOOKUP($C10&amp;"-"&amp;DB$4,'05市民生活実感調査'!$A$3:$BC$218,COLUMN('05市民生活実感調査'!$Y:$Y),FALSE),"-")</f>
        <v>-</v>
      </c>
      <c r="DC10" s="878" t="str">
        <f>IF($M10="○",VLOOKUP($C10&amp;"-"&amp;DC$4,'05市民生活実感調査'!$A$3:$BC$218,COLUMN('05市民生活実感調査'!$Y:$Y),FALSE),"-")</f>
        <v>-</v>
      </c>
      <c r="DD10" s="878" t="str">
        <f>IF($N10="○",VLOOKUP($C10&amp;"-"&amp;DD$4,'05市民生活実感調査'!$A$3:$BC$218,COLUMN('05市民生活実感調査'!$Y:$Y),FALSE),"-")</f>
        <v>-</v>
      </c>
      <c r="DE10" s="878" t="str">
        <f>IF($O10="○",VLOOKUP($C10&amp;"-"&amp;DE$4,'05市民生活実感調査'!$A$3:$BC$218,COLUMN('05市民生活実感調査'!$Y:$Y),FALSE),"-")</f>
        <v>-</v>
      </c>
      <c r="DF10" s="878" t="str">
        <f>IF($P10="○",VLOOKUP($C10&amp;"-"&amp;DF$4,'05市民生活実感調査'!$A$3:$BC$218,COLUMN('05市民生活実感調査'!$Y:$Y),FALSE),"-")</f>
        <v>-</v>
      </c>
      <c r="DG10" s="878" t="str">
        <f>IF($Q10="○",VLOOKUP($C10&amp;"-"&amp;DG$4,'05市民生活実感調査'!$A$3:$BC$218,COLUMN('05市民生活実感調査'!$Y:$Y),FALSE),"-")</f>
        <v>-</v>
      </c>
      <c r="DH10" s="878" t="str">
        <f>IF($R10="○",VLOOKUP($C10&amp;"-"&amp;DH$4,'05市民生活実感調査'!$A$3:$BC$218,COLUMN('05市民生活実感調査'!$Y:$Y),FALSE),"-")</f>
        <v>-</v>
      </c>
      <c r="DI10" s="879" t="str">
        <f t="shared" si="35"/>
        <v>c</v>
      </c>
      <c r="DJ10" s="877">
        <f t="shared" si="36"/>
        <v>2</v>
      </c>
      <c r="DK10" s="878" t="str">
        <f t="shared" si="37"/>
        <v/>
      </c>
      <c r="DL10" s="878" t="str">
        <f t="shared" si="38"/>
        <v/>
      </c>
      <c r="DM10" s="878" t="str">
        <f t="shared" si="39"/>
        <v/>
      </c>
      <c r="DN10" s="878" t="str">
        <f t="shared" si="141"/>
        <v/>
      </c>
      <c r="DO10" s="878" t="str">
        <f t="shared" si="40"/>
        <v/>
      </c>
      <c r="DP10" s="878" t="str">
        <f t="shared" si="41"/>
        <v/>
      </c>
      <c r="DQ10" s="878" t="str">
        <f t="shared" si="42"/>
        <v/>
      </c>
      <c r="DR10" s="840">
        <f t="shared" si="43"/>
        <v>0.5</v>
      </c>
      <c r="DS10" s="876" t="str">
        <f t="shared" si="44"/>
        <v>市民実感</v>
      </c>
      <c r="DT10" s="863" t="str">
        <f t="shared" si="45"/>
        <v>市民の実感が向上して初めて施策目的が達成できる分野であり、評価指標としては、市民生活実感調査の方が客観指標より適しているため。</v>
      </c>
      <c r="DU10" s="877" t="str">
        <f>VLOOKUP(CF10&amp;DI10&amp;DS10,プルダウン!$AC$2:$AD$71,2,FALSE)</f>
        <v>C</v>
      </c>
      <c r="DV10" s="859" t="str">
        <f>VLOOKUP(DU10,プルダウン!$A$1:$B$6,2,FALSE)</f>
        <v>政策の目的がそこそこ達成されている</v>
      </c>
      <c r="DW10" s="860" t="s">
        <v>2515</v>
      </c>
      <c r="DX10" s="859"/>
      <c r="DY10" s="889" t="str">
        <f>VLOOKUP($A10&amp;"-"&amp;DY$4,'04施策の客観指標'!$A$4:$AY$1029,COLUMN('04施策の客観指標'!$AU:$AU),FALSE)</f>
        <v>a</v>
      </c>
      <c r="DZ10" s="878" t="str">
        <f>VLOOKUP($A10&amp;"-"&amp;DZ$4,'04施策の客観指標'!$A$4:$AY$1029,COLUMN('04施策の客観指標'!$AU:$AU),FALSE)</f>
        <v>a</v>
      </c>
      <c r="EA10" s="878" t="str">
        <f>VLOOKUP($A10&amp;"-"&amp;EA$4,'04施策の客観指標'!$A$4:$AY$1029,COLUMN('04施策の客観指標'!$AU:$AU),FALSE)</f>
        <v>-</v>
      </c>
      <c r="EB10" s="878" t="str">
        <f>VLOOKUP($A10&amp;"-"&amp;EB$4,'04施策の客観指標'!$A$4:$AY$1029,COLUMN('04施策の客観指標'!$AU:$AU),FALSE)</f>
        <v>-</v>
      </c>
      <c r="EC10" s="878" t="str">
        <f>VLOOKUP($A10&amp;"-"&amp;EC$4,'04施策の客観指標'!$A$4:$AY$1029,COLUMN('04施策の客観指標'!$AU:$AU),FALSE)</f>
        <v>-</v>
      </c>
      <c r="ED10" s="878" t="str">
        <f>VLOOKUP($A10&amp;"-"&amp;ED$4,'04施策の客観指標'!$A$4:$AY$1029,COLUMN('04施策の客観指標'!$AU:$AU),FALSE)</f>
        <v>-</v>
      </c>
      <c r="EE10" s="878" t="str">
        <f>VLOOKUP($A10&amp;"-"&amp;EE$4,'04施策の客観指標'!$A$4:$AY$1029,COLUMN('04施策の客観指標'!$AU:$AU),FALSE)</f>
        <v>-</v>
      </c>
      <c r="EF10" s="878" t="str">
        <f>VLOOKUP($A10&amp;"-"&amp;EF$4,'04施策の客観指標'!$A$4:$AY$1029,COLUMN('04施策の客観指標'!$AU:$AU),FALSE)</f>
        <v>-</v>
      </c>
      <c r="EG10" s="878" t="str">
        <f>VLOOKUP($A10&amp;"-"&amp;EG$4,'04施策の客観指標'!$A$4:$AY$1029,COLUMN('04施策の客観指標'!$AU:$AU),FALSE)</f>
        <v>-</v>
      </c>
      <c r="EH10" s="879" t="str">
        <f t="shared" si="46"/>
        <v>a</v>
      </c>
      <c r="EI10" s="856">
        <v>1</v>
      </c>
      <c r="EJ10" s="878">
        <v>1</v>
      </c>
      <c r="EK10" s="878" t="s">
        <v>83</v>
      </c>
      <c r="EL10" s="878" t="s">
        <v>83</v>
      </c>
      <c r="EM10" s="878" t="s">
        <v>83</v>
      </c>
      <c r="EN10" s="878" t="s">
        <v>83</v>
      </c>
      <c r="EO10" s="878" t="s">
        <v>83</v>
      </c>
      <c r="EP10" s="878" t="s">
        <v>83</v>
      </c>
      <c r="EQ10" s="878" t="s">
        <v>83</v>
      </c>
      <c r="ER10" s="879">
        <f t="shared" si="47"/>
        <v>2</v>
      </c>
      <c r="ES10" s="877">
        <f t="shared" si="48"/>
        <v>4</v>
      </c>
      <c r="ET10" s="878">
        <f t="shared" si="49"/>
        <v>4</v>
      </c>
      <c r="EU10" s="878" t="str">
        <f t="shared" si="50"/>
        <v/>
      </c>
      <c r="EV10" s="878" t="str">
        <f t="shared" si="51"/>
        <v/>
      </c>
      <c r="EW10" s="878" t="str">
        <f t="shared" si="52"/>
        <v/>
      </c>
      <c r="EX10" s="878" t="str">
        <f t="shared" si="53"/>
        <v/>
      </c>
      <c r="EY10" s="878" t="str">
        <f t="shared" si="54"/>
        <v/>
      </c>
      <c r="EZ10" s="878" t="str">
        <f t="shared" si="55"/>
        <v/>
      </c>
      <c r="FA10" s="878" t="str">
        <f t="shared" si="56"/>
        <v/>
      </c>
      <c r="FB10" s="855">
        <f t="shared" si="57"/>
        <v>1</v>
      </c>
      <c r="FC10" s="877" t="str">
        <f>IF($K10="○",VLOOKUP($C10&amp;"-"&amp;FC$4,'05市民生活実感調査'!$A$3:$BC$218,COLUMN('05市民生活実感調査'!$AI:$AI),FALSE),"-")</f>
        <v>c</v>
      </c>
      <c r="FD10" s="878" t="str">
        <f>IF($L10="○",VLOOKUP($C10&amp;"-"&amp;FD$4,'05市民生活実感調査'!$A$3:$BC$218,COLUMN('05市民生活実感調査'!$AI:$AI),FALSE),"-")</f>
        <v>-</v>
      </c>
      <c r="FE10" s="878" t="str">
        <f>IF($M10="○",VLOOKUP($C10&amp;"-"&amp;FE$4,'05市民生活実感調査'!$A$3:$BC$218,COLUMN('05市民生活実感調査'!$AI:$AI),FALSE),"-")</f>
        <v>-</v>
      </c>
      <c r="FF10" s="878" t="str">
        <f>IF($N10="○",VLOOKUP($C10&amp;"-"&amp;FF$4,'05市民生活実感調査'!$A$3:$BC$218,COLUMN('05市民生活実感調査'!$AI:$AI),FALSE),"-")</f>
        <v>-</v>
      </c>
      <c r="FG10" s="878" t="str">
        <f>IF($O10="○",VLOOKUP($C10&amp;"-"&amp;FG$4,'05市民生活実感調査'!$A$3:$BC$218,COLUMN('05市民生活実感調査'!$AI:$AI),FALSE),"-")</f>
        <v>-</v>
      </c>
      <c r="FH10" s="878" t="str">
        <f>IF($P10="○",VLOOKUP($C10&amp;"-"&amp;FH$4,'05市民生活実感調査'!$A$3:$BC$218,COLUMN('05市民生活実感調査'!$AI:$AI),FALSE),"-")</f>
        <v>-</v>
      </c>
      <c r="FI10" s="878" t="str">
        <f>IF($Q10="○",VLOOKUP($C10&amp;"-"&amp;FI$4,'05市民生活実感調査'!$A$3:$BC$218,COLUMN('05市民生活実感調査'!$AI:$AI),FALSE),"-")</f>
        <v>-</v>
      </c>
      <c r="FJ10" s="878" t="str">
        <f>IF($R10="○",VLOOKUP($C10&amp;"-"&amp;FJ$4,'05市民生活実感調査'!$A$3:$BC$218,COLUMN('05市民生活実感調査'!$AI:$AI),FALSE),"-")</f>
        <v>-</v>
      </c>
      <c r="FK10" s="879" t="str">
        <f t="shared" si="58"/>
        <v>c</v>
      </c>
      <c r="FL10" s="877">
        <f t="shared" si="59"/>
        <v>2</v>
      </c>
      <c r="FM10" s="878" t="str">
        <f t="shared" si="60"/>
        <v/>
      </c>
      <c r="FN10" s="878" t="str">
        <f t="shared" si="61"/>
        <v/>
      </c>
      <c r="FO10" s="878" t="str">
        <f t="shared" si="62"/>
        <v/>
      </c>
      <c r="FP10" s="878" t="str">
        <f t="shared" si="63"/>
        <v/>
      </c>
      <c r="FQ10" s="878" t="str">
        <f t="shared" si="64"/>
        <v/>
      </c>
      <c r="FR10" s="878" t="str">
        <f t="shared" si="65"/>
        <v/>
      </c>
      <c r="FS10" s="878" t="str">
        <f t="shared" si="66"/>
        <v/>
      </c>
      <c r="FT10" s="840">
        <f t="shared" si="67"/>
        <v>0.5</v>
      </c>
      <c r="FU10" s="876" t="str">
        <f t="shared" si="68"/>
        <v>市民実感</v>
      </c>
      <c r="FV10" s="863" t="str">
        <f t="shared" si="69"/>
        <v>市民の実感が向上して初めて施策目的が達成できる分野であり、評価指標としては、市民生活実感調査の方が客観指標より適しているため。</v>
      </c>
      <c r="FW10" s="877" t="str">
        <f>VLOOKUP(EH10&amp;FK10&amp;FU10,プルダウン!$AC$2:$AD$71,2,FALSE)</f>
        <v>B</v>
      </c>
      <c r="FX10" s="859" t="str">
        <f>VLOOKUP(FW10,プルダウン!$A$1:$B$6,2,FALSE)</f>
        <v>政策の目的がかなり達成されている</v>
      </c>
      <c r="FY10" s="860"/>
      <c r="FZ10" s="859"/>
      <c r="GA10" s="889" t="str">
        <f>VLOOKUP($A10&amp;"-"&amp;GA$4,'04施策の客観指標'!$A$4:$AY$1029,COLUMN('04施策の客観指標'!$AV:$AV),FALSE)</f>
        <v>b</v>
      </c>
      <c r="GB10" s="878" t="str">
        <f>VLOOKUP($A10&amp;"-"&amp;GB$4,'04施策の客観指標'!$A$4:$AY$1029,COLUMN('04施策の客観指標'!$AV:$AV),FALSE)</f>
        <v>a</v>
      </c>
      <c r="GC10" s="878" t="str">
        <f>VLOOKUP($A10&amp;"-"&amp;GC$4,'04施策の客観指標'!$A$4:$AY$1029,COLUMN('04施策の客観指標'!$AV:$AV),FALSE)</f>
        <v>-</v>
      </c>
      <c r="GD10" s="878" t="str">
        <f>VLOOKUP($A10&amp;"-"&amp;GD$4,'04施策の客観指標'!$A$4:$AY$1029,COLUMN('04施策の客観指標'!$AV:$AV),FALSE)</f>
        <v>-</v>
      </c>
      <c r="GE10" s="878" t="str">
        <f>VLOOKUP($A10&amp;"-"&amp;GE$4,'04施策の客観指標'!$A$4:$AY$1029,COLUMN('04施策の客観指標'!$AV:$AV),FALSE)</f>
        <v>-</v>
      </c>
      <c r="GF10" s="878" t="str">
        <f>VLOOKUP($A10&amp;"-"&amp;GF$4,'04施策の客観指標'!$A$4:$AY$1029,COLUMN('04施策の客観指標'!$AV:$AV),FALSE)</f>
        <v>-</v>
      </c>
      <c r="GG10" s="878" t="str">
        <f>VLOOKUP($A10&amp;"-"&amp;GG$4,'04施策の客観指標'!$A$4:$AY$1029,COLUMN('04施策の客観指標'!$AV:$AV),FALSE)</f>
        <v>-</v>
      </c>
      <c r="GH10" s="878" t="str">
        <f>VLOOKUP($A10&amp;"-"&amp;GH$4,'04施策の客観指標'!$A$4:$AY$1029,COLUMN('04施策の客観指標'!$AV:$AV),FALSE)</f>
        <v>-</v>
      </c>
      <c r="GI10" s="878" t="str">
        <f>VLOOKUP($A10&amp;"-"&amp;GI$4,'04施策の客観指標'!$A$4:$AY$1029,COLUMN('04施策の客観指標'!$AV:$AV),FALSE)</f>
        <v>-</v>
      </c>
      <c r="GJ10" s="879" t="str">
        <f t="shared" si="70"/>
        <v>a</v>
      </c>
      <c r="GK10" s="856">
        <f>IF(GA10="-","-",VLOOKUP($A10&amp;"-"&amp;GA$4,'04施策の客観指標'!$A$4:$AY$1029,COLUMN('04施策の客観指標'!$AY:$AY),FALSE))</f>
        <v>1</v>
      </c>
      <c r="GL10" s="856">
        <f>IF(GB10="-","-",VLOOKUP($A10&amp;"-"&amp;GB$4,'04施策の客観指標'!$A$4:$AY$1029,COLUMN('04施策の客観指標'!$AY:$AY),FALSE))</f>
        <v>1</v>
      </c>
      <c r="GM10" s="856" t="str">
        <f>IF(GC10="-","-",VLOOKUP($A10&amp;"-"&amp;GC$4,'04施策の客観指標'!$A$4:$AY$1029,COLUMN('04施策の客観指標'!$AY:$AY),FALSE))</f>
        <v>-</v>
      </c>
      <c r="GN10" s="856" t="str">
        <f>IF(GD10="-","-",VLOOKUP($A10&amp;"-"&amp;GD$4,'04施策の客観指標'!$A$4:$AY$1029,COLUMN('04施策の客観指標'!$AY:$AY),FALSE))</f>
        <v>-</v>
      </c>
      <c r="GO10" s="856" t="str">
        <f>IF(GE10="-","-",VLOOKUP($A10&amp;"-"&amp;GE$4,'04施策の客観指標'!$A$4:$AY$1029,COLUMN('04施策の客観指標'!$AY:$AY),FALSE))</f>
        <v>-</v>
      </c>
      <c r="GP10" s="856" t="str">
        <f>IF(GF10="-","-",VLOOKUP($A10&amp;"-"&amp;GF$4,'04施策の客観指標'!$A$4:$AY$1029,COLUMN('04施策の客観指標'!$AY:$AY),FALSE))</f>
        <v>-</v>
      </c>
      <c r="GQ10" s="856" t="str">
        <f>IF(GG10="-","-",VLOOKUP($A10&amp;"-"&amp;GG$4,'04施策の客観指標'!$A$4:$AY$1029,COLUMN('04施策の客観指標'!$AY:$AY),FALSE))</f>
        <v>-</v>
      </c>
      <c r="GR10" s="856" t="str">
        <f>IF(GH10="-","-",VLOOKUP($A10&amp;"-"&amp;GH$4,'04施策の客観指標'!$A$4:$AY$1029,COLUMN('04施策の客観指標'!$AY:$AY),FALSE))</f>
        <v>-</v>
      </c>
      <c r="GS10" s="856" t="str">
        <f>IF(GI10="-","-",VLOOKUP($A10&amp;"-"&amp;GI$4,'04施策の客観指標'!$A$4:$AY$1029,COLUMN('04施策の客観指標'!$AY:$AY),FALSE))</f>
        <v>-</v>
      </c>
      <c r="GT10" s="879">
        <f t="shared" si="71"/>
        <v>2</v>
      </c>
      <c r="GU10" s="877">
        <f t="shared" si="72"/>
        <v>3</v>
      </c>
      <c r="GV10" s="878">
        <f t="shared" si="73"/>
        <v>4</v>
      </c>
      <c r="GW10" s="878" t="str">
        <f t="shared" si="74"/>
        <v/>
      </c>
      <c r="GX10" s="878" t="str">
        <f t="shared" si="75"/>
        <v/>
      </c>
      <c r="GY10" s="878" t="str">
        <f t="shared" si="76"/>
        <v/>
      </c>
      <c r="GZ10" s="878" t="str">
        <f t="shared" si="77"/>
        <v/>
      </c>
      <c r="HA10" s="878" t="str">
        <f t="shared" si="78"/>
        <v/>
      </c>
      <c r="HB10" s="878" t="str">
        <f t="shared" si="79"/>
        <v/>
      </c>
      <c r="HC10" s="878" t="str">
        <f t="shared" si="80"/>
        <v/>
      </c>
      <c r="HD10" s="855">
        <f t="shared" si="81"/>
        <v>0.875</v>
      </c>
      <c r="HE10" s="877" t="str">
        <f>IF($K10="○",VLOOKUP($C10&amp;"-"&amp;HE$4,'05市民生活実感調査'!$A$3:$BC$218,COLUMN('05市民生活実感調査'!$AS:$AS),FALSE),"-")</f>
        <v>c</v>
      </c>
      <c r="HF10" s="878" t="str">
        <f>IF($L10="○",VLOOKUP($C10&amp;"-"&amp;HF$4,'05市民生活実感調査'!$A$3:$BC$218,COLUMN('05市民生活実感調査'!$AS:$AS),FALSE),"-")</f>
        <v>-</v>
      </c>
      <c r="HG10" s="878" t="str">
        <f>IF($M10="○",VLOOKUP($C10&amp;"-"&amp;HG$4,'05市民生活実感調査'!$A$3:$BC$218,COLUMN('05市民生活実感調査'!$AS:$AS),FALSE),"-")</f>
        <v>-</v>
      </c>
      <c r="HH10" s="878" t="str">
        <f>IF($N10="○",VLOOKUP($C10&amp;"-"&amp;HH$4,'05市民生活実感調査'!$A$3:$BC$218,COLUMN('05市民生活実感調査'!$AS:$AS),FALSE),"-")</f>
        <v>-</v>
      </c>
      <c r="HI10" s="878" t="str">
        <f>IF($O10="○",VLOOKUP($C10&amp;"-"&amp;HI$4,'05市民生活実感調査'!$A$3:$BC$218,COLUMN('05市民生活実感調査'!$AS:$AS),FALSE),"-")</f>
        <v>-</v>
      </c>
      <c r="HJ10" s="878" t="str">
        <f>IF($P10="○",VLOOKUP($C10&amp;"-"&amp;HJ$4,'05市民生活実感調査'!$A$3:$BC$218,COLUMN('05市民生活実感調査'!$AS:$AS),FALSE),"-")</f>
        <v>-</v>
      </c>
      <c r="HK10" s="878" t="str">
        <f>IF($Q10="○",VLOOKUP($C10&amp;"-"&amp;HK$4,'05市民生活実感調査'!$A$3:$BC$218,COLUMN('05市民生活実感調査'!$AS:$AS),FALSE),"-")</f>
        <v>-</v>
      </c>
      <c r="HL10" s="878" t="str">
        <f>IF($R10="○",VLOOKUP($C10&amp;"-"&amp;HL$4,'05市民生活実感調査'!$A$3:$BC$218,COLUMN('05市民生活実感調査'!$AS:$AS),FALSE),"-")</f>
        <v>-</v>
      </c>
      <c r="HM10" s="879" t="str">
        <f t="shared" si="82"/>
        <v>c</v>
      </c>
      <c r="HN10" s="877">
        <f t="shared" si="83"/>
        <v>2</v>
      </c>
      <c r="HO10" s="878" t="str">
        <f t="shared" si="84"/>
        <v/>
      </c>
      <c r="HP10" s="878" t="str">
        <f t="shared" si="85"/>
        <v/>
      </c>
      <c r="HQ10" s="878" t="str">
        <f t="shared" si="86"/>
        <v/>
      </c>
      <c r="HR10" s="878" t="str">
        <f t="shared" si="87"/>
        <v/>
      </c>
      <c r="HS10" s="878" t="str">
        <f t="shared" si="88"/>
        <v/>
      </c>
      <c r="HT10" s="878" t="str">
        <f t="shared" si="89"/>
        <v/>
      </c>
      <c r="HU10" s="878" t="str">
        <f t="shared" si="90"/>
        <v/>
      </c>
      <c r="HV10" s="840">
        <f t="shared" si="91"/>
        <v>0.5</v>
      </c>
      <c r="HW10" s="876" t="str">
        <f t="shared" si="92"/>
        <v>市民実感</v>
      </c>
      <c r="HX10" s="863" t="str">
        <f t="shared" si="93"/>
        <v>市民の実感が向上して初めて施策目的が達成できる分野であり、評価指標としては、市民生活実感調査の方が客観指標より適しているため。</v>
      </c>
      <c r="HY10" s="877" t="str">
        <f>VLOOKUP(GJ10&amp;HM10&amp;HW10,プルダウン!$AC$2:$AD$71,2,FALSE)</f>
        <v>B</v>
      </c>
      <c r="HZ10" s="859" t="str">
        <f>VLOOKUP(HY10,プルダウン!$A$1:$B$6,2,FALSE)</f>
        <v>政策の目的がかなり達成されている</v>
      </c>
      <c r="IA10" s="860"/>
      <c r="IB10" s="859"/>
      <c r="IC10" s="889" t="str">
        <f>VLOOKUP($A10&amp;"-"&amp;IC$4,'04施策の客観指標'!$A$4:$AY$1029,COLUMN('04施策の客観指標'!$AW:$AW),FALSE)</f>
        <v>b</v>
      </c>
      <c r="ID10" s="878" t="str">
        <f>VLOOKUP($A10&amp;"-"&amp;ID$4,'04施策の客観指標'!$A$4:$AY$1029,COLUMN('04施策の客観指標'!$AW:$AW),FALSE)</f>
        <v>a</v>
      </c>
      <c r="IE10" s="878" t="str">
        <f>VLOOKUP($A10&amp;"-"&amp;IE$4,'04施策の客観指標'!$A$4:$AY$1029,COLUMN('04施策の客観指標'!$AW:$AW),FALSE)</f>
        <v>-</v>
      </c>
      <c r="IF10" s="878" t="str">
        <f>VLOOKUP($A10&amp;"-"&amp;IF$4,'04施策の客観指標'!$A$4:$AY$1029,COLUMN('04施策の客観指標'!$AW:$AW),FALSE)</f>
        <v>-</v>
      </c>
      <c r="IG10" s="878" t="str">
        <f>VLOOKUP($A10&amp;"-"&amp;IG$4,'04施策の客観指標'!$A$4:$AY$1029,COLUMN('04施策の客観指標'!$AW:$AW),FALSE)</f>
        <v>-</v>
      </c>
      <c r="IH10" s="878" t="str">
        <f>VLOOKUP($A10&amp;"-"&amp;IH$4,'04施策の客観指標'!$A$4:$AY$1029,COLUMN('04施策の客観指標'!$AW:$AW),FALSE)</f>
        <v>-</v>
      </c>
      <c r="II10" s="878" t="str">
        <f>VLOOKUP($A10&amp;"-"&amp;II$4,'04施策の客観指標'!$A$4:$AY$1029,COLUMN('04施策の客観指標'!$AW:$AW),FALSE)</f>
        <v>-</v>
      </c>
      <c r="IJ10" s="878" t="str">
        <f>VLOOKUP($A10&amp;"-"&amp;IJ$4,'04施策の客観指標'!$A$4:$AY$1029,COLUMN('04施策の客観指標'!$AW:$AW),FALSE)</f>
        <v>-</v>
      </c>
      <c r="IK10" s="878" t="str">
        <f>VLOOKUP($A10&amp;"-"&amp;IK$4,'04施策の客観指標'!$A$4:$AY$1029,COLUMN('04施策の客観指標'!$AW:$AW),FALSE)</f>
        <v>-</v>
      </c>
      <c r="IL10" s="879" t="str">
        <f t="shared" si="94"/>
        <v>a</v>
      </c>
      <c r="IM10" s="856">
        <f>IF(IC10="-","-",VLOOKUP($A10&amp;"-"&amp;IC$4,'04施策の客観指標'!$A$4:$AY$1029,COLUMN('04施策の客観指標'!$AY:$AY),FALSE))</f>
        <v>1</v>
      </c>
      <c r="IN10" s="856">
        <f>IF(ID10="-","-",VLOOKUP($A10&amp;"-"&amp;ID$4,'04施策の客観指標'!$A$4:$AY$1029,COLUMN('04施策の客観指標'!$AY:$AY),FALSE))</f>
        <v>1</v>
      </c>
      <c r="IO10" s="856" t="str">
        <f>IF(IE10="-","-",VLOOKUP($A10&amp;"-"&amp;IE$4,'04施策の客観指標'!$A$4:$AY$1029,COLUMN('04施策の客観指標'!$AY:$AY),FALSE))</f>
        <v>-</v>
      </c>
      <c r="IP10" s="856" t="str">
        <f>IF(IF10="-","-",VLOOKUP($A10&amp;"-"&amp;IF$4,'04施策の客観指標'!$A$4:$AY$1029,COLUMN('04施策の客観指標'!$AY:$AY),FALSE))</f>
        <v>-</v>
      </c>
      <c r="IQ10" s="856" t="str">
        <f>IF(IG10="-","-",VLOOKUP($A10&amp;"-"&amp;IG$4,'04施策の客観指標'!$A$4:$AY$1029,COLUMN('04施策の客観指標'!$AY:$AY),FALSE))</f>
        <v>-</v>
      </c>
      <c r="IR10" s="856" t="str">
        <f>IF(IH10="-","-",VLOOKUP($A10&amp;"-"&amp;IH$4,'04施策の客観指標'!$A$4:$AY$1029,COLUMN('04施策の客観指標'!$AY:$AY),FALSE))</f>
        <v>-</v>
      </c>
      <c r="IS10" s="856" t="str">
        <f>IF(II10="-","-",VLOOKUP($A10&amp;"-"&amp;II$4,'04施策の客観指標'!$A$4:$AY$1029,COLUMN('04施策の客観指標'!$AY:$AY),FALSE))</f>
        <v>-</v>
      </c>
      <c r="IT10" s="856" t="str">
        <f>IF(IJ10="-","-",VLOOKUP($A10&amp;"-"&amp;IJ$4,'04施策の客観指標'!$A$4:$AY$1029,COLUMN('04施策の客観指標'!$AY:$AY),FALSE))</f>
        <v>-</v>
      </c>
      <c r="IU10" s="856" t="str">
        <f>IF(IK10="-","-",VLOOKUP($A10&amp;"-"&amp;IK$4,'04施策の客観指標'!$A$4:$AY$1029,COLUMN('04施策の客観指標'!$AY:$AY),FALSE))</f>
        <v>-</v>
      </c>
      <c r="IV10" s="879">
        <f t="shared" si="95"/>
        <v>2</v>
      </c>
      <c r="IW10" s="877">
        <f t="shared" si="96"/>
        <v>3</v>
      </c>
      <c r="IX10" s="878">
        <f t="shared" si="97"/>
        <v>4</v>
      </c>
      <c r="IY10" s="878" t="str">
        <f t="shared" si="98"/>
        <v/>
      </c>
      <c r="IZ10" s="878" t="str">
        <f t="shared" si="99"/>
        <v/>
      </c>
      <c r="JA10" s="878" t="str">
        <f t="shared" si="100"/>
        <v/>
      </c>
      <c r="JB10" s="878" t="str">
        <f t="shared" si="101"/>
        <v/>
      </c>
      <c r="JC10" s="878" t="str">
        <f t="shared" si="102"/>
        <v/>
      </c>
      <c r="JD10" s="878" t="str">
        <f t="shared" si="103"/>
        <v/>
      </c>
      <c r="JE10" s="878" t="str">
        <f t="shared" si="104"/>
        <v/>
      </c>
      <c r="JF10" s="855">
        <f t="shared" si="105"/>
        <v>0.875</v>
      </c>
      <c r="JG10" s="877" t="str">
        <f>IF($K10="○",VLOOKUP($C10&amp;"-"&amp;JG$4,'05市民生活実感調査'!$A$3:$BC$218,COLUMN('05市民生活実感調査'!$BC:$BC),FALSE),"-")</f>
        <v>c</v>
      </c>
      <c r="JH10" s="878" t="str">
        <f>IF($L10="○",VLOOKUP($C10&amp;"-"&amp;JH$4,'05市民生活実感調査'!$A$3:$BC$218,COLUMN('05市民生活実感調査'!$BC:$BC),FALSE),"-")</f>
        <v>-</v>
      </c>
      <c r="JI10" s="878" t="str">
        <f>IF($M10="○",VLOOKUP($C10&amp;"-"&amp;JI$4,'05市民生活実感調査'!$A$3:$BC$218,COLUMN('05市民生活実感調査'!$BC:$BC),FALSE),"-")</f>
        <v>-</v>
      </c>
      <c r="JJ10" s="878" t="str">
        <f>IF($N10="○",VLOOKUP($C10&amp;"-"&amp;JJ$4,'05市民生活実感調査'!$A$3:$BC$218,COLUMN('05市民生活実感調査'!$BC:$BC),FALSE),"-")</f>
        <v>-</v>
      </c>
      <c r="JK10" s="878" t="str">
        <f>IF($O10="○",VLOOKUP($C10&amp;"-"&amp;JK$4,'05市民生活実感調査'!$A$3:$BC$218,COLUMN('05市民生活実感調査'!$BC:$BC),FALSE),"-")</f>
        <v>-</v>
      </c>
      <c r="JL10" s="878" t="str">
        <f>IF($P10="○",VLOOKUP($C10&amp;"-"&amp;JL$4,'05市民生活実感調査'!$A$3:$BC$218,COLUMN('05市民生活実感調査'!$BC:$BC),FALSE),"-")</f>
        <v>-</v>
      </c>
      <c r="JM10" s="878" t="str">
        <f>IF($Q10="○",VLOOKUP($C10&amp;"-"&amp;JM$4,'05市民生活実感調査'!$A$3:$BC$218,COLUMN('05市民生活実感調査'!$BC:$BC),FALSE),"-")</f>
        <v>-</v>
      </c>
      <c r="JN10" s="878" t="str">
        <f>IF($R10="○",VLOOKUP($C10&amp;"-"&amp;JN$4,'05市民生活実感調査'!$A$3:$BC$218,COLUMN('05市民生活実感調査'!$BC:$BC),FALSE),"-")</f>
        <v>-</v>
      </c>
      <c r="JO10" s="879" t="str">
        <f t="shared" si="106"/>
        <v>c</v>
      </c>
      <c r="JP10" s="877">
        <f t="shared" si="107"/>
        <v>2</v>
      </c>
      <c r="JQ10" s="878" t="str">
        <f t="shared" si="108"/>
        <v/>
      </c>
      <c r="JR10" s="878" t="str">
        <f t="shared" si="109"/>
        <v/>
      </c>
      <c r="JS10" s="878" t="str">
        <f t="shared" si="110"/>
        <v/>
      </c>
      <c r="JT10" s="878" t="str">
        <f t="shared" si="111"/>
        <v/>
      </c>
      <c r="JU10" s="878" t="str">
        <f t="shared" si="112"/>
        <v/>
      </c>
      <c r="JV10" s="878" t="str">
        <f t="shared" si="113"/>
        <v/>
      </c>
      <c r="JW10" s="878" t="str">
        <f t="shared" si="114"/>
        <v/>
      </c>
      <c r="JX10" s="840">
        <f t="shared" si="115"/>
        <v>0.5</v>
      </c>
      <c r="JY10" s="876" t="str">
        <f t="shared" si="116"/>
        <v>市民実感</v>
      </c>
      <c r="JZ10" s="863" t="str">
        <f t="shared" si="117"/>
        <v>市民の実感が向上して初めて施策目的が達成できる分野であり、評価指標としては、市民生活実感調査の方が客観指標より適しているため。</v>
      </c>
      <c r="KA10" s="877" t="str">
        <f>VLOOKUP(IL10&amp;JO10&amp;JY10,プルダウン!$AC$2:$AD$71,2,FALSE)</f>
        <v>B</v>
      </c>
      <c r="KB10" s="859" t="str">
        <f>VLOOKUP(KA10,プルダウン!$A$1:$B$6,2,FALSE)</f>
        <v>政策の目的がかなり達成されている</v>
      </c>
      <c r="KC10" s="860"/>
      <c r="KD10" s="859"/>
      <c r="KE10" s="883" t="str">
        <f>VLOOKUP($A10&amp;"-"&amp;KE$4,'04施策の客観指標'!$A$4:$AY$1029,COLUMN('04施策の客観指標'!$AX:$AX),FALSE)</f>
        <v>b</v>
      </c>
      <c r="KF10" s="813" t="str">
        <f>VLOOKUP($A10&amp;"-"&amp;KF$4,'04施策の客観指標'!$A$4:$AY$1029,COLUMN('04施策の客観指標'!$AX:$AX),FALSE)</f>
        <v>d</v>
      </c>
      <c r="KG10" s="813" t="str">
        <f>VLOOKUP($A10&amp;"-"&amp;KG$4,'04施策の客観指標'!$A$4:$AY$1029,COLUMN('04施策の客観指標'!$AX:$AX),FALSE)</f>
        <v>-</v>
      </c>
      <c r="KH10" s="813" t="str">
        <f>VLOOKUP($A10&amp;"-"&amp;KH$4,'04施策の客観指標'!$A$4:$AY$1029,COLUMN('04施策の客観指標'!$AX:$AX),FALSE)</f>
        <v>-</v>
      </c>
      <c r="KI10" s="813" t="str">
        <f>VLOOKUP($A10&amp;"-"&amp;KI$4,'04施策の客観指標'!$A$4:$AY$1029,COLUMN('04施策の客観指標'!$AX:$AX),FALSE)</f>
        <v>-</v>
      </c>
      <c r="KJ10" s="813" t="str">
        <f>VLOOKUP($A10&amp;"-"&amp;KJ$4,'04施策の客観指標'!$A$4:$AY$1029,COLUMN('04施策の客観指標'!$AX:$AX),FALSE)</f>
        <v>-</v>
      </c>
      <c r="KK10" s="813" t="str">
        <f>VLOOKUP($A10&amp;"-"&amp;KK$4,'04施策の客観指標'!$A$4:$AY$1029,COLUMN('04施策の客観指標'!$AX:$AX),FALSE)</f>
        <v>-</v>
      </c>
      <c r="KL10" s="813" t="str">
        <f>VLOOKUP($A10&amp;"-"&amp;KL$4,'04施策の客観指標'!$A$4:$AY$1029,COLUMN('04施策の客観指標'!$AX:$AX),FALSE)</f>
        <v>-</v>
      </c>
      <c r="KM10" s="813" t="str">
        <f>VLOOKUP($A10&amp;"-"&amp;KM$4,'04施策の客観指標'!$A$4:$AY$1029,COLUMN('04施策の客観指標'!$AX:$AX),FALSE)</f>
        <v>-</v>
      </c>
      <c r="KN10" s="814" t="str">
        <f t="shared" si="118"/>
        <v>c</v>
      </c>
      <c r="KO10" s="423">
        <f>IF(KE10="-","-",VLOOKUP($A10&amp;"-"&amp;KE$4,'04施策の客観指標'!$A$4:$AY$1029,COLUMN('04施策の客観指標'!$AY:$AY),FALSE))</f>
        <v>1</v>
      </c>
      <c r="KP10" s="423">
        <f>IF(KF10="-","-",VLOOKUP($A10&amp;"-"&amp;KF$4,'04施策の客観指標'!$A$4:$AY$1029,COLUMN('04施策の客観指標'!$AY:$AY),FALSE))</f>
        <v>1</v>
      </c>
      <c r="KQ10" s="423" t="str">
        <f>IF(KG10="-","-",VLOOKUP($A10&amp;"-"&amp;KG$4,'04施策の客観指標'!$A$4:$AY$1029,COLUMN('04施策の客観指標'!$AY:$AY),FALSE))</f>
        <v>-</v>
      </c>
      <c r="KR10" s="423" t="str">
        <f>IF(KH10="-","-",VLOOKUP($A10&amp;"-"&amp;KH$4,'04施策の客観指標'!$A$4:$AY$1029,COLUMN('04施策の客観指標'!$AY:$AY),FALSE))</f>
        <v>-</v>
      </c>
      <c r="KS10" s="423" t="str">
        <f>IF(KI10="-","-",VLOOKUP($A10&amp;"-"&amp;KI$4,'04施策の客観指標'!$A$4:$AY$1029,COLUMN('04施策の客観指標'!$AY:$AY),FALSE))</f>
        <v>-</v>
      </c>
      <c r="KT10" s="423" t="str">
        <f>IF(KJ10="-","-",VLOOKUP($A10&amp;"-"&amp;KJ$4,'04施策の客観指標'!$A$4:$AY$1029,COLUMN('04施策の客観指標'!$AY:$AY),FALSE))</f>
        <v>-</v>
      </c>
      <c r="KU10" s="423" t="str">
        <f>IF(KK10="-","-",VLOOKUP($A10&amp;"-"&amp;KK$4,'04施策の客観指標'!$A$4:$AY$1029,COLUMN('04施策の客観指標'!$AY:$AY),FALSE))</f>
        <v>-</v>
      </c>
      <c r="KV10" s="423" t="str">
        <f>IF(KL10="-","-",VLOOKUP($A10&amp;"-"&amp;KL$4,'04施策の客観指標'!$A$4:$AY$1029,COLUMN('04施策の客観指標'!$AY:$AY),FALSE))</f>
        <v>-</v>
      </c>
      <c r="KW10" s="423" t="str">
        <f>IF(KM10="-","-",VLOOKUP($A10&amp;"-"&amp;KM$4,'04施策の客観指標'!$A$4:$AY$1029,COLUMN('04施策の客観指標'!$AY:$AY),FALSE))</f>
        <v>-</v>
      </c>
      <c r="KX10" s="234">
        <f t="shared" si="119"/>
        <v>2</v>
      </c>
      <c r="KY10" s="237">
        <f t="shared" si="120"/>
        <v>3</v>
      </c>
      <c r="KZ10" s="187">
        <f t="shared" si="121"/>
        <v>1</v>
      </c>
      <c r="LA10" s="187" t="str">
        <f t="shared" si="122"/>
        <v/>
      </c>
      <c r="LB10" s="187" t="str">
        <f t="shared" si="123"/>
        <v/>
      </c>
      <c r="LC10" s="187" t="str">
        <f t="shared" si="124"/>
        <v/>
      </c>
      <c r="LD10" s="187" t="str">
        <f t="shared" si="125"/>
        <v/>
      </c>
      <c r="LE10" s="187" t="str">
        <f t="shared" si="126"/>
        <v/>
      </c>
      <c r="LF10" s="187" t="str">
        <f t="shared" si="127"/>
        <v/>
      </c>
      <c r="LG10" s="187" t="str">
        <f t="shared" si="128"/>
        <v/>
      </c>
      <c r="LH10" s="240">
        <f t="shared" si="129"/>
        <v>0.5</v>
      </c>
      <c r="LI10" s="820" t="str">
        <f>IF($K10="○",VLOOKUP($C10&amp;"-"&amp;LI$4,'05市民生活実感調査'!$A$3:$BM$218,COLUMN('05市民生活実感調査'!$BM:$BM),FALSE),"-")</f>
        <v>c</v>
      </c>
      <c r="LJ10" s="821" t="str">
        <f>IF($L10="○",VLOOKUP($C10&amp;"-"&amp;LJ$4,'05市民生活実感調査'!$A$3:$BM$218,COLUMN('05市民生活実感調査'!$BM:$BM),FALSE),"-")</f>
        <v>-</v>
      </c>
      <c r="LK10" s="821" t="str">
        <f>IF($M10="○",VLOOKUP($C10&amp;"-"&amp;LK$4,'05市民生活実感調査'!$A$3:$BM$218,COLUMN('05市民生活実感調査'!$BM:$BM),FALSE),"-")</f>
        <v>-</v>
      </c>
      <c r="LL10" s="821" t="str">
        <f>IF($N10="○",VLOOKUP($C10&amp;"-"&amp;LL$4,'05市民生活実感調査'!$A$3:$BM$218,COLUMN('05市民生活実感調査'!$BM:$BM),FALSE),"-")</f>
        <v>-</v>
      </c>
      <c r="LM10" s="821" t="str">
        <f>IF($O10="○",VLOOKUP($C10&amp;"-"&amp;LM$4,'05市民生活実感調査'!$A$3:$BM$218,COLUMN('05市民生活実感調査'!$BM:$BM),FALSE),"-")</f>
        <v>-</v>
      </c>
      <c r="LN10" s="821" t="str">
        <f>IF($P10="○",VLOOKUP($C10&amp;"-"&amp;LN$4,'05市民生活実感調査'!$A$3:$BM$218,COLUMN('05市民生活実感調査'!$BM:$BM),FALSE),"-")</f>
        <v>-</v>
      </c>
      <c r="LO10" s="821" t="str">
        <f>IF($Q10="○",VLOOKUP($C10&amp;"-"&amp;LO$4,'05市民生活実感調査'!$A$3:$BM$218,COLUMN('05市民生活実感調査'!$BM:$BM),FALSE),"-")</f>
        <v>-</v>
      </c>
      <c r="LP10" s="821" t="str">
        <f>IF($R10="○",VLOOKUP($C10&amp;"-"&amp;LP$4,'05市民生活実感調査'!$A$3:$BM$218,COLUMN('05市民生活実感調査'!$BM:$BM),FALSE),"-")</f>
        <v>-</v>
      </c>
      <c r="LQ10" s="822" t="str">
        <f t="shared" si="130"/>
        <v>c</v>
      </c>
      <c r="LR10" s="237">
        <f t="shared" si="131"/>
        <v>2</v>
      </c>
      <c r="LS10" s="187" t="str">
        <f t="shared" si="132"/>
        <v/>
      </c>
      <c r="LT10" s="187" t="str">
        <f t="shared" si="133"/>
        <v/>
      </c>
      <c r="LU10" s="187" t="str">
        <f t="shared" si="134"/>
        <v/>
      </c>
      <c r="LV10" s="187" t="str">
        <f t="shared" si="135"/>
        <v/>
      </c>
      <c r="LW10" s="187" t="str">
        <f t="shared" si="136"/>
        <v/>
      </c>
      <c r="LX10" s="187" t="str">
        <f t="shared" si="137"/>
        <v/>
      </c>
      <c r="LY10" s="187" t="str">
        <f t="shared" si="138"/>
        <v/>
      </c>
      <c r="LZ10" s="422">
        <f t="shared" si="142"/>
        <v>0.5</v>
      </c>
      <c r="MA10" s="103" t="str">
        <f t="shared" si="139"/>
        <v>市民実感</v>
      </c>
      <c r="MB10" s="104" t="str">
        <f t="shared" si="140"/>
        <v>市民の実感が向上して初めて施策目的が達成できる分野であり、評価指標としては、市民生活実感調査の方が客観指標より適しているため。</v>
      </c>
      <c r="MC10" s="823" t="str">
        <f>VLOOKUP(KN10&amp;LQ10&amp;MA10,プルダウン!$AC$2:$AD$71,2,FALSE)</f>
        <v>C</v>
      </c>
      <c r="MD10" s="824" t="str">
        <f>VLOOKUP(MC10,プルダウン!$A$1:$B$6,2,FALSE)</f>
        <v>政策の目的がそこそこ達成されている</v>
      </c>
      <c r="ME10" s="91" t="s">
        <v>3585</v>
      </c>
      <c r="MF10" s="190"/>
    </row>
    <row r="11" spans="1:348" ht="223.5" customHeight="1">
      <c r="A11" s="231">
        <v>203</v>
      </c>
      <c r="B11" s="104" t="s">
        <v>163</v>
      </c>
      <c r="C11" s="237">
        <f t="shared" si="0"/>
        <v>2</v>
      </c>
      <c r="D11" s="190" t="str">
        <f>IFERROR(VLOOKUP(C11,プルダウン!$L$2:$M$28,2,FALSE),"-")</f>
        <v>人権・男女共同参画</v>
      </c>
      <c r="E11" s="104"/>
      <c r="F11" s="91" t="s">
        <v>1189</v>
      </c>
      <c r="G11" s="117" t="s">
        <v>1517</v>
      </c>
      <c r="H11" s="91"/>
      <c r="I11" s="117"/>
      <c r="J11" s="104"/>
      <c r="K11" s="420" t="s">
        <v>83</v>
      </c>
      <c r="L11" s="421" t="s">
        <v>383</v>
      </c>
      <c r="M11" s="421" t="s">
        <v>83</v>
      </c>
      <c r="N11" s="421" t="s">
        <v>83</v>
      </c>
      <c r="O11" s="421" t="s">
        <v>83</v>
      </c>
      <c r="P11" s="421" t="s">
        <v>83</v>
      </c>
      <c r="Q11" s="421" t="s">
        <v>83</v>
      </c>
      <c r="R11" s="422" t="s">
        <v>83</v>
      </c>
      <c r="S11" s="877" t="str">
        <f>VLOOKUP($A11&amp;"-"&amp;S$4,'04施策の客観指標'!$A$4:$AY$1029,COLUMN('04施策の客観指標'!$AS:$AS),FALSE)</f>
        <v>b</v>
      </c>
      <c r="T11" s="878" t="str">
        <f>VLOOKUP($A11&amp;"-"&amp;T$4,'04施策の客観指標'!$A$4:$AY$1029,COLUMN('04施策の客観指標'!$AS:$AS),FALSE)</f>
        <v>-</v>
      </c>
      <c r="U11" s="878" t="str">
        <f>VLOOKUP($A11&amp;"-"&amp;U$4,'04施策の客観指標'!$A$4:$AY$1029,COLUMN('04施策の客観指標'!$AS:$AS),FALSE)</f>
        <v>-</v>
      </c>
      <c r="V11" s="878" t="str">
        <f>VLOOKUP($A11&amp;"-"&amp;V$4,'04施策の客観指標'!$A$4:$AY$1029,COLUMN('04施策の客観指標'!$AS:$AS),FALSE)</f>
        <v>-</v>
      </c>
      <c r="W11" s="878" t="str">
        <f>VLOOKUP($A11&amp;"-"&amp;W$4,'04施策の客観指標'!$A$4:$AY$1029,COLUMN('04施策の客観指標'!$AS:$AS),FALSE)</f>
        <v>-</v>
      </c>
      <c r="X11" s="878" t="str">
        <f>VLOOKUP($A11&amp;"-"&amp;X$4,'04施策の客観指標'!$A$4:$AY$1029,COLUMN('04施策の客観指標'!$AS:$AS),FALSE)</f>
        <v>-</v>
      </c>
      <c r="Y11" s="878" t="str">
        <f>VLOOKUP($A11&amp;"-"&amp;Y$4,'04施策の客観指標'!$A$4:$AY$1029,COLUMN('04施策の客観指標'!$AS:$AS),FALSE)</f>
        <v>-</v>
      </c>
      <c r="Z11" s="878" t="str">
        <f>VLOOKUP($A11&amp;"-"&amp;Z$4,'04施策の客観指標'!$A$4:$AY$1029,COLUMN('04施策の客観指標'!$AS:$AS),FALSE)</f>
        <v>-</v>
      </c>
      <c r="AA11" s="852" t="str">
        <f>VLOOKUP($A11&amp;"-"&amp;AA$4,'04施策の客観指標'!$A$4:$AY$1029,COLUMN('04施策の客観指標'!$AS:$AS),FALSE)</f>
        <v>-</v>
      </c>
      <c r="AB11" s="876" t="str">
        <f t="shared" si="1"/>
        <v>b</v>
      </c>
      <c r="AC11" s="856">
        <v>1</v>
      </c>
      <c r="AD11" s="878" t="s">
        <v>83</v>
      </c>
      <c r="AE11" s="878" t="s">
        <v>83</v>
      </c>
      <c r="AF11" s="878" t="s">
        <v>83</v>
      </c>
      <c r="AG11" s="878" t="s">
        <v>83</v>
      </c>
      <c r="AH11" s="878" t="s">
        <v>83</v>
      </c>
      <c r="AI11" s="878" t="s">
        <v>83</v>
      </c>
      <c r="AJ11" s="878" t="s">
        <v>83</v>
      </c>
      <c r="AK11" s="878" t="s">
        <v>83</v>
      </c>
      <c r="AL11" s="879">
        <f t="shared" si="2"/>
        <v>1</v>
      </c>
      <c r="AM11" s="877">
        <f t="shared" si="3"/>
        <v>3</v>
      </c>
      <c r="AN11" s="878" t="str">
        <f t="shared" si="4"/>
        <v/>
      </c>
      <c r="AO11" s="878" t="str">
        <f t="shared" si="5"/>
        <v/>
      </c>
      <c r="AP11" s="878" t="str">
        <f t="shared" si="6"/>
        <v/>
      </c>
      <c r="AQ11" s="878" t="str">
        <f t="shared" si="7"/>
        <v/>
      </c>
      <c r="AR11" s="878" t="str">
        <f t="shared" si="8"/>
        <v/>
      </c>
      <c r="AS11" s="878" t="str">
        <f t="shared" si="9"/>
        <v/>
      </c>
      <c r="AT11" s="878" t="str">
        <f t="shared" si="10"/>
        <v/>
      </c>
      <c r="AU11" s="852" t="str">
        <f t="shared" si="11"/>
        <v/>
      </c>
      <c r="AV11" s="855">
        <f t="shared" si="12"/>
        <v>0.75</v>
      </c>
      <c r="AW11" s="856" t="str">
        <f>IF($K11="○",VLOOKUP($C11&amp;"-"&amp;AW$4,'05市民生活実感調査'!$A$3:$BC$218,COLUMN('05市民生活実感調査'!$O:$O),FALSE),"-")</f>
        <v>-</v>
      </c>
      <c r="AX11" s="878" t="str">
        <f>IF($L11="○",VLOOKUP($C11&amp;"-"&amp;AX$4,'05市民生活実感調査'!$A$3:$BC$218,COLUMN('05市民生活実感調査'!$O:$O),FALSE),"-")</f>
        <v>c</v>
      </c>
      <c r="AY11" s="878" t="str">
        <f>IF($M11="○",VLOOKUP($C11&amp;"-"&amp;AY$4,'05市民生活実感調査'!$A$3:$BC$218,COLUMN('05市民生活実感調査'!$O:$O),FALSE),"-")</f>
        <v>-</v>
      </c>
      <c r="AZ11" s="878" t="str">
        <f>IF($N11="○",VLOOKUP($C11&amp;"-"&amp;AZ$4,'05市民生活実感調査'!$A$3:$BC$218,COLUMN('05市民生活実感調査'!$O:$O),FALSE),"-")</f>
        <v>-</v>
      </c>
      <c r="BA11" s="878" t="str">
        <f>IF($O11="○",VLOOKUP($C11&amp;"-"&amp;BA$4,'05市民生活実感調査'!$A$3:$BC$218,COLUMN('05市民生活実感調査'!$O:$O),FALSE),"-")</f>
        <v>-</v>
      </c>
      <c r="BB11" s="878" t="str">
        <f>IF($P11="○",VLOOKUP($C11&amp;"-"&amp;BB$4,'05市民生活実感調査'!$A$3:$BC$218,COLUMN('05市民生活実感調査'!$O:$O),FALSE),"-")</f>
        <v>-</v>
      </c>
      <c r="BC11" s="878" t="str">
        <f>IF($Q11="○",VLOOKUP($C11&amp;"-"&amp;BC$4,'05市民生活実感調査'!$A$3:$BC$218,COLUMN('05市民生活実感調査'!$O:$O),FALSE),"-")</f>
        <v>-</v>
      </c>
      <c r="BD11" s="878" t="str">
        <f>IF($R11="○",VLOOKUP($C11&amp;"-"&amp;BD$4,'05市民生活実感調査'!$A$3:$BC$218,COLUMN('05市民生活実感調査'!$O:$O),FALSE),"-")</f>
        <v>-</v>
      </c>
      <c r="BE11" s="879" t="str">
        <f t="shared" si="13"/>
        <v>c</v>
      </c>
      <c r="BF11" s="877" t="str">
        <f t="shared" si="14"/>
        <v/>
      </c>
      <c r="BG11" s="878">
        <f t="shared" si="15"/>
        <v>2</v>
      </c>
      <c r="BH11" s="878" t="str">
        <f t="shared" si="16"/>
        <v/>
      </c>
      <c r="BI11" s="878" t="str">
        <f t="shared" si="17"/>
        <v/>
      </c>
      <c r="BJ11" s="878" t="str">
        <f t="shared" si="18"/>
        <v/>
      </c>
      <c r="BK11" s="878" t="str">
        <f t="shared" si="19"/>
        <v/>
      </c>
      <c r="BL11" s="878" t="str">
        <f t="shared" si="20"/>
        <v/>
      </c>
      <c r="BM11" s="878" t="str">
        <f t="shared" si="21"/>
        <v/>
      </c>
      <c r="BN11" s="840">
        <f t="shared" si="22"/>
        <v>0.5</v>
      </c>
      <c r="BO11" s="880" t="s">
        <v>122</v>
      </c>
      <c r="BP11" s="863" t="s">
        <v>1964</v>
      </c>
      <c r="BQ11" s="877" t="s">
        <v>313</v>
      </c>
      <c r="BR11" s="887" t="s">
        <v>3628</v>
      </c>
      <c r="BS11" s="860"/>
      <c r="BT11" s="887" t="s">
        <v>1521</v>
      </c>
      <c r="BU11" s="863" t="s">
        <v>1460</v>
      </c>
      <c r="BV11" s="890" t="s">
        <v>1522</v>
      </c>
      <c r="BW11" s="889" t="str">
        <f>VLOOKUP($A11&amp;"-"&amp;BW$4,'04施策の客観指標'!$A$4:$AY$1029,COLUMN('04施策の客観指標'!$AT:$AT),FALSE)</f>
        <v>b</v>
      </c>
      <c r="BX11" s="878" t="str">
        <f>VLOOKUP($A11&amp;"-"&amp;BX$4,'04施策の客観指標'!$A$4:$AY$1029,COLUMN('04施策の客観指標'!$AT:$AT),FALSE)</f>
        <v>-</v>
      </c>
      <c r="BY11" s="878" t="str">
        <f>VLOOKUP($A11&amp;"-"&amp;BY$4,'04施策の客観指標'!$A$4:$AY$1029,COLUMN('04施策の客観指標'!$AT:$AT),FALSE)</f>
        <v>-</v>
      </c>
      <c r="BZ11" s="878" t="str">
        <f>VLOOKUP($A11&amp;"-"&amp;BZ$4,'04施策の客観指標'!$A$4:$AY$1029,COLUMN('04施策の客観指標'!$AT:$AT),FALSE)</f>
        <v>-</v>
      </c>
      <c r="CA11" s="878" t="str">
        <f>VLOOKUP($A11&amp;"-"&amp;CA$4,'04施策の客観指標'!$A$4:$AY$1029,COLUMN('04施策の客観指標'!$AT:$AT),FALSE)</f>
        <v>-</v>
      </c>
      <c r="CB11" s="878" t="str">
        <f>VLOOKUP($A11&amp;"-"&amp;CB$4,'04施策の客観指標'!$A$4:$AY$1029,COLUMN('04施策の客観指標'!$AT:$AT),FALSE)</f>
        <v>-</v>
      </c>
      <c r="CC11" s="878" t="str">
        <f>VLOOKUP($A11&amp;"-"&amp;CC$4,'04施策の客観指標'!$A$4:$AY$1029,COLUMN('04施策の客観指標'!$AT:$AT),FALSE)</f>
        <v>-</v>
      </c>
      <c r="CD11" s="878" t="str">
        <f>VLOOKUP($A11&amp;"-"&amp;CD$4,'04施策の客観指標'!$A$4:$AY$1029,COLUMN('04施策の客観指標'!$AT:$AT),FALSE)</f>
        <v>-</v>
      </c>
      <c r="CE11" s="852" t="str">
        <f>VLOOKUP($A11&amp;"-"&amp;CE$4,'04施策の客観指標'!$A$4:$AY$1029,COLUMN('04施策の客観指標'!$AT:$AT),FALSE)</f>
        <v>-</v>
      </c>
      <c r="CF11" s="879" t="str">
        <f t="shared" si="23"/>
        <v>b</v>
      </c>
      <c r="CG11" s="856">
        <f>IF(BW11="-","-",VLOOKUP($A11&amp;"-"&amp;BW$4,'04施策の客観指標'!$A$4:$AY$1029,COLUMN('04施策の客観指標'!$AY:$AY),FALSE))</f>
        <v>1</v>
      </c>
      <c r="CH11" s="856" t="str">
        <f>IF(BX11="-","-",VLOOKUP($A11&amp;"-"&amp;BX$4,'04施策の客観指標'!$A$4:$AY$1029,COLUMN('04施策の客観指標'!$AY:$AY),FALSE))</f>
        <v>-</v>
      </c>
      <c r="CI11" s="856" t="str">
        <f>IF(BY11="-","-",VLOOKUP($A11&amp;"-"&amp;BY$4,'04施策の客観指標'!$A$4:$AY$1029,COLUMN('04施策の客観指標'!$AY:$AY),FALSE))</f>
        <v>-</v>
      </c>
      <c r="CJ11" s="856" t="str">
        <f>IF(BZ11="-","-",VLOOKUP($A11&amp;"-"&amp;BZ$4,'04施策の客観指標'!$A$4:$AY$1029,COLUMN('04施策の客観指標'!$AY:$AY),FALSE))</f>
        <v>-</v>
      </c>
      <c r="CK11" s="856" t="str">
        <f>IF(CA11="-","-",VLOOKUP($A11&amp;"-"&amp;CA$4,'04施策の客観指標'!$A$4:$AY$1029,COLUMN('04施策の客観指標'!$AY:$AY),FALSE))</f>
        <v>-</v>
      </c>
      <c r="CL11" s="856" t="str">
        <f>IF(CB11="-","-",VLOOKUP($A11&amp;"-"&amp;CB$4,'04施策の客観指標'!$A$4:$AY$1029,COLUMN('04施策の客観指標'!$AY:$AY),FALSE))</f>
        <v>-</v>
      </c>
      <c r="CM11" s="856" t="str">
        <f>IF(CC11="-","-",VLOOKUP($A11&amp;"-"&amp;CC$4,'04施策の客観指標'!$A$4:$AY$1029,COLUMN('04施策の客観指標'!$AY:$AY),FALSE))</f>
        <v>-</v>
      </c>
      <c r="CN11" s="856" t="str">
        <f>IF(CD11="-","-",VLOOKUP($A11&amp;"-"&amp;CD$4,'04施策の客観指標'!$A$4:$AY$1029,COLUMN('04施策の客観指標'!$AY:$AY),FALSE))</f>
        <v>-</v>
      </c>
      <c r="CO11" s="856" t="str">
        <f>IF(CE11="-","-",VLOOKUP($A11&amp;"-"&amp;CE$4,'04施策の客観指標'!$A$4:$AY$1029,COLUMN('04施策の客観指標'!$AY:$AY),FALSE))</f>
        <v>-</v>
      </c>
      <c r="CP11" s="879">
        <f t="shared" si="24"/>
        <v>1</v>
      </c>
      <c r="CQ11" s="877">
        <f t="shared" si="25"/>
        <v>3</v>
      </c>
      <c r="CR11" s="878" t="str">
        <f t="shared" si="26"/>
        <v/>
      </c>
      <c r="CS11" s="878" t="str">
        <f t="shared" si="27"/>
        <v/>
      </c>
      <c r="CT11" s="878" t="str">
        <f t="shared" si="28"/>
        <v/>
      </c>
      <c r="CU11" s="878" t="str">
        <f t="shared" si="29"/>
        <v/>
      </c>
      <c r="CV11" s="878" t="str">
        <f t="shared" si="30"/>
        <v/>
      </c>
      <c r="CW11" s="878" t="str">
        <f t="shared" si="31"/>
        <v/>
      </c>
      <c r="CX11" s="878" t="str">
        <f t="shared" si="32"/>
        <v/>
      </c>
      <c r="CY11" s="878" t="str">
        <f t="shared" si="33"/>
        <v/>
      </c>
      <c r="CZ11" s="855">
        <f t="shared" si="34"/>
        <v>0.75</v>
      </c>
      <c r="DA11" s="877" t="str">
        <f>IF($K11="○",VLOOKUP($C11&amp;"-"&amp;DA$4,'05市民生活実感調査'!$A$3:$BC$218,COLUMN('05市民生活実感調査'!$Y:$Y),FALSE),"-")</f>
        <v>-</v>
      </c>
      <c r="DB11" s="878" t="str">
        <f>IF($L11="○",VLOOKUP($C11&amp;"-"&amp;DB$4,'05市民生活実感調査'!$A$3:$BC$218,COLUMN('05市民生活実感調査'!$Y:$Y),FALSE),"-")</f>
        <v>c</v>
      </c>
      <c r="DC11" s="878" t="str">
        <f>IF($M11="○",VLOOKUP($C11&amp;"-"&amp;DC$4,'05市民生活実感調査'!$A$3:$BC$218,COLUMN('05市民生活実感調査'!$Y:$Y),FALSE),"-")</f>
        <v>-</v>
      </c>
      <c r="DD11" s="878" t="str">
        <f>IF($N11="○",VLOOKUP($C11&amp;"-"&amp;DD$4,'05市民生活実感調査'!$A$3:$BC$218,COLUMN('05市民生活実感調査'!$Y:$Y),FALSE),"-")</f>
        <v>-</v>
      </c>
      <c r="DE11" s="878" t="str">
        <f>IF($O11="○",VLOOKUP($C11&amp;"-"&amp;DE$4,'05市民生活実感調査'!$A$3:$BC$218,COLUMN('05市民生活実感調査'!$Y:$Y),FALSE),"-")</f>
        <v>-</v>
      </c>
      <c r="DF11" s="878" t="str">
        <f>IF($P11="○",VLOOKUP($C11&amp;"-"&amp;DF$4,'05市民生活実感調査'!$A$3:$BC$218,COLUMN('05市民生活実感調査'!$Y:$Y),FALSE),"-")</f>
        <v>-</v>
      </c>
      <c r="DG11" s="878" t="str">
        <f>IF($Q11="○",VLOOKUP($C11&amp;"-"&amp;DG$4,'05市民生活実感調査'!$A$3:$BC$218,COLUMN('05市民生活実感調査'!$Y:$Y),FALSE),"-")</f>
        <v>-</v>
      </c>
      <c r="DH11" s="878" t="str">
        <f>IF($R11="○",VLOOKUP($C11&amp;"-"&amp;DH$4,'05市民生活実感調査'!$A$3:$BC$218,COLUMN('05市民生活実感調査'!$Y:$Y),FALSE),"-")</f>
        <v>-</v>
      </c>
      <c r="DI11" s="879" t="str">
        <f t="shared" si="35"/>
        <v>c</v>
      </c>
      <c r="DJ11" s="877" t="str">
        <f t="shared" si="36"/>
        <v/>
      </c>
      <c r="DK11" s="878">
        <f t="shared" si="37"/>
        <v>2</v>
      </c>
      <c r="DL11" s="878" t="str">
        <f t="shared" si="38"/>
        <v/>
      </c>
      <c r="DM11" s="878" t="str">
        <f t="shared" si="39"/>
        <v/>
      </c>
      <c r="DN11" s="878" t="str">
        <f t="shared" si="141"/>
        <v/>
      </c>
      <c r="DO11" s="878" t="str">
        <f t="shared" si="40"/>
        <v/>
      </c>
      <c r="DP11" s="878" t="str">
        <f t="shared" si="41"/>
        <v/>
      </c>
      <c r="DQ11" s="878" t="str">
        <f t="shared" si="42"/>
        <v/>
      </c>
      <c r="DR11" s="840">
        <f t="shared" si="43"/>
        <v>0.5</v>
      </c>
      <c r="DS11" s="876" t="str">
        <f t="shared" si="44"/>
        <v>客観指標</v>
      </c>
      <c r="DT11" s="863" t="str">
        <f t="shared" si="45"/>
        <v>市民の実感は、国や府の施策を含めた雇用労働関係行政全般の影響を受けるものであるが、本施策はその一部である勤労者福祉施策であることから、客観指標総合評価を重視することとする。</v>
      </c>
      <c r="DU11" s="877" t="str">
        <f>VLOOKUP(CF11&amp;DI11&amp;DS11,プルダウン!$AC$2:$AD$71,2,FALSE)</f>
        <v>B</v>
      </c>
      <c r="DV11" s="859" t="str">
        <f>VLOOKUP(DU11,プルダウン!$A$1:$B$6,2,FALSE)</f>
        <v>政策の目的がかなり達成されている</v>
      </c>
      <c r="DW11" s="860"/>
      <c r="DX11" s="859"/>
      <c r="DY11" s="889" t="str">
        <f>VLOOKUP($A11&amp;"-"&amp;DY$4,'04施策の客観指標'!$A$4:$AY$1029,COLUMN('04施策の客観指標'!$AU:$AU),FALSE)</f>
        <v>b</v>
      </c>
      <c r="DZ11" s="878" t="str">
        <f>VLOOKUP($A11&amp;"-"&amp;DZ$4,'04施策の客観指標'!$A$4:$AY$1029,COLUMN('04施策の客観指標'!$AU:$AU),FALSE)</f>
        <v>-</v>
      </c>
      <c r="EA11" s="878" t="str">
        <f>VLOOKUP($A11&amp;"-"&amp;EA$4,'04施策の客観指標'!$A$4:$AY$1029,COLUMN('04施策の客観指標'!$AU:$AU),FALSE)</f>
        <v>-</v>
      </c>
      <c r="EB11" s="878" t="str">
        <f>VLOOKUP($A11&amp;"-"&amp;EB$4,'04施策の客観指標'!$A$4:$AY$1029,COLUMN('04施策の客観指標'!$AU:$AU),FALSE)</f>
        <v>-</v>
      </c>
      <c r="EC11" s="878" t="str">
        <f>VLOOKUP($A11&amp;"-"&amp;EC$4,'04施策の客観指標'!$A$4:$AY$1029,COLUMN('04施策の客観指標'!$AU:$AU),FALSE)</f>
        <v>-</v>
      </c>
      <c r="ED11" s="878" t="str">
        <f>VLOOKUP($A11&amp;"-"&amp;ED$4,'04施策の客観指標'!$A$4:$AY$1029,COLUMN('04施策の客観指標'!$AU:$AU),FALSE)</f>
        <v>-</v>
      </c>
      <c r="EE11" s="878" t="str">
        <f>VLOOKUP($A11&amp;"-"&amp;EE$4,'04施策の客観指標'!$A$4:$AY$1029,COLUMN('04施策の客観指標'!$AU:$AU),FALSE)</f>
        <v>-</v>
      </c>
      <c r="EF11" s="878" t="str">
        <f>VLOOKUP($A11&amp;"-"&amp;EF$4,'04施策の客観指標'!$A$4:$AY$1029,COLUMN('04施策の客観指標'!$AU:$AU),FALSE)</f>
        <v>-</v>
      </c>
      <c r="EG11" s="878" t="str">
        <f>VLOOKUP($A11&amp;"-"&amp;EG$4,'04施策の客観指標'!$A$4:$AY$1029,COLUMN('04施策の客観指標'!$AU:$AU),FALSE)</f>
        <v>-</v>
      </c>
      <c r="EH11" s="879" t="str">
        <f t="shared" si="46"/>
        <v>b</v>
      </c>
      <c r="EI11" s="856">
        <v>1</v>
      </c>
      <c r="EJ11" s="878" t="s">
        <v>83</v>
      </c>
      <c r="EK11" s="878" t="s">
        <v>83</v>
      </c>
      <c r="EL11" s="878" t="s">
        <v>83</v>
      </c>
      <c r="EM11" s="878" t="s">
        <v>83</v>
      </c>
      <c r="EN11" s="878" t="s">
        <v>83</v>
      </c>
      <c r="EO11" s="878" t="s">
        <v>83</v>
      </c>
      <c r="EP11" s="878" t="s">
        <v>83</v>
      </c>
      <c r="EQ11" s="878" t="s">
        <v>83</v>
      </c>
      <c r="ER11" s="879">
        <f t="shared" si="47"/>
        <v>1</v>
      </c>
      <c r="ES11" s="877">
        <f t="shared" si="48"/>
        <v>3</v>
      </c>
      <c r="ET11" s="878" t="str">
        <f t="shared" si="49"/>
        <v/>
      </c>
      <c r="EU11" s="878" t="str">
        <f t="shared" si="50"/>
        <v/>
      </c>
      <c r="EV11" s="878" t="str">
        <f t="shared" si="51"/>
        <v/>
      </c>
      <c r="EW11" s="878" t="str">
        <f t="shared" si="52"/>
        <v/>
      </c>
      <c r="EX11" s="878" t="str">
        <f t="shared" si="53"/>
        <v/>
      </c>
      <c r="EY11" s="878" t="str">
        <f t="shared" si="54"/>
        <v/>
      </c>
      <c r="EZ11" s="878" t="str">
        <f t="shared" si="55"/>
        <v/>
      </c>
      <c r="FA11" s="878" t="str">
        <f t="shared" si="56"/>
        <v/>
      </c>
      <c r="FB11" s="855">
        <f t="shared" si="57"/>
        <v>0.75</v>
      </c>
      <c r="FC11" s="877" t="str">
        <f>IF($K11="○",VLOOKUP($C11&amp;"-"&amp;FC$4,'05市民生活実感調査'!$A$3:$BC$218,COLUMN('05市民生活実感調査'!$AI:$AI),FALSE),"-")</f>
        <v>-</v>
      </c>
      <c r="FD11" s="878" t="str">
        <f>IF($L11="○",VLOOKUP($C11&amp;"-"&amp;FD$4,'05市民生活実感調査'!$A$3:$BC$218,COLUMN('05市民生活実感調査'!$AI:$AI),FALSE),"-")</f>
        <v>c</v>
      </c>
      <c r="FE11" s="878" t="str">
        <f>IF($M11="○",VLOOKUP($C11&amp;"-"&amp;FE$4,'05市民生活実感調査'!$A$3:$BC$218,COLUMN('05市民生活実感調査'!$AI:$AI),FALSE),"-")</f>
        <v>-</v>
      </c>
      <c r="FF11" s="878" t="str">
        <f>IF($N11="○",VLOOKUP($C11&amp;"-"&amp;FF$4,'05市民生活実感調査'!$A$3:$BC$218,COLUMN('05市民生活実感調査'!$AI:$AI),FALSE),"-")</f>
        <v>-</v>
      </c>
      <c r="FG11" s="878" t="str">
        <f>IF($O11="○",VLOOKUP($C11&amp;"-"&amp;FG$4,'05市民生活実感調査'!$A$3:$BC$218,COLUMN('05市民生活実感調査'!$AI:$AI),FALSE),"-")</f>
        <v>-</v>
      </c>
      <c r="FH11" s="878" t="str">
        <f>IF($P11="○",VLOOKUP($C11&amp;"-"&amp;FH$4,'05市民生活実感調査'!$A$3:$BC$218,COLUMN('05市民生活実感調査'!$AI:$AI),FALSE),"-")</f>
        <v>-</v>
      </c>
      <c r="FI11" s="878" t="str">
        <f>IF($Q11="○",VLOOKUP($C11&amp;"-"&amp;FI$4,'05市民生活実感調査'!$A$3:$BC$218,COLUMN('05市民生活実感調査'!$AI:$AI),FALSE),"-")</f>
        <v>-</v>
      </c>
      <c r="FJ11" s="878" t="str">
        <f>IF($R11="○",VLOOKUP($C11&amp;"-"&amp;FJ$4,'05市民生活実感調査'!$A$3:$BC$218,COLUMN('05市民生活実感調査'!$AI:$AI),FALSE),"-")</f>
        <v>-</v>
      </c>
      <c r="FK11" s="879" t="str">
        <f t="shared" si="58"/>
        <v>c</v>
      </c>
      <c r="FL11" s="877" t="str">
        <f t="shared" si="59"/>
        <v/>
      </c>
      <c r="FM11" s="878">
        <f t="shared" si="60"/>
        <v>2</v>
      </c>
      <c r="FN11" s="878" t="str">
        <f t="shared" si="61"/>
        <v/>
      </c>
      <c r="FO11" s="878" t="str">
        <f t="shared" si="62"/>
        <v/>
      </c>
      <c r="FP11" s="878" t="str">
        <f t="shared" si="63"/>
        <v/>
      </c>
      <c r="FQ11" s="878" t="str">
        <f t="shared" si="64"/>
        <v/>
      </c>
      <c r="FR11" s="878" t="str">
        <f t="shared" si="65"/>
        <v/>
      </c>
      <c r="FS11" s="878" t="str">
        <f t="shared" si="66"/>
        <v/>
      </c>
      <c r="FT11" s="840">
        <f t="shared" si="67"/>
        <v>0.5</v>
      </c>
      <c r="FU11" s="876" t="str">
        <f t="shared" si="68"/>
        <v>客観指標</v>
      </c>
      <c r="FV11" s="863" t="str">
        <f t="shared" si="69"/>
        <v>市民の実感は、国や府の施策を含めた雇用労働関係行政全般の影響を受けるものであるが、本施策はその一部である勤労者福祉施策であることから、客観指標総合評価を重視することとする。</v>
      </c>
      <c r="FW11" s="877" t="str">
        <f>VLOOKUP(EH11&amp;FK11&amp;FU11,プルダウン!$AC$2:$AD$71,2,FALSE)</f>
        <v>B</v>
      </c>
      <c r="FX11" s="859" t="str">
        <f>VLOOKUP(FW11,プルダウン!$A$1:$B$6,2,FALSE)</f>
        <v>政策の目的がかなり達成されている</v>
      </c>
      <c r="FY11" s="860"/>
      <c r="FZ11" s="859"/>
      <c r="GA11" s="889" t="str">
        <f>VLOOKUP($A11&amp;"-"&amp;GA$4,'04施策の客観指標'!$A$4:$AY$1029,COLUMN('04施策の客観指標'!$AV:$AV),FALSE)</f>
        <v>a</v>
      </c>
      <c r="GB11" s="878" t="str">
        <f>VLOOKUP($A11&amp;"-"&amp;GB$4,'04施策の客観指標'!$A$4:$AY$1029,COLUMN('04施策の客観指標'!$AV:$AV),FALSE)</f>
        <v>-</v>
      </c>
      <c r="GC11" s="878" t="str">
        <f>VLOOKUP($A11&amp;"-"&amp;GC$4,'04施策の客観指標'!$A$4:$AY$1029,COLUMN('04施策の客観指標'!$AV:$AV),FALSE)</f>
        <v>-</v>
      </c>
      <c r="GD11" s="878" t="str">
        <f>VLOOKUP($A11&amp;"-"&amp;GD$4,'04施策の客観指標'!$A$4:$AY$1029,COLUMN('04施策の客観指標'!$AV:$AV),FALSE)</f>
        <v>-</v>
      </c>
      <c r="GE11" s="878" t="str">
        <f>VLOOKUP($A11&amp;"-"&amp;GE$4,'04施策の客観指標'!$A$4:$AY$1029,COLUMN('04施策の客観指標'!$AV:$AV),FALSE)</f>
        <v>-</v>
      </c>
      <c r="GF11" s="878" t="str">
        <f>VLOOKUP($A11&amp;"-"&amp;GF$4,'04施策の客観指標'!$A$4:$AY$1029,COLUMN('04施策の客観指標'!$AV:$AV),FALSE)</f>
        <v>-</v>
      </c>
      <c r="GG11" s="878" t="str">
        <f>VLOOKUP($A11&amp;"-"&amp;GG$4,'04施策の客観指標'!$A$4:$AY$1029,COLUMN('04施策の客観指標'!$AV:$AV),FALSE)</f>
        <v>-</v>
      </c>
      <c r="GH11" s="878" t="str">
        <f>VLOOKUP($A11&amp;"-"&amp;GH$4,'04施策の客観指標'!$A$4:$AY$1029,COLUMN('04施策の客観指標'!$AV:$AV),FALSE)</f>
        <v>-</v>
      </c>
      <c r="GI11" s="878" t="str">
        <f>VLOOKUP($A11&amp;"-"&amp;GI$4,'04施策の客観指標'!$A$4:$AY$1029,COLUMN('04施策の客観指標'!$AV:$AV),FALSE)</f>
        <v>-</v>
      </c>
      <c r="GJ11" s="879" t="str">
        <f t="shared" si="70"/>
        <v>a</v>
      </c>
      <c r="GK11" s="856">
        <f>IF(GA11="-","-",VLOOKUP($A11&amp;"-"&amp;GA$4,'04施策の客観指標'!$A$4:$AY$1029,COLUMN('04施策の客観指標'!$AY:$AY),FALSE))</f>
        <v>1</v>
      </c>
      <c r="GL11" s="856" t="str">
        <f>IF(GB11="-","-",VLOOKUP($A11&amp;"-"&amp;GB$4,'04施策の客観指標'!$A$4:$AY$1029,COLUMN('04施策の客観指標'!$AY:$AY),FALSE))</f>
        <v>-</v>
      </c>
      <c r="GM11" s="856" t="str">
        <f>IF(GC11="-","-",VLOOKUP($A11&amp;"-"&amp;GC$4,'04施策の客観指標'!$A$4:$AY$1029,COLUMN('04施策の客観指標'!$AY:$AY),FALSE))</f>
        <v>-</v>
      </c>
      <c r="GN11" s="856" t="str">
        <f>IF(GD11="-","-",VLOOKUP($A11&amp;"-"&amp;GD$4,'04施策の客観指標'!$A$4:$AY$1029,COLUMN('04施策の客観指標'!$AY:$AY),FALSE))</f>
        <v>-</v>
      </c>
      <c r="GO11" s="856" t="str">
        <f>IF(GE11="-","-",VLOOKUP($A11&amp;"-"&amp;GE$4,'04施策の客観指標'!$A$4:$AY$1029,COLUMN('04施策の客観指標'!$AY:$AY),FALSE))</f>
        <v>-</v>
      </c>
      <c r="GP11" s="856" t="str">
        <f>IF(GF11="-","-",VLOOKUP($A11&amp;"-"&amp;GF$4,'04施策の客観指標'!$A$4:$AY$1029,COLUMN('04施策の客観指標'!$AY:$AY),FALSE))</f>
        <v>-</v>
      </c>
      <c r="GQ11" s="856" t="str">
        <f>IF(GG11="-","-",VLOOKUP($A11&amp;"-"&amp;GG$4,'04施策の客観指標'!$A$4:$AY$1029,COLUMN('04施策の客観指標'!$AY:$AY),FALSE))</f>
        <v>-</v>
      </c>
      <c r="GR11" s="856" t="str">
        <f>IF(GH11="-","-",VLOOKUP($A11&amp;"-"&amp;GH$4,'04施策の客観指標'!$A$4:$AY$1029,COLUMN('04施策の客観指標'!$AY:$AY),FALSE))</f>
        <v>-</v>
      </c>
      <c r="GS11" s="856" t="str">
        <f>IF(GI11="-","-",VLOOKUP($A11&amp;"-"&amp;GI$4,'04施策の客観指標'!$A$4:$AY$1029,COLUMN('04施策の客観指標'!$AY:$AY),FALSE))</f>
        <v>-</v>
      </c>
      <c r="GT11" s="879">
        <f t="shared" si="71"/>
        <v>1</v>
      </c>
      <c r="GU11" s="877">
        <f t="shared" si="72"/>
        <v>4</v>
      </c>
      <c r="GV11" s="878" t="str">
        <f t="shared" si="73"/>
        <v/>
      </c>
      <c r="GW11" s="878" t="str">
        <f t="shared" si="74"/>
        <v/>
      </c>
      <c r="GX11" s="878" t="str">
        <f t="shared" si="75"/>
        <v/>
      </c>
      <c r="GY11" s="878" t="str">
        <f t="shared" si="76"/>
        <v/>
      </c>
      <c r="GZ11" s="878" t="str">
        <f t="shared" si="77"/>
        <v/>
      </c>
      <c r="HA11" s="878" t="str">
        <f t="shared" si="78"/>
        <v/>
      </c>
      <c r="HB11" s="878" t="str">
        <f t="shared" si="79"/>
        <v/>
      </c>
      <c r="HC11" s="878" t="str">
        <f t="shared" si="80"/>
        <v/>
      </c>
      <c r="HD11" s="855">
        <f t="shared" si="81"/>
        <v>1</v>
      </c>
      <c r="HE11" s="877" t="str">
        <f>IF($K11="○",VLOOKUP($C11&amp;"-"&amp;HE$4,'05市民生活実感調査'!$A$3:$BC$218,COLUMN('05市民生活実感調査'!$AS:$AS),FALSE),"-")</f>
        <v>-</v>
      </c>
      <c r="HF11" s="878" t="str">
        <f>IF($L11="○",VLOOKUP($C11&amp;"-"&amp;HF$4,'05市民生活実感調査'!$A$3:$BC$218,COLUMN('05市民生活実感調査'!$AS:$AS),FALSE),"-")</f>
        <v>c</v>
      </c>
      <c r="HG11" s="878" t="str">
        <f>IF($M11="○",VLOOKUP($C11&amp;"-"&amp;HG$4,'05市民生活実感調査'!$A$3:$BC$218,COLUMN('05市民生活実感調査'!$AS:$AS),FALSE),"-")</f>
        <v>-</v>
      </c>
      <c r="HH11" s="878" t="str">
        <f>IF($N11="○",VLOOKUP($C11&amp;"-"&amp;HH$4,'05市民生活実感調査'!$A$3:$BC$218,COLUMN('05市民生活実感調査'!$AS:$AS),FALSE),"-")</f>
        <v>-</v>
      </c>
      <c r="HI11" s="878" t="str">
        <f>IF($O11="○",VLOOKUP($C11&amp;"-"&amp;HI$4,'05市民生活実感調査'!$A$3:$BC$218,COLUMN('05市民生活実感調査'!$AS:$AS),FALSE),"-")</f>
        <v>-</v>
      </c>
      <c r="HJ11" s="878" t="str">
        <f>IF($P11="○",VLOOKUP($C11&amp;"-"&amp;HJ$4,'05市民生活実感調査'!$A$3:$BC$218,COLUMN('05市民生活実感調査'!$AS:$AS),FALSE),"-")</f>
        <v>-</v>
      </c>
      <c r="HK11" s="878" t="str">
        <f>IF($Q11="○",VLOOKUP($C11&amp;"-"&amp;HK$4,'05市民生活実感調査'!$A$3:$BC$218,COLUMN('05市民生活実感調査'!$AS:$AS),FALSE),"-")</f>
        <v>-</v>
      </c>
      <c r="HL11" s="878" t="str">
        <f>IF($R11="○",VLOOKUP($C11&amp;"-"&amp;HL$4,'05市民生活実感調査'!$A$3:$BC$218,COLUMN('05市民生活実感調査'!$AS:$AS),FALSE),"-")</f>
        <v>-</v>
      </c>
      <c r="HM11" s="879" t="str">
        <f t="shared" si="82"/>
        <v>c</v>
      </c>
      <c r="HN11" s="877" t="str">
        <f t="shared" si="83"/>
        <v/>
      </c>
      <c r="HO11" s="878">
        <f t="shared" si="84"/>
        <v>2</v>
      </c>
      <c r="HP11" s="878" t="str">
        <f t="shared" si="85"/>
        <v/>
      </c>
      <c r="HQ11" s="878" t="str">
        <f t="shared" si="86"/>
        <v/>
      </c>
      <c r="HR11" s="878" t="str">
        <f t="shared" si="87"/>
        <v/>
      </c>
      <c r="HS11" s="878" t="str">
        <f t="shared" si="88"/>
        <v/>
      </c>
      <c r="HT11" s="878" t="str">
        <f t="shared" si="89"/>
        <v/>
      </c>
      <c r="HU11" s="878" t="str">
        <f t="shared" si="90"/>
        <v/>
      </c>
      <c r="HV11" s="840">
        <f t="shared" si="91"/>
        <v>0.5</v>
      </c>
      <c r="HW11" s="876" t="str">
        <f t="shared" si="92"/>
        <v>客観指標</v>
      </c>
      <c r="HX11" s="863" t="str">
        <f t="shared" si="93"/>
        <v>市民の実感は、国や府の施策を含めた雇用労働関係行政全般の影響を受けるものであるが、本施策はその一部である勤労者福祉施策であることから、客観指標総合評価を重視することとする。</v>
      </c>
      <c r="HY11" s="877" t="str">
        <f>VLOOKUP(GJ11&amp;HM11&amp;HW11,プルダウン!$AC$2:$AD$71,2,FALSE)</f>
        <v>B</v>
      </c>
      <c r="HZ11" s="859" t="str">
        <f>VLOOKUP(HY11,プルダウン!$A$1:$B$6,2,FALSE)</f>
        <v>政策の目的がかなり達成されている</v>
      </c>
      <c r="IA11" s="860"/>
      <c r="IB11" s="859"/>
      <c r="IC11" s="889" t="str">
        <f>VLOOKUP($A11&amp;"-"&amp;IC$4,'04施策の客観指標'!$A$4:$AY$1029,COLUMN('04施策の客観指標'!$AW:$AW),FALSE)</f>
        <v>a</v>
      </c>
      <c r="ID11" s="878" t="str">
        <f>VLOOKUP($A11&amp;"-"&amp;ID$4,'04施策の客観指標'!$A$4:$AY$1029,COLUMN('04施策の客観指標'!$AW:$AW),FALSE)</f>
        <v>-</v>
      </c>
      <c r="IE11" s="878" t="str">
        <f>VLOOKUP($A11&amp;"-"&amp;IE$4,'04施策の客観指標'!$A$4:$AY$1029,COLUMN('04施策の客観指標'!$AW:$AW),FALSE)</f>
        <v>-</v>
      </c>
      <c r="IF11" s="878" t="str">
        <f>VLOOKUP($A11&amp;"-"&amp;IF$4,'04施策の客観指標'!$A$4:$AY$1029,COLUMN('04施策の客観指標'!$AW:$AW),FALSE)</f>
        <v>-</v>
      </c>
      <c r="IG11" s="878" t="str">
        <f>VLOOKUP($A11&amp;"-"&amp;IG$4,'04施策の客観指標'!$A$4:$AY$1029,COLUMN('04施策の客観指標'!$AW:$AW),FALSE)</f>
        <v>-</v>
      </c>
      <c r="IH11" s="878" t="str">
        <f>VLOOKUP($A11&amp;"-"&amp;IH$4,'04施策の客観指標'!$A$4:$AY$1029,COLUMN('04施策の客観指標'!$AW:$AW),FALSE)</f>
        <v>-</v>
      </c>
      <c r="II11" s="878" t="str">
        <f>VLOOKUP($A11&amp;"-"&amp;II$4,'04施策の客観指標'!$A$4:$AY$1029,COLUMN('04施策の客観指標'!$AW:$AW),FALSE)</f>
        <v>-</v>
      </c>
      <c r="IJ11" s="878" t="str">
        <f>VLOOKUP($A11&amp;"-"&amp;IJ$4,'04施策の客観指標'!$A$4:$AY$1029,COLUMN('04施策の客観指標'!$AW:$AW),FALSE)</f>
        <v>-</v>
      </c>
      <c r="IK11" s="878" t="str">
        <f>VLOOKUP($A11&amp;"-"&amp;IK$4,'04施策の客観指標'!$A$4:$AY$1029,COLUMN('04施策の客観指標'!$AW:$AW),FALSE)</f>
        <v>-</v>
      </c>
      <c r="IL11" s="879" t="str">
        <f t="shared" si="94"/>
        <v>a</v>
      </c>
      <c r="IM11" s="856">
        <f>IF(IC11="-","-",VLOOKUP($A11&amp;"-"&amp;IC$4,'04施策の客観指標'!$A$4:$AY$1029,COLUMN('04施策の客観指標'!$AY:$AY),FALSE))</f>
        <v>1</v>
      </c>
      <c r="IN11" s="856" t="str">
        <f>IF(ID11="-","-",VLOOKUP($A11&amp;"-"&amp;ID$4,'04施策の客観指標'!$A$4:$AY$1029,COLUMN('04施策の客観指標'!$AY:$AY),FALSE))</f>
        <v>-</v>
      </c>
      <c r="IO11" s="856" t="str">
        <f>IF(IE11="-","-",VLOOKUP($A11&amp;"-"&amp;IE$4,'04施策の客観指標'!$A$4:$AY$1029,COLUMN('04施策の客観指標'!$AY:$AY),FALSE))</f>
        <v>-</v>
      </c>
      <c r="IP11" s="856" t="str">
        <f>IF(IF11="-","-",VLOOKUP($A11&amp;"-"&amp;IF$4,'04施策の客観指標'!$A$4:$AY$1029,COLUMN('04施策の客観指標'!$AY:$AY),FALSE))</f>
        <v>-</v>
      </c>
      <c r="IQ11" s="856" t="str">
        <f>IF(IG11="-","-",VLOOKUP($A11&amp;"-"&amp;IG$4,'04施策の客観指標'!$A$4:$AY$1029,COLUMN('04施策の客観指標'!$AY:$AY),FALSE))</f>
        <v>-</v>
      </c>
      <c r="IR11" s="856" t="str">
        <f>IF(IH11="-","-",VLOOKUP($A11&amp;"-"&amp;IH$4,'04施策の客観指標'!$A$4:$AY$1029,COLUMN('04施策の客観指標'!$AY:$AY),FALSE))</f>
        <v>-</v>
      </c>
      <c r="IS11" s="856" t="str">
        <f>IF(II11="-","-",VLOOKUP($A11&amp;"-"&amp;II$4,'04施策の客観指標'!$A$4:$AY$1029,COLUMN('04施策の客観指標'!$AY:$AY),FALSE))</f>
        <v>-</v>
      </c>
      <c r="IT11" s="856" t="str">
        <f>IF(IJ11="-","-",VLOOKUP($A11&amp;"-"&amp;IJ$4,'04施策の客観指標'!$A$4:$AY$1029,COLUMN('04施策の客観指標'!$AY:$AY),FALSE))</f>
        <v>-</v>
      </c>
      <c r="IU11" s="856" t="str">
        <f>IF(IK11="-","-",VLOOKUP($A11&amp;"-"&amp;IK$4,'04施策の客観指標'!$A$4:$AY$1029,COLUMN('04施策の客観指標'!$AY:$AY),FALSE))</f>
        <v>-</v>
      </c>
      <c r="IV11" s="879">
        <f t="shared" si="95"/>
        <v>1</v>
      </c>
      <c r="IW11" s="877">
        <f t="shared" si="96"/>
        <v>4</v>
      </c>
      <c r="IX11" s="878" t="str">
        <f t="shared" si="97"/>
        <v/>
      </c>
      <c r="IY11" s="878" t="str">
        <f t="shared" si="98"/>
        <v/>
      </c>
      <c r="IZ11" s="878" t="str">
        <f t="shared" si="99"/>
        <v/>
      </c>
      <c r="JA11" s="878" t="str">
        <f t="shared" si="100"/>
        <v/>
      </c>
      <c r="JB11" s="878" t="str">
        <f t="shared" si="101"/>
        <v/>
      </c>
      <c r="JC11" s="878" t="str">
        <f t="shared" si="102"/>
        <v/>
      </c>
      <c r="JD11" s="878" t="str">
        <f t="shared" si="103"/>
        <v/>
      </c>
      <c r="JE11" s="878" t="str">
        <f t="shared" si="104"/>
        <v/>
      </c>
      <c r="JF11" s="855">
        <f t="shared" si="105"/>
        <v>1</v>
      </c>
      <c r="JG11" s="877" t="str">
        <f>IF($K11="○",VLOOKUP($C11&amp;"-"&amp;JG$4,'05市民生活実感調査'!$A$3:$BC$218,COLUMN('05市民生活実感調査'!$BC:$BC),FALSE),"-")</f>
        <v>-</v>
      </c>
      <c r="JH11" s="878" t="str">
        <f>IF($L11="○",VLOOKUP($C11&amp;"-"&amp;JH$4,'05市民生活実感調査'!$A$3:$BC$218,COLUMN('05市民生活実感調査'!$BC:$BC),FALSE),"-")</f>
        <v>c</v>
      </c>
      <c r="JI11" s="878" t="str">
        <f>IF($M11="○",VLOOKUP($C11&amp;"-"&amp;JI$4,'05市民生活実感調査'!$A$3:$BC$218,COLUMN('05市民生活実感調査'!$BC:$BC),FALSE),"-")</f>
        <v>-</v>
      </c>
      <c r="JJ11" s="878" t="str">
        <f>IF($N11="○",VLOOKUP($C11&amp;"-"&amp;JJ$4,'05市民生活実感調査'!$A$3:$BC$218,COLUMN('05市民生活実感調査'!$BC:$BC),FALSE),"-")</f>
        <v>-</v>
      </c>
      <c r="JK11" s="878" t="str">
        <f>IF($O11="○",VLOOKUP($C11&amp;"-"&amp;JK$4,'05市民生活実感調査'!$A$3:$BC$218,COLUMN('05市民生活実感調査'!$BC:$BC),FALSE),"-")</f>
        <v>-</v>
      </c>
      <c r="JL11" s="878" t="str">
        <f>IF($P11="○",VLOOKUP($C11&amp;"-"&amp;JL$4,'05市民生活実感調査'!$A$3:$BC$218,COLUMN('05市民生活実感調査'!$BC:$BC),FALSE),"-")</f>
        <v>-</v>
      </c>
      <c r="JM11" s="878" t="str">
        <f>IF($Q11="○",VLOOKUP($C11&amp;"-"&amp;JM$4,'05市民生活実感調査'!$A$3:$BC$218,COLUMN('05市民生活実感調査'!$BC:$BC),FALSE),"-")</f>
        <v>-</v>
      </c>
      <c r="JN11" s="878" t="str">
        <f>IF($R11="○",VLOOKUP($C11&amp;"-"&amp;JN$4,'05市民生活実感調査'!$A$3:$BC$218,COLUMN('05市民生活実感調査'!$BC:$BC),FALSE),"-")</f>
        <v>-</v>
      </c>
      <c r="JO11" s="879" t="str">
        <f t="shared" si="106"/>
        <v>c</v>
      </c>
      <c r="JP11" s="877" t="str">
        <f t="shared" si="107"/>
        <v/>
      </c>
      <c r="JQ11" s="878">
        <f t="shared" si="108"/>
        <v>2</v>
      </c>
      <c r="JR11" s="878" t="str">
        <f t="shared" si="109"/>
        <v/>
      </c>
      <c r="JS11" s="878" t="str">
        <f t="shared" si="110"/>
        <v/>
      </c>
      <c r="JT11" s="878" t="str">
        <f t="shared" si="111"/>
        <v/>
      </c>
      <c r="JU11" s="878" t="str">
        <f t="shared" si="112"/>
        <v/>
      </c>
      <c r="JV11" s="878" t="str">
        <f t="shared" si="113"/>
        <v/>
      </c>
      <c r="JW11" s="878" t="str">
        <f t="shared" si="114"/>
        <v/>
      </c>
      <c r="JX11" s="840">
        <f t="shared" si="115"/>
        <v>0.5</v>
      </c>
      <c r="JY11" s="876" t="str">
        <f t="shared" si="116"/>
        <v>客観指標</v>
      </c>
      <c r="JZ11" s="863" t="str">
        <f t="shared" si="117"/>
        <v>市民の実感は、国や府の施策を含めた雇用労働関係行政全般の影響を受けるものであるが、本施策はその一部である勤労者福祉施策であることから、客観指標総合評価を重視することとする。</v>
      </c>
      <c r="KA11" s="877" t="str">
        <f>VLOOKUP(IL11&amp;JO11&amp;JY11,プルダウン!$AC$2:$AD$71,2,FALSE)</f>
        <v>B</v>
      </c>
      <c r="KB11" s="859" t="str">
        <f>VLOOKUP(KA11,プルダウン!$A$1:$B$6,2,FALSE)</f>
        <v>政策の目的がかなり達成されている</v>
      </c>
      <c r="KC11" s="860"/>
      <c r="KD11" s="859"/>
      <c r="KE11" s="883" t="str">
        <f>VLOOKUP($A11&amp;"-"&amp;KE$4,'04施策の客観指標'!$A$4:$AY$1029,COLUMN('04施策の客観指標'!$AX:$AX),FALSE)</f>
        <v>b</v>
      </c>
      <c r="KF11" s="813" t="str">
        <f>VLOOKUP($A11&amp;"-"&amp;KF$4,'04施策の客観指標'!$A$4:$AY$1029,COLUMN('04施策の客観指標'!$AX:$AX),FALSE)</f>
        <v>-</v>
      </c>
      <c r="KG11" s="813" t="str">
        <f>VLOOKUP($A11&amp;"-"&amp;KG$4,'04施策の客観指標'!$A$4:$AY$1029,COLUMN('04施策の客観指標'!$AX:$AX),FALSE)</f>
        <v>-</v>
      </c>
      <c r="KH11" s="813" t="str">
        <f>VLOOKUP($A11&amp;"-"&amp;KH$4,'04施策の客観指標'!$A$4:$AY$1029,COLUMN('04施策の客観指標'!$AX:$AX),FALSE)</f>
        <v>-</v>
      </c>
      <c r="KI11" s="813" t="str">
        <f>VLOOKUP($A11&amp;"-"&amp;KI$4,'04施策の客観指標'!$A$4:$AY$1029,COLUMN('04施策の客観指標'!$AX:$AX),FALSE)</f>
        <v>-</v>
      </c>
      <c r="KJ11" s="813" t="str">
        <f>VLOOKUP($A11&amp;"-"&amp;KJ$4,'04施策の客観指標'!$A$4:$AY$1029,COLUMN('04施策の客観指標'!$AX:$AX),FALSE)</f>
        <v>-</v>
      </c>
      <c r="KK11" s="813" t="str">
        <f>VLOOKUP($A11&amp;"-"&amp;KK$4,'04施策の客観指標'!$A$4:$AY$1029,COLUMN('04施策の客観指標'!$AX:$AX),FALSE)</f>
        <v>-</v>
      </c>
      <c r="KL11" s="813" t="str">
        <f>VLOOKUP($A11&amp;"-"&amp;KL$4,'04施策の客観指標'!$A$4:$AY$1029,COLUMN('04施策の客観指標'!$AX:$AX),FALSE)</f>
        <v>-</v>
      </c>
      <c r="KM11" s="813" t="str">
        <f>VLOOKUP($A11&amp;"-"&amp;KM$4,'04施策の客観指標'!$A$4:$AY$1029,COLUMN('04施策の客観指標'!$AX:$AX),FALSE)</f>
        <v>-</v>
      </c>
      <c r="KN11" s="814" t="str">
        <f t="shared" si="118"/>
        <v>b</v>
      </c>
      <c r="KO11" s="423">
        <f>IF(KE11="-","-",VLOOKUP($A11&amp;"-"&amp;KE$4,'04施策の客観指標'!$A$4:$AY$1029,COLUMN('04施策の客観指標'!$AY:$AY),FALSE))</f>
        <v>1</v>
      </c>
      <c r="KP11" s="423" t="str">
        <f>IF(KF11="-","-",VLOOKUP($A11&amp;"-"&amp;KF$4,'04施策の客観指標'!$A$4:$AY$1029,COLUMN('04施策の客観指標'!$AY:$AY),FALSE))</f>
        <v>-</v>
      </c>
      <c r="KQ11" s="423" t="str">
        <f>IF(KG11="-","-",VLOOKUP($A11&amp;"-"&amp;KG$4,'04施策の客観指標'!$A$4:$AY$1029,COLUMN('04施策の客観指標'!$AY:$AY),FALSE))</f>
        <v>-</v>
      </c>
      <c r="KR11" s="423" t="str">
        <f>IF(KH11="-","-",VLOOKUP($A11&amp;"-"&amp;KH$4,'04施策の客観指標'!$A$4:$AY$1029,COLUMN('04施策の客観指標'!$AY:$AY),FALSE))</f>
        <v>-</v>
      </c>
      <c r="KS11" s="423" t="str">
        <f>IF(KI11="-","-",VLOOKUP($A11&amp;"-"&amp;KI$4,'04施策の客観指標'!$A$4:$AY$1029,COLUMN('04施策の客観指標'!$AY:$AY),FALSE))</f>
        <v>-</v>
      </c>
      <c r="KT11" s="423" t="str">
        <f>IF(KJ11="-","-",VLOOKUP($A11&amp;"-"&amp;KJ$4,'04施策の客観指標'!$A$4:$AY$1029,COLUMN('04施策の客観指標'!$AY:$AY),FALSE))</f>
        <v>-</v>
      </c>
      <c r="KU11" s="423" t="str">
        <f>IF(KK11="-","-",VLOOKUP($A11&amp;"-"&amp;KK$4,'04施策の客観指標'!$A$4:$AY$1029,COLUMN('04施策の客観指標'!$AY:$AY),FALSE))</f>
        <v>-</v>
      </c>
      <c r="KV11" s="423" t="str">
        <f>IF(KL11="-","-",VLOOKUP($A11&amp;"-"&amp;KL$4,'04施策の客観指標'!$A$4:$AY$1029,COLUMN('04施策の客観指標'!$AY:$AY),FALSE))</f>
        <v>-</v>
      </c>
      <c r="KW11" s="423" t="str">
        <f>IF(KM11="-","-",VLOOKUP($A11&amp;"-"&amp;KM$4,'04施策の客観指標'!$A$4:$AY$1029,COLUMN('04施策の客観指標'!$AY:$AY),FALSE))</f>
        <v>-</v>
      </c>
      <c r="KX11" s="234">
        <f t="shared" si="119"/>
        <v>1</v>
      </c>
      <c r="KY11" s="237">
        <f t="shared" si="120"/>
        <v>3</v>
      </c>
      <c r="KZ11" s="187" t="str">
        <f t="shared" si="121"/>
        <v/>
      </c>
      <c r="LA11" s="187" t="str">
        <f t="shared" si="122"/>
        <v/>
      </c>
      <c r="LB11" s="187" t="str">
        <f t="shared" si="123"/>
        <v/>
      </c>
      <c r="LC11" s="187" t="str">
        <f t="shared" si="124"/>
        <v/>
      </c>
      <c r="LD11" s="187" t="str">
        <f t="shared" si="125"/>
        <v/>
      </c>
      <c r="LE11" s="187" t="str">
        <f t="shared" si="126"/>
        <v/>
      </c>
      <c r="LF11" s="187" t="str">
        <f t="shared" si="127"/>
        <v/>
      </c>
      <c r="LG11" s="187" t="str">
        <f t="shared" si="128"/>
        <v/>
      </c>
      <c r="LH11" s="240">
        <f t="shared" si="129"/>
        <v>0.75</v>
      </c>
      <c r="LI11" s="820" t="str">
        <f>IF($K11="○",VLOOKUP($C11&amp;"-"&amp;LI$4,'05市民生活実感調査'!$A$3:$BM$218,COLUMN('05市民生活実感調査'!$BM:$BM),FALSE),"-")</f>
        <v>-</v>
      </c>
      <c r="LJ11" s="821" t="str">
        <f>IF($L11="○",VLOOKUP($C11&amp;"-"&amp;LJ$4,'05市民生活実感調査'!$A$3:$BM$218,COLUMN('05市民生活実感調査'!$BM:$BM),FALSE),"-")</f>
        <v>c</v>
      </c>
      <c r="LK11" s="821" t="str">
        <f>IF($M11="○",VLOOKUP($C11&amp;"-"&amp;LK$4,'05市民生活実感調査'!$A$3:$BM$218,COLUMN('05市民生活実感調査'!$BM:$BM),FALSE),"-")</f>
        <v>-</v>
      </c>
      <c r="LL11" s="821" t="str">
        <f>IF($N11="○",VLOOKUP($C11&amp;"-"&amp;LL$4,'05市民生活実感調査'!$A$3:$BM$218,COLUMN('05市民生活実感調査'!$BM:$BM),FALSE),"-")</f>
        <v>-</v>
      </c>
      <c r="LM11" s="821" t="str">
        <f>IF($O11="○",VLOOKUP($C11&amp;"-"&amp;LM$4,'05市民生活実感調査'!$A$3:$BM$218,COLUMN('05市民生活実感調査'!$BM:$BM),FALSE),"-")</f>
        <v>-</v>
      </c>
      <c r="LN11" s="821" t="str">
        <f>IF($P11="○",VLOOKUP($C11&amp;"-"&amp;LN$4,'05市民生活実感調査'!$A$3:$BM$218,COLUMN('05市民生活実感調査'!$BM:$BM),FALSE),"-")</f>
        <v>-</v>
      </c>
      <c r="LO11" s="821" t="str">
        <f>IF($Q11="○",VLOOKUP($C11&amp;"-"&amp;LO$4,'05市民生活実感調査'!$A$3:$BM$218,COLUMN('05市民生活実感調査'!$BM:$BM),FALSE),"-")</f>
        <v>-</v>
      </c>
      <c r="LP11" s="821" t="str">
        <f>IF($R11="○",VLOOKUP($C11&amp;"-"&amp;LP$4,'05市民生活実感調査'!$A$3:$BM$218,COLUMN('05市民生活実感調査'!$BM:$BM),FALSE),"-")</f>
        <v>-</v>
      </c>
      <c r="LQ11" s="822" t="str">
        <f t="shared" si="130"/>
        <v>c</v>
      </c>
      <c r="LR11" s="237" t="str">
        <f t="shared" si="131"/>
        <v/>
      </c>
      <c r="LS11" s="187">
        <f t="shared" si="132"/>
        <v>2</v>
      </c>
      <c r="LT11" s="187" t="str">
        <f t="shared" si="133"/>
        <v/>
      </c>
      <c r="LU11" s="187" t="str">
        <f t="shared" si="134"/>
        <v/>
      </c>
      <c r="LV11" s="187" t="str">
        <f t="shared" si="135"/>
        <v/>
      </c>
      <c r="LW11" s="187" t="str">
        <f t="shared" si="136"/>
        <v/>
      </c>
      <c r="LX11" s="187" t="str">
        <f t="shared" si="137"/>
        <v/>
      </c>
      <c r="LY11" s="187" t="str">
        <f t="shared" si="138"/>
        <v/>
      </c>
      <c r="LZ11" s="422">
        <f t="shared" si="142"/>
        <v>0.5</v>
      </c>
      <c r="MA11" s="103" t="str">
        <f t="shared" si="139"/>
        <v>客観指標</v>
      </c>
      <c r="MB11" s="104" t="str">
        <f t="shared" si="140"/>
        <v>市民の実感は、国や府の施策を含めた雇用労働関係行政全般の影響を受けるものであるが、本施策はその一部である勤労者福祉施策であることから、客観指標総合評価を重視することとする。</v>
      </c>
      <c r="MC11" s="823" t="str">
        <f>VLOOKUP(KN11&amp;LQ11&amp;MA11,プルダウン!$AC$2:$AD$71,2,FALSE)</f>
        <v>B</v>
      </c>
      <c r="MD11" s="824" t="str">
        <f>VLOOKUP(MC11,プルダウン!$A$1:$B$6,2,FALSE)</f>
        <v>政策の目的がかなり達成されている</v>
      </c>
      <c r="ME11" s="91"/>
      <c r="MF11" s="190"/>
    </row>
    <row r="12" spans="1:348" ht="240.75" customHeight="1">
      <c r="A12" s="231">
        <v>204</v>
      </c>
      <c r="B12" s="104" t="s">
        <v>164</v>
      </c>
      <c r="C12" s="237">
        <f t="shared" si="0"/>
        <v>2</v>
      </c>
      <c r="D12" s="190" t="str">
        <f>IFERROR(VLOOKUP(C12,プルダウン!$L$2:$M$28,2,FALSE),"-")</f>
        <v>人権・男女共同参画</v>
      </c>
      <c r="E12" s="104"/>
      <c r="F12" s="91" t="s">
        <v>1189</v>
      </c>
      <c r="G12" s="117" t="s">
        <v>1517</v>
      </c>
      <c r="H12" s="91"/>
      <c r="I12" s="117"/>
      <c r="J12" s="104"/>
      <c r="K12" s="420" t="s">
        <v>83</v>
      </c>
      <c r="L12" s="421" t="s">
        <v>83</v>
      </c>
      <c r="M12" s="421" t="s">
        <v>383</v>
      </c>
      <c r="N12" s="421" t="s">
        <v>83</v>
      </c>
      <c r="O12" s="421" t="s">
        <v>83</v>
      </c>
      <c r="P12" s="421" t="s">
        <v>83</v>
      </c>
      <c r="Q12" s="421" t="s">
        <v>83</v>
      </c>
      <c r="R12" s="422" t="s">
        <v>83</v>
      </c>
      <c r="S12" s="877" t="str">
        <f>VLOOKUP($A12&amp;"-"&amp;S$4,'04施策の客観指標'!$A$4:$AY$1029,COLUMN('04施策の客観指標'!$AS:$AS),FALSE)</f>
        <v>b</v>
      </c>
      <c r="T12" s="878" t="str">
        <f>VLOOKUP($A12&amp;"-"&amp;T$4,'04施策の客観指標'!$A$4:$AY$1029,COLUMN('04施策の客観指標'!$AS:$AS),FALSE)</f>
        <v>-</v>
      </c>
      <c r="U12" s="878" t="str">
        <f>VLOOKUP($A12&amp;"-"&amp;U$4,'04施策の客観指標'!$A$4:$AY$1029,COLUMN('04施策の客観指標'!$AS:$AS),FALSE)</f>
        <v>-</v>
      </c>
      <c r="V12" s="878" t="str">
        <f>VLOOKUP($A12&amp;"-"&amp;V$4,'04施策の客観指標'!$A$4:$AY$1029,COLUMN('04施策の客観指標'!$AS:$AS),FALSE)</f>
        <v>-</v>
      </c>
      <c r="W12" s="878" t="str">
        <f>VLOOKUP($A12&amp;"-"&amp;W$4,'04施策の客観指標'!$A$4:$AY$1029,COLUMN('04施策の客観指標'!$AS:$AS),FALSE)</f>
        <v>-</v>
      </c>
      <c r="X12" s="878" t="str">
        <f>VLOOKUP($A12&amp;"-"&amp;X$4,'04施策の客観指標'!$A$4:$AY$1029,COLUMN('04施策の客観指標'!$AS:$AS),FALSE)</f>
        <v>-</v>
      </c>
      <c r="Y12" s="878" t="str">
        <f>VLOOKUP($A12&amp;"-"&amp;Y$4,'04施策の客観指標'!$A$4:$AY$1029,COLUMN('04施策の客観指標'!$AS:$AS),FALSE)</f>
        <v>-</v>
      </c>
      <c r="Z12" s="878" t="str">
        <f>VLOOKUP($A12&amp;"-"&amp;Z$4,'04施策の客観指標'!$A$4:$AY$1029,COLUMN('04施策の客観指標'!$AS:$AS),FALSE)</f>
        <v>-</v>
      </c>
      <c r="AA12" s="852" t="str">
        <f>VLOOKUP($A12&amp;"-"&amp;AA$4,'04施策の客観指標'!$A$4:$AY$1029,COLUMN('04施策の客観指標'!$AS:$AS),FALSE)</f>
        <v>-</v>
      </c>
      <c r="AB12" s="876" t="str">
        <f t="shared" si="1"/>
        <v>b</v>
      </c>
      <c r="AC12" s="856">
        <v>1</v>
      </c>
      <c r="AD12" s="878" t="s">
        <v>83</v>
      </c>
      <c r="AE12" s="878" t="s">
        <v>83</v>
      </c>
      <c r="AF12" s="878" t="s">
        <v>83</v>
      </c>
      <c r="AG12" s="878" t="s">
        <v>83</v>
      </c>
      <c r="AH12" s="878" t="s">
        <v>83</v>
      </c>
      <c r="AI12" s="878" t="s">
        <v>83</v>
      </c>
      <c r="AJ12" s="878" t="s">
        <v>83</v>
      </c>
      <c r="AK12" s="878" t="s">
        <v>83</v>
      </c>
      <c r="AL12" s="879">
        <f t="shared" si="2"/>
        <v>1</v>
      </c>
      <c r="AM12" s="877">
        <f t="shared" si="3"/>
        <v>3</v>
      </c>
      <c r="AN12" s="878" t="str">
        <f t="shared" si="4"/>
        <v/>
      </c>
      <c r="AO12" s="878" t="str">
        <f t="shared" si="5"/>
        <v/>
      </c>
      <c r="AP12" s="878" t="str">
        <f t="shared" si="6"/>
        <v/>
      </c>
      <c r="AQ12" s="878" t="str">
        <f t="shared" si="7"/>
        <v/>
      </c>
      <c r="AR12" s="878" t="str">
        <f t="shared" si="8"/>
        <v/>
      </c>
      <c r="AS12" s="878" t="str">
        <f t="shared" si="9"/>
        <v/>
      </c>
      <c r="AT12" s="878" t="str">
        <f t="shared" si="10"/>
        <v/>
      </c>
      <c r="AU12" s="852" t="str">
        <f t="shared" si="11"/>
        <v/>
      </c>
      <c r="AV12" s="855">
        <f t="shared" si="12"/>
        <v>0.75</v>
      </c>
      <c r="AW12" s="856" t="str">
        <f>IF($K12="○",VLOOKUP($C12&amp;"-"&amp;AW$4,'05市民生活実感調査'!$A$3:$BC$218,COLUMN('05市民生活実感調査'!$O:$O),FALSE),"-")</f>
        <v>-</v>
      </c>
      <c r="AX12" s="878" t="str">
        <f>IF($L12="○",VLOOKUP($C12&amp;"-"&amp;AX$4,'05市民生活実感調査'!$A$3:$BC$218,COLUMN('05市民生活実感調査'!$O:$O),FALSE),"-")</f>
        <v>-</v>
      </c>
      <c r="AY12" s="878" t="str">
        <f>IF($M12="○",VLOOKUP($C12&amp;"-"&amp;AY$4,'05市民生活実感調査'!$A$3:$BC$218,COLUMN('05市民生活実感調査'!$O:$O),FALSE),"-")</f>
        <v>d</v>
      </c>
      <c r="AZ12" s="878" t="str">
        <f>IF($N12="○",VLOOKUP($C12&amp;"-"&amp;AZ$4,'05市民生活実感調査'!$A$3:$BC$218,COLUMN('05市民生活実感調査'!$O:$O),FALSE),"-")</f>
        <v>-</v>
      </c>
      <c r="BA12" s="878" t="str">
        <f>IF($O12="○",VLOOKUP($C12&amp;"-"&amp;BA$4,'05市民生活実感調査'!$A$3:$BC$218,COLUMN('05市民生活実感調査'!$O:$O),FALSE),"-")</f>
        <v>-</v>
      </c>
      <c r="BB12" s="878" t="str">
        <f>IF($P12="○",VLOOKUP($C12&amp;"-"&amp;BB$4,'05市民生活実感調査'!$A$3:$BC$218,COLUMN('05市民生活実感調査'!$O:$O),FALSE),"-")</f>
        <v>-</v>
      </c>
      <c r="BC12" s="878" t="str">
        <f>IF($Q12="○",VLOOKUP($C12&amp;"-"&amp;BC$4,'05市民生活実感調査'!$A$3:$BC$218,COLUMN('05市民生活実感調査'!$O:$O),FALSE),"-")</f>
        <v>-</v>
      </c>
      <c r="BD12" s="878" t="str">
        <f>IF($R12="○",VLOOKUP($C12&amp;"-"&amp;BD$4,'05市民生活実感調査'!$A$3:$BC$218,COLUMN('05市民生活実感調査'!$O:$O),FALSE),"-")</f>
        <v>-</v>
      </c>
      <c r="BE12" s="879" t="str">
        <f t="shared" si="13"/>
        <v>d</v>
      </c>
      <c r="BF12" s="877" t="str">
        <f t="shared" si="14"/>
        <v/>
      </c>
      <c r="BG12" s="878" t="str">
        <f t="shared" si="15"/>
        <v/>
      </c>
      <c r="BH12" s="878">
        <f t="shared" si="16"/>
        <v>1</v>
      </c>
      <c r="BI12" s="878" t="str">
        <f t="shared" si="17"/>
        <v/>
      </c>
      <c r="BJ12" s="878" t="str">
        <f t="shared" si="18"/>
        <v/>
      </c>
      <c r="BK12" s="878" t="str">
        <f t="shared" si="19"/>
        <v/>
      </c>
      <c r="BL12" s="878" t="str">
        <f t="shared" si="20"/>
        <v/>
      </c>
      <c r="BM12" s="878" t="str">
        <f t="shared" si="21"/>
        <v/>
      </c>
      <c r="BN12" s="840">
        <f t="shared" si="22"/>
        <v>0.25</v>
      </c>
      <c r="BO12" s="880" t="s">
        <v>122</v>
      </c>
      <c r="BP12" s="863" t="s">
        <v>1965</v>
      </c>
      <c r="BQ12" s="877" t="s">
        <v>314</v>
      </c>
      <c r="BR12" s="887" t="s">
        <v>3630</v>
      </c>
      <c r="BS12" s="860"/>
      <c r="BT12" s="887" t="s">
        <v>1523</v>
      </c>
      <c r="BU12" s="863" t="s">
        <v>1460</v>
      </c>
      <c r="BV12" s="890" t="s">
        <v>1522</v>
      </c>
      <c r="BW12" s="889" t="str">
        <f>VLOOKUP($A12&amp;"-"&amp;BW$4,'04施策の客観指標'!$A$4:$AY$1029,COLUMN('04施策の客観指標'!$AT:$AT),FALSE)</f>
        <v>b</v>
      </c>
      <c r="BX12" s="878" t="str">
        <f>VLOOKUP($A12&amp;"-"&amp;BX$4,'04施策の客観指標'!$A$4:$AY$1029,COLUMN('04施策の客観指標'!$AT:$AT),FALSE)</f>
        <v>-</v>
      </c>
      <c r="BY12" s="878" t="str">
        <f>VLOOKUP($A12&amp;"-"&amp;BY$4,'04施策の客観指標'!$A$4:$AY$1029,COLUMN('04施策の客観指標'!$AT:$AT),FALSE)</f>
        <v>-</v>
      </c>
      <c r="BZ12" s="878" t="str">
        <f>VLOOKUP($A12&amp;"-"&amp;BZ$4,'04施策の客観指標'!$A$4:$AY$1029,COLUMN('04施策の客観指標'!$AT:$AT),FALSE)</f>
        <v>-</v>
      </c>
      <c r="CA12" s="878" t="str">
        <f>VLOOKUP($A12&amp;"-"&amp;CA$4,'04施策の客観指標'!$A$4:$AY$1029,COLUMN('04施策の客観指標'!$AT:$AT),FALSE)</f>
        <v>-</v>
      </c>
      <c r="CB12" s="878" t="str">
        <f>VLOOKUP($A12&amp;"-"&amp;CB$4,'04施策の客観指標'!$A$4:$AY$1029,COLUMN('04施策の客観指標'!$AT:$AT),FALSE)</f>
        <v>-</v>
      </c>
      <c r="CC12" s="878" t="str">
        <f>VLOOKUP($A12&amp;"-"&amp;CC$4,'04施策の客観指標'!$A$4:$AY$1029,COLUMN('04施策の客観指標'!$AT:$AT),FALSE)</f>
        <v>-</v>
      </c>
      <c r="CD12" s="878" t="str">
        <f>VLOOKUP($A12&amp;"-"&amp;CD$4,'04施策の客観指標'!$A$4:$AY$1029,COLUMN('04施策の客観指標'!$AT:$AT),FALSE)</f>
        <v>-</v>
      </c>
      <c r="CE12" s="852" t="str">
        <f>VLOOKUP($A12&amp;"-"&amp;CE$4,'04施策の客観指標'!$A$4:$AY$1029,COLUMN('04施策の客観指標'!$AT:$AT),FALSE)</f>
        <v>-</v>
      </c>
      <c r="CF12" s="879" t="str">
        <f t="shared" si="23"/>
        <v>b</v>
      </c>
      <c r="CG12" s="856">
        <f>IF(BW12="-","-",VLOOKUP($A12&amp;"-"&amp;BW$4,'04施策の客観指標'!$A$4:$AY$1029,COLUMN('04施策の客観指標'!$AY:$AY),FALSE))</f>
        <v>1</v>
      </c>
      <c r="CH12" s="856" t="str">
        <f>IF(BX12="-","-",VLOOKUP($A12&amp;"-"&amp;BX$4,'04施策の客観指標'!$A$4:$AY$1029,COLUMN('04施策の客観指標'!$AY:$AY),FALSE))</f>
        <v>-</v>
      </c>
      <c r="CI12" s="856" t="str">
        <f>IF(BY12="-","-",VLOOKUP($A12&amp;"-"&amp;BY$4,'04施策の客観指標'!$A$4:$AY$1029,COLUMN('04施策の客観指標'!$AY:$AY),FALSE))</f>
        <v>-</v>
      </c>
      <c r="CJ12" s="856" t="str">
        <f>IF(BZ12="-","-",VLOOKUP($A12&amp;"-"&amp;BZ$4,'04施策の客観指標'!$A$4:$AY$1029,COLUMN('04施策の客観指標'!$AY:$AY),FALSE))</f>
        <v>-</v>
      </c>
      <c r="CK12" s="856" t="str">
        <f>IF(CA12="-","-",VLOOKUP($A12&amp;"-"&amp;CA$4,'04施策の客観指標'!$A$4:$AY$1029,COLUMN('04施策の客観指標'!$AY:$AY),FALSE))</f>
        <v>-</v>
      </c>
      <c r="CL12" s="856" t="str">
        <f>IF(CB12="-","-",VLOOKUP($A12&amp;"-"&amp;CB$4,'04施策の客観指標'!$A$4:$AY$1029,COLUMN('04施策の客観指標'!$AY:$AY),FALSE))</f>
        <v>-</v>
      </c>
      <c r="CM12" s="856" t="str">
        <f>IF(CC12="-","-",VLOOKUP($A12&amp;"-"&amp;CC$4,'04施策の客観指標'!$A$4:$AY$1029,COLUMN('04施策の客観指標'!$AY:$AY),FALSE))</f>
        <v>-</v>
      </c>
      <c r="CN12" s="856" t="str">
        <f>IF(CD12="-","-",VLOOKUP($A12&amp;"-"&amp;CD$4,'04施策の客観指標'!$A$4:$AY$1029,COLUMN('04施策の客観指標'!$AY:$AY),FALSE))</f>
        <v>-</v>
      </c>
      <c r="CO12" s="856" t="str">
        <f>IF(CE12="-","-",VLOOKUP($A12&amp;"-"&amp;CE$4,'04施策の客観指標'!$A$4:$AY$1029,COLUMN('04施策の客観指標'!$AY:$AY),FALSE))</f>
        <v>-</v>
      </c>
      <c r="CP12" s="879">
        <f t="shared" si="24"/>
        <v>1</v>
      </c>
      <c r="CQ12" s="877">
        <f t="shared" si="25"/>
        <v>3</v>
      </c>
      <c r="CR12" s="878" t="str">
        <f t="shared" si="26"/>
        <v/>
      </c>
      <c r="CS12" s="878" t="str">
        <f t="shared" si="27"/>
        <v/>
      </c>
      <c r="CT12" s="878" t="str">
        <f t="shared" si="28"/>
        <v/>
      </c>
      <c r="CU12" s="878" t="str">
        <f t="shared" si="29"/>
        <v/>
      </c>
      <c r="CV12" s="878" t="str">
        <f t="shared" si="30"/>
        <v/>
      </c>
      <c r="CW12" s="878" t="str">
        <f t="shared" si="31"/>
        <v/>
      </c>
      <c r="CX12" s="878" t="str">
        <f t="shared" si="32"/>
        <v/>
      </c>
      <c r="CY12" s="878" t="str">
        <f t="shared" si="33"/>
        <v/>
      </c>
      <c r="CZ12" s="855">
        <f t="shared" si="34"/>
        <v>0.75</v>
      </c>
      <c r="DA12" s="877" t="str">
        <f>IF($K12="○",VLOOKUP($C12&amp;"-"&amp;DA$4,'05市民生活実感調査'!$A$3:$BC$218,COLUMN('05市民生活実感調査'!$Y:$Y),FALSE),"-")</f>
        <v>-</v>
      </c>
      <c r="DB12" s="878" t="str">
        <f>IF($L12="○",VLOOKUP($C12&amp;"-"&amp;DB$4,'05市民生活実感調査'!$A$3:$BC$218,COLUMN('05市民生活実感調査'!$Y:$Y),FALSE),"-")</f>
        <v>-</v>
      </c>
      <c r="DC12" s="878" t="str">
        <f>IF($M12="○",VLOOKUP($C12&amp;"-"&amp;DC$4,'05市民生活実感調査'!$A$3:$BC$218,COLUMN('05市民生活実感調査'!$Y:$Y),FALSE),"-")</f>
        <v>d</v>
      </c>
      <c r="DD12" s="878" t="str">
        <f>IF($N12="○",VLOOKUP($C12&amp;"-"&amp;DD$4,'05市民生活実感調査'!$A$3:$BC$218,COLUMN('05市民生活実感調査'!$Y:$Y),FALSE),"-")</f>
        <v>-</v>
      </c>
      <c r="DE12" s="878" t="str">
        <f>IF($O12="○",VLOOKUP($C12&amp;"-"&amp;DE$4,'05市民生活実感調査'!$A$3:$BC$218,COLUMN('05市民生活実感調査'!$Y:$Y),FALSE),"-")</f>
        <v>-</v>
      </c>
      <c r="DF12" s="878" t="str">
        <f>IF($P12="○",VLOOKUP($C12&amp;"-"&amp;DF$4,'05市民生活実感調査'!$A$3:$BC$218,COLUMN('05市民生活実感調査'!$Y:$Y),FALSE),"-")</f>
        <v>-</v>
      </c>
      <c r="DG12" s="878" t="str">
        <f>IF($Q12="○",VLOOKUP($C12&amp;"-"&amp;DG$4,'05市民生活実感調査'!$A$3:$BC$218,COLUMN('05市民生活実感調査'!$Y:$Y),FALSE),"-")</f>
        <v>-</v>
      </c>
      <c r="DH12" s="878" t="str">
        <f>IF($R12="○",VLOOKUP($C12&amp;"-"&amp;DH$4,'05市民生活実感調査'!$A$3:$BC$218,COLUMN('05市民生活実感調査'!$Y:$Y),FALSE),"-")</f>
        <v>-</v>
      </c>
      <c r="DI12" s="879" t="str">
        <f t="shared" si="35"/>
        <v>d</v>
      </c>
      <c r="DJ12" s="877" t="str">
        <f t="shared" si="36"/>
        <v/>
      </c>
      <c r="DK12" s="878" t="str">
        <f t="shared" si="37"/>
        <v/>
      </c>
      <c r="DL12" s="878">
        <f t="shared" si="38"/>
        <v>1</v>
      </c>
      <c r="DM12" s="878" t="str">
        <f t="shared" si="39"/>
        <v/>
      </c>
      <c r="DN12" s="878" t="str">
        <f t="shared" si="141"/>
        <v/>
      </c>
      <c r="DO12" s="878" t="str">
        <f t="shared" si="40"/>
        <v/>
      </c>
      <c r="DP12" s="878" t="str">
        <f t="shared" si="41"/>
        <v/>
      </c>
      <c r="DQ12" s="878" t="str">
        <f t="shared" si="42"/>
        <v/>
      </c>
      <c r="DR12" s="840">
        <f t="shared" si="43"/>
        <v>0.25</v>
      </c>
      <c r="DS12" s="876" t="str">
        <f t="shared" si="44"/>
        <v>客観指標</v>
      </c>
      <c r="DT12" s="863" t="str">
        <f t="shared" si="45"/>
        <v>施策の直接的な対象者は配偶者等からの暴力を受けた者に限られ、市民の生活実態に施策の効果が直接反映されにくい性質であるため、客観指標総合評価を重視する。</v>
      </c>
      <c r="DU12" s="877" t="str">
        <f>VLOOKUP(CF12&amp;DI12&amp;DS12,プルダウン!$AC$2:$AD$71,2,FALSE)</f>
        <v>C</v>
      </c>
      <c r="DV12" s="859" t="str">
        <f>VLOOKUP(DU12,プルダウン!$A$1:$B$6,2,FALSE)</f>
        <v>政策の目的がそこそこ達成されている</v>
      </c>
      <c r="DW12" s="860"/>
      <c r="DX12" s="887" t="s">
        <v>2514</v>
      </c>
      <c r="DY12" s="889" t="str">
        <f>VLOOKUP($A12&amp;"-"&amp;DY$4,'04施策の客観指標'!$A$4:$AY$1029,COLUMN('04施策の客観指標'!$AU:$AU),FALSE)</f>
        <v>b</v>
      </c>
      <c r="DZ12" s="878" t="str">
        <f>VLOOKUP($A12&amp;"-"&amp;DZ$4,'04施策の客観指標'!$A$4:$AY$1029,COLUMN('04施策の客観指標'!$AU:$AU),FALSE)</f>
        <v>-</v>
      </c>
      <c r="EA12" s="878" t="str">
        <f>VLOOKUP($A12&amp;"-"&amp;EA$4,'04施策の客観指標'!$A$4:$AY$1029,COLUMN('04施策の客観指標'!$AU:$AU),FALSE)</f>
        <v>-</v>
      </c>
      <c r="EB12" s="878" t="str">
        <f>VLOOKUP($A12&amp;"-"&amp;EB$4,'04施策の客観指標'!$A$4:$AY$1029,COLUMN('04施策の客観指標'!$AU:$AU),FALSE)</f>
        <v>-</v>
      </c>
      <c r="EC12" s="878" t="str">
        <f>VLOOKUP($A12&amp;"-"&amp;EC$4,'04施策の客観指標'!$A$4:$AY$1029,COLUMN('04施策の客観指標'!$AU:$AU),FALSE)</f>
        <v>-</v>
      </c>
      <c r="ED12" s="878" t="str">
        <f>VLOOKUP($A12&amp;"-"&amp;ED$4,'04施策の客観指標'!$A$4:$AY$1029,COLUMN('04施策の客観指標'!$AU:$AU),FALSE)</f>
        <v>-</v>
      </c>
      <c r="EE12" s="878" t="str">
        <f>VLOOKUP($A12&amp;"-"&amp;EE$4,'04施策の客観指標'!$A$4:$AY$1029,COLUMN('04施策の客観指標'!$AU:$AU),FALSE)</f>
        <v>-</v>
      </c>
      <c r="EF12" s="878" t="str">
        <f>VLOOKUP($A12&amp;"-"&amp;EF$4,'04施策の客観指標'!$A$4:$AY$1029,COLUMN('04施策の客観指標'!$AU:$AU),FALSE)</f>
        <v>-</v>
      </c>
      <c r="EG12" s="878" t="str">
        <f>VLOOKUP($A12&amp;"-"&amp;EG$4,'04施策の客観指標'!$A$4:$AY$1029,COLUMN('04施策の客観指標'!$AU:$AU),FALSE)</f>
        <v>-</v>
      </c>
      <c r="EH12" s="879" t="str">
        <f t="shared" si="46"/>
        <v>b</v>
      </c>
      <c r="EI12" s="856">
        <v>1</v>
      </c>
      <c r="EJ12" s="878" t="s">
        <v>83</v>
      </c>
      <c r="EK12" s="878" t="s">
        <v>83</v>
      </c>
      <c r="EL12" s="878" t="s">
        <v>83</v>
      </c>
      <c r="EM12" s="878" t="s">
        <v>83</v>
      </c>
      <c r="EN12" s="878" t="s">
        <v>83</v>
      </c>
      <c r="EO12" s="878" t="s">
        <v>83</v>
      </c>
      <c r="EP12" s="878" t="s">
        <v>83</v>
      </c>
      <c r="EQ12" s="878" t="s">
        <v>83</v>
      </c>
      <c r="ER12" s="879">
        <f t="shared" si="47"/>
        <v>1</v>
      </c>
      <c r="ES12" s="877">
        <f t="shared" si="48"/>
        <v>3</v>
      </c>
      <c r="ET12" s="878" t="str">
        <f t="shared" si="49"/>
        <v/>
      </c>
      <c r="EU12" s="878" t="str">
        <f t="shared" si="50"/>
        <v/>
      </c>
      <c r="EV12" s="878" t="str">
        <f t="shared" si="51"/>
        <v/>
      </c>
      <c r="EW12" s="878" t="str">
        <f t="shared" si="52"/>
        <v/>
      </c>
      <c r="EX12" s="878" t="str">
        <f t="shared" si="53"/>
        <v/>
      </c>
      <c r="EY12" s="878" t="str">
        <f t="shared" si="54"/>
        <v/>
      </c>
      <c r="EZ12" s="878" t="str">
        <f t="shared" si="55"/>
        <v/>
      </c>
      <c r="FA12" s="878" t="str">
        <f t="shared" si="56"/>
        <v/>
      </c>
      <c r="FB12" s="855">
        <f t="shared" si="57"/>
        <v>0.75</v>
      </c>
      <c r="FC12" s="877" t="str">
        <f>IF($K12="○",VLOOKUP($C12&amp;"-"&amp;FC$4,'05市民生活実感調査'!$A$3:$BC$218,COLUMN('05市民生活実感調査'!$AI:$AI),FALSE),"-")</f>
        <v>-</v>
      </c>
      <c r="FD12" s="878" t="str">
        <f>IF($L12="○",VLOOKUP($C12&amp;"-"&amp;FD$4,'05市民生活実感調査'!$A$3:$BC$218,COLUMN('05市民生活実感調査'!$AI:$AI),FALSE),"-")</f>
        <v>-</v>
      </c>
      <c r="FE12" s="878" t="str">
        <f>IF($M12="○",VLOOKUP($C12&amp;"-"&amp;FE$4,'05市民生活実感調査'!$A$3:$BC$218,COLUMN('05市民生活実感調査'!$AI:$AI),FALSE),"-")</f>
        <v>d</v>
      </c>
      <c r="FF12" s="878" t="str">
        <f>IF($N12="○",VLOOKUP($C12&amp;"-"&amp;FF$4,'05市民生活実感調査'!$A$3:$BC$218,COLUMN('05市民生活実感調査'!$AI:$AI),FALSE),"-")</f>
        <v>-</v>
      </c>
      <c r="FG12" s="878" t="str">
        <f>IF($O12="○",VLOOKUP($C12&amp;"-"&amp;FG$4,'05市民生活実感調査'!$A$3:$BC$218,COLUMN('05市民生活実感調査'!$AI:$AI),FALSE),"-")</f>
        <v>-</v>
      </c>
      <c r="FH12" s="878" t="str">
        <f>IF($P12="○",VLOOKUP($C12&amp;"-"&amp;FH$4,'05市民生活実感調査'!$A$3:$BC$218,COLUMN('05市民生活実感調査'!$AI:$AI),FALSE),"-")</f>
        <v>-</v>
      </c>
      <c r="FI12" s="878" t="str">
        <f>IF($Q12="○",VLOOKUP($C12&amp;"-"&amp;FI$4,'05市民生活実感調査'!$A$3:$BC$218,COLUMN('05市民生活実感調査'!$AI:$AI),FALSE),"-")</f>
        <v>-</v>
      </c>
      <c r="FJ12" s="878" t="str">
        <f>IF($R12="○",VLOOKUP($C12&amp;"-"&amp;FJ$4,'05市民生活実感調査'!$A$3:$BC$218,COLUMN('05市民生活実感調査'!$AI:$AI),FALSE),"-")</f>
        <v>-</v>
      </c>
      <c r="FK12" s="879" t="str">
        <f t="shared" si="58"/>
        <v>d</v>
      </c>
      <c r="FL12" s="877" t="str">
        <f t="shared" si="59"/>
        <v/>
      </c>
      <c r="FM12" s="878" t="str">
        <f t="shared" si="60"/>
        <v/>
      </c>
      <c r="FN12" s="878">
        <f t="shared" si="61"/>
        <v>1</v>
      </c>
      <c r="FO12" s="878" t="str">
        <f t="shared" si="62"/>
        <v/>
      </c>
      <c r="FP12" s="878" t="str">
        <f t="shared" si="63"/>
        <v/>
      </c>
      <c r="FQ12" s="878" t="str">
        <f t="shared" si="64"/>
        <v/>
      </c>
      <c r="FR12" s="878" t="str">
        <f t="shared" si="65"/>
        <v/>
      </c>
      <c r="FS12" s="878" t="str">
        <f t="shared" si="66"/>
        <v/>
      </c>
      <c r="FT12" s="840">
        <f t="shared" si="67"/>
        <v>0.25</v>
      </c>
      <c r="FU12" s="876" t="str">
        <f t="shared" si="68"/>
        <v>客観指標</v>
      </c>
      <c r="FV12" s="863" t="str">
        <f t="shared" si="69"/>
        <v>施策の直接的な対象者は配偶者等からの暴力を受けた者に限られ、市民の生活実態に施策の効果が直接反映されにくい性質であるため、客観指標総合評価を重視する。</v>
      </c>
      <c r="FW12" s="877" t="str">
        <f>VLOOKUP(EH12&amp;FK12&amp;FU12,プルダウン!$AC$2:$AD$71,2,FALSE)</f>
        <v>C</v>
      </c>
      <c r="FX12" s="859" t="str">
        <f>VLOOKUP(FW12,プルダウン!$A$1:$B$6,2,FALSE)</f>
        <v>政策の目的がそこそこ達成されている</v>
      </c>
      <c r="FY12" s="860"/>
      <c r="FZ12" s="887"/>
      <c r="GA12" s="889" t="str">
        <f>VLOOKUP($A12&amp;"-"&amp;GA$4,'04施策の客観指標'!$A$4:$AY$1029,COLUMN('04施策の客観指標'!$AV:$AV),FALSE)</f>
        <v>b</v>
      </c>
      <c r="GB12" s="878" t="str">
        <f>VLOOKUP($A12&amp;"-"&amp;GB$4,'04施策の客観指標'!$A$4:$AY$1029,COLUMN('04施策の客観指標'!$AV:$AV),FALSE)</f>
        <v>-</v>
      </c>
      <c r="GC12" s="878" t="str">
        <f>VLOOKUP($A12&amp;"-"&amp;GC$4,'04施策の客観指標'!$A$4:$AY$1029,COLUMN('04施策の客観指標'!$AV:$AV),FALSE)</f>
        <v>-</v>
      </c>
      <c r="GD12" s="878" t="str">
        <f>VLOOKUP($A12&amp;"-"&amp;GD$4,'04施策の客観指標'!$A$4:$AY$1029,COLUMN('04施策の客観指標'!$AV:$AV),FALSE)</f>
        <v>-</v>
      </c>
      <c r="GE12" s="878" t="str">
        <f>VLOOKUP($A12&amp;"-"&amp;GE$4,'04施策の客観指標'!$A$4:$AY$1029,COLUMN('04施策の客観指標'!$AV:$AV),FALSE)</f>
        <v>-</v>
      </c>
      <c r="GF12" s="878" t="str">
        <f>VLOOKUP($A12&amp;"-"&amp;GF$4,'04施策の客観指標'!$A$4:$AY$1029,COLUMN('04施策の客観指標'!$AV:$AV),FALSE)</f>
        <v>-</v>
      </c>
      <c r="GG12" s="878" t="str">
        <f>VLOOKUP($A12&amp;"-"&amp;GG$4,'04施策の客観指標'!$A$4:$AY$1029,COLUMN('04施策の客観指標'!$AV:$AV),FALSE)</f>
        <v>-</v>
      </c>
      <c r="GH12" s="878" t="str">
        <f>VLOOKUP($A12&amp;"-"&amp;GH$4,'04施策の客観指標'!$A$4:$AY$1029,COLUMN('04施策の客観指標'!$AV:$AV),FALSE)</f>
        <v>-</v>
      </c>
      <c r="GI12" s="878" t="str">
        <f>VLOOKUP($A12&amp;"-"&amp;GI$4,'04施策の客観指標'!$A$4:$AY$1029,COLUMN('04施策の客観指標'!$AV:$AV),FALSE)</f>
        <v>-</v>
      </c>
      <c r="GJ12" s="879" t="str">
        <f t="shared" si="70"/>
        <v>b</v>
      </c>
      <c r="GK12" s="856">
        <f>IF(GA12="-","-",VLOOKUP($A12&amp;"-"&amp;GA$4,'04施策の客観指標'!$A$4:$AY$1029,COLUMN('04施策の客観指標'!$AY:$AY),FALSE))</f>
        <v>1</v>
      </c>
      <c r="GL12" s="856" t="str">
        <f>IF(GB12="-","-",VLOOKUP($A12&amp;"-"&amp;GB$4,'04施策の客観指標'!$A$4:$AY$1029,COLUMN('04施策の客観指標'!$AY:$AY),FALSE))</f>
        <v>-</v>
      </c>
      <c r="GM12" s="856" t="str">
        <f>IF(GC12="-","-",VLOOKUP($A12&amp;"-"&amp;GC$4,'04施策の客観指標'!$A$4:$AY$1029,COLUMN('04施策の客観指標'!$AY:$AY),FALSE))</f>
        <v>-</v>
      </c>
      <c r="GN12" s="856" t="str">
        <f>IF(GD12="-","-",VLOOKUP($A12&amp;"-"&amp;GD$4,'04施策の客観指標'!$A$4:$AY$1029,COLUMN('04施策の客観指標'!$AY:$AY),FALSE))</f>
        <v>-</v>
      </c>
      <c r="GO12" s="856" t="str">
        <f>IF(GE12="-","-",VLOOKUP($A12&amp;"-"&amp;GE$4,'04施策の客観指標'!$A$4:$AY$1029,COLUMN('04施策の客観指標'!$AY:$AY),FALSE))</f>
        <v>-</v>
      </c>
      <c r="GP12" s="856" t="str">
        <f>IF(GF12="-","-",VLOOKUP($A12&amp;"-"&amp;GF$4,'04施策の客観指標'!$A$4:$AY$1029,COLUMN('04施策の客観指標'!$AY:$AY),FALSE))</f>
        <v>-</v>
      </c>
      <c r="GQ12" s="856" t="str">
        <f>IF(GG12="-","-",VLOOKUP($A12&amp;"-"&amp;GG$4,'04施策の客観指標'!$A$4:$AY$1029,COLUMN('04施策の客観指標'!$AY:$AY),FALSE))</f>
        <v>-</v>
      </c>
      <c r="GR12" s="856" t="str">
        <f>IF(GH12="-","-",VLOOKUP($A12&amp;"-"&amp;GH$4,'04施策の客観指標'!$A$4:$AY$1029,COLUMN('04施策の客観指標'!$AY:$AY),FALSE))</f>
        <v>-</v>
      </c>
      <c r="GS12" s="856" t="str">
        <f>IF(GI12="-","-",VLOOKUP($A12&amp;"-"&amp;GI$4,'04施策の客観指標'!$A$4:$AY$1029,COLUMN('04施策の客観指標'!$AY:$AY),FALSE))</f>
        <v>-</v>
      </c>
      <c r="GT12" s="879">
        <f t="shared" si="71"/>
        <v>1</v>
      </c>
      <c r="GU12" s="877">
        <f t="shared" si="72"/>
        <v>3</v>
      </c>
      <c r="GV12" s="878" t="str">
        <f t="shared" si="73"/>
        <v/>
      </c>
      <c r="GW12" s="878" t="str">
        <f t="shared" si="74"/>
        <v/>
      </c>
      <c r="GX12" s="878" t="str">
        <f t="shared" si="75"/>
        <v/>
      </c>
      <c r="GY12" s="878" t="str">
        <f t="shared" si="76"/>
        <v/>
      </c>
      <c r="GZ12" s="878" t="str">
        <f t="shared" si="77"/>
        <v/>
      </c>
      <c r="HA12" s="878" t="str">
        <f t="shared" si="78"/>
        <v/>
      </c>
      <c r="HB12" s="878" t="str">
        <f t="shared" si="79"/>
        <v/>
      </c>
      <c r="HC12" s="878" t="str">
        <f t="shared" si="80"/>
        <v/>
      </c>
      <c r="HD12" s="855">
        <f t="shared" si="81"/>
        <v>0.75</v>
      </c>
      <c r="HE12" s="877" t="str">
        <f>IF($K12="○",VLOOKUP($C12&amp;"-"&amp;HE$4,'05市民生活実感調査'!$A$3:$BC$218,COLUMN('05市民生活実感調査'!$AS:$AS),FALSE),"-")</f>
        <v>-</v>
      </c>
      <c r="HF12" s="878" t="str">
        <f>IF($L12="○",VLOOKUP($C12&amp;"-"&amp;HF$4,'05市民生活実感調査'!$A$3:$BC$218,COLUMN('05市民生活実感調査'!$AS:$AS),FALSE),"-")</f>
        <v>-</v>
      </c>
      <c r="HG12" s="878" t="str">
        <f>IF($M12="○",VLOOKUP($C12&amp;"-"&amp;HG$4,'05市民生活実感調査'!$A$3:$BC$218,COLUMN('05市民生活実感調査'!$AS:$AS),FALSE),"-")</f>
        <v>c</v>
      </c>
      <c r="HH12" s="878" t="str">
        <f>IF($N12="○",VLOOKUP($C12&amp;"-"&amp;HH$4,'05市民生活実感調査'!$A$3:$BC$218,COLUMN('05市民生活実感調査'!$AS:$AS),FALSE),"-")</f>
        <v>-</v>
      </c>
      <c r="HI12" s="878" t="str">
        <f>IF($O12="○",VLOOKUP($C12&amp;"-"&amp;HI$4,'05市民生活実感調査'!$A$3:$BC$218,COLUMN('05市民生活実感調査'!$AS:$AS),FALSE),"-")</f>
        <v>-</v>
      </c>
      <c r="HJ12" s="878" t="str">
        <f>IF($P12="○",VLOOKUP($C12&amp;"-"&amp;HJ$4,'05市民生活実感調査'!$A$3:$BC$218,COLUMN('05市民生活実感調査'!$AS:$AS),FALSE),"-")</f>
        <v>-</v>
      </c>
      <c r="HK12" s="878" t="str">
        <f>IF($Q12="○",VLOOKUP($C12&amp;"-"&amp;HK$4,'05市民生活実感調査'!$A$3:$BC$218,COLUMN('05市民生活実感調査'!$AS:$AS),FALSE),"-")</f>
        <v>-</v>
      </c>
      <c r="HL12" s="878" t="str">
        <f>IF($R12="○",VLOOKUP($C12&amp;"-"&amp;HL$4,'05市民生活実感調査'!$A$3:$BC$218,COLUMN('05市民生活実感調査'!$AS:$AS),FALSE),"-")</f>
        <v>-</v>
      </c>
      <c r="HM12" s="879" t="str">
        <f t="shared" si="82"/>
        <v>c</v>
      </c>
      <c r="HN12" s="877" t="str">
        <f t="shared" si="83"/>
        <v/>
      </c>
      <c r="HO12" s="878" t="str">
        <f t="shared" si="84"/>
        <v/>
      </c>
      <c r="HP12" s="878">
        <f t="shared" si="85"/>
        <v>2</v>
      </c>
      <c r="HQ12" s="878" t="str">
        <f t="shared" si="86"/>
        <v/>
      </c>
      <c r="HR12" s="878" t="str">
        <f t="shared" si="87"/>
        <v/>
      </c>
      <c r="HS12" s="878" t="str">
        <f t="shared" si="88"/>
        <v/>
      </c>
      <c r="HT12" s="878" t="str">
        <f t="shared" si="89"/>
        <v/>
      </c>
      <c r="HU12" s="878" t="str">
        <f t="shared" si="90"/>
        <v/>
      </c>
      <c r="HV12" s="840">
        <f t="shared" si="91"/>
        <v>0.5</v>
      </c>
      <c r="HW12" s="876" t="str">
        <f t="shared" si="92"/>
        <v>客観指標</v>
      </c>
      <c r="HX12" s="863" t="str">
        <f t="shared" si="93"/>
        <v>施策の直接的な対象者は配偶者等からの暴力を受けた者に限られ、市民の生活実態に施策の効果が直接反映されにくい性質であるため、客観指標総合評価を重視する。</v>
      </c>
      <c r="HY12" s="877" t="str">
        <f>VLOOKUP(GJ12&amp;HM12&amp;HW12,プルダウン!$AC$2:$AD$71,2,FALSE)</f>
        <v>B</v>
      </c>
      <c r="HZ12" s="859" t="str">
        <f>VLOOKUP(HY12,プルダウン!$A$1:$B$6,2,FALSE)</f>
        <v>政策の目的がかなり達成されている</v>
      </c>
      <c r="IA12" s="860"/>
      <c r="IB12" s="859"/>
      <c r="IC12" s="889" t="str">
        <f>VLOOKUP($A12&amp;"-"&amp;IC$4,'04施策の客観指標'!$A$4:$AY$1029,COLUMN('04施策の客観指標'!$AW:$AW),FALSE)</f>
        <v>b</v>
      </c>
      <c r="ID12" s="878" t="str">
        <f>VLOOKUP($A12&amp;"-"&amp;ID$4,'04施策の客観指標'!$A$4:$AY$1029,COLUMN('04施策の客観指標'!$AW:$AW),FALSE)</f>
        <v>-</v>
      </c>
      <c r="IE12" s="878" t="str">
        <f>VLOOKUP($A12&amp;"-"&amp;IE$4,'04施策の客観指標'!$A$4:$AY$1029,COLUMN('04施策の客観指標'!$AW:$AW),FALSE)</f>
        <v>-</v>
      </c>
      <c r="IF12" s="878" t="str">
        <f>VLOOKUP($A12&amp;"-"&amp;IF$4,'04施策の客観指標'!$A$4:$AY$1029,COLUMN('04施策の客観指標'!$AW:$AW),FALSE)</f>
        <v>-</v>
      </c>
      <c r="IG12" s="878" t="str">
        <f>VLOOKUP($A12&amp;"-"&amp;IG$4,'04施策の客観指標'!$A$4:$AY$1029,COLUMN('04施策の客観指標'!$AW:$AW),FALSE)</f>
        <v>-</v>
      </c>
      <c r="IH12" s="878" t="str">
        <f>VLOOKUP($A12&amp;"-"&amp;IH$4,'04施策の客観指標'!$A$4:$AY$1029,COLUMN('04施策の客観指標'!$AW:$AW),FALSE)</f>
        <v>-</v>
      </c>
      <c r="II12" s="878" t="str">
        <f>VLOOKUP($A12&amp;"-"&amp;II$4,'04施策の客観指標'!$A$4:$AY$1029,COLUMN('04施策の客観指標'!$AW:$AW),FALSE)</f>
        <v>-</v>
      </c>
      <c r="IJ12" s="878" t="str">
        <f>VLOOKUP($A12&amp;"-"&amp;IJ$4,'04施策の客観指標'!$A$4:$AY$1029,COLUMN('04施策の客観指標'!$AW:$AW),FALSE)</f>
        <v>-</v>
      </c>
      <c r="IK12" s="878" t="str">
        <f>VLOOKUP($A12&amp;"-"&amp;IK$4,'04施策の客観指標'!$A$4:$AY$1029,COLUMN('04施策の客観指標'!$AW:$AW),FALSE)</f>
        <v>-</v>
      </c>
      <c r="IL12" s="879" t="str">
        <f t="shared" si="94"/>
        <v>b</v>
      </c>
      <c r="IM12" s="856">
        <f>IF(IC12="-","-",VLOOKUP($A12&amp;"-"&amp;IC$4,'04施策の客観指標'!$A$4:$AY$1029,COLUMN('04施策の客観指標'!$AY:$AY),FALSE))</f>
        <v>1</v>
      </c>
      <c r="IN12" s="856" t="str">
        <f>IF(ID12="-","-",VLOOKUP($A12&amp;"-"&amp;ID$4,'04施策の客観指標'!$A$4:$AY$1029,COLUMN('04施策の客観指標'!$AY:$AY),FALSE))</f>
        <v>-</v>
      </c>
      <c r="IO12" s="856" t="str">
        <f>IF(IE12="-","-",VLOOKUP($A12&amp;"-"&amp;IE$4,'04施策の客観指標'!$A$4:$AY$1029,COLUMN('04施策の客観指標'!$AY:$AY),FALSE))</f>
        <v>-</v>
      </c>
      <c r="IP12" s="856" t="str">
        <f>IF(IF12="-","-",VLOOKUP($A12&amp;"-"&amp;IF$4,'04施策の客観指標'!$A$4:$AY$1029,COLUMN('04施策の客観指標'!$AY:$AY),FALSE))</f>
        <v>-</v>
      </c>
      <c r="IQ12" s="856" t="str">
        <f>IF(IG12="-","-",VLOOKUP($A12&amp;"-"&amp;IG$4,'04施策の客観指標'!$A$4:$AY$1029,COLUMN('04施策の客観指標'!$AY:$AY),FALSE))</f>
        <v>-</v>
      </c>
      <c r="IR12" s="856" t="str">
        <f>IF(IH12="-","-",VLOOKUP($A12&amp;"-"&amp;IH$4,'04施策の客観指標'!$A$4:$AY$1029,COLUMN('04施策の客観指標'!$AY:$AY),FALSE))</f>
        <v>-</v>
      </c>
      <c r="IS12" s="856" t="str">
        <f>IF(II12="-","-",VLOOKUP($A12&amp;"-"&amp;II$4,'04施策の客観指標'!$A$4:$AY$1029,COLUMN('04施策の客観指標'!$AY:$AY),FALSE))</f>
        <v>-</v>
      </c>
      <c r="IT12" s="856" t="str">
        <f>IF(IJ12="-","-",VLOOKUP($A12&amp;"-"&amp;IJ$4,'04施策の客観指標'!$A$4:$AY$1029,COLUMN('04施策の客観指標'!$AY:$AY),FALSE))</f>
        <v>-</v>
      </c>
      <c r="IU12" s="856" t="str">
        <f>IF(IK12="-","-",VLOOKUP($A12&amp;"-"&amp;IK$4,'04施策の客観指標'!$A$4:$AY$1029,COLUMN('04施策の客観指標'!$AY:$AY),FALSE))</f>
        <v>-</v>
      </c>
      <c r="IV12" s="879">
        <f t="shared" si="95"/>
        <v>1</v>
      </c>
      <c r="IW12" s="877">
        <f t="shared" si="96"/>
        <v>3</v>
      </c>
      <c r="IX12" s="878" t="str">
        <f t="shared" si="97"/>
        <v/>
      </c>
      <c r="IY12" s="878" t="str">
        <f t="shared" si="98"/>
        <v/>
      </c>
      <c r="IZ12" s="878" t="str">
        <f t="shared" si="99"/>
        <v/>
      </c>
      <c r="JA12" s="878" t="str">
        <f t="shared" si="100"/>
        <v/>
      </c>
      <c r="JB12" s="878" t="str">
        <f t="shared" si="101"/>
        <v/>
      </c>
      <c r="JC12" s="878" t="str">
        <f t="shared" si="102"/>
        <v/>
      </c>
      <c r="JD12" s="878" t="str">
        <f t="shared" si="103"/>
        <v/>
      </c>
      <c r="JE12" s="878" t="str">
        <f t="shared" si="104"/>
        <v/>
      </c>
      <c r="JF12" s="855">
        <f t="shared" si="105"/>
        <v>0.75</v>
      </c>
      <c r="JG12" s="877" t="str">
        <f>IF($K12="○",VLOOKUP($C12&amp;"-"&amp;JG$4,'05市民生活実感調査'!$A$3:$BC$218,COLUMN('05市民生活実感調査'!$BC:$BC),FALSE),"-")</f>
        <v>-</v>
      </c>
      <c r="JH12" s="878" t="str">
        <f>IF($L12="○",VLOOKUP($C12&amp;"-"&amp;JH$4,'05市民生活実感調査'!$A$3:$BC$218,COLUMN('05市民生活実感調査'!$BC:$BC),FALSE),"-")</f>
        <v>-</v>
      </c>
      <c r="JI12" s="878" t="str">
        <f>IF($M12="○",VLOOKUP($C12&amp;"-"&amp;JI$4,'05市民生活実感調査'!$A$3:$BC$218,COLUMN('05市民生活実感調査'!$BC:$BC),FALSE),"-")</f>
        <v>d</v>
      </c>
      <c r="JJ12" s="878" t="str">
        <f>IF($N12="○",VLOOKUP($C12&amp;"-"&amp;JJ$4,'05市民生活実感調査'!$A$3:$BC$218,COLUMN('05市民生活実感調査'!$BC:$BC),FALSE),"-")</f>
        <v>-</v>
      </c>
      <c r="JK12" s="878" t="str">
        <f>IF($O12="○",VLOOKUP($C12&amp;"-"&amp;JK$4,'05市民生活実感調査'!$A$3:$BC$218,COLUMN('05市民生活実感調査'!$BC:$BC),FALSE),"-")</f>
        <v>-</v>
      </c>
      <c r="JL12" s="878" t="str">
        <f>IF($P12="○",VLOOKUP($C12&amp;"-"&amp;JL$4,'05市民生活実感調査'!$A$3:$BC$218,COLUMN('05市民生活実感調査'!$BC:$BC),FALSE),"-")</f>
        <v>-</v>
      </c>
      <c r="JM12" s="878" t="str">
        <f>IF($Q12="○",VLOOKUP($C12&amp;"-"&amp;JM$4,'05市民生活実感調査'!$A$3:$BC$218,COLUMN('05市民生活実感調査'!$BC:$BC),FALSE),"-")</f>
        <v>-</v>
      </c>
      <c r="JN12" s="878" t="str">
        <f>IF($R12="○",VLOOKUP($C12&amp;"-"&amp;JN$4,'05市民生活実感調査'!$A$3:$BC$218,COLUMN('05市民生活実感調査'!$BC:$BC),FALSE),"-")</f>
        <v>-</v>
      </c>
      <c r="JO12" s="879" t="str">
        <f t="shared" si="106"/>
        <v>d</v>
      </c>
      <c r="JP12" s="877" t="str">
        <f t="shared" si="107"/>
        <v/>
      </c>
      <c r="JQ12" s="878" t="str">
        <f t="shared" si="108"/>
        <v/>
      </c>
      <c r="JR12" s="878">
        <f t="shared" si="109"/>
        <v>1</v>
      </c>
      <c r="JS12" s="878" t="str">
        <f t="shared" si="110"/>
        <v/>
      </c>
      <c r="JT12" s="878" t="str">
        <f t="shared" si="111"/>
        <v/>
      </c>
      <c r="JU12" s="878" t="str">
        <f t="shared" si="112"/>
        <v/>
      </c>
      <c r="JV12" s="878" t="str">
        <f t="shared" si="113"/>
        <v/>
      </c>
      <c r="JW12" s="878" t="str">
        <f t="shared" si="114"/>
        <v/>
      </c>
      <c r="JX12" s="840">
        <f t="shared" si="115"/>
        <v>0.25</v>
      </c>
      <c r="JY12" s="876" t="str">
        <f t="shared" si="116"/>
        <v>客観指標</v>
      </c>
      <c r="JZ12" s="863" t="str">
        <f t="shared" si="117"/>
        <v>施策の直接的な対象者は配偶者等からの暴力を受けた者に限られ、市民の生活実態に施策の効果が直接反映されにくい性質であるため、客観指標総合評価を重視する。</v>
      </c>
      <c r="KA12" s="877" t="str">
        <f>VLOOKUP(IL12&amp;JO12&amp;JY12,プルダウン!$AC$2:$AD$71,2,FALSE)</f>
        <v>C</v>
      </c>
      <c r="KB12" s="859" t="str">
        <f>VLOOKUP(KA12,プルダウン!$A$1:$B$6,2,FALSE)</f>
        <v>政策の目的がそこそこ達成されている</v>
      </c>
      <c r="KC12" s="860"/>
      <c r="KD12" s="859" t="s">
        <v>3153</v>
      </c>
      <c r="KE12" s="883" t="str">
        <f>VLOOKUP($A12&amp;"-"&amp;KE$4,'04施策の客観指標'!$A$4:$AY$1029,COLUMN('04施策の客観指標'!$AX:$AX),FALSE)</f>
        <v>a</v>
      </c>
      <c r="KF12" s="813" t="str">
        <f>VLOOKUP($A12&amp;"-"&amp;KF$4,'04施策の客観指標'!$A$4:$AY$1029,COLUMN('04施策の客観指標'!$AX:$AX),FALSE)</f>
        <v>-</v>
      </c>
      <c r="KG12" s="813" t="str">
        <f>VLOOKUP($A12&amp;"-"&amp;KG$4,'04施策の客観指標'!$A$4:$AY$1029,COLUMN('04施策の客観指標'!$AX:$AX),FALSE)</f>
        <v>-</v>
      </c>
      <c r="KH12" s="813" t="str">
        <f>VLOOKUP($A12&amp;"-"&amp;KH$4,'04施策の客観指標'!$A$4:$AY$1029,COLUMN('04施策の客観指標'!$AX:$AX),FALSE)</f>
        <v>-</v>
      </c>
      <c r="KI12" s="813" t="str">
        <f>VLOOKUP($A12&amp;"-"&amp;KI$4,'04施策の客観指標'!$A$4:$AY$1029,COLUMN('04施策の客観指標'!$AX:$AX),FALSE)</f>
        <v>-</v>
      </c>
      <c r="KJ12" s="813" t="str">
        <f>VLOOKUP($A12&amp;"-"&amp;KJ$4,'04施策の客観指標'!$A$4:$AY$1029,COLUMN('04施策の客観指標'!$AX:$AX),FALSE)</f>
        <v>-</v>
      </c>
      <c r="KK12" s="813" t="str">
        <f>VLOOKUP($A12&amp;"-"&amp;KK$4,'04施策の客観指標'!$A$4:$AY$1029,COLUMN('04施策の客観指標'!$AX:$AX),FALSE)</f>
        <v>-</v>
      </c>
      <c r="KL12" s="813" t="str">
        <f>VLOOKUP($A12&amp;"-"&amp;KL$4,'04施策の客観指標'!$A$4:$AY$1029,COLUMN('04施策の客観指標'!$AX:$AX),FALSE)</f>
        <v>-</v>
      </c>
      <c r="KM12" s="813" t="str">
        <f>VLOOKUP($A12&amp;"-"&amp;KM$4,'04施策の客観指標'!$A$4:$AY$1029,COLUMN('04施策の客観指標'!$AX:$AX),FALSE)</f>
        <v>-</v>
      </c>
      <c r="KN12" s="814" t="str">
        <f t="shared" si="118"/>
        <v>a</v>
      </c>
      <c r="KO12" s="423">
        <f>IF(KE12="-","-",VLOOKUP($A12&amp;"-"&amp;KE$4,'04施策の客観指標'!$A$4:$AY$1029,COLUMN('04施策の客観指標'!$AY:$AY),FALSE))</f>
        <v>1</v>
      </c>
      <c r="KP12" s="423" t="str">
        <f>IF(KF12="-","-",VLOOKUP($A12&amp;"-"&amp;KF$4,'04施策の客観指標'!$A$4:$AY$1029,COLUMN('04施策の客観指標'!$AY:$AY),FALSE))</f>
        <v>-</v>
      </c>
      <c r="KQ12" s="423" t="str">
        <f>IF(KG12="-","-",VLOOKUP($A12&amp;"-"&amp;KG$4,'04施策の客観指標'!$A$4:$AY$1029,COLUMN('04施策の客観指標'!$AY:$AY),FALSE))</f>
        <v>-</v>
      </c>
      <c r="KR12" s="423" t="str">
        <f>IF(KH12="-","-",VLOOKUP($A12&amp;"-"&amp;KH$4,'04施策の客観指標'!$A$4:$AY$1029,COLUMN('04施策の客観指標'!$AY:$AY),FALSE))</f>
        <v>-</v>
      </c>
      <c r="KS12" s="423" t="str">
        <f>IF(KI12="-","-",VLOOKUP($A12&amp;"-"&amp;KI$4,'04施策の客観指標'!$A$4:$AY$1029,COLUMN('04施策の客観指標'!$AY:$AY),FALSE))</f>
        <v>-</v>
      </c>
      <c r="KT12" s="423" t="str">
        <f>IF(KJ12="-","-",VLOOKUP($A12&amp;"-"&amp;KJ$4,'04施策の客観指標'!$A$4:$AY$1029,COLUMN('04施策の客観指標'!$AY:$AY),FALSE))</f>
        <v>-</v>
      </c>
      <c r="KU12" s="423" t="str">
        <f>IF(KK12="-","-",VLOOKUP($A12&amp;"-"&amp;KK$4,'04施策の客観指標'!$A$4:$AY$1029,COLUMN('04施策の客観指標'!$AY:$AY),FALSE))</f>
        <v>-</v>
      </c>
      <c r="KV12" s="423" t="str">
        <f>IF(KL12="-","-",VLOOKUP($A12&amp;"-"&amp;KL$4,'04施策の客観指標'!$A$4:$AY$1029,COLUMN('04施策の客観指標'!$AY:$AY),FALSE))</f>
        <v>-</v>
      </c>
      <c r="KW12" s="423" t="str">
        <f>IF(KM12="-","-",VLOOKUP($A12&amp;"-"&amp;KM$4,'04施策の客観指標'!$A$4:$AY$1029,COLUMN('04施策の客観指標'!$AY:$AY),FALSE))</f>
        <v>-</v>
      </c>
      <c r="KX12" s="234">
        <f t="shared" si="119"/>
        <v>1</v>
      </c>
      <c r="KY12" s="237">
        <f t="shared" si="120"/>
        <v>4</v>
      </c>
      <c r="KZ12" s="187" t="str">
        <f t="shared" si="121"/>
        <v/>
      </c>
      <c r="LA12" s="187" t="str">
        <f t="shared" si="122"/>
        <v/>
      </c>
      <c r="LB12" s="187" t="str">
        <f t="shared" si="123"/>
        <v/>
      </c>
      <c r="LC12" s="187" t="str">
        <f t="shared" si="124"/>
        <v/>
      </c>
      <c r="LD12" s="187" t="str">
        <f t="shared" si="125"/>
        <v/>
      </c>
      <c r="LE12" s="187" t="str">
        <f t="shared" si="126"/>
        <v/>
      </c>
      <c r="LF12" s="187" t="str">
        <f t="shared" si="127"/>
        <v/>
      </c>
      <c r="LG12" s="187" t="str">
        <f t="shared" si="128"/>
        <v/>
      </c>
      <c r="LH12" s="240">
        <f t="shared" si="129"/>
        <v>1</v>
      </c>
      <c r="LI12" s="820" t="str">
        <f>IF($K12="○",VLOOKUP($C12&amp;"-"&amp;LI$4,'05市民生活実感調査'!$A$3:$BM$218,COLUMN('05市民生活実感調査'!$BM:$BM),FALSE),"-")</f>
        <v>-</v>
      </c>
      <c r="LJ12" s="821" t="str">
        <f>IF($L12="○",VLOOKUP($C12&amp;"-"&amp;LJ$4,'05市民生活実感調査'!$A$3:$BM$218,COLUMN('05市民生活実感調査'!$BM:$BM),FALSE),"-")</f>
        <v>-</v>
      </c>
      <c r="LK12" s="821" t="str">
        <f>IF($M12="○",VLOOKUP($C12&amp;"-"&amp;LK$4,'05市民生活実感調査'!$A$3:$BM$218,COLUMN('05市民生活実感調査'!$BM:$BM),FALSE),"-")</f>
        <v>c</v>
      </c>
      <c r="LL12" s="821" t="str">
        <f>IF($N12="○",VLOOKUP($C12&amp;"-"&amp;LL$4,'05市民生活実感調査'!$A$3:$BM$218,COLUMN('05市民生活実感調査'!$BM:$BM),FALSE),"-")</f>
        <v>-</v>
      </c>
      <c r="LM12" s="821" t="str">
        <f>IF($O12="○",VLOOKUP($C12&amp;"-"&amp;LM$4,'05市民生活実感調査'!$A$3:$BM$218,COLUMN('05市民生活実感調査'!$BM:$BM),FALSE),"-")</f>
        <v>-</v>
      </c>
      <c r="LN12" s="821" t="str">
        <f>IF($P12="○",VLOOKUP($C12&amp;"-"&amp;LN$4,'05市民生活実感調査'!$A$3:$BM$218,COLUMN('05市民生活実感調査'!$BM:$BM),FALSE),"-")</f>
        <v>-</v>
      </c>
      <c r="LO12" s="821" t="str">
        <f>IF($Q12="○",VLOOKUP($C12&amp;"-"&amp;LO$4,'05市民生活実感調査'!$A$3:$BM$218,COLUMN('05市民生活実感調査'!$BM:$BM),FALSE),"-")</f>
        <v>-</v>
      </c>
      <c r="LP12" s="821" t="str">
        <f>IF($R12="○",VLOOKUP($C12&amp;"-"&amp;LP$4,'05市民生活実感調査'!$A$3:$BM$218,COLUMN('05市民生活実感調査'!$BM:$BM),FALSE),"-")</f>
        <v>-</v>
      </c>
      <c r="LQ12" s="822" t="str">
        <f t="shared" si="130"/>
        <v>c</v>
      </c>
      <c r="LR12" s="237" t="str">
        <f t="shared" si="131"/>
        <v/>
      </c>
      <c r="LS12" s="187" t="str">
        <f t="shared" si="132"/>
        <v/>
      </c>
      <c r="LT12" s="187">
        <f t="shared" si="133"/>
        <v>2</v>
      </c>
      <c r="LU12" s="187" t="str">
        <f t="shared" si="134"/>
        <v/>
      </c>
      <c r="LV12" s="187" t="str">
        <f t="shared" si="135"/>
        <v/>
      </c>
      <c r="LW12" s="187" t="str">
        <f t="shared" si="136"/>
        <v/>
      </c>
      <c r="LX12" s="187" t="str">
        <f t="shared" si="137"/>
        <v/>
      </c>
      <c r="LY12" s="187" t="str">
        <f t="shared" si="138"/>
        <v/>
      </c>
      <c r="LZ12" s="422">
        <f t="shared" si="142"/>
        <v>0.5</v>
      </c>
      <c r="MA12" s="103" t="str">
        <f t="shared" si="139"/>
        <v>客観指標</v>
      </c>
      <c r="MB12" s="104" t="str">
        <f t="shared" si="140"/>
        <v>施策の直接的な対象者は配偶者等からの暴力を受けた者に限られ、市民の生活実態に施策の効果が直接反映されにくい性質であるため、客観指標総合評価を重視する。</v>
      </c>
      <c r="MC12" s="823" t="str">
        <f>VLOOKUP(KN12&amp;LQ12&amp;MA12,プルダウン!$AC$2:$AD$71,2,FALSE)</f>
        <v>B</v>
      </c>
      <c r="MD12" s="824" t="str">
        <f>VLOOKUP(MC12,プルダウン!$A$1:$B$6,2,FALSE)</f>
        <v>政策の目的がかなり達成されている</v>
      </c>
      <c r="ME12" s="91"/>
      <c r="MF12" s="190"/>
    </row>
    <row r="13" spans="1:348" ht="225.75" customHeight="1">
      <c r="A13" s="231">
        <v>205</v>
      </c>
      <c r="B13" s="104" t="s">
        <v>165</v>
      </c>
      <c r="C13" s="237">
        <f t="shared" si="0"/>
        <v>2</v>
      </c>
      <c r="D13" s="190" t="str">
        <f>IFERROR(VLOOKUP(C13,プルダウン!$L$2:$M$28,2,FALSE),"-")</f>
        <v>人権・男女共同参画</v>
      </c>
      <c r="E13" s="104"/>
      <c r="F13" s="91" t="s">
        <v>1189</v>
      </c>
      <c r="G13" s="117" t="s">
        <v>1517</v>
      </c>
      <c r="H13" s="91" t="s">
        <v>1408</v>
      </c>
      <c r="I13" s="117" t="s">
        <v>1323</v>
      </c>
      <c r="J13" s="104"/>
      <c r="K13" s="420" t="s">
        <v>83</v>
      </c>
      <c r="L13" s="421" t="s">
        <v>83</v>
      </c>
      <c r="M13" s="421" t="s">
        <v>83</v>
      </c>
      <c r="N13" s="421" t="s">
        <v>383</v>
      </c>
      <c r="O13" s="421" t="s">
        <v>83</v>
      </c>
      <c r="P13" s="421" t="s">
        <v>83</v>
      </c>
      <c r="Q13" s="421" t="s">
        <v>83</v>
      </c>
      <c r="R13" s="422" t="s">
        <v>83</v>
      </c>
      <c r="S13" s="877" t="str">
        <f>VLOOKUP($A13&amp;"-"&amp;S$4,'04施策の客観指標'!$A$4:$AY$1029,COLUMN('04施策の客観指標'!$AS:$AS),FALSE)</f>
        <v>a</v>
      </c>
      <c r="T13" s="878" t="str">
        <f>VLOOKUP($A13&amp;"-"&amp;T$4,'04施策の客観指標'!$A$4:$AY$1029,COLUMN('04施策の客観指標'!$AS:$AS),FALSE)</f>
        <v>b</v>
      </c>
      <c r="U13" s="878" t="str">
        <f>VLOOKUP($A13&amp;"-"&amp;U$4,'04施策の客観指標'!$A$4:$AY$1029,COLUMN('04施策の客観指標'!$AS:$AS),FALSE)</f>
        <v>-</v>
      </c>
      <c r="V13" s="878" t="str">
        <f>VLOOKUP($A13&amp;"-"&amp;V$4,'04施策の客観指標'!$A$4:$AY$1029,COLUMN('04施策の客観指標'!$AS:$AS),FALSE)</f>
        <v>-</v>
      </c>
      <c r="W13" s="878" t="str">
        <f>VLOOKUP($A13&amp;"-"&amp;W$4,'04施策の客観指標'!$A$4:$AY$1029,COLUMN('04施策の客観指標'!$AS:$AS),FALSE)</f>
        <v>-</v>
      </c>
      <c r="X13" s="878" t="str">
        <f>VLOOKUP($A13&amp;"-"&amp;X$4,'04施策の客観指標'!$A$4:$AY$1029,COLUMN('04施策の客観指標'!$AS:$AS),FALSE)</f>
        <v>-</v>
      </c>
      <c r="Y13" s="878" t="str">
        <f>VLOOKUP($A13&amp;"-"&amp;Y$4,'04施策の客観指標'!$A$4:$AY$1029,COLUMN('04施策の客観指標'!$AS:$AS),FALSE)</f>
        <v>-</v>
      </c>
      <c r="Z13" s="878" t="str">
        <f>VLOOKUP($A13&amp;"-"&amp;Z$4,'04施策の客観指標'!$A$4:$AY$1029,COLUMN('04施策の客観指標'!$AS:$AS),FALSE)</f>
        <v>-</v>
      </c>
      <c r="AA13" s="852" t="str">
        <f>VLOOKUP($A13&amp;"-"&amp;AA$4,'04施策の客観指標'!$A$4:$AY$1029,COLUMN('04施策の客観指標'!$AS:$AS),FALSE)</f>
        <v>-</v>
      </c>
      <c r="AB13" s="876" t="str">
        <f t="shared" si="1"/>
        <v>a</v>
      </c>
      <c r="AC13" s="856">
        <v>1</v>
      </c>
      <c r="AD13" s="878">
        <v>1</v>
      </c>
      <c r="AE13" s="878" t="s">
        <v>83</v>
      </c>
      <c r="AF13" s="878" t="s">
        <v>83</v>
      </c>
      <c r="AG13" s="878" t="s">
        <v>83</v>
      </c>
      <c r="AH13" s="878" t="s">
        <v>83</v>
      </c>
      <c r="AI13" s="878" t="s">
        <v>83</v>
      </c>
      <c r="AJ13" s="878" t="s">
        <v>83</v>
      </c>
      <c r="AK13" s="878" t="s">
        <v>83</v>
      </c>
      <c r="AL13" s="879">
        <f t="shared" si="2"/>
        <v>2</v>
      </c>
      <c r="AM13" s="877">
        <f t="shared" si="3"/>
        <v>4</v>
      </c>
      <c r="AN13" s="878">
        <f t="shared" si="4"/>
        <v>3</v>
      </c>
      <c r="AO13" s="878" t="str">
        <f t="shared" si="5"/>
        <v/>
      </c>
      <c r="AP13" s="878" t="str">
        <f t="shared" si="6"/>
        <v/>
      </c>
      <c r="AQ13" s="878" t="str">
        <f t="shared" si="7"/>
        <v/>
      </c>
      <c r="AR13" s="878" t="str">
        <f t="shared" si="8"/>
        <v/>
      </c>
      <c r="AS13" s="878" t="str">
        <f t="shared" si="9"/>
        <v/>
      </c>
      <c r="AT13" s="878" t="str">
        <f t="shared" si="10"/>
        <v/>
      </c>
      <c r="AU13" s="852" t="str">
        <f t="shared" si="11"/>
        <v/>
      </c>
      <c r="AV13" s="855">
        <f t="shared" si="12"/>
        <v>0.875</v>
      </c>
      <c r="AW13" s="856" t="str">
        <f>IF($K13="○",VLOOKUP($C13&amp;"-"&amp;AW$4,'05市民生活実感調査'!$A$3:$BC$218,COLUMN('05市民生活実感調査'!$O:$O),FALSE),"-")</f>
        <v>-</v>
      </c>
      <c r="AX13" s="878" t="str">
        <f>IF($L13="○",VLOOKUP($C13&amp;"-"&amp;AX$4,'05市民生活実感調査'!$A$3:$BC$218,COLUMN('05市民生活実感調査'!$O:$O),FALSE),"-")</f>
        <v>-</v>
      </c>
      <c r="AY13" s="878" t="str">
        <f>IF($M13="○",VLOOKUP($C13&amp;"-"&amp;AY$4,'05市民生活実感調査'!$A$3:$BC$218,COLUMN('05市民生活実感調査'!$O:$O),FALSE),"-")</f>
        <v>-</v>
      </c>
      <c r="AZ13" s="878" t="str">
        <f>IF($N13="○",VLOOKUP($C13&amp;"-"&amp;AZ$4,'05市民生活実感調査'!$A$3:$BC$218,COLUMN('05市民生活実感調査'!$O:$O),FALSE),"-")</f>
        <v>c</v>
      </c>
      <c r="BA13" s="878" t="str">
        <f>IF($O13="○",VLOOKUP($C13&amp;"-"&amp;BA$4,'05市民生活実感調査'!$A$3:$BC$218,COLUMN('05市民生活実感調査'!$O:$O),FALSE),"-")</f>
        <v>-</v>
      </c>
      <c r="BB13" s="878" t="str">
        <f>IF($P13="○",VLOOKUP($C13&amp;"-"&amp;BB$4,'05市民生活実感調査'!$A$3:$BC$218,COLUMN('05市民生活実感調査'!$O:$O),FALSE),"-")</f>
        <v>-</v>
      </c>
      <c r="BC13" s="878" t="str">
        <f>IF($Q13="○",VLOOKUP($C13&amp;"-"&amp;BC$4,'05市民生活実感調査'!$A$3:$BC$218,COLUMN('05市民生活実感調査'!$O:$O),FALSE),"-")</f>
        <v>-</v>
      </c>
      <c r="BD13" s="878" t="str">
        <f>IF($R13="○",VLOOKUP($C13&amp;"-"&amp;BD$4,'05市民生活実感調査'!$A$3:$BC$218,COLUMN('05市民生活実感調査'!$O:$O),FALSE),"-")</f>
        <v>-</v>
      </c>
      <c r="BE13" s="879" t="str">
        <f t="shared" si="13"/>
        <v>c</v>
      </c>
      <c r="BF13" s="877" t="str">
        <f t="shared" si="14"/>
        <v/>
      </c>
      <c r="BG13" s="878" t="str">
        <f t="shared" si="15"/>
        <v/>
      </c>
      <c r="BH13" s="878" t="str">
        <f t="shared" si="16"/>
        <v/>
      </c>
      <c r="BI13" s="878">
        <f t="shared" si="17"/>
        <v>2</v>
      </c>
      <c r="BJ13" s="878" t="str">
        <f t="shared" si="18"/>
        <v/>
      </c>
      <c r="BK13" s="878" t="str">
        <f t="shared" si="19"/>
        <v/>
      </c>
      <c r="BL13" s="878" t="str">
        <f t="shared" si="20"/>
        <v/>
      </c>
      <c r="BM13" s="878" t="str">
        <f t="shared" si="21"/>
        <v/>
      </c>
      <c r="BN13" s="840">
        <f t="shared" si="22"/>
        <v>0.5</v>
      </c>
      <c r="BO13" s="880" t="s">
        <v>123</v>
      </c>
      <c r="BP13" s="863" t="s">
        <v>1966</v>
      </c>
      <c r="BQ13" s="877" t="s">
        <v>313</v>
      </c>
      <c r="BR13" s="887" t="s">
        <v>3628</v>
      </c>
      <c r="BS13" s="860"/>
      <c r="BT13" s="887" t="s">
        <v>1524</v>
      </c>
      <c r="BU13" s="863" t="s">
        <v>1724</v>
      </c>
      <c r="BV13" s="890" t="s">
        <v>1525</v>
      </c>
      <c r="BW13" s="889" t="str">
        <f>VLOOKUP($A13&amp;"-"&amp;BW$4,'04施策の客観指標'!$A$4:$AY$1029,COLUMN('04施策の客観指標'!$AT:$AT),FALSE)</f>
        <v>a</v>
      </c>
      <c r="BX13" s="878" t="str">
        <f>VLOOKUP($A13&amp;"-"&amp;BX$4,'04施策の客観指標'!$A$4:$AY$1029,COLUMN('04施策の客観指標'!$AT:$AT),FALSE)</f>
        <v>b</v>
      </c>
      <c r="BY13" s="878" t="str">
        <f>VLOOKUP($A13&amp;"-"&amp;BY$4,'04施策の客観指標'!$A$4:$AY$1029,COLUMN('04施策の客観指標'!$AT:$AT),FALSE)</f>
        <v>-</v>
      </c>
      <c r="BZ13" s="878" t="str">
        <f>VLOOKUP($A13&amp;"-"&amp;BZ$4,'04施策の客観指標'!$A$4:$AY$1029,COLUMN('04施策の客観指標'!$AT:$AT),FALSE)</f>
        <v>-</v>
      </c>
      <c r="CA13" s="878" t="str">
        <f>VLOOKUP($A13&amp;"-"&amp;CA$4,'04施策の客観指標'!$A$4:$AY$1029,COLUMN('04施策の客観指標'!$AT:$AT),FALSE)</f>
        <v>-</v>
      </c>
      <c r="CB13" s="878" t="str">
        <f>VLOOKUP($A13&amp;"-"&amp;CB$4,'04施策の客観指標'!$A$4:$AY$1029,COLUMN('04施策の客観指標'!$AT:$AT),FALSE)</f>
        <v>-</v>
      </c>
      <c r="CC13" s="878" t="str">
        <f>VLOOKUP($A13&amp;"-"&amp;CC$4,'04施策の客観指標'!$A$4:$AY$1029,COLUMN('04施策の客観指標'!$AT:$AT),FALSE)</f>
        <v>-</v>
      </c>
      <c r="CD13" s="878" t="str">
        <f>VLOOKUP($A13&amp;"-"&amp;CD$4,'04施策の客観指標'!$A$4:$AY$1029,COLUMN('04施策の客観指標'!$AT:$AT),FALSE)</f>
        <v>-</v>
      </c>
      <c r="CE13" s="852" t="str">
        <f>VLOOKUP($A13&amp;"-"&amp;CE$4,'04施策の客観指標'!$A$4:$AY$1029,COLUMN('04施策の客観指標'!$AT:$AT),FALSE)</f>
        <v>-</v>
      </c>
      <c r="CF13" s="879" t="str">
        <f t="shared" si="23"/>
        <v>a</v>
      </c>
      <c r="CG13" s="856">
        <f>IF(BW13="-","-",VLOOKUP($A13&amp;"-"&amp;BW$4,'04施策の客観指標'!$A$4:$AY$1029,COLUMN('04施策の客観指標'!$AY:$AY),FALSE))</f>
        <v>1</v>
      </c>
      <c r="CH13" s="856">
        <f>IF(BX13="-","-",VLOOKUP($A13&amp;"-"&amp;BX$4,'04施策の客観指標'!$A$4:$AY$1029,COLUMN('04施策の客観指標'!$AY:$AY),FALSE))</f>
        <v>1</v>
      </c>
      <c r="CI13" s="856" t="str">
        <f>IF(BY13="-","-",VLOOKUP($A13&amp;"-"&amp;BY$4,'04施策の客観指標'!$A$4:$AY$1029,COLUMN('04施策の客観指標'!$AY:$AY),FALSE))</f>
        <v>-</v>
      </c>
      <c r="CJ13" s="856" t="str">
        <f>IF(BZ13="-","-",VLOOKUP($A13&amp;"-"&amp;BZ$4,'04施策の客観指標'!$A$4:$AY$1029,COLUMN('04施策の客観指標'!$AY:$AY),FALSE))</f>
        <v>-</v>
      </c>
      <c r="CK13" s="856" t="str">
        <f>IF(CA13="-","-",VLOOKUP($A13&amp;"-"&amp;CA$4,'04施策の客観指標'!$A$4:$AY$1029,COLUMN('04施策の客観指標'!$AY:$AY),FALSE))</f>
        <v>-</v>
      </c>
      <c r="CL13" s="856" t="str">
        <f>IF(CB13="-","-",VLOOKUP($A13&amp;"-"&amp;CB$4,'04施策の客観指標'!$A$4:$AY$1029,COLUMN('04施策の客観指標'!$AY:$AY),FALSE))</f>
        <v>-</v>
      </c>
      <c r="CM13" s="856" t="str">
        <f>IF(CC13="-","-",VLOOKUP($A13&amp;"-"&amp;CC$4,'04施策の客観指標'!$A$4:$AY$1029,COLUMN('04施策の客観指標'!$AY:$AY),FALSE))</f>
        <v>-</v>
      </c>
      <c r="CN13" s="856" t="str">
        <f>IF(CD13="-","-",VLOOKUP($A13&amp;"-"&amp;CD$4,'04施策の客観指標'!$A$4:$AY$1029,COLUMN('04施策の客観指標'!$AY:$AY),FALSE))</f>
        <v>-</v>
      </c>
      <c r="CO13" s="856" t="str">
        <f>IF(CE13="-","-",VLOOKUP($A13&amp;"-"&amp;CE$4,'04施策の客観指標'!$A$4:$AY$1029,COLUMN('04施策の客観指標'!$AY:$AY),FALSE))</f>
        <v>-</v>
      </c>
      <c r="CP13" s="879">
        <f t="shared" si="24"/>
        <v>2</v>
      </c>
      <c r="CQ13" s="877">
        <f t="shared" si="25"/>
        <v>4</v>
      </c>
      <c r="CR13" s="878">
        <f t="shared" si="26"/>
        <v>3</v>
      </c>
      <c r="CS13" s="878" t="str">
        <f t="shared" si="27"/>
        <v/>
      </c>
      <c r="CT13" s="878" t="str">
        <f t="shared" si="28"/>
        <v/>
      </c>
      <c r="CU13" s="878" t="str">
        <f t="shared" si="29"/>
        <v/>
      </c>
      <c r="CV13" s="878" t="str">
        <f t="shared" si="30"/>
        <v/>
      </c>
      <c r="CW13" s="878" t="str">
        <f t="shared" si="31"/>
        <v/>
      </c>
      <c r="CX13" s="878" t="str">
        <f t="shared" si="32"/>
        <v/>
      </c>
      <c r="CY13" s="878" t="str">
        <f t="shared" si="33"/>
        <v/>
      </c>
      <c r="CZ13" s="855">
        <f t="shared" si="34"/>
        <v>0.875</v>
      </c>
      <c r="DA13" s="877" t="str">
        <f>IF($K13="○",VLOOKUP($C13&amp;"-"&amp;DA$4,'05市民生活実感調査'!$A$3:$BC$218,COLUMN('05市民生活実感調査'!$Y:$Y),FALSE),"-")</f>
        <v>-</v>
      </c>
      <c r="DB13" s="878" t="str">
        <f>IF($L13="○",VLOOKUP($C13&amp;"-"&amp;DB$4,'05市民生活実感調査'!$A$3:$BC$218,COLUMN('05市民生活実感調査'!$Y:$Y),FALSE),"-")</f>
        <v>-</v>
      </c>
      <c r="DC13" s="878" t="str">
        <f>IF($M13="○",VLOOKUP($C13&amp;"-"&amp;DC$4,'05市民生活実感調査'!$A$3:$BC$218,COLUMN('05市民生活実感調査'!$Y:$Y),FALSE),"-")</f>
        <v>-</v>
      </c>
      <c r="DD13" s="878" t="str">
        <f>IF($N13="○",VLOOKUP($C13&amp;"-"&amp;DD$4,'05市民生活実感調査'!$A$3:$BC$218,COLUMN('05市民生活実感調査'!$Y:$Y),FALSE),"-")</f>
        <v>c</v>
      </c>
      <c r="DE13" s="878" t="str">
        <f>IF($O13="○",VLOOKUP($C13&amp;"-"&amp;DE$4,'05市民生活実感調査'!$A$3:$BC$218,COLUMN('05市民生活実感調査'!$Y:$Y),FALSE),"-")</f>
        <v>-</v>
      </c>
      <c r="DF13" s="878" t="str">
        <f>IF($P13="○",VLOOKUP($C13&amp;"-"&amp;DF$4,'05市民生活実感調査'!$A$3:$BC$218,COLUMN('05市民生活実感調査'!$Y:$Y),FALSE),"-")</f>
        <v>-</v>
      </c>
      <c r="DG13" s="878" t="str">
        <f>IF($Q13="○",VLOOKUP($C13&amp;"-"&amp;DG$4,'05市民生活実感調査'!$A$3:$BC$218,COLUMN('05市民生活実感調査'!$Y:$Y),FALSE),"-")</f>
        <v>-</v>
      </c>
      <c r="DH13" s="878" t="str">
        <f>IF($R13="○",VLOOKUP($C13&amp;"-"&amp;DH$4,'05市民生活実感調査'!$A$3:$BC$218,COLUMN('05市民生活実感調査'!$Y:$Y),FALSE),"-")</f>
        <v>-</v>
      </c>
      <c r="DI13" s="879" t="str">
        <f t="shared" si="35"/>
        <v>c</v>
      </c>
      <c r="DJ13" s="877" t="str">
        <f t="shared" si="36"/>
        <v/>
      </c>
      <c r="DK13" s="878" t="str">
        <f t="shared" si="37"/>
        <v/>
      </c>
      <c r="DL13" s="878" t="str">
        <f t="shared" si="38"/>
        <v/>
      </c>
      <c r="DM13" s="878">
        <f t="shared" si="39"/>
        <v>2</v>
      </c>
      <c r="DN13" s="878" t="str">
        <f t="shared" si="141"/>
        <v/>
      </c>
      <c r="DO13" s="878" t="str">
        <f t="shared" si="40"/>
        <v/>
      </c>
      <c r="DP13" s="878" t="str">
        <f t="shared" si="41"/>
        <v/>
      </c>
      <c r="DQ13" s="878" t="str">
        <f t="shared" si="42"/>
        <v/>
      </c>
      <c r="DR13" s="840">
        <f t="shared" si="43"/>
        <v>0.5</v>
      </c>
      <c r="DS13" s="876" t="str">
        <f t="shared" si="44"/>
        <v>市民実感</v>
      </c>
      <c r="DT13" s="863" t="str">
        <f t="shared" si="45"/>
        <v>ワーク・ライフ・バランスの内容は個人のライフスタイル、価値観によって異なるため、市民がどのように感じているのかがわかる市民生活実感調査の結果を重視する。</v>
      </c>
      <c r="DU13" s="877" t="str">
        <f>VLOOKUP(CF13&amp;DI13&amp;DS13,プルダウン!$AC$2:$AD$71,2,FALSE)</f>
        <v>B</v>
      </c>
      <c r="DV13" s="859" t="str">
        <f>VLOOKUP(DU13,プルダウン!$A$1:$B$6,2,FALSE)</f>
        <v>政策の目的がかなり達成されている</v>
      </c>
      <c r="DW13" s="860"/>
      <c r="DX13" s="859"/>
      <c r="DY13" s="889" t="str">
        <f>VLOOKUP($A13&amp;"-"&amp;DY$4,'04施策の客観指標'!$A$4:$AY$1029,COLUMN('04施策の客観指標'!$AU:$AU),FALSE)</f>
        <v>b</v>
      </c>
      <c r="DZ13" s="878" t="str">
        <f>VLOOKUP($A13&amp;"-"&amp;DZ$4,'04施策の客観指標'!$A$4:$AY$1029,COLUMN('04施策の客観指標'!$AU:$AU),FALSE)</f>
        <v>b</v>
      </c>
      <c r="EA13" s="878" t="str">
        <f>VLOOKUP($A13&amp;"-"&amp;EA$4,'04施策の客観指標'!$A$4:$AY$1029,COLUMN('04施策の客観指標'!$AU:$AU),FALSE)</f>
        <v>-</v>
      </c>
      <c r="EB13" s="878" t="str">
        <f>VLOOKUP($A13&amp;"-"&amp;EB$4,'04施策の客観指標'!$A$4:$AY$1029,COLUMN('04施策の客観指標'!$AU:$AU),FALSE)</f>
        <v>-</v>
      </c>
      <c r="EC13" s="878" t="str">
        <f>VLOOKUP($A13&amp;"-"&amp;EC$4,'04施策の客観指標'!$A$4:$AY$1029,COLUMN('04施策の客観指標'!$AU:$AU),FALSE)</f>
        <v>-</v>
      </c>
      <c r="ED13" s="878" t="str">
        <f>VLOOKUP($A13&amp;"-"&amp;ED$4,'04施策の客観指標'!$A$4:$AY$1029,COLUMN('04施策の客観指標'!$AU:$AU),FALSE)</f>
        <v>-</v>
      </c>
      <c r="EE13" s="878" t="str">
        <f>VLOOKUP($A13&amp;"-"&amp;EE$4,'04施策の客観指標'!$A$4:$AY$1029,COLUMN('04施策の客観指標'!$AU:$AU),FALSE)</f>
        <v>-</v>
      </c>
      <c r="EF13" s="878" t="str">
        <f>VLOOKUP($A13&amp;"-"&amp;EF$4,'04施策の客観指標'!$A$4:$AY$1029,COLUMN('04施策の客観指標'!$AU:$AU),FALSE)</f>
        <v>-</v>
      </c>
      <c r="EG13" s="878" t="str">
        <f>VLOOKUP($A13&amp;"-"&amp;EG$4,'04施策の客観指標'!$A$4:$AY$1029,COLUMN('04施策の客観指標'!$AU:$AU),FALSE)</f>
        <v>-</v>
      </c>
      <c r="EH13" s="879" t="str">
        <f t="shared" si="46"/>
        <v>b</v>
      </c>
      <c r="EI13" s="856">
        <v>1</v>
      </c>
      <c r="EJ13" s="878">
        <v>1</v>
      </c>
      <c r="EK13" s="878" t="s">
        <v>83</v>
      </c>
      <c r="EL13" s="878" t="s">
        <v>83</v>
      </c>
      <c r="EM13" s="878" t="s">
        <v>83</v>
      </c>
      <c r="EN13" s="878" t="s">
        <v>83</v>
      </c>
      <c r="EO13" s="878" t="s">
        <v>83</v>
      </c>
      <c r="EP13" s="878" t="s">
        <v>83</v>
      </c>
      <c r="EQ13" s="878" t="s">
        <v>83</v>
      </c>
      <c r="ER13" s="879">
        <f t="shared" si="47"/>
        <v>2</v>
      </c>
      <c r="ES13" s="877">
        <f t="shared" si="48"/>
        <v>3</v>
      </c>
      <c r="ET13" s="878">
        <f t="shared" si="49"/>
        <v>3</v>
      </c>
      <c r="EU13" s="878" t="str">
        <f t="shared" si="50"/>
        <v/>
      </c>
      <c r="EV13" s="878" t="str">
        <f t="shared" si="51"/>
        <v/>
      </c>
      <c r="EW13" s="878" t="str">
        <f t="shared" si="52"/>
        <v/>
      </c>
      <c r="EX13" s="878" t="str">
        <f t="shared" si="53"/>
        <v/>
      </c>
      <c r="EY13" s="878" t="str">
        <f t="shared" si="54"/>
        <v/>
      </c>
      <c r="EZ13" s="878" t="str">
        <f t="shared" si="55"/>
        <v/>
      </c>
      <c r="FA13" s="878" t="str">
        <f t="shared" si="56"/>
        <v/>
      </c>
      <c r="FB13" s="855">
        <f t="shared" si="57"/>
        <v>0.75</v>
      </c>
      <c r="FC13" s="877" t="str">
        <f>IF($K13="○",VLOOKUP($C13&amp;"-"&amp;FC$4,'05市民生活実感調査'!$A$3:$BC$218,COLUMN('05市民生活実感調査'!$AI:$AI),FALSE),"-")</f>
        <v>-</v>
      </c>
      <c r="FD13" s="878" t="str">
        <f>IF($L13="○",VLOOKUP($C13&amp;"-"&amp;FD$4,'05市民生活実感調査'!$A$3:$BC$218,COLUMN('05市民生活実感調査'!$AI:$AI),FALSE),"-")</f>
        <v>-</v>
      </c>
      <c r="FE13" s="878" t="str">
        <f>IF($M13="○",VLOOKUP($C13&amp;"-"&amp;FE$4,'05市民生活実感調査'!$A$3:$BC$218,COLUMN('05市民生活実感調査'!$AI:$AI),FALSE),"-")</f>
        <v>-</v>
      </c>
      <c r="FF13" s="878" t="str">
        <f>IF($N13="○",VLOOKUP($C13&amp;"-"&amp;FF$4,'05市民生活実感調査'!$A$3:$BC$218,COLUMN('05市民生活実感調査'!$AI:$AI),FALSE),"-")</f>
        <v>c</v>
      </c>
      <c r="FG13" s="878" t="str">
        <f>IF($O13="○",VLOOKUP($C13&amp;"-"&amp;FG$4,'05市民生活実感調査'!$A$3:$BC$218,COLUMN('05市民生活実感調査'!$AI:$AI),FALSE),"-")</f>
        <v>-</v>
      </c>
      <c r="FH13" s="878" t="str">
        <f>IF($P13="○",VLOOKUP($C13&amp;"-"&amp;FH$4,'05市民生活実感調査'!$A$3:$BC$218,COLUMN('05市民生活実感調査'!$AI:$AI),FALSE),"-")</f>
        <v>-</v>
      </c>
      <c r="FI13" s="878" t="str">
        <f>IF($Q13="○",VLOOKUP($C13&amp;"-"&amp;FI$4,'05市民生活実感調査'!$A$3:$BC$218,COLUMN('05市民生活実感調査'!$AI:$AI),FALSE),"-")</f>
        <v>-</v>
      </c>
      <c r="FJ13" s="878" t="str">
        <f>IF($R13="○",VLOOKUP($C13&amp;"-"&amp;FJ$4,'05市民生活実感調査'!$A$3:$BC$218,COLUMN('05市民生活実感調査'!$AI:$AI),FALSE),"-")</f>
        <v>-</v>
      </c>
      <c r="FK13" s="879" t="str">
        <f t="shared" si="58"/>
        <v>c</v>
      </c>
      <c r="FL13" s="877" t="str">
        <f t="shared" si="59"/>
        <v/>
      </c>
      <c r="FM13" s="878" t="str">
        <f t="shared" si="60"/>
        <v/>
      </c>
      <c r="FN13" s="878" t="str">
        <f t="shared" si="61"/>
        <v/>
      </c>
      <c r="FO13" s="878">
        <f t="shared" si="62"/>
        <v>2</v>
      </c>
      <c r="FP13" s="878" t="str">
        <f t="shared" si="63"/>
        <v/>
      </c>
      <c r="FQ13" s="878" t="str">
        <f t="shared" si="64"/>
        <v/>
      </c>
      <c r="FR13" s="878" t="str">
        <f t="shared" si="65"/>
        <v/>
      </c>
      <c r="FS13" s="878" t="str">
        <f t="shared" si="66"/>
        <v/>
      </c>
      <c r="FT13" s="840">
        <f t="shared" si="67"/>
        <v>0.5</v>
      </c>
      <c r="FU13" s="876" t="str">
        <f t="shared" si="68"/>
        <v>市民実感</v>
      </c>
      <c r="FV13" s="863" t="str">
        <f t="shared" si="69"/>
        <v>ワーク・ライフ・バランスの内容は個人のライフスタイル、価値観によって異なるため、市民がどのように感じているのかがわかる市民生活実感調査の結果を重視する。</v>
      </c>
      <c r="FW13" s="877" t="str">
        <f>VLOOKUP(EH13&amp;FK13&amp;FU13,プルダウン!$AC$2:$AD$71,2,FALSE)</f>
        <v>C</v>
      </c>
      <c r="FX13" s="859" t="str">
        <f>VLOOKUP(FW13,プルダウン!$A$1:$B$6,2,FALSE)</f>
        <v>政策の目的がそこそこ達成されている</v>
      </c>
      <c r="FY13" s="860"/>
      <c r="FZ13" s="859"/>
      <c r="GA13" s="889" t="str">
        <f>VLOOKUP($A13&amp;"-"&amp;GA$4,'04施策の客観指標'!$A$4:$AY$1029,COLUMN('04施策の客観指標'!$AV:$AV),FALSE)</f>
        <v>b</v>
      </c>
      <c r="GB13" s="878" t="str">
        <f>VLOOKUP($A13&amp;"-"&amp;GB$4,'04施策の客観指標'!$A$4:$AY$1029,COLUMN('04施策の客観指標'!$AV:$AV),FALSE)</f>
        <v>b</v>
      </c>
      <c r="GC13" s="878" t="str">
        <f>VLOOKUP($A13&amp;"-"&amp;GC$4,'04施策の客観指標'!$A$4:$AY$1029,COLUMN('04施策の客観指標'!$AV:$AV),FALSE)</f>
        <v>-</v>
      </c>
      <c r="GD13" s="878" t="str">
        <f>VLOOKUP($A13&amp;"-"&amp;GD$4,'04施策の客観指標'!$A$4:$AY$1029,COLUMN('04施策の客観指標'!$AV:$AV),FALSE)</f>
        <v>-</v>
      </c>
      <c r="GE13" s="878" t="str">
        <f>VLOOKUP($A13&amp;"-"&amp;GE$4,'04施策の客観指標'!$A$4:$AY$1029,COLUMN('04施策の客観指標'!$AV:$AV),FALSE)</f>
        <v>-</v>
      </c>
      <c r="GF13" s="878" t="str">
        <f>VLOOKUP($A13&amp;"-"&amp;GF$4,'04施策の客観指標'!$A$4:$AY$1029,COLUMN('04施策の客観指標'!$AV:$AV),FALSE)</f>
        <v>-</v>
      </c>
      <c r="GG13" s="878" t="str">
        <f>VLOOKUP($A13&amp;"-"&amp;GG$4,'04施策の客観指標'!$A$4:$AY$1029,COLUMN('04施策の客観指標'!$AV:$AV),FALSE)</f>
        <v>-</v>
      </c>
      <c r="GH13" s="878" t="str">
        <f>VLOOKUP($A13&amp;"-"&amp;GH$4,'04施策の客観指標'!$A$4:$AY$1029,COLUMN('04施策の客観指標'!$AV:$AV),FALSE)</f>
        <v>-</v>
      </c>
      <c r="GI13" s="878" t="str">
        <f>VLOOKUP($A13&amp;"-"&amp;GI$4,'04施策の客観指標'!$A$4:$AY$1029,COLUMN('04施策の客観指標'!$AV:$AV),FALSE)</f>
        <v>-</v>
      </c>
      <c r="GJ13" s="879" t="str">
        <f t="shared" si="70"/>
        <v>b</v>
      </c>
      <c r="GK13" s="856">
        <f>IF(GA13="-","-",VLOOKUP($A13&amp;"-"&amp;GA$4,'04施策の客観指標'!$A$4:$AY$1029,COLUMN('04施策の客観指標'!$AY:$AY),FALSE))</f>
        <v>1</v>
      </c>
      <c r="GL13" s="856">
        <f>IF(GB13="-","-",VLOOKUP($A13&amp;"-"&amp;GB$4,'04施策の客観指標'!$A$4:$AY$1029,COLUMN('04施策の客観指標'!$AY:$AY),FALSE))</f>
        <v>1</v>
      </c>
      <c r="GM13" s="856" t="str">
        <f>IF(GC13="-","-",VLOOKUP($A13&amp;"-"&amp;GC$4,'04施策の客観指標'!$A$4:$AY$1029,COLUMN('04施策の客観指標'!$AY:$AY),FALSE))</f>
        <v>-</v>
      </c>
      <c r="GN13" s="856" t="str">
        <f>IF(GD13="-","-",VLOOKUP($A13&amp;"-"&amp;GD$4,'04施策の客観指標'!$A$4:$AY$1029,COLUMN('04施策の客観指標'!$AY:$AY),FALSE))</f>
        <v>-</v>
      </c>
      <c r="GO13" s="856" t="str">
        <f>IF(GE13="-","-",VLOOKUP($A13&amp;"-"&amp;GE$4,'04施策の客観指標'!$A$4:$AY$1029,COLUMN('04施策の客観指標'!$AY:$AY),FALSE))</f>
        <v>-</v>
      </c>
      <c r="GP13" s="856" t="str">
        <f>IF(GF13="-","-",VLOOKUP($A13&amp;"-"&amp;GF$4,'04施策の客観指標'!$A$4:$AY$1029,COLUMN('04施策の客観指標'!$AY:$AY),FALSE))</f>
        <v>-</v>
      </c>
      <c r="GQ13" s="856" t="str">
        <f>IF(GG13="-","-",VLOOKUP($A13&amp;"-"&amp;GG$4,'04施策の客観指標'!$A$4:$AY$1029,COLUMN('04施策の客観指標'!$AY:$AY),FALSE))</f>
        <v>-</v>
      </c>
      <c r="GR13" s="856" t="str">
        <f>IF(GH13="-","-",VLOOKUP($A13&amp;"-"&amp;GH$4,'04施策の客観指標'!$A$4:$AY$1029,COLUMN('04施策の客観指標'!$AY:$AY),FALSE))</f>
        <v>-</v>
      </c>
      <c r="GS13" s="856" t="str">
        <f>IF(GI13="-","-",VLOOKUP($A13&amp;"-"&amp;GI$4,'04施策の客観指標'!$A$4:$AY$1029,COLUMN('04施策の客観指標'!$AY:$AY),FALSE))</f>
        <v>-</v>
      </c>
      <c r="GT13" s="879">
        <f t="shared" si="71"/>
        <v>2</v>
      </c>
      <c r="GU13" s="877">
        <f t="shared" si="72"/>
        <v>3</v>
      </c>
      <c r="GV13" s="878">
        <f t="shared" si="73"/>
        <v>3</v>
      </c>
      <c r="GW13" s="878" t="str">
        <f t="shared" si="74"/>
        <v/>
      </c>
      <c r="GX13" s="878" t="str">
        <f t="shared" si="75"/>
        <v/>
      </c>
      <c r="GY13" s="878" t="str">
        <f t="shared" si="76"/>
        <v/>
      </c>
      <c r="GZ13" s="878" t="str">
        <f t="shared" si="77"/>
        <v/>
      </c>
      <c r="HA13" s="878" t="str">
        <f t="shared" si="78"/>
        <v/>
      </c>
      <c r="HB13" s="878" t="str">
        <f t="shared" si="79"/>
        <v/>
      </c>
      <c r="HC13" s="878" t="str">
        <f t="shared" si="80"/>
        <v/>
      </c>
      <c r="HD13" s="855">
        <f t="shared" si="81"/>
        <v>0.75</v>
      </c>
      <c r="HE13" s="877" t="str">
        <f>IF($K13="○",VLOOKUP($C13&amp;"-"&amp;HE$4,'05市民生活実感調査'!$A$3:$BC$218,COLUMN('05市民生活実感調査'!$AS:$AS),FALSE),"-")</f>
        <v>-</v>
      </c>
      <c r="HF13" s="878" t="str">
        <f>IF($L13="○",VLOOKUP($C13&amp;"-"&amp;HF$4,'05市民生活実感調査'!$A$3:$BC$218,COLUMN('05市民生活実感調査'!$AS:$AS),FALSE),"-")</f>
        <v>-</v>
      </c>
      <c r="HG13" s="878" t="str">
        <f>IF($M13="○",VLOOKUP($C13&amp;"-"&amp;HG$4,'05市民生活実感調査'!$A$3:$BC$218,COLUMN('05市民生活実感調査'!$AS:$AS),FALSE),"-")</f>
        <v>-</v>
      </c>
      <c r="HH13" s="878" t="str">
        <f>IF($N13="○",VLOOKUP($C13&amp;"-"&amp;HH$4,'05市民生活実感調査'!$A$3:$BC$218,COLUMN('05市民生活実感調査'!$AS:$AS),FALSE),"-")</f>
        <v>c</v>
      </c>
      <c r="HI13" s="878" t="str">
        <f>IF($O13="○",VLOOKUP($C13&amp;"-"&amp;HI$4,'05市民生活実感調査'!$A$3:$BC$218,COLUMN('05市民生活実感調査'!$AS:$AS),FALSE),"-")</f>
        <v>-</v>
      </c>
      <c r="HJ13" s="878" t="str">
        <f>IF($P13="○",VLOOKUP($C13&amp;"-"&amp;HJ$4,'05市民生活実感調査'!$A$3:$BC$218,COLUMN('05市民生活実感調査'!$AS:$AS),FALSE),"-")</f>
        <v>-</v>
      </c>
      <c r="HK13" s="878" t="str">
        <f>IF($Q13="○",VLOOKUP($C13&amp;"-"&amp;HK$4,'05市民生活実感調査'!$A$3:$BC$218,COLUMN('05市民生活実感調査'!$AS:$AS),FALSE),"-")</f>
        <v>-</v>
      </c>
      <c r="HL13" s="878" t="str">
        <f>IF($R13="○",VLOOKUP($C13&amp;"-"&amp;HL$4,'05市民生活実感調査'!$A$3:$BC$218,COLUMN('05市民生活実感調査'!$AS:$AS),FALSE),"-")</f>
        <v>-</v>
      </c>
      <c r="HM13" s="879" t="str">
        <f t="shared" si="82"/>
        <v>c</v>
      </c>
      <c r="HN13" s="877" t="str">
        <f t="shared" si="83"/>
        <v/>
      </c>
      <c r="HO13" s="878" t="str">
        <f t="shared" si="84"/>
        <v/>
      </c>
      <c r="HP13" s="878" t="str">
        <f t="shared" si="85"/>
        <v/>
      </c>
      <c r="HQ13" s="878">
        <f t="shared" si="86"/>
        <v>2</v>
      </c>
      <c r="HR13" s="878" t="str">
        <f t="shared" si="87"/>
        <v/>
      </c>
      <c r="HS13" s="878" t="str">
        <f t="shared" si="88"/>
        <v/>
      </c>
      <c r="HT13" s="878" t="str">
        <f t="shared" si="89"/>
        <v/>
      </c>
      <c r="HU13" s="878" t="str">
        <f t="shared" si="90"/>
        <v/>
      </c>
      <c r="HV13" s="840">
        <f t="shared" si="91"/>
        <v>0.5</v>
      </c>
      <c r="HW13" s="876" t="str">
        <f t="shared" si="92"/>
        <v>市民実感</v>
      </c>
      <c r="HX13" s="863" t="str">
        <f t="shared" si="93"/>
        <v>ワーク・ライフ・バランスの内容は個人のライフスタイル、価値観によって異なるため、市民がどのように感じているのかがわかる市民生活実感調査の結果を重視する。</v>
      </c>
      <c r="HY13" s="877" t="str">
        <f>VLOOKUP(GJ13&amp;HM13&amp;HW13,プルダウン!$AC$2:$AD$71,2,FALSE)</f>
        <v>C</v>
      </c>
      <c r="HZ13" s="859" t="str">
        <f>VLOOKUP(HY13,プルダウン!$A$1:$B$6,2,FALSE)</f>
        <v>政策の目的がそこそこ達成されている</v>
      </c>
      <c r="IA13" s="860"/>
      <c r="IB13" s="859"/>
      <c r="IC13" s="889" t="str">
        <f>VLOOKUP($A13&amp;"-"&amp;IC$4,'04施策の客観指標'!$A$4:$AY$1029,COLUMN('04施策の客観指標'!$AW:$AW),FALSE)</f>
        <v>a</v>
      </c>
      <c r="ID13" s="878" t="str">
        <f>VLOOKUP($A13&amp;"-"&amp;ID$4,'04施策の客観指標'!$A$4:$AY$1029,COLUMN('04施策の客観指標'!$AW:$AW),FALSE)</f>
        <v>b</v>
      </c>
      <c r="IE13" s="878" t="str">
        <f>VLOOKUP($A13&amp;"-"&amp;IE$4,'04施策の客観指標'!$A$4:$AY$1029,COLUMN('04施策の客観指標'!$AW:$AW),FALSE)</f>
        <v>-</v>
      </c>
      <c r="IF13" s="878" t="str">
        <f>VLOOKUP($A13&amp;"-"&amp;IF$4,'04施策の客観指標'!$A$4:$AY$1029,COLUMN('04施策の客観指標'!$AW:$AW),FALSE)</f>
        <v>-</v>
      </c>
      <c r="IG13" s="878" t="str">
        <f>VLOOKUP($A13&amp;"-"&amp;IG$4,'04施策の客観指標'!$A$4:$AY$1029,COLUMN('04施策の客観指標'!$AW:$AW),FALSE)</f>
        <v>-</v>
      </c>
      <c r="IH13" s="878" t="str">
        <f>VLOOKUP($A13&amp;"-"&amp;IH$4,'04施策の客観指標'!$A$4:$AY$1029,COLUMN('04施策の客観指標'!$AW:$AW),FALSE)</f>
        <v>-</v>
      </c>
      <c r="II13" s="878" t="str">
        <f>VLOOKUP($A13&amp;"-"&amp;II$4,'04施策の客観指標'!$A$4:$AY$1029,COLUMN('04施策の客観指標'!$AW:$AW),FALSE)</f>
        <v>-</v>
      </c>
      <c r="IJ13" s="878" t="str">
        <f>VLOOKUP($A13&amp;"-"&amp;IJ$4,'04施策の客観指標'!$A$4:$AY$1029,COLUMN('04施策の客観指標'!$AW:$AW),FALSE)</f>
        <v>-</v>
      </c>
      <c r="IK13" s="878" t="str">
        <f>VLOOKUP($A13&amp;"-"&amp;IK$4,'04施策の客観指標'!$A$4:$AY$1029,COLUMN('04施策の客観指標'!$AW:$AW),FALSE)</f>
        <v>-</v>
      </c>
      <c r="IL13" s="879" t="str">
        <f t="shared" si="94"/>
        <v>a</v>
      </c>
      <c r="IM13" s="856">
        <f>IF(IC13="-","-",VLOOKUP($A13&amp;"-"&amp;IC$4,'04施策の客観指標'!$A$4:$AY$1029,COLUMN('04施策の客観指標'!$AY:$AY),FALSE))</f>
        <v>1</v>
      </c>
      <c r="IN13" s="856">
        <f>IF(ID13="-","-",VLOOKUP($A13&amp;"-"&amp;ID$4,'04施策の客観指標'!$A$4:$AY$1029,COLUMN('04施策の客観指標'!$AY:$AY),FALSE))</f>
        <v>1</v>
      </c>
      <c r="IO13" s="856" t="str">
        <f>IF(IE13="-","-",VLOOKUP($A13&amp;"-"&amp;IE$4,'04施策の客観指標'!$A$4:$AY$1029,COLUMN('04施策の客観指標'!$AY:$AY),FALSE))</f>
        <v>-</v>
      </c>
      <c r="IP13" s="856" t="str">
        <f>IF(IF13="-","-",VLOOKUP($A13&amp;"-"&amp;IF$4,'04施策の客観指標'!$A$4:$AY$1029,COLUMN('04施策の客観指標'!$AY:$AY),FALSE))</f>
        <v>-</v>
      </c>
      <c r="IQ13" s="856" t="str">
        <f>IF(IG13="-","-",VLOOKUP($A13&amp;"-"&amp;IG$4,'04施策の客観指標'!$A$4:$AY$1029,COLUMN('04施策の客観指標'!$AY:$AY),FALSE))</f>
        <v>-</v>
      </c>
      <c r="IR13" s="856" t="str">
        <f>IF(IH13="-","-",VLOOKUP($A13&amp;"-"&amp;IH$4,'04施策の客観指標'!$A$4:$AY$1029,COLUMN('04施策の客観指標'!$AY:$AY),FALSE))</f>
        <v>-</v>
      </c>
      <c r="IS13" s="856" t="str">
        <f>IF(II13="-","-",VLOOKUP($A13&amp;"-"&amp;II$4,'04施策の客観指標'!$A$4:$AY$1029,COLUMN('04施策の客観指標'!$AY:$AY),FALSE))</f>
        <v>-</v>
      </c>
      <c r="IT13" s="856" t="str">
        <f>IF(IJ13="-","-",VLOOKUP($A13&amp;"-"&amp;IJ$4,'04施策の客観指標'!$A$4:$AY$1029,COLUMN('04施策の客観指標'!$AY:$AY),FALSE))</f>
        <v>-</v>
      </c>
      <c r="IU13" s="856" t="str">
        <f>IF(IK13="-","-",VLOOKUP($A13&amp;"-"&amp;IK$4,'04施策の客観指標'!$A$4:$AY$1029,COLUMN('04施策の客観指標'!$AY:$AY),FALSE))</f>
        <v>-</v>
      </c>
      <c r="IV13" s="879">
        <f t="shared" si="95"/>
        <v>2</v>
      </c>
      <c r="IW13" s="877">
        <f t="shared" si="96"/>
        <v>4</v>
      </c>
      <c r="IX13" s="878">
        <f t="shared" si="97"/>
        <v>3</v>
      </c>
      <c r="IY13" s="878" t="str">
        <f t="shared" si="98"/>
        <v/>
      </c>
      <c r="IZ13" s="878" t="str">
        <f t="shared" si="99"/>
        <v/>
      </c>
      <c r="JA13" s="878" t="str">
        <f t="shared" si="100"/>
        <v/>
      </c>
      <c r="JB13" s="878" t="str">
        <f t="shared" si="101"/>
        <v/>
      </c>
      <c r="JC13" s="878" t="str">
        <f t="shared" si="102"/>
        <v/>
      </c>
      <c r="JD13" s="878" t="str">
        <f t="shared" si="103"/>
        <v/>
      </c>
      <c r="JE13" s="878" t="str">
        <f t="shared" si="104"/>
        <v/>
      </c>
      <c r="JF13" s="855">
        <f t="shared" si="105"/>
        <v>0.875</v>
      </c>
      <c r="JG13" s="877" t="str">
        <f>IF($K13="○",VLOOKUP($C13&amp;"-"&amp;JG$4,'05市民生活実感調査'!$A$3:$BC$218,COLUMN('05市民生活実感調査'!$BC:$BC),FALSE),"-")</f>
        <v>-</v>
      </c>
      <c r="JH13" s="878" t="str">
        <f>IF($L13="○",VLOOKUP($C13&amp;"-"&amp;JH$4,'05市民生活実感調査'!$A$3:$BC$218,COLUMN('05市民生活実感調査'!$BC:$BC),FALSE),"-")</f>
        <v>-</v>
      </c>
      <c r="JI13" s="878" t="str">
        <f>IF($M13="○",VLOOKUP($C13&amp;"-"&amp;JI$4,'05市民生活実感調査'!$A$3:$BC$218,COLUMN('05市民生活実感調査'!$BC:$BC),FALSE),"-")</f>
        <v>-</v>
      </c>
      <c r="JJ13" s="878" t="str">
        <f>IF($N13="○",VLOOKUP($C13&amp;"-"&amp;JJ$4,'05市民生活実感調査'!$A$3:$BC$218,COLUMN('05市民生活実感調査'!$BC:$BC),FALSE),"-")</f>
        <v>c</v>
      </c>
      <c r="JK13" s="878" t="str">
        <f>IF($O13="○",VLOOKUP($C13&amp;"-"&amp;JK$4,'05市民生活実感調査'!$A$3:$BC$218,COLUMN('05市民生活実感調査'!$BC:$BC),FALSE),"-")</f>
        <v>-</v>
      </c>
      <c r="JL13" s="878" t="str">
        <f>IF($P13="○",VLOOKUP($C13&amp;"-"&amp;JL$4,'05市民生活実感調査'!$A$3:$BC$218,COLUMN('05市民生活実感調査'!$BC:$BC),FALSE),"-")</f>
        <v>-</v>
      </c>
      <c r="JM13" s="878" t="str">
        <f>IF($Q13="○",VLOOKUP($C13&amp;"-"&amp;JM$4,'05市民生活実感調査'!$A$3:$BC$218,COLUMN('05市民生活実感調査'!$BC:$BC),FALSE),"-")</f>
        <v>-</v>
      </c>
      <c r="JN13" s="878" t="str">
        <f>IF($R13="○",VLOOKUP($C13&amp;"-"&amp;JN$4,'05市民生活実感調査'!$A$3:$BC$218,COLUMN('05市民生活実感調査'!$BC:$BC),FALSE),"-")</f>
        <v>-</v>
      </c>
      <c r="JO13" s="879" t="str">
        <f t="shared" si="106"/>
        <v>c</v>
      </c>
      <c r="JP13" s="877" t="str">
        <f t="shared" si="107"/>
        <v/>
      </c>
      <c r="JQ13" s="878" t="str">
        <f t="shared" si="108"/>
        <v/>
      </c>
      <c r="JR13" s="878" t="str">
        <f t="shared" si="109"/>
        <v/>
      </c>
      <c r="JS13" s="878">
        <f t="shared" si="110"/>
        <v>2</v>
      </c>
      <c r="JT13" s="878" t="str">
        <f t="shared" si="111"/>
        <v/>
      </c>
      <c r="JU13" s="878" t="str">
        <f t="shared" si="112"/>
        <v/>
      </c>
      <c r="JV13" s="878" t="str">
        <f t="shared" si="113"/>
        <v/>
      </c>
      <c r="JW13" s="878" t="str">
        <f t="shared" si="114"/>
        <v/>
      </c>
      <c r="JX13" s="840">
        <f t="shared" si="115"/>
        <v>0.5</v>
      </c>
      <c r="JY13" s="876" t="str">
        <f t="shared" si="116"/>
        <v>市民実感</v>
      </c>
      <c r="JZ13" s="863" t="str">
        <f t="shared" si="117"/>
        <v>ワーク・ライフ・バランスの内容は個人のライフスタイル、価値観によって異なるため、市民がどのように感じているのかがわかる市民生活実感調査の結果を重視する。</v>
      </c>
      <c r="KA13" s="877" t="str">
        <f>VLOOKUP(IL13&amp;JO13&amp;JY13,プルダウン!$AC$2:$AD$71,2,FALSE)</f>
        <v>B</v>
      </c>
      <c r="KB13" s="859" t="str">
        <f>VLOOKUP(KA13,プルダウン!$A$1:$B$6,2,FALSE)</f>
        <v>政策の目的がかなり達成されている</v>
      </c>
      <c r="KC13" s="860"/>
      <c r="KD13" s="859"/>
      <c r="KE13" s="883" t="str">
        <f>VLOOKUP($A13&amp;"-"&amp;KE$4,'04施策の客観指標'!$A$4:$AY$1029,COLUMN('04施策の客観指標'!$AX:$AX),FALSE)</f>
        <v>b</v>
      </c>
      <c r="KF13" s="813" t="str">
        <f>VLOOKUP($A13&amp;"-"&amp;KF$4,'04施策の客観指標'!$A$4:$AY$1029,COLUMN('04施策の客観指標'!$AX:$AX),FALSE)</f>
        <v>b</v>
      </c>
      <c r="KG13" s="813" t="str">
        <f>VLOOKUP($A13&amp;"-"&amp;KG$4,'04施策の客観指標'!$A$4:$AY$1029,COLUMN('04施策の客観指標'!$AX:$AX),FALSE)</f>
        <v>-</v>
      </c>
      <c r="KH13" s="813" t="str">
        <f>VLOOKUP($A13&amp;"-"&amp;KH$4,'04施策の客観指標'!$A$4:$AY$1029,COLUMN('04施策の客観指標'!$AX:$AX),FALSE)</f>
        <v>-</v>
      </c>
      <c r="KI13" s="813" t="str">
        <f>VLOOKUP($A13&amp;"-"&amp;KI$4,'04施策の客観指標'!$A$4:$AY$1029,COLUMN('04施策の客観指標'!$AX:$AX),FALSE)</f>
        <v>-</v>
      </c>
      <c r="KJ13" s="813" t="str">
        <f>VLOOKUP($A13&amp;"-"&amp;KJ$4,'04施策の客観指標'!$A$4:$AY$1029,COLUMN('04施策の客観指標'!$AX:$AX),FALSE)</f>
        <v>-</v>
      </c>
      <c r="KK13" s="813" t="str">
        <f>VLOOKUP($A13&amp;"-"&amp;KK$4,'04施策の客観指標'!$A$4:$AY$1029,COLUMN('04施策の客観指標'!$AX:$AX),FALSE)</f>
        <v>-</v>
      </c>
      <c r="KL13" s="813" t="str">
        <f>VLOOKUP($A13&amp;"-"&amp;KL$4,'04施策の客観指標'!$A$4:$AY$1029,COLUMN('04施策の客観指標'!$AX:$AX),FALSE)</f>
        <v>-</v>
      </c>
      <c r="KM13" s="813" t="str">
        <f>VLOOKUP($A13&amp;"-"&amp;KM$4,'04施策の客観指標'!$A$4:$AY$1029,COLUMN('04施策の客観指標'!$AX:$AX),FALSE)</f>
        <v>-</v>
      </c>
      <c r="KN13" s="814" t="str">
        <f t="shared" si="118"/>
        <v>b</v>
      </c>
      <c r="KO13" s="423">
        <f>IF(KE13="-","-",VLOOKUP($A13&amp;"-"&amp;KE$4,'04施策の客観指標'!$A$4:$AY$1029,COLUMN('04施策の客観指標'!$AY:$AY),FALSE))</f>
        <v>1</v>
      </c>
      <c r="KP13" s="423">
        <f>IF(KF13="-","-",VLOOKUP($A13&amp;"-"&amp;KF$4,'04施策の客観指標'!$A$4:$AY$1029,COLUMN('04施策の客観指標'!$AY:$AY),FALSE))</f>
        <v>1</v>
      </c>
      <c r="KQ13" s="423" t="str">
        <f>IF(KG13="-","-",VLOOKUP($A13&amp;"-"&amp;KG$4,'04施策の客観指標'!$A$4:$AY$1029,COLUMN('04施策の客観指標'!$AY:$AY),FALSE))</f>
        <v>-</v>
      </c>
      <c r="KR13" s="423" t="str">
        <f>IF(KH13="-","-",VLOOKUP($A13&amp;"-"&amp;KH$4,'04施策の客観指標'!$A$4:$AY$1029,COLUMN('04施策の客観指標'!$AY:$AY),FALSE))</f>
        <v>-</v>
      </c>
      <c r="KS13" s="423" t="str">
        <f>IF(KI13="-","-",VLOOKUP($A13&amp;"-"&amp;KI$4,'04施策の客観指標'!$A$4:$AY$1029,COLUMN('04施策の客観指標'!$AY:$AY),FALSE))</f>
        <v>-</v>
      </c>
      <c r="KT13" s="423" t="str">
        <f>IF(KJ13="-","-",VLOOKUP($A13&amp;"-"&amp;KJ$4,'04施策の客観指標'!$A$4:$AY$1029,COLUMN('04施策の客観指標'!$AY:$AY),FALSE))</f>
        <v>-</v>
      </c>
      <c r="KU13" s="423" t="str">
        <f>IF(KK13="-","-",VLOOKUP($A13&amp;"-"&amp;KK$4,'04施策の客観指標'!$A$4:$AY$1029,COLUMN('04施策の客観指標'!$AY:$AY),FALSE))</f>
        <v>-</v>
      </c>
      <c r="KV13" s="423" t="str">
        <f>IF(KL13="-","-",VLOOKUP($A13&amp;"-"&amp;KL$4,'04施策の客観指標'!$A$4:$AY$1029,COLUMN('04施策の客観指標'!$AY:$AY),FALSE))</f>
        <v>-</v>
      </c>
      <c r="KW13" s="423" t="str">
        <f>IF(KM13="-","-",VLOOKUP($A13&amp;"-"&amp;KM$4,'04施策の客観指標'!$A$4:$AY$1029,COLUMN('04施策の客観指標'!$AY:$AY),FALSE))</f>
        <v>-</v>
      </c>
      <c r="KX13" s="234">
        <f t="shared" si="119"/>
        <v>2</v>
      </c>
      <c r="KY13" s="237">
        <f t="shared" si="120"/>
        <v>3</v>
      </c>
      <c r="KZ13" s="187">
        <f t="shared" si="121"/>
        <v>3</v>
      </c>
      <c r="LA13" s="187" t="str">
        <f t="shared" si="122"/>
        <v/>
      </c>
      <c r="LB13" s="187" t="str">
        <f t="shared" si="123"/>
        <v/>
      </c>
      <c r="LC13" s="187" t="str">
        <f t="shared" si="124"/>
        <v/>
      </c>
      <c r="LD13" s="187" t="str">
        <f t="shared" si="125"/>
        <v/>
      </c>
      <c r="LE13" s="187" t="str">
        <f t="shared" si="126"/>
        <v/>
      </c>
      <c r="LF13" s="187" t="str">
        <f t="shared" si="127"/>
        <v/>
      </c>
      <c r="LG13" s="187" t="str">
        <f t="shared" si="128"/>
        <v/>
      </c>
      <c r="LH13" s="240">
        <f t="shared" si="129"/>
        <v>0.75</v>
      </c>
      <c r="LI13" s="820" t="str">
        <f>IF($K13="○",VLOOKUP($C13&amp;"-"&amp;LI$4,'05市民生活実感調査'!$A$3:$BM$218,COLUMN('05市民生活実感調査'!$BM:$BM),FALSE),"-")</f>
        <v>-</v>
      </c>
      <c r="LJ13" s="821" t="str">
        <f>IF($L13="○",VLOOKUP($C13&amp;"-"&amp;LJ$4,'05市民生活実感調査'!$A$3:$BM$218,COLUMN('05市民生活実感調査'!$BM:$BM),FALSE),"-")</f>
        <v>-</v>
      </c>
      <c r="LK13" s="821" t="str">
        <f>IF($M13="○",VLOOKUP($C13&amp;"-"&amp;LK$4,'05市民生活実感調査'!$A$3:$BM$218,COLUMN('05市民生活実感調査'!$BM:$BM),FALSE),"-")</f>
        <v>-</v>
      </c>
      <c r="LL13" s="821" t="str">
        <f>IF($N13="○",VLOOKUP($C13&amp;"-"&amp;LL$4,'05市民生活実感調査'!$A$3:$BM$218,COLUMN('05市民生活実感調査'!$BM:$BM),FALSE),"-")</f>
        <v>c</v>
      </c>
      <c r="LM13" s="821" t="str">
        <f>IF($O13="○",VLOOKUP($C13&amp;"-"&amp;LM$4,'05市民生活実感調査'!$A$3:$BM$218,COLUMN('05市民生活実感調査'!$BM:$BM),FALSE),"-")</f>
        <v>-</v>
      </c>
      <c r="LN13" s="821" t="str">
        <f>IF($P13="○",VLOOKUP($C13&amp;"-"&amp;LN$4,'05市民生活実感調査'!$A$3:$BM$218,COLUMN('05市民生活実感調査'!$BM:$BM),FALSE),"-")</f>
        <v>-</v>
      </c>
      <c r="LO13" s="821" t="str">
        <f>IF($Q13="○",VLOOKUP($C13&amp;"-"&amp;LO$4,'05市民生活実感調査'!$A$3:$BM$218,COLUMN('05市民生活実感調査'!$BM:$BM),FALSE),"-")</f>
        <v>-</v>
      </c>
      <c r="LP13" s="821" t="str">
        <f>IF($R13="○",VLOOKUP($C13&amp;"-"&amp;LP$4,'05市民生活実感調査'!$A$3:$BM$218,COLUMN('05市民生活実感調査'!$BM:$BM),FALSE),"-")</f>
        <v>-</v>
      </c>
      <c r="LQ13" s="822" t="str">
        <f t="shared" si="130"/>
        <v>c</v>
      </c>
      <c r="LR13" s="237" t="str">
        <f t="shared" si="131"/>
        <v/>
      </c>
      <c r="LS13" s="187" t="str">
        <f t="shared" si="132"/>
        <v/>
      </c>
      <c r="LT13" s="187" t="str">
        <f t="shared" si="133"/>
        <v/>
      </c>
      <c r="LU13" s="187">
        <f t="shared" si="134"/>
        <v>2</v>
      </c>
      <c r="LV13" s="187" t="str">
        <f t="shared" si="135"/>
        <v/>
      </c>
      <c r="LW13" s="187" t="str">
        <f t="shared" si="136"/>
        <v/>
      </c>
      <c r="LX13" s="187" t="str">
        <f t="shared" si="137"/>
        <v/>
      </c>
      <c r="LY13" s="187" t="str">
        <f t="shared" si="138"/>
        <v/>
      </c>
      <c r="LZ13" s="422">
        <f t="shared" si="142"/>
        <v>0.5</v>
      </c>
      <c r="MA13" s="103" t="str">
        <f t="shared" si="139"/>
        <v>市民実感</v>
      </c>
      <c r="MB13" s="104" t="str">
        <f t="shared" si="140"/>
        <v>ワーク・ライフ・バランスの内容は個人のライフスタイル、価値観によって異なるため、市民がどのように感じているのかがわかる市民生活実感調査の結果を重視する。</v>
      </c>
      <c r="MC13" s="823" t="str">
        <f>VLOOKUP(KN13&amp;LQ13&amp;MA13,プルダウン!$AC$2:$AD$71,2,FALSE)</f>
        <v>C</v>
      </c>
      <c r="MD13" s="824" t="str">
        <f>VLOOKUP(MC13,プルダウン!$A$1:$B$6,2,FALSE)</f>
        <v>政策の目的がそこそこ達成されている</v>
      </c>
      <c r="ME13" s="91"/>
      <c r="MF13" s="190"/>
    </row>
    <row r="14" spans="1:348" ht="159.75" customHeight="1">
      <c r="A14" s="231">
        <v>301</v>
      </c>
      <c r="B14" s="104" t="s">
        <v>166</v>
      </c>
      <c r="C14" s="237">
        <f t="shared" si="0"/>
        <v>3</v>
      </c>
      <c r="D14" s="190" t="str">
        <f>IFERROR(VLOOKUP(C14,プルダウン!$L$2:$M$28,2,FALSE),"-")</f>
        <v>市民生活とコミュニティ</v>
      </c>
      <c r="E14" s="104"/>
      <c r="F14" s="91" t="s">
        <v>1189</v>
      </c>
      <c r="G14" s="117" t="s">
        <v>1145</v>
      </c>
      <c r="H14" s="91"/>
      <c r="I14" s="117"/>
      <c r="J14" s="104"/>
      <c r="K14" s="420" t="s">
        <v>383</v>
      </c>
      <c r="L14" s="421" t="s">
        <v>83</v>
      </c>
      <c r="M14" s="421" t="s">
        <v>83</v>
      </c>
      <c r="N14" s="421" t="s">
        <v>83</v>
      </c>
      <c r="O14" s="421" t="s">
        <v>83</v>
      </c>
      <c r="P14" s="421" t="s">
        <v>83</v>
      </c>
      <c r="Q14" s="421" t="s">
        <v>83</v>
      </c>
      <c r="R14" s="422" t="s">
        <v>83</v>
      </c>
      <c r="S14" s="877" t="str">
        <f>VLOOKUP($A14&amp;"-"&amp;S$4,'04施策の客観指標'!$A$4:$AY$1029,COLUMN('04施策の客観指標'!$AS:$AS),FALSE)</f>
        <v>-</v>
      </c>
      <c r="T14" s="878" t="str">
        <f>VLOOKUP($A14&amp;"-"&amp;T$4,'04施策の客観指標'!$A$4:$AY$1029,COLUMN('04施策の客観指標'!$AS:$AS),FALSE)</f>
        <v>-</v>
      </c>
      <c r="U14" s="878" t="str">
        <f>VLOOKUP($A14&amp;"-"&amp;U$4,'04施策の客観指標'!$A$4:$AY$1029,COLUMN('04施策の客観指標'!$AS:$AS),FALSE)</f>
        <v>-</v>
      </c>
      <c r="V14" s="878" t="str">
        <f>VLOOKUP($A14&amp;"-"&amp;V$4,'04施策の客観指標'!$A$4:$AY$1029,COLUMN('04施策の客観指標'!$AS:$AS),FALSE)</f>
        <v>-</v>
      </c>
      <c r="W14" s="878" t="str">
        <f>VLOOKUP($A14&amp;"-"&amp;W$4,'04施策の客観指標'!$A$4:$AY$1029,COLUMN('04施策の客観指標'!$AS:$AS),FALSE)</f>
        <v>-</v>
      </c>
      <c r="X14" s="878" t="str">
        <f>VLOOKUP($A14&amp;"-"&amp;X$4,'04施策の客観指標'!$A$4:$AY$1029,COLUMN('04施策の客観指標'!$AS:$AS),FALSE)</f>
        <v>-</v>
      </c>
      <c r="Y14" s="878" t="str">
        <f>VLOOKUP($A14&amp;"-"&amp;Y$4,'04施策の客観指標'!$A$4:$AY$1029,COLUMN('04施策の客観指標'!$AS:$AS),FALSE)</f>
        <v>-</v>
      </c>
      <c r="Z14" s="878" t="str">
        <f>VLOOKUP($A14&amp;"-"&amp;Z$4,'04施策の客観指標'!$A$4:$AY$1029,COLUMN('04施策の客観指標'!$AS:$AS),FALSE)</f>
        <v>-</v>
      </c>
      <c r="AA14" s="852" t="str">
        <f>VLOOKUP($A14&amp;"-"&amp;AA$4,'04施策の客観指標'!$A$4:$AY$1029,COLUMN('04施策の客観指標'!$AS:$AS),FALSE)</f>
        <v>-</v>
      </c>
      <c r="AB14" s="876" t="str">
        <f t="shared" si="1"/>
        <v>-</v>
      </c>
      <c r="AC14" s="856" t="s">
        <v>83</v>
      </c>
      <c r="AD14" s="878" t="s">
        <v>83</v>
      </c>
      <c r="AE14" s="878" t="s">
        <v>83</v>
      </c>
      <c r="AF14" s="878" t="s">
        <v>83</v>
      </c>
      <c r="AG14" s="878" t="s">
        <v>83</v>
      </c>
      <c r="AH14" s="878" t="s">
        <v>83</v>
      </c>
      <c r="AI14" s="878" t="s">
        <v>83</v>
      </c>
      <c r="AJ14" s="878" t="s">
        <v>83</v>
      </c>
      <c r="AK14" s="878" t="s">
        <v>83</v>
      </c>
      <c r="AL14" s="879">
        <f t="shared" si="2"/>
        <v>0</v>
      </c>
      <c r="AM14" s="877" t="str">
        <f t="shared" si="3"/>
        <v/>
      </c>
      <c r="AN14" s="878" t="str">
        <f t="shared" si="4"/>
        <v/>
      </c>
      <c r="AO14" s="878" t="str">
        <f t="shared" si="5"/>
        <v/>
      </c>
      <c r="AP14" s="878" t="str">
        <f t="shared" si="6"/>
        <v/>
      </c>
      <c r="AQ14" s="878" t="str">
        <f t="shared" si="7"/>
        <v/>
      </c>
      <c r="AR14" s="878" t="str">
        <f t="shared" si="8"/>
        <v/>
      </c>
      <c r="AS14" s="878" t="str">
        <f t="shared" si="9"/>
        <v/>
      </c>
      <c r="AT14" s="878" t="str">
        <f t="shared" si="10"/>
        <v/>
      </c>
      <c r="AU14" s="852" t="str">
        <f t="shared" si="11"/>
        <v/>
      </c>
      <c r="AV14" s="855" t="str">
        <f t="shared" si="12"/>
        <v>-</v>
      </c>
      <c r="AW14" s="856" t="str">
        <f>IF($K14="○",VLOOKUP($C14&amp;"-"&amp;AW$4,'05市民生活実感調査'!$A$3:$BC$218,COLUMN('05市民生活実感調査'!$O:$O),FALSE),"-")</f>
        <v>c</v>
      </c>
      <c r="AX14" s="878" t="str">
        <f>IF($L14="○",VLOOKUP($C14&amp;"-"&amp;AX$4,'05市民生活実感調査'!$A$3:$BC$218,COLUMN('05市民生活実感調査'!$O:$O),FALSE),"-")</f>
        <v>-</v>
      </c>
      <c r="AY14" s="878" t="str">
        <f>IF($M14="○",VLOOKUP($C14&amp;"-"&amp;AY$4,'05市民生活実感調査'!$A$3:$BC$218,COLUMN('05市民生活実感調査'!$O:$O),FALSE),"-")</f>
        <v>-</v>
      </c>
      <c r="AZ14" s="878" t="str">
        <f>IF($N14="○",VLOOKUP($C14&amp;"-"&amp;AZ$4,'05市民生活実感調査'!$A$3:$BC$218,COLUMN('05市民生活実感調査'!$O:$O),FALSE),"-")</f>
        <v>-</v>
      </c>
      <c r="BA14" s="878" t="str">
        <f>IF($O14="○",VLOOKUP($C14&amp;"-"&amp;BA$4,'05市民生活実感調査'!$A$3:$BC$218,COLUMN('05市民生活実感調査'!$O:$O),FALSE),"-")</f>
        <v>-</v>
      </c>
      <c r="BB14" s="878" t="str">
        <f>IF($P14="○",VLOOKUP($C14&amp;"-"&amp;BB$4,'05市民生活実感調査'!$A$3:$BC$218,COLUMN('05市民生活実感調査'!$O:$O),FALSE),"-")</f>
        <v>-</v>
      </c>
      <c r="BC14" s="878" t="str">
        <f>IF($Q14="○",VLOOKUP($C14&amp;"-"&amp;BC$4,'05市民生活実感調査'!$A$3:$BC$218,COLUMN('05市民生活実感調査'!$O:$O),FALSE),"-")</f>
        <v>-</v>
      </c>
      <c r="BD14" s="878" t="str">
        <f>IF($R14="○",VLOOKUP($C14&amp;"-"&amp;BD$4,'05市民生活実感調査'!$A$3:$BC$218,COLUMN('05市民生活実感調査'!$O:$O),FALSE),"-")</f>
        <v>-</v>
      </c>
      <c r="BE14" s="879" t="str">
        <f t="shared" si="13"/>
        <v>c</v>
      </c>
      <c r="BF14" s="877">
        <f t="shared" si="14"/>
        <v>2</v>
      </c>
      <c r="BG14" s="878" t="str">
        <f t="shared" si="15"/>
        <v/>
      </c>
      <c r="BH14" s="878" t="str">
        <f t="shared" si="16"/>
        <v/>
      </c>
      <c r="BI14" s="878" t="str">
        <f t="shared" si="17"/>
        <v/>
      </c>
      <c r="BJ14" s="878" t="str">
        <f t="shared" si="18"/>
        <v/>
      </c>
      <c r="BK14" s="878" t="str">
        <f t="shared" si="19"/>
        <v/>
      </c>
      <c r="BL14" s="878" t="str">
        <f t="shared" si="20"/>
        <v/>
      </c>
      <c r="BM14" s="878" t="str">
        <f t="shared" si="21"/>
        <v/>
      </c>
      <c r="BN14" s="840">
        <f t="shared" si="22"/>
        <v>0.5</v>
      </c>
      <c r="BO14" s="880" t="s">
        <v>123</v>
      </c>
      <c r="BP14" s="863" t="s">
        <v>1967</v>
      </c>
      <c r="BQ14" s="877" t="e">
        <v>#N/A</v>
      </c>
      <c r="BR14" s="887" t="e">
        <v>#N/A</v>
      </c>
      <c r="BS14" s="860" t="s">
        <v>1526</v>
      </c>
      <c r="BT14" s="887" t="s">
        <v>1527</v>
      </c>
      <c r="BU14" s="863" t="s">
        <v>1460</v>
      </c>
      <c r="BV14" s="891" t="s">
        <v>1528</v>
      </c>
      <c r="BW14" s="889" t="str">
        <f>VLOOKUP($A14&amp;"-"&amp;BW$4,'04施策の客観指標'!$A$4:$AY$1029,COLUMN('04施策の客観指標'!$AT:$AT),FALSE)</f>
        <v>-</v>
      </c>
      <c r="BX14" s="878">
        <f>VLOOKUP($A14&amp;"-"&amp;BX$4,'04施策の客観指標'!$A$4:$AY$1029,COLUMN('04施策の客観指標'!$AT:$AT),FALSE)</f>
        <v>0</v>
      </c>
      <c r="BY14" s="878">
        <f>VLOOKUP($A14&amp;"-"&amp;BY$4,'04施策の客観指標'!$A$4:$AY$1029,COLUMN('04施策の客観指標'!$AT:$AT),FALSE)</f>
        <v>0</v>
      </c>
      <c r="BZ14" s="878" t="str">
        <f>VLOOKUP($A14&amp;"-"&amp;BZ$4,'04施策の客観指標'!$A$4:$AY$1029,COLUMN('04施策の客観指標'!$AT:$AT),FALSE)</f>
        <v>-</v>
      </c>
      <c r="CA14" s="878" t="str">
        <f>VLOOKUP($A14&amp;"-"&amp;CA$4,'04施策の客観指標'!$A$4:$AY$1029,COLUMN('04施策の客観指標'!$AT:$AT),FALSE)</f>
        <v>-</v>
      </c>
      <c r="CB14" s="878" t="str">
        <f>VLOOKUP($A14&amp;"-"&amp;CB$4,'04施策の客観指標'!$A$4:$AY$1029,COLUMN('04施策の客観指標'!$AT:$AT),FALSE)</f>
        <v>-</v>
      </c>
      <c r="CC14" s="878" t="str">
        <f>VLOOKUP($A14&amp;"-"&amp;CC$4,'04施策の客観指標'!$A$4:$AY$1029,COLUMN('04施策の客観指標'!$AT:$AT),FALSE)</f>
        <v>-</v>
      </c>
      <c r="CD14" s="878" t="str">
        <f>VLOOKUP($A14&amp;"-"&amp;CD$4,'04施策の客観指標'!$A$4:$AY$1029,COLUMN('04施策の客観指標'!$AT:$AT),FALSE)</f>
        <v>-</v>
      </c>
      <c r="CE14" s="852" t="str">
        <f>VLOOKUP($A14&amp;"-"&amp;CE$4,'04施策の客観指標'!$A$4:$AY$1029,COLUMN('04施策の客観指標'!$AT:$AT),FALSE)</f>
        <v>-</v>
      </c>
      <c r="CF14" s="879" t="str">
        <f t="shared" si="23"/>
        <v>-</v>
      </c>
      <c r="CG14" s="856" t="str">
        <f>IF(BW14="-","-",VLOOKUP($A14&amp;"-"&amp;BW$4,'04施策の客観指標'!$A$4:$AY$1029,COLUMN('04施策の客観指標'!$AY:$AY),FALSE))</f>
        <v>-</v>
      </c>
      <c r="CH14" s="856">
        <f>IF(BX14="-","-",VLOOKUP($A14&amp;"-"&amp;BX$4,'04施策の客観指標'!$A$4:$AY$1029,COLUMN('04施策の客観指標'!$AY:$AY),FALSE))</f>
        <v>0</v>
      </c>
      <c r="CI14" s="856">
        <f>IF(BY14="-","-",VLOOKUP($A14&amp;"-"&amp;BY$4,'04施策の客観指標'!$A$4:$AY$1029,COLUMN('04施策の客観指標'!$AY:$AY),FALSE))</f>
        <v>0</v>
      </c>
      <c r="CJ14" s="856" t="str">
        <f>IF(BZ14="-","-",VLOOKUP($A14&amp;"-"&amp;BZ$4,'04施策の客観指標'!$A$4:$AY$1029,COLUMN('04施策の客観指標'!$AY:$AY),FALSE))</f>
        <v>-</v>
      </c>
      <c r="CK14" s="856" t="str">
        <f>IF(CA14="-","-",VLOOKUP($A14&amp;"-"&amp;CA$4,'04施策の客観指標'!$A$4:$AY$1029,COLUMN('04施策の客観指標'!$AY:$AY),FALSE))</f>
        <v>-</v>
      </c>
      <c r="CL14" s="856" t="str">
        <f>IF(CB14="-","-",VLOOKUP($A14&amp;"-"&amp;CB$4,'04施策の客観指標'!$A$4:$AY$1029,COLUMN('04施策の客観指標'!$AY:$AY),FALSE))</f>
        <v>-</v>
      </c>
      <c r="CM14" s="856" t="str">
        <f>IF(CC14="-","-",VLOOKUP($A14&amp;"-"&amp;CC$4,'04施策の客観指標'!$A$4:$AY$1029,COLUMN('04施策の客観指標'!$AY:$AY),FALSE))</f>
        <v>-</v>
      </c>
      <c r="CN14" s="856" t="str">
        <f>IF(CD14="-","-",VLOOKUP($A14&amp;"-"&amp;CD$4,'04施策の客観指標'!$A$4:$AY$1029,COLUMN('04施策の客観指標'!$AY:$AY),FALSE))</f>
        <v>-</v>
      </c>
      <c r="CO14" s="856" t="str">
        <f>IF(CE14="-","-",VLOOKUP($A14&amp;"-"&amp;CE$4,'04施策の客観指標'!$A$4:$AY$1029,COLUMN('04施策の客観指標'!$AY:$AY),FALSE))</f>
        <v>-</v>
      </c>
      <c r="CP14" s="879">
        <f t="shared" si="24"/>
        <v>0</v>
      </c>
      <c r="CQ14" s="877" t="str">
        <f t="shared" si="25"/>
        <v/>
      </c>
      <c r="CR14" s="878" t="e">
        <f t="shared" si="26"/>
        <v>#N/A</v>
      </c>
      <c r="CS14" s="878" t="e">
        <f t="shared" si="27"/>
        <v>#N/A</v>
      </c>
      <c r="CT14" s="878" t="str">
        <f t="shared" si="28"/>
        <v/>
      </c>
      <c r="CU14" s="878" t="str">
        <f t="shared" si="29"/>
        <v/>
      </c>
      <c r="CV14" s="878" t="str">
        <f t="shared" si="30"/>
        <v/>
      </c>
      <c r="CW14" s="878" t="str">
        <f t="shared" si="31"/>
        <v/>
      </c>
      <c r="CX14" s="878" t="str">
        <f t="shared" si="32"/>
        <v/>
      </c>
      <c r="CY14" s="878" t="str">
        <f t="shared" si="33"/>
        <v/>
      </c>
      <c r="CZ14" s="855" t="str">
        <f t="shared" si="34"/>
        <v>-</v>
      </c>
      <c r="DA14" s="877" t="str">
        <f>IF($K14="○",VLOOKUP($C14&amp;"-"&amp;DA$4,'05市民生活実感調査'!$A$3:$BC$218,COLUMN('05市民生活実感調査'!$Y:$Y),FALSE),"-")</f>
        <v>c</v>
      </c>
      <c r="DB14" s="878" t="str">
        <f>IF($L14="○",VLOOKUP($C14&amp;"-"&amp;DB$4,'05市民生活実感調査'!$A$3:$BC$218,COLUMN('05市民生活実感調査'!$Y:$Y),FALSE),"-")</f>
        <v>-</v>
      </c>
      <c r="DC14" s="878" t="str">
        <f>IF($M14="○",VLOOKUP($C14&amp;"-"&amp;DC$4,'05市民生活実感調査'!$A$3:$BC$218,COLUMN('05市民生活実感調査'!$Y:$Y),FALSE),"-")</f>
        <v>-</v>
      </c>
      <c r="DD14" s="878" t="str">
        <f>IF($N14="○",VLOOKUP($C14&amp;"-"&amp;DD$4,'05市民生活実感調査'!$A$3:$BC$218,COLUMN('05市民生活実感調査'!$Y:$Y),FALSE),"-")</f>
        <v>-</v>
      </c>
      <c r="DE14" s="878" t="str">
        <f>IF($O14="○",VLOOKUP($C14&amp;"-"&amp;DE$4,'05市民生活実感調査'!$A$3:$BC$218,COLUMN('05市民生活実感調査'!$Y:$Y),FALSE),"-")</f>
        <v>-</v>
      </c>
      <c r="DF14" s="878" t="str">
        <f>IF($P14="○",VLOOKUP($C14&amp;"-"&amp;DF$4,'05市民生活実感調査'!$A$3:$BC$218,COLUMN('05市民生活実感調査'!$Y:$Y),FALSE),"-")</f>
        <v>-</v>
      </c>
      <c r="DG14" s="878" t="str">
        <f>IF($Q14="○",VLOOKUP($C14&amp;"-"&amp;DG$4,'05市民生活実感調査'!$A$3:$BC$218,COLUMN('05市民生活実感調査'!$Y:$Y),FALSE),"-")</f>
        <v>-</v>
      </c>
      <c r="DH14" s="878" t="str">
        <f>IF($R14="○",VLOOKUP($C14&amp;"-"&amp;DH$4,'05市民生活実感調査'!$A$3:$BC$218,COLUMN('05市民生活実感調査'!$Y:$Y),FALSE),"-")</f>
        <v>-</v>
      </c>
      <c r="DI14" s="879" t="str">
        <f t="shared" si="35"/>
        <v>c</v>
      </c>
      <c r="DJ14" s="877">
        <f t="shared" si="36"/>
        <v>2</v>
      </c>
      <c r="DK14" s="878" t="str">
        <f t="shared" si="37"/>
        <v/>
      </c>
      <c r="DL14" s="878" t="str">
        <f t="shared" si="38"/>
        <v/>
      </c>
      <c r="DM14" s="878" t="str">
        <f t="shared" si="39"/>
        <v/>
      </c>
      <c r="DN14" s="878" t="str">
        <f t="shared" si="141"/>
        <v/>
      </c>
      <c r="DO14" s="878" t="str">
        <f t="shared" si="40"/>
        <v/>
      </c>
      <c r="DP14" s="878" t="str">
        <f t="shared" si="41"/>
        <v/>
      </c>
      <c r="DQ14" s="878" t="str">
        <f t="shared" si="42"/>
        <v/>
      </c>
      <c r="DR14" s="840">
        <f t="shared" si="43"/>
        <v>0.5</v>
      </c>
      <c r="DS14" s="876" t="str">
        <f t="shared" si="44"/>
        <v>市民実感</v>
      </c>
      <c r="DT14" s="863" t="str">
        <f t="shared" si="45"/>
        <v>地域コミュニティは共同体意識を基礎とするため、「市民の実感」に重みを置く。</v>
      </c>
      <c r="DU14" s="877" t="str">
        <f>VLOOKUP(CF14&amp;DI14&amp;DS14,プルダウン!$AC$2:$AD$71,2,FALSE)</f>
        <v>C</v>
      </c>
      <c r="DV14" s="859" t="str">
        <f>VLOOKUP(DU14,プルダウン!$A$1:$B$6,2,FALSE)</f>
        <v>政策の目的がそこそこ達成されている</v>
      </c>
      <c r="DW14" s="860"/>
      <c r="DX14" s="859"/>
      <c r="DY14" s="889" t="str">
        <f>VLOOKUP($A14&amp;"-"&amp;DY$4,'04施策の客観指標'!$A$4:$AY$1029,COLUMN('04施策の客観指標'!$AU:$AU),FALSE)</f>
        <v>-</v>
      </c>
      <c r="DZ14" s="878">
        <f>VLOOKUP($A14&amp;"-"&amp;DZ$4,'04施策の客観指標'!$A$4:$AY$1029,COLUMN('04施策の客観指標'!$AU:$AU),FALSE)</f>
        <v>0</v>
      </c>
      <c r="EA14" s="878">
        <f>VLOOKUP($A14&amp;"-"&amp;EA$4,'04施策の客観指標'!$A$4:$AY$1029,COLUMN('04施策の客観指標'!$AU:$AU),FALSE)</f>
        <v>0</v>
      </c>
      <c r="EB14" s="878" t="str">
        <f>VLOOKUP($A14&amp;"-"&amp;EB$4,'04施策の客観指標'!$A$4:$AY$1029,COLUMN('04施策の客観指標'!$AU:$AU),FALSE)</f>
        <v>-</v>
      </c>
      <c r="EC14" s="878" t="str">
        <f>VLOOKUP($A14&amp;"-"&amp;EC$4,'04施策の客観指標'!$A$4:$AY$1029,COLUMN('04施策の客観指標'!$AU:$AU),FALSE)</f>
        <v>-</v>
      </c>
      <c r="ED14" s="878" t="str">
        <f>VLOOKUP($A14&amp;"-"&amp;ED$4,'04施策の客観指標'!$A$4:$AY$1029,COLUMN('04施策の客観指標'!$AU:$AU),FALSE)</f>
        <v>-</v>
      </c>
      <c r="EE14" s="878" t="str">
        <f>VLOOKUP($A14&amp;"-"&amp;EE$4,'04施策の客観指標'!$A$4:$AY$1029,COLUMN('04施策の客観指標'!$AU:$AU),FALSE)</f>
        <v>-</v>
      </c>
      <c r="EF14" s="878" t="str">
        <f>VLOOKUP($A14&amp;"-"&amp;EF$4,'04施策の客観指標'!$A$4:$AY$1029,COLUMN('04施策の客観指標'!$AU:$AU),FALSE)</f>
        <v>-</v>
      </c>
      <c r="EG14" s="878" t="str">
        <f>VLOOKUP($A14&amp;"-"&amp;EG$4,'04施策の客観指標'!$A$4:$AY$1029,COLUMN('04施策の客観指標'!$AU:$AU),FALSE)</f>
        <v>-</v>
      </c>
      <c r="EH14" s="879" t="str">
        <f t="shared" si="46"/>
        <v>-</v>
      </c>
      <c r="EI14" s="856" t="s">
        <v>83</v>
      </c>
      <c r="EJ14" s="878" t="e">
        <v>#REF!</v>
      </c>
      <c r="EK14" s="878" t="e">
        <v>#REF!</v>
      </c>
      <c r="EL14" s="878" t="s">
        <v>83</v>
      </c>
      <c r="EM14" s="878" t="s">
        <v>83</v>
      </c>
      <c r="EN14" s="878" t="s">
        <v>83</v>
      </c>
      <c r="EO14" s="878" t="s">
        <v>83</v>
      </c>
      <c r="EP14" s="878" t="s">
        <v>83</v>
      </c>
      <c r="EQ14" s="878" t="s">
        <v>83</v>
      </c>
      <c r="ER14" s="879" t="e">
        <f t="shared" si="47"/>
        <v>#REF!</v>
      </c>
      <c r="ES14" s="877" t="str">
        <f t="shared" si="48"/>
        <v/>
      </c>
      <c r="ET14" s="878" t="e">
        <f t="shared" si="49"/>
        <v>#N/A</v>
      </c>
      <c r="EU14" s="878" t="e">
        <f t="shared" si="50"/>
        <v>#N/A</v>
      </c>
      <c r="EV14" s="878" t="str">
        <f t="shared" si="51"/>
        <v/>
      </c>
      <c r="EW14" s="878" t="str">
        <f t="shared" si="52"/>
        <v/>
      </c>
      <c r="EX14" s="878" t="str">
        <f t="shared" si="53"/>
        <v/>
      </c>
      <c r="EY14" s="878" t="str">
        <f t="shared" si="54"/>
        <v/>
      </c>
      <c r="EZ14" s="878" t="str">
        <f t="shared" si="55"/>
        <v/>
      </c>
      <c r="FA14" s="878" t="str">
        <f t="shared" si="56"/>
        <v/>
      </c>
      <c r="FB14" s="855" t="str">
        <f t="shared" si="57"/>
        <v>-</v>
      </c>
      <c r="FC14" s="877" t="str">
        <f>IF($K14="○",VLOOKUP($C14&amp;"-"&amp;FC$4,'05市民生活実感調査'!$A$3:$BC$218,COLUMN('05市民生活実感調査'!$AI:$AI),FALSE),"-")</f>
        <v>c</v>
      </c>
      <c r="FD14" s="878" t="str">
        <f>IF($L14="○",VLOOKUP($C14&amp;"-"&amp;FD$4,'05市民生活実感調査'!$A$3:$BC$218,COLUMN('05市民生活実感調査'!$AI:$AI),FALSE),"-")</f>
        <v>-</v>
      </c>
      <c r="FE14" s="878" t="str">
        <f>IF($M14="○",VLOOKUP($C14&amp;"-"&amp;FE$4,'05市民生活実感調査'!$A$3:$BC$218,COLUMN('05市民生活実感調査'!$AI:$AI),FALSE),"-")</f>
        <v>-</v>
      </c>
      <c r="FF14" s="878" t="str">
        <f>IF($N14="○",VLOOKUP($C14&amp;"-"&amp;FF$4,'05市民生活実感調査'!$A$3:$BC$218,COLUMN('05市民生活実感調査'!$AI:$AI),FALSE),"-")</f>
        <v>-</v>
      </c>
      <c r="FG14" s="878" t="str">
        <f>IF($O14="○",VLOOKUP($C14&amp;"-"&amp;FG$4,'05市民生活実感調査'!$A$3:$BC$218,COLUMN('05市民生活実感調査'!$AI:$AI),FALSE),"-")</f>
        <v>-</v>
      </c>
      <c r="FH14" s="878" t="str">
        <f>IF($P14="○",VLOOKUP($C14&amp;"-"&amp;FH$4,'05市民生活実感調査'!$A$3:$BC$218,COLUMN('05市民生活実感調査'!$AI:$AI),FALSE),"-")</f>
        <v>-</v>
      </c>
      <c r="FI14" s="878" t="str">
        <f>IF($Q14="○",VLOOKUP($C14&amp;"-"&amp;FI$4,'05市民生活実感調査'!$A$3:$BC$218,COLUMN('05市民生活実感調査'!$AI:$AI),FALSE),"-")</f>
        <v>-</v>
      </c>
      <c r="FJ14" s="878" t="str">
        <f>IF($R14="○",VLOOKUP($C14&amp;"-"&amp;FJ$4,'05市民生活実感調査'!$A$3:$BC$218,COLUMN('05市民生活実感調査'!$AI:$AI),FALSE),"-")</f>
        <v>-</v>
      </c>
      <c r="FK14" s="879" t="str">
        <f t="shared" si="58"/>
        <v>c</v>
      </c>
      <c r="FL14" s="877">
        <f t="shared" si="59"/>
        <v>2</v>
      </c>
      <c r="FM14" s="878" t="str">
        <f t="shared" si="60"/>
        <v/>
      </c>
      <c r="FN14" s="878" t="str">
        <f t="shared" si="61"/>
        <v/>
      </c>
      <c r="FO14" s="878" t="str">
        <f t="shared" si="62"/>
        <v/>
      </c>
      <c r="FP14" s="878" t="str">
        <f t="shared" si="63"/>
        <v/>
      </c>
      <c r="FQ14" s="878" t="str">
        <f t="shared" si="64"/>
        <v/>
      </c>
      <c r="FR14" s="878" t="str">
        <f t="shared" si="65"/>
        <v/>
      </c>
      <c r="FS14" s="878" t="str">
        <f t="shared" si="66"/>
        <v/>
      </c>
      <c r="FT14" s="840">
        <f t="shared" si="67"/>
        <v>0.5</v>
      </c>
      <c r="FU14" s="876" t="str">
        <f t="shared" si="68"/>
        <v>市民実感</v>
      </c>
      <c r="FV14" s="863" t="str">
        <f t="shared" si="69"/>
        <v>地域コミュニティは共同体意識を基礎とするため、「市民の実感」に重みを置く。</v>
      </c>
      <c r="FW14" s="877" t="str">
        <f>VLOOKUP(EH14&amp;FK14&amp;FU14,プルダウン!$AC$2:$AD$71,2,FALSE)</f>
        <v>C</v>
      </c>
      <c r="FX14" s="859" t="str">
        <f>VLOOKUP(FW14,プルダウン!$A$1:$B$6,2,FALSE)</f>
        <v>政策の目的がそこそこ達成されている</v>
      </c>
      <c r="FY14" s="860"/>
      <c r="FZ14" s="859"/>
      <c r="GA14" s="889" t="str">
        <f>VLOOKUP($A14&amp;"-"&amp;GA$4,'04施策の客観指標'!$A$4:$AY$1029,COLUMN('04施策の客観指標'!$AV:$AV),FALSE)</f>
        <v>-</v>
      </c>
      <c r="GB14" s="878">
        <f>VLOOKUP($A14&amp;"-"&amp;GB$4,'04施策の客観指標'!$A$4:$AY$1029,COLUMN('04施策の客観指標'!$AV:$AV),FALSE)</f>
        <v>0</v>
      </c>
      <c r="GC14" s="878">
        <f>VLOOKUP($A14&amp;"-"&amp;GC$4,'04施策の客観指標'!$A$4:$AY$1029,COLUMN('04施策の客観指標'!$AV:$AV),FALSE)</f>
        <v>0</v>
      </c>
      <c r="GD14" s="878" t="str">
        <f>VLOOKUP($A14&amp;"-"&amp;GD$4,'04施策の客観指標'!$A$4:$AY$1029,COLUMN('04施策の客観指標'!$AV:$AV),FALSE)</f>
        <v>-</v>
      </c>
      <c r="GE14" s="878" t="str">
        <f>VLOOKUP($A14&amp;"-"&amp;GE$4,'04施策の客観指標'!$A$4:$AY$1029,COLUMN('04施策の客観指標'!$AV:$AV),FALSE)</f>
        <v>-</v>
      </c>
      <c r="GF14" s="878" t="str">
        <f>VLOOKUP($A14&amp;"-"&amp;GF$4,'04施策の客観指標'!$A$4:$AY$1029,COLUMN('04施策の客観指標'!$AV:$AV),FALSE)</f>
        <v>-</v>
      </c>
      <c r="GG14" s="878" t="str">
        <f>VLOOKUP($A14&amp;"-"&amp;GG$4,'04施策の客観指標'!$A$4:$AY$1029,COLUMN('04施策の客観指標'!$AV:$AV),FALSE)</f>
        <v>-</v>
      </c>
      <c r="GH14" s="878" t="str">
        <f>VLOOKUP($A14&amp;"-"&amp;GH$4,'04施策の客観指標'!$A$4:$AY$1029,COLUMN('04施策の客観指標'!$AV:$AV),FALSE)</f>
        <v>-</v>
      </c>
      <c r="GI14" s="878" t="str">
        <f>VLOOKUP($A14&amp;"-"&amp;GI$4,'04施策の客観指標'!$A$4:$AY$1029,COLUMN('04施策の客観指標'!$AV:$AV),FALSE)</f>
        <v>-</v>
      </c>
      <c r="GJ14" s="879" t="str">
        <f t="shared" si="70"/>
        <v>-</v>
      </c>
      <c r="GK14" s="856" t="str">
        <f>IF(GA14="-","-",VLOOKUP($A14&amp;"-"&amp;GA$4,'04施策の客観指標'!$A$4:$AY$1029,COLUMN('04施策の客観指標'!$AY:$AY),FALSE))</f>
        <v>-</v>
      </c>
      <c r="GL14" s="856">
        <f>IF(GB14="-","-",VLOOKUP($A14&amp;"-"&amp;GB$4,'04施策の客観指標'!$A$4:$AY$1029,COLUMN('04施策の客観指標'!$AY:$AY),FALSE))</f>
        <v>0</v>
      </c>
      <c r="GM14" s="856">
        <f>IF(GC14="-","-",VLOOKUP($A14&amp;"-"&amp;GC$4,'04施策の客観指標'!$A$4:$AY$1029,COLUMN('04施策の客観指標'!$AY:$AY),FALSE))</f>
        <v>0</v>
      </c>
      <c r="GN14" s="856" t="str">
        <f>IF(GD14="-","-",VLOOKUP($A14&amp;"-"&amp;GD$4,'04施策の客観指標'!$A$4:$AY$1029,COLUMN('04施策の客観指標'!$AY:$AY),FALSE))</f>
        <v>-</v>
      </c>
      <c r="GO14" s="856" t="str">
        <f>IF(GE14="-","-",VLOOKUP($A14&amp;"-"&amp;GE$4,'04施策の客観指標'!$A$4:$AY$1029,COLUMN('04施策の客観指標'!$AY:$AY),FALSE))</f>
        <v>-</v>
      </c>
      <c r="GP14" s="856" t="str">
        <f>IF(GF14="-","-",VLOOKUP($A14&amp;"-"&amp;GF$4,'04施策の客観指標'!$A$4:$AY$1029,COLUMN('04施策の客観指標'!$AY:$AY),FALSE))</f>
        <v>-</v>
      </c>
      <c r="GQ14" s="856" t="str">
        <f>IF(GG14="-","-",VLOOKUP($A14&amp;"-"&amp;GG$4,'04施策の客観指標'!$A$4:$AY$1029,COLUMN('04施策の客観指標'!$AY:$AY),FALSE))</f>
        <v>-</v>
      </c>
      <c r="GR14" s="856" t="str">
        <f>IF(GH14="-","-",VLOOKUP($A14&amp;"-"&amp;GH$4,'04施策の客観指標'!$A$4:$AY$1029,COLUMN('04施策の客観指標'!$AY:$AY),FALSE))</f>
        <v>-</v>
      </c>
      <c r="GS14" s="856" t="str">
        <f>IF(GI14="-","-",VLOOKUP($A14&amp;"-"&amp;GI$4,'04施策の客観指標'!$A$4:$AY$1029,COLUMN('04施策の客観指標'!$AY:$AY),FALSE))</f>
        <v>-</v>
      </c>
      <c r="GT14" s="879">
        <f t="shared" si="71"/>
        <v>0</v>
      </c>
      <c r="GU14" s="877" t="str">
        <f t="shared" si="72"/>
        <v/>
      </c>
      <c r="GV14" s="878" t="e">
        <f t="shared" si="73"/>
        <v>#N/A</v>
      </c>
      <c r="GW14" s="878" t="e">
        <f t="shared" si="74"/>
        <v>#N/A</v>
      </c>
      <c r="GX14" s="878" t="str">
        <f t="shared" si="75"/>
        <v/>
      </c>
      <c r="GY14" s="878" t="str">
        <f t="shared" si="76"/>
        <v/>
      </c>
      <c r="GZ14" s="878" t="str">
        <f t="shared" si="77"/>
        <v/>
      </c>
      <c r="HA14" s="878" t="str">
        <f t="shared" si="78"/>
        <v/>
      </c>
      <c r="HB14" s="878" t="str">
        <f t="shared" si="79"/>
        <v/>
      </c>
      <c r="HC14" s="878" t="str">
        <f t="shared" si="80"/>
        <v/>
      </c>
      <c r="HD14" s="855" t="str">
        <f t="shared" si="81"/>
        <v>-</v>
      </c>
      <c r="HE14" s="877" t="str">
        <f>IF($K14="○",VLOOKUP($C14&amp;"-"&amp;HE$4,'05市民生活実感調査'!$A$3:$BC$218,COLUMN('05市民生活実感調査'!$AS:$AS),FALSE),"-")</f>
        <v>c</v>
      </c>
      <c r="HF14" s="878" t="str">
        <f>IF($L14="○",VLOOKUP($C14&amp;"-"&amp;HF$4,'05市民生活実感調査'!$A$3:$BC$218,COLUMN('05市民生活実感調査'!$AS:$AS),FALSE),"-")</f>
        <v>-</v>
      </c>
      <c r="HG14" s="878" t="str">
        <f>IF($M14="○",VLOOKUP($C14&amp;"-"&amp;HG$4,'05市民生活実感調査'!$A$3:$BC$218,COLUMN('05市民生活実感調査'!$AS:$AS),FALSE),"-")</f>
        <v>-</v>
      </c>
      <c r="HH14" s="878" t="str">
        <f>IF($N14="○",VLOOKUP($C14&amp;"-"&amp;HH$4,'05市民生活実感調査'!$A$3:$BC$218,COLUMN('05市民生活実感調査'!$AS:$AS),FALSE),"-")</f>
        <v>-</v>
      </c>
      <c r="HI14" s="878" t="str">
        <f>IF($O14="○",VLOOKUP($C14&amp;"-"&amp;HI$4,'05市民生活実感調査'!$A$3:$BC$218,COLUMN('05市民生活実感調査'!$AS:$AS),FALSE),"-")</f>
        <v>-</v>
      </c>
      <c r="HJ14" s="878" t="str">
        <f>IF($P14="○",VLOOKUP($C14&amp;"-"&amp;HJ$4,'05市民生活実感調査'!$A$3:$BC$218,COLUMN('05市民生活実感調査'!$AS:$AS),FALSE),"-")</f>
        <v>-</v>
      </c>
      <c r="HK14" s="878" t="str">
        <f>IF($Q14="○",VLOOKUP($C14&amp;"-"&amp;HK$4,'05市民生活実感調査'!$A$3:$BC$218,COLUMN('05市民生活実感調査'!$AS:$AS),FALSE),"-")</f>
        <v>-</v>
      </c>
      <c r="HL14" s="878" t="str">
        <f>IF($R14="○",VLOOKUP($C14&amp;"-"&amp;HL$4,'05市民生活実感調査'!$A$3:$BC$218,COLUMN('05市民生活実感調査'!$AS:$AS),FALSE),"-")</f>
        <v>-</v>
      </c>
      <c r="HM14" s="879" t="str">
        <f t="shared" si="82"/>
        <v>c</v>
      </c>
      <c r="HN14" s="877">
        <f t="shared" si="83"/>
        <v>2</v>
      </c>
      <c r="HO14" s="878" t="str">
        <f t="shared" si="84"/>
        <v/>
      </c>
      <c r="HP14" s="878" t="str">
        <f t="shared" si="85"/>
        <v/>
      </c>
      <c r="HQ14" s="878" t="str">
        <f t="shared" si="86"/>
        <v/>
      </c>
      <c r="HR14" s="878" t="str">
        <f t="shared" si="87"/>
        <v/>
      </c>
      <c r="HS14" s="878" t="str">
        <f t="shared" si="88"/>
        <v/>
      </c>
      <c r="HT14" s="878" t="str">
        <f t="shared" si="89"/>
        <v/>
      </c>
      <c r="HU14" s="878" t="str">
        <f t="shared" si="90"/>
        <v/>
      </c>
      <c r="HV14" s="840">
        <f t="shared" si="91"/>
        <v>0.5</v>
      </c>
      <c r="HW14" s="876" t="str">
        <f t="shared" si="92"/>
        <v>市民実感</v>
      </c>
      <c r="HX14" s="863" t="str">
        <f t="shared" si="93"/>
        <v>地域コミュニティは共同体意識を基礎とするため、「市民の実感」に重みを置く。</v>
      </c>
      <c r="HY14" s="877" t="str">
        <f>VLOOKUP(GJ14&amp;HM14&amp;HW14,プルダウン!$AC$2:$AD$71,2,FALSE)</f>
        <v>C</v>
      </c>
      <c r="HZ14" s="859" t="str">
        <f>VLOOKUP(HY14,プルダウン!$A$1:$B$6,2,FALSE)</f>
        <v>政策の目的がそこそこ達成されている</v>
      </c>
      <c r="IA14" s="860"/>
      <c r="IB14" s="859"/>
      <c r="IC14" s="889" t="str">
        <f>VLOOKUP($A14&amp;"-"&amp;IC$4,'04施策の客観指標'!$A$4:$AY$1029,COLUMN('04施策の客観指標'!$AW:$AW),FALSE)</f>
        <v>e</v>
      </c>
      <c r="ID14" s="878" t="s">
        <v>83</v>
      </c>
      <c r="IE14" s="878" t="s">
        <v>83</v>
      </c>
      <c r="IF14" s="878" t="s">
        <v>83</v>
      </c>
      <c r="IG14" s="878" t="s">
        <v>83</v>
      </c>
      <c r="IH14" s="878" t="s">
        <v>83</v>
      </c>
      <c r="II14" s="878" t="s">
        <v>83</v>
      </c>
      <c r="IJ14" s="878" t="s">
        <v>83</v>
      </c>
      <c r="IK14" s="878" t="s">
        <v>83</v>
      </c>
      <c r="IL14" s="879" t="str">
        <f t="shared" si="94"/>
        <v>e</v>
      </c>
      <c r="IM14" s="856">
        <f>IF(IC14="-","-",VLOOKUP($A14&amp;"-"&amp;IC$4,'04施策の客観指標'!$A$4:$AY$1029,COLUMN('04施策の客観指標'!$AY:$AY),FALSE))</f>
        <v>1</v>
      </c>
      <c r="IN14" s="856" t="str">
        <f>IF(ID14="-","-",VLOOKUP($A14&amp;"-"&amp;ID$4,'04施策の客観指標'!$A$4:$AY$1029,COLUMN('04施策の客観指標'!$AY:$AY),FALSE))</f>
        <v>-</v>
      </c>
      <c r="IO14" s="856" t="str">
        <f>IF(IE14="-","-",VLOOKUP($A14&amp;"-"&amp;IE$4,'04施策の客観指標'!$A$4:$AY$1029,COLUMN('04施策の客観指標'!$AY:$AY),FALSE))</f>
        <v>-</v>
      </c>
      <c r="IP14" s="856" t="str">
        <f>IF(IF14="-","-",VLOOKUP($A14&amp;"-"&amp;IF$4,'04施策の客観指標'!$A$4:$AY$1029,COLUMN('04施策の客観指標'!$AY:$AY),FALSE))</f>
        <v>-</v>
      </c>
      <c r="IQ14" s="856" t="str">
        <f>IF(IG14="-","-",VLOOKUP($A14&amp;"-"&amp;IG$4,'04施策の客観指標'!$A$4:$AY$1029,COLUMN('04施策の客観指標'!$AY:$AY),FALSE))</f>
        <v>-</v>
      </c>
      <c r="IR14" s="856" t="str">
        <f>IF(IH14="-","-",VLOOKUP($A14&amp;"-"&amp;IH$4,'04施策の客観指標'!$A$4:$AY$1029,COLUMN('04施策の客観指標'!$AY:$AY),FALSE))</f>
        <v>-</v>
      </c>
      <c r="IS14" s="856" t="str">
        <f>IF(II14="-","-",VLOOKUP($A14&amp;"-"&amp;II$4,'04施策の客観指標'!$A$4:$AY$1029,COLUMN('04施策の客観指標'!$AY:$AY),FALSE))</f>
        <v>-</v>
      </c>
      <c r="IT14" s="856" t="str">
        <f>IF(IJ14="-","-",VLOOKUP($A14&amp;"-"&amp;IJ$4,'04施策の客観指標'!$A$4:$AY$1029,COLUMN('04施策の客観指標'!$AY:$AY),FALSE))</f>
        <v>-</v>
      </c>
      <c r="IU14" s="856" t="str">
        <f>IF(IK14="-","-",VLOOKUP($A14&amp;"-"&amp;IK$4,'04施策の客観指標'!$A$4:$AY$1029,COLUMN('04施策の客観指標'!$AY:$AY),FALSE))</f>
        <v>-</v>
      </c>
      <c r="IV14" s="879">
        <f t="shared" si="95"/>
        <v>1</v>
      </c>
      <c r="IW14" s="877">
        <f t="shared" si="96"/>
        <v>0</v>
      </c>
      <c r="IX14" s="878" t="str">
        <f t="shared" si="97"/>
        <v/>
      </c>
      <c r="IY14" s="878" t="str">
        <f t="shared" si="98"/>
        <v/>
      </c>
      <c r="IZ14" s="878" t="str">
        <f t="shared" si="99"/>
        <v/>
      </c>
      <c r="JA14" s="878" t="str">
        <f t="shared" si="100"/>
        <v/>
      </c>
      <c r="JB14" s="878" t="str">
        <f t="shared" si="101"/>
        <v/>
      </c>
      <c r="JC14" s="878" t="str">
        <f t="shared" si="102"/>
        <v/>
      </c>
      <c r="JD14" s="878" t="str">
        <f t="shared" si="103"/>
        <v/>
      </c>
      <c r="JE14" s="878" t="str">
        <f t="shared" si="104"/>
        <v/>
      </c>
      <c r="JF14" s="855">
        <f t="shared" si="105"/>
        <v>0</v>
      </c>
      <c r="JG14" s="877" t="str">
        <f>IF($K14="○",VLOOKUP($C14&amp;"-"&amp;JG$4,'05市民生活実感調査'!$A$3:$BC$218,COLUMN('05市民生活実感調査'!$BC:$BC),FALSE),"-")</f>
        <v>c</v>
      </c>
      <c r="JH14" s="878" t="str">
        <f>IF($L14="○",VLOOKUP($C14&amp;"-"&amp;JH$4,'05市民生活実感調査'!$A$3:$BC$218,COLUMN('05市民生活実感調査'!$BC:$BC),FALSE),"-")</f>
        <v>-</v>
      </c>
      <c r="JI14" s="878" t="str">
        <f>IF($M14="○",VLOOKUP($C14&amp;"-"&amp;JI$4,'05市民生活実感調査'!$A$3:$BC$218,COLUMN('05市民生活実感調査'!$BC:$BC),FALSE),"-")</f>
        <v>-</v>
      </c>
      <c r="JJ14" s="878" t="str">
        <f>IF($N14="○",VLOOKUP($C14&amp;"-"&amp;JJ$4,'05市民生活実感調査'!$A$3:$BC$218,COLUMN('05市民生活実感調査'!$BC:$BC),FALSE),"-")</f>
        <v>-</v>
      </c>
      <c r="JK14" s="878" t="str">
        <f>IF($O14="○",VLOOKUP($C14&amp;"-"&amp;JK$4,'05市民生活実感調査'!$A$3:$BC$218,COLUMN('05市民生活実感調査'!$BC:$BC),FALSE),"-")</f>
        <v>-</v>
      </c>
      <c r="JL14" s="878" t="str">
        <f>IF($P14="○",VLOOKUP($C14&amp;"-"&amp;JL$4,'05市民生活実感調査'!$A$3:$BC$218,COLUMN('05市民生活実感調査'!$BC:$BC),FALSE),"-")</f>
        <v>-</v>
      </c>
      <c r="JM14" s="878" t="str">
        <f>IF($Q14="○",VLOOKUP($C14&amp;"-"&amp;JM$4,'05市民生活実感調査'!$A$3:$BC$218,COLUMN('05市民生活実感調査'!$BC:$BC),FALSE),"-")</f>
        <v>-</v>
      </c>
      <c r="JN14" s="878" t="str">
        <f>IF($R14="○",VLOOKUP($C14&amp;"-"&amp;JN$4,'05市民生活実感調査'!$A$3:$BC$218,COLUMN('05市民生活実感調査'!$BC:$BC),FALSE),"-")</f>
        <v>-</v>
      </c>
      <c r="JO14" s="879" t="str">
        <f t="shared" si="106"/>
        <v>c</v>
      </c>
      <c r="JP14" s="877">
        <f t="shared" si="107"/>
        <v>2</v>
      </c>
      <c r="JQ14" s="878" t="str">
        <f t="shared" si="108"/>
        <v/>
      </c>
      <c r="JR14" s="878" t="str">
        <f t="shared" si="109"/>
        <v/>
      </c>
      <c r="JS14" s="878" t="str">
        <f t="shared" si="110"/>
        <v/>
      </c>
      <c r="JT14" s="878" t="str">
        <f t="shared" si="111"/>
        <v/>
      </c>
      <c r="JU14" s="878" t="str">
        <f t="shared" si="112"/>
        <v/>
      </c>
      <c r="JV14" s="878" t="str">
        <f t="shared" si="113"/>
        <v/>
      </c>
      <c r="JW14" s="878" t="str">
        <f t="shared" si="114"/>
        <v/>
      </c>
      <c r="JX14" s="840">
        <f t="shared" si="115"/>
        <v>0.5</v>
      </c>
      <c r="JY14" s="876" t="str">
        <f t="shared" si="116"/>
        <v>市民実感</v>
      </c>
      <c r="JZ14" s="863" t="str">
        <f t="shared" si="117"/>
        <v>地域コミュニティは共同体意識を基礎とするため、「市民の実感」に重みを置く。</v>
      </c>
      <c r="KA14" s="877" t="str">
        <f>VLOOKUP(IL14&amp;JO14&amp;JY14,プルダウン!$AC$2:$AD$71,2,FALSE)</f>
        <v>D</v>
      </c>
      <c r="KB14" s="859" t="str">
        <f>VLOOKUP(KA14,プルダウン!$A$1:$B$6,2,FALSE)</f>
        <v>政策の目的があまり達成されていない</v>
      </c>
      <c r="KC14" s="860" t="s">
        <v>3303</v>
      </c>
      <c r="KD14" s="859"/>
      <c r="KE14" s="883" t="str">
        <f>VLOOKUP($A14&amp;"-"&amp;KE$4,'04施策の客観指標'!$A$4:$AY$1029,COLUMN('04施策の客観指標'!$AX:$AX),FALSE)</f>
        <v>-</v>
      </c>
      <c r="KF14" s="813" t="str">
        <f>VLOOKUP($A14&amp;"-"&amp;KF$4,'04施策の客観指標'!$A$4:$AY$1029,COLUMN('04施策の客観指標'!$AX:$AX),FALSE)</f>
        <v>-</v>
      </c>
      <c r="KG14" s="813" t="str">
        <f>VLOOKUP($A14&amp;"-"&amp;KG$4,'04施策の客観指標'!$A$4:$AY$1029,COLUMN('04施策の客観指標'!$AX:$AX),FALSE)</f>
        <v>-</v>
      </c>
      <c r="KH14" s="813" t="str">
        <f>VLOOKUP($A14&amp;"-"&amp;KH$4,'04施策の客観指標'!$A$4:$AY$1029,COLUMN('04施策の客観指標'!$AX:$AX),FALSE)</f>
        <v>-</v>
      </c>
      <c r="KI14" s="813" t="str">
        <f>VLOOKUP($A14&amp;"-"&amp;KI$4,'04施策の客観指標'!$A$4:$AY$1029,COLUMN('04施策の客観指標'!$AX:$AX),FALSE)</f>
        <v>-</v>
      </c>
      <c r="KJ14" s="813" t="str">
        <f>VLOOKUP($A14&amp;"-"&amp;KJ$4,'04施策の客観指標'!$A$4:$AY$1029,COLUMN('04施策の客観指標'!$AX:$AX),FALSE)</f>
        <v>-</v>
      </c>
      <c r="KK14" s="813" t="str">
        <f>VLOOKUP($A14&amp;"-"&amp;KK$4,'04施策の客観指標'!$A$4:$AY$1029,COLUMN('04施策の客観指標'!$AX:$AX),FALSE)</f>
        <v>-</v>
      </c>
      <c r="KL14" s="813" t="str">
        <f>VLOOKUP($A14&amp;"-"&amp;KL$4,'04施策の客観指標'!$A$4:$AY$1029,COLUMN('04施策の客観指標'!$AX:$AX),FALSE)</f>
        <v>-</v>
      </c>
      <c r="KM14" s="813" t="str">
        <f>VLOOKUP($A14&amp;"-"&amp;KM$4,'04施策の客観指標'!$A$4:$AY$1029,COLUMN('04施策の客観指標'!$AX:$AX),FALSE)</f>
        <v>-</v>
      </c>
      <c r="KN14" s="814" t="str">
        <f t="shared" si="118"/>
        <v>-</v>
      </c>
      <c r="KO14" s="423" t="str">
        <f>IF(KE14="-","-",VLOOKUP($A14&amp;"-"&amp;KE$4,'04施策の客観指標'!$A$4:$AY$1029,COLUMN('04施策の客観指標'!$AY:$AY),FALSE))</f>
        <v>-</v>
      </c>
      <c r="KP14" s="423" t="str">
        <f>IF(KF14="-","-",VLOOKUP($A14&amp;"-"&amp;KF$4,'04施策の客観指標'!$A$4:$AY$1029,COLUMN('04施策の客観指標'!$AY:$AY),FALSE))</f>
        <v>-</v>
      </c>
      <c r="KQ14" s="423" t="str">
        <f>IF(KG14="-","-",VLOOKUP($A14&amp;"-"&amp;KG$4,'04施策の客観指標'!$A$4:$AY$1029,COLUMN('04施策の客観指標'!$AY:$AY),FALSE))</f>
        <v>-</v>
      </c>
      <c r="KR14" s="423" t="str">
        <f>IF(KH14="-","-",VLOOKUP($A14&amp;"-"&amp;KH$4,'04施策の客観指標'!$A$4:$AY$1029,COLUMN('04施策の客観指標'!$AY:$AY),FALSE))</f>
        <v>-</v>
      </c>
      <c r="KS14" s="423" t="str">
        <f>IF(KI14="-","-",VLOOKUP($A14&amp;"-"&amp;KI$4,'04施策の客観指標'!$A$4:$AY$1029,COLUMN('04施策の客観指標'!$AY:$AY),FALSE))</f>
        <v>-</v>
      </c>
      <c r="KT14" s="423" t="str">
        <f>IF(KJ14="-","-",VLOOKUP($A14&amp;"-"&amp;KJ$4,'04施策の客観指標'!$A$4:$AY$1029,COLUMN('04施策の客観指標'!$AY:$AY),FALSE))</f>
        <v>-</v>
      </c>
      <c r="KU14" s="423" t="str">
        <f>IF(KK14="-","-",VLOOKUP($A14&amp;"-"&amp;KK$4,'04施策の客観指標'!$A$4:$AY$1029,COLUMN('04施策の客観指標'!$AY:$AY),FALSE))</f>
        <v>-</v>
      </c>
      <c r="KV14" s="423" t="str">
        <f>IF(KL14="-","-",VLOOKUP($A14&amp;"-"&amp;KL$4,'04施策の客観指標'!$A$4:$AY$1029,COLUMN('04施策の客観指標'!$AY:$AY),FALSE))</f>
        <v>-</v>
      </c>
      <c r="KW14" s="423" t="str">
        <f>IF(KM14="-","-",VLOOKUP($A14&amp;"-"&amp;KM$4,'04施策の客観指標'!$A$4:$AY$1029,COLUMN('04施策の客観指標'!$AY:$AY),FALSE))</f>
        <v>-</v>
      </c>
      <c r="KX14" s="234">
        <f t="shared" si="119"/>
        <v>0</v>
      </c>
      <c r="KY14" s="237" t="str">
        <f t="shared" si="120"/>
        <v/>
      </c>
      <c r="KZ14" s="187" t="str">
        <f t="shared" si="121"/>
        <v/>
      </c>
      <c r="LA14" s="187" t="str">
        <f t="shared" si="122"/>
        <v/>
      </c>
      <c r="LB14" s="187" t="str">
        <f t="shared" si="123"/>
        <v/>
      </c>
      <c r="LC14" s="187" t="str">
        <f t="shared" si="124"/>
        <v/>
      </c>
      <c r="LD14" s="187" t="str">
        <f t="shared" si="125"/>
        <v/>
      </c>
      <c r="LE14" s="187" t="str">
        <f t="shared" si="126"/>
        <v/>
      </c>
      <c r="LF14" s="187" t="str">
        <f t="shared" si="127"/>
        <v/>
      </c>
      <c r="LG14" s="187" t="str">
        <f t="shared" si="128"/>
        <v/>
      </c>
      <c r="LH14" s="240" t="str">
        <f t="shared" si="129"/>
        <v>-</v>
      </c>
      <c r="LI14" s="820" t="str">
        <f>IF($K14="○",VLOOKUP($C14&amp;"-"&amp;LI$4,'05市民生活実感調査'!$A$3:$BM$218,COLUMN('05市民生活実感調査'!$BM:$BM),FALSE),"-")</f>
        <v>c</v>
      </c>
      <c r="LJ14" s="821" t="str">
        <f>IF($L14="○",VLOOKUP($C14&amp;"-"&amp;LJ$4,'05市民生活実感調査'!$A$3:$BM$218,COLUMN('05市民生活実感調査'!$BM:$BM),FALSE),"-")</f>
        <v>-</v>
      </c>
      <c r="LK14" s="821" t="str">
        <f>IF($M14="○",VLOOKUP($C14&amp;"-"&amp;LK$4,'05市民生活実感調査'!$A$3:$BM$218,COLUMN('05市民生活実感調査'!$BM:$BM),FALSE),"-")</f>
        <v>-</v>
      </c>
      <c r="LL14" s="821" t="str">
        <f>IF($N14="○",VLOOKUP($C14&amp;"-"&amp;LL$4,'05市民生活実感調査'!$A$3:$BM$218,COLUMN('05市民生活実感調査'!$BM:$BM),FALSE),"-")</f>
        <v>-</v>
      </c>
      <c r="LM14" s="821" t="str">
        <f>IF($O14="○",VLOOKUP($C14&amp;"-"&amp;LM$4,'05市民生活実感調査'!$A$3:$BM$218,COLUMN('05市民生活実感調査'!$BM:$BM),FALSE),"-")</f>
        <v>-</v>
      </c>
      <c r="LN14" s="821" t="str">
        <f>IF($P14="○",VLOOKUP($C14&amp;"-"&amp;LN$4,'05市民生活実感調査'!$A$3:$BM$218,COLUMN('05市民生活実感調査'!$BM:$BM),FALSE),"-")</f>
        <v>-</v>
      </c>
      <c r="LO14" s="821" t="str">
        <f>IF($Q14="○",VLOOKUP($C14&amp;"-"&amp;LO$4,'05市民生活実感調査'!$A$3:$BM$218,COLUMN('05市民生活実感調査'!$BM:$BM),FALSE),"-")</f>
        <v>-</v>
      </c>
      <c r="LP14" s="821" t="str">
        <f>IF($R14="○",VLOOKUP($C14&amp;"-"&amp;LP$4,'05市民生活実感調査'!$A$3:$BM$218,COLUMN('05市民生活実感調査'!$BM:$BM),FALSE),"-")</f>
        <v>-</v>
      </c>
      <c r="LQ14" s="822" t="str">
        <f t="shared" si="130"/>
        <v>c</v>
      </c>
      <c r="LR14" s="237">
        <f t="shared" si="131"/>
        <v>2</v>
      </c>
      <c r="LS14" s="187" t="str">
        <f t="shared" si="132"/>
        <v/>
      </c>
      <c r="LT14" s="187" t="str">
        <f t="shared" si="133"/>
        <v/>
      </c>
      <c r="LU14" s="187" t="str">
        <f t="shared" si="134"/>
        <v/>
      </c>
      <c r="LV14" s="187" t="str">
        <f t="shared" si="135"/>
        <v/>
      </c>
      <c r="LW14" s="187" t="str">
        <f t="shared" si="136"/>
        <v/>
      </c>
      <c r="LX14" s="187" t="str">
        <f t="shared" si="137"/>
        <v/>
      </c>
      <c r="LY14" s="187" t="str">
        <f t="shared" si="138"/>
        <v/>
      </c>
      <c r="LZ14" s="422">
        <f t="shared" si="142"/>
        <v>0.5</v>
      </c>
      <c r="MA14" s="103" t="str">
        <f t="shared" si="139"/>
        <v>市民実感</v>
      </c>
      <c r="MB14" s="104" t="str">
        <f t="shared" si="140"/>
        <v>地域コミュニティは共同体意識を基礎とするため、「市民の実感」に重みを置く。</v>
      </c>
      <c r="MC14" s="823" t="str">
        <f>VLOOKUP(KN14&amp;LQ14&amp;MA14,プルダウン!$AC$2:$AD$71,2,FALSE)</f>
        <v>C</v>
      </c>
      <c r="MD14" s="824" t="str">
        <f>VLOOKUP(MC14,プルダウン!$A$1:$B$6,2,FALSE)</f>
        <v>政策の目的がそこそこ達成されている</v>
      </c>
      <c r="ME14" s="91"/>
      <c r="MF14" s="190"/>
    </row>
    <row r="15" spans="1:348" ht="165.75" customHeight="1">
      <c r="A15" s="231">
        <v>302</v>
      </c>
      <c r="B15" s="104" t="s">
        <v>167</v>
      </c>
      <c r="C15" s="237">
        <f t="shared" si="0"/>
        <v>3</v>
      </c>
      <c r="D15" s="190" t="str">
        <f>IFERROR(VLOOKUP(C15,プルダウン!$L$2:$M$28,2,FALSE),"-")</f>
        <v>市民生活とコミュニティ</v>
      </c>
      <c r="E15" s="104"/>
      <c r="F15" s="91" t="s">
        <v>1189</v>
      </c>
      <c r="G15" s="117" t="s">
        <v>1145</v>
      </c>
      <c r="H15" s="91"/>
      <c r="I15" s="117"/>
      <c r="J15" s="104"/>
      <c r="K15" s="420" t="s">
        <v>83</v>
      </c>
      <c r="L15" s="421" t="s">
        <v>383</v>
      </c>
      <c r="M15" s="421" t="s">
        <v>83</v>
      </c>
      <c r="N15" s="421" t="s">
        <v>83</v>
      </c>
      <c r="O15" s="421" t="s">
        <v>83</v>
      </c>
      <c r="P15" s="421" t="s">
        <v>83</v>
      </c>
      <c r="Q15" s="421" t="s">
        <v>83</v>
      </c>
      <c r="R15" s="422" t="s">
        <v>83</v>
      </c>
      <c r="S15" s="877" t="str">
        <f>VLOOKUP($A15&amp;"-"&amp;S$4,'04施策の客観指標'!$A$4:$AY$1029,COLUMN('04施策の客観指標'!$AS:$AS),FALSE)</f>
        <v>-</v>
      </c>
      <c r="T15" s="878" t="str">
        <f>VLOOKUP($A15&amp;"-"&amp;T$4,'04施策の客観指標'!$A$4:$AY$1029,COLUMN('04施策の客観指標'!$AS:$AS),FALSE)</f>
        <v>-</v>
      </c>
      <c r="U15" s="878" t="str">
        <f>VLOOKUP($A15&amp;"-"&amp;U$4,'04施策の客観指標'!$A$4:$AY$1029,COLUMN('04施策の客観指標'!$AS:$AS),FALSE)</f>
        <v>-</v>
      </c>
      <c r="V15" s="878" t="str">
        <f>VLOOKUP($A15&amp;"-"&amp;V$4,'04施策の客観指標'!$A$4:$AY$1029,COLUMN('04施策の客観指標'!$AS:$AS),FALSE)</f>
        <v>-</v>
      </c>
      <c r="W15" s="878" t="str">
        <f>VLOOKUP($A15&amp;"-"&amp;W$4,'04施策の客観指標'!$A$4:$AY$1029,COLUMN('04施策の客観指標'!$AS:$AS),FALSE)</f>
        <v>-</v>
      </c>
      <c r="X15" s="878" t="str">
        <f>VLOOKUP($A15&amp;"-"&amp;X$4,'04施策の客観指標'!$A$4:$AY$1029,COLUMN('04施策の客観指標'!$AS:$AS),FALSE)</f>
        <v>-</v>
      </c>
      <c r="Y15" s="878" t="str">
        <f>VLOOKUP($A15&amp;"-"&amp;Y$4,'04施策の客観指標'!$A$4:$AY$1029,COLUMN('04施策の客観指標'!$AS:$AS),FALSE)</f>
        <v>-</v>
      </c>
      <c r="Z15" s="878" t="str">
        <f>VLOOKUP($A15&amp;"-"&amp;Z$4,'04施策の客観指標'!$A$4:$AY$1029,COLUMN('04施策の客観指標'!$AS:$AS),FALSE)</f>
        <v>-</v>
      </c>
      <c r="AA15" s="852" t="str">
        <f>VLOOKUP($A15&amp;"-"&amp;AA$4,'04施策の客観指標'!$A$4:$AY$1029,COLUMN('04施策の客観指標'!$AS:$AS),FALSE)</f>
        <v>-</v>
      </c>
      <c r="AB15" s="876" t="str">
        <f t="shared" si="1"/>
        <v>-</v>
      </c>
      <c r="AC15" s="856" t="s">
        <v>83</v>
      </c>
      <c r="AD15" s="878" t="s">
        <v>83</v>
      </c>
      <c r="AE15" s="878" t="s">
        <v>83</v>
      </c>
      <c r="AF15" s="878" t="s">
        <v>83</v>
      </c>
      <c r="AG15" s="878" t="s">
        <v>83</v>
      </c>
      <c r="AH15" s="878" t="s">
        <v>83</v>
      </c>
      <c r="AI15" s="878" t="s">
        <v>83</v>
      </c>
      <c r="AJ15" s="878" t="s">
        <v>83</v>
      </c>
      <c r="AK15" s="878" t="s">
        <v>83</v>
      </c>
      <c r="AL15" s="879">
        <f t="shared" si="2"/>
        <v>0</v>
      </c>
      <c r="AM15" s="877" t="str">
        <f t="shared" si="3"/>
        <v/>
      </c>
      <c r="AN15" s="878" t="str">
        <f t="shared" si="4"/>
        <v/>
      </c>
      <c r="AO15" s="878" t="str">
        <f t="shared" si="5"/>
        <v/>
      </c>
      <c r="AP15" s="878" t="str">
        <f t="shared" si="6"/>
        <v/>
      </c>
      <c r="AQ15" s="878" t="str">
        <f t="shared" si="7"/>
        <v/>
      </c>
      <c r="AR15" s="878" t="str">
        <f t="shared" si="8"/>
        <v/>
      </c>
      <c r="AS15" s="878" t="str">
        <f t="shared" si="9"/>
        <v/>
      </c>
      <c r="AT15" s="878" t="str">
        <f t="shared" si="10"/>
        <v/>
      </c>
      <c r="AU15" s="852" t="str">
        <f t="shared" si="11"/>
        <v/>
      </c>
      <c r="AV15" s="855" t="str">
        <f t="shared" si="12"/>
        <v>-</v>
      </c>
      <c r="AW15" s="856" t="str">
        <f>IF($K15="○",VLOOKUP($C15&amp;"-"&amp;AW$4,'05市民生活実感調査'!$A$3:$BC$218,COLUMN('05市民生活実感調査'!$O:$O),FALSE),"-")</f>
        <v>-</v>
      </c>
      <c r="AX15" s="878" t="str">
        <f>IF($L15="○",VLOOKUP($C15&amp;"-"&amp;AX$4,'05市民生活実感調査'!$A$3:$BC$218,COLUMN('05市民生活実感調査'!$O:$O),FALSE),"-")</f>
        <v>b</v>
      </c>
      <c r="AY15" s="878" t="str">
        <f>IF($M15="○",VLOOKUP($C15&amp;"-"&amp;AY$4,'05市民生活実感調査'!$A$3:$BC$218,COLUMN('05市民生活実感調査'!$O:$O),FALSE),"-")</f>
        <v>-</v>
      </c>
      <c r="AZ15" s="878" t="str">
        <f>IF($N15="○",VLOOKUP($C15&amp;"-"&amp;AZ$4,'05市民生活実感調査'!$A$3:$BC$218,COLUMN('05市民生活実感調査'!$O:$O),FALSE),"-")</f>
        <v>-</v>
      </c>
      <c r="BA15" s="878" t="str">
        <f>IF($O15="○",VLOOKUP($C15&amp;"-"&amp;BA$4,'05市民生活実感調査'!$A$3:$BC$218,COLUMN('05市民生活実感調査'!$O:$O),FALSE),"-")</f>
        <v>-</v>
      </c>
      <c r="BB15" s="878" t="str">
        <f>IF($P15="○",VLOOKUP($C15&amp;"-"&amp;BB$4,'05市民生活実感調査'!$A$3:$BC$218,COLUMN('05市民生活実感調査'!$O:$O),FALSE),"-")</f>
        <v>-</v>
      </c>
      <c r="BC15" s="878" t="str">
        <f>IF($Q15="○",VLOOKUP($C15&amp;"-"&amp;BC$4,'05市民生活実感調査'!$A$3:$BC$218,COLUMN('05市民生活実感調査'!$O:$O),FALSE),"-")</f>
        <v>-</v>
      </c>
      <c r="BD15" s="878" t="str">
        <f>IF($R15="○",VLOOKUP($C15&amp;"-"&amp;BD$4,'05市民生活実感調査'!$A$3:$BC$218,COLUMN('05市民生活実感調査'!$O:$O),FALSE),"-")</f>
        <v>-</v>
      </c>
      <c r="BE15" s="879" t="str">
        <f t="shared" si="13"/>
        <v>b</v>
      </c>
      <c r="BF15" s="877" t="str">
        <f t="shared" si="14"/>
        <v/>
      </c>
      <c r="BG15" s="878">
        <f t="shared" si="15"/>
        <v>3</v>
      </c>
      <c r="BH15" s="878" t="str">
        <f t="shared" si="16"/>
        <v/>
      </c>
      <c r="BI15" s="878" t="str">
        <f t="shared" si="17"/>
        <v/>
      </c>
      <c r="BJ15" s="878" t="str">
        <f t="shared" si="18"/>
        <v/>
      </c>
      <c r="BK15" s="878" t="str">
        <f t="shared" si="19"/>
        <v/>
      </c>
      <c r="BL15" s="878" t="str">
        <f t="shared" si="20"/>
        <v/>
      </c>
      <c r="BM15" s="878" t="str">
        <f t="shared" si="21"/>
        <v/>
      </c>
      <c r="BN15" s="840">
        <f t="shared" si="22"/>
        <v>0.75</v>
      </c>
      <c r="BO15" s="880" t="s">
        <v>123</v>
      </c>
      <c r="BP15" s="863" t="s">
        <v>1968</v>
      </c>
      <c r="BQ15" s="877" t="e">
        <v>#N/A</v>
      </c>
      <c r="BR15" s="887" t="e">
        <v>#N/A</v>
      </c>
      <c r="BS15" s="860" t="s">
        <v>12</v>
      </c>
      <c r="BT15" s="887" t="s">
        <v>12</v>
      </c>
      <c r="BU15" s="863" t="s">
        <v>1460</v>
      </c>
      <c r="BV15" s="891" t="s">
        <v>1528</v>
      </c>
      <c r="BW15" s="889" t="str">
        <f>VLOOKUP($A15&amp;"-"&amp;BW$4,'04施策の客観指標'!$A$4:$AY$1029,COLUMN('04施策の客観指標'!$AT:$AT),FALSE)</f>
        <v>-</v>
      </c>
      <c r="BX15" s="878" t="str">
        <f>VLOOKUP($A15&amp;"-"&amp;BX$4,'04施策の客観指標'!$A$4:$AY$1029,COLUMN('04施策の客観指標'!$AT:$AT),FALSE)</f>
        <v>-</v>
      </c>
      <c r="BY15" s="878" t="str">
        <f>VLOOKUP($A15&amp;"-"&amp;BY$4,'04施策の客観指標'!$A$4:$AY$1029,COLUMN('04施策の客観指標'!$AT:$AT),FALSE)</f>
        <v>-</v>
      </c>
      <c r="BZ15" s="878" t="str">
        <f>VLOOKUP($A15&amp;"-"&amp;BZ$4,'04施策の客観指標'!$A$4:$AY$1029,COLUMN('04施策の客観指標'!$AT:$AT),FALSE)</f>
        <v>-</v>
      </c>
      <c r="CA15" s="878" t="str">
        <f>VLOOKUP($A15&amp;"-"&amp;CA$4,'04施策の客観指標'!$A$4:$AY$1029,COLUMN('04施策の客観指標'!$AT:$AT),FALSE)</f>
        <v>-</v>
      </c>
      <c r="CB15" s="878" t="str">
        <f>VLOOKUP($A15&amp;"-"&amp;CB$4,'04施策の客観指標'!$A$4:$AY$1029,COLUMN('04施策の客観指標'!$AT:$AT),FALSE)</f>
        <v>-</v>
      </c>
      <c r="CC15" s="878" t="str">
        <f>VLOOKUP($A15&amp;"-"&amp;CC$4,'04施策の客観指標'!$A$4:$AY$1029,COLUMN('04施策の客観指標'!$AT:$AT),FALSE)</f>
        <v>-</v>
      </c>
      <c r="CD15" s="878" t="str">
        <f>VLOOKUP($A15&amp;"-"&amp;CD$4,'04施策の客観指標'!$A$4:$AY$1029,COLUMN('04施策の客観指標'!$AT:$AT),FALSE)</f>
        <v>-</v>
      </c>
      <c r="CE15" s="852" t="str">
        <f>VLOOKUP($A15&amp;"-"&amp;CE$4,'04施策の客観指標'!$A$4:$AY$1029,COLUMN('04施策の客観指標'!$AT:$AT),FALSE)</f>
        <v>-</v>
      </c>
      <c r="CF15" s="879" t="str">
        <f t="shared" si="23"/>
        <v>-</v>
      </c>
      <c r="CG15" s="856" t="str">
        <f>IF(BW15="-","-",VLOOKUP($A15&amp;"-"&amp;BW$4,'04施策の客観指標'!$A$4:$AY$1029,COLUMN('04施策の客観指標'!$AY:$AY),FALSE))</f>
        <v>-</v>
      </c>
      <c r="CH15" s="856" t="str">
        <f>IF(BX15="-","-",VLOOKUP($A15&amp;"-"&amp;BX$4,'04施策の客観指標'!$A$4:$AY$1029,COLUMN('04施策の客観指標'!$AY:$AY),FALSE))</f>
        <v>-</v>
      </c>
      <c r="CI15" s="856" t="str">
        <f>IF(BY15="-","-",VLOOKUP($A15&amp;"-"&amp;BY$4,'04施策の客観指標'!$A$4:$AY$1029,COLUMN('04施策の客観指標'!$AY:$AY),FALSE))</f>
        <v>-</v>
      </c>
      <c r="CJ15" s="856" t="str">
        <f>IF(BZ15="-","-",VLOOKUP($A15&amp;"-"&amp;BZ$4,'04施策の客観指標'!$A$4:$AY$1029,COLUMN('04施策の客観指標'!$AY:$AY),FALSE))</f>
        <v>-</v>
      </c>
      <c r="CK15" s="856" t="str">
        <f>IF(CA15="-","-",VLOOKUP($A15&amp;"-"&amp;CA$4,'04施策の客観指標'!$A$4:$AY$1029,COLUMN('04施策の客観指標'!$AY:$AY),FALSE))</f>
        <v>-</v>
      </c>
      <c r="CL15" s="856" t="str">
        <f>IF(CB15="-","-",VLOOKUP($A15&amp;"-"&amp;CB$4,'04施策の客観指標'!$A$4:$AY$1029,COLUMN('04施策の客観指標'!$AY:$AY),FALSE))</f>
        <v>-</v>
      </c>
      <c r="CM15" s="856" t="str">
        <f>IF(CC15="-","-",VLOOKUP($A15&amp;"-"&amp;CC$4,'04施策の客観指標'!$A$4:$AY$1029,COLUMN('04施策の客観指標'!$AY:$AY),FALSE))</f>
        <v>-</v>
      </c>
      <c r="CN15" s="856" t="str">
        <f>IF(CD15="-","-",VLOOKUP($A15&amp;"-"&amp;CD$4,'04施策の客観指標'!$A$4:$AY$1029,COLUMN('04施策の客観指標'!$AY:$AY),FALSE))</f>
        <v>-</v>
      </c>
      <c r="CO15" s="856" t="str">
        <f>IF(CE15="-","-",VLOOKUP($A15&amp;"-"&amp;CE$4,'04施策の客観指標'!$A$4:$AY$1029,COLUMN('04施策の客観指標'!$AY:$AY),FALSE))</f>
        <v>-</v>
      </c>
      <c r="CP15" s="879">
        <f t="shared" si="24"/>
        <v>0</v>
      </c>
      <c r="CQ15" s="877" t="str">
        <f t="shared" si="25"/>
        <v/>
      </c>
      <c r="CR15" s="878" t="str">
        <f t="shared" si="26"/>
        <v/>
      </c>
      <c r="CS15" s="878" t="str">
        <f t="shared" si="27"/>
        <v/>
      </c>
      <c r="CT15" s="878" t="str">
        <f t="shared" si="28"/>
        <v/>
      </c>
      <c r="CU15" s="878" t="str">
        <f t="shared" si="29"/>
        <v/>
      </c>
      <c r="CV15" s="878" t="str">
        <f t="shared" si="30"/>
        <v/>
      </c>
      <c r="CW15" s="878" t="str">
        <f t="shared" si="31"/>
        <v/>
      </c>
      <c r="CX15" s="878" t="str">
        <f t="shared" si="32"/>
        <v/>
      </c>
      <c r="CY15" s="878" t="str">
        <f t="shared" si="33"/>
        <v/>
      </c>
      <c r="CZ15" s="855" t="str">
        <f t="shared" si="34"/>
        <v>-</v>
      </c>
      <c r="DA15" s="877" t="str">
        <f>IF($K15="○",VLOOKUP($C15&amp;"-"&amp;DA$4,'05市民生活実感調査'!$A$3:$BC$218,COLUMN('05市民生活実感調査'!$Y:$Y),FALSE),"-")</f>
        <v>-</v>
      </c>
      <c r="DB15" s="878" t="str">
        <f>IF($L15="○",VLOOKUP($C15&amp;"-"&amp;DB$4,'05市民生活実感調査'!$A$3:$BC$218,COLUMN('05市民生活実感調査'!$Y:$Y),FALSE),"-")</f>
        <v>c</v>
      </c>
      <c r="DC15" s="878" t="str">
        <f>IF($M15="○",VLOOKUP($C15&amp;"-"&amp;DC$4,'05市民生活実感調査'!$A$3:$BC$218,COLUMN('05市民生活実感調査'!$Y:$Y),FALSE),"-")</f>
        <v>-</v>
      </c>
      <c r="DD15" s="878" t="str">
        <f>IF($N15="○",VLOOKUP($C15&amp;"-"&amp;DD$4,'05市民生活実感調査'!$A$3:$BC$218,COLUMN('05市民生活実感調査'!$Y:$Y),FALSE),"-")</f>
        <v>-</v>
      </c>
      <c r="DE15" s="878" t="str">
        <f>IF($O15="○",VLOOKUP($C15&amp;"-"&amp;DE$4,'05市民生活実感調査'!$A$3:$BC$218,COLUMN('05市民生活実感調査'!$Y:$Y),FALSE),"-")</f>
        <v>-</v>
      </c>
      <c r="DF15" s="878" t="str">
        <f>IF($P15="○",VLOOKUP($C15&amp;"-"&amp;DF$4,'05市民生活実感調査'!$A$3:$BC$218,COLUMN('05市民生活実感調査'!$Y:$Y),FALSE),"-")</f>
        <v>-</v>
      </c>
      <c r="DG15" s="878" t="str">
        <f>IF($Q15="○",VLOOKUP($C15&amp;"-"&amp;DG$4,'05市民生活実感調査'!$A$3:$BC$218,COLUMN('05市民生活実感調査'!$Y:$Y),FALSE),"-")</f>
        <v>-</v>
      </c>
      <c r="DH15" s="878" t="str">
        <f>IF($R15="○",VLOOKUP($C15&amp;"-"&amp;DH$4,'05市民生活実感調査'!$A$3:$BC$218,COLUMN('05市民生活実感調査'!$Y:$Y),FALSE),"-")</f>
        <v>-</v>
      </c>
      <c r="DI15" s="879" t="str">
        <f t="shared" si="35"/>
        <v>c</v>
      </c>
      <c r="DJ15" s="877" t="str">
        <f t="shared" si="36"/>
        <v/>
      </c>
      <c r="DK15" s="878">
        <f t="shared" si="37"/>
        <v>2</v>
      </c>
      <c r="DL15" s="878" t="str">
        <f t="shared" si="38"/>
        <v/>
      </c>
      <c r="DM15" s="878" t="str">
        <f t="shared" si="39"/>
        <v/>
      </c>
      <c r="DN15" s="878" t="str">
        <f t="shared" si="141"/>
        <v/>
      </c>
      <c r="DO15" s="878" t="str">
        <f t="shared" si="40"/>
        <v/>
      </c>
      <c r="DP15" s="878" t="str">
        <f t="shared" si="41"/>
        <v/>
      </c>
      <c r="DQ15" s="878" t="str">
        <f t="shared" si="42"/>
        <v/>
      </c>
      <c r="DR15" s="840">
        <f t="shared" si="43"/>
        <v>0.5</v>
      </c>
      <c r="DS15" s="876" t="str">
        <f t="shared" si="44"/>
        <v>市民実感</v>
      </c>
      <c r="DT15" s="863" t="str">
        <f t="shared" si="45"/>
        <v>地域コミュニティは共同体意識を基礎とすることから、その活性化状況も実感されることに意義があるため。</v>
      </c>
      <c r="DU15" s="877" t="str">
        <f>VLOOKUP(CF15&amp;DI15&amp;DS15,プルダウン!$AC$2:$AD$71,2,FALSE)</f>
        <v>C</v>
      </c>
      <c r="DV15" s="859" t="str">
        <f>VLOOKUP(DU15,プルダウン!$A$1:$B$6,2,FALSE)</f>
        <v>政策の目的がそこそこ達成されている</v>
      </c>
      <c r="DW15" s="860"/>
      <c r="DX15" s="859"/>
      <c r="DY15" s="889" t="str">
        <f>VLOOKUP($A15&amp;"-"&amp;DY$4,'04施策の客観指標'!$A$4:$AY$1029,COLUMN('04施策の客観指標'!$AU:$AU),FALSE)</f>
        <v>-</v>
      </c>
      <c r="DZ15" s="878" t="str">
        <f>VLOOKUP($A15&amp;"-"&amp;DZ$4,'04施策の客観指標'!$A$4:$AY$1029,COLUMN('04施策の客観指標'!$AU:$AU),FALSE)</f>
        <v>-</v>
      </c>
      <c r="EA15" s="878" t="str">
        <f>VLOOKUP($A15&amp;"-"&amp;EA$4,'04施策の客観指標'!$A$4:$AY$1029,COLUMN('04施策の客観指標'!$AU:$AU),FALSE)</f>
        <v>-</v>
      </c>
      <c r="EB15" s="878" t="str">
        <f>VLOOKUP($A15&amp;"-"&amp;EB$4,'04施策の客観指標'!$A$4:$AY$1029,COLUMN('04施策の客観指標'!$AU:$AU),FALSE)</f>
        <v>-</v>
      </c>
      <c r="EC15" s="878" t="str">
        <f>VLOOKUP($A15&amp;"-"&amp;EC$4,'04施策の客観指標'!$A$4:$AY$1029,COLUMN('04施策の客観指標'!$AU:$AU),FALSE)</f>
        <v>-</v>
      </c>
      <c r="ED15" s="878" t="str">
        <f>VLOOKUP($A15&amp;"-"&amp;ED$4,'04施策の客観指標'!$A$4:$AY$1029,COLUMN('04施策の客観指標'!$AU:$AU),FALSE)</f>
        <v>-</v>
      </c>
      <c r="EE15" s="878" t="str">
        <f>VLOOKUP($A15&amp;"-"&amp;EE$4,'04施策の客観指標'!$A$4:$AY$1029,COLUMN('04施策の客観指標'!$AU:$AU),FALSE)</f>
        <v>-</v>
      </c>
      <c r="EF15" s="878" t="str">
        <f>VLOOKUP($A15&amp;"-"&amp;EF$4,'04施策の客観指標'!$A$4:$AY$1029,COLUMN('04施策の客観指標'!$AU:$AU),FALSE)</f>
        <v>-</v>
      </c>
      <c r="EG15" s="878" t="str">
        <f>VLOOKUP($A15&amp;"-"&amp;EG$4,'04施策の客観指標'!$A$4:$AY$1029,COLUMN('04施策の客観指標'!$AU:$AU),FALSE)</f>
        <v>-</v>
      </c>
      <c r="EH15" s="879" t="str">
        <f t="shared" si="46"/>
        <v>-</v>
      </c>
      <c r="EI15" s="856" t="s">
        <v>83</v>
      </c>
      <c r="EJ15" s="878" t="s">
        <v>83</v>
      </c>
      <c r="EK15" s="878" t="s">
        <v>83</v>
      </c>
      <c r="EL15" s="878" t="s">
        <v>83</v>
      </c>
      <c r="EM15" s="878" t="s">
        <v>83</v>
      </c>
      <c r="EN15" s="878" t="s">
        <v>83</v>
      </c>
      <c r="EO15" s="878" t="s">
        <v>83</v>
      </c>
      <c r="EP15" s="878" t="s">
        <v>83</v>
      </c>
      <c r="EQ15" s="878" t="s">
        <v>83</v>
      </c>
      <c r="ER15" s="879">
        <f t="shared" si="47"/>
        <v>0</v>
      </c>
      <c r="ES15" s="877" t="str">
        <f t="shared" si="48"/>
        <v/>
      </c>
      <c r="ET15" s="878" t="str">
        <f t="shared" si="49"/>
        <v/>
      </c>
      <c r="EU15" s="878" t="str">
        <f t="shared" si="50"/>
        <v/>
      </c>
      <c r="EV15" s="878" t="str">
        <f t="shared" si="51"/>
        <v/>
      </c>
      <c r="EW15" s="878" t="str">
        <f t="shared" si="52"/>
        <v/>
      </c>
      <c r="EX15" s="878" t="str">
        <f t="shared" si="53"/>
        <v/>
      </c>
      <c r="EY15" s="878" t="str">
        <f t="shared" si="54"/>
        <v/>
      </c>
      <c r="EZ15" s="878" t="str">
        <f t="shared" si="55"/>
        <v/>
      </c>
      <c r="FA15" s="878" t="str">
        <f t="shared" si="56"/>
        <v/>
      </c>
      <c r="FB15" s="855" t="str">
        <f t="shared" si="57"/>
        <v>-</v>
      </c>
      <c r="FC15" s="877" t="str">
        <f>IF($K15="○",VLOOKUP($C15&amp;"-"&amp;FC$4,'05市民生活実感調査'!$A$3:$BC$218,COLUMN('05市民生活実感調査'!$AI:$AI),FALSE),"-")</f>
        <v>-</v>
      </c>
      <c r="FD15" s="878" t="str">
        <f>IF($L15="○",VLOOKUP($C15&amp;"-"&amp;FD$4,'05市民生活実感調査'!$A$3:$BC$218,COLUMN('05市民生活実感調査'!$AI:$AI),FALSE),"-")</f>
        <v>c</v>
      </c>
      <c r="FE15" s="878" t="str">
        <f>IF($M15="○",VLOOKUP($C15&amp;"-"&amp;FE$4,'05市民生活実感調査'!$A$3:$BC$218,COLUMN('05市民生活実感調査'!$AI:$AI),FALSE),"-")</f>
        <v>-</v>
      </c>
      <c r="FF15" s="878" t="str">
        <f>IF($N15="○",VLOOKUP($C15&amp;"-"&amp;FF$4,'05市民生活実感調査'!$A$3:$BC$218,COLUMN('05市民生活実感調査'!$AI:$AI),FALSE),"-")</f>
        <v>-</v>
      </c>
      <c r="FG15" s="878" t="str">
        <f>IF($O15="○",VLOOKUP($C15&amp;"-"&amp;FG$4,'05市民生活実感調査'!$A$3:$BC$218,COLUMN('05市民生活実感調査'!$AI:$AI),FALSE),"-")</f>
        <v>-</v>
      </c>
      <c r="FH15" s="878" t="str">
        <f>IF($P15="○",VLOOKUP($C15&amp;"-"&amp;FH$4,'05市民生活実感調査'!$A$3:$BC$218,COLUMN('05市民生活実感調査'!$AI:$AI),FALSE),"-")</f>
        <v>-</v>
      </c>
      <c r="FI15" s="878" t="str">
        <f>IF($Q15="○",VLOOKUP($C15&amp;"-"&amp;FI$4,'05市民生活実感調査'!$A$3:$BC$218,COLUMN('05市民生活実感調査'!$AI:$AI),FALSE),"-")</f>
        <v>-</v>
      </c>
      <c r="FJ15" s="878" t="str">
        <f>IF($R15="○",VLOOKUP($C15&amp;"-"&amp;FJ$4,'05市民生活実感調査'!$A$3:$BC$218,COLUMN('05市民生活実感調査'!$AI:$AI),FALSE),"-")</f>
        <v>-</v>
      </c>
      <c r="FK15" s="879" t="str">
        <f t="shared" si="58"/>
        <v>c</v>
      </c>
      <c r="FL15" s="877" t="str">
        <f t="shared" si="59"/>
        <v/>
      </c>
      <c r="FM15" s="878">
        <f t="shared" si="60"/>
        <v>2</v>
      </c>
      <c r="FN15" s="878" t="str">
        <f t="shared" si="61"/>
        <v/>
      </c>
      <c r="FO15" s="878" t="str">
        <f t="shared" si="62"/>
        <v/>
      </c>
      <c r="FP15" s="878" t="str">
        <f t="shared" si="63"/>
        <v/>
      </c>
      <c r="FQ15" s="878" t="str">
        <f t="shared" si="64"/>
        <v/>
      </c>
      <c r="FR15" s="878" t="str">
        <f t="shared" si="65"/>
        <v/>
      </c>
      <c r="FS15" s="878" t="str">
        <f t="shared" si="66"/>
        <v/>
      </c>
      <c r="FT15" s="840">
        <f t="shared" si="67"/>
        <v>0.5</v>
      </c>
      <c r="FU15" s="876" t="str">
        <f t="shared" si="68"/>
        <v>市民実感</v>
      </c>
      <c r="FV15" s="863" t="str">
        <f t="shared" si="69"/>
        <v>地域コミュニティは共同体意識を基礎とすることから、その活性化状況も実感されることに意義があるため。</v>
      </c>
      <c r="FW15" s="877" t="str">
        <f>VLOOKUP(EH15&amp;FK15&amp;FU15,プルダウン!$AC$2:$AD$71,2,FALSE)</f>
        <v>C</v>
      </c>
      <c r="FX15" s="859" t="str">
        <f>VLOOKUP(FW15,プルダウン!$A$1:$B$6,2,FALSE)</f>
        <v>政策の目的がそこそこ達成されている</v>
      </c>
      <c r="FY15" s="860"/>
      <c r="FZ15" s="859"/>
      <c r="GA15" s="889" t="str">
        <f>VLOOKUP($A15&amp;"-"&amp;GA$4,'04施策の客観指標'!$A$4:$AY$1029,COLUMN('04施策の客観指標'!$AV:$AV),FALSE)</f>
        <v>-</v>
      </c>
      <c r="GB15" s="878" t="str">
        <f>VLOOKUP($A15&amp;"-"&amp;GB$4,'04施策の客観指標'!$A$4:$AY$1029,COLUMN('04施策の客観指標'!$AV:$AV),FALSE)</f>
        <v>-</v>
      </c>
      <c r="GC15" s="878" t="str">
        <f>VLOOKUP($A15&amp;"-"&amp;GC$4,'04施策の客観指標'!$A$4:$AY$1029,COLUMN('04施策の客観指標'!$AV:$AV),FALSE)</f>
        <v>-</v>
      </c>
      <c r="GD15" s="878" t="str">
        <f>VLOOKUP($A15&amp;"-"&amp;GD$4,'04施策の客観指標'!$A$4:$AY$1029,COLUMN('04施策の客観指標'!$AV:$AV),FALSE)</f>
        <v>-</v>
      </c>
      <c r="GE15" s="878" t="str">
        <f>VLOOKUP($A15&amp;"-"&amp;GE$4,'04施策の客観指標'!$A$4:$AY$1029,COLUMN('04施策の客観指標'!$AV:$AV),FALSE)</f>
        <v>-</v>
      </c>
      <c r="GF15" s="878" t="str">
        <f>VLOOKUP($A15&amp;"-"&amp;GF$4,'04施策の客観指標'!$A$4:$AY$1029,COLUMN('04施策の客観指標'!$AV:$AV),FALSE)</f>
        <v>-</v>
      </c>
      <c r="GG15" s="878" t="str">
        <f>VLOOKUP($A15&amp;"-"&amp;GG$4,'04施策の客観指標'!$A$4:$AY$1029,COLUMN('04施策の客観指標'!$AV:$AV),FALSE)</f>
        <v>-</v>
      </c>
      <c r="GH15" s="878" t="str">
        <f>VLOOKUP($A15&amp;"-"&amp;GH$4,'04施策の客観指標'!$A$4:$AY$1029,COLUMN('04施策の客観指標'!$AV:$AV),FALSE)</f>
        <v>-</v>
      </c>
      <c r="GI15" s="878" t="str">
        <f>VLOOKUP($A15&amp;"-"&amp;GI$4,'04施策の客観指標'!$A$4:$AY$1029,COLUMN('04施策の客観指標'!$AV:$AV),FALSE)</f>
        <v>-</v>
      </c>
      <c r="GJ15" s="879" t="str">
        <f t="shared" si="70"/>
        <v>-</v>
      </c>
      <c r="GK15" s="856" t="str">
        <f>IF(GA15="-","-",VLOOKUP($A15&amp;"-"&amp;GA$4,'04施策の客観指標'!$A$4:$AY$1029,COLUMN('04施策の客観指標'!$AY:$AY),FALSE))</f>
        <v>-</v>
      </c>
      <c r="GL15" s="856" t="str">
        <f>IF(GB15="-","-",VLOOKUP($A15&amp;"-"&amp;GB$4,'04施策の客観指標'!$A$4:$AY$1029,COLUMN('04施策の客観指標'!$AY:$AY),FALSE))</f>
        <v>-</v>
      </c>
      <c r="GM15" s="856" t="str">
        <f>IF(GC15="-","-",VLOOKUP($A15&amp;"-"&amp;GC$4,'04施策の客観指標'!$A$4:$AY$1029,COLUMN('04施策の客観指標'!$AY:$AY),FALSE))</f>
        <v>-</v>
      </c>
      <c r="GN15" s="856" t="str">
        <f>IF(GD15="-","-",VLOOKUP($A15&amp;"-"&amp;GD$4,'04施策の客観指標'!$A$4:$AY$1029,COLUMN('04施策の客観指標'!$AY:$AY),FALSE))</f>
        <v>-</v>
      </c>
      <c r="GO15" s="856" t="str">
        <f>IF(GE15="-","-",VLOOKUP($A15&amp;"-"&amp;GE$4,'04施策の客観指標'!$A$4:$AY$1029,COLUMN('04施策の客観指標'!$AY:$AY),FALSE))</f>
        <v>-</v>
      </c>
      <c r="GP15" s="856" t="str">
        <f>IF(GF15="-","-",VLOOKUP($A15&amp;"-"&amp;GF$4,'04施策の客観指標'!$A$4:$AY$1029,COLUMN('04施策の客観指標'!$AY:$AY),FALSE))</f>
        <v>-</v>
      </c>
      <c r="GQ15" s="856" t="str">
        <f>IF(GG15="-","-",VLOOKUP($A15&amp;"-"&amp;GG$4,'04施策の客観指標'!$A$4:$AY$1029,COLUMN('04施策の客観指標'!$AY:$AY),FALSE))</f>
        <v>-</v>
      </c>
      <c r="GR15" s="856" t="str">
        <f>IF(GH15="-","-",VLOOKUP($A15&amp;"-"&amp;GH$4,'04施策の客観指標'!$A$4:$AY$1029,COLUMN('04施策の客観指標'!$AY:$AY),FALSE))</f>
        <v>-</v>
      </c>
      <c r="GS15" s="856" t="str">
        <f>IF(GI15="-","-",VLOOKUP($A15&amp;"-"&amp;GI$4,'04施策の客観指標'!$A$4:$AY$1029,COLUMN('04施策の客観指標'!$AY:$AY),FALSE))</f>
        <v>-</v>
      </c>
      <c r="GT15" s="879">
        <f t="shared" si="71"/>
        <v>0</v>
      </c>
      <c r="GU15" s="877" t="str">
        <f t="shared" si="72"/>
        <v/>
      </c>
      <c r="GV15" s="878" t="str">
        <f t="shared" si="73"/>
        <v/>
      </c>
      <c r="GW15" s="878" t="str">
        <f t="shared" si="74"/>
        <v/>
      </c>
      <c r="GX15" s="878" t="str">
        <f t="shared" si="75"/>
        <v/>
      </c>
      <c r="GY15" s="878" t="str">
        <f t="shared" si="76"/>
        <v/>
      </c>
      <c r="GZ15" s="878" t="str">
        <f t="shared" si="77"/>
        <v/>
      </c>
      <c r="HA15" s="878" t="str">
        <f t="shared" si="78"/>
        <v/>
      </c>
      <c r="HB15" s="878" t="str">
        <f t="shared" si="79"/>
        <v/>
      </c>
      <c r="HC15" s="878" t="str">
        <f t="shared" si="80"/>
        <v/>
      </c>
      <c r="HD15" s="855" t="str">
        <f t="shared" si="81"/>
        <v>-</v>
      </c>
      <c r="HE15" s="877" t="str">
        <f>IF($K15="○",VLOOKUP($C15&amp;"-"&amp;HE$4,'05市民生活実感調査'!$A$3:$BC$218,COLUMN('05市民生活実感調査'!$AS:$AS),FALSE),"-")</f>
        <v>-</v>
      </c>
      <c r="HF15" s="878" t="str">
        <f>IF($L15="○",VLOOKUP($C15&amp;"-"&amp;HF$4,'05市民生活実感調査'!$A$3:$BC$218,COLUMN('05市民生活実感調査'!$AS:$AS),FALSE),"-")</f>
        <v>c</v>
      </c>
      <c r="HG15" s="878" t="str">
        <f>IF($M15="○",VLOOKUP($C15&amp;"-"&amp;HG$4,'05市民生活実感調査'!$A$3:$BC$218,COLUMN('05市民生活実感調査'!$AS:$AS),FALSE),"-")</f>
        <v>-</v>
      </c>
      <c r="HH15" s="878" t="str">
        <f>IF($N15="○",VLOOKUP($C15&amp;"-"&amp;HH$4,'05市民生活実感調査'!$A$3:$BC$218,COLUMN('05市民生活実感調査'!$AS:$AS),FALSE),"-")</f>
        <v>-</v>
      </c>
      <c r="HI15" s="878" t="str">
        <f>IF($O15="○",VLOOKUP($C15&amp;"-"&amp;HI$4,'05市民生活実感調査'!$A$3:$BC$218,COLUMN('05市民生活実感調査'!$AS:$AS),FALSE),"-")</f>
        <v>-</v>
      </c>
      <c r="HJ15" s="878" t="str">
        <f>IF($P15="○",VLOOKUP($C15&amp;"-"&amp;HJ$4,'05市民生活実感調査'!$A$3:$BC$218,COLUMN('05市民生活実感調査'!$AS:$AS),FALSE),"-")</f>
        <v>-</v>
      </c>
      <c r="HK15" s="878" t="str">
        <f>IF($Q15="○",VLOOKUP($C15&amp;"-"&amp;HK$4,'05市民生活実感調査'!$A$3:$BC$218,COLUMN('05市民生活実感調査'!$AS:$AS),FALSE),"-")</f>
        <v>-</v>
      </c>
      <c r="HL15" s="878" t="str">
        <f>IF($R15="○",VLOOKUP($C15&amp;"-"&amp;HL$4,'05市民生活実感調査'!$A$3:$BC$218,COLUMN('05市民生活実感調査'!$AS:$AS),FALSE),"-")</f>
        <v>-</v>
      </c>
      <c r="HM15" s="879" t="str">
        <f t="shared" si="82"/>
        <v>c</v>
      </c>
      <c r="HN15" s="877" t="str">
        <f t="shared" si="83"/>
        <v/>
      </c>
      <c r="HO15" s="878">
        <f t="shared" si="84"/>
        <v>2</v>
      </c>
      <c r="HP15" s="878" t="str">
        <f t="shared" si="85"/>
        <v/>
      </c>
      <c r="HQ15" s="878" t="str">
        <f t="shared" si="86"/>
        <v/>
      </c>
      <c r="HR15" s="878" t="str">
        <f t="shared" si="87"/>
        <v/>
      </c>
      <c r="HS15" s="878" t="str">
        <f t="shared" si="88"/>
        <v/>
      </c>
      <c r="HT15" s="878" t="str">
        <f t="shared" si="89"/>
        <v/>
      </c>
      <c r="HU15" s="878" t="str">
        <f t="shared" si="90"/>
        <v/>
      </c>
      <c r="HV15" s="840">
        <f t="shared" si="91"/>
        <v>0.5</v>
      </c>
      <c r="HW15" s="876" t="str">
        <f t="shared" si="92"/>
        <v>市民実感</v>
      </c>
      <c r="HX15" s="863" t="str">
        <f t="shared" si="93"/>
        <v>地域コミュニティは共同体意識を基礎とすることから、その活性化状況も実感されることに意義があるため。</v>
      </c>
      <c r="HY15" s="877" t="str">
        <f>VLOOKUP(GJ15&amp;HM15&amp;HW15,プルダウン!$AC$2:$AD$71,2,FALSE)</f>
        <v>C</v>
      </c>
      <c r="HZ15" s="859" t="str">
        <f>VLOOKUP(HY15,プルダウン!$A$1:$B$6,2,FALSE)</f>
        <v>政策の目的がそこそこ達成されている</v>
      </c>
      <c r="IA15" s="860"/>
      <c r="IB15" s="859"/>
      <c r="IC15" s="889" t="str">
        <f>VLOOKUP($A15&amp;"-"&amp;IC$4,'04施策の客観指標'!$A$4:$AY$1029,COLUMN('04施策の客観指標'!$AW:$AW),FALSE)</f>
        <v>a</v>
      </c>
      <c r="ID15" s="878" t="str">
        <f>VLOOKUP($A15&amp;"-"&amp;ID$4,'04施策の客観指標'!$A$4:$AY$1029,COLUMN('04施策の客観指標'!$AW:$AW),FALSE)</f>
        <v>-</v>
      </c>
      <c r="IE15" s="878" t="str">
        <f>VLOOKUP($A15&amp;"-"&amp;IE$4,'04施策の客観指標'!$A$4:$AY$1029,COLUMN('04施策の客観指標'!$AW:$AW),FALSE)</f>
        <v>-</v>
      </c>
      <c r="IF15" s="878" t="str">
        <f>VLOOKUP($A15&amp;"-"&amp;IF$4,'04施策の客観指標'!$A$4:$AY$1029,COLUMN('04施策の客観指標'!$AW:$AW),FALSE)</f>
        <v>-</v>
      </c>
      <c r="IG15" s="878" t="str">
        <f>VLOOKUP($A15&amp;"-"&amp;IG$4,'04施策の客観指標'!$A$4:$AY$1029,COLUMN('04施策の客観指標'!$AW:$AW),FALSE)</f>
        <v>-</v>
      </c>
      <c r="IH15" s="878" t="str">
        <f>VLOOKUP($A15&amp;"-"&amp;IH$4,'04施策の客観指標'!$A$4:$AY$1029,COLUMN('04施策の客観指標'!$AW:$AW),FALSE)</f>
        <v>-</v>
      </c>
      <c r="II15" s="878" t="str">
        <f>VLOOKUP($A15&amp;"-"&amp;II$4,'04施策の客観指標'!$A$4:$AY$1029,COLUMN('04施策の客観指標'!$AW:$AW),FALSE)</f>
        <v>-</v>
      </c>
      <c r="IJ15" s="878" t="str">
        <f>VLOOKUP($A15&amp;"-"&amp;IJ$4,'04施策の客観指標'!$A$4:$AY$1029,COLUMN('04施策の客観指標'!$AW:$AW),FALSE)</f>
        <v>-</v>
      </c>
      <c r="IK15" s="878" t="str">
        <f>VLOOKUP($A15&amp;"-"&amp;IK$4,'04施策の客観指標'!$A$4:$AY$1029,COLUMN('04施策の客観指標'!$AW:$AW),FALSE)</f>
        <v>-</v>
      </c>
      <c r="IL15" s="879" t="str">
        <f t="shared" si="94"/>
        <v>a</v>
      </c>
      <c r="IM15" s="856">
        <f>IF(IC15="-","-",VLOOKUP($A15&amp;"-"&amp;IC$4,'04施策の客観指標'!$A$4:$AY$1029,COLUMN('04施策の客観指標'!$AY:$AY),FALSE))</f>
        <v>1</v>
      </c>
      <c r="IN15" s="856" t="str">
        <f>IF(ID15="-","-",VLOOKUP($A15&amp;"-"&amp;ID$4,'04施策の客観指標'!$A$4:$AY$1029,COLUMN('04施策の客観指標'!$AY:$AY),FALSE))</f>
        <v>-</v>
      </c>
      <c r="IO15" s="856" t="str">
        <f>IF(IE15="-","-",VLOOKUP($A15&amp;"-"&amp;IE$4,'04施策の客観指標'!$A$4:$AY$1029,COLUMN('04施策の客観指標'!$AY:$AY),FALSE))</f>
        <v>-</v>
      </c>
      <c r="IP15" s="856" t="str">
        <f>IF(IF15="-","-",VLOOKUP($A15&amp;"-"&amp;IF$4,'04施策の客観指標'!$A$4:$AY$1029,COLUMN('04施策の客観指標'!$AY:$AY),FALSE))</f>
        <v>-</v>
      </c>
      <c r="IQ15" s="856" t="str">
        <f>IF(IG15="-","-",VLOOKUP($A15&amp;"-"&amp;IG$4,'04施策の客観指標'!$A$4:$AY$1029,COLUMN('04施策の客観指標'!$AY:$AY),FALSE))</f>
        <v>-</v>
      </c>
      <c r="IR15" s="856" t="str">
        <f>IF(IH15="-","-",VLOOKUP($A15&amp;"-"&amp;IH$4,'04施策の客観指標'!$A$4:$AY$1029,COLUMN('04施策の客観指標'!$AY:$AY),FALSE))</f>
        <v>-</v>
      </c>
      <c r="IS15" s="856" t="str">
        <f>IF(II15="-","-",VLOOKUP($A15&amp;"-"&amp;II$4,'04施策の客観指標'!$A$4:$AY$1029,COLUMN('04施策の客観指標'!$AY:$AY),FALSE))</f>
        <v>-</v>
      </c>
      <c r="IT15" s="856" t="str">
        <f>IF(IJ15="-","-",VLOOKUP($A15&amp;"-"&amp;IJ$4,'04施策の客観指標'!$A$4:$AY$1029,COLUMN('04施策の客観指標'!$AY:$AY),FALSE))</f>
        <v>-</v>
      </c>
      <c r="IU15" s="856" t="str">
        <f>IF(IK15="-","-",VLOOKUP($A15&amp;"-"&amp;IK$4,'04施策の客観指標'!$A$4:$AY$1029,COLUMN('04施策の客観指標'!$AY:$AY),FALSE))</f>
        <v>-</v>
      </c>
      <c r="IV15" s="879">
        <f t="shared" si="95"/>
        <v>1</v>
      </c>
      <c r="IW15" s="877">
        <f t="shared" si="96"/>
        <v>4</v>
      </c>
      <c r="IX15" s="878" t="str">
        <f t="shared" si="97"/>
        <v/>
      </c>
      <c r="IY15" s="878" t="str">
        <f t="shared" si="98"/>
        <v/>
      </c>
      <c r="IZ15" s="878" t="str">
        <f t="shared" si="99"/>
        <v/>
      </c>
      <c r="JA15" s="878" t="str">
        <f t="shared" si="100"/>
        <v/>
      </c>
      <c r="JB15" s="878" t="str">
        <f t="shared" si="101"/>
        <v/>
      </c>
      <c r="JC15" s="878" t="str">
        <f t="shared" si="102"/>
        <v/>
      </c>
      <c r="JD15" s="878" t="str">
        <f t="shared" si="103"/>
        <v/>
      </c>
      <c r="JE15" s="878" t="str">
        <f t="shared" si="104"/>
        <v/>
      </c>
      <c r="JF15" s="855">
        <f t="shared" si="105"/>
        <v>1</v>
      </c>
      <c r="JG15" s="877" t="str">
        <f>IF($K15="○",VLOOKUP($C15&amp;"-"&amp;JG$4,'05市民生活実感調査'!$A$3:$BC$218,COLUMN('05市民生活実感調査'!$BC:$BC),FALSE),"-")</f>
        <v>-</v>
      </c>
      <c r="JH15" s="878" t="str">
        <f>IF($L15="○",VLOOKUP($C15&amp;"-"&amp;JH$4,'05市民生活実感調査'!$A$3:$BC$218,COLUMN('05市民生活実感調査'!$BC:$BC),FALSE),"-")</f>
        <v>c</v>
      </c>
      <c r="JI15" s="878" t="str">
        <f>IF($M15="○",VLOOKUP($C15&amp;"-"&amp;JI$4,'05市民生活実感調査'!$A$3:$BC$218,COLUMN('05市民生活実感調査'!$BC:$BC),FALSE),"-")</f>
        <v>-</v>
      </c>
      <c r="JJ15" s="878" t="str">
        <f>IF($N15="○",VLOOKUP($C15&amp;"-"&amp;JJ$4,'05市民生活実感調査'!$A$3:$BC$218,COLUMN('05市民生活実感調査'!$BC:$BC),FALSE),"-")</f>
        <v>-</v>
      </c>
      <c r="JK15" s="878" t="str">
        <f>IF($O15="○",VLOOKUP($C15&amp;"-"&amp;JK$4,'05市民生活実感調査'!$A$3:$BC$218,COLUMN('05市民生活実感調査'!$BC:$BC),FALSE),"-")</f>
        <v>-</v>
      </c>
      <c r="JL15" s="878" t="str">
        <f>IF($P15="○",VLOOKUP($C15&amp;"-"&amp;JL$4,'05市民生活実感調査'!$A$3:$BC$218,COLUMN('05市民生活実感調査'!$BC:$BC),FALSE),"-")</f>
        <v>-</v>
      </c>
      <c r="JM15" s="878" t="str">
        <f>IF($Q15="○",VLOOKUP($C15&amp;"-"&amp;JM$4,'05市民生活実感調査'!$A$3:$BC$218,COLUMN('05市民生活実感調査'!$BC:$BC),FALSE),"-")</f>
        <v>-</v>
      </c>
      <c r="JN15" s="878" t="str">
        <f>IF($R15="○",VLOOKUP($C15&amp;"-"&amp;JN$4,'05市民生活実感調査'!$A$3:$BC$218,COLUMN('05市民生活実感調査'!$BC:$BC),FALSE),"-")</f>
        <v>-</v>
      </c>
      <c r="JO15" s="879" t="str">
        <f t="shared" si="106"/>
        <v>c</v>
      </c>
      <c r="JP15" s="877" t="str">
        <f t="shared" si="107"/>
        <v/>
      </c>
      <c r="JQ15" s="878">
        <f t="shared" si="108"/>
        <v>2</v>
      </c>
      <c r="JR15" s="878" t="str">
        <f t="shared" si="109"/>
        <v/>
      </c>
      <c r="JS15" s="878" t="str">
        <f t="shared" si="110"/>
        <v/>
      </c>
      <c r="JT15" s="878" t="str">
        <f t="shared" si="111"/>
        <v/>
      </c>
      <c r="JU15" s="878" t="str">
        <f t="shared" si="112"/>
        <v/>
      </c>
      <c r="JV15" s="878" t="str">
        <f t="shared" si="113"/>
        <v/>
      </c>
      <c r="JW15" s="878" t="str">
        <f t="shared" si="114"/>
        <v/>
      </c>
      <c r="JX15" s="840">
        <f t="shared" si="115"/>
        <v>0.5</v>
      </c>
      <c r="JY15" s="876" t="s">
        <v>123</v>
      </c>
      <c r="JZ15" s="863" t="str">
        <f t="shared" si="117"/>
        <v>地域コミュニティは共同体意識を基礎とすることから、その活性化状況も実感されることに意義があるため。</v>
      </c>
      <c r="KA15" s="877" t="str">
        <f>VLOOKUP(IL15&amp;JO15&amp;JY15,プルダウン!$AC$2:$AD$71,2,FALSE)</f>
        <v>B</v>
      </c>
      <c r="KB15" s="859" t="str">
        <f>VLOOKUP(KA15,プルダウン!$A$1:$B$6,2,FALSE)</f>
        <v>政策の目的がかなり達成されている</v>
      </c>
      <c r="KC15" s="860"/>
      <c r="KD15" s="859"/>
      <c r="KE15" s="883" t="str">
        <f>VLOOKUP($A15&amp;"-"&amp;KE$4,'04施策の客観指標'!$A$4:$AY$1029,COLUMN('04施策の客観指標'!$AX:$AX),FALSE)</f>
        <v>-</v>
      </c>
      <c r="KF15" s="813" t="str">
        <f>VLOOKUP($A15&amp;"-"&amp;KF$4,'04施策の客観指標'!$A$4:$AY$1029,COLUMN('04施策の客観指標'!$AX:$AX),FALSE)</f>
        <v>-</v>
      </c>
      <c r="KG15" s="813" t="str">
        <f>VLOOKUP($A15&amp;"-"&amp;KG$4,'04施策の客観指標'!$A$4:$AY$1029,COLUMN('04施策の客観指標'!$AX:$AX),FALSE)</f>
        <v>-</v>
      </c>
      <c r="KH15" s="813" t="str">
        <f>VLOOKUP($A15&amp;"-"&amp;KH$4,'04施策の客観指標'!$A$4:$AY$1029,COLUMN('04施策の客観指標'!$AX:$AX),FALSE)</f>
        <v>-</v>
      </c>
      <c r="KI15" s="813" t="str">
        <f>VLOOKUP($A15&amp;"-"&amp;KI$4,'04施策の客観指標'!$A$4:$AY$1029,COLUMN('04施策の客観指標'!$AX:$AX),FALSE)</f>
        <v>-</v>
      </c>
      <c r="KJ15" s="813" t="str">
        <f>VLOOKUP($A15&amp;"-"&amp;KJ$4,'04施策の客観指標'!$A$4:$AY$1029,COLUMN('04施策の客観指標'!$AX:$AX),FALSE)</f>
        <v>-</v>
      </c>
      <c r="KK15" s="813" t="str">
        <f>VLOOKUP($A15&amp;"-"&amp;KK$4,'04施策の客観指標'!$A$4:$AY$1029,COLUMN('04施策の客観指標'!$AX:$AX),FALSE)</f>
        <v>-</v>
      </c>
      <c r="KL15" s="813" t="str">
        <f>VLOOKUP($A15&amp;"-"&amp;KL$4,'04施策の客観指標'!$A$4:$AY$1029,COLUMN('04施策の客観指標'!$AX:$AX),FALSE)</f>
        <v>-</v>
      </c>
      <c r="KM15" s="813" t="str">
        <f>VLOOKUP($A15&amp;"-"&amp;KM$4,'04施策の客観指標'!$A$4:$AY$1029,COLUMN('04施策の客観指標'!$AX:$AX),FALSE)</f>
        <v>-</v>
      </c>
      <c r="KN15" s="814" t="str">
        <f t="shared" si="118"/>
        <v>-</v>
      </c>
      <c r="KO15" s="423" t="str">
        <f>IF(KE15="-","-",VLOOKUP($A15&amp;"-"&amp;KE$4,'04施策の客観指標'!$A$4:$AY$1029,COLUMN('04施策の客観指標'!$AY:$AY),FALSE))</f>
        <v>-</v>
      </c>
      <c r="KP15" s="423" t="str">
        <f>IF(KF15="-","-",VLOOKUP($A15&amp;"-"&amp;KF$4,'04施策の客観指標'!$A$4:$AY$1029,COLUMN('04施策の客観指標'!$AY:$AY),FALSE))</f>
        <v>-</v>
      </c>
      <c r="KQ15" s="423" t="str">
        <f>IF(KG15="-","-",VLOOKUP($A15&amp;"-"&amp;KG$4,'04施策の客観指標'!$A$4:$AY$1029,COLUMN('04施策の客観指標'!$AY:$AY),FALSE))</f>
        <v>-</v>
      </c>
      <c r="KR15" s="423" t="str">
        <f>IF(KH15="-","-",VLOOKUP($A15&amp;"-"&amp;KH$4,'04施策の客観指標'!$A$4:$AY$1029,COLUMN('04施策の客観指標'!$AY:$AY),FALSE))</f>
        <v>-</v>
      </c>
      <c r="KS15" s="423" t="str">
        <f>IF(KI15="-","-",VLOOKUP($A15&amp;"-"&amp;KI$4,'04施策の客観指標'!$A$4:$AY$1029,COLUMN('04施策の客観指標'!$AY:$AY),FALSE))</f>
        <v>-</v>
      </c>
      <c r="KT15" s="423" t="str">
        <f>IF(KJ15="-","-",VLOOKUP($A15&amp;"-"&amp;KJ$4,'04施策の客観指標'!$A$4:$AY$1029,COLUMN('04施策の客観指標'!$AY:$AY),FALSE))</f>
        <v>-</v>
      </c>
      <c r="KU15" s="423" t="str">
        <f>IF(KK15="-","-",VLOOKUP($A15&amp;"-"&amp;KK$4,'04施策の客観指標'!$A$4:$AY$1029,COLUMN('04施策の客観指標'!$AY:$AY),FALSE))</f>
        <v>-</v>
      </c>
      <c r="KV15" s="423" t="str">
        <f>IF(KL15="-","-",VLOOKUP($A15&amp;"-"&amp;KL$4,'04施策の客観指標'!$A$4:$AY$1029,COLUMN('04施策の客観指標'!$AY:$AY),FALSE))</f>
        <v>-</v>
      </c>
      <c r="KW15" s="423" t="str">
        <f>IF(KM15="-","-",VLOOKUP($A15&amp;"-"&amp;KM$4,'04施策の客観指標'!$A$4:$AY$1029,COLUMN('04施策の客観指標'!$AY:$AY),FALSE))</f>
        <v>-</v>
      </c>
      <c r="KX15" s="234">
        <f t="shared" si="119"/>
        <v>0</v>
      </c>
      <c r="KY15" s="237" t="str">
        <f t="shared" si="120"/>
        <v/>
      </c>
      <c r="KZ15" s="187" t="str">
        <f t="shared" si="121"/>
        <v/>
      </c>
      <c r="LA15" s="187" t="str">
        <f t="shared" si="122"/>
        <v/>
      </c>
      <c r="LB15" s="187" t="str">
        <f t="shared" si="123"/>
        <v/>
      </c>
      <c r="LC15" s="187" t="str">
        <f t="shared" si="124"/>
        <v/>
      </c>
      <c r="LD15" s="187" t="str">
        <f t="shared" si="125"/>
        <v/>
      </c>
      <c r="LE15" s="187" t="str">
        <f t="shared" si="126"/>
        <v/>
      </c>
      <c r="LF15" s="187" t="str">
        <f t="shared" si="127"/>
        <v/>
      </c>
      <c r="LG15" s="187" t="str">
        <f t="shared" si="128"/>
        <v/>
      </c>
      <c r="LH15" s="240" t="str">
        <f t="shared" si="129"/>
        <v>-</v>
      </c>
      <c r="LI15" s="820" t="str">
        <f>IF($K15="○",VLOOKUP($C15&amp;"-"&amp;LI$4,'05市民生活実感調査'!$A$3:$BM$218,COLUMN('05市民生活実感調査'!$BM:$BM),FALSE),"-")</f>
        <v>-</v>
      </c>
      <c r="LJ15" s="821" t="str">
        <f>IF($L15="○",VLOOKUP($C15&amp;"-"&amp;LJ$4,'05市民生活実感調査'!$A$3:$BM$218,COLUMN('05市民生活実感調査'!$BM:$BM),FALSE),"-")</f>
        <v>c</v>
      </c>
      <c r="LK15" s="821" t="str">
        <f>IF($M15="○",VLOOKUP($C15&amp;"-"&amp;LK$4,'05市民生活実感調査'!$A$3:$BM$218,COLUMN('05市民生活実感調査'!$BM:$BM),FALSE),"-")</f>
        <v>-</v>
      </c>
      <c r="LL15" s="821" t="str">
        <f>IF($N15="○",VLOOKUP($C15&amp;"-"&amp;LL$4,'05市民生活実感調査'!$A$3:$BM$218,COLUMN('05市民生活実感調査'!$BM:$BM),FALSE),"-")</f>
        <v>-</v>
      </c>
      <c r="LM15" s="821" t="str">
        <f>IF($O15="○",VLOOKUP($C15&amp;"-"&amp;LM$4,'05市民生活実感調査'!$A$3:$BM$218,COLUMN('05市民生活実感調査'!$BM:$BM),FALSE),"-")</f>
        <v>-</v>
      </c>
      <c r="LN15" s="821" t="str">
        <f>IF($P15="○",VLOOKUP($C15&amp;"-"&amp;LN$4,'05市民生活実感調査'!$A$3:$BM$218,COLUMN('05市民生活実感調査'!$BM:$BM),FALSE),"-")</f>
        <v>-</v>
      </c>
      <c r="LO15" s="821" t="str">
        <f>IF($Q15="○",VLOOKUP($C15&amp;"-"&amp;LO$4,'05市民生活実感調査'!$A$3:$BM$218,COLUMN('05市民生活実感調査'!$BM:$BM),FALSE),"-")</f>
        <v>-</v>
      </c>
      <c r="LP15" s="821" t="str">
        <f>IF($R15="○",VLOOKUP($C15&amp;"-"&amp;LP$4,'05市民生活実感調査'!$A$3:$BM$218,COLUMN('05市民生活実感調査'!$BM:$BM),FALSE),"-")</f>
        <v>-</v>
      </c>
      <c r="LQ15" s="822" t="str">
        <f t="shared" si="130"/>
        <v>c</v>
      </c>
      <c r="LR15" s="237" t="str">
        <f t="shared" si="131"/>
        <v/>
      </c>
      <c r="LS15" s="187">
        <f t="shared" si="132"/>
        <v>2</v>
      </c>
      <c r="LT15" s="187" t="str">
        <f t="shared" si="133"/>
        <v/>
      </c>
      <c r="LU15" s="187" t="str">
        <f t="shared" si="134"/>
        <v/>
      </c>
      <c r="LV15" s="187" t="str">
        <f t="shared" si="135"/>
        <v/>
      </c>
      <c r="LW15" s="187" t="str">
        <f t="shared" si="136"/>
        <v/>
      </c>
      <c r="LX15" s="187" t="str">
        <f t="shared" si="137"/>
        <v/>
      </c>
      <c r="LY15" s="187" t="str">
        <f t="shared" si="138"/>
        <v/>
      </c>
      <c r="LZ15" s="422">
        <f t="shared" si="142"/>
        <v>0.5</v>
      </c>
      <c r="MA15" s="103" t="s">
        <v>123</v>
      </c>
      <c r="MB15" s="104" t="str">
        <f t="shared" si="140"/>
        <v>地域コミュニティは共同体意識を基礎とすることから、その活性化状況も実感されることに意義があるため。</v>
      </c>
      <c r="MC15" s="823" t="str">
        <f>VLOOKUP(KN15&amp;LQ15&amp;MA15,プルダウン!$AC$2:$AD$71,2,FALSE)</f>
        <v>C</v>
      </c>
      <c r="MD15" s="824" t="str">
        <f>VLOOKUP(MC15,プルダウン!$A$1:$B$6,2,FALSE)</f>
        <v>政策の目的がそこそこ達成されている</v>
      </c>
      <c r="ME15" s="91"/>
      <c r="MF15" s="190"/>
    </row>
    <row r="16" spans="1:348" ht="184.9" customHeight="1">
      <c r="A16" s="231">
        <v>303</v>
      </c>
      <c r="B16" s="104" t="s">
        <v>168</v>
      </c>
      <c r="C16" s="237">
        <f t="shared" si="0"/>
        <v>3</v>
      </c>
      <c r="D16" s="190" t="str">
        <f>IFERROR(VLOOKUP(C16,プルダウン!$L$2:$M$28,2,FALSE),"-")</f>
        <v>市民生活とコミュニティ</v>
      </c>
      <c r="E16" s="104"/>
      <c r="F16" s="91" t="s">
        <v>1189</v>
      </c>
      <c r="G16" s="117" t="s">
        <v>1145</v>
      </c>
      <c r="H16" s="91"/>
      <c r="I16" s="117"/>
      <c r="J16" s="104"/>
      <c r="K16" s="420" t="s">
        <v>83</v>
      </c>
      <c r="L16" s="421" t="s">
        <v>83</v>
      </c>
      <c r="M16" s="421" t="s">
        <v>383</v>
      </c>
      <c r="N16" s="421" t="s">
        <v>83</v>
      </c>
      <c r="O16" s="421" t="s">
        <v>83</v>
      </c>
      <c r="P16" s="421" t="s">
        <v>83</v>
      </c>
      <c r="Q16" s="421" t="s">
        <v>83</v>
      </c>
      <c r="R16" s="422" t="s">
        <v>83</v>
      </c>
      <c r="S16" s="877" t="str">
        <f>VLOOKUP($A16&amp;"-"&amp;S$4,'04施策の客観指標'!$A$4:$AY$1029,COLUMN('04施策の客観指標'!$AS:$AS),FALSE)</f>
        <v>-</v>
      </c>
      <c r="T16" s="878" t="str">
        <f>VLOOKUP($A16&amp;"-"&amp;T$4,'04施策の客観指標'!$A$4:$AY$1029,COLUMN('04施策の客観指標'!$AS:$AS),FALSE)</f>
        <v>-</v>
      </c>
      <c r="U16" s="878" t="str">
        <f>VLOOKUP($A16&amp;"-"&amp;U$4,'04施策の客観指標'!$A$4:$AY$1029,COLUMN('04施策の客観指標'!$AS:$AS),FALSE)</f>
        <v>-</v>
      </c>
      <c r="V16" s="878" t="str">
        <f>VLOOKUP($A16&amp;"-"&amp;V$4,'04施策の客観指標'!$A$4:$AY$1029,COLUMN('04施策の客観指標'!$AS:$AS),FALSE)</f>
        <v>-</v>
      </c>
      <c r="W16" s="878" t="str">
        <f>VLOOKUP($A16&amp;"-"&amp;W$4,'04施策の客観指標'!$A$4:$AY$1029,COLUMN('04施策の客観指標'!$AS:$AS),FALSE)</f>
        <v>-</v>
      </c>
      <c r="X16" s="878" t="str">
        <f>VLOOKUP($A16&amp;"-"&amp;X$4,'04施策の客観指標'!$A$4:$AY$1029,COLUMN('04施策の客観指標'!$AS:$AS),FALSE)</f>
        <v>-</v>
      </c>
      <c r="Y16" s="878" t="str">
        <f>VLOOKUP($A16&amp;"-"&amp;Y$4,'04施策の客観指標'!$A$4:$AY$1029,COLUMN('04施策の客観指標'!$AS:$AS),FALSE)</f>
        <v>-</v>
      </c>
      <c r="Z16" s="878" t="str">
        <f>VLOOKUP($A16&amp;"-"&amp;Z$4,'04施策の客観指標'!$A$4:$AY$1029,COLUMN('04施策の客観指標'!$AS:$AS),FALSE)</f>
        <v>-</v>
      </c>
      <c r="AA16" s="852" t="str">
        <f>VLOOKUP($A16&amp;"-"&amp;AA$4,'04施策の客観指標'!$A$4:$AY$1029,COLUMN('04施策の客観指標'!$AS:$AS),FALSE)</f>
        <v>-</v>
      </c>
      <c r="AB16" s="876" t="str">
        <f t="shared" si="1"/>
        <v>-</v>
      </c>
      <c r="AC16" s="856" t="s">
        <v>83</v>
      </c>
      <c r="AD16" s="878" t="s">
        <v>83</v>
      </c>
      <c r="AE16" s="878" t="s">
        <v>83</v>
      </c>
      <c r="AF16" s="878" t="s">
        <v>83</v>
      </c>
      <c r="AG16" s="878" t="s">
        <v>83</v>
      </c>
      <c r="AH16" s="878" t="s">
        <v>83</v>
      </c>
      <c r="AI16" s="878" t="s">
        <v>83</v>
      </c>
      <c r="AJ16" s="878" t="s">
        <v>83</v>
      </c>
      <c r="AK16" s="878" t="s">
        <v>83</v>
      </c>
      <c r="AL16" s="879">
        <f t="shared" si="2"/>
        <v>0</v>
      </c>
      <c r="AM16" s="877" t="str">
        <f t="shared" si="3"/>
        <v/>
      </c>
      <c r="AN16" s="878" t="str">
        <f t="shared" si="4"/>
        <v/>
      </c>
      <c r="AO16" s="878" t="str">
        <f t="shared" si="5"/>
        <v/>
      </c>
      <c r="AP16" s="878" t="str">
        <f t="shared" si="6"/>
        <v/>
      </c>
      <c r="AQ16" s="878" t="str">
        <f t="shared" si="7"/>
        <v/>
      </c>
      <c r="AR16" s="878" t="str">
        <f t="shared" si="8"/>
        <v/>
      </c>
      <c r="AS16" s="878" t="str">
        <f t="shared" si="9"/>
        <v/>
      </c>
      <c r="AT16" s="878" t="str">
        <f t="shared" si="10"/>
        <v/>
      </c>
      <c r="AU16" s="852" t="str">
        <f t="shared" si="11"/>
        <v/>
      </c>
      <c r="AV16" s="855" t="str">
        <f t="shared" si="12"/>
        <v>-</v>
      </c>
      <c r="AW16" s="856" t="str">
        <f>IF($K16="○",VLOOKUP($C16&amp;"-"&amp;AW$4,'05市民生活実感調査'!$A$3:$BC$218,COLUMN('05市民生活実感調査'!$O:$O),FALSE),"-")</f>
        <v>-</v>
      </c>
      <c r="AX16" s="878" t="str">
        <f>IF($L16="○",VLOOKUP($C16&amp;"-"&amp;AX$4,'05市民生活実感調査'!$A$3:$BC$218,COLUMN('05市民生活実感調査'!$O:$O),FALSE),"-")</f>
        <v>-</v>
      </c>
      <c r="AY16" s="878" t="str">
        <f>IF($M16="○",VLOOKUP($C16&amp;"-"&amp;AY$4,'05市民生活実感調査'!$A$3:$BC$218,COLUMN('05市民生活実感調査'!$O:$O),FALSE),"-")</f>
        <v>c</v>
      </c>
      <c r="AZ16" s="878" t="str">
        <f>IF($N16="○",VLOOKUP($C16&amp;"-"&amp;AZ$4,'05市民生活実感調査'!$A$3:$BC$218,COLUMN('05市民生活実感調査'!$O:$O),FALSE),"-")</f>
        <v>-</v>
      </c>
      <c r="BA16" s="878" t="str">
        <f>IF($O16="○",VLOOKUP($C16&amp;"-"&amp;BA$4,'05市民生活実感調査'!$A$3:$BC$218,COLUMN('05市民生活実感調査'!$O:$O),FALSE),"-")</f>
        <v>-</v>
      </c>
      <c r="BB16" s="878" t="str">
        <f>IF($P16="○",VLOOKUP($C16&amp;"-"&amp;BB$4,'05市民生活実感調査'!$A$3:$BC$218,COLUMN('05市民生活実感調査'!$O:$O),FALSE),"-")</f>
        <v>-</v>
      </c>
      <c r="BC16" s="878" t="str">
        <f>IF($Q16="○",VLOOKUP($C16&amp;"-"&amp;BC$4,'05市民生活実感調査'!$A$3:$BC$218,COLUMN('05市民生活実感調査'!$O:$O),FALSE),"-")</f>
        <v>-</v>
      </c>
      <c r="BD16" s="878" t="str">
        <f>IF($R16="○",VLOOKUP($C16&amp;"-"&amp;BD$4,'05市民生活実感調査'!$A$3:$BC$218,COLUMN('05市民生活実感調査'!$O:$O),FALSE),"-")</f>
        <v>-</v>
      </c>
      <c r="BE16" s="879" t="str">
        <f t="shared" si="13"/>
        <v>c</v>
      </c>
      <c r="BF16" s="877" t="str">
        <f t="shared" si="14"/>
        <v/>
      </c>
      <c r="BG16" s="878" t="str">
        <f t="shared" si="15"/>
        <v/>
      </c>
      <c r="BH16" s="878">
        <f t="shared" si="16"/>
        <v>2</v>
      </c>
      <c r="BI16" s="878" t="str">
        <f t="shared" si="17"/>
        <v/>
      </c>
      <c r="BJ16" s="878" t="str">
        <f t="shared" si="18"/>
        <v/>
      </c>
      <c r="BK16" s="878" t="str">
        <f t="shared" si="19"/>
        <v/>
      </c>
      <c r="BL16" s="878" t="str">
        <f t="shared" si="20"/>
        <v/>
      </c>
      <c r="BM16" s="878" t="str">
        <f t="shared" si="21"/>
        <v/>
      </c>
      <c r="BN16" s="840">
        <f t="shared" si="22"/>
        <v>0.5</v>
      </c>
      <c r="BO16" s="880" t="s">
        <v>123</v>
      </c>
      <c r="BP16" s="863" t="s">
        <v>1969</v>
      </c>
      <c r="BQ16" s="877" t="e">
        <v>#N/A</v>
      </c>
      <c r="BR16" s="887" t="e">
        <v>#N/A</v>
      </c>
      <c r="BS16" s="860" t="s">
        <v>12</v>
      </c>
      <c r="BT16" s="887" t="s">
        <v>1529</v>
      </c>
      <c r="BU16" s="863" t="s">
        <v>1460</v>
      </c>
      <c r="BV16" s="891" t="s">
        <v>1528</v>
      </c>
      <c r="BW16" s="889" t="str">
        <f>VLOOKUP($A16&amp;"-"&amp;BW$4,'04施策の客観指標'!$A$4:$AY$1029,COLUMN('04施策の客観指標'!$AT:$AT),FALSE)</f>
        <v>c</v>
      </c>
      <c r="BX16" s="878" t="str">
        <f>VLOOKUP($A16&amp;"-"&amp;BX$4,'04施策の客観指標'!$A$4:$AY$1029,COLUMN('04施策の客観指標'!$AT:$AT),FALSE)</f>
        <v>-</v>
      </c>
      <c r="BY16" s="878" t="str">
        <f>VLOOKUP($A16&amp;"-"&amp;BY$4,'04施策の客観指標'!$A$4:$AY$1029,COLUMN('04施策の客観指標'!$AT:$AT),FALSE)</f>
        <v>-</v>
      </c>
      <c r="BZ16" s="878" t="str">
        <f>VLOOKUP($A16&amp;"-"&amp;BZ$4,'04施策の客観指標'!$A$4:$AY$1029,COLUMN('04施策の客観指標'!$AT:$AT),FALSE)</f>
        <v>-</v>
      </c>
      <c r="CA16" s="878" t="str">
        <f>VLOOKUP($A16&amp;"-"&amp;CA$4,'04施策の客観指標'!$A$4:$AY$1029,COLUMN('04施策の客観指標'!$AT:$AT),FALSE)</f>
        <v>-</v>
      </c>
      <c r="CB16" s="878" t="str">
        <f>VLOOKUP($A16&amp;"-"&amp;CB$4,'04施策の客観指標'!$A$4:$AY$1029,COLUMN('04施策の客観指標'!$AT:$AT),FALSE)</f>
        <v>-</v>
      </c>
      <c r="CC16" s="878" t="str">
        <f>VLOOKUP($A16&amp;"-"&amp;CC$4,'04施策の客観指標'!$A$4:$AY$1029,COLUMN('04施策の客観指標'!$AT:$AT),FALSE)</f>
        <v>-</v>
      </c>
      <c r="CD16" s="878" t="str">
        <f>VLOOKUP($A16&amp;"-"&amp;CD$4,'04施策の客観指標'!$A$4:$AY$1029,COLUMN('04施策の客観指標'!$AT:$AT),FALSE)</f>
        <v>-</v>
      </c>
      <c r="CE16" s="852" t="str">
        <f>VLOOKUP($A16&amp;"-"&amp;CE$4,'04施策の客観指標'!$A$4:$AY$1029,COLUMN('04施策の客観指標'!$AT:$AT),FALSE)</f>
        <v>-</v>
      </c>
      <c r="CF16" s="879" t="str">
        <f t="shared" si="23"/>
        <v>c</v>
      </c>
      <c r="CG16" s="856">
        <f>IF(BW16="-","-",VLOOKUP($A16&amp;"-"&amp;BW$4,'04施策の客観指標'!$A$4:$AY$1029,COLUMN('04施策の客観指標'!$AY:$AY),FALSE))</f>
        <v>1</v>
      </c>
      <c r="CH16" s="856" t="str">
        <f>IF(BX16="-","-",VLOOKUP($A16&amp;"-"&amp;BX$4,'04施策の客観指標'!$A$4:$AY$1029,COLUMN('04施策の客観指標'!$AY:$AY),FALSE))</f>
        <v>-</v>
      </c>
      <c r="CI16" s="856" t="str">
        <f>IF(BY16="-","-",VLOOKUP($A16&amp;"-"&amp;BY$4,'04施策の客観指標'!$A$4:$AY$1029,COLUMN('04施策の客観指標'!$AY:$AY),FALSE))</f>
        <v>-</v>
      </c>
      <c r="CJ16" s="856" t="str">
        <f>IF(BZ16="-","-",VLOOKUP($A16&amp;"-"&amp;BZ$4,'04施策の客観指標'!$A$4:$AY$1029,COLUMN('04施策の客観指標'!$AY:$AY),FALSE))</f>
        <v>-</v>
      </c>
      <c r="CK16" s="856" t="str">
        <f>IF(CA16="-","-",VLOOKUP($A16&amp;"-"&amp;CA$4,'04施策の客観指標'!$A$4:$AY$1029,COLUMN('04施策の客観指標'!$AY:$AY),FALSE))</f>
        <v>-</v>
      </c>
      <c r="CL16" s="856" t="str">
        <f>IF(CB16="-","-",VLOOKUP($A16&amp;"-"&amp;CB$4,'04施策の客観指標'!$A$4:$AY$1029,COLUMN('04施策の客観指標'!$AY:$AY),FALSE))</f>
        <v>-</v>
      </c>
      <c r="CM16" s="856" t="str">
        <f>IF(CC16="-","-",VLOOKUP($A16&amp;"-"&amp;CC$4,'04施策の客観指標'!$A$4:$AY$1029,COLUMN('04施策の客観指標'!$AY:$AY),FALSE))</f>
        <v>-</v>
      </c>
      <c r="CN16" s="856" t="str">
        <f>IF(CD16="-","-",VLOOKUP($A16&amp;"-"&amp;CD$4,'04施策の客観指標'!$A$4:$AY$1029,COLUMN('04施策の客観指標'!$AY:$AY),FALSE))</f>
        <v>-</v>
      </c>
      <c r="CO16" s="856" t="str">
        <f>IF(CE16="-","-",VLOOKUP($A16&amp;"-"&amp;CE$4,'04施策の客観指標'!$A$4:$AY$1029,COLUMN('04施策の客観指標'!$AY:$AY),FALSE))</f>
        <v>-</v>
      </c>
      <c r="CP16" s="879">
        <f t="shared" si="24"/>
        <v>1</v>
      </c>
      <c r="CQ16" s="877">
        <f t="shared" si="25"/>
        <v>2</v>
      </c>
      <c r="CR16" s="878" t="str">
        <f t="shared" si="26"/>
        <v/>
      </c>
      <c r="CS16" s="878" t="str">
        <f t="shared" si="27"/>
        <v/>
      </c>
      <c r="CT16" s="878" t="str">
        <f t="shared" si="28"/>
        <v/>
      </c>
      <c r="CU16" s="878" t="str">
        <f t="shared" si="29"/>
        <v/>
      </c>
      <c r="CV16" s="878" t="str">
        <f t="shared" si="30"/>
        <v/>
      </c>
      <c r="CW16" s="878" t="str">
        <f t="shared" si="31"/>
        <v/>
      </c>
      <c r="CX16" s="878" t="str">
        <f t="shared" si="32"/>
        <v/>
      </c>
      <c r="CY16" s="878" t="str">
        <f t="shared" si="33"/>
        <v/>
      </c>
      <c r="CZ16" s="855">
        <f t="shared" si="34"/>
        <v>0.5</v>
      </c>
      <c r="DA16" s="877" t="str">
        <f>IF($K16="○",VLOOKUP($C16&amp;"-"&amp;DA$4,'05市民生活実感調査'!$A$3:$BC$218,COLUMN('05市民生活実感調査'!$Y:$Y),FALSE),"-")</f>
        <v>-</v>
      </c>
      <c r="DB16" s="878" t="str">
        <f>IF($L16="○",VLOOKUP($C16&amp;"-"&amp;DB$4,'05市民生活実感調査'!$A$3:$BC$218,COLUMN('05市民生活実感調査'!$Y:$Y),FALSE),"-")</f>
        <v>-</v>
      </c>
      <c r="DC16" s="878" t="str">
        <f>IF($M16="○",VLOOKUP($C16&amp;"-"&amp;DC$4,'05市民生活実感調査'!$A$3:$BC$218,COLUMN('05市民生活実感調査'!$Y:$Y),FALSE),"-")</f>
        <v>c</v>
      </c>
      <c r="DD16" s="878" t="str">
        <f>IF($N16="○",VLOOKUP($C16&amp;"-"&amp;DD$4,'05市民生活実感調査'!$A$3:$BC$218,COLUMN('05市民生活実感調査'!$Y:$Y),FALSE),"-")</f>
        <v>-</v>
      </c>
      <c r="DE16" s="878" t="str">
        <f>IF($O16="○",VLOOKUP($C16&amp;"-"&amp;DE$4,'05市民生活実感調査'!$A$3:$BC$218,COLUMN('05市民生活実感調査'!$Y:$Y),FALSE),"-")</f>
        <v>-</v>
      </c>
      <c r="DF16" s="878" t="str">
        <f>IF($P16="○",VLOOKUP($C16&amp;"-"&amp;DF$4,'05市民生活実感調査'!$A$3:$BC$218,COLUMN('05市民生活実感調査'!$Y:$Y),FALSE),"-")</f>
        <v>-</v>
      </c>
      <c r="DG16" s="878" t="str">
        <f>IF($Q16="○",VLOOKUP($C16&amp;"-"&amp;DG$4,'05市民生活実感調査'!$A$3:$BC$218,COLUMN('05市民生活実感調査'!$Y:$Y),FALSE),"-")</f>
        <v>-</v>
      </c>
      <c r="DH16" s="878" t="str">
        <f>IF($R16="○",VLOOKUP($C16&amp;"-"&amp;DH$4,'05市民生活実感調査'!$A$3:$BC$218,COLUMN('05市民生活実感調査'!$Y:$Y),FALSE),"-")</f>
        <v>-</v>
      </c>
      <c r="DI16" s="879" t="str">
        <f t="shared" si="35"/>
        <v>c</v>
      </c>
      <c r="DJ16" s="877" t="str">
        <f t="shared" si="36"/>
        <v/>
      </c>
      <c r="DK16" s="878" t="str">
        <f t="shared" si="37"/>
        <v/>
      </c>
      <c r="DL16" s="878">
        <f t="shared" si="38"/>
        <v>2</v>
      </c>
      <c r="DM16" s="878" t="str">
        <f t="shared" si="39"/>
        <v/>
      </c>
      <c r="DN16" s="878" t="str">
        <f t="shared" si="141"/>
        <v/>
      </c>
      <c r="DO16" s="878" t="str">
        <f t="shared" si="40"/>
        <v/>
      </c>
      <c r="DP16" s="878" t="str">
        <f t="shared" si="41"/>
        <v/>
      </c>
      <c r="DQ16" s="878" t="str">
        <f t="shared" si="42"/>
        <v/>
      </c>
      <c r="DR16" s="840">
        <f t="shared" si="43"/>
        <v>0.5</v>
      </c>
      <c r="DS16" s="876" t="str">
        <f t="shared" si="44"/>
        <v>市民実感</v>
      </c>
      <c r="DT16" s="863" t="str">
        <f t="shared" si="45"/>
        <v>地域コミュニティは共同体意識を基礎とすることから、その協力体制も実感されることに意義があるため、市民の実感に重みを置く。</v>
      </c>
      <c r="DU16" s="877" t="str">
        <f>VLOOKUP(CF16&amp;DI16&amp;DS16,プルダウン!$AC$2:$AD$71,2,FALSE)</f>
        <v>C</v>
      </c>
      <c r="DV16" s="859" t="str">
        <f>VLOOKUP(DU16,プルダウン!$A$1:$B$6,2,FALSE)</f>
        <v>政策の目的がそこそこ達成されている</v>
      </c>
      <c r="DW16" s="860" t="s">
        <v>2631</v>
      </c>
      <c r="DX16" s="859"/>
      <c r="DY16" s="889" t="str">
        <f>VLOOKUP($A16&amp;"-"&amp;DY$4,'04施策の客観指標'!$A$4:$AY$1029,COLUMN('04施策の客観指標'!$AU:$AU),FALSE)</f>
        <v>d</v>
      </c>
      <c r="DZ16" s="878" t="str">
        <f>VLOOKUP($A16&amp;"-"&amp;DZ$4,'04施策の客観指標'!$A$4:$AY$1029,COLUMN('04施策の客観指標'!$AU:$AU),FALSE)</f>
        <v>-</v>
      </c>
      <c r="EA16" s="878" t="str">
        <f>VLOOKUP($A16&amp;"-"&amp;EA$4,'04施策の客観指標'!$A$4:$AY$1029,COLUMN('04施策の客観指標'!$AU:$AU),FALSE)</f>
        <v>-</v>
      </c>
      <c r="EB16" s="878" t="str">
        <f>VLOOKUP($A16&amp;"-"&amp;EB$4,'04施策の客観指標'!$A$4:$AY$1029,COLUMN('04施策の客観指標'!$AU:$AU),FALSE)</f>
        <v>-</v>
      </c>
      <c r="EC16" s="878" t="str">
        <f>VLOOKUP($A16&amp;"-"&amp;EC$4,'04施策の客観指標'!$A$4:$AY$1029,COLUMN('04施策の客観指標'!$AU:$AU),FALSE)</f>
        <v>-</v>
      </c>
      <c r="ED16" s="878" t="str">
        <f>VLOOKUP($A16&amp;"-"&amp;ED$4,'04施策の客観指標'!$A$4:$AY$1029,COLUMN('04施策の客観指標'!$AU:$AU),FALSE)</f>
        <v>-</v>
      </c>
      <c r="EE16" s="878" t="str">
        <f>VLOOKUP($A16&amp;"-"&amp;EE$4,'04施策の客観指標'!$A$4:$AY$1029,COLUMN('04施策の客観指標'!$AU:$AU),FALSE)</f>
        <v>-</v>
      </c>
      <c r="EF16" s="878" t="str">
        <f>VLOOKUP($A16&amp;"-"&amp;EF$4,'04施策の客観指標'!$A$4:$AY$1029,COLUMN('04施策の客観指標'!$AU:$AU),FALSE)</f>
        <v>-</v>
      </c>
      <c r="EG16" s="878" t="str">
        <f>VLOOKUP($A16&amp;"-"&amp;EG$4,'04施策の客観指標'!$A$4:$AY$1029,COLUMN('04施策の客観指標'!$AU:$AU),FALSE)</f>
        <v>-</v>
      </c>
      <c r="EH16" s="879" t="str">
        <f t="shared" si="46"/>
        <v>d</v>
      </c>
      <c r="EI16" s="856">
        <v>1</v>
      </c>
      <c r="EJ16" s="878" t="s">
        <v>83</v>
      </c>
      <c r="EK16" s="878" t="s">
        <v>83</v>
      </c>
      <c r="EL16" s="878" t="s">
        <v>83</v>
      </c>
      <c r="EM16" s="878" t="s">
        <v>83</v>
      </c>
      <c r="EN16" s="878" t="s">
        <v>83</v>
      </c>
      <c r="EO16" s="878" t="s">
        <v>83</v>
      </c>
      <c r="EP16" s="878" t="s">
        <v>83</v>
      </c>
      <c r="EQ16" s="878" t="s">
        <v>83</v>
      </c>
      <c r="ER16" s="879">
        <f t="shared" si="47"/>
        <v>1</v>
      </c>
      <c r="ES16" s="877">
        <f t="shared" si="48"/>
        <v>1</v>
      </c>
      <c r="ET16" s="878" t="str">
        <f t="shared" si="49"/>
        <v/>
      </c>
      <c r="EU16" s="878" t="str">
        <f t="shared" si="50"/>
        <v/>
      </c>
      <c r="EV16" s="878" t="str">
        <f t="shared" si="51"/>
        <v/>
      </c>
      <c r="EW16" s="878" t="str">
        <f t="shared" si="52"/>
        <v/>
      </c>
      <c r="EX16" s="878" t="str">
        <f t="shared" si="53"/>
        <v/>
      </c>
      <c r="EY16" s="878" t="str">
        <f t="shared" si="54"/>
        <v/>
      </c>
      <c r="EZ16" s="878" t="str">
        <f t="shared" si="55"/>
        <v/>
      </c>
      <c r="FA16" s="878" t="str">
        <f t="shared" si="56"/>
        <v/>
      </c>
      <c r="FB16" s="855">
        <f t="shared" si="57"/>
        <v>0.25</v>
      </c>
      <c r="FC16" s="877" t="str">
        <f>IF($K16="○",VLOOKUP($C16&amp;"-"&amp;FC$4,'05市民生活実感調査'!$A$3:$BC$218,COLUMN('05市民生活実感調査'!$AI:$AI),FALSE),"-")</f>
        <v>-</v>
      </c>
      <c r="FD16" s="878" t="str">
        <f>IF($L16="○",VLOOKUP($C16&amp;"-"&amp;FD$4,'05市民生活実感調査'!$A$3:$BC$218,COLUMN('05市民生活実感調査'!$AI:$AI),FALSE),"-")</f>
        <v>-</v>
      </c>
      <c r="FE16" s="878" t="str">
        <f>IF($M16="○",VLOOKUP($C16&amp;"-"&amp;FE$4,'05市民生活実感調査'!$A$3:$BC$218,COLUMN('05市民生活実感調査'!$AI:$AI),FALSE),"-")</f>
        <v>c</v>
      </c>
      <c r="FF16" s="878" t="str">
        <f>IF($N16="○",VLOOKUP($C16&amp;"-"&amp;FF$4,'05市民生活実感調査'!$A$3:$BC$218,COLUMN('05市民生活実感調査'!$AI:$AI),FALSE),"-")</f>
        <v>-</v>
      </c>
      <c r="FG16" s="878" t="str">
        <f>IF($O16="○",VLOOKUP($C16&amp;"-"&amp;FG$4,'05市民生活実感調査'!$A$3:$BC$218,COLUMN('05市民生活実感調査'!$AI:$AI),FALSE),"-")</f>
        <v>-</v>
      </c>
      <c r="FH16" s="878" t="str">
        <f>IF($P16="○",VLOOKUP($C16&amp;"-"&amp;FH$4,'05市民生活実感調査'!$A$3:$BC$218,COLUMN('05市民生活実感調査'!$AI:$AI),FALSE),"-")</f>
        <v>-</v>
      </c>
      <c r="FI16" s="878" t="str">
        <f>IF($Q16="○",VLOOKUP($C16&amp;"-"&amp;FI$4,'05市民生活実感調査'!$A$3:$BC$218,COLUMN('05市民生活実感調査'!$AI:$AI),FALSE),"-")</f>
        <v>-</v>
      </c>
      <c r="FJ16" s="878" t="str">
        <f>IF($R16="○",VLOOKUP($C16&amp;"-"&amp;FJ$4,'05市民生活実感調査'!$A$3:$BC$218,COLUMN('05市民生活実感調査'!$AI:$AI),FALSE),"-")</f>
        <v>-</v>
      </c>
      <c r="FK16" s="879" t="str">
        <f t="shared" si="58"/>
        <v>c</v>
      </c>
      <c r="FL16" s="877" t="str">
        <f t="shared" si="59"/>
        <v/>
      </c>
      <c r="FM16" s="878" t="str">
        <f t="shared" si="60"/>
        <v/>
      </c>
      <c r="FN16" s="878">
        <f t="shared" si="61"/>
        <v>2</v>
      </c>
      <c r="FO16" s="878" t="str">
        <f t="shared" si="62"/>
        <v/>
      </c>
      <c r="FP16" s="878" t="str">
        <f t="shared" si="63"/>
        <v/>
      </c>
      <c r="FQ16" s="878" t="str">
        <f t="shared" si="64"/>
        <v/>
      </c>
      <c r="FR16" s="878" t="str">
        <f t="shared" si="65"/>
        <v/>
      </c>
      <c r="FS16" s="878" t="str">
        <f t="shared" si="66"/>
        <v/>
      </c>
      <c r="FT16" s="840">
        <f t="shared" si="67"/>
        <v>0.5</v>
      </c>
      <c r="FU16" s="876" t="str">
        <f t="shared" si="68"/>
        <v>市民実感</v>
      </c>
      <c r="FV16" s="863" t="str">
        <f t="shared" si="69"/>
        <v>地域コミュニティは共同体意識を基礎とすることから、その協力体制も実感されることに意義があるため、市民の実感に重みを置く。</v>
      </c>
      <c r="FW16" s="877" t="str">
        <f>VLOOKUP(EH16&amp;FK16&amp;FU16,プルダウン!$AC$2:$AD$71,2,FALSE)</f>
        <v>C</v>
      </c>
      <c r="FX16" s="859" t="str">
        <f>VLOOKUP(FW16,プルダウン!$A$1:$B$6,2,FALSE)</f>
        <v>政策の目的がそこそこ達成されている</v>
      </c>
      <c r="FY16" s="860"/>
      <c r="FZ16" s="859"/>
      <c r="GA16" s="889" t="str">
        <f>VLOOKUP($A16&amp;"-"&amp;GA$4,'04施策の客観指標'!$A$4:$AY$1029,COLUMN('04施策の客観指標'!$AV:$AV),FALSE)</f>
        <v>d</v>
      </c>
      <c r="GB16" s="878" t="str">
        <f>VLOOKUP($A16&amp;"-"&amp;GB$4,'04施策の客観指標'!$A$4:$AY$1029,COLUMN('04施策の客観指標'!$AV:$AV),FALSE)</f>
        <v>b</v>
      </c>
      <c r="GC16" s="878" t="str">
        <f>VLOOKUP($A16&amp;"-"&amp;GC$4,'04施策の客観指標'!$A$4:$AY$1029,COLUMN('04施策の客観指標'!$AV:$AV),FALSE)</f>
        <v>-</v>
      </c>
      <c r="GD16" s="878" t="str">
        <f>VLOOKUP($A16&amp;"-"&amp;GD$4,'04施策の客観指標'!$A$4:$AY$1029,COLUMN('04施策の客観指標'!$AV:$AV),FALSE)</f>
        <v>-</v>
      </c>
      <c r="GE16" s="878" t="str">
        <f>VLOOKUP($A16&amp;"-"&amp;GE$4,'04施策の客観指標'!$A$4:$AY$1029,COLUMN('04施策の客観指標'!$AV:$AV),FALSE)</f>
        <v>-</v>
      </c>
      <c r="GF16" s="878" t="str">
        <f>VLOOKUP($A16&amp;"-"&amp;GF$4,'04施策の客観指標'!$A$4:$AY$1029,COLUMN('04施策の客観指標'!$AV:$AV),FALSE)</f>
        <v>-</v>
      </c>
      <c r="GG16" s="878" t="str">
        <f>VLOOKUP($A16&amp;"-"&amp;GG$4,'04施策の客観指標'!$A$4:$AY$1029,COLUMN('04施策の客観指標'!$AV:$AV),FALSE)</f>
        <v>-</v>
      </c>
      <c r="GH16" s="878" t="str">
        <f>VLOOKUP($A16&amp;"-"&amp;GH$4,'04施策の客観指標'!$A$4:$AY$1029,COLUMN('04施策の客観指標'!$AV:$AV),FALSE)</f>
        <v>-</v>
      </c>
      <c r="GI16" s="878" t="str">
        <f>VLOOKUP($A16&amp;"-"&amp;GI$4,'04施策の客観指標'!$A$4:$AY$1029,COLUMN('04施策の客観指標'!$AV:$AV),FALSE)</f>
        <v>-</v>
      </c>
      <c r="GJ16" s="879" t="str">
        <f t="shared" si="70"/>
        <v>c</v>
      </c>
      <c r="GK16" s="856">
        <f>IF(GA16="-","-",VLOOKUP($A16&amp;"-"&amp;GA$4,'04施策の客観指標'!$A$4:$AY$1029,COLUMN('04施策の客観指標'!$AY:$AY),FALSE))</f>
        <v>1</v>
      </c>
      <c r="GL16" s="856">
        <f>IF(GB16="-","-",VLOOKUP($A16&amp;"-"&amp;GB$4,'04施策の客観指標'!$A$4:$AY$1029,COLUMN('04施策の客観指標'!$AY:$AY),FALSE))</f>
        <v>1</v>
      </c>
      <c r="GM16" s="856" t="str">
        <f>IF(GC16="-","-",VLOOKUP($A16&amp;"-"&amp;GC$4,'04施策の客観指標'!$A$4:$AY$1029,COLUMN('04施策の客観指標'!$AY:$AY),FALSE))</f>
        <v>-</v>
      </c>
      <c r="GN16" s="856" t="str">
        <f>IF(GD16="-","-",VLOOKUP($A16&amp;"-"&amp;GD$4,'04施策の客観指標'!$A$4:$AY$1029,COLUMN('04施策の客観指標'!$AY:$AY),FALSE))</f>
        <v>-</v>
      </c>
      <c r="GO16" s="856" t="str">
        <f>IF(GE16="-","-",VLOOKUP($A16&amp;"-"&amp;GE$4,'04施策の客観指標'!$A$4:$AY$1029,COLUMN('04施策の客観指標'!$AY:$AY),FALSE))</f>
        <v>-</v>
      </c>
      <c r="GP16" s="856" t="str">
        <f>IF(GF16="-","-",VLOOKUP($A16&amp;"-"&amp;GF$4,'04施策の客観指標'!$A$4:$AY$1029,COLUMN('04施策の客観指標'!$AY:$AY),FALSE))</f>
        <v>-</v>
      </c>
      <c r="GQ16" s="856" t="str">
        <f>IF(GG16="-","-",VLOOKUP($A16&amp;"-"&amp;GG$4,'04施策の客観指標'!$A$4:$AY$1029,COLUMN('04施策の客観指標'!$AY:$AY),FALSE))</f>
        <v>-</v>
      </c>
      <c r="GR16" s="856" t="str">
        <f>IF(GH16="-","-",VLOOKUP($A16&amp;"-"&amp;GH$4,'04施策の客観指標'!$A$4:$AY$1029,COLUMN('04施策の客観指標'!$AY:$AY),FALSE))</f>
        <v>-</v>
      </c>
      <c r="GS16" s="856" t="str">
        <f>IF(GI16="-","-",VLOOKUP($A16&amp;"-"&amp;GI$4,'04施策の客観指標'!$A$4:$AY$1029,COLUMN('04施策の客観指標'!$AY:$AY),FALSE))</f>
        <v>-</v>
      </c>
      <c r="GT16" s="879">
        <f t="shared" si="71"/>
        <v>2</v>
      </c>
      <c r="GU16" s="877">
        <f t="shared" si="72"/>
        <v>1</v>
      </c>
      <c r="GV16" s="878">
        <f t="shared" si="73"/>
        <v>3</v>
      </c>
      <c r="GW16" s="878" t="str">
        <f t="shared" si="74"/>
        <v/>
      </c>
      <c r="GX16" s="878" t="str">
        <f t="shared" si="75"/>
        <v/>
      </c>
      <c r="GY16" s="878" t="str">
        <f t="shared" si="76"/>
        <v/>
      </c>
      <c r="GZ16" s="878" t="str">
        <f t="shared" si="77"/>
        <v/>
      </c>
      <c r="HA16" s="878" t="str">
        <f t="shared" si="78"/>
        <v/>
      </c>
      <c r="HB16" s="878" t="str">
        <f t="shared" si="79"/>
        <v/>
      </c>
      <c r="HC16" s="878" t="str">
        <f t="shared" si="80"/>
        <v/>
      </c>
      <c r="HD16" s="855">
        <f t="shared" si="81"/>
        <v>0.5</v>
      </c>
      <c r="HE16" s="877" t="str">
        <f>IF($K16="○",VLOOKUP($C16&amp;"-"&amp;HE$4,'05市民生活実感調査'!$A$3:$BC$218,COLUMN('05市民生活実感調査'!$AS:$AS),FALSE),"-")</f>
        <v>-</v>
      </c>
      <c r="HF16" s="878" t="str">
        <f>IF($L16="○",VLOOKUP($C16&amp;"-"&amp;HF$4,'05市民生活実感調査'!$A$3:$BC$218,COLUMN('05市民生活実感調査'!$AS:$AS),FALSE),"-")</f>
        <v>-</v>
      </c>
      <c r="HG16" s="878" t="str">
        <f>IF($M16="○",VLOOKUP($C16&amp;"-"&amp;HG$4,'05市民生活実感調査'!$A$3:$BC$218,COLUMN('05市民生活実感調査'!$AS:$AS),FALSE),"-")</f>
        <v>c</v>
      </c>
      <c r="HH16" s="878" t="str">
        <f>IF($N16="○",VLOOKUP($C16&amp;"-"&amp;HH$4,'05市民生活実感調査'!$A$3:$BC$218,COLUMN('05市民生活実感調査'!$AS:$AS),FALSE),"-")</f>
        <v>-</v>
      </c>
      <c r="HI16" s="878" t="str">
        <f>IF($O16="○",VLOOKUP($C16&amp;"-"&amp;HI$4,'05市民生活実感調査'!$A$3:$BC$218,COLUMN('05市民生活実感調査'!$AS:$AS),FALSE),"-")</f>
        <v>-</v>
      </c>
      <c r="HJ16" s="878" t="str">
        <f>IF($P16="○",VLOOKUP($C16&amp;"-"&amp;HJ$4,'05市民生活実感調査'!$A$3:$BC$218,COLUMN('05市民生活実感調査'!$AS:$AS),FALSE),"-")</f>
        <v>-</v>
      </c>
      <c r="HK16" s="878" t="str">
        <f>IF($Q16="○",VLOOKUP($C16&amp;"-"&amp;HK$4,'05市民生活実感調査'!$A$3:$BC$218,COLUMN('05市民生活実感調査'!$AS:$AS),FALSE),"-")</f>
        <v>-</v>
      </c>
      <c r="HL16" s="878" t="str">
        <f>IF($R16="○",VLOOKUP($C16&amp;"-"&amp;HL$4,'05市民生活実感調査'!$A$3:$BC$218,COLUMN('05市民生活実感調査'!$AS:$AS),FALSE),"-")</f>
        <v>-</v>
      </c>
      <c r="HM16" s="879" t="str">
        <f t="shared" si="82"/>
        <v>c</v>
      </c>
      <c r="HN16" s="877" t="str">
        <f t="shared" si="83"/>
        <v/>
      </c>
      <c r="HO16" s="878" t="str">
        <f t="shared" si="84"/>
        <v/>
      </c>
      <c r="HP16" s="878">
        <f t="shared" si="85"/>
        <v>2</v>
      </c>
      <c r="HQ16" s="878" t="str">
        <f t="shared" si="86"/>
        <v/>
      </c>
      <c r="HR16" s="878" t="str">
        <f t="shared" si="87"/>
        <v/>
      </c>
      <c r="HS16" s="878" t="str">
        <f t="shared" si="88"/>
        <v/>
      </c>
      <c r="HT16" s="878" t="str">
        <f t="shared" si="89"/>
        <v/>
      </c>
      <c r="HU16" s="878" t="str">
        <f t="shared" si="90"/>
        <v/>
      </c>
      <c r="HV16" s="840">
        <f t="shared" si="91"/>
        <v>0.5</v>
      </c>
      <c r="HW16" s="876" t="str">
        <f t="shared" si="92"/>
        <v>市民実感</v>
      </c>
      <c r="HX16" s="863" t="str">
        <f t="shared" si="93"/>
        <v>地域コミュニティは共同体意識を基礎とすることから、その協力体制も実感されることに意義があるため、市民の実感に重みを置く。</v>
      </c>
      <c r="HY16" s="877" t="str">
        <f>VLOOKUP(GJ16&amp;HM16&amp;HW16,プルダウン!$AC$2:$AD$71,2,FALSE)</f>
        <v>C</v>
      </c>
      <c r="HZ16" s="859" t="str">
        <f>VLOOKUP(HY16,プルダウン!$A$1:$B$6,2,FALSE)</f>
        <v>政策の目的がそこそこ達成されている</v>
      </c>
      <c r="IA16" s="860" t="s">
        <v>3100</v>
      </c>
      <c r="IB16" s="859"/>
      <c r="IC16" s="889" t="str">
        <f>VLOOKUP($A16&amp;"-"&amp;IC$4,'04施策の客観指標'!$A$4:$AY$1029,COLUMN('04施策の客観指標'!$AW:$AW),FALSE)</f>
        <v>c</v>
      </c>
      <c r="ID16" s="878" t="str">
        <f>VLOOKUP($A16&amp;"-"&amp;ID$4,'04施策の客観指標'!$A$4:$AY$1029,COLUMN('04施策の客観指標'!$AW:$AW),FALSE)</f>
        <v>a</v>
      </c>
      <c r="IE16" s="878" t="str">
        <f>VLOOKUP($A16&amp;"-"&amp;IE$4,'04施策の客観指標'!$A$4:$AY$1029,COLUMN('04施策の客観指標'!$AW:$AW),FALSE)</f>
        <v>-</v>
      </c>
      <c r="IF16" s="878" t="str">
        <f>VLOOKUP($A16&amp;"-"&amp;IF$4,'04施策の客観指標'!$A$4:$AY$1029,COLUMN('04施策の客観指標'!$AW:$AW),FALSE)</f>
        <v>-</v>
      </c>
      <c r="IG16" s="878" t="str">
        <f>VLOOKUP($A16&amp;"-"&amp;IG$4,'04施策の客観指標'!$A$4:$AY$1029,COLUMN('04施策の客観指標'!$AW:$AW),FALSE)</f>
        <v>-</v>
      </c>
      <c r="IH16" s="878" t="str">
        <f>VLOOKUP($A16&amp;"-"&amp;IH$4,'04施策の客観指標'!$A$4:$AY$1029,COLUMN('04施策の客観指標'!$AW:$AW),FALSE)</f>
        <v>-</v>
      </c>
      <c r="II16" s="878" t="str">
        <f>VLOOKUP($A16&amp;"-"&amp;II$4,'04施策の客観指標'!$A$4:$AY$1029,COLUMN('04施策の客観指標'!$AW:$AW),FALSE)</f>
        <v>-</v>
      </c>
      <c r="IJ16" s="878" t="str">
        <f>VLOOKUP($A16&amp;"-"&amp;IJ$4,'04施策の客観指標'!$A$4:$AY$1029,COLUMN('04施策の客観指標'!$AW:$AW),FALSE)</f>
        <v>-</v>
      </c>
      <c r="IK16" s="878" t="str">
        <f>VLOOKUP($A16&amp;"-"&amp;IK$4,'04施策の客観指標'!$A$4:$AY$1029,COLUMN('04施策の客観指標'!$AW:$AW),FALSE)</f>
        <v>-</v>
      </c>
      <c r="IL16" s="879" t="str">
        <f t="shared" si="94"/>
        <v>b</v>
      </c>
      <c r="IM16" s="856">
        <f>IF(IC16="-","-",VLOOKUP($A16&amp;"-"&amp;IC$4,'04施策の客観指標'!$A$4:$AY$1029,COLUMN('04施策の客観指標'!$AY:$AY),FALSE))</f>
        <v>1</v>
      </c>
      <c r="IN16" s="856">
        <f>IF(ID16="-","-",VLOOKUP($A16&amp;"-"&amp;ID$4,'04施策の客観指標'!$A$4:$AY$1029,COLUMN('04施策の客観指標'!$AY:$AY),FALSE))</f>
        <v>1</v>
      </c>
      <c r="IO16" s="856" t="str">
        <f>IF(IE16="-","-",VLOOKUP($A16&amp;"-"&amp;IE$4,'04施策の客観指標'!$A$4:$AY$1029,COLUMN('04施策の客観指標'!$AY:$AY),FALSE))</f>
        <v>-</v>
      </c>
      <c r="IP16" s="856" t="str">
        <f>IF(IF16="-","-",VLOOKUP($A16&amp;"-"&amp;IF$4,'04施策の客観指標'!$A$4:$AY$1029,COLUMN('04施策の客観指標'!$AY:$AY),FALSE))</f>
        <v>-</v>
      </c>
      <c r="IQ16" s="856" t="str">
        <f>IF(IG16="-","-",VLOOKUP($A16&amp;"-"&amp;IG$4,'04施策の客観指標'!$A$4:$AY$1029,COLUMN('04施策の客観指標'!$AY:$AY),FALSE))</f>
        <v>-</v>
      </c>
      <c r="IR16" s="856" t="str">
        <f>IF(IH16="-","-",VLOOKUP($A16&amp;"-"&amp;IH$4,'04施策の客観指標'!$A$4:$AY$1029,COLUMN('04施策の客観指標'!$AY:$AY),FALSE))</f>
        <v>-</v>
      </c>
      <c r="IS16" s="856" t="str">
        <f>IF(II16="-","-",VLOOKUP($A16&amp;"-"&amp;II$4,'04施策の客観指標'!$A$4:$AY$1029,COLUMN('04施策の客観指標'!$AY:$AY),FALSE))</f>
        <v>-</v>
      </c>
      <c r="IT16" s="856" t="str">
        <f>IF(IJ16="-","-",VLOOKUP($A16&amp;"-"&amp;IJ$4,'04施策の客観指標'!$A$4:$AY$1029,COLUMN('04施策の客観指標'!$AY:$AY),FALSE))</f>
        <v>-</v>
      </c>
      <c r="IU16" s="856" t="str">
        <f>IF(IK16="-","-",VLOOKUP($A16&amp;"-"&amp;IK$4,'04施策の客観指標'!$A$4:$AY$1029,COLUMN('04施策の客観指標'!$AY:$AY),FALSE))</f>
        <v>-</v>
      </c>
      <c r="IV16" s="879">
        <f t="shared" si="95"/>
        <v>2</v>
      </c>
      <c r="IW16" s="877">
        <f t="shared" si="96"/>
        <v>2</v>
      </c>
      <c r="IX16" s="878">
        <f t="shared" si="97"/>
        <v>4</v>
      </c>
      <c r="IY16" s="878" t="str">
        <f t="shared" si="98"/>
        <v/>
      </c>
      <c r="IZ16" s="878" t="str">
        <f t="shared" si="99"/>
        <v/>
      </c>
      <c r="JA16" s="878" t="str">
        <f t="shared" si="100"/>
        <v/>
      </c>
      <c r="JB16" s="878" t="str">
        <f t="shared" si="101"/>
        <v/>
      </c>
      <c r="JC16" s="878" t="str">
        <f t="shared" si="102"/>
        <v/>
      </c>
      <c r="JD16" s="878" t="str">
        <f t="shared" si="103"/>
        <v/>
      </c>
      <c r="JE16" s="878" t="str">
        <f t="shared" si="104"/>
        <v/>
      </c>
      <c r="JF16" s="855">
        <f t="shared" si="105"/>
        <v>0.75</v>
      </c>
      <c r="JG16" s="877" t="str">
        <f>IF($K16="○",VLOOKUP($C16&amp;"-"&amp;JG$4,'05市民生活実感調査'!$A$3:$BC$218,COLUMN('05市民生活実感調査'!$BC:$BC),FALSE),"-")</f>
        <v>-</v>
      </c>
      <c r="JH16" s="878" t="str">
        <f>IF($L16="○",VLOOKUP($C16&amp;"-"&amp;JH$4,'05市民生活実感調査'!$A$3:$BC$218,COLUMN('05市民生活実感調査'!$BC:$BC),FALSE),"-")</f>
        <v>-</v>
      </c>
      <c r="JI16" s="878" t="str">
        <f>IF($M16="○",VLOOKUP($C16&amp;"-"&amp;JI$4,'05市民生活実感調査'!$A$3:$BC$218,COLUMN('05市民生活実感調査'!$BC:$BC),FALSE),"-")</f>
        <v>c</v>
      </c>
      <c r="JJ16" s="878" t="str">
        <f>IF($N16="○",VLOOKUP($C16&amp;"-"&amp;JJ$4,'05市民生活実感調査'!$A$3:$BC$218,COLUMN('05市民生活実感調査'!$BC:$BC),FALSE),"-")</f>
        <v>-</v>
      </c>
      <c r="JK16" s="878" t="str">
        <f>IF($O16="○",VLOOKUP($C16&amp;"-"&amp;JK$4,'05市民生活実感調査'!$A$3:$BC$218,COLUMN('05市民生活実感調査'!$BC:$BC),FALSE),"-")</f>
        <v>-</v>
      </c>
      <c r="JL16" s="878" t="str">
        <f>IF($P16="○",VLOOKUP($C16&amp;"-"&amp;JL$4,'05市民生活実感調査'!$A$3:$BC$218,COLUMN('05市民生活実感調査'!$BC:$BC),FALSE),"-")</f>
        <v>-</v>
      </c>
      <c r="JM16" s="878" t="str">
        <f>IF($Q16="○",VLOOKUP($C16&amp;"-"&amp;JM$4,'05市民生活実感調査'!$A$3:$BC$218,COLUMN('05市民生活実感調査'!$BC:$BC),FALSE),"-")</f>
        <v>-</v>
      </c>
      <c r="JN16" s="878" t="str">
        <f>IF($R16="○",VLOOKUP($C16&amp;"-"&amp;JN$4,'05市民生活実感調査'!$A$3:$BC$218,COLUMN('05市民生活実感調査'!$BC:$BC),FALSE),"-")</f>
        <v>-</v>
      </c>
      <c r="JO16" s="879" t="str">
        <f t="shared" si="106"/>
        <v>c</v>
      </c>
      <c r="JP16" s="877" t="str">
        <f t="shared" si="107"/>
        <v/>
      </c>
      <c r="JQ16" s="878" t="str">
        <f t="shared" si="108"/>
        <v/>
      </c>
      <c r="JR16" s="878">
        <f t="shared" si="109"/>
        <v>2</v>
      </c>
      <c r="JS16" s="878" t="str">
        <f t="shared" si="110"/>
        <v/>
      </c>
      <c r="JT16" s="878" t="str">
        <f t="shared" si="111"/>
        <v/>
      </c>
      <c r="JU16" s="878" t="str">
        <f t="shared" si="112"/>
        <v/>
      </c>
      <c r="JV16" s="878" t="str">
        <f t="shared" si="113"/>
        <v/>
      </c>
      <c r="JW16" s="878" t="str">
        <f t="shared" si="114"/>
        <v/>
      </c>
      <c r="JX16" s="840">
        <f t="shared" si="115"/>
        <v>0.5</v>
      </c>
      <c r="JY16" s="876" t="s">
        <v>123</v>
      </c>
      <c r="JZ16" s="863" t="str">
        <f t="shared" si="117"/>
        <v>地域コミュニティは共同体意識を基礎とすることから、その協力体制も実感されることに意義があるため、市民の実感に重みを置く。</v>
      </c>
      <c r="KA16" s="877" t="str">
        <f>VLOOKUP(IL16&amp;JO16&amp;JY16,プルダウン!$AC$2:$AD$71,2,FALSE)</f>
        <v>C</v>
      </c>
      <c r="KB16" s="859" t="str">
        <f>VLOOKUP(KA16,プルダウン!$A$1:$B$6,2,FALSE)</f>
        <v>政策の目的がそこそこ達成されている</v>
      </c>
      <c r="KC16" s="860"/>
      <c r="KD16" s="859"/>
      <c r="KE16" s="883" t="str">
        <f>VLOOKUP($A16&amp;"-"&amp;KE$4,'04施策の客観指標'!$A$4:$AY$1029,COLUMN('04施策の客観指標'!$AX:$AX),FALSE)</f>
        <v>b</v>
      </c>
      <c r="KF16" s="813" t="str">
        <f>VLOOKUP($A16&amp;"-"&amp;KF$4,'04施策の客観指標'!$A$4:$AY$1029,COLUMN('04施策の客観指標'!$AX:$AX),FALSE)</f>
        <v>b</v>
      </c>
      <c r="KG16" s="813" t="str">
        <f>VLOOKUP($A16&amp;"-"&amp;KG$4,'04施策の客観指標'!$A$4:$AY$1029,COLUMN('04施策の客観指標'!$AX:$AX),FALSE)</f>
        <v>-</v>
      </c>
      <c r="KH16" s="813" t="str">
        <f>VLOOKUP($A16&amp;"-"&amp;KH$4,'04施策の客観指標'!$A$4:$AY$1029,COLUMN('04施策の客観指標'!$AX:$AX),FALSE)</f>
        <v>-</v>
      </c>
      <c r="KI16" s="813" t="str">
        <f>VLOOKUP($A16&amp;"-"&amp;KI$4,'04施策の客観指標'!$A$4:$AY$1029,COLUMN('04施策の客観指標'!$AX:$AX),FALSE)</f>
        <v>-</v>
      </c>
      <c r="KJ16" s="813" t="str">
        <f>VLOOKUP($A16&amp;"-"&amp;KJ$4,'04施策の客観指標'!$A$4:$AY$1029,COLUMN('04施策の客観指標'!$AX:$AX),FALSE)</f>
        <v>-</v>
      </c>
      <c r="KK16" s="813" t="str">
        <f>VLOOKUP($A16&amp;"-"&amp;KK$4,'04施策の客観指標'!$A$4:$AY$1029,COLUMN('04施策の客観指標'!$AX:$AX),FALSE)</f>
        <v>-</v>
      </c>
      <c r="KL16" s="813" t="str">
        <f>VLOOKUP($A16&amp;"-"&amp;KL$4,'04施策の客観指標'!$A$4:$AY$1029,COLUMN('04施策の客観指標'!$AX:$AX),FALSE)</f>
        <v>-</v>
      </c>
      <c r="KM16" s="813" t="str">
        <f>VLOOKUP($A16&amp;"-"&amp;KM$4,'04施策の客観指標'!$A$4:$AY$1029,COLUMN('04施策の客観指標'!$AX:$AX),FALSE)</f>
        <v>-</v>
      </c>
      <c r="KN16" s="814" t="str">
        <f t="shared" si="118"/>
        <v>b</v>
      </c>
      <c r="KO16" s="423">
        <f>IF(KE16="-","-",VLOOKUP($A16&amp;"-"&amp;KE$4,'04施策の客観指標'!$A$4:$AY$1029,COLUMN('04施策の客観指標'!$AY:$AY),FALSE))</f>
        <v>1</v>
      </c>
      <c r="KP16" s="423">
        <f>IF(KF16="-","-",VLOOKUP($A16&amp;"-"&amp;KF$4,'04施策の客観指標'!$A$4:$AY$1029,COLUMN('04施策の客観指標'!$AY:$AY),FALSE))</f>
        <v>1</v>
      </c>
      <c r="KQ16" s="423" t="str">
        <f>IF(KG16="-","-",VLOOKUP($A16&amp;"-"&amp;KG$4,'04施策の客観指標'!$A$4:$AY$1029,COLUMN('04施策の客観指標'!$AY:$AY),FALSE))</f>
        <v>-</v>
      </c>
      <c r="KR16" s="423" t="str">
        <f>IF(KH16="-","-",VLOOKUP($A16&amp;"-"&amp;KH$4,'04施策の客観指標'!$A$4:$AY$1029,COLUMN('04施策の客観指標'!$AY:$AY),FALSE))</f>
        <v>-</v>
      </c>
      <c r="KS16" s="423" t="str">
        <f>IF(KI16="-","-",VLOOKUP($A16&amp;"-"&amp;KI$4,'04施策の客観指標'!$A$4:$AY$1029,COLUMN('04施策の客観指標'!$AY:$AY),FALSE))</f>
        <v>-</v>
      </c>
      <c r="KT16" s="423" t="str">
        <f>IF(KJ16="-","-",VLOOKUP($A16&amp;"-"&amp;KJ$4,'04施策の客観指標'!$A$4:$AY$1029,COLUMN('04施策の客観指標'!$AY:$AY),FALSE))</f>
        <v>-</v>
      </c>
      <c r="KU16" s="423" t="str">
        <f>IF(KK16="-","-",VLOOKUP($A16&amp;"-"&amp;KK$4,'04施策の客観指標'!$A$4:$AY$1029,COLUMN('04施策の客観指標'!$AY:$AY),FALSE))</f>
        <v>-</v>
      </c>
      <c r="KV16" s="423" t="str">
        <f>IF(KL16="-","-",VLOOKUP($A16&amp;"-"&amp;KL$4,'04施策の客観指標'!$A$4:$AY$1029,COLUMN('04施策の客観指標'!$AY:$AY),FALSE))</f>
        <v>-</v>
      </c>
      <c r="KW16" s="423" t="str">
        <f>IF(KM16="-","-",VLOOKUP($A16&amp;"-"&amp;KM$4,'04施策の客観指標'!$A$4:$AY$1029,COLUMN('04施策の客観指標'!$AY:$AY),FALSE))</f>
        <v>-</v>
      </c>
      <c r="KX16" s="234">
        <f t="shared" si="119"/>
        <v>2</v>
      </c>
      <c r="KY16" s="237">
        <f t="shared" si="120"/>
        <v>3</v>
      </c>
      <c r="KZ16" s="187">
        <f t="shared" si="121"/>
        <v>3</v>
      </c>
      <c r="LA16" s="187" t="str">
        <f t="shared" si="122"/>
        <v/>
      </c>
      <c r="LB16" s="187" t="str">
        <f t="shared" si="123"/>
        <v/>
      </c>
      <c r="LC16" s="187" t="str">
        <f t="shared" si="124"/>
        <v/>
      </c>
      <c r="LD16" s="187" t="str">
        <f t="shared" si="125"/>
        <v/>
      </c>
      <c r="LE16" s="187" t="str">
        <f t="shared" si="126"/>
        <v/>
      </c>
      <c r="LF16" s="187" t="str">
        <f t="shared" si="127"/>
        <v/>
      </c>
      <c r="LG16" s="187" t="str">
        <f t="shared" si="128"/>
        <v/>
      </c>
      <c r="LH16" s="240">
        <f t="shared" si="129"/>
        <v>0.75</v>
      </c>
      <c r="LI16" s="820" t="str">
        <f>IF($K16="○",VLOOKUP($C16&amp;"-"&amp;LI$4,'05市民生活実感調査'!$A$3:$BM$218,COLUMN('05市民生活実感調査'!$BM:$BM),FALSE),"-")</f>
        <v>-</v>
      </c>
      <c r="LJ16" s="821" t="str">
        <f>IF($L16="○",VLOOKUP($C16&amp;"-"&amp;LJ$4,'05市民生活実感調査'!$A$3:$BM$218,COLUMN('05市民生活実感調査'!$BM:$BM),FALSE),"-")</f>
        <v>-</v>
      </c>
      <c r="LK16" s="821" t="str">
        <f>IF($M16="○",VLOOKUP($C16&amp;"-"&amp;LK$4,'05市民生活実感調査'!$A$3:$BM$218,COLUMN('05市民生活実感調査'!$BM:$BM),FALSE),"-")</f>
        <v>c</v>
      </c>
      <c r="LL16" s="821" t="str">
        <f>IF($N16="○",VLOOKUP($C16&amp;"-"&amp;LL$4,'05市民生活実感調査'!$A$3:$BM$218,COLUMN('05市民生活実感調査'!$BM:$BM),FALSE),"-")</f>
        <v>-</v>
      </c>
      <c r="LM16" s="821" t="str">
        <f>IF($O16="○",VLOOKUP($C16&amp;"-"&amp;LM$4,'05市民生活実感調査'!$A$3:$BM$218,COLUMN('05市民生活実感調査'!$BM:$BM),FALSE),"-")</f>
        <v>-</v>
      </c>
      <c r="LN16" s="821" t="str">
        <f>IF($P16="○",VLOOKUP($C16&amp;"-"&amp;LN$4,'05市民生活実感調査'!$A$3:$BM$218,COLUMN('05市民生活実感調査'!$BM:$BM),FALSE),"-")</f>
        <v>-</v>
      </c>
      <c r="LO16" s="821" t="str">
        <f>IF($Q16="○",VLOOKUP($C16&amp;"-"&amp;LO$4,'05市民生活実感調査'!$A$3:$BM$218,COLUMN('05市民生活実感調査'!$BM:$BM),FALSE),"-")</f>
        <v>-</v>
      </c>
      <c r="LP16" s="821" t="str">
        <f>IF($R16="○",VLOOKUP($C16&amp;"-"&amp;LP$4,'05市民生活実感調査'!$A$3:$BM$218,COLUMN('05市民生活実感調査'!$BM:$BM),FALSE),"-")</f>
        <v>-</v>
      </c>
      <c r="LQ16" s="822" t="str">
        <f t="shared" si="130"/>
        <v>c</v>
      </c>
      <c r="LR16" s="237" t="str">
        <f t="shared" si="131"/>
        <v/>
      </c>
      <c r="LS16" s="187" t="str">
        <f t="shared" si="132"/>
        <v/>
      </c>
      <c r="LT16" s="187">
        <f t="shared" si="133"/>
        <v>2</v>
      </c>
      <c r="LU16" s="187" t="str">
        <f t="shared" si="134"/>
        <v/>
      </c>
      <c r="LV16" s="187" t="str">
        <f t="shared" si="135"/>
        <v/>
      </c>
      <c r="LW16" s="187" t="str">
        <f t="shared" si="136"/>
        <v/>
      </c>
      <c r="LX16" s="187" t="str">
        <f t="shared" si="137"/>
        <v/>
      </c>
      <c r="LY16" s="187" t="str">
        <f t="shared" si="138"/>
        <v/>
      </c>
      <c r="LZ16" s="422">
        <f t="shared" si="142"/>
        <v>0.5</v>
      </c>
      <c r="MA16" s="103" t="s">
        <v>123</v>
      </c>
      <c r="MB16" s="104" t="str">
        <f t="shared" si="140"/>
        <v>地域コミュニティは共同体意識を基礎とすることから、その協力体制も実感されることに意義があるため、市民の実感に重みを置く。</v>
      </c>
      <c r="MC16" s="823" t="str">
        <f>VLOOKUP(KN16&amp;LQ16&amp;MA16,プルダウン!$AC$2:$AD$71,2,FALSE)</f>
        <v>C</v>
      </c>
      <c r="MD16" s="824" t="str">
        <f>VLOOKUP(MC16,プルダウン!$A$1:$B$6,2,FALSE)</f>
        <v>政策の目的がそこそこ達成されている</v>
      </c>
      <c r="ME16" s="91"/>
      <c r="MF16" s="190"/>
    </row>
    <row r="17" spans="1:344" ht="180" customHeight="1">
      <c r="A17" s="231">
        <v>401</v>
      </c>
      <c r="B17" s="104" t="s">
        <v>169</v>
      </c>
      <c r="C17" s="237">
        <f t="shared" si="0"/>
        <v>4</v>
      </c>
      <c r="D17" s="190" t="str">
        <f>IFERROR(VLOOKUP(C17,プルダウン!$L$2:$M$28,2,FALSE),"-")</f>
        <v>市民生活の安全</v>
      </c>
      <c r="E17" s="104"/>
      <c r="F17" s="91" t="s">
        <v>1189</v>
      </c>
      <c r="G17" s="117" t="s">
        <v>3152</v>
      </c>
      <c r="H17" s="91"/>
      <c r="I17" s="117"/>
      <c r="J17" s="104"/>
      <c r="K17" s="420" t="s">
        <v>383</v>
      </c>
      <c r="L17" s="421" t="s">
        <v>383</v>
      </c>
      <c r="M17" s="421" t="s">
        <v>83</v>
      </c>
      <c r="N17" s="421" t="s">
        <v>83</v>
      </c>
      <c r="O17" s="421" t="s">
        <v>83</v>
      </c>
      <c r="P17" s="421" t="s">
        <v>83</v>
      </c>
      <c r="Q17" s="421" t="s">
        <v>83</v>
      </c>
      <c r="R17" s="422" t="s">
        <v>83</v>
      </c>
      <c r="S17" s="877" t="str">
        <f>VLOOKUP($A17&amp;"-"&amp;S$4,'04施策の客観指標'!$A$4:$AY$1029,COLUMN('04施策の客観指標'!$AS:$AS),FALSE)</f>
        <v>-</v>
      </c>
      <c r="T17" s="878" t="str">
        <f>VLOOKUP($A17&amp;"-"&amp;T$4,'04施策の客観指標'!$A$4:$AY$1029,COLUMN('04施策の客観指標'!$AS:$AS),FALSE)</f>
        <v>-</v>
      </c>
      <c r="U17" s="878" t="str">
        <f>VLOOKUP($A17&amp;"-"&amp;U$4,'04施策の客観指標'!$A$4:$AY$1029,COLUMN('04施策の客観指標'!$AS:$AS),FALSE)</f>
        <v>-</v>
      </c>
      <c r="V17" s="878" t="str">
        <f>VLOOKUP($A17&amp;"-"&amp;V$4,'04施策の客観指標'!$A$4:$AY$1029,COLUMN('04施策の客観指標'!$AS:$AS),FALSE)</f>
        <v>-</v>
      </c>
      <c r="W17" s="878" t="str">
        <f>VLOOKUP($A17&amp;"-"&amp;W$4,'04施策の客観指標'!$A$4:$AY$1029,COLUMN('04施策の客観指標'!$AS:$AS),FALSE)</f>
        <v>-</v>
      </c>
      <c r="X17" s="878" t="str">
        <f>VLOOKUP($A17&amp;"-"&amp;X$4,'04施策の客観指標'!$A$4:$AY$1029,COLUMN('04施策の客観指標'!$AS:$AS),FALSE)</f>
        <v>-</v>
      </c>
      <c r="Y17" s="878" t="str">
        <f>VLOOKUP($A17&amp;"-"&amp;Y$4,'04施策の客観指標'!$A$4:$AY$1029,COLUMN('04施策の客観指標'!$AS:$AS),FALSE)</f>
        <v>-</v>
      </c>
      <c r="Z17" s="878" t="str">
        <f>VLOOKUP($A17&amp;"-"&amp;Z$4,'04施策の客観指標'!$A$4:$AY$1029,COLUMN('04施策の客観指標'!$AS:$AS),FALSE)</f>
        <v>-</v>
      </c>
      <c r="AA17" s="852" t="str">
        <f>VLOOKUP($A17&amp;"-"&amp;AA$4,'04施策の客観指標'!$A$4:$AY$1029,COLUMN('04施策の客観指標'!$AS:$AS),FALSE)</f>
        <v>-</v>
      </c>
      <c r="AB17" s="876" t="str">
        <f t="shared" si="1"/>
        <v>-</v>
      </c>
      <c r="AC17" s="856" t="s">
        <v>83</v>
      </c>
      <c r="AD17" s="878" t="s">
        <v>83</v>
      </c>
      <c r="AE17" s="878" t="s">
        <v>83</v>
      </c>
      <c r="AF17" s="878" t="s">
        <v>83</v>
      </c>
      <c r="AG17" s="878" t="s">
        <v>83</v>
      </c>
      <c r="AH17" s="878" t="s">
        <v>83</v>
      </c>
      <c r="AI17" s="878" t="s">
        <v>83</v>
      </c>
      <c r="AJ17" s="878" t="s">
        <v>83</v>
      </c>
      <c r="AK17" s="878" t="s">
        <v>83</v>
      </c>
      <c r="AL17" s="879">
        <f t="shared" si="2"/>
        <v>0</v>
      </c>
      <c r="AM17" s="877" t="str">
        <f t="shared" si="3"/>
        <v/>
      </c>
      <c r="AN17" s="878" t="str">
        <f t="shared" si="4"/>
        <v/>
      </c>
      <c r="AO17" s="878" t="str">
        <f t="shared" si="5"/>
        <v/>
      </c>
      <c r="AP17" s="878" t="str">
        <f t="shared" si="6"/>
        <v/>
      </c>
      <c r="AQ17" s="878" t="str">
        <f t="shared" si="7"/>
        <v/>
      </c>
      <c r="AR17" s="878" t="str">
        <f t="shared" si="8"/>
        <v/>
      </c>
      <c r="AS17" s="878" t="str">
        <f t="shared" si="9"/>
        <v/>
      </c>
      <c r="AT17" s="878" t="str">
        <f t="shared" si="10"/>
        <v/>
      </c>
      <c r="AU17" s="852" t="str">
        <f t="shared" si="11"/>
        <v/>
      </c>
      <c r="AV17" s="855" t="str">
        <f t="shared" si="12"/>
        <v>-</v>
      </c>
      <c r="AW17" s="856" t="str">
        <f>IF($K17="○",VLOOKUP($C17&amp;"-"&amp;AW$4,'05市民生活実感調査'!$A$3:$BC$218,COLUMN('05市民生活実感調査'!$O:$O),FALSE),"-")</f>
        <v>c</v>
      </c>
      <c r="AX17" s="878" t="str">
        <f>IF($L17="○",VLOOKUP($C17&amp;"-"&amp;AX$4,'05市民生活実感調査'!$A$3:$BC$218,COLUMN('05市民生活実感調査'!$O:$O),FALSE),"-")</f>
        <v>c</v>
      </c>
      <c r="AY17" s="878" t="str">
        <f>IF($M17="○",VLOOKUP($C17&amp;"-"&amp;AY$4,'05市民生活実感調査'!$A$3:$BC$218,COLUMN('05市民生活実感調査'!$O:$O),FALSE),"-")</f>
        <v>-</v>
      </c>
      <c r="AZ17" s="878" t="str">
        <f>IF($N17="○",VLOOKUP($C17&amp;"-"&amp;AZ$4,'05市民生活実感調査'!$A$3:$BC$218,COLUMN('05市民生活実感調査'!$O:$O),FALSE),"-")</f>
        <v>-</v>
      </c>
      <c r="BA17" s="878" t="str">
        <f>IF($O17="○",VLOOKUP($C17&amp;"-"&amp;BA$4,'05市民生活実感調査'!$A$3:$BC$218,COLUMN('05市民生活実感調査'!$O:$O),FALSE),"-")</f>
        <v>-</v>
      </c>
      <c r="BB17" s="878" t="str">
        <f>IF($P17="○",VLOOKUP($C17&amp;"-"&amp;BB$4,'05市民生活実感調査'!$A$3:$BC$218,COLUMN('05市民生活実感調査'!$O:$O),FALSE),"-")</f>
        <v>-</v>
      </c>
      <c r="BC17" s="878" t="str">
        <f>IF($Q17="○",VLOOKUP($C17&amp;"-"&amp;BC$4,'05市民生活実感調査'!$A$3:$BC$218,COLUMN('05市民生活実感調査'!$O:$O),FALSE),"-")</f>
        <v>-</v>
      </c>
      <c r="BD17" s="878" t="str">
        <f>IF($R17="○",VLOOKUP($C17&amp;"-"&amp;BD$4,'05市民生活実感調査'!$A$3:$BC$218,COLUMN('05市民生活実感調査'!$O:$O),FALSE),"-")</f>
        <v>-</v>
      </c>
      <c r="BE17" s="879" t="str">
        <f t="shared" si="13"/>
        <v>c</v>
      </c>
      <c r="BF17" s="877">
        <f t="shared" si="14"/>
        <v>2</v>
      </c>
      <c r="BG17" s="878">
        <f t="shared" si="15"/>
        <v>2</v>
      </c>
      <c r="BH17" s="878" t="str">
        <f t="shared" si="16"/>
        <v/>
      </c>
      <c r="BI17" s="878" t="str">
        <f t="shared" si="17"/>
        <v/>
      </c>
      <c r="BJ17" s="878" t="str">
        <f t="shared" si="18"/>
        <v/>
      </c>
      <c r="BK17" s="878" t="str">
        <f t="shared" si="19"/>
        <v/>
      </c>
      <c r="BL17" s="878" t="str">
        <f t="shared" si="20"/>
        <v/>
      </c>
      <c r="BM17" s="878" t="str">
        <f t="shared" si="21"/>
        <v/>
      </c>
      <c r="BN17" s="840">
        <f t="shared" si="22"/>
        <v>0.5</v>
      </c>
      <c r="BO17" s="880" t="s">
        <v>123</v>
      </c>
      <c r="BP17" s="863" t="s">
        <v>1970</v>
      </c>
      <c r="BQ17" s="877" t="e">
        <v>#N/A</v>
      </c>
      <c r="BR17" s="887" t="e">
        <v>#N/A</v>
      </c>
      <c r="BS17" s="860"/>
      <c r="BT17" s="887" t="s">
        <v>1542</v>
      </c>
      <c r="BU17" s="863" t="s">
        <v>1460</v>
      </c>
      <c r="BV17" s="891" t="s">
        <v>1743</v>
      </c>
      <c r="BW17" s="889" t="str">
        <f>VLOOKUP($A17&amp;"-"&amp;BW$4,'04施策の客観指標'!$A$4:$AY$1029,COLUMN('04施策の客観指標'!$AT:$AT),FALSE)</f>
        <v>a</v>
      </c>
      <c r="BX17" s="878" t="str">
        <f>VLOOKUP($A17&amp;"-"&amp;BX$4,'04施策の客観指標'!$A$4:$AY$1029,COLUMN('04施策の客観指標'!$AT:$AT),FALSE)</f>
        <v>a</v>
      </c>
      <c r="BY17" s="878" t="str">
        <f>VLOOKUP($A17&amp;"-"&amp;BY$4,'04施策の客観指標'!$A$4:$AY$1029,COLUMN('04施策の客観指標'!$AT:$AT),FALSE)</f>
        <v>-</v>
      </c>
      <c r="BZ17" s="878" t="str">
        <f>VLOOKUP($A17&amp;"-"&amp;BZ$4,'04施策の客観指標'!$A$4:$AY$1029,COLUMN('04施策の客観指標'!$AT:$AT),FALSE)</f>
        <v>-</v>
      </c>
      <c r="CA17" s="878" t="str">
        <f>VLOOKUP($A17&amp;"-"&amp;CA$4,'04施策の客観指標'!$A$4:$AY$1029,COLUMN('04施策の客観指標'!$AT:$AT),FALSE)</f>
        <v>-</v>
      </c>
      <c r="CB17" s="878" t="str">
        <f>VLOOKUP($A17&amp;"-"&amp;CB$4,'04施策の客観指標'!$A$4:$AY$1029,COLUMN('04施策の客観指標'!$AT:$AT),FALSE)</f>
        <v>-</v>
      </c>
      <c r="CC17" s="878" t="str">
        <f>VLOOKUP($A17&amp;"-"&amp;CC$4,'04施策の客観指標'!$A$4:$AY$1029,COLUMN('04施策の客観指標'!$AT:$AT),FALSE)</f>
        <v>-</v>
      </c>
      <c r="CD17" s="878" t="str">
        <f>VLOOKUP($A17&amp;"-"&amp;CD$4,'04施策の客観指標'!$A$4:$AY$1029,COLUMN('04施策の客観指標'!$AT:$AT),FALSE)</f>
        <v>-</v>
      </c>
      <c r="CE17" s="852" t="str">
        <f>VLOOKUP($A17&amp;"-"&amp;CE$4,'04施策の客観指標'!$A$4:$AY$1029,COLUMN('04施策の客観指標'!$AT:$AT),FALSE)</f>
        <v>-</v>
      </c>
      <c r="CF17" s="879" t="str">
        <f t="shared" si="23"/>
        <v>a</v>
      </c>
      <c r="CG17" s="856">
        <f>IF(BW17="-","-",VLOOKUP($A17&amp;"-"&amp;BW$4,'04施策の客観指標'!$A$4:$AY$1029,COLUMN('04施策の客観指標'!$AY:$AY),FALSE))</f>
        <v>1</v>
      </c>
      <c r="CH17" s="856">
        <f>IF(BX17="-","-",VLOOKUP($A17&amp;"-"&amp;BX$4,'04施策の客観指標'!$A$4:$AY$1029,COLUMN('04施策の客観指標'!$AY:$AY),FALSE))</f>
        <v>1</v>
      </c>
      <c r="CI17" s="856" t="str">
        <f>IF(BY17="-","-",VLOOKUP($A17&amp;"-"&amp;BY$4,'04施策の客観指標'!$A$4:$AY$1029,COLUMN('04施策の客観指標'!$AY:$AY),FALSE))</f>
        <v>-</v>
      </c>
      <c r="CJ17" s="856" t="str">
        <f>IF(BZ17="-","-",VLOOKUP($A17&amp;"-"&amp;BZ$4,'04施策の客観指標'!$A$4:$AY$1029,COLUMN('04施策の客観指標'!$AY:$AY),FALSE))</f>
        <v>-</v>
      </c>
      <c r="CK17" s="856" t="str">
        <f>IF(CA17="-","-",VLOOKUP($A17&amp;"-"&amp;CA$4,'04施策の客観指標'!$A$4:$AY$1029,COLUMN('04施策の客観指標'!$AY:$AY),FALSE))</f>
        <v>-</v>
      </c>
      <c r="CL17" s="856" t="str">
        <f>IF(CB17="-","-",VLOOKUP($A17&amp;"-"&amp;CB$4,'04施策の客観指標'!$A$4:$AY$1029,COLUMN('04施策の客観指標'!$AY:$AY),FALSE))</f>
        <v>-</v>
      </c>
      <c r="CM17" s="856" t="str">
        <f>IF(CC17="-","-",VLOOKUP($A17&amp;"-"&amp;CC$4,'04施策の客観指標'!$A$4:$AY$1029,COLUMN('04施策の客観指標'!$AY:$AY),FALSE))</f>
        <v>-</v>
      </c>
      <c r="CN17" s="856" t="str">
        <f>IF(CD17="-","-",VLOOKUP($A17&amp;"-"&amp;CD$4,'04施策の客観指標'!$A$4:$AY$1029,COLUMN('04施策の客観指標'!$AY:$AY),FALSE))</f>
        <v>-</v>
      </c>
      <c r="CO17" s="856" t="str">
        <f>IF(CE17="-","-",VLOOKUP($A17&amp;"-"&amp;CE$4,'04施策の客観指標'!$A$4:$AY$1029,COLUMN('04施策の客観指標'!$AY:$AY),FALSE))</f>
        <v>-</v>
      </c>
      <c r="CP17" s="879">
        <f t="shared" si="24"/>
        <v>2</v>
      </c>
      <c r="CQ17" s="877">
        <f t="shared" si="25"/>
        <v>4</v>
      </c>
      <c r="CR17" s="878">
        <f t="shared" si="26"/>
        <v>4</v>
      </c>
      <c r="CS17" s="878" t="str">
        <f t="shared" si="27"/>
        <v/>
      </c>
      <c r="CT17" s="878" t="str">
        <f t="shared" si="28"/>
        <v/>
      </c>
      <c r="CU17" s="878" t="str">
        <f t="shared" si="29"/>
        <v/>
      </c>
      <c r="CV17" s="878" t="str">
        <f t="shared" si="30"/>
        <v/>
      </c>
      <c r="CW17" s="878" t="str">
        <f t="shared" si="31"/>
        <v/>
      </c>
      <c r="CX17" s="878" t="str">
        <f t="shared" si="32"/>
        <v/>
      </c>
      <c r="CY17" s="878" t="str">
        <f t="shared" si="33"/>
        <v/>
      </c>
      <c r="CZ17" s="855">
        <f t="shared" si="34"/>
        <v>1</v>
      </c>
      <c r="DA17" s="877" t="str">
        <f>IF($K17="○",VLOOKUP($C17&amp;"-"&amp;DA$4,'05市民生活実感調査'!$A$3:$BC$218,COLUMN('05市民生活実感調査'!$Y:$Y),FALSE),"-")</f>
        <v>c</v>
      </c>
      <c r="DB17" s="878" t="str">
        <f>IF($L17="○",VLOOKUP($C17&amp;"-"&amp;DB$4,'05市民生活実感調査'!$A$3:$BC$218,COLUMN('05市民生活実感調査'!$Y:$Y),FALSE),"-")</f>
        <v>c</v>
      </c>
      <c r="DC17" s="878" t="str">
        <f>IF($M17="○",VLOOKUP($C17&amp;"-"&amp;DC$4,'05市民生活実感調査'!$A$3:$BC$218,COLUMN('05市民生活実感調査'!$Y:$Y),FALSE),"-")</f>
        <v>-</v>
      </c>
      <c r="DD17" s="878" t="str">
        <f>IF($N17="○",VLOOKUP($C17&amp;"-"&amp;DD$4,'05市民生活実感調査'!$A$3:$BC$218,COLUMN('05市民生活実感調査'!$Y:$Y),FALSE),"-")</f>
        <v>-</v>
      </c>
      <c r="DE17" s="878" t="str">
        <f>IF($O17="○",VLOOKUP($C17&amp;"-"&amp;DE$4,'05市民生活実感調査'!$A$3:$BC$218,COLUMN('05市民生活実感調査'!$Y:$Y),FALSE),"-")</f>
        <v>-</v>
      </c>
      <c r="DF17" s="878" t="str">
        <f>IF($P17="○",VLOOKUP($C17&amp;"-"&amp;DF$4,'05市民生活実感調査'!$A$3:$BC$218,COLUMN('05市民生活実感調査'!$Y:$Y),FALSE),"-")</f>
        <v>-</v>
      </c>
      <c r="DG17" s="878" t="str">
        <f>IF($Q17="○",VLOOKUP($C17&amp;"-"&amp;DG$4,'05市民生活実感調査'!$A$3:$BC$218,COLUMN('05市民生活実感調査'!$Y:$Y),FALSE),"-")</f>
        <v>-</v>
      </c>
      <c r="DH17" s="878" t="str">
        <f>IF($R17="○",VLOOKUP($C17&amp;"-"&amp;DH$4,'05市民生活実感調査'!$A$3:$BC$218,COLUMN('05市民生活実感調査'!$Y:$Y),FALSE),"-")</f>
        <v>-</v>
      </c>
      <c r="DI17" s="879" t="str">
        <f t="shared" si="35"/>
        <v>c</v>
      </c>
      <c r="DJ17" s="877">
        <f t="shared" si="36"/>
        <v>2</v>
      </c>
      <c r="DK17" s="878">
        <f t="shared" si="37"/>
        <v>2</v>
      </c>
      <c r="DL17" s="878" t="str">
        <f t="shared" si="38"/>
        <v/>
      </c>
      <c r="DM17" s="878" t="str">
        <f t="shared" si="39"/>
        <v/>
      </c>
      <c r="DN17" s="878" t="str">
        <f t="shared" si="141"/>
        <v/>
      </c>
      <c r="DO17" s="878" t="str">
        <f t="shared" si="40"/>
        <v/>
      </c>
      <c r="DP17" s="878" t="str">
        <f t="shared" si="41"/>
        <v/>
      </c>
      <c r="DQ17" s="878" t="str">
        <f t="shared" si="42"/>
        <v/>
      </c>
      <c r="DR17" s="840">
        <f t="shared" si="43"/>
        <v>0.5</v>
      </c>
      <c r="DS17" s="876" t="str">
        <f t="shared" si="44"/>
        <v>市民実感</v>
      </c>
      <c r="DT17" s="863" t="str">
        <f t="shared" si="45"/>
        <v>「交通事故の死者数」などの客観指標の数値よりも、市民が安全を実感した「体感治安」の向上の方がより安全対策の効果の現れと言えることから、市民の実感に重みを置くこととする。</v>
      </c>
      <c r="DU17" s="877" t="str">
        <f>VLOOKUP(CF17&amp;DI17&amp;DS17,プルダウン!$AC$2:$AD$71,2,FALSE)</f>
        <v>B</v>
      </c>
      <c r="DV17" s="859" t="str">
        <f>VLOOKUP(DU17,プルダウン!$A$1:$B$6,2,FALSE)</f>
        <v>政策の目的がかなり達成されている</v>
      </c>
      <c r="DW17" s="860"/>
      <c r="DX17" s="859"/>
      <c r="DY17" s="889" t="str">
        <f>VLOOKUP($A17&amp;"-"&amp;DY$4,'04施策の客観指標'!$A$4:$AY$1029,COLUMN('04施策の客観指標'!$AU:$AU),FALSE)</f>
        <v>a</v>
      </c>
      <c r="DZ17" s="878" t="str">
        <f>VLOOKUP($A17&amp;"-"&amp;DZ$4,'04施策の客観指標'!$A$4:$AY$1029,COLUMN('04施策の客観指標'!$AU:$AU),FALSE)</f>
        <v>a</v>
      </c>
      <c r="EA17" s="878" t="str">
        <f>VLOOKUP($A17&amp;"-"&amp;EA$4,'04施策の客観指標'!$A$4:$AY$1029,COLUMN('04施策の客観指標'!$AU:$AU),FALSE)</f>
        <v>-</v>
      </c>
      <c r="EB17" s="878" t="str">
        <f>VLOOKUP($A17&amp;"-"&amp;EB$4,'04施策の客観指標'!$A$4:$AY$1029,COLUMN('04施策の客観指標'!$AU:$AU),FALSE)</f>
        <v>-</v>
      </c>
      <c r="EC17" s="878" t="str">
        <f>VLOOKUP($A17&amp;"-"&amp;EC$4,'04施策の客観指標'!$A$4:$AY$1029,COLUMN('04施策の客観指標'!$AU:$AU),FALSE)</f>
        <v>-</v>
      </c>
      <c r="ED17" s="878" t="str">
        <f>VLOOKUP($A17&amp;"-"&amp;ED$4,'04施策の客観指標'!$A$4:$AY$1029,COLUMN('04施策の客観指標'!$AU:$AU),FALSE)</f>
        <v>-</v>
      </c>
      <c r="EE17" s="878" t="str">
        <f>VLOOKUP($A17&amp;"-"&amp;EE$4,'04施策の客観指標'!$A$4:$AY$1029,COLUMN('04施策の客観指標'!$AU:$AU),FALSE)</f>
        <v>-</v>
      </c>
      <c r="EF17" s="878" t="str">
        <f>VLOOKUP($A17&amp;"-"&amp;EF$4,'04施策の客観指標'!$A$4:$AY$1029,COLUMN('04施策の客観指標'!$AU:$AU),FALSE)</f>
        <v>-</v>
      </c>
      <c r="EG17" s="878" t="str">
        <f>VLOOKUP($A17&amp;"-"&amp;EG$4,'04施策の客観指標'!$A$4:$AY$1029,COLUMN('04施策の客観指標'!$AU:$AU),FALSE)</f>
        <v>-</v>
      </c>
      <c r="EH17" s="879" t="str">
        <f t="shared" si="46"/>
        <v>a</v>
      </c>
      <c r="EI17" s="856">
        <v>1</v>
      </c>
      <c r="EJ17" s="878">
        <v>1</v>
      </c>
      <c r="EK17" s="878" t="s">
        <v>83</v>
      </c>
      <c r="EL17" s="878" t="s">
        <v>83</v>
      </c>
      <c r="EM17" s="878" t="s">
        <v>83</v>
      </c>
      <c r="EN17" s="878" t="s">
        <v>83</v>
      </c>
      <c r="EO17" s="878" t="s">
        <v>83</v>
      </c>
      <c r="EP17" s="878" t="s">
        <v>83</v>
      </c>
      <c r="EQ17" s="878" t="s">
        <v>83</v>
      </c>
      <c r="ER17" s="879">
        <f t="shared" si="47"/>
        <v>2</v>
      </c>
      <c r="ES17" s="877">
        <f t="shared" si="48"/>
        <v>4</v>
      </c>
      <c r="ET17" s="878">
        <f t="shared" si="49"/>
        <v>4</v>
      </c>
      <c r="EU17" s="878" t="str">
        <f t="shared" si="50"/>
        <v/>
      </c>
      <c r="EV17" s="878" t="str">
        <f t="shared" si="51"/>
        <v/>
      </c>
      <c r="EW17" s="878" t="str">
        <f t="shared" si="52"/>
        <v/>
      </c>
      <c r="EX17" s="878" t="str">
        <f t="shared" si="53"/>
        <v/>
      </c>
      <c r="EY17" s="878" t="str">
        <f t="shared" si="54"/>
        <v/>
      </c>
      <c r="EZ17" s="878" t="str">
        <f t="shared" si="55"/>
        <v/>
      </c>
      <c r="FA17" s="878" t="str">
        <f t="shared" si="56"/>
        <v/>
      </c>
      <c r="FB17" s="855">
        <f t="shared" si="57"/>
        <v>1</v>
      </c>
      <c r="FC17" s="877" t="str">
        <f>IF($K17="○",VLOOKUP($C17&amp;"-"&amp;FC$4,'05市民生活実感調査'!$A$3:$BC$218,COLUMN('05市民生活実感調査'!$AI:$AI),FALSE),"-")</f>
        <v>c</v>
      </c>
      <c r="FD17" s="878" t="str">
        <f>IF($L17="○",VLOOKUP($C17&amp;"-"&amp;FD$4,'05市民生活実感調査'!$A$3:$BC$218,COLUMN('05市民生活実感調査'!$AI:$AI),FALSE),"-")</f>
        <v>c</v>
      </c>
      <c r="FE17" s="878" t="str">
        <f>IF($M17="○",VLOOKUP($C17&amp;"-"&amp;FE$4,'05市民生活実感調査'!$A$3:$BC$218,COLUMN('05市民生活実感調査'!$AI:$AI),FALSE),"-")</f>
        <v>-</v>
      </c>
      <c r="FF17" s="878" t="str">
        <f>IF($N17="○",VLOOKUP($C17&amp;"-"&amp;FF$4,'05市民生活実感調査'!$A$3:$BC$218,COLUMN('05市民生活実感調査'!$AI:$AI),FALSE),"-")</f>
        <v>-</v>
      </c>
      <c r="FG17" s="878" t="str">
        <f>IF($O17="○",VLOOKUP($C17&amp;"-"&amp;FG$4,'05市民生活実感調査'!$A$3:$BC$218,COLUMN('05市民生活実感調査'!$AI:$AI),FALSE),"-")</f>
        <v>-</v>
      </c>
      <c r="FH17" s="878" t="str">
        <f>IF($P17="○",VLOOKUP($C17&amp;"-"&amp;FH$4,'05市民生活実感調査'!$A$3:$BC$218,COLUMN('05市民生活実感調査'!$AI:$AI),FALSE),"-")</f>
        <v>-</v>
      </c>
      <c r="FI17" s="878" t="str">
        <f>IF($Q17="○",VLOOKUP($C17&amp;"-"&amp;FI$4,'05市民生活実感調査'!$A$3:$BC$218,COLUMN('05市民生活実感調査'!$AI:$AI),FALSE),"-")</f>
        <v>-</v>
      </c>
      <c r="FJ17" s="878" t="str">
        <f>IF($R17="○",VLOOKUP($C17&amp;"-"&amp;FJ$4,'05市民生活実感調査'!$A$3:$BC$218,COLUMN('05市民生活実感調査'!$AI:$AI),FALSE),"-")</f>
        <v>-</v>
      </c>
      <c r="FK17" s="879" t="str">
        <f t="shared" si="58"/>
        <v>c</v>
      </c>
      <c r="FL17" s="877">
        <f t="shared" si="59"/>
        <v>2</v>
      </c>
      <c r="FM17" s="878">
        <f t="shared" si="60"/>
        <v>2</v>
      </c>
      <c r="FN17" s="878" t="str">
        <f t="shared" si="61"/>
        <v/>
      </c>
      <c r="FO17" s="878" t="str">
        <f t="shared" si="62"/>
        <v/>
      </c>
      <c r="FP17" s="878" t="str">
        <f t="shared" si="63"/>
        <v/>
      </c>
      <c r="FQ17" s="878" t="str">
        <f t="shared" si="64"/>
        <v/>
      </c>
      <c r="FR17" s="878" t="str">
        <f t="shared" si="65"/>
        <v/>
      </c>
      <c r="FS17" s="878" t="str">
        <f t="shared" si="66"/>
        <v/>
      </c>
      <c r="FT17" s="840">
        <f t="shared" si="67"/>
        <v>0.5</v>
      </c>
      <c r="FU17" s="876" t="str">
        <f t="shared" si="68"/>
        <v>市民実感</v>
      </c>
      <c r="FV17" s="863" t="str">
        <f t="shared" si="69"/>
        <v>「交通事故の死者数」などの客観指標の数値よりも、市民が安全を実感した「体感治安」の向上の方がより安全対策の効果の現れと言えることから、市民の実感に重みを置くこととする。</v>
      </c>
      <c r="FW17" s="877" t="str">
        <f>VLOOKUP(EH17&amp;FK17&amp;FU17,プルダウン!$AC$2:$AD$71,2,FALSE)</f>
        <v>B</v>
      </c>
      <c r="FX17" s="859" t="str">
        <f>VLOOKUP(FW17,プルダウン!$A$1:$B$6,2,FALSE)</f>
        <v>政策の目的がかなり達成されている</v>
      </c>
      <c r="FY17" s="860"/>
      <c r="FZ17" s="859"/>
      <c r="GA17" s="889" t="str">
        <f>VLOOKUP($A17&amp;"-"&amp;GA$4,'04施策の客観指標'!$A$4:$AY$1029,COLUMN('04施策の客観指標'!$AV:$AV),FALSE)</f>
        <v>c</v>
      </c>
      <c r="GB17" s="878" t="str">
        <f>VLOOKUP($A17&amp;"-"&amp;GB$4,'04施策の客観指標'!$A$4:$AY$1029,COLUMN('04施策の客観指標'!$AV:$AV),FALSE)</f>
        <v>a</v>
      </c>
      <c r="GC17" s="878" t="str">
        <f>VLOOKUP($A17&amp;"-"&amp;GC$4,'04施策の客観指標'!$A$4:$AY$1029,COLUMN('04施策の客観指標'!$AV:$AV),FALSE)</f>
        <v>-</v>
      </c>
      <c r="GD17" s="878" t="str">
        <f>VLOOKUP($A17&amp;"-"&amp;GD$4,'04施策の客観指標'!$A$4:$AY$1029,COLUMN('04施策の客観指標'!$AV:$AV),FALSE)</f>
        <v>-</v>
      </c>
      <c r="GE17" s="878" t="str">
        <f>VLOOKUP($A17&amp;"-"&amp;GE$4,'04施策の客観指標'!$A$4:$AY$1029,COLUMN('04施策の客観指標'!$AV:$AV),FALSE)</f>
        <v>-</v>
      </c>
      <c r="GF17" s="878" t="str">
        <f>VLOOKUP($A17&amp;"-"&amp;GF$4,'04施策の客観指標'!$A$4:$AY$1029,COLUMN('04施策の客観指標'!$AV:$AV),FALSE)</f>
        <v>-</v>
      </c>
      <c r="GG17" s="878" t="str">
        <f>VLOOKUP($A17&amp;"-"&amp;GG$4,'04施策の客観指標'!$A$4:$AY$1029,COLUMN('04施策の客観指標'!$AV:$AV),FALSE)</f>
        <v>-</v>
      </c>
      <c r="GH17" s="878" t="str">
        <f>VLOOKUP($A17&amp;"-"&amp;GH$4,'04施策の客観指標'!$A$4:$AY$1029,COLUMN('04施策の客観指標'!$AV:$AV),FALSE)</f>
        <v>-</v>
      </c>
      <c r="GI17" s="878" t="str">
        <f>VLOOKUP($A17&amp;"-"&amp;GI$4,'04施策の客観指標'!$A$4:$AY$1029,COLUMN('04施策の客観指標'!$AV:$AV),FALSE)</f>
        <v>-</v>
      </c>
      <c r="GJ17" s="879" t="str">
        <f t="shared" si="70"/>
        <v>b</v>
      </c>
      <c r="GK17" s="856">
        <f>IF(GA17="-","-",VLOOKUP($A17&amp;"-"&amp;GA$4,'04施策の客観指標'!$A$4:$AY$1029,COLUMN('04施策の客観指標'!$AY:$AY),FALSE))</f>
        <v>1</v>
      </c>
      <c r="GL17" s="856">
        <f>IF(GB17="-","-",VLOOKUP($A17&amp;"-"&amp;GB$4,'04施策の客観指標'!$A$4:$AY$1029,COLUMN('04施策の客観指標'!$AY:$AY),FALSE))</f>
        <v>1</v>
      </c>
      <c r="GM17" s="856" t="str">
        <f>IF(GC17="-","-",VLOOKUP($A17&amp;"-"&amp;GC$4,'04施策の客観指標'!$A$4:$AY$1029,COLUMN('04施策の客観指標'!$AY:$AY),FALSE))</f>
        <v>-</v>
      </c>
      <c r="GN17" s="856" t="str">
        <f>IF(GD17="-","-",VLOOKUP($A17&amp;"-"&amp;GD$4,'04施策の客観指標'!$A$4:$AY$1029,COLUMN('04施策の客観指標'!$AY:$AY),FALSE))</f>
        <v>-</v>
      </c>
      <c r="GO17" s="856" t="str">
        <f>IF(GE17="-","-",VLOOKUP($A17&amp;"-"&amp;GE$4,'04施策の客観指標'!$A$4:$AY$1029,COLUMN('04施策の客観指標'!$AY:$AY),FALSE))</f>
        <v>-</v>
      </c>
      <c r="GP17" s="856" t="str">
        <f>IF(GF17="-","-",VLOOKUP($A17&amp;"-"&amp;GF$4,'04施策の客観指標'!$A$4:$AY$1029,COLUMN('04施策の客観指標'!$AY:$AY),FALSE))</f>
        <v>-</v>
      </c>
      <c r="GQ17" s="856" t="str">
        <f>IF(GG17="-","-",VLOOKUP($A17&amp;"-"&amp;GG$4,'04施策の客観指標'!$A$4:$AY$1029,COLUMN('04施策の客観指標'!$AY:$AY),FALSE))</f>
        <v>-</v>
      </c>
      <c r="GR17" s="856" t="str">
        <f>IF(GH17="-","-",VLOOKUP($A17&amp;"-"&amp;GH$4,'04施策の客観指標'!$A$4:$AY$1029,COLUMN('04施策の客観指標'!$AY:$AY),FALSE))</f>
        <v>-</v>
      </c>
      <c r="GS17" s="856" t="str">
        <f>IF(GI17="-","-",VLOOKUP($A17&amp;"-"&amp;GI$4,'04施策の客観指標'!$A$4:$AY$1029,COLUMN('04施策の客観指標'!$AY:$AY),FALSE))</f>
        <v>-</v>
      </c>
      <c r="GT17" s="879">
        <f t="shared" si="71"/>
        <v>2</v>
      </c>
      <c r="GU17" s="877">
        <f t="shared" si="72"/>
        <v>2</v>
      </c>
      <c r="GV17" s="878">
        <f t="shared" si="73"/>
        <v>4</v>
      </c>
      <c r="GW17" s="878" t="str">
        <f t="shared" si="74"/>
        <v/>
      </c>
      <c r="GX17" s="878" t="str">
        <f t="shared" si="75"/>
        <v/>
      </c>
      <c r="GY17" s="878" t="str">
        <f t="shared" si="76"/>
        <v/>
      </c>
      <c r="GZ17" s="878" t="str">
        <f t="shared" si="77"/>
        <v/>
      </c>
      <c r="HA17" s="878" t="str">
        <f t="shared" si="78"/>
        <v/>
      </c>
      <c r="HB17" s="878" t="str">
        <f t="shared" si="79"/>
        <v/>
      </c>
      <c r="HC17" s="878" t="str">
        <f t="shared" si="80"/>
        <v/>
      </c>
      <c r="HD17" s="855">
        <f t="shared" si="81"/>
        <v>0.75</v>
      </c>
      <c r="HE17" s="877" t="str">
        <f>IF($K17="○",VLOOKUP($C17&amp;"-"&amp;HE$4,'05市民生活実感調査'!$A$3:$BC$218,COLUMN('05市民生活実感調査'!$AS:$AS),FALSE),"-")</f>
        <v>c</v>
      </c>
      <c r="HF17" s="878" t="str">
        <f>IF($L17="○",VLOOKUP($C17&amp;"-"&amp;HF$4,'05市民生活実感調査'!$A$3:$BC$218,COLUMN('05市民生活実感調査'!$AS:$AS),FALSE),"-")</f>
        <v>c</v>
      </c>
      <c r="HG17" s="878" t="str">
        <f>IF($M17="○",VLOOKUP($C17&amp;"-"&amp;HG$4,'05市民生活実感調査'!$A$3:$BC$218,COLUMN('05市民生活実感調査'!$AS:$AS),FALSE),"-")</f>
        <v>-</v>
      </c>
      <c r="HH17" s="878" t="str">
        <f>IF($N17="○",VLOOKUP($C17&amp;"-"&amp;HH$4,'05市民生活実感調査'!$A$3:$BC$218,COLUMN('05市民生活実感調査'!$AS:$AS),FALSE),"-")</f>
        <v>-</v>
      </c>
      <c r="HI17" s="878" t="str">
        <f>IF($O17="○",VLOOKUP($C17&amp;"-"&amp;HI$4,'05市民生活実感調査'!$A$3:$BC$218,COLUMN('05市民生活実感調査'!$AS:$AS),FALSE),"-")</f>
        <v>-</v>
      </c>
      <c r="HJ17" s="878" t="str">
        <f>IF($P17="○",VLOOKUP($C17&amp;"-"&amp;HJ$4,'05市民生活実感調査'!$A$3:$BC$218,COLUMN('05市民生活実感調査'!$AS:$AS),FALSE),"-")</f>
        <v>-</v>
      </c>
      <c r="HK17" s="878" t="str">
        <f>IF($Q17="○",VLOOKUP($C17&amp;"-"&amp;HK$4,'05市民生活実感調査'!$A$3:$BC$218,COLUMN('05市民生活実感調査'!$AS:$AS),FALSE),"-")</f>
        <v>-</v>
      </c>
      <c r="HL17" s="878" t="str">
        <f>IF($R17="○",VLOOKUP($C17&amp;"-"&amp;HL$4,'05市民生活実感調査'!$A$3:$BC$218,COLUMN('05市民生活実感調査'!$AS:$AS),FALSE),"-")</f>
        <v>-</v>
      </c>
      <c r="HM17" s="879" t="str">
        <f t="shared" si="82"/>
        <v>c</v>
      </c>
      <c r="HN17" s="877">
        <f t="shared" si="83"/>
        <v>2</v>
      </c>
      <c r="HO17" s="878">
        <f t="shared" si="84"/>
        <v>2</v>
      </c>
      <c r="HP17" s="878" t="str">
        <f t="shared" si="85"/>
        <v/>
      </c>
      <c r="HQ17" s="878" t="str">
        <f t="shared" si="86"/>
        <v/>
      </c>
      <c r="HR17" s="878" t="str">
        <f t="shared" si="87"/>
        <v/>
      </c>
      <c r="HS17" s="878" t="str">
        <f t="shared" si="88"/>
        <v/>
      </c>
      <c r="HT17" s="878" t="str">
        <f t="shared" si="89"/>
        <v/>
      </c>
      <c r="HU17" s="878" t="str">
        <f t="shared" si="90"/>
        <v/>
      </c>
      <c r="HV17" s="840">
        <f t="shared" si="91"/>
        <v>0.5</v>
      </c>
      <c r="HW17" s="876" t="str">
        <f t="shared" si="92"/>
        <v>市民実感</v>
      </c>
      <c r="HX17" s="863" t="str">
        <f t="shared" si="93"/>
        <v>「交通事故の死者数」などの客観指標の数値よりも、市民が安全を実感した「体感治安」の向上の方がより安全対策の効果の現れと言えることから、市民の実感に重みを置くこととする。</v>
      </c>
      <c r="HY17" s="877" t="str">
        <f>VLOOKUP(GJ17&amp;HM17&amp;HW17,プルダウン!$AC$2:$AD$71,2,FALSE)</f>
        <v>C</v>
      </c>
      <c r="HZ17" s="859" t="str">
        <f>VLOOKUP(HY17,プルダウン!$A$1:$B$6,2,FALSE)</f>
        <v>政策の目的がそこそこ達成されている</v>
      </c>
      <c r="IA17" s="860"/>
      <c r="IB17" s="859"/>
      <c r="IC17" s="889" t="str">
        <f>VLOOKUP($A17&amp;"-"&amp;IC$4,'04施策の客観指標'!$A$4:$AY$1029,COLUMN('04施策の客観指標'!$AW:$AW),FALSE)</f>
        <v>b</v>
      </c>
      <c r="ID17" s="878" t="str">
        <f>VLOOKUP($A17&amp;"-"&amp;ID$4,'04施策の客観指標'!$A$4:$AY$1029,COLUMN('04施策の客観指標'!$AW:$AW),FALSE)</f>
        <v>a</v>
      </c>
      <c r="IE17" s="878" t="str">
        <f>VLOOKUP($A17&amp;"-"&amp;IE$4,'04施策の客観指標'!$A$4:$AY$1029,COLUMN('04施策の客観指標'!$AW:$AW),FALSE)</f>
        <v>-</v>
      </c>
      <c r="IF17" s="878" t="str">
        <f>VLOOKUP($A17&amp;"-"&amp;IF$4,'04施策の客観指標'!$A$4:$AY$1029,COLUMN('04施策の客観指標'!$AW:$AW),FALSE)</f>
        <v>-</v>
      </c>
      <c r="IG17" s="878" t="str">
        <f>VLOOKUP($A17&amp;"-"&amp;IG$4,'04施策の客観指標'!$A$4:$AY$1029,COLUMN('04施策の客観指標'!$AW:$AW),FALSE)</f>
        <v>-</v>
      </c>
      <c r="IH17" s="878" t="str">
        <f>VLOOKUP($A17&amp;"-"&amp;IH$4,'04施策の客観指標'!$A$4:$AY$1029,COLUMN('04施策の客観指標'!$AW:$AW),FALSE)</f>
        <v>-</v>
      </c>
      <c r="II17" s="878" t="str">
        <f>VLOOKUP($A17&amp;"-"&amp;II$4,'04施策の客観指標'!$A$4:$AY$1029,COLUMN('04施策の客観指標'!$AW:$AW),FALSE)</f>
        <v>-</v>
      </c>
      <c r="IJ17" s="878" t="str">
        <f>VLOOKUP($A17&amp;"-"&amp;IJ$4,'04施策の客観指標'!$A$4:$AY$1029,COLUMN('04施策の客観指標'!$AW:$AW),FALSE)</f>
        <v>-</v>
      </c>
      <c r="IK17" s="878" t="str">
        <f>VLOOKUP($A17&amp;"-"&amp;IK$4,'04施策の客観指標'!$A$4:$AY$1029,COLUMN('04施策の客観指標'!$AW:$AW),FALSE)</f>
        <v>-</v>
      </c>
      <c r="IL17" s="879" t="str">
        <f t="shared" si="94"/>
        <v>a</v>
      </c>
      <c r="IM17" s="856">
        <f>IF(IC17="-","-",VLOOKUP($A17&amp;"-"&amp;IC$4,'04施策の客観指標'!$A$4:$AY$1029,COLUMN('04施策の客観指標'!$AY:$AY),FALSE))</f>
        <v>1</v>
      </c>
      <c r="IN17" s="856">
        <f>IF(ID17="-","-",VLOOKUP($A17&amp;"-"&amp;ID$4,'04施策の客観指標'!$A$4:$AY$1029,COLUMN('04施策の客観指標'!$AY:$AY),FALSE))</f>
        <v>1</v>
      </c>
      <c r="IO17" s="856" t="str">
        <f>IF(IE17="-","-",VLOOKUP($A17&amp;"-"&amp;IE$4,'04施策の客観指標'!$A$4:$AY$1029,COLUMN('04施策の客観指標'!$AY:$AY),FALSE))</f>
        <v>-</v>
      </c>
      <c r="IP17" s="856" t="str">
        <f>IF(IF17="-","-",VLOOKUP($A17&amp;"-"&amp;IF$4,'04施策の客観指標'!$A$4:$AY$1029,COLUMN('04施策の客観指標'!$AY:$AY),FALSE))</f>
        <v>-</v>
      </c>
      <c r="IQ17" s="856" t="str">
        <f>IF(IG17="-","-",VLOOKUP($A17&amp;"-"&amp;IG$4,'04施策の客観指標'!$A$4:$AY$1029,COLUMN('04施策の客観指標'!$AY:$AY),FALSE))</f>
        <v>-</v>
      </c>
      <c r="IR17" s="856" t="str">
        <f>IF(IH17="-","-",VLOOKUP($A17&amp;"-"&amp;IH$4,'04施策の客観指標'!$A$4:$AY$1029,COLUMN('04施策の客観指標'!$AY:$AY),FALSE))</f>
        <v>-</v>
      </c>
      <c r="IS17" s="856" t="str">
        <f>IF(II17="-","-",VLOOKUP($A17&amp;"-"&amp;II$4,'04施策の客観指標'!$A$4:$AY$1029,COLUMN('04施策の客観指標'!$AY:$AY),FALSE))</f>
        <v>-</v>
      </c>
      <c r="IT17" s="856" t="str">
        <f>IF(IJ17="-","-",VLOOKUP($A17&amp;"-"&amp;IJ$4,'04施策の客観指標'!$A$4:$AY$1029,COLUMN('04施策の客観指標'!$AY:$AY),FALSE))</f>
        <v>-</v>
      </c>
      <c r="IU17" s="856" t="str">
        <f>IF(IK17="-","-",VLOOKUP($A17&amp;"-"&amp;IK$4,'04施策の客観指標'!$A$4:$AY$1029,COLUMN('04施策の客観指標'!$AY:$AY),FALSE))</f>
        <v>-</v>
      </c>
      <c r="IV17" s="879">
        <f t="shared" si="95"/>
        <v>2</v>
      </c>
      <c r="IW17" s="877">
        <f t="shared" si="96"/>
        <v>3</v>
      </c>
      <c r="IX17" s="878">
        <f t="shared" si="97"/>
        <v>4</v>
      </c>
      <c r="IY17" s="878" t="str">
        <f t="shared" si="98"/>
        <v/>
      </c>
      <c r="IZ17" s="878" t="str">
        <f t="shared" si="99"/>
        <v/>
      </c>
      <c r="JA17" s="878" t="str">
        <f t="shared" si="100"/>
        <v/>
      </c>
      <c r="JB17" s="878" t="str">
        <f t="shared" si="101"/>
        <v/>
      </c>
      <c r="JC17" s="878" t="str">
        <f t="shared" si="102"/>
        <v/>
      </c>
      <c r="JD17" s="878" t="str">
        <f t="shared" si="103"/>
        <v/>
      </c>
      <c r="JE17" s="878" t="str">
        <f t="shared" si="104"/>
        <v/>
      </c>
      <c r="JF17" s="855">
        <f t="shared" si="105"/>
        <v>0.875</v>
      </c>
      <c r="JG17" s="877" t="str">
        <f>IF($K17="○",VLOOKUP($C17&amp;"-"&amp;JG$4,'05市民生活実感調査'!$A$3:$BC$218,COLUMN('05市民生活実感調査'!$BC:$BC),FALSE),"-")</f>
        <v>c</v>
      </c>
      <c r="JH17" s="878" t="str">
        <f>IF($L17="○",VLOOKUP($C17&amp;"-"&amp;JH$4,'05市民生活実感調査'!$A$3:$BC$218,COLUMN('05市民生活実感調査'!$BC:$BC),FALSE),"-")</f>
        <v>c</v>
      </c>
      <c r="JI17" s="878" t="str">
        <f>IF($M17="○",VLOOKUP($C17&amp;"-"&amp;JI$4,'05市民生活実感調査'!$A$3:$BC$218,COLUMN('05市民生活実感調査'!$BC:$BC),FALSE),"-")</f>
        <v>-</v>
      </c>
      <c r="JJ17" s="878" t="str">
        <f>IF($N17="○",VLOOKUP($C17&amp;"-"&amp;JJ$4,'05市民生活実感調査'!$A$3:$BC$218,COLUMN('05市民生活実感調査'!$BC:$BC),FALSE),"-")</f>
        <v>-</v>
      </c>
      <c r="JK17" s="878" t="str">
        <f>IF($O17="○",VLOOKUP($C17&amp;"-"&amp;JK$4,'05市民生活実感調査'!$A$3:$BC$218,COLUMN('05市民生活実感調査'!$BC:$BC),FALSE),"-")</f>
        <v>-</v>
      </c>
      <c r="JL17" s="878" t="str">
        <f>IF($P17="○",VLOOKUP($C17&amp;"-"&amp;JL$4,'05市民生活実感調査'!$A$3:$BC$218,COLUMN('05市民生活実感調査'!$BC:$BC),FALSE),"-")</f>
        <v>-</v>
      </c>
      <c r="JM17" s="878" t="str">
        <f>IF($Q17="○",VLOOKUP($C17&amp;"-"&amp;JM$4,'05市民生活実感調査'!$A$3:$BC$218,COLUMN('05市民生活実感調査'!$BC:$BC),FALSE),"-")</f>
        <v>-</v>
      </c>
      <c r="JN17" s="878" t="str">
        <f>IF($R17="○",VLOOKUP($C17&amp;"-"&amp;JN$4,'05市民生活実感調査'!$A$3:$BC$218,COLUMN('05市民生活実感調査'!$BC:$BC),FALSE),"-")</f>
        <v>-</v>
      </c>
      <c r="JO17" s="879" t="str">
        <f t="shared" si="106"/>
        <v>c</v>
      </c>
      <c r="JP17" s="877">
        <f t="shared" si="107"/>
        <v>2</v>
      </c>
      <c r="JQ17" s="878">
        <f t="shared" si="108"/>
        <v>2</v>
      </c>
      <c r="JR17" s="878" t="str">
        <f t="shared" si="109"/>
        <v/>
      </c>
      <c r="JS17" s="878" t="str">
        <f t="shared" si="110"/>
        <v/>
      </c>
      <c r="JT17" s="878" t="str">
        <f t="shared" si="111"/>
        <v/>
      </c>
      <c r="JU17" s="878" t="str">
        <f t="shared" si="112"/>
        <v/>
      </c>
      <c r="JV17" s="878" t="str">
        <f t="shared" si="113"/>
        <v/>
      </c>
      <c r="JW17" s="878" t="str">
        <f t="shared" si="114"/>
        <v/>
      </c>
      <c r="JX17" s="840">
        <f t="shared" si="115"/>
        <v>0.5</v>
      </c>
      <c r="JY17" s="876" t="str">
        <f t="shared" ref="JY17:JY48" si="143">$BO17</f>
        <v>市民実感</v>
      </c>
      <c r="JZ17" s="863" t="str">
        <f t="shared" si="117"/>
        <v>「交通事故の死者数」などの客観指標の数値よりも、市民が安全を実感した「体感治安」の向上の方がより安全対策の効果の現れと言えることから、市民の実感に重みを置くこととする。</v>
      </c>
      <c r="KA17" s="877" t="str">
        <f>VLOOKUP(IL17&amp;JO17&amp;JY17,プルダウン!$AC$2:$AD$71,2,FALSE)</f>
        <v>B</v>
      </c>
      <c r="KB17" s="859" t="str">
        <f>VLOOKUP(KA17,プルダウン!$A$1:$B$6,2,FALSE)</f>
        <v>政策の目的がかなり達成されている</v>
      </c>
      <c r="KC17" s="860"/>
      <c r="KD17" s="859"/>
      <c r="KE17" s="883" t="str">
        <f>VLOOKUP($A17&amp;"-"&amp;KE$4,'04施策の客観指標'!$A$4:$AY$1029,COLUMN('04施策の客観指標'!$AX:$AX),FALSE)</f>
        <v>c</v>
      </c>
      <c r="KF17" s="813" t="str">
        <f>VLOOKUP($A17&amp;"-"&amp;KF$4,'04施策の客観指標'!$A$4:$AY$1029,COLUMN('04施策の客観指標'!$AX:$AX),FALSE)</f>
        <v>b</v>
      </c>
      <c r="KG17" s="813" t="str">
        <f>VLOOKUP($A17&amp;"-"&amp;KG$4,'04施策の客観指標'!$A$4:$AY$1029,COLUMN('04施策の客観指標'!$AX:$AX),FALSE)</f>
        <v>-</v>
      </c>
      <c r="KH17" s="813" t="str">
        <f>VLOOKUP($A17&amp;"-"&amp;KH$4,'04施策の客観指標'!$A$4:$AY$1029,COLUMN('04施策の客観指標'!$AX:$AX),FALSE)</f>
        <v>-</v>
      </c>
      <c r="KI17" s="813" t="str">
        <f>VLOOKUP($A17&amp;"-"&amp;KI$4,'04施策の客観指標'!$A$4:$AY$1029,COLUMN('04施策の客観指標'!$AX:$AX),FALSE)</f>
        <v>-</v>
      </c>
      <c r="KJ17" s="813" t="str">
        <f>VLOOKUP($A17&amp;"-"&amp;KJ$4,'04施策の客観指標'!$A$4:$AY$1029,COLUMN('04施策の客観指標'!$AX:$AX),FALSE)</f>
        <v>-</v>
      </c>
      <c r="KK17" s="813" t="str">
        <f>VLOOKUP($A17&amp;"-"&amp;KK$4,'04施策の客観指標'!$A$4:$AY$1029,COLUMN('04施策の客観指標'!$AX:$AX),FALSE)</f>
        <v>-</v>
      </c>
      <c r="KL17" s="813" t="str">
        <f>VLOOKUP($A17&amp;"-"&amp;KL$4,'04施策の客観指標'!$A$4:$AY$1029,COLUMN('04施策の客観指標'!$AX:$AX),FALSE)</f>
        <v>-</v>
      </c>
      <c r="KM17" s="813" t="str">
        <f>VLOOKUP($A17&amp;"-"&amp;KM$4,'04施策の客観指標'!$A$4:$AY$1029,COLUMN('04施策の客観指標'!$AX:$AX),FALSE)</f>
        <v>-</v>
      </c>
      <c r="KN17" s="814" t="str">
        <f t="shared" si="118"/>
        <v>b</v>
      </c>
      <c r="KO17" s="423">
        <f>IF(KE17="-","-",VLOOKUP($A17&amp;"-"&amp;KE$4,'04施策の客観指標'!$A$4:$AY$1029,COLUMN('04施策の客観指標'!$AY:$AY),FALSE))</f>
        <v>1</v>
      </c>
      <c r="KP17" s="423">
        <f>IF(KF17="-","-",VLOOKUP($A17&amp;"-"&amp;KF$4,'04施策の客観指標'!$A$4:$AY$1029,COLUMN('04施策の客観指標'!$AY:$AY),FALSE))</f>
        <v>1</v>
      </c>
      <c r="KQ17" s="423" t="str">
        <f>IF(KG17="-","-",VLOOKUP($A17&amp;"-"&amp;KG$4,'04施策の客観指標'!$A$4:$AY$1029,COLUMN('04施策の客観指標'!$AY:$AY),FALSE))</f>
        <v>-</v>
      </c>
      <c r="KR17" s="423" t="str">
        <f>IF(KH17="-","-",VLOOKUP($A17&amp;"-"&amp;KH$4,'04施策の客観指標'!$A$4:$AY$1029,COLUMN('04施策の客観指標'!$AY:$AY),FALSE))</f>
        <v>-</v>
      </c>
      <c r="KS17" s="423" t="str">
        <f>IF(KI17="-","-",VLOOKUP($A17&amp;"-"&amp;KI$4,'04施策の客観指標'!$A$4:$AY$1029,COLUMN('04施策の客観指標'!$AY:$AY),FALSE))</f>
        <v>-</v>
      </c>
      <c r="KT17" s="423" t="str">
        <f>IF(KJ17="-","-",VLOOKUP($A17&amp;"-"&amp;KJ$4,'04施策の客観指標'!$A$4:$AY$1029,COLUMN('04施策の客観指標'!$AY:$AY),FALSE))</f>
        <v>-</v>
      </c>
      <c r="KU17" s="423" t="str">
        <f>IF(KK17="-","-",VLOOKUP($A17&amp;"-"&amp;KK$4,'04施策の客観指標'!$A$4:$AY$1029,COLUMN('04施策の客観指標'!$AY:$AY),FALSE))</f>
        <v>-</v>
      </c>
      <c r="KV17" s="423" t="str">
        <f>IF(KL17="-","-",VLOOKUP($A17&amp;"-"&amp;KL$4,'04施策の客観指標'!$A$4:$AY$1029,COLUMN('04施策の客観指標'!$AY:$AY),FALSE))</f>
        <v>-</v>
      </c>
      <c r="KW17" s="423" t="str">
        <f>IF(KM17="-","-",VLOOKUP($A17&amp;"-"&amp;KM$4,'04施策の客観指標'!$A$4:$AY$1029,COLUMN('04施策の客観指標'!$AY:$AY),FALSE))</f>
        <v>-</v>
      </c>
      <c r="KX17" s="234">
        <f t="shared" si="119"/>
        <v>2</v>
      </c>
      <c r="KY17" s="237">
        <f t="shared" si="120"/>
        <v>2</v>
      </c>
      <c r="KZ17" s="187">
        <f t="shared" si="121"/>
        <v>3</v>
      </c>
      <c r="LA17" s="187" t="str">
        <f t="shared" si="122"/>
        <v/>
      </c>
      <c r="LB17" s="187" t="str">
        <f t="shared" si="123"/>
        <v/>
      </c>
      <c r="LC17" s="187" t="str">
        <f t="shared" si="124"/>
        <v/>
      </c>
      <c r="LD17" s="187" t="str">
        <f t="shared" si="125"/>
        <v/>
      </c>
      <c r="LE17" s="187" t="str">
        <f t="shared" si="126"/>
        <v/>
      </c>
      <c r="LF17" s="187" t="str">
        <f t="shared" si="127"/>
        <v/>
      </c>
      <c r="LG17" s="187" t="str">
        <f t="shared" si="128"/>
        <v/>
      </c>
      <c r="LH17" s="240">
        <f t="shared" si="129"/>
        <v>0.625</v>
      </c>
      <c r="LI17" s="820" t="str">
        <f>IF($K17="○",VLOOKUP($C17&amp;"-"&amp;LI$4,'05市民生活実感調査'!$A$3:$BM$218,COLUMN('05市民生活実感調査'!$BM:$BM),FALSE),"-")</f>
        <v>c</v>
      </c>
      <c r="LJ17" s="821" t="str">
        <f>IF($L17="○",VLOOKUP($C17&amp;"-"&amp;LJ$4,'05市民生活実感調査'!$A$3:$BM$218,COLUMN('05市民生活実感調査'!$BM:$BM),FALSE),"-")</f>
        <v>c</v>
      </c>
      <c r="LK17" s="821" t="str">
        <f>IF($M17="○",VLOOKUP($C17&amp;"-"&amp;LK$4,'05市民生活実感調査'!$A$3:$BM$218,COLUMN('05市民生活実感調査'!$BM:$BM),FALSE),"-")</f>
        <v>-</v>
      </c>
      <c r="LL17" s="821" t="str">
        <f>IF($N17="○",VLOOKUP($C17&amp;"-"&amp;LL$4,'05市民生活実感調査'!$A$3:$BM$218,COLUMN('05市民生活実感調査'!$BM:$BM),FALSE),"-")</f>
        <v>-</v>
      </c>
      <c r="LM17" s="821" t="str">
        <f>IF($O17="○",VLOOKUP($C17&amp;"-"&amp;LM$4,'05市民生活実感調査'!$A$3:$BM$218,COLUMN('05市民生活実感調査'!$BM:$BM),FALSE),"-")</f>
        <v>-</v>
      </c>
      <c r="LN17" s="821" t="str">
        <f>IF($P17="○",VLOOKUP($C17&amp;"-"&amp;LN$4,'05市民生活実感調査'!$A$3:$BM$218,COLUMN('05市民生活実感調査'!$BM:$BM),FALSE),"-")</f>
        <v>-</v>
      </c>
      <c r="LO17" s="821" t="str">
        <f>IF($Q17="○",VLOOKUP($C17&amp;"-"&amp;LO$4,'05市民生活実感調査'!$A$3:$BM$218,COLUMN('05市民生活実感調査'!$BM:$BM),FALSE),"-")</f>
        <v>-</v>
      </c>
      <c r="LP17" s="821" t="str">
        <f>IF($R17="○",VLOOKUP($C17&amp;"-"&amp;LP$4,'05市民生活実感調査'!$A$3:$BM$218,COLUMN('05市民生活実感調査'!$BM:$BM),FALSE),"-")</f>
        <v>-</v>
      </c>
      <c r="LQ17" s="822" t="str">
        <f t="shared" si="130"/>
        <v>c</v>
      </c>
      <c r="LR17" s="237">
        <f t="shared" si="131"/>
        <v>2</v>
      </c>
      <c r="LS17" s="187">
        <f t="shared" si="132"/>
        <v>2</v>
      </c>
      <c r="LT17" s="187" t="str">
        <f t="shared" si="133"/>
        <v/>
      </c>
      <c r="LU17" s="187" t="str">
        <f t="shared" si="134"/>
        <v/>
      </c>
      <c r="LV17" s="187" t="str">
        <f t="shared" si="135"/>
        <v/>
      </c>
      <c r="LW17" s="187" t="str">
        <f t="shared" si="136"/>
        <v/>
      </c>
      <c r="LX17" s="187" t="str">
        <f t="shared" si="137"/>
        <v/>
      </c>
      <c r="LY17" s="187" t="str">
        <f t="shared" si="138"/>
        <v/>
      </c>
      <c r="LZ17" s="422">
        <f t="shared" si="142"/>
        <v>0.5</v>
      </c>
      <c r="MA17" s="103" t="str">
        <f t="shared" ref="MA17:MA80" si="144">$BO17</f>
        <v>市民実感</v>
      </c>
      <c r="MB17" s="104" t="str">
        <f t="shared" si="140"/>
        <v>「交通事故の死者数」などの客観指標の数値よりも、市民が安全を実感した「体感治安」の向上の方がより安全対策の効果の現れと言えることから、市民の実感に重みを置くこととする。</v>
      </c>
      <c r="MC17" s="823" t="str">
        <f>VLOOKUP(KN17&amp;LQ17&amp;MA17,プルダウン!$AC$2:$AD$71,2,FALSE)</f>
        <v>C</v>
      </c>
      <c r="MD17" s="824" t="str">
        <f>VLOOKUP(MC17,プルダウン!$A$1:$B$6,2,FALSE)</f>
        <v>政策の目的がそこそこ達成されている</v>
      </c>
      <c r="ME17" s="91"/>
      <c r="MF17" s="190"/>
    </row>
    <row r="18" spans="1:344" ht="196.5" customHeight="1">
      <c r="A18" s="231">
        <v>402</v>
      </c>
      <c r="B18" s="104" t="s">
        <v>170</v>
      </c>
      <c r="C18" s="237">
        <f t="shared" si="0"/>
        <v>4</v>
      </c>
      <c r="D18" s="190" t="str">
        <f>IFERROR(VLOOKUP(C18,プルダウン!$L$2:$M$28,2,FALSE),"-")</f>
        <v>市民生活の安全</v>
      </c>
      <c r="E18" s="104"/>
      <c r="F18" s="91" t="s">
        <v>1189</v>
      </c>
      <c r="G18" s="117" t="s">
        <v>3152</v>
      </c>
      <c r="H18" s="91"/>
      <c r="I18" s="117"/>
      <c r="J18" s="104"/>
      <c r="K18" s="420" t="s">
        <v>83</v>
      </c>
      <c r="L18" s="421" t="s">
        <v>83</v>
      </c>
      <c r="M18" s="421" t="s">
        <v>383</v>
      </c>
      <c r="N18" s="421" t="s">
        <v>383</v>
      </c>
      <c r="O18" s="421" t="s">
        <v>83</v>
      </c>
      <c r="P18" s="421" t="s">
        <v>83</v>
      </c>
      <c r="Q18" s="421" t="s">
        <v>83</v>
      </c>
      <c r="R18" s="422" t="s">
        <v>83</v>
      </c>
      <c r="S18" s="886" t="str">
        <f>VLOOKUP($A18&amp;"-"&amp;S$4,'04施策の客観指標'!$A$4:$AY$1029,COLUMN('04施策の客観指標'!$AS:$AS),FALSE)</f>
        <v>a</v>
      </c>
      <c r="T18" s="892" t="str">
        <f>VLOOKUP($A18&amp;"-"&amp;T$4,'04施策の客観指標'!$A$4:$AY$1029,COLUMN('04施策の客観指標'!$AS:$AS),FALSE)</f>
        <v>a</v>
      </c>
      <c r="U18" s="892" t="str">
        <f>VLOOKUP($A18&amp;"-"&amp;U$4,'04施策の客観指標'!$A$4:$AY$1029,COLUMN('04施策の客観指標'!$AS:$AS),FALSE)</f>
        <v>a</v>
      </c>
      <c r="V18" s="892" t="str">
        <f>VLOOKUP($A18&amp;"-"&amp;V$4,'04施策の客観指標'!$A$4:$AY$1029,COLUMN('04施策の客観指標'!$AS:$AS),FALSE)</f>
        <v>-</v>
      </c>
      <c r="W18" s="892" t="str">
        <f>VLOOKUP($A18&amp;"-"&amp;W$4,'04施策の客観指標'!$A$4:$AY$1029,COLUMN('04施策の客観指標'!$AS:$AS),FALSE)</f>
        <v>-</v>
      </c>
      <c r="X18" s="892" t="str">
        <f>VLOOKUP($A18&amp;"-"&amp;X$4,'04施策の客観指標'!$A$4:$AY$1029,COLUMN('04施策の客観指標'!$AS:$AS),FALSE)</f>
        <v>-</v>
      </c>
      <c r="Y18" s="892" t="str">
        <f>VLOOKUP($A18&amp;"-"&amp;Y$4,'04施策の客観指標'!$A$4:$AY$1029,COLUMN('04施策の客観指標'!$AS:$AS),FALSE)</f>
        <v>-</v>
      </c>
      <c r="Z18" s="892" t="str">
        <f>VLOOKUP($A18&amp;"-"&amp;Z$4,'04施策の客観指標'!$A$4:$AY$1029,COLUMN('04施策の客観指標'!$AS:$AS),FALSE)</f>
        <v>-</v>
      </c>
      <c r="AA18" s="893" t="str">
        <f>VLOOKUP($A18&amp;"-"&amp;AA$4,'04施策の客観指標'!$A$4:$AY$1029,COLUMN('04施策の客観指標'!$AS:$AS),FALSE)</f>
        <v>-</v>
      </c>
      <c r="AB18" s="894" t="str">
        <f t="shared" si="1"/>
        <v>a</v>
      </c>
      <c r="AC18" s="895">
        <v>1</v>
      </c>
      <c r="AD18" s="892">
        <v>1</v>
      </c>
      <c r="AE18" s="892">
        <v>1</v>
      </c>
      <c r="AF18" s="892" t="s">
        <v>83</v>
      </c>
      <c r="AG18" s="892" t="s">
        <v>83</v>
      </c>
      <c r="AH18" s="892" t="s">
        <v>83</v>
      </c>
      <c r="AI18" s="892" t="s">
        <v>83</v>
      </c>
      <c r="AJ18" s="892" t="s">
        <v>83</v>
      </c>
      <c r="AK18" s="892" t="s">
        <v>83</v>
      </c>
      <c r="AL18" s="896">
        <f t="shared" si="2"/>
        <v>3</v>
      </c>
      <c r="AM18" s="877">
        <f t="shared" si="3"/>
        <v>4</v>
      </c>
      <c r="AN18" s="878">
        <f t="shared" si="4"/>
        <v>4</v>
      </c>
      <c r="AO18" s="878">
        <f t="shared" si="5"/>
        <v>4</v>
      </c>
      <c r="AP18" s="878" t="str">
        <f t="shared" si="6"/>
        <v/>
      </c>
      <c r="AQ18" s="878" t="str">
        <f t="shared" si="7"/>
        <v/>
      </c>
      <c r="AR18" s="878" t="str">
        <f t="shared" si="8"/>
        <v/>
      </c>
      <c r="AS18" s="878" t="str">
        <f t="shared" si="9"/>
        <v/>
      </c>
      <c r="AT18" s="878" t="str">
        <f t="shared" si="10"/>
        <v/>
      </c>
      <c r="AU18" s="852" t="str">
        <f t="shared" si="11"/>
        <v/>
      </c>
      <c r="AV18" s="855">
        <f t="shared" si="12"/>
        <v>1</v>
      </c>
      <c r="AW18" s="856" t="str">
        <f>IF($K18="○",VLOOKUP($C18&amp;"-"&amp;AW$4,'05市民生活実感調査'!$A$3:$BC$218,COLUMN('05市民生活実感調査'!$O:$O),FALSE),"-")</f>
        <v>-</v>
      </c>
      <c r="AX18" s="878" t="str">
        <f>IF($L18="○",VLOOKUP($C18&amp;"-"&amp;AX$4,'05市民生活実感調査'!$A$3:$BC$218,COLUMN('05市民生活実感調査'!$O:$O),FALSE),"-")</f>
        <v>-</v>
      </c>
      <c r="AY18" s="878" t="str">
        <f>IF($M18="○",VLOOKUP($C18&amp;"-"&amp;AY$4,'05市民生活実感調査'!$A$3:$BC$218,COLUMN('05市民生活実感調査'!$O:$O),FALSE),"-")</f>
        <v>c</v>
      </c>
      <c r="AZ18" s="878" t="str">
        <f>IF($N18="○",VLOOKUP($C18&amp;"-"&amp;AZ$4,'05市民生活実感調査'!$A$3:$BC$218,COLUMN('05市民生活実感調査'!$O:$O),FALSE),"-")</f>
        <v>c</v>
      </c>
      <c r="BA18" s="878" t="str">
        <f>IF($O18="○",VLOOKUP($C18&amp;"-"&amp;BA$4,'05市民生活実感調査'!$A$3:$BC$218,COLUMN('05市民生活実感調査'!$O:$O),FALSE),"-")</f>
        <v>-</v>
      </c>
      <c r="BB18" s="878" t="str">
        <f>IF($P18="○",VLOOKUP($C18&amp;"-"&amp;BB$4,'05市民生活実感調査'!$A$3:$BC$218,COLUMN('05市民生活実感調査'!$O:$O),FALSE),"-")</f>
        <v>-</v>
      </c>
      <c r="BC18" s="878" t="str">
        <f>IF($Q18="○",VLOOKUP($C18&amp;"-"&amp;BC$4,'05市民生活実感調査'!$A$3:$BC$218,COLUMN('05市民生活実感調査'!$O:$O),FALSE),"-")</f>
        <v>-</v>
      </c>
      <c r="BD18" s="878" t="str">
        <f>IF($R18="○",VLOOKUP($C18&amp;"-"&amp;BD$4,'05市民生活実感調査'!$A$3:$BC$218,COLUMN('05市民生活実感調査'!$O:$O),FALSE),"-")</f>
        <v>-</v>
      </c>
      <c r="BE18" s="879" t="str">
        <f t="shared" si="13"/>
        <v>c</v>
      </c>
      <c r="BF18" s="877" t="str">
        <f t="shared" si="14"/>
        <v/>
      </c>
      <c r="BG18" s="878" t="str">
        <f t="shared" si="15"/>
        <v/>
      </c>
      <c r="BH18" s="878">
        <f t="shared" si="16"/>
        <v>2</v>
      </c>
      <c r="BI18" s="878">
        <f t="shared" si="17"/>
        <v>2</v>
      </c>
      <c r="BJ18" s="878" t="str">
        <f t="shared" si="18"/>
        <v/>
      </c>
      <c r="BK18" s="878" t="str">
        <f t="shared" si="19"/>
        <v/>
      </c>
      <c r="BL18" s="878" t="str">
        <f t="shared" si="20"/>
        <v/>
      </c>
      <c r="BM18" s="878" t="str">
        <f t="shared" si="21"/>
        <v/>
      </c>
      <c r="BN18" s="840">
        <f t="shared" si="22"/>
        <v>0.5</v>
      </c>
      <c r="BO18" s="880" t="s">
        <v>123</v>
      </c>
      <c r="BP18" s="863" t="s">
        <v>1971</v>
      </c>
      <c r="BQ18" s="877" t="s">
        <v>313</v>
      </c>
      <c r="BR18" s="887" t="s">
        <v>3628</v>
      </c>
      <c r="BS18" s="860"/>
      <c r="BT18" s="887" t="s">
        <v>1543</v>
      </c>
      <c r="BU18" s="863" t="s">
        <v>1460</v>
      </c>
      <c r="BV18" s="891" t="s">
        <v>1544</v>
      </c>
      <c r="BW18" s="889" t="str">
        <f>VLOOKUP($A18&amp;"-"&amp;BW$4,'04施策の客観指標'!$A$4:$AY$1029,COLUMN('04施策の客観指標'!$AT:$AT),FALSE)</f>
        <v>a</v>
      </c>
      <c r="BX18" s="878" t="str">
        <f>VLOOKUP($A18&amp;"-"&amp;BX$4,'04施策の客観指標'!$A$4:$AY$1029,COLUMN('04施策の客観指標'!$AT:$AT),FALSE)</f>
        <v>b</v>
      </c>
      <c r="BY18" s="878" t="str">
        <f>VLOOKUP($A18&amp;"-"&amp;BY$4,'04施策の客観指標'!$A$4:$AY$1029,COLUMN('04施策の客観指標'!$AT:$AT),FALSE)</f>
        <v>a</v>
      </c>
      <c r="BZ18" s="878" t="str">
        <f>VLOOKUP($A18&amp;"-"&amp;BZ$4,'04施策の客観指標'!$A$4:$AY$1029,COLUMN('04施策の客観指標'!$AT:$AT),FALSE)</f>
        <v>-</v>
      </c>
      <c r="CA18" s="878" t="str">
        <f>VLOOKUP($A18&amp;"-"&amp;CA$4,'04施策の客観指標'!$A$4:$AY$1029,COLUMN('04施策の客観指標'!$AT:$AT),FALSE)</f>
        <v>-</v>
      </c>
      <c r="CB18" s="878" t="str">
        <f>VLOOKUP($A18&amp;"-"&amp;CB$4,'04施策の客観指標'!$A$4:$AY$1029,COLUMN('04施策の客観指標'!$AT:$AT),FALSE)</f>
        <v>-</v>
      </c>
      <c r="CC18" s="878" t="str">
        <f>VLOOKUP($A18&amp;"-"&amp;CC$4,'04施策の客観指標'!$A$4:$AY$1029,COLUMN('04施策の客観指標'!$AT:$AT),FALSE)</f>
        <v>-</v>
      </c>
      <c r="CD18" s="878" t="str">
        <f>VLOOKUP($A18&amp;"-"&amp;CD$4,'04施策の客観指標'!$A$4:$AY$1029,COLUMN('04施策の客観指標'!$AT:$AT),FALSE)</f>
        <v>-</v>
      </c>
      <c r="CE18" s="852" t="str">
        <f>VLOOKUP($A18&amp;"-"&amp;CE$4,'04施策の客観指標'!$A$4:$AY$1029,COLUMN('04施策の客観指標'!$AT:$AT),FALSE)</f>
        <v>-</v>
      </c>
      <c r="CF18" s="879" t="str">
        <f t="shared" si="23"/>
        <v>a</v>
      </c>
      <c r="CG18" s="856">
        <f>IF(BW18="-","-",VLOOKUP($A18&amp;"-"&amp;BW$4,'04施策の客観指標'!$A$4:$AY$1029,COLUMN('04施策の客観指標'!$AY:$AY),FALSE))</f>
        <v>1</v>
      </c>
      <c r="CH18" s="856">
        <f>IF(BX18="-","-",VLOOKUP($A18&amp;"-"&amp;BX$4,'04施策の客観指標'!$A$4:$AY$1029,COLUMN('04施策の客観指標'!$AY:$AY),FALSE))</f>
        <v>1</v>
      </c>
      <c r="CI18" s="856">
        <f>IF(BY18="-","-",VLOOKUP($A18&amp;"-"&amp;BY$4,'04施策の客観指標'!$A$4:$AY$1029,COLUMN('04施策の客観指標'!$AY:$AY),FALSE))</f>
        <v>1</v>
      </c>
      <c r="CJ18" s="856" t="str">
        <f>IF(BZ18="-","-",VLOOKUP($A18&amp;"-"&amp;BZ$4,'04施策の客観指標'!$A$4:$AY$1029,COLUMN('04施策の客観指標'!$AY:$AY),FALSE))</f>
        <v>-</v>
      </c>
      <c r="CK18" s="856" t="str">
        <f>IF(CA18="-","-",VLOOKUP($A18&amp;"-"&amp;CA$4,'04施策の客観指標'!$A$4:$AY$1029,COLUMN('04施策の客観指標'!$AY:$AY),FALSE))</f>
        <v>-</v>
      </c>
      <c r="CL18" s="856" t="str">
        <f>IF(CB18="-","-",VLOOKUP($A18&amp;"-"&amp;CB$4,'04施策の客観指標'!$A$4:$AY$1029,COLUMN('04施策の客観指標'!$AY:$AY),FALSE))</f>
        <v>-</v>
      </c>
      <c r="CM18" s="856" t="str">
        <f>IF(CC18="-","-",VLOOKUP($A18&amp;"-"&amp;CC$4,'04施策の客観指標'!$A$4:$AY$1029,COLUMN('04施策の客観指標'!$AY:$AY),FALSE))</f>
        <v>-</v>
      </c>
      <c r="CN18" s="856" t="str">
        <f>IF(CD18="-","-",VLOOKUP($A18&amp;"-"&amp;CD$4,'04施策の客観指標'!$A$4:$AY$1029,COLUMN('04施策の客観指標'!$AY:$AY),FALSE))</f>
        <v>-</v>
      </c>
      <c r="CO18" s="856" t="str">
        <f>IF(CE18="-","-",VLOOKUP($A18&amp;"-"&amp;CE$4,'04施策の客観指標'!$A$4:$AY$1029,COLUMN('04施策の客観指標'!$AY:$AY),FALSE))</f>
        <v>-</v>
      </c>
      <c r="CP18" s="879">
        <f t="shared" si="24"/>
        <v>3</v>
      </c>
      <c r="CQ18" s="877">
        <f t="shared" si="25"/>
        <v>4</v>
      </c>
      <c r="CR18" s="878">
        <f t="shared" si="26"/>
        <v>3</v>
      </c>
      <c r="CS18" s="878">
        <f t="shared" si="27"/>
        <v>4</v>
      </c>
      <c r="CT18" s="878" t="str">
        <f t="shared" si="28"/>
        <v/>
      </c>
      <c r="CU18" s="878" t="str">
        <f t="shared" si="29"/>
        <v/>
      </c>
      <c r="CV18" s="878" t="str">
        <f t="shared" si="30"/>
        <v/>
      </c>
      <c r="CW18" s="878" t="str">
        <f t="shared" si="31"/>
        <v/>
      </c>
      <c r="CX18" s="878" t="str">
        <f t="shared" si="32"/>
        <v/>
      </c>
      <c r="CY18" s="878" t="str">
        <f t="shared" si="33"/>
        <v/>
      </c>
      <c r="CZ18" s="855">
        <f t="shared" si="34"/>
        <v>0.91666666666666663</v>
      </c>
      <c r="DA18" s="877" t="str">
        <f>IF($K18="○",VLOOKUP($C18&amp;"-"&amp;DA$4,'05市民生活実感調査'!$A$3:$BC$218,COLUMN('05市民生活実感調査'!$Y:$Y),FALSE),"-")</f>
        <v>-</v>
      </c>
      <c r="DB18" s="878" t="str">
        <f>IF($L18="○",VLOOKUP($C18&amp;"-"&amp;DB$4,'05市民生活実感調査'!$A$3:$BC$218,COLUMN('05市民生活実感調査'!$Y:$Y),FALSE),"-")</f>
        <v>-</v>
      </c>
      <c r="DC18" s="878" t="str">
        <f>IF($M18="○",VLOOKUP($C18&amp;"-"&amp;DC$4,'05市民生活実感調査'!$A$3:$BC$218,COLUMN('05市民生活実感調査'!$Y:$Y),FALSE),"-")</f>
        <v>c</v>
      </c>
      <c r="DD18" s="878" t="str">
        <f>IF($N18="○",VLOOKUP($C18&amp;"-"&amp;DD$4,'05市民生活実感調査'!$A$3:$BC$218,COLUMN('05市民生活実感調査'!$Y:$Y),FALSE),"-")</f>
        <v>c</v>
      </c>
      <c r="DE18" s="878" t="str">
        <f>IF($O18="○",VLOOKUP($C18&amp;"-"&amp;DE$4,'05市民生活実感調査'!$A$3:$BC$218,COLUMN('05市民生活実感調査'!$Y:$Y),FALSE),"-")</f>
        <v>-</v>
      </c>
      <c r="DF18" s="878" t="str">
        <f>IF($P18="○",VLOOKUP($C18&amp;"-"&amp;DF$4,'05市民生活実感調査'!$A$3:$BC$218,COLUMN('05市民生活実感調査'!$Y:$Y),FALSE),"-")</f>
        <v>-</v>
      </c>
      <c r="DG18" s="878" t="str">
        <f>IF($Q18="○",VLOOKUP($C18&amp;"-"&amp;DG$4,'05市民生活実感調査'!$A$3:$BC$218,COLUMN('05市民生活実感調査'!$Y:$Y),FALSE),"-")</f>
        <v>-</v>
      </c>
      <c r="DH18" s="878" t="str">
        <f>IF($R18="○",VLOOKUP($C18&amp;"-"&amp;DH$4,'05市民生活実感調査'!$A$3:$BC$218,COLUMN('05市民生活実感調査'!$Y:$Y),FALSE),"-")</f>
        <v>-</v>
      </c>
      <c r="DI18" s="879" t="str">
        <f t="shared" si="35"/>
        <v>c</v>
      </c>
      <c r="DJ18" s="877" t="str">
        <f t="shared" si="36"/>
        <v/>
      </c>
      <c r="DK18" s="878" t="str">
        <f t="shared" si="37"/>
        <v/>
      </c>
      <c r="DL18" s="878">
        <f t="shared" si="38"/>
        <v>2</v>
      </c>
      <c r="DM18" s="878">
        <f t="shared" si="39"/>
        <v>2</v>
      </c>
      <c r="DN18" s="878" t="str">
        <f t="shared" si="141"/>
        <v/>
      </c>
      <c r="DO18" s="878" t="str">
        <f t="shared" si="40"/>
        <v/>
      </c>
      <c r="DP18" s="878" t="str">
        <f t="shared" si="41"/>
        <v/>
      </c>
      <c r="DQ18" s="878" t="str">
        <f t="shared" si="42"/>
        <v/>
      </c>
      <c r="DR18" s="840">
        <f t="shared" si="43"/>
        <v>0.5</v>
      </c>
      <c r="DS18" s="876" t="str">
        <f t="shared" si="44"/>
        <v>市民実感</v>
      </c>
      <c r="DT18" s="863" t="str">
        <f t="shared" si="45"/>
        <v>消費者の自立が当該施策における高次の目標であり、消費者である市民の自立意識の広がりが重要であるため、市民の実感を重視する。</v>
      </c>
      <c r="DU18" s="877" t="str">
        <f>VLOOKUP(CF18&amp;DI18&amp;DS18,プルダウン!$AC$2:$AD$71,2,FALSE)</f>
        <v>B</v>
      </c>
      <c r="DV18" s="859" t="str">
        <f>VLOOKUP(DU18,プルダウン!$A$1:$B$6,2,FALSE)</f>
        <v>政策の目的がかなり達成されている</v>
      </c>
      <c r="DW18" s="860"/>
      <c r="DX18" s="859"/>
      <c r="DY18" s="889" t="str">
        <f>VLOOKUP($A18&amp;"-"&amp;DY$4,'04施策の客観指標'!$A$4:$AY$1029,COLUMN('04施策の客観指標'!$AU:$AU),FALSE)</f>
        <v>a</v>
      </c>
      <c r="DZ18" s="878" t="str">
        <f>VLOOKUP($A18&amp;"-"&amp;DZ$4,'04施策の客観指標'!$A$4:$AY$1029,COLUMN('04施策の客観指標'!$AU:$AU),FALSE)</f>
        <v>b</v>
      </c>
      <c r="EA18" s="878" t="str">
        <f>VLOOKUP($A18&amp;"-"&amp;EA$4,'04施策の客観指標'!$A$4:$AY$1029,COLUMN('04施策の客観指標'!$AU:$AU),FALSE)</f>
        <v>a</v>
      </c>
      <c r="EB18" s="878" t="str">
        <f>VLOOKUP($A18&amp;"-"&amp;EB$4,'04施策の客観指標'!$A$4:$AY$1029,COLUMN('04施策の客観指標'!$AU:$AU),FALSE)</f>
        <v>-</v>
      </c>
      <c r="EC18" s="878" t="str">
        <f>VLOOKUP($A18&amp;"-"&amp;EC$4,'04施策の客観指標'!$A$4:$AY$1029,COLUMN('04施策の客観指標'!$AU:$AU),FALSE)</f>
        <v>-</v>
      </c>
      <c r="ED18" s="878" t="str">
        <f>VLOOKUP($A18&amp;"-"&amp;ED$4,'04施策の客観指標'!$A$4:$AY$1029,COLUMN('04施策の客観指標'!$AU:$AU),FALSE)</f>
        <v>-</v>
      </c>
      <c r="EE18" s="878" t="str">
        <f>VLOOKUP($A18&amp;"-"&amp;EE$4,'04施策の客観指標'!$A$4:$AY$1029,COLUMN('04施策の客観指標'!$AU:$AU),FALSE)</f>
        <v>-</v>
      </c>
      <c r="EF18" s="878" t="str">
        <f>VLOOKUP($A18&amp;"-"&amp;EF$4,'04施策の客観指標'!$A$4:$AY$1029,COLUMN('04施策の客観指標'!$AU:$AU),FALSE)</f>
        <v>-</v>
      </c>
      <c r="EG18" s="878" t="str">
        <f>VLOOKUP($A18&amp;"-"&amp;EG$4,'04施策の客観指標'!$A$4:$AY$1029,COLUMN('04施策の客観指標'!$AU:$AU),FALSE)</f>
        <v>-</v>
      </c>
      <c r="EH18" s="879" t="str">
        <f t="shared" si="46"/>
        <v>a</v>
      </c>
      <c r="EI18" s="895">
        <v>1</v>
      </c>
      <c r="EJ18" s="892">
        <v>1</v>
      </c>
      <c r="EK18" s="892">
        <v>1</v>
      </c>
      <c r="EL18" s="892" t="s">
        <v>83</v>
      </c>
      <c r="EM18" s="892" t="s">
        <v>83</v>
      </c>
      <c r="EN18" s="892" t="s">
        <v>83</v>
      </c>
      <c r="EO18" s="892" t="s">
        <v>83</v>
      </c>
      <c r="EP18" s="892" t="s">
        <v>83</v>
      </c>
      <c r="EQ18" s="892" t="s">
        <v>83</v>
      </c>
      <c r="ER18" s="879">
        <f t="shared" si="47"/>
        <v>3</v>
      </c>
      <c r="ES18" s="877">
        <f t="shared" si="48"/>
        <v>4</v>
      </c>
      <c r="ET18" s="878">
        <f t="shared" si="49"/>
        <v>3</v>
      </c>
      <c r="EU18" s="878">
        <f t="shared" si="50"/>
        <v>4</v>
      </c>
      <c r="EV18" s="878" t="str">
        <f t="shared" si="51"/>
        <v/>
      </c>
      <c r="EW18" s="878" t="str">
        <f t="shared" si="52"/>
        <v/>
      </c>
      <c r="EX18" s="878" t="str">
        <f t="shared" si="53"/>
        <v/>
      </c>
      <c r="EY18" s="878" t="str">
        <f t="shared" si="54"/>
        <v/>
      </c>
      <c r="EZ18" s="878" t="str">
        <f t="shared" si="55"/>
        <v/>
      </c>
      <c r="FA18" s="878" t="str">
        <f t="shared" si="56"/>
        <v/>
      </c>
      <c r="FB18" s="855">
        <f t="shared" si="57"/>
        <v>0.91666666666666663</v>
      </c>
      <c r="FC18" s="877" t="str">
        <f>IF($K18="○",VLOOKUP($C18&amp;"-"&amp;FC$4,'05市民生活実感調査'!$A$3:$BC$218,COLUMN('05市民生活実感調査'!$AI:$AI),FALSE),"-")</f>
        <v>-</v>
      </c>
      <c r="FD18" s="878" t="str">
        <f>IF($L18="○",VLOOKUP($C18&amp;"-"&amp;FD$4,'05市民生活実感調査'!$A$3:$BC$218,COLUMN('05市民生活実感調査'!$AI:$AI),FALSE),"-")</f>
        <v>-</v>
      </c>
      <c r="FE18" s="878" t="str">
        <f>IF($M18="○",VLOOKUP($C18&amp;"-"&amp;FE$4,'05市民生活実感調査'!$A$3:$BC$218,COLUMN('05市民生活実感調査'!$AI:$AI),FALSE),"-")</f>
        <v>c</v>
      </c>
      <c r="FF18" s="878" t="str">
        <f>IF($N18="○",VLOOKUP($C18&amp;"-"&amp;FF$4,'05市民生活実感調査'!$A$3:$BC$218,COLUMN('05市民生活実感調査'!$AI:$AI),FALSE),"-")</f>
        <v>c</v>
      </c>
      <c r="FG18" s="878" t="str">
        <f>IF($O18="○",VLOOKUP($C18&amp;"-"&amp;FG$4,'05市民生活実感調査'!$A$3:$BC$218,COLUMN('05市民生活実感調査'!$AI:$AI),FALSE),"-")</f>
        <v>-</v>
      </c>
      <c r="FH18" s="878" t="str">
        <f>IF($P18="○",VLOOKUP($C18&amp;"-"&amp;FH$4,'05市民生活実感調査'!$A$3:$BC$218,COLUMN('05市民生活実感調査'!$AI:$AI),FALSE),"-")</f>
        <v>-</v>
      </c>
      <c r="FI18" s="878" t="str">
        <f>IF($Q18="○",VLOOKUP($C18&amp;"-"&amp;FI$4,'05市民生活実感調査'!$A$3:$BC$218,COLUMN('05市民生活実感調査'!$AI:$AI),FALSE),"-")</f>
        <v>-</v>
      </c>
      <c r="FJ18" s="878" t="str">
        <f>IF($R18="○",VLOOKUP($C18&amp;"-"&amp;FJ$4,'05市民生活実感調査'!$A$3:$BC$218,COLUMN('05市民生活実感調査'!$AI:$AI),FALSE),"-")</f>
        <v>-</v>
      </c>
      <c r="FK18" s="879" t="str">
        <f t="shared" si="58"/>
        <v>c</v>
      </c>
      <c r="FL18" s="877" t="str">
        <f t="shared" si="59"/>
        <v/>
      </c>
      <c r="FM18" s="878" t="str">
        <f t="shared" si="60"/>
        <v/>
      </c>
      <c r="FN18" s="878">
        <f t="shared" si="61"/>
        <v>2</v>
      </c>
      <c r="FO18" s="878">
        <f t="shared" si="62"/>
        <v>2</v>
      </c>
      <c r="FP18" s="878" t="str">
        <f t="shared" si="63"/>
        <v/>
      </c>
      <c r="FQ18" s="878" t="str">
        <f t="shared" si="64"/>
        <v/>
      </c>
      <c r="FR18" s="878" t="str">
        <f t="shared" si="65"/>
        <v/>
      </c>
      <c r="FS18" s="878" t="str">
        <f t="shared" si="66"/>
        <v/>
      </c>
      <c r="FT18" s="840">
        <f t="shared" si="67"/>
        <v>0.5</v>
      </c>
      <c r="FU18" s="876" t="str">
        <f t="shared" si="68"/>
        <v>市民実感</v>
      </c>
      <c r="FV18" s="863" t="str">
        <f t="shared" si="69"/>
        <v>消費者の自立が当該施策における高次の目標であり、消費者である市民の自立意識の広がりが重要であるため、市民の実感を重視する。</v>
      </c>
      <c r="FW18" s="877" t="str">
        <f>VLOOKUP(EH18&amp;FK18&amp;FU18,プルダウン!$AC$2:$AD$71,2,FALSE)</f>
        <v>B</v>
      </c>
      <c r="FX18" s="859" t="str">
        <f>VLOOKUP(FW18,プルダウン!$A$1:$B$6,2,FALSE)</f>
        <v>政策の目的がかなり達成されている</v>
      </c>
      <c r="FY18" s="860"/>
      <c r="FZ18" s="859"/>
      <c r="GA18" s="889" t="str">
        <f>VLOOKUP($A18&amp;"-"&amp;GA$4,'04施策の客観指標'!$A$4:$AY$1029,COLUMN('04施策の客観指標'!$AV:$AV),FALSE)</f>
        <v>a</v>
      </c>
      <c r="GB18" s="878" t="str">
        <f>VLOOKUP($A18&amp;"-"&amp;GB$4,'04施策の客観指標'!$A$4:$AY$1029,COLUMN('04施策の客観指標'!$AV:$AV),FALSE)</f>
        <v>b</v>
      </c>
      <c r="GC18" s="878" t="str">
        <f>VLOOKUP($A18&amp;"-"&amp;GC$4,'04施策の客観指標'!$A$4:$AY$1029,COLUMN('04施策の客観指標'!$AV:$AV),FALSE)</f>
        <v>a</v>
      </c>
      <c r="GD18" s="878" t="str">
        <f>VLOOKUP($A18&amp;"-"&amp;GD$4,'04施策の客観指標'!$A$4:$AY$1029,COLUMN('04施策の客観指標'!$AV:$AV),FALSE)</f>
        <v>-</v>
      </c>
      <c r="GE18" s="878" t="str">
        <f>VLOOKUP($A18&amp;"-"&amp;GE$4,'04施策の客観指標'!$A$4:$AY$1029,COLUMN('04施策の客観指標'!$AV:$AV),FALSE)</f>
        <v>-</v>
      </c>
      <c r="GF18" s="878" t="str">
        <f>VLOOKUP($A18&amp;"-"&amp;GF$4,'04施策の客観指標'!$A$4:$AY$1029,COLUMN('04施策の客観指標'!$AV:$AV),FALSE)</f>
        <v>-</v>
      </c>
      <c r="GG18" s="878" t="str">
        <f>VLOOKUP($A18&amp;"-"&amp;GG$4,'04施策の客観指標'!$A$4:$AY$1029,COLUMN('04施策の客観指標'!$AV:$AV),FALSE)</f>
        <v>-</v>
      </c>
      <c r="GH18" s="878" t="str">
        <f>VLOOKUP($A18&amp;"-"&amp;GH$4,'04施策の客観指標'!$A$4:$AY$1029,COLUMN('04施策の客観指標'!$AV:$AV),FALSE)</f>
        <v>-</v>
      </c>
      <c r="GI18" s="878" t="str">
        <f>VLOOKUP($A18&amp;"-"&amp;GI$4,'04施策の客観指標'!$A$4:$AY$1029,COLUMN('04施策の客観指標'!$AV:$AV),FALSE)</f>
        <v>-</v>
      </c>
      <c r="GJ18" s="879" t="str">
        <f t="shared" si="70"/>
        <v>a</v>
      </c>
      <c r="GK18" s="856">
        <f>IF(GA18="-","-",VLOOKUP($A18&amp;"-"&amp;GA$4,'04施策の客観指標'!$A$4:$AY$1029,COLUMN('04施策の客観指標'!$AY:$AY),FALSE))</f>
        <v>1</v>
      </c>
      <c r="GL18" s="856">
        <f>IF(GB18="-","-",VLOOKUP($A18&amp;"-"&amp;GB$4,'04施策の客観指標'!$A$4:$AY$1029,COLUMN('04施策の客観指標'!$AY:$AY),FALSE))</f>
        <v>1</v>
      </c>
      <c r="GM18" s="856">
        <f>IF(GC18="-","-",VLOOKUP($A18&amp;"-"&amp;GC$4,'04施策の客観指標'!$A$4:$AY$1029,COLUMN('04施策の客観指標'!$AY:$AY),FALSE))</f>
        <v>1</v>
      </c>
      <c r="GN18" s="856" t="str">
        <f>IF(GD18="-","-",VLOOKUP($A18&amp;"-"&amp;GD$4,'04施策の客観指標'!$A$4:$AY$1029,COLUMN('04施策の客観指標'!$AY:$AY),FALSE))</f>
        <v>-</v>
      </c>
      <c r="GO18" s="856" t="str">
        <f>IF(GE18="-","-",VLOOKUP($A18&amp;"-"&amp;GE$4,'04施策の客観指標'!$A$4:$AY$1029,COLUMN('04施策の客観指標'!$AY:$AY),FALSE))</f>
        <v>-</v>
      </c>
      <c r="GP18" s="856" t="str">
        <f>IF(GF18="-","-",VLOOKUP($A18&amp;"-"&amp;GF$4,'04施策の客観指標'!$A$4:$AY$1029,COLUMN('04施策の客観指標'!$AY:$AY),FALSE))</f>
        <v>-</v>
      </c>
      <c r="GQ18" s="856" t="str">
        <f>IF(GG18="-","-",VLOOKUP($A18&amp;"-"&amp;GG$4,'04施策の客観指標'!$A$4:$AY$1029,COLUMN('04施策の客観指標'!$AY:$AY),FALSE))</f>
        <v>-</v>
      </c>
      <c r="GR18" s="856" t="str">
        <f>IF(GH18="-","-",VLOOKUP($A18&amp;"-"&amp;GH$4,'04施策の客観指標'!$A$4:$AY$1029,COLUMN('04施策の客観指標'!$AY:$AY),FALSE))</f>
        <v>-</v>
      </c>
      <c r="GS18" s="856" t="str">
        <f>IF(GI18="-","-",VLOOKUP($A18&amp;"-"&amp;GI$4,'04施策の客観指標'!$A$4:$AY$1029,COLUMN('04施策の客観指標'!$AY:$AY),FALSE))</f>
        <v>-</v>
      </c>
      <c r="GT18" s="879">
        <f t="shared" si="71"/>
        <v>3</v>
      </c>
      <c r="GU18" s="877">
        <f t="shared" si="72"/>
        <v>4</v>
      </c>
      <c r="GV18" s="878">
        <f t="shared" si="73"/>
        <v>3</v>
      </c>
      <c r="GW18" s="878">
        <f t="shared" si="74"/>
        <v>4</v>
      </c>
      <c r="GX18" s="878" t="str">
        <f t="shared" si="75"/>
        <v/>
      </c>
      <c r="GY18" s="878" t="str">
        <f t="shared" si="76"/>
        <v/>
      </c>
      <c r="GZ18" s="878" t="str">
        <f t="shared" si="77"/>
        <v/>
      </c>
      <c r="HA18" s="878" t="str">
        <f t="shared" si="78"/>
        <v/>
      </c>
      <c r="HB18" s="878" t="str">
        <f t="shared" si="79"/>
        <v/>
      </c>
      <c r="HC18" s="878" t="str">
        <f t="shared" si="80"/>
        <v/>
      </c>
      <c r="HD18" s="855">
        <f t="shared" si="81"/>
        <v>0.91666666666666663</v>
      </c>
      <c r="HE18" s="877" t="str">
        <f>IF($K18="○",VLOOKUP($C18&amp;"-"&amp;HE$4,'05市民生活実感調査'!$A$3:$BC$218,COLUMN('05市民生活実感調査'!$AS:$AS),FALSE),"-")</f>
        <v>-</v>
      </c>
      <c r="HF18" s="878" t="str">
        <f>IF($L18="○",VLOOKUP($C18&amp;"-"&amp;HF$4,'05市民生活実感調査'!$A$3:$BC$218,COLUMN('05市民生活実感調査'!$AS:$AS),FALSE),"-")</f>
        <v>-</v>
      </c>
      <c r="HG18" s="878" t="str">
        <f>IF($M18="○",VLOOKUP($C18&amp;"-"&amp;HG$4,'05市民生活実感調査'!$A$3:$BC$218,COLUMN('05市民生活実感調査'!$AS:$AS),FALSE),"-")</f>
        <v>c</v>
      </c>
      <c r="HH18" s="878" t="str">
        <f>IF($N18="○",VLOOKUP($C18&amp;"-"&amp;HH$4,'05市民生活実感調査'!$A$3:$BC$218,COLUMN('05市民生活実感調査'!$AS:$AS),FALSE),"-")</f>
        <v>c</v>
      </c>
      <c r="HI18" s="878" t="str">
        <f>IF($O18="○",VLOOKUP($C18&amp;"-"&amp;HI$4,'05市民生活実感調査'!$A$3:$BC$218,COLUMN('05市民生活実感調査'!$AS:$AS),FALSE),"-")</f>
        <v>-</v>
      </c>
      <c r="HJ18" s="878" t="str">
        <f>IF($P18="○",VLOOKUP($C18&amp;"-"&amp;HJ$4,'05市民生活実感調査'!$A$3:$BC$218,COLUMN('05市民生活実感調査'!$AS:$AS),FALSE),"-")</f>
        <v>-</v>
      </c>
      <c r="HK18" s="878" t="str">
        <f>IF($Q18="○",VLOOKUP($C18&amp;"-"&amp;HK$4,'05市民生活実感調査'!$A$3:$BC$218,COLUMN('05市民生活実感調査'!$AS:$AS),FALSE),"-")</f>
        <v>-</v>
      </c>
      <c r="HL18" s="878" t="str">
        <f>IF($R18="○",VLOOKUP($C18&amp;"-"&amp;HL$4,'05市民生活実感調査'!$A$3:$BC$218,COLUMN('05市民生活実感調査'!$AS:$AS),FALSE),"-")</f>
        <v>-</v>
      </c>
      <c r="HM18" s="879" t="str">
        <f t="shared" si="82"/>
        <v>c</v>
      </c>
      <c r="HN18" s="877" t="str">
        <f t="shared" si="83"/>
        <v/>
      </c>
      <c r="HO18" s="878" t="str">
        <f t="shared" si="84"/>
        <v/>
      </c>
      <c r="HP18" s="878">
        <f t="shared" si="85"/>
        <v>2</v>
      </c>
      <c r="HQ18" s="878">
        <f t="shared" si="86"/>
        <v>2</v>
      </c>
      <c r="HR18" s="878" t="str">
        <f t="shared" si="87"/>
        <v/>
      </c>
      <c r="HS18" s="878" t="str">
        <f t="shared" si="88"/>
        <v/>
      </c>
      <c r="HT18" s="878" t="str">
        <f t="shared" si="89"/>
        <v/>
      </c>
      <c r="HU18" s="878" t="str">
        <f t="shared" si="90"/>
        <v/>
      </c>
      <c r="HV18" s="840">
        <f t="shared" si="91"/>
        <v>0.5</v>
      </c>
      <c r="HW18" s="876" t="str">
        <f t="shared" si="92"/>
        <v>市民実感</v>
      </c>
      <c r="HX18" s="863" t="str">
        <f t="shared" si="93"/>
        <v>消費者の自立が当該施策における高次の目標であり、消費者である市民の自立意識の広がりが重要であるため、市民の実感を重視する。</v>
      </c>
      <c r="HY18" s="877" t="str">
        <f>VLOOKUP(GJ18&amp;HM18&amp;HW18,プルダウン!$AC$2:$AD$71,2,FALSE)</f>
        <v>B</v>
      </c>
      <c r="HZ18" s="859" t="str">
        <f>VLOOKUP(HY18,プルダウン!$A$1:$B$6,2,FALSE)</f>
        <v>政策の目的がかなり達成されている</v>
      </c>
      <c r="IA18" s="860"/>
      <c r="IB18" s="859"/>
      <c r="IC18" s="889" t="str">
        <f>VLOOKUP($A18&amp;"-"&amp;IC$4,'04施策の客観指標'!$A$4:$AY$1029,COLUMN('04施策の客観指標'!$AW:$AW),FALSE)</f>
        <v>b</v>
      </c>
      <c r="ID18" s="878" t="str">
        <f>VLOOKUP($A18&amp;"-"&amp;ID$4,'04施策の客観指標'!$A$4:$AY$1029,COLUMN('04施策の客観指標'!$AW:$AW),FALSE)</f>
        <v>c</v>
      </c>
      <c r="IE18" s="878" t="str">
        <f>VLOOKUP($A18&amp;"-"&amp;IE$4,'04施策の客観指標'!$A$4:$AY$1029,COLUMN('04施策の客観指標'!$AW:$AW),FALSE)</f>
        <v>b</v>
      </c>
      <c r="IF18" s="878" t="str">
        <f>VLOOKUP($A18&amp;"-"&amp;IF$4,'04施策の客観指標'!$A$4:$AY$1029,COLUMN('04施策の客観指標'!$AW:$AW),FALSE)</f>
        <v>-</v>
      </c>
      <c r="IG18" s="878" t="str">
        <f>VLOOKUP($A18&amp;"-"&amp;IG$4,'04施策の客観指標'!$A$4:$AY$1029,COLUMN('04施策の客観指標'!$AW:$AW),FALSE)</f>
        <v>-</v>
      </c>
      <c r="IH18" s="878" t="str">
        <f>VLOOKUP($A18&amp;"-"&amp;IH$4,'04施策の客観指標'!$A$4:$AY$1029,COLUMN('04施策の客観指標'!$AW:$AW),FALSE)</f>
        <v>-</v>
      </c>
      <c r="II18" s="878" t="str">
        <f>VLOOKUP($A18&amp;"-"&amp;II$4,'04施策の客観指標'!$A$4:$AY$1029,COLUMN('04施策の客観指標'!$AW:$AW),FALSE)</f>
        <v>-</v>
      </c>
      <c r="IJ18" s="878" t="str">
        <f>VLOOKUP($A18&amp;"-"&amp;IJ$4,'04施策の客観指標'!$A$4:$AY$1029,COLUMN('04施策の客観指標'!$AW:$AW),FALSE)</f>
        <v>-</v>
      </c>
      <c r="IK18" s="878" t="str">
        <f>VLOOKUP($A18&amp;"-"&amp;IK$4,'04施策の客観指標'!$A$4:$AY$1029,COLUMN('04施策の客観指標'!$AW:$AW),FALSE)</f>
        <v>-</v>
      </c>
      <c r="IL18" s="879" t="str">
        <f t="shared" si="94"/>
        <v>b</v>
      </c>
      <c r="IM18" s="856">
        <f>IF(IC18="-","-",VLOOKUP($A18&amp;"-"&amp;IC$4,'04施策の客観指標'!$A$4:$AY$1029,COLUMN('04施策の客観指標'!$AY:$AY),FALSE))</f>
        <v>1</v>
      </c>
      <c r="IN18" s="856">
        <f>IF(ID18="-","-",VLOOKUP($A18&amp;"-"&amp;ID$4,'04施策の客観指標'!$A$4:$AY$1029,COLUMN('04施策の客観指標'!$AY:$AY),FALSE))</f>
        <v>1</v>
      </c>
      <c r="IO18" s="856">
        <f>IF(IE18="-","-",VLOOKUP($A18&amp;"-"&amp;IE$4,'04施策の客観指標'!$A$4:$AY$1029,COLUMN('04施策の客観指標'!$AY:$AY),FALSE))</f>
        <v>1</v>
      </c>
      <c r="IP18" s="856" t="str">
        <f>IF(IF18="-","-",VLOOKUP($A18&amp;"-"&amp;IF$4,'04施策の客観指標'!$A$4:$AY$1029,COLUMN('04施策の客観指標'!$AY:$AY),FALSE))</f>
        <v>-</v>
      </c>
      <c r="IQ18" s="856" t="str">
        <f>IF(IG18="-","-",VLOOKUP($A18&amp;"-"&amp;IG$4,'04施策の客観指標'!$A$4:$AY$1029,COLUMN('04施策の客観指標'!$AY:$AY),FALSE))</f>
        <v>-</v>
      </c>
      <c r="IR18" s="856" t="str">
        <f>IF(IH18="-","-",VLOOKUP($A18&amp;"-"&amp;IH$4,'04施策の客観指標'!$A$4:$AY$1029,COLUMN('04施策の客観指標'!$AY:$AY),FALSE))</f>
        <v>-</v>
      </c>
      <c r="IS18" s="856" t="str">
        <f>IF(II18="-","-",VLOOKUP($A18&amp;"-"&amp;II$4,'04施策の客観指標'!$A$4:$AY$1029,COLUMN('04施策の客観指標'!$AY:$AY),FALSE))</f>
        <v>-</v>
      </c>
      <c r="IT18" s="856" t="str">
        <f>IF(IJ18="-","-",VLOOKUP($A18&amp;"-"&amp;IJ$4,'04施策の客観指標'!$A$4:$AY$1029,COLUMN('04施策の客観指標'!$AY:$AY),FALSE))</f>
        <v>-</v>
      </c>
      <c r="IU18" s="856" t="str">
        <f>IF(IK18="-","-",VLOOKUP($A18&amp;"-"&amp;IK$4,'04施策の客観指標'!$A$4:$AY$1029,COLUMN('04施策の客観指標'!$AY:$AY),FALSE))</f>
        <v>-</v>
      </c>
      <c r="IV18" s="879">
        <f t="shared" si="95"/>
        <v>3</v>
      </c>
      <c r="IW18" s="877">
        <f t="shared" si="96"/>
        <v>3</v>
      </c>
      <c r="IX18" s="878">
        <f t="shared" si="97"/>
        <v>2</v>
      </c>
      <c r="IY18" s="878">
        <f t="shared" si="98"/>
        <v>3</v>
      </c>
      <c r="IZ18" s="878" t="str">
        <f t="shared" si="99"/>
        <v/>
      </c>
      <c r="JA18" s="878" t="str">
        <f t="shared" si="100"/>
        <v/>
      </c>
      <c r="JB18" s="878" t="str">
        <f t="shared" si="101"/>
        <v/>
      </c>
      <c r="JC18" s="878" t="str">
        <f t="shared" si="102"/>
        <v/>
      </c>
      <c r="JD18" s="878" t="str">
        <f t="shared" si="103"/>
        <v/>
      </c>
      <c r="JE18" s="878" t="str">
        <f t="shared" si="104"/>
        <v/>
      </c>
      <c r="JF18" s="855">
        <f t="shared" si="105"/>
        <v>0.66666666666666663</v>
      </c>
      <c r="JG18" s="877" t="str">
        <f>IF($K18="○",VLOOKUP($C18&amp;"-"&amp;JG$4,'05市民生活実感調査'!$A$3:$BC$218,COLUMN('05市民生活実感調査'!$BC:$BC),FALSE),"-")</f>
        <v>-</v>
      </c>
      <c r="JH18" s="878" t="str">
        <f>IF($L18="○",VLOOKUP($C18&amp;"-"&amp;JH$4,'05市民生活実感調査'!$A$3:$BC$218,COLUMN('05市民生活実感調査'!$BC:$BC),FALSE),"-")</f>
        <v>-</v>
      </c>
      <c r="JI18" s="878" t="str">
        <f>IF($M18="○",VLOOKUP($C18&amp;"-"&amp;JI$4,'05市民生活実感調査'!$A$3:$BC$218,COLUMN('05市民生活実感調査'!$BC:$BC),FALSE),"-")</f>
        <v>d</v>
      </c>
      <c r="JJ18" s="878" t="str">
        <f>IF($N18="○",VLOOKUP($C18&amp;"-"&amp;JJ$4,'05市民生活実感調査'!$A$3:$BC$218,COLUMN('05市民生活実感調査'!$BC:$BC),FALSE),"-")</f>
        <v>c</v>
      </c>
      <c r="JK18" s="878" t="str">
        <f>IF($O18="○",VLOOKUP($C18&amp;"-"&amp;JK$4,'05市民生活実感調査'!$A$3:$BC$218,COLUMN('05市民生活実感調査'!$BC:$BC),FALSE),"-")</f>
        <v>-</v>
      </c>
      <c r="JL18" s="878" t="str">
        <f>IF($P18="○",VLOOKUP($C18&amp;"-"&amp;JL$4,'05市民生活実感調査'!$A$3:$BC$218,COLUMN('05市民生活実感調査'!$BC:$BC),FALSE),"-")</f>
        <v>-</v>
      </c>
      <c r="JM18" s="878" t="str">
        <f>IF($Q18="○",VLOOKUP($C18&amp;"-"&amp;JM$4,'05市民生活実感調査'!$A$3:$BC$218,COLUMN('05市民生活実感調査'!$BC:$BC),FALSE),"-")</f>
        <v>-</v>
      </c>
      <c r="JN18" s="878" t="str">
        <f>IF($R18="○",VLOOKUP($C18&amp;"-"&amp;JN$4,'05市民生活実感調査'!$A$3:$BC$218,COLUMN('05市民生活実感調査'!$BC:$BC),FALSE),"-")</f>
        <v>-</v>
      </c>
      <c r="JO18" s="879" t="str">
        <f t="shared" si="106"/>
        <v>d</v>
      </c>
      <c r="JP18" s="877" t="str">
        <f t="shared" si="107"/>
        <v/>
      </c>
      <c r="JQ18" s="878" t="str">
        <f t="shared" si="108"/>
        <v/>
      </c>
      <c r="JR18" s="878">
        <f t="shared" si="109"/>
        <v>1</v>
      </c>
      <c r="JS18" s="878">
        <f t="shared" si="110"/>
        <v>2</v>
      </c>
      <c r="JT18" s="878" t="str">
        <f t="shared" si="111"/>
        <v/>
      </c>
      <c r="JU18" s="878" t="str">
        <f t="shared" si="112"/>
        <v/>
      </c>
      <c r="JV18" s="878" t="str">
        <f t="shared" si="113"/>
        <v/>
      </c>
      <c r="JW18" s="878" t="str">
        <f t="shared" si="114"/>
        <v/>
      </c>
      <c r="JX18" s="840">
        <f t="shared" si="115"/>
        <v>0.375</v>
      </c>
      <c r="JY18" s="876" t="str">
        <f t="shared" si="143"/>
        <v>市民実感</v>
      </c>
      <c r="JZ18" s="863" t="str">
        <f t="shared" si="117"/>
        <v>消費者の自立が当該施策における高次の目標であり、消費者である市民の自立意識の広がりが重要であるため、市民の実感を重視する。</v>
      </c>
      <c r="KA18" s="877" t="str">
        <f>VLOOKUP(IL18&amp;JO18&amp;JY18,プルダウン!$AC$2:$AD$71,2,FALSE)</f>
        <v>C</v>
      </c>
      <c r="KB18" s="859" t="str">
        <f>VLOOKUP(KA18,プルダウン!$A$1:$B$6,2,FALSE)</f>
        <v>政策の目的がそこそこ達成されている</v>
      </c>
      <c r="KC18" s="860"/>
      <c r="KD18" s="859" t="s">
        <v>3154</v>
      </c>
      <c r="KE18" s="883" t="str">
        <f>VLOOKUP($A18&amp;"-"&amp;KE$4,'04施策の客観指標'!$A$4:$AY$1029,COLUMN('04施策の客観指標'!$AX:$AX),FALSE)</f>
        <v>b</v>
      </c>
      <c r="KF18" s="813" t="str">
        <f>VLOOKUP($A18&amp;"-"&amp;KF$4,'04施策の客観指標'!$A$4:$AY$1029,COLUMN('04施策の客観指標'!$AX:$AX),FALSE)</f>
        <v>c</v>
      </c>
      <c r="KG18" s="813" t="str">
        <f>VLOOKUP($A18&amp;"-"&amp;KG$4,'04施策の客観指標'!$A$4:$AY$1029,COLUMN('04施策の客観指標'!$AX:$AX),FALSE)</f>
        <v>d</v>
      </c>
      <c r="KH18" s="813" t="str">
        <f>VLOOKUP($A18&amp;"-"&amp;KH$4,'04施策の客観指標'!$A$4:$AY$1029,COLUMN('04施策の客観指標'!$AX:$AX),FALSE)</f>
        <v>-</v>
      </c>
      <c r="KI18" s="813" t="str">
        <f>VLOOKUP($A18&amp;"-"&amp;KI$4,'04施策の客観指標'!$A$4:$AY$1029,COLUMN('04施策の客観指標'!$AX:$AX),FALSE)</f>
        <v>-</v>
      </c>
      <c r="KJ18" s="813" t="str">
        <f>VLOOKUP($A18&amp;"-"&amp;KJ$4,'04施策の客観指標'!$A$4:$AY$1029,COLUMN('04施策の客観指標'!$AX:$AX),FALSE)</f>
        <v>-</v>
      </c>
      <c r="KK18" s="813" t="str">
        <f>VLOOKUP($A18&amp;"-"&amp;KK$4,'04施策の客観指標'!$A$4:$AY$1029,COLUMN('04施策の客観指標'!$AX:$AX),FALSE)</f>
        <v>-</v>
      </c>
      <c r="KL18" s="813" t="str">
        <f>VLOOKUP($A18&amp;"-"&amp;KL$4,'04施策の客観指標'!$A$4:$AY$1029,COLUMN('04施策の客観指標'!$AX:$AX),FALSE)</f>
        <v>-</v>
      </c>
      <c r="KM18" s="813" t="str">
        <f>VLOOKUP($A18&amp;"-"&amp;KM$4,'04施策の客観指標'!$A$4:$AY$1029,COLUMN('04施策の客観指標'!$AX:$AX),FALSE)</f>
        <v>-</v>
      </c>
      <c r="KN18" s="814" t="str">
        <f t="shared" si="118"/>
        <v>c</v>
      </c>
      <c r="KO18" s="423">
        <f>IF(KE18="-","-",VLOOKUP($A18&amp;"-"&amp;KE$4,'04施策の客観指標'!$A$4:$AY$1029,COLUMN('04施策の客観指標'!$AY:$AY),FALSE))</f>
        <v>1</v>
      </c>
      <c r="KP18" s="423">
        <f>IF(KF18="-","-",VLOOKUP($A18&amp;"-"&amp;KF$4,'04施策の客観指標'!$A$4:$AY$1029,COLUMN('04施策の客観指標'!$AY:$AY),FALSE))</f>
        <v>1</v>
      </c>
      <c r="KQ18" s="423">
        <f>IF(KG18="-","-",VLOOKUP($A18&amp;"-"&amp;KG$4,'04施策の客観指標'!$A$4:$AY$1029,COLUMN('04施策の客観指標'!$AY:$AY),FALSE))</f>
        <v>1</v>
      </c>
      <c r="KR18" s="423" t="str">
        <f>IF(KH18="-","-",VLOOKUP($A18&amp;"-"&amp;KH$4,'04施策の客観指標'!$A$4:$AY$1029,COLUMN('04施策の客観指標'!$AY:$AY),FALSE))</f>
        <v>-</v>
      </c>
      <c r="KS18" s="423" t="str">
        <f>IF(KI18="-","-",VLOOKUP($A18&amp;"-"&amp;KI$4,'04施策の客観指標'!$A$4:$AY$1029,COLUMN('04施策の客観指標'!$AY:$AY),FALSE))</f>
        <v>-</v>
      </c>
      <c r="KT18" s="423" t="str">
        <f>IF(KJ18="-","-",VLOOKUP($A18&amp;"-"&amp;KJ$4,'04施策の客観指標'!$A$4:$AY$1029,COLUMN('04施策の客観指標'!$AY:$AY),FALSE))</f>
        <v>-</v>
      </c>
      <c r="KU18" s="423" t="str">
        <f>IF(KK18="-","-",VLOOKUP($A18&amp;"-"&amp;KK$4,'04施策の客観指標'!$A$4:$AY$1029,COLUMN('04施策の客観指標'!$AY:$AY),FALSE))</f>
        <v>-</v>
      </c>
      <c r="KV18" s="423" t="str">
        <f>IF(KL18="-","-",VLOOKUP($A18&amp;"-"&amp;KL$4,'04施策の客観指標'!$A$4:$AY$1029,COLUMN('04施策の客観指標'!$AY:$AY),FALSE))</f>
        <v>-</v>
      </c>
      <c r="KW18" s="423" t="str">
        <f>IF(KM18="-","-",VLOOKUP($A18&amp;"-"&amp;KM$4,'04施策の客観指標'!$A$4:$AY$1029,COLUMN('04施策の客観指標'!$AY:$AY),FALSE))</f>
        <v>-</v>
      </c>
      <c r="KX18" s="234">
        <f t="shared" si="119"/>
        <v>3</v>
      </c>
      <c r="KY18" s="237">
        <f t="shared" si="120"/>
        <v>3</v>
      </c>
      <c r="KZ18" s="187">
        <f t="shared" si="121"/>
        <v>2</v>
      </c>
      <c r="LA18" s="187">
        <f t="shared" si="122"/>
        <v>1</v>
      </c>
      <c r="LB18" s="187" t="str">
        <f t="shared" si="123"/>
        <v/>
      </c>
      <c r="LC18" s="187" t="str">
        <f t="shared" si="124"/>
        <v/>
      </c>
      <c r="LD18" s="187" t="str">
        <f t="shared" si="125"/>
        <v/>
      </c>
      <c r="LE18" s="187" t="str">
        <f t="shared" si="126"/>
        <v/>
      </c>
      <c r="LF18" s="187" t="str">
        <f t="shared" si="127"/>
        <v/>
      </c>
      <c r="LG18" s="187" t="str">
        <f t="shared" si="128"/>
        <v/>
      </c>
      <c r="LH18" s="240">
        <f t="shared" si="129"/>
        <v>0.5</v>
      </c>
      <c r="LI18" s="820" t="str">
        <f>IF($K18="○",VLOOKUP($C18&amp;"-"&amp;LI$4,'05市民生活実感調査'!$A$3:$BM$218,COLUMN('05市民生活実感調査'!$BM:$BM),FALSE),"-")</f>
        <v>-</v>
      </c>
      <c r="LJ18" s="821" t="str">
        <f>IF($L18="○",VLOOKUP($C18&amp;"-"&amp;LJ$4,'05市民生活実感調査'!$A$3:$BM$218,COLUMN('05市民生活実感調査'!$BM:$BM),FALSE),"-")</f>
        <v>-</v>
      </c>
      <c r="LK18" s="821" t="str">
        <f>IF($M18="○",VLOOKUP($C18&amp;"-"&amp;LK$4,'05市民生活実感調査'!$A$3:$BM$218,COLUMN('05市民生活実感調査'!$BM:$BM),FALSE),"-")</f>
        <v>c</v>
      </c>
      <c r="LL18" s="821" t="str">
        <f>IF($N18="○",VLOOKUP($C18&amp;"-"&amp;LL$4,'05市民生活実感調査'!$A$3:$BM$218,COLUMN('05市民生活実感調査'!$BM:$BM),FALSE),"-")</f>
        <v>c</v>
      </c>
      <c r="LM18" s="821" t="str">
        <f>IF($O18="○",VLOOKUP($C18&amp;"-"&amp;LM$4,'05市民生活実感調査'!$A$3:$BM$218,COLUMN('05市民生活実感調査'!$BM:$BM),FALSE),"-")</f>
        <v>-</v>
      </c>
      <c r="LN18" s="821" t="str">
        <f>IF($P18="○",VLOOKUP($C18&amp;"-"&amp;LN$4,'05市民生活実感調査'!$A$3:$BM$218,COLUMN('05市民生活実感調査'!$BM:$BM),FALSE),"-")</f>
        <v>-</v>
      </c>
      <c r="LO18" s="821" t="str">
        <f>IF($Q18="○",VLOOKUP($C18&amp;"-"&amp;LO$4,'05市民生活実感調査'!$A$3:$BM$218,COLUMN('05市民生活実感調査'!$BM:$BM),FALSE),"-")</f>
        <v>-</v>
      </c>
      <c r="LP18" s="821" t="str">
        <f>IF($R18="○",VLOOKUP($C18&amp;"-"&amp;LP$4,'05市民生活実感調査'!$A$3:$BM$218,COLUMN('05市民生活実感調査'!$BM:$BM),FALSE),"-")</f>
        <v>-</v>
      </c>
      <c r="LQ18" s="822" t="str">
        <f t="shared" si="130"/>
        <v>c</v>
      </c>
      <c r="LR18" s="237" t="str">
        <f t="shared" si="131"/>
        <v/>
      </c>
      <c r="LS18" s="187" t="str">
        <f t="shared" si="132"/>
        <v/>
      </c>
      <c r="LT18" s="187">
        <f t="shared" si="133"/>
        <v>2</v>
      </c>
      <c r="LU18" s="187">
        <f t="shared" si="134"/>
        <v>2</v>
      </c>
      <c r="LV18" s="187" t="str">
        <f t="shared" si="135"/>
        <v/>
      </c>
      <c r="LW18" s="187" t="str">
        <f t="shared" si="136"/>
        <v/>
      </c>
      <c r="LX18" s="187" t="str">
        <f t="shared" si="137"/>
        <v/>
      </c>
      <c r="LY18" s="187" t="str">
        <f t="shared" si="138"/>
        <v/>
      </c>
      <c r="LZ18" s="422">
        <f t="shared" si="142"/>
        <v>0.5</v>
      </c>
      <c r="MA18" s="103" t="str">
        <f t="shared" si="144"/>
        <v>市民実感</v>
      </c>
      <c r="MB18" s="104" t="str">
        <f t="shared" si="140"/>
        <v>消費者の自立が当該施策における高次の目標であり、消費者である市民の自立意識の広がりが重要であるため、市民の実感を重視する。</v>
      </c>
      <c r="MC18" s="823" t="str">
        <f>VLOOKUP(KN18&amp;LQ18&amp;MA18,プルダウン!$AC$2:$AD$71,2,FALSE)</f>
        <v>C</v>
      </c>
      <c r="MD18" s="824" t="str">
        <f>VLOOKUP(MC18,プルダウン!$A$1:$B$6,2,FALSE)</f>
        <v>政策の目的がそこそこ達成されている</v>
      </c>
      <c r="ME18" s="91" t="s">
        <v>3576</v>
      </c>
      <c r="MF18" s="190"/>
    </row>
    <row r="19" spans="1:344" ht="231" customHeight="1">
      <c r="A19" s="231">
        <v>501</v>
      </c>
      <c r="B19" s="104" t="s">
        <v>171</v>
      </c>
      <c r="C19" s="237">
        <f t="shared" si="0"/>
        <v>5</v>
      </c>
      <c r="D19" s="190" t="str">
        <f>IFERROR(VLOOKUP(C19,プルダウン!$L$2:$M$28,2,FALSE),"-")</f>
        <v>文化</v>
      </c>
      <c r="E19" s="104"/>
      <c r="F19" s="91" t="s">
        <v>1189</v>
      </c>
      <c r="G19" s="117" t="s">
        <v>1530</v>
      </c>
      <c r="H19" s="91"/>
      <c r="I19" s="117"/>
      <c r="J19" s="104"/>
      <c r="K19" s="420" t="s">
        <v>383</v>
      </c>
      <c r="L19" s="421" t="s">
        <v>83</v>
      </c>
      <c r="M19" s="421" t="s">
        <v>83</v>
      </c>
      <c r="N19" s="421" t="s">
        <v>83</v>
      </c>
      <c r="O19" s="421" t="s">
        <v>83</v>
      </c>
      <c r="P19" s="421" t="s">
        <v>83</v>
      </c>
      <c r="Q19" s="421" t="s">
        <v>83</v>
      </c>
      <c r="R19" s="424" t="s">
        <v>83</v>
      </c>
      <c r="S19" s="877" t="str">
        <f>VLOOKUP($A19&amp;"-"&amp;S$4,'04施策の客観指標'!$A$4:$AY$1029,COLUMN('04施策の客観指標'!$AS:$AS),FALSE)</f>
        <v>-</v>
      </c>
      <c r="T19" s="878" t="str">
        <f>VLOOKUP($A19&amp;"-"&amp;T$4,'04施策の客観指標'!$A$4:$AY$1029,COLUMN('04施策の客観指標'!$AS:$AS),FALSE)</f>
        <v>-</v>
      </c>
      <c r="U19" s="878" t="str">
        <f>VLOOKUP($A19&amp;"-"&amp;U$4,'04施策の客観指標'!$A$4:$AY$1029,COLUMN('04施策の客観指標'!$AS:$AS),FALSE)</f>
        <v>-</v>
      </c>
      <c r="V19" s="878" t="str">
        <f>VLOOKUP($A19&amp;"-"&amp;V$4,'04施策の客観指標'!$A$4:$AY$1029,COLUMN('04施策の客観指標'!$AS:$AS),FALSE)</f>
        <v>-</v>
      </c>
      <c r="W19" s="878" t="str">
        <f>VLOOKUP($A19&amp;"-"&amp;W$4,'04施策の客観指標'!$A$4:$AY$1029,COLUMN('04施策の客観指標'!$AS:$AS),FALSE)</f>
        <v>-</v>
      </c>
      <c r="X19" s="878" t="str">
        <f>VLOOKUP($A19&amp;"-"&amp;X$4,'04施策の客観指標'!$A$4:$AY$1029,COLUMN('04施策の客観指標'!$AS:$AS),FALSE)</f>
        <v>-</v>
      </c>
      <c r="Y19" s="878" t="str">
        <f>VLOOKUP($A19&amp;"-"&amp;Y$4,'04施策の客観指標'!$A$4:$AY$1029,COLUMN('04施策の客観指標'!$AS:$AS),FALSE)</f>
        <v>-</v>
      </c>
      <c r="Z19" s="878" t="str">
        <f>VLOOKUP($A19&amp;"-"&amp;Z$4,'04施策の客観指標'!$A$4:$AY$1029,COLUMN('04施策の客観指標'!$AS:$AS),FALSE)</f>
        <v>-</v>
      </c>
      <c r="AA19" s="852" t="str">
        <f>VLOOKUP($A19&amp;"-"&amp;AA$4,'04施策の客観指標'!$A$4:$AY$1029,COLUMN('04施策の客観指標'!$AS:$AS),FALSE)</f>
        <v>-</v>
      </c>
      <c r="AB19" s="876" t="str">
        <f t="shared" si="1"/>
        <v>-</v>
      </c>
      <c r="AC19" s="856" t="s">
        <v>83</v>
      </c>
      <c r="AD19" s="878" t="s">
        <v>83</v>
      </c>
      <c r="AE19" s="878" t="s">
        <v>83</v>
      </c>
      <c r="AF19" s="878" t="s">
        <v>83</v>
      </c>
      <c r="AG19" s="878" t="s">
        <v>83</v>
      </c>
      <c r="AH19" s="878" t="s">
        <v>83</v>
      </c>
      <c r="AI19" s="878" t="s">
        <v>83</v>
      </c>
      <c r="AJ19" s="878" t="s">
        <v>83</v>
      </c>
      <c r="AK19" s="878" t="s">
        <v>83</v>
      </c>
      <c r="AL19" s="879">
        <f t="shared" si="2"/>
        <v>0</v>
      </c>
      <c r="AM19" s="856" t="str">
        <f t="shared" si="3"/>
        <v/>
      </c>
      <c r="AN19" s="878" t="str">
        <f t="shared" si="4"/>
        <v/>
      </c>
      <c r="AO19" s="878" t="str">
        <f t="shared" si="5"/>
        <v/>
      </c>
      <c r="AP19" s="878" t="str">
        <f t="shared" si="6"/>
        <v/>
      </c>
      <c r="AQ19" s="878" t="str">
        <f t="shared" si="7"/>
        <v/>
      </c>
      <c r="AR19" s="878" t="str">
        <f t="shared" si="8"/>
        <v/>
      </c>
      <c r="AS19" s="878" t="str">
        <f t="shared" si="9"/>
        <v/>
      </c>
      <c r="AT19" s="878" t="str">
        <f t="shared" si="10"/>
        <v/>
      </c>
      <c r="AU19" s="852" t="str">
        <f t="shared" si="11"/>
        <v/>
      </c>
      <c r="AV19" s="855" t="str">
        <f t="shared" si="12"/>
        <v>-</v>
      </c>
      <c r="AW19" s="856" t="str">
        <f>IF($K19="○",VLOOKUP($C19&amp;"-"&amp;AW$4,'05市民生活実感調査'!$A$3:$BC$218,COLUMN('05市民生活実感調査'!$O:$O),FALSE),"-")</f>
        <v>c</v>
      </c>
      <c r="AX19" s="878" t="str">
        <f>IF($L19="○",VLOOKUP($C19&amp;"-"&amp;AX$4,'05市民生活実感調査'!$A$3:$BC$218,COLUMN('05市民生活実感調査'!$O:$O),FALSE),"-")</f>
        <v>-</v>
      </c>
      <c r="AY19" s="878" t="str">
        <f>IF($M19="○",VLOOKUP($C19&amp;"-"&amp;AY$4,'05市民生活実感調査'!$A$3:$BC$218,COLUMN('05市民生活実感調査'!$O:$O),FALSE),"-")</f>
        <v>-</v>
      </c>
      <c r="AZ19" s="878" t="str">
        <f>IF($N19="○",VLOOKUP($C19&amp;"-"&amp;AZ$4,'05市民生活実感調査'!$A$3:$BC$218,COLUMN('05市民生活実感調査'!$O:$O),FALSE),"-")</f>
        <v>-</v>
      </c>
      <c r="BA19" s="878" t="str">
        <f>IF($O19="○",VLOOKUP($C19&amp;"-"&amp;BA$4,'05市民生活実感調査'!$A$3:$BC$218,COLUMN('05市民生活実感調査'!$O:$O),FALSE),"-")</f>
        <v>-</v>
      </c>
      <c r="BB19" s="878" t="str">
        <f>IF($P19="○",VLOOKUP($C19&amp;"-"&amp;BB$4,'05市民生活実感調査'!$A$3:$BC$218,COLUMN('05市民生活実感調査'!$O:$O),FALSE),"-")</f>
        <v>-</v>
      </c>
      <c r="BC19" s="878" t="str">
        <f>IF($Q19="○",VLOOKUP($C19&amp;"-"&amp;BC$4,'05市民生活実感調査'!$A$3:$BC$218,COLUMN('05市民生活実感調査'!$O:$O),FALSE),"-")</f>
        <v>-</v>
      </c>
      <c r="BD19" s="878" t="str">
        <f>IF($R19="○",VLOOKUP($C19&amp;"-"&amp;BD$4,'05市民生活実感調査'!$A$3:$BC$218,COLUMN('05市民生活実感調査'!$O:$O),FALSE),"-")</f>
        <v>-</v>
      </c>
      <c r="BE19" s="879" t="str">
        <f t="shared" si="13"/>
        <v>c</v>
      </c>
      <c r="BF19" s="877">
        <f t="shared" si="14"/>
        <v>2</v>
      </c>
      <c r="BG19" s="878" t="str">
        <f t="shared" si="15"/>
        <v/>
      </c>
      <c r="BH19" s="878" t="str">
        <f t="shared" si="16"/>
        <v/>
      </c>
      <c r="BI19" s="878" t="str">
        <f t="shared" si="17"/>
        <v/>
      </c>
      <c r="BJ19" s="878" t="str">
        <f t="shared" si="18"/>
        <v/>
      </c>
      <c r="BK19" s="878" t="str">
        <f t="shared" si="19"/>
        <v/>
      </c>
      <c r="BL19" s="878" t="str">
        <f t="shared" si="20"/>
        <v/>
      </c>
      <c r="BM19" s="878" t="str">
        <f t="shared" si="21"/>
        <v/>
      </c>
      <c r="BN19" s="840">
        <f t="shared" si="22"/>
        <v>0.5</v>
      </c>
      <c r="BO19" s="880" t="s">
        <v>123</v>
      </c>
      <c r="BP19" s="863" t="s">
        <v>1972</v>
      </c>
      <c r="BQ19" s="877" t="s">
        <v>91</v>
      </c>
      <c r="BR19" s="887" t="s">
        <v>3630</v>
      </c>
      <c r="BS19" s="860" t="s">
        <v>12</v>
      </c>
      <c r="BT19" s="887" t="s">
        <v>1538</v>
      </c>
      <c r="BU19" s="863" t="s">
        <v>1460</v>
      </c>
      <c r="BV19" s="897" t="s">
        <v>1539</v>
      </c>
      <c r="BW19" s="856" t="str">
        <f>VLOOKUP($A19&amp;"-"&amp;BW$4,'04施策の客観指標'!$A$4:$AY$1029,COLUMN('04施策の客観指標'!$AT:$AT),FALSE)</f>
        <v>b</v>
      </c>
      <c r="BX19" s="878" t="str">
        <f>VLOOKUP($A19&amp;"-"&amp;BX$4,'04施策の客観指標'!$A$4:$AY$1029,COLUMN('04施策の客観指標'!$AT:$AT),FALSE)</f>
        <v>-</v>
      </c>
      <c r="BY19" s="878" t="str">
        <f>VLOOKUP($A19&amp;"-"&amp;BY$4,'04施策の客観指標'!$A$4:$AY$1029,COLUMN('04施策の客観指標'!$AT:$AT),FALSE)</f>
        <v>-</v>
      </c>
      <c r="BZ19" s="878" t="str">
        <f>VLOOKUP($A19&amp;"-"&amp;BZ$4,'04施策の客観指標'!$A$4:$AY$1029,COLUMN('04施策の客観指標'!$AT:$AT),FALSE)</f>
        <v>-</v>
      </c>
      <c r="CA19" s="878" t="str">
        <f>VLOOKUP($A19&amp;"-"&amp;CA$4,'04施策の客観指標'!$A$4:$AY$1029,COLUMN('04施策の客観指標'!$AT:$AT),FALSE)</f>
        <v>-</v>
      </c>
      <c r="CB19" s="878" t="str">
        <f>VLOOKUP($A19&amp;"-"&amp;CB$4,'04施策の客観指標'!$A$4:$AY$1029,COLUMN('04施策の客観指標'!$AT:$AT),FALSE)</f>
        <v>-</v>
      </c>
      <c r="CC19" s="878" t="str">
        <f>VLOOKUP($A19&amp;"-"&amp;CC$4,'04施策の客観指標'!$A$4:$AY$1029,COLUMN('04施策の客観指標'!$AT:$AT),FALSE)</f>
        <v>-</v>
      </c>
      <c r="CD19" s="878" t="str">
        <f>VLOOKUP($A19&amp;"-"&amp;CD$4,'04施策の客観指標'!$A$4:$AY$1029,COLUMN('04施策の客観指標'!$AT:$AT),FALSE)</f>
        <v>-</v>
      </c>
      <c r="CE19" s="852" t="str">
        <f>VLOOKUP($A19&amp;"-"&amp;CE$4,'04施策の客観指標'!$A$4:$AY$1029,COLUMN('04施策の客観指標'!$AT:$AT),FALSE)</f>
        <v>-</v>
      </c>
      <c r="CF19" s="879" t="str">
        <f t="shared" si="23"/>
        <v>b</v>
      </c>
      <c r="CG19" s="856">
        <f>IF(BW19="-","-",VLOOKUP($A19&amp;"-"&amp;BW$4,'04施策の客観指標'!$A$4:$AY$1029,COLUMN('04施策の客観指標'!$AY:$AY),FALSE))</f>
        <v>1</v>
      </c>
      <c r="CH19" s="856" t="str">
        <f>IF(BX19="-","-",VLOOKUP($A19&amp;"-"&amp;BX$4,'04施策の客観指標'!$A$4:$AY$1029,COLUMN('04施策の客観指標'!$AY:$AY),FALSE))</f>
        <v>-</v>
      </c>
      <c r="CI19" s="856" t="str">
        <f>IF(BY19="-","-",VLOOKUP($A19&amp;"-"&amp;BY$4,'04施策の客観指標'!$A$4:$AY$1029,COLUMN('04施策の客観指標'!$AY:$AY),FALSE))</f>
        <v>-</v>
      </c>
      <c r="CJ19" s="856" t="str">
        <f>IF(BZ19="-","-",VLOOKUP($A19&amp;"-"&amp;BZ$4,'04施策の客観指標'!$A$4:$AY$1029,COLUMN('04施策の客観指標'!$AY:$AY),FALSE))</f>
        <v>-</v>
      </c>
      <c r="CK19" s="856" t="str">
        <f>IF(CA19="-","-",VLOOKUP($A19&amp;"-"&amp;CA$4,'04施策の客観指標'!$A$4:$AY$1029,COLUMN('04施策の客観指標'!$AY:$AY),FALSE))</f>
        <v>-</v>
      </c>
      <c r="CL19" s="856" t="str">
        <f>IF(CB19="-","-",VLOOKUP($A19&amp;"-"&amp;CB$4,'04施策の客観指標'!$A$4:$AY$1029,COLUMN('04施策の客観指標'!$AY:$AY),FALSE))</f>
        <v>-</v>
      </c>
      <c r="CM19" s="856" t="str">
        <f>IF(CC19="-","-",VLOOKUP($A19&amp;"-"&amp;CC$4,'04施策の客観指標'!$A$4:$AY$1029,COLUMN('04施策の客観指標'!$AY:$AY),FALSE))</f>
        <v>-</v>
      </c>
      <c r="CN19" s="856" t="str">
        <f>IF(CD19="-","-",VLOOKUP($A19&amp;"-"&amp;CD$4,'04施策の客観指標'!$A$4:$AY$1029,COLUMN('04施策の客観指標'!$AY:$AY),FALSE))</f>
        <v>-</v>
      </c>
      <c r="CO19" s="856" t="str">
        <f>IF(CE19="-","-",VLOOKUP($A19&amp;"-"&amp;CE$4,'04施策の客観指標'!$A$4:$AY$1029,COLUMN('04施策の客観指標'!$AY:$AY),FALSE))</f>
        <v>-</v>
      </c>
      <c r="CP19" s="879">
        <f t="shared" si="24"/>
        <v>1</v>
      </c>
      <c r="CQ19" s="877">
        <f t="shared" si="25"/>
        <v>3</v>
      </c>
      <c r="CR19" s="878" t="str">
        <f t="shared" si="26"/>
        <v/>
      </c>
      <c r="CS19" s="878" t="str">
        <f t="shared" si="27"/>
        <v/>
      </c>
      <c r="CT19" s="878" t="str">
        <f t="shared" si="28"/>
        <v/>
      </c>
      <c r="CU19" s="878" t="str">
        <f t="shared" si="29"/>
        <v/>
      </c>
      <c r="CV19" s="878" t="str">
        <f t="shared" si="30"/>
        <v/>
      </c>
      <c r="CW19" s="878" t="str">
        <f t="shared" si="31"/>
        <v/>
      </c>
      <c r="CX19" s="878" t="str">
        <f t="shared" si="32"/>
        <v/>
      </c>
      <c r="CY19" s="878" t="str">
        <f t="shared" si="33"/>
        <v/>
      </c>
      <c r="CZ19" s="855">
        <f t="shared" si="34"/>
        <v>0.75</v>
      </c>
      <c r="DA19" s="877" t="str">
        <f>IF($K19="○",VLOOKUP($C19&amp;"-"&amp;DA$4,'05市民生活実感調査'!$A$3:$BC$218,COLUMN('05市民生活実感調査'!$Y:$Y),FALSE),"-")</f>
        <v>c</v>
      </c>
      <c r="DB19" s="878" t="str">
        <f>IF($L19="○",VLOOKUP($C19&amp;"-"&amp;DB$4,'05市民生活実感調査'!$A$3:$BC$218,COLUMN('05市民生活実感調査'!$Y:$Y),FALSE),"-")</f>
        <v>-</v>
      </c>
      <c r="DC19" s="878" t="str">
        <f>IF($M19="○",VLOOKUP($C19&amp;"-"&amp;DC$4,'05市民生活実感調査'!$A$3:$BC$218,COLUMN('05市民生活実感調査'!$Y:$Y),FALSE),"-")</f>
        <v>-</v>
      </c>
      <c r="DD19" s="878" t="str">
        <f>IF($N19="○",VLOOKUP($C19&amp;"-"&amp;DD$4,'05市民生活実感調査'!$A$3:$BC$218,COLUMN('05市民生活実感調査'!$Y:$Y),FALSE),"-")</f>
        <v>-</v>
      </c>
      <c r="DE19" s="878" t="str">
        <f>IF($O19="○",VLOOKUP($C19&amp;"-"&amp;DE$4,'05市民生活実感調査'!$A$3:$BC$218,COLUMN('05市民生活実感調査'!$Y:$Y),FALSE),"-")</f>
        <v>-</v>
      </c>
      <c r="DF19" s="878" t="str">
        <f>IF($P19="○",VLOOKUP($C19&amp;"-"&amp;DF$4,'05市民生活実感調査'!$A$3:$BC$218,COLUMN('05市民生活実感調査'!$Y:$Y),FALSE),"-")</f>
        <v>-</v>
      </c>
      <c r="DG19" s="878" t="str">
        <f>IF($Q19="○",VLOOKUP($C19&amp;"-"&amp;DG$4,'05市民生活実感調査'!$A$3:$BC$218,COLUMN('05市民生活実感調査'!$Y:$Y),FALSE),"-")</f>
        <v>-</v>
      </c>
      <c r="DH19" s="878" t="str">
        <f>IF($R19="○",VLOOKUP($C19&amp;"-"&amp;DH$4,'05市民生活実感調査'!$A$3:$BC$218,COLUMN('05市民生活実感調査'!$Y:$Y),FALSE),"-")</f>
        <v>-</v>
      </c>
      <c r="DI19" s="879" t="str">
        <f t="shared" si="35"/>
        <v>c</v>
      </c>
      <c r="DJ19" s="877">
        <f t="shared" si="36"/>
        <v>2</v>
      </c>
      <c r="DK19" s="878" t="str">
        <f t="shared" si="37"/>
        <v/>
      </c>
      <c r="DL19" s="878" t="str">
        <f t="shared" si="38"/>
        <v/>
      </c>
      <c r="DM19" s="878" t="str">
        <f t="shared" si="39"/>
        <v/>
      </c>
      <c r="DN19" s="878" t="str">
        <f t="shared" si="141"/>
        <v/>
      </c>
      <c r="DO19" s="878" t="str">
        <f t="shared" si="40"/>
        <v/>
      </c>
      <c r="DP19" s="878" t="str">
        <f t="shared" si="41"/>
        <v/>
      </c>
      <c r="DQ19" s="878" t="str">
        <f t="shared" si="42"/>
        <v/>
      </c>
      <c r="DR19" s="840">
        <f t="shared" si="43"/>
        <v>0.5</v>
      </c>
      <c r="DS19" s="876" t="str">
        <f t="shared" si="44"/>
        <v>市民実感</v>
      </c>
      <c r="DT19" s="863" t="str">
        <f t="shared" si="45"/>
        <v>文化に触れる機会や他者との共生が身近に感じられることが重要であるため、市民の実感を重視する。　</v>
      </c>
      <c r="DU19" s="877" t="str">
        <f>VLOOKUP(CF19&amp;DI19&amp;DS19,プルダウン!$AC$2:$AD$71,2,FALSE)</f>
        <v>C</v>
      </c>
      <c r="DV19" s="859" t="str">
        <f>VLOOKUP(DU19,プルダウン!$A$1:$B$6,2,FALSE)</f>
        <v>政策の目的がそこそこ達成されている</v>
      </c>
      <c r="DW19" s="860"/>
      <c r="DX19" s="859"/>
      <c r="DY19" s="889" t="str">
        <f>VLOOKUP($A19&amp;"-"&amp;DY$4,'04施策の客観指標'!$A$4:$AY$1029,COLUMN('04施策の客観指標'!$AU:$AU),FALSE)</f>
        <v>c</v>
      </c>
      <c r="DZ19" s="878" t="str">
        <f>VLOOKUP($A19&amp;"-"&amp;DZ$4,'04施策の客観指標'!$A$4:$AY$1029,COLUMN('04施策の客観指標'!$AU:$AU),FALSE)</f>
        <v>-</v>
      </c>
      <c r="EA19" s="878" t="str">
        <f>VLOOKUP($A19&amp;"-"&amp;EA$4,'04施策の客観指標'!$A$4:$AY$1029,COLUMN('04施策の客観指標'!$AU:$AU),FALSE)</f>
        <v>-</v>
      </c>
      <c r="EB19" s="878" t="str">
        <f>VLOOKUP($A19&amp;"-"&amp;EB$4,'04施策の客観指標'!$A$4:$AY$1029,COLUMN('04施策の客観指標'!$AU:$AU),FALSE)</f>
        <v>-</v>
      </c>
      <c r="EC19" s="878" t="str">
        <f>VLOOKUP($A19&amp;"-"&amp;EC$4,'04施策の客観指標'!$A$4:$AY$1029,COLUMN('04施策の客観指標'!$AU:$AU),FALSE)</f>
        <v>-</v>
      </c>
      <c r="ED19" s="878" t="str">
        <f>VLOOKUP($A19&amp;"-"&amp;ED$4,'04施策の客観指標'!$A$4:$AY$1029,COLUMN('04施策の客観指標'!$AU:$AU),FALSE)</f>
        <v>-</v>
      </c>
      <c r="EE19" s="878" t="str">
        <f>VLOOKUP($A19&amp;"-"&amp;EE$4,'04施策の客観指標'!$A$4:$AY$1029,COLUMN('04施策の客観指標'!$AU:$AU),FALSE)</f>
        <v>-</v>
      </c>
      <c r="EF19" s="878" t="str">
        <f>VLOOKUP($A19&amp;"-"&amp;EF$4,'04施策の客観指標'!$A$4:$AY$1029,COLUMN('04施策の客観指標'!$AU:$AU),FALSE)</f>
        <v>-</v>
      </c>
      <c r="EG19" s="878" t="str">
        <f>VLOOKUP($A19&amp;"-"&amp;EG$4,'04施策の客観指標'!$A$4:$AY$1029,COLUMN('04施策の客観指標'!$AU:$AU),FALSE)</f>
        <v>-</v>
      </c>
      <c r="EH19" s="879" t="str">
        <f t="shared" si="46"/>
        <v>c</v>
      </c>
      <c r="EI19" s="856">
        <v>1</v>
      </c>
      <c r="EJ19" s="878" t="s">
        <v>83</v>
      </c>
      <c r="EK19" s="878" t="s">
        <v>83</v>
      </c>
      <c r="EL19" s="878" t="s">
        <v>83</v>
      </c>
      <c r="EM19" s="878" t="s">
        <v>83</v>
      </c>
      <c r="EN19" s="878" t="s">
        <v>83</v>
      </c>
      <c r="EO19" s="878" t="s">
        <v>83</v>
      </c>
      <c r="EP19" s="878" t="s">
        <v>83</v>
      </c>
      <c r="EQ19" s="878" t="s">
        <v>83</v>
      </c>
      <c r="ER19" s="879">
        <f t="shared" si="47"/>
        <v>1</v>
      </c>
      <c r="ES19" s="877">
        <f t="shared" si="48"/>
        <v>2</v>
      </c>
      <c r="ET19" s="878" t="str">
        <f t="shared" si="49"/>
        <v/>
      </c>
      <c r="EU19" s="878" t="str">
        <f t="shared" si="50"/>
        <v/>
      </c>
      <c r="EV19" s="878" t="str">
        <f t="shared" si="51"/>
        <v/>
      </c>
      <c r="EW19" s="878" t="str">
        <f t="shared" si="52"/>
        <v/>
      </c>
      <c r="EX19" s="878" t="str">
        <f t="shared" si="53"/>
        <v/>
      </c>
      <c r="EY19" s="878" t="str">
        <f t="shared" si="54"/>
        <v/>
      </c>
      <c r="EZ19" s="878" t="str">
        <f t="shared" si="55"/>
        <v/>
      </c>
      <c r="FA19" s="878" t="str">
        <f t="shared" si="56"/>
        <v/>
      </c>
      <c r="FB19" s="855">
        <f t="shared" si="57"/>
        <v>0.5</v>
      </c>
      <c r="FC19" s="877" t="str">
        <f>IF($K19="○",VLOOKUP($C19&amp;"-"&amp;FC$4,'05市民生活実感調査'!$A$3:$BC$218,COLUMN('05市民生活実感調査'!$AI:$AI),FALSE),"-")</f>
        <v>c</v>
      </c>
      <c r="FD19" s="878" t="str">
        <f>IF($L19="○",VLOOKUP($C19&amp;"-"&amp;FD$4,'05市民生活実感調査'!$A$3:$BC$218,COLUMN('05市民生活実感調査'!$AI:$AI),FALSE),"-")</f>
        <v>-</v>
      </c>
      <c r="FE19" s="878" t="str">
        <f>IF($M19="○",VLOOKUP($C19&amp;"-"&amp;FE$4,'05市民生活実感調査'!$A$3:$BC$218,COLUMN('05市民生活実感調査'!$AI:$AI),FALSE),"-")</f>
        <v>-</v>
      </c>
      <c r="FF19" s="878" t="str">
        <f>IF($N19="○",VLOOKUP($C19&amp;"-"&amp;FF$4,'05市民生活実感調査'!$A$3:$BC$218,COLUMN('05市民生活実感調査'!$AI:$AI),FALSE),"-")</f>
        <v>-</v>
      </c>
      <c r="FG19" s="878" t="str">
        <f>IF($O19="○",VLOOKUP($C19&amp;"-"&amp;FG$4,'05市民生活実感調査'!$A$3:$BC$218,COLUMN('05市民生活実感調査'!$AI:$AI),FALSE),"-")</f>
        <v>-</v>
      </c>
      <c r="FH19" s="878" t="str">
        <f>IF($P19="○",VLOOKUP($C19&amp;"-"&amp;FH$4,'05市民生活実感調査'!$A$3:$BC$218,COLUMN('05市民生活実感調査'!$AI:$AI),FALSE),"-")</f>
        <v>-</v>
      </c>
      <c r="FI19" s="878" t="str">
        <f>IF($Q19="○",VLOOKUP($C19&amp;"-"&amp;FI$4,'05市民生活実感調査'!$A$3:$BC$218,COLUMN('05市民生活実感調査'!$AI:$AI),FALSE),"-")</f>
        <v>-</v>
      </c>
      <c r="FJ19" s="878" t="str">
        <f>IF($R19="○",VLOOKUP($C19&amp;"-"&amp;FJ$4,'05市民生活実感調査'!$A$3:$BC$218,COLUMN('05市民生活実感調査'!$AI:$AI),FALSE),"-")</f>
        <v>-</v>
      </c>
      <c r="FK19" s="879" t="str">
        <f t="shared" si="58"/>
        <v>c</v>
      </c>
      <c r="FL19" s="877">
        <f t="shared" si="59"/>
        <v>2</v>
      </c>
      <c r="FM19" s="878" t="str">
        <f t="shared" si="60"/>
        <v/>
      </c>
      <c r="FN19" s="878" t="str">
        <f t="shared" si="61"/>
        <v/>
      </c>
      <c r="FO19" s="878" t="str">
        <f t="shared" si="62"/>
        <v/>
      </c>
      <c r="FP19" s="878" t="str">
        <f t="shared" si="63"/>
        <v/>
      </c>
      <c r="FQ19" s="878" t="str">
        <f t="shared" si="64"/>
        <v/>
      </c>
      <c r="FR19" s="878" t="str">
        <f t="shared" si="65"/>
        <v/>
      </c>
      <c r="FS19" s="878" t="str">
        <f t="shared" si="66"/>
        <v/>
      </c>
      <c r="FT19" s="840">
        <f t="shared" si="67"/>
        <v>0.5</v>
      </c>
      <c r="FU19" s="876" t="str">
        <f t="shared" si="68"/>
        <v>市民実感</v>
      </c>
      <c r="FV19" s="863" t="str">
        <f t="shared" si="69"/>
        <v>文化に触れる機会や他者との共生が身近に感じられることが重要であるため、市民の実感を重視する。　</v>
      </c>
      <c r="FW19" s="877" t="str">
        <f>VLOOKUP(EH19&amp;FK19&amp;FU19,プルダウン!$AC$2:$AD$71,2,FALSE)</f>
        <v>C</v>
      </c>
      <c r="FX19" s="859" t="str">
        <f>VLOOKUP(FW19,プルダウン!$A$1:$B$6,2,FALSE)</f>
        <v>政策の目的がそこそこ達成されている</v>
      </c>
      <c r="FY19" s="860"/>
      <c r="FZ19" s="859"/>
      <c r="GA19" s="889" t="str">
        <f>VLOOKUP($A19&amp;"-"&amp;GA$4,'04施策の客観指標'!$A$4:$AY$1029,COLUMN('04施策の客観指標'!$AV:$AV),FALSE)</f>
        <v>a</v>
      </c>
      <c r="GB19" s="878" t="str">
        <f>VLOOKUP($A19&amp;"-"&amp;GB$4,'04施策の客観指標'!$A$4:$AY$1029,COLUMN('04施策の客観指標'!$AV:$AV),FALSE)</f>
        <v>-</v>
      </c>
      <c r="GC19" s="878" t="str">
        <f>VLOOKUP($A19&amp;"-"&amp;GC$4,'04施策の客観指標'!$A$4:$AY$1029,COLUMN('04施策の客観指標'!$AV:$AV),FALSE)</f>
        <v>-</v>
      </c>
      <c r="GD19" s="878" t="str">
        <f>VLOOKUP($A19&amp;"-"&amp;GD$4,'04施策の客観指標'!$A$4:$AY$1029,COLUMN('04施策の客観指標'!$AV:$AV),FALSE)</f>
        <v>-</v>
      </c>
      <c r="GE19" s="878" t="str">
        <f>VLOOKUP($A19&amp;"-"&amp;GE$4,'04施策の客観指標'!$A$4:$AY$1029,COLUMN('04施策の客観指標'!$AV:$AV),FALSE)</f>
        <v>-</v>
      </c>
      <c r="GF19" s="878" t="str">
        <f>VLOOKUP($A19&amp;"-"&amp;GF$4,'04施策の客観指標'!$A$4:$AY$1029,COLUMN('04施策の客観指標'!$AV:$AV),FALSE)</f>
        <v>-</v>
      </c>
      <c r="GG19" s="878" t="str">
        <f>VLOOKUP($A19&amp;"-"&amp;GG$4,'04施策の客観指標'!$A$4:$AY$1029,COLUMN('04施策の客観指標'!$AV:$AV),FALSE)</f>
        <v>-</v>
      </c>
      <c r="GH19" s="878" t="str">
        <f>VLOOKUP($A19&amp;"-"&amp;GH$4,'04施策の客観指標'!$A$4:$AY$1029,COLUMN('04施策の客観指標'!$AV:$AV),FALSE)</f>
        <v>-</v>
      </c>
      <c r="GI19" s="878" t="str">
        <f>VLOOKUP($A19&amp;"-"&amp;GI$4,'04施策の客観指標'!$A$4:$AY$1029,COLUMN('04施策の客観指標'!$AV:$AV),FALSE)</f>
        <v>-</v>
      </c>
      <c r="GJ19" s="879" t="str">
        <f t="shared" si="70"/>
        <v>a</v>
      </c>
      <c r="GK19" s="856">
        <f>IF(GA19="-","-",VLOOKUP($A19&amp;"-"&amp;GA$4,'04施策の客観指標'!$A$4:$AY$1029,COLUMN('04施策の客観指標'!$AY:$AY),FALSE))</f>
        <v>1</v>
      </c>
      <c r="GL19" s="856" t="str">
        <f>IF(GB19="-","-",VLOOKUP($A19&amp;"-"&amp;GB$4,'04施策の客観指標'!$A$4:$AY$1029,COLUMN('04施策の客観指標'!$AY:$AY),FALSE))</f>
        <v>-</v>
      </c>
      <c r="GM19" s="856" t="str">
        <f>IF(GC19="-","-",VLOOKUP($A19&amp;"-"&amp;GC$4,'04施策の客観指標'!$A$4:$AY$1029,COLUMN('04施策の客観指標'!$AY:$AY),FALSE))</f>
        <v>-</v>
      </c>
      <c r="GN19" s="856" t="str">
        <f>IF(GD19="-","-",VLOOKUP($A19&amp;"-"&amp;GD$4,'04施策の客観指標'!$A$4:$AY$1029,COLUMN('04施策の客観指標'!$AY:$AY),FALSE))</f>
        <v>-</v>
      </c>
      <c r="GO19" s="856" t="str">
        <f>IF(GE19="-","-",VLOOKUP($A19&amp;"-"&amp;GE$4,'04施策の客観指標'!$A$4:$AY$1029,COLUMN('04施策の客観指標'!$AY:$AY),FALSE))</f>
        <v>-</v>
      </c>
      <c r="GP19" s="856" t="str">
        <f>IF(GF19="-","-",VLOOKUP($A19&amp;"-"&amp;GF$4,'04施策の客観指標'!$A$4:$AY$1029,COLUMN('04施策の客観指標'!$AY:$AY),FALSE))</f>
        <v>-</v>
      </c>
      <c r="GQ19" s="856" t="str">
        <f>IF(GG19="-","-",VLOOKUP($A19&amp;"-"&amp;GG$4,'04施策の客観指標'!$A$4:$AY$1029,COLUMN('04施策の客観指標'!$AY:$AY),FALSE))</f>
        <v>-</v>
      </c>
      <c r="GR19" s="856" t="str">
        <f>IF(GH19="-","-",VLOOKUP($A19&amp;"-"&amp;GH$4,'04施策の客観指標'!$A$4:$AY$1029,COLUMN('04施策の客観指標'!$AY:$AY),FALSE))</f>
        <v>-</v>
      </c>
      <c r="GS19" s="856" t="str">
        <f>IF(GI19="-","-",VLOOKUP($A19&amp;"-"&amp;GI$4,'04施策の客観指標'!$A$4:$AY$1029,COLUMN('04施策の客観指標'!$AY:$AY),FALSE))</f>
        <v>-</v>
      </c>
      <c r="GT19" s="879">
        <f t="shared" si="71"/>
        <v>1</v>
      </c>
      <c r="GU19" s="877">
        <f t="shared" si="72"/>
        <v>4</v>
      </c>
      <c r="GV19" s="878" t="str">
        <f t="shared" si="73"/>
        <v/>
      </c>
      <c r="GW19" s="878" t="str">
        <f t="shared" si="74"/>
        <v/>
      </c>
      <c r="GX19" s="878" t="str">
        <f t="shared" si="75"/>
        <v/>
      </c>
      <c r="GY19" s="878" t="str">
        <f t="shared" si="76"/>
        <v/>
      </c>
      <c r="GZ19" s="878" t="str">
        <f t="shared" si="77"/>
        <v/>
      </c>
      <c r="HA19" s="878" t="str">
        <f t="shared" si="78"/>
        <v/>
      </c>
      <c r="HB19" s="878" t="str">
        <f t="shared" si="79"/>
        <v/>
      </c>
      <c r="HC19" s="878" t="str">
        <f t="shared" si="80"/>
        <v/>
      </c>
      <c r="HD19" s="855">
        <f t="shared" si="81"/>
        <v>1</v>
      </c>
      <c r="HE19" s="877" t="str">
        <f>IF($K19="○",VLOOKUP($C19&amp;"-"&amp;HE$4,'05市民生活実感調査'!$A$3:$BC$218,COLUMN('05市民生活実感調査'!$AS:$AS),FALSE),"-")</f>
        <v>c</v>
      </c>
      <c r="HF19" s="878" t="str">
        <f>IF($L19="○",VLOOKUP($C19&amp;"-"&amp;HF$4,'05市民生活実感調査'!$A$3:$BC$218,COLUMN('05市民生活実感調査'!$AS:$AS),FALSE),"-")</f>
        <v>-</v>
      </c>
      <c r="HG19" s="878" t="str">
        <f>IF($M19="○",VLOOKUP($C19&amp;"-"&amp;HG$4,'05市民生活実感調査'!$A$3:$BC$218,COLUMN('05市民生活実感調査'!$AS:$AS),FALSE),"-")</f>
        <v>-</v>
      </c>
      <c r="HH19" s="878" t="str">
        <f>IF($N19="○",VLOOKUP($C19&amp;"-"&amp;HH$4,'05市民生活実感調査'!$A$3:$BC$218,COLUMN('05市民生活実感調査'!$AS:$AS),FALSE),"-")</f>
        <v>-</v>
      </c>
      <c r="HI19" s="878" t="str">
        <f>IF($O19="○",VLOOKUP($C19&amp;"-"&amp;HI$4,'05市民生活実感調査'!$A$3:$BC$218,COLUMN('05市民生活実感調査'!$AS:$AS),FALSE),"-")</f>
        <v>-</v>
      </c>
      <c r="HJ19" s="878" t="str">
        <f>IF($P19="○",VLOOKUP($C19&amp;"-"&amp;HJ$4,'05市民生活実感調査'!$A$3:$BC$218,COLUMN('05市民生活実感調査'!$AS:$AS),FALSE),"-")</f>
        <v>-</v>
      </c>
      <c r="HK19" s="878" t="str">
        <f>IF($Q19="○",VLOOKUP($C19&amp;"-"&amp;HK$4,'05市民生活実感調査'!$A$3:$BC$218,COLUMN('05市民生活実感調査'!$AS:$AS),FALSE),"-")</f>
        <v>-</v>
      </c>
      <c r="HL19" s="878" t="str">
        <f>IF($R19="○",VLOOKUP($C19&amp;"-"&amp;HL$4,'05市民生活実感調査'!$A$3:$BC$218,COLUMN('05市民生活実感調査'!$AS:$AS),FALSE),"-")</f>
        <v>-</v>
      </c>
      <c r="HM19" s="879" t="str">
        <f t="shared" si="82"/>
        <v>c</v>
      </c>
      <c r="HN19" s="877">
        <f t="shared" si="83"/>
        <v>2</v>
      </c>
      <c r="HO19" s="878" t="str">
        <f t="shared" si="84"/>
        <v/>
      </c>
      <c r="HP19" s="878" t="str">
        <f t="shared" si="85"/>
        <v/>
      </c>
      <c r="HQ19" s="878" t="str">
        <f t="shared" si="86"/>
        <v/>
      </c>
      <c r="HR19" s="878" t="str">
        <f t="shared" si="87"/>
        <v/>
      </c>
      <c r="HS19" s="878" t="str">
        <f t="shared" si="88"/>
        <v/>
      </c>
      <c r="HT19" s="878" t="str">
        <f t="shared" si="89"/>
        <v/>
      </c>
      <c r="HU19" s="878" t="str">
        <f t="shared" si="90"/>
        <v/>
      </c>
      <c r="HV19" s="840">
        <f t="shared" si="91"/>
        <v>0.5</v>
      </c>
      <c r="HW19" s="876" t="str">
        <f t="shared" si="92"/>
        <v>市民実感</v>
      </c>
      <c r="HX19" s="863" t="str">
        <f t="shared" si="93"/>
        <v>文化に触れる機会や他者との共生が身近に感じられることが重要であるため、市民の実感を重視する。　</v>
      </c>
      <c r="HY19" s="877" t="str">
        <f>VLOOKUP(GJ19&amp;HM19&amp;HW19,プルダウン!$AC$2:$AD$71,2,FALSE)</f>
        <v>B</v>
      </c>
      <c r="HZ19" s="859" t="str">
        <f>VLOOKUP(HY19,プルダウン!$A$1:$B$6,2,FALSE)</f>
        <v>政策の目的がかなり達成されている</v>
      </c>
      <c r="IA19" s="860"/>
      <c r="IB19" s="859"/>
      <c r="IC19" s="889" t="str">
        <f>VLOOKUP($A19&amp;"-"&amp;IC$4,'04施策の客観指標'!$A$4:$AY$1029,COLUMN('04施策の客観指標'!$AW:$AW),FALSE)</f>
        <v>a</v>
      </c>
      <c r="ID19" s="878" t="str">
        <f>VLOOKUP($A19&amp;"-"&amp;ID$4,'04施策の客観指標'!$A$4:$AY$1029,COLUMN('04施策の客観指標'!$AW:$AW),FALSE)</f>
        <v>-</v>
      </c>
      <c r="IE19" s="878" t="str">
        <f>VLOOKUP($A19&amp;"-"&amp;IE$4,'04施策の客観指標'!$A$4:$AY$1029,COLUMN('04施策の客観指標'!$AW:$AW),FALSE)</f>
        <v>-</v>
      </c>
      <c r="IF19" s="878" t="str">
        <f>VLOOKUP($A19&amp;"-"&amp;IF$4,'04施策の客観指標'!$A$4:$AY$1029,COLUMN('04施策の客観指標'!$AW:$AW),FALSE)</f>
        <v>-</v>
      </c>
      <c r="IG19" s="878" t="str">
        <f>VLOOKUP($A19&amp;"-"&amp;IG$4,'04施策の客観指標'!$A$4:$AY$1029,COLUMN('04施策の客観指標'!$AW:$AW),FALSE)</f>
        <v>-</v>
      </c>
      <c r="IH19" s="878" t="str">
        <f>VLOOKUP($A19&amp;"-"&amp;IH$4,'04施策の客観指標'!$A$4:$AY$1029,COLUMN('04施策の客観指標'!$AW:$AW),FALSE)</f>
        <v>-</v>
      </c>
      <c r="II19" s="878" t="str">
        <f>VLOOKUP($A19&amp;"-"&amp;II$4,'04施策の客観指標'!$A$4:$AY$1029,COLUMN('04施策の客観指標'!$AW:$AW),FALSE)</f>
        <v>-</v>
      </c>
      <c r="IJ19" s="878" t="str">
        <f>VLOOKUP($A19&amp;"-"&amp;IJ$4,'04施策の客観指標'!$A$4:$AY$1029,COLUMN('04施策の客観指標'!$AW:$AW),FALSE)</f>
        <v>-</v>
      </c>
      <c r="IK19" s="878" t="str">
        <f>VLOOKUP($A19&amp;"-"&amp;IK$4,'04施策の客観指標'!$A$4:$AY$1029,COLUMN('04施策の客観指標'!$AW:$AW),FALSE)</f>
        <v>-</v>
      </c>
      <c r="IL19" s="879" t="str">
        <f t="shared" si="94"/>
        <v>a</v>
      </c>
      <c r="IM19" s="856">
        <f>IF(IC19="-","-",VLOOKUP($A19&amp;"-"&amp;IC$4,'04施策の客観指標'!$A$4:$AY$1029,COLUMN('04施策の客観指標'!$AY:$AY),FALSE))</f>
        <v>1</v>
      </c>
      <c r="IN19" s="856" t="str">
        <f>IF(ID19="-","-",VLOOKUP($A19&amp;"-"&amp;ID$4,'04施策の客観指標'!$A$4:$AY$1029,COLUMN('04施策の客観指標'!$AY:$AY),FALSE))</f>
        <v>-</v>
      </c>
      <c r="IO19" s="856" t="str">
        <f>IF(IE19="-","-",VLOOKUP($A19&amp;"-"&amp;IE$4,'04施策の客観指標'!$A$4:$AY$1029,COLUMN('04施策の客観指標'!$AY:$AY),FALSE))</f>
        <v>-</v>
      </c>
      <c r="IP19" s="856" t="str">
        <f>IF(IF19="-","-",VLOOKUP($A19&amp;"-"&amp;IF$4,'04施策の客観指標'!$A$4:$AY$1029,COLUMN('04施策の客観指標'!$AY:$AY),FALSE))</f>
        <v>-</v>
      </c>
      <c r="IQ19" s="856" t="str">
        <f>IF(IG19="-","-",VLOOKUP($A19&amp;"-"&amp;IG$4,'04施策の客観指標'!$A$4:$AY$1029,COLUMN('04施策の客観指標'!$AY:$AY),FALSE))</f>
        <v>-</v>
      </c>
      <c r="IR19" s="856" t="str">
        <f>IF(IH19="-","-",VLOOKUP($A19&amp;"-"&amp;IH$4,'04施策の客観指標'!$A$4:$AY$1029,COLUMN('04施策の客観指標'!$AY:$AY),FALSE))</f>
        <v>-</v>
      </c>
      <c r="IS19" s="856" t="str">
        <f>IF(II19="-","-",VLOOKUP($A19&amp;"-"&amp;II$4,'04施策の客観指標'!$A$4:$AY$1029,COLUMN('04施策の客観指標'!$AY:$AY),FALSE))</f>
        <v>-</v>
      </c>
      <c r="IT19" s="856" t="str">
        <f>IF(IJ19="-","-",VLOOKUP($A19&amp;"-"&amp;IJ$4,'04施策の客観指標'!$A$4:$AY$1029,COLUMN('04施策の客観指標'!$AY:$AY),FALSE))</f>
        <v>-</v>
      </c>
      <c r="IU19" s="856" t="str">
        <f>IF(IK19="-","-",VLOOKUP($A19&amp;"-"&amp;IK$4,'04施策の客観指標'!$A$4:$AY$1029,COLUMN('04施策の客観指標'!$AY:$AY),FALSE))</f>
        <v>-</v>
      </c>
      <c r="IV19" s="879">
        <f t="shared" si="95"/>
        <v>1</v>
      </c>
      <c r="IW19" s="877">
        <f t="shared" si="96"/>
        <v>4</v>
      </c>
      <c r="IX19" s="878" t="str">
        <f t="shared" si="97"/>
        <v/>
      </c>
      <c r="IY19" s="878" t="str">
        <f t="shared" si="98"/>
        <v/>
      </c>
      <c r="IZ19" s="878" t="str">
        <f t="shared" si="99"/>
        <v/>
      </c>
      <c r="JA19" s="878" t="str">
        <f t="shared" si="100"/>
        <v/>
      </c>
      <c r="JB19" s="878" t="str">
        <f t="shared" si="101"/>
        <v/>
      </c>
      <c r="JC19" s="878" t="str">
        <f t="shared" si="102"/>
        <v/>
      </c>
      <c r="JD19" s="878" t="str">
        <f t="shared" si="103"/>
        <v/>
      </c>
      <c r="JE19" s="878" t="str">
        <f t="shared" si="104"/>
        <v/>
      </c>
      <c r="JF19" s="855">
        <f t="shared" si="105"/>
        <v>1</v>
      </c>
      <c r="JG19" s="877" t="str">
        <f>IF($K19="○",VLOOKUP($C19&amp;"-"&amp;JG$4,'05市民生活実感調査'!$A$3:$BC$218,COLUMN('05市民生活実感調査'!$BC:$BC),FALSE),"-")</f>
        <v>c</v>
      </c>
      <c r="JH19" s="878" t="str">
        <f>IF($L19="○",VLOOKUP($C19&amp;"-"&amp;JH$4,'05市民生活実感調査'!$A$3:$BC$218,COLUMN('05市民生活実感調査'!$BC:$BC),FALSE),"-")</f>
        <v>-</v>
      </c>
      <c r="JI19" s="878" t="str">
        <f>IF($M19="○",VLOOKUP($C19&amp;"-"&amp;JI$4,'05市民生活実感調査'!$A$3:$BC$218,COLUMN('05市民生活実感調査'!$BC:$BC),FALSE),"-")</f>
        <v>-</v>
      </c>
      <c r="JJ19" s="878" t="str">
        <f>IF($N19="○",VLOOKUP($C19&amp;"-"&amp;JJ$4,'05市民生活実感調査'!$A$3:$BC$218,COLUMN('05市民生活実感調査'!$BC:$BC),FALSE),"-")</f>
        <v>-</v>
      </c>
      <c r="JK19" s="878" t="str">
        <f>IF($O19="○",VLOOKUP($C19&amp;"-"&amp;JK$4,'05市民生活実感調査'!$A$3:$BC$218,COLUMN('05市民生活実感調査'!$BC:$BC),FALSE),"-")</f>
        <v>-</v>
      </c>
      <c r="JL19" s="878" t="str">
        <f>IF($P19="○",VLOOKUP($C19&amp;"-"&amp;JL$4,'05市民生活実感調査'!$A$3:$BC$218,COLUMN('05市民生活実感調査'!$BC:$BC),FALSE),"-")</f>
        <v>-</v>
      </c>
      <c r="JM19" s="878" t="str">
        <f>IF($Q19="○",VLOOKUP($C19&amp;"-"&amp;JM$4,'05市民生活実感調査'!$A$3:$BC$218,COLUMN('05市民生活実感調査'!$BC:$BC),FALSE),"-")</f>
        <v>-</v>
      </c>
      <c r="JN19" s="878" t="str">
        <f>IF($R19="○",VLOOKUP($C19&amp;"-"&amp;JN$4,'05市民生活実感調査'!$A$3:$BC$218,COLUMN('05市民生活実感調査'!$BC:$BC),FALSE),"-")</f>
        <v>-</v>
      </c>
      <c r="JO19" s="879" t="str">
        <f t="shared" si="106"/>
        <v>c</v>
      </c>
      <c r="JP19" s="877">
        <f t="shared" si="107"/>
        <v>2</v>
      </c>
      <c r="JQ19" s="878" t="str">
        <f t="shared" si="108"/>
        <v/>
      </c>
      <c r="JR19" s="878" t="str">
        <f t="shared" si="109"/>
        <v/>
      </c>
      <c r="JS19" s="878" t="str">
        <f t="shared" si="110"/>
        <v/>
      </c>
      <c r="JT19" s="878" t="str">
        <f t="shared" si="111"/>
        <v/>
      </c>
      <c r="JU19" s="878" t="str">
        <f t="shared" si="112"/>
        <v/>
      </c>
      <c r="JV19" s="878" t="str">
        <f t="shared" si="113"/>
        <v/>
      </c>
      <c r="JW19" s="878" t="str">
        <f t="shared" si="114"/>
        <v/>
      </c>
      <c r="JX19" s="840">
        <f t="shared" si="115"/>
        <v>0.5</v>
      </c>
      <c r="JY19" s="876" t="str">
        <f t="shared" si="143"/>
        <v>市民実感</v>
      </c>
      <c r="JZ19" s="863" t="str">
        <f t="shared" si="117"/>
        <v>文化に触れる機会や他者との共生が身近に感じられることが重要であるため、市民の実感を重視する。　</v>
      </c>
      <c r="KA19" s="877" t="str">
        <f>VLOOKUP(IL19&amp;JO19&amp;JY19,プルダウン!$AC$2:$AD$71,2,FALSE)</f>
        <v>B</v>
      </c>
      <c r="KB19" s="859" t="str">
        <f>VLOOKUP(KA19,プルダウン!$A$1:$B$6,2,FALSE)</f>
        <v>政策の目的がかなり達成されている</v>
      </c>
      <c r="KC19" s="860"/>
      <c r="KD19" s="859"/>
      <c r="KE19" s="883" t="str">
        <f>VLOOKUP($A19&amp;"-"&amp;KE$4,'04施策の客観指標'!$A$4:$AY$1029,COLUMN('04施策の客観指標'!$AX:$AX),FALSE)</f>
        <v>a</v>
      </c>
      <c r="KF19" s="813" t="str">
        <f>VLOOKUP($A19&amp;"-"&amp;KF$4,'04施策の客観指標'!$A$4:$AY$1029,COLUMN('04施策の客観指標'!$AX:$AX),FALSE)</f>
        <v>-</v>
      </c>
      <c r="KG19" s="813" t="str">
        <f>VLOOKUP($A19&amp;"-"&amp;KG$4,'04施策の客観指標'!$A$4:$AY$1029,COLUMN('04施策の客観指標'!$AX:$AX),FALSE)</f>
        <v>-</v>
      </c>
      <c r="KH19" s="813" t="str">
        <f>VLOOKUP($A19&amp;"-"&amp;KH$4,'04施策の客観指標'!$A$4:$AY$1029,COLUMN('04施策の客観指標'!$AX:$AX),FALSE)</f>
        <v>-</v>
      </c>
      <c r="KI19" s="813" t="str">
        <f>VLOOKUP($A19&amp;"-"&amp;KI$4,'04施策の客観指標'!$A$4:$AY$1029,COLUMN('04施策の客観指標'!$AX:$AX),FALSE)</f>
        <v>-</v>
      </c>
      <c r="KJ19" s="813" t="str">
        <f>VLOOKUP($A19&amp;"-"&amp;KJ$4,'04施策の客観指標'!$A$4:$AY$1029,COLUMN('04施策の客観指標'!$AX:$AX),FALSE)</f>
        <v>-</v>
      </c>
      <c r="KK19" s="813" t="str">
        <f>VLOOKUP($A19&amp;"-"&amp;KK$4,'04施策の客観指標'!$A$4:$AY$1029,COLUMN('04施策の客観指標'!$AX:$AX),FALSE)</f>
        <v>-</v>
      </c>
      <c r="KL19" s="813" t="str">
        <f>VLOOKUP($A19&amp;"-"&amp;KL$4,'04施策の客観指標'!$A$4:$AY$1029,COLUMN('04施策の客観指標'!$AX:$AX),FALSE)</f>
        <v>-</v>
      </c>
      <c r="KM19" s="813" t="str">
        <f>VLOOKUP($A19&amp;"-"&amp;KM$4,'04施策の客観指標'!$A$4:$AY$1029,COLUMN('04施策の客観指標'!$AX:$AX),FALSE)</f>
        <v>-</v>
      </c>
      <c r="KN19" s="814" t="str">
        <f t="shared" si="118"/>
        <v>a</v>
      </c>
      <c r="KO19" s="423">
        <f>IF(KE19="-","-",VLOOKUP($A19&amp;"-"&amp;KE$4,'04施策の客観指標'!$A$4:$AY$1029,COLUMN('04施策の客観指標'!$AY:$AY),FALSE))</f>
        <v>1</v>
      </c>
      <c r="KP19" s="423" t="str">
        <f>IF(KF19="-","-",VLOOKUP($A19&amp;"-"&amp;KF$4,'04施策の客観指標'!$A$4:$AY$1029,COLUMN('04施策の客観指標'!$AY:$AY),FALSE))</f>
        <v>-</v>
      </c>
      <c r="KQ19" s="423" t="str">
        <f>IF(KG19="-","-",VLOOKUP($A19&amp;"-"&amp;KG$4,'04施策の客観指標'!$A$4:$AY$1029,COLUMN('04施策の客観指標'!$AY:$AY),FALSE))</f>
        <v>-</v>
      </c>
      <c r="KR19" s="423" t="str">
        <f>IF(KH19="-","-",VLOOKUP($A19&amp;"-"&amp;KH$4,'04施策の客観指標'!$A$4:$AY$1029,COLUMN('04施策の客観指標'!$AY:$AY),FALSE))</f>
        <v>-</v>
      </c>
      <c r="KS19" s="423" t="str">
        <f>IF(KI19="-","-",VLOOKUP($A19&amp;"-"&amp;KI$4,'04施策の客観指標'!$A$4:$AY$1029,COLUMN('04施策の客観指標'!$AY:$AY),FALSE))</f>
        <v>-</v>
      </c>
      <c r="KT19" s="423" t="str">
        <f>IF(KJ19="-","-",VLOOKUP($A19&amp;"-"&amp;KJ$4,'04施策の客観指標'!$A$4:$AY$1029,COLUMN('04施策の客観指標'!$AY:$AY),FALSE))</f>
        <v>-</v>
      </c>
      <c r="KU19" s="423" t="str">
        <f>IF(KK19="-","-",VLOOKUP($A19&amp;"-"&amp;KK$4,'04施策の客観指標'!$A$4:$AY$1029,COLUMN('04施策の客観指標'!$AY:$AY),FALSE))</f>
        <v>-</v>
      </c>
      <c r="KV19" s="423" t="str">
        <f>IF(KL19="-","-",VLOOKUP($A19&amp;"-"&amp;KL$4,'04施策の客観指標'!$A$4:$AY$1029,COLUMN('04施策の客観指標'!$AY:$AY),FALSE))</f>
        <v>-</v>
      </c>
      <c r="KW19" s="423" t="str">
        <f>IF(KM19="-","-",VLOOKUP($A19&amp;"-"&amp;KM$4,'04施策の客観指標'!$A$4:$AY$1029,COLUMN('04施策の客観指標'!$AY:$AY),FALSE))</f>
        <v>-</v>
      </c>
      <c r="KX19" s="234">
        <f t="shared" si="119"/>
        <v>1</v>
      </c>
      <c r="KY19" s="237">
        <f t="shared" si="120"/>
        <v>4</v>
      </c>
      <c r="KZ19" s="187" t="str">
        <f t="shared" si="121"/>
        <v/>
      </c>
      <c r="LA19" s="187" t="str">
        <f t="shared" si="122"/>
        <v/>
      </c>
      <c r="LB19" s="187" t="str">
        <f t="shared" si="123"/>
        <v/>
      </c>
      <c r="LC19" s="187" t="str">
        <f t="shared" si="124"/>
        <v/>
      </c>
      <c r="LD19" s="187" t="str">
        <f t="shared" si="125"/>
        <v/>
      </c>
      <c r="LE19" s="187" t="str">
        <f t="shared" si="126"/>
        <v/>
      </c>
      <c r="LF19" s="187" t="str">
        <f t="shared" si="127"/>
        <v/>
      </c>
      <c r="LG19" s="187" t="str">
        <f t="shared" si="128"/>
        <v/>
      </c>
      <c r="LH19" s="240">
        <f t="shared" si="129"/>
        <v>1</v>
      </c>
      <c r="LI19" s="820" t="str">
        <f>IF($K19="○",VLOOKUP($C19&amp;"-"&amp;LI$4,'05市民生活実感調査'!$A$3:$BM$218,COLUMN('05市民生活実感調査'!$BM:$BM),FALSE),"-")</f>
        <v>c</v>
      </c>
      <c r="LJ19" s="821" t="str">
        <f>IF($L19="○",VLOOKUP($C19&amp;"-"&amp;LJ$4,'05市民生活実感調査'!$A$3:$BM$218,COLUMN('05市民生活実感調査'!$BM:$BM),FALSE),"-")</f>
        <v>-</v>
      </c>
      <c r="LK19" s="821" t="str">
        <f>IF($M19="○",VLOOKUP($C19&amp;"-"&amp;LK$4,'05市民生活実感調査'!$A$3:$BM$218,COLUMN('05市民生活実感調査'!$BM:$BM),FALSE),"-")</f>
        <v>-</v>
      </c>
      <c r="LL19" s="821" t="str">
        <f>IF($N19="○",VLOOKUP($C19&amp;"-"&amp;LL$4,'05市民生活実感調査'!$A$3:$BM$218,COLUMN('05市民生活実感調査'!$BM:$BM),FALSE),"-")</f>
        <v>-</v>
      </c>
      <c r="LM19" s="821" t="str">
        <f>IF($O19="○",VLOOKUP($C19&amp;"-"&amp;LM$4,'05市民生活実感調査'!$A$3:$BM$218,COLUMN('05市民生活実感調査'!$BM:$BM),FALSE),"-")</f>
        <v>-</v>
      </c>
      <c r="LN19" s="821" t="str">
        <f>IF($P19="○",VLOOKUP($C19&amp;"-"&amp;LN$4,'05市民生活実感調査'!$A$3:$BM$218,COLUMN('05市民生活実感調査'!$BM:$BM),FALSE),"-")</f>
        <v>-</v>
      </c>
      <c r="LO19" s="821" t="str">
        <f>IF($Q19="○",VLOOKUP($C19&amp;"-"&amp;LO$4,'05市民生活実感調査'!$A$3:$BM$218,COLUMN('05市民生活実感調査'!$BM:$BM),FALSE),"-")</f>
        <v>-</v>
      </c>
      <c r="LP19" s="821" t="str">
        <f>IF($R19="○",VLOOKUP($C19&amp;"-"&amp;LP$4,'05市民生活実感調査'!$A$3:$BM$218,COLUMN('05市民生活実感調査'!$BM:$BM),FALSE),"-")</f>
        <v>-</v>
      </c>
      <c r="LQ19" s="822" t="str">
        <f t="shared" si="130"/>
        <v>c</v>
      </c>
      <c r="LR19" s="237">
        <f t="shared" si="131"/>
        <v>2</v>
      </c>
      <c r="LS19" s="187" t="str">
        <f t="shared" si="132"/>
        <v/>
      </c>
      <c r="LT19" s="187" t="str">
        <f t="shared" si="133"/>
        <v/>
      </c>
      <c r="LU19" s="187" t="str">
        <f t="shared" si="134"/>
        <v/>
      </c>
      <c r="LV19" s="187" t="str">
        <f t="shared" si="135"/>
        <v/>
      </c>
      <c r="LW19" s="187" t="str">
        <f t="shared" si="136"/>
        <v/>
      </c>
      <c r="LX19" s="187" t="str">
        <f t="shared" si="137"/>
        <v/>
      </c>
      <c r="LY19" s="187" t="str">
        <f t="shared" si="138"/>
        <v/>
      </c>
      <c r="LZ19" s="422">
        <f t="shared" si="142"/>
        <v>0.5</v>
      </c>
      <c r="MA19" s="103" t="str">
        <f t="shared" si="144"/>
        <v>市民実感</v>
      </c>
      <c r="MB19" s="104" t="str">
        <f t="shared" si="140"/>
        <v>文化に触れる機会や他者との共生が身近に感じられることが重要であるため、市民の実感を重視する。　</v>
      </c>
      <c r="MC19" s="823" t="str">
        <f>VLOOKUP(KN19&amp;LQ19&amp;MA19,プルダウン!$AC$2:$AD$71,2,FALSE)</f>
        <v>B</v>
      </c>
      <c r="MD19" s="824" t="str">
        <f>VLOOKUP(MC19,プルダウン!$A$1:$B$6,2,FALSE)</f>
        <v>政策の目的がかなり達成されている</v>
      </c>
      <c r="ME19" s="91"/>
      <c r="MF19" s="190"/>
    </row>
    <row r="20" spans="1:344" ht="153.75" customHeight="1">
      <c r="A20" s="231">
        <v>502</v>
      </c>
      <c r="B20" s="104" t="s">
        <v>172</v>
      </c>
      <c r="C20" s="237">
        <f t="shared" si="0"/>
        <v>5</v>
      </c>
      <c r="D20" s="190" t="str">
        <f>IFERROR(VLOOKUP(C20,プルダウン!$L$2:$M$28,2,FALSE),"-")</f>
        <v>文化</v>
      </c>
      <c r="E20" s="104"/>
      <c r="F20" s="91" t="s">
        <v>1189</v>
      </c>
      <c r="G20" s="117" t="s">
        <v>1530</v>
      </c>
      <c r="H20" s="91"/>
      <c r="I20" s="117"/>
      <c r="J20" s="104"/>
      <c r="K20" s="420" t="s">
        <v>83</v>
      </c>
      <c r="L20" s="421" t="s">
        <v>383</v>
      </c>
      <c r="M20" s="421" t="s">
        <v>383</v>
      </c>
      <c r="N20" s="421" t="s">
        <v>83</v>
      </c>
      <c r="O20" s="421" t="s">
        <v>83</v>
      </c>
      <c r="P20" s="421" t="s">
        <v>83</v>
      </c>
      <c r="Q20" s="421" t="s">
        <v>83</v>
      </c>
      <c r="R20" s="422" t="s">
        <v>83</v>
      </c>
      <c r="S20" s="898" t="str">
        <f>VLOOKUP($A20&amp;"-"&amp;S$4,'04施策の客観指標'!$A$4:$AY$1029,COLUMN('04施策の客観指標'!$AS:$AS),FALSE)</f>
        <v>-</v>
      </c>
      <c r="T20" s="899" t="str">
        <f>VLOOKUP($A20&amp;"-"&amp;T$4,'04施策の客観指標'!$A$4:$AY$1029,COLUMN('04施策の客観指標'!$AS:$AS),FALSE)</f>
        <v>-</v>
      </c>
      <c r="U20" s="899" t="str">
        <f>VLOOKUP($A20&amp;"-"&amp;U$4,'04施策の客観指標'!$A$4:$AY$1029,COLUMN('04施策の客観指標'!$AS:$AS),FALSE)</f>
        <v>-</v>
      </c>
      <c r="V20" s="899" t="str">
        <f>VLOOKUP($A20&amp;"-"&amp;V$4,'04施策の客観指標'!$A$4:$AY$1029,COLUMN('04施策の客観指標'!$AS:$AS),FALSE)</f>
        <v>-</v>
      </c>
      <c r="W20" s="899" t="str">
        <f>VLOOKUP($A20&amp;"-"&amp;W$4,'04施策の客観指標'!$A$4:$AY$1029,COLUMN('04施策の客観指標'!$AS:$AS),FALSE)</f>
        <v>-</v>
      </c>
      <c r="X20" s="899" t="str">
        <f>VLOOKUP($A20&amp;"-"&amp;X$4,'04施策の客観指標'!$A$4:$AY$1029,COLUMN('04施策の客観指標'!$AS:$AS),FALSE)</f>
        <v>-</v>
      </c>
      <c r="Y20" s="899" t="str">
        <f>VLOOKUP($A20&amp;"-"&amp;Y$4,'04施策の客観指標'!$A$4:$AY$1029,COLUMN('04施策の客観指標'!$AS:$AS),FALSE)</f>
        <v>-</v>
      </c>
      <c r="Z20" s="899" t="str">
        <f>VLOOKUP($A20&amp;"-"&amp;Z$4,'04施策の客観指標'!$A$4:$AY$1029,COLUMN('04施策の客観指標'!$AS:$AS),FALSE)</f>
        <v>-</v>
      </c>
      <c r="AA20" s="900" t="str">
        <f>VLOOKUP($A20&amp;"-"&amp;AA$4,'04施策の客観指標'!$A$4:$AY$1029,COLUMN('04施策の客観指標'!$AS:$AS),FALSE)</f>
        <v>-</v>
      </c>
      <c r="AB20" s="901" t="str">
        <f t="shared" si="1"/>
        <v>-</v>
      </c>
      <c r="AC20" s="902" t="s">
        <v>83</v>
      </c>
      <c r="AD20" s="899" t="s">
        <v>83</v>
      </c>
      <c r="AE20" s="899" t="s">
        <v>83</v>
      </c>
      <c r="AF20" s="899" t="s">
        <v>83</v>
      </c>
      <c r="AG20" s="899" t="s">
        <v>83</v>
      </c>
      <c r="AH20" s="899" t="s">
        <v>83</v>
      </c>
      <c r="AI20" s="899" t="s">
        <v>83</v>
      </c>
      <c r="AJ20" s="899" t="s">
        <v>83</v>
      </c>
      <c r="AK20" s="899" t="s">
        <v>83</v>
      </c>
      <c r="AL20" s="903">
        <f t="shared" si="2"/>
        <v>0</v>
      </c>
      <c r="AM20" s="877" t="str">
        <f t="shared" si="3"/>
        <v/>
      </c>
      <c r="AN20" s="878" t="str">
        <f t="shared" si="4"/>
        <v/>
      </c>
      <c r="AO20" s="878" t="str">
        <f t="shared" si="5"/>
        <v/>
      </c>
      <c r="AP20" s="878" t="str">
        <f t="shared" si="6"/>
        <v/>
      </c>
      <c r="AQ20" s="878" t="str">
        <f t="shared" si="7"/>
        <v/>
      </c>
      <c r="AR20" s="878" t="str">
        <f t="shared" si="8"/>
        <v/>
      </c>
      <c r="AS20" s="878" t="str">
        <f t="shared" si="9"/>
        <v/>
      </c>
      <c r="AT20" s="878" t="str">
        <f t="shared" si="10"/>
        <v/>
      </c>
      <c r="AU20" s="852" t="str">
        <f t="shared" si="11"/>
        <v/>
      </c>
      <c r="AV20" s="855" t="str">
        <f t="shared" si="12"/>
        <v>-</v>
      </c>
      <c r="AW20" s="856" t="str">
        <f>IF($K20="○",VLOOKUP($C20&amp;"-"&amp;AW$4,'05市民生活実感調査'!$A$3:$BC$218,COLUMN('05市民生活実感調査'!$O:$O),FALSE),"-")</f>
        <v>-</v>
      </c>
      <c r="AX20" s="878" t="str">
        <f>IF($L20="○",VLOOKUP($C20&amp;"-"&amp;AX$4,'05市民生活実感調査'!$A$3:$BC$218,COLUMN('05市民生活実感調査'!$O:$O),FALSE),"-")</f>
        <v>c</v>
      </c>
      <c r="AY20" s="878" t="str">
        <f>IF($M20="○",VLOOKUP($C20&amp;"-"&amp;AY$4,'05市民生活実感調査'!$A$3:$BC$218,COLUMN('05市民生活実感調査'!$O:$O),FALSE),"-")</f>
        <v>c</v>
      </c>
      <c r="AZ20" s="878" t="str">
        <f>IF($N20="○",VLOOKUP($C20&amp;"-"&amp;AZ$4,'05市民生活実感調査'!$A$3:$BC$218,COLUMN('05市民生活実感調査'!$O:$O),FALSE),"-")</f>
        <v>-</v>
      </c>
      <c r="BA20" s="878" t="str">
        <f>IF($O20="○",VLOOKUP($C20&amp;"-"&amp;BA$4,'05市民生活実感調査'!$A$3:$BC$218,COLUMN('05市民生活実感調査'!$O:$O),FALSE),"-")</f>
        <v>-</v>
      </c>
      <c r="BB20" s="878" t="str">
        <f>IF($P20="○",VLOOKUP($C20&amp;"-"&amp;BB$4,'05市民生活実感調査'!$A$3:$BC$218,COLUMN('05市民生活実感調査'!$O:$O),FALSE),"-")</f>
        <v>-</v>
      </c>
      <c r="BC20" s="878" t="str">
        <f>IF($Q20="○",VLOOKUP($C20&amp;"-"&amp;BC$4,'05市民生活実感調査'!$A$3:$BC$218,COLUMN('05市民生活実感調査'!$O:$O),FALSE),"-")</f>
        <v>-</v>
      </c>
      <c r="BD20" s="878" t="str">
        <f>IF($R20="○",VLOOKUP($C20&amp;"-"&amp;BD$4,'05市民生活実感調査'!$A$3:$BC$218,COLUMN('05市民生活実感調査'!$O:$O),FALSE),"-")</f>
        <v>-</v>
      </c>
      <c r="BE20" s="879" t="str">
        <f t="shared" si="13"/>
        <v>c</v>
      </c>
      <c r="BF20" s="877" t="str">
        <f t="shared" si="14"/>
        <v/>
      </c>
      <c r="BG20" s="878">
        <f t="shared" si="15"/>
        <v>2</v>
      </c>
      <c r="BH20" s="878">
        <f t="shared" si="16"/>
        <v>2</v>
      </c>
      <c r="BI20" s="878" t="str">
        <f t="shared" si="17"/>
        <v/>
      </c>
      <c r="BJ20" s="878" t="str">
        <f t="shared" si="18"/>
        <v/>
      </c>
      <c r="BK20" s="878" t="str">
        <f t="shared" si="19"/>
        <v/>
      </c>
      <c r="BL20" s="878" t="str">
        <f t="shared" si="20"/>
        <v/>
      </c>
      <c r="BM20" s="878" t="str">
        <f t="shared" si="21"/>
        <v/>
      </c>
      <c r="BN20" s="840">
        <f t="shared" si="22"/>
        <v>0.5</v>
      </c>
      <c r="BO20" s="880" t="s">
        <v>122</v>
      </c>
      <c r="BP20" s="863" t="s">
        <v>1973</v>
      </c>
      <c r="BQ20" s="877" t="e">
        <v>#N/A</v>
      </c>
      <c r="BR20" s="887" t="e">
        <v>#N/A</v>
      </c>
      <c r="BS20" s="860" t="s">
        <v>12</v>
      </c>
      <c r="BT20" s="887" t="s">
        <v>1540</v>
      </c>
      <c r="BU20" s="863" t="s">
        <v>1460</v>
      </c>
      <c r="BV20" s="897" t="s">
        <v>1539</v>
      </c>
      <c r="BW20" s="856" t="str">
        <f>VLOOKUP($A20&amp;"-"&amp;BW$4,'04施策の客観指標'!$A$4:$AY$1029,COLUMN('04施策の客観指標'!$AT:$AT),FALSE)</f>
        <v>-</v>
      </c>
      <c r="BX20" s="878" t="str">
        <f>VLOOKUP($A20&amp;"-"&amp;BX$4,'04施策の客観指標'!$A$4:$AY$1029,COLUMN('04施策の客観指標'!$AT:$AT),FALSE)</f>
        <v>-</v>
      </c>
      <c r="BY20" s="878" t="str">
        <f>VLOOKUP($A20&amp;"-"&amp;BY$4,'04施策の客観指標'!$A$4:$AY$1029,COLUMN('04施策の客観指標'!$AT:$AT),FALSE)</f>
        <v>-</v>
      </c>
      <c r="BZ20" s="878" t="str">
        <f>VLOOKUP($A20&amp;"-"&amp;BZ$4,'04施策の客観指標'!$A$4:$AY$1029,COLUMN('04施策の客観指標'!$AT:$AT),FALSE)</f>
        <v>-</v>
      </c>
      <c r="CA20" s="878" t="str">
        <f>VLOOKUP($A20&amp;"-"&amp;CA$4,'04施策の客観指標'!$A$4:$AY$1029,COLUMN('04施策の客観指標'!$AT:$AT),FALSE)</f>
        <v>-</v>
      </c>
      <c r="CB20" s="878" t="str">
        <f>VLOOKUP($A20&amp;"-"&amp;CB$4,'04施策の客観指標'!$A$4:$AY$1029,COLUMN('04施策の客観指標'!$AT:$AT),FALSE)</f>
        <v>-</v>
      </c>
      <c r="CC20" s="878" t="str">
        <f>VLOOKUP($A20&amp;"-"&amp;CC$4,'04施策の客観指標'!$A$4:$AY$1029,COLUMN('04施策の客観指標'!$AT:$AT),FALSE)</f>
        <v>-</v>
      </c>
      <c r="CD20" s="878" t="str">
        <f>VLOOKUP($A20&amp;"-"&amp;CD$4,'04施策の客観指標'!$A$4:$AY$1029,COLUMN('04施策の客観指標'!$AT:$AT),FALSE)</f>
        <v>-</v>
      </c>
      <c r="CE20" s="852" t="str">
        <f>VLOOKUP($A20&amp;"-"&amp;CE$4,'04施策の客観指標'!$A$4:$AY$1029,COLUMN('04施策の客観指標'!$AT:$AT),FALSE)</f>
        <v>-</v>
      </c>
      <c r="CF20" s="879" t="str">
        <f t="shared" si="23"/>
        <v>-</v>
      </c>
      <c r="CG20" s="856" t="str">
        <f>IF(BW20="-","-",VLOOKUP($A20&amp;"-"&amp;BW$4,'04施策の客観指標'!$A$4:$AY$1029,COLUMN('04施策の客観指標'!$AY:$AY),FALSE))</f>
        <v>-</v>
      </c>
      <c r="CH20" s="856" t="str">
        <f>IF(BX20="-","-",VLOOKUP($A20&amp;"-"&amp;BX$4,'04施策の客観指標'!$A$4:$AY$1029,COLUMN('04施策の客観指標'!$AY:$AY),FALSE))</f>
        <v>-</v>
      </c>
      <c r="CI20" s="856" t="str">
        <f>IF(BY20="-","-",VLOOKUP($A20&amp;"-"&amp;BY$4,'04施策の客観指標'!$A$4:$AY$1029,COLUMN('04施策の客観指標'!$AY:$AY),FALSE))</f>
        <v>-</v>
      </c>
      <c r="CJ20" s="856" t="str">
        <f>IF(BZ20="-","-",VLOOKUP($A20&amp;"-"&amp;BZ$4,'04施策の客観指標'!$A$4:$AY$1029,COLUMN('04施策の客観指標'!$AY:$AY),FALSE))</f>
        <v>-</v>
      </c>
      <c r="CK20" s="856" t="str">
        <f>IF(CA20="-","-",VLOOKUP($A20&amp;"-"&amp;CA$4,'04施策の客観指標'!$A$4:$AY$1029,COLUMN('04施策の客観指標'!$AY:$AY),FALSE))</f>
        <v>-</v>
      </c>
      <c r="CL20" s="856" t="str">
        <f>IF(CB20="-","-",VLOOKUP($A20&amp;"-"&amp;CB$4,'04施策の客観指標'!$A$4:$AY$1029,COLUMN('04施策の客観指標'!$AY:$AY),FALSE))</f>
        <v>-</v>
      </c>
      <c r="CM20" s="856" t="str">
        <f>IF(CC20="-","-",VLOOKUP($A20&amp;"-"&amp;CC$4,'04施策の客観指標'!$A$4:$AY$1029,COLUMN('04施策の客観指標'!$AY:$AY),FALSE))</f>
        <v>-</v>
      </c>
      <c r="CN20" s="856" t="str">
        <f>IF(CD20="-","-",VLOOKUP($A20&amp;"-"&amp;CD$4,'04施策の客観指標'!$A$4:$AY$1029,COLUMN('04施策の客観指標'!$AY:$AY),FALSE))</f>
        <v>-</v>
      </c>
      <c r="CO20" s="856" t="str">
        <f>IF(CE20="-","-",VLOOKUP($A20&amp;"-"&amp;CE$4,'04施策の客観指標'!$A$4:$AY$1029,COLUMN('04施策の客観指標'!$AY:$AY),FALSE))</f>
        <v>-</v>
      </c>
      <c r="CP20" s="879">
        <f t="shared" si="24"/>
        <v>0</v>
      </c>
      <c r="CQ20" s="877" t="str">
        <f t="shared" si="25"/>
        <v/>
      </c>
      <c r="CR20" s="878" t="str">
        <f t="shared" si="26"/>
        <v/>
      </c>
      <c r="CS20" s="878" t="str">
        <f t="shared" si="27"/>
        <v/>
      </c>
      <c r="CT20" s="878" t="str">
        <f t="shared" si="28"/>
        <v/>
      </c>
      <c r="CU20" s="878" t="str">
        <f t="shared" si="29"/>
        <v/>
      </c>
      <c r="CV20" s="878" t="str">
        <f t="shared" si="30"/>
        <v/>
      </c>
      <c r="CW20" s="878" t="str">
        <f t="shared" si="31"/>
        <v/>
      </c>
      <c r="CX20" s="878" t="str">
        <f t="shared" si="32"/>
        <v/>
      </c>
      <c r="CY20" s="878" t="str">
        <f t="shared" si="33"/>
        <v/>
      </c>
      <c r="CZ20" s="855" t="str">
        <f t="shared" si="34"/>
        <v>-</v>
      </c>
      <c r="DA20" s="877" t="str">
        <f>IF($K20="○",VLOOKUP($C20&amp;"-"&amp;DA$4,'05市民生活実感調査'!$A$3:$BC$218,COLUMN('05市民生活実感調査'!$Y:$Y),FALSE),"-")</f>
        <v>-</v>
      </c>
      <c r="DB20" s="878" t="str">
        <f>IF($L20="○",VLOOKUP($C20&amp;"-"&amp;DB$4,'05市民生活実感調査'!$A$3:$BC$218,COLUMN('05市民生活実感調査'!$Y:$Y),FALSE),"-")</f>
        <v>c</v>
      </c>
      <c r="DC20" s="878" t="str">
        <f>IF($M20="○",VLOOKUP($C20&amp;"-"&amp;DC$4,'05市民生活実感調査'!$A$3:$BC$218,COLUMN('05市民生活実感調査'!$Y:$Y),FALSE),"-")</f>
        <v>c</v>
      </c>
      <c r="DD20" s="878" t="str">
        <f>IF($N20="○",VLOOKUP($C20&amp;"-"&amp;DD$4,'05市民生活実感調査'!$A$3:$BC$218,COLUMN('05市民生活実感調査'!$Y:$Y),FALSE),"-")</f>
        <v>-</v>
      </c>
      <c r="DE20" s="878" t="str">
        <f>IF($O20="○",VLOOKUP($C20&amp;"-"&amp;DE$4,'05市民生活実感調査'!$A$3:$BC$218,COLUMN('05市民生活実感調査'!$Y:$Y),FALSE),"-")</f>
        <v>-</v>
      </c>
      <c r="DF20" s="878" t="str">
        <f>IF($P20="○",VLOOKUP($C20&amp;"-"&amp;DF$4,'05市民生活実感調査'!$A$3:$BC$218,COLUMN('05市民生活実感調査'!$Y:$Y),FALSE),"-")</f>
        <v>-</v>
      </c>
      <c r="DG20" s="878" t="str">
        <f>IF($Q20="○",VLOOKUP($C20&amp;"-"&amp;DG$4,'05市民生活実感調査'!$A$3:$BC$218,COLUMN('05市民生活実感調査'!$Y:$Y),FALSE),"-")</f>
        <v>-</v>
      </c>
      <c r="DH20" s="878" t="str">
        <f>IF($R20="○",VLOOKUP($C20&amp;"-"&amp;DH$4,'05市民生活実感調査'!$A$3:$BC$218,COLUMN('05市民生活実感調査'!$Y:$Y),FALSE),"-")</f>
        <v>-</v>
      </c>
      <c r="DI20" s="879" t="str">
        <f t="shared" si="35"/>
        <v>c</v>
      </c>
      <c r="DJ20" s="877" t="str">
        <f t="shared" si="36"/>
        <v/>
      </c>
      <c r="DK20" s="878">
        <f t="shared" si="37"/>
        <v>2</v>
      </c>
      <c r="DL20" s="878">
        <f t="shared" si="38"/>
        <v>2</v>
      </c>
      <c r="DM20" s="878" t="str">
        <f t="shared" si="39"/>
        <v/>
      </c>
      <c r="DN20" s="878" t="str">
        <f t="shared" si="141"/>
        <v/>
      </c>
      <c r="DO20" s="878" t="str">
        <f t="shared" si="40"/>
        <v/>
      </c>
      <c r="DP20" s="878" t="str">
        <f t="shared" si="41"/>
        <v/>
      </c>
      <c r="DQ20" s="878" t="str">
        <f t="shared" si="42"/>
        <v/>
      </c>
      <c r="DR20" s="840">
        <f t="shared" si="43"/>
        <v>0.5</v>
      </c>
      <c r="DS20" s="876" t="str">
        <f t="shared" si="44"/>
        <v>客観指標</v>
      </c>
      <c r="DT20" s="863" t="str">
        <f t="shared" si="45"/>
        <v>文化を基軸とした社会的・経済的価値観の発信や、京都・日本文化の発信は市民に実感されにくいものなので、客観指標を重視する。</v>
      </c>
      <c r="DU20" s="877" t="str">
        <f>VLOOKUP(CF20&amp;DI20&amp;DS20,プルダウン!$AC$2:$AD$71,2,FALSE)</f>
        <v>C</v>
      </c>
      <c r="DV20" s="859" t="str">
        <f>VLOOKUP(DU20,プルダウン!$A$1:$B$6,2,FALSE)</f>
        <v>政策の目的がそこそこ達成されている</v>
      </c>
      <c r="DW20" s="860"/>
      <c r="DX20" s="859"/>
      <c r="DY20" s="889" t="str">
        <f>VLOOKUP($A20&amp;"-"&amp;DY$4,'04施策の客観指標'!$A$4:$AY$1029,COLUMN('04施策の客観指標'!$AU:$AU),FALSE)</f>
        <v>-</v>
      </c>
      <c r="DZ20" s="878" t="str">
        <f>VLOOKUP($A20&amp;"-"&amp;DZ$4,'04施策の客観指標'!$A$4:$AY$1029,COLUMN('04施策の客観指標'!$AU:$AU),FALSE)</f>
        <v>-</v>
      </c>
      <c r="EA20" s="878" t="str">
        <f>VLOOKUP($A20&amp;"-"&amp;EA$4,'04施策の客観指標'!$A$4:$AY$1029,COLUMN('04施策の客観指標'!$AU:$AU),FALSE)</f>
        <v>-</v>
      </c>
      <c r="EB20" s="878" t="str">
        <f>VLOOKUP($A20&amp;"-"&amp;EB$4,'04施策の客観指標'!$A$4:$AY$1029,COLUMN('04施策の客観指標'!$AU:$AU),FALSE)</f>
        <v>-</v>
      </c>
      <c r="EC20" s="878" t="str">
        <f>VLOOKUP($A20&amp;"-"&amp;EC$4,'04施策の客観指標'!$A$4:$AY$1029,COLUMN('04施策の客観指標'!$AU:$AU),FALSE)</f>
        <v>-</v>
      </c>
      <c r="ED20" s="878" t="str">
        <f>VLOOKUP($A20&amp;"-"&amp;ED$4,'04施策の客観指標'!$A$4:$AY$1029,COLUMN('04施策の客観指標'!$AU:$AU),FALSE)</f>
        <v>-</v>
      </c>
      <c r="EE20" s="878" t="str">
        <f>VLOOKUP($A20&amp;"-"&amp;EE$4,'04施策の客観指標'!$A$4:$AY$1029,COLUMN('04施策の客観指標'!$AU:$AU),FALSE)</f>
        <v>-</v>
      </c>
      <c r="EF20" s="878" t="str">
        <f>VLOOKUP($A20&amp;"-"&amp;EF$4,'04施策の客観指標'!$A$4:$AY$1029,COLUMN('04施策の客観指標'!$AU:$AU),FALSE)</f>
        <v>-</v>
      </c>
      <c r="EG20" s="878" t="str">
        <f>VLOOKUP($A20&amp;"-"&amp;EG$4,'04施策の客観指標'!$A$4:$AY$1029,COLUMN('04施策の客観指標'!$AU:$AU),FALSE)</f>
        <v>-</v>
      </c>
      <c r="EH20" s="879" t="str">
        <f t="shared" si="46"/>
        <v>-</v>
      </c>
      <c r="EI20" s="902" t="s">
        <v>83</v>
      </c>
      <c r="EJ20" s="899" t="s">
        <v>83</v>
      </c>
      <c r="EK20" s="899" t="s">
        <v>83</v>
      </c>
      <c r="EL20" s="899" t="s">
        <v>83</v>
      </c>
      <c r="EM20" s="899" t="s">
        <v>83</v>
      </c>
      <c r="EN20" s="899" t="s">
        <v>83</v>
      </c>
      <c r="EO20" s="899" t="s">
        <v>83</v>
      </c>
      <c r="EP20" s="899" t="s">
        <v>83</v>
      </c>
      <c r="EQ20" s="899" t="s">
        <v>83</v>
      </c>
      <c r="ER20" s="879">
        <f t="shared" si="47"/>
        <v>0</v>
      </c>
      <c r="ES20" s="877" t="str">
        <f t="shared" si="48"/>
        <v/>
      </c>
      <c r="ET20" s="878" t="str">
        <f t="shared" si="49"/>
        <v/>
      </c>
      <c r="EU20" s="878" t="str">
        <f t="shared" si="50"/>
        <v/>
      </c>
      <c r="EV20" s="878" t="str">
        <f t="shared" si="51"/>
        <v/>
      </c>
      <c r="EW20" s="878" t="str">
        <f t="shared" si="52"/>
        <v/>
      </c>
      <c r="EX20" s="878" t="str">
        <f t="shared" si="53"/>
        <v/>
      </c>
      <c r="EY20" s="878" t="str">
        <f t="shared" si="54"/>
        <v/>
      </c>
      <c r="EZ20" s="878" t="str">
        <f t="shared" si="55"/>
        <v/>
      </c>
      <c r="FA20" s="878" t="str">
        <f t="shared" si="56"/>
        <v/>
      </c>
      <c r="FB20" s="855" t="str">
        <f t="shared" si="57"/>
        <v>-</v>
      </c>
      <c r="FC20" s="877" t="str">
        <f>IF($K20="○",VLOOKUP($C20&amp;"-"&amp;FC$4,'05市民生活実感調査'!$A$3:$BC$218,COLUMN('05市民生活実感調査'!$AI:$AI),FALSE),"-")</f>
        <v>-</v>
      </c>
      <c r="FD20" s="878" t="str">
        <f>IF($L20="○",VLOOKUP($C20&amp;"-"&amp;FD$4,'05市民生活実感調査'!$A$3:$BC$218,COLUMN('05市民生活実感調査'!$AI:$AI),FALSE),"-")</f>
        <v>c</v>
      </c>
      <c r="FE20" s="878" t="str">
        <f>IF($M20="○",VLOOKUP($C20&amp;"-"&amp;FE$4,'05市民生活実感調査'!$A$3:$BC$218,COLUMN('05市民生活実感調査'!$AI:$AI),FALSE),"-")</f>
        <v>c</v>
      </c>
      <c r="FF20" s="878" t="str">
        <f>IF($N20="○",VLOOKUP($C20&amp;"-"&amp;FF$4,'05市民生活実感調査'!$A$3:$BC$218,COLUMN('05市民生活実感調査'!$AI:$AI),FALSE),"-")</f>
        <v>-</v>
      </c>
      <c r="FG20" s="878" t="str">
        <f>IF($O20="○",VLOOKUP($C20&amp;"-"&amp;FG$4,'05市民生活実感調査'!$A$3:$BC$218,COLUMN('05市民生活実感調査'!$AI:$AI),FALSE),"-")</f>
        <v>-</v>
      </c>
      <c r="FH20" s="878" t="str">
        <f>IF($P20="○",VLOOKUP($C20&amp;"-"&amp;FH$4,'05市民生活実感調査'!$A$3:$BC$218,COLUMN('05市民生活実感調査'!$AI:$AI),FALSE),"-")</f>
        <v>-</v>
      </c>
      <c r="FI20" s="878" t="str">
        <f>IF($Q20="○",VLOOKUP($C20&amp;"-"&amp;FI$4,'05市民生活実感調査'!$A$3:$BC$218,COLUMN('05市民生活実感調査'!$AI:$AI),FALSE),"-")</f>
        <v>-</v>
      </c>
      <c r="FJ20" s="878" t="str">
        <f>IF($R20="○",VLOOKUP($C20&amp;"-"&amp;FJ$4,'05市民生活実感調査'!$A$3:$BC$218,COLUMN('05市民生活実感調査'!$AI:$AI),FALSE),"-")</f>
        <v>-</v>
      </c>
      <c r="FK20" s="879" t="str">
        <f t="shared" si="58"/>
        <v>c</v>
      </c>
      <c r="FL20" s="877" t="str">
        <f t="shared" si="59"/>
        <v/>
      </c>
      <c r="FM20" s="878">
        <f t="shared" si="60"/>
        <v>2</v>
      </c>
      <c r="FN20" s="878">
        <f t="shared" si="61"/>
        <v>2</v>
      </c>
      <c r="FO20" s="878" t="str">
        <f t="shared" si="62"/>
        <v/>
      </c>
      <c r="FP20" s="878" t="str">
        <f t="shared" si="63"/>
        <v/>
      </c>
      <c r="FQ20" s="878" t="str">
        <f t="shared" si="64"/>
        <v/>
      </c>
      <c r="FR20" s="878" t="str">
        <f t="shared" si="65"/>
        <v/>
      </c>
      <c r="FS20" s="878" t="str">
        <f t="shared" si="66"/>
        <v/>
      </c>
      <c r="FT20" s="840">
        <f t="shared" si="67"/>
        <v>0.5</v>
      </c>
      <c r="FU20" s="876" t="str">
        <f t="shared" si="68"/>
        <v>客観指標</v>
      </c>
      <c r="FV20" s="863" t="str">
        <f t="shared" si="69"/>
        <v>文化を基軸とした社会的・経済的価値観の発信や、京都・日本文化の発信は市民に実感されにくいものなので、客観指標を重視する。</v>
      </c>
      <c r="FW20" s="877" t="str">
        <f>VLOOKUP(EH20&amp;FK20&amp;FU20,プルダウン!$AC$2:$AD$71,2,FALSE)</f>
        <v>C</v>
      </c>
      <c r="FX20" s="859" t="str">
        <f>VLOOKUP(FW20,プルダウン!$A$1:$B$6,2,FALSE)</f>
        <v>政策の目的がそこそこ達成されている</v>
      </c>
      <c r="FY20" s="860"/>
      <c r="FZ20" s="859"/>
      <c r="GA20" s="889" t="str">
        <f>VLOOKUP($A20&amp;"-"&amp;GA$4,'04施策の客観指標'!$A$4:$AY$1029,COLUMN('04施策の客観指標'!$AV:$AV),FALSE)</f>
        <v>a</v>
      </c>
      <c r="GB20" s="878" t="str">
        <f>VLOOKUP($A20&amp;"-"&amp;GB$4,'04施策の客観指標'!$A$4:$AY$1029,COLUMN('04施策の客観指標'!$AV:$AV),FALSE)</f>
        <v>-</v>
      </c>
      <c r="GC20" s="878" t="str">
        <f>VLOOKUP($A20&amp;"-"&amp;GC$4,'04施策の客観指標'!$A$4:$AY$1029,COLUMN('04施策の客観指標'!$AV:$AV),FALSE)</f>
        <v>-</v>
      </c>
      <c r="GD20" s="878" t="str">
        <f>VLOOKUP($A20&amp;"-"&amp;GD$4,'04施策の客観指標'!$A$4:$AY$1029,COLUMN('04施策の客観指標'!$AV:$AV),FALSE)</f>
        <v>-</v>
      </c>
      <c r="GE20" s="878" t="str">
        <f>VLOOKUP($A20&amp;"-"&amp;GE$4,'04施策の客観指標'!$A$4:$AY$1029,COLUMN('04施策の客観指標'!$AV:$AV),FALSE)</f>
        <v>-</v>
      </c>
      <c r="GF20" s="878" t="str">
        <f>VLOOKUP($A20&amp;"-"&amp;GF$4,'04施策の客観指標'!$A$4:$AY$1029,COLUMN('04施策の客観指標'!$AV:$AV),FALSE)</f>
        <v>-</v>
      </c>
      <c r="GG20" s="878" t="str">
        <f>VLOOKUP($A20&amp;"-"&amp;GG$4,'04施策の客観指標'!$A$4:$AY$1029,COLUMN('04施策の客観指標'!$AV:$AV),FALSE)</f>
        <v>-</v>
      </c>
      <c r="GH20" s="878" t="str">
        <f>VLOOKUP($A20&amp;"-"&amp;GH$4,'04施策の客観指標'!$A$4:$AY$1029,COLUMN('04施策の客観指標'!$AV:$AV),FALSE)</f>
        <v>-</v>
      </c>
      <c r="GI20" s="878" t="str">
        <f>VLOOKUP($A20&amp;"-"&amp;GI$4,'04施策の客観指標'!$A$4:$AY$1029,COLUMN('04施策の客観指標'!$AV:$AV),FALSE)</f>
        <v>-</v>
      </c>
      <c r="GJ20" s="879" t="str">
        <f t="shared" si="70"/>
        <v>a</v>
      </c>
      <c r="GK20" s="856">
        <f>IF(GA20="-","-",VLOOKUP($A20&amp;"-"&amp;GA$4,'04施策の客観指標'!$A$4:$AY$1029,COLUMN('04施策の客観指標'!$AY:$AY),FALSE))</f>
        <v>1</v>
      </c>
      <c r="GL20" s="856" t="str">
        <f>IF(GB20="-","-",VLOOKUP($A20&amp;"-"&amp;GB$4,'04施策の客観指標'!$A$4:$AY$1029,COLUMN('04施策の客観指標'!$AY:$AY),FALSE))</f>
        <v>-</v>
      </c>
      <c r="GM20" s="856" t="str">
        <f>IF(GC20="-","-",VLOOKUP($A20&amp;"-"&amp;GC$4,'04施策の客観指標'!$A$4:$AY$1029,COLUMN('04施策の客観指標'!$AY:$AY),FALSE))</f>
        <v>-</v>
      </c>
      <c r="GN20" s="856" t="str">
        <f>IF(GD20="-","-",VLOOKUP($A20&amp;"-"&amp;GD$4,'04施策の客観指標'!$A$4:$AY$1029,COLUMN('04施策の客観指標'!$AY:$AY),FALSE))</f>
        <v>-</v>
      </c>
      <c r="GO20" s="856" t="str">
        <f>IF(GE20="-","-",VLOOKUP($A20&amp;"-"&amp;GE$4,'04施策の客観指標'!$A$4:$AY$1029,COLUMN('04施策の客観指標'!$AY:$AY),FALSE))</f>
        <v>-</v>
      </c>
      <c r="GP20" s="856" t="str">
        <f>IF(GF20="-","-",VLOOKUP($A20&amp;"-"&amp;GF$4,'04施策の客観指標'!$A$4:$AY$1029,COLUMN('04施策の客観指標'!$AY:$AY),FALSE))</f>
        <v>-</v>
      </c>
      <c r="GQ20" s="856" t="str">
        <f>IF(GG20="-","-",VLOOKUP($A20&amp;"-"&amp;GG$4,'04施策の客観指標'!$A$4:$AY$1029,COLUMN('04施策の客観指標'!$AY:$AY),FALSE))</f>
        <v>-</v>
      </c>
      <c r="GR20" s="856" t="str">
        <f>IF(GH20="-","-",VLOOKUP($A20&amp;"-"&amp;GH$4,'04施策の客観指標'!$A$4:$AY$1029,COLUMN('04施策の客観指標'!$AY:$AY),FALSE))</f>
        <v>-</v>
      </c>
      <c r="GS20" s="856" t="str">
        <f>IF(GI20="-","-",VLOOKUP($A20&amp;"-"&amp;GI$4,'04施策の客観指標'!$A$4:$AY$1029,COLUMN('04施策の客観指標'!$AY:$AY),FALSE))</f>
        <v>-</v>
      </c>
      <c r="GT20" s="879">
        <f t="shared" si="71"/>
        <v>1</v>
      </c>
      <c r="GU20" s="877">
        <f t="shared" si="72"/>
        <v>4</v>
      </c>
      <c r="GV20" s="878" t="str">
        <f t="shared" si="73"/>
        <v/>
      </c>
      <c r="GW20" s="878" t="str">
        <f t="shared" si="74"/>
        <v/>
      </c>
      <c r="GX20" s="878" t="str">
        <f t="shared" si="75"/>
        <v/>
      </c>
      <c r="GY20" s="878" t="str">
        <f t="shared" si="76"/>
        <v/>
      </c>
      <c r="GZ20" s="878" t="str">
        <f t="shared" si="77"/>
        <v/>
      </c>
      <c r="HA20" s="878" t="str">
        <f t="shared" si="78"/>
        <v/>
      </c>
      <c r="HB20" s="878" t="str">
        <f t="shared" si="79"/>
        <v/>
      </c>
      <c r="HC20" s="878" t="str">
        <f t="shared" si="80"/>
        <v/>
      </c>
      <c r="HD20" s="855">
        <f t="shared" si="81"/>
        <v>1</v>
      </c>
      <c r="HE20" s="877" t="str">
        <f>IF($K20="○",VLOOKUP($C20&amp;"-"&amp;HE$4,'05市民生活実感調査'!$A$3:$BC$218,COLUMN('05市民生活実感調査'!$AS:$AS),FALSE),"-")</f>
        <v>-</v>
      </c>
      <c r="HF20" s="878" t="str">
        <f>IF($L20="○",VLOOKUP($C20&amp;"-"&amp;HF$4,'05市民生活実感調査'!$A$3:$BC$218,COLUMN('05市民生活実感調査'!$AS:$AS),FALSE),"-")</f>
        <v>c</v>
      </c>
      <c r="HG20" s="878" t="str">
        <f>IF($M20="○",VLOOKUP($C20&amp;"-"&amp;HG$4,'05市民生活実感調査'!$A$3:$BC$218,COLUMN('05市民生活実感調査'!$AS:$AS),FALSE),"-")</f>
        <v>c</v>
      </c>
      <c r="HH20" s="878" t="str">
        <f>IF($N20="○",VLOOKUP($C20&amp;"-"&amp;HH$4,'05市民生活実感調査'!$A$3:$BC$218,COLUMN('05市民生活実感調査'!$AS:$AS),FALSE),"-")</f>
        <v>-</v>
      </c>
      <c r="HI20" s="878" t="str">
        <f>IF($O20="○",VLOOKUP($C20&amp;"-"&amp;HI$4,'05市民生活実感調査'!$A$3:$BC$218,COLUMN('05市民生活実感調査'!$AS:$AS),FALSE),"-")</f>
        <v>-</v>
      </c>
      <c r="HJ20" s="878" t="str">
        <f>IF($P20="○",VLOOKUP($C20&amp;"-"&amp;HJ$4,'05市民生活実感調査'!$A$3:$BC$218,COLUMN('05市民生活実感調査'!$AS:$AS),FALSE),"-")</f>
        <v>-</v>
      </c>
      <c r="HK20" s="878" t="str">
        <f>IF($Q20="○",VLOOKUP($C20&amp;"-"&amp;HK$4,'05市民生活実感調査'!$A$3:$BC$218,COLUMN('05市民生活実感調査'!$AS:$AS),FALSE),"-")</f>
        <v>-</v>
      </c>
      <c r="HL20" s="878" t="str">
        <f>IF($R20="○",VLOOKUP($C20&amp;"-"&amp;HL$4,'05市民生活実感調査'!$A$3:$BC$218,COLUMN('05市民生活実感調査'!$AS:$AS),FALSE),"-")</f>
        <v>-</v>
      </c>
      <c r="HM20" s="879" t="str">
        <f t="shared" si="82"/>
        <v>c</v>
      </c>
      <c r="HN20" s="877" t="str">
        <f t="shared" si="83"/>
        <v/>
      </c>
      <c r="HO20" s="878">
        <f t="shared" si="84"/>
        <v>2</v>
      </c>
      <c r="HP20" s="878">
        <f t="shared" si="85"/>
        <v>2</v>
      </c>
      <c r="HQ20" s="878" t="str">
        <f t="shared" si="86"/>
        <v/>
      </c>
      <c r="HR20" s="878" t="str">
        <f t="shared" si="87"/>
        <v/>
      </c>
      <c r="HS20" s="878" t="str">
        <f t="shared" si="88"/>
        <v/>
      </c>
      <c r="HT20" s="878" t="str">
        <f t="shared" si="89"/>
        <v/>
      </c>
      <c r="HU20" s="878" t="str">
        <f t="shared" si="90"/>
        <v/>
      </c>
      <c r="HV20" s="840">
        <f t="shared" si="91"/>
        <v>0.5</v>
      </c>
      <c r="HW20" s="876" t="str">
        <f t="shared" si="92"/>
        <v>客観指標</v>
      </c>
      <c r="HX20" s="863" t="str">
        <f t="shared" si="93"/>
        <v>文化を基軸とした社会的・経済的価値観の発信や、京都・日本文化の発信は市民に実感されにくいものなので、客観指標を重視する。</v>
      </c>
      <c r="HY20" s="877" t="str">
        <f>VLOOKUP(GJ20&amp;HM20&amp;HW20,プルダウン!$AC$2:$AD$71,2,FALSE)</f>
        <v>B</v>
      </c>
      <c r="HZ20" s="859" t="str">
        <f>VLOOKUP(HY20,プルダウン!$A$1:$B$6,2,FALSE)</f>
        <v>政策の目的がかなり達成されている</v>
      </c>
      <c r="IA20" s="860"/>
      <c r="IB20" s="859"/>
      <c r="IC20" s="889" t="str">
        <f>VLOOKUP($A20&amp;"-"&amp;IC$4,'04施策の客観指標'!$A$4:$AY$1029,COLUMN('04施策の客観指標'!$AW:$AW),FALSE)</f>
        <v>a</v>
      </c>
      <c r="ID20" s="878" t="str">
        <f>VLOOKUP($A20&amp;"-"&amp;ID$4,'04施策の客観指標'!$A$4:$AY$1029,COLUMN('04施策の客観指標'!$AW:$AW),FALSE)</f>
        <v>-</v>
      </c>
      <c r="IE20" s="878" t="str">
        <f>VLOOKUP($A20&amp;"-"&amp;IE$4,'04施策の客観指標'!$A$4:$AY$1029,COLUMN('04施策の客観指標'!$AW:$AW),FALSE)</f>
        <v>-</v>
      </c>
      <c r="IF20" s="878" t="str">
        <f>VLOOKUP($A20&amp;"-"&amp;IF$4,'04施策の客観指標'!$A$4:$AY$1029,COLUMN('04施策の客観指標'!$AW:$AW),FALSE)</f>
        <v>-</v>
      </c>
      <c r="IG20" s="878" t="str">
        <f>VLOOKUP($A20&amp;"-"&amp;IG$4,'04施策の客観指標'!$A$4:$AY$1029,COLUMN('04施策の客観指標'!$AW:$AW),FALSE)</f>
        <v>-</v>
      </c>
      <c r="IH20" s="878" t="str">
        <f>VLOOKUP($A20&amp;"-"&amp;IH$4,'04施策の客観指標'!$A$4:$AY$1029,COLUMN('04施策の客観指標'!$AW:$AW),FALSE)</f>
        <v>-</v>
      </c>
      <c r="II20" s="878" t="str">
        <f>VLOOKUP($A20&amp;"-"&amp;II$4,'04施策の客観指標'!$A$4:$AY$1029,COLUMN('04施策の客観指標'!$AW:$AW),FALSE)</f>
        <v>-</v>
      </c>
      <c r="IJ20" s="878" t="str">
        <f>VLOOKUP($A20&amp;"-"&amp;IJ$4,'04施策の客観指標'!$A$4:$AY$1029,COLUMN('04施策の客観指標'!$AW:$AW),FALSE)</f>
        <v>-</v>
      </c>
      <c r="IK20" s="878" t="str">
        <f>VLOOKUP($A20&amp;"-"&amp;IK$4,'04施策の客観指標'!$A$4:$AY$1029,COLUMN('04施策の客観指標'!$AW:$AW),FALSE)</f>
        <v>-</v>
      </c>
      <c r="IL20" s="879" t="str">
        <f t="shared" si="94"/>
        <v>a</v>
      </c>
      <c r="IM20" s="856">
        <f>IF(IC20="-","-",VLOOKUP($A20&amp;"-"&amp;IC$4,'04施策の客観指標'!$A$4:$AY$1029,COLUMN('04施策の客観指標'!$AY:$AY),FALSE))</f>
        <v>1</v>
      </c>
      <c r="IN20" s="856" t="str">
        <f>IF(ID20="-","-",VLOOKUP($A20&amp;"-"&amp;ID$4,'04施策の客観指標'!$A$4:$AY$1029,COLUMN('04施策の客観指標'!$AY:$AY),FALSE))</f>
        <v>-</v>
      </c>
      <c r="IO20" s="856" t="str">
        <f>IF(IE20="-","-",VLOOKUP($A20&amp;"-"&amp;IE$4,'04施策の客観指標'!$A$4:$AY$1029,COLUMN('04施策の客観指標'!$AY:$AY),FALSE))</f>
        <v>-</v>
      </c>
      <c r="IP20" s="856" t="str">
        <f>IF(IF20="-","-",VLOOKUP($A20&amp;"-"&amp;IF$4,'04施策の客観指標'!$A$4:$AY$1029,COLUMN('04施策の客観指標'!$AY:$AY),FALSE))</f>
        <v>-</v>
      </c>
      <c r="IQ20" s="856" t="str">
        <f>IF(IG20="-","-",VLOOKUP($A20&amp;"-"&amp;IG$4,'04施策の客観指標'!$A$4:$AY$1029,COLUMN('04施策の客観指標'!$AY:$AY),FALSE))</f>
        <v>-</v>
      </c>
      <c r="IR20" s="856" t="str">
        <f>IF(IH20="-","-",VLOOKUP($A20&amp;"-"&amp;IH$4,'04施策の客観指標'!$A$4:$AY$1029,COLUMN('04施策の客観指標'!$AY:$AY),FALSE))</f>
        <v>-</v>
      </c>
      <c r="IS20" s="856" t="str">
        <f>IF(II20="-","-",VLOOKUP($A20&amp;"-"&amp;II$4,'04施策の客観指標'!$A$4:$AY$1029,COLUMN('04施策の客観指標'!$AY:$AY),FALSE))</f>
        <v>-</v>
      </c>
      <c r="IT20" s="856" t="str">
        <f>IF(IJ20="-","-",VLOOKUP($A20&amp;"-"&amp;IJ$4,'04施策の客観指標'!$A$4:$AY$1029,COLUMN('04施策の客観指標'!$AY:$AY),FALSE))</f>
        <v>-</v>
      </c>
      <c r="IU20" s="856" t="str">
        <f>IF(IK20="-","-",VLOOKUP($A20&amp;"-"&amp;IK$4,'04施策の客観指標'!$A$4:$AY$1029,COLUMN('04施策の客観指標'!$AY:$AY),FALSE))</f>
        <v>-</v>
      </c>
      <c r="IV20" s="879">
        <f t="shared" si="95"/>
        <v>1</v>
      </c>
      <c r="IW20" s="877">
        <f t="shared" si="96"/>
        <v>4</v>
      </c>
      <c r="IX20" s="878" t="str">
        <f t="shared" si="97"/>
        <v/>
      </c>
      <c r="IY20" s="878" t="str">
        <f t="shared" si="98"/>
        <v/>
      </c>
      <c r="IZ20" s="878" t="str">
        <f t="shared" si="99"/>
        <v/>
      </c>
      <c r="JA20" s="878" t="str">
        <f t="shared" si="100"/>
        <v/>
      </c>
      <c r="JB20" s="878" t="str">
        <f t="shared" si="101"/>
        <v/>
      </c>
      <c r="JC20" s="878" t="str">
        <f t="shared" si="102"/>
        <v/>
      </c>
      <c r="JD20" s="878" t="str">
        <f t="shared" si="103"/>
        <v/>
      </c>
      <c r="JE20" s="878" t="str">
        <f t="shared" si="104"/>
        <v/>
      </c>
      <c r="JF20" s="855">
        <f t="shared" si="105"/>
        <v>1</v>
      </c>
      <c r="JG20" s="877" t="str">
        <f>IF($K20="○",VLOOKUP($C20&amp;"-"&amp;JG$4,'05市民生活実感調査'!$A$3:$BC$218,COLUMN('05市民生活実感調査'!$BC:$BC),FALSE),"-")</f>
        <v>-</v>
      </c>
      <c r="JH20" s="878" t="str">
        <f>IF($L20="○",VLOOKUP($C20&amp;"-"&amp;JH$4,'05市民生活実感調査'!$A$3:$BC$218,COLUMN('05市民生活実感調査'!$BC:$BC),FALSE),"-")</f>
        <v>c</v>
      </c>
      <c r="JI20" s="878" t="str">
        <f>IF($M20="○",VLOOKUP($C20&amp;"-"&amp;JI$4,'05市民生活実感調査'!$A$3:$BC$218,COLUMN('05市民生活実感調査'!$BC:$BC),FALSE),"-")</f>
        <v>c</v>
      </c>
      <c r="JJ20" s="878" t="str">
        <f>IF($N20="○",VLOOKUP($C20&amp;"-"&amp;JJ$4,'05市民生活実感調査'!$A$3:$BC$218,COLUMN('05市民生活実感調査'!$BC:$BC),FALSE),"-")</f>
        <v>-</v>
      </c>
      <c r="JK20" s="878" t="str">
        <f>IF($O20="○",VLOOKUP($C20&amp;"-"&amp;JK$4,'05市民生活実感調査'!$A$3:$BC$218,COLUMN('05市民生活実感調査'!$BC:$BC),FALSE),"-")</f>
        <v>-</v>
      </c>
      <c r="JL20" s="878" t="str">
        <f>IF($P20="○",VLOOKUP($C20&amp;"-"&amp;JL$4,'05市民生活実感調査'!$A$3:$BC$218,COLUMN('05市民生活実感調査'!$BC:$BC),FALSE),"-")</f>
        <v>-</v>
      </c>
      <c r="JM20" s="878" t="str">
        <f>IF($Q20="○",VLOOKUP($C20&amp;"-"&amp;JM$4,'05市民生活実感調査'!$A$3:$BC$218,COLUMN('05市民生活実感調査'!$BC:$BC),FALSE),"-")</f>
        <v>-</v>
      </c>
      <c r="JN20" s="878" t="str">
        <f>IF($R20="○",VLOOKUP($C20&amp;"-"&amp;JN$4,'05市民生活実感調査'!$A$3:$BC$218,COLUMN('05市民生活実感調査'!$BC:$BC),FALSE),"-")</f>
        <v>-</v>
      </c>
      <c r="JO20" s="879" t="str">
        <f t="shared" si="106"/>
        <v>c</v>
      </c>
      <c r="JP20" s="877" t="str">
        <f t="shared" si="107"/>
        <v/>
      </c>
      <c r="JQ20" s="878">
        <f t="shared" si="108"/>
        <v>2</v>
      </c>
      <c r="JR20" s="878">
        <f t="shared" si="109"/>
        <v>2</v>
      </c>
      <c r="JS20" s="878" t="str">
        <f t="shared" si="110"/>
        <v/>
      </c>
      <c r="JT20" s="878" t="str">
        <f t="shared" si="111"/>
        <v/>
      </c>
      <c r="JU20" s="878" t="str">
        <f t="shared" si="112"/>
        <v/>
      </c>
      <c r="JV20" s="878" t="str">
        <f t="shared" si="113"/>
        <v/>
      </c>
      <c r="JW20" s="878" t="str">
        <f t="shared" si="114"/>
        <v/>
      </c>
      <c r="JX20" s="840">
        <f t="shared" si="115"/>
        <v>0.5</v>
      </c>
      <c r="JY20" s="876" t="str">
        <f t="shared" si="143"/>
        <v>客観指標</v>
      </c>
      <c r="JZ20" s="863" t="str">
        <f t="shared" si="117"/>
        <v>文化を基軸とした社会的・経済的価値観の発信や、京都・日本文化の発信は市民に実感されにくいものなので、客観指標を重視する。</v>
      </c>
      <c r="KA20" s="877" t="str">
        <f>VLOOKUP(IL20&amp;JO20&amp;JY20,プルダウン!$AC$2:$AD$71,2,FALSE)</f>
        <v>B</v>
      </c>
      <c r="KB20" s="859" t="str">
        <f>VLOOKUP(KA20,プルダウン!$A$1:$B$6,2,FALSE)</f>
        <v>政策の目的がかなり達成されている</v>
      </c>
      <c r="KC20" s="860"/>
      <c r="KD20" s="859"/>
      <c r="KE20" s="883" t="str">
        <f>VLOOKUP($A20&amp;"-"&amp;KE$4,'04施策の客観指標'!$A$4:$AY$1029,COLUMN('04施策の客観指標'!$AX:$AX),FALSE)</f>
        <v>a</v>
      </c>
      <c r="KF20" s="813" t="str">
        <f>VLOOKUP($A20&amp;"-"&amp;KF$4,'04施策の客観指標'!$A$4:$AY$1029,COLUMN('04施策の客観指標'!$AX:$AX),FALSE)</f>
        <v>-</v>
      </c>
      <c r="KG20" s="813" t="str">
        <f>VLOOKUP($A20&amp;"-"&amp;KG$4,'04施策の客観指標'!$A$4:$AY$1029,COLUMN('04施策の客観指標'!$AX:$AX),FALSE)</f>
        <v>-</v>
      </c>
      <c r="KH20" s="813" t="str">
        <f>VLOOKUP($A20&amp;"-"&amp;KH$4,'04施策の客観指標'!$A$4:$AY$1029,COLUMN('04施策の客観指標'!$AX:$AX),FALSE)</f>
        <v>-</v>
      </c>
      <c r="KI20" s="813" t="str">
        <f>VLOOKUP($A20&amp;"-"&amp;KI$4,'04施策の客観指標'!$A$4:$AY$1029,COLUMN('04施策の客観指標'!$AX:$AX),FALSE)</f>
        <v>-</v>
      </c>
      <c r="KJ20" s="813" t="str">
        <f>VLOOKUP($A20&amp;"-"&amp;KJ$4,'04施策の客観指標'!$A$4:$AY$1029,COLUMN('04施策の客観指標'!$AX:$AX),FALSE)</f>
        <v>-</v>
      </c>
      <c r="KK20" s="813" t="str">
        <f>VLOOKUP($A20&amp;"-"&amp;KK$4,'04施策の客観指標'!$A$4:$AY$1029,COLUMN('04施策の客観指標'!$AX:$AX),FALSE)</f>
        <v>-</v>
      </c>
      <c r="KL20" s="813" t="str">
        <f>VLOOKUP($A20&amp;"-"&amp;KL$4,'04施策の客観指標'!$A$4:$AY$1029,COLUMN('04施策の客観指標'!$AX:$AX),FALSE)</f>
        <v>-</v>
      </c>
      <c r="KM20" s="813" t="str">
        <f>VLOOKUP($A20&amp;"-"&amp;KM$4,'04施策の客観指標'!$A$4:$AY$1029,COLUMN('04施策の客観指標'!$AX:$AX),FALSE)</f>
        <v>-</v>
      </c>
      <c r="KN20" s="814" t="str">
        <f t="shared" si="118"/>
        <v>a</v>
      </c>
      <c r="KO20" s="423">
        <f>IF(KE20="-","-",VLOOKUP($A20&amp;"-"&amp;KE$4,'04施策の客観指標'!$A$4:$AY$1029,COLUMN('04施策の客観指標'!$AY:$AY),FALSE))</f>
        <v>1</v>
      </c>
      <c r="KP20" s="423" t="str">
        <f>IF(KF20="-","-",VLOOKUP($A20&amp;"-"&amp;KF$4,'04施策の客観指標'!$A$4:$AY$1029,COLUMN('04施策の客観指標'!$AY:$AY),FALSE))</f>
        <v>-</v>
      </c>
      <c r="KQ20" s="423" t="str">
        <f>IF(KG20="-","-",VLOOKUP($A20&amp;"-"&amp;KG$4,'04施策の客観指標'!$A$4:$AY$1029,COLUMN('04施策の客観指標'!$AY:$AY),FALSE))</f>
        <v>-</v>
      </c>
      <c r="KR20" s="423" t="str">
        <f>IF(KH20="-","-",VLOOKUP($A20&amp;"-"&amp;KH$4,'04施策の客観指標'!$A$4:$AY$1029,COLUMN('04施策の客観指標'!$AY:$AY),FALSE))</f>
        <v>-</v>
      </c>
      <c r="KS20" s="423" t="str">
        <f>IF(KI20="-","-",VLOOKUP($A20&amp;"-"&amp;KI$4,'04施策の客観指標'!$A$4:$AY$1029,COLUMN('04施策の客観指標'!$AY:$AY),FALSE))</f>
        <v>-</v>
      </c>
      <c r="KT20" s="423" t="str">
        <f>IF(KJ20="-","-",VLOOKUP($A20&amp;"-"&amp;KJ$4,'04施策の客観指標'!$A$4:$AY$1029,COLUMN('04施策の客観指標'!$AY:$AY),FALSE))</f>
        <v>-</v>
      </c>
      <c r="KU20" s="423" t="str">
        <f>IF(KK20="-","-",VLOOKUP($A20&amp;"-"&amp;KK$4,'04施策の客観指標'!$A$4:$AY$1029,COLUMN('04施策の客観指標'!$AY:$AY),FALSE))</f>
        <v>-</v>
      </c>
      <c r="KV20" s="423" t="str">
        <f>IF(KL20="-","-",VLOOKUP($A20&amp;"-"&amp;KL$4,'04施策の客観指標'!$A$4:$AY$1029,COLUMN('04施策の客観指標'!$AY:$AY),FALSE))</f>
        <v>-</v>
      </c>
      <c r="KW20" s="423" t="str">
        <f>IF(KM20="-","-",VLOOKUP($A20&amp;"-"&amp;KM$4,'04施策の客観指標'!$A$4:$AY$1029,COLUMN('04施策の客観指標'!$AY:$AY),FALSE))</f>
        <v>-</v>
      </c>
      <c r="KX20" s="234">
        <f t="shared" si="119"/>
        <v>1</v>
      </c>
      <c r="KY20" s="237">
        <f t="shared" si="120"/>
        <v>4</v>
      </c>
      <c r="KZ20" s="187" t="str">
        <f t="shared" si="121"/>
        <v/>
      </c>
      <c r="LA20" s="187" t="str">
        <f t="shared" si="122"/>
        <v/>
      </c>
      <c r="LB20" s="187" t="str">
        <f t="shared" si="123"/>
        <v/>
      </c>
      <c r="LC20" s="187" t="str">
        <f t="shared" si="124"/>
        <v/>
      </c>
      <c r="LD20" s="187" t="str">
        <f t="shared" si="125"/>
        <v/>
      </c>
      <c r="LE20" s="187" t="str">
        <f t="shared" si="126"/>
        <v/>
      </c>
      <c r="LF20" s="187" t="str">
        <f t="shared" si="127"/>
        <v/>
      </c>
      <c r="LG20" s="187" t="str">
        <f t="shared" si="128"/>
        <v/>
      </c>
      <c r="LH20" s="240">
        <f t="shared" si="129"/>
        <v>1</v>
      </c>
      <c r="LI20" s="820" t="str">
        <f>IF($K20="○",VLOOKUP($C20&amp;"-"&amp;LI$4,'05市民生活実感調査'!$A$3:$BM$218,COLUMN('05市民生活実感調査'!$BM:$BM),FALSE),"-")</f>
        <v>-</v>
      </c>
      <c r="LJ20" s="821" t="str">
        <f>IF($L20="○",VLOOKUP($C20&amp;"-"&amp;LJ$4,'05市民生活実感調査'!$A$3:$BM$218,COLUMN('05市民生活実感調査'!$BM:$BM),FALSE),"-")</f>
        <v>c</v>
      </c>
      <c r="LK20" s="821" t="str">
        <f>IF($M20="○",VLOOKUP($C20&amp;"-"&amp;LK$4,'05市民生活実感調査'!$A$3:$BM$218,COLUMN('05市民生活実感調査'!$BM:$BM),FALSE),"-")</f>
        <v>c</v>
      </c>
      <c r="LL20" s="821" t="str">
        <f>IF($N20="○",VLOOKUP($C20&amp;"-"&amp;LL$4,'05市民生活実感調査'!$A$3:$BM$218,COLUMN('05市民生活実感調査'!$BM:$BM),FALSE),"-")</f>
        <v>-</v>
      </c>
      <c r="LM20" s="821" t="str">
        <f>IF($O20="○",VLOOKUP($C20&amp;"-"&amp;LM$4,'05市民生活実感調査'!$A$3:$BM$218,COLUMN('05市民生活実感調査'!$BM:$BM),FALSE),"-")</f>
        <v>-</v>
      </c>
      <c r="LN20" s="821" t="str">
        <f>IF($P20="○",VLOOKUP($C20&amp;"-"&amp;LN$4,'05市民生活実感調査'!$A$3:$BM$218,COLUMN('05市民生活実感調査'!$BM:$BM),FALSE),"-")</f>
        <v>-</v>
      </c>
      <c r="LO20" s="821" t="str">
        <f>IF($Q20="○",VLOOKUP($C20&amp;"-"&amp;LO$4,'05市民生活実感調査'!$A$3:$BM$218,COLUMN('05市民生活実感調査'!$BM:$BM),FALSE),"-")</f>
        <v>-</v>
      </c>
      <c r="LP20" s="821" t="str">
        <f>IF($R20="○",VLOOKUP($C20&amp;"-"&amp;LP$4,'05市民生活実感調査'!$A$3:$BM$218,COLUMN('05市民生活実感調査'!$BM:$BM),FALSE),"-")</f>
        <v>-</v>
      </c>
      <c r="LQ20" s="822" t="str">
        <f t="shared" si="130"/>
        <v>c</v>
      </c>
      <c r="LR20" s="237" t="str">
        <f t="shared" si="131"/>
        <v/>
      </c>
      <c r="LS20" s="187">
        <f t="shared" si="132"/>
        <v>2</v>
      </c>
      <c r="LT20" s="187">
        <f t="shared" si="133"/>
        <v>2</v>
      </c>
      <c r="LU20" s="187" t="str">
        <f t="shared" si="134"/>
        <v/>
      </c>
      <c r="LV20" s="187" t="str">
        <f t="shared" si="135"/>
        <v/>
      </c>
      <c r="LW20" s="187" t="str">
        <f t="shared" si="136"/>
        <v/>
      </c>
      <c r="LX20" s="187" t="str">
        <f t="shared" si="137"/>
        <v/>
      </c>
      <c r="LY20" s="187" t="str">
        <f t="shared" si="138"/>
        <v/>
      </c>
      <c r="LZ20" s="422">
        <f t="shared" si="142"/>
        <v>0.5</v>
      </c>
      <c r="MA20" s="103" t="str">
        <f t="shared" si="144"/>
        <v>客観指標</v>
      </c>
      <c r="MB20" s="104" t="str">
        <f t="shared" si="140"/>
        <v>文化を基軸とした社会的・経済的価値観の発信や、京都・日本文化の発信は市民に実感されにくいものなので、客観指標を重視する。</v>
      </c>
      <c r="MC20" s="823" t="str">
        <f>VLOOKUP(KN20&amp;LQ20&amp;MA20,プルダウン!$AC$2:$AD$71,2,FALSE)</f>
        <v>B</v>
      </c>
      <c r="MD20" s="824" t="str">
        <f>VLOOKUP(MC20,プルダウン!$A$1:$B$6,2,FALSE)</f>
        <v>政策の目的がかなり達成されている</v>
      </c>
      <c r="ME20" s="91"/>
      <c r="MF20" s="190"/>
    </row>
    <row r="21" spans="1:344" ht="153" customHeight="1" thickBot="1">
      <c r="A21" s="231">
        <v>503</v>
      </c>
      <c r="B21" s="104" t="s">
        <v>173</v>
      </c>
      <c r="C21" s="237">
        <f t="shared" si="0"/>
        <v>5</v>
      </c>
      <c r="D21" s="190" t="str">
        <f>IFERROR(VLOOKUP(C21,プルダウン!$L$2:$M$28,2,FALSE),"-")</f>
        <v>文化</v>
      </c>
      <c r="E21" s="104"/>
      <c r="F21" s="91" t="s">
        <v>1189</v>
      </c>
      <c r="G21" s="117" t="s">
        <v>1530</v>
      </c>
      <c r="H21" s="91"/>
      <c r="I21" s="117"/>
      <c r="J21" s="104"/>
      <c r="K21" s="420" t="s">
        <v>83</v>
      </c>
      <c r="L21" s="421" t="s">
        <v>83</v>
      </c>
      <c r="M21" s="421" t="s">
        <v>83</v>
      </c>
      <c r="N21" s="421" t="s">
        <v>383</v>
      </c>
      <c r="O21" s="421" t="s">
        <v>83</v>
      </c>
      <c r="P21" s="421" t="s">
        <v>83</v>
      </c>
      <c r="Q21" s="421" t="s">
        <v>83</v>
      </c>
      <c r="R21" s="422" t="s">
        <v>83</v>
      </c>
      <c r="S21" s="886" t="str">
        <f>VLOOKUP($A21&amp;"-"&amp;S$4,'04施策の客観指標'!$A$4:$AY$1029,COLUMN('04施策の客観指標'!$AS:$AS),FALSE)</f>
        <v>a</v>
      </c>
      <c r="T21" s="892" t="str">
        <f>VLOOKUP($A21&amp;"-"&amp;T$4,'04施策の客観指標'!$A$4:$AY$1029,COLUMN('04施策の客観指標'!$AS:$AS),FALSE)</f>
        <v>-</v>
      </c>
      <c r="U21" s="892" t="str">
        <f>VLOOKUP($A21&amp;"-"&amp;U$4,'04施策の客観指標'!$A$4:$AY$1029,COLUMN('04施策の客観指標'!$AS:$AS),FALSE)</f>
        <v>-</v>
      </c>
      <c r="V21" s="892" t="str">
        <f>VLOOKUP($A21&amp;"-"&amp;V$4,'04施策の客観指標'!$A$4:$AY$1029,COLUMN('04施策の客観指標'!$AS:$AS),FALSE)</f>
        <v>-</v>
      </c>
      <c r="W21" s="892" t="str">
        <f>VLOOKUP($A21&amp;"-"&amp;W$4,'04施策の客観指標'!$A$4:$AY$1029,COLUMN('04施策の客観指標'!$AS:$AS),FALSE)</f>
        <v>-</v>
      </c>
      <c r="X21" s="892" t="str">
        <f>VLOOKUP($A21&amp;"-"&amp;X$4,'04施策の客観指標'!$A$4:$AY$1029,COLUMN('04施策の客観指標'!$AS:$AS),FALSE)</f>
        <v>-</v>
      </c>
      <c r="Y21" s="892" t="str">
        <f>VLOOKUP($A21&amp;"-"&amp;Y$4,'04施策の客観指標'!$A$4:$AY$1029,COLUMN('04施策の客観指標'!$AS:$AS),FALSE)</f>
        <v>-</v>
      </c>
      <c r="Z21" s="892" t="str">
        <f>VLOOKUP($A21&amp;"-"&amp;Z$4,'04施策の客観指標'!$A$4:$AY$1029,COLUMN('04施策の客観指標'!$AS:$AS),FALSE)</f>
        <v>-</v>
      </c>
      <c r="AA21" s="893" t="str">
        <f>VLOOKUP($A21&amp;"-"&amp;AA$4,'04施策の客観指標'!$A$4:$AY$1029,COLUMN('04施策の客観指標'!$AS:$AS),FALSE)</f>
        <v>-</v>
      </c>
      <c r="AB21" s="894" t="str">
        <f t="shared" si="1"/>
        <v>a</v>
      </c>
      <c r="AC21" s="895">
        <v>1</v>
      </c>
      <c r="AD21" s="892" t="s">
        <v>83</v>
      </c>
      <c r="AE21" s="892" t="s">
        <v>83</v>
      </c>
      <c r="AF21" s="892" t="s">
        <v>83</v>
      </c>
      <c r="AG21" s="892" t="s">
        <v>83</v>
      </c>
      <c r="AH21" s="892" t="s">
        <v>83</v>
      </c>
      <c r="AI21" s="892" t="s">
        <v>83</v>
      </c>
      <c r="AJ21" s="892" t="s">
        <v>83</v>
      </c>
      <c r="AK21" s="892" t="s">
        <v>83</v>
      </c>
      <c r="AL21" s="896">
        <f t="shared" si="2"/>
        <v>1</v>
      </c>
      <c r="AM21" s="886">
        <f t="shared" si="3"/>
        <v>4</v>
      </c>
      <c r="AN21" s="892" t="str">
        <f t="shared" si="4"/>
        <v/>
      </c>
      <c r="AO21" s="892" t="str">
        <f t="shared" si="5"/>
        <v/>
      </c>
      <c r="AP21" s="892" t="str">
        <f t="shared" si="6"/>
        <v/>
      </c>
      <c r="AQ21" s="892" t="str">
        <f t="shared" si="7"/>
        <v/>
      </c>
      <c r="AR21" s="892" t="str">
        <f t="shared" si="8"/>
        <v/>
      </c>
      <c r="AS21" s="892" t="str">
        <f t="shared" si="9"/>
        <v/>
      </c>
      <c r="AT21" s="892" t="str">
        <f t="shared" si="10"/>
        <v/>
      </c>
      <c r="AU21" s="893" t="str">
        <f t="shared" si="11"/>
        <v/>
      </c>
      <c r="AV21" s="904">
        <f t="shared" si="12"/>
        <v>1</v>
      </c>
      <c r="AW21" s="856" t="str">
        <f>IF($K21="○",VLOOKUP($C21&amp;"-"&amp;AW$4,'05市民生活実感調査'!$A$3:$BC$218,COLUMN('05市民生活実感調査'!$O:$O),FALSE),"-")</f>
        <v>-</v>
      </c>
      <c r="AX21" s="878" t="str">
        <f>IF($L21="○",VLOOKUP($C21&amp;"-"&amp;AX$4,'05市民生活実感調査'!$A$3:$BC$218,COLUMN('05市民生活実感調査'!$O:$O),FALSE),"-")</f>
        <v>-</v>
      </c>
      <c r="AY21" s="878" t="str">
        <f>IF($M21="○",VLOOKUP($C21&amp;"-"&amp;AY$4,'05市民生活実感調査'!$A$3:$BC$218,COLUMN('05市民生活実感調査'!$O:$O),FALSE),"-")</f>
        <v>-</v>
      </c>
      <c r="AZ21" s="878" t="str">
        <f>IF($N21="○",VLOOKUP($C21&amp;"-"&amp;AZ$4,'05市民生活実感調査'!$A$3:$BC$218,COLUMN('05市民生活実感調査'!$O:$O),FALSE),"-")</f>
        <v>b</v>
      </c>
      <c r="BA21" s="878" t="str">
        <f>IF($O21="○",VLOOKUP($C21&amp;"-"&amp;BA$4,'05市民生活実感調査'!$A$3:$BC$218,COLUMN('05市民生活実感調査'!$O:$O),FALSE),"-")</f>
        <v>-</v>
      </c>
      <c r="BB21" s="878" t="str">
        <f>IF($P21="○",VLOOKUP($C21&amp;"-"&amp;BB$4,'05市民生活実感調査'!$A$3:$BC$218,COLUMN('05市民生活実感調査'!$O:$O),FALSE),"-")</f>
        <v>-</v>
      </c>
      <c r="BC21" s="878" t="str">
        <f>IF($Q21="○",VLOOKUP($C21&amp;"-"&amp;BC$4,'05市民生活実感調査'!$A$3:$BC$218,COLUMN('05市民生活実感調査'!$O:$O),FALSE),"-")</f>
        <v>-</v>
      </c>
      <c r="BD21" s="878" t="str">
        <f>IF($R21="○",VLOOKUP($C21&amp;"-"&amp;BD$4,'05市民生活実感調査'!$A$3:$BC$218,COLUMN('05市民生活実感調査'!$O:$O),FALSE),"-")</f>
        <v>-</v>
      </c>
      <c r="BE21" s="879" t="str">
        <f t="shared" si="13"/>
        <v>b</v>
      </c>
      <c r="BF21" s="877" t="str">
        <f t="shared" si="14"/>
        <v/>
      </c>
      <c r="BG21" s="878" t="str">
        <f t="shared" si="15"/>
        <v/>
      </c>
      <c r="BH21" s="878" t="str">
        <f t="shared" si="16"/>
        <v/>
      </c>
      <c r="BI21" s="878">
        <f t="shared" si="17"/>
        <v>3</v>
      </c>
      <c r="BJ21" s="878" t="str">
        <f t="shared" si="18"/>
        <v/>
      </c>
      <c r="BK21" s="878" t="str">
        <f t="shared" si="19"/>
        <v/>
      </c>
      <c r="BL21" s="878" t="str">
        <f t="shared" si="20"/>
        <v/>
      </c>
      <c r="BM21" s="878" t="str">
        <f t="shared" si="21"/>
        <v/>
      </c>
      <c r="BN21" s="840">
        <f t="shared" si="22"/>
        <v>0.75</v>
      </c>
      <c r="BO21" s="880" t="s">
        <v>122</v>
      </c>
      <c r="BP21" s="863" t="s">
        <v>1974</v>
      </c>
      <c r="BQ21" s="877" t="s">
        <v>312</v>
      </c>
      <c r="BR21" s="887" t="s">
        <v>97</v>
      </c>
      <c r="BS21" s="860"/>
      <c r="BT21" s="887"/>
      <c r="BU21" s="863" t="s">
        <v>1460</v>
      </c>
      <c r="BV21" s="888" t="s">
        <v>1794</v>
      </c>
      <c r="BW21" s="856" t="str">
        <f>VLOOKUP($A21&amp;"-"&amp;BW$4,'04施策の客観指標'!$A$4:$AY$1029,COLUMN('04施策の客観指標'!$AT:$AT),FALSE)</f>
        <v>c</v>
      </c>
      <c r="BX21" s="878" t="str">
        <f>VLOOKUP($A21&amp;"-"&amp;BX$4,'04施策の客観指標'!$A$4:$AY$1029,COLUMN('04施策の客観指標'!$AT:$AT),FALSE)</f>
        <v>-</v>
      </c>
      <c r="BY21" s="878" t="str">
        <f>VLOOKUP($A21&amp;"-"&amp;BY$4,'04施策の客観指標'!$A$4:$AY$1029,COLUMN('04施策の客観指標'!$AT:$AT),FALSE)</f>
        <v>-</v>
      </c>
      <c r="BZ21" s="878" t="str">
        <f>VLOOKUP($A21&amp;"-"&amp;BZ$4,'04施策の客観指標'!$A$4:$AY$1029,COLUMN('04施策の客観指標'!$AT:$AT),FALSE)</f>
        <v>-</v>
      </c>
      <c r="CA21" s="878" t="str">
        <f>VLOOKUP($A21&amp;"-"&amp;CA$4,'04施策の客観指標'!$A$4:$AY$1029,COLUMN('04施策の客観指標'!$AT:$AT),FALSE)</f>
        <v>-</v>
      </c>
      <c r="CB21" s="878" t="str">
        <f>VLOOKUP($A21&amp;"-"&amp;CB$4,'04施策の客観指標'!$A$4:$AY$1029,COLUMN('04施策の客観指標'!$AT:$AT),FALSE)</f>
        <v>-</v>
      </c>
      <c r="CC21" s="878" t="str">
        <f>VLOOKUP($A21&amp;"-"&amp;CC$4,'04施策の客観指標'!$A$4:$AY$1029,COLUMN('04施策の客観指標'!$AT:$AT),FALSE)</f>
        <v>-</v>
      </c>
      <c r="CD21" s="878" t="str">
        <f>VLOOKUP($A21&amp;"-"&amp;CD$4,'04施策の客観指標'!$A$4:$AY$1029,COLUMN('04施策の客観指標'!$AT:$AT),FALSE)</f>
        <v>-</v>
      </c>
      <c r="CE21" s="852" t="str">
        <f>VLOOKUP($A21&amp;"-"&amp;CE$4,'04施策の客観指標'!$A$4:$AY$1029,COLUMN('04施策の客観指標'!$AT:$AT),FALSE)</f>
        <v>-</v>
      </c>
      <c r="CF21" s="879" t="str">
        <f t="shared" si="23"/>
        <v>c</v>
      </c>
      <c r="CG21" s="856">
        <f>IF(BW21="-","-",VLOOKUP($A21&amp;"-"&amp;BW$4,'04施策の客観指標'!$A$4:$AY$1029,COLUMN('04施策の客観指標'!$AY:$AY),FALSE))</f>
        <v>1</v>
      </c>
      <c r="CH21" s="856" t="str">
        <f>IF(BX21="-","-",VLOOKUP($A21&amp;"-"&amp;BX$4,'04施策の客観指標'!$A$4:$AY$1029,COLUMN('04施策の客観指標'!$AY:$AY),FALSE))</f>
        <v>-</v>
      </c>
      <c r="CI21" s="856" t="str">
        <f>IF(BY21="-","-",VLOOKUP($A21&amp;"-"&amp;BY$4,'04施策の客観指標'!$A$4:$AY$1029,COLUMN('04施策の客観指標'!$AY:$AY),FALSE))</f>
        <v>-</v>
      </c>
      <c r="CJ21" s="856" t="str">
        <f>IF(BZ21="-","-",VLOOKUP($A21&amp;"-"&amp;BZ$4,'04施策の客観指標'!$A$4:$AY$1029,COLUMN('04施策の客観指標'!$AY:$AY),FALSE))</f>
        <v>-</v>
      </c>
      <c r="CK21" s="856" t="str">
        <f>IF(CA21="-","-",VLOOKUP($A21&amp;"-"&amp;CA$4,'04施策の客観指標'!$A$4:$AY$1029,COLUMN('04施策の客観指標'!$AY:$AY),FALSE))</f>
        <v>-</v>
      </c>
      <c r="CL21" s="856" t="str">
        <f>IF(CB21="-","-",VLOOKUP($A21&amp;"-"&amp;CB$4,'04施策の客観指標'!$A$4:$AY$1029,COLUMN('04施策の客観指標'!$AY:$AY),FALSE))</f>
        <v>-</v>
      </c>
      <c r="CM21" s="856" t="str">
        <f>IF(CC21="-","-",VLOOKUP($A21&amp;"-"&amp;CC$4,'04施策の客観指標'!$A$4:$AY$1029,COLUMN('04施策の客観指標'!$AY:$AY),FALSE))</f>
        <v>-</v>
      </c>
      <c r="CN21" s="856" t="str">
        <f>IF(CD21="-","-",VLOOKUP($A21&amp;"-"&amp;CD$4,'04施策の客観指標'!$A$4:$AY$1029,COLUMN('04施策の客観指標'!$AY:$AY),FALSE))</f>
        <v>-</v>
      </c>
      <c r="CO21" s="856" t="str">
        <f>IF(CE21="-","-",VLOOKUP($A21&amp;"-"&amp;CE$4,'04施策の客観指標'!$A$4:$AY$1029,COLUMN('04施策の客観指標'!$AY:$AY),FALSE))</f>
        <v>-</v>
      </c>
      <c r="CP21" s="879">
        <f t="shared" si="24"/>
        <v>1</v>
      </c>
      <c r="CQ21" s="877">
        <f t="shared" si="25"/>
        <v>2</v>
      </c>
      <c r="CR21" s="878" t="str">
        <f t="shared" si="26"/>
        <v/>
      </c>
      <c r="CS21" s="878" t="str">
        <f t="shared" si="27"/>
        <v/>
      </c>
      <c r="CT21" s="878" t="str">
        <f t="shared" si="28"/>
        <v/>
      </c>
      <c r="CU21" s="878" t="str">
        <f t="shared" si="29"/>
        <v/>
      </c>
      <c r="CV21" s="878" t="str">
        <f t="shared" si="30"/>
        <v/>
      </c>
      <c r="CW21" s="878" t="str">
        <f t="shared" si="31"/>
        <v/>
      </c>
      <c r="CX21" s="878" t="str">
        <f t="shared" si="32"/>
        <v/>
      </c>
      <c r="CY21" s="878" t="str">
        <f t="shared" si="33"/>
        <v/>
      </c>
      <c r="CZ21" s="855">
        <f t="shared" si="34"/>
        <v>0.5</v>
      </c>
      <c r="DA21" s="877" t="str">
        <f>IF($K21="○",VLOOKUP($C21&amp;"-"&amp;DA$4,'05市民生活実感調査'!$A$3:$BC$218,COLUMN('05市民生活実感調査'!$Y:$Y),FALSE),"-")</f>
        <v>-</v>
      </c>
      <c r="DB21" s="878" t="str">
        <f>IF($L21="○",VLOOKUP($C21&amp;"-"&amp;DB$4,'05市民生活実感調査'!$A$3:$BC$218,COLUMN('05市民生活実感調査'!$Y:$Y),FALSE),"-")</f>
        <v>-</v>
      </c>
      <c r="DC21" s="878" t="str">
        <f>IF($M21="○",VLOOKUP($C21&amp;"-"&amp;DC$4,'05市民生活実感調査'!$A$3:$BC$218,COLUMN('05市民生活実感調査'!$Y:$Y),FALSE),"-")</f>
        <v>-</v>
      </c>
      <c r="DD21" s="878" t="str">
        <f>IF($N21="○",VLOOKUP($C21&amp;"-"&amp;DD$4,'05市民生活実感調査'!$A$3:$BC$218,COLUMN('05市民生活実感調査'!$Y:$Y),FALSE),"-")</f>
        <v>b</v>
      </c>
      <c r="DE21" s="878" t="str">
        <f>IF($O21="○",VLOOKUP($C21&amp;"-"&amp;DE$4,'05市民生活実感調査'!$A$3:$BC$218,COLUMN('05市民生活実感調査'!$Y:$Y),FALSE),"-")</f>
        <v>-</v>
      </c>
      <c r="DF21" s="878" t="str">
        <f>IF($P21="○",VLOOKUP($C21&amp;"-"&amp;DF$4,'05市民生活実感調査'!$A$3:$BC$218,COLUMN('05市民生活実感調査'!$Y:$Y),FALSE),"-")</f>
        <v>-</v>
      </c>
      <c r="DG21" s="878" t="str">
        <f>IF($Q21="○",VLOOKUP($C21&amp;"-"&amp;DG$4,'05市民生活実感調査'!$A$3:$BC$218,COLUMN('05市民生活実感調査'!$Y:$Y),FALSE),"-")</f>
        <v>-</v>
      </c>
      <c r="DH21" s="878" t="str">
        <f>IF($R21="○",VLOOKUP($C21&amp;"-"&amp;DH$4,'05市民生活実感調査'!$A$3:$BC$218,COLUMN('05市民生活実感調査'!$Y:$Y),FALSE),"-")</f>
        <v>-</v>
      </c>
      <c r="DI21" s="879" t="str">
        <f t="shared" si="35"/>
        <v>b</v>
      </c>
      <c r="DJ21" s="877" t="str">
        <f t="shared" si="36"/>
        <v/>
      </c>
      <c r="DK21" s="878" t="str">
        <f t="shared" si="37"/>
        <v/>
      </c>
      <c r="DL21" s="878" t="str">
        <f t="shared" si="38"/>
        <v/>
      </c>
      <c r="DM21" s="878">
        <f t="shared" si="39"/>
        <v>3</v>
      </c>
      <c r="DN21" s="878" t="str">
        <f t="shared" si="141"/>
        <v/>
      </c>
      <c r="DO21" s="878" t="str">
        <f t="shared" si="40"/>
        <v/>
      </c>
      <c r="DP21" s="878" t="str">
        <f t="shared" si="41"/>
        <v/>
      </c>
      <c r="DQ21" s="878" t="str">
        <f t="shared" si="42"/>
        <v/>
      </c>
      <c r="DR21" s="840">
        <f t="shared" si="43"/>
        <v>0.75</v>
      </c>
      <c r="DS21" s="876" t="str">
        <f t="shared" si="44"/>
        <v>客観指標</v>
      </c>
      <c r="DT21" s="863" t="str">
        <f t="shared" si="45"/>
        <v>文化財の適切な保護を実施することが肝要であるため、客観指標を重視する。</v>
      </c>
      <c r="DU21" s="877" t="str">
        <f>VLOOKUP(CF21&amp;DI21&amp;DS21,プルダウン!$AC$2:$AD$71,2,FALSE)</f>
        <v>C</v>
      </c>
      <c r="DV21" s="859" t="str">
        <f>VLOOKUP(DU21,プルダウン!$A$1:$B$6,2,FALSE)</f>
        <v>政策の目的がそこそこ達成されている</v>
      </c>
      <c r="DW21" s="860" t="s">
        <v>2575</v>
      </c>
      <c r="DX21" s="859"/>
      <c r="DY21" s="889" t="str">
        <f>VLOOKUP($A21&amp;"-"&amp;DY$4,'04施策の客観指標'!$A$4:$AY$1029,COLUMN('04施策の客観指標'!$AU:$AU),FALSE)</f>
        <v>d</v>
      </c>
      <c r="DZ21" s="878" t="str">
        <f>VLOOKUP($A21&amp;"-"&amp;DZ$4,'04施策の客観指標'!$A$4:$AY$1029,COLUMN('04施策の客観指標'!$AU:$AU),FALSE)</f>
        <v>-</v>
      </c>
      <c r="EA21" s="878" t="str">
        <f>VLOOKUP($A21&amp;"-"&amp;EA$4,'04施策の客観指標'!$A$4:$AY$1029,COLUMN('04施策の客観指標'!$AU:$AU),FALSE)</f>
        <v>-</v>
      </c>
      <c r="EB21" s="878" t="str">
        <f>VLOOKUP($A21&amp;"-"&amp;EB$4,'04施策の客観指標'!$A$4:$AY$1029,COLUMN('04施策の客観指標'!$AU:$AU),FALSE)</f>
        <v>-</v>
      </c>
      <c r="EC21" s="878" t="str">
        <f>VLOOKUP($A21&amp;"-"&amp;EC$4,'04施策の客観指標'!$A$4:$AY$1029,COLUMN('04施策の客観指標'!$AU:$AU),FALSE)</f>
        <v>-</v>
      </c>
      <c r="ED21" s="878" t="str">
        <f>VLOOKUP($A21&amp;"-"&amp;ED$4,'04施策の客観指標'!$A$4:$AY$1029,COLUMN('04施策の客観指標'!$AU:$AU),FALSE)</f>
        <v>-</v>
      </c>
      <c r="EE21" s="878" t="str">
        <f>VLOOKUP($A21&amp;"-"&amp;EE$4,'04施策の客観指標'!$A$4:$AY$1029,COLUMN('04施策の客観指標'!$AU:$AU),FALSE)</f>
        <v>-</v>
      </c>
      <c r="EF21" s="878" t="str">
        <f>VLOOKUP($A21&amp;"-"&amp;EF$4,'04施策の客観指標'!$A$4:$AY$1029,COLUMN('04施策の客観指標'!$AU:$AU),FALSE)</f>
        <v>-</v>
      </c>
      <c r="EG21" s="878" t="str">
        <f>VLOOKUP($A21&amp;"-"&amp;EG$4,'04施策の客観指標'!$A$4:$AY$1029,COLUMN('04施策の客観指標'!$AU:$AU),FALSE)</f>
        <v>-</v>
      </c>
      <c r="EH21" s="879" t="str">
        <f t="shared" si="46"/>
        <v>d</v>
      </c>
      <c r="EI21" s="895">
        <v>1</v>
      </c>
      <c r="EJ21" s="892" t="s">
        <v>83</v>
      </c>
      <c r="EK21" s="892" t="s">
        <v>83</v>
      </c>
      <c r="EL21" s="892" t="s">
        <v>83</v>
      </c>
      <c r="EM21" s="892" t="s">
        <v>83</v>
      </c>
      <c r="EN21" s="892" t="s">
        <v>83</v>
      </c>
      <c r="EO21" s="892" t="s">
        <v>83</v>
      </c>
      <c r="EP21" s="892" t="s">
        <v>83</v>
      </c>
      <c r="EQ21" s="892" t="s">
        <v>83</v>
      </c>
      <c r="ER21" s="879">
        <f t="shared" si="47"/>
        <v>1</v>
      </c>
      <c r="ES21" s="877">
        <f t="shared" si="48"/>
        <v>1</v>
      </c>
      <c r="ET21" s="878" t="str">
        <f t="shared" si="49"/>
        <v/>
      </c>
      <c r="EU21" s="878" t="str">
        <f t="shared" si="50"/>
        <v/>
      </c>
      <c r="EV21" s="878" t="str">
        <f t="shared" si="51"/>
        <v/>
      </c>
      <c r="EW21" s="878" t="str">
        <f t="shared" si="52"/>
        <v/>
      </c>
      <c r="EX21" s="878" t="str">
        <f t="shared" si="53"/>
        <v/>
      </c>
      <c r="EY21" s="878" t="str">
        <f t="shared" si="54"/>
        <v/>
      </c>
      <c r="EZ21" s="878" t="str">
        <f t="shared" si="55"/>
        <v/>
      </c>
      <c r="FA21" s="878" t="str">
        <f t="shared" si="56"/>
        <v/>
      </c>
      <c r="FB21" s="855">
        <f t="shared" si="57"/>
        <v>0.25</v>
      </c>
      <c r="FC21" s="877" t="str">
        <f>IF($K21="○",VLOOKUP($C21&amp;"-"&amp;FC$4,'05市民生活実感調査'!$A$3:$BC$218,COLUMN('05市民生活実感調査'!$AI:$AI),FALSE),"-")</f>
        <v>-</v>
      </c>
      <c r="FD21" s="878" t="str">
        <f>IF($L21="○",VLOOKUP($C21&amp;"-"&amp;FD$4,'05市民生活実感調査'!$A$3:$BC$218,COLUMN('05市民生活実感調査'!$AI:$AI),FALSE),"-")</f>
        <v>-</v>
      </c>
      <c r="FE21" s="878" t="str">
        <f>IF($M21="○",VLOOKUP($C21&amp;"-"&amp;FE$4,'05市民生活実感調査'!$A$3:$BC$218,COLUMN('05市民生活実感調査'!$AI:$AI),FALSE),"-")</f>
        <v>-</v>
      </c>
      <c r="FF21" s="878" t="str">
        <f>IF($N21="○",VLOOKUP($C21&amp;"-"&amp;FF$4,'05市民生活実感調査'!$A$3:$BC$218,COLUMN('05市民生活実感調査'!$AI:$AI),FALSE),"-")</f>
        <v>b</v>
      </c>
      <c r="FG21" s="878" t="str">
        <f>IF($O21="○",VLOOKUP($C21&amp;"-"&amp;FG$4,'05市民生活実感調査'!$A$3:$BC$218,COLUMN('05市民生活実感調査'!$AI:$AI),FALSE),"-")</f>
        <v>-</v>
      </c>
      <c r="FH21" s="878" t="str">
        <f>IF($P21="○",VLOOKUP($C21&amp;"-"&amp;FH$4,'05市民生活実感調査'!$A$3:$BC$218,COLUMN('05市民生活実感調査'!$AI:$AI),FALSE),"-")</f>
        <v>-</v>
      </c>
      <c r="FI21" s="878" t="str">
        <f>IF($Q21="○",VLOOKUP($C21&amp;"-"&amp;FI$4,'05市民生活実感調査'!$A$3:$BC$218,COLUMN('05市民生活実感調査'!$AI:$AI),FALSE),"-")</f>
        <v>-</v>
      </c>
      <c r="FJ21" s="878" t="str">
        <f>IF($R21="○",VLOOKUP($C21&amp;"-"&amp;FJ$4,'05市民生活実感調査'!$A$3:$BC$218,COLUMN('05市民生活実感調査'!$AI:$AI),FALSE),"-")</f>
        <v>-</v>
      </c>
      <c r="FK21" s="879" t="str">
        <f t="shared" si="58"/>
        <v>b</v>
      </c>
      <c r="FL21" s="877" t="str">
        <f t="shared" si="59"/>
        <v/>
      </c>
      <c r="FM21" s="878" t="str">
        <f t="shared" si="60"/>
        <v/>
      </c>
      <c r="FN21" s="878" t="str">
        <f t="shared" si="61"/>
        <v/>
      </c>
      <c r="FO21" s="878">
        <f t="shared" si="62"/>
        <v>3</v>
      </c>
      <c r="FP21" s="878" t="str">
        <f t="shared" si="63"/>
        <v/>
      </c>
      <c r="FQ21" s="878" t="str">
        <f t="shared" si="64"/>
        <v/>
      </c>
      <c r="FR21" s="878" t="str">
        <f t="shared" si="65"/>
        <v/>
      </c>
      <c r="FS21" s="878" t="str">
        <f t="shared" si="66"/>
        <v/>
      </c>
      <c r="FT21" s="840">
        <f t="shared" si="67"/>
        <v>0.75</v>
      </c>
      <c r="FU21" s="876" t="str">
        <f t="shared" si="68"/>
        <v>客観指標</v>
      </c>
      <c r="FV21" s="863" t="str">
        <f t="shared" si="69"/>
        <v>文化財の適切な保護を実施することが肝要であるため、客観指標を重視する。</v>
      </c>
      <c r="FW21" s="877" t="str">
        <f>VLOOKUP(EH21&amp;FK21&amp;FU21,プルダウン!$AC$2:$AD$71,2,FALSE)</f>
        <v>C</v>
      </c>
      <c r="FX21" s="859" t="str">
        <f>VLOOKUP(FW21,プルダウン!$A$1:$B$6,2,FALSE)</f>
        <v>政策の目的がそこそこ達成されている</v>
      </c>
      <c r="FY21" s="860"/>
      <c r="FZ21" s="859"/>
      <c r="GA21" s="889" t="str">
        <f>VLOOKUP($A21&amp;"-"&amp;GA$4,'04施策の客観指標'!$A$4:$AY$1029,COLUMN('04施策の客観指標'!$AV:$AV),FALSE)</f>
        <v>e</v>
      </c>
      <c r="GB21" s="878" t="str">
        <f>VLOOKUP($A21&amp;"-"&amp;GB$4,'04施策の客観指標'!$A$4:$AY$1029,COLUMN('04施策の客観指標'!$AV:$AV),FALSE)</f>
        <v>-</v>
      </c>
      <c r="GC21" s="878" t="str">
        <f>VLOOKUP($A21&amp;"-"&amp;GC$4,'04施策の客観指標'!$A$4:$AY$1029,COLUMN('04施策の客観指標'!$AV:$AV),FALSE)</f>
        <v>-</v>
      </c>
      <c r="GD21" s="878" t="str">
        <f>VLOOKUP($A21&amp;"-"&amp;GD$4,'04施策の客観指標'!$A$4:$AY$1029,COLUMN('04施策の客観指標'!$AV:$AV),FALSE)</f>
        <v>-</v>
      </c>
      <c r="GE21" s="878" t="str">
        <f>VLOOKUP($A21&amp;"-"&amp;GE$4,'04施策の客観指標'!$A$4:$AY$1029,COLUMN('04施策の客観指標'!$AV:$AV),FALSE)</f>
        <v>-</v>
      </c>
      <c r="GF21" s="878" t="str">
        <f>VLOOKUP($A21&amp;"-"&amp;GF$4,'04施策の客観指標'!$A$4:$AY$1029,COLUMN('04施策の客観指標'!$AV:$AV),FALSE)</f>
        <v>-</v>
      </c>
      <c r="GG21" s="878" t="str">
        <f>VLOOKUP($A21&amp;"-"&amp;GG$4,'04施策の客観指標'!$A$4:$AY$1029,COLUMN('04施策の客観指標'!$AV:$AV),FALSE)</f>
        <v>-</v>
      </c>
      <c r="GH21" s="878" t="str">
        <f>VLOOKUP($A21&amp;"-"&amp;GH$4,'04施策の客観指標'!$A$4:$AY$1029,COLUMN('04施策の客観指標'!$AV:$AV),FALSE)</f>
        <v>-</v>
      </c>
      <c r="GI21" s="878" t="str">
        <f>VLOOKUP($A21&amp;"-"&amp;GI$4,'04施策の客観指標'!$A$4:$AY$1029,COLUMN('04施策の客観指標'!$AV:$AV),FALSE)</f>
        <v>-</v>
      </c>
      <c r="GJ21" s="879" t="str">
        <f t="shared" si="70"/>
        <v>e</v>
      </c>
      <c r="GK21" s="856">
        <f>IF(GA21="-","-",VLOOKUP($A21&amp;"-"&amp;GA$4,'04施策の客観指標'!$A$4:$AY$1029,COLUMN('04施策の客観指標'!$AY:$AY),FALSE))</f>
        <v>1</v>
      </c>
      <c r="GL21" s="856" t="str">
        <f>IF(GB21="-","-",VLOOKUP($A21&amp;"-"&amp;GB$4,'04施策の客観指標'!$A$4:$AY$1029,COLUMN('04施策の客観指標'!$AY:$AY),FALSE))</f>
        <v>-</v>
      </c>
      <c r="GM21" s="856" t="str">
        <f>IF(GC21="-","-",VLOOKUP($A21&amp;"-"&amp;GC$4,'04施策の客観指標'!$A$4:$AY$1029,COLUMN('04施策の客観指標'!$AY:$AY),FALSE))</f>
        <v>-</v>
      </c>
      <c r="GN21" s="856" t="str">
        <f>IF(GD21="-","-",VLOOKUP($A21&amp;"-"&amp;GD$4,'04施策の客観指標'!$A$4:$AY$1029,COLUMN('04施策の客観指標'!$AY:$AY),FALSE))</f>
        <v>-</v>
      </c>
      <c r="GO21" s="856" t="str">
        <f>IF(GE21="-","-",VLOOKUP($A21&amp;"-"&amp;GE$4,'04施策の客観指標'!$A$4:$AY$1029,COLUMN('04施策の客観指標'!$AY:$AY),FALSE))</f>
        <v>-</v>
      </c>
      <c r="GP21" s="856" t="str">
        <f>IF(GF21="-","-",VLOOKUP($A21&amp;"-"&amp;GF$4,'04施策の客観指標'!$A$4:$AY$1029,COLUMN('04施策の客観指標'!$AY:$AY),FALSE))</f>
        <v>-</v>
      </c>
      <c r="GQ21" s="856" t="str">
        <f>IF(GG21="-","-",VLOOKUP($A21&amp;"-"&amp;GG$4,'04施策の客観指標'!$A$4:$AY$1029,COLUMN('04施策の客観指標'!$AY:$AY),FALSE))</f>
        <v>-</v>
      </c>
      <c r="GR21" s="856" t="str">
        <f>IF(GH21="-","-",VLOOKUP($A21&amp;"-"&amp;GH$4,'04施策の客観指標'!$A$4:$AY$1029,COLUMN('04施策の客観指標'!$AY:$AY),FALSE))</f>
        <v>-</v>
      </c>
      <c r="GS21" s="856" t="str">
        <f>IF(GI21="-","-",VLOOKUP($A21&amp;"-"&amp;GI$4,'04施策の客観指標'!$A$4:$AY$1029,COLUMN('04施策の客観指標'!$AY:$AY),FALSE))</f>
        <v>-</v>
      </c>
      <c r="GT21" s="879">
        <f t="shared" si="71"/>
        <v>1</v>
      </c>
      <c r="GU21" s="877">
        <f t="shared" si="72"/>
        <v>0</v>
      </c>
      <c r="GV21" s="878" t="str">
        <f t="shared" si="73"/>
        <v/>
      </c>
      <c r="GW21" s="878" t="str">
        <f t="shared" si="74"/>
        <v/>
      </c>
      <c r="GX21" s="878" t="str">
        <f t="shared" si="75"/>
        <v/>
      </c>
      <c r="GY21" s="878" t="str">
        <f t="shared" si="76"/>
        <v/>
      </c>
      <c r="GZ21" s="878" t="str">
        <f t="shared" si="77"/>
        <v/>
      </c>
      <c r="HA21" s="878" t="str">
        <f t="shared" si="78"/>
        <v/>
      </c>
      <c r="HB21" s="878" t="str">
        <f t="shared" si="79"/>
        <v/>
      </c>
      <c r="HC21" s="878" t="str">
        <f t="shared" si="80"/>
        <v/>
      </c>
      <c r="HD21" s="855">
        <f t="shared" si="81"/>
        <v>0</v>
      </c>
      <c r="HE21" s="877" t="str">
        <f>IF($K21="○",VLOOKUP($C21&amp;"-"&amp;HE$4,'05市民生活実感調査'!$A$3:$BC$218,COLUMN('05市民生活実感調査'!$AS:$AS),FALSE),"-")</f>
        <v>-</v>
      </c>
      <c r="HF21" s="878" t="str">
        <f>IF($L21="○",VLOOKUP($C21&amp;"-"&amp;HF$4,'05市民生活実感調査'!$A$3:$BC$218,COLUMN('05市民生活実感調査'!$AS:$AS),FALSE),"-")</f>
        <v>-</v>
      </c>
      <c r="HG21" s="878" t="str">
        <f>IF($M21="○",VLOOKUP($C21&amp;"-"&amp;HG$4,'05市民生活実感調査'!$A$3:$BC$218,COLUMN('05市民生活実感調査'!$AS:$AS),FALSE),"-")</f>
        <v>-</v>
      </c>
      <c r="HH21" s="878" t="str">
        <f>IF($N21="○",VLOOKUP($C21&amp;"-"&amp;HH$4,'05市民生活実感調査'!$A$3:$BC$218,COLUMN('05市民生活実感調査'!$AS:$AS),FALSE),"-")</f>
        <v>b</v>
      </c>
      <c r="HI21" s="878" t="str">
        <f>IF($O21="○",VLOOKUP($C21&amp;"-"&amp;HI$4,'05市民生活実感調査'!$A$3:$BC$218,COLUMN('05市民生活実感調査'!$AS:$AS),FALSE),"-")</f>
        <v>-</v>
      </c>
      <c r="HJ21" s="878" t="str">
        <f>IF($P21="○",VLOOKUP($C21&amp;"-"&amp;HJ$4,'05市民生活実感調査'!$A$3:$BC$218,COLUMN('05市民生活実感調査'!$AS:$AS),FALSE),"-")</f>
        <v>-</v>
      </c>
      <c r="HK21" s="878" t="str">
        <f>IF($Q21="○",VLOOKUP($C21&amp;"-"&amp;HK$4,'05市民生活実感調査'!$A$3:$BC$218,COLUMN('05市民生活実感調査'!$AS:$AS),FALSE),"-")</f>
        <v>-</v>
      </c>
      <c r="HL21" s="878" t="str">
        <f>IF($R21="○",VLOOKUP($C21&amp;"-"&amp;HL$4,'05市民生活実感調査'!$A$3:$BC$218,COLUMN('05市民生活実感調査'!$AS:$AS),FALSE),"-")</f>
        <v>-</v>
      </c>
      <c r="HM21" s="879" t="str">
        <f t="shared" si="82"/>
        <v>b</v>
      </c>
      <c r="HN21" s="877" t="str">
        <f t="shared" si="83"/>
        <v/>
      </c>
      <c r="HO21" s="878" t="str">
        <f t="shared" si="84"/>
        <v/>
      </c>
      <c r="HP21" s="878" t="str">
        <f t="shared" si="85"/>
        <v/>
      </c>
      <c r="HQ21" s="878">
        <f t="shared" si="86"/>
        <v>3</v>
      </c>
      <c r="HR21" s="878" t="str">
        <f t="shared" si="87"/>
        <v/>
      </c>
      <c r="HS21" s="878" t="str">
        <f t="shared" si="88"/>
        <v/>
      </c>
      <c r="HT21" s="878" t="str">
        <f t="shared" si="89"/>
        <v/>
      </c>
      <c r="HU21" s="878" t="str">
        <f t="shared" si="90"/>
        <v/>
      </c>
      <c r="HV21" s="840">
        <f t="shared" si="91"/>
        <v>0.75</v>
      </c>
      <c r="HW21" s="876" t="str">
        <f t="shared" si="92"/>
        <v>客観指標</v>
      </c>
      <c r="HX21" s="863" t="str">
        <f t="shared" si="93"/>
        <v>文化財の適切な保護を実施することが肝要であるため、客観指標を重視する。</v>
      </c>
      <c r="HY21" s="877" t="str">
        <f>VLOOKUP(GJ21&amp;HM21&amp;HW21,プルダウン!$AC$2:$AD$71,2,FALSE)</f>
        <v>D</v>
      </c>
      <c r="HZ21" s="859" t="str">
        <f>VLOOKUP(HY21,プルダウン!$A$1:$B$6,2,FALSE)</f>
        <v>政策の目的があまり達成されていない</v>
      </c>
      <c r="IA21" s="860" t="s">
        <v>3016</v>
      </c>
      <c r="IB21" s="859"/>
      <c r="IC21" s="889" t="str">
        <f>VLOOKUP($A21&amp;"-"&amp;IC$4,'04施策の客観指標'!$A$4:$AY$1029,COLUMN('04施策の客観指標'!$AW:$AW),FALSE)</f>
        <v>d</v>
      </c>
      <c r="ID21" s="878" t="str">
        <f>VLOOKUP($A21&amp;"-"&amp;ID$4,'04施策の客観指標'!$A$4:$AY$1029,COLUMN('04施策の客観指標'!$AW:$AW),FALSE)</f>
        <v>-</v>
      </c>
      <c r="IE21" s="878" t="str">
        <f>VLOOKUP($A21&amp;"-"&amp;IE$4,'04施策の客観指標'!$A$4:$AY$1029,COLUMN('04施策の客観指標'!$AW:$AW),FALSE)</f>
        <v>-</v>
      </c>
      <c r="IF21" s="878" t="str">
        <f>VLOOKUP($A21&amp;"-"&amp;IF$4,'04施策の客観指標'!$A$4:$AY$1029,COLUMN('04施策の客観指標'!$AW:$AW),FALSE)</f>
        <v>-</v>
      </c>
      <c r="IG21" s="878" t="str">
        <f>VLOOKUP($A21&amp;"-"&amp;IG$4,'04施策の客観指標'!$A$4:$AY$1029,COLUMN('04施策の客観指標'!$AW:$AW),FALSE)</f>
        <v>-</v>
      </c>
      <c r="IH21" s="878" t="str">
        <f>VLOOKUP($A21&amp;"-"&amp;IH$4,'04施策の客観指標'!$A$4:$AY$1029,COLUMN('04施策の客観指標'!$AW:$AW),FALSE)</f>
        <v>-</v>
      </c>
      <c r="II21" s="878" t="str">
        <f>VLOOKUP($A21&amp;"-"&amp;II$4,'04施策の客観指標'!$A$4:$AY$1029,COLUMN('04施策の客観指標'!$AW:$AW),FALSE)</f>
        <v>-</v>
      </c>
      <c r="IJ21" s="878" t="str">
        <f>VLOOKUP($A21&amp;"-"&amp;IJ$4,'04施策の客観指標'!$A$4:$AY$1029,COLUMN('04施策の客観指標'!$AW:$AW),FALSE)</f>
        <v>-</v>
      </c>
      <c r="IK21" s="878" t="str">
        <f>VLOOKUP($A21&amp;"-"&amp;IK$4,'04施策の客観指標'!$A$4:$AY$1029,COLUMN('04施策の客観指標'!$AW:$AW),FALSE)</f>
        <v>-</v>
      </c>
      <c r="IL21" s="879" t="str">
        <f t="shared" si="94"/>
        <v>d</v>
      </c>
      <c r="IM21" s="856">
        <f>IF(IC21="-","-",VLOOKUP($A21&amp;"-"&amp;IC$4,'04施策の客観指標'!$A$4:$AY$1029,COLUMN('04施策の客観指標'!$AY:$AY),FALSE))</f>
        <v>1</v>
      </c>
      <c r="IN21" s="856" t="str">
        <f>IF(ID21="-","-",VLOOKUP($A21&amp;"-"&amp;ID$4,'04施策の客観指標'!$A$4:$AY$1029,COLUMN('04施策の客観指標'!$AY:$AY),FALSE))</f>
        <v>-</v>
      </c>
      <c r="IO21" s="856" t="str">
        <f>IF(IE21="-","-",VLOOKUP($A21&amp;"-"&amp;IE$4,'04施策の客観指標'!$A$4:$AY$1029,COLUMN('04施策の客観指標'!$AY:$AY),FALSE))</f>
        <v>-</v>
      </c>
      <c r="IP21" s="856" t="str">
        <f>IF(IF21="-","-",VLOOKUP($A21&amp;"-"&amp;IF$4,'04施策の客観指標'!$A$4:$AY$1029,COLUMN('04施策の客観指標'!$AY:$AY),FALSE))</f>
        <v>-</v>
      </c>
      <c r="IQ21" s="856" t="str">
        <f>IF(IG21="-","-",VLOOKUP($A21&amp;"-"&amp;IG$4,'04施策の客観指標'!$A$4:$AY$1029,COLUMN('04施策の客観指標'!$AY:$AY),FALSE))</f>
        <v>-</v>
      </c>
      <c r="IR21" s="856" t="str">
        <f>IF(IH21="-","-",VLOOKUP($A21&amp;"-"&amp;IH$4,'04施策の客観指標'!$A$4:$AY$1029,COLUMN('04施策の客観指標'!$AY:$AY),FALSE))</f>
        <v>-</v>
      </c>
      <c r="IS21" s="856" t="str">
        <f>IF(II21="-","-",VLOOKUP($A21&amp;"-"&amp;II$4,'04施策の客観指標'!$A$4:$AY$1029,COLUMN('04施策の客観指標'!$AY:$AY),FALSE))</f>
        <v>-</v>
      </c>
      <c r="IT21" s="856" t="str">
        <f>IF(IJ21="-","-",VLOOKUP($A21&amp;"-"&amp;IJ$4,'04施策の客観指標'!$A$4:$AY$1029,COLUMN('04施策の客観指標'!$AY:$AY),FALSE))</f>
        <v>-</v>
      </c>
      <c r="IU21" s="856" t="str">
        <f>IF(IK21="-","-",VLOOKUP($A21&amp;"-"&amp;IK$4,'04施策の客観指標'!$A$4:$AY$1029,COLUMN('04施策の客観指標'!$AY:$AY),FALSE))</f>
        <v>-</v>
      </c>
      <c r="IV21" s="879">
        <f t="shared" si="95"/>
        <v>1</v>
      </c>
      <c r="IW21" s="877">
        <f t="shared" si="96"/>
        <v>1</v>
      </c>
      <c r="IX21" s="878" t="str">
        <f t="shared" si="97"/>
        <v/>
      </c>
      <c r="IY21" s="878" t="str">
        <f t="shared" si="98"/>
        <v/>
      </c>
      <c r="IZ21" s="878" t="str">
        <f t="shared" si="99"/>
        <v/>
      </c>
      <c r="JA21" s="878" t="str">
        <f t="shared" si="100"/>
        <v/>
      </c>
      <c r="JB21" s="878" t="str">
        <f t="shared" si="101"/>
        <v/>
      </c>
      <c r="JC21" s="878" t="str">
        <f t="shared" si="102"/>
        <v/>
      </c>
      <c r="JD21" s="878" t="str">
        <f t="shared" si="103"/>
        <v/>
      </c>
      <c r="JE21" s="878" t="str">
        <f t="shared" si="104"/>
        <v/>
      </c>
      <c r="JF21" s="855">
        <f t="shared" si="105"/>
        <v>0.25</v>
      </c>
      <c r="JG21" s="877" t="str">
        <f>IF($K21="○",VLOOKUP($C21&amp;"-"&amp;JG$4,'05市民生活実感調査'!$A$3:$BC$218,COLUMN('05市民生活実感調査'!$BC:$BC),FALSE),"-")</f>
        <v>-</v>
      </c>
      <c r="JH21" s="878" t="str">
        <f>IF($L21="○",VLOOKUP($C21&amp;"-"&amp;JH$4,'05市民生活実感調査'!$A$3:$BC$218,COLUMN('05市民生活実感調査'!$BC:$BC),FALSE),"-")</f>
        <v>-</v>
      </c>
      <c r="JI21" s="878" t="str">
        <f>IF($M21="○",VLOOKUP($C21&amp;"-"&amp;JI$4,'05市民生活実感調査'!$A$3:$BC$218,COLUMN('05市民生活実感調査'!$BC:$BC),FALSE),"-")</f>
        <v>-</v>
      </c>
      <c r="JJ21" s="878" t="str">
        <f>IF($N21="○",VLOOKUP($C21&amp;"-"&amp;JJ$4,'05市民生活実感調査'!$A$3:$BC$218,COLUMN('05市民生活実感調査'!$BC:$BC),FALSE),"-")</f>
        <v>c</v>
      </c>
      <c r="JK21" s="878" t="str">
        <f>IF($O21="○",VLOOKUP($C21&amp;"-"&amp;JK$4,'05市民生活実感調査'!$A$3:$BC$218,COLUMN('05市民生活実感調査'!$BC:$BC),FALSE),"-")</f>
        <v>-</v>
      </c>
      <c r="JL21" s="878" t="str">
        <f>IF($P21="○",VLOOKUP($C21&amp;"-"&amp;JL$4,'05市民生活実感調査'!$A$3:$BC$218,COLUMN('05市民生活実感調査'!$BC:$BC),FALSE),"-")</f>
        <v>-</v>
      </c>
      <c r="JM21" s="878" t="str">
        <f>IF($Q21="○",VLOOKUP($C21&amp;"-"&amp;JM$4,'05市民生活実感調査'!$A$3:$BC$218,COLUMN('05市民生活実感調査'!$BC:$BC),FALSE),"-")</f>
        <v>-</v>
      </c>
      <c r="JN21" s="878" t="str">
        <f>IF($R21="○",VLOOKUP($C21&amp;"-"&amp;JN$4,'05市民生活実感調査'!$A$3:$BC$218,COLUMN('05市民生活実感調査'!$BC:$BC),FALSE),"-")</f>
        <v>-</v>
      </c>
      <c r="JO21" s="879" t="str">
        <f t="shared" si="106"/>
        <v>c</v>
      </c>
      <c r="JP21" s="877" t="str">
        <f t="shared" si="107"/>
        <v/>
      </c>
      <c r="JQ21" s="878" t="str">
        <f t="shared" si="108"/>
        <v/>
      </c>
      <c r="JR21" s="878" t="str">
        <f t="shared" si="109"/>
        <v/>
      </c>
      <c r="JS21" s="878">
        <f t="shared" si="110"/>
        <v>2</v>
      </c>
      <c r="JT21" s="878" t="str">
        <f t="shared" si="111"/>
        <v/>
      </c>
      <c r="JU21" s="878" t="str">
        <f t="shared" si="112"/>
        <v/>
      </c>
      <c r="JV21" s="878" t="str">
        <f t="shared" si="113"/>
        <v/>
      </c>
      <c r="JW21" s="878" t="str">
        <f t="shared" si="114"/>
        <v/>
      </c>
      <c r="JX21" s="840">
        <f t="shared" si="115"/>
        <v>0.5</v>
      </c>
      <c r="JY21" s="876" t="str">
        <f t="shared" si="143"/>
        <v>客観指標</v>
      </c>
      <c r="JZ21" s="863" t="str">
        <f t="shared" si="117"/>
        <v>文化財の適切な保護を実施することが肝要であるため、客観指標を重視する。</v>
      </c>
      <c r="KA21" s="877" t="str">
        <f>VLOOKUP(IL21&amp;JO21&amp;JY21,プルダウン!$AC$2:$AD$71,2,FALSE)</f>
        <v>D</v>
      </c>
      <c r="KB21" s="859" t="str">
        <f>VLOOKUP(KA21,プルダウン!$A$1:$B$6,2,FALSE)</f>
        <v>政策の目的があまり達成されていない</v>
      </c>
      <c r="KC21" s="860" t="s">
        <v>3155</v>
      </c>
      <c r="KD21" s="859"/>
      <c r="KE21" s="883" t="str">
        <f>VLOOKUP($A21&amp;"-"&amp;KE$4,'04施策の客観指標'!$A$4:$AY$1029,COLUMN('04施策の客観指標'!$AX:$AX),FALSE)</f>
        <v>d</v>
      </c>
      <c r="KF21" s="813" t="str">
        <f>VLOOKUP($A21&amp;"-"&amp;KF$4,'04施策の客観指標'!$A$4:$AY$1029,COLUMN('04施策の客観指標'!$AX:$AX),FALSE)</f>
        <v>-</v>
      </c>
      <c r="KG21" s="813" t="str">
        <f>VLOOKUP($A21&amp;"-"&amp;KG$4,'04施策の客観指標'!$A$4:$AY$1029,COLUMN('04施策の客観指標'!$AX:$AX),FALSE)</f>
        <v>-</v>
      </c>
      <c r="KH21" s="813" t="str">
        <f>VLOOKUP($A21&amp;"-"&amp;KH$4,'04施策の客観指標'!$A$4:$AY$1029,COLUMN('04施策の客観指標'!$AX:$AX),FALSE)</f>
        <v>-</v>
      </c>
      <c r="KI21" s="813" t="str">
        <f>VLOOKUP($A21&amp;"-"&amp;KI$4,'04施策の客観指標'!$A$4:$AY$1029,COLUMN('04施策の客観指標'!$AX:$AX),FALSE)</f>
        <v>-</v>
      </c>
      <c r="KJ21" s="813" t="str">
        <f>VLOOKUP($A21&amp;"-"&amp;KJ$4,'04施策の客観指標'!$A$4:$AY$1029,COLUMN('04施策の客観指標'!$AX:$AX),FALSE)</f>
        <v>-</v>
      </c>
      <c r="KK21" s="813" t="str">
        <f>VLOOKUP($A21&amp;"-"&amp;KK$4,'04施策の客観指標'!$A$4:$AY$1029,COLUMN('04施策の客観指標'!$AX:$AX),FALSE)</f>
        <v>-</v>
      </c>
      <c r="KL21" s="813" t="str">
        <f>VLOOKUP($A21&amp;"-"&amp;KL$4,'04施策の客観指標'!$A$4:$AY$1029,COLUMN('04施策の客観指標'!$AX:$AX),FALSE)</f>
        <v>-</v>
      </c>
      <c r="KM21" s="813" t="str">
        <f>VLOOKUP($A21&amp;"-"&amp;KM$4,'04施策の客観指標'!$A$4:$AY$1029,COLUMN('04施策の客観指標'!$AX:$AX),FALSE)</f>
        <v>-</v>
      </c>
      <c r="KN21" s="814" t="str">
        <f t="shared" si="118"/>
        <v>d</v>
      </c>
      <c r="KO21" s="423">
        <f>IF(KE21="-","-",VLOOKUP($A21&amp;"-"&amp;KE$4,'04施策の客観指標'!$A$4:$AY$1029,COLUMN('04施策の客観指標'!$AY:$AY),FALSE))</f>
        <v>1</v>
      </c>
      <c r="KP21" s="423" t="str">
        <f>IF(KF21="-","-",VLOOKUP($A21&amp;"-"&amp;KF$4,'04施策の客観指標'!$A$4:$AY$1029,COLUMN('04施策の客観指標'!$AY:$AY),FALSE))</f>
        <v>-</v>
      </c>
      <c r="KQ21" s="423" t="str">
        <f>IF(KG21="-","-",VLOOKUP($A21&amp;"-"&amp;KG$4,'04施策の客観指標'!$A$4:$AY$1029,COLUMN('04施策の客観指標'!$AY:$AY),FALSE))</f>
        <v>-</v>
      </c>
      <c r="KR21" s="423" t="str">
        <f>IF(KH21="-","-",VLOOKUP($A21&amp;"-"&amp;KH$4,'04施策の客観指標'!$A$4:$AY$1029,COLUMN('04施策の客観指標'!$AY:$AY),FALSE))</f>
        <v>-</v>
      </c>
      <c r="KS21" s="423" t="str">
        <f>IF(KI21="-","-",VLOOKUP($A21&amp;"-"&amp;KI$4,'04施策の客観指標'!$A$4:$AY$1029,COLUMN('04施策の客観指標'!$AY:$AY),FALSE))</f>
        <v>-</v>
      </c>
      <c r="KT21" s="423" t="str">
        <f>IF(KJ21="-","-",VLOOKUP($A21&amp;"-"&amp;KJ$4,'04施策の客観指標'!$A$4:$AY$1029,COLUMN('04施策の客観指標'!$AY:$AY),FALSE))</f>
        <v>-</v>
      </c>
      <c r="KU21" s="423" t="str">
        <f>IF(KK21="-","-",VLOOKUP($A21&amp;"-"&amp;KK$4,'04施策の客観指標'!$A$4:$AY$1029,COLUMN('04施策の客観指標'!$AY:$AY),FALSE))</f>
        <v>-</v>
      </c>
      <c r="KV21" s="423" t="str">
        <f>IF(KL21="-","-",VLOOKUP($A21&amp;"-"&amp;KL$4,'04施策の客観指標'!$A$4:$AY$1029,COLUMN('04施策の客観指標'!$AY:$AY),FALSE))</f>
        <v>-</v>
      </c>
      <c r="KW21" s="423" t="str">
        <f>IF(KM21="-","-",VLOOKUP($A21&amp;"-"&amp;KM$4,'04施策の客観指標'!$A$4:$AY$1029,COLUMN('04施策の客観指標'!$AY:$AY),FALSE))</f>
        <v>-</v>
      </c>
      <c r="KX21" s="234">
        <f t="shared" si="119"/>
        <v>1</v>
      </c>
      <c r="KY21" s="237">
        <f t="shared" si="120"/>
        <v>1</v>
      </c>
      <c r="KZ21" s="187" t="str">
        <f t="shared" si="121"/>
        <v/>
      </c>
      <c r="LA21" s="187" t="str">
        <f t="shared" si="122"/>
        <v/>
      </c>
      <c r="LB21" s="187" t="str">
        <f t="shared" si="123"/>
        <v/>
      </c>
      <c r="LC21" s="187" t="str">
        <f t="shared" si="124"/>
        <v/>
      </c>
      <c r="LD21" s="187" t="str">
        <f t="shared" si="125"/>
        <v/>
      </c>
      <c r="LE21" s="187" t="str">
        <f t="shared" si="126"/>
        <v/>
      </c>
      <c r="LF21" s="187" t="str">
        <f t="shared" si="127"/>
        <v/>
      </c>
      <c r="LG21" s="187" t="str">
        <f t="shared" si="128"/>
        <v/>
      </c>
      <c r="LH21" s="240">
        <f t="shared" si="129"/>
        <v>0.25</v>
      </c>
      <c r="LI21" s="820" t="str">
        <f>IF($K21="○",VLOOKUP($C21&amp;"-"&amp;LI$4,'05市民生活実感調査'!$A$3:$BM$218,COLUMN('05市民生活実感調査'!$BM:$BM),FALSE),"-")</f>
        <v>-</v>
      </c>
      <c r="LJ21" s="821" t="str">
        <f>IF($L21="○",VLOOKUP($C21&amp;"-"&amp;LJ$4,'05市民生活実感調査'!$A$3:$BM$218,COLUMN('05市民生活実感調査'!$BM:$BM),FALSE),"-")</f>
        <v>-</v>
      </c>
      <c r="LK21" s="821" t="str">
        <f>IF($M21="○",VLOOKUP($C21&amp;"-"&amp;LK$4,'05市民生活実感調査'!$A$3:$BM$218,COLUMN('05市民生活実感調査'!$BM:$BM),FALSE),"-")</f>
        <v>-</v>
      </c>
      <c r="LL21" s="821" t="str">
        <f>IF($N21="○",VLOOKUP($C21&amp;"-"&amp;LL$4,'05市民生活実感調査'!$A$3:$BM$218,COLUMN('05市民生活実感調査'!$BM:$BM),FALSE),"-")</f>
        <v>b</v>
      </c>
      <c r="LM21" s="821" t="str">
        <f>IF($O21="○",VLOOKUP($C21&amp;"-"&amp;LM$4,'05市民生活実感調査'!$A$3:$BM$218,COLUMN('05市民生活実感調査'!$BM:$BM),FALSE),"-")</f>
        <v>-</v>
      </c>
      <c r="LN21" s="821" t="str">
        <f>IF($P21="○",VLOOKUP($C21&amp;"-"&amp;LN$4,'05市民生活実感調査'!$A$3:$BM$218,COLUMN('05市民生活実感調査'!$BM:$BM),FALSE),"-")</f>
        <v>-</v>
      </c>
      <c r="LO21" s="821" t="str">
        <f>IF($Q21="○",VLOOKUP($C21&amp;"-"&amp;LO$4,'05市民生活実感調査'!$A$3:$BM$218,COLUMN('05市民生活実感調査'!$BM:$BM),FALSE),"-")</f>
        <v>-</v>
      </c>
      <c r="LP21" s="821" t="str">
        <f>IF($R21="○",VLOOKUP($C21&amp;"-"&amp;LP$4,'05市民生活実感調査'!$A$3:$BM$218,COLUMN('05市民生活実感調査'!$BM:$BM),FALSE),"-")</f>
        <v>-</v>
      </c>
      <c r="LQ21" s="822" t="str">
        <f t="shared" si="130"/>
        <v>b</v>
      </c>
      <c r="LR21" s="237" t="str">
        <f t="shared" si="131"/>
        <v/>
      </c>
      <c r="LS21" s="187" t="str">
        <f t="shared" si="132"/>
        <v/>
      </c>
      <c r="LT21" s="187" t="str">
        <f t="shared" si="133"/>
        <v/>
      </c>
      <c r="LU21" s="187">
        <f t="shared" si="134"/>
        <v>3</v>
      </c>
      <c r="LV21" s="187" t="str">
        <f t="shared" si="135"/>
        <v/>
      </c>
      <c r="LW21" s="187" t="str">
        <f t="shared" si="136"/>
        <v/>
      </c>
      <c r="LX21" s="187" t="str">
        <f t="shared" si="137"/>
        <v/>
      </c>
      <c r="LY21" s="187" t="str">
        <f t="shared" si="138"/>
        <v/>
      </c>
      <c r="LZ21" s="422">
        <f t="shared" si="142"/>
        <v>0.75</v>
      </c>
      <c r="MA21" s="103" t="str">
        <f t="shared" si="144"/>
        <v>客観指標</v>
      </c>
      <c r="MB21" s="104" t="str">
        <f t="shared" si="140"/>
        <v>文化財の適切な保護を実施することが肝要であるため、客観指標を重視する。</v>
      </c>
      <c r="MC21" s="823" t="str">
        <f>VLOOKUP(KN21&amp;LQ21&amp;MA21,プルダウン!$AC$2:$AD$71,2,FALSE)</f>
        <v>C</v>
      </c>
      <c r="MD21" s="824" t="str">
        <f>VLOOKUP(MC21,プルダウン!$A$1:$B$6,2,FALSE)</f>
        <v>政策の目的がそこそこ達成されている</v>
      </c>
      <c r="ME21" s="91" t="s">
        <v>3626</v>
      </c>
      <c r="MF21" s="190"/>
    </row>
    <row r="22" spans="1:344" ht="153" customHeight="1" thickBot="1">
      <c r="A22" s="231">
        <v>504</v>
      </c>
      <c r="B22" s="104" t="s">
        <v>174</v>
      </c>
      <c r="C22" s="237">
        <f t="shared" si="0"/>
        <v>5</v>
      </c>
      <c r="D22" s="190" t="str">
        <f>IFERROR(VLOOKUP(C22,プルダウン!$L$2:$M$28,2,FALSE),"-")</f>
        <v>文化</v>
      </c>
      <c r="E22" s="104"/>
      <c r="F22" s="91" t="s">
        <v>1189</v>
      </c>
      <c r="G22" s="117" t="s">
        <v>1530</v>
      </c>
      <c r="H22" s="91"/>
      <c r="I22" s="117"/>
      <c r="J22" s="104"/>
      <c r="K22" s="420" t="s">
        <v>83</v>
      </c>
      <c r="L22" s="421" t="s">
        <v>83</v>
      </c>
      <c r="M22" s="421" t="s">
        <v>83</v>
      </c>
      <c r="N22" s="421" t="s">
        <v>83</v>
      </c>
      <c r="O22" s="421" t="s">
        <v>383</v>
      </c>
      <c r="P22" s="421" t="s">
        <v>83</v>
      </c>
      <c r="Q22" s="421" t="s">
        <v>83</v>
      </c>
      <c r="R22" s="424" t="s">
        <v>83</v>
      </c>
      <c r="S22" s="905" t="str">
        <f>VLOOKUP($A22&amp;"-"&amp;S$4,'04施策の客観指標'!$A$4:$AY$1029,COLUMN('04施策の客観指標'!$AS:$AS),FALSE)</f>
        <v>b</v>
      </c>
      <c r="T22" s="906" t="str">
        <f>VLOOKUP($A22&amp;"-"&amp;T$4,'04施策の客観指標'!$A$4:$AY$1029,COLUMN('04施策の客観指標'!$AS:$AS),FALSE)</f>
        <v>-</v>
      </c>
      <c r="U22" s="906" t="str">
        <f>VLOOKUP($A22&amp;"-"&amp;U$4,'04施策の客観指標'!$A$4:$AY$1029,COLUMN('04施策の客観指標'!$AS:$AS),FALSE)</f>
        <v>-</v>
      </c>
      <c r="V22" s="906" t="str">
        <f>VLOOKUP($A22&amp;"-"&amp;V$4,'04施策の客観指標'!$A$4:$AY$1029,COLUMN('04施策の客観指標'!$AS:$AS),FALSE)</f>
        <v>-</v>
      </c>
      <c r="W22" s="906" t="str">
        <f>VLOOKUP($A22&amp;"-"&amp;W$4,'04施策の客観指標'!$A$4:$AY$1029,COLUMN('04施策の客観指標'!$AS:$AS),FALSE)</f>
        <v>-</v>
      </c>
      <c r="X22" s="906" t="str">
        <f>VLOOKUP($A22&amp;"-"&amp;X$4,'04施策の客観指標'!$A$4:$AY$1029,COLUMN('04施策の客観指標'!$AS:$AS),FALSE)</f>
        <v>-</v>
      </c>
      <c r="Y22" s="906" t="str">
        <f>VLOOKUP($A22&amp;"-"&amp;Y$4,'04施策の客観指標'!$A$4:$AY$1029,COLUMN('04施策の客観指標'!$AS:$AS),FALSE)</f>
        <v>-</v>
      </c>
      <c r="Z22" s="906" t="str">
        <f>VLOOKUP($A22&amp;"-"&amp;Z$4,'04施策の客観指標'!$A$4:$AY$1029,COLUMN('04施策の客観指標'!$AS:$AS),FALSE)</f>
        <v>-</v>
      </c>
      <c r="AA22" s="907" t="str">
        <f>VLOOKUP($A22&amp;"-"&amp;AA$4,'04施策の客観指標'!$A$4:$AY$1029,COLUMN('04施策の客観指標'!$AS:$AS),FALSE)</f>
        <v>-</v>
      </c>
      <c r="AB22" s="908" t="str">
        <f t="shared" si="1"/>
        <v>b</v>
      </c>
      <c r="AC22" s="909">
        <v>1</v>
      </c>
      <c r="AD22" s="910" t="s">
        <v>83</v>
      </c>
      <c r="AE22" s="910" t="s">
        <v>83</v>
      </c>
      <c r="AF22" s="910" t="s">
        <v>83</v>
      </c>
      <c r="AG22" s="910" t="s">
        <v>83</v>
      </c>
      <c r="AH22" s="910" t="s">
        <v>83</v>
      </c>
      <c r="AI22" s="910" t="s">
        <v>83</v>
      </c>
      <c r="AJ22" s="910" t="s">
        <v>83</v>
      </c>
      <c r="AK22" s="910" t="s">
        <v>83</v>
      </c>
      <c r="AL22" s="911">
        <f t="shared" si="2"/>
        <v>1</v>
      </c>
      <c r="AM22" s="912">
        <f t="shared" si="3"/>
        <v>3</v>
      </c>
      <c r="AN22" s="906" t="str">
        <f t="shared" si="4"/>
        <v/>
      </c>
      <c r="AO22" s="906" t="str">
        <f t="shared" si="5"/>
        <v/>
      </c>
      <c r="AP22" s="906" t="str">
        <f t="shared" si="6"/>
        <v/>
      </c>
      <c r="AQ22" s="906" t="str">
        <f t="shared" si="7"/>
        <v/>
      </c>
      <c r="AR22" s="906" t="str">
        <f t="shared" si="8"/>
        <v/>
      </c>
      <c r="AS22" s="906" t="str">
        <f t="shared" si="9"/>
        <v/>
      </c>
      <c r="AT22" s="906" t="str">
        <f t="shared" si="10"/>
        <v/>
      </c>
      <c r="AU22" s="907" t="str">
        <f t="shared" si="11"/>
        <v/>
      </c>
      <c r="AV22" s="913">
        <f t="shared" si="12"/>
        <v>0.75</v>
      </c>
      <c r="AW22" s="856" t="str">
        <f>IF($K22="○",VLOOKUP($C22&amp;"-"&amp;AW$4,'05市民生活実感調査'!$A$3:$BC$218,COLUMN('05市民生活実感調査'!$O:$O),FALSE),"-")</f>
        <v>-</v>
      </c>
      <c r="AX22" s="878" t="str">
        <f>IF($L22="○",VLOOKUP($C22&amp;"-"&amp;AX$4,'05市民生活実感調査'!$A$3:$BC$218,COLUMN('05市民生活実感調査'!$O:$O),FALSE),"-")</f>
        <v>-</v>
      </c>
      <c r="AY22" s="878" t="str">
        <f>IF($M22="○",VLOOKUP($C22&amp;"-"&amp;AY$4,'05市民生活実感調査'!$A$3:$BC$218,COLUMN('05市民生活実感調査'!$O:$O),FALSE),"-")</f>
        <v>-</v>
      </c>
      <c r="AZ22" s="878" t="str">
        <f>IF($N22="○",VLOOKUP($C22&amp;"-"&amp;AZ$4,'05市民生活実感調査'!$A$3:$BC$218,COLUMN('05市民生活実感調査'!$O:$O),FALSE),"-")</f>
        <v>-</v>
      </c>
      <c r="BA22" s="878" t="str">
        <f>IF($O22="○",VLOOKUP($C22&amp;"-"&amp;BA$4,'05市民生活実感調査'!$A$3:$BC$218,COLUMN('05市民生活実感調査'!$O:$O),FALSE),"-")</f>
        <v>c</v>
      </c>
      <c r="BB22" s="878" t="str">
        <f>IF($P22="○",VLOOKUP($C22&amp;"-"&amp;BB$4,'05市民生活実感調査'!$A$3:$BC$218,COLUMN('05市民生活実感調査'!$O:$O),FALSE),"-")</f>
        <v>-</v>
      </c>
      <c r="BC22" s="878" t="str">
        <f>IF($Q22="○",VLOOKUP($C22&amp;"-"&amp;BC$4,'05市民生活実感調査'!$A$3:$BC$218,COLUMN('05市民生活実感調査'!$O:$O),FALSE),"-")</f>
        <v>-</v>
      </c>
      <c r="BD22" s="878" t="str">
        <f>IF($R22="○",VLOOKUP($C22&amp;"-"&amp;BD$4,'05市民生活実感調査'!$A$3:$BC$218,COLUMN('05市民生活実感調査'!$O:$O),FALSE),"-")</f>
        <v>-</v>
      </c>
      <c r="BE22" s="879" t="str">
        <f t="shared" si="13"/>
        <v>c</v>
      </c>
      <c r="BF22" s="877" t="str">
        <f t="shared" si="14"/>
        <v/>
      </c>
      <c r="BG22" s="878" t="str">
        <f t="shared" si="15"/>
        <v/>
      </c>
      <c r="BH22" s="878" t="str">
        <f t="shared" si="16"/>
        <v/>
      </c>
      <c r="BI22" s="878" t="str">
        <f t="shared" si="17"/>
        <v/>
      </c>
      <c r="BJ22" s="878">
        <f t="shared" si="18"/>
        <v>2</v>
      </c>
      <c r="BK22" s="878" t="str">
        <f t="shared" si="19"/>
        <v/>
      </c>
      <c r="BL22" s="878" t="str">
        <f t="shared" si="20"/>
        <v/>
      </c>
      <c r="BM22" s="878" t="str">
        <f t="shared" si="21"/>
        <v/>
      </c>
      <c r="BN22" s="840">
        <f t="shared" si="22"/>
        <v>0.5</v>
      </c>
      <c r="BO22" s="880" t="s">
        <v>122</v>
      </c>
      <c r="BP22" s="863" t="s">
        <v>1975</v>
      </c>
      <c r="BQ22" s="877" t="s">
        <v>313</v>
      </c>
      <c r="BR22" s="887" t="s">
        <v>3628</v>
      </c>
      <c r="BS22" s="860" t="s">
        <v>12</v>
      </c>
      <c r="BT22" s="887" t="s">
        <v>1541</v>
      </c>
      <c r="BU22" s="863" t="s">
        <v>1460</v>
      </c>
      <c r="BV22" s="897" t="s">
        <v>1539</v>
      </c>
      <c r="BW22" s="856" t="str">
        <f>VLOOKUP($A22&amp;"-"&amp;BW$4,'04施策の客観指標'!$A$4:$AY$1029,COLUMN('04施策の客観指標'!$AT:$AT),FALSE)</f>
        <v>b</v>
      </c>
      <c r="BX22" s="878" t="str">
        <f>VLOOKUP($A22&amp;"-"&amp;BX$4,'04施策の客観指標'!$A$4:$AY$1029,COLUMN('04施策の客観指標'!$AT:$AT),FALSE)</f>
        <v>a</v>
      </c>
      <c r="BY22" s="878" t="str">
        <f>VLOOKUP($A22&amp;"-"&amp;BY$4,'04施策の客観指標'!$A$4:$AY$1029,COLUMN('04施策の客観指標'!$AT:$AT),FALSE)</f>
        <v>-</v>
      </c>
      <c r="BZ22" s="878" t="str">
        <f>VLOOKUP($A22&amp;"-"&amp;BZ$4,'04施策の客観指標'!$A$4:$AY$1029,COLUMN('04施策の客観指標'!$AT:$AT),FALSE)</f>
        <v>-</v>
      </c>
      <c r="CA22" s="878" t="str">
        <f>VLOOKUP($A22&amp;"-"&amp;CA$4,'04施策の客観指標'!$A$4:$AY$1029,COLUMN('04施策の客観指標'!$AT:$AT),FALSE)</f>
        <v>-</v>
      </c>
      <c r="CB22" s="878" t="str">
        <f>VLOOKUP($A22&amp;"-"&amp;CB$4,'04施策の客観指標'!$A$4:$AY$1029,COLUMN('04施策の客観指標'!$AT:$AT),FALSE)</f>
        <v>-</v>
      </c>
      <c r="CC22" s="878" t="str">
        <f>VLOOKUP($A22&amp;"-"&amp;CC$4,'04施策の客観指標'!$A$4:$AY$1029,COLUMN('04施策の客観指標'!$AT:$AT),FALSE)</f>
        <v>-</v>
      </c>
      <c r="CD22" s="878" t="str">
        <f>VLOOKUP($A22&amp;"-"&amp;CD$4,'04施策の客観指標'!$A$4:$AY$1029,COLUMN('04施策の客観指標'!$AT:$AT),FALSE)</f>
        <v>-</v>
      </c>
      <c r="CE22" s="852" t="str">
        <f>VLOOKUP($A22&amp;"-"&amp;CE$4,'04施策の客観指標'!$A$4:$AY$1029,COLUMN('04施策の客観指標'!$AT:$AT),FALSE)</f>
        <v>-</v>
      </c>
      <c r="CF22" s="879" t="str">
        <f t="shared" si="23"/>
        <v>a</v>
      </c>
      <c r="CG22" s="856">
        <f>IF(BW22="-","-",VLOOKUP($A22&amp;"-"&amp;BW$4,'04施策の客観指標'!$A$4:$AY$1029,COLUMN('04施策の客観指標'!$AY:$AY),FALSE))</f>
        <v>1</v>
      </c>
      <c r="CH22" s="856">
        <f>IF(BX22="-","-",VLOOKUP($A22&amp;"-"&amp;BX$4,'04施策の客観指標'!$A$4:$AY$1029,COLUMN('04施策の客観指標'!$AY:$AY),FALSE))</f>
        <v>1</v>
      </c>
      <c r="CI22" s="856" t="str">
        <f>IF(BY22="-","-",VLOOKUP($A22&amp;"-"&amp;BY$4,'04施策の客観指標'!$A$4:$AY$1029,COLUMN('04施策の客観指標'!$AY:$AY),FALSE))</f>
        <v>-</v>
      </c>
      <c r="CJ22" s="856" t="str">
        <f>IF(BZ22="-","-",VLOOKUP($A22&amp;"-"&amp;BZ$4,'04施策の客観指標'!$A$4:$AY$1029,COLUMN('04施策の客観指標'!$AY:$AY),FALSE))</f>
        <v>-</v>
      </c>
      <c r="CK22" s="856" t="str">
        <f>IF(CA22="-","-",VLOOKUP($A22&amp;"-"&amp;CA$4,'04施策の客観指標'!$A$4:$AY$1029,COLUMN('04施策の客観指標'!$AY:$AY),FALSE))</f>
        <v>-</v>
      </c>
      <c r="CL22" s="856" t="str">
        <f>IF(CB22="-","-",VLOOKUP($A22&amp;"-"&amp;CB$4,'04施策の客観指標'!$A$4:$AY$1029,COLUMN('04施策の客観指標'!$AY:$AY),FALSE))</f>
        <v>-</v>
      </c>
      <c r="CM22" s="856" t="str">
        <f>IF(CC22="-","-",VLOOKUP($A22&amp;"-"&amp;CC$4,'04施策の客観指標'!$A$4:$AY$1029,COLUMN('04施策の客観指標'!$AY:$AY),FALSE))</f>
        <v>-</v>
      </c>
      <c r="CN22" s="856" t="str">
        <f>IF(CD22="-","-",VLOOKUP($A22&amp;"-"&amp;CD$4,'04施策の客観指標'!$A$4:$AY$1029,COLUMN('04施策の客観指標'!$AY:$AY),FALSE))</f>
        <v>-</v>
      </c>
      <c r="CO22" s="856" t="str">
        <f>IF(CE22="-","-",VLOOKUP($A22&amp;"-"&amp;CE$4,'04施策の客観指標'!$A$4:$AY$1029,COLUMN('04施策の客観指標'!$AY:$AY),FALSE))</f>
        <v>-</v>
      </c>
      <c r="CP22" s="879">
        <f t="shared" si="24"/>
        <v>2</v>
      </c>
      <c r="CQ22" s="877">
        <f t="shared" si="25"/>
        <v>3</v>
      </c>
      <c r="CR22" s="878">
        <f t="shared" si="26"/>
        <v>4</v>
      </c>
      <c r="CS22" s="878" t="str">
        <f t="shared" si="27"/>
        <v/>
      </c>
      <c r="CT22" s="878" t="str">
        <f t="shared" si="28"/>
        <v/>
      </c>
      <c r="CU22" s="878" t="str">
        <f t="shared" si="29"/>
        <v/>
      </c>
      <c r="CV22" s="878" t="str">
        <f t="shared" si="30"/>
        <v/>
      </c>
      <c r="CW22" s="878" t="str">
        <f t="shared" si="31"/>
        <v/>
      </c>
      <c r="CX22" s="878" t="str">
        <f t="shared" si="32"/>
        <v/>
      </c>
      <c r="CY22" s="878" t="str">
        <f t="shared" si="33"/>
        <v/>
      </c>
      <c r="CZ22" s="855">
        <f t="shared" si="34"/>
        <v>0.875</v>
      </c>
      <c r="DA22" s="877" t="str">
        <f>IF($K22="○",VLOOKUP($C22&amp;"-"&amp;DA$4,'05市民生活実感調査'!$A$3:$BC$218,COLUMN('05市民生活実感調査'!$Y:$Y),FALSE),"-")</f>
        <v>-</v>
      </c>
      <c r="DB22" s="878" t="str">
        <f>IF($L22="○",VLOOKUP($C22&amp;"-"&amp;DB$4,'05市民生活実感調査'!$A$3:$BC$218,COLUMN('05市民生活実感調査'!$Y:$Y),FALSE),"-")</f>
        <v>-</v>
      </c>
      <c r="DC22" s="878" t="str">
        <f>IF($M22="○",VLOOKUP($C22&amp;"-"&amp;DC$4,'05市民生活実感調査'!$A$3:$BC$218,COLUMN('05市民生活実感調査'!$Y:$Y),FALSE),"-")</f>
        <v>-</v>
      </c>
      <c r="DD22" s="878" t="str">
        <f>IF($N22="○",VLOOKUP($C22&amp;"-"&amp;DD$4,'05市民生活実感調査'!$A$3:$BC$218,COLUMN('05市民生活実感調査'!$Y:$Y),FALSE),"-")</f>
        <v>-</v>
      </c>
      <c r="DE22" s="878" t="str">
        <f>IF($O22="○",VLOOKUP($C22&amp;"-"&amp;DE$4,'05市民生活実感調査'!$A$3:$BC$218,COLUMN('05市民生活実感調査'!$Y:$Y),FALSE),"-")</f>
        <v>c</v>
      </c>
      <c r="DF22" s="878" t="str">
        <f>IF($P22="○",VLOOKUP($C22&amp;"-"&amp;DF$4,'05市民生活実感調査'!$A$3:$BC$218,COLUMN('05市民生活実感調査'!$Y:$Y),FALSE),"-")</f>
        <v>-</v>
      </c>
      <c r="DG22" s="878" t="str">
        <f>IF($Q22="○",VLOOKUP($C22&amp;"-"&amp;DG$4,'05市民生活実感調査'!$A$3:$BC$218,COLUMN('05市民生活実感調査'!$Y:$Y),FALSE),"-")</f>
        <v>-</v>
      </c>
      <c r="DH22" s="878" t="str">
        <f>IF($R22="○",VLOOKUP($C22&amp;"-"&amp;DH$4,'05市民生活実感調査'!$A$3:$BC$218,COLUMN('05市民生活実感調査'!$Y:$Y),FALSE),"-")</f>
        <v>-</v>
      </c>
      <c r="DI22" s="879" t="str">
        <f t="shared" si="35"/>
        <v>c</v>
      </c>
      <c r="DJ22" s="877" t="str">
        <f t="shared" si="36"/>
        <v/>
      </c>
      <c r="DK22" s="878" t="str">
        <f t="shared" si="37"/>
        <v/>
      </c>
      <c r="DL22" s="878" t="str">
        <f t="shared" si="38"/>
        <v/>
      </c>
      <c r="DM22" s="878" t="str">
        <f t="shared" si="39"/>
        <v/>
      </c>
      <c r="DN22" s="878">
        <f t="shared" si="141"/>
        <v>2</v>
      </c>
      <c r="DO22" s="878" t="str">
        <f t="shared" si="40"/>
        <v/>
      </c>
      <c r="DP22" s="878" t="str">
        <f t="shared" si="41"/>
        <v/>
      </c>
      <c r="DQ22" s="878" t="str">
        <f t="shared" si="42"/>
        <v/>
      </c>
      <c r="DR22" s="840">
        <f t="shared" si="43"/>
        <v>0.5</v>
      </c>
      <c r="DS22" s="876" t="str">
        <f t="shared" si="44"/>
        <v>客観指標</v>
      </c>
      <c r="DT22" s="863" t="str">
        <f t="shared" si="45"/>
        <v>文化芸術活動を継続・発展させていくためのしくみの構築を重視しており、市民に実感されにくいため、客観指標を重視する。</v>
      </c>
      <c r="DU22" s="877" t="str">
        <f>VLOOKUP(CF22&amp;DI22&amp;DS22,プルダウン!$AC$2:$AD$71,2,FALSE)</f>
        <v>B</v>
      </c>
      <c r="DV22" s="859" t="str">
        <f>VLOOKUP(DU22,プルダウン!$A$1:$B$6,2,FALSE)</f>
        <v>政策の目的がかなり達成されている</v>
      </c>
      <c r="DW22" s="860"/>
      <c r="DX22" s="859"/>
      <c r="DY22" s="889" t="str">
        <f>VLOOKUP($A22&amp;"-"&amp;DY$4,'04施策の客観指標'!$A$4:$AY$1029,COLUMN('04施策の客観指標'!$AU:$AU),FALSE)</f>
        <v>a</v>
      </c>
      <c r="DZ22" s="878" t="str">
        <f>VLOOKUP($A22&amp;"-"&amp;DZ$4,'04施策の客観指標'!$A$4:$AY$1029,COLUMN('04施策の客観指標'!$AU:$AU),FALSE)</f>
        <v>a</v>
      </c>
      <c r="EA22" s="878" t="str">
        <f>VLOOKUP($A22&amp;"-"&amp;EA$4,'04施策の客観指標'!$A$4:$AY$1029,COLUMN('04施策の客観指標'!$AU:$AU),FALSE)</f>
        <v>-</v>
      </c>
      <c r="EB22" s="878" t="str">
        <f>VLOOKUP($A22&amp;"-"&amp;EB$4,'04施策の客観指標'!$A$4:$AY$1029,COLUMN('04施策の客観指標'!$AU:$AU),FALSE)</f>
        <v>-</v>
      </c>
      <c r="EC22" s="878" t="str">
        <f>VLOOKUP($A22&amp;"-"&amp;EC$4,'04施策の客観指標'!$A$4:$AY$1029,COLUMN('04施策の客観指標'!$AU:$AU),FALSE)</f>
        <v>-</v>
      </c>
      <c r="ED22" s="878" t="str">
        <f>VLOOKUP($A22&amp;"-"&amp;ED$4,'04施策の客観指標'!$A$4:$AY$1029,COLUMN('04施策の客観指標'!$AU:$AU),FALSE)</f>
        <v>-</v>
      </c>
      <c r="EE22" s="878" t="str">
        <f>VLOOKUP($A22&amp;"-"&amp;EE$4,'04施策の客観指標'!$A$4:$AY$1029,COLUMN('04施策の客観指標'!$AU:$AU),FALSE)</f>
        <v>-</v>
      </c>
      <c r="EF22" s="878" t="str">
        <f>VLOOKUP($A22&amp;"-"&amp;EF$4,'04施策の客観指標'!$A$4:$AY$1029,COLUMN('04施策の客観指標'!$AU:$AU),FALSE)</f>
        <v>-</v>
      </c>
      <c r="EG22" s="878" t="str">
        <f>VLOOKUP($A22&amp;"-"&amp;EG$4,'04施策の客観指標'!$A$4:$AY$1029,COLUMN('04施策の客観指標'!$AU:$AU),FALSE)</f>
        <v>-</v>
      </c>
      <c r="EH22" s="879" t="str">
        <f t="shared" si="46"/>
        <v>a</v>
      </c>
      <c r="EI22" s="909">
        <v>1</v>
      </c>
      <c r="EJ22" s="910">
        <v>1</v>
      </c>
      <c r="EK22" s="910" t="s">
        <v>83</v>
      </c>
      <c r="EL22" s="910" t="s">
        <v>83</v>
      </c>
      <c r="EM22" s="910" t="s">
        <v>83</v>
      </c>
      <c r="EN22" s="910" t="s">
        <v>83</v>
      </c>
      <c r="EO22" s="910" t="s">
        <v>83</v>
      </c>
      <c r="EP22" s="910" t="s">
        <v>83</v>
      </c>
      <c r="EQ22" s="910" t="s">
        <v>83</v>
      </c>
      <c r="ER22" s="879">
        <f t="shared" si="47"/>
        <v>2</v>
      </c>
      <c r="ES22" s="877">
        <f t="shared" si="48"/>
        <v>4</v>
      </c>
      <c r="ET22" s="878">
        <f t="shared" si="49"/>
        <v>4</v>
      </c>
      <c r="EU22" s="878" t="str">
        <f t="shared" si="50"/>
        <v/>
      </c>
      <c r="EV22" s="878" t="str">
        <f t="shared" si="51"/>
        <v/>
      </c>
      <c r="EW22" s="878" t="str">
        <f t="shared" si="52"/>
        <v/>
      </c>
      <c r="EX22" s="878" t="str">
        <f t="shared" si="53"/>
        <v/>
      </c>
      <c r="EY22" s="878" t="str">
        <f t="shared" si="54"/>
        <v/>
      </c>
      <c r="EZ22" s="878" t="str">
        <f t="shared" si="55"/>
        <v/>
      </c>
      <c r="FA22" s="878" t="str">
        <f t="shared" si="56"/>
        <v/>
      </c>
      <c r="FB22" s="855">
        <f t="shared" si="57"/>
        <v>1</v>
      </c>
      <c r="FC22" s="877" t="str">
        <f>IF($K22="○",VLOOKUP($C22&amp;"-"&amp;FC$4,'05市民生活実感調査'!$A$3:$BC$218,COLUMN('05市民生活実感調査'!$AI:$AI),FALSE),"-")</f>
        <v>-</v>
      </c>
      <c r="FD22" s="878" t="str">
        <f>IF($L22="○",VLOOKUP($C22&amp;"-"&amp;FD$4,'05市民生活実感調査'!$A$3:$BC$218,COLUMN('05市民生活実感調査'!$AI:$AI),FALSE),"-")</f>
        <v>-</v>
      </c>
      <c r="FE22" s="878" t="str">
        <f>IF($M22="○",VLOOKUP($C22&amp;"-"&amp;FE$4,'05市民生活実感調査'!$A$3:$BC$218,COLUMN('05市民生活実感調査'!$AI:$AI),FALSE),"-")</f>
        <v>-</v>
      </c>
      <c r="FF22" s="878" t="str">
        <f>IF($N22="○",VLOOKUP($C22&amp;"-"&amp;FF$4,'05市民生活実感調査'!$A$3:$BC$218,COLUMN('05市民生活実感調査'!$AI:$AI),FALSE),"-")</f>
        <v>-</v>
      </c>
      <c r="FG22" s="878" t="str">
        <f>IF($O22="○",VLOOKUP($C22&amp;"-"&amp;FG$4,'05市民生活実感調査'!$A$3:$BC$218,COLUMN('05市民生活実感調査'!$AI:$AI),FALSE),"-")</f>
        <v>c</v>
      </c>
      <c r="FH22" s="878" t="str">
        <f>IF($P22="○",VLOOKUP($C22&amp;"-"&amp;FH$4,'05市民生活実感調査'!$A$3:$BC$218,COLUMN('05市民生活実感調査'!$AI:$AI),FALSE),"-")</f>
        <v>-</v>
      </c>
      <c r="FI22" s="878" t="str">
        <f>IF($Q22="○",VLOOKUP($C22&amp;"-"&amp;FI$4,'05市民生活実感調査'!$A$3:$BC$218,COLUMN('05市民生活実感調査'!$AI:$AI),FALSE),"-")</f>
        <v>-</v>
      </c>
      <c r="FJ22" s="878" t="str">
        <f>IF($R22="○",VLOOKUP($C22&amp;"-"&amp;FJ$4,'05市民生活実感調査'!$A$3:$BC$218,COLUMN('05市民生活実感調査'!$AI:$AI),FALSE),"-")</f>
        <v>-</v>
      </c>
      <c r="FK22" s="879" t="str">
        <f t="shared" si="58"/>
        <v>c</v>
      </c>
      <c r="FL22" s="877" t="str">
        <f t="shared" si="59"/>
        <v/>
      </c>
      <c r="FM22" s="878" t="str">
        <f t="shared" si="60"/>
        <v/>
      </c>
      <c r="FN22" s="878" t="str">
        <f t="shared" si="61"/>
        <v/>
      </c>
      <c r="FO22" s="878" t="str">
        <f t="shared" si="62"/>
        <v/>
      </c>
      <c r="FP22" s="878">
        <f t="shared" si="63"/>
        <v>2</v>
      </c>
      <c r="FQ22" s="878" t="str">
        <f t="shared" si="64"/>
        <v/>
      </c>
      <c r="FR22" s="878" t="str">
        <f t="shared" si="65"/>
        <v/>
      </c>
      <c r="FS22" s="878" t="str">
        <f t="shared" si="66"/>
        <v/>
      </c>
      <c r="FT22" s="840">
        <f t="shared" si="67"/>
        <v>0.5</v>
      </c>
      <c r="FU22" s="876" t="str">
        <f t="shared" si="68"/>
        <v>客観指標</v>
      </c>
      <c r="FV22" s="863" t="str">
        <f t="shared" si="69"/>
        <v>文化芸術活動を継続・発展させていくためのしくみの構築を重視しており、市民に実感されにくいため、客観指標を重視する。</v>
      </c>
      <c r="FW22" s="877" t="str">
        <f>VLOOKUP(EH22&amp;FK22&amp;FU22,プルダウン!$AC$2:$AD$71,2,FALSE)</f>
        <v>B</v>
      </c>
      <c r="FX22" s="859" t="str">
        <f>VLOOKUP(FW22,プルダウン!$A$1:$B$6,2,FALSE)</f>
        <v>政策の目的がかなり達成されている</v>
      </c>
      <c r="FY22" s="860"/>
      <c r="FZ22" s="859"/>
      <c r="GA22" s="889" t="str">
        <f>VLOOKUP($A22&amp;"-"&amp;GA$4,'04施策の客観指標'!$A$4:$AY$1029,COLUMN('04施策の客観指標'!$AV:$AV),FALSE)</f>
        <v>a</v>
      </c>
      <c r="GB22" s="878" t="str">
        <f>VLOOKUP($A22&amp;"-"&amp;GB$4,'04施策の客観指標'!$A$4:$AY$1029,COLUMN('04施策の客観指標'!$AV:$AV),FALSE)</f>
        <v>b</v>
      </c>
      <c r="GC22" s="878" t="str">
        <f>VLOOKUP($A22&amp;"-"&amp;GC$4,'04施策の客観指標'!$A$4:$AY$1029,COLUMN('04施策の客観指標'!$AV:$AV),FALSE)</f>
        <v>-</v>
      </c>
      <c r="GD22" s="878" t="str">
        <f>VLOOKUP($A22&amp;"-"&amp;GD$4,'04施策の客観指標'!$A$4:$AY$1029,COLUMN('04施策の客観指標'!$AV:$AV),FALSE)</f>
        <v>-</v>
      </c>
      <c r="GE22" s="878" t="str">
        <f>VLOOKUP($A22&amp;"-"&amp;GE$4,'04施策の客観指標'!$A$4:$AY$1029,COLUMN('04施策の客観指標'!$AV:$AV),FALSE)</f>
        <v>-</v>
      </c>
      <c r="GF22" s="878" t="str">
        <f>VLOOKUP($A22&amp;"-"&amp;GF$4,'04施策の客観指標'!$A$4:$AY$1029,COLUMN('04施策の客観指標'!$AV:$AV),FALSE)</f>
        <v>-</v>
      </c>
      <c r="GG22" s="878" t="str">
        <f>VLOOKUP($A22&amp;"-"&amp;GG$4,'04施策の客観指標'!$A$4:$AY$1029,COLUMN('04施策の客観指標'!$AV:$AV),FALSE)</f>
        <v>-</v>
      </c>
      <c r="GH22" s="878" t="str">
        <f>VLOOKUP($A22&amp;"-"&amp;GH$4,'04施策の客観指標'!$A$4:$AY$1029,COLUMN('04施策の客観指標'!$AV:$AV),FALSE)</f>
        <v>-</v>
      </c>
      <c r="GI22" s="878" t="str">
        <f>VLOOKUP($A22&amp;"-"&amp;GI$4,'04施策の客観指標'!$A$4:$AY$1029,COLUMN('04施策の客観指標'!$AV:$AV),FALSE)</f>
        <v>-</v>
      </c>
      <c r="GJ22" s="879" t="str">
        <f t="shared" si="70"/>
        <v>a</v>
      </c>
      <c r="GK22" s="856">
        <f>IF(GA22="-","-",VLOOKUP($A22&amp;"-"&amp;GA$4,'04施策の客観指標'!$A$4:$AY$1029,COLUMN('04施策の客観指標'!$AY:$AY),FALSE))</f>
        <v>1</v>
      </c>
      <c r="GL22" s="856">
        <f>IF(GB22="-","-",VLOOKUP($A22&amp;"-"&amp;GB$4,'04施策の客観指標'!$A$4:$AY$1029,COLUMN('04施策の客観指標'!$AY:$AY),FALSE))</f>
        <v>1</v>
      </c>
      <c r="GM22" s="856" t="str">
        <f>IF(GC22="-","-",VLOOKUP($A22&amp;"-"&amp;GC$4,'04施策の客観指標'!$A$4:$AY$1029,COLUMN('04施策の客観指標'!$AY:$AY),FALSE))</f>
        <v>-</v>
      </c>
      <c r="GN22" s="856" t="str">
        <f>IF(GD22="-","-",VLOOKUP($A22&amp;"-"&amp;GD$4,'04施策の客観指標'!$A$4:$AY$1029,COLUMN('04施策の客観指標'!$AY:$AY),FALSE))</f>
        <v>-</v>
      </c>
      <c r="GO22" s="856" t="str">
        <f>IF(GE22="-","-",VLOOKUP($A22&amp;"-"&amp;GE$4,'04施策の客観指標'!$A$4:$AY$1029,COLUMN('04施策の客観指標'!$AY:$AY),FALSE))</f>
        <v>-</v>
      </c>
      <c r="GP22" s="856" t="str">
        <f>IF(GF22="-","-",VLOOKUP($A22&amp;"-"&amp;GF$4,'04施策の客観指標'!$A$4:$AY$1029,COLUMN('04施策の客観指標'!$AY:$AY),FALSE))</f>
        <v>-</v>
      </c>
      <c r="GQ22" s="856" t="str">
        <f>IF(GG22="-","-",VLOOKUP($A22&amp;"-"&amp;GG$4,'04施策の客観指標'!$A$4:$AY$1029,COLUMN('04施策の客観指標'!$AY:$AY),FALSE))</f>
        <v>-</v>
      </c>
      <c r="GR22" s="856" t="str">
        <f>IF(GH22="-","-",VLOOKUP($A22&amp;"-"&amp;GH$4,'04施策の客観指標'!$A$4:$AY$1029,COLUMN('04施策の客観指標'!$AY:$AY),FALSE))</f>
        <v>-</v>
      </c>
      <c r="GS22" s="856" t="str">
        <f>IF(GI22="-","-",VLOOKUP($A22&amp;"-"&amp;GI$4,'04施策の客観指標'!$A$4:$AY$1029,COLUMN('04施策の客観指標'!$AY:$AY),FALSE))</f>
        <v>-</v>
      </c>
      <c r="GT22" s="879">
        <f t="shared" si="71"/>
        <v>2</v>
      </c>
      <c r="GU22" s="877">
        <f t="shared" si="72"/>
        <v>4</v>
      </c>
      <c r="GV22" s="878">
        <f t="shared" si="73"/>
        <v>3</v>
      </c>
      <c r="GW22" s="878" t="str">
        <f t="shared" si="74"/>
        <v/>
      </c>
      <c r="GX22" s="878" t="str">
        <f t="shared" si="75"/>
        <v/>
      </c>
      <c r="GY22" s="878" t="str">
        <f t="shared" si="76"/>
        <v/>
      </c>
      <c r="GZ22" s="878" t="str">
        <f t="shared" si="77"/>
        <v/>
      </c>
      <c r="HA22" s="878" t="str">
        <f t="shared" si="78"/>
        <v/>
      </c>
      <c r="HB22" s="878" t="str">
        <f t="shared" si="79"/>
        <v/>
      </c>
      <c r="HC22" s="878" t="str">
        <f t="shared" si="80"/>
        <v/>
      </c>
      <c r="HD22" s="855">
        <f t="shared" si="81"/>
        <v>0.875</v>
      </c>
      <c r="HE22" s="877" t="str">
        <f>IF($K22="○",VLOOKUP($C22&amp;"-"&amp;HE$4,'05市民生活実感調査'!$A$3:$BC$218,COLUMN('05市民生活実感調査'!$AS:$AS),FALSE),"-")</f>
        <v>-</v>
      </c>
      <c r="HF22" s="878" t="str">
        <f>IF($L22="○",VLOOKUP($C22&amp;"-"&amp;HF$4,'05市民生活実感調査'!$A$3:$BC$218,COLUMN('05市民生活実感調査'!$AS:$AS),FALSE),"-")</f>
        <v>-</v>
      </c>
      <c r="HG22" s="878" t="str">
        <f>IF($M22="○",VLOOKUP($C22&amp;"-"&amp;HG$4,'05市民生活実感調査'!$A$3:$BC$218,COLUMN('05市民生活実感調査'!$AS:$AS),FALSE),"-")</f>
        <v>-</v>
      </c>
      <c r="HH22" s="878" t="str">
        <f>IF($N22="○",VLOOKUP($C22&amp;"-"&amp;HH$4,'05市民生活実感調査'!$A$3:$BC$218,COLUMN('05市民生活実感調査'!$AS:$AS),FALSE),"-")</f>
        <v>-</v>
      </c>
      <c r="HI22" s="878" t="str">
        <f>IF($O22="○",VLOOKUP($C22&amp;"-"&amp;HI$4,'05市民生活実感調査'!$A$3:$BC$218,COLUMN('05市民生活実感調査'!$AS:$AS),FALSE),"-")</f>
        <v>c</v>
      </c>
      <c r="HJ22" s="878" t="str">
        <f>IF($P22="○",VLOOKUP($C22&amp;"-"&amp;HJ$4,'05市民生活実感調査'!$A$3:$BC$218,COLUMN('05市民生活実感調査'!$AS:$AS),FALSE),"-")</f>
        <v>-</v>
      </c>
      <c r="HK22" s="878" t="str">
        <f>IF($Q22="○",VLOOKUP($C22&amp;"-"&amp;HK$4,'05市民生活実感調査'!$A$3:$BC$218,COLUMN('05市民生活実感調査'!$AS:$AS),FALSE),"-")</f>
        <v>-</v>
      </c>
      <c r="HL22" s="878" t="str">
        <f>IF($R22="○",VLOOKUP($C22&amp;"-"&amp;HL$4,'05市民生活実感調査'!$A$3:$BC$218,COLUMN('05市民生活実感調査'!$AS:$AS),FALSE),"-")</f>
        <v>-</v>
      </c>
      <c r="HM22" s="879" t="str">
        <f t="shared" si="82"/>
        <v>c</v>
      </c>
      <c r="HN22" s="877" t="str">
        <f t="shared" si="83"/>
        <v/>
      </c>
      <c r="HO22" s="878" t="str">
        <f t="shared" si="84"/>
        <v/>
      </c>
      <c r="HP22" s="878" t="str">
        <f t="shared" si="85"/>
        <v/>
      </c>
      <c r="HQ22" s="878" t="str">
        <f t="shared" si="86"/>
        <v/>
      </c>
      <c r="HR22" s="878">
        <f t="shared" si="87"/>
        <v>2</v>
      </c>
      <c r="HS22" s="878" t="str">
        <f t="shared" si="88"/>
        <v/>
      </c>
      <c r="HT22" s="878" t="str">
        <f t="shared" si="89"/>
        <v/>
      </c>
      <c r="HU22" s="878" t="str">
        <f t="shared" si="90"/>
        <v/>
      </c>
      <c r="HV22" s="840">
        <f t="shared" si="91"/>
        <v>0.5</v>
      </c>
      <c r="HW22" s="876" t="str">
        <f t="shared" si="92"/>
        <v>客観指標</v>
      </c>
      <c r="HX22" s="863" t="str">
        <f t="shared" si="93"/>
        <v>文化芸術活動を継続・発展させていくためのしくみの構築を重視しており、市民に実感されにくいため、客観指標を重視する。</v>
      </c>
      <c r="HY22" s="877" t="str">
        <f>VLOOKUP(GJ22&amp;HM22&amp;HW22,プルダウン!$AC$2:$AD$71,2,FALSE)</f>
        <v>B</v>
      </c>
      <c r="HZ22" s="859" t="str">
        <f>VLOOKUP(HY22,プルダウン!$A$1:$B$6,2,FALSE)</f>
        <v>政策の目的がかなり達成されている</v>
      </c>
      <c r="IA22" s="860"/>
      <c r="IB22" s="859"/>
      <c r="IC22" s="889" t="str">
        <f>VLOOKUP($A22&amp;"-"&amp;IC$4,'04施策の客観指標'!$A$4:$AY$1029,COLUMN('04施策の客観指標'!$AW:$AW),FALSE)</f>
        <v>a</v>
      </c>
      <c r="ID22" s="878" t="s">
        <v>55</v>
      </c>
      <c r="IE22" s="878" t="str">
        <f>VLOOKUP($A22&amp;"-"&amp;IE$4,'04施策の客観指標'!$A$4:$AY$1029,COLUMN('04施策の客観指標'!$AW:$AW),FALSE)</f>
        <v>-</v>
      </c>
      <c r="IF22" s="878" t="str">
        <f>VLOOKUP($A22&amp;"-"&amp;IF$4,'04施策の客観指標'!$A$4:$AY$1029,COLUMN('04施策の客観指標'!$AW:$AW),FALSE)</f>
        <v>-</v>
      </c>
      <c r="IG22" s="878" t="str">
        <f>VLOOKUP($A22&amp;"-"&amp;IG$4,'04施策の客観指標'!$A$4:$AY$1029,COLUMN('04施策の客観指標'!$AW:$AW),FALSE)</f>
        <v>-</v>
      </c>
      <c r="IH22" s="878" t="str">
        <f>VLOOKUP($A22&amp;"-"&amp;IH$4,'04施策の客観指標'!$A$4:$AY$1029,COLUMN('04施策の客観指標'!$AW:$AW),FALSE)</f>
        <v>-</v>
      </c>
      <c r="II22" s="878" t="str">
        <f>VLOOKUP($A22&amp;"-"&amp;II$4,'04施策の客観指標'!$A$4:$AY$1029,COLUMN('04施策の客観指標'!$AW:$AW),FALSE)</f>
        <v>-</v>
      </c>
      <c r="IJ22" s="878" t="str">
        <f>VLOOKUP($A22&amp;"-"&amp;IJ$4,'04施策の客観指標'!$A$4:$AY$1029,COLUMN('04施策の客観指標'!$AW:$AW),FALSE)</f>
        <v>-</v>
      </c>
      <c r="IK22" s="878" t="str">
        <f>VLOOKUP($A22&amp;"-"&amp;IK$4,'04施策の客観指標'!$A$4:$AY$1029,COLUMN('04施策の客観指標'!$AW:$AW),FALSE)</f>
        <v>-</v>
      </c>
      <c r="IL22" s="879" t="str">
        <f t="shared" si="94"/>
        <v>a</v>
      </c>
      <c r="IM22" s="856">
        <f>IF(IC22="-","-",VLOOKUP($A22&amp;"-"&amp;IC$4,'04施策の客観指標'!$A$4:$AY$1029,COLUMN('04施策の客観指標'!$AY:$AY),FALSE))</f>
        <v>1</v>
      </c>
      <c r="IN22" s="856">
        <f>IF(ID22="-","-",VLOOKUP($A22&amp;"-"&amp;ID$4,'04施策の客観指標'!$A$4:$AY$1029,COLUMN('04施策の客観指標'!$AY:$AY),FALSE))</f>
        <v>1</v>
      </c>
      <c r="IO22" s="856" t="str">
        <f>IF(IE22="-","-",VLOOKUP($A22&amp;"-"&amp;IE$4,'04施策の客観指標'!$A$4:$AY$1029,COLUMN('04施策の客観指標'!$AY:$AY),FALSE))</f>
        <v>-</v>
      </c>
      <c r="IP22" s="856" t="str">
        <f>IF(IF22="-","-",VLOOKUP($A22&amp;"-"&amp;IF$4,'04施策の客観指標'!$A$4:$AY$1029,COLUMN('04施策の客観指標'!$AY:$AY),FALSE))</f>
        <v>-</v>
      </c>
      <c r="IQ22" s="856" t="str">
        <f>IF(IG22="-","-",VLOOKUP($A22&amp;"-"&amp;IG$4,'04施策の客観指標'!$A$4:$AY$1029,COLUMN('04施策の客観指標'!$AY:$AY),FALSE))</f>
        <v>-</v>
      </c>
      <c r="IR22" s="856" t="str">
        <f>IF(IH22="-","-",VLOOKUP($A22&amp;"-"&amp;IH$4,'04施策の客観指標'!$A$4:$AY$1029,COLUMN('04施策の客観指標'!$AY:$AY),FALSE))</f>
        <v>-</v>
      </c>
      <c r="IS22" s="856" t="str">
        <f>IF(II22="-","-",VLOOKUP($A22&amp;"-"&amp;II$4,'04施策の客観指標'!$A$4:$AY$1029,COLUMN('04施策の客観指標'!$AY:$AY),FALSE))</f>
        <v>-</v>
      </c>
      <c r="IT22" s="856" t="str">
        <f>IF(IJ22="-","-",VLOOKUP($A22&amp;"-"&amp;IJ$4,'04施策の客観指標'!$A$4:$AY$1029,COLUMN('04施策の客観指標'!$AY:$AY),FALSE))</f>
        <v>-</v>
      </c>
      <c r="IU22" s="856" t="str">
        <f>IF(IK22="-","-",VLOOKUP($A22&amp;"-"&amp;IK$4,'04施策の客観指標'!$A$4:$AY$1029,COLUMN('04施策の客観指標'!$AY:$AY),FALSE))</f>
        <v>-</v>
      </c>
      <c r="IV22" s="879">
        <f t="shared" si="95"/>
        <v>2</v>
      </c>
      <c r="IW22" s="877">
        <f t="shared" si="96"/>
        <v>4</v>
      </c>
      <c r="IX22" s="878">
        <f t="shared" si="97"/>
        <v>3</v>
      </c>
      <c r="IY22" s="878" t="str">
        <f t="shared" si="98"/>
        <v/>
      </c>
      <c r="IZ22" s="878" t="str">
        <f t="shared" si="99"/>
        <v/>
      </c>
      <c r="JA22" s="878" t="str">
        <f t="shared" si="100"/>
        <v/>
      </c>
      <c r="JB22" s="878" t="str">
        <f t="shared" si="101"/>
        <v/>
      </c>
      <c r="JC22" s="878" t="str">
        <f t="shared" si="102"/>
        <v/>
      </c>
      <c r="JD22" s="878" t="str">
        <f t="shared" si="103"/>
        <v/>
      </c>
      <c r="JE22" s="878" t="str">
        <f t="shared" si="104"/>
        <v/>
      </c>
      <c r="JF22" s="855">
        <f t="shared" si="105"/>
        <v>0.875</v>
      </c>
      <c r="JG22" s="877" t="str">
        <f>IF($K22="○",VLOOKUP($C22&amp;"-"&amp;JG$4,'05市民生活実感調査'!$A$3:$BC$218,COLUMN('05市民生活実感調査'!$BC:$BC),FALSE),"-")</f>
        <v>-</v>
      </c>
      <c r="JH22" s="878" t="str">
        <f>IF($L22="○",VLOOKUP($C22&amp;"-"&amp;JH$4,'05市民生活実感調査'!$A$3:$BC$218,COLUMN('05市民生活実感調査'!$BC:$BC),FALSE),"-")</f>
        <v>-</v>
      </c>
      <c r="JI22" s="878" t="str">
        <f>IF($M22="○",VLOOKUP($C22&amp;"-"&amp;JI$4,'05市民生活実感調査'!$A$3:$BC$218,COLUMN('05市民生活実感調査'!$BC:$BC),FALSE),"-")</f>
        <v>-</v>
      </c>
      <c r="JJ22" s="878" t="str">
        <f>IF($N22="○",VLOOKUP($C22&amp;"-"&amp;JJ$4,'05市民生活実感調査'!$A$3:$BC$218,COLUMN('05市民生活実感調査'!$BC:$BC),FALSE),"-")</f>
        <v>-</v>
      </c>
      <c r="JK22" s="878" t="str">
        <f>IF($O22="○",VLOOKUP($C22&amp;"-"&amp;JK$4,'05市民生活実感調査'!$A$3:$BC$218,COLUMN('05市民生活実感調査'!$BC:$BC),FALSE),"-")</f>
        <v>c</v>
      </c>
      <c r="JL22" s="878" t="str">
        <f>IF($P22="○",VLOOKUP($C22&amp;"-"&amp;JL$4,'05市民生活実感調査'!$A$3:$BC$218,COLUMN('05市民生活実感調査'!$BC:$BC),FALSE),"-")</f>
        <v>-</v>
      </c>
      <c r="JM22" s="878" t="str">
        <f>IF($Q22="○",VLOOKUP($C22&amp;"-"&amp;JM$4,'05市民生活実感調査'!$A$3:$BC$218,COLUMN('05市民生活実感調査'!$BC:$BC),FALSE),"-")</f>
        <v>-</v>
      </c>
      <c r="JN22" s="878" t="str">
        <f>IF($R22="○",VLOOKUP($C22&amp;"-"&amp;JN$4,'05市民生活実感調査'!$A$3:$BC$218,COLUMN('05市民生活実感調査'!$BC:$BC),FALSE),"-")</f>
        <v>-</v>
      </c>
      <c r="JO22" s="879" t="str">
        <f t="shared" si="106"/>
        <v>c</v>
      </c>
      <c r="JP22" s="877" t="str">
        <f t="shared" si="107"/>
        <v/>
      </c>
      <c r="JQ22" s="878" t="str">
        <f t="shared" si="108"/>
        <v/>
      </c>
      <c r="JR22" s="878" t="str">
        <f t="shared" si="109"/>
        <v/>
      </c>
      <c r="JS22" s="878" t="str">
        <f t="shared" si="110"/>
        <v/>
      </c>
      <c r="JT22" s="878">
        <f t="shared" si="111"/>
        <v>2</v>
      </c>
      <c r="JU22" s="878" t="str">
        <f t="shared" si="112"/>
        <v/>
      </c>
      <c r="JV22" s="878" t="str">
        <f t="shared" si="113"/>
        <v/>
      </c>
      <c r="JW22" s="878" t="str">
        <f t="shared" si="114"/>
        <v/>
      </c>
      <c r="JX22" s="840">
        <f t="shared" si="115"/>
        <v>0.5</v>
      </c>
      <c r="JY22" s="876" t="str">
        <f t="shared" si="143"/>
        <v>客観指標</v>
      </c>
      <c r="JZ22" s="863" t="str">
        <f t="shared" si="117"/>
        <v>文化芸術活動を継続・発展させていくためのしくみの構築を重視しており、市民に実感されにくいため、客観指標を重視する。</v>
      </c>
      <c r="KA22" s="877" t="str">
        <f>VLOOKUP(IL22&amp;JO22&amp;JY22,プルダウン!$AC$2:$AD$71,2,FALSE)</f>
        <v>B</v>
      </c>
      <c r="KB22" s="859" t="str">
        <f>VLOOKUP(KA22,プルダウン!$A$1:$B$6,2,FALSE)</f>
        <v>政策の目的がかなり達成されている</v>
      </c>
      <c r="KC22" s="860"/>
      <c r="KD22" s="859"/>
      <c r="KE22" s="883" t="str">
        <f>VLOOKUP($A22&amp;"-"&amp;KE$4,'04施策の客観指標'!$A$4:$AY$1029,COLUMN('04施策の客観指標'!$AX:$AX),FALSE)</f>
        <v>a</v>
      </c>
      <c r="KF22" s="813" t="str">
        <f>VLOOKUP($A22&amp;"-"&amp;KF$4,'04施策の客観指標'!$A$4:$AY$1029,COLUMN('04施策の客観指標'!$AX:$AX),FALSE)</f>
        <v>a</v>
      </c>
      <c r="KG22" s="813" t="str">
        <f>VLOOKUP($A22&amp;"-"&amp;KG$4,'04施策の客観指標'!$A$4:$AY$1029,COLUMN('04施策の客観指標'!$AX:$AX),FALSE)</f>
        <v>-</v>
      </c>
      <c r="KH22" s="813" t="str">
        <f>VLOOKUP($A22&amp;"-"&amp;KH$4,'04施策の客観指標'!$A$4:$AY$1029,COLUMN('04施策の客観指標'!$AX:$AX),FALSE)</f>
        <v>-</v>
      </c>
      <c r="KI22" s="813" t="str">
        <f>VLOOKUP($A22&amp;"-"&amp;KI$4,'04施策の客観指標'!$A$4:$AY$1029,COLUMN('04施策の客観指標'!$AX:$AX),FALSE)</f>
        <v>-</v>
      </c>
      <c r="KJ22" s="813" t="str">
        <f>VLOOKUP($A22&amp;"-"&amp;KJ$4,'04施策の客観指標'!$A$4:$AY$1029,COLUMN('04施策の客観指標'!$AX:$AX),FALSE)</f>
        <v>-</v>
      </c>
      <c r="KK22" s="813" t="str">
        <f>VLOOKUP($A22&amp;"-"&amp;KK$4,'04施策の客観指標'!$A$4:$AY$1029,COLUMN('04施策の客観指標'!$AX:$AX),FALSE)</f>
        <v>-</v>
      </c>
      <c r="KL22" s="813" t="str">
        <f>VLOOKUP($A22&amp;"-"&amp;KL$4,'04施策の客観指標'!$A$4:$AY$1029,COLUMN('04施策の客観指標'!$AX:$AX),FALSE)</f>
        <v>-</v>
      </c>
      <c r="KM22" s="813" t="str">
        <f>VLOOKUP($A22&amp;"-"&amp;KM$4,'04施策の客観指標'!$A$4:$AY$1029,COLUMN('04施策の客観指標'!$AX:$AX),FALSE)</f>
        <v>-</v>
      </c>
      <c r="KN22" s="814" t="str">
        <f t="shared" si="118"/>
        <v>a</v>
      </c>
      <c r="KO22" s="423">
        <f>IF(KE22="-","-",VLOOKUP($A22&amp;"-"&amp;KE$4,'04施策の客観指標'!$A$4:$AY$1029,COLUMN('04施策の客観指標'!$AY:$AY),FALSE))</f>
        <v>1</v>
      </c>
      <c r="KP22" s="423">
        <f>IF(KF22="-","-",VLOOKUP($A22&amp;"-"&amp;KF$4,'04施策の客観指標'!$A$4:$AY$1029,COLUMN('04施策の客観指標'!$AY:$AY),FALSE))</f>
        <v>1</v>
      </c>
      <c r="KQ22" s="423" t="str">
        <f>IF(KG22="-","-",VLOOKUP($A22&amp;"-"&amp;KG$4,'04施策の客観指標'!$A$4:$AY$1029,COLUMN('04施策の客観指標'!$AY:$AY),FALSE))</f>
        <v>-</v>
      </c>
      <c r="KR22" s="423" t="str">
        <f>IF(KH22="-","-",VLOOKUP($A22&amp;"-"&amp;KH$4,'04施策の客観指標'!$A$4:$AY$1029,COLUMN('04施策の客観指標'!$AY:$AY),FALSE))</f>
        <v>-</v>
      </c>
      <c r="KS22" s="423" t="str">
        <f>IF(KI22="-","-",VLOOKUP($A22&amp;"-"&amp;KI$4,'04施策の客観指標'!$A$4:$AY$1029,COLUMN('04施策の客観指標'!$AY:$AY),FALSE))</f>
        <v>-</v>
      </c>
      <c r="KT22" s="423" t="str">
        <f>IF(KJ22="-","-",VLOOKUP($A22&amp;"-"&amp;KJ$4,'04施策の客観指標'!$A$4:$AY$1029,COLUMN('04施策の客観指標'!$AY:$AY),FALSE))</f>
        <v>-</v>
      </c>
      <c r="KU22" s="423" t="str">
        <f>IF(KK22="-","-",VLOOKUP($A22&amp;"-"&amp;KK$4,'04施策の客観指標'!$A$4:$AY$1029,COLUMN('04施策の客観指標'!$AY:$AY),FALSE))</f>
        <v>-</v>
      </c>
      <c r="KV22" s="423" t="str">
        <f>IF(KL22="-","-",VLOOKUP($A22&amp;"-"&amp;KL$4,'04施策の客観指標'!$A$4:$AY$1029,COLUMN('04施策の客観指標'!$AY:$AY),FALSE))</f>
        <v>-</v>
      </c>
      <c r="KW22" s="423" t="str">
        <f>IF(KM22="-","-",VLOOKUP($A22&amp;"-"&amp;KM$4,'04施策の客観指標'!$A$4:$AY$1029,COLUMN('04施策の客観指標'!$AY:$AY),FALSE))</f>
        <v>-</v>
      </c>
      <c r="KX22" s="234">
        <f t="shared" si="119"/>
        <v>2</v>
      </c>
      <c r="KY22" s="237">
        <f t="shared" si="120"/>
        <v>4</v>
      </c>
      <c r="KZ22" s="187">
        <f t="shared" si="121"/>
        <v>4</v>
      </c>
      <c r="LA22" s="187" t="str">
        <f t="shared" si="122"/>
        <v/>
      </c>
      <c r="LB22" s="187" t="str">
        <f t="shared" si="123"/>
        <v/>
      </c>
      <c r="LC22" s="187" t="str">
        <f t="shared" si="124"/>
        <v/>
      </c>
      <c r="LD22" s="187" t="str">
        <f t="shared" si="125"/>
        <v/>
      </c>
      <c r="LE22" s="187" t="str">
        <f t="shared" si="126"/>
        <v/>
      </c>
      <c r="LF22" s="187" t="str">
        <f t="shared" si="127"/>
        <v/>
      </c>
      <c r="LG22" s="187" t="str">
        <f t="shared" si="128"/>
        <v/>
      </c>
      <c r="LH22" s="240">
        <f t="shared" si="129"/>
        <v>1</v>
      </c>
      <c r="LI22" s="820" t="str">
        <f>IF($K22="○",VLOOKUP($C22&amp;"-"&amp;LI$4,'05市民生活実感調査'!$A$3:$BM$218,COLUMN('05市民生活実感調査'!$BM:$BM),FALSE),"-")</f>
        <v>-</v>
      </c>
      <c r="LJ22" s="821" t="str">
        <f>IF($L22="○",VLOOKUP($C22&amp;"-"&amp;LJ$4,'05市民生活実感調査'!$A$3:$BM$218,COLUMN('05市民生活実感調査'!$BM:$BM),FALSE),"-")</f>
        <v>-</v>
      </c>
      <c r="LK22" s="821" t="str">
        <f>IF($M22="○",VLOOKUP($C22&amp;"-"&amp;LK$4,'05市民生活実感調査'!$A$3:$BM$218,COLUMN('05市民生活実感調査'!$BM:$BM),FALSE),"-")</f>
        <v>-</v>
      </c>
      <c r="LL22" s="821" t="str">
        <f>IF($N22="○",VLOOKUP($C22&amp;"-"&amp;LL$4,'05市民生活実感調査'!$A$3:$BM$218,COLUMN('05市民生活実感調査'!$BM:$BM),FALSE),"-")</f>
        <v>-</v>
      </c>
      <c r="LM22" s="821" t="str">
        <f>IF($O22="○",VLOOKUP($C22&amp;"-"&amp;LM$4,'05市民生活実感調査'!$A$3:$BM$218,COLUMN('05市民生活実感調査'!$BM:$BM),FALSE),"-")</f>
        <v>c</v>
      </c>
      <c r="LN22" s="821" t="str">
        <f>IF($P22="○",VLOOKUP($C22&amp;"-"&amp;LN$4,'05市民生活実感調査'!$A$3:$BM$218,COLUMN('05市民生活実感調査'!$BM:$BM),FALSE),"-")</f>
        <v>-</v>
      </c>
      <c r="LO22" s="821" t="str">
        <f>IF($Q22="○",VLOOKUP($C22&amp;"-"&amp;LO$4,'05市民生活実感調査'!$A$3:$BM$218,COLUMN('05市民生活実感調査'!$BM:$BM),FALSE),"-")</f>
        <v>-</v>
      </c>
      <c r="LP22" s="821" t="str">
        <f>IF($R22="○",VLOOKUP($C22&amp;"-"&amp;LP$4,'05市民生活実感調査'!$A$3:$BM$218,COLUMN('05市民生活実感調査'!$BM:$BM),FALSE),"-")</f>
        <v>-</v>
      </c>
      <c r="LQ22" s="822" t="str">
        <f t="shared" si="130"/>
        <v>c</v>
      </c>
      <c r="LR22" s="237" t="str">
        <f t="shared" si="131"/>
        <v/>
      </c>
      <c r="LS22" s="187" t="str">
        <f t="shared" si="132"/>
        <v/>
      </c>
      <c r="LT22" s="187" t="str">
        <f t="shared" si="133"/>
        <v/>
      </c>
      <c r="LU22" s="187" t="str">
        <f t="shared" si="134"/>
        <v/>
      </c>
      <c r="LV22" s="187">
        <f t="shared" si="135"/>
        <v>2</v>
      </c>
      <c r="LW22" s="187" t="str">
        <f t="shared" si="136"/>
        <v/>
      </c>
      <c r="LX22" s="187" t="str">
        <f t="shared" si="137"/>
        <v/>
      </c>
      <c r="LY22" s="187" t="str">
        <f t="shared" si="138"/>
        <v/>
      </c>
      <c r="LZ22" s="422">
        <f t="shared" si="142"/>
        <v>0.5</v>
      </c>
      <c r="MA22" s="103" t="str">
        <f t="shared" si="144"/>
        <v>客観指標</v>
      </c>
      <c r="MB22" s="104" t="str">
        <f t="shared" si="140"/>
        <v>文化芸術活動を継続・発展させていくためのしくみの構築を重視しており、市民に実感されにくいため、客観指標を重視する。</v>
      </c>
      <c r="MC22" s="823" t="str">
        <f>VLOOKUP(KN22&amp;LQ22&amp;MA22,プルダウン!$AC$2:$AD$71,2,FALSE)</f>
        <v>B</v>
      </c>
      <c r="MD22" s="824" t="str">
        <f>VLOOKUP(MC22,プルダウン!$A$1:$B$6,2,FALSE)</f>
        <v>政策の目的がかなり達成されている</v>
      </c>
      <c r="ME22" s="91"/>
      <c r="MF22" s="190"/>
    </row>
    <row r="23" spans="1:344" ht="213" customHeight="1">
      <c r="A23" s="231">
        <v>601</v>
      </c>
      <c r="B23" s="104" t="s">
        <v>175</v>
      </c>
      <c r="C23" s="237">
        <f t="shared" si="0"/>
        <v>6</v>
      </c>
      <c r="D23" s="190" t="str">
        <f>IFERROR(VLOOKUP(C23,プルダウン!$L$2:$M$28,2,FALSE),"-")</f>
        <v>スポーツ</v>
      </c>
      <c r="E23" s="104"/>
      <c r="F23" s="91" t="s">
        <v>1189</v>
      </c>
      <c r="G23" s="117" t="s">
        <v>1531</v>
      </c>
      <c r="H23" s="91"/>
      <c r="I23" s="117"/>
      <c r="J23" s="104"/>
      <c r="K23" s="420" t="s">
        <v>383</v>
      </c>
      <c r="L23" s="421" t="s">
        <v>83</v>
      </c>
      <c r="M23" s="421" t="s">
        <v>83</v>
      </c>
      <c r="N23" s="421" t="s">
        <v>83</v>
      </c>
      <c r="O23" s="421" t="s">
        <v>83</v>
      </c>
      <c r="P23" s="421" t="s">
        <v>83</v>
      </c>
      <c r="Q23" s="421" t="s">
        <v>83</v>
      </c>
      <c r="R23" s="422" t="s">
        <v>83</v>
      </c>
      <c r="S23" s="898" t="str">
        <f>VLOOKUP($A23&amp;"-"&amp;S$4,'04施策の客観指標'!$A$4:$AY$1029,COLUMN('04施策の客観指標'!$AS:$AS),FALSE)</f>
        <v>-</v>
      </c>
      <c r="T23" s="899" t="str">
        <f>VLOOKUP($A23&amp;"-"&amp;T$4,'04施策の客観指標'!$A$4:$AY$1029,COLUMN('04施策の客観指標'!$AS:$AS),FALSE)</f>
        <v>-</v>
      </c>
      <c r="U23" s="899" t="str">
        <f>VLOOKUP($A23&amp;"-"&amp;U$4,'04施策の客観指標'!$A$4:$AY$1029,COLUMN('04施策の客観指標'!$AS:$AS),FALSE)</f>
        <v>-</v>
      </c>
      <c r="V23" s="899" t="str">
        <f>VLOOKUP($A23&amp;"-"&amp;V$4,'04施策の客観指標'!$A$4:$AY$1029,COLUMN('04施策の客観指標'!$AS:$AS),FALSE)</f>
        <v>-</v>
      </c>
      <c r="W23" s="899" t="str">
        <f>VLOOKUP($A23&amp;"-"&amp;W$4,'04施策の客観指標'!$A$4:$AY$1029,COLUMN('04施策の客観指標'!$AS:$AS),FALSE)</f>
        <v>-</v>
      </c>
      <c r="X23" s="899" t="str">
        <f>VLOOKUP($A23&amp;"-"&amp;X$4,'04施策の客観指標'!$A$4:$AY$1029,COLUMN('04施策の客観指標'!$AS:$AS),FALSE)</f>
        <v>-</v>
      </c>
      <c r="Y23" s="899" t="str">
        <f>VLOOKUP($A23&amp;"-"&amp;Y$4,'04施策の客観指標'!$A$4:$AY$1029,COLUMN('04施策の客観指標'!$AS:$AS),FALSE)</f>
        <v>-</v>
      </c>
      <c r="Z23" s="899" t="str">
        <f>VLOOKUP($A23&amp;"-"&amp;Z$4,'04施策の客観指標'!$A$4:$AY$1029,COLUMN('04施策の客観指標'!$AS:$AS),FALSE)</f>
        <v>-</v>
      </c>
      <c r="AA23" s="900" t="str">
        <f>VLOOKUP($A23&amp;"-"&amp;AA$4,'04施策の客観指標'!$A$4:$AY$1029,COLUMN('04施策の客観指標'!$AS:$AS),FALSE)</f>
        <v>-</v>
      </c>
      <c r="AB23" s="901" t="str">
        <f t="shared" si="1"/>
        <v>-</v>
      </c>
      <c r="AC23" s="902" t="s">
        <v>83</v>
      </c>
      <c r="AD23" s="899" t="s">
        <v>83</v>
      </c>
      <c r="AE23" s="899" t="s">
        <v>83</v>
      </c>
      <c r="AF23" s="899" t="s">
        <v>83</v>
      </c>
      <c r="AG23" s="899" t="s">
        <v>83</v>
      </c>
      <c r="AH23" s="899" t="s">
        <v>83</v>
      </c>
      <c r="AI23" s="899" t="s">
        <v>83</v>
      </c>
      <c r="AJ23" s="899" t="s">
        <v>83</v>
      </c>
      <c r="AK23" s="899" t="s">
        <v>83</v>
      </c>
      <c r="AL23" s="903">
        <f t="shared" si="2"/>
        <v>0</v>
      </c>
      <c r="AM23" s="898" t="str">
        <f t="shared" si="3"/>
        <v/>
      </c>
      <c r="AN23" s="899" t="str">
        <f t="shared" si="4"/>
        <v/>
      </c>
      <c r="AO23" s="899" t="str">
        <f t="shared" si="5"/>
        <v/>
      </c>
      <c r="AP23" s="899" t="str">
        <f t="shared" si="6"/>
        <v/>
      </c>
      <c r="AQ23" s="899" t="str">
        <f t="shared" si="7"/>
        <v/>
      </c>
      <c r="AR23" s="899" t="str">
        <f t="shared" si="8"/>
        <v/>
      </c>
      <c r="AS23" s="899" t="str">
        <f t="shared" si="9"/>
        <v/>
      </c>
      <c r="AT23" s="899" t="str">
        <f t="shared" si="10"/>
        <v/>
      </c>
      <c r="AU23" s="900" t="str">
        <f t="shared" si="11"/>
        <v/>
      </c>
      <c r="AV23" s="914" t="str">
        <f t="shared" si="12"/>
        <v>-</v>
      </c>
      <c r="AW23" s="856" t="str">
        <f>IF($K23="○",VLOOKUP($C23&amp;"-"&amp;AW$4,'05市民生活実感調査'!$A$3:$BC$218,COLUMN('05市民生活実感調査'!$O:$O),FALSE),"-")</f>
        <v>c</v>
      </c>
      <c r="AX23" s="878" t="str">
        <f>IF($L23="○",VLOOKUP($C23&amp;"-"&amp;AX$4,'05市民生活実感調査'!$A$3:$BC$218,COLUMN('05市民生活実感調査'!$O:$O),FALSE),"-")</f>
        <v>-</v>
      </c>
      <c r="AY23" s="878" t="str">
        <f>IF($M23="○",VLOOKUP($C23&amp;"-"&amp;AY$4,'05市民生活実感調査'!$A$3:$BC$218,COLUMN('05市民生活実感調査'!$O:$O),FALSE),"-")</f>
        <v>-</v>
      </c>
      <c r="AZ23" s="878" t="str">
        <f>IF($N23="○",VLOOKUP($C23&amp;"-"&amp;AZ$4,'05市民生活実感調査'!$A$3:$BC$218,COLUMN('05市民生活実感調査'!$O:$O),FALSE),"-")</f>
        <v>-</v>
      </c>
      <c r="BA23" s="878" t="str">
        <f>IF($O23="○",VLOOKUP($C23&amp;"-"&amp;BA$4,'05市民生活実感調査'!$A$3:$BC$218,COLUMN('05市民生活実感調査'!$O:$O),FALSE),"-")</f>
        <v>-</v>
      </c>
      <c r="BB23" s="878" t="str">
        <f>IF($P23="○",VLOOKUP($C23&amp;"-"&amp;BB$4,'05市民生活実感調査'!$A$3:$BC$218,COLUMN('05市民生活実感調査'!$O:$O),FALSE),"-")</f>
        <v>-</v>
      </c>
      <c r="BC23" s="878" t="str">
        <f>IF($Q23="○",VLOOKUP($C23&amp;"-"&amp;BC$4,'05市民生活実感調査'!$A$3:$BC$218,COLUMN('05市民生活実感調査'!$O:$O),FALSE),"-")</f>
        <v>-</v>
      </c>
      <c r="BD23" s="878" t="str">
        <f>IF($R23="○",VLOOKUP($C23&amp;"-"&amp;BD$4,'05市民生活実感調査'!$A$3:$BC$218,COLUMN('05市民生活実感調査'!$O:$O),FALSE),"-")</f>
        <v>-</v>
      </c>
      <c r="BE23" s="879" t="str">
        <f t="shared" si="13"/>
        <v>c</v>
      </c>
      <c r="BF23" s="877">
        <f t="shared" si="14"/>
        <v>2</v>
      </c>
      <c r="BG23" s="878" t="str">
        <f t="shared" si="15"/>
        <v/>
      </c>
      <c r="BH23" s="878" t="str">
        <f t="shared" si="16"/>
        <v/>
      </c>
      <c r="BI23" s="878" t="str">
        <f t="shared" si="17"/>
        <v/>
      </c>
      <c r="BJ23" s="878" t="str">
        <f t="shared" si="18"/>
        <v/>
      </c>
      <c r="BK23" s="878" t="str">
        <f t="shared" si="19"/>
        <v/>
      </c>
      <c r="BL23" s="878" t="str">
        <f t="shared" si="20"/>
        <v/>
      </c>
      <c r="BM23" s="878" t="str">
        <f t="shared" si="21"/>
        <v/>
      </c>
      <c r="BN23" s="840">
        <f t="shared" si="22"/>
        <v>0.5</v>
      </c>
      <c r="BO23" s="880" t="s">
        <v>123</v>
      </c>
      <c r="BP23" s="863" t="s">
        <v>1976</v>
      </c>
      <c r="BQ23" s="877" t="e">
        <v>#N/A</v>
      </c>
      <c r="BR23" s="887" t="e">
        <v>#N/A</v>
      </c>
      <c r="BS23" s="860" t="s">
        <v>1532</v>
      </c>
      <c r="BT23" s="887" t="s">
        <v>1533</v>
      </c>
      <c r="BU23" s="863" t="s">
        <v>1460</v>
      </c>
      <c r="BV23" s="890" t="s">
        <v>1534</v>
      </c>
      <c r="BW23" s="889" t="str">
        <f>VLOOKUP($A23&amp;"-"&amp;BW$4,'04施策の客観指標'!$A$4:$AY$1029,COLUMN('04施策の客観指標'!$AT:$AT),FALSE)</f>
        <v>b</v>
      </c>
      <c r="BX23" s="878" t="str">
        <f>VLOOKUP($A23&amp;"-"&amp;BX$4,'04施策の客観指標'!$A$4:$AY$1029,COLUMN('04施策の客観指標'!$AT:$AT),FALSE)</f>
        <v>-</v>
      </c>
      <c r="BY23" s="878" t="str">
        <f>VLOOKUP($A23&amp;"-"&amp;BY$4,'04施策の客観指標'!$A$4:$AY$1029,COLUMN('04施策の客観指標'!$AT:$AT),FALSE)</f>
        <v>-</v>
      </c>
      <c r="BZ23" s="878" t="str">
        <f>VLOOKUP($A23&amp;"-"&amp;BZ$4,'04施策の客観指標'!$A$4:$AY$1029,COLUMN('04施策の客観指標'!$AT:$AT),FALSE)</f>
        <v>-</v>
      </c>
      <c r="CA23" s="878" t="str">
        <f>VLOOKUP($A23&amp;"-"&amp;CA$4,'04施策の客観指標'!$A$4:$AY$1029,COLUMN('04施策の客観指標'!$AT:$AT),FALSE)</f>
        <v>-</v>
      </c>
      <c r="CB23" s="878" t="str">
        <f>VLOOKUP($A23&amp;"-"&amp;CB$4,'04施策の客観指標'!$A$4:$AY$1029,COLUMN('04施策の客観指標'!$AT:$AT),FALSE)</f>
        <v>-</v>
      </c>
      <c r="CC23" s="878" t="str">
        <f>VLOOKUP($A23&amp;"-"&amp;CC$4,'04施策の客観指標'!$A$4:$AY$1029,COLUMN('04施策の客観指標'!$AT:$AT),FALSE)</f>
        <v>-</v>
      </c>
      <c r="CD23" s="878" t="str">
        <f>VLOOKUP($A23&amp;"-"&amp;CD$4,'04施策の客観指標'!$A$4:$AY$1029,COLUMN('04施策の客観指標'!$AT:$AT),FALSE)</f>
        <v>-</v>
      </c>
      <c r="CE23" s="852" t="str">
        <f>VLOOKUP($A23&amp;"-"&amp;CE$4,'04施策の客観指標'!$A$4:$AY$1029,COLUMN('04施策の客観指標'!$AT:$AT),FALSE)</f>
        <v>-</v>
      </c>
      <c r="CF23" s="879" t="str">
        <f t="shared" si="23"/>
        <v>b</v>
      </c>
      <c r="CG23" s="856">
        <f>IF(BW23="-","-",VLOOKUP($A23&amp;"-"&amp;BW$4,'04施策の客観指標'!$A$4:$AY$1029,COLUMN('04施策の客観指標'!$AY:$AY),FALSE))</f>
        <v>1</v>
      </c>
      <c r="CH23" s="856" t="str">
        <f>IF(BX23="-","-",VLOOKUP($A23&amp;"-"&amp;BX$4,'04施策の客観指標'!$A$4:$AY$1029,COLUMN('04施策の客観指標'!$AY:$AY),FALSE))</f>
        <v>-</v>
      </c>
      <c r="CI23" s="856" t="str">
        <f>IF(BY23="-","-",VLOOKUP($A23&amp;"-"&amp;BY$4,'04施策の客観指標'!$A$4:$AY$1029,COLUMN('04施策の客観指標'!$AY:$AY),FALSE))</f>
        <v>-</v>
      </c>
      <c r="CJ23" s="856" t="str">
        <f>IF(BZ23="-","-",VLOOKUP($A23&amp;"-"&amp;BZ$4,'04施策の客観指標'!$A$4:$AY$1029,COLUMN('04施策の客観指標'!$AY:$AY),FALSE))</f>
        <v>-</v>
      </c>
      <c r="CK23" s="856" t="str">
        <f>IF(CA23="-","-",VLOOKUP($A23&amp;"-"&amp;CA$4,'04施策の客観指標'!$A$4:$AY$1029,COLUMN('04施策の客観指標'!$AY:$AY),FALSE))</f>
        <v>-</v>
      </c>
      <c r="CL23" s="856" t="str">
        <f>IF(CB23="-","-",VLOOKUP($A23&amp;"-"&amp;CB$4,'04施策の客観指標'!$A$4:$AY$1029,COLUMN('04施策の客観指標'!$AY:$AY),FALSE))</f>
        <v>-</v>
      </c>
      <c r="CM23" s="856" t="str">
        <f>IF(CC23="-","-",VLOOKUP($A23&amp;"-"&amp;CC$4,'04施策の客観指標'!$A$4:$AY$1029,COLUMN('04施策の客観指標'!$AY:$AY),FALSE))</f>
        <v>-</v>
      </c>
      <c r="CN23" s="856" t="str">
        <f>IF(CD23="-","-",VLOOKUP($A23&amp;"-"&amp;CD$4,'04施策の客観指標'!$A$4:$AY$1029,COLUMN('04施策の客観指標'!$AY:$AY),FALSE))</f>
        <v>-</v>
      </c>
      <c r="CO23" s="856" t="str">
        <f>IF(CE23="-","-",VLOOKUP($A23&amp;"-"&amp;CE$4,'04施策の客観指標'!$A$4:$AY$1029,COLUMN('04施策の客観指標'!$AY:$AY),FALSE))</f>
        <v>-</v>
      </c>
      <c r="CP23" s="879">
        <f t="shared" si="24"/>
        <v>1</v>
      </c>
      <c r="CQ23" s="877">
        <f t="shared" si="25"/>
        <v>3</v>
      </c>
      <c r="CR23" s="878" t="str">
        <f t="shared" si="26"/>
        <v/>
      </c>
      <c r="CS23" s="878" t="str">
        <f t="shared" si="27"/>
        <v/>
      </c>
      <c r="CT23" s="878" t="str">
        <f t="shared" si="28"/>
        <v/>
      </c>
      <c r="CU23" s="878" t="str">
        <f t="shared" si="29"/>
        <v/>
      </c>
      <c r="CV23" s="878" t="str">
        <f t="shared" si="30"/>
        <v/>
      </c>
      <c r="CW23" s="878" t="str">
        <f t="shared" si="31"/>
        <v/>
      </c>
      <c r="CX23" s="878" t="str">
        <f t="shared" si="32"/>
        <v/>
      </c>
      <c r="CY23" s="878" t="str">
        <f t="shared" si="33"/>
        <v/>
      </c>
      <c r="CZ23" s="855">
        <f t="shared" si="34"/>
        <v>0.75</v>
      </c>
      <c r="DA23" s="877" t="str">
        <f>IF($K23="○",VLOOKUP($C23&amp;"-"&amp;DA$4,'05市民生活実感調査'!$A$3:$BC$218,COLUMN('05市民生活実感調査'!$Y:$Y),FALSE),"-")</f>
        <v>c</v>
      </c>
      <c r="DB23" s="878" t="str">
        <f>IF($L23="○",VLOOKUP($C23&amp;"-"&amp;DB$4,'05市民生活実感調査'!$A$3:$BC$218,COLUMN('05市民生活実感調査'!$Y:$Y),FALSE),"-")</f>
        <v>-</v>
      </c>
      <c r="DC23" s="878" t="str">
        <f>IF($M23="○",VLOOKUP($C23&amp;"-"&amp;DC$4,'05市民生活実感調査'!$A$3:$BC$218,COLUMN('05市民生活実感調査'!$Y:$Y),FALSE),"-")</f>
        <v>-</v>
      </c>
      <c r="DD23" s="878" t="str">
        <f>IF($N23="○",VLOOKUP($C23&amp;"-"&amp;DD$4,'05市民生活実感調査'!$A$3:$BC$218,COLUMN('05市民生活実感調査'!$Y:$Y),FALSE),"-")</f>
        <v>-</v>
      </c>
      <c r="DE23" s="878" t="str">
        <f>IF($O23="○",VLOOKUP($C23&amp;"-"&amp;DE$4,'05市民生活実感調査'!$A$3:$BC$218,COLUMN('05市民生活実感調査'!$Y:$Y),FALSE),"-")</f>
        <v>-</v>
      </c>
      <c r="DF23" s="878" t="str">
        <f>IF($P23="○",VLOOKUP($C23&amp;"-"&amp;DF$4,'05市民生活実感調査'!$A$3:$BC$218,COLUMN('05市民生活実感調査'!$Y:$Y),FALSE),"-")</f>
        <v>-</v>
      </c>
      <c r="DG23" s="878" t="str">
        <f>IF($Q23="○",VLOOKUP($C23&amp;"-"&amp;DG$4,'05市民生活実感調査'!$A$3:$BC$218,COLUMN('05市民生活実感調査'!$Y:$Y),FALSE),"-")</f>
        <v>-</v>
      </c>
      <c r="DH23" s="878" t="str">
        <f>IF($R23="○",VLOOKUP($C23&amp;"-"&amp;DH$4,'05市民生活実感調査'!$A$3:$BC$218,COLUMN('05市民生活実感調査'!$Y:$Y),FALSE),"-")</f>
        <v>-</v>
      </c>
      <c r="DI23" s="879" t="str">
        <f t="shared" si="35"/>
        <v>c</v>
      </c>
      <c r="DJ23" s="877">
        <f t="shared" si="36"/>
        <v>2</v>
      </c>
      <c r="DK23" s="878" t="str">
        <f t="shared" si="37"/>
        <v/>
      </c>
      <c r="DL23" s="878" t="str">
        <f t="shared" si="38"/>
        <v/>
      </c>
      <c r="DM23" s="878" t="str">
        <f t="shared" si="39"/>
        <v/>
      </c>
      <c r="DN23" s="878" t="str">
        <f t="shared" si="141"/>
        <v/>
      </c>
      <c r="DO23" s="878" t="str">
        <f t="shared" si="40"/>
        <v/>
      </c>
      <c r="DP23" s="878" t="str">
        <f t="shared" si="41"/>
        <v/>
      </c>
      <c r="DQ23" s="878" t="str">
        <f t="shared" si="42"/>
        <v/>
      </c>
      <c r="DR23" s="840">
        <f t="shared" si="43"/>
        <v>0.5</v>
      </c>
      <c r="DS23" s="876" t="str">
        <f t="shared" si="44"/>
        <v>市民実感</v>
      </c>
      <c r="DT23" s="863" t="str">
        <f t="shared" si="45"/>
        <v>市民みずから健康のためにスポーツを「楽しむ」ことが施策の目的であるため、市民の実感を重視する。</v>
      </c>
      <c r="DU23" s="877" t="str">
        <f>VLOOKUP(CF23&amp;DI23&amp;DS23,プルダウン!$AC$2:$AD$71,2,FALSE)</f>
        <v>C</v>
      </c>
      <c r="DV23" s="859" t="str">
        <f>VLOOKUP(DU23,プルダウン!$A$1:$B$6,2,FALSE)</f>
        <v>政策の目的がそこそこ達成されている</v>
      </c>
      <c r="DW23" s="860"/>
      <c r="DX23" s="859"/>
      <c r="DY23" s="889" t="str">
        <f>VLOOKUP($A23&amp;"-"&amp;DY$4,'04施策の客観指標'!$A$4:$AY$1029,COLUMN('04施策の客観指標'!$AU:$AU),FALSE)</f>
        <v>a</v>
      </c>
      <c r="DZ23" s="878" t="str">
        <f>VLOOKUP($A23&amp;"-"&amp;DZ$4,'04施策の客観指標'!$A$4:$AY$1029,COLUMN('04施策の客観指標'!$AU:$AU),FALSE)</f>
        <v>-</v>
      </c>
      <c r="EA23" s="878" t="str">
        <f>VLOOKUP($A23&amp;"-"&amp;EA$4,'04施策の客観指標'!$A$4:$AY$1029,COLUMN('04施策の客観指標'!$AU:$AU),FALSE)</f>
        <v>-</v>
      </c>
      <c r="EB23" s="878" t="str">
        <f>VLOOKUP($A23&amp;"-"&amp;EB$4,'04施策の客観指標'!$A$4:$AY$1029,COLUMN('04施策の客観指標'!$AU:$AU),FALSE)</f>
        <v>-</v>
      </c>
      <c r="EC23" s="878" t="str">
        <f>VLOOKUP($A23&amp;"-"&amp;EC$4,'04施策の客観指標'!$A$4:$AY$1029,COLUMN('04施策の客観指標'!$AU:$AU),FALSE)</f>
        <v>-</v>
      </c>
      <c r="ED23" s="878" t="str">
        <f>VLOOKUP($A23&amp;"-"&amp;ED$4,'04施策の客観指標'!$A$4:$AY$1029,COLUMN('04施策の客観指標'!$AU:$AU),FALSE)</f>
        <v>-</v>
      </c>
      <c r="EE23" s="878" t="str">
        <f>VLOOKUP($A23&amp;"-"&amp;EE$4,'04施策の客観指標'!$A$4:$AY$1029,COLUMN('04施策の客観指標'!$AU:$AU),FALSE)</f>
        <v>-</v>
      </c>
      <c r="EF23" s="878" t="str">
        <f>VLOOKUP($A23&amp;"-"&amp;EF$4,'04施策の客観指標'!$A$4:$AY$1029,COLUMN('04施策の客観指標'!$AU:$AU),FALSE)</f>
        <v>-</v>
      </c>
      <c r="EG23" s="878" t="str">
        <f>VLOOKUP($A23&amp;"-"&amp;EG$4,'04施策の客観指標'!$A$4:$AY$1029,COLUMN('04施策の客観指標'!$AU:$AU),FALSE)</f>
        <v>-</v>
      </c>
      <c r="EH23" s="879" t="str">
        <f t="shared" si="46"/>
        <v>a</v>
      </c>
      <c r="EI23" s="902">
        <v>1</v>
      </c>
      <c r="EJ23" s="899" t="s">
        <v>83</v>
      </c>
      <c r="EK23" s="899" t="s">
        <v>83</v>
      </c>
      <c r="EL23" s="899" t="s">
        <v>83</v>
      </c>
      <c r="EM23" s="899" t="s">
        <v>83</v>
      </c>
      <c r="EN23" s="899" t="s">
        <v>83</v>
      </c>
      <c r="EO23" s="899" t="s">
        <v>83</v>
      </c>
      <c r="EP23" s="899" t="s">
        <v>83</v>
      </c>
      <c r="EQ23" s="899" t="s">
        <v>83</v>
      </c>
      <c r="ER23" s="879">
        <f t="shared" si="47"/>
        <v>1</v>
      </c>
      <c r="ES23" s="877">
        <f t="shared" si="48"/>
        <v>4</v>
      </c>
      <c r="ET23" s="878" t="str">
        <f t="shared" si="49"/>
        <v/>
      </c>
      <c r="EU23" s="878" t="str">
        <f t="shared" si="50"/>
        <v/>
      </c>
      <c r="EV23" s="878" t="str">
        <f t="shared" si="51"/>
        <v/>
      </c>
      <c r="EW23" s="878" t="str">
        <f t="shared" si="52"/>
        <v/>
      </c>
      <c r="EX23" s="878" t="str">
        <f t="shared" si="53"/>
        <v/>
      </c>
      <c r="EY23" s="878" t="str">
        <f t="shared" si="54"/>
        <v/>
      </c>
      <c r="EZ23" s="878" t="str">
        <f t="shared" si="55"/>
        <v/>
      </c>
      <c r="FA23" s="878" t="str">
        <f t="shared" si="56"/>
        <v/>
      </c>
      <c r="FB23" s="855">
        <f t="shared" si="57"/>
        <v>1</v>
      </c>
      <c r="FC23" s="877" t="str">
        <f>IF($K23="○",VLOOKUP($C23&amp;"-"&amp;FC$4,'05市民生活実感調査'!$A$3:$BC$218,COLUMN('05市民生活実感調査'!$AI:$AI),FALSE),"-")</f>
        <v>c</v>
      </c>
      <c r="FD23" s="878" t="str">
        <f>IF($L23="○",VLOOKUP($C23&amp;"-"&amp;FD$4,'05市民生活実感調査'!$A$3:$BC$218,COLUMN('05市民生活実感調査'!$AI:$AI),FALSE),"-")</f>
        <v>-</v>
      </c>
      <c r="FE23" s="878" t="str">
        <f>IF($M23="○",VLOOKUP($C23&amp;"-"&amp;FE$4,'05市民生活実感調査'!$A$3:$BC$218,COLUMN('05市民生活実感調査'!$AI:$AI),FALSE),"-")</f>
        <v>-</v>
      </c>
      <c r="FF23" s="878" t="str">
        <f>IF($N23="○",VLOOKUP($C23&amp;"-"&amp;FF$4,'05市民生活実感調査'!$A$3:$BC$218,COLUMN('05市民生活実感調査'!$AI:$AI),FALSE),"-")</f>
        <v>-</v>
      </c>
      <c r="FG23" s="878" t="str">
        <f>IF($O23="○",VLOOKUP($C23&amp;"-"&amp;FG$4,'05市民生活実感調査'!$A$3:$BC$218,COLUMN('05市民生活実感調査'!$AI:$AI),FALSE),"-")</f>
        <v>-</v>
      </c>
      <c r="FH23" s="878" t="str">
        <f>IF($P23="○",VLOOKUP($C23&amp;"-"&amp;FH$4,'05市民生活実感調査'!$A$3:$BC$218,COLUMN('05市民生活実感調査'!$AI:$AI),FALSE),"-")</f>
        <v>-</v>
      </c>
      <c r="FI23" s="878" t="str">
        <f>IF($Q23="○",VLOOKUP($C23&amp;"-"&amp;FI$4,'05市民生活実感調査'!$A$3:$BC$218,COLUMN('05市民生活実感調査'!$AI:$AI),FALSE),"-")</f>
        <v>-</v>
      </c>
      <c r="FJ23" s="878" t="str">
        <f>IF($R23="○",VLOOKUP($C23&amp;"-"&amp;FJ$4,'05市民生活実感調査'!$A$3:$BC$218,COLUMN('05市民生活実感調査'!$AI:$AI),FALSE),"-")</f>
        <v>-</v>
      </c>
      <c r="FK23" s="879" t="str">
        <f t="shared" si="58"/>
        <v>c</v>
      </c>
      <c r="FL23" s="877">
        <f t="shared" si="59"/>
        <v>2</v>
      </c>
      <c r="FM23" s="878" t="str">
        <f t="shared" si="60"/>
        <v/>
      </c>
      <c r="FN23" s="878" t="str">
        <f t="shared" si="61"/>
        <v/>
      </c>
      <c r="FO23" s="878" t="str">
        <f t="shared" si="62"/>
        <v/>
      </c>
      <c r="FP23" s="878" t="str">
        <f t="shared" si="63"/>
        <v/>
      </c>
      <c r="FQ23" s="878" t="str">
        <f t="shared" si="64"/>
        <v/>
      </c>
      <c r="FR23" s="878" t="str">
        <f t="shared" si="65"/>
        <v/>
      </c>
      <c r="FS23" s="878" t="str">
        <f t="shared" si="66"/>
        <v/>
      </c>
      <c r="FT23" s="840">
        <f t="shared" si="67"/>
        <v>0.5</v>
      </c>
      <c r="FU23" s="876" t="str">
        <f t="shared" si="68"/>
        <v>市民実感</v>
      </c>
      <c r="FV23" s="863" t="str">
        <f t="shared" si="69"/>
        <v>市民みずから健康のためにスポーツを「楽しむ」ことが施策の目的であるため、市民の実感を重視する。</v>
      </c>
      <c r="FW23" s="877" t="str">
        <f>VLOOKUP(EH23&amp;FK23&amp;FU23,プルダウン!$AC$2:$AD$71,2,FALSE)</f>
        <v>B</v>
      </c>
      <c r="FX23" s="859" t="str">
        <f>VLOOKUP(FW23,プルダウン!$A$1:$B$6,2,FALSE)</f>
        <v>政策の目的がかなり達成されている</v>
      </c>
      <c r="FY23" s="860"/>
      <c r="FZ23" s="859"/>
      <c r="GA23" s="889" t="str">
        <f>VLOOKUP($A23&amp;"-"&amp;GA$4,'04施策の客観指標'!$A$4:$AY$1029,COLUMN('04施策の客観指標'!$AV:$AV),FALSE)</f>
        <v>a</v>
      </c>
      <c r="GB23" s="878" t="str">
        <f>VLOOKUP($A23&amp;"-"&amp;GB$4,'04施策の客観指標'!$A$4:$AY$1029,COLUMN('04施策の客観指標'!$AV:$AV),FALSE)</f>
        <v>-</v>
      </c>
      <c r="GC23" s="878" t="str">
        <f>VLOOKUP($A23&amp;"-"&amp;GC$4,'04施策の客観指標'!$A$4:$AY$1029,COLUMN('04施策の客観指標'!$AV:$AV),FALSE)</f>
        <v>-</v>
      </c>
      <c r="GD23" s="878" t="str">
        <f>VLOOKUP($A23&amp;"-"&amp;GD$4,'04施策の客観指標'!$A$4:$AY$1029,COLUMN('04施策の客観指標'!$AV:$AV),FALSE)</f>
        <v>-</v>
      </c>
      <c r="GE23" s="878" t="str">
        <f>VLOOKUP($A23&amp;"-"&amp;GE$4,'04施策の客観指標'!$A$4:$AY$1029,COLUMN('04施策の客観指標'!$AV:$AV),FALSE)</f>
        <v>-</v>
      </c>
      <c r="GF23" s="878" t="str">
        <f>VLOOKUP($A23&amp;"-"&amp;GF$4,'04施策の客観指標'!$A$4:$AY$1029,COLUMN('04施策の客観指標'!$AV:$AV),FALSE)</f>
        <v>-</v>
      </c>
      <c r="GG23" s="878" t="str">
        <f>VLOOKUP($A23&amp;"-"&amp;GG$4,'04施策の客観指標'!$A$4:$AY$1029,COLUMN('04施策の客観指標'!$AV:$AV),FALSE)</f>
        <v>-</v>
      </c>
      <c r="GH23" s="878" t="str">
        <f>VLOOKUP($A23&amp;"-"&amp;GH$4,'04施策の客観指標'!$A$4:$AY$1029,COLUMN('04施策の客観指標'!$AV:$AV),FALSE)</f>
        <v>-</v>
      </c>
      <c r="GI23" s="878" t="str">
        <f>VLOOKUP($A23&amp;"-"&amp;GI$4,'04施策の客観指標'!$A$4:$AY$1029,COLUMN('04施策の客観指標'!$AV:$AV),FALSE)</f>
        <v>-</v>
      </c>
      <c r="GJ23" s="879" t="str">
        <f t="shared" si="70"/>
        <v>a</v>
      </c>
      <c r="GK23" s="856">
        <f>IF(GA23="-","-",VLOOKUP($A23&amp;"-"&amp;GA$4,'04施策の客観指標'!$A$4:$AY$1029,COLUMN('04施策の客観指標'!$AY:$AY),FALSE))</f>
        <v>1</v>
      </c>
      <c r="GL23" s="856" t="str">
        <f>IF(GB23="-","-",VLOOKUP($A23&amp;"-"&amp;GB$4,'04施策の客観指標'!$A$4:$AY$1029,COLUMN('04施策の客観指標'!$AY:$AY),FALSE))</f>
        <v>-</v>
      </c>
      <c r="GM23" s="856" t="str">
        <f>IF(GC23="-","-",VLOOKUP($A23&amp;"-"&amp;GC$4,'04施策の客観指標'!$A$4:$AY$1029,COLUMN('04施策の客観指標'!$AY:$AY),FALSE))</f>
        <v>-</v>
      </c>
      <c r="GN23" s="856" t="str">
        <f>IF(GD23="-","-",VLOOKUP($A23&amp;"-"&amp;GD$4,'04施策の客観指標'!$A$4:$AY$1029,COLUMN('04施策の客観指標'!$AY:$AY),FALSE))</f>
        <v>-</v>
      </c>
      <c r="GO23" s="856" t="str">
        <f>IF(GE23="-","-",VLOOKUP($A23&amp;"-"&amp;GE$4,'04施策の客観指標'!$A$4:$AY$1029,COLUMN('04施策の客観指標'!$AY:$AY),FALSE))</f>
        <v>-</v>
      </c>
      <c r="GP23" s="856" t="str">
        <f>IF(GF23="-","-",VLOOKUP($A23&amp;"-"&amp;GF$4,'04施策の客観指標'!$A$4:$AY$1029,COLUMN('04施策の客観指標'!$AY:$AY),FALSE))</f>
        <v>-</v>
      </c>
      <c r="GQ23" s="856" t="str">
        <f>IF(GG23="-","-",VLOOKUP($A23&amp;"-"&amp;GG$4,'04施策の客観指標'!$A$4:$AY$1029,COLUMN('04施策の客観指標'!$AY:$AY),FALSE))</f>
        <v>-</v>
      </c>
      <c r="GR23" s="856" t="str">
        <f>IF(GH23="-","-",VLOOKUP($A23&amp;"-"&amp;GH$4,'04施策の客観指標'!$A$4:$AY$1029,COLUMN('04施策の客観指標'!$AY:$AY),FALSE))</f>
        <v>-</v>
      </c>
      <c r="GS23" s="856" t="str">
        <f>IF(GI23="-","-",VLOOKUP($A23&amp;"-"&amp;GI$4,'04施策の客観指標'!$A$4:$AY$1029,COLUMN('04施策の客観指標'!$AY:$AY),FALSE))</f>
        <v>-</v>
      </c>
      <c r="GT23" s="879">
        <f t="shared" si="71"/>
        <v>1</v>
      </c>
      <c r="GU23" s="877">
        <f t="shared" si="72"/>
        <v>4</v>
      </c>
      <c r="GV23" s="878" t="str">
        <f t="shared" si="73"/>
        <v/>
      </c>
      <c r="GW23" s="878" t="str">
        <f t="shared" si="74"/>
        <v/>
      </c>
      <c r="GX23" s="878" t="str">
        <f t="shared" si="75"/>
        <v/>
      </c>
      <c r="GY23" s="878" t="str">
        <f t="shared" si="76"/>
        <v/>
      </c>
      <c r="GZ23" s="878" t="str">
        <f t="shared" si="77"/>
        <v/>
      </c>
      <c r="HA23" s="878" t="str">
        <f t="shared" si="78"/>
        <v/>
      </c>
      <c r="HB23" s="878" t="str">
        <f t="shared" si="79"/>
        <v/>
      </c>
      <c r="HC23" s="878" t="str">
        <f t="shared" si="80"/>
        <v/>
      </c>
      <c r="HD23" s="855">
        <f t="shared" si="81"/>
        <v>1</v>
      </c>
      <c r="HE23" s="877" t="str">
        <f>IF($K23="○",VLOOKUP($C23&amp;"-"&amp;HE$4,'05市民生活実感調査'!$A$3:$BC$218,COLUMN('05市民生活実感調査'!$AS:$AS),FALSE),"-")</f>
        <v>c</v>
      </c>
      <c r="HF23" s="878" t="str">
        <f>IF($L23="○",VLOOKUP($C23&amp;"-"&amp;HF$4,'05市民生活実感調査'!$A$3:$BC$218,COLUMN('05市民生活実感調査'!$AS:$AS),FALSE),"-")</f>
        <v>-</v>
      </c>
      <c r="HG23" s="878" t="str">
        <f>IF($M23="○",VLOOKUP($C23&amp;"-"&amp;HG$4,'05市民生活実感調査'!$A$3:$BC$218,COLUMN('05市民生活実感調査'!$AS:$AS),FALSE),"-")</f>
        <v>-</v>
      </c>
      <c r="HH23" s="878" t="str">
        <f>IF($N23="○",VLOOKUP($C23&amp;"-"&amp;HH$4,'05市民生活実感調査'!$A$3:$BC$218,COLUMN('05市民生活実感調査'!$AS:$AS),FALSE),"-")</f>
        <v>-</v>
      </c>
      <c r="HI23" s="878" t="str">
        <f>IF($O23="○",VLOOKUP($C23&amp;"-"&amp;HI$4,'05市民生活実感調査'!$A$3:$BC$218,COLUMN('05市民生活実感調査'!$AS:$AS),FALSE),"-")</f>
        <v>-</v>
      </c>
      <c r="HJ23" s="878" t="str">
        <f>IF($P23="○",VLOOKUP($C23&amp;"-"&amp;HJ$4,'05市民生活実感調査'!$A$3:$BC$218,COLUMN('05市民生活実感調査'!$AS:$AS),FALSE),"-")</f>
        <v>-</v>
      </c>
      <c r="HK23" s="878" t="str">
        <f>IF($Q23="○",VLOOKUP($C23&amp;"-"&amp;HK$4,'05市民生活実感調査'!$A$3:$BC$218,COLUMN('05市民生活実感調査'!$AS:$AS),FALSE),"-")</f>
        <v>-</v>
      </c>
      <c r="HL23" s="878" t="str">
        <f>IF($R23="○",VLOOKUP($C23&amp;"-"&amp;HL$4,'05市民生活実感調査'!$A$3:$BC$218,COLUMN('05市民生活実感調査'!$AS:$AS),FALSE),"-")</f>
        <v>-</v>
      </c>
      <c r="HM23" s="879" t="str">
        <f t="shared" si="82"/>
        <v>c</v>
      </c>
      <c r="HN23" s="877">
        <f t="shared" si="83"/>
        <v>2</v>
      </c>
      <c r="HO23" s="878" t="str">
        <f t="shared" si="84"/>
        <v/>
      </c>
      <c r="HP23" s="878" t="str">
        <f t="shared" si="85"/>
        <v/>
      </c>
      <c r="HQ23" s="878" t="str">
        <f t="shared" si="86"/>
        <v/>
      </c>
      <c r="HR23" s="878" t="str">
        <f t="shared" si="87"/>
        <v/>
      </c>
      <c r="HS23" s="878" t="str">
        <f t="shared" si="88"/>
        <v/>
      </c>
      <c r="HT23" s="878" t="str">
        <f t="shared" si="89"/>
        <v/>
      </c>
      <c r="HU23" s="878" t="str">
        <f t="shared" si="90"/>
        <v/>
      </c>
      <c r="HV23" s="840">
        <f t="shared" si="91"/>
        <v>0.5</v>
      </c>
      <c r="HW23" s="876" t="str">
        <f t="shared" si="92"/>
        <v>市民実感</v>
      </c>
      <c r="HX23" s="863" t="str">
        <f t="shared" si="93"/>
        <v>市民みずから健康のためにスポーツを「楽しむ」ことが施策の目的であるため、市民の実感を重視する。</v>
      </c>
      <c r="HY23" s="877" t="str">
        <f>VLOOKUP(GJ23&amp;HM23&amp;HW23,プルダウン!$AC$2:$AD$71,2,FALSE)</f>
        <v>B</v>
      </c>
      <c r="HZ23" s="859" t="str">
        <f>VLOOKUP(HY23,プルダウン!$A$1:$B$6,2,FALSE)</f>
        <v>政策の目的がかなり達成されている</v>
      </c>
      <c r="IA23" s="860"/>
      <c r="IB23" s="859"/>
      <c r="IC23" s="889" t="str">
        <f>VLOOKUP($A23&amp;"-"&amp;IC$4,'04施策の客観指標'!$A$4:$AY$1029,COLUMN('04施策の客観指標'!$AW:$AW),FALSE)</f>
        <v>a</v>
      </c>
      <c r="ID23" s="878" t="str">
        <f>VLOOKUP($A23&amp;"-"&amp;ID$4,'04施策の客観指標'!$A$4:$AY$1029,COLUMN('04施策の客観指標'!$AW:$AW),FALSE)</f>
        <v>-</v>
      </c>
      <c r="IE23" s="878" t="str">
        <f>VLOOKUP($A23&amp;"-"&amp;IE$4,'04施策の客観指標'!$A$4:$AY$1029,COLUMN('04施策の客観指標'!$AW:$AW),FALSE)</f>
        <v>-</v>
      </c>
      <c r="IF23" s="878" t="str">
        <f>VLOOKUP($A23&amp;"-"&amp;IF$4,'04施策の客観指標'!$A$4:$AY$1029,COLUMN('04施策の客観指標'!$AW:$AW),FALSE)</f>
        <v>-</v>
      </c>
      <c r="IG23" s="878" t="str">
        <f>VLOOKUP($A23&amp;"-"&amp;IG$4,'04施策の客観指標'!$A$4:$AY$1029,COLUMN('04施策の客観指標'!$AW:$AW),FALSE)</f>
        <v>-</v>
      </c>
      <c r="IH23" s="878" t="str">
        <f>VLOOKUP($A23&amp;"-"&amp;IH$4,'04施策の客観指標'!$A$4:$AY$1029,COLUMN('04施策の客観指標'!$AW:$AW),FALSE)</f>
        <v>-</v>
      </c>
      <c r="II23" s="878" t="str">
        <f>VLOOKUP($A23&amp;"-"&amp;II$4,'04施策の客観指標'!$A$4:$AY$1029,COLUMN('04施策の客観指標'!$AW:$AW),FALSE)</f>
        <v>-</v>
      </c>
      <c r="IJ23" s="878" t="str">
        <f>VLOOKUP($A23&amp;"-"&amp;IJ$4,'04施策の客観指標'!$A$4:$AY$1029,COLUMN('04施策の客観指標'!$AW:$AW),FALSE)</f>
        <v>-</v>
      </c>
      <c r="IK23" s="878" t="str">
        <f>VLOOKUP($A23&amp;"-"&amp;IK$4,'04施策の客観指標'!$A$4:$AY$1029,COLUMN('04施策の客観指標'!$AW:$AW),FALSE)</f>
        <v>-</v>
      </c>
      <c r="IL23" s="879" t="str">
        <f t="shared" si="94"/>
        <v>a</v>
      </c>
      <c r="IM23" s="856">
        <f>IF(IC23="-","-",VLOOKUP($A23&amp;"-"&amp;IC$4,'04施策の客観指標'!$A$4:$AY$1029,COLUMN('04施策の客観指標'!$AY:$AY),FALSE))</f>
        <v>1</v>
      </c>
      <c r="IN23" s="856" t="str">
        <f>IF(ID23="-","-",VLOOKUP($A23&amp;"-"&amp;ID$4,'04施策の客観指標'!$A$4:$AY$1029,COLUMN('04施策の客観指標'!$AY:$AY),FALSE))</f>
        <v>-</v>
      </c>
      <c r="IO23" s="856" t="str">
        <f>IF(IE23="-","-",VLOOKUP($A23&amp;"-"&amp;IE$4,'04施策の客観指標'!$A$4:$AY$1029,COLUMN('04施策の客観指標'!$AY:$AY),FALSE))</f>
        <v>-</v>
      </c>
      <c r="IP23" s="856" t="str">
        <f>IF(IF23="-","-",VLOOKUP($A23&amp;"-"&amp;IF$4,'04施策の客観指標'!$A$4:$AY$1029,COLUMN('04施策の客観指標'!$AY:$AY),FALSE))</f>
        <v>-</v>
      </c>
      <c r="IQ23" s="856" t="str">
        <f>IF(IG23="-","-",VLOOKUP($A23&amp;"-"&amp;IG$4,'04施策の客観指標'!$A$4:$AY$1029,COLUMN('04施策の客観指標'!$AY:$AY),FALSE))</f>
        <v>-</v>
      </c>
      <c r="IR23" s="856" t="str">
        <f>IF(IH23="-","-",VLOOKUP($A23&amp;"-"&amp;IH$4,'04施策の客観指標'!$A$4:$AY$1029,COLUMN('04施策の客観指標'!$AY:$AY),FALSE))</f>
        <v>-</v>
      </c>
      <c r="IS23" s="856" t="str">
        <f>IF(II23="-","-",VLOOKUP($A23&amp;"-"&amp;II$4,'04施策の客観指標'!$A$4:$AY$1029,COLUMN('04施策の客観指標'!$AY:$AY),FALSE))</f>
        <v>-</v>
      </c>
      <c r="IT23" s="856" t="str">
        <f>IF(IJ23="-","-",VLOOKUP($A23&amp;"-"&amp;IJ$4,'04施策の客観指標'!$A$4:$AY$1029,COLUMN('04施策の客観指標'!$AY:$AY),FALSE))</f>
        <v>-</v>
      </c>
      <c r="IU23" s="856" t="str">
        <f>IF(IK23="-","-",VLOOKUP($A23&amp;"-"&amp;IK$4,'04施策の客観指標'!$A$4:$AY$1029,COLUMN('04施策の客観指標'!$AY:$AY),FALSE))</f>
        <v>-</v>
      </c>
      <c r="IV23" s="879">
        <f t="shared" si="95"/>
        <v>1</v>
      </c>
      <c r="IW23" s="877">
        <f t="shared" si="96"/>
        <v>4</v>
      </c>
      <c r="IX23" s="878" t="str">
        <f t="shared" si="97"/>
        <v/>
      </c>
      <c r="IY23" s="878" t="str">
        <f t="shared" si="98"/>
        <v/>
      </c>
      <c r="IZ23" s="878" t="str">
        <f t="shared" si="99"/>
        <v/>
      </c>
      <c r="JA23" s="878" t="str">
        <f t="shared" si="100"/>
        <v/>
      </c>
      <c r="JB23" s="878" t="str">
        <f t="shared" si="101"/>
        <v/>
      </c>
      <c r="JC23" s="878" t="str">
        <f t="shared" si="102"/>
        <v/>
      </c>
      <c r="JD23" s="878" t="str">
        <f t="shared" si="103"/>
        <v/>
      </c>
      <c r="JE23" s="878" t="str">
        <f t="shared" si="104"/>
        <v/>
      </c>
      <c r="JF23" s="855">
        <f t="shared" si="105"/>
        <v>1</v>
      </c>
      <c r="JG23" s="877" t="str">
        <f>IF($K23="○",VLOOKUP($C23&amp;"-"&amp;JG$4,'05市民生活実感調査'!$A$3:$BC$218,COLUMN('05市民生活実感調査'!$BC:$BC),FALSE),"-")</f>
        <v>c</v>
      </c>
      <c r="JH23" s="878" t="str">
        <f>IF($L23="○",VLOOKUP($C23&amp;"-"&amp;JH$4,'05市民生活実感調査'!$A$3:$BC$218,COLUMN('05市民生活実感調査'!$BC:$BC),FALSE),"-")</f>
        <v>-</v>
      </c>
      <c r="JI23" s="878" t="str">
        <f>IF($M23="○",VLOOKUP($C23&amp;"-"&amp;JI$4,'05市民生活実感調査'!$A$3:$BC$218,COLUMN('05市民生活実感調査'!$BC:$BC),FALSE),"-")</f>
        <v>-</v>
      </c>
      <c r="JJ23" s="878" t="str">
        <f>IF($N23="○",VLOOKUP($C23&amp;"-"&amp;JJ$4,'05市民生活実感調査'!$A$3:$BC$218,COLUMN('05市民生活実感調査'!$BC:$BC),FALSE),"-")</f>
        <v>-</v>
      </c>
      <c r="JK23" s="878" t="str">
        <f>IF($O23="○",VLOOKUP($C23&amp;"-"&amp;JK$4,'05市民生活実感調査'!$A$3:$BC$218,COLUMN('05市民生活実感調査'!$BC:$BC),FALSE),"-")</f>
        <v>-</v>
      </c>
      <c r="JL23" s="878" t="str">
        <f>IF($P23="○",VLOOKUP($C23&amp;"-"&amp;JL$4,'05市民生活実感調査'!$A$3:$BC$218,COLUMN('05市民生活実感調査'!$BC:$BC),FALSE),"-")</f>
        <v>-</v>
      </c>
      <c r="JM23" s="878" t="str">
        <f>IF($Q23="○",VLOOKUP($C23&amp;"-"&amp;JM$4,'05市民生活実感調査'!$A$3:$BC$218,COLUMN('05市民生活実感調査'!$BC:$BC),FALSE),"-")</f>
        <v>-</v>
      </c>
      <c r="JN23" s="878" t="str">
        <f>IF($R23="○",VLOOKUP($C23&amp;"-"&amp;JN$4,'05市民生活実感調査'!$A$3:$BC$218,COLUMN('05市民生活実感調査'!$BC:$BC),FALSE),"-")</f>
        <v>-</v>
      </c>
      <c r="JO23" s="879" t="str">
        <f t="shared" si="106"/>
        <v>c</v>
      </c>
      <c r="JP23" s="877">
        <f t="shared" si="107"/>
        <v>2</v>
      </c>
      <c r="JQ23" s="878" t="str">
        <f t="shared" si="108"/>
        <v/>
      </c>
      <c r="JR23" s="878" t="str">
        <f t="shared" si="109"/>
        <v/>
      </c>
      <c r="JS23" s="878" t="str">
        <f t="shared" si="110"/>
        <v/>
      </c>
      <c r="JT23" s="878" t="str">
        <f t="shared" si="111"/>
        <v/>
      </c>
      <c r="JU23" s="878" t="str">
        <f t="shared" si="112"/>
        <v/>
      </c>
      <c r="JV23" s="878" t="str">
        <f t="shared" si="113"/>
        <v/>
      </c>
      <c r="JW23" s="878" t="str">
        <f t="shared" si="114"/>
        <v/>
      </c>
      <c r="JX23" s="840">
        <f t="shared" si="115"/>
        <v>0.5</v>
      </c>
      <c r="JY23" s="876" t="str">
        <f t="shared" si="143"/>
        <v>市民実感</v>
      </c>
      <c r="JZ23" s="863" t="str">
        <f t="shared" si="117"/>
        <v>市民みずから健康のためにスポーツを「楽しむ」ことが施策の目的であるため、市民の実感を重視する。</v>
      </c>
      <c r="KA23" s="877" t="str">
        <f>VLOOKUP(IL23&amp;JO23&amp;JY23,プルダウン!$AC$2:$AD$71,2,FALSE)</f>
        <v>B</v>
      </c>
      <c r="KB23" s="859" t="str">
        <f>VLOOKUP(KA23,プルダウン!$A$1:$B$6,2,FALSE)</f>
        <v>政策の目的がかなり達成されている</v>
      </c>
      <c r="KC23" s="860"/>
      <c r="KD23" s="859"/>
      <c r="KE23" s="883" t="str">
        <f>VLOOKUP($A23&amp;"-"&amp;KE$4,'04施策の客観指標'!$A$4:$AY$1029,COLUMN('04施策の客観指標'!$AX:$AX),FALSE)</f>
        <v>a</v>
      </c>
      <c r="KF23" s="813" t="str">
        <f>VLOOKUP($A23&amp;"-"&amp;KF$4,'04施策の客観指標'!$A$4:$AY$1029,COLUMN('04施策の客観指標'!$AX:$AX),FALSE)</f>
        <v>-</v>
      </c>
      <c r="KG23" s="813" t="str">
        <f>VLOOKUP($A23&amp;"-"&amp;KG$4,'04施策の客観指標'!$A$4:$AY$1029,COLUMN('04施策の客観指標'!$AX:$AX),FALSE)</f>
        <v>-</v>
      </c>
      <c r="KH23" s="813" t="str">
        <f>VLOOKUP($A23&amp;"-"&amp;KH$4,'04施策の客観指標'!$A$4:$AY$1029,COLUMN('04施策の客観指標'!$AX:$AX),FALSE)</f>
        <v>-</v>
      </c>
      <c r="KI23" s="813" t="str">
        <f>VLOOKUP($A23&amp;"-"&amp;KI$4,'04施策の客観指標'!$A$4:$AY$1029,COLUMN('04施策の客観指標'!$AX:$AX),FALSE)</f>
        <v>-</v>
      </c>
      <c r="KJ23" s="813" t="str">
        <f>VLOOKUP($A23&amp;"-"&amp;KJ$4,'04施策の客観指標'!$A$4:$AY$1029,COLUMN('04施策の客観指標'!$AX:$AX),FALSE)</f>
        <v>-</v>
      </c>
      <c r="KK23" s="813" t="str">
        <f>VLOOKUP($A23&amp;"-"&amp;KK$4,'04施策の客観指標'!$A$4:$AY$1029,COLUMN('04施策の客観指標'!$AX:$AX),FALSE)</f>
        <v>-</v>
      </c>
      <c r="KL23" s="813" t="str">
        <f>VLOOKUP($A23&amp;"-"&amp;KL$4,'04施策の客観指標'!$A$4:$AY$1029,COLUMN('04施策の客観指標'!$AX:$AX),FALSE)</f>
        <v>-</v>
      </c>
      <c r="KM23" s="813" t="str">
        <f>VLOOKUP($A23&amp;"-"&amp;KM$4,'04施策の客観指標'!$A$4:$AY$1029,COLUMN('04施策の客観指標'!$AX:$AX),FALSE)</f>
        <v>-</v>
      </c>
      <c r="KN23" s="814" t="str">
        <f t="shared" si="118"/>
        <v>a</v>
      </c>
      <c r="KO23" s="423">
        <f>IF(KE23="-","-",VLOOKUP($A23&amp;"-"&amp;KE$4,'04施策の客観指標'!$A$4:$AY$1029,COLUMN('04施策の客観指標'!$AY:$AY),FALSE))</f>
        <v>1</v>
      </c>
      <c r="KP23" s="423" t="str">
        <f>IF(KF23="-","-",VLOOKUP($A23&amp;"-"&amp;KF$4,'04施策の客観指標'!$A$4:$AY$1029,COLUMN('04施策の客観指標'!$AY:$AY),FALSE))</f>
        <v>-</v>
      </c>
      <c r="KQ23" s="423" t="str">
        <f>IF(KG23="-","-",VLOOKUP($A23&amp;"-"&amp;KG$4,'04施策の客観指標'!$A$4:$AY$1029,COLUMN('04施策の客観指標'!$AY:$AY),FALSE))</f>
        <v>-</v>
      </c>
      <c r="KR23" s="423" t="str">
        <f>IF(KH23="-","-",VLOOKUP($A23&amp;"-"&amp;KH$4,'04施策の客観指標'!$A$4:$AY$1029,COLUMN('04施策の客観指標'!$AY:$AY),FALSE))</f>
        <v>-</v>
      </c>
      <c r="KS23" s="423" t="str">
        <f>IF(KI23="-","-",VLOOKUP($A23&amp;"-"&amp;KI$4,'04施策の客観指標'!$A$4:$AY$1029,COLUMN('04施策の客観指標'!$AY:$AY),FALSE))</f>
        <v>-</v>
      </c>
      <c r="KT23" s="423" t="str">
        <f>IF(KJ23="-","-",VLOOKUP($A23&amp;"-"&amp;KJ$4,'04施策の客観指標'!$A$4:$AY$1029,COLUMN('04施策の客観指標'!$AY:$AY),FALSE))</f>
        <v>-</v>
      </c>
      <c r="KU23" s="423" t="str">
        <f>IF(KK23="-","-",VLOOKUP($A23&amp;"-"&amp;KK$4,'04施策の客観指標'!$A$4:$AY$1029,COLUMN('04施策の客観指標'!$AY:$AY),FALSE))</f>
        <v>-</v>
      </c>
      <c r="KV23" s="423" t="str">
        <f>IF(KL23="-","-",VLOOKUP($A23&amp;"-"&amp;KL$4,'04施策の客観指標'!$A$4:$AY$1029,COLUMN('04施策の客観指標'!$AY:$AY),FALSE))</f>
        <v>-</v>
      </c>
      <c r="KW23" s="423" t="str">
        <f>IF(KM23="-","-",VLOOKUP($A23&amp;"-"&amp;KM$4,'04施策の客観指標'!$A$4:$AY$1029,COLUMN('04施策の客観指標'!$AY:$AY),FALSE))</f>
        <v>-</v>
      </c>
      <c r="KX23" s="234">
        <f t="shared" si="119"/>
        <v>1</v>
      </c>
      <c r="KY23" s="237">
        <f t="shared" si="120"/>
        <v>4</v>
      </c>
      <c r="KZ23" s="187" t="str">
        <f t="shared" si="121"/>
        <v/>
      </c>
      <c r="LA23" s="187" t="str">
        <f t="shared" si="122"/>
        <v/>
      </c>
      <c r="LB23" s="187" t="str">
        <f t="shared" si="123"/>
        <v/>
      </c>
      <c r="LC23" s="187" t="str">
        <f t="shared" si="124"/>
        <v/>
      </c>
      <c r="LD23" s="187" t="str">
        <f t="shared" si="125"/>
        <v/>
      </c>
      <c r="LE23" s="187" t="str">
        <f t="shared" si="126"/>
        <v/>
      </c>
      <c r="LF23" s="187" t="str">
        <f t="shared" si="127"/>
        <v/>
      </c>
      <c r="LG23" s="187" t="str">
        <f t="shared" si="128"/>
        <v/>
      </c>
      <c r="LH23" s="240">
        <f t="shared" si="129"/>
        <v>1</v>
      </c>
      <c r="LI23" s="820" t="str">
        <f>IF($K23="○",VLOOKUP($C23&amp;"-"&amp;LI$4,'05市民生活実感調査'!$A$3:$BM$218,COLUMN('05市民生活実感調査'!$BM:$BM),FALSE),"-")</f>
        <v>c</v>
      </c>
      <c r="LJ23" s="821" t="str">
        <f>IF($L23="○",VLOOKUP($C23&amp;"-"&amp;LJ$4,'05市民生活実感調査'!$A$3:$BM$218,COLUMN('05市民生活実感調査'!$BM:$BM),FALSE),"-")</f>
        <v>-</v>
      </c>
      <c r="LK23" s="821" t="str">
        <f>IF($M23="○",VLOOKUP($C23&amp;"-"&amp;LK$4,'05市民生活実感調査'!$A$3:$BM$218,COLUMN('05市民生活実感調査'!$BM:$BM),FALSE),"-")</f>
        <v>-</v>
      </c>
      <c r="LL23" s="821" t="str">
        <f>IF($N23="○",VLOOKUP($C23&amp;"-"&amp;LL$4,'05市民生活実感調査'!$A$3:$BM$218,COLUMN('05市民生活実感調査'!$BM:$BM),FALSE),"-")</f>
        <v>-</v>
      </c>
      <c r="LM23" s="821" t="str">
        <f>IF($O23="○",VLOOKUP($C23&amp;"-"&amp;LM$4,'05市民生活実感調査'!$A$3:$BM$218,COLUMN('05市民生活実感調査'!$BM:$BM),FALSE),"-")</f>
        <v>-</v>
      </c>
      <c r="LN23" s="821" t="str">
        <f>IF($P23="○",VLOOKUP($C23&amp;"-"&amp;LN$4,'05市民生活実感調査'!$A$3:$BM$218,COLUMN('05市民生活実感調査'!$BM:$BM),FALSE),"-")</f>
        <v>-</v>
      </c>
      <c r="LO23" s="821" t="str">
        <f>IF($Q23="○",VLOOKUP($C23&amp;"-"&amp;LO$4,'05市民生活実感調査'!$A$3:$BM$218,COLUMN('05市民生活実感調査'!$BM:$BM),FALSE),"-")</f>
        <v>-</v>
      </c>
      <c r="LP23" s="821" t="str">
        <f>IF($R23="○",VLOOKUP($C23&amp;"-"&amp;LP$4,'05市民生活実感調査'!$A$3:$BM$218,COLUMN('05市民生活実感調査'!$BM:$BM),FALSE),"-")</f>
        <v>-</v>
      </c>
      <c r="LQ23" s="822" t="str">
        <f t="shared" si="130"/>
        <v>c</v>
      </c>
      <c r="LR23" s="237">
        <f t="shared" si="131"/>
        <v>2</v>
      </c>
      <c r="LS23" s="187" t="str">
        <f t="shared" si="132"/>
        <v/>
      </c>
      <c r="LT23" s="187" t="str">
        <f t="shared" si="133"/>
        <v/>
      </c>
      <c r="LU23" s="187" t="str">
        <f t="shared" si="134"/>
        <v/>
      </c>
      <c r="LV23" s="187" t="str">
        <f t="shared" si="135"/>
        <v/>
      </c>
      <c r="LW23" s="187" t="str">
        <f t="shared" si="136"/>
        <v/>
      </c>
      <c r="LX23" s="187" t="str">
        <f t="shared" si="137"/>
        <v/>
      </c>
      <c r="LY23" s="187" t="str">
        <f t="shared" si="138"/>
        <v/>
      </c>
      <c r="LZ23" s="422">
        <f t="shared" si="142"/>
        <v>0.5</v>
      </c>
      <c r="MA23" s="103" t="str">
        <f t="shared" si="144"/>
        <v>市民実感</v>
      </c>
      <c r="MB23" s="104" t="str">
        <f t="shared" si="140"/>
        <v>市民みずから健康のためにスポーツを「楽しむ」ことが施策の目的であるため、市民の実感を重視する。</v>
      </c>
      <c r="MC23" s="823" t="str">
        <f>VLOOKUP(KN23&amp;LQ23&amp;MA23,プルダウン!$AC$2:$AD$71,2,FALSE)</f>
        <v>B</v>
      </c>
      <c r="MD23" s="824" t="str">
        <f>VLOOKUP(MC23,プルダウン!$A$1:$B$6,2,FALSE)</f>
        <v>政策の目的がかなり達成されている</v>
      </c>
      <c r="ME23" s="91"/>
      <c r="MF23" s="190"/>
    </row>
    <row r="24" spans="1:344" ht="284.25" customHeight="1">
      <c r="A24" s="231">
        <v>602</v>
      </c>
      <c r="B24" s="104" t="s">
        <v>176</v>
      </c>
      <c r="C24" s="237">
        <f t="shared" si="0"/>
        <v>6</v>
      </c>
      <c r="D24" s="190" t="str">
        <f>IFERROR(VLOOKUP(C24,プルダウン!$L$2:$M$28,2,FALSE),"-")</f>
        <v>スポーツ</v>
      </c>
      <c r="E24" s="104"/>
      <c r="F24" s="91" t="s">
        <v>1189</v>
      </c>
      <c r="G24" s="117" t="s">
        <v>1531</v>
      </c>
      <c r="H24" s="91"/>
      <c r="I24" s="117"/>
      <c r="J24" s="104"/>
      <c r="K24" s="420" t="s">
        <v>83</v>
      </c>
      <c r="L24" s="421" t="s">
        <v>383</v>
      </c>
      <c r="M24" s="421" t="s">
        <v>83</v>
      </c>
      <c r="N24" s="421" t="s">
        <v>83</v>
      </c>
      <c r="O24" s="421" t="s">
        <v>83</v>
      </c>
      <c r="P24" s="421" t="s">
        <v>83</v>
      </c>
      <c r="Q24" s="421" t="s">
        <v>83</v>
      </c>
      <c r="R24" s="422" t="s">
        <v>83</v>
      </c>
      <c r="S24" s="877" t="str">
        <f>VLOOKUP($A24&amp;"-"&amp;S$4,'04施策の客観指標'!$A$4:$AY$1029,COLUMN('04施策の客観指標'!$AS:$AS),FALSE)</f>
        <v>-</v>
      </c>
      <c r="T24" s="878" t="str">
        <f>VLOOKUP($A24&amp;"-"&amp;T$4,'04施策の客観指標'!$A$4:$AY$1029,COLUMN('04施策の客観指標'!$AS:$AS),FALSE)</f>
        <v>-</v>
      </c>
      <c r="U24" s="878" t="str">
        <f>VLOOKUP($A24&amp;"-"&amp;U$4,'04施策の客観指標'!$A$4:$AY$1029,COLUMN('04施策の客観指標'!$AS:$AS),FALSE)</f>
        <v>-</v>
      </c>
      <c r="V24" s="878" t="str">
        <f>VLOOKUP($A24&amp;"-"&amp;V$4,'04施策の客観指標'!$A$4:$AY$1029,COLUMN('04施策の客観指標'!$AS:$AS),FALSE)</f>
        <v>-</v>
      </c>
      <c r="W24" s="878" t="str">
        <f>VLOOKUP($A24&amp;"-"&amp;W$4,'04施策の客観指標'!$A$4:$AY$1029,COLUMN('04施策の客観指標'!$AS:$AS),FALSE)</f>
        <v>-</v>
      </c>
      <c r="X24" s="878" t="str">
        <f>VLOOKUP($A24&amp;"-"&amp;X$4,'04施策の客観指標'!$A$4:$AY$1029,COLUMN('04施策の客観指標'!$AS:$AS),FALSE)</f>
        <v>-</v>
      </c>
      <c r="Y24" s="878" t="str">
        <f>VLOOKUP($A24&amp;"-"&amp;Y$4,'04施策の客観指標'!$A$4:$AY$1029,COLUMN('04施策の客観指標'!$AS:$AS),FALSE)</f>
        <v>-</v>
      </c>
      <c r="Z24" s="878" t="str">
        <f>VLOOKUP($A24&amp;"-"&amp;Z$4,'04施策の客観指標'!$A$4:$AY$1029,COLUMN('04施策の客観指標'!$AS:$AS),FALSE)</f>
        <v>-</v>
      </c>
      <c r="AA24" s="852" t="str">
        <f>VLOOKUP($A24&amp;"-"&amp;AA$4,'04施策の客観指標'!$A$4:$AY$1029,COLUMN('04施策の客観指標'!$AS:$AS),FALSE)</f>
        <v>-</v>
      </c>
      <c r="AB24" s="876" t="str">
        <f t="shared" si="1"/>
        <v>-</v>
      </c>
      <c r="AC24" s="856" t="s">
        <v>83</v>
      </c>
      <c r="AD24" s="878" t="s">
        <v>83</v>
      </c>
      <c r="AE24" s="878" t="s">
        <v>83</v>
      </c>
      <c r="AF24" s="878" t="s">
        <v>83</v>
      </c>
      <c r="AG24" s="878" t="s">
        <v>83</v>
      </c>
      <c r="AH24" s="878" t="s">
        <v>83</v>
      </c>
      <c r="AI24" s="878" t="s">
        <v>83</v>
      </c>
      <c r="AJ24" s="878" t="s">
        <v>83</v>
      </c>
      <c r="AK24" s="878" t="s">
        <v>83</v>
      </c>
      <c r="AL24" s="879">
        <f t="shared" si="2"/>
        <v>0</v>
      </c>
      <c r="AM24" s="877" t="str">
        <f t="shared" si="3"/>
        <v/>
      </c>
      <c r="AN24" s="878" t="str">
        <f t="shared" si="4"/>
        <v/>
      </c>
      <c r="AO24" s="878" t="str">
        <f t="shared" si="5"/>
        <v/>
      </c>
      <c r="AP24" s="878" t="str">
        <f t="shared" si="6"/>
        <v/>
      </c>
      <c r="AQ24" s="878" t="str">
        <f t="shared" si="7"/>
        <v/>
      </c>
      <c r="AR24" s="878" t="str">
        <f t="shared" si="8"/>
        <v/>
      </c>
      <c r="AS24" s="878" t="str">
        <f t="shared" si="9"/>
        <v/>
      </c>
      <c r="AT24" s="878" t="str">
        <f t="shared" si="10"/>
        <v/>
      </c>
      <c r="AU24" s="852" t="str">
        <f t="shared" si="11"/>
        <v/>
      </c>
      <c r="AV24" s="855" t="str">
        <f t="shared" si="12"/>
        <v>-</v>
      </c>
      <c r="AW24" s="856" t="str">
        <f>IF($K24="○",VLOOKUP($C24&amp;"-"&amp;AW$4,'05市民生活実感調査'!$A$3:$BC$218,COLUMN('05市民生活実感調査'!$O:$O),FALSE),"-")</f>
        <v>-</v>
      </c>
      <c r="AX24" s="878" t="str">
        <f>IF($L24="○",VLOOKUP($C24&amp;"-"&amp;AX$4,'05市民生活実感調査'!$A$3:$BC$218,COLUMN('05市民生活実感調査'!$O:$O),FALSE),"-")</f>
        <v>c</v>
      </c>
      <c r="AY24" s="878" t="str">
        <f>IF($M24="○",VLOOKUP($C24&amp;"-"&amp;AY$4,'05市民生活実感調査'!$A$3:$BC$218,COLUMN('05市民生活実感調査'!$O:$O),FALSE),"-")</f>
        <v>-</v>
      </c>
      <c r="AZ24" s="878" t="str">
        <f>IF($N24="○",VLOOKUP($C24&amp;"-"&amp;AZ$4,'05市民生活実感調査'!$A$3:$BC$218,COLUMN('05市民生活実感調査'!$O:$O),FALSE),"-")</f>
        <v>-</v>
      </c>
      <c r="BA24" s="878" t="str">
        <f>IF($O24="○",VLOOKUP($C24&amp;"-"&amp;BA$4,'05市民生活実感調査'!$A$3:$BC$218,COLUMN('05市民生活実感調査'!$O:$O),FALSE),"-")</f>
        <v>-</v>
      </c>
      <c r="BB24" s="878" t="str">
        <f>IF($P24="○",VLOOKUP($C24&amp;"-"&amp;BB$4,'05市民生活実感調査'!$A$3:$BC$218,COLUMN('05市民生活実感調査'!$O:$O),FALSE),"-")</f>
        <v>-</v>
      </c>
      <c r="BC24" s="878" t="str">
        <f>IF($Q24="○",VLOOKUP($C24&amp;"-"&amp;BC$4,'05市民生活実感調査'!$A$3:$BC$218,COLUMN('05市民生活実感調査'!$O:$O),FALSE),"-")</f>
        <v>-</v>
      </c>
      <c r="BD24" s="878" t="str">
        <f>IF($R24="○",VLOOKUP($C24&amp;"-"&amp;BD$4,'05市民生活実感調査'!$A$3:$BC$218,COLUMN('05市民生活実感調査'!$O:$O),FALSE),"-")</f>
        <v>-</v>
      </c>
      <c r="BE24" s="879" t="str">
        <f t="shared" si="13"/>
        <v>c</v>
      </c>
      <c r="BF24" s="877" t="str">
        <f t="shared" si="14"/>
        <v/>
      </c>
      <c r="BG24" s="878">
        <f t="shared" si="15"/>
        <v>2</v>
      </c>
      <c r="BH24" s="878" t="str">
        <f t="shared" si="16"/>
        <v/>
      </c>
      <c r="BI24" s="878" t="str">
        <f t="shared" si="17"/>
        <v/>
      </c>
      <c r="BJ24" s="878" t="str">
        <f t="shared" si="18"/>
        <v/>
      </c>
      <c r="BK24" s="878" t="str">
        <f t="shared" si="19"/>
        <v/>
      </c>
      <c r="BL24" s="878" t="str">
        <f t="shared" si="20"/>
        <v/>
      </c>
      <c r="BM24" s="878" t="str">
        <f t="shared" si="21"/>
        <v/>
      </c>
      <c r="BN24" s="840">
        <f t="shared" si="22"/>
        <v>0.5</v>
      </c>
      <c r="BO24" s="880" t="s">
        <v>123</v>
      </c>
      <c r="BP24" s="863" t="s">
        <v>1977</v>
      </c>
      <c r="BQ24" s="877" t="e">
        <v>#N/A</v>
      </c>
      <c r="BR24" s="887" t="e">
        <v>#N/A</v>
      </c>
      <c r="BS24" s="860" t="s">
        <v>1535</v>
      </c>
      <c r="BT24" s="887" t="s">
        <v>1533</v>
      </c>
      <c r="BU24" s="863" t="s">
        <v>1460</v>
      </c>
      <c r="BV24" s="890" t="s">
        <v>1534</v>
      </c>
      <c r="BW24" s="889" t="str">
        <f>VLOOKUP($A24&amp;"-"&amp;BW$4,'04施策の客観指標'!$A$4:$AY$1029,COLUMN('04施策の客観指標'!$AT:$AT),FALSE)</f>
        <v>e</v>
      </c>
      <c r="BX24" s="878" t="str">
        <f>VLOOKUP($A24&amp;"-"&amp;BX$4,'04施策の客観指標'!$A$4:$AY$1029,COLUMN('04施策の客観指標'!$AT:$AT),FALSE)</f>
        <v>c</v>
      </c>
      <c r="BY24" s="878" t="str">
        <f>VLOOKUP($A24&amp;"-"&amp;BY$4,'04施策の客観指標'!$A$4:$AY$1029,COLUMN('04施策の客観指標'!$AT:$AT),FALSE)</f>
        <v>-</v>
      </c>
      <c r="BZ24" s="878" t="str">
        <f>VLOOKUP($A24&amp;"-"&amp;BZ$4,'04施策の客観指標'!$A$4:$AY$1029,COLUMN('04施策の客観指標'!$AT:$AT),FALSE)</f>
        <v>-</v>
      </c>
      <c r="CA24" s="878" t="str">
        <f>VLOOKUP($A24&amp;"-"&amp;CA$4,'04施策の客観指標'!$A$4:$AY$1029,COLUMN('04施策の客観指標'!$AT:$AT),FALSE)</f>
        <v>-</v>
      </c>
      <c r="CB24" s="878" t="str">
        <f>VLOOKUP($A24&amp;"-"&amp;CB$4,'04施策の客観指標'!$A$4:$AY$1029,COLUMN('04施策の客観指標'!$AT:$AT),FALSE)</f>
        <v>-</v>
      </c>
      <c r="CC24" s="878" t="str">
        <f>VLOOKUP($A24&amp;"-"&amp;CC$4,'04施策の客観指標'!$A$4:$AY$1029,COLUMN('04施策の客観指標'!$AT:$AT),FALSE)</f>
        <v>-</v>
      </c>
      <c r="CD24" s="878" t="str">
        <f>VLOOKUP($A24&amp;"-"&amp;CD$4,'04施策の客観指標'!$A$4:$AY$1029,COLUMN('04施策の客観指標'!$AT:$AT),FALSE)</f>
        <v>-</v>
      </c>
      <c r="CE24" s="852" t="str">
        <f>VLOOKUP($A24&amp;"-"&amp;CE$4,'04施策の客観指標'!$A$4:$AY$1029,COLUMN('04施策の客観指標'!$AT:$AT),FALSE)</f>
        <v>-</v>
      </c>
      <c r="CF24" s="879" t="str">
        <f t="shared" si="23"/>
        <v>d</v>
      </c>
      <c r="CG24" s="856">
        <f>IF(BW24="-","-",VLOOKUP($A24&amp;"-"&amp;BW$4,'04施策の客観指標'!$A$4:$AY$1029,COLUMN('04施策の客観指標'!$AY:$AY),FALSE))</f>
        <v>1</v>
      </c>
      <c r="CH24" s="856">
        <f>IF(BX24="-","-",VLOOKUP($A24&amp;"-"&amp;BX$4,'04施策の客観指標'!$A$4:$AY$1029,COLUMN('04施策の客観指標'!$AY:$AY),FALSE))</f>
        <v>1</v>
      </c>
      <c r="CI24" s="856" t="str">
        <f>IF(BY24="-","-",VLOOKUP($A24&amp;"-"&amp;BY$4,'04施策の客観指標'!$A$4:$AY$1029,COLUMN('04施策の客観指標'!$AY:$AY),FALSE))</f>
        <v>-</v>
      </c>
      <c r="CJ24" s="856" t="str">
        <f>IF(BZ24="-","-",VLOOKUP($A24&amp;"-"&amp;BZ$4,'04施策の客観指標'!$A$4:$AY$1029,COLUMN('04施策の客観指標'!$AY:$AY),FALSE))</f>
        <v>-</v>
      </c>
      <c r="CK24" s="856" t="str">
        <f>IF(CA24="-","-",VLOOKUP($A24&amp;"-"&amp;CA$4,'04施策の客観指標'!$A$4:$AY$1029,COLUMN('04施策の客観指標'!$AY:$AY),FALSE))</f>
        <v>-</v>
      </c>
      <c r="CL24" s="856" t="str">
        <f>IF(CB24="-","-",VLOOKUP($A24&amp;"-"&amp;CB$4,'04施策の客観指標'!$A$4:$AY$1029,COLUMN('04施策の客観指標'!$AY:$AY),FALSE))</f>
        <v>-</v>
      </c>
      <c r="CM24" s="856" t="str">
        <f>IF(CC24="-","-",VLOOKUP($A24&amp;"-"&amp;CC$4,'04施策の客観指標'!$A$4:$AY$1029,COLUMN('04施策の客観指標'!$AY:$AY),FALSE))</f>
        <v>-</v>
      </c>
      <c r="CN24" s="856" t="str">
        <f>IF(CD24="-","-",VLOOKUP($A24&amp;"-"&amp;CD$4,'04施策の客観指標'!$A$4:$AY$1029,COLUMN('04施策の客観指標'!$AY:$AY),FALSE))</f>
        <v>-</v>
      </c>
      <c r="CO24" s="856" t="str">
        <f>IF(CE24="-","-",VLOOKUP($A24&amp;"-"&amp;CE$4,'04施策の客観指標'!$A$4:$AY$1029,COLUMN('04施策の客観指標'!$AY:$AY),FALSE))</f>
        <v>-</v>
      </c>
      <c r="CP24" s="879">
        <f t="shared" si="24"/>
        <v>2</v>
      </c>
      <c r="CQ24" s="877">
        <f t="shared" si="25"/>
        <v>0</v>
      </c>
      <c r="CR24" s="878">
        <f t="shared" si="26"/>
        <v>2</v>
      </c>
      <c r="CS24" s="878" t="str">
        <f t="shared" si="27"/>
        <v/>
      </c>
      <c r="CT24" s="878" t="str">
        <f t="shared" si="28"/>
        <v/>
      </c>
      <c r="CU24" s="878" t="str">
        <f t="shared" si="29"/>
        <v/>
      </c>
      <c r="CV24" s="878" t="str">
        <f t="shared" si="30"/>
        <v/>
      </c>
      <c r="CW24" s="878" t="str">
        <f t="shared" si="31"/>
        <v/>
      </c>
      <c r="CX24" s="878" t="str">
        <f t="shared" si="32"/>
        <v/>
      </c>
      <c r="CY24" s="878" t="str">
        <f t="shared" si="33"/>
        <v/>
      </c>
      <c r="CZ24" s="855">
        <f t="shared" si="34"/>
        <v>0.25</v>
      </c>
      <c r="DA24" s="877" t="str">
        <f>IF($K24="○",VLOOKUP($C24&amp;"-"&amp;DA$4,'05市民生活実感調査'!$A$3:$BC$218,COLUMN('05市民生活実感調査'!$Y:$Y),FALSE),"-")</f>
        <v>-</v>
      </c>
      <c r="DB24" s="878" t="str">
        <f>IF($L24="○",VLOOKUP($C24&amp;"-"&amp;DB$4,'05市民生活実感調査'!$A$3:$BC$218,COLUMN('05市民生活実感調査'!$Y:$Y),FALSE),"-")</f>
        <v>c</v>
      </c>
      <c r="DC24" s="878" t="str">
        <f>IF($M24="○",VLOOKUP($C24&amp;"-"&amp;DC$4,'05市民生活実感調査'!$A$3:$BC$218,COLUMN('05市民生活実感調査'!$Y:$Y),FALSE),"-")</f>
        <v>-</v>
      </c>
      <c r="DD24" s="878" t="str">
        <f>IF($N24="○",VLOOKUP($C24&amp;"-"&amp;DD$4,'05市民生活実感調査'!$A$3:$BC$218,COLUMN('05市民生活実感調査'!$Y:$Y),FALSE),"-")</f>
        <v>-</v>
      </c>
      <c r="DE24" s="878" t="str">
        <f>IF($O24="○",VLOOKUP($C24&amp;"-"&amp;DE$4,'05市民生活実感調査'!$A$3:$BC$218,COLUMN('05市民生活実感調査'!$Y:$Y),FALSE),"-")</f>
        <v>-</v>
      </c>
      <c r="DF24" s="878" t="str">
        <f>IF($P24="○",VLOOKUP($C24&amp;"-"&amp;DF$4,'05市民生活実感調査'!$A$3:$BC$218,COLUMN('05市民生活実感調査'!$Y:$Y),FALSE),"-")</f>
        <v>-</v>
      </c>
      <c r="DG24" s="878" t="str">
        <f>IF($Q24="○",VLOOKUP($C24&amp;"-"&amp;DG$4,'05市民生活実感調査'!$A$3:$BC$218,COLUMN('05市民生活実感調査'!$Y:$Y),FALSE),"-")</f>
        <v>-</v>
      </c>
      <c r="DH24" s="878" t="str">
        <f>IF($R24="○",VLOOKUP($C24&amp;"-"&amp;DH$4,'05市民生活実感調査'!$A$3:$BC$218,COLUMN('05市民生活実感調査'!$Y:$Y),FALSE),"-")</f>
        <v>-</v>
      </c>
      <c r="DI24" s="879" t="str">
        <f t="shared" si="35"/>
        <v>c</v>
      </c>
      <c r="DJ24" s="877" t="str">
        <f t="shared" si="36"/>
        <v/>
      </c>
      <c r="DK24" s="878">
        <f t="shared" si="37"/>
        <v>2</v>
      </c>
      <c r="DL24" s="878" t="str">
        <f t="shared" si="38"/>
        <v/>
      </c>
      <c r="DM24" s="878" t="str">
        <f t="shared" si="39"/>
        <v/>
      </c>
      <c r="DN24" s="878" t="str">
        <f t="shared" si="141"/>
        <v/>
      </c>
      <c r="DO24" s="878" t="str">
        <f t="shared" si="40"/>
        <v/>
      </c>
      <c r="DP24" s="878" t="str">
        <f t="shared" si="41"/>
        <v/>
      </c>
      <c r="DQ24" s="878" t="str">
        <f t="shared" si="42"/>
        <v/>
      </c>
      <c r="DR24" s="840">
        <f t="shared" si="43"/>
        <v>0.5</v>
      </c>
      <c r="DS24" s="876" t="str">
        <f t="shared" si="44"/>
        <v>市民実感</v>
      </c>
      <c r="DT24" s="863" t="str">
        <f t="shared" si="45"/>
        <v>スポーツ活動の支え合い・共生社会の実現が身近に感じられることが重要であるため、市民の実感を重視する。　</v>
      </c>
      <c r="DU24" s="877" t="str">
        <f>VLOOKUP(CF24&amp;DI24&amp;DS24,プルダウン!$AC$2:$AD$71,2,FALSE)</f>
        <v>C</v>
      </c>
      <c r="DV24" s="859" t="str">
        <f>VLOOKUP(DU24,プルダウン!$A$1:$B$6,2,FALSE)</f>
        <v>政策の目的がそこそこ達成されている</v>
      </c>
      <c r="DW24" s="860" t="s">
        <v>2603</v>
      </c>
      <c r="DX24" s="859"/>
      <c r="DY24" s="889" t="str">
        <f>VLOOKUP($A24&amp;"-"&amp;DY$4,'04施策の客観指標'!$A$4:$AY$1029,COLUMN('04施策の客観指標'!$AU:$AU),FALSE)</f>
        <v>b</v>
      </c>
      <c r="DZ24" s="878" t="str">
        <f>VLOOKUP($A24&amp;"-"&amp;DZ$4,'04施策の客観指標'!$A$4:$AY$1029,COLUMN('04施策の客観指標'!$AU:$AU),FALSE)</f>
        <v>b</v>
      </c>
      <c r="EA24" s="878" t="str">
        <f>VLOOKUP($A24&amp;"-"&amp;EA$4,'04施策の客観指標'!$A$4:$AY$1029,COLUMN('04施策の客観指標'!$AU:$AU),FALSE)</f>
        <v>-</v>
      </c>
      <c r="EB24" s="878" t="str">
        <f>VLOOKUP($A24&amp;"-"&amp;EB$4,'04施策の客観指標'!$A$4:$AY$1029,COLUMN('04施策の客観指標'!$AU:$AU),FALSE)</f>
        <v>-</v>
      </c>
      <c r="EC24" s="878" t="str">
        <f>VLOOKUP($A24&amp;"-"&amp;EC$4,'04施策の客観指標'!$A$4:$AY$1029,COLUMN('04施策の客観指標'!$AU:$AU),FALSE)</f>
        <v>-</v>
      </c>
      <c r="ED24" s="878" t="str">
        <f>VLOOKUP($A24&amp;"-"&amp;ED$4,'04施策の客観指標'!$A$4:$AY$1029,COLUMN('04施策の客観指標'!$AU:$AU),FALSE)</f>
        <v>-</v>
      </c>
      <c r="EE24" s="878" t="str">
        <f>VLOOKUP($A24&amp;"-"&amp;EE$4,'04施策の客観指標'!$A$4:$AY$1029,COLUMN('04施策の客観指標'!$AU:$AU),FALSE)</f>
        <v>-</v>
      </c>
      <c r="EF24" s="878" t="str">
        <f>VLOOKUP($A24&amp;"-"&amp;EF$4,'04施策の客観指標'!$A$4:$AY$1029,COLUMN('04施策の客観指標'!$AU:$AU),FALSE)</f>
        <v>-</v>
      </c>
      <c r="EG24" s="878" t="str">
        <f>VLOOKUP($A24&amp;"-"&amp;EG$4,'04施策の客観指標'!$A$4:$AY$1029,COLUMN('04施策の客観指標'!$AU:$AU),FALSE)</f>
        <v>-</v>
      </c>
      <c r="EH24" s="879" t="str">
        <f t="shared" si="46"/>
        <v>b</v>
      </c>
      <c r="EI24" s="856">
        <f>IF(DY24="-","-",VLOOKUP($A24&amp;"-"&amp;DY$4,'04施策の客観指標'!$A$4:$AY$1029,COLUMN('04施策の客観指標'!$AY:$AY),FALSE))</f>
        <v>1</v>
      </c>
      <c r="EJ24" s="878">
        <f>IF(DZ24="-","-",VLOOKUP($A24&amp;"-"&amp;DZ$4,'04施策の客観指標'!$A$4:$AY$1029,COLUMN('04施策の客観指標'!$AY:$AY),FALSE))</f>
        <v>1</v>
      </c>
      <c r="EK24" s="878" t="str">
        <f>IF(EA24="-","-",VLOOKUP($A24&amp;"-"&amp;EA$4,'04施策の客観指標'!$A$4:$AY$1029,COLUMN('04施策の客観指標'!$AY:$AY),FALSE))</f>
        <v>-</v>
      </c>
      <c r="EL24" s="878" t="str">
        <f>IF(EB24="-","-",VLOOKUP($A24&amp;"-"&amp;EB$4,'04施策の客観指標'!$A$4:$AY$1029,COLUMN('04施策の客観指標'!$AY:$AY),FALSE))</f>
        <v>-</v>
      </c>
      <c r="EM24" s="878" t="str">
        <f>IF(EC24="-","-",VLOOKUP($A24&amp;"-"&amp;EC$4,'04施策の客観指標'!$A$4:$AY$1029,COLUMN('04施策の客観指標'!$AY:$AY),FALSE))</f>
        <v>-</v>
      </c>
      <c r="EN24" s="878" t="str">
        <f>IF(ED24="-","-",VLOOKUP($A24&amp;"-"&amp;ED$4,'04施策の客観指標'!$A$4:$AY$1029,COLUMN('04施策の客観指標'!$AY:$AY),FALSE))</f>
        <v>-</v>
      </c>
      <c r="EO24" s="878" t="str">
        <f>IF(EE24="-","-",VLOOKUP($A24&amp;"-"&amp;EE$4,'04施策の客観指標'!$A$4:$AY$1029,COLUMN('04施策の客観指標'!$AY:$AY),FALSE))</f>
        <v>-</v>
      </c>
      <c r="EP24" s="878" t="str">
        <f>IF(EF24="-","-",VLOOKUP($A24&amp;"-"&amp;EF$4,'04施策の客観指標'!$A$4:$AY$1029,COLUMN('04施策の客観指標'!$AY:$AY),FALSE))</f>
        <v>-</v>
      </c>
      <c r="EQ24" s="878" t="str">
        <f>IF(EG24="-","-",VLOOKUP($A24&amp;"-"&amp;EG$4,'04施策の客観指標'!$A$4:$AY$1029,COLUMN('04施策の客観指標'!$AY:$AY),FALSE))</f>
        <v>-</v>
      </c>
      <c r="ER24" s="879">
        <f t="shared" si="47"/>
        <v>2</v>
      </c>
      <c r="ES24" s="877">
        <f t="shared" si="48"/>
        <v>3</v>
      </c>
      <c r="ET24" s="878">
        <f t="shared" si="49"/>
        <v>3</v>
      </c>
      <c r="EU24" s="878" t="str">
        <f t="shared" si="50"/>
        <v/>
      </c>
      <c r="EV24" s="878" t="str">
        <f t="shared" si="51"/>
        <v/>
      </c>
      <c r="EW24" s="878" t="str">
        <f t="shared" si="52"/>
        <v/>
      </c>
      <c r="EX24" s="878" t="str">
        <f t="shared" si="53"/>
        <v/>
      </c>
      <c r="EY24" s="878" t="str">
        <f t="shared" si="54"/>
        <v/>
      </c>
      <c r="EZ24" s="878" t="str">
        <f t="shared" si="55"/>
        <v/>
      </c>
      <c r="FA24" s="878" t="str">
        <f t="shared" si="56"/>
        <v/>
      </c>
      <c r="FB24" s="855">
        <f t="shared" si="57"/>
        <v>0.75</v>
      </c>
      <c r="FC24" s="877" t="str">
        <f>IF($K24="○",VLOOKUP($C24&amp;"-"&amp;FC$4,'05市民生活実感調査'!$A$3:$BC$218,COLUMN('05市民生活実感調査'!$AI:$AI),FALSE),"-")</f>
        <v>-</v>
      </c>
      <c r="FD24" s="878" t="str">
        <f>IF($L24="○",VLOOKUP($C24&amp;"-"&amp;FD$4,'05市民生活実感調査'!$A$3:$BC$218,COLUMN('05市民生活実感調査'!$AI:$AI),FALSE),"-")</f>
        <v>c</v>
      </c>
      <c r="FE24" s="878" t="str">
        <f>IF($M24="○",VLOOKUP($C24&amp;"-"&amp;FE$4,'05市民生活実感調査'!$A$3:$BC$218,COLUMN('05市民生活実感調査'!$AI:$AI),FALSE),"-")</f>
        <v>-</v>
      </c>
      <c r="FF24" s="878" t="str">
        <f>IF($N24="○",VLOOKUP($C24&amp;"-"&amp;FF$4,'05市民生活実感調査'!$A$3:$BC$218,COLUMN('05市民生活実感調査'!$AI:$AI),FALSE),"-")</f>
        <v>-</v>
      </c>
      <c r="FG24" s="878" t="str">
        <f>IF($O24="○",VLOOKUP($C24&amp;"-"&amp;FG$4,'05市民生活実感調査'!$A$3:$BC$218,COLUMN('05市民生活実感調査'!$AI:$AI),FALSE),"-")</f>
        <v>-</v>
      </c>
      <c r="FH24" s="878" t="str">
        <f>IF($P24="○",VLOOKUP($C24&amp;"-"&amp;FH$4,'05市民生活実感調査'!$A$3:$BC$218,COLUMN('05市民生活実感調査'!$AI:$AI),FALSE),"-")</f>
        <v>-</v>
      </c>
      <c r="FI24" s="878" t="str">
        <f>IF($Q24="○",VLOOKUP($C24&amp;"-"&amp;FI$4,'05市民生活実感調査'!$A$3:$BC$218,COLUMN('05市民生活実感調査'!$AI:$AI),FALSE),"-")</f>
        <v>-</v>
      </c>
      <c r="FJ24" s="878" t="str">
        <f>IF($R24="○",VLOOKUP($C24&amp;"-"&amp;FJ$4,'05市民生活実感調査'!$A$3:$BC$218,COLUMN('05市民生活実感調査'!$AI:$AI),FALSE),"-")</f>
        <v>-</v>
      </c>
      <c r="FK24" s="879" t="str">
        <f t="shared" si="58"/>
        <v>c</v>
      </c>
      <c r="FL24" s="877" t="str">
        <f t="shared" si="59"/>
        <v/>
      </c>
      <c r="FM24" s="878">
        <f t="shared" si="60"/>
        <v>2</v>
      </c>
      <c r="FN24" s="878" t="str">
        <f t="shared" si="61"/>
        <v/>
      </c>
      <c r="FO24" s="878" t="str">
        <f t="shared" si="62"/>
        <v/>
      </c>
      <c r="FP24" s="878" t="str">
        <f t="shared" si="63"/>
        <v/>
      </c>
      <c r="FQ24" s="878" t="str">
        <f t="shared" si="64"/>
        <v/>
      </c>
      <c r="FR24" s="878" t="str">
        <f t="shared" si="65"/>
        <v/>
      </c>
      <c r="FS24" s="878" t="str">
        <f t="shared" si="66"/>
        <v/>
      </c>
      <c r="FT24" s="840">
        <f t="shared" si="67"/>
        <v>0.5</v>
      </c>
      <c r="FU24" s="876" t="str">
        <f t="shared" si="68"/>
        <v>市民実感</v>
      </c>
      <c r="FV24" s="863" t="str">
        <f t="shared" si="69"/>
        <v>スポーツ活動の支え合い・共生社会の実現が身近に感じられることが重要であるため、市民の実感を重視する。　</v>
      </c>
      <c r="FW24" s="877" t="str">
        <f>VLOOKUP(EH24&amp;FK24&amp;FU24,プルダウン!$AC$2:$AD$71,2,FALSE)</f>
        <v>C</v>
      </c>
      <c r="FX24" s="859" t="str">
        <f>VLOOKUP(FW24,プルダウン!$A$1:$B$6,2,FALSE)</f>
        <v>政策の目的がそこそこ達成されている</v>
      </c>
      <c r="FY24" s="860"/>
      <c r="FZ24" s="859"/>
      <c r="GA24" s="889" t="str">
        <f>VLOOKUP($A24&amp;"-"&amp;GA$4,'04施策の客観指標'!$A$4:$AY$1029,COLUMN('04施策の客観指標'!$AV:$AV),FALSE)</f>
        <v>c</v>
      </c>
      <c r="GB24" s="878" t="str">
        <f>VLOOKUP($A24&amp;"-"&amp;GB$4,'04施策の客観指標'!$A$4:$AY$1029,COLUMN('04施策の客観指標'!$AV:$AV),FALSE)</f>
        <v>b</v>
      </c>
      <c r="GC24" s="878" t="str">
        <f>VLOOKUP($A24&amp;"-"&amp;GC$4,'04施策の客観指標'!$A$4:$AY$1029,COLUMN('04施策の客観指標'!$AV:$AV),FALSE)</f>
        <v>-</v>
      </c>
      <c r="GD24" s="878" t="str">
        <f>VLOOKUP($A24&amp;"-"&amp;GD$4,'04施策の客観指標'!$A$4:$AY$1029,COLUMN('04施策の客観指標'!$AV:$AV),FALSE)</f>
        <v>-</v>
      </c>
      <c r="GE24" s="878" t="str">
        <f>VLOOKUP($A24&amp;"-"&amp;GE$4,'04施策の客観指標'!$A$4:$AY$1029,COLUMN('04施策の客観指標'!$AV:$AV),FALSE)</f>
        <v>-</v>
      </c>
      <c r="GF24" s="878" t="str">
        <f>VLOOKUP($A24&amp;"-"&amp;GF$4,'04施策の客観指標'!$A$4:$AY$1029,COLUMN('04施策の客観指標'!$AV:$AV),FALSE)</f>
        <v>-</v>
      </c>
      <c r="GG24" s="878" t="str">
        <f>VLOOKUP($A24&amp;"-"&amp;GG$4,'04施策の客観指標'!$A$4:$AY$1029,COLUMN('04施策の客観指標'!$AV:$AV),FALSE)</f>
        <v>-</v>
      </c>
      <c r="GH24" s="878" t="str">
        <f>VLOOKUP($A24&amp;"-"&amp;GH$4,'04施策の客観指標'!$A$4:$AY$1029,COLUMN('04施策の客観指標'!$AV:$AV),FALSE)</f>
        <v>-</v>
      </c>
      <c r="GI24" s="878" t="str">
        <f>VLOOKUP($A24&amp;"-"&amp;GI$4,'04施策の客観指標'!$A$4:$AY$1029,COLUMN('04施策の客観指標'!$AV:$AV),FALSE)</f>
        <v>-</v>
      </c>
      <c r="GJ24" s="879" t="str">
        <f t="shared" si="70"/>
        <v>b</v>
      </c>
      <c r="GK24" s="856">
        <f>IF(GA24="-","-",VLOOKUP($A24&amp;"-"&amp;GA$4,'04施策の客観指標'!$A$4:$AY$1029,COLUMN('04施策の客観指標'!$AY:$AY),FALSE))</f>
        <v>1</v>
      </c>
      <c r="GL24" s="856">
        <f>IF(GB24="-","-",VLOOKUP($A24&amp;"-"&amp;GB$4,'04施策の客観指標'!$A$4:$AY$1029,COLUMN('04施策の客観指標'!$AY:$AY),FALSE))</f>
        <v>1</v>
      </c>
      <c r="GM24" s="856" t="str">
        <f>IF(GC24="-","-",VLOOKUP($A24&amp;"-"&amp;GC$4,'04施策の客観指標'!$A$4:$AY$1029,COLUMN('04施策の客観指標'!$AY:$AY),FALSE))</f>
        <v>-</v>
      </c>
      <c r="GN24" s="856" t="str">
        <f>IF(GD24="-","-",VLOOKUP($A24&amp;"-"&amp;GD$4,'04施策の客観指標'!$A$4:$AY$1029,COLUMN('04施策の客観指標'!$AY:$AY),FALSE))</f>
        <v>-</v>
      </c>
      <c r="GO24" s="856" t="str">
        <f>IF(GE24="-","-",VLOOKUP($A24&amp;"-"&amp;GE$4,'04施策の客観指標'!$A$4:$AY$1029,COLUMN('04施策の客観指標'!$AY:$AY),FALSE))</f>
        <v>-</v>
      </c>
      <c r="GP24" s="856" t="str">
        <f>IF(GF24="-","-",VLOOKUP($A24&amp;"-"&amp;GF$4,'04施策の客観指標'!$A$4:$AY$1029,COLUMN('04施策の客観指標'!$AY:$AY),FALSE))</f>
        <v>-</v>
      </c>
      <c r="GQ24" s="856" t="str">
        <f>IF(GG24="-","-",VLOOKUP($A24&amp;"-"&amp;GG$4,'04施策の客観指標'!$A$4:$AY$1029,COLUMN('04施策の客観指標'!$AY:$AY),FALSE))</f>
        <v>-</v>
      </c>
      <c r="GR24" s="856" t="str">
        <f>IF(GH24="-","-",VLOOKUP($A24&amp;"-"&amp;GH$4,'04施策の客観指標'!$A$4:$AY$1029,COLUMN('04施策の客観指標'!$AY:$AY),FALSE))</f>
        <v>-</v>
      </c>
      <c r="GS24" s="856" t="str">
        <f>IF(GI24="-","-",VLOOKUP($A24&amp;"-"&amp;GI$4,'04施策の客観指標'!$A$4:$AY$1029,COLUMN('04施策の客観指標'!$AY:$AY),FALSE))</f>
        <v>-</v>
      </c>
      <c r="GT24" s="879">
        <f t="shared" si="71"/>
        <v>2</v>
      </c>
      <c r="GU24" s="877">
        <f t="shared" si="72"/>
        <v>2</v>
      </c>
      <c r="GV24" s="878">
        <f t="shared" si="73"/>
        <v>3</v>
      </c>
      <c r="GW24" s="878" t="str">
        <f t="shared" si="74"/>
        <v/>
      </c>
      <c r="GX24" s="878" t="str">
        <f t="shared" si="75"/>
        <v/>
      </c>
      <c r="GY24" s="878" t="str">
        <f t="shared" si="76"/>
        <v/>
      </c>
      <c r="GZ24" s="878" t="str">
        <f t="shared" si="77"/>
        <v/>
      </c>
      <c r="HA24" s="878" t="str">
        <f t="shared" si="78"/>
        <v/>
      </c>
      <c r="HB24" s="878" t="str">
        <f t="shared" si="79"/>
        <v/>
      </c>
      <c r="HC24" s="878" t="str">
        <f t="shared" si="80"/>
        <v/>
      </c>
      <c r="HD24" s="855">
        <f t="shared" si="81"/>
        <v>0.625</v>
      </c>
      <c r="HE24" s="877" t="str">
        <f>IF($K24="○",VLOOKUP($C24&amp;"-"&amp;HE$4,'05市民生活実感調査'!$A$3:$BC$218,COLUMN('05市民生活実感調査'!$AS:$AS),FALSE),"-")</f>
        <v>-</v>
      </c>
      <c r="HF24" s="878" t="str">
        <f>IF($L24="○",VLOOKUP($C24&amp;"-"&amp;HF$4,'05市民生活実感調査'!$A$3:$BC$218,COLUMN('05市民生活実感調査'!$AS:$AS),FALSE),"-")</f>
        <v>c</v>
      </c>
      <c r="HG24" s="878" t="str">
        <f>IF($M24="○",VLOOKUP($C24&amp;"-"&amp;HG$4,'05市民生活実感調査'!$A$3:$BC$218,COLUMN('05市民生活実感調査'!$AS:$AS),FALSE),"-")</f>
        <v>-</v>
      </c>
      <c r="HH24" s="878" t="str">
        <f>IF($N24="○",VLOOKUP($C24&amp;"-"&amp;HH$4,'05市民生活実感調査'!$A$3:$BC$218,COLUMN('05市民生活実感調査'!$AS:$AS),FALSE),"-")</f>
        <v>-</v>
      </c>
      <c r="HI24" s="878" t="str">
        <f>IF($O24="○",VLOOKUP($C24&amp;"-"&amp;HI$4,'05市民生活実感調査'!$A$3:$BC$218,COLUMN('05市民生活実感調査'!$AS:$AS),FALSE),"-")</f>
        <v>-</v>
      </c>
      <c r="HJ24" s="878" t="str">
        <f>IF($P24="○",VLOOKUP($C24&amp;"-"&amp;HJ$4,'05市民生活実感調査'!$A$3:$BC$218,COLUMN('05市民生活実感調査'!$AS:$AS),FALSE),"-")</f>
        <v>-</v>
      </c>
      <c r="HK24" s="878" t="str">
        <f>IF($Q24="○",VLOOKUP($C24&amp;"-"&amp;HK$4,'05市民生活実感調査'!$A$3:$BC$218,COLUMN('05市民生活実感調査'!$AS:$AS),FALSE),"-")</f>
        <v>-</v>
      </c>
      <c r="HL24" s="878" t="str">
        <f>IF($R24="○",VLOOKUP($C24&amp;"-"&amp;HL$4,'05市民生活実感調査'!$A$3:$BC$218,COLUMN('05市民生活実感調査'!$AS:$AS),FALSE),"-")</f>
        <v>-</v>
      </c>
      <c r="HM24" s="879" t="str">
        <f t="shared" si="82"/>
        <v>c</v>
      </c>
      <c r="HN24" s="877" t="str">
        <f t="shared" si="83"/>
        <v/>
      </c>
      <c r="HO24" s="878">
        <f t="shared" si="84"/>
        <v>2</v>
      </c>
      <c r="HP24" s="878" t="str">
        <f t="shared" si="85"/>
        <v/>
      </c>
      <c r="HQ24" s="878" t="str">
        <f t="shared" si="86"/>
        <v/>
      </c>
      <c r="HR24" s="878" t="str">
        <f t="shared" si="87"/>
        <v/>
      </c>
      <c r="HS24" s="878" t="str">
        <f t="shared" si="88"/>
        <v/>
      </c>
      <c r="HT24" s="878" t="str">
        <f t="shared" si="89"/>
        <v/>
      </c>
      <c r="HU24" s="878" t="str">
        <f t="shared" si="90"/>
        <v/>
      </c>
      <c r="HV24" s="840">
        <f t="shared" si="91"/>
        <v>0.5</v>
      </c>
      <c r="HW24" s="876" t="str">
        <f t="shared" si="92"/>
        <v>市民実感</v>
      </c>
      <c r="HX24" s="863" t="str">
        <f t="shared" si="93"/>
        <v>スポーツ活動の支え合い・共生社会の実現が身近に感じられることが重要であるため、市民の実感を重視する。　</v>
      </c>
      <c r="HY24" s="877" t="str">
        <f>VLOOKUP(GJ24&amp;HM24&amp;HW24,プルダウン!$AC$2:$AD$71,2,FALSE)</f>
        <v>C</v>
      </c>
      <c r="HZ24" s="859" t="str">
        <f>VLOOKUP(HY24,プルダウン!$A$1:$B$6,2,FALSE)</f>
        <v>政策の目的がそこそこ達成されている</v>
      </c>
      <c r="IA24" s="860"/>
      <c r="IB24" s="859"/>
      <c r="IC24" s="889" t="str">
        <f>VLOOKUP($A24&amp;"-"&amp;IC$4,'04施策の客観指標'!$A$4:$AY$1029,COLUMN('04施策の客観指標'!$AW:$AW),FALSE)</f>
        <v>c</v>
      </c>
      <c r="ID24" s="878" t="str">
        <f>VLOOKUP($A24&amp;"-"&amp;ID$4,'04施策の客観指標'!$A$4:$AY$1029,COLUMN('04施策の客観指標'!$AW:$AW),FALSE)</f>
        <v>c</v>
      </c>
      <c r="IE24" s="878" t="str">
        <f>VLOOKUP($A24&amp;"-"&amp;IE$4,'04施策の客観指標'!$A$4:$AY$1029,COLUMN('04施策の客観指標'!$AW:$AW),FALSE)</f>
        <v>-</v>
      </c>
      <c r="IF24" s="878" t="str">
        <f>VLOOKUP($A24&amp;"-"&amp;IF$4,'04施策の客観指標'!$A$4:$AY$1029,COLUMN('04施策の客観指標'!$AW:$AW),FALSE)</f>
        <v>-</v>
      </c>
      <c r="IG24" s="878" t="str">
        <f>VLOOKUP($A24&amp;"-"&amp;IG$4,'04施策の客観指標'!$A$4:$AY$1029,COLUMN('04施策の客観指標'!$AW:$AW),FALSE)</f>
        <v>-</v>
      </c>
      <c r="IH24" s="878" t="str">
        <f>VLOOKUP($A24&amp;"-"&amp;IH$4,'04施策の客観指標'!$A$4:$AY$1029,COLUMN('04施策の客観指標'!$AW:$AW),FALSE)</f>
        <v>-</v>
      </c>
      <c r="II24" s="878" t="str">
        <f>VLOOKUP($A24&amp;"-"&amp;II$4,'04施策の客観指標'!$A$4:$AY$1029,COLUMN('04施策の客観指標'!$AW:$AW),FALSE)</f>
        <v>-</v>
      </c>
      <c r="IJ24" s="878" t="str">
        <f>VLOOKUP($A24&amp;"-"&amp;IJ$4,'04施策の客観指標'!$A$4:$AY$1029,COLUMN('04施策の客観指標'!$AW:$AW),FALSE)</f>
        <v>-</v>
      </c>
      <c r="IK24" s="878" t="str">
        <f>VLOOKUP($A24&amp;"-"&amp;IK$4,'04施策の客観指標'!$A$4:$AY$1029,COLUMN('04施策の客観指標'!$AW:$AW),FALSE)</f>
        <v>-</v>
      </c>
      <c r="IL24" s="879" t="str">
        <f t="shared" si="94"/>
        <v>c</v>
      </c>
      <c r="IM24" s="856">
        <f>IF(IC24="-","-",VLOOKUP($A24&amp;"-"&amp;IC$4,'04施策の客観指標'!$A$4:$AY$1029,COLUMN('04施策の客観指標'!$AY:$AY),FALSE))</f>
        <v>1</v>
      </c>
      <c r="IN24" s="856">
        <f>IF(ID24="-","-",VLOOKUP($A24&amp;"-"&amp;ID$4,'04施策の客観指標'!$A$4:$AY$1029,COLUMN('04施策の客観指標'!$AY:$AY),FALSE))</f>
        <v>1</v>
      </c>
      <c r="IO24" s="856" t="str">
        <f>IF(IE24="-","-",VLOOKUP($A24&amp;"-"&amp;IE$4,'04施策の客観指標'!$A$4:$AY$1029,COLUMN('04施策の客観指標'!$AY:$AY),FALSE))</f>
        <v>-</v>
      </c>
      <c r="IP24" s="856" t="str">
        <f>IF(IF24="-","-",VLOOKUP($A24&amp;"-"&amp;IF$4,'04施策の客観指標'!$A$4:$AY$1029,COLUMN('04施策の客観指標'!$AY:$AY),FALSE))</f>
        <v>-</v>
      </c>
      <c r="IQ24" s="856" t="str">
        <f>IF(IG24="-","-",VLOOKUP($A24&amp;"-"&amp;IG$4,'04施策の客観指標'!$A$4:$AY$1029,COLUMN('04施策の客観指標'!$AY:$AY),FALSE))</f>
        <v>-</v>
      </c>
      <c r="IR24" s="856" t="str">
        <f>IF(IH24="-","-",VLOOKUP($A24&amp;"-"&amp;IH$4,'04施策の客観指標'!$A$4:$AY$1029,COLUMN('04施策の客観指標'!$AY:$AY),FALSE))</f>
        <v>-</v>
      </c>
      <c r="IS24" s="856" t="str">
        <f>IF(II24="-","-",VLOOKUP($A24&amp;"-"&amp;II$4,'04施策の客観指標'!$A$4:$AY$1029,COLUMN('04施策の客観指標'!$AY:$AY),FALSE))</f>
        <v>-</v>
      </c>
      <c r="IT24" s="856" t="str">
        <f>IF(IJ24="-","-",VLOOKUP($A24&amp;"-"&amp;IJ$4,'04施策の客観指標'!$A$4:$AY$1029,COLUMN('04施策の客観指標'!$AY:$AY),FALSE))</f>
        <v>-</v>
      </c>
      <c r="IU24" s="856" t="str">
        <f>IF(IK24="-","-",VLOOKUP($A24&amp;"-"&amp;IK$4,'04施策の客観指標'!$A$4:$AY$1029,COLUMN('04施策の客観指標'!$AY:$AY),FALSE))</f>
        <v>-</v>
      </c>
      <c r="IV24" s="879">
        <f t="shared" si="95"/>
        <v>2</v>
      </c>
      <c r="IW24" s="877">
        <f t="shared" si="96"/>
        <v>2</v>
      </c>
      <c r="IX24" s="878">
        <f t="shared" si="97"/>
        <v>2</v>
      </c>
      <c r="IY24" s="878" t="str">
        <f t="shared" si="98"/>
        <v/>
      </c>
      <c r="IZ24" s="878" t="str">
        <f t="shared" si="99"/>
        <v/>
      </c>
      <c r="JA24" s="878" t="str">
        <f t="shared" si="100"/>
        <v/>
      </c>
      <c r="JB24" s="878" t="str">
        <f t="shared" si="101"/>
        <v/>
      </c>
      <c r="JC24" s="878" t="str">
        <f t="shared" si="102"/>
        <v/>
      </c>
      <c r="JD24" s="878" t="str">
        <f t="shared" si="103"/>
        <v/>
      </c>
      <c r="JE24" s="878" t="str">
        <f t="shared" si="104"/>
        <v/>
      </c>
      <c r="JF24" s="855">
        <f t="shared" si="105"/>
        <v>0.5</v>
      </c>
      <c r="JG24" s="877" t="str">
        <f>IF($K24="○",VLOOKUP($C24&amp;"-"&amp;JG$4,'05市民生活実感調査'!$A$3:$BC$218,COLUMN('05市民生活実感調査'!$BC:$BC),FALSE),"-")</f>
        <v>-</v>
      </c>
      <c r="JH24" s="878" t="str">
        <f>IF($L24="○",VLOOKUP($C24&amp;"-"&amp;JH$4,'05市民生活実感調査'!$A$3:$BC$218,COLUMN('05市民生活実感調査'!$BC:$BC),FALSE),"-")</f>
        <v>c</v>
      </c>
      <c r="JI24" s="878" t="str">
        <f>IF($M24="○",VLOOKUP($C24&amp;"-"&amp;JI$4,'05市民生活実感調査'!$A$3:$BC$218,COLUMN('05市民生活実感調査'!$BC:$BC),FALSE),"-")</f>
        <v>-</v>
      </c>
      <c r="JJ24" s="878" t="str">
        <f>IF($N24="○",VLOOKUP($C24&amp;"-"&amp;JJ$4,'05市民生活実感調査'!$A$3:$BC$218,COLUMN('05市民生活実感調査'!$BC:$BC),FALSE),"-")</f>
        <v>-</v>
      </c>
      <c r="JK24" s="878" t="str">
        <f>IF($O24="○",VLOOKUP($C24&amp;"-"&amp;JK$4,'05市民生活実感調査'!$A$3:$BC$218,COLUMN('05市民生活実感調査'!$BC:$BC),FALSE),"-")</f>
        <v>-</v>
      </c>
      <c r="JL24" s="878" t="str">
        <f>IF($P24="○",VLOOKUP($C24&amp;"-"&amp;JL$4,'05市民生活実感調査'!$A$3:$BC$218,COLUMN('05市民生活実感調査'!$BC:$BC),FALSE),"-")</f>
        <v>-</v>
      </c>
      <c r="JM24" s="878" t="str">
        <f>IF($Q24="○",VLOOKUP($C24&amp;"-"&amp;JM$4,'05市民生活実感調査'!$A$3:$BC$218,COLUMN('05市民生活実感調査'!$BC:$BC),FALSE),"-")</f>
        <v>-</v>
      </c>
      <c r="JN24" s="878" t="str">
        <f>IF($R24="○",VLOOKUP($C24&amp;"-"&amp;JN$4,'05市民生活実感調査'!$A$3:$BC$218,COLUMN('05市民生活実感調査'!$BC:$BC),FALSE),"-")</f>
        <v>-</v>
      </c>
      <c r="JO24" s="879" t="str">
        <f t="shared" si="106"/>
        <v>c</v>
      </c>
      <c r="JP24" s="877" t="str">
        <f t="shared" si="107"/>
        <v/>
      </c>
      <c r="JQ24" s="878">
        <f t="shared" si="108"/>
        <v>2</v>
      </c>
      <c r="JR24" s="878" t="str">
        <f t="shared" si="109"/>
        <v/>
      </c>
      <c r="JS24" s="878" t="str">
        <f t="shared" si="110"/>
        <v/>
      </c>
      <c r="JT24" s="878" t="str">
        <f t="shared" si="111"/>
        <v/>
      </c>
      <c r="JU24" s="878" t="str">
        <f t="shared" si="112"/>
        <v/>
      </c>
      <c r="JV24" s="878" t="str">
        <f t="shared" si="113"/>
        <v/>
      </c>
      <c r="JW24" s="878" t="str">
        <f t="shared" si="114"/>
        <v/>
      </c>
      <c r="JX24" s="840">
        <f t="shared" si="115"/>
        <v>0.5</v>
      </c>
      <c r="JY24" s="876" t="str">
        <f t="shared" si="143"/>
        <v>市民実感</v>
      </c>
      <c r="JZ24" s="863" t="str">
        <f t="shared" si="117"/>
        <v>スポーツ活動の支え合い・共生社会の実現が身近に感じられることが重要であるため、市民の実感を重視する。　</v>
      </c>
      <c r="KA24" s="877" t="str">
        <f>VLOOKUP(IL24&amp;JO24&amp;JY24,プルダウン!$AC$2:$AD$71,2,FALSE)</f>
        <v>C</v>
      </c>
      <c r="KB24" s="859" t="str">
        <f>VLOOKUP(KA24,プルダウン!$A$1:$B$6,2,FALSE)</f>
        <v>政策の目的がそこそこ達成されている</v>
      </c>
      <c r="KC24" s="860" t="s">
        <v>3156</v>
      </c>
      <c r="KD24" s="859"/>
      <c r="KE24" s="883" t="str">
        <f>VLOOKUP($A24&amp;"-"&amp;KE$4,'04施策の客観指標'!$A$4:$AY$1029,COLUMN('04施策の客観指標'!$AX:$AX),FALSE)</f>
        <v>c</v>
      </c>
      <c r="KF24" s="813" t="str">
        <f>VLOOKUP($A24&amp;"-"&amp;KF$4,'04施策の客観指標'!$A$4:$AY$1029,COLUMN('04施策の客観指標'!$AX:$AX),FALSE)</f>
        <v>c</v>
      </c>
      <c r="KG24" s="813" t="str">
        <f>VLOOKUP($A24&amp;"-"&amp;KG$4,'04施策の客観指標'!$A$4:$AY$1029,COLUMN('04施策の客観指標'!$AX:$AX),FALSE)</f>
        <v>-</v>
      </c>
      <c r="KH24" s="813" t="str">
        <f>VLOOKUP($A24&amp;"-"&amp;KH$4,'04施策の客観指標'!$A$4:$AY$1029,COLUMN('04施策の客観指標'!$AX:$AX),FALSE)</f>
        <v>-</v>
      </c>
      <c r="KI24" s="813" t="str">
        <f>VLOOKUP($A24&amp;"-"&amp;KI$4,'04施策の客観指標'!$A$4:$AY$1029,COLUMN('04施策の客観指標'!$AX:$AX),FALSE)</f>
        <v>-</v>
      </c>
      <c r="KJ24" s="813" t="str">
        <f>VLOOKUP($A24&amp;"-"&amp;KJ$4,'04施策の客観指標'!$A$4:$AY$1029,COLUMN('04施策の客観指標'!$AX:$AX),FALSE)</f>
        <v>-</v>
      </c>
      <c r="KK24" s="813" t="str">
        <f>VLOOKUP($A24&amp;"-"&amp;KK$4,'04施策の客観指標'!$A$4:$AY$1029,COLUMN('04施策の客観指標'!$AX:$AX),FALSE)</f>
        <v>-</v>
      </c>
      <c r="KL24" s="813" t="str">
        <f>VLOOKUP($A24&amp;"-"&amp;KL$4,'04施策の客観指標'!$A$4:$AY$1029,COLUMN('04施策の客観指標'!$AX:$AX),FALSE)</f>
        <v>-</v>
      </c>
      <c r="KM24" s="813" t="str">
        <f>VLOOKUP($A24&amp;"-"&amp;KM$4,'04施策の客観指標'!$A$4:$AY$1029,COLUMN('04施策の客観指標'!$AX:$AX),FALSE)</f>
        <v>-</v>
      </c>
      <c r="KN24" s="814" t="str">
        <f t="shared" si="118"/>
        <v>c</v>
      </c>
      <c r="KO24" s="423">
        <f>IF(KE24="-","-",VLOOKUP($A24&amp;"-"&amp;KE$4,'04施策の客観指標'!$A$4:$AY$1029,COLUMN('04施策の客観指標'!$AY:$AY),FALSE))</f>
        <v>1</v>
      </c>
      <c r="KP24" s="423">
        <f>IF(KF24="-","-",VLOOKUP($A24&amp;"-"&amp;KF$4,'04施策の客観指標'!$A$4:$AY$1029,COLUMN('04施策の客観指標'!$AY:$AY),FALSE))</f>
        <v>1</v>
      </c>
      <c r="KQ24" s="423" t="str">
        <f>IF(KG24="-","-",VLOOKUP($A24&amp;"-"&amp;KG$4,'04施策の客観指標'!$A$4:$AY$1029,COLUMN('04施策の客観指標'!$AY:$AY),FALSE))</f>
        <v>-</v>
      </c>
      <c r="KR24" s="423" t="str">
        <f>IF(KH24="-","-",VLOOKUP($A24&amp;"-"&amp;KH$4,'04施策の客観指標'!$A$4:$AY$1029,COLUMN('04施策の客観指標'!$AY:$AY),FALSE))</f>
        <v>-</v>
      </c>
      <c r="KS24" s="423" t="str">
        <f>IF(KI24="-","-",VLOOKUP($A24&amp;"-"&amp;KI$4,'04施策の客観指標'!$A$4:$AY$1029,COLUMN('04施策の客観指標'!$AY:$AY),FALSE))</f>
        <v>-</v>
      </c>
      <c r="KT24" s="423" t="str">
        <f>IF(KJ24="-","-",VLOOKUP($A24&amp;"-"&amp;KJ$4,'04施策の客観指標'!$A$4:$AY$1029,COLUMN('04施策の客観指標'!$AY:$AY),FALSE))</f>
        <v>-</v>
      </c>
      <c r="KU24" s="423" t="str">
        <f>IF(KK24="-","-",VLOOKUP($A24&amp;"-"&amp;KK$4,'04施策の客観指標'!$A$4:$AY$1029,COLUMN('04施策の客観指標'!$AY:$AY),FALSE))</f>
        <v>-</v>
      </c>
      <c r="KV24" s="423" t="str">
        <f>IF(KL24="-","-",VLOOKUP($A24&amp;"-"&amp;KL$4,'04施策の客観指標'!$A$4:$AY$1029,COLUMN('04施策の客観指標'!$AY:$AY),FALSE))</f>
        <v>-</v>
      </c>
      <c r="KW24" s="423" t="str">
        <f>IF(KM24="-","-",VLOOKUP($A24&amp;"-"&amp;KM$4,'04施策の客観指標'!$A$4:$AY$1029,COLUMN('04施策の客観指標'!$AY:$AY),FALSE))</f>
        <v>-</v>
      </c>
      <c r="KX24" s="234">
        <f t="shared" si="119"/>
        <v>2</v>
      </c>
      <c r="KY24" s="237">
        <f t="shared" si="120"/>
        <v>2</v>
      </c>
      <c r="KZ24" s="187">
        <f t="shared" si="121"/>
        <v>2</v>
      </c>
      <c r="LA24" s="187" t="str">
        <f t="shared" si="122"/>
        <v/>
      </c>
      <c r="LB24" s="187" t="str">
        <f t="shared" si="123"/>
        <v/>
      </c>
      <c r="LC24" s="187" t="str">
        <f t="shared" si="124"/>
        <v/>
      </c>
      <c r="LD24" s="187" t="str">
        <f t="shared" si="125"/>
        <v/>
      </c>
      <c r="LE24" s="187" t="str">
        <f t="shared" si="126"/>
        <v/>
      </c>
      <c r="LF24" s="187" t="str">
        <f t="shared" si="127"/>
        <v/>
      </c>
      <c r="LG24" s="187" t="str">
        <f t="shared" si="128"/>
        <v/>
      </c>
      <c r="LH24" s="240">
        <f t="shared" si="129"/>
        <v>0.5</v>
      </c>
      <c r="LI24" s="820" t="str">
        <f>IF($K24="○",VLOOKUP($C24&amp;"-"&amp;LI$4,'05市民生活実感調査'!$A$3:$BM$218,COLUMN('05市民生活実感調査'!$BM:$BM),FALSE),"-")</f>
        <v>-</v>
      </c>
      <c r="LJ24" s="821" t="str">
        <f>IF($L24="○",VLOOKUP($C24&amp;"-"&amp;LJ$4,'05市民生活実感調査'!$A$3:$BM$218,COLUMN('05市民生活実感調査'!$BM:$BM),FALSE),"-")</f>
        <v>c</v>
      </c>
      <c r="LK24" s="821" t="str">
        <f>IF($M24="○",VLOOKUP($C24&amp;"-"&amp;LK$4,'05市民生活実感調査'!$A$3:$BM$218,COLUMN('05市民生活実感調査'!$BM:$BM),FALSE),"-")</f>
        <v>-</v>
      </c>
      <c r="LL24" s="821" t="str">
        <f>IF($N24="○",VLOOKUP($C24&amp;"-"&amp;LL$4,'05市民生活実感調査'!$A$3:$BM$218,COLUMN('05市民生活実感調査'!$BM:$BM),FALSE),"-")</f>
        <v>-</v>
      </c>
      <c r="LM24" s="821" t="str">
        <f>IF($O24="○",VLOOKUP($C24&amp;"-"&amp;LM$4,'05市民生活実感調査'!$A$3:$BM$218,COLUMN('05市民生活実感調査'!$BM:$BM),FALSE),"-")</f>
        <v>-</v>
      </c>
      <c r="LN24" s="821" t="str">
        <f>IF($P24="○",VLOOKUP($C24&amp;"-"&amp;LN$4,'05市民生活実感調査'!$A$3:$BM$218,COLUMN('05市民生活実感調査'!$BM:$BM),FALSE),"-")</f>
        <v>-</v>
      </c>
      <c r="LO24" s="821" t="str">
        <f>IF($Q24="○",VLOOKUP($C24&amp;"-"&amp;LO$4,'05市民生活実感調査'!$A$3:$BM$218,COLUMN('05市民生活実感調査'!$BM:$BM),FALSE),"-")</f>
        <v>-</v>
      </c>
      <c r="LP24" s="821" t="str">
        <f>IF($R24="○",VLOOKUP($C24&amp;"-"&amp;LP$4,'05市民生活実感調査'!$A$3:$BM$218,COLUMN('05市民生活実感調査'!$BM:$BM),FALSE),"-")</f>
        <v>-</v>
      </c>
      <c r="LQ24" s="822" t="str">
        <f t="shared" si="130"/>
        <v>c</v>
      </c>
      <c r="LR24" s="237" t="str">
        <f t="shared" si="131"/>
        <v/>
      </c>
      <c r="LS24" s="187">
        <f t="shared" si="132"/>
        <v>2</v>
      </c>
      <c r="LT24" s="187" t="str">
        <f t="shared" si="133"/>
        <v/>
      </c>
      <c r="LU24" s="187" t="str">
        <f t="shared" si="134"/>
        <v/>
      </c>
      <c r="LV24" s="187" t="str">
        <f t="shared" si="135"/>
        <v/>
      </c>
      <c r="LW24" s="187" t="str">
        <f t="shared" si="136"/>
        <v/>
      </c>
      <c r="LX24" s="187" t="str">
        <f t="shared" si="137"/>
        <v/>
      </c>
      <c r="LY24" s="187" t="str">
        <f t="shared" si="138"/>
        <v/>
      </c>
      <c r="LZ24" s="422">
        <f t="shared" si="142"/>
        <v>0.5</v>
      </c>
      <c r="MA24" s="103" t="str">
        <f t="shared" si="144"/>
        <v>市民実感</v>
      </c>
      <c r="MB24" s="104" t="str">
        <f t="shared" si="140"/>
        <v>スポーツ活動の支え合い・共生社会の実現が身近に感じられることが重要であるため、市民の実感を重視する。　</v>
      </c>
      <c r="MC24" s="823" t="str">
        <f>VLOOKUP(KN24&amp;LQ24&amp;MA24,プルダウン!$AC$2:$AD$71,2,FALSE)</f>
        <v>C</v>
      </c>
      <c r="MD24" s="824" t="str">
        <f>VLOOKUP(MC24,プルダウン!$A$1:$B$6,2,FALSE)</f>
        <v>政策の目的がそこそこ達成されている</v>
      </c>
      <c r="ME24" s="91" t="s">
        <v>3483</v>
      </c>
      <c r="MF24" s="190"/>
    </row>
    <row r="25" spans="1:344" ht="258" customHeight="1">
      <c r="A25" s="231">
        <v>603</v>
      </c>
      <c r="B25" s="104" t="s">
        <v>177</v>
      </c>
      <c r="C25" s="237">
        <f t="shared" si="0"/>
        <v>6</v>
      </c>
      <c r="D25" s="190" t="str">
        <f>IFERROR(VLOOKUP(C25,プルダウン!$L$2:$M$28,2,FALSE),"-")</f>
        <v>スポーツ</v>
      </c>
      <c r="E25" s="104"/>
      <c r="F25" s="91" t="s">
        <v>1189</v>
      </c>
      <c r="G25" s="117" t="s">
        <v>1531</v>
      </c>
      <c r="H25" s="91"/>
      <c r="I25" s="117"/>
      <c r="J25" s="104"/>
      <c r="K25" s="420" t="s">
        <v>83</v>
      </c>
      <c r="L25" s="421" t="s">
        <v>83</v>
      </c>
      <c r="M25" s="421" t="s">
        <v>383</v>
      </c>
      <c r="N25" s="421" t="s">
        <v>83</v>
      </c>
      <c r="O25" s="421" t="s">
        <v>83</v>
      </c>
      <c r="P25" s="421" t="s">
        <v>83</v>
      </c>
      <c r="Q25" s="421" t="s">
        <v>83</v>
      </c>
      <c r="R25" s="422" t="s">
        <v>83</v>
      </c>
      <c r="S25" s="877" t="str">
        <f>VLOOKUP($A25&amp;"-"&amp;S$4,'04施策の客観指標'!$A$4:$AY$1029,COLUMN('04施策の客観指標'!$AS:$AS),FALSE)</f>
        <v>-</v>
      </c>
      <c r="T25" s="878" t="str">
        <f>VLOOKUP($A25&amp;"-"&amp;T$4,'04施策の客観指標'!$A$4:$AY$1029,COLUMN('04施策の客観指標'!$AS:$AS),FALSE)</f>
        <v>-</v>
      </c>
      <c r="U25" s="878" t="str">
        <f>VLOOKUP($A25&amp;"-"&amp;U$4,'04施策の客観指標'!$A$4:$AY$1029,COLUMN('04施策の客観指標'!$AS:$AS),FALSE)</f>
        <v>-</v>
      </c>
      <c r="V25" s="878" t="str">
        <f>VLOOKUP($A25&amp;"-"&amp;V$4,'04施策の客観指標'!$A$4:$AY$1029,COLUMN('04施策の客観指標'!$AS:$AS),FALSE)</f>
        <v>-</v>
      </c>
      <c r="W25" s="878" t="str">
        <f>VLOOKUP($A25&amp;"-"&amp;W$4,'04施策の客観指標'!$A$4:$AY$1029,COLUMN('04施策の客観指標'!$AS:$AS),FALSE)</f>
        <v>-</v>
      </c>
      <c r="X25" s="878" t="str">
        <f>VLOOKUP($A25&amp;"-"&amp;X$4,'04施策の客観指標'!$A$4:$AY$1029,COLUMN('04施策の客観指標'!$AS:$AS),FALSE)</f>
        <v>-</v>
      </c>
      <c r="Y25" s="878" t="str">
        <f>VLOOKUP($A25&amp;"-"&amp;Y$4,'04施策の客観指標'!$A$4:$AY$1029,COLUMN('04施策の客観指標'!$AS:$AS),FALSE)</f>
        <v>-</v>
      </c>
      <c r="Z25" s="878" t="str">
        <f>VLOOKUP($A25&amp;"-"&amp;Z$4,'04施策の客観指標'!$A$4:$AY$1029,COLUMN('04施策の客観指標'!$AS:$AS),FALSE)</f>
        <v>-</v>
      </c>
      <c r="AA25" s="852" t="str">
        <f>VLOOKUP($A25&amp;"-"&amp;AA$4,'04施策の客観指標'!$A$4:$AY$1029,COLUMN('04施策の客観指標'!$AS:$AS),FALSE)</f>
        <v>-</v>
      </c>
      <c r="AB25" s="876" t="str">
        <f t="shared" si="1"/>
        <v>-</v>
      </c>
      <c r="AC25" s="856" t="s">
        <v>83</v>
      </c>
      <c r="AD25" s="878" t="s">
        <v>83</v>
      </c>
      <c r="AE25" s="878" t="s">
        <v>83</v>
      </c>
      <c r="AF25" s="878" t="s">
        <v>83</v>
      </c>
      <c r="AG25" s="878" t="s">
        <v>83</v>
      </c>
      <c r="AH25" s="878" t="s">
        <v>83</v>
      </c>
      <c r="AI25" s="878" t="s">
        <v>83</v>
      </c>
      <c r="AJ25" s="878" t="s">
        <v>83</v>
      </c>
      <c r="AK25" s="878" t="s">
        <v>83</v>
      </c>
      <c r="AL25" s="879">
        <f t="shared" si="2"/>
        <v>0</v>
      </c>
      <c r="AM25" s="877" t="str">
        <f t="shared" si="3"/>
        <v/>
      </c>
      <c r="AN25" s="878" t="str">
        <f t="shared" si="4"/>
        <v/>
      </c>
      <c r="AO25" s="878" t="str">
        <f t="shared" si="5"/>
        <v/>
      </c>
      <c r="AP25" s="878" t="str">
        <f t="shared" si="6"/>
        <v/>
      </c>
      <c r="AQ25" s="878" t="str">
        <f t="shared" si="7"/>
        <v/>
      </c>
      <c r="AR25" s="878" t="str">
        <f t="shared" si="8"/>
        <v/>
      </c>
      <c r="AS25" s="878" t="str">
        <f t="shared" si="9"/>
        <v/>
      </c>
      <c r="AT25" s="878" t="str">
        <f t="shared" si="10"/>
        <v/>
      </c>
      <c r="AU25" s="852" t="str">
        <f t="shared" si="11"/>
        <v/>
      </c>
      <c r="AV25" s="855" t="str">
        <f t="shared" si="12"/>
        <v>-</v>
      </c>
      <c r="AW25" s="856" t="str">
        <f>IF($K25="○",VLOOKUP($C25&amp;"-"&amp;AW$4,'05市民生活実感調査'!$A$3:$BC$218,COLUMN('05市民生活実感調査'!$O:$O),FALSE),"-")</f>
        <v>-</v>
      </c>
      <c r="AX25" s="878" t="str">
        <f>IF($L25="○",VLOOKUP($C25&amp;"-"&amp;AX$4,'05市民生活実感調査'!$A$3:$BC$218,COLUMN('05市民生活実感調査'!$O:$O),FALSE),"-")</f>
        <v>-</v>
      </c>
      <c r="AY25" s="878" t="str">
        <f>IF($M25="○",VLOOKUP($C25&amp;"-"&amp;AY$4,'05市民生活実感調査'!$A$3:$BC$218,COLUMN('05市民生活実感調査'!$O:$O),FALSE),"-")</f>
        <v>d</v>
      </c>
      <c r="AZ25" s="878" t="str">
        <f>IF($N25="○",VLOOKUP($C25&amp;"-"&amp;AZ$4,'05市民生活実感調査'!$A$3:$BC$218,COLUMN('05市民生活実感調査'!$O:$O),FALSE),"-")</f>
        <v>-</v>
      </c>
      <c r="BA25" s="878" t="str">
        <f>IF($O25="○",VLOOKUP($C25&amp;"-"&amp;BA$4,'05市民生活実感調査'!$A$3:$BC$218,COLUMN('05市民生活実感調査'!$O:$O),FALSE),"-")</f>
        <v>-</v>
      </c>
      <c r="BB25" s="878" t="str">
        <f>IF($P25="○",VLOOKUP($C25&amp;"-"&amp;BB$4,'05市民生活実感調査'!$A$3:$BC$218,COLUMN('05市民生活実感調査'!$O:$O),FALSE),"-")</f>
        <v>-</v>
      </c>
      <c r="BC25" s="878" t="str">
        <f>IF($Q25="○",VLOOKUP($C25&amp;"-"&amp;BC$4,'05市民生活実感調査'!$A$3:$BC$218,COLUMN('05市民生活実感調査'!$O:$O),FALSE),"-")</f>
        <v>-</v>
      </c>
      <c r="BD25" s="878" t="str">
        <f>IF($R25="○",VLOOKUP($C25&amp;"-"&amp;BD$4,'05市民生活実感調査'!$A$3:$BC$218,COLUMN('05市民生活実感調査'!$O:$O),FALSE),"-")</f>
        <v>-</v>
      </c>
      <c r="BE25" s="879" t="str">
        <f t="shared" si="13"/>
        <v>d</v>
      </c>
      <c r="BF25" s="877" t="str">
        <f t="shared" si="14"/>
        <v/>
      </c>
      <c r="BG25" s="878" t="str">
        <f t="shared" si="15"/>
        <v/>
      </c>
      <c r="BH25" s="878">
        <f t="shared" si="16"/>
        <v>1</v>
      </c>
      <c r="BI25" s="878" t="str">
        <f t="shared" si="17"/>
        <v/>
      </c>
      <c r="BJ25" s="878" t="str">
        <f t="shared" si="18"/>
        <v/>
      </c>
      <c r="BK25" s="878" t="str">
        <f t="shared" si="19"/>
        <v/>
      </c>
      <c r="BL25" s="878" t="str">
        <f t="shared" si="20"/>
        <v/>
      </c>
      <c r="BM25" s="878" t="str">
        <f t="shared" si="21"/>
        <v/>
      </c>
      <c r="BN25" s="840">
        <f t="shared" si="22"/>
        <v>0.25</v>
      </c>
      <c r="BO25" s="880" t="s">
        <v>123</v>
      </c>
      <c r="BP25" s="863" t="s">
        <v>1978</v>
      </c>
      <c r="BQ25" s="877" t="e">
        <v>#N/A</v>
      </c>
      <c r="BR25" s="887" t="e">
        <v>#N/A</v>
      </c>
      <c r="BS25" s="860" t="s">
        <v>1536</v>
      </c>
      <c r="BT25" s="887" t="s">
        <v>1537</v>
      </c>
      <c r="BU25" s="863" t="s">
        <v>1460</v>
      </c>
      <c r="BV25" s="890" t="s">
        <v>1534</v>
      </c>
      <c r="BW25" s="889" t="str">
        <f>VLOOKUP($A25&amp;"-"&amp;BW$4,'04施策の客観指標'!$A$4:$AY$1029,COLUMN('04施策の客観指標'!$AT:$AT),FALSE)</f>
        <v>b</v>
      </c>
      <c r="BX25" s="878" t="str">
        <f>VLOOKUP($A25&amp;"-"&amp;BX$4,'04施策の客観指標'!$A$4:$AY$1029,COLUMN('04施策の客観指標'!$AT:$AT),FALSE)</f>
        <v>-</v>
      </c>
      <c r="BY25" s="878" t="str">
        <f>VLOOKUP($A25&amp;"-"&amp;BY$4,'04施策の客観指標'!$A$4:$AY$1029,COLUMN('04施策の客観指標'!$AT:$AT),FALSE)</f>
        <v>-</v>
      </c>
      <c r="BZ25" s="878" t="str">
        <f>VLOOKUP($A25&amp;"-"&amp;BZ$4,'04施策の客観指標'!$A$4:$AY$1029,COLUMN('04施策の客観指標'!$AT:$AT),FALSE)</f>
        <v>-</v>
      </c>
      <c r="CA25" s="878" t="str">
        <f>VLOOKUP($A25&amp;"-"&amp;CA$4,'04施策の客観指標'!$A$4:$AY$1029,COLUMN('04施策の客観指標'!$AT:$AT),FALSE)</f>
        <v>-</v>
      </c>
      <c r="CB25" s="878" t="str">
        <f>VLOOKUP($A25&amp;"-"&amp;CB$4,'04施策の客観指標'!$A$4:$AY$1029,COLUMN('04施策の客観指標'!$AT:$AT),FALSE)</f>
        <v>-</v>
      </c>
      <c r="CC25" s="878" t="str">
        <f>VLOOKUP($A25&amp;"-"&amp;CC$4,'04施策の客観指標'!$A$4:$AY$1029,COLUMN('04施策の客観指標'!$AT:$AT),FALSE)</f>
        <v>-</v>
      </c>
      <c r="CD25" s="878" t="str">
        <f>VLOOKUP($A25&amp;"-"&amp;CD$4,'04施策の客観指標'!$A$4:$AY$1029,COLUMN('04施策の客観指標'!$AT:$AT),FALSE)</f>
        <v>-</v>
      </c>
      <c r="CE25" s="852" t="str">
        <f>VLOOKUP($A25&amp;"-"&amp;CE$4,'04施策の客観指標'!$A$4:$AY$1029,COLUMN('04施策の客観指標'!$AT:$AT),FALSE)</f>
        <v>-</v>
      </c>
      <c r="CF25" s="879" t="str">
        <f t="shared" si="23"/>
        <v>b</v>
      </c>
      <c r="CG25" s="856">
        <f>IF(BW25="-","-",VLOOKUP($A25&amp;"-"&amp;BW$4,'04施策の客観指標'!$A$4:$AY$1029,COLUMN('04施策の客観指標'!$AY:$AY),FALSE))</f>
        <v>1</v>
      </c>
      <c r="CH25" s="856" t="str">
        <f>IF(BX25="-","-",VLOOKUP($A25&amp;"-"&amp;BX$4,'04施策の客観指標'!$A$4:$AY$1029,COLUMN('04施策の客観指標'!$AY:$AY),FALSE))</f>
        <v>-</v>
      </c>
      <c r="CI25" s="856" t="str">
        <f>IF(BY25="-","-",VLOOKUP($A25&amp;"-"&amp;BY$4,'04施策の客観指標'!$A$4:$AY$1029,COLUMN('04施策の客観指標'!$AY:$AY),FALSE))</f>
        <v>-</v>
      </c>
      <c r="CJ25" s="856" t="str">
        <f>IF(BZ25="-","-",VLOOKUP($A25&amp;"-"&amp;BZ$4,'04施策の客観指標'!$A$4:$AY$1029,COLUMN('04施策の客観指標'!$AY:$AY),FALSE))</f>
        <v>-</v>
      </c>
      <c r="CK25" s="856" t="str">
        <f>IF(CA25="-","-",VLOOKUP($A25&amp;"-"&amp;CA$4,'04施策の客観指標'!$A$4:$AY$1029,COLUMN('04施策の客観指標'!$AY:$AY),FALSE))</f>
        <v>-</v>
      </c>
      <c r="CL25" s="856" t="str">
        <f>IF(CB25="-","-",VLOOKUP($A25&amp;"-"&amp;CB$4,'04施策の客観指標'!$A$4:$AY$1029,COLUMN('04施策の客観指標'!$AY:$AY),FALSE))</f>
        <v>-</v>
      </c>
      <c r="CM25" s="856" t="str">
        <f>IF(CC25="-","-",VLOOKUP($A25&amp;"-"&amp;CC$4,'04施策の客観指標'!$A$4:$AY$1029,COLUMN('04施策の客観指標'!$AY:$AY),FALSE))</f>
        <v>-</v>
      </c>
      <c r="CN25" s="856" t="str">
        <f>IF(CD25="-","-",VLOOKUP($A25&amp;"-"&amp;CD$4,'04施策の客観指標'!$A$4:$AY$1029,COLUMN('04施策の客観指標'!$AY:$AY),FALSE))</f>
        <v>-</v>
      </c>
      <c r="CO25" s="856" t="str">
        <f>IF(CE25="-","-",VLOOKUP($A25&amp;"-"&amp;CE$4,'04施策の客観指標'!$A$4:$AY$1029,COLUMN('04施策の客観指標'!$AY:$AY),FALSE))</f>
        <v>-</v>
      </c>
      <c r="CP25" s="879">
        <f t="shared" si="24"/>
        <v>1</v>
      </c>
      <c r="CQ25" s="877">
        <f t="shared" si="25"/>
        <v>3</v>
      </c>
      <c r="CR25" s="878" t="str">
        <f t="shared" si="26"/>
        <v/>
      </c>
      <c r="CS25" s="878" t="str">
        <f t="shared" si="27"/>
        <v/>
      </c>
      <c r="CT25" s="878" t="str">
        <f t="shared" si="28"/>
        <v/>
      </c>
      <c r="CU25" s="878" t="str">
        <f t="shared" si="29"/>
        <v/>
      </c>
      <c r="CV25" s="878" t="str">
        <f t="shared" si="30"/>
        <v/>
      </c>
      <c r="CW25" s="878" t="str">
        <f t="shared" si="31"/>
        <v/>
      </c>
      <c r="CX25" s="878" t="str">
        <f t="shared" si="32"/>
        <v/>
      </c>
      <c r="CY25" s="878" t="str">
        <f t="shared" si="33"/>
        <v/>
      </c>
      <c r="CZ25" s="855">
        <f t="shared" si="34"/>
        <v>0.75</v>
      </c>
      <c r="DA25" s="877" t="str">
        <f>IF($K25="○",VLOOKUP($C25&amp;"-"&amp;DA$4,'05市民生活実感調査'!$A$3:$BC$218,COLUMN('05市民生活実感調査'!$Y:$Y),FALSE),"-")</f>
        <v>-</v>
      </c>
      <c r="DB25" s="878" t="str">
        <f>IF($L25="○",VLOOKUP($C25&amp;"-"&amp;DB$4,'05市民生活実感調査'!$A$3:$BC$218,COLUMN('05市民生活実感調査'!$Y:$Y),FALSE),"-")</f>
        <v>-</v>
      </c>
      <c r="DC25" s="878" t="str">
        <f>IF($M25="○",VLOOKUP($C25&amp;"-"&amp;DC$4,'05市民生活実感調査'!$A$3:$BC$218,COLUMN('05市民生活実感調査'!$Y:$Y),FALSE),"-")</f>
        <v>c</v>
      </c>
      <c r="DD25" s="878" t="str">
        <f>IF($N25="○",VLOOKUP($C25&amp;"-"&amp;DD$4,'05市民生活実感調査'!$A$3:$BC$218,COLUMN('05市民生活実感調査'!$Y:$Y),FALSE),"-")</f>
        <v>-</v>
      </c>
      <c r="DE25" s="878" t="str">
        <f>IF($O25="○",VLOOKUP($C25&amp;"-"&amp;DE$4,'05市民生活実感調査'!$A$3:$BC$218,COLUMN('05市民生活実感調査'!$Y:$Y),FALSE),"-")</f>
        <v>-</v>
      </c>
      <c r="DF25" s="878" t="str">
        <f>IF($P25="○",VLOOKUP($C25&amp;"-"&amp;DF$4,'05市民生活実感調査'!$A$3:$BC$218,COLUMN('05市民生活実感調査'!$Y:$Y),FALSE),"-")</f>
        <v>-</v>
      </c>
      <c r="DG25" s="878" t="str">
        <f>IF($Q25="○",VLOOKUP($C25&amp;"-"&amp;DG$4,'05市民生活実感調査'!$A$3:$BC$218,COLUMN('05市民生活実感調査'!$Y:$Y),FALSE),"-")</f>
        <v>-</v>
      </c>
      <c r="DH25" s="878" t="str">
        <f>IF($R25="○",VLOOKUP($C25&amp;"-"&amp;DH$4,'05市民生活実感調査'!$A$3:$BC$218,COLUMN('05市民生活実感調査'!$Y:$Y),FALSE),"-")</f>
        <v>-</v>
      </c>
      <c r="DI25" s="879" t="str">
        <f t="shared" si="35"/>
        <v>c</v>
      </c>
      <c r="DJ25" s="877" t="str">
        <f t="shared" si="36"/>
        <v/>
      </c>
      <c r="DK25" s="878" t="str">
        <f t="shared" si="37"/>
        <v/>
      </c>
      <c r="DL25" s="878">
        <f t="shared" si="38"/>
        <v>2</v>
      </c>
      <c r="DM25" s="878" t="str">
        <f t="shared" si="39"/>
        <v/>
      </c>
      <c r="DN25" s="878" t="str">
        <f t="shared" si="141"/>
        <v/>
      </c>
      <c r="DO25" s="878" t="str">
        <f t="shared" si="40"/>
        <v/>
      </c>
      <c r="DP25" s="878" t="str">
        <f t="shared" si="41"/>
        <v/>
      </c>
      <c r="DQ25" s="878" t="str">
        <f t="shared" si="42"/>
        <v/>
      </c>
      <c r="DR25" s="840">
        <f t="shared" si="43"/>
        <v>0.5</v>
      </c>
      <c r="DS25" s="876" t="str">
        <f t="shared" si="44"/>
        <v>市民実感</v>
      </c>
      <c r="DT25" s="863" t="str">
        <f t="shared" si="45"/>
        <v>市民がスポーツによるまちの魅力向上を実感することが重要であるため、市民の実感を重視する。</v>
      </c>
      <c r="DU25" s="877" t="str">
        <f>VLOOKUP(CF25&amp;DI25&amp;DS25,プルダウン!$AC$2:$AD$71,2,FALSE)</f>
        <v>C</v>
      </c>
      <c r="DV25" s="859" t="str">
        <f>VLOOKUP(DU25,プルダウン!$A$1:$B$6,2,FALSE)</f>
        <v>政策の目的がそこそこ達成されている</v>
      </c>
      <c r="DW25" s="860"/>
      <c r="DX25" s="859"/>
      <c r="DY25" s="889" t="str">
        <f>VLOOKUP($A25&amp;"-"&amp;DY$4,'04施策の客観指標'!$A$4:$AY$1029,COLUMN('04施策の客観指標'!$AU:$AU),FALSE)</f>
        <v>b</v>
      </c>
      <c r="DZ25" s="878" t="str">
        <f>VLOOKUP($A25&amp;"-"&amp;DZ$4,'04施策の客観指標'!$A$4:$AY$1029,COLUMN('04施策の客観指標'!$AU:$AU),FALSE)</f>
        <v>-</v>
      </c>
      <c r="EA25" s="878" t="str">
        <f>VLOOKUP($A25&amp;"-"&amp;EA$4,'04施策の客観指標'!$A$4:$AY$1029,COLUMN('04施策の客観指標'!$AU:$AU),FALSE)</f>
        <v>-</v>
      </c>
      <c r="EB25" s="878" t="str">
        <f>VLOOKUP($A25&amp;"-"&amp;EB$4,'04施策の客観指標'!$A$4:$AY$1029,COLUMN('04施策の客観指標'!$AU:$AU),FALSE)</f>
        <v>-</v>
      </c>
      <c r="EC25" s="878" t="str">
        <f>VLOOKUP($A25&amp;"-"&amp;EC$4,'04施策の客観指標'!$A$4:$AY$1029,COLUMN('04施策の客観指標'!$AU:$AU),FALSE)</f>
        <v>-</v>
      </c>
      <c r="ED25" s="878" t="str">
        <f>VLOOKUP($A25&amp;"-"&amp;ED$4,'04施策の客観指標'!$A$4:$AY$1029,COLUMN('04施策の客観指標'!$AU:$AU),FALSE)</f>
        <v>-</v>
      </c>
      <c r="EE25" s="878" t="str">
        <f>VLOOKUP($A25&amp;"-"&amp;EE$4,'04施策の客観指標'!$A$4:$AY$1029,COLUMN('04施策の客観指標'!$AU:$AU),FALSE)</f>
        <v>-</v>
      </c>
      <c r="EF25" s="878" t="str">
        <f>VLOOKUP($A25&amp;"-"&amp;EF$4,'04施策の客観指標'!$A$4:$AY$1029,COLUMN('04施策の客観指標'!$AU:$AU),FALSE)</f>
        <v>-</v>
      </c>
      <c r="EG25" s="878" t="str">
        <f>VLOOKUP($A25&amp;"-"&amp;EG$4,'04施策の客観指標'!$A$4:$AY$1029,COLUMN('04施策の客観指標'!$AU:$AU),FALSE)</f>
        <v>-</v>
      </c>
      <c r="EH25" s="879" t="str">
        <f t="shared" si="46"/>
        <v>b</v>
      </c>
      <c r="EI25" s="856">
        <v>1</v>
      </c>
      <c r="EJ25" s="878" t="s">
        <v>83</v>
      </c>
      <c r="EK25" s="878" t="s">
        <v>83</v>
      </c>
      <c r="EL25" s="878" t="s">
        <v>83</v>
      </c>
      <c r="EM25" s="878" t="s">
        <v>83</v>
      </c>
      <c r="EN25" s="878" t="s">
        <v>83</v>
      </c>
      <c r="EO25" s="878" t="s">
        <v>83</v>
      </c>
      <c r="EP25" s="878" t="s">
        <v>83</v>
      </c>
      <c r="EQ25" s="878" t="s">
        <v>83</v>
      </c>
      <c r="ER25" s="879">
        <f t="shared" si="47"/>
        <v>1</v>
      </c>
      <c r="ES25" s="877">
        <f t="shared" si="48"/>
        <v>3</v>
      </c>
      <c r="ET25" s="878" t="str">
        <f t="shared" si="49"/>
        <v/>
      </c>
      <c r="EU25" s="878" t="str">
        <f t="shared" si="50"/>
        <v/>
      </c>
      <c r="EV25" s="878" t="str">
        <f t="shared" si="51"/>
        <v/>
      </c>
      <c r="EW25" s="878" t="str">
        <f t="shared" si="52"/>
        <v/>
      </c>
      <c r="EX25" s="878" t="str">
        <f t="shared" si="53"/>
        <v/>
      </c>
      <c r="EY25" s="878" t="str">
        <f t="shared" si="54"/>
        <v/>
      </c>
      <c r="EZ25" s="878" t="str">
        <f t="shared" si="55"/>
        <v/>
      </c>
      <c r="FA25" s="878" t="str">
        <f t="shared" si="56"/>
        <v/>
      </c>
      <c r="FB25" s="855">
        <f t="shared" si="57"/>
        <v>0.75</v>
      </c>
      <c r="FC25" s="877" t="str">
        <f>IF($K25="○",VLOOKUP($C25&amp;"-"&amp;FC$4,'05市民生活実感調査'!$A$3:$BC$218,COLUMN('05市民生活実感調査'!$AI:$AI),FALSE),"-")</f>
        <v>-</v>
      </c>
      <c r="FD25" s="878" t="str">
        <f>IF($L25="○",VLOOKUP($C25&amp;"-"&amp;FD$4,'05市民生活実感調査'!$A$3:$BC$218,COLUMN('05市民生活実感調査'!$AI:$AI),FALSE),"-")</f>
        <v>-</v>
      </c>
      <c r="FE25" s="878" t="str">
        <f>IF($M25="○",VLOOKUP($C25&amp;"-"&amp;FE$4,'05市民生活実感調査'!$A$3:$BC$218,COLUMN('05市民生活実感調査'!$AI:$AI),FALSE),"-")</f>
        <v>c</v>
      </c>
      <c r="FF25" s="878" t="str">
        <f>IF($N25="○",VLOOKUP($C25&amp;"-"&amp;FF$4,'05市民生活実感調査'!$A$3:$BC$218,COLUMN('05市民生活実感調査'!$AI:$AI),FALSE),"-")</f>
        <v>-</v>
      </c>
      <c r="FG25" s="878" t="str">
        <f>IF($O25="○",VLOOKUP($C25&amp;"-"&amp;FG$4,'05市民生活実感調査'!$A$3:$BC$218,COLUMN('05市民生活実感調査'!$AI:$AI),FALSE),"-")</f>
        <v>-</v>
      </c>
      <c r="FH25" s="878" t="str">
        <f>IF($P25="○",VLOOKUP($C25&amp;"-"&amp;FH$4,'05市民生活実感調査'!$A$3:$BC$218,COLUMN('05市民生活実感調査'!$AI:$AI),FALSE),"-")</f>
        <v>-</v>
      </c>
      <c r="FI25" s="878" t="str">
        <f>IF($Q25="○",VLOOKUP($C25&amp;"-"&amp;FI$4,'05市民生活実感調査'!$A$3:$BC$218,COLUMN('05市民生活実感調査'!$AI:$AI),FALSE),"-")</f>
        <v>-</v>
      </c>
      <c r="FJ25" s="878" t="str">
        <f>IF($R25="○",VLOOKUP($C25&amp;"-"&amp;FJ$4,'05市民生活実感調査'!$A$3:$BC$218,COLUMN('05市民生活実感調査'!$AI:$AI),FALSE),"-")</f>
        <v>-</v>
      </c>
      <c r="FK25" s="879" t="str">
        <f t="shared" si="58"/>
        <v>c</v>
      </c>
      <c r="FL25" s="877" t="str">
        <f t="shared" si="59"/>
        <v/>
      </c>
      <c r="FM25" s="878" t="str">
        <f t="shared" si="60"/>
        <v/>
      </c>
      <c r="FN25" s="878">
        <f t="shared" si="61"/>
        <v>2</v>
      </c>
      <c r="FO25" s="878" t="str">
        <f t="shared" si="62"/>
        <v/>
      </c>
      <c r="FP25" s="878" t="str">
        <f t="shared" si="63"/>
        <v/>
      </c>
      <c r="FQ25" s="878" t="str">
        <f t="shared" si="64"/>
        <v/>
      </c>
      <c r="FR25" s="878" t="str">
        <f t="shared" si="65"/>
        <v/>
      </c>
      <c r="FS25" s="878" t="str">
        <f t="shared" si="66"/>
        <v/>
      </c>
      <c r="FT25" s="840">
        <f t="shared" si="67"/>
        <v>0.5</v>
      </c>
      <c r="FU25" s="876" t="str">
        <f t="shared" si="68"/>
        <v>市民実感</v>
      </c>
      <c r="FV25" s="863" t="str">
        <f t="shared" si="69"/>
        <v>市民がスポーツによるまちの魅力向上を実感することが重要であるため、市民の実感を重視する。</v>
      </c>
      <c r="FW25" s="877" t="str">
        <f>VLOOKUP(EH25&amp;FK25&amp;FU25,プルダウン!$AC$2:$AD$71,2,FALSE)</f>
        <v>C</v>
      </c>
      <c r="FX25" s="859" t="str">
        <f>VLOOKUP(FW25,プルダウン!$A$1:$B$6,2,FALSE)</f>
        <v>政策の目的がそこそこ達成されている</v>
      </c>
      <c r="FY25" s="860"/>
      <c r="FZ25" s="859"/>
      <c r="GA25" s="889" t="str">
        <f>VLOOKUP($A25&amp;"-"&amp;GA$4,'04施策の客観指標'!$A$4:$AY$1029,COLUMN('04施策の客観指標'!$AV:$AV),FALSE)</f>
        <v>b</v>
      </c>
      <c r="GB25" s="878" t="str">
        <f>VLOOKUP($A25&amp;"-"&amp;GB$4,'04施策の客観指標'!$A$4:$AY$1029,COLUMN('04施策の客観指標'!$AV:$AV),FALSE)</f>
        <v>-</v>
      </c>
      <c r="GC25" s="878" t="str">
        <f>VLOOKUP($A25&amp;"-"&amp;GC$4,'04施策の客観指標'!$A$4:$AY$1029,COLUMN('04施策の客観指標'!$AV:$AV),FALSE)</f>
        <v>-</v>
      </c>
      <c r="GD25" s="878" t="str">
        <f>VLOOKUP($A25&amp;"-"&amp;GD$4,'04施策の客観指標'!$A$4:$AY$1029,COLUMN('04施策の客観指標'!$AV:$AV),FALSE)</f>
        <v>-</v>
      </c>
      <c r="GE25" s="878" t="str">
        <f>VLOOKUP($A25&amp;"-"&amp;GE$4,'04施策の客観指標'!$A$4:$AY$1029,COLUMN('04施策の客観指標'!$AV:$AV),FALSE)</f>
        <v>-</v>
      </c>
      <c r="GF25" s="878" t="str">
        <f>VLOOKUP($A25&amp;"-"&amp;GF$4,'04施策の客観指標'!$A$4:$AY$1029,COLUMN('04施策の客観指標'!$AV:$AV),FALSE)</f>
        <v>-</v>
      </c>
      <c r="GG25" s="878" t="str">
        <f>VLOOKUP($A25&amp;"-"&amp;GG$4,'04施策の客観指標'!$A$4:$AY$1029,COLUMN('04施策の客観指標'!$AV:$AV),FALSE)</f>
        <v>-</v>
      </c>
      <c r="GH25" s="878" t="str">
        <f>VLOOKUP($A25&amp;"-"&amp;GH$4,'04施策の客観指標'!$A$4:$AY$1029,COLUMN('04施策の客観指標'!$AV:$AV),FALSE)</f>
        <v>-</v>
      </c>
      <c r="GI25" s="878" t="str">
        <f>VLOOKUP($A25&amp;"-"&amp;GI$4,'04施策の客観指標'!$A$4:$AY$1029,COLUMN('04施策の客観指標'!$AV:$AV),FALSE)</f>
        <v>-</v>
      </c>
      <c r="GJ25" s="879" t="str">
        <f t="shared" si="70"/>
        <v>b</v>
      </c>
      <c r="GK25" s="856">
        <f>IF(GA25="-","-",VLOOKUP($A25&amp;"-"&amp;GA$4,'04施策の客観指標'!$A$4:$AY$1029,COLUMN('04施策の客観指標'!$AY:$AY),FALSE))</f>
        <v>1</v>
      </c>
      <c r="GL25" s="856" t="str">
        <f>IF(GB25="-","-",VLOOKUP($A25&amp;"-"&amp;GB$4,'04施策の客観指標'!$A$4:$AY$1029,COLUMN('04施策の客観指標'!$AY:$AY),FALSE))</f>
        <v>-</v>
      </c>
      <c r="GM25" s="856" t="str">
        <f>IF(GC25="-","-",VLOOKUP($A25&amp;"-"&amp;GC$4,'04施策の客観指標'!$A$4:$AY$1029,COLUMN('04施策の客観指標'!$AY:$AY),FALSE))</f>
        <v>-</v>
      </c>
      <c r="GN25" s="856" t="str">
        <f>IF(GD25="-","-",VLOOKUP($A25&amp;"-"&amp;GD$4,'04施策の客観指標'!$A$4:$AY$1029,COLUMN('04施策の客観指標'!$AY:$AY),FALSE))</f>
        <v>-</v>
      </c>
      <c r="GO25" s="856" t="str">
        <f>IF(GE25="-","-",VLOOKUP($A25&amp;"-"&amp;GE$4,'04施策の客観指標'!$A$4:$AY$1029,COLUMN('04施策の客観指標'!$AY:$AY),FALSE))</f>
        <v>-</v>
      </c>
      <c r="GP25" s="856" t="str">
        <f>IF(GF25="-","-",VLOOKUP($A25&amp;"-"&amp;GF$4,'04施策の客観指標'!$A$4:$AY$1029,COLUMN('04施策の客観指標'!$AY:$AY),FALSE))</f>
        <v>-</v>
      </c>
      <c r="GQ25" s="856" t="str">
        <f>IF(GG25="-","-",VLOOKUP($A25&amp;"-"&amp;GG$4,'04施策の客観指標'!$A$4:$AY$1029,COLUMN('04施策の客観指標'!$AY:$AY),FALSE))</f>
        <v>-</v>
      </c>
      <c r="GR25" s="856" t="str">
        <f>IF(GH25="-","-",VLOOKUP($A25&amp;"-"&amp;GH$4,'04施策の客観指標'!$A$4:$AY$1029,COLUMN('04施策の客観指標'!$AY:$AY),FALSE))</f>
        <v>-</v>
      </c>
      <c r="GS25" s="856" t="str">
        <f>IF(GI25="-","-",VLOOKUP($A25&amp;"-"&amp;GI$4,'04施策の客観指標'!$A$4:$AY$1029,COLUMN('04施策の客観指標'!$AY:$AY),FALSE))</f>
        <v>-</v>
      </c>
      <c r="GT25" s="879">
        <f t="shared" si="71"/>
        <v>1</v>
      </c>
      <c r="GU25" s="877">
        <f t="shared" si="72"/>
        <v>3</v>
      </c>
      <c r="GV25" s="878" t="str">
        <f t="shared" si="73"/>
        <v/>
      </c>
      <c r="GW25" s="878" t="str">
        <f t="shared" si="74"/>
        <v/>
      </c>
      <c r="GX25" s="878" t="str">
        <f t="shared" si="75"/>
        <v/>
      </c>
      <c r="GY25" s="878" t="str">
        <f t="shared" si="76"/>
        <v/>
      </c>
      <c r="GZ25" s="878" t="str">
        <f t="shared" si="77"/>
        <v/>
      </c>
      <c r="HA25" s="878" t="str">
        <f t="shared" si="78"/>
        <v/>
      </c>
      <c r="HB25" s="878" t="str">
        <f t="shared" si="79"/>
        <v/>
      </c>
      <c r="HC25" s="878" t="str">
        <f t="shared" si="80"/>
        <v/>
      </c>
      <c r="HD25" s="855">
        <f t="shared" si="81"/>
        <v>0.75</v>
      </c>
      <c r="HE25" s="877" t="str">
        <f>IF($K25="○",VLOOKUP($C25&amp;"-"&amp;HE$4,'05市民生活実感調査'!$A$3:$BC$218,COLUMN('05市民生活実感調査'!$AS:$AS),FALSE),"-")</f>
        <v>-</v>
      </c>
      <c r="HF25" s="878" t="str">
        <f>IF($L25="○",VLOOKUP($C25&amp;"-"&amp;HF$4,'05市民生活実感調査'!$A$3:$BC$218,COLUMN('05市民生活実感調査'!$AS:$AS),FALSE),"-")</f>
        <v>-</v>
      </c>
      <c r="HG25" s="878" t="str">
        <f>IF($M25="○",VLOOKUP($C25&amp;"-"&amp;HG$4,'05市民生活実感調査'!$A$3:$BC$218,COLUMN('05市民生活実感調査'!$AS:$AS),FALSE),"-")</f>
        <v>c</v>
      </c>
      <c r="HH25" s="878" t="str">
        <f>IF($N25="○",VLOOKUP($C25&amp;"-"&amp;HH$4,'05市民生活実感調査'!$A$3:$BC$218,COLUMN('05市民生活実感調査'!$AS:$AS),FALSE),"-")</f>
        <v>-</v>
      </c>
      <c r="HI25" s="878" t="str">
        <f>IF($O25="○",VLOOKUP($C25&amp;"-"&amp;HI$4,'05市民生活実感調査'!$A$3:$BC$218,COLUMN('05市民生活実感調査'!$AS:$AS),FALSE),"-")</f>
        <v>-</v>
      </c>
      <c r="HJ25" s="878" t="str">
        <f>IF($P25="○",VLOOKUP($C25&amp;"-"&amp;HJ$4,'05市民生活実感調査'!$A$3:$BC$218,COLUMN('05市民生活実感調査'!$AS:$AS),FALSE),"-")</f>
        <v>-</v>
      </c>
      <c r="HK25" s="878" t="str">
        <f>IF($Q25="○",VLOOKUP($C25&amp;"-"&amp;HK$4,'05市民生活実感調査'!$A$3:$BC$218,COLUMN('05市民生活実感調査'!$AS:$AS),FALSE),"-")</f>
        <v>-</v>
      </c>
      <c r="HL25" s="878" t="str">
        <f>IF($R25="○",VLOOKUP($C25&amp;"-"&amp;HL$4,'05市民生活実感調査'!$A$3:$BC$218,COLUMN('05市民生活実感調査'!$AS:$AS),FALSE),"-")</f>
        <v>-</v>
      </c>
      <c r="HM25" s="879" t="str">
        <f t="shared" si="82"/>
        <v>c</v>
      </c>
      <c r="HN25" s="877" t="str">
        <f t="shared" si="83"/>
        <v/>
      </c>
      <c r="HO25" s="878" t="str">
        <f t="shared" si="84"/>
        <v/>
      </c>
      <c r="HP25" s="878">
        <f t="shared" si="85"/>
        <v>2</v>
      </c>
      <c r="HQ25" s="878" t="str">
        <f t="shared" si="86"/>
        <v/>
      </c>
      <c r="HR25" s="878" t="str">
        <f t="shared" si="87"/>
        <v/>
      </c>
      <c r="HS25" s="878" t="str">
        <f t="shared" si="88"/>
        <v/>
      </c>
      <c r="HT25" s="878" t="str">
        <f t="shared" si="89"/>
        <v/>
      </c>
      <c r="HU25" s="878" t="str">
        <f t="shared" si="90"/>
        <v/>
      </c>
      <c r="HV25" s="840">
        <f t="shared" si="91"/>
        <v>0.5</v>
      </c>
      <c r="HW25" s="876" t="str">
        <f t="shared" si="92"/>
        <v>市民実感</v>
      </c>
      <c r="HX25" s="863" t="str">
        <f t="shared" si="93"/>
        <v>市民がスポーツによるまちの魅力向上を実感することが重要であるため、市民の実感を重視する。</v>
      </c>
      <c r="HY25" s="877" t="str">
        <f>VLOOKUP(GJ25&amp;HM25&amp;HW25,プルダウン!$AC$2:$AD$71,2,FALSE)</f>
        <v>C</v>
      </c>
      <c r="HZ25" s="859" t="str">
        <f>VLOOKUP(HY25,プルダウン!$A$1:$B$6,2,FALSE)</f>
        <v>政策の目的がそこそこ達成されている</v>
      </c>
      <c r="IA25" s="860"/>
      <c r="IB25" s="859"/>
      <c r="IC25" s="889" t="str">
        <f>VLOOKUP($A25&amp;"-"&amp;IC$4,'04施策の客観指標'!$A$4:$AY$1029,COLUMN('04施策の客観指標'!$AW:$AW),FALSE)</f>
        <v>a</v>
      </c>
      <c r="ID25" s="878" t="str">
        <f>VLOOKUP($A25&amp;"-"&amp;ID$4,'04施策の客観指標'!$A$4:$AY$1029,COLUMN('04施策の客観指標'!$AW:$AW),FALSE)</f>
        <v>-</v>
      </c>
      <c r="IE25" s="878" t="str">
        <f>VLOOKUP($A25&amp;"-"&amp;IE$4,'04施策の客観指標'!$A$4:$AY$1029,COLUMN('04施策の客観指標'!$AW:$AW),FALSE)</f>
        <v>-</v>
      </c>
      <c r="IF25" s="878" t="str">
        <f>VLOOKUP($A25&amp;"-"&amp;IF$4,'04施策の客観指標'!$A$4:$AY$1029,COLUMN('04施策の客観指標'!$AW:$AW),FALSE)</f>
        <v>-</v>
      </c>
      <c r="IG25" s="878" t="str">
        <f>VLOOKUP($A25&amp;"-"&amp;IG$4,'04施策の客観指標'!$A$4:$AY$1029,COLUMN('04施策の客観指標'!$AW:$AW),FALSE)</f>
        <v>-</v>
      </c>
      <c r="IH25" s="878" t="str">
        <f>VLOOKUP($A25&amp;"-"&amp;IH$4,'04施策の客観指標'!$A$4:$AY$1029,COLUMN('04施策の客観指標'!$AW:$AW),FALSE)</f>
        <v>-</v>
      </c>
      <c r="II25" s="878" t="str">
        <f>VLOOKUP($A25&amp;"-"&amp;II$4,'04施策の客観指標'!$A$4:$AY$1029,COLUMN('04施策の客観指標'!$AW:$AW),FALSE)</f>
        <v>-</v>
      </c>
      <c r="IJ25" s="878" t="str">
        <f>VLOOKUP($A25&amp;"-"&amp;IJ$4,'04施策の客観指標'!$A$4:$AY$1029,COLUMN('04施策の客観指標'!$AW:$AW),FALSE)</f>
        <v>-</v>
      </c>
      <c r="IK25" s="878" t="str">
        <f>VLOOKUP($A25&amp;"-"&amp;IK$4,'04施策の客観指標'!$A$4:$AY$1029,COLUMN('04施策の客観指標'!$AW:$AW),FALSE)</f>
        <v>-</v>
      </c>
      <c r="IL25" s="879" t="str">
        <f t="shared" si="94"/>
        <v>a</v>
      </c>
      <c r="IM25" s="856">
        <f>IF(IC25="-","-",VLOOKUP($A25&amp;"-"&amp;IC$4,'04施策の客観指標'!$A$4:$AY$1029,COLUMN('04施策の客観指標'!$AY:$AY),FALSE))</f>
        <v>1</v>
      </c>
      <c r="IN25" s="856" t="str">
        <f>IF(ID25="-","-",VLOOKUP($A25&amp;"-"&amp;ID$4,'04施策の客観指標'!$A$4:$AY$1029,COLUMN('04施策の客観指標'!$AY:$AY),FALSE))</f>
        <v>-</v>
      </c>
      <c r="IO25" s="856" t="str">
        <f>IF(IE25="-","-",VLOOKUP($A25&amp;"-"&amp;IE$4,'04施策の客観指標'!$A$4:$AY$1029,COLUMN('04施策の客観指標'!$AY:$AY),FALSE))</f>
        <v>-</v>
      </c>
      <c r="IP25" s="856" t="str">
        <f>IF(IF25="-","-",VLOOKUP($A25&amp;"-"&amp;IF$4,'04施策の客観指標'!$A$4:$AY$1029,COLUMN('04施策の客観指標'!$AY:$AY),FALSE))</f>
        <v>-</v>
      </c>
      <c r="IQ25" s="856" t="str">
        <f>IF(IG25="-","-",VLOOKUP($A25&amp;"-"&amp;IG$4,'04施策の客観指標'!$A$4:$AY$1029,COLUMN('04施策の客観指標'!$AY:$AY),FALSE))</f>
        <v>-</v>
      </c>
      <c r="IR25" s="856" t="str">
        <f>IF(IH25="-","-",VLOOKUP($A25&amp;"-"&amp;IH$4,'04施策の客観指標'!$A$4:$AY$1029,COLUMN('04施策の客観指標'!$AY:$AY),FALSE))</f>
        <v>-</v>
      </c>
      <c r="IS25" s="856" t="str">
        <f>IF(II25="-","-",VLOOKUP($A25&amp;"-"&amp;II$4,'04施策の客観指標'!$A$4:$AY$1029,COLUMN('04施策の客観指標'!$AY:$AY),FALSE))</f>
        <v>-</v>
      </c>
      <c r="IT25" s="856" t="str">
        <f>IF(IJ25="-","-",VLOOKUP($A25&amp;"-"&amp;IJ$4,'04施策の客観指標'!$A$4:$AY$1029,COLUMN('04施策の客観指標'!$AY:$AY),FALSE))</f>
        <v>-</v>
      </c>
      <c r="IU25" s="856" t="str">
        <f>IF(IK25="-","-",VLOOKUP($A25&amp;"-"&amp;IK$4,'04施策の客観指標'!$A$4:$AY$1029,COLUMN('04施策の客観指標'!$AY:$AY),FALSE))</f>
        <v>-</v>
      </c>
      <c r="IV25" s="879">
        <f t="shared" si="95"/>
        <v>1</v>
      </c>
      <c r="IW25" s="877">
        <f t="shared" si="96"/>
        <v>4</v>
      </c>
      <c r="IX25" s="878" t="str">
        <f t="shared" si="97"/>
        <v/>
      </c>
      <c r="IY25" s="878" t="str">
        <f t="shared" si="98"/>
        <v/>
      </c>
      <c r="IZ25" s="878" t="str">
        <f t="shared" si="99"/>
        <v/>
      </c>
      <c r="JA25" s="878" t="str">
        <f t="shared" si="100"/>
        <v/>
      </c>
      <c r="JB25" s="878" t="str">
        <f t="shared" si="101"/>
        <v/>
      </c>
      <c r="JC25" s="878" t="str">
        <f t="shared" si="102"/>
        <v/>
      </c>
      <c r="JD25" s="878" t="str">
        <f t="shared" si="103"/>
        <v/>
      </c>
      <c r="JE25" s="878" t="str">
        <f t="shared" si="104"/>
        <v/>
      </c>
      <c r="JF25" s="855">
        <f t="shared" si="105"/>
        <v>1</v>
      </c>
      <c r="JG25" s="877" t="str">
        <f>IF($K25="○",VLOOKUP($C25&amp;"-"&amp;JG$4,'05市民生活実感調査'!$A$3:$BC$218,COLUMN('05市民生活実感調査'!$BC:$BC),FALSE),"-")</f>
        <v>-</v>
      </c>
      <c r="JH25" s="878" t="str">
        <f>IF($L25="○",VLOOKUP($C25&amp;"-"&amp;JH$4,'05市民生活実感調査'!$A$3:$BC$218,COLUMN('05市民生活実感調査'!$BC:$BC),FALSE),"-")</f>
        <v>-</v>
      </c>
      <c r="JI25" s="878" t="str">
        <f>IF($M25="○",VLOOKUP($C25&amp;"-"&amp;JI$4,'05市民生活実感調査'!$A$3:$BC$218,COLUMN('05市民生活実感調査'!$BC:$BC),FALSE),"-")</f>
        <v>c</v>
      </c>
      <c r="JJ25" s="878" t="str">
        <f>IF($N25="○",VLOOKUP($C25&amp;"-"&amp;JJ$4,'05市民生活実感調査'!$A$3:$BC$218,COLUMN('05市民生活実感調査'!$BC:$BC),FALSE),"-")</f>
        <v>-</v>
      </c>
      <c r="JK25" s="878" t="str">
        <f>IF($O25="○",VLOOKUP($C25&amp;"-"&amp;JK$4,'05市民生活実感調査'!$A$3:$BC$218,COLUMN('05市民生活実感調査'!$BC:$BC),FALSE),"-")</f>
        <v>-</v>
      </c>
      <c r="JL25" s="878" t="str">
        <f>IF($P25="○",VLOOKUP($C25&amp;"-"&amp;JL$4,'05市民生活実感調査'!$A$3:$BC$218,COLUMN('05市民生活実感調査'!$BC:$BC),FALSE),"-")</f>
        <v>-</v>
      </c>
      <c r="JM25" s="878" t="str">
        <f>IF($Q25="○",VLOOKUP($C25&amp;"-"&amp;JM$4,'05市民生活実感調査'!$A$3:$BC$218,COLUMN('05市民生活実感調査'!$BC:$BC),FALSE),"-")</f>
        <v>-</v>
      </c>
      <c r="JN25" s="878" t="str">
        <f>IF($R25="○",VLOOKUP($C25&amp;"-"&amp;JN$4,'05市民生活実感調査'!$A$3:$BC$218,COLUMN('05市民生活実感調査'!$BC:$BC),FALSE),"-")</f>
        <v>-</v>
      </c>
      <c r="JO25" s="879" t="str">
        <f t="shared" si="106"/>
        <v>c</v>
      </c>
      <c r="JP25" s="877" t="str">
        <f t="shared" si="107"/>
        <v/>
      </c>
      <c r="JQ25" s="878" t="str">
        <f t="shared" si="108"/>
        <v/>
      </c>
      <c r="JR25" s="878">
        <f t="shared" si="109"/>
        <v>2</v>
      </c>
      <c r="JS25" s="878" t="str">
        <f t="shared" si="110"/>
        <v/>
      </c>
      <c r="JT25" s="878" t="str">
        <f t="shared" si="111"/>
        <v/>
      </c>
      <c r="JU25" s="878" t="str">
        <f t="shared" si="112"/>
        <v/>
      </c>
      <c r="JV25" s="878" t="str">
        <f t="shared" si="113"/>
        <v/>
      </c>
      <c r="JW25" s="878" t="str">
        <f t="shared" si="114"/>
        <v/>
      </c>
      <c r="JX25" s="840">
        <f t="shared" si="115"/>
        <v>0.5</v>
      </c>
      <c r="JY25" s="876" t="str">
        <f t="shared" si="143"/>
        <v>市民実感</v>
      </c>
      <c r="JZ25" s="863" t="str">
        <f t="shared" si="117"/>
        <v>市民がスポーツによるまちの魅力向上を実感することが重要であるため、市民の実感を重視する。</v>
      </c>
      <c r="KA25" s="877" t="str">
        <f>VLOOKUP(IL25&amp;JO25&amp;JY25,プルダウン!$AC$2:$AD$71,2,FALSE)</f>
        <v>B</v>
      </c>
      <c r="KB25" s="859" t="str">
        <f>VLOOKUP(KA25,プルダウン!$A$1:$B$6,2,FALSE)</f>
        <v>政策の目的がかなり達成されている</v>
      </c>
      <c r="KC25" s="860"/>
      <c r="KD25" s="859"/>
      <c r="KE25" s="883" t="str">
        <f>VLOOKUP($A25&amp;"-"&amp;KE$4,'04施策の客観指標'!$A$4:$AY$1029,COLUMN('04施策の客観指標'!$AX:$AX),FALSE)</f>
        <v>b</v>
      </c>
      <c r="KF25" s="813" t="str">
        <f>VLOOKUP($A25&amp;"-"&amp;KF$4,'04施策の客観指標'!$A$4:$AY$1029,COLUMN('04施策の客観指標'!$AX:$AX),FALSE)</f>
        <v>-</v>
      </c>
      <c r="KG25" s="813" t="str">
        <f>VLOOKUP($A25&amp;"-"&amp;KG$4,'04施策の客観指標'!$A$4:$AY$1029,COLUMN('04施策の客観指標'!$AX:$AX),FALSE)</f>
        <v>-</v>
      </c>
      <c r="KH25" s="813" t="str">
        <f>VLOOKUP($A25&amp;"-"&amp;KH$4,'04施策の客観指標'!$A$4:$AY$1029,COLUMN('04施策の客観指標'!$AX:$AX),FALSE)</f>
        <v>-</v>
      </c>
      <c r="KI25" s="813" t="str">
        <f>VLOOKUP($A25&amp;"-"&amp;KI$4,'04施策の客観指標'!$A$4:$AY$1029,COLUMN('04施策の客観指標'!$AX:$AX),FALSE)</f>
        <v>-</v>
      </c>
      <c r="KJ25" s="813" t="str">
        <f>VLOOKUP($A25&amp;"-"&amp;KJ$4,'04施策の客観指標'!$A$4:$AY$1029,COLUMN('04施策の客観指標'!$AX:$AX),FALSE)</f>
        <v>-</v>
      </c>
      <c r="KK25" s="813" t="str">
        <f>VLOOKUP($A25&amp;"-"&amp;KK$4,'04施策の客観指標'!$A$4:$AY$1029,COLUMN('04施策の客観指標'!$AX:$AX),FALSE)</f>
        <v>-</v>
      </c>
      <c r="KL25" s="813" t="str">
        <f>VLOOKUP($A25&amp;"-"&amp;KL$4,'04施策の客観指標'!$A$4:$AY$1029,COLUMN('04施策の客観指標'!$AX:$AX),FALSE)</f>
        <v>-</v>
      </c>
      <c r="KM25" s="813" t="str">
        <f>VLOOKUP($A25&amp;"-"&amp;KM$4,'04施策の客観指標'!$A$4:$AY$1029,COLUMN('04施策の客観指標'!$AX:$AX),FALSE)</f>
        <v>-</v>
      </c>
      <c r="KN25" s="814" t="str">
        <f t="shared" si="118"/>
        <v>b</v>
      </c>
      <c r="KO25" s="423">
        <f>IF(KE25="-","-",VLOOKUP($A25&amp;"-"&amp;KE$4,'04施策の客観指標'!$A$4:$AY$1029,COLUMN('04施策の客観指標'!$AY:$AY),FALSE))</f>
        <v>1</v>
      </c>
      <c r="KP25" s="423" t="str">
        <f>IF(KF25="-","-",VLOOKUP($A25&amp;"-"&amp;KF$4,'04施策の客観指標'!$A$4:$AY$1029,COLUMN('04施策の客観指標'!$AY:$AY),FALSE))</f>
        <v>-</v>
      </c>
      <c r="KQ25" s="423" t="str">
        <f>IF(KG25="-","-",VLOOKUP($A25&amp;"-"&amp;KG$4,'04施策の客観指標'!$A$4:$AY$1029,COLUMN('04施策の客観指標'!$AY:$AY),FALSE))</f>
        <v>-</v>
      </c>
      <c r="KR25" s="423" t="str">
        <f>IF(KH25="-","-",VLOOKUP($A25&amp;"-"&amp;KH$4,'04施策の客観指標'!$A$4:$AY$1029,COLUMN('04施策の客観指標'!$AY:$AY),FALSE))</f>
        <v>-</v>
      </c>
      <c r="KS25" s="423" t="str">
        <f>IF(KI25="-","-",VLOOKUP($A25&amp;"-"&amp;KI$4,'04施策の客観指標'!$A$4:$AY$1029,COLUMN('04施策の客観指標'!$AY:$AY),FALSE))</f>
        <v>-</v>
      </c>
      <c r="KT25" s="423" t="str">
        <f>IF(KJ25="-","-",VLOOKUP($A25&amp;"-"&amp;KJ$4,'04施策の客観指標'!$A$4:$AY$1029,COLUMN('04施策の客観指標'!$AY:$AY),FALSE))</f>
        <v>-</v>
      </c>
      <c r="KU25" s="423" t="str">
        <f>IF(KK25="-","-",VLOOKUP($A25&amp;"-"&amp;KK$4,'04施策の客観指標'!$A$4:$AY$1029,COLUMN('04施策の客観指標'!$AY:$AY),FALSE))</f>
        <v>-</v>
      </c>
      <c r="KV25" s="423" t="str">
        <f>IF(KL25="-","-",VLOOKUP($A25&amp;"-"&amp;KL$4,'04施策の客観指標'!$A$4:$AY$1029,COLUMN('04施策の客観指標'!$AY:$AY),FALSE))</f>
        <v>-</v>
      </c>
      <c r="KW25" s="423" t="str">
        <f>IF(KM25="-","-",VLOOKUP($A25&amp;"-"&amp;KM$4,'04施策の客観指標'!$A$4:$AY$1029,COLUMN('04施策の客観指標'!$AY:$AY),FALSE))</f>
        <v>-</v>
      </c>
      <c r="KX25" s="234">
        <f t="shared" si="119"/>
        <v>1</v>
      </c>
      <c r="KY25" s="237">
        <f t="shared" si="120"/>
        <v>3</v>
      </c>
      <c r="KZ25" s="187" t="str">
        <f t="shared" si="121"/>
        <v/>
      </c>
      <c r="LA25" s="187" t="str">
        <f t="shared" si="122"/>
        <v/>
      </c>
      <c r="LB25" s="187" t="str">
        <f t="shared" si="123"/>
        <v/>
      </c>
      <c r="LC25" s="187" t="str">
        <f t="shared" si="124"/>
        <v/>
      </c>
      <c r="LD25" s="187" t="str">
        <f t="shared" si="125"/>
        <v/>
      </c>
      <c r="LE25" s="187" t="str">
        <f t="shared" si="126"/>
        <v/>
      </c>
      <c r="LF25" s="187" t="str">
        <f t="shared" si="127"/>
        <v/>
      </c>
      <c r="LG25" s="187" t="str">
        <f t="shared" si="128"/>
        <v/>
      </c>
      <c r="LH25" s="240">
        <f t="shared" si="129"/>
        <v>0.75</v>
      </c>
      <c r="LI25" s="820" t="str">
        <f>IF($K25="○",VLOOKUP($C25&amp;"-"&amp;LI$4,'05市民生活実感調査'!$A$3:$BM$218,COLUMN('05市民生活実感調査'!$BM:$BM),FALSE),"-")</f>
        <v>-</v>
      </c>
      <c r="LJ25" s="821" t="str">
        <f>IF($L25="○",VLOOKUP($C25&amp;"-"&amp;LJ$4,'05市民生活実感調査'!$A$3:$BM$218,COLUMN('05市民生活実感調査'!$BM:$BM),FALSE),"-")</f>
        <v>-</v>
      </c>
      <c r="LK25" s="821" t="str">
        <f>IF($M25="○",VLOOKUP($C25&amp;"-"&amp;LK$4,'05市民生活実感調査'!$A$3:$BM$218,COLUMN('05市民生活実感調査'!$BM:$BM),FALSE),"-")</f>
        <v>c</v>
      </c>
      <c r="LL25" s="821" t="str">
        <f>IF($N25="○",VLOOKUP($C25&amp;"-"&amp;LL$4,'05市民生活実感調査'!$A$3:$BM$218,COLUMN('05市民生活実感調査'!$BM:$BM),FALSE),"-")</f>
        <v>-</v>
      </c>
      <c r="LM25" s="821" t="str">
        <f>IF($O25="○",VLOOKUP($C25&amp;"-"&amp;LM$4,'05市民生活実感調査'!$A$3:$BM$218,COLUMN('05市民生活実感調査'!$BM:$BM),FALSE),"-")</f>
        <v>-</v>
      </c>
      <c r="LN25" s="821" t="str">
        <f>IF($P25="○",VLOOKUP($C25&amp;"-"&amp;LN$4,'05市民生活実感調査'!$A$3:$BM$218,COLUMN('05市民生活実感調査'!$BM:$BM),FALSE),"-")</f>
        <v>-</v>
      </c>
      <c r="LO25" s="821" t="str">
        <f>IF($Q25="○",VLOOKUP($C25&amp;"-"&amp;LO$4,'05市民生活実感調査'!$A$3:$BM$218,COLUMN('05市民生活実感調査'!$BM:$BM),FALSE),"-")</f>
        <v>-</v>
      </c>
      <c r="LP25" s="821" t="str">
        <f>IF($R25="○",VLOOKUP($C25&amp;"-"&amp;LP$4,'05市民生活実感調査'!$A$3:$BM$218,COLUMN('05市民生活実感調査'!$BM:$BM),FALSE),"-")</f>
        <v>-</v>
      </c>
      <c r="LQ25" s="822" t="str">
        <f t="shared" si="130"/>
        <v>c</v>
      </c>
      <c r="LR25" s="237" t="str">
        <f t="shared" si="131"/>
        <v/>
      </c>
      <c r="LS25" s="187" t="str">
        <f t="shared" si="132"/>
        <v/>
      </c>
      <c r="LT25" s="187">
        <f t="shared" si="133"/>
        <v>2</v>
      </c>
      <c r="LU25" s="187" t="str">
        <f t="shared" si="134"/>
        <v/>
      </c>
      <c r="LV25" s="187" t="str">
        <f t="shared" si="135"/>
        <v/>
      </c>
      <c r="LW25" s="187" t="str">
        <f t="shared" si="136"/>
        <v/>
      </c>
      <c r="LX25" s="187" t="str">
        <f t="shared" si="137"/>
        <v/>
      </c>
      <c r="LY25" s="187" t="str">
        <f t="shared" si="138"/>
        <v/>
      </c>
      <c r="LZ25" s="422">
        <f t="shared" si="142"/>
        <v>0.5</v>
      </c>
      <c r="MA25" s="103" t="str">
        <f t="shared" si="144"/>
        <v>市民実感</v>
      </c>
      <c r="MB25" s="104" t="str">
        <f t="shared" si="140"/>
        <v>市民がスポーツによるまちの魅力向上を実感することが重要であるため、市民の実感を重視する。</v>
      </c>
      <c r="MC25" s="823" t="str">
        <f>VLOOKUP(KN25&amp;LQ25&amp;MA25,プルダウン!$AC$2:$AD$71,2,FALSE)</f>
        <v>C</v>
      </c>
      <c r="MD25" s="824" t="str">
        <f>VLOOKUP(MC25,プルダウン!$A$1:$B$6,2,FALSE)</f>
        <v>政策の目的がそこそこ達成されている</v>
      </c>
      <c r="ME25" s="91"/>
      <c r="MF25" s="190"/>
    </row>
    <row r="26" spans="1:344" ht="153" customHeight="1">
      <c r="A26" s="231">
        <v>701</v>
      </c>
      <c r="B26" s="104" t="s">
        <v>178</v>
      </c>
      <c r="C26" s="237">
        <f t="shared" si="0"/>
        <v>7</v>
      </c>
      <c r="D26" s="190" t="s">
        <v>277</v>
      </c>
      <c r="E26" s="104"/>
      <c r="F26" s="91" t="s">
        <v>1322</v>
      </c>
      <c r="G26" s="117" t="s">
        <v>3304</v>
      </c>
      <c r="H26" s="91"/>
      <c r="I26" s="117"/>
      <c r="J26" s="104"/>
      <c r="K26" s="420" t="s">
        <v>383</v>
      </c>
      <c r="L26" s="421" t="s">
        <v>383</v>
      </c>
      <c r="M26" s="421" t="s">
        <v>83</v>
      </c>
      <c r="N26" s="421" t="s">
        <v>83</v>
      </c>
      <c r="O26" s="421" t="s">
        <v>83</v>
      </c>
      <c r="P26" s="421" t="s">
        <v>83</v>
      </c>
      <c r="Q26" s="421" t="s">
        <v>83</v>
      </c>
      <c r="R26" s="422" t="s">
        <v>83</v>
      </c>
      <c r="S26" s="886" t="s">
        <v>54</v>
      </c>
      <c r="T26" s="892" t="s">
        <v>54</v>
      </c>
      <c r="U26" s="892" t="s">
        <v>83</v>
      </c>
      <c r="V26" s="892" t="s">
        <v>83</v>
      </c>
      <c r="W26" s="892" t="s">
        <v>83</v>
      </c>
      <c r="X26" s="892" t="s">
        <v>83</v>
      </c>
      <c r="Y26" s="892" t="s">
        <v>83</v>
      </c>
      <c r="Z26" s="892" t="s">
        <v>83</v>
      </c>
      <c r="AA26" s="893" t="s">
        <v>83</v>
      </c>
      <c r="AB26" s="894" t="str">
        <f t="shared" si="1"/>
        <v>a</v>
      </c>
      <c r="AC26" s="895">
        <v>1</v>
      </c>
      <c r="AD26" s="892">
        <v>1</v>
      </c>
      <c r="AE26" s="892" t="s">
        <v>83</v>
      </c>
      <c r="AF26" s="892" t="s">
        <v>83</v>
      </c>
      <c r="AG26" s="892" t="s">
        <v>83</v>
      </c>
      <c r="AH26" s="892" t="s">
        <v>83</v>
      </c>
      <c r="AI26" s="892" t="s">
        <v>83</v>
      </c>
      <c r="AJ26" s="892" t="s">
        <v>83</v>
      </c>
      <c r="AK26" s="892" t="s">
        <v>83</v>
      </c>
      <c r="AL26" s="896">
        <f t="shared" si="2"/>
        <v>2</v>
      </c>
      <c r="AM26" s="877">
        <f t="shared" si="3"/>
        <v>4</v>
      </c>
      <c r="AN26" s="878">
        <f t="shared" si="4"/>
        <v>4</v>
      </c>
      <c r="AO26" s="878" t="str">
        <f t="shared" si="5"/>
        <v/>
      </c>
      <c r="AP26" s="878" t="str">
        <f t="shared" si="6"/>
        <v/>
      </c>
      <c r="AQ26" s="878" t="str">
        <f t="shared" si="7"/>
        <v/>
      </c>
      <c r="AR26" s="878" t="str">
        <f t="shared" si="8"/>
        <v/>
      </c>
      <c r="AS26" s="878" t="str">
        <f t="shared" si="9"/>
        <v/>
      </c>
      <c r="AT26" s="878" t="str">
        <f t="shared" si="10"/>
        <v/>
      </c>
      <c r="AU26" s="852" t="str">
        <f t="shared" si="11"/>
        <v/>
      </c>
      <c r="AV26" s="855">
        <f t="shared" si="12"/>
        <v>1</v>
      </c>
      <c r="AW26" s="856" t="s">
        <v>55</v>
      </c>
      <c r="AX26" s="878" t="s">
        <v>56</v>
      </c>
      <c r="AY26" s="878" t="s">
        <v>83</v>
      </c>
      <c r="AZ26" s="878" t="s">
        <v>83</v>
      </c>
      <c r="BA26" s="878" t="s">
        <v>83</v>
      </c>
      <c r="BB26" s="878" t="s">
        <v>83</v>
      </c>
      <c r="BC26" s="878" t="s">
        <v>83</v>
      </c>
      <c r="BD26" s="878" t="s">
        <v>83</v>
      </c>
      <c r="BE26" s="879" t="str">
        <f t="shared" si="13"/>
        <v>b</v>
      </c>
      <c r="BF26" s="877">
        <f t="shared" si="14"/>
        <v>3</v>
      </c>
      <c r="BG26" s="878">
        <f t="shared" si="15"/>
        <v>2</v>
      </c>
      <c r="BH26" s="878" t="str">
        <f t="shared" si="16"/>
        <v/>
      </c>
      <c r="BI26" s="878" t="str">
        <f t="shared" si="17"/>
        <v/>
      </c>
      <c r="BJ26" s="878" t="str">
        <f t="shared" si="18"/>
        <v/>
      </c>
      <c r="BK26" s="878" t="str">
        <f t="shared" si="19"/>
        <v/>
      </c>
      <c r="BL26" s="878" t="str">
        <f t="shared" si="20"/>
        <v/>
      </c>
      <c r="BM26" s="878" t="str">
        <f t="shared" si="21"/>
        <v/>
      </c>
      <c r="BN26" s="840">
        <f t="shared" si="22"/>
        <v>0.625</v>
      </c>
      <c r="BO26" s="880" t="s">
        <v>122</v>
      </c>
      <c r="BP26" s="863" t="s">
        <v>1979</v>
      </c>
      <c r="BQ26" s="877" t="s">
        <v>312</v>
      </c>
      <c r="BR26" s="887" t="s">
        <v>97</v>
      </c>
      <c r="BS26" s="860"/>
      <c r="BT26" s="887"/>
      <c r="BU26" s="863" t="s">
        <v>1725</v>
      </c>
      <c r="BV26" s="891"/>
      <c r="BW26" s="889" t="s">
        <v>54</v>
      </c>
      <c r="BX26" s="878" t="s">
        <v>54</v>
      </c>
      <c r="BY26" s="878" t="s">
        <v>83</v>
      </c>
      <c r="BZ26" s="878" t="s">
        <v>83</v>
      </c>
      <c r="CA26" s="878" t="s">
        <v>83</v>
      </c>
      <c r="CB26" s="878" t="s">
        <v>83</v>
      </c>
      <c r="CC26" s="878" t="s">
        <v>83</v>
      </c>
      <c r="CD26" s="878" t="s">
        <v>83</v>
      </c>
      <c r="CE26" s="852" t="s">
        <v>83</v>
      </c>
      <c r="CF26" s="879" t="str">
        <f t="shared" si="23"/>
        <v>a</v>
      </c>
      <c r="CG26" s="856">
        <v>1</v>
      </c>
      <c r="CH26" s="856">
        <v>1</v>
      </c>
      <c r="CI26" s="856" t="s">
        <v>83</v>
      </c>
      <c r="CJ26" s="856" t="s">
        <v>83</v>
      </c>
      <c r="CK26" s="856" t="s">
        <v>83</v>
      </c>
      <c r="CL26" s="856" t="s">
        <v>83</v>
      </c>
      <c r="CM26" s="856" t="s">
        <v>83</v>
      </c>
      <c r="CN26" s="856" t="s">
        <v>83</v>
      </c>
      <c r="CO26" s="856" t="s">
        <v>83</v>
      </c>
      <c r="CP26" s="879">
        <f t="shared" si="24"/>
        <v>2</v>
      </c>
      <c r="CQ26" s="877">
        <f t="shared" si="25"/>
        <v>4</v>
      </c>
      <c r="CR26" s="878">
        <f t="shared" si="26"/>
        <v>4</v>
      </c>
      <c r="CS26" s="878" t="str">
        <f t="shared" si="27"/>
        <v/>
      </c>
      <c r="CT26" s="878" t="str">
        <f t="shared" si="28"/>
        <v/>
      </c>
      <c r="CU26" s="878" t="str">
        <f t="shared" si="29"/>
        <v/>
      </c>
      <c r="CV26" s="878" t="str">
        <f t="shared" si="30"/>
        <v/>
      </c>
      <c r="CW26" s="878" t="str">
        <f t="shared" si="31"/>
        <v/>
      </c>
      <c r="CX26" s="878" t="str">
        <f t="shared" si="32"/>
        <v/>
      </c>
      <c r="CY26" s="878" t="str">
        <f t="shared" si="33"/>
        <v/>
      </c>
      <c r="CZ26" s="855">
        <f t="shared" si="34"/>
        <v>1</v>
      </c>
      <c r="DA26" s="877" t="s">
        <v>55</v>
      </c>
      <c r="DB26" s="878" t="s">
        <v>56</v>
      </c>
      <c r="DC26" s="878" t="s">
        <v>83</v>
      </c>
      <c r="DD26" s="878" t="s">
        <v>83</v>
      </c>
      <c r="DE26" s="878" t="s">
        <v>83</v>
      </c>
      <c r="DF26" s="878" t="s">
        <v>83</v>
      </c>
      <c r="DG26" s="878" t="s">
        <v>83</v>
      </c>
      <c r="DH26" s="878" t="s">
        <v>83</v>
      </c>
      <c r="DI26" s="879" t="str">
        <f t="shared" si="35"/>
        <v>b</v>
      </c>
      <c r="DJ26" s="877">
        <f t="shared" si="36"/>
        <v>3</v>
      </c>
      <c r="DK26" s="878">
        <f t="shared" si="37"/>
        <v>2</v>
      </c>
      <c r="DL26" s="878" t="str">
        <f t="shared" si="38"/>
        <v/>
      </c>
      <c r="DM26" s="878" t="str">
        <f t="shared" si="39"/>
        <v/>
      </c>
      <c r="DN26" s="878" t="str">
        <f t="shared" si="141"/>
        <v/>
      </c>
      <c r="DO26" s="878" t="str">
        <f t="shared" si="40"/>
        <v/>
      </c>
      <c r="DP26" s="878" t="str">
        <f t="shared" si="41"/>
        <v/>
      </c>
      <c r="DQ26" s="878" t="str">
        <f t="shared" si="42"/>
        <v/>
      </c>
      <c r="DR26" s="840">
        <f t="shared" si="43"/>
        <v>0.625</v>
      </c>
      <c r="DS26" s="876" t="str">
        <f t="shared" si="44"/>
        <v>客観指標</v>
      </c>
      <c r="DT26" s="863" t="str">
        <f t="shared" si="45"/>
        <v>当該施策においては、企業ニーズに即した支援が重要であるため、企業課題の解決状況に係る客観指標を重視する。</v>
      </c>
      <c r="DU26" s="877" t="s">
        <v>312</v>
      </c>
      <c r="DV26" s="859" t="s">
        <v>97</v>
      </c>
      <c r="DW26" s="860"/>
      <c r="DX26" s="859"/>
      <c r="DY26" s="889" t="s">
        <v>54</v>
      </c>
      <c r="DZ26" s="878" t="s">
        <v>54</v>
      </c>
      <c r="EA26" s="878" t="s">
        <v>54</v>
      </c>
      <c r="EB26" s="878" t="s">
        <v>83</v>
      </c>
      <c r="EC26" s="878" t="s">
        <v>83</v>
      </c>
      <c r="ED26" s="878" t="s">
        <v>83</v>
      </c>
      <c r="EE26" s="878" t="s">
        <v>83</v>
      </c>
      <c r="EF26" s="878" t="s">
        <v>83</v>
      </c>
      <c r="EG26" s="878" t="s">
        <v>83</v>
      </c>
      <c r="EH26" s="879" t="str">
        <f t="shared" si="46"/>
        <v>a</v>
      </c>
      <c r="EI26" s="895">
        <v>1</v>
      </c>
      <c r="EJ26" s="895">
        <v>1</v>
      </c>
      <c r="EK26" s="895">
        <v>1</v>
      </c>
      <c r="EL26" s="895" t="s">
        <v>83</v>
      </c>
      <c r="EM26" s="895" t="s">
        <v>83</v>
      </c>
      <c r="EN26" s="895" t="s">
        <v>83</v>
      </c>
      <c r="EO26" s="895" t="s">
        <v>83</v>
      </c>
      <c r="EP26" s="895" t="s">
        <v>83</v>
      </c>
      <c r="EQ26" s="895" t="s">
        <v>83</v>
      </c>
      <c r="ER26" s="879">
        <f t="shared" si="47"/>
        <v>3</v>
      </c>
      <c r="ES26" s="877">
        <f t="shared" si="48"/>
        <v>4</v>
      </c>
      <c r="ET26" s="878">
        <f t="shared" si="49"/>
        <v>4</v>
      </c>
      <c r="EU26" s="878">
        <f t="shared" si="50"/>
        <v>4</v>
      </c>
      <c r="EV26" s="878" t="str">
        <f t="shared" si="51"/>
        <v/>
      </c>
      <c r="EW26" s="878" t="str">
        <f t="shared" si="52"/>
        <v/>
      </c>
      <c r="EX26" s="878" t="str">
        <f t="shared" si="53"/>
        <v/>
      </c>
      <c r="EY26" s="878" t="str">
        <f t="shared" si="54"/>
        <v/>
      </c>
      <c r="EZ26" s="878" t="str">
        <f t="shared" si="55"/>
        <v/>
      </c>
      <c r="FA26" s="878" t="str">
        <f t="shared" si="56"/>
        <v/>
      </c>
      <c r="FB26" s="855">
        <f t="shared" si="57"/>
        <v>1</v>
      </c>
      <c r="FC26" s="877" t="s">
        <v>55</v>
      </c>
      <c r="FD26" s="878" t="s">
        <v>56</v>
      </c>
      <c r="FE26" s="878" t="s">
        <v>83</v>
      </c>
      <c r="FF26" s="878" t="s">
        <v>83</v>
      </c>
      <c r="FG26" s="878" t="s">
        <v>83</v>
      </c>
      <c r="FH26" s="878" t="s">
        <v>83</v>
      </c>
      <c r="FI26" s="878" t="s">
        <v>83</v>
      </c>
      <c r="FJ26" s="878" t="s">
        <v>83</v>
      </c>
      <c r="FK26" s="879" t="str">
        <f t="shared" si="58"/>
        <v>b</v>
      </c>
      <c r="FL26" s="877">
        <f t="shared" si="59"/>
        <v>3</v>
      </c>
      <c r="FM26" s="878">
        <f t="shared" si="60"/>
        <v>2</v>
      </c>
      <c r="FN26" s="878" t="str">
        <f t="shared" si="61"/>
        <v/>
      </c>
      <c r="FO26" s="878" t="str">
        <f t="shared" si="62"/>
        <v/>
      </c>
      <c r="FP26" s="878" t="str">
        <f t="shared" si="63"/>
        <v/>
      </c>
      <c r="FQ26" s="878" t="str">
        <f t="shared" si="64"/>
        <v/>
      </c>
      <c r="FR26" s="878" t="str">
        <f t="shared" si="65"/>
        <v/>
      </c>
      <c r="FS26" s="878" t="str">
        <f t="shared" si="66"/>
        <v/>
      </c>
      <c r="FT26" s="840">
        <f t="shared" si="67"/>
        <v>0.625</v>
      </c>
      <c r="FU26" s="915" t="str">
        <f t="shared" si="68"/>
        <v>客観指標</v>
      </c>
      <c r="FV26" s="863" t="str">
        <f t="shared" si="69"/>
        <v>当該施策においては、企業ニーズに即した支援が重要であるため、企業課題の解決状況に係る客観指標を重視する。</v>
      </c>
      <c r="FW26" s="877" t="s">
        <v>312</v>
      </c>
      <c r="FX26" s="859" t="s">
        <v>97</v>
      </c>
      <c r="FY26" s="860"/>
      <c r="FZ26" s="859"/>
      <c r="GA26" s="889" t="str">
        <f>VLOOKUP($A26&amp;"-"&amp;GA$4,'04施策の客観指標'!$A$4:$AY$1029,COLUMN('04施策の客観指標'!$AV:$AV),FALSE)</f>
        <v>a</v>
      </c>
      <c r="GB26" s="878" t="str">
        <f>VLOOKUP($A26&amp;"-"&amp;GB$4,'04施策の客観指標'!$A$4:$AY$1029,COLUMN('04施策の客観指標'!$AV:$AV),FALSE)</f>
        <v>b</v>
      </c>
      <c r="GC26" s="878" t="str">
        <f>VLOOKUP($A26&amp;"-"&amp;GC$4,'04施策の客観指標'!$A$4:$AY$1029,COLUMN('04施策の客観指標'!$AV:$AV),FALSE)</f>
        <v>a</v>
      </c>
      <c r="GD26" s="878" t="str">
        <f>VLOOKUP($A26&amp;"-"&amp;GD$4,'04施策の客観指標'!$A$4:$AY$1029,COLUMN('04施策の客観指標'!$AV:$AV),FALSE)</f>
        <v>-</v>
      </c>
      <c r="GE26" s="878" t="str">
        <f>VLOOKUP($A26&amp;"-"&amp;GE$4,'04施策の客観指標'!$A$4:$AY$1029,COLUMN('04施策の客観指標'!$AV:$AV),FALSE)</f>
        <v>-</v>
      </c>
      <c r="GF26" s="878" t="str">
        <f>VLOOKUP($A26&amp;"-"&amp;GF$4,'04施策の客観指標'!$A$4:$AY$1029,COLUMN('04施策の客観指標'!$AV:$AV),FALSE)</f>
        <v>-</v>
      </c>
      <c r="GG26" s="878" t="str">
        <f>VLOOKUP($A26&amp;"-"&amp;GG$4,'04施策の客観指標'!$A$4:$AY$1029,COLUMN('04施策の客観指標'!$AV:$AV),FALSE)</f>
        <v>-</v>
      </c>
      <c r="GH26" s="878" t="str">
        <f>VLOOKUP($A26&amp;"-"&amp;GH$4,'04施策の客観指標'!$A$4:$AY$1029,COLUMN('04施策の客観指標'!$AV:$AV),FALSE)</f>
        <v>-</v>
      </c>
      <c r="GI26" s="878" t="str">
        <f>VLOOKUP($A26&amp;"-"&amp;GI$4,'04施策の客観指標'!$A$4:$AY$1029,COLUMN('04施策の客観指標'!$AV:$AV),FALSE)</f>
        <v>-</v>
      </c>
      <c r="GJ26" s="879" t="str">
        <f t="shared" si="70"/>
        <v>a</v>
      </c>
      <c r="GK26" s="856">
        <f>IF(GA26="-","-",VLOOKUP($A26&amp;"-"&amp;GA$4,'04施策の客観指標'!$A$4:$AY$1029,COLUMN('04施策の客観指標'!$AY:$AY),FALSE))</f>
        <v>1</v>
      </c>
      <c r="GL26" s="856">
        <f>IF(GB26="-","-",VLOOKUP($A26&amp;"-"&amp;GB$4,'04施策の客観指標'!$A$4:$AY$1029,COLUMN('04施策の客観指標'!$AY:$AY),FALSE))</f>
        <v>1</v>
      </c>
      <c r="GM26" s="856">
        <f>IF(GC26="-","-",VLOOKUP($A26&amp;"-"&amp;GC$4,'04施策の客観指標'!$A$4:$AY$1029,COLUMN('04施策の客観指標'!$AY:$AY),FALSE))</f>
        <v>1</v>
      </c>
      <c r="GN26" s="856" t="str">
        <f>IF(GD26="-","-",VLOOKUP($A26&amp;"-"&amp;GD$4,'04施策の客観指標'!$A$4:$AY$1029,COLUMN('04施策の客観指標'!$AY:$AY),FALSE))</f>
        <v>-</v>
      </c>
      <c r="GO26" s="856" t="str">
        <f>IF(GE26="-","-",VLOOKUP($A26&amp;"-"&amp;GE$4,'04施策の客観指標'!$A$4:$AY$1029,COLUMN('04施策の客観指標'!$AY:$AY),FALSE))</f>
        <v>-</v>
      </c>
      <c r="GP26" s="856" t="str">
        <f>IF(GF26="-","-",VLOOKUP($A26&amp;"-"&amp;GF$4,'04施策の客観指標'!$A$4:$AY$1029,COLUMN('04施策の客観指標'!$AY:$AY),FALSE))</f>
        <v>-</v>
      </c>
      <c r="GQ26" s="856" t="str">
        <f>IF(GG26="-","-",VLOOKUP($A26&amp;"-"&amp;GG$4,'04施策の客観指標'!$A$4:$AY$1029,COLUMN('04施策の客観指標'!$AY:$AY),FALSE))</f>
        <v>-</v>
      </c>
      <c r="GR26" s="856" t="str">
        <f>IF(GH26="-","-",VLOOKUP($A26&amp;"-"&amp;GH$4,'04施策の客観指標'!$A$4:$AY$1029,COLUMN('04施策の客観指標'!$AY:$AY),FALSE))</f>
        <v>-</v>
      </c>
      <c r="GS26" s="856" t="str">
        <f>IF(GI26="-","-",VLOOKUP($A26&amp;"-"&amp;GI$4,'04施策の客観指標'!$A$4:$AY$1029,COLUMN('04施策の客観指標'!$AY:$AY),FALSE))</f>
        <v>-</v>
      </c>
      <c r="GT26" s="879">
        <f t="shared" si="71"/>
        <v>3</v>
      </c>
      <c r="GU26" s="877">
        <f t="shared" si="72"/>
        <v>4</v>
      </c>
      <c r="GV26" s="878">
        <f t="shared" si="73"/>
        <v>3</v>
      </c>
      <c r="GW26" s="878">
        <f t="shared" si="74"/>
        <v>4</v>
      </c>
      <c r="GX26" s="878" t="str">
        <f t="shared" si="75"/>
        <v/>
      </c>
      <c r="GY26" s="878" t="str">
        <f t="shared" si="76"/>
        <v/>
      </c>
      <c r="GZ26" s="878" t="str">
        <f t="shared" si="77"/>
        <v/>
      </c>
      <c r="HA26" s="878" t="str">
        <f t="shared" si="78"/>
        <v/>
      </c>
      <c r="HB26" s="878" t="str">
        <f t="shared" si="79"/>
        <v/>
      </c>
      <c r="HC26" s="878" t="str">
        <f t="shared" si="80"/>
        <v/>
      </c>
      <c r="HD26" s="855">
        <f t="shared" si="81"/>
        <v>0.91666666666666663</v>
      </c>
      <c r="HE26" s="877" t="str">
        <f>IF($K26="○",VLOOKUP($C26&amp;"-"&amp;HE$4,'05市民生活実感調査'!$A$3:$BC$218,COLUMN('05市民生活実感調査'!$AS:$AS),FALSE),"-")</f>
        <v>b</v>
      </c>
      <c r="HF26" s="878" t="str">
        <f>IF($L26="○",VLOOKUP($C26&amp;"-"&amp;HF$4,'05市民生活実感調査'!$A$3:$BC$218,COLUMN('05市民生活実感調査'!$AS:$AS),FALSE),"-")</f>
        <v>c</v>
      </c>
      <c r="HG26" s="878" t="str">
        <f>IF($M26="○",VLOOKUP($C26&amp;"-"&amp;HG$4,'05市民生活実感調査'!$A$3:$BC$218,COLUMN('05市民生活実感調査'!$AS:$AS),FALSE),"-")</f>
        <v>-</v>
      </c>
      <c r="HH26" s="878" t="str">
        <f>IF($N26="○",VLOOKUP($C26&amp;"-"&amp;HH$4,'05市民生活実感調査'!$A$3:$BC$218,COLUMN('05市民生活実感調査'!$AS:$AS),FALSE),"-")</f>
        <v>-</v>
      </c>
      <c r="HI26" s="878" t="str">
        <f>IF($O26="○",VLOOKUP($C26&amp;"-"&amp;HI$4,'05市民生活実感調査'!$A$3:$BC$218,COLUMN('05市民生活実感調査'!$AS:$AS),FALSE),"-")</f>
        <v>-</v>
      </c>
      <c r="HJ26" s="878" t="str">
        <f>IF($P26="○",VLOOKUP($C26&amp;"-"&amp;HJ$4,'05市民生活実感調査'!$A$3:$BC$218,COLUMN('05市民生活実感調査'!$AS:$AS),FALSE),"-")</f>
        <v>-</v>
      </c>
      <c r="HK26" s="878" t="str">
        <f>IF($Q26="○",VLOOKUP($C26&amp;"-"&amp;HK$4,'05市民生活実感調査'!$A$3:$BC$218,COLUMN('05市民生活実感調査'!$AS:$AS),FALSE),"-")</f>
        <v>-</v>
      </c>
      <c r="HL26" s="878" t="str">
        <f>IF($R26="○",VLOOKUP($C26&amp;"-"&amp;HL$4,'05市民生活実感調査'!$A$3:$BC$218,COLUMN('05市民生活実感調査'!$AS:$AS),FALSE),"-")</f>
        <v>-</v>
      </c>
      <c r="HM26" s="879" t="str">
        <f t="shared" si="82"/>
        <v>b</v>
      </c>
      <c r="HN26" s="877">
        <f t="shared" si="83"/>
        <v>3</v>
      </c>
      <c r="HO26" s="878">
        <f t="shared" si="84"/>
        <v>2</v>
      </c>
      <c r="HP26" s="878" t="str">
        <f t="shared" si="85"/>
        <v/>
      </c>
      <c r="HQ26" s="878" t="str">
        <f t="shared" si="86"/>
        <v/>
      </c>
      <c r="HR26" s="878" t="str">
        <f t="shared" si="87"/>
        <v/>
      </c>
      <c r="HS26" s="878" t="str">
        <f t="shared" si="88"/>
        <v/>
      </c>
      <c r="HT26" s="878" t="str">
        <f t="shared" si="89"/>
        <v/>
      </c>
      <c r="HU26" s="878" t="str">
        <f t="shared" si="90"/>
        <v/>
      </c>
      <c r="HV26" s="840">
        <f t="shared" si="91"/>
        <v>0.625</v>
      </c>
      <c r="HW26" s="876" t="str">
        <f t="shared" si="92"/>
        <v>客観指標</v>
      </c>
      <c r="HX26" s="863" t="str">
        <f t="shared" si="93"/>
        <v>当該施策においては、企業ニーズに即した支援が重要であるため、企業課題の解決状況に係る客観指標を重視する。</v>
      </c>
      <c r="HY26" s="877" t="str">
        <f>VLOOKUP(GJ26&amp;HM26&amp;HW26,プルダウン!$AC$2:$AD$71,2,FALSE)</f>
        <v>A</v>
      </c>
      <c r="HZ26" s="859" t="str">
        <f>VLOOKUP(HY26,プルダウン!$A$1:$B$6,2,FALSE)</f>
        <v>政策の目的が十分に達成されている</v>
      </c>
      <c r="IA26" s="860"/>
      <c r="IB26" s="859"/>
      <c r="IC26" s="889" t="str">
        <f>VLOOKUP($A26&amp;"-"&amp;IC$4,'04施策の客観指標'!$A$4:$AY$1029,COLUMN('04施策の客観指標'!$AW:$AW),FALSE)</f>
        <v>a</v>
      </c>
      <c r="ID26" s="878" t="str">
        <f>VLOOKUP($A26&amp;"-"&amp;ID$4,'04施策の客観指標'!$A$4:$AY$1029,COLUMN('04施策の客観指標'!$AW:$AW),FALSE)</f>
        <v>b</v>
      </c>
      <c r="IE26" s="878" t="str">
        <f>VLOOKUP($A26&amp;"-"&amp;IE$4,'04施策の客観指標'!$A$4:$AY$1029,COLUMN('04施策の客観指標'!$AW:$AW),FALSE)</f>
        <v>a</v>
      </c>
      <c r="IF26" s="878" t="str">
        <f>VLOOKUP($A26&amp;"-"&amp;IF$4,'04施策の客観指標'!$A$4:$AY$1029,COLUMN('04施策の客観指標'!$AW:$AW),FALSE)</f>
        <v>-</v>
      </c>
      <c r="IG26" s="878" t="str">
        <f>VLOOKUP($A26&amp;"-"&amp;IG$4,'04施策の客観指標'!$A$4:$AY$1029,COLUMN('04施策の客観指標'!$AW:$AW),FALSE)</f>
        <v>-</v>
      </c>
      <c r="IH26" s="878" t="str">
        <f>VLOOKUP($A26&amp;"-"&amp;IH$4,'04施策の客観指標'!$A$4:$AY$1029,COLUMN('04施策の客観指標'!$AW:$AW),FALSE)</f>
        <v>-</v>
      </c>
      <c r="II26" s="878" t="str">
        <f>VLOOKUP($A26&amp;"-"&amp;II$4,'04施策の客観指標'!$A$4:$AY$1029,COLUMN('04施策の客観指標'!$AW:$AW),FALSE)</f>
        <v>-</v>
      </c>
      <c r="IJ26" s="878" t="str">
        <f>VLOOKUP($A26&amp;"-"&amp;IJ$4,'04施策の客観指標'!$A$4:$AY$1029,COLUMN('04施策の客観指標'!$AW:$AW),FALSE)</f>
        <v>-</v>
      </c>
      <c r="IK26" s="878" t="str">
        <f>VLOOKUP($A26&amp;"-"&amp;IK$4,'04施策の客観指標'!$A$4:$AY$1029,COLUMN('04施策の客観指標'!$AW:$AW),FALSE)</f>
        <v>-</v>
      </c>
      <c r="IL26" s="879" t="str">
        <f t="shared" si="94"/>
        <v>a</v>
      </c>
      <c r="IM26" s="856">
        <f>IF(IC26="-","-",VLOOKUP($A26&amp;"-"&amp;IC$4,'04施策の客観指標'!$A$4:$AY$1029,COLUMN('04施策の客観指標'!$AY:$AY),FALSE))</f>
        <v>1</v>
      </c>
      <c r="IN26" s="856">
        <f>IF(ID26="-","-",VLOOKUP($A26&amp;"-"&amp;ID$4,'04施策の客観指標'!$A$4:$AY$1029,COLUMN('04施策の客観指標'!$AY:$AY),FALSE))</f>
        <v>1</v>
      </c>
      <c r="IO26" s="856">
        <f>IF(IE26="-","-",VLOOKUP($A26&amp;"-"&amp;IE$4,'04施策の客観指標'!$A$4:$AY$1029,COLUMN('04施策の客観指標'!$AY:$AY),FALSE))</f>
        <v>1</v>
      </c>
      <c r="IP26" s="856" t="str">
        <f>IF(IF26="-","-",VLOOKUP($A26&amp;"-"&amp;IF$4,'04施策の客観指標'!$A$4:$AY$1029,COLUMN('04施策の客観指標'!$AY:$AY),FALSE))</f>
        <v>-</v>
      </c>
      <c r="IQ26" s="856" t="str">
        <f>IF(IG26="-","-",VLOOKUP($A26&amp;"-"&amp;IG$4,'04施策の客観指標'!$A$4:$AY$1029,COLUMN('04施策の客観指標'!$AY:$AY),FALSE))</f>
        <v>-</v>
      </c>
      <c r="IR26" s="856" t="str">
        <f>IF(IH26="-","-",VLOOKUP($A26&amp;"-"&amp;IH$4,'04施策の客観指標'!$A$4:$AY$1029,COLUMN('04施策の客観指標'!$AY:$AY),FALSE))</f>
        <v>-</v>
      </c>
      <c r="IS26" s="856" t="str">
        <f>IF(II26="-","-",VLOOKUP($A26&amp;"-"&amp;II$4,'04施策の客観指標'!$A$4:$AY$1029,COLUMN('04施策の客観指標'!$AY:$AY),FALSE))</f>
        <v>-</v>
      </c>
      <c r="IT26" s="856" t="str">
        <f>IF(IJ26="-","-",VLOOKUP($A26&amp;"-"&amp;IJ$4,'04施策の客観指標'!$A$4:$AY$1029,COLUMN('04施策の客観指標'!$AY:$AY),FALSE))</f>
        <v>-</v>
      </c>
      <c r="IU26" s="856" t="str">
        <f>IF(IK26="-","-",VLOOKUP($A26&amp;"-"&amp;IK$4,'04施策の客観指標'!$A$4:$AY$1029,COLUMN('04施策の客観指標'!$AY:$AY),FALSE))</f>
        <v>-</v>
      </c>
      <c r="IV26" s="879">
        <f t="shared" si="95"/>
        <v>3</v>
      </c>
      <c r="IW26" s="877">
        <f t="shared" si="96"/>
        <v>4</v>
      </c>
      <c r="IX26" s="878">
        <f t="shared" si="97"/>
        <v>3</v>
      </c>
      <c r="IY26" s="878">
        <f t="shared" si="98"/>
        <v>4</v>
      </c>
      <c r="IZ26" s="878" t="str">
        <f t="shared" si="99"/>
        <v/>
      </c>
      <c r="JA26" s="878" t="str">
        <f t="shared" si="100"/>
        <v/>
      </c>
      <c r="JB26" s="878" t="str">
        <f t="shared" si="101"/>
        <v/>
      </c>
      <c r="JC26" s="878" t="str">
        <f t="shared" si="102"/>
        <v/>
      </c>
      <c r="JD26" s="878" t="str">
        <f t="shared" si="103"/>
        <v/>
      </c>
      <c r="JE26" s="878" t="str">
        <f t="shared" si="104"/>
        <v/>
      </c>
      <c r="JF26" s="855">
        <f t="shared" si="105"/>
        <v>0.91666666666666663</v>
      </c>
      <c r="JG26" s="877" t="str">
        <f>IF($K26="○",VLOOKUP($C26&amp;"-"&amp;JG$4,'05市民生活実感調査'!$A$3:$BC$218,COLUMN('05市民生活実感調査'!$BC:$BC),FALSE),"-")</f>
        <v>b</v>
      </c>
      <c r="JH26" s="878" t="str">
        <f>IF($L26="○",VLOOKUP($C26&amp;"-"&amp;JH$4,'05市民生活実感調査'!$A$3:$BC$218,COLUMN('05市民生活実感調査'!$BC:$BC),FALSE),"-")</f>
        <v>c</v>
      </c>
      <c r="JI26" s="878" t="str">
        <f>IF($M26="○",VLOOKUP($C26&amp;"-"&amp;JI$4,'05市民生活実感調査'!$A$3:$BC$218,COLUMN('05市民生活実感調査'!$BC:$BC),FALSE),"-")</f>
        <v>-</v>
      </c>
      <c r="JJ26" s="878" t="str">
        <f>IF($N26="○",VLOOKUP($C26&amp;"-"&amp;JJ$4,'05市民生活実感調査'!$A$3:$BC$218,COLUMN('05市民生活実感調査'!$BC:$BC),FALSE),"-")</f>
        <v>-</v>
      </c>
      <c r="JK26" s="878" t="str">
        <f>IF($O26="○",VLOOKUP($C26&amp;"-"&amp;JK$4,'05市民生活実感調査'!$A$3:$BC$218,COLUMN('05市民生活実感調査'!$BC:$BC),FALSE),"-")</f>
        <v>-</v>
      </c>
      <c r="JL26" s="878" t="str">
        <f>IF($P26="○",VLOOKUP($C26&amp;"-"&amp;JL$4,'05市民生活実感調査'!$A$3:$BC$218,COLUMN('05市民生活実感調査'!$BC:$BC),FALSE),"-")</f>
        <v>-</v>
      </c>
      <c r="JM26" s="878" t="str">
        <f>IF($Q26="○",VLOOKUP($C26&amp;"-"&amp;JM$4,'05市民生活実感調査'!$A$3:$BC$218,COLUMN('05市民生活実感調査'!$BC:$BC),FALSE),"-")</f>
        <v>-</v>
      </c>
      <c r="JN26" s="878" t="str">
        <f>IF($R26="○",VLOOKUP($C26&amp;"-"&amp;JN$4,'05市民生活実感調査'!$A$3:$BC$218,COLUMN('05市民生活実感調査'!$BC:$BC),FALSE),"-")</f>
        <v>-</v>
      </c>
      <c r="JO26" s="879" t="str">
        <f t="shared" si="106"/>
        <v>b</v>
      </c>
      <c r="JP26" s="877">
        <f t="shared" si="107"/>
        <v>3</v>
      </c>
      <c r="JQ26" s="878">
        <f t="shared" si="108"/>
        <v>2</v>
      </c>
      <c r="JR26" s="878" t="str">
        <f t="shared" si="109"/>
        <v/>
      </c>
      <c r="JS26" s="878" t="str">
        <f t="shared" si="110"/>
        <v/>
      </c>
      <c r="JT26" s="878" t="str">
        <f t="shared" si="111"/>
        <v/>
      </c>
      <c r="JU26" s="878" t="str">
        <f t="shared" si="112"/>
        <v/>
      </c>
      <c r="JV26" s="878" t="str">
        <f t="shared" si="113"/>
        <v/>
      </c>
      <c r="JW26" s="878" t="str">
        <f t="shared" si="114"/>
        <v/>
      </c>
      <c r="JX26" s="840">
        <f t="shared" si="115"/>
        <v>0.625</v>
      </c>
      <c r="JY26" s="876" t="str">
        <f t="shared" si="143"/>
        <v>客観指標</v>
      </c>
      <c r="JZ26" s="863" t="str">
        <f t="shared" si="117"/>
        <v>当該施策においては、企業ニーズに即した支援が重要であるため、企業課題の解決状況に係る客観指標を重視する。</v>
      </c>
      <c r="KA26" s="877" t="str">
        <f>VLOOKUP(IL26&amp;JO26&amp;JY26,プルダウン!$AC$2:$AD$71,2,FALSE)</f>
        <v>A</v>
      </c>
      <c r="KB26" s="859" t="str">
        <f>VLOOKUP(KA26,プルダウン!$A$1:$B$6,2,FALSE)</f>
        <v>政策の目的が十分に達成されている</v>
      </c>
      <c r="KC26" s="860"/>
      <c r="KD26" s="859"/>
      <c r="KE26" s="883" t="str">
        <f>VLOOKUP($A26&amp;"-"&amp;KE$4,'04施策の客観指標'!$A$4:$AY$1029,COLUMN('04施策の客観指標'!$AX:$AX),FALSE)</f>
        <v>a</v>
      </c>
      <c r="KF26" s="813" t="str">
        <f>VLOOKUP($A26&amp;"-"&amp;KF$4,'04施策の客観指標'!$A$4:$AY$1029,COLUMN('04施策の客観指標'!$AX:$AX),FALSE)</f>
        <v>b</v>
      </c>
      <c r="KG26" s="813" t="str">
        <f>VLOOKUP($A26&amp;"-"&amp;KG$4,'04施策の客観指標'!$A$4:$AY$1029,COLUMN('04施策の客観指標'!$AX:$AX),FALSE)</f>
        <v>a</v>
      </c>
      <c r="KH26" s="813" t="str">
        <f>VLOOKUP($A26&amp;"-"&amp;KH$4,'04施策の客観指標'!$A$4:$AY$1029,COLUMN('04施策の客観指標'!$AX:$AX),FALSE)</f>
        <v>-</v>
      </c>
      <c r="KI26" s="813" t="str">
        <f>VLOOKUP($A26&amp;"-"&amp;KI$4,'04施策の客観指標'!$A$4:$AY$1029,COLUMN('04施策の客観指標'!$AX:$AX),FALSE)</f>
        <v>-</v>
      </c>
      <c r="KJ26" s="813" t="str">
        <f>VLOOKUP($A26&amp;"-"&amp;KJ$4,'04施策の客観指標'!$A$4:$AY$1029,COLUMN('04施策の客観指標'!$AX:$AX),FALSE)</f>
        <v>-</v>
      </c>
      <c r="KK26" s="813" t="str">
        <f>VLOOKUP($A26&amp;"-"&amp;KK$4,'04施策の客観指標'!$A$4:$AY$1029,COLUMN('04施策の客観指標'!$AX:$AX),FALSE)</f>
        <v>-</v>
      </c>
      <c r="KL26" s="813" t="str">
        <f>VLOOKUP($A26&amp;"-"&amp;KL$4,'04施策の客観指標'!$A$4:$AY$1029,COLUMN('04施策の客観指標'!$AX:$AX),FALSE)</f>
        <v>-</v>
      </c>
      <c r="KM26" s="813" t="str">
        <f>VLOOKUP($A26&amp;"-"&amp;KM$4,'04施策の客観指標'!$A$4:$AY$1029,COLUMN('04施策の客観指標'!$AX:$AX),FALSE)</f>
        <v>-</v>
      </c>
      <c r="KN26" s="814" t="str">
        <f t="shared" si="118"/>
        <v>a</v>
      </c>
      <c r="KO26" s="423">
        <f>IF(KE26="-","-",VLOOKUP($A26&amp;"-"&amp;KE$4,'04施策の客観指標'!$A$4:$AY$1029,COLUMN('04施策の客観指標'!$AY:$AY),FALSE))</f>
        <v>1</v>
      </c>
      <c r="KP26" s="423">
        <f>IF(KF26="-","-",VLOOKUP($A26&amp;"-"&amp;KF$4,'04施策の客観指標'!$A$4:$AY$1029,COLUMN('04施策の客観指標'!$AY:$AY),FALSE))</f>
        <v>1</v>
      </c>
      <c r="KQ26" s="423">
        <f>IF(KG26="-","-",VLOOKUP($A26&amp;"-"&amp;KG$4,'04施策の客観指標'!$A$4:$AY$1029,COLUMN('04施策の客観指標'!$AY:$AY),FALSE))</f>
        <v>1</v>
      </c>
      <c r="KR26" s="423" t="str">
        <f>IF(KH26="-","-",VLOOKUP($A26&amp;"-"&amp;KH$4,'04施策の客観指標'!$A$4:$AY$1029,COLUMN('04施策の客観指標'!$AY:$AY),FALSE))</f>
        <v>-</v>
      </c>
      <c r="KS26" s="423" t="str">
        <f>IF(KI26="-","-",VLOOKUP($A26&amp;"-"&amp;KI$4,'04施策の客観指標'!$A$4:$AY$1029,COLUMN('04施策の客観指標'!$AY:$AY),FALSE))</f>
        <v>-</v>
      </c>
      <c r="KT26" s="423" t="str">
        <f>IF(KJ26="-","-",VLOOKUP($A26&amp;"-"&amp;KJ$4,'04施策の客観指標'!$A$4:$AY$1029,COLUMN('04施策の客観指標'!$AY:$AY),FALSE))</f>
        <v>-</v>
      </c>
      <c r="KU26" s="423" t="str">
        <f>IF(KK26="-","-",VLOOKUP($A26&amp;"-"&amp;KK$4,'04施策の客観指標'!$A$4:$AY$1029,COLUMN('04施策の客観指標'!$AY:$AY),FALSE))</f>
        <v>-</v>
      </c>
      <c r="KV26" s="423" t="str">
        <f>IF(KL26="-","-",VLOOKUP($A26&amp;"-"&amp;KL$4,'04施策の客観指標'!$A$4:$AY$1029,COLUMN('04施策の客観指標'!$AY:$AY),FALSE))</f>
        <v>-</v>
      </c>
      <c r="KW26" s="423" t="str">
        <f>IF(KM26="-","-",VLOOKUP($A26&amp;"-"&amp;KM$4,'04施策の客観指標'!$A$4:$AY$1029,COLUMN('04施策の客観指標'!$AY:$AY),FALSE))</f>
        <v>-</v>
      </c>
      <c r="KX26" s="234">
        <f t="shared" si="119"/>
        <v>3</v>
      </c>
      <c r="KY26" s="237">
        <f t="shared" si="120"/>
        <v>4</v>
      </c>
      <c r="KZ26" s="187">
        <f t="shared" si="121"/>
        <v>3</v>
      </c>
      <c r="LA26" s="187">
        <f t="shared" si="122"/>
        <v>4</v>
      </c>
      <c r="LB26" s="187" t="str">
        <f t="shared" si="123"/>
        <v/>
      </c>
      <c r="LC26" s="187" t="str">
        <f t="shared" si="124"/>
        <v/>
      </c>
      <c r="LD26" s="187" t="str">
        <f t="shared" si="125"/>
        <v/>
      </c>
      <c r="LE26" s="187" t="str">
        <f t="shared" si="126"/>
        <v/>
      </c>
      <c r="LF26" s="187" t="str">
        <f t="shared" si="127"/>
        <v/>
      </c>
      <c r="LG26" s="187" t="str">
        <f t="shared" si="128"/>
        <v/>
      </c>
      <c r="LH26" s="240">
        <f t="shared" si="129"/>
        <v>0.91666666666666663</v>
      </c>
      <c r="LI26" s="820" t="str">
        <f>IF($K26="○",VLOOKUP($C26&amp;"-"&amp;LI$4,'05市民生活実感調査'!$A$3:$BM$218,COLUMN('05市民生活実感調査'!$BM:$BM),FALSE),"-")</f>
        <v>b</v>
      </c>
      <c r="LJ26" s="821" t="str">
        <f>IF($L26="○",VLOOKUP($C26&amp;"-"&amp;LJ$4,'05市民生活実感調査'!$A$3:$BM$218,COLUMN('05市民生活実感調査'!$BM:$BM),FALSE),"-")</f>
        <v>c</v>
      </c>
      <c r="LK26" s="821" t="str">
        <f>IF($M26="○",VLOOKUP($C26&amp;"-"&amp;LK$4,'05市民生活実感調査'!$A$3:$BM$218,COLUMN('05市民生活実感調査'!$BM:$BM),FALSE),"-")</f>
        <v>-</v>
      </c>
      <c r="LL26" s="821" t="str">
        <f>IF($N26="○",VLOOKUP($C26&amp;"-"&amp;LL$4,'05市民生活実感調査'!$A$3:$BM$218,COLUMN('05市民生活実感調査'!$BM:$BM),FALSE),"-")</f>
        <v>-</v>
      </c>
      <c r="LM26" s="821" t="str">
        <f>IF($O26="○",VLOOKUP($C26&amp;"-"&amp;LM$4,'05市民生活実感調査'!$A$3:$BM$218,COLUMN('05市民生活実感調査'!$BM:$BM),FALSE),"-")</f>
        <v>-</v>
      </c>
      <c r="LN26" s="821" t="str">
        <f>IF($P26="○",VLOOKUP($C26&amp;"-"&amp;LN$4,'05市民生活実感調査'!$A$3:$BM$218,COLUMN('05市民生活実感調査'!$BM:$BM),FALSE),"-")</f>
        <v>-</v>
      </c>
      <c r="LO26" s="821" t="str">
        <f>IF($Q26="○",VLOOKUP($C26&amp;"-"&amp;LO$4,'05市民生活実感調査'!$A$3:$BM$218,COLUMN('05市民生活実感調査'!$BM:$BM),FALSE),"-")</f>
        <v>-</v>
      </c>
      <c r="LP26" s="821" t="str">
        <f>IF($R26="○",VLOOKUP($C26&amp;"-"&amp;LP$4,'05市民生活実感調査'!$A$3:$BM$218,COLUMN('05市民生活実感調査'!$BM:$BM),FALSE),"-")</f>
        <v>-</v>
      </c>
      <c r="LQ26" s="822" t="str">
        <f t="shared" si="130"/>
        <v>b</v>
      </c>
      <c r="LR26" s="237">
        <f t="shared" si="131"/>
        <v>3</v>
      </c>
      <c r="LS26" s="187">
        <f t="shared" si="132"/>
        <v>2</v>
      </c>
      <c r="LT26" s="187" t="str">
        <f t="shared" si="133"/>
        <v/>
      </c>
      <c r="LU26" s="187" t="str">
        <f t="shared" si="134"/>
        <v/>
      </c>
      <c r="LV26" s="187" t="str">
        <f t="shared" si="135"/>
        <v/>
      </c>
      <c r="LW26" s="187" t="str">
        <f t="shared" si="136"/>
        <v/>
      </c>
      <c r="LX26" s="187" t="str">
        <f t="shared" si="137"/>
        <v/>
      </c>
      <c r="LY26" s="187" t="str">
        <f t="shared" si="138"/>
        <v/>
      </c>
      <c r="LZ26" s="422">
        <f t="shared" si="142"/>
        <v>0.625</v>
      </c>
      <c r="MA26" s="103" t="str">
        <f t="shared" si="144"/>
        <v>客観指標</v>
      </c>
      <c r="MB26" s="104" t="str">
        <f t="shared" si="140"/>
        <v>当該施策においては、企業ニーズに即した支援が重要であるため、企業課題の解決状況に係る客観指標を重視する。</v>
      </c>
      <c r="MC26" s="823" t="str">
        <f>VLOOKUP(KN26&amp;LQ26&amp;MA26,プルダウン!$AC$2:$AD$71,2,FALSE)</f>
        <v>A</v>
      </c>
      <c r="MD26" s="824" t="str">
        <f>VLOOKUP(MC26,プルダウン!$A$1:$B$6,2,FALSE)</f>
        <v>政策の目的が十分に達成されている</v>
      </c>
      <c r="ME26" s="91"/>
      <c r="MF26" s="190"/>
    </row>
    <row r="27" spans="1:344" ht="153" customHeight="1">
      <c r="A27" s="231">
        <v>702</v>
      </c>
      <c r="B27" s="104" t="s">
        <v>179</v>
      </c>
      <c r="C27" s="237">
        <f t="shared" si="0"/>
        <v>7</v>
      </c>
      <c r="D27" s="190" t="s">
        <v>277</v>
      </c>
      <c r="E27" s="104"/>
      <c r="F27" s="91" t="s">
        <v>1322</v>
      </c>
      <c r="G27" s="117" t="s">
        <v>3305</v>
      </c>
      <c r="H27" s="91"/>
      <c r="I27" s="117"/>
      <c r="J27" s="104"/>
      <c r="K27" s="420" t="s">
        <v>83</v>
      </c>
      <c r="L27" s="421" t="s">
        <v>83</v>
      </c>
      <c r="M27" s="421" t="s">
        <v>383</v>
      </c>
      <c r="N27" s="421" t="s">
        <v>83</v>
      </c>
      <c r="O27" s="421" t="s">
        <v>83</v>
      </c>
      <c r="P27" s="421" t="s">
        <v>83</v>
      </c>
      <c r="Q27" s="421" t="s">
        <v>83</v>
      </c>
      <c r="R27" s="424" t="s">
        <v>83</v>
      </c>
      <c r="S27" s="877" t="s">
        <v>54</v>
      </c>
      <c r="T27" s="878" t="s">
        <v>55</v>
      </c>
      <c r="U27" s="878" t="s">
        <v>54</v>
      </c>
      <c r="V27" s="878" t="s">
        <v>83</v>
      </c>
      <c r="W27" s="878" t="s">
        <v>54</v>
      </c>
      <c r="X27" s="878" t="s">
        <v>83</v>
      </c>
      <c r="Y27" s="878" t="s">
        <v>83</v>
      </c>
      <c r="Z27" s="878" t="s">
        <v>83</v>
      </c>
      <c r="AA27" s="852" t="s">
        <v>83</v>
      </c>
      <c r="AB27" s="876" t="str">
        <f t="shared" si="1"/>
        <v>a</v>
      </c>
      <c r="AC27" s="856">
        <v>1</v>
      </c>
      <c r="AD27" s="878">
        <v>1</v>
      </c>
      <c r="AE27" s="878">
        <v>1</v>
      </c>
      <c r="AF27" s="878" t="s">
        <v>83</v>
      </c>
      <c r="AG27" s="878">
        <v>1</v>
      </c>
      <c r="AH27" s="878" t="s">
        <v>83</v>
      </c>
      <c r="AI27" s="878" t="s">
        <v>83</v>
      </c>
      <c r="AJ27" s="878" t="s">
        <v>83</v>
      </c>
      <c r="AK27" s="878" t="s">
        <v>83</v>
      </c>
      <c r="AL27" s="879">
        <f t="shared" si="2"/>
        <v>4</v>
      </c>
      <c r="AM27" s="856">
        <f t="shared" si="3"/>
        <v>4</v>
      </c>
      <c r="AN27" s="878">
        <f t="shared" si="4"/>
        <v>3</v>
      </c>
      <c r="AO27" s="878">
        <f t="shared" si="5"/>
        <v>4</v>
      </c>
      <c r="AP27" s="878" t="str">
        <f t="shared" si="6"/>
        <v/>
      </c>
      <c r="AQ27" s="878">
        <f t="shared" si="7"/>
        <v>4</v>
      </c>
      <c r="AR27" s="878" t="str">
        <f t="shared" si="8"/>
        <v/>
      </c>
      <c r="AS27" s="878" t="str">
        <f t="shared" si="9"/>
        <v/>
      </c>
      <c r="AT27" s="878" t="str">
        <f t="shared" si="10"/>
        <v/>
      </c>
      <c r="AU27" s="852" t="str">
        <f t="shared" si="11"/>
        <v/>
      </c>
      <c r="AV27" s="855">
        <f t="shared" si="12"/>
        <v>0.9375</v>
      </c>
      <c r="AW27" s="856" t="s">
        <v>83</v>
      </c>
      <c r="AX27" s="878" t="s">
        <v>83</v>
      </c>
      <c r="AY27" s="878" t="s">
        <v>55</v>
      </c>
      <c r="AZ27" s="878" t="s">
        <v>83</v>
      </c>
      <c r="BA27" s="878" t="s">
        <v>83</v>
      </c>
      <c r="BB27" s="878" t="s">
        <v>83</v>
      </c>
      <c r="BC27" s="878" t="s">
        <v>83</v>
      </c>
      <c r="BD27" s="878" t="s">
        <v>83</v>
      </c>
      <c r="BE27" s="879" t="str">
        <f t="shared" si="13"/>
        <v>b</v>
      </c>
      <c r="BF27" s="877" t="str">
        <f t="shared" si="14"/>
        <v/>
      </c>
      <c r="BG27" s="878" t="str">
        <f t="shared" si="15"/>
        <v/>
      </c>
      <c r="BH27" s="878">
        <f t="shared" si="16"/>
        <v>3</v>
      </c>
      <c r="BI27" s="878" t="str">
        <f t="shared" si="17"/>
        <v/>
      </c>
      <c r="BJ27" s="878" t="str">
        <f t="shared" si="18"/>
        <v/>
      </c>
      <c r="BK27" s="878" t="str">
        <f t="shared" si="19"/>
        <v/>
      </c>
      <c r="BL27" s="878" t="str">
        <f t="shared" si="20"/>
        <v/>
      </c>
      <c r="BM27" s="878" t="str">
        <f t="shared" si="21"/>
        <v/>
      </c>
      <c r="BN27" s="840">
        <f t="shared" si="22"/>
        <v>0.75</v>
      </c>
      <c r="BO27" s="880" t="s">
        <v>122</v>
      </c>
      <c r="BP27" s="863" t="s">
        <v>1980</v>
      </c>
      <c r="BQ27" s="877" t="s">
        <v>312</v>
      </c>
      <c r="BR27" s="887" t="s">
        <v>97</v>
      </c>
      <c r="BS27" s="860"/>
      <c r="BT27" s="887"/>
      <c r="BU27" s="887" t="s">
        <v>1726</v>
      </c>
      <c r="BV27" s="891"/>
      <c r="BW27" s="889" t="s">
        <v>54</v>
      </c>
      <c r="BX27" s="878" t="s">
        <v>54</v>
      </c>
      <c r="BY27" s="878" t="s">
        <v>54</v>
      </c>
      <c r="BZ27" s="878" t="s">
        <v>54</v>
      </c>
      <c r="CA27" s="878" t="s">
        <v>54</v>
      </c>
      <c r="CB27" s="878" t="s">
        <v>83</v>
      </c>
      <c r="CC27" s="878" t="s">
        <v>83</v>
      </c>
      <c r="CD27" s="878" t="s">
        <v>83</v>
      </c>
      <c r="CE27" s="852" t="s">
        <v>83</v>
      </c>
      <c r="CF27" s="879" t="str">
        <f t="shared" si="23"/>
        <v>a</v>
      </c>
      <c r="CG27" s="856">
        <v>1</v>
      </c>
      <c r="CH27" s="856">
        <v>1</v>
      </c>
      <c r="CI27" s="856">
        <v>1</v>
      </c>
      <c r="CJ27" s="856">
        <v>1</v>
      </c>
      <c r="CK27" s="856">
        <v>1</v>
      </c>
      <c r="CL27" s="856" t="s">
        <v>83</v>
      </c>
      <c r="CM27" s="856" t="s">
        <v>83</v>
      </c>
      <c r="CN27" s="856" t="s">
        <v>83</v>
      </c>
      <c r="CO27" s="856" t="s">
        <v>83</v>
      </c>
      <c r="CP27" s="879">
        <f t="shared" si="24"/>
        <v>5</v>
      </c>
      <c r="CQ27" s="877">
        <f t="shared" si="25"/>
        <v>4</v>
      </c>
      <c r="CR27" s="878">
        <f t="shared" si="26"/>
        <v>4</v>
      </c>
      <c r="CS27" s="878">
        <f t="shared" si="27"/>
        <v>4</v>
      </c>
      <c r="CT27" s="878">
        <f t="shared" si="28"/>
        <v>4</v>
      </c>
      <c r="CU27" s="878">
        <f t="shared" si="29"/>
        <v>4</v>
      </c>
      <c r="CV27" s="878" t="str">
        <f t="shared" si="30"/>
        <v/>
      </c>
      <c r="CW27" s="878" t="str">
        <f t="shared" si="31"/>
        <v/>
      </c>
      <c r="CX27" s="878" t="str">
        <f t="shared" si="32"/>
        <v/>
      </c>
      <c r="CY27" s="878" t="str">
        <f t="shared" si="33"/>
        <v/>
      </c>
      <c r="CZ27" s="855">
        <f t="shared" si="34"/>
        <v>1</v>
      </c>
      <c r="DA27" s="877" t="s">
        <v>83</v>
      </c>
      <c r="DB27" s="878" t="s">
        <v>83</v>
      </c>
      <c r="DC27" s="878" t="s">
        <v>55</v>
      </c>
      <c r="DD27" s="878" t="s">
        <v>83</v>
      </c>
      <c r="DE27" s="878" t="s">
        <v>83</v>
      </c>
      <c r="DF27" s="878" t="s">
        <v>83</v>
      </c>
      <c r="DG27" s="878" t="s">
        <v>83</v>
      </c>
      <c r="DH27" s="878" t="s">
        <v>83</v>
      </c>
      <c r="DI27" s="879" t="str">
        <f t="shared" si="35"/>
        <v>b</v>
      </c>
      <c r="DJ27" s="877" t="str">
        <f t="shared" si="36"/>
        <v/>
      </c>
      <c r="DK27" s="878" t="str">
        <f t="shared" si="37"/>
        <v/>
      </c>
      <c r="DL27" s="878">
        <f t="shared" si="38"/>
        <v>3</v>
      </c>
      <c r="DM27" s="878" t="str">
        <f t="shared" si="39"/>
        <v/>
      </c>
      <c r="DN27" s="878" t="str">
        <f t="shared" si="141"/>
        <v/>
      </c>
      <c r="DO27" s="878" t="str">
        <f t="shared" si="40"/>
        <v/>
      </c>
      <c r="DP27" s="878" t="str">
        <f t="shared" si="41"/>
        <v/>
      </c>
      <c r="DQ27" s="878" t="str">
        <f t="shared" si="42"/>
        <v/>
      </c>
      <c r="DR27" s="840">
        <f t="shared" si="43"/>
        <v>0.75</v>
      </c>
      <c r="DS27" s="876" t="str">
        <f t="shared" si="44"/>
        <v>客観指標</v>
      </c>
      <c r="DT27" s="863" t="str">
        <f t="shared" si="45"/>
        <v>当該施策においては、産学公の連携でものづくりの付加価値を高めることが重要であるため、市民の実感以上に客観指標を重視する。</v>
      </c>
      <c r="DU27" s="877" t="s">
        <v>312</v>
      </c>
      <c r="DV27" s="859" t="s">
        <v>97</v>
      </c>
      <c r="DW27" s="860"/>
      <c r="DX27" s="859"/>
      <c r="DY27" s="889" t="s">
        <v>54</v>
      </c>
      <c r="DZ27" s="878" t="s">
        <v>54</v>
      </c>
      <c r="EA27" s="878" t="s">
        <v>54</v>
      </c>
      <c r="EB27" s="878" t="s">
        <v>54</v>
      </c>
      <c r="EC27" s="878" t="s">
        <v>54</v>
      </c>
      <c r="ED27" s="878" t="s">
        <v>83</v>
      </c>
      <c r="EE27" s="878" t="s">
        <v>83</v>
      </c>
      <c r="EF27" s="878" t="s">
        <v>83</v>
      </c>
      <c r="EG27" s="878" t="s">
        <v>83</v>
      </c>
      <c r="EH27" s="879" t="str">
        <f t="shared" si="46"/>
        <v>a</v>
      </c>
      <c r="EI27" s="895">
        <v>1</v>
      </c>
      <c r="EJ27" s="895">
        <v>1</v>
      </c>
      <c r="EK27" s="895">
        <v>1</v>
      </c>
      <c r="EL27" s="895">
        <v>1</v>
      </c>
      <c r="EM27" s="895">
        <v>1</v>
      </c>
      <c r="EN27" s="895" t="s">
        <v>83</v>
      </c>
      <c r="EO27" s="895" t="s">
        <v>83</v>
      </c>
      <c r="EP27" s="895" t="s">
        <v>83</v>
      </c>
      <c r="EQ27" s="895" t="s">
        <v>83</v>
      </c>
      <c r="ER27" s="879">
        <f t="shared" si="47"/>
        <v>5</v>
      </c>
      <c r="ES27" s="877">
        <f t="shared" si="48"/>
        <v>4</v>
      </c>
      <c r="ET27" s="878">
        <f t="shared" si="49"/>
        <v>4</v>
      </c>
      <c r="EU27" s="878">
        <f t="shared" si="50"/>
        <v>4</v>
      </c>
      <c r="EV27" s="878">
        <f t="shared" si="51"/>
        <v>4</v>
      </c>
      <c r="EW27" s="878">
        <f t="shared" si="52"/>
        <v>4</v>
      </c>
      <c r="EX27" s="878" t="str">
        <f t="shared" si="53"/>
        <v/>
      </c>
      <c r="EY27" s="878" t="str">
        <f t="shared" si="54"/>
        <v/>
      </c>
      <c r="EZ27" s="878" t="str">
        <f t="shared" si="55"/>
        <v/>
      </c>
      <c r="FA27" s="878" t="str">
        <f t="shared" si="56"/>
        <v/>
      </c>
      <c r="FB27" s="855">
        <f t="shared" si="57"/>
        <v>1</v>
      </c>
      <c r="FC27" s="877" t="s">
        <v>83</v>
      </c>
      <c r="FD27" s="878" t="s">
        <v>83</v>
      </c>
      <c r="FE27" s="878" t="s">
        <v>55</v>
      </c>
      <c r="FF27" s="878" t="s">
        <v>83</v>
      </c>
      <c r="FG27" s="878" t="s">
        <v>83</v>
      </c>
      <c r="FH27" s="878" t="s">
        <v>83</v>
      </c>
      <c r="FI27" s="878" t="s">
        <v>83</v>
      </c>
      <c r="FJ27" s="878" t="s">
        <v>83</v>
      </c>
      <c r="FK27" s="879" t="str">
        <f t="shared" si="58"/>
        <v>b</v>
      </c>
      <c r="FL27" s="877" t="str">
        <f t="shared" si="59"/>
        <v/>
      </c>
      <c r="FM27" s="878" t="str">
        <f t="shared" si="60"/>
        <v/>
      </c>
      <c r="FN27" s="878">
        <f t="shared" si="61"/>
        <v>3</v>
      </c>
      <c r="FO27" s="878" t="str">
        <f t="shared" si="62"/>
        <v/>
      </c>
      <c r="FP27" s="878" t="str">
        <f t="shared" si="63"/>
        <v/>
      </c>
      <c r="FQ27" s="878" t="str">
        <f t="shared" si="64"/>
        <v/>
      </c>
      <c r="FR27" s="878" t="str">
        <f t="shared" si="65"/>
        <v/>
      </c>
      <c r="FS27" s="878" t="str">
        <f t="shared" si="66"/>
        <v/>
      </c>
      <c r="FT27" s="840">
        <f t="shared" si="67"/>
        <v>0.75</v>
      </c>
      <c r="FU27" s="915" t="str">
        <f t="shared" si="68"/>
        <v>客観指標</v>
      </c>
      <c r="FV27" s="863" t="str">
        <f t="shared" si="69"/>
        <v>当該施策においては、産学公の連携でものづくりの付加価値を高めることが重要であるため、市民の実感以上に客観指標を重視する。</v>
      </c>
      <c r="FW27" s="877" t="s">
        <v>312</v>
      </c>
      <c r="FX27" s="859" t="s">
        <v>97</v>
      </c>
      <c r="FY27" s="860"/>
      <c r="FZ27" s="859"/>
      <c r="GA27" s="889" t="str">
        <f>VLOOKUP($A27&amp;"-"&amp;GA$4,'04施策の客観指標'!$A$4:$AY$1029,COLUMN('04施策の客観指標'!$AV:$AV),FALSE)</f>
        <v>b</v>
      </c>
      <c r="GB27" s="878" t="str">
        <f>VLOOKUP($A27&amp;"-"&amp;GB$4,'04施策の客観指標'!$A$4:$AY$1029,COLUMN('04施策の客観指標'!$AV:$AV),FALSE)</f>
        <v>a</v>
      </c>
      <c r="GC27" s="878" t="str">
        <f>VLOOKUP($A27&amp;"-"&amp;GC$4,'04施策の客観指標'!$A$4:$AY$1029,COLUMN('04施策の客観指標'!$AV:$AV),FALSE)</f>
        <v>a</v>
      </c>
      <c r="GD27" s="878" t="str">
        <f>VLOOKUP($A27&amp;"-"&amp;GD$4,'04施策の客観指標'!$A$4:$AY$1029,COLUMN('04施策の客観指標'!$AV:$AV),FALSE)</f>
        <v>a</v>
      </c>
      <c r="GE27" s="878" t="str">
        <f>VLOOKUP($A27&amp;"-"&amp;GE$4,'04施策の客観指標'!$A$4:$AY$1029,COLUMN('04施策の客観指標'!$AV:$AV),FALSE)</f>
        <v>a</v>
      </c>
      <c r="GF27" s="878" t="str">
        <f>VLOOKUP($A27&amp;"-"&amp;GF$4,'04施策の客観指標'!$A$4:$AY$1029,COLUMN('04施策の客観指標'!$AV:$AV),FALSE)</f>
        <v>-</v>
      </c>
      <c r="GG27" s="878" t="str">
        <f>VLOOKUP($A27&amp;"-"&amp;GG$4,'04施策の客観指標'!$A$4:$AY$1029,COLUMN('04施策の客観指標'!$AV:$AV),FALSE)</f>
        <v>-</v>
      </c>
      <c r="GH27" s="878" t="str">
        <f>VLOOKUP($A27&amp;"-"&amp;GH$4,'04施策の客観指標'!$A$4:$AY$1029,COLUMN('04施策の客観指標'!$AV:$AV),FALSE)</f>
        <v>-</v>
      </c>
      <c r="GI27" s="878" t="str">
        <f>VLOOKUP($A27&amp;"-"&amp;GI$4,'04施策の客観指標'!$A$4:$AY$1029,COLUMN('04施策の客観指標'!$AV:$AV),FALSE)</f>
        <v>-</v>
      </c>
      <c r="GJ27" s="879" t="str">
        <f t="shared" si="70"/>
        <v>a</v>
      </c>
      <c r="GK27" s="856">
        <f>IF(GA27="-","-",VLOOKUP($A27&amp;"-"&amp;GA$4,'04施策の客観指標'!$A$4:$AY$1029,COLUMN('04施策の客観指標'!$AY:$AY),FALSE))</f>
        <v>1</v>
      </c>
      <c r="GL27" s="856">
        <f>IF(GB27="-","-",VLOOKUP($A27&amp;"-"&amp;GB$4,'04施策の客観指標'!$A$4:$AY$1029,COLUMN('04施策の客観指標'!$AY:$AY),FALSE))</f>
        <v>1</v>
      </c>
      <c r="GM27" s="856">
        <f>IF(GC27="-","-",VLOOKUP($A27&amp;"-"&amp;GC$4,'04施策の客観指標'!$A$4:$AY$1029,COLUMN('04施策の客観指標'!$AY:$AY),FALSE))</f>
        <v>1</v>
      </c>
      <c r="GN27" s="856">
        <f>IF(GD27="-","-",VLOOKUP($A27&amp;"-"&amp;GD$4,'04施策の客観指標'!$A$4:$AY$1029,COLUMN('04施策の客観指標'!$AY:$AY),FALSE))</f>
        <v>1</v>
      </c>
      <c r="GO27" s="856">
        <f>IF(GE27="-","-",VLOOKUP($A27&amp;"-"&amp;GE$4,'04施策の客観指標'!$A$4:$AY$1029,COLUMN('04施策の客観指標'!$AY:$AY),FALSE))</f>
        <v>1</v>
      </c>
      <c r="GP27" s="856" t="str">
        <f>IF(GF27="-","-",VLOOKUP($A27&amp;"-"&amp;GF$4,'04施策の客観指標'!$A$4:$AY$1029,COLUMN('04施策の客観指標'!$AY:$AY),FALSE))</f>
        <v>-</v>
      </c>
      <c r="GQ27" s="856" t="str">
        <f>IF(GG27="-","-",VLOOKUP($A27&amp;"-"&amp;GG$4,'04施策の客観指標'!$A$4:$AY$1029,COLUMN('04施策の客観指標'!$AY:$AY),FALSE))</f>
        <v>-</v>
      </c>
      <c r="GR27" s="856" t="str">
        <f>IF(GH27="-","-",VLOOKUP($A27&amp;"-"&amp;GH$4,'04施策の客観指標'!$A$4:$AY$1029,COLUMN('04施策の客観指標'!$AY:$AY),FALSE))</f>
        <v>-</v>
      </c>
      <c r="GS27" s="856" t="str">
        <f>IF(GI27="-","-",VLOOKUP($A27&amp;"-"&amp;GI$4,'04施策の客観指標'!$A$4:$AY$1029,COLUMN('04施策の客観指標'!$AY:$AY),FALSE))</f>
        <v>-</v>
      </c>
      <c r="GT27" s="879">
        <f t="shared" si="71"/>
        <v>5</v>
      </c>
      <c r="GU27" s="877">
        <f t="shared" si="72"/>
        <v>3</v>
      </c>
      <c r="GV27" s="878">
        <f t="shared" si="73"/>
        <v>4</v>
      </c>
      <c r="GW27" s="878">
        <f t="shared" si="74"/>
        <v>4</v>
      </c>
      <c r="GX27" s="878">
        <f t="shared" si="75"/>
        <v>4</v>
      </c>
      <c r="GY27" s="878">
        <f t="shared" si="76"/>
        <v>4</v>
      </c>
      <c r="GZ27" s="878" t="str">
        <f t="shared" si="77"/>
        <v/>
      </c>
      <c r="HA27" s="878" t="str">
        <f t="shared" si="78"/>
        <v/>
      </c>
      <c r="HB27" s="878" t="str">
        <f t="shared" si="79"/>
        <v/>
      </c>
      <c r="HC27" s="878" t="str">
        <f t="shared" si="80"/>
        <v/>
      </c>
      <c r="HD27" s="855">
        <f t="shared" si="81"/>
        <v>0.95</v>
      </c>
      <c r="HE27" s="877" t="str">
        <f>IF($K27="○",VLOOKUP($C27&amp;"-"&amp;HE$4,'05市民生活実感調査'!$A$3:$BC$218,COLUMN('05市民生活実感調査'!$AS:$AS),FALSE),"-")</f>
        <v>-</v>
      </c>
      <c r="HF27" s="878" t="str">
        <f>IF($L27="○",VLOOKUP($C27&amp;"-"&amp;HF$4,'05市民生活実感調査'!$A$3:$BC$218,COLUMN('05市民生活実感調査'!$AS:$AS),FALSE),"-")</f>
        <v>-</v>
      </c>
      <c r="HG27" s="878" t="str">
        <f>IF($M27="○",VLOOKUP($C27&amp;"-"&amp;HG$4,'05市民生活実感調査'!$A$3:$BC$218,COLUMN('05市民生活実感調査'!$AS:$AS),FALSE),"-")</f>
        <v>b</v>
      </c>
      <c r="HH27" s="878" t="str">
        <f>IF($N27="○",VLOOKUP($C27&amp;"-"&amp;HH$4,'05市民生活実感調査'!$A$3:$BC$218,COLUMN('05市民生活実感調査'!$AS:$AS),FALSE),"-")</f>
        <v>-</v>
      </c>
      <c r="HI27" s="878" t="str">
        <f>IF($O27="○",VLOOKUP($C27&amp;"-"&amp;HI$4,'05市民生活実感調査'!$A$3:$BC$218,COLUMN('05市民生活実感調査'!$AS:$AS),FALSE),"-")</f>
        <v>-</v>
      </c>
      <c r="HJ27" s="878" t="str">
        <f>IF($P27="○",VLOOKUP($C27&amp;"-"&amp;HJ$4,'05市民生活実感調査'!$A$3:$BC$218,COLUMN('05市民生活実感調査'!$AS:$AS),FALSE),"-")</f>
        <v>-</v>
      </c>
      <c r="HK27" s="878" t="str">
        <f>IF($Q27="○",VLOOKUP($C27&amp;"-"&amp;HK$4,'05市民生活実感調査'!$A$3:$BC$218,COLUMN('05市民生活実感調査'!$AS:$AS),FALSE),"-")</f>
        <v>-</v>
      </c>
      <c r="HL27" s="878" t="str">
        <f>IF($R27="○",VLOOKUP($C27&amp;"-"&amp;HL$4,'05市民生活実感調査'!$A$3:$BC$218,COLUMN('05市民生活実感調査'!$AS:$AS),FALSE),"-")</f>
        <v>-</v>
      </c>
      <c r="HM27" s="879" t="str">
        <f t="shared" si="82"/>
        <v>b</v>
      </c>
      <c r="HN27" s="877" t="str">
        <f t="shared" si="83"/>
        <v/>
      </c>
      <c r="HO27" s="878" t="str">
        <f t="shared" si="84"/>
        <v/>
      </c>
      <c r="HP27" s="878">
        <f t="shared" si="85"/>
        <v>3</v>
      </c>
      <c r="HQ27" s="878" t="str">
        <f t="shared" si="86"/>
        <v/>
      </c>
      <c r="HR27" s="878" t="str">
        <f t="shared" si="87"/>
        <v/>
      </c>
      <c r="HS27" s="878" t="str">
        <f t="shared" si="88"/>
        <v/>
      </c>
      <c r="HT27" s="878" t="str">
        <f t="shared" si="89"/>
        <v/>
      </c>
      <c r="HU27" s="878" t="str">
        <f t="shared" si="90"/>
        <v/>
      </c>
      <c r="HV27" s="840">
        <f t="shared" si="91"/>
        <v>0.75</v>
      </c>
      <c r="HW27" s="876" t="str">
        <f t="shared" si="92"/>
        <v>客観指標</v>
      </c>
      <c r="HX27" s="863" t="str">
        <f t="shared" si="93"/>
        <v>当該施策においては、産学公の連携でものづくりの付加価値を高めることが重要であるため、市民の実感以上に客観指標を重視する。</v>
      </c>
      <c r="HY27" s="877" t="str">
        <f>VLOOKUP(GJ27&amp;HM27&amp;HW27,プルダウン!$AC$2:$AD$71,2,FALSE)</f>
        <v>A</v>
      </c>
      <c r="HZ27" s="859" t="str">
        <f>VLOOKUP(HY27,プルダウン!$A$1:$B$6,2,FALSE)</f>
        <v>政策の目的が十分に達成されている</v>
      </c>
      <c r="IA27" s="860"/>
      <c r="IB27" s="859"/>
      <c r="IC27" s="889" t="str">
        <f>VLOOKUP($A27&amp;"-"&amp;IC$4,'04施策の客観指標'!$A$4:$AY$1029,COLUMN('04施策の客観指標'!$AW:$AW),FALSE)</f>
        <v>b</v>
      </c>
      <c r="ID27" s="878" t="str">
        <f>VLOOKUP($A27&amp;"-"&amp;ID$4,'04施策の客観指標'!$A$4:$AY$1029,COLUMN('04施策の客観指標'!$AW:$AW),FALSE)</f>
        <v>a</v>
      </c>
      <c r="IE27" s="878" t="str">
        <f>VLOOKUP($A27&amp;"-"&amp;IE$4,'04施策の客観指標'!$A$4:$AY$1029,COLUMN('04施策の客観指標'!$AW:$AW),FALSE)</f>
        <v>a</v>
      </c>
      <c r="IF27" s="878" t="str">
        <f>VLOOKUP($A27&amp;"-"&amp;IF$4,'04施策の客観指標'!$A$4:$AY$1029,COLUMN('04施策の客観指標'!$AW:$AW),FALSE)</f>
        <v>a</v>
      </c>
      <c r="IG27" s="878" t="str">
        <f>VLOOKUP($A27&amp;"-"&amp;IG$4,'04施策の客観指標'!$A$4:$AY$1029,COLUMN('04施策の客観指標'!$AW:$AW),FALSE)</f>
        <v>a</v>
      </c>
      <c r="IH27" s="878" t="str">
        <f>VLOOKUP($A27&amp;"-"&amp;IH$4,'04施策の客観指標'!$A$4:$AY$1029,COLUMN('04施策の客観指標'!$AW:$AW),FALSE)</f>
        <v>-</v>
      </c>
      <c r="II27" s="878" t="str">
        <f>VLOOKUP($A27&amp;"-"&amp;II$4,'04施策の客観指標'!$A$4:$AY$1029,COLUMN('04施策の客観指標'!$AW:$AW),FALSE)</f>
        <v>-</v>
      </c>
      <c r="IJ27" s="878" t="str">
        <f>VLOOKUP($A27&amp;"-"&amp;IJ$4,'04施策の客観指標'!$A$4:$AY$1029,COLUMN('04施策の客観指標'!$AW:$AW),FALSE)</f>
        <v>-</v>
      </c>
      <c r="IK27" s="878" t="str">
        <f>VLOOKUP($A27&amp;"-"&amp;IK$4,'04施策の客観指標'!$A$4:$AY$1029,COLUMN('04施策の客観指標'!$AW:$AW),FALSE)</f>
        <v>-</v>
      </c>
      <c r="IL27" s="879" t="str">
        <f t="shared" si="94"/>
        <v>a</v>
      </c>
      <c r="IM27" s="856">
        <f>IF(IC27="-","-",VLOOKUP($A27&amp;"-"&amp;IC$4,'04施策の客観指標'!$A$4:$AY$1029,COLUMN('04施策の客観指標'!$AY:$AY),FALSE))</f>
        <v>1</v>
      </c>
      <c r="IN27" s="856">
        <f>IF(ID27="-","-",VLOOKUP($A27&amp;"-"&amp;ID$4,'04施策の客観指標'!$A$4:$AY$1029,COLUMN('04施策の客観指標'!$AY:$AY),FALSE))</f>
        <v>1</v>
      </c>
      <c r="IO27" s="856">
        <f>IF(IE27="-","-",VLOOKUP($A27&amp;"-"&amp;IE$4,'04施策の客観指標'!$A$4:$AY$1029,COLUMN('04施策の客観指標'!$AY:$AY),FALSE))</f>
        <v>1</v>
      </c>
      <c r="IP27" s="856">
        <f>IF(IF27="-","-",VLOOKUP($A27&amp;"-"&amp;IF$4,'04施策の客観指標'!$A$4:$AY$1029,COLUMN('04施策の客観指標'!$AY:$AY),FALSE))</f>
        <v>1</v>
      </c>
      <c r="IQ27" s="856">
        <f>IF(IG27="-","-",VLOOKUP($A27&amp;"-"&amp;IG$4,'04施策の客観指標'!$A$4:$AY$1029,COLUMN('04施策の客観指標'!$AY:$AY),FALSE))</f>
        <v>1</v>
      </c>
      <c r="IR27" s="856" t="str">
        <f>IF(IH27="-","-",VLOOKUP($A27&amp;"-"&amp;IH$4,'04施策の客観指標'!$A$4:$AY$1029,COLUMN('04施策の客観指標'!$AY:$AY),FALSE))</f>
        <v>-</v>
      </c>
      <c r="IS27" s="856" t="str">
        <f>IF(II27="-","-",VLOOKUP($A27&amp;"-"&amp;II$4,'04施策の客観指標'!$A$4:$AY$1029,COLUMN('04施策の客観指標'!$AY:$AY),FALSE))</f>
        <v>-</v>
      </c>
      <c r="IT27" s="856" t="str">
        <f>IF(IJ27="-","-",VLOOKUP($A27&amp;"-"&amp;IJ$4,'04施策の客観指標'!$A$4:$AY$1029,COLUMN('04施策の客観指標'!$AY:$AY),FALSE))</f>
        <v>-</v>
      </c>
      <c r="IU27" s="856" t="str">
        <f>IF(IK27="-","-",VLOOKUP($A27&amp;"-"&amp;IK$4,'04施策の客観指標'!$A$4:$AY$1029,COLUMN('04施策の客観指標'!$AY:$AY),FALSE))</f>
        <v>-</v>
      </c>
      <c r="IV27" s="879">
        <f t="shared" si="95"/>
        <v>5</v>
      </c>
      <c r="IW27" s="877">
        <f t="shared" si="96"/>
        <v>3</v>
      </c>
      <c r="IX27" s="878">
        <f t="shared" si="97"/>
        <v>4</v>
      </c>
      <c r="IY27" s="878">
        <f t="shared" si="98"/>
        <v>4</v>
      </c>
      <c r="IZ27" s="878">
        <f t="shared" si="99"/>
        <v>4</v>
      </c>
      <c r="JA27" s="878">
        <f t="shared" si="100"/>
        <v>4</v>
      </c>
      <c r="JB27" s="878" t="str">
        <f t="shared" si="101"/>
        <v/>
      </c>
      <c r="JC27" s="878" t="str">
        <f t="shared" si="102"/>
        <v/>
      </c>
      <c r="JD27" s="878" t="str">
        <f t="shared" si="103"/>
        <v/>
      </c>
      <c r="JE27" s="878" t="str">
        <f t="shared" si="104"/>
        <v/>
      </c>
      <c r="JF27" s="855">
        <f t="shared" si="105"/>
        <v>0.95</v>
      </c>
      <c r="JG27" s="877" t="str">
        <f>IF($K27="○",VLOOKUP($C27&amp;"-"&amp;JG$4,'05市民生活実感調査'!$A$3:$BC$218,COLUMN('05市民生活実感調査'!$BC:$BC),FALSE),"-")</f>
        <v>-</v>
      </c>
      <c r="JH27" s="878" t="str">
        <f>IF($L27="○",VLOOKUP($C27&amp;"-"&amp;JH$4,'05市民生活実感調査'!$A$3:$BC$218,COLUMN('05市民生活実感調査'!$BC:$BC),FALSE),"-")</f>
        <v>-</v>
      </c>
      <c r="JI27" s="878" t="str">
        <f>IF($M27="○",VLOOKUP($C27&amp;"-"&amp;JI$4,'05市民生活実感調査'!$A$3:$BC$218,COLUMN('05市民生活実感調査'!$BC:$BC),FALSE),"-")</f>
        <v>b</v>
      </c>
      <c r="JJ27" s="878" t="str">
        <f>IF($N27="○",VLOOKUP($C27&amp;"-"&amp;JJ$4,'05市民生活実感調査'!$A$3:$BC$218,COLUMN('05市民生活実感調査'!$BC:$BC),FALSE),"-")</f>
        <v>-</v>
      </c>
      <c r="JK27" s="878" t="str">
        <f>IF($O27="○",VLOOKUP($C27&amp;"-"&amp;JK$4,'05市民生活実感調査'!$A$3:$BC$218,COLUMN('05市民生活実感調査'!$BC:$BC),FALSE),"-")</f>
        <v>-</v>
      </c>
      <c r="JL27" s="878" t="str">
        <f>IF($P27="○",VLOOKUP($C27&amp;"-"&amp;JL$4,'05市民生活実感調査'!$A$3:$BC$218,COLUMN('05市民生活実感調査'!$BC:$BC),FALSE),"-")</f>
        <v>-</v>
      </c>
      <c r="JM27" s="878" t="str">
        <f>IF($Q27="○",VLOOKUP($C27&amp;"-"&amp;JM$4,'05市民生活実感調査'!$A$3:$BC$218,COLUMN('05市民生活実感調査'!$BC:$BC),FALSE),"-")</f>
        <v>-</v>
      </c>
      <c r="JN27" s="878" t="str">
        <f>IF($R27="○",VLOOKUP($C27&amp;"-"&amp;JN$4,'05市民生活実感調査'!$A$3:$BC$218,COLUMN('05市民生活実感調査'!$BC:$BC),FALSE),"-")</f>
        <v>-</v>
      </c>
      <c r="JO27" s="879" t="str">
        <f t="shared" si="106"/>
        <v>b</v>
      </c>
      <c r="JP27" s="877" t="str">
        <f t="shared" si="107"/>
        <v/>
      </c>
      <c r="JQ27" s="878" t="str">
        <f t="shared" si="108"/>
        <v/>
      </c>
      <c r="JR27" s="878">
        <f t="shared" si="109"/>
        <v>3</v>
      </c>
      <c r="JS27" s="878" t="str">
        <f t="shared" si="110"/>
        <v/>
      </c>
      <c r="JT27" s="878" t="str">
        <f t="shared" si="111"/>
        <v/>
      </c>
      <c r="JU27" s="878" t="str">
        <f t="shared" si="112"/>
        <v/>
      </c>
      <c r="JV27" s="878" t="str">
        <f t="shared" si="113"/>
        <v/>
      </c>
      <c r="JW27" s="878" t="str">
        <f t="shared" si="114"/>
        <v/>
      </c>
      <c r="JX27" s="840">
        <f t="shared" si="115"/>
        <v>0.75</v>
      </c>
      <c r="JY27" s="876" t="str">
        <f t="shared" si="143"/>
        <v>客観指標</v>
      </c>
      <c r="JZ27" s="863" t="str">
        <f t="shared" si="117"/>
        <v>当該施策においては、産学公の連携でものづくりの付加価値を高めることが重要であるため、市民の実感以上に客観指標を重視する。</v>
      </c>
      <c r="KA27" s="877" t="str">
        <f>VLOOKUP(IL27&amp;JO27&amp;JY27,プルダウン!$AC$2:$AD$71,2,FALSE)</f>
        <v>A</v>
      </c>
      <c r="KB27" s="859" t="str">
        <f>VLOOKUP(KA27,プルダウン!$A$1:$B$6,2,FALSE)</f>
        <v>政策の目的が十分に達成されている</v>
      </c>
      <c r="KC27" s="860"/>
      <c r="KD27" s="859"/>
      <c r="KE27" s="883" t="str">
        <f>VLOOKUP($A27&amp;"-"&amp;KE$4,'04施策の客観指標'!$A$4:$AY$1029,COLUMN('04施策の客観指標'!$AX:$AX),FALSE)</f>
        <v>b</v>
      </c>
      <c r="KF27" s="813" t="str">
        <f>VLOOKUP($A27&amp;"-"&amp;KF$4,'04施策の客観指標'!$A$4:$AY$1029,COLUMN('04施策の客観指標'!$AX:$AX),FALSE)</f>
        <v>a</v>
      </c>
      <c r="KG27" s="813" t="str">
        <f>VLOOKUP($A27&amp;"-"&amp;KG$4,'04施策の客観指標'!$A$4:$AY$1029,COLUMN('04施策の客観指標'!$AX:$AX),FALSE)</f>
        <v>a</v>
      </c>
      <c r="KH27" s="813" t="str">
        <f>VLOOKUP($A27&amp;"-"&amp;KH$4,'04施策の客観指標'!$A$4:$AY$1029,COLUMN('04施策の客観指標'!$AX:$AX),FALSE)</f>
        <v>a</v>
      </c>
      <c r="KI27" s="813" t="str">
        <f>VLOOKUP($A27&amp;"-"&amp;KI$4,'04施策の客観指標'!$A$4:$AY$1029,COLUMN('04施策の客観指標'!$AX:$AX),FALSE)</f>
        <v>a</v>
      </c>
      <c r="KJ27" s="813" t="str">
        <f>VLOOKUP($A27&amp;"-"&amp;KJ$4,'04施策の客観指標'!$A$4:$AY$1029,COLUMN('04施策の客観指標'!$AX:$AX),FALSE)</f>
        <v>-</v>
      </c>
      <c r="KK27" s="813" t="str">
        <f>VLOOKUP($A27&amp;"-"&amp;KK$4,'04施策の客観指標'!$A$4:$AY$1029,COLUMN('04施策の客観指標'!$AX:$AX),FALSE)</f>
        <v>-</v>
      </c>
      <c r="KL27" s="813" t="str">
        <f>VLOOKUP($A27&amp;"-"&amp;KL$4,'04施策の客観指標'!$A$4:$AY$1029,COLUMN('04施策の客観指標'!$AX:$AX),FALSE)</f>
        <v>-</v>
      </c>
      <c r="KM27" s="813" t="str">
        <f>VLOOKUP($A27&amp;"-"&amp;KM$4,'04施策の客観指標'!$A$4:$AY$1029,COLUMN('04施策の客観指標'!$AX:$AX),FALSE)</f>
        <v>-</v>
      </c>
      <c r="KN27" s="814" t="str">
        <f t="shared" si="118"/>
        <v>a</v>
      </c>
      <c r="KO27" s="423">
        <f>IF(KE27="-","-",VLOOKUP($A27&amp;"-"&amp;KE$4,'04施策の客観指標'!$A$4:$AY$1029,COLUMN('04施策の客観指標'!$AY:$AY),FALSE))</f>
        <v>1</v>
      </c>
      <c r="KP27" s="423">
        <f>IF(KF27="-","-",VLOOKUP($A27&amp;"-"&amp;KF$4,'04施策の客観指標'!$A$4:$AY$1029,COLUMN('04施策の客観指標'!$AY:$AY),FALSE))</f>
        <v>1</v>
      </c>
      <c r="KQ27" s="423">
        <f>IF(KG27="-","-",VLOOKUP($A27&amp;"-"&amp;KG$4,'04施策の客観指標'!$A$4:$AY$1029,COLUMN('04施策の客観指標'!$AY:$AY),FALSE))</f>
        <v>1</v>
      </c>
      <c r="KR27" s="423">
        <f>IF(KH27="-","-",VLOOKUP($A27&amp;"-"&amp;KH$4,'04施策の客観指標'!$A$4:$AY$1029,COLUMN('04施策の客観指標'!$AY:$AY),FALSE))</f>
        <v>1</v>
      </c>
      <c r="KS27" s="423">
        <f>IF(KI27="-","-",VLOOKUP($A27&amp;"-"&amp;KI$4,'04施策の客観指標'!$A$4:$AY$1029,COLUMN('04施策の客観指標'!$AY:$AY),FALSE))</f>
        <v>1</v>
      </c>
      <c r="KT27" s="423" t="str">
        <f>IF(KJ27="-","-",VLOOKUP($A27&amp;"-"&amp;KJ$4,'04施策の客観指標'!$A$4:$AY$1029,COLUMN('04施策の客観指標'!$AY:$AY),FALSE))</f>
        <v>-</v>
      </c>
      <c r="KU27" s="423" t="str">
        <f>IF(KK27="-","-",VLOOKUP($A27&amp;"-"&amp;KK$4,'04施策の客観指標'!$A$4:$AY$1029,COLUMN('04施策の客観指標'!$AY:$AY),FALSE))</f>
        <v>-</v>
      </c>
      <c r="KV27" s="423" t="str">
        <f>IF(KL27="-","-",VLOOKUP($A27&amp;"-"&amp;KL$4,'04施策の客観指標'!$A$4:$AY$1029,COLUMN('04施策の客観指標'!$AY:$AY),FALSE))</f>
        <v>-</v>
      </c>
      <c r="KW27" s="423" t="str">
        <f>IF(KM27="-","-",VLOOKUP($A27&amp;"-"&amp;KM$4,'04施策の客観指標'!$A$4:$AY$1029,COLUMN('04施策の客観指標'!$AY:$AY),FALSE))</f>
        <v>-</v>
      </c>
      <c r="KX27" s="234">
        <f t="shared" si="119"/>
        <v>5</v>
      </c>
      <c r="KY27" s="237">
        <f t="shared" si="120"/>
        <v>3</v>
      </c>
      <c r="KZ27" s="187">
        <f t="shared" si="121"/>
        <v>4</v>
      </c>
      <c r="LA27" s="187">
        <f t="shared" si="122"/>
        <v>4</v>
      </c>
      <c r="LB27" s="187">
        <f t="shared" si="123"/>
        <v>4</v>
      </c>
      <c r="LC27" s="187">
        <f t="shared" si="124"/>
        <v>4</v>
      </c>
      <c r="LD27" s="187" t="str">
        <f t="shared" si="125"/>
        <v/>
      </c>
      <c r="LE27" s="187" t="str">
        <f t="shared" si="126"/>
        <v/>
      </c>
      <c r="LF27" s="187" t="str">
        <f t="shared" si="127"/>
        <v/>
      </c>
      <c r="LG27" s="187" t="str">
        <f t="shared" si="128"/>
        <v/>
      </c>
      <c r="LH27" s="240">
        <f t="shared" si="129"/>
        <v>0.95</v>
      </c>
      <c r="LI27" s="820" t="str">
        <f>IF($K27="○",VLOOKUP($C27&amp;"-"&amp;LI$4,'05市民生活実感調査'!$A$3:$BM$218,COLUMN('05市民生活実感調査'!$BM:$BM),FALSE),"-")</f>
        <v>-</v>
      </c>
      <c r="LJ27" s="821" t="str">
        <f>IF($L27="○",VLOOKUP($C27&amp;"-"&amp;LJ$4,'05市民生活実感調査'!$A$3:$BM$218,COLUMN('05市民生活実感調査'!$BM:$BM),FALSE),"-")</f>
        <v>-</v>
      </c>
      <c r="LK27" s="821" t="str">
        <f>IF($M27="○",VLOOKUP($C27&amp;"-"&amp;LK$4,'05市民生活実感調査'!$A$3:$BM$218,COLUMN('05市民生活実感調査'!$BM:$BM),FALSE),"-")</f>
        <v>b</v>
      </c>
      <c r="LL27" s="821" t="str">
        <f>IF($N27="○",VLOOKUP($C27&amp;"-"&amp;LL$4,'05市民生活実感調査'!$A$3:$BM$218,COLUMN('05市民生活実感調査'!$BM:$BM),FALSE),"-")</f>
        <v>-</v>
      </c>
      <c r="LM27" s="821" t="str">
        <f>IF($O27="○",VLOOKUP($C27&amp;"-"&amp;LM$4,'05市民生活実感調査'!$A$3:$BM$218,COLUMN('05市民生活実感調査'!$BM:$BM),FALSE),"-")</f>
        <v>-</v>
      </c>
      <c r="LN27" s="821" t="str">
        <f>IF($P27="○",VLOOKUP($C27&amp;"-"&amp;LN$4,'05市民生活実感調査'!$A$3:$BM$218,COLUMN('05市民生活実感調査'!$BM:$BM),FALSE),"-")</f>
        <v>-</v>
      </c>
      <c r="LO27" s="821" t="str">
        <f>IF($Q27="○",VLOOKUP($C27&amp;"-"&amp;LO$4,'05市民生活実感調査'!$A$3:$BM$218,COLUMN('05市民生活実感調査'!$BM:$BM),FALSE),"-")</f>
        <v>-</v>
      </c>
      <c r="LP27" s="821" t="str">
        <f>IF($R27="○",VLOOKUP($C27&amp;"-"&amp;LP$4,'05市民生活実感調査'!$A$3:$BM$218,COLUMN('05市民生活実感調査'!$BM:$BM),FALSE),"-")</f>
        <v>-</v>
      </c>
      <c r="LQ27" s="822" t="str">
        <f t="shared" si="130"/>
        <v>b</v>
      </c>
      <c r="LR27" s="237" t="str">
        <f t="shared" si="131"/>
        <v/>
      </c>
      <c r="LS27" s="187" t="str">
        <f t="shared" si="132"/>
        <v/>
      </c>
      <c r="LT27" s="187">
        <f t="shared" si="133"/>
        <v>3</v>
      </c>
      <c r="LU27" s="187" t="str">
        <f t="shared" si="134"/>
        <v/>
      </c>
      <c r="LV27" s="187" t="str">
        <f t="shared" si="135"/>
        <v/>
      </c>
      <c r="LW27" s="187" t="str">
        <f t="shared" si="136"/>
        <v/>
      </c>
      <c r="LX27" s="187" t="str">
        <f t="shared" si="137"/>
        <v/>
      </c>
      <c r="LY27" s="187" t="str">
        <f t="shared" si="138"/>
        <v/>
      </c>
      <c r="LZ27" s="422">
        <f t="shared" si="142"/>
        <v>0.75</v>
      </c>
      <c r="MA27" s="103" t="str">
        <f t="shared" si="144"/>
        <v>客観指標</v>
      </c>
      <c r="MB27" s="104" t="str">
        <f t="shared" si="140"/>
        <v>当該施策においては、産学公の連携でものづくりの付加価値を高めることが重要であるため、市民の実感以上に客観指標を重視する。</v>
      </c>
      <c r="MC27" s="823" t="str">
        <f>VLOOKUP(KN27&amp;LQ27&amp;MA27,プルダウン!$AC$2:$AD$71,2,FALSE)</f>
        <v>A</v>
      </c>
      <c r="MD27" s="824" t="str">
        <f>VLOOKUP(MC27,プルダウン!$A$1:$B$6,2,FALSE)</f>
        <v>政策の目的が十分に達成されている</v>
      </c>
      <c r="ME27" s="91"/>
      <c r="MF27" s="190"/>
    </row>
    <row r="28" spans="1:344" ht="267" customHeight="1" thickBot="1">
      <c r="A28" s="426">
        <v>703</v>
      </c>
      <c r="B28" s="133" t="s">
        <v>180</v>
      </c>
      <c r="C28" s="427">
        <f t="shared" si="0"/>
        <v>7</v>
      </c>
      <c r="D28" s="428" t="s">
        <v>277</v>
      </c>
      <c r="E28" s="133"/>
      <c r="F28" s="131" t="s">
        <v>1322</v>
      </c>
      <c r="G28" s="132" t="s">
        <v>3145</v>
      </c>
      <c r="H28" s="131"/>
      <c r="I28" s="132"/>
      <c r="J28" s="133"/>
      <c r="K28" s="429" t="s">
        <v>83</v>
      </c>
      <c r="L28" s="430" t="s">
        <v>83</v>
      </c>
      <c r="M28" s="430" t="s">
        <v>83</v>
      </c>
      <c r="N28" s="430" t="s">
        <v>383</v>
      </c>
      <c r="O28" s="430" t="s">
        <v>83</v>
      </c>
      <c r="P28" s="430" t="s">
        <v>83</v>
      </c>
      <c r="Q28" s="430" t="s">
        <v>83</v>
      </c>
      <c r="R28" s="431" t="s">
        <v>83</v>
      </c>
      <c r="S28" s="916" t="s">
        <v>54</v>
      </c>
      <c r="T28" s="917" t="s">
        <v>54</v>
      </c>
      <c r="U28" s="917" t="s">
        <v>83</v>
      </c>
      <c r="V28" s="917" t="s">
        <v>83</v>
      </c>
      <c r="W28" s="917" t="s">
        <v>83</v>
      </c>
      <c r="X28" s="917" t="s">
        <v>83</v>
      </c>
      <c r="Y28" s="917" t="s">
        <v>83</v>
      </c>
      <c r="Z28" s="917" t="s">
        <v>83</v>
      </c>
      <c r="AA28" s="918" t="s">
        <v>83</v>
      </c>
      <c r="AB28" s="919" t="str">
        <f t="shared" si="1"/>
        <v>a</v>
      </c>
      <c r="AC28" s="920">
        <v>1</v>
      </c>
      <c r="AD28" s="921">
        <v>1</v>
      </c>
      <c r="AE28" s="921" t="s">
        <v>83</v>
      </c>
      <c r="AF28" s="921" t="s">
        <v>83</v>
      </c>
      <c r="AG28" s="921" t="s">
        <v>83</v>
      </c>
      <c r="AH28" s="921" t="s">
        <v>83</v>
      </c>
      <c r="AI28" s="921" t="s">
        <v>83</v>
      </c>
      <c r="AJ28" s="921" t="s">
        <v>83</v>
      </c>
      <c r="AK28" s="921" t="s">
        <v>83</v>
      </c>
      <c r="AL28" s="922">
        <f t="shared" si="2"/>
        <v>2</v>
      </c>
      <c r="AM28" s="916">
        <f t="shared" si="3"/>
        <v>4</v>
      </c>
      <c r="AN28" s="917">
        <f t="shared" si="4"/>
        <v>4</v>
      </c>
      <c r="AO28" s="917" t="str">
        <f t="shared" si="5"/>
        <v/>
      </c>
      <c r="AP28" s="917" t="str">
        <f t="shared" si="6"/>
        <v/>
      </c>
      <c r="AQ28" s="917" t="str">
        <f t="shared" si="7"/>
        <v/>
      </c>
      <c r="AR28" s="917" t="str">
        <f t="shared" si="8"/>
        <v/>
      </c>
      <c r="AS28" s="917" t="str">
        <f t="shared" si="9"/>
        <v/>
      </c>
      <c r="AT28" s="917" t="str">
        <f t="shared" si="10"/>
        <v/>
      </c>
      <c r="AU28" s="918" t="str">
        <f t="shared" si="11"/>
        <v/>
      </c>
      <c r="AV28" s="923">
        <f t="shared" si="12"/>
        <v>1</v>
      </c>
      <c r="AW28" s="924" t="s">
        <v>83</v>
      </c>
      <c r="AX28" s="917" t="s">
        <v>83</v>
      </c>
      <c r="AY28" s="917" t="s">
        <v>83</v>
      </c>
      <c r="AZ28" s="917" t="s">
        <v>56</v>
      </c>
      <c r="BA28" s="917" t="s">
        <v>83</v>
      </c>
      <c r="BB28" s="917" t="s">
        <v>83</v>
      </c>
      <c r="BC28" s="917" t="s">
        <v>83</v>
      </c>
      <c r="BD28" s="917" t="s">
        <v>83</v>
      </c>
      <c r="BE28" s="922" t="str">
        <f t="shared" si="13"/>
        <v>c</v>
      </c>
      <c r="BF28" s="916" t="str">
        <f t="shared" si="14"/>
        <v/>
      </c>
      <c r="BG28" s="917" t="str">
        <f t="shared" si="15"/>
        <v/>
      </c>
      <c r="BH28" s="917" t="str">
        <f t="shared" si="16"/>
        <v/>
      </c>
      <c r="BI28" s="917">
        <f t="shared" si="17"/>
        <v>2</v>
      </c>
      <c r="BJ28" s="917" t="str">
        <f t="shared" si="18"/>
        <v/>
      </c>
      <c r="BK28" s="917" t="str">
        <f t="shared" si="19"/>
        <v/>
      </c>
      <c r="BL28" s="917" t="str">
        <f t="shared" si="20"/>
        <v/>
      </c>
      <c r="BM28" s="917" t="str">
        <f t="shared" si="21"/>
        <v/>
      </c>
      <c r="BN28" s="925">
        <f t="shared" si="22"/>
        <v>0.5</v>
      </c>
      <c r="BO28" s="926" t="s">
        <v>122</v>
      </c>
      <c r="BP28" s="927" t="s">
        <v>1981</v>
      </c>
      <c r="BQ28" s="916" t="s">
        <v>313</v>
      </c>
      <c r="BR28" s="928" t="s">
        <v>3628</v>
      </c>
      <c r="BS28" s="929"/>
      <c r="BT28" s="928" t="s">
        <v>1727</v>
      </c>
      <c r="BU28" s="927" t="s">
        <v>1728</v>
      </c>
      <c r="BV28" s="930"/>
      <c r="BW28" s="889" t="s">
        <v>54</v>
      </c>
      <c r="BX28" s="878" t="s">
        <v>54</v>
      </c>
      <c r="BY28" s="878" t="s">
        <v>83</v>
      </c>
      <c r="BZ28" s="878" t="s">
        <v>83</v>
      </c>
      <c r="CA28" s="878" t="s">
        <v>83</v>
      </c>
      <c r="CB28" s="878" t="s">
        <v>83</v>
      </c>
      <c r="CC28" s="878" t="s">
        <v>83</v>
      </c>
      <c r="CD28" s="878" t="s">
        <v>83</v>
      </c>
      <c r="CE28" s="852" t="s">
        <v>83</v>
      </c>
      <c r="CF28" s="879" t="str">
        <f t="shared" si="23"/>
        <v>a</v>
      </c>
      <c r="CG28" s="856">
        <v>1</v>
      </c>
      <c r="CH28" s="856">
        <v>1</v>
      </c>
      <c r="CI28" s="856" t="s">
        <v>83</v>
      </c>
      <c r="CJ28" s="856" t="s">
        <v>83</v>
      </c>
      <c r="CK28" s="856" t="s">
        <v>83</v>
      </c>
      <c r="CL28" s="856" t="s">
        <v>83</v>
      </c>
      <c r="CM28" s="856" t="s">
        <v>83</v>
      </c>
      <c r="CN28" s="856" t="s">
        <v>83</v>
      </c>
      <c r="CO28" s="856" t="s">
        <v>83</v>
      </c>
      <c r="CP28" s="879">
        <f t="shared" si="24"/>
        <v>2</v>
      </c>
      <c r="CQ28" s="877">
        <f t="shared" si="25"/>
        <v>4</v>
      </c>
      <c r="CR28" s="878">
        <f t="shared" si="26"/>
        <v>4</v>
      </c>
      <c r="CS28" s="878" t="str">
        <f t="shared" si="27"/>
        <v/>
      </c>
      <c r="CT28" s="878" t="str">
        <f t="shared" si="28"/>
        <v/>
      </c>
      <c r="CU28" s="878" t="str">
        <f t="shared" si="29"/>
        <v/>
      </c>
      <c r="CV28" s="878" t="str">
        <f t="shared" si="30"/>
        <v/>
      </c>
      <c r="CW28" s="878" t="str">
        <f t="shared" si="31"/>
        <v/>
      </c>
      <c r="CX28" s="878" t="str">
        <f t="shared" si="32"/>
        <v/>
      </c>
      <c r="CY28" s="878" t="str">
        <f t="shared" si="33"/>
        <v/>
      </c>
      <c r="CZ28" s="855">
        <f t="shared" si="34"/>
        <v>1</v>
      </c>
      <c r="DA28" s="877" t="s">
        <v>83</v>
      </c>
      <c r="DB28" s="878" t="s">
        <v>83</v>
      </c>
      <c r="DC28" s="878" t="s">
        <v>83</v>
      </c>
      <c r="DD28" s="878" t="s">
        <v>56</v>
      </c>
      <c r="DE28" s="878" t="s">
        <v>83</v>
      </c>
      <c r="DF28" s="878" t="s">
        <v>83</v>
      </c>
      <c r="DG28" s="878" t="s">
        <v>83</v>
      </c>
      <c r="DH28" s="878" t="s">
        <v>83</v>
      </c>
      <c r="DI28" s="879" t="str">
        <f t="shared" si="35"/>
        <v>c</v>
      </c>
      <c r="DJ28" s="877" t="str">
        <f t="shared" si="36"/>
        <v/>
      </c>
      <c r="DK28" s="878" t="str">
        <f t="shared" si="37"/>
        <v/>
      </c>
      <c r="DL28" s="878" t="str">
        <f t="shared" si="38"/>
        <v/>
      </c>
      <c r="DM28" s="878">
        <f t="shared" si="39"/>
        <v>2</v>
      </c>
      <c r="DN28" s="878" t="str">
        <f t="shared" si="141"/>
        <v/>
      </c>
      <c r="DO28" s="878" t="str">
        <f t="shared" si="40"/>
        <v/>
      </c>
      <c r="DP28" s="878" t="str">
        <f t="shared" si="41"/>
        <v/>
      </c>
      <c r="DQ28" s="878" t="str">
        <f t="shared" si="42"/>
        <v/>
      </c>
      <c r="DR28" s="840">
        <f t="shared" si="43"/>
        <v>0.5</v>
      </c>
      <c r="DS28" s="876" t="str">
        <f t="shared" si="44"/>
        <v>客観指標</v>
      </c>
      <c r="DT28" s="863" t="str">
        <f t="shared" si="45"/>
        <v>本施策は、京都の強みを生かした事業環境の整備を目的としているため、市内企業への貢献度合いや雇用者の増加を重視して評価する方が妥当であると考えられるため客観指標を重視する。</v>
      </c>
      <c r="DU28" s="877" t="s">
        <v>313</v>
      </c>
      <c r="DV28" s="859" t="s">
        <v>3628</v>
      </c>
      <c r="DW28" s="860"/>
      <c r="DX28" s="859"/>
      <c r="DY28" s="889" t="s">
        <v>54</v>
      </c>
      <c r="DZ28" s="878" t="s">
        <v>54</v>
      </c>
      <c r="EA28" s="878" t="s">
        <v>83</v>
      </c>
      <c r="EB28" s="878" t="s">
        <v>83</v>
      </c>
      <c r="EC28" s="878" t="s">
        <v>83</v>
      </c>
      <c r="ED28" s="878" t="s">
        <v>83</v>
      </c>
      <c r="EE28" s="878" t="s">
        <v>83</v>
      </c>
      <c r="EF28" s="878" t="s">
        <v>83</v>
      </c>
      <c r="EG28" s="878" t="s">
        <v>83</v>
      </c>
      <c r="EH28" s="879" t="str">
        <f t="shared" si="46"/>
        <v>a</v>
      </c>
      <c r="EI28" s="895">
        <v>1</v>
      </c>
      <c r="EJ28" s="895">
        <v>1</v>
      </c>
      <c r="EK28" s="895" t="s">
        <v>83</v>
      </c>
      <c r="EL28" s="895" t="s">
        <v>83</v>
      </c>
      <c r="EM28" s="895" t="s">
        <v>83</v>
      </c>
      <c r="EN28" s="895" t="s">
        <v>83</v>
      </c>
      <c r="EO28" s="895" t="s">
        <v>83</v>
      </c>
      <c r="EP28" s="895" t="s">
        <v>83</v>
      </c>
      <c r="EQ28" s="895" t="s">
        <v>83</v>
      </c>
      <c r="ER28" s="879">
        <f t="shared" si="47"/>
        <v>2</v>
      </c>
      <c r="ES28" s="877">
        <f t="shared" si="48"/>
        <v>4</v>
      </c>
      <c r="ET28" s="878">
        <f t="shared" si="49"/>
        <v>4</v>
      </c>
      <c r="EU28" s="878" t="str">
        <f t="shared" si="50"/>
        <v/>
      </c>
      <c r="EV28" s="878" t="str">
        <f t="shared" si="51"/>
        <v/>
      </c>
      <c r="EW28" s="878" t="str">
        <f t="shared" si="52"/>
        <v/>
      </c>
      <c r="EX28" s="878" t="str">
        <f t="shared" si="53"/>
        <v/>
      </c>
      <c r="EY28" s="878" t="str">
        <f t="shared" si="54"/>
        <v/>
      </c>
      <c r="EZ28" s="878" t="str">
        <f t="shared" si="55"/>
        <v/>
      </c>
      <c r="FA28" s="878" t="str">
        <f t="shared" si="56"/>
        <v/>
      </c>
      <c r="FB28" s="855">
        <f t="shared" si="57"/>
        <v>1</v>
      </c>
      <c r="FC28" s="877" t="s">
        <v>83</v>
      </c>
      <c r="FD28" s="878" t="s">
        <v>83</v>
      </c>
      <c r="FE28" s="878" t="s">
        <v>83</v>
      </c>
      <c r="FF28" s="878" t="s">
        <v>56</v>
      </c>
      <c r="FG28" s="878" t="s">
        <v>83</v>
      </c>
      <c r="FH28" s="878" t="s">
        <v>83</v>
      </c>
      <c r="FI28" s="878" t="s">
        <v>83</v>
      </c>
      <c r="FJ28" s="878" t="s">
        <v>83</v>
      </c>
      <c r="FK28" s="879" t="str">
        <f t="shared" si="58"/>
        <v>c</v>
      </c>
      <c r="FL28" s="877" t="str">
        <f t="shared" si="59"/>
        <v/>
      </c>
      <c r="FM28" s="878" t="str">
        <f t="shared" si="60"/>
        <v/>
      </c>
      <c r="FN28" s="878" t="str">
        <f t="shared" si="61"/>
        <v/>
      </c>
      <c r="FO28" s="878">
        <f t="shared" si="62"/>
        <v>2</v>
      </c>
      <c r="FP28" s="878" t="str">
        <f t="shared" si="63"/>
        <v/>
      </c>
      <c r="FQ28" s="878" t="str">
        <f t="shared" si="64"/>
        <v/>
      </c>
      <c r="FR28" s="878" t="str">
        <f t="shared" si="65"/>
        <v/>
      </c>
      <c r="FS28" s="878" t="str">
        <f t="shared" si="66"/>
        <v/>
      </c>
      <c r="FT28" s="840">
        <f t="shared" si="67"/>
        <v>0.5</v>
      </c>
      <c r="FU28" s="915" t="str">
        <f t="shared" si="68"/>
        <v>客観指標</v>
      </c>
      <c r="FV28" s="863" t="str">
        <f t="shared" si="69"/>
        <v>本施策は、京都の強みを生かした事業環境の整備を目的としているため、市内企業への貢献度合いや雇用者の増加を重視して評価する方が妥当であると考えられるため客観指標を重視する。</v>
      </c>
      <c r="FW28" s="877" t="s">
        <v>313</v>
      </c>
      <c r="FX28" s="859" t="s">
        <v>3628</v>
      </c>
      <c r="FY28" s="860"/>
      <c r="FZ28" s="859"/>
      <c r="GA28" s="889" t="str">
        <f>VLOOKUP($A28&amp;"-"&amp;GA$4,'04施策の客観指標'!$A$4:$AY$1029,COLUMN('04施策の客観指標'!$AV:$AV),FALSE)</f>
        <v>a</v>
      </c>
      <c r="GB28" s="878" t="str">
        <f>VLOOKUP($A28&amp;"-"&amp;GB$4,'04施策の客観指標'!$A$4:$AY$1029,COLUMN('04施策の客観指標'!$AV:$AV),FALSE)</f>
        <v>a</v>
      </c>
      <c r="GC28" s="878" t="str">
        <f>VLOOKUP($A28&amp;"-"&amp;GC$4,'04施策の客観指標'!$A$4:$AY$1029,COLUMN('04施策の客観指標'!$AV:$AV),FALSE)</f>
        <v>-</v>
      </c>
      <c r="GD28" s="878" t="str">
        <f>VLOOKUP($A28&amp;"-"&amp;GD$4,'04施策の客観指標'!$A$4:$AY$1029,COLUMN('04施策の客観指標'!$AV:$AV),FALSE)</f>
        <v>-</v>
      </c>
      <c r="GE28" s="878" t="str">
        <f>VLOOKUP($A28&amp;"-"&amp;GE$4,'04施策の客観指標'!$A$4:$AY$1029,COLUMN('04施策の客観指標'!$AV:$AV),FALSE)</f>
        <v>-</v>
      </c>
      <c r="GF28" s="878" t="str">
        <f>VLOOKUP($A28&amp;"-"&amp;GF$4,'04施策の客観指標'!$A$4:$AY$1029,COLUMN('04施策の客観指標'!$AV:$AV),FALSE)</f>
        <v>-</v>
      </c>
      <c r="GG28" s="878" t="str">
        <f>VLOOKUP($A28&amp;"-"&amp;GG$4,'04施策の客観指標'!$A$4:$AY$1029,COLUMN('04施策の客観指標'!$AV:$AV),FALSE)</f>
        <v>-</v>
      </c>
      <c r="GH28" s="878" t="str">
        <f>VLOOKUP($A28&amp;"-"&amp;GH$4,'04施策の客観指標'!$A$4:$AY$1029,COLUMN('04施策の客観指標'!$AV:$AV),FALSE)</f>
        <v>-</v>
      </c>
      <c r="GI28" s="878" t="str">
        <f>VLOOKUP($A28&amp;"-"&amp;GI$4,'04施策の客観指標'!$A$4:$AY$1029,COLUMN('04施策の客観指標'!$AV:$AV),FALSE)</f>
        <v>-</v>
      </c>
      <c r="GJ28" s="879" t="str">
        <f t="shared" si="70"/>
        <v>a</v>
      </c>
      <c r="GK28" s="856">
        <f>IF(GA28="-","-",VLOOKUP($A28&amp;"-"&amp;GA$4,'04施策の客観指標'!$A$4:$AY$1029,COLUMN('04施策の客観指標'!$AY:$AY),FALSE))</f>
        <v>1</v>
      </c>
      <c r="GL28" s="856">
        <f>IF(GB28="-","-",VLOOKUP($A28&amp;"-"&amp;GB$4,'04施策の客観指標'!$A$4:$AY$1029,COLUMN('04施策の客観指標'!$AY:$AY),FALSE))</f>
        <v>1</v>
      </c>
      <c r="GM28" s="856" t="str">
        <f>IF(GC28="-","-",VLOOKUP($A28&amp;"-"&amp;GC$4,'04施策の客観指標'!$A$4:$AY$1029,COLUMN('04施策の客観指標'!$AY:$AY),FALSE))</f>
        <v>-</v>
      </c>
      <c r="GN28" s="856" t="str">
        <f>IF(GD28="-","-",VLOOKUP($A28&amp;"-"&amp;GD$4,'04施策の客観指標'!$A$4:$AY$1029,COLUMN('04施策の客観指標'!$AY:$AY),FALSE))</f>
        <v>-</v>
      </c>
      <c r="GO28" s="856" t="str">
        <f>IF(GE28="-","-",VLOOKUP($A28&amp;"-"&amp;GE$4,'04施策の客観指標'!$A$4:$AY$1029,COLUMN('04施策の客観指標'!$AY:$AY),FALSE))</f>
        <v>-</v>
      </c>
      <c r="GP28" s="856" t="str">
        <f>IF(GF28="-","-",VLOOKUP($A28&amp;"-"&amp;GF$4,'04施策の客観指標'!$A$4:$AY$1029,COLUMN('04施策の客観指標'!$AY:$AY),FALSE))</f>
        <v>-</v>
      </c>
      <c r="GQ28" s="856" t="str">
        <f>IF(GG28="-","-",VLOOKUP($A28&amp;"-"&amp;GG$4,'04施策の客観指標'!$A$4:$AY$1029,COLUMN('04施策の客観指標'!$AY:$AY),FALSE))</f>
        <v>-</v>
      </c>
      <c r="GR28" s="856" t="str">
        <f>IF(GH28="-","-",VLOOKUP($A28&amp;"-"&amp;GH$4,'04施策の客観指標'!$A$4:$AY$1029,COLUMN('04施策の客観指標'!$AY:$AY),FALSE))</f>
        <v>-</v>
      </c>
      <c r="GS28" s="856" t="str">
        <f>IF(GI28="-","-",VLOOKUP($A28&amp;"-"&amp;GI$4,'04施策の客観指標'!$A$4:$AY$1029,COLUMN('04施策の客観指標'!$AY:$AY),FALSE))</f>
        <v>-</v>
      </c>
      <c r="GT28" s="879">
        <f t="shared" si="71"/>
        <v>2</v>
      </c>
      <c r="GU28" s="877">
        <f t="shared" si="72"/>
        <v>4</v>
      </c>
      <c r="GV28" s="878">
        <f t="shared" si="73"/>
        <v>4</v>
      </c>
      <c r="GW28" s="878" t="str">
        <f t="shared" si="74"/>
        <v/>
      </c>
      <c r="GX28" s="878" t="str">
        <f t="shared" si="75"/>
        <v/>
      </c>
      <c r="GY28" s="878" t="str">
        <f t="shared" si="76"/>
        <v/>
      </c>
      <c r="GZ28" s="878" t="str">
        <f t="shared" si="77"/>
        <v/>
      </c>
      <c r="HA28" s="878" t="str">
        <f t="shared" si="78"/>
        <v/>
      </c>
      <c r="HB28" s="878" t="str">
        <f t="shared" si="79"/>
        <v/>
      </c>
      <c r="HC28" s="878" t="str">
        <f t="shared" si="80"/>
        <v/>
      </c>
      <c r="HD28" s="855">
        <f t="shared" si="81"/>
        <v>1</v>
      </c>
      <c r="HE28" s="877" t="str">
        <f>IF($K28="○",VLOOKUP($C28&amp;"-"&amp;HE$4,'05市民生活実感調査'!$A$3:$BC$218,COLUMN('05市民生活実感調査'!$AS:$AS),FALSE),"-")</f>
        <v>-</v>
      </c>
      <c r="HF28" s="878" t="str">
        <f>IF($L28="○",VLOOKUP($C28&amp;"-"&amp;HF$4,'05市民生活実感調査'!$A$3:$BC$218,COLUMN('05市民生活実感調査'!$AS:$AS),FALSE),"-")</f>
        <v>-</v>
      </c>
      <c r="HG28" s="878" t="str">
        <f>IF($M28="○",VLOOKUP($C28&amp;"-"&amp;HG$4,'05市民生活実感調査'!$A$3:$BC$218,COLUMN('05市民生活実感調査'!$AS:$AS),FALSE),"-")</f>
        <v>-</v>
      </c>
      <c r="HH28" s="878" t="str">
        <f>IF($N28="○",VLOOKUP($C28&amp;"-"&amp;HH$4,'05市民生活実感調査'!$A$3:$BC$218,COLUMN('05市民生活実感調査'!$AS:$AS),FALSE),"-")</f>
        <v>c</v>
      </c>
      <c r="HI28" s="878" t="str">
        <f>IF($O28="○",VLOOKUP($C28&amp;"-"&amp;HI$4,'05市民生活実感調査'!$A$3:$BC$218,COLUMN('05市民生活実感調査'!$AS:$AS),FALSE),"-")</f>
        <v>-</v>
      </c>
      <c r="HJ28" s="878" t="str">
        <f>IF($P28="○",VLOOKUP($C28&amp;"-"&amp;HJ$4,'05市民生活実感調査'!$A$3:$BC$218,COLUMN('05市民生活実感調査'!$AS:$AS),FALSE),"-")</f>
        <v>-</v>
      </c>
      <c r="HK28" s="878" t="str">
        <f>IF($Q28="○",VLOOKUP($C28&amp;"-"&amp;HK$4,'05市民生活実感調査'!$A$3:$BC$218,COLUMN('05市民生活実感調査'!$AS:$AS),FALSE),"-")</f>
        <v>-</v>
      </c>
      <c r="HL28" s="878" t="str">
        <f>IF($R28="○",VLOOKUP($C28&amp;"-"&amp;HL$4,'05市民生活実感調査'!$A$3:$BC$218,COLUMN('05市民生活実感調査'!$AS:$AS),FALSE),"-")</f>
        <v>-</v>
      </c>
      <c r="HM28" s="879" t="str">
        <f t="shared" si="82"/>
        <v>c</v>
      </c>
      <c r="HN28" s="877" t="str">
        <f t="shared" si="83"/>
        <v/>
      </c>
      <c r="HO28" s="878" t="str">
        <f t="shared" si="84"/>
        <v/>
      </c>
      <c r="HP28" s="878" t="str">
        <f t="shared" si="85"/>
        <v/>
      </c>
      <c r="HQ28" s="878">
        <f t="shared" si="86"/>
        <v>2</v>
      </c>
      <c r="HR28" s="878" t="str">
        <f t="shared" si="87"/>
        <v/>
      </c>
      <c r="HS28" s="878" t="str">
        <f t="shared" si="88"/>
        <v/>
      </c>
      <c r="HT28" s="878" t="str">
        <f t="shared" si="89"/>
        <v/>
      </c>
      <c r="HU28" s="878" t="str">
        <f t="shared" si="90"/>
        <v/>
      </c>
      <c r="HV28" s="840">
        <f t="shared" si="91"/>
        <v>0.5</v>
      </c>
      <c r="HW28" s="876" t="str">
        <f t="shared" si="92"/>
        <v>客観指標</v>
      </c>
      <c r="HX28" s="863" t="str">
        <f t="shared" si="93"/>
        <v>本施策は、京都の強みを生かした事業環境の整備を目的としているため、市内企業への貢献度合いや雇用者の増加を重視して評価する方が妥当であると考えられるため客観指標を重視する。</v>
      </c>
      <c r="HY28" s="877" t="str">
        <f>VLOOKUP(GJ28&amp;HM28&amp;HW28,プルダウン!$AC$2:$AD$71,2,FALSE)</f>
        <v>B</v>
      </c>
      <c r="HZ28" s="859" t="str">
        <f>VLOOKUP(HY28,プルダウン!$A$1:$B$6,2,FALSE)</f>
        <v>政策の目的がかなり達成されている</v>
      </c>
      <c r="IA28" s="860"/>
      <c r="IB28" s="859"/>
      <c r="IC28" s="889" t="str">
        <f>VLOOKUP($A28&amp;"-"&amp;IC$4,'04施策の客観指標'!$A$4:$AY$1029,COLUMN('04施策の客観指標'!$AW:$AW),FALSE)</f>
        <v>a</v>
      </c>
      <c r="ID28" s="878" t="str">
        <f>VLOOKUP($A28&amp;"-"&amp;ID$4,'04施策の客観指標'!$A$4:$AY$1029,COLUMN('04施策の客観指標'!$AW:$AW),FALSE)</f>
        <v>a</v>
      </c>
      <c r="IE28" s="878" t="str">
        <f>VLOOKUP($A28&amp;"-"&amp;IE$4,'04施策の客観指標'!$A$4:$AY$1029,COLUMN('04施策の客観指標'!$AW:$AW),FALSE)</f>
        <v>-</v>
      </c>
      <c r="IF28" s="878" t="str">
        <f>VLOOKUP($A28&amp;"-"&amp;IF$4,'04施策の客観指標'!$A$4:$AY$1029,COLUMN('04施策の客観指標'!$AW:$AW),FALSE)</f>
        <v>-</v>
      </c>
      <c r="IG28" s="878" t="str">
        <f>VLOOKUP($A28&amp;"-"&amp;IG$4,'04施策の客観指標'!$A$4:$AY$1029,COLUMN('04施策の客観指標'!$AW:$AW),FALSE)</f>
        <v>-</v>
      </c>
      <c r="IH28" s="878" t="str">
        <f>VLOOKUP($A28&amp;"-"&amp;IH$4,'04施策の客観指標'!$A$4:$AY$1029,COLUMN('04施策の客観指標'!$AW:$AW),FALSE)</f>
        <v>-</v>
      </c>
      <c r="II28" s="878" t="str">
        <f>VLOOKUP($A28&amp;"-"&amp;II$4,'04施策の客観指標'!$A$4:$AY$1029,COLUMN('04施策の客観指標'!$AW:$AW),FALSE)</f>
        <v>-</v>
      </c>
      <c r="IJ28" s="878" t="str">
        <f>VLOOKUP($A28&amp;"-"&amp;IJ$4,'04施策の客観指標'!$A$4:$AY$1029,COLUMN('04施策の客観指標'!$AW:$AW),FALSE)</f>
        <v>-</v>
      </c>
      <c r="IK28" s="878" t="str">
        <f>VLOOKUP($A28&amp;"-"&amp;IK$4,'04施策の客観指標'!$A$4:$AY$1029,COLUMN('04施策の客観指標'!$AW:$AW),FALSE)</f>
        <v>-</v>
      </c>
      <c r="IL28" s="879" t="str">
        <f t="shared" si="94"/>
        <v>a</v>
      </c>
      <c r="IM28" s="856">
        <f>IF(IC28="-","-",VLOOKUP($A28&amp;"-"&amp;IC$4,'04施策の客観指標'!$A$4:$AY$1029,COLUMN('04施策の客観指標'!$AY:$AY),FALSE))</f>
        <v>1</v>
      </c>
      <c r="IN28" s="856">
        <f>IF(ID28="-","-",VLOOKUP($A28&amp;"-"&amp;ID$4,'04施策の客観指標'!$A$4:$AY$1029,COLUMN('04施策の客観指標'!$AY:$AY),FALSE))</f>
        <v>1</v>
      </c>
      <c r="IO28" s="856" t="str">
        <f>IF(IE28="-","-",VLOOKUP($A28&amp;"-"&amp;IE$4,'04施策の客観指標'!$A$4:$AY$1029,COLUMN('04施策の客観指標'!$AY:$AY),FALSE))</f>
        <v>-</v>
      </c>
      <c r="IP28" s="856" t="str">
        <f>IF(IF28="-","-",VLOOKUP($A28&amp;"-"&amp;IF$4,'04施策の客観指標'!$A$4:$AY$1029,COLUMN('04施策の客観指標'!$AY:$AY),FALSE))</f>
        <v>-</v>
      </c>
      <c r="IQ28" s="856" t="str">
        <f>IF(IG28="-","-",VLOOKUP($A28&amp;"-"&amp;IG$4,'04施策の客観指標'!$A$4:$AY$1029,COLUMN('04施策の客観指標'!$AY:$AY),FALSE))</f>
        <v>-</v>
      </c>
      <c r="IR28" s="856" t="str">
        <f>IF(IH28="-","-",VLOOKUP($A28&amp;"-"&amp;IH$4,'04施策の客観指標'!$A$4:$AY$1029,COLUMN('04施策の客観指標'!$AY:$AY),FALSE))</f>
        <v>-</v>
      </c>
      <c r="IS28" s="856" t="str">
        <f>IF(II28="-","-",VLOOKUP($A28&amp;"-"&amp;II$4,'04施策の客観指標'!$A$4:$AY$1029,COLUMN('04施策の客観指標'!$AY:$AY),FALSE))</f>
        <v>-</v>
      </c>
      <c r="IT28" s="856" t="str">
        <f>IF(IJ28="-","-",VLOOKUP($A28&amp;"-"&amp;IJ$4,'04施策の客観指標'!$A$4:$AY$1029,COLUMN('04施策の客観指標'!$AY:$AY),FALSE))</f>
        <v>-</v>
      </c>
      <c r="IU28" s="856" t="str">
        <f>IF(IK28="-","-",VLOOKUP($A28&amp;"-"&amp;IK$4,'04施策の客観指標'!$A$4:$AY$1029,COLUMN('04施策の客観指標'!$AY:$AY),FALSE))</f>
        <v>-</v>
      </c>
      <c r="IV28" s="879">
        <f t="shared" si="95"/>
        <v>2</v>
      </c>
      <c r="IW28" s="877">
        <f t="shared" si="96"/>
        <v>4</v>
      </c>
      <c r="IX28" s="878">
        <f t="shared" si="97"/>
        <v>4</v>
      </c>
      <c r="IY28" s="878" t="str">
        <f t="shared" si="98"/>
        <v/>
      </c>
      <c r="IZ28" s="878" t="str">
        <f t="shared" si="99"/>
        <v/>
      </c>
      <c r="JA28" s="878" t="str">
        <f t="shared" si="100"/>
        <v/>
      </c>
      <c r="JB28" s="878" t="str">
        <f t="shared" si="101"/>
        <v/>
      </c>
      <c r="JC28" s="878" t="str">
        <f t="shared" si="102"/>
        <v/>
      </c>
      <c r="JD28" s="878" t="str">
        <f t="shared" si="103"/>
        <v/>
      </c>
      <c r="JE28" s="878" t="str">
        <f t="shared" si="104"/>
        <v/>
      </c>
      <c r="JF28" s="855">
        <f t="shared" si="105"/>
        <v>1</v>
      </c>
      <c r="JG28" s="877" t="str">
        <f>IF($K28="○",VLOOKUP($C28&amp;"-"&amp;JG$4,'05市民生活実感調査'!$A$3:$BC$218,COLUMN('05市民生活実感調査'!$BC:$BC),FALSE),"-")</f>
        <v>-</v>
      </c>
      <c r="JH28" s="878" t="str">
        <f>IF($L28="○",VLOOKUP($C28&amp;"-"&amp;JH$4,'05市民生活実感調査'!$A$3:$BC$218,COLUMN('05市民生活実感調査'!$BC:$BC),FALSE),"-")</f>
        <v>-</v>
      </c>
      <c r="JI28" s="878" t="str">
        <f>IF($M28="○",VLOOKUP($C28&amp;"-"&amp;JI$4,'05市民生活実感調査'!$A$3:$BC$218,COLUMN('05市民生活実感調査'!$BC:$BC),FALSE),"-")</f>
        <v>-</v>
      </c>
      <c r="JJ28" s="878" t="str">
        <f>IF($N28="○",VLOOKUP($C28&amp;"-"&amp;JJ$4,'05市民生活実感調査'!$A$3:$BC$218,COLUMN('05市民生活実感調査'!$BC:$BC),FALSE),"-")</f>
        <v>c</v>
      </c>
      <c r="JK28" s="878" t="str">
        <f>IF($O28="○",VLOOKUP($C28&amp;"-"&amp;JK$4,'05市民生活実感調査'!$A$3:$BC$218,COLUMN('05市民生活実感調査'!$BC:$BC),FALSE),"-")</f>
        <v>-</v>
      </c>
      <c r="JL28" s="878" t="str">
        <f>IF($P28="○",VLOOKUP($C28&amp;"-"&amp;JL$4,'05市民生活実感調査'!$A$3:$BC$218,COLUMN('05市民生活実感調査'!$BC:$BC),FALSE),"-")</f>
        <v>-</v>
      </c>
      <c r="JM28" s="878" t="str">
        <f>IF($Q28="○",VLOOKUP($C28&amp;"-"&amp;JM$4,'05市民生活実感調査'!$A$3:$BC$218,COLUMN('05市民生活実感調査'!$BC:$BC),FALSE),"-")</f>
        <v>-</v>
      </c>
      <c r="JN28" s="878" t="str">
        <f>IF($R28="○",VLOOKUP($C28&amp;"-"&amp;JN$4,'05市民生活実感調査'!$A$3:$BC$218,COLUMN('05市民生活実感調査'!$BC:$BC),FALSE),"-")</f>
        <v>-</v>
      </c>
      <c r="JO28" s="879" t="str">
        <f t="shared" si="106"/>
        <v>c</v>
      </c>
      <c r="JP28" s="877" t="str">
        <f t="shared" si="107"/>
        <v/>
      </c>
      <c r="JQ28" s="878" t="str">
        <f t="shared" si="108"/>
        <v/>
      </c>
      <c r="JR28" s="878" t="str">
        <f t="shared" si="109"/>
        <v/>
      </c>
      <c r="JS28" s="878">
        <f t="shared" si="110"/>
        <v>2</v>
      </c>
      <c r="JT28" s="878" t="str">
        <f t="shared" si="111"/>
        <v/>
      </c>
      <c r="JU28" s="878" t="str">
        <f t="shared" si="112"/>
        <v/>
      </c>
      <c r="JV28" s="878" t="str">
        <f t="shared" si="113"/>
        <v/>
      </c>
      <c r="JW28" s="878" t="str">
        <f t="shared" si="114"/>
        <v/>
      </c>
      <c r="JX28" s="840">
        <f t="shared" si="115"/>
        <v>0.5</v>
      </c>
      <c r="JY28" s="876" t="str">
        <f t="shared" si="143"/>
        <v>客観指標</v>
      </c>
      <c r="JZ28" s="863" t="str">
        <f t="shared" si="117"/>
        <v>本施策は、京都の強みを生かした事業環境の整備を目的としているため、市内企業への貢献度合いや雇用者の増加を重視して評価する方が妥当であると考えられるため客観指標を重視する。</v>
      </c>
      <c r="KA28" s="877" t="str">
        <f>VLOOKUP(IL28&amp;JO28&amp;JY28,プルダウン!$AC$2:$AD$71,2,FALSE)</f>
        <v>B</v>
      </c>
      <c r="KB28" s="859" t="str">
        <f>VLOOKUP(KA28,プルダウン!$A$1:$B$6,2,FALSE)</f>
        <v>政策の目的がかなり達成されている</v>
      </c>
      <c r="KC28" s="860"/>
      <c r="KD28" s="859"/>
      <c r="KE28" s="883" t="str">
        <f>VLOOKUP($A28&amp;"-"&amp;KE$4,'04施策の客観指標'!$A$4:$AY$1029,COLUMN('04施策の客観指標'!$AX:$AX),FALSE)</f>
        <v>a</v>
      </c>
      <c r="KF28" s="813" t="str">
        <f>VLOOKUP($A28&amp;"-"&amp;KF$4,'04施策の客観指標'!$A$4:$AY$1029,COLUMN('04施策の客観指標'!$AX:$AX),FALSE)</f>
        <v>a</v>
      </c>
      <c r="KG28" s="813" t="str">
        <f>VLOOKUP($A28&amp;"-"&amp;KG$4,'04施策の客観指標'!$A$4:$AY$1029,COLUMN('04施策の客観指標'!$AX:$AX),FALSE)</f>
        <v>-</v>
      </c>
      <c r="KH28" s="813" t="str">
        <f>VLOOKUP($A28&amp;"-"&amp;KH$4,'04施策の客観指標'!$A$4:$AY$1029,COLUMN('04施策の客観指標'!$AX:$AX),FALSE)</f>
        <v>-</v>
      </c>
      <c r="KI28" s="813" t="str">
        <f>VLOOKUP($A28&amp;"-"&amp;KI$4,'04施策の客観指標'!$A$4:$AY$1029,COLUMN('04施策の客観指標'!$AX:$AX),FALSE)</f>
        <v>-</v>
      </c>
      <c r="KJ28" s="813" t="str">
        <f>VLOOKUP($A28&amp;"-"&amp;KJ$4,'04施策の客観指標'!$A$4:$AY$1029,COLUMN('04施策の客観指標'!$AX:$AX),FALSE)</f>
        <v>-</v>
      </c>
      <c r="KK28" s="813" t="str">
        <f>VLOOKUP($A28&amp;"-"&amp;KK$4,'04施策の客観指標'!$A$4:$AY$1029,COLUMN('04施策の客観指標'!$AX:$AX),FALSE)</f>
        <v>-</v>
      </c>
      <c r="KL28" s="813" t="str">
        <f>VLOOKUP($A28&amp;"-"&amp;KL$4,'04施策の客観指標'!$A$4:$AY$1029,COLUMN('04施策の客観指標'!$AX:$AX),FALSE)</f>
        <v>-</v>
      </c>
      <c r="KM28" s="813" t="str">
        <f>VLOOKUP($A28&amp;"-"&amp;KM$4,'04施策の客観指標'!$A$4:$AY$1029,COLUMN('04施策の客観指標'!$AX:$AX),FALSE)</f>
        <v>-</v>
      </c>
      <c r="KN28" s="814" t="str">
        <f t="shared" si="118"/>
        <v>a</v>
      </c>
      <c r="KO28" s="423">
        <f>IF(KE28="-","-",VLOOKUP($A28&amp;"-"&amp;KE$4,'04施策の客観指標'!$A$4:$AY$1029,COLUMN('04施策の客観指標'!$AY:$AY),FALSE))</f>
        <v>1</v>
      </c>
      <c r="KP28" s="423">
        <f>IF(KF28="-","-",VLOOKUP($A28&amp;"-"&amp;KF$4,'04施策の客観指標'!$A$4:$AY$1029,COLUMN('04施策の客観指標'!$AY:$AY),FALSE))</f>
        <v>1</v>
      </c>
      <c r="KQ28" s="423" t="str">
        <f>IF(KG28="-","-",VLOOKUP($A28&amp;"-"&amp;KG$4,'04施策の客観指標'!$A$4:$AY$1029,COLUMN('04施策の客観指標'!$AY:$AY),FALSE))</f>
        <v>-</v>
      </c>
      <c r="KR28" s="423" t="str">
        <f>IF(KH28="-","-",VLOOKUP($A28&amp;"-"&amp;KH$4,'04施策の客観指標'!$A$4:$AY$1029,COLUMN('04施策の客観指標'!$AY:$AY),FALSE))</f>
        <v>-</v>
      </c>
      <c r="KS28" s="423" t="str">
        <f>IF(KI28="-","-",VLOOKUP($A28&amp;"-"&amp;KI$4,'04施策の客観指標'!$A$4:$AY$1029,COLUMN('04施策の客観指標'!$AY:$AY),FALSE))</f>
        <v>-</v>
      </c>
      <c r="KT28" s="423" t="str">
        <f>IF(KJ28="-","-",VLOOKUP($A28&amp;"-"&amp;KJ$4,'04施策の客観指標'!$A$4:$AY$1029,COLUMN('04施策の客観指標'!$AY:$AY),FALSE))</f>
        <v>-</v>
      </c>
      <c r="KU28" s="423" t="str">
        <f>IF(KK28="-","-",VLOOKUP($A28&amp;"-"&amp;KK$4,'04施策の客観指標'!$A$4:$AY$1029,COLUMN('04施策の客観指標'!$AY:$AY),FALSE))</f>
        <v>-</v>
      </c>
      <c r="KV28" s="423" t="str">
        <f>IF(KL28="-","-",VLOOKUP($A28&amp;"-"&amp;KL$4,'04施策の客観指標'!$A$4:$AY$1029,COLUMN('04施策の客観指標'!$AY:$AY),FALSE))</f>
        <v>-</v>
      </c>
      <c r="KW28" s="423" t="str">
        <f>IF(KM28="-","-",VLOOKUP($A28&amp;"-"&amp;KM$4,'04施策の客観指標'!$A$4:$AY$1029,COLUMN('04施策の客観指標'!$AY:$AY),FALSE))</f>
        <v>-</v>
      </c>
      <c r="KX28" s="234">
        <f t="shared" si="119"/>
        <v>2</v>
      </c>
      <c r="KY28" s="237">
        <f t="shared" si="120"/>
        <v>4</v>
      </c>
      <c r="KZ28" s="187">
        <f t="shared" si="121"/>
        <v>4</v>
      </c>
      <c r="LA28" s="187" t="str">
        <f t="shared" si="122"/>
        <v/>
      </c>
      <c r="LB28" s="187" t="str">
        <f t="shared" si="123"/>
        <v/>
      </c>
      <c r="LC28" s="187" t="str">
        <f t="shared" si="124"/>
        <v/>
      </c>
      <c r="LD28" s="187" t="str">
        <f t="shared" si="125"/>
        <v/>
      </c>
      <c r="LE28" s="187" t="str">
        <f t="shared" si="126"/>
        <v/>
      </c>
      <c r="LF28" s="187" t="str">
        <f t="shared" si="127"/>
        <v/>
      </c>
      <c r="LG28" s="187" t="str">
        <f t="shared" si="128"/>
        <v/>
      </c>
      <c r="LH28" s="240">
        <f t="shared" si="129"/>
        <v>1</v>
      </c>
      <c r="LI28" s="820" t="str">
        <f>IF($K28="○",VLOOKUP($C28&amp;"-"&amp;LI$4,'05市民生活実感調査'!$A$3:$BM$218,COLUMN('05市民生活実感調査'!$BM:$BM),FALSE),"-")</f>
        <v>-</v>
      </c>
      <c r="LJ28" s="821" t="str">
        <f>IF($L28="○",VLOOKUP($C28&amp;"-"&amp;LJ$4,'05市民生活実感調査'!$A$3:$BM$218,COLUMN('05市民生活実感調査'!$BM:$BM),FALSE),"-")</f>
        <v>-</v>
      </c>
      <c r="LK28" s="821" t="str">
        <f>IF($M28="○",VLOOKUP($C28&amp;"-"&amp;LK$4,'05市民生活実感調査'!$A$3:$BM$218,COLUMN('05市民生活実感調査'!$BM:$BM),FALSE),"-")</f>
        <v>-</v>
      </c>
      <c r="LL28" s="821" t="str">
        <f>IF($N28="○",VLOOKUP($C28&amp;"-"&amp;LL$4,'05市民生活実感調査'!$A$3:$BM$218,COLUMN('05市民生活実感調査'!$BM:$BM),FALSE),"-")</f>
        <v>c</v>
      </c>
      <c r="LM28" s="821" t="str">
        <f>IF($O28="○",VLOOKUP($C28&amp;"-"&amp;LM$4,'05市民生活実感調査'!$A$3:$BM$218,COLUMN('05市民生活実感調査'!$BM:$BM),FALSE),"-")</f>
        <v>-</v>
      </c>
      <c r="LN28" s="821" t="str">
        <f>IF($P28="○",VLOOKUP($C28&amp;"-"&amp;LN$4,'05市民生活実感調査'!$A$3:$BM$218,COLUMN('05市民生活実感調査'!$BM:$BM),FALSE),"-")</f>
        <v>-</v>
      </c>
      <c r="LO28" s="821" t="str">
        <f>IF($Q28="○",VLOOKUP($C28&amp;"-"&amp;LO$4,'05市民生活実感調査'!$A$3:$BM$218,COLUMN('05市民生活実感調査'!$BM:$BM),FALSE),"-")</f>
        <v>-</v>
      </c>
      <c r="LP28" s="821" t="str">
        <f>IF($R28="○",VLOOKUP($C28&amp;"-"&amp;LP$4,'05市民生活実感調査'!$A$3:$BM$218,COLUMN('05市民生活実感調査'!$BM:$BM),FALSE),"-")</f>
        <v>-</v>
      </c>
      <c r="LQ28" s="822" t="str">
        <f t="shared" si="130"/>
        <v>c</v>
      </c>
      <c r="LR28" s="237" t="str">
        <f t="shared" si="131"/>
        <v/>
      </c>
      <c r="LS28" s="187" t="str">
        <f t="shared" si="132"/>
        <v/>
      </c>
      <c r="LT28" s="187" t="str">
        <f t="shared" si="133"/>
        <v/>
      </c>
      <c r="LU28" s="187">
        <f t="shared" si="134"/>
        <v>2</v>
      </c>
      <c r="LV28" s="187" t="str">
        <f t="shared" si="135"/>
        <v/>
      </c>
      <c r="LW28" s="187" t="str">
        <f t="shared" si="136"/>
        <v/>
      </c>
      <c r="LX28" s="187" t="str">
        <f t="shared" si="137"/>
        <v/>
      </c>
      <c r="LY28" s="187" t="str">
        <f t="shared" si="138"/>
        <v/>
      </c>
      <c r="LZ28" s="422">
        <f t="shared" si="142"/>
        <v>0.5</v>
      </c>
      <c r="MA28" s="103" t="str">
        <f t="shared" si="144"/>
        <v>客観指標</v>
      </c>
      <c r="MB28" s="104" t="str">
        <f t="shared" si="140"/>
        <v>本施策は、京都の強みを生かした事業環境の整備を目的としているため、市内企業への貢献度合いや雇用者の増加を重視して評価する方が妥当であると考えられるため客観指標を重視する。</v>
      </c>
      <c r="MC28" s="823" t="str">
        <f>VLOOKUP(KN28&amp;LQ28&amp;MA28,プルダウン!$AC$2:$AD$71,2,FALSE)</f>
        <v>B</v>
      </c>
      <c r="MD28" s="824" t="str">
        <f>VLOOKUP(MC28,プルダウン!$A$1:$B$6,2,FALSE)</f>
        <v>政策の目的がかなり達成されている</v>
      </c>
      <c r="ME28" s="91"/>
      <c r="MF28" s="190"/>
    </row>
    <row r="29" spans="1:344" ht="255" customHeight="1" thickBot="1">
      <c r="A29" s="432">
        <v>704</v>
      </c>
      <c r="B29" s="130" t="s">
        <v>181</v>
      </c>
      <c r="C29" s="425">
        <f t="shared" si="0"/>
        <v>7</v>
      </c>
      <c r="D29" s="433" t="s">
        <v>277</v>
      </c>
      <c r="E29" s="130"/>
      <c r="F29" s="128" t="s">
        <v>1322</v>
      </c>
      <c r="G29" s="129" t="s">
        <v>3306</v>
      </c>
      <c r="H29" s="128"/>
      <c r="I29" s="129"/>
      <c r="J29" s="130"/>
      <c r="K29" s="434" t="s">
        <v>83</v>
      </c>
      <c r="L29" s="435" t="s">
        <v>83</v>
      </c>
      <c r="M29" s="435" t="s">
        <v>83</v>
      </c>
      <c r="N29" s="435" t="s">
        <v>83</v>
      </c>
      <c r="O29" s="435" t="s">
        <v>383</v>
      </c>
      <c r="P29" s="435" t="s">
        <v>383</v>
      </c>
      <c r="Q29" s="435" t="s">
        <v>83</v>
      </c>
      <c r="R29" s="436" t="s">
        <v>83</v>
      </c>
      <c r="S29" s="931" t="s">
        <v>54</v>
      </c>
      <c r="T29" s="932" t="s">
        <v>54</v>
      </c>
      <c r="U29" s="932" t="s">
        <v>83</v>
      </c>
      <c r="V29" s="932" t="s">
        <v>83</v>
      </c>
      <c r="W29" s="932" t="s">
        <v>83</v>
      </c>
      <c r="X29" s="932" t="s">
        <v>83</v>
      </c>
      <c r="Y29" s="932" t="s">
        <v>83</v>
      </c>
      <c r="Z29" s="932" t="s">
        <v>83</v>
      </c>
      <c r="AA29" s="933" t="s">
        <v>83</v>
      </c>
      <c r="AB29" s="934" t="str">
        <f t="shared" si="1"/>
        <v>a</v>
      </c>
      <c r="AC29" s="909">
        <v>1</v>
      </c>
      <c r="AD29" s="910">
        <v>1</v>
      </c>
      <c r="AE29" s="910" t="s">
        <v>83</v>
      </c>
      <c r="AF29" s="910" t="s">
        <v>83</v>
      </c>
      <c r="AG29" s="910" t="s">
        <v>83</v>
      </c>
      <c r="AH29" s="910" t="s">
        <v>83</v>
      </c>
      <c r="AI29" s="910" t="s">
        <v>83</v>
      </c>
      <c r="AJ29" s="910" t="s">
        <v>83</v>
      </c>
      <c r="AK29" s="910" t="s">
        <v>83</v>
      </c>
      <c r="AL29" s="935">
        <f t="shared" si="2"/>
        <v>2</v>
      </c>
      <c r="AM29" s="902">
        <f t="shared" si="3"/>
        <v>4</v>
      </c>
      <c r="AN29" s="899">
        <f t="shared" si="4"/>
        <v>4</v>
      </c>
      <c r="AO29" s="899" t="str">
        <f t="shared" si="5"/>
        <v/>
      </c>
      <c r="AP29" s="899" t="str">
        <f t="shared" si="6"/>
        <v/>
      </c>
      <c r="AQ29" s="899" t="str">
        <f t="shared" si="7"/>
        <v/>
      </c>
      <c r="AR29" s="899" t="str">
        <f t="shared" si="8"/>
        <v/>
      </c>
      <c r="AS29" s="899" t="str">
        <f t="shared" si="9"/>
        <v/>
      </c>
      <c r="AT29" s="899" t="str">
        <f t="shared" si="10"/>
        <v/>
      </c>
      <c r="AU29" s="900" t="str">
        <f t="shared" si="11"/>
        <v/>
      </c>
      <c r="AV29" s="914">
        <f t="shared" si="12"/>
        <v>1</v>
      </c>
      <c r="AW29" s="902" t="s">
        <v>83</v>
      </c>
      <c r="AX29" s="899" t="s">
        <v>83</v>
      </c>
      <c r="AY29" s="899" t="s">
        <v>83</v>
      </c>
      <c r="AZ29" s="899" t="s">
        <v>83</v>
      </c>
      <c r="BA29" s="899" t="s">
        <v>56</v>
      </c>
      <c r="BB29" s="899" t="s">
        <v>56</v>
      </c>
      <c r="BC29" s="899" t="s">
        <v>83</v>
      </c>
      <c r="BD29" s="899" t="s">
        <v>83</v>
      </c>
      <c r="BE29" s="903" t="str">
        <f t="shared" si="13"/>
        <v>c</v>
      </c>
      <c r="BF29" s="898" t="str">
        <f t="shared" si="14"/>
        <v/>
      </c>
      <c r="BG29" s="899" t="str">
        <f t="shared" si="15"/>
        <v/>
      </c>
      <c r="BH29" s="899" t="str">
        <f t="shared" si="16"/>
        <v/>
      </c>
      <c r="BI29" s="899" t="str">
        <f t="shared" si="17"/>
        <v/>
      </c>
      <c r="BJ29" s="899">
        <f t="shared" si="18"/>
        <v>2</v>
      </c>
      <c r="BK29" s="899">
        <f t="shared" si="19"/>
        <v>2</v>
      </c>
      <c r="BL29" s="899" t="str">
        <f t="shared" si="20"/>
        <v/>
      </c>
      <c r="BM29" s="899" t="str">
        <f t="shared" si="21"/>
        <v/>
      </c>
      <c r="BN29" s="936">
        <f t="shared" si="22"/>
        <v>0.5</v>
      </c>
      <c r="BO29" s="937" t="s">
        <v>122</v>
      </c>
      <c r="BP29" s="938" t="s">
        <v>2953</v>
      </c>
      <c r="BQ29" s="898" t="s">
        <v>313</v>
      </c>
      <c r="BR29" s="939" t="s">
        <v>3628</v>
      </c>
      <c r="BS29" s="940"/>
      <c r="BT29" s="939" t="s">
        <v>1729</v>
      </c>
      <c r="BU29" s="938" t="s">
        <v>1730</v>
      </c>
      <c r="BV29" s="941" t="s">
        <v>1744</v>
      </c>
      <c r="BW29" s="889" t="s">
        <v>55</v>
      </c>
      <c r="BX29" s="878" t="s">
        <v>54</v>
      </c>
      <c r="BY29" s="878" t="s">
        <v>56</v>
      </c>
      <c r="BZ29" s="878" t="s">
        <v>83</v>
      </c>
      <c r="CA29" s="878" t="s">
        <v>83</v>
      </c>
      <c r="CB29" s="878" t="s">
        <v>83</v>
      </c>
      <c r="CC29" s="878" t="s">
        <v>83</v>
      </c>
      <c r="CD29" s="878" t="s">
        <v>83</v>
      </c>
      <c r="CE29" s="852" t="s">
        <v>83</v>
      </c>
      <c r="CF29" s="879" t="str">
        <f t="shared" si="23"/>
        <v>b</v>
      </c>
      <c r="CG29" s="856">
        <v>1</v>
      </c>
      <c r="CH29" s="856">
        <v>1</v>
      </c>
      <c r="CI29" s="856">
        <v>1</v>
      </c>
      <c r="CJ29" s="856" t="s">
        <v>83</v>
      </c>
      <c r="CK29" s="856" t="s">
        <v>83</v>
      </c>
      <c r="CL29" s="856" t="s">
        <v>83</v>
      </c>
      <c r="CM29" s="856" t="s">
        <v>83</v>
      </c>
      <c r="CN29" s="856" t="s">
        <v>83</v>
      </c>
      <c r="CO29" s="856" t="s">
        <v>83</v>
      </c>
      <c r="CP29" s="879">
        <f t="shared" si="24"/>
        <v>3</v>
      </c>
      <c r="CQ29" s="877">
        <f t="shared" si="25"/>
        <v>3</v>
      </c>
      <c r="CR29" s="878">
        <f t="shared" si="26"/>
        <v>4</v>
      </c>
      <c r="CS29" s="878">
        <f t="shared" si="27"/>
        <v>2</v>
      </c>
      <c r="CT29" s="878" t="str">
        <f t="shared" si="28"/>
        <v/>
      </c>
      <c r="CU29" s="878" t="str">
        <f t="shared" si="29"/>
        <v/>
      </c>
      <c r="CV29" s="878" t="str">
        <f t="shared" si="30"/>
        <v/>
      </c>
      <c r="CW29" s="878" t="str">
        <f t="shared" si="31"/>
        <v/>
      </c>
      <c r="CX29" s="878" t="str">
        <f t="shared" si="32"/>
        <v/>
      </c>
      <c r="CY29" s="878" t="str">
        <f t="shared" si="33"/>
        <v/>
      </c>
      <c r="CZ29" s="855">
        <f t="shared" si="34"/>
        <v>0.75</v>
      </c>
      <c r="DA29" s="877" t="s">
        <v>83</v>
      </c>
      <c r="DB29" s="878" t="s">
        <v>83</v>
      </c>
      <c r="DC29" s="878" t="s">
        <v>83</v>
      </c>
      <c r="DD29" s="878" t="s">
        <v>83</v>
      </c>
      <c r="DE29" s="878" t="s">
        <v>56</v>
      </c>
      <c r="DF29" s="878" t="s">
        <v>56</v>
      </c>
      <c r="DG29" s="878" t="s">
        <v>83</v>
      </c>
      <c r="DH29" s="878" t="s">
        <v>83</v>
      </c>
      <c r="DI29" s="879" t="str">
        <f t="shared" si="35"/>
        <v>c</v>
      </c>
      <c r="DJ29" s="877" t="str">
        <f t="shared" si="36"/>
        <v/>
      </c>
      <c r="DK29" s="878" t="str">
        <f t="shared" si="37"/>
        <v/>
      </c>
      <c r="DL29" s="878" t="str">
        <f t="shared" si="38"/>
        <v/>
      </c>
      <c r="DM29" s="878" t="str">
        <f t="shared" si="39"/>
        <v/>
      </c>
      <c r="DN29" s="878">
        <f t="shared" si="141"/>
        <v>2</v>
      </c>
      <c r="DO29" s="878">
        <f t="shared" si="40"/>
        <v>2</v>
      </c>
      <c r="DP29" s="878" t="str">
        <f t="shared" si="41"/>
        <v/>
      </c>
      <c r="DQ29" s="878" t="str">
        <f t="shared" si="42"/>
        <v/>
      </c>
      <c r="DR29" s="840">
        <f t="shared" si="43"/>
        <v>0.5</v>
      </c>
      <c r="DS29" s="876" t="str">
        <f t="shared" si="44"/>
        <v>客観指標</v>
      </c>
      <c r="DT29" s="863" t="str">
        <f t="shared" si="45"/>
        <v>伝統産業製品の出荷額や中小小売店舗の状況をよく反映している客観指標評価を重視して評価することが妥当であると考えるため。</v>
      </c>
      <c r="DU29" s="877" t="s">
        <v>313</v>
      </c>
      <c r="DV29" s="859" t="s">
        <v>3628</v>
      </c>
      <c r="DW29" s="860"/>
      <c r="DX29" s="859"/>
      <c r="DY29" s="889" t="s">
        <v>55</v>
      </c>
      <c r="DZ29" s="878" t="s">
        <v>54</v>
      </c>
      <c r="EA29" s="878" t="s">
        <v>54</v>
      </c>
      <c r="EB29" s="878" t="s">
        <v>83</v>
      </c>
      <c r="EC29" s="878" t="s">
        <v>83</v>
      </c>
      <c r="ED29" s="878" t="s">
        <v>83</v>
      </c>
      <c r="EE29" s="878" t="s">
        <v>83</v>
      </c>
      <c r="EF29" s="878" t="s">
        <v>83</v>
      </c>
      <c r="EG29" s="878" t="s">
        <v>83</v>
      </c>
      <c r="EH29" s="879" t="str">
        <f t="shared" si="46"/>
        <v>a</v>
      </c>
      <c r="EI29" s="895">
        <v>1</v>
      </c>
      <c r="EJ29" s="895">
        <v>1</v>
      </c>
      <c r="EK29" s="895">
        <v>1</v>
      </c>
      <c r="EL29" s="895" t="s">
        <v>83</v>
      </c>
      <c r="EM29" s="895" t="s">
        <v>83</v>
      </c>
      <c r="EN29" s="895" t="s">
        <v>83</v>
      </c>
      <c r="EO29" s="895" t="s">
        <v>83</v>
      </c>
      <c r="EP29" s="895" t="s">
        <v>83</v>
      </c>
      <c r="EQ29" s="895" t="s">
        <v>83</v>
      </c>
      <c r="ER29" s="879">
        <f t="shared" si="47"/>
        <v>3</v>
      </c>
      <c r="ES29" s="877">
        <f t="shared" si="48"/>
        <v>3</v>
      </c>
      <c r="ET29" s="878">
        <f t="shared" si="49"/>
        <v>4</v>
      </c>
      <c r="EU29" s="878">
        <f t="shared" si="50"/>
        <v>4</v>
      </c>
      <c r="EV29" s="878" t="str">
        <f t="shared" si="51"/>
        <v/>
      </c>
      <c r="EW29" s="878" t="str">
        <f t="shared" si="52"/>
        <v/>
      </c>
      <c r="EX29" s="878" t="str">
        <f t="shared" si="53"/>
        <v/>
      </c>
      <c r="EY29" s="878" t="str">
        <f t="shared" si="54"/>
        <v/>
      </c>
      <c r="EZ29" s="878" t="str">
        <f t="shared" si="55"/>
        <v/>
      </c>
      <c r="FA29" s="878" t="str">
        <f t="shared" si="56"/>
        <v/>
      </c>
      <c r="FB29" s="855">
        <f t="shared" si="57"/>
        <v>0.91666666666666663</v>
      </c>
      <c r="FC29" s="877" t="s">
        <v>83</v>
      </c>
      <c r="FD29" s="878" t="s">
        <v>83</v>
      </c>
      <c r="FE29" s="878" t="s">
        <v>83</v>
      </c>
      <c r="FF29" s="878" t="s">
        <v>83</v>
      </c>
      <c r="FG29" s="878" t="s">
        <v>56</v>
      </c>
      <c r="FH29" s="878" t="s">
        <v>56</v>
      </c>
      <c r="FI29" s="878" t="s">
        <v>83</v>
      </c>
      <c r="FJ29" s="878" t="s">
        <v>83</v>
      </c>
      <c r="FK29" s="879" t="str">
        <f t="shared" si="58"/>
        <v>c</v>
      </c>
      <c r="FL29" s="877" t="str">
        <f t="shared" si="59"/>
        <v/>
      </c>
      <c r="FM29" s="878" t="str">
        <f t="shared" si="60"/>
        <v/>
      </c>
      <c r="FN29" s="878" t="str">
        <f t="shared" si="61"/>
        <v/>
      </c>
      <c r="FO29" s="878" t="str">
        <f t="shared" si="62"/>
        <v/>
      </c>
      <c r="FP29" s="878">
        <f t="shared" si="63"/>
        <v>2</v>
      </c>
      <c r="FQ29" s="878">
        <f t="shared" si="64"/>
        <v>2</v>
      </c>
      <c r="FR29" s="878" t="str">
        <f t="shared" si="65"/>
        <v/>
      </c>
      <c r="FS29" s="878" t="str">
        <f t="shared" si="66"/>
        <v/>
      </c>
      <c r="FT29" s="840">
        <f t="shared" si="67"/>
        <v>0.5</v>
      </c>
      <c r="FU29" s="915" t="str">
        <f t="shared" si="68"/>
        <v>客観指標</v>
      </c>
      <c r="FV29" s="863" t="str">
        <f>$BP29</f>
        <v>伝統産業製品の出荷額や中小小売店舗の状況をよく反映している客観指標評価を重視して評価することが妥当であると考えるため。</v>
      </c>
      <c r="FW29" s="877" t="s">
        <v>313</v>
      </c>
      <c r="FX29" s="859" t="s">
        <v>3628</v>
      </c>
      <c r="FY29" s="860"/>
      <c r="FZ29" s="859"/>
      <c r="GA29" s="889" t="str">
        <f>VLOOKUP($A29&amp;"-"&amp;GA$4,'04施策の客観指標'!$A$4:$AY$1029,COLUMN('04施策の客観指標'!$AV:$AV),FALSE)</f>
        <v>b</v>
      </c>
      <c r="GB29" s="878" t="str">
        <f>VLOOKUP($A29&amp;"-"&amp;GB$4,'04施策の客観指標'!$A$4:$AY$1029,COLUMN('04施策の客観指標'!$AV:$AV),FALSE)</f>
        <v>a</v>
      </c>
      <c r="GC29" s="878" t="str">
        <f>VLOOKUP($A29&amp;"-"&amp;GC$4,'04施策の客観指標'!$A$4:$AY$1029,COLUMN('04施策の客観指標'!$AV:$AV),FALSE)</f>
        <v>a</v>
      </c>
      <c r="GD29" s="878" t="str">
        <f>VLOOKUP($A29&amp;"-"&amp;GD$4,'04施策の客観指標'!$A$4:$AY$1029,COLUMN('04施策の客観指標'!$AV:$AV),FALSE)</f>
        <v>-</v>
      </c>
      <c r="GE29" s="878" t="str">
        <f>VLOOKUP($A29&amp;"-"&amp;GE$4,'04施策の客観指標'!$A$4:$AY$1029,COLUMN('04施策の客観指標'!$AV:$AV),FALSE)</f>
        <v>-</v>
      </c>
      <c r="GF29" s="878" t="str">
        <f>VLOOKUP($A29&amp;"-"&amp;GF$4,'04施策の客観指標'!$A$4:$AY$1029,COLUMN('04施策の客観指標'!$AV:$AV),FALSE)</f>
        <v>-</v>
      </c>
      <c r="GG29" s="878" t="str">
        <f>VLOOKUP($A29&amp;"-"&amp;GG$4,'04施策の客観指標'!$A$4:$AY$1029,COLUMN('04施策の客観指標'!$AV:$AV),FALSE)</f>
        <v>-</v>
      </c>
      <c r="GH29" s="878" t="str">
        <f>VLOOKUP($A29&amp;"-"&amp;GH$4,'04施策の客観指標'!$A$4:$AY$1029,COLUMN('04施策の客観指標'!$AV:$AV),FALSE)</f>
        <v>-</v>
      </c>
      <c r="GI29" s="878" t="str">
        <f>VLOOKUP($A29&amp;"-"&amp;GI$4,'04施策の客観指標'!$A$4:$AY$1029,COLUMN('04施策の客観指標'!$AV:$AV),FALSE)</f>
        <v>-</v>
      </c>
      <c r="GJ29" s="879" t="str">
        <f t="shared" si="70"/>
        <v>a</v>
      </c>
      <c r="GK29" s="856">
        <f>IF(GA29="-","-",VLOOKUP($A29&amp;"-"&amp;GA$4,'04施策の客観指標'!$A$4:$AY$1029,COLUMN('04施策の客観指標'!$AY:$AY),FALSE))</f>
        <v>1</v>
      </c>
      <c r="GL29" s="856">
        <f>IF(GB29="-","-",VLOOKUP($A29&amp;"-"&amp;GB$4,'04施策の客観指標'!$A$4:$AY$1029,COLUMN('04施策の客観指標'!$AY:$AY),FALSE))</f>
        <v>1</v>
      </c>
      <c r="GM29" s="856">
        <f>IF(GC29="-","-",VLOOKUP($A29&amp;"-"&amp;GC$4,'04施策の客観指標'!$A$4:$AY$1029,COLUMN('04施策の客観指標'!$AY:$AY),FALSE))</f>
        <v>1</v>
      </c>
      <c r="GN29" s="856" t="str">
        <f>IF(GD29="-","-",VLOOKUP($A29&amp;"-"&amp;GD$4,'04施策の客観指標'!$A$4:$AY$1029,COLUMN('04施策の客観指標'!$AY:$AY),FALSE))</f>
        <v>-</v>
      </c>
      <c r="GO29" s="856" t="str">
        <f>IF(GE29="-","-",VLOOKUP($A29&amp;"-"&amp;GE$4,'04施策の客観指標'!$A$4:$AY$1029,COLUMN('04施策の客観指標'!$AY:$AY),FALSE))</f>
        <v>-</v>
      </c>
      <c r="GP29" s="856" t="str">
        <f>IF(GF29="-","-",VLOOKUP($A29&amp;"-"&amp;GF$4,'04施策の客観指標'!$A$4:$AY$1029,COLUMN('04施策の客観指標'!$AY:$AY),FALSE))</f>
        <v>-</v>
      </c>
      <c r="GQ29" s="856" t="str">
        <f>IF(GG29="-","-",VLOOKUP($A29&amp;"-"&amp;GG$4,'04施策の客観指標'!$A$4:$AY$1029,COLUMN('04施策の客観指標'!$AY:$AY),FALSE))</f>
        <v>-</v>
      </c>
      <c r="GR29" s="856" t="str">
        <f>IF(GH29="-","-",VLOOKUP($A29&amp;"-"&amp;GH$4,'04施策の客観指標'!$A$4:$AY$1029,COLUMN('04施策の客観指標'!$AY:$AY),FALSE))</f>
        <v>-</v>
      </c>
      <c r="GS29" s="856" t="str">
        <f>IF(GI29="-","-",VLOOKUP($A29&amp;"-"&amp;GI$4,'04施策の客観指標'!$A$4:$AY$1029,COLUMN('04施策の客観指標'!$AY:$AY),FALSE))</f>
        <v>-</v>
      </c>
      <c r="GT29" s="879">
        <f t="shared" si="71"/>
        <v>3</v>
      </c>
      <c r="GU29" s="877">
        <f t="shared" si="72"/>
        <v>3</v>
      </c>
      <c r="GV29" s="878">
        <f t="shared" si="73"/>
        <v>4</v>
      </c>
      <c r="GW29" s="878">
        <f t="shared" si="74"/>
        <v>4</v>
      </c>
      <c r="GX29" s="878" t="str">
        <f t="shared" si="75"/>
        <v/>
      </c>
      <c r="GY29" s="878" t="str">
        <f t="shared" si="76"/>
        <v/>
      </c>
      <c r="GZ29" s="878" t="str">
        <f t="shared" si="77"/>
        <v/>
      </c>
      <c r="HA29" s="878" t="str">
        <f t="shared" si="78"/>
        <v/>
      </c>
      <c r="HB29" s="878" t="str">
        <f t="shared" si="79"/>
        <v/>
      </c>
      <c r="HC29" s="878" t="str">
        <f t="shared" si="80"/>
        <v/>
      </c>
      <c r="HD29" s="855">
        <f t="shared" si="81"/>
        <v>0.91666666666666663</v>
      </c>
      <c r="HE29" s="877" t="str">
        <f>IF($K29="○",VLOOKUP($C29&amp;"-"&amp;HE$4,'05市民生活実感調査'!$A$3:$BC$218,COLUMN('05市民生活実感調査'!$AS:$AS),FALSE),"-")</f>
        <v>-</v>
      </c>
      <c r="HF29" s="878" t="str">
        <f>IF($L29="○",VLOOKUP($C29&amp;"-"&amp;HF$4,'05市民生活実感調査'!$A$3:$BC$218,COLUMN('05市民生活実感調査'!$AS:$AS),FALSE),"-")</f>
        <v>-</v>
      </c>
      <c r="HG29" s="878" t="str">
        <f>IF($M29="○",VLOOKUP($C29&amp;"-"&amp;HG$4,'05市民生活実感調査'!$A$3:$BC$218,COLUMN('05市民生活実感調査'!$AS:$AS),FALSE),"-")</f>
        <v>-</v>
      </c>
      <c r="HH29" s="878" t="str">
        <f>IF($N29="○",VLOOKUP($C29&amp;"-"&amp;HH$4,'05市民生活実感調査'!$A$3:$BC$218,COLUMN('05市民生活実感調査'!$AS:$AS),FALSE),"-")</f>
        <v>-</v>
      </c>
      <c r="HI29" s="878" t="str">
        <f>IF($O29="○",VLOOKUP($C29&amp;"-"&amp;HI$4,'05市民生活実感調査'!$A$3:$BC$218,COLUMN('05市民生活実感調査'!$AS:$AS),FALSE),"-")</f>
        <v>c</v>
      </c>
      <c r="HJ29" s="878" t="str">
        <f>IF($P29="○",VLOOKUP($C29&amp;"-"&amp;HJ$4,'05市民生活実感調査'!$A$3:$BC$218,COLUMN('05市民生活実感調査'!$AS:$AS),FALSE),"-")</f>
        <v>c</v>
      </c>
      <c r="HK29" s="878" t="str">
        <f>IF($Q29="○",VLOOKUP($C29&amp;"-"&amp;HK$4,'05市民生活実感調査'!$A$3:$BC$218,COLUMN('05市民生活実感調査'!$AS:$AS),FALSE),"-")</f>
        <v>-</v>
      </c>
      <c r="HL29" s="878" t="str">
        <f>IF($R29="○",VLOOKUP($C29&amp;"-"&amp;HL$4,'05市民生活実感調査'!$A$3:$BC$218,COLUMN('05市民生活実感調査'!$AS:$AS),FALSE),"-")</f>
        <v>-</v>
      </c>
      <c r="HM29" s="879" t="str">
        <f t="shared" si="82"/>
        <v>c</v>
      </c>
      <c r="HN29" s="877" t="str">
        <f t="shared" si="83"/>
        <v/>
      </c>
      <c r="HO29" s="878" t="str">
        <f t="shared" si="84"/>
        <v/>
      </c>
      <c r="HP29" s="878" t="str">
        <f t="shared" si="85"/>
        <v/>
      </c>
      <c r="HQ29" s="878" t="str">
        <f t="shared" si="86"/>
        <v/>
      </c>
      <c r="HR29" s="878">
        <f t="shared" si="87"/>
        <v>2</v>
      </c>
      <c r="HS29" s="878">
        <f t="shared" si="88"/>
        <v>2</v>
      </c>
      <c r="HT29" s="878" t="str">
        <f t="shared" si="89"/>
        <v/>
      </c>
      <c r="HU29" s="878" t="str">
        <f t="shared" si="90"/>
        <v/>
      </c>
      <c r="HV29" s="840">
        <f t="shared" si="91"/>
        <v>0.5</v>
      </c>
      <c r="HW29" s="876" t="str">
        <f t="shared" si="92"/>
        <v>客観指標</v>
      </c>
      <c r="HX29" s="863" t="str">
        <f t="shared" si="93"/>
        <v>伝統産業製品の出荷額や中小小売店舗の状況をよく反映している客観指標評価を重視して評価することが妥当であると考えるため。</v>
      </c>
      <c r="HY29" s="877" t="str">
        <f>VLOOKUP(GJ29&amp;HM29&amp;HW29,プルダウン!$AC$2:$AD$71,2,FALSE)</f>
        <v>B</v>
      </c>
      <c r="HZ29" s="859" t="str">
        <f>VLOOKUP(HY29,プルダウン!$A$1:$B$6,2,FALSE)</f>
        <v>政策の目的がかなり達成されている</v>
      </c>
      <c r="IA29" s="860"/>
      <c r="IB29" s="859"/>
      <c r="IC29" s="889" t="str">
        <f>VLOOKUP($A29&amp;"-"&amp;IC$4,'04施策の客観指標'!$A$4:$AY$1029,COLUMN('04施策の客観指標'!$AW:$AW),FALSE)</f>
        <v>b</v>
      </c>
      <c r="ID29" s="878" t="str">
        <f>VLOOKUP($A29&amp;"-"&amp;ID$4,'04施策の客観指標'!$A$4:$AY$1029,COLUMN('04施策の客観指標'!$AW:$AW),FALSE)</f>
        <v>a</v>
      </c>
      <c r="IE29" s="878" t="str">
        <f>VLOOKUP($A29&amp;"-"&amp;IE$4,'04施策の客観指標'!$A$4:$AY$1029,COLUMN('04施策の客観指標'!$AW:$AW),FALSE)</f>
        <v>a</v>
      </c>
      <c r="IF29" s="878" t="str">
        <f>VLOOKUP($A29&amp;"-"&amp;IF$4,'04施策の客観指標'!$A$4:$AY$1029,COLUMN('04施策の客観指標'!$AW:$AW),FALSE)</f>
        <v>-</v>
      </c>
      <c r="IG29" s="878" t="str">
        <f>VLOOKUP($A29&amp;"-"&amp;IG$4,'04施策の客観指標'!$A$4:$AY$1029,COLUMN('04施策の客観指標'!$AW:$AW),FALSE)</f>
        <v>-</v>
      </c>
      <c r="IH29" s="878" t="str">
        <f>VLOOKUP($A29&amp;"-"&amp;IH$4,'04施策の客観指標'!$A$4:$AY$1029,COLUMN('04施策の客観指標'!$AW:$AW),FALSE)</f>
        <v>-</v>
      </c>
      <c r="II29" s="878" t="str">
        <f>VLOOKUP($A29&amp;"-"&amp;II$4,'04施策の客観指標'!$A$4:$AY$1029,COLUMN('04施策の客観指標'!$AW:$AW),FALSE)</f>
        <v>-</v>
      </c>
      <c r="IJ29" s="878" t="str">
        <f>VLOOKUP($A29&amp;"-"&amp;IJ$4,'04施策の客観指標'!$A$4:$AY$1029,COLUMN('04施策の客観指標'!$AW:$AW),FALSE)</f>
        <v>-</v>
      </c>
      <c r="IK29" s="878" t="str">
        <f>VLOOKUP($A29&amp;"-"&amp;IK$4,'04施策の客観指標'!$A$4:$AY$1029,COLUMN('04施策の客観指標'!$AW:$AW),FALSE)</f>
        <v>-</v>
      </c>
      <c r="IL29" s="879" t="str">
        <f t="shared" si="94"/>
        <v>a</v>
      </c>
      <c r="IM29" s="856">
        <f>IF(IC29="-","-",VLOOKUP($A29&amp;"-"&amp;IC$4,'04施策の客観指標'!$A$4:$AY$1029,COLUMN('04施策の客観指標'!$AY:$AY),FALSE))</f>
        <v>1</v>
      </c>
      <c r="IN29" s="856">
        <f>IF(ID29="-","-",VLOOKUP($A29&amp;"-"&amp;ID$4,'04施策の客観指標'!$A$4:$AY$1029,COLUMN('04施策の客観指標'!$AY:$AY),FALSE))</f>
        <v>1</v>
      </c>
      <c r="IO29" s="856">
        <f>IF(IE29="-","-",VLOOKUP($A29&amp;"-"&amp;IE$4,'04施策の客観指標'!$A$4:$AY$1029,COLUMN('04施策の客観指標'!$AY:$AY),FALSE))</f>
        <v>1</v>
      </c>
      <c r="IP29" s="856" t="str">
        <f>IF(IF29="-","-",VLOOKUP($A29&amp;"-"&amp;IF$4,'04施策の客観指標'!$A$4:$AY$1029,COLUMN('04施策の客観指標'!$AY:$AY),FALSE))</f>
        <v>-</v>
      </c>
      <c r="IQ29" s="856" t="str">
        <f>IF(IG29="-","-",VLOOKUP($A29&amp;"-"&amp;IG$4,'04施策の客観指標'!$A$4:$AY$1029,COLUMN('04施策の客観指標'!$AY:$AY),FALSE))</f>
        <v>-</v>
      </c>
      <c r="IR29" s="856" t="str">
        <f>IF(IH29="-","-",VLOOKUP($A29&amp;"-"&amp;IH$4,'04施策の客観指標'!$A$4:$AY$1029,COLUMN('04施策の客観指標'!$AY:$AY),FALSE))</f>
        <v>-</v>
      </c>
      <c r="IS29" s="856" t="str">
        <f>IF(II29="-","-",VLOOKUP($A29&amp;"-"&amp;II$4,'04施策の客観指標'!$A$4:$AY$1029,COLUMN('04施策の客観指標'!$AY:$AY),FALSE))</f>
        <v>-</v>
      </c>
      <c r="IT29" s="856" t="str">
        <f>IF(IJ29="-","-",VLOOKUP($A29&amp;"-"&amp;IJ$4,'04施策の客観指標'!$A$4:$AY$1029,COLUMN('04施策の客観指標'!$AY:$AY),FALSE))</f>
        <v>-</v>
      </c>
      <c r="IU29" s="856" t="str">
        <f>IF(IK29="-","-",VLOOKUP($A29&amp;"-"&amp;IK$4,'04施策の客観指標'!$A$4:$AY$1029,COLUMN('04施策の客観指標'!$AY:$AY),FALSE))</f>
        <v>-</v>
      </c>
      <c r="IV29" s="879">
        <f t="shared" si="95"/>
        <v>3</v>
      </c>
      <c r="IW29" s="877">
        <f t="shared" si="96"/>
        <v>3</v>
      </c>
      <c r="IX29" s="878">
        <f t="shared" si="97"/>
        <v>4</v>
      </c>
      <c r="IY29" s="878">
        <f t="shared" si="98"/>
        <v>4</v>
      </c>
      <c r="IZ29" s="878" t="str">
        <f t="shared" si="99"/>
        <v/>
      </c>
      <c r="JA29" s="878" t="str">
        <f t="shared" si="100"/>
        <v/>
      </c>
      <c r="JB29" s="878" t="str">
        <f t="shared" si="101"/>
        <v/>
      </c>
      <c r="JC29" s="878" t="str">
        <f t="shared" si="102"/>
        <v/>
      </c>
      <c r="JD29" s="878" t="str">
        <f t="shared" si="103"/>
        <v/>
      </c>
      <c r="JE29" s="878" t="str">
        <f t="shared" si="104"/>
        <v/>
      </c>
      <c r="JF29" s="855">
        <f t="shared" si="105"/>
        <v>0.91666666666666663</v>
      </c>
      <c r="JG29" s="877" t="str">
        <f>IF($K29="○",VLOOKUP($C29&amp;"-"&amp;JG$4,'05市民生活実感調査'!$A$3:$BC$218,COLUMN('05市民生活実感調査'!$BC:$BC),FALSE),"-")</f>
        <v>-</v>
      </c>
      <c r="JH29" s="878" t="str">
        <f>IF($L29="○",VLOOKUP($C29&amp;"-"&amp;JH$4,'05市民生活実感調査'!$A$3:$BC$218,COLUMN('05市民生活実感調査'!$BC:$BC),FALSE),"-")</f>
        <v>-</v>
      </c>
      <c r="JI29" s="878" t="str">
        <f>IF($M29="○",VLOOKUP($C29&amp;"-"&amp;JI$4,'05市民生活実感調査'!$A$3:$BC$218,COLUMN('05市民生活実感調査'!$BC:$BC),FALSE),"-")</f>
        <v>-</v>
      </c>
      <c r="JJ29" s="878" t="str">
        <f>IF($N29="○",VLOOKUP($C29&amp;"-"&amp;JJ$4,'05市民生活実感調査'!$A$3:$BC$218,COLUMN('05市民生活実感調査'!$BC:$BC),FALSE),"-")</f>
        <v>-</v>
      </c>
      <c r="JK29" s="878" t="str">
        <f>IF($O29="○",VLOOKUP($C29&amp;"-"&amp;JK$4,'05市民生活実感調査'!$A$3:$BC$218,COLUMN('05市民生活実感調査'!$BC:$BC),FALSE),"-")</f>
        <v>c</v>
      </c>
      <c r="JL29" s="878" t="str">
        <f>IF($P29="○",VLOOKUP($C29&amp;"-"&amp;JL$4,'05市民生活実感調査'!$A$3:$BC$218,COLUMN('05市民生活実感調査'!$BC:$BC),FALSE),"-")</f>
        <v>c</v>
      </c>
      <c r="JM29" s="878" t="str">
        <f>IF($Q29="○",VLOOKUP($C29&amp;"-"&amp;JM$4,'05市民生活実感調査'!$A$3:$BC$218,COLUMN('05市民生活実感調査'!$BC:$BC),FALSE),"-")</f>
        <v>-</v>
      </c>
      <c r="JN29" s="878" t="str">
        <f>IF($R29="○",VLOOKUP($C29&amp;"-"&amp;JN$4,'05市民生活実感調査'!$A$3:$BC$218,COLUMN('05市民生活実感調査'!$BC:$BC),FALSE),"-")</f>
        <v>-</v>
      </c>
      <c r="JO29" s="879" t="str">
        <f t="shared" si="106"/>
        <v>c</v>
      </c>
      <c r="JP29" s="877" t="str">
        <f t="shared" si="107"/>
        <v/>
      </c>
      <c r="JQ29" s="878" t="str">
        <f t="shared" si="108"/>
        <v/>
      </c>
      <c r="JR29" s="878" t="str">
        <f t="shared" si="109"/>
        <v/>
      </c>
      <c r="JS29" s="878" t="str">
        <f t="shared" si="110"/>
        <v/>
      </c>
      <c r="JT29" s="878">
        <f t="shared" si="111"/>
        <v>2</v>
      </c>
      <c r="JU29" s="878">
        <f t="shared" si="112"/>
        <v>2</v>
      </c>
      <c r="JV29" s="878" t="str">
        <f t="shared" si="113"/>
        <v/>
      </c>
      <c r="JW29" s="878" t="str">
        <f t="shared" si="114"/>
        <v/>
      </c>
      <c r="JX29" s="840">
        <f t="shared" si="115"/>
        <v>0.5</v>
      </c>
      <c r="JY29" s="876" t="str">
        <f t="shared" si="143"/>
        <v>客観指標</v>
      </c>
      <c r="JZ29" s="863" t="str">
        <f t="shared" si="117"/>
        <v>伝統産業製品の出荷額や中小小売店舗の状況をよく反映している客観指標評価を重視して評価することが妥当であると考えるため。</v>
      </c>
      <c r="KA29" s="877" t="str">
        <f>VLOOKUP(IL29&amp;JO29&amp;JY29,プルダウン!$AC$2:$AD$71,2,FALSE)</f>
        <v>B</v>
      </c>
      <c r="KB29" s="859" t="str">
        <f>VLOOKUP(KA29,プルダウン!$A$1:$B$6,2,FALSE)</f>
        <v>政策の目的がかなり達成されている</v>
      </c>
      <c r="KC29" s="860"/>
      <c r="KD29" s="859"/>
      <c r="KE29" s="883" t="str">
        <f>VLOOKUP($A29&amp;"-"&amp;KE$4,'04施策の客観指標'!$A$4:$AY$1029,COLUMN('04施策の客観指標'!$AX:$AX),FALSE)</f>
        <v>b</v>
      </c>
      <c r="KF29" s="813" t="str">
        <f>VLOOKUP($A29&amp;"-"&amp;KF$4,'04施策の客観指標'!$A$4:$AY$1029,COLUMN('04施策の客観指標'!$AX:$AX),FALSE)</f>
        <v>a</v>
      </c>
      <c r="KG29" s="813" t="str">
        <f>VLOOKUP($A29&amp;"-"&amp;KG$4,'04施策の客観指標'!$A$4:$AY$1029,COLUMN('04施策の客観指標'!$AX:$AX),FALSE)</f>
        <v>d</v>
      </c>
      <c r="KH29" s="813" t="str">
        <f>VLOOKUP($A29&amp;"-"&amp;KH$4,'04施策の客観指標'!$A$4:$AY$1029,COLUMN('04施策の客観指標'!$AX:$AX),FALSE)</f>
        <v>-</v>
      </c>
      <c r="KI29" s="813" t="str">
        <f>VLOOKUP($A29&amp;"-"&amp;KI$4,'04施策の客観指標'!$A$4:$AY$1029,COLUMN('04施策の客観指標'!$AX:$AX),FALSE)</f>
        <v>-</v>
      </c>
      <c r="KJ29" s="813" t="str">
        <f>VLOOKUP($A29&amp;"-"&amp;KJ$4,'04施策の客観指標'!$A$4:$AY$1029,COLUMN('04施策の客観指標'!$AX:$AX),FALSE)</f>
        <v>-</v>
      </c>
      <c r="KK29" s="813" t="str">
        <f>VLOOKUP($A29&amp;"-"&amp;KK$4,'04施策の客観指標'!$A$4:$AY$1029,COLUMN('04施策の客観指標'!$AX:$AX),FALSE)</f>
        <v>-</v>
      </c>
      <c r="KL29" s="813" t="str">
        <f>VLOOKUP($A29&amp;"-"&amp;KL$4,'04施策の客観指標'!$A$4:$AY$1029,COLUMN('04施策の客観指標'!$AX:$AX),FALSE)</f>
        <v>-</v>
      </c>
      <c r="KM29" s="813" t="str">
        <f>VLOOKUP($A29&amp;"-"&amp;KM$4,'04施策の客観指標'!$A$4:$AY$1029,COLUMN('04施策の客観指標'!$AX:$AX),FALSE)</f>
        <v>-</v>
      </c>
      <c r="KN29" s="814" t="str">
        <f t="shared" si="118"/>
        <v>b</v>
      </c>
      <c r="KO29" s="423">
        <f>IF(KE29="-","-",VLOOKUP($A29&amp;"-"&amp;KE$4,'04施策の客観指標'!$A$4:$AY$1029,COLUMN('04施策の客観指標'!$AY:$AY),FALSE))</f>
        <v>1</v>
      </c>
      <c r="KP29" s="423">
        <f>IF(KF29="-","-",VLOOKUP($A29&amp;"-"&amp;KF$4,'04施策の客観指標'!$A$4:$AY$1029,COLUMN('04施策の客観指標'!$AY:$AY),FALSE))</f>
        <v>1</v>
      </c>
      <c r="KQ29" s="423">
        <f>IF(KG29="-","-",VLOOKUP($A29&amp;"-"&amp;KG$4,'04施策の客観指標'!$A$4:$AY$1029,COLUMN('04施策の客観指標'!$AY:$AY),FALSE))</f>
        <v>1</v>
      </c>
      <c r="KR29" s="423" t="str">
        <f>IF(KH29="-","-",VLOOKUP($A29&amp;"-"&amp;KH$4,'04施策の客観指標'!$A$4:$AY$1029,COLUMN('04施策の客観指標'!$AY:$AY),FALSE))</f>
        <v>-</v>
      </c>
      <c r="KS29" s="423" t="str">
        <f>IF(KI29="-","-",VLOOKUP($A29&amp;"-"&amp;KI$4,'04施策の客観指標'!$A$4:$AY$1029,COLUMN('04施策の客観指標'!$AY:$AY),FALSE))</f>
        <v>-</v>
      </c>
      <c r="KT29" s="423" t="str">
        <f>IF(KJ29="-","-",VLOOKUP($A29&amp;"-"&amp;KJ$4,'04施策の客観指標'!$A$4:$AY$1029,COLUMN('04施策の客観指標'!$AY:$AY),FALSE))</f>
        <v>-</v>
      </c>
      <c r="KU29" s="423" t="str">
        <f>IF(KK29="-","-",VLOOKUP($A29&amp;"-"&amp;KK$4,'04施策の客観指標'!$A$4:$AY$1029,COLUMN('04施策の客観指標'!$AY:$AY),FALSE))</f>
        <v>-</v>
      </c>
      <c r="KV29" s="423" t="str">
        <f>IF(KL29="-","-",VLOOKUP($A29&amp;"-"&amp;KL$4,'04施策の客観指標'!$A$4:$AY$1029,COLUMN('04施策の客観指標'!$AY:$AY),FALSE))</f>
        <v>-</v>
      </c>
      <c r="KW29" s="423" t="str">
        <f>IF(KM29="-","-",VLOOKUP($A29&amp;"-"&amp;KM$4,'04施策の客観指標'!$A$4:$AY$1029,COLUMN('04施策の客観指標'!$AY:$AY),FALSE))</f>
        <v>-</v>
      </c>
      <c r="KX29" s="234">
        <f t="shared" si="119"/>
        <v>3</v>
      </c>
      <c r="KY29" s="237">
        <f t="shared" si="120"/>
        <v>3</v>
      </c>
      <c r="KZ29" s="187">
        <f t="shared" si="121"/>
        <v>4</v>
      </c>
      <c r="LA29" s="187">
        <f t="shared" si="122"/>
        <v>1</v>
      </c>
      <c r="LB29" s="187" t="str">
        <f t="shared" si="123"/>
        <v/>
      </c>
      <c r="LC29" s="187" t="str">
        <f t="shared" si="124"/>
        <v/>
      </c>
      <c r="LD29" s="187" t="str">
        <f t="shared" si="125"/>
        <v/>
      </c>
      <c r="LE29" s="187" t="str">
        <f t="shared" si="126"/>
        <v/>
      </c>
      <c r="LF29" s="187" t="str">
        <f t="shared" si="127"/>
        <v/>
      </c>
      <c r="LG29" s="187" t="str">
        <f t="shared" si="128"/>
        <v/>
      </c>
      <c r="LH29" s="240">
        <f t="shared" si="129"/>
        <v>0.66666666666666663</v>
      </c>
      <c r="LI29" s="820" t="str">
        <f>IF($K29="○",VLOOKUP($C29&amp;"-"&amp;LI$4,'05市民生活実感調査'!$A$3:$BM$218,COLUMN('05市民生活実感調査'!$BM:$BM),FALSE),"-")</f>
        <v>-</v>
      </c>
      <c r="LJ29" s="821" t="str">
        <f>IF($L29="○",VLOOKUP($C29&amp;"-"&amp;LJ$4,'05市民生活実感調査'!$A$3:$BM$218,COLUMN('05市民生活実感調査'!$BM:$BM),FALSE),"-")</f>
        <v>-</v>
      </c>
      <c r="LK29" s="821" t="str">
        <f>IF($M29="○",VLOOKUP($C29&amp;"-"&amp;LK$4,'05市民生活実感調査'!$A$3:$BM$218,COLUMN('05市民生活実感調査'!$BM:$BM),FALSE),"-")</f>
        <v>-</v>
      </c>
      <c r="LL29" s="821" t="str">
        <f>IF($N29="○",VLOOKUP($C29&amp;"-"&amp;LL$4,'05市民生活実感調査'!$A$3:$BM$218,COLUMN('05市民生活実感調査'!$BM:$BM),FALSE),"-")</f>
        <v>-</v>
      </c>
      <c r="LM29" s="821" t="str">
        <f>IF($O29="○",VLOOKUP($C29&amp;"-"&amp;LM$4,'05市民生活実感調査'!$A$3:$BM$218,COLUMN('05市民生活実感調査'!$BM:$BM),FALSE),"-")</f>
        <v>c</v>
      </c>
      <c r="LN29" s="821" t="str">
        <f>IF($P29="○",VLOOKUP($C29&amp;"-"&amp;LN$4,'05市民生活実感調査'!$A$3:$BM$218,COLUMN('05市民生活実感調査'!$BM:$BM),FALSE),"-")</f>
        <v>c</v>
      </c>
      <c r="LO29" s="821" t="str">
        <f>IF($Q29="○",VLOOKUP($C29&amp;"-"&amp;LO$4,'05市民生活実感調査'!$A$3:$BM$218,COLUMN('05市民生活実感調査'!$BM:$BM),FALSE),"-")</f>
        <v>-</v>
      </c>
      <c r="LP29" s="821" t="str">
        <f>IF($R29="○",VLOOKUP($C29&amp;"-"&amp;LP$4,'05市民生活実感調査'!$A$3:$BM$218,COLUMN('05市民生活実感調査'!$BM:$BM),FALSE),"-")</f>
        <v>-</v>
      </c>
      <c r="LQ29" s="822" t="str">
        <f t="shared" si="130"/>
        <v>c</v>
      </c>
      <c r="LR29" s="237" t="str">
        <f t="shared" si="131"/>
        <v/>
      </c>
      <c r="LS29" s="187" t="str">
        <f t="shared" si="132"/>
        <v/>
      </c>
      <c r="LT29" s="187" t="str">
        <f t="shared" si="133"/>
        <v/>
      </c>
      <c r="LU29" s="187" t="str">
        <f t="shared" si="134"/>
        <v/>
      </c>
      <c r="LV29" s="187">
        <f t="shared" si="135"/>
        <v>2</v>
      </c>
      <c r="LW29" s="187">
        <f t="shared" si="136"/>
        <v>2</v>
      </c>
      <c r="LX29" s="187" t="str">
        <f t="shared" si="137"/>
        <v/>
      </c>
      <c r="LY29" s="187" t="str">
        <f t="shared" si="138"/>
        <v/>
      </c>
      <c r="LZ29" s="422">
        <f t="shared" si="142"/>
        <v>0.5</v>
      </c>
      <c r="MA29" s="103" t="str">
        <f t="shared" si="144"/>
        <v>客観指標</v>
      </c>
      <c r="MB29" s="104" t="str">
        <f t="shared" si="140"/>
        <v>伝統産業製品の出荷額や中小小売店舗の状況をよく反映している客観指標評価を重視して評価することが妥当であると考えるため。</v>
      </c>
      <c r="MC29" s="823" t="str">
        <f>VLOOKUP(KN29&amp;LQ29&amp;MA29,プルダウン!$AC$2:$AD$71,2,FALSE)</f>
        <v>B</v>
      </c>
      <c r="MD29" s="824" t="str">
        <f>VLOOKUP(MC29,プルダウン!$A$1:$B$6,2,FALSE)</f>
        <v>政策の目的がかなり達成されている</v>
      </c>
      <c r="ME29" s="91"/>
      <c r="MF29" s="190"/>
    </row>
    <row r="30" spans="1:344" ht="153" customHeight="1">
      <c r="A30" s="231">
        <v>705</v>
      </c>
      <c r="B30" s="104" t="s">
        <v>182</v>
      </c>
      <c r="C30" s="237">
        <f t="shared" si="0"/>
        <v>7</v>
      </c>
      <c r="D30" s="190" t="s">
        <v>277</v>
      </c>
      <c r="E30" s="104"/>
      <c r="F30" s="91" t="s">
        <v>1322</v>
      </c>
      <c r="G30" s="117" t="s">
        <v>2689</v>
      </c>
      <c r="H30" s="91"/>
      <c r="I30" s="117"/>
      <c r="J30" s="104"/>
      <c r="K30" s="420" t="s">
        <v>83</v>
      </c>
      <c r="L30" s="421" t="s">
        <v>83</v>
      </c>
      <c r="M30" s="421" t="s">
        <v>83</v>
      </c>
      <c r="N30" s="421" t="s">
        <v>83</v>
      </c>
      <c r="O30" s="421" t="s">
        <v>83</v>
      </c>
      <c r="P30" s="421" t="s">
        <v>83</v>
      </c>
      <c r="Q30" s="421" t="s">
        <v>383</v>
      </c>
      <c r="R30" s="422" t="s">
        <v>383</v>
      </c>
      <c r="S30" s="942" t="s">
        <v>57</v>
      </c>
      <c r="T30" s="921" t="s">
        <v>55</v>
      </c>
      <c r="U30" s="921" t="s">
        <v>55</v>
      </c>
      <c r="V30" s="921" t="s">
        <v>55</v>
      </c>
      <c r="W30" s="921" t="s">
        <v>55</v>
      </c>
      <c r="X30" s="921" t="s">
        <v>55</v>
      </c>
      <c r="Y30" s="921" t="s">
        <v>55</v>
      </c>
      <c r="Z30" s="921" t="s">
        <v>83</v>
      </c>
      <c r="AA30" s="943" t="s">
        <v>83</v>
      </c>
      <c r="AB30" s="944" t="str">
        <f t="shared" si="1"/>
        <v>b</v>
      </c>
      <c r="AC30" s="920">
        <v>1</v>
      </c>
      <c r="AD30" s="921">
        <v>1</v>
      </c>
      <c r="AE30" s="921">
        <v>1</v>
      </c>
      <c r="AF30" s="921">
        <v>1</v>
      </c>
      <c r="AG30" s="921">
        <v>1</v>
      </c>
      <c r="AH30" s="921">
        <v>1</v>
      </c>
      <c r="AI30" s="921">
        <v>1</v>
      </c>
      <c r="AJ30" s="921" t="s">
        <v>83</v>
      </c>
      <c r="AK30" s="921" t="s">
        <v>83</v>
      </c>
      <c r="AL30" s="945">
        <f t="shared" si="2"/>
        <v>7</v>
      </c>
      <c r="AM30" s="877">
        <f t="shared" si="3"/>
        <v>1</v>
      </c>
      <c r="AN30" s="878">
        <f t="shared" si="4"/>
        <v>3</v>
      </c>
      <c r="AO30" s="878">
        <f t="shared" si="5"/>
        <v>3</v>
      </c>
      <c r="AP30" s="878">
        <f t="shared" si="6"/>
        <v>3</v>
      </c>
      <c r="AQ30" s="878">
        <f t="shared" si="7"/>
        <v>3</v>
      </c>
      <c r="AR30" s="878">
        <f t="shared" si="8"/>
        <v>3</v>
      </c>
      <c r="AS30" s="878">
        <f t="shared" si="9"/>
        <v>3</v>
      </c>
      <c r="AT30" s="878" t="str">
        <f t="shared" si="10"/>
        <v/>
      </c>
      <c r="AU30" s="852" t="str">
        <f t="shared" si="11"/>
        <v/>
      </c>
      <c r="AV30" s="855">
        <f t="shared" si="12"/>
        <v>0.6785714285714286</v>
      </c>
      <c r="AW30" s="856" t="s">
        <v>83</v>
      </c>
      <c r="AX30" s="878" t="s">
        <v>83</v>
      </c>
      <c r="AY30" s="878" t="s">
        <v>83</v>
      </c>
      <c r="AZ30" s="878" t="s">
        <v>83</v>
      </c>
      <c r="BA30" s="878" t="s">
        <v>83</v>
      </c>
      <c r="BB30" s="878" t="s">
        <v>83</v>
      </c>
      <c r="BC30" s="878" t="s">
        <v>55</v>
      </c>
      <c r="BD30" s="878" t="s">
        <v>55</v>
      </c>
      <c r="BE30" s="879" t="str">
        <f t="shared" si="13"/>
        <v>b</v>
      </c>
      <c r="BF30" s="877" t="str">
        <f t="shared" si="14"/>
        <v/>
      </c>
      <c r="BG30" s="878" t="str">
        <f t="shared" si="15"/>
        <v/>
      </c>
      <c r="BH30" s="878" t="str">
        <f t="shared" si="16"/>
        <v/>
      </c>
      <c r="BI30" s="878" t="str">
        <f t="shared" si="17"/>
        <v/>
      </c>
      <c r="BJ30" s="878" t="str">
        <f t="shared" si="18"/>
        <v/>
      </c>
      <c r="BK30" s="878" t="str">
        <f t="shared" si="19"/>
        <v/>
      </c>
      <c r="BL30" s="878">
        <f t="shared" si="20"/>
        <v>3</v>
      </c>
      <c r="BM30" s="878">
        <f t="shared" si="21"/>
        <v>3</v>
      </c>
      <c r="BN30" s="840">
        <f t="shared" si="22"/>
        <v>0.75</v>
      </c>
      <c r="BO30" s="880" t="s">
        <v>122</v>
      </c>
      <c r="BP30" s="863" t="s">
        <v>2952</v>
      </c>
      <c r="BQ30" s="877" t="s">
        <v>313</v>
      </c>
      <c r="BR30" s="887" t="s">
        <v>3628</v>
      </c>
      <c r="BS30" s="860"/>
      <c r="BT30" s="887"/>
      <c r="BU30" s="863" t="s">
        <v>1731</v>
      </c>
      <c r="BV30" s="891" t="s">
        <v>1745</v>
      </c>
      <c r="BW30" s="889" t="s">
        <v>56</v>
      </c>
      <c r="BX30" s="878" t="s">
        <v>54</v>
      </c>
      <c r="BY30" s="878" t="s">
        <v>55</v>
      </c>
      <c r="BZ30" s="878" t="s">
        <v>55</v>
      </c>
      <c r="CA30" s="878" t="s">
        <v>55</v>
      </c>
      <c r="CB30" s="878" t="s">
        <v>55</v>
      </c>
      <c r="CC30" s="878" t="s">
        <v>54</v>
      </c>
      <c r="CD30" s="878" t="s">
        <v>83</v>
      </c>
      <c r="CE30" s="852" t="s">
        <v>83</v>
      </c>
      <c r="CF30" s="879" t="str">
        <f t="shared" si="23"/>
        <v>b</v>
      </c>
      <c r="CG30" s="856">
        <v>1</v>
      </c>
      <c r="CH30" s="856">
        <v>1</v>
      </c>
      <c r="CI30" s="856">
        <v>1</v>
      </c>
      <c r="CJ30" s="856">
        <v>1</v>
      </c>
      <c r="CK30" s="856">
        <v>1</v>
      </c>
      <c r="CL30" s="856">
        <v>1</v>
      </c>
      <c r="CM30" s="856">
        <v>1</v>
      </c>
      <c r="CN30" s="856" t="s">
        <v>83</v>
      </c>
      <c r="CO30" s="856" t="s">
        <v>83</v>
      </c>
      <c r="CP30" s="879">
        <f t="shared" si="24"/>
        <v>7</v>
      </c>
      <c r="CQ30" s="877">
        <f t="shared" si="25"/>
        <v>2</v>
      </c>
      <c r="CR30" s="878">
        <f t="shared" si="26"/>
        <v>4</v>
      </c>
      <c r="CS30" s="878">
        <f t="shared" si="27"/>
        <v>3</v>
      </c>
      <c r="CT30" s="878">
        <f t="shared" si="28"/>
        <v>3</v>
      </c>
      <c r="CU30" s="878">
        <f t="shared" si="29"/>
        <v>3</v>
      </c>
      <c r="CV30" s="878">
        <f t="shared" si="30"/>
        <v>3</v>
      </c>
      <c r="CW30" s="878">
        <f t="shared" si="31"/>
        <v>4</v>
      </c>
      <c r="CX30" s="878" t="str">
        <f t="shared" si="32"/>
        <v/>
      </c>
      <c r="CY30" s="878" t="str">
        <f t="shared" si="33"/>
        <v/>
      </c>
      <c r="CZ30" s="855">
        <f t="shared" si="34"/>
        <v>0.7857142857142857</v>
      </c>
      <c r="DA30" s="877" t="s">
        <v>83</v>
      </c>
      <c r="DB30" s="878" t="s">
        <v>83</v>
      </c>
      <c r="DC30" s="878" t="s">
        <v>83</v>
      </c>
      <c r="DD30" s="878" t="s">
        <v>83</v>
      </c>
      <c r="DE30" s="878" t="s">
        <v>83</v>
      </c>
      <c r="DF30" s="878" t="s">
        <v>83</v>
      </c>
      <c r="DG30" s="878" t="s">
        <v>55</v>
      </c>
      <c r="DH30" s="878" t="s">
        <v>55</v>
      </c>
      <c r="DI30" s="879" t="str">
        <f t="shared" si="35"/>
        <v>b</v>
      </c>
      <c r="DJ30" s="877" t="str">
        <f t="shared" si="36"/>
        <v/>
      </c>
      <c r="DK30" s="878" t="str">
        <f t="shared" si="37"/>
        <v/>
      </c>
      <c r="DL30" s="878" t="str">
        <f t="shared" si="38"/>
        <v/>
      </c>
      <c r="DM30" s="878" t="str">
        <f t="shared" si="39"/>
        <v/>
      </c>
      <c r="DN30" s="878" t="str">
        <f t="shared" si="141"/>
        <v/>
      </c>
      <c r="DO30" s="878" t="str">
        <f t="shared" si="40"/>
        <v/>
      </c>
      <c r="DP30" s="878">
        <f t="shared" si="41"/>
        <v>3</v>
      </c>
      <c r="DQ30" s="878">
        <f t="shared" si="42"/>
        <v>3</v>
      </c>
      <c r="DR30" s="840">
        <f t="shared" si="43"/>
        <v>0.75</v>
      </c>
      <c r="DS30" s="876" t="str">
        <f t="shared" si="44"/>
        <v>客観指標</v>
      </c>
      <c r="DT30" s="863" t="str">
        <f t="shared" si="45"/>
        <v>流通体制の現状については、中央卸売市場の取扱数量をはじめとする指標により客観的に捉えることが重要であり、客観指標評価を重視して評価することが妥当であると考えるため。</v>
      </c>
      <c r="DU30" s="877" t="s">
        <v>313</v>
      </c>
      <c r="DV30" s="859" t="s">
        <v>3628</v>
      </c>
      <c r="DW30" s="860"/>
      <c r="DX30" s="859"/>
      <c r="DY30" s="889" t="s">
        <v>54</v>
      </c>
      <c r="DZ30" s="878" t="s">
        <v>54</v>
      </c>
      <c r="EA30" s="878" t="s">
        <v>55</v>
      </c>
      <c r="EB30" s="878" t="s">
        <v>55</v>
      </c>
      <c r="EC30" s="878" t="s">
        <v>55</v>
      </c>
      <c r="ED30" s="878" t="s">
        <v>55</v>
      </c>
      <c r="EE30" s="878" t="s">
        <v>54</v>
      </c>
      <c r="EF30" s="878" t="s">
        <v>83</v>
      </c>
      <c r="EG30" s="878" t="s">
        <v>83</v>
      </c>
      <c r="EH30" s="879" t="str">
        <f t="shared" si="46"/>
        <v>a</v>
      </c>
      <c r="EI30" s="895">
        <v>1</v>
      </c>
      <c r="EJ30" s="895">
        <v>1</v>
      </c>
      <c r="EK30" s="895">
        <v>1</v>
      </c>
      <c r="EL30" s="895">
        <v>1</v>
      </c>
      <c r="EM30" s="895">
        <v>1</v>
      </c>
      <c r="EN30" s="895">
        <v>1</v>
      </c>
      <c r="EO30" s="895">
        <v>1</v>
      </c>
      <c r="EP30" s="895" t="s">
        <v>83</v>
      </c>
      <c r="EQ30" s="895" t="s">
        <v>83</v>
      </c>
      <c r="ER30" s="879">
        <f t="shared" si="47"/>
        <v>7</v>
      </c>
      <c r="ES30" s="877">
        <f t="shared" si="48"/>
        <v>4</v>
      </c>
      <c r="ET30" s="878">
        <f t="shared" si="49"/>
        <v>4</v>
      </c>
      <c r="EU30" s="878">
        <f t="shared" si="50"/>
        <v>3</v>
      </c>
      <c r="EV30" s="878">
        <f t="shared" si="51"/>
        <v>3</v>
      </c>
      <c r="EW30" s="878">
        <f t="shared" si="52"/>
        <v>3</v>
      </c>
      <c r="EX30" s="878">
        <f t="shared" si="53"/>
        <v>3</v>
      </c>
      <c r="EY30" s="878">
        <f t="shared" si="54"/>
        <v>4</v>
      </c>
      <c r="EZ30" s="878" t="str">
        <f t="shared" si="55"/>
        <v/>
      </c>
      <c r="FA30" s="878" t="str">
        <f t="shared" si="56"/>
        <v/>
      </c>
      <c r="FB30" s="855">
        <f t="shared" si="57"/>
        <v>0.8571428571428571</v>
      </c>
      <c r="FC30" s="877" t="s">
        <v>83</v>
      </c>
      <c r="FD30" s="878" t="s">
        <v>83</v>
      </c>
      <c r="FE30" s="878" t="s">
        <v>83</v>
      </c>
      <c r="FF30" s="878" t="s">
        <v>83</v>
      </c>
      <c r="FG30" s="878" t="s">
        <v>83</v>
      </c>
      <c r="FH30" s="878" t="s">
        <v>83</v>
      </c>
      <c r="FI30" s="878" t="s">
        <v>55</v>
      </c>
      <c r="FJ30" s="878" t="s">
        <v>55</v>
      </c>
      <c r="FK30" s="879" t="str">
        <f t="shared" si="58"/>
        <v>b</v>
      </c>
      <c r="FL30" s="877" t="str">
        <f t="shared" si="59"/>
        <v/>
      </c>
      <c r="FM30" s="878" t="str">
        <f t="shared" si="60"/>
        <v/>
      </c>
      <c r="FN30" s="878" t="str">
        <f t="shared" si="61"/>
        <v/>
      </c>
      <c r="FO30" s="878" t="str">
        <f t="shared" si="62"/>
        <v/>
      </c>
      <c r="FP30" s="878" t="str">
        <f t="shared" si="63"/>
        <v/>
      </c>
      <c r="FQ30" s="878" t="str">
        <f t="shared" si="64"/>
        <v/>
      </c>
      <c r="FR30" s="878">
        <f t="shared" si="65"/>
        <v>3</v>
      </c>
      <c r="FS30" s="878">
        <f t="shared" si="66"/>
        <v>3</v>
      </c>
      <c r="FT30" s="840">
        <f t="shared" si="67"/>
        <v>0.75</v>
      </c>
      <c r="FU30" s="915" t="str">
        <f t="shared" si="68"/>
        <v>客観指標</v>
      </c>
      <c r="FV30" s="863" t="str">
        <f t="shared" si="69"/>
        <v>流通体制の現状については、中央卸売市場の取扱数量をはじめとする指標により客観的に捉えることが重要であり、客観指標評価を重視して評価することが妥当であると考えるため。</v>
      </c>
      <c r="FW30" s="877" t="s">
        <v>312</v>
      </c>
      <c r="FX30" s="859" t="s">
        <v>97</v>
      </c>
      <c r="FY30" s="860"/>
      <c r="FZ30" s="859"/>
      <c r="GA30" s="889" t="str">
        <f>VLOOKUP($A30&amp;"-"&amp;GA$4,'04施策の客観指標'!$A$4:$AY$1029,COLUMN('04施策の客観指標'!$AV:$AV),FALSE)</f>
        <v>a</v>
      </c>
      <c r="GB30" s="878" t="str">
        <f>VLOOKUP($A30&amp;"-"&amp;GB$4,'04施策の客観指標'!$A$4:$AY$1029,COLUMN('04施策の客観指標'!$AV:$AV),FALSE)</f>
        <v>c</v>
      </c>
      <c r="GC30" s="878" t="str">
        <f>VLOOKUP($A30&amp;"-"&amp;GC$4,'04施策の客観指標'!$A$4:$AY$1029,COLUMN('04施策の客観指標'!$AV:$AV),FALSE)</f>
        <v>b</v>
      </c>
      <c r="GD30" s="878" t="str">
        <f>VLOOKUP($A30&amp;"-"&amp;GD$4,'04施策の客観指標'!$A$4:$AY$1029,COLUMN('04施策の客観指標'!$AV:$AV),FALSE)</f>
        <v>b</v>
      </c>
      <c r="GE30" s="878" t="str">
        <f>VLOOKUP($A30&amp;"-"&amp;GE$4,'04施策の客観指標'!$A$4:$AY$1029,COLUMN('04施策の客観指標'!$AV:$AV),FALSE)</f>
        <v>b</v>
      </c>
      <c r="GF30" s="878" t="str">
        <f>VLOOKUP($A30&amp;"-"&amp;GF$4,'04施策の客観指標'!$A$4:$AY$1029,COLUMN('04施策の客観指標'!$AV:$AV),FALSE)</f>
        <v>b</v>
      </c>
      <c r="GG30" s="878" t="str">
        <f>VLOOKUP($A30&amp;"-"&amp;GG$4,'04施策の客観指標'!$A$4:$AY$1029,COLUMN('04施策の客観指標'!$AV:$AV),FALSE)</f>
        <v>a</v>
      </c>
      <c r="GH30" s="878" t="str">
        <f>VLOOKUP($A30&amp;"-"&amp;GH$4,'04施策の客観指標'!$A$4:$AY$1029,COLUMN('04施策の客観指標'!$AV:$AV),FALSE)</f>
        <v>-</v>
      </c>
      <c r="GI30" s="878" t="str">
        <f>VLOOKUP($A30&amp;"-"&amp;GI$4,'04施策の客観指標'!$A$4:$AY$1029,COLUMN('04施策の客観指標'!$AV:$AV),FALSE)</f>
        <v>-</v>
      </c>
      <c r="GJ30" s="879" t="str">
        <f t="shared" si="70"/>
        <v>b</v>
      </c>
      <c r="GK30" s="856">
        <f>IF(GA30="-","-",VLOOKUP($A30&amp;"-"&amp;GA$4,'04施策の客観指標'!$A$4:$AY$1029,COLUMN('04施策の客観指標'!$AY:$AY),FALSE))</f>
        <v>1</v>
      </c>
      <c r="GL30" s="856">
        <f>IF(GB30="-","-",VLOOKUP($A30&amp;"-"&amp;GB$4,'04施策の客観指標'!$A$4:$AY$1029,COLUMN('04施策の客観指標'!$AY:$AY),FALSE))</f>
        <v>1</v>
      </c>
      <c r="GM30" s="856">
        <f>IF(GC30="-","-",VLOOKUP($A30&amp;"-"&amp;GC$4,'04施策の客観指標'!$A$4:$AY$1029,COLUMN('04施策の客観指標'!$AY:$AY),FALSE))</f>
        <v>1</v>
      </c>
      <c r="GN30" s="856">
        <f>IF(GD30="-","-",VLOOKUP($A30&amp;"-"&amp;GD$4,'04施策の客観指標'!$A$4:$AY$1029,COLUMN('04施策の客観指標'!$AY:$AY),FALSE))</f>
        <v>1</v>
      </c>
      <c r="GO30" s="856">
        <f>IF(GE30="-","-",VLOOKUP($A30&amp;"-"&amp;GE$4,'04施策の客観指標'!$A$4:$AY$1029,COLUMN('04施策の客観指標'!$AY:$AY),FALSE))</f>
        <v>1</v>
      </c>
      <c r="GP30" s="856">
        <f>IF(GF30="-","-",VLOOKUP($A30&amp;"-"&amp;GF$4,'04施策の客観指標'!$A$4:$AY$1029,COLUMN('04施策の客観指標'!$AY:$AY),FALSE))</f>
        <v>1</v>
      </c>
      <c r="GQ30" s="856">
        <f>IF(GG30="-","-",VLOOKUP($A30&amp;"-"&amp;GG$4,'04施策の客観指標'!$A$4:$AY$1029,COLUMN('04施策の客観指標'!$AY:$AY),FALSE))</f>
        <v>1</v>
      </c>
      <c r="GR30" s="856" t="str">
        <f>IF(GH30="-","-",VLOOKUP($A30&amp;"-"&amp;GH$4,'04施策の客観指標'!$A$4:$AY$1029,COLUMN('04施策の客観指標'!$AY:$AY),FALSE))</f>
        <v>-</v>
      </c>
      <c r="GS30" s="856" t="str">
        <f>IF(GI30="-","-",VLOOKUP($A30&amp;"-"&amp;GI$4,'04施策の客観指標'!$A$4:$AY$1029,COLUMN('04施策の客観指標'!$AY:$AY),FALSE))</f>
        <v>-</v>
      </c>
      <c r="GT30" s="879">
        <f t="shared" si="71"/>
        <v>7</v>
      </c>
      <c r="GU30" s="877">
        <f t="shared" si="72"/>
        <v>4</v>
      </c>
      <c r="GV30" s="878">
        <f t="shared" si="73"/>
        <v>2</v>
      </c>
      <c r="GW30" s="878">
        <f t="shared" si="74"/>
        <v>3</v>
      </c>
      <c r="GX30" s="878">
        <f t="shared" si="75"/>
        <v>3</v>
      </c>
      <c r="GY30" s="878">
        <f t="shared" si="76"/>
        <v>3</v>
      </c>
      <c r="GZ30" s="878">
        <f t="shared" si="77"/>
        <v>3</v>
      </c>
      <c r="HA30" s="878">
        <f t="shared" si="78"/>
        <v>4</v>
      </c>
      <c r="HB30" s="878" t="str">
        <f t="shared" si="79"/>
        <v/>
      </c>
      <c r="HC30" s="878" t="str">
        <f t="shared" si="80"/>
        <v/>
      </c>
      <c r="HD30" s="855">
        <f t="shared" si="81"/>
        <v>0.7857142857142857</v>
      </c>
      <c r="HE30" s="877" t="str">
        <f>IF($K30="○",VLOOKUP($C30&amp;"-"&amp;HE$4,'05市民生活実感調査'!$A$3:$BC$218,COLUMN('05市民生活実感調査'!$AS:$AS),FALSE),"-")</f>
        <v>-</v>
      </c>
      <c r="HF30" s="878" t="str">
        <f>IF($L30="○",VLOOKUP($C30&amp;"-"&amp;HF$4,'05市民生活実感調査'!$A$3:$BC$218,COLUMN('05市民生活実感調査'!$AS:$AS),FALSE),"-")</f>
        <v>-</v>
      </c>
      <c r="HG30" s="878" t="str">
        <f>IF($M30="○",VLOOKUP($C30&amp;"-"&amp;HG$4,'05市民生活実感調査'!$A$3:$BC$218,COLUMN('05市民生活実感調査'!$AS:$AS),FALSE),"-")</f>
        <v>-</v>
      </c>
      <c r="HH30" s="878" t="str">
        <f>IF($N30="○",VLOOKUP($C30&amp;"-"&amp;HH$4,'05市民生活実感調査'!$A$3:$BC$218,COLUMN('05市民生活実感調査'!$AS:$AS),FALSE),"-")</f>
        <v>-</v>
      </c>
      <c r="HI30" s="878" t="str">
        <f>IF($O30="○",VLOOKUP($C30&amp;"-"&amp;HI$4,'05市民生活実感調査'!$A$3:$BC$218,COLUMN('05市民生活実感調査'!$AS:$AS),FALSE),"-")</f>
        <v>-</v>
      </c>
      <c r="HJ30" s="878" t="str">
        <f>IF($P30="○",VLOOKUP($C30&amp;"-"&amp;HJ$4,'05市民生活実感調査'!$A$3:$BC$218,COLUMN('05市民生活実感調査'!$AS:$AS),FALSE),"-")</f>
        <v>-</v>
      </c>
      <c r="HK30" s="878" t="str">
        <f>IF($Q30="○",VLOOKUP($C30&amp;"-"&amp;HK$4,'05市民生活実感調査'!$A$3:$BC$218,COLUMN('05市民生活実感調査'!$AS:$AS),FALSE),"-")</f>
        <v>b</v>
      </c>
      <c r="HL30" s="878" t="str">
        <f>IF($R30="○",VLOOKUP($C30&amp;"-"&amp;HL$4,'05市民生活実感調査'!$A$3:$BC$218,COLUMN('05市民生活実感調査'!$AS:$AS),FALSE),"-")</f>
        <v>b</v>
      </c>
      <c r="HM30" s="879" t="str">
        <f t="shared" si="82"/>
        <v>b</v>
      </c>
      <c r="HN30" s="877" t="str">
        <f t="shared" si="83"/>
        <v/>
      </c>
      <c r="HO30" s="878" t="str">
        <f t="shared" si="84"/>
        <v/>
      </c>
      <c r="HP30" s="878" t="str">
        <f t="shared" si="85"/>
        <v/>
      </c>
      <c r="HQ30" s="878" t="str">
        <f t="shared" si="86"/>
        <v/>
      </c>
      <c r="HR30" s="878" t="str">
        <f t="shared" si="87"/>
        <v/>
      </c>
      <c r="HS30" s="878" t="str">
        <f t="shared" si="88"/>
        <v/>
      </c>
      <c r="HT30" s="878">
        <f t="shared" si="89"/>
        <v>3</v>
      </c>
      <c r="HU30" s="878">
        <f t="shared" si="90"/>
        <v>3</v>
      </c>
      <c r="HV30" s="840">
        <f t="shared" si="91"/>
        <v>0.75</v>
      </c>
      <c r="HW30" s="876" t="str">
        <f t="shared" si="92"/>
        <v>客観指標</v>
      </c>
      <c r="HX30" s="863" t="str">
        <f t="shared" si="93"/>
        <v>流通体制の現状については、中央卸売市場の取扱数量をはじめとする指標により客観的に捉えることが重要であり、客観指標評価を重視して評価することが妥当であると考えるため。</v>
      </c>
      <c r="HY30" s="877" t="str">
        <f>VLOOKUP(GJ30&amp;HM30&amp;HW30,プルダウン!$AC$2:$AD$71,2,FALSE)</f>
        <v>B</v>
      </c>
      <c r="HZ30" s="859" t="str">
        <f>VLOOKUP(HY30,プルダウン!$A$1:$B$6,2,FALSE)</f>
        <v>政策の目的がかなり達成されている</v>
      </c>
      <c r="IA30" s="860"/>
      <c r="IB30" s="859"/>
      <c r="IC30" s="889" t="str">
        <f>VLOOKUP($A30&amp;"-"&amp;IC$4,'04施策の客観指標'!$A$4:$AY$1029,COLUMN('04施策の客観指標'!$AW:$AW),FALSE)</f>
        <v>b</v>
      </c>
      <c r="ID30" s="878" t="str">
        <f>VLOOKUP($A30&amp;"-"&amp;ID$4,'04施策の客観指標'!$A$4:$AY$1029,COLUMN('04施策の客観指標'!$AW:$AW),FALSE)</f>
        <v>b</v>
      </c>
      <c r="IE30" s="878" t="str">
        <f>VLOOKUP($A30&amp;"-"&amp;IE$4,'04施策の客観指標'!$A$4:$AY$1029,COLUMN('04施策の客観指標'!$AW:$AW),FALSE)</f>
        <v>b</v>
      </c>
      <c r="IF30" s="878" t="str">
        <f>VLOOKUP($A30&amp;"-"&amp;IF$4,'04施策の客観指標'!$A$4:$AY$1029,COLUMN('04施策の客観指標'!$AW:$AW),FALSE)</f>
        <v>a</v>
      </c>
      <c r="IG30" s="878" t="str">
        <f>VLOOKUP($A30&amp;"-"&amp;IG$4,'04施策の客観指標'!$A$4:$AY$1029,COLUMN('04施策の客観指標'!$AW:$AW),FALSE)</f>
        <v>b</v>
      </c>
      <c r="IH30" s="878" t="str">
        <f>VLOOKUP($A30&amp;"-"&amp;IH$4,'04施策の客観指標'!$A$4:$AY$1029,COLUMN('04施策の客観指標'!$AW:$AW),FALSE)</f>
        <v>a</v>
      </c>
      <c r="II30" s="878" t="str">
        <f>VLOOKUP($A30&amp;"-"&amp;II$4,'04施策の客観指標'!$A$4:$AY$1029,COLUMN('04施策の客観指標'!$AW:$AW),FALSE)</f>
        <v>a</v>
      </c>
      <c r="IJ30" s="878" t="str">
        <f>VLOOKUP($A30&amp;"-"&amp;IJ$4,'04施策の客観指標'!$A$4:$AY$1029,COLUMN('04施策の客観指標'!$AW:$AW),FALSE)</f>
        <v>-</v>
      </c>
      <c r="IK30" s="878" t="str">
        <f>VLOOKUP($A30&amp;"-"&amp;IK$4,'04施策の客観指標'!$A$4:$AY$1029,COLUMN('04施策の客観指標'!$AW:$AW),FALSE)</f>
        <v>-</v>
      </c>
      <c r="IL30" s="879" t="str">
        <f t="shared" si="94"/>
        <v>a</v>
      </c>
      <c r="IM30" s="856">
        <f>IF(IC30="-","-",VLOOKUP($A30&amp;"-"&amp;IC$4,'04施策の客観指標'!$A$4:$AY$1029,COLUMN('04施策の客観指標'!$AY:$AY),FALSE))</f>
        <v>1</v>
      </c>
      <c r="IN30" s="856">
        <f>IF(ID30="-","-",VLOOKUP($A30&amp;"-"&amp;ID$4,'04施策の客観指標'!$A$4:$AY$1029,COLUMN('04施策の客観指標'!$AY:$AY),FALSE))</f>
        <v>1</v>
      </c>
      <c r="IO30" s="856">
        <f>IF(IE30="-","-",VLOOKUP($A30&amp;"-"&amp;IE$4,'04施策の客観指標'!$A$4:$AY$1029,COLUMN('04施策の客観指標'!$AY:$AY),FALSE))</f>
        <v>1</v>
      </c>
      <c r="IP30" s="856">
        <f>IF(IF30="-","-",VLOOKUP($A30&amp;"-"&amp;IF$4,'04施策の客観指標'!$A$4:$AY$1029,COLUMN('04施策の客観指標'!$AY:$AY),FALSE))</f>
        <v>1</v>
      </c>
      <c r="IQ30" s="856">
        <f>IF(IG30="-","-",VLOOKUP($A30&amp;"-"&amp;IG$4,'04施策の客観指標'!$A$4:$AY$1029,COLUMN('04施策の客観指標'!$AY:$AY),FALSE))</f>
        <v>1</v>
      </c>
      <c r="IR30" s="856">
        <f>IF(IH30="-","-",VLOOKUP($A30&amp;"-"&amp;IH$4,'04施策の客観指標'!$A$4:$AY$1029,COLUMN('04施策の客観指標'!$AY:$AY),FALSE))</f>
        <v>1</v>
      </c>
      <c r="IS30" s="856">
        <f>IF(II30="-","-",VLOOKUP($A30&amp;"-"&amp;II$4,'04施策の客観指標'!$A$4:$AY$1029,COLUMN('04施策の客観指標'!$AY:$AY),FALSE))</f>
        <v>1</v>
      </c>
      <c r="IT30" s="856" t="str">
        <f>IF(IJ30="-","-",VLOOKUP($A30&amp;"-"&amp;IJ$4,'04施策の客観指標'!$A$4:$AY$1029,COLUMN('04施策の客観指標'!$AY:$AY),FALSE))</f>
        <v>-</v>
      </c>
      <c r="IU30" s="856" t="str">
        <f>IF(IK30="-","-",VLOOKUP($A30&amp;"-"&amp;IK$4,'04施策の客観指標'!$A$4:$AY$1029,COLUMN('04施策の客観指標'!$AY:$AY),FALSE))</f>
        <v>-</v>
      </c>
      <c r="IV30" s="879">
        <f t="shared" si="95"/>
        <v>7</v>
      </c>
      <c r="IW30" s="877">
        <f t="shared" si="96"/>
        <v>3</v>
      </c>
      <c r="IX30" s="878">
        <f t="shared" si="97"/>
        <v>3</v>
      </c>
      <c r="IY30" s="878">
        <f t="shared" si="98"/>
        <v>3</v>
      </c>
      <c r="IZ30" s="878">
        <f t="shared" si="99"/>
        <v>4</v>
      </c>
      <c r="JA30" s="878">
        <f t="shared" si="100"/>
        <v>3</v>
      </c>
      <c r="JB30" s="878">
        <f t="shared" si="101"/>
        <v>4</v>
      </c>
      <c r="JC30" s="878">
        <f t="shared" si="102"/>
        <v>4</v>
      </c>
      <c r="JD30" s="878" t="str">
        <f t="shared" si="103"/>
        <v/>
      </c>
      <c r="JE30" s="878" t="str">
        <f t="shared" si="104"/>
        <v/>
      </c>
      <c r="JF30" s="855">
        <f t="shared" si="105"/>
        <v>0.8571428571428571</v>
      </c>
      <c r="JG30" s="877" t="str">
        <f>IF($K30="○",VLOOKUP($C30&amp;"-"&amp;JG$4,'05市民生活実感調査'!$A$3:$BC$218,COLUMN('05市民生活実感調査'!$BC:$BC),FALSE),"-")</f>
        <v>-</v>
      </c>
      <c r="JH30" s="878" t="str">
        <f>IF($L30="○",VLOOKUP($C30&amp;"-"&amp;JH$4,'05市民生活実感調査'!$A$3:$BC$218,COLUMN('05市民生活実感調査'!$BC:$BC),FALSE),"-")</f>
        <v>-</v>
      </c>
      <c r="JI30" s="878" t="str">
        <f>IF($M30="○",VLOOKUP($C30&amp;"-"&amp;JI$4,'05市民生活実感調査'!$A$3:$BC$218,COLUMN('05市民生活実感調査'!$BC:$BC),FALSE),"-")</f>
        <v>-</v>
      </c>
      <c r="JJ30" s="878" t="str">
        <f>IF($N30="○",VLOOKUP($C30&amp;"-"&amp;JJ$4,'05市民生活実感調査'!$A$3:$BC$218,COLUMN('05市民生活実感調査'!$BC:$BC),FALSE),"-")</f>
        <v>-</v>
      </c>
      <c r="JK30" s="878" t="str">
        <f>IF($O30="○",VLOOKUP($C30&amp;"-"&amp;JK$4,'05市民生活実感調査'!$A$3:$BC$218,COLUMN('05市民生活実感調査'!$BC:$BC),FALSE),"-")</f>
        <v>-</v>
      </c>
      <c r="JL30" s="878" t="str">
        <f>IF($P30="○",VLOOKUP($C30&amp;"-"&amp;JL$4,'05市民生活実感調査'!$A$3:$BC$218,COLUMN('05市民生活実感調査'!$BC:$BC),FALSE),"-")</f>
        <v>-</v>
      </c>
      <c r="JM30" s="878" t="str">
        <f>IF($Q30="○",VLOOKUP($C30&amp;"-"&amp;JM$4,'05市民生活実感調査'!$A$3:$BC$218,COLUMN('05市民生活実感調査'!$BC:$BC),FALSE),"-")</f>
        <v>c</v>
      </c>
      <c r="JN30" s="878" t="str">
        <f>IF($R30="○",VLOOKUP($C30&amp;"-"&amp;JN$4,'05市民生活実感調査'!$A$3:$BC$218,COLUMN('05市民生活実感調査'!$BC:$BC),FALSE),"-")</f>
        <v>b</v>
      </c>
      <c r="JO30" s="879" t="str">
        <f t="shared" si="106"/>
        <v>b</v>
      </c>
      <c r="JP30" s="877" t="str">
        <f t="shared" si="107"/>
        <v/>
      </c>
      <c r="JQ30" s="878" t="str">
        <f t="shared" si="108"/>
        <v/>
      </c>
      <c r="JR30" s="878" t="str">
        <f t="shared" si="109"/>
        <v/>
      </c>
      <c r="JS30" s="878" t="str">
        <f t="shared" si="110"/>
        <v/>
      </c>
      <c r="JT30" s="878" t="str">
        <f t="shared" si="111"/>
        <v/>
      </c>
      <c r="JU30" s="878" t="str">
        <f t="shared" si="112"/>
        <v/>
      </c>
      <c r="JV30" s="878">
        <f t="shared" si="113"/>
        <v>2</v>
      </c>
      <c r="JW30" s="878">
        <f t="shared" si="114"/>
        <v>3</v>
      </c>
      <c r="JX30" s="840">
        <f t="shared" si="115"/>
        <v>0.625</v>
      </c>
      <c r="JY30" s="876" t="str">
        <f t="shared" si="143"/>
        <v>客観指標</v>
      </c>
      <c r="JZ30" s="863" t="str">
        <f t="shared" si="117"/>
        <v>流通体制の現状については、中央卸売市場の取扱数量をはじめとする指標により客観的に捉えることが重要であり、客観指標評価を重視して評価することが妥当であると考えるため。</v>
      </c>
      <c r="KA30" s="877" t="str">
        <f>VLOOKUP(IL30&amp;JO30&amp;JY30,プルダウン!$AC$2:$AD$71,2,FALSE)</f>
        <v>A</v>
      </c>
      <c r="KB30" s="859" t="str">
        <f>VLOOKUP(KA30,プルダウン!$A$1:$B$6,2,FALSE)</f>
        <v>政策の目的が十分に達成されている</v>
      </c>
      <c r="KC30" s="860"/>
      <c r="KD30" s="859"/>
      <c r="KE30" s="883" t="str">
        <f>VLOOKUP($A30&amp;"-"&amp;KE$4,'04施策の客観指標'!$A$4:$AY$1029,COLUMN('04施策の客観指標'!$AX:$AX),FALSE)</f>
        <v>a</v>
      </c>
      <c r="KF30" s="813" t="str">
        <f>VLOOKUP($A30&amp;"-"&amp;KF$4,'04施策の客観指標'!$A$4:$AY$1029,COLUMN('04施策の客観指標'!$AX:$AX),FALSE)</f>
        <v>b</v>
      </c>
      <c r="KG30" s="813" t="str">
        <f>VLOOKUP($A30&amp;"-"&amp;KG$4,'04施策の客観指標'!$A$4:$AY$1029,COLUMN('04施策の客観指標'!$AX:$AX),FALSE)</f>
        <v>c</v>
      </c>
      <c r="KH30" s="813" t="str">
        <f>VLOOKUP($A30&amp;"-"&amp;KH$4,'04施策の客観指標'!$A$4:$AY$1029,COLUMN('04施策の客観指標'!$AX:$AX),FALSE)</f>
        <v>b</v>
      </c>
      <c r="KI30" s="813" t="str">
        <f>VLOOKUP($A30&amp;"-"&amp;KI$4,'04施策の客観指標'!$A$4:$AY$1029,COLUMN('04施策の客観指標'!$AX:$AX),FALSE)</f>
        <v>b</v>
      </c>
      <c r="KJ30" s="813" t="str">
        <f>VLOOKUP($A30&amp;"-"&amp;KJ$4,'04施策の客観指標'!$A$4:$AY$1029,COLUMN('04施策の客観指標'!$AX:$AX),FALSE)</f>
        <v>a</v>
      </c>
      <c r="KK30" s="813" t="str">
        <f>VLOOKUP($A30&amp;"-"&amp;KK$4,'04施策の客観指標'!$A$4:$AY$1029,COLUMN('04施策の客観指標'!$AX:$AX),FALSE)</f>
        <v>a</v>
      </c>
      <c r="KL30" s="813" t="str">
        <f>VLOOKUP($A30&amp;"-"&amp;KL$4,'04施策の客観指標'!$A$4:$AY$1029,COLUMN('04施策の客観指標'!$AX:$AX),FALSE)</f>
        <v>-</v>
      </c>
      <c r="KM30" s="813" t="str">
        <f>VLOOKUP($A30&amp;"-"&amp;KM$4,'04施策の客観指標'!$A$4:$AY$1029,COLUMN('04施策の客観指標'!$AX:$AX),FALSE)</f>
        <v>-</v>
      </c>
      <c r="KN30" s="814" t="str">
        <f t="shared" si="118"/>
        <v>a</v>
      </c>
      <c r="KO30" s="423">
        <f>IF(KE30="-","-",VLOOKUP($A30&amp;"-"&amp;KE$4,'04施策の客観指標'!$A$4:$AY$1029,COLUMN('04施策の客観指標'!$AY:$AY),FALSE))</f>
        <v>1</v>
      </c>
      <c r="KP30" s="423">
        <f>IF(KF30="-","-",VLOOKUP($A30&amp;"-"&amp;KF$4,'04施策の客観指標'!$A$4:$AY$1029,COLUMN('04施策の客観指標'!$AY:$AY),FALSE))</f>
        <v>1</v>
      </c>
      <c r="KQ30" s="423">
        <f>IF(KG30="-","-",VLOOKUP($A30&amp;"-"&amp;KG$4,'04施策の客観指標'!$A$4:$AY$1029,COLUMN('04施策の客観指標'!$AY:$AY),FALSE))</f>
        <v>1</v>
      </c>
      <c r="KR30" s="423">
        <f>IF(KH30="-","-",VLOOKUP($A30&amp;"-"&amp;KH$4,'04施策の客観指標'!$A$4:$AY$1029,COLUMN('04施策の客観指標'!$AY:$AY),FALSE))</f>
        <v>1</v>
      </c>
      <c r="KS30" s="423">
        <f>IF(KI30="-","-",VLOOKUP($A30&amp;"-"&amp;KI$4,'04施策の客観指標'!$A$4:$AY$1029,COLUMN('04施策の客観指標'!$AY:$AY),FALSE))</f>
        <v>1</v>
      </c>
      <c r="KT30" s="423">
        <f>IF(KJ30="-","-",VLOOKUP($A30&amp;"-"&amp;KJ$4,'04施策の客観指標'!$A$4:$AY$1029,COLUMN('04施策の客観指標'!$AY:$AY),FALSE))</f>
        <v>1</v>
      </c>
      <c r="KU30" s="423">
        <f>IF(KK30="-","-",VLOOKUP($A30&amp;"-"&amp;KK$4,'04施策の客観指標'!$A$4:$AY$1029,COLUMN('04施策の客観指標'!$AY:$AY),FALSE))</f>
        <v>1</v>
      </c>
      <c r="KV30" s="423" t="str">
        <f>IF(KL30="-","-",VLOOKUP($A30&amp;"-"&amp;KL$4,'04施策の客観指標'!$A$4:$AY$1029,COLUMN('04施策の客観指標'!$AY:$AY),FALSE))</f>
        <v>-</v>
      </c>
      <c r="KW30" s="423" t="str">
        <f>IF(KM30="-","-",VLOOKUP($A30&amp;"-"&amp;KM$4,'04施策の客観指標'!$A$4:$AY$1029,COLUMN('04施策の客観指標'!$AY:$AY),FALSE))</f>
        <v>-</v>
      </c>
      <c r="KX30" s="234">
        <f t="shared" si="119"/>
        <v>7</v>
      </c>
      <c r="KY30" s="237">
        <f t="shared" si="120"/>
        <v>4</v>
      </c>
      <c r="KZ30" s="187">
        <f t="shared" si="121"/>
        <v>3</v>
      </c>
      <c r="LA30" s="187">
        <f t="shared" si="122"/>
        <v>2</v>
      </c>
      <c r="LB30" s="187">
        <f t="shared" si="123"/>
        <v>3</v>
      </c>
      <c r="LC30" s="187">
        <f t="shared" si="124"/>
        <v>3</v>
      </c>
      <c r="LD30" s="187">
        <f t="shared" si="125"/>
        <v>4</v>
      </c>
      <c r="LE30" s="187">
        <f t="shared" si="126"/>
        <v>4</v>
      </c>
      <c r="LF30" s="187" t="str">
        <f t="shared" si="127"/>
        <v/>
      </c>
      <c r="LG30" s="187" t="str">
        <f t="shared" si="128"/>
        <v/>
      </c>
      <c r="LH30" s="240">
        <f t="shared" si="129"/>
        <v>0.8214285714285714</v>
      </c>
      <c r="LI30" s="820" t="str">
        <f>IF($K30="○",VLOOKUP($C30&amp;"-"&amp;LI$4,'05市民生活実感調査'!$A$3:$BM$218,COLUMN('05市民生活実感調査'!$BM:$BM),FALSE),"-")</f>
        <v>-</v>
      </c>
      <c r="LJ30" s="821" t="str">
        <f>IF($L30="○",VLOOKUP($C30&amp;"-"&amp;LJ$4,'05市民生活実感調査'!$A$3:$BM$218,COLUMN('05市民生活実感調査'!$BM:$BM),FALSE),"-")</f>
        <v>-</v>
      </c>
      <c r="LK30" s="821" t="str">
        <f>IF($M30="○",VLOOKUP($C30&amp;"-"&amp;LK$4,'05市民生活実感調査'!$A$3:$BM$218,COLUMN('05市民生活実感調査'!$BM:$BM),FALSE),"-")</f>
        <v>-</v>
      </c>
      <c r="LL30" s="821" t="str">
        <f>IF($N30="○",VLOOKUP($C30&amp;"-"&amp;LL$4,'05市民生活実感調査'!$A$3:$BM$218,COLUMN('05市民生活実感調査'!$BM:$BM),FALSE),"-")</f>
        <v>-</v>
      </c>
      <c r="LM30" s="821" t="str">
        <f>IF($O30="○",VLOOKUP($C30&amp;"-"&amp;LM$4,'05市民生活実感調査'!$A$3:$BM$218,COLUMN('05市民生活実感調査'!$BM:$BM),FALSE),"-")</f>
        <v>-</v>
      </c>
      <c r="LN30" s="821" t="str">
        <f>IF($P30="○",VLOOKUP($C30&amp;"-"&amp;LN$4,'05市民生活実感調査'!$A$3:$BM$218,COLUMN('05市民生活実感調査'!$BM:$BM),FALSE),"-")</f>
        <v>-</v>
      </c>
      <c r="LO30" s="821" t="str">
        <f>IF($Q30="○",VLOOKUP($C30&amp;"-"&amp;LO$4,'05市民生活実感調査'!$A$3:$BM$218,COLUMN('05市民生活実感調査'!$BM:$BM),FALSE),"-")</f>
        <v>b</v>
      </c>
      <c r="LP30" s="821" t="str">
        <f>IF($R30="○",VLOOKUP($C30&amp;"-"&amp;LP$4,'05市民生活実感調査'!$A$3:$BM$218,COLUMN('05市民生活実感調査'!$BM:$BM),FALSE),"-")</f>
        <v>b</v>
      </c>
      <c r="LQ30" s="822" t="str">
        <f t="shared" si="130"/>
        <v>b</v>
      </c>
      <c r="LR30" s="237" t="str">
        <f t="shared" si="131"/>
        <v/>
      </c>
      <c r="LS30" s="187" t="str">
        <f t="shared" si="132"/>
        <v/>
      </c>
      <c r="LT30" s="187" t="str">
        <f t="shared" si="133"/>
        <v/>
      </c>
      <c r="LU30" s="187" t="str">
        <f t="shared" si="134"/>
        <v/>
      </c>
      <c r="LV30" s="187" t="str">
        <f t="shared" si="135"/>
        <v/>
      </c>
      <c r="LW30" s="187" t="str">
        <f t="shared" si="136"/>
        <v/>
      </c>
      <c r="LX30" s="187">
        <f t="shared" si="137"/>
        <v>3</v>
      </c>
      <c r="LY30" s="187">
        <f t="shared" si="138"/>
        <v>3</v>
      </c>
      <c r="LZ30" s="422">
        <f t="shared" si="142"/>
        <v>0.75</v>
      </c>
      <c r="MA30" s="103" t="str">
        <f t="shared" si="144"/>
        <v>客観指標</v>
      </c>
      <c r="MB30" s="104" t="str">
        <f t="shared" si="140"/>
        <v>流通体制の現状については、中央卸売市場の取扱数量をはじめとする指標により客観的に捉えることが重要であり、客観指標評価を重視して評価することが妥当であると考えるため。</v>
      </c>
      <c r="MC30" s="823" t="str">
        <f>VLOOKUP(KN30&amp;LQ30&amp;MA30,プルダウン!$AC$2:$AD$71,2,FALSE)</f>
        <v>A</v>
      </c>
      <c r="MD30" s="824" t="str">
        <f>VLOOKUP(MC30,プルダウン!$A$1:$B$6,2,FALSE)</f>
        <v>政策の目的が十分に達成されている</v>
      </c>
      <c r="ME30" s="91"/>
      <c r="MF30" s="190"/>
    </row>
    <row r="31" spans="1:344" ht="210.75" customHeight="1">
      <c r="A31" s="231">
        <v>801</v>
      </c>
      <c r="B31" s="104" t="s">
        <v>183</v>
      </c>
      <c r="C31" s="237">
        <f t="shared" si="0"/>
        <v>8</v>
      </c>
      <c r="D31" s="190" t="s">
        <v>278</v>
      </c>
      <c r="E31" s="104"/>
      <c r="F31" s="91" t="s">
        <v>1322</v>
      </c>
      <c r="G31" s="117" t="s">
        <v>1722</v>
      </c>
      <c r="H31" s="91"/>
      <c r="I31" s="117"/>
      <c r="J31" s="104"/>
      <c r="K31" s="420" t="s">
        <v>383</v>
      </c>
      <c r="L31" s="421" t="s">
        <v>83</v>
      </c>
      <c r="M31" s="421" t="s">
        <v>83</v>
      </c>
      <c r="N31" s="421" t="s">
        <v>83</v>
      </c>
      <c r="O31" s="421" t="s">
        <v>83</v>
      </c>
      <c r="P31" s="421" t="s">
        <v>83</v>
      </c>
      <c r="Q31" s="421" t="s">
        <v>83</v>
      </c>
      <c r="R31" s="424" t="s">
        <v>83</v>
      </c>
      <c r="S31" s="877" t="s">
        <v>83</v>
      </c>
      <c r="T31" s="878" t="s">
        <v>83</v>
      </c>
      <c r="U31" s="878" t="s">
        <v>83</v>
      </c>
      <c r="V31" s="878" t="s">
        <v>83</v>
      </c>
      <c r="W31" s="878" t="s">
        <v>83</v>
      </c>
      <c r="X31" s="878" t="s">
        <v>83</v>
      </c>
      <c r="Y31" s="878" t="s">
        <v>83</v>
      </c>
      <c r="Z31" s="878" t="s">
        <v>83</v>
      </c>
      <c r="AA31" s="852" t="s">
        <v>83</v>
      </c>
      <c r="AB31" s="876" t="str">
        <f t="shared" si="1"/>
        <v>-</v>
      </c>
      <c r="AC31" s="856" t="s">
        <v>83</v>
      </c>
      <c r="AD31" s="878" t="s">
        <v>83</v>
      </c>
      <c r="AE31" s="878" t="s">
        <v>83</v>
      </c>
      <c r="AF31" s="878" t="s">
        <v>83</v>
      </c>
      <c r="AG31" s="878" t="s">
        <v>83</v>
      </c>
      <c r="AH31" s="878" t="s">
        <v>83</v>
      </c>
      <c r="AI31" s="878" t="s">
        <v>83</v>
      </c>
      <c r="AJ31" s="878" t="s">
        <v>83</v>
      </c>
      <c r="AK31" s="878" t="s">
        <v>83</v>
      </c>
      <c r="AL31" s="879">
        <f t="shared" si="2"/>
        <v>0</v>
      </c>
      <c r="AM31" s="856" t="str">
        <f t="shared" si="3"/>
        <v/>
      </c>
      <c r="AN31" s="878" t="str">
        <f t="shared" si="4"/>
        <v/>
      </c>
      <c r="AO31" s="878" t="str">
        <f t="shared" si="5"/>
        <v/>
      </c>
      <c r="AP31" s="878" t="str">
        <f t="shared" si="6"/>
        <v/>
      </c>
      <c r="AQ31" s="878" t="str">
        <f t="shared" si="7"/>
        <v/>
      </c>
      <c r="AR31" s="878" t="str">
        <f t="shared" si="8"/>
        <v/>
      </c>
      <c r="AS31" s="878" t="str">
        <f t="shared" si="9"/>
        <v/>
      </c>
      <c r="AT31" s="878" t="str">
        <f t="shared" si="10"/>
        <v/>
      </c>
      <c r="AU31" s="852" t="str">
        <f t="shared" si="11"/>
        <v/>
      </c>
      <c r="AV31" s="855" t="str">
        <f t="shared" si="12"/>
        <v>-</v>
      </c>
      <c r="AW31" s="856" t="s">
        <v>55</v>
      </c>
      <c r="AX31" s="878" t="s">
        <v>83</v>
      </c>
      <c r="AY31" s="878" t="s">
        <v>83</v>
      </c>
      <c r="AZ31" s="878" t="s">
        <v>83</v>
      </c>
      <c r="BA31" s="878" t="s">
        <v>83</v>
      </c>
      <c r="BB31" s="878" t="s">
        <v>83</v>
      </c>
      <c r="BC31" s="878" t="s">
        <v>83</v>
      </c>
      <c r="BD31" s="878" t="s">
        <v>83</v>
      </c>
      <c r="BE31" s="879" t="str">
        <f t="shared" si="13"/>
        <v>b</v>
      </c>
      <c r="BF31" s="877">
        <f t="shared" si="14"/>
        <v>3</v>
      </c>
      <c r="BG31" s="878" t="str">
        <f t="shared" si="15"/>
        <v/>
      </c>
      <c r="BH31" s="878" t="str">
        <f t="shared" si="16"/>
        <v/>
      </c>
      <c r="BI31" s="878" t="str">
        <f t="shared" si="17"/>
        <v/>
      </c>
      <c r="BJ31" s="878" t="str">
        <f t="shared" si="18"/>
        <v/>
      </c>
      <c r="BK31" s="878" t="str">
        <f t="shared" si="19"/>
        <v/>
      </c>
      <c r="BL31" s="878" t="str">
        <f t="shared" si="20"/>
        <v/>
      </c>
      <c r="BM31" s="878" t="str">
        <f t="shared" si="21"/>
        <v/>
      </c>
      <c r="BN31" s="840">
        <f t="shared" si="22"/>
        <v>0.75</v>
      </c>
      <c r="BO31" s="880" t="s">
        <v>123</v>
      </c>
      <c r="BP31" s="863" t="s">
        <v>1982</v>
      </c>
      <c r="BQ31" s="877" t="s">
        <v>313</v>
      </c>
      <c r="BR31" s="887" t="s">
        <v>3628</v>
      </c>
      <c r="BS31" s="860"/>
      <c r="BT31" s="887"/>
      <c r="BU31" s="863" t="s">
        <v>1460</v>
      </c>
      <c r="BV31" s="891" t="s">
        <v>1746</v>
      </c>
      <c r="BW31" s="889" t="s">
        <v>55</v>
      </c>
      <c r="BX31" s="878" t="s">
        <v>55</v>
      </c>
      <c r="BY31" s="878" t="s">
        <v>55</v>
      </c>
      <c r="BZ31" s="878" t="s">
        <v>54</v>
      </c>
      <c r="CA31" s="878" t="s">
        <v>54</v>
      </c>
      <c r="CB31" s="878" t="s">
        <v>83</v>
      </c>
      <c r="CC31" s="878" t="s">
        <v>83</v>
      </c>
      <c r="CD31" s="878" t="s">
        <v>83</v>
      </c>
      <c r="CE31" s="852" t="s">
        <v>83</v>
      </c>
      <c r="CF31" s="879" t="str">
        <f t="shared" si="23"/>
        <v>a</v>
      </c>
      <c r="CG31" s="856">
        <v>1</v>
      </c>
      <c r="CH31" s="856">
        <v>1</v>
      </c>
      <c r="CI31" s="856">
        <v>1</v>
      </c>
      <c r="CJ31" s="856">
        <v>1</v>
      </c>
      <c r="CK31" s="856">
        <v>1</v>
      </c>
      <c r="CL31" s="856" t="s">
        <v>83</v>
      </c>
      <c r="CM31" s="856" t="s">
        <v>83</v>
      </c>
      <c r="CN31" s="856" t="s">
        <v>83</v>
      </c>
      <c r="CO31" s="856" t="s">
        <v>83</v>
      </c>
      <c r="CP31" s="879">
        <f t="shared" si="24"/>
        <v>5</v>
      </c>
      <c r="CQ31" s="877">
        <f t="shared" si="25"/>
        <v>3</v>
      </c>
      <c r="CR31" s="878">
        <f t="shared" si="26"/>
        <v>3</v>
      </c>
      <c r="CS31" s="878">
        <f t="shared" si="27"/>
        <v>3</v>
      </c>
      <c r="CT31" s="878">
        <f t="shared" si="28"/>
        <v>4</v>
      </c>
      <c r="CU31" s="878">
        <f t="shared" si="29"/>
        <v>4</v>
      </c>
      <c r="CV31" s="878" t="str">
        <f t="shared" si="30"/>
        <v/>
      </c>
      <c r="CW31" s="878" t="str">
        <f t="shared" si="31"/>
        <v/>
      </c>
      <c r="CX31" s="878" t="str">
        <f t="shared" si="32"/>
        <v/>
      </c>
      <c r="CY31" s="878" t="str">
        <f t="shared" si="33"/>
        <v/>
      </c>
      <c r="CZ31" s="855">
        <f t="shared" si="34"/>
        <v>0.85</v>
      </c>
      <c r="DA31" s="877" t="s">
        <v>56</v>
      </c>
      <c r="DB31" s="878" t="s">
        <v>83</v>
      </c>
      <c r="DC31" s="878" t="s">
        <v>83</v>
      </c>
      <c r="DD31" s="878" t="s">
        <v>83</v>
      </c>
      <c r="DE31" s="878" t="s">
        <v>83</v>
      </c>
      <c r="DF31" s="878" t="s">
        <v>83</v>
      </c>
      <c r="DG31" s="878" t="s">
        <v>83</v>
      </c>
      <c r="DH31" s="878" t="s">
        <v>83</v>
      </c>
      <c r="DI31" s="879" t="str">
        <f t="shared" si="35"/>
        <v>c</v>
      </c>
      <c r="DJ31" s="877">
        <f t="shared" si="36"/>
        <v>2</v>
      </c>
      <c r="DK31" s="878" t="str">
        <f t="shared" si="37"/>
        <v/>
      </c>
      <c r="DL31" s="878" t="str">
        <f t="shared" si="38"/>
        <v/>
      </c>
      <c r="DM31" s="878" t="str">
        <f t="shared" si="39"/>
        <v/>
      </c>
      <c r="DN31" s="878" t="str">
        <f t="shared" si="141"/>
        <v/>
      </c>
      <c r="DO31" s="878" t="str">
        <f t="shared" si="40"/>
        <v/>
      </c>
      <c r="DP31" s="878" t="str">
        <f t="shared" si="41"/>
        <v/>
      </c>
      <c r="DQ31" s="878" t="str">
        <f t="shared" si="42"/>
        <v/>
      </c>
      <c r="DR31" s="840">
        <f t="shared" si="43"/>
        <v>0.5</v>
      </c>
      <c r="DS31" s="876" t="str">
        <f t="shared" si="44"/>
        <v>市民実感</v>
      </c>
      <c r="DT31" s="863" t="str">
        <f t="shared" si="45"/>
        <v>観光客だけでなく市民にとっても満足度の高い観光振興を図ることを目的としており、市民生活実感評価を重視して評価することが妥当であると考えるため。</v>
      </c>
      <c r="DU31" s="877" t="s">
        <v>313</v>
      </c>
      <c r="DV31" s="859" t="s">
        <v>3628</v>
      </c>
      <c r="DW31" s="860"/>
      <c r="DX31" s="859"/>
      <c r="DY31" s="889" t="s">
        <v>54</v>
      </c>
      <c r="DZ31" s="878" t="s">
        <v>54</v>
      </c>
      <c r="EA31" s="878" t="s">
        <v>54</v>
      </c>
      <c r="EB31" s="878" t="s">
        <v>54</v>
      </c>
      <c r="EC31" s="878" t="s">
        <v>54</v>
      </c>
      <c r="ED31" s="878" t="s">
        <v>55</v>
      </c>
      <c r="EE31" s="878" t="s">
        <v>83</v>
      </c>
      <c r="EF31" s="878" t="s">
        <v>83</v>
      </c>
      <c r="EG31" s="878" t="s">
        <v>83</v>
      </c>
      <c r="EH31" s="879" t="str">
        <f t="shared" si="46"/>
        <v>a</v>
      </c>
      <c r="EI31" s="895">
        <v>1</v>
      </c>
      <c r="EJ31" s="895">
        <v>1</v>
      </c>
      <c r="EK31" s="895">
        <v>1</v>
      </c>
      <c r="EL31" s="895">
        <v>1</v>
      </c>
      <c r="EM31" s="895">
        <v>1</v>
      </c>
      <c r="EN31" s="895">
        <v>1</v>
      </c>
      <c r="EO31" s="895" t="s">
        <v>83</v>
      </c>
      <c r="EP31" s="895" t="s">
        <v>83</v>
      </c>
      <c r="EQ31" s="895" t="s">
        <v>83</v>
      </c>
      <c r="ER31" s="879">
        <f t="shared" si="47"/>
        <v>6</v>
      </c>
      <c r="ES31" s="877">
        <f t="shared" si="48"/>
        <v>4</v>
      </c>
      <c r="ET31" s="878">
        <f t="shared" si="49"/>
        <v>4</v>
      </c>
      <c r="EU31" s="878">
        <f t="shared" si="50"/>
        <v>4</v>
      </c>
      <c r="EV31" s="878">
        <f t="shared" si="51"/>
        <v>4</v>
      </c>
      <c r="EW31" s="878">
        <f t="shared" si="52"/>
        <v>4</v>
      </c>
      <c r="EX31" s="878">
        <f t="shared" si="53"/>
        <v>3</v>
      </c>
      <c r="EY31" s="878" t="str">
        <f t="shared" si="54"/>
        <v/>
      </c>
      <c r="EZ31" s="878" t="str">
        <f t="shared" si="55"/>
        <v/>
      </c>
      <c r="FA31" s="878" t="str">
        <f t="shared" si="56"/>
        <v/>
      </c>
      <c r="FB31" s="855">
        <f t="shared" si="57"/>
        <v>0.95833333333333337</v>
      </c>
      <c r="FC31" s="877" t="s">
        <v>56</v>
      </c>
      <c r="FD31" s="878" t="s">
        <v>83</v>
      </c>
      <c r="FE31" s="878" t="s">
        <v>83</v>
      </c>
      <c r="FF31" s="878" t="s">
        <v>83</v>
      </c>
      <c r="FG31" s="878" t="s">
        <v>83</v>
      </c>
      <c r="FH31" s="878" t="s">
        <v>83</v>
      </c>
      <c r="FI31" s="878" t="s">
        <v>83</v>
      </c>
      <c r="FJ31" s="878" t="s">
        <v>83</v>
      </c>
      <c r="FK31" s="879" t="str">
        <f t="shared" si="58"/>
        <v>c</v>
      </c>
      <c r="FL31" s="877">
        <f t="shared" si="59"/>
        <v>2</v>
      </c>
      <c r="FM31" s="878" t="str">
        <f t="shared" si="60"/>
        <v/>
      </c>
      <c r="FN31" s="878" t="str">
        <f t="shared" si="61"/>
        <v/>
      </c>
      <c r="FO31" s="878" t="str">
        <f t="shared" si="62"/>
        <v/>
      </c>
      <c r="FP31" s="878" t="str">
        <f t="shared" si="63"/>
        <v/>
      </c>
      <c r="FQ31" s="878" t="str">
        <f t="shared" si="64"/>
        <v/>
      </c>
      <c r="FR31" s="878" t="str">
        <f t="shared" si="65"/>
        <v/>
      </c>
      <c r="FS31" s="878" t="str">
        <f t="shared" si="66"/>
        <v/>
      </c>
      <c r="FT31" s="840">
        <f t="shared" si="67"/>
        <v>0.5</v>
      </c>
      <c r="FU31" s="915" t="str">
        <f t="shared" si="68"/>
        <v>市民実感</v>
      </c>
      <c r="FV31" s="863" t="str">
        <f t="shared" si="69"/>
        <v>観光客だけでなく市民にとっても満足度の高い観光振興を図ることを目的としており、市民生活実感評価を重視して評価することが妥当であると考えるため。</v>
      </c>
      <c r="FW31" s="877" t="s">
        <v>313</v>
      </c>
      <c r="FX31" s="859" t="s">
        <v>3628</v>
      </c>
      <c r="FY31" s="860"/>
      <c r="FZ31" s="859"/>
      <c r="GA31" s="889" t="str">
        <f>VLOOKUP($A31&amp;"-"&amp;GA$4,'04施策の客観指標'!$A$4:$AY$1029,COLUMN('04施策の客観指標'!$AV:$AV),FALSE)</f>
        <v>b</v>
      </c>
      <c r="GB31" s="878" t="str">
        <f>VLOOKUP($A31&amp;"-"&amp;GB$4,'04施策の客観指標'!$A$4:$AY$1029,COLUMN('04施策の客観指標'!$AV:$AV),FALSE)</f>
        <v>b</v>
      </c>
      <c r="GC31" s="878" t="str">
        <f>VLOOKUP($A31&amp;"-"&amp;GC$4,'04施策の客観指標'!$A$4:$AY$1029,COLUMN('04施策の客観指標'!$AV:$AV),FALSE)</f>
        <v>a</v>
      </c>
      <c r="GD31" s="878" t="str">
        <f>VLOOKUP($A31&amp;"-"&amp;GD$4,'04施策の客観指標'!$A$4:$AY$1029,COLUMN('04施策の客観指標'!$AV:$AV),FALSE)</f>
        <v>c</v>
      </c>
      <c r="GE31" s="878" t="str">
        <f>VLOOKUP($A31&amp;"-"&amp;GE$4,'04施策の客観指標'!$A$4:$AY$1029,COLUMN('04施策の客観指標'!$AV:$AV),FALSE)</f>
        <v>b</v>
      </c>
      <c r="GF31" s="878" t="str">
        <f>VLOOKUP($A31&amp;"-"&amp;GF$4,'04施策の客観指標'!$A$4:$AY$1029,COLUMN('04施策の客観指標'!$AV:$AV),FALSE)</f>
        <v>b</v>
      </c>
      <c r="GG31" s="878" t="str">
        <f>VLOOKUP($A31&amp;"-"&amp;GG$4,'04施策の客観指標'!$A$4:$AY$1029,COLUMN('04施策の客観指標'!$AV:$AV),FALSE)</f>
        <v>-</v>
      </c>
      <c r="GH31" s="878" t="str">
        <f>VLOOKUP($A31&amp;"-"&amp;GH$4,'04施策の客観指標'!$A$4:$AY$1029,COLUMN('04施策の客観指標'!$AV:$AV),FALSE)</f>
        <v>-</v>
      </c>
      <c r="GI31" s="878" t="str">
        <f>VLOOKUP($A31&amp;"-"&amp;GI$4,'04施策の客観指標'!$A$4:$AY$1029,COLUMN('04施策の客観指標'!$AV:$AV),FALSE)</f>
        <v>-</v>
      </c>
      <c r="GJ31" s="879" t="str">
        <f t="shared" si="70"/>
        <v>b</v>
      </c>
      <c r="GK31" s="856">
        <f>IF(GA31="-","-",VLOOKUP($A31&amp;"-"&amp;GA$4,'04施策の客観指標'!$A$4:$AY$1029,COLUMN('04施策の客観指標'!$AY:$AY),FALSE))</f>
        <v>1</v>
      </c>
      <c r="GL31" s="856">
        <f>IF(GB31="-","-",VLOOKUP($A31&amp;"-"&amp;GB$4,'04施策の客観指標'!$A$4:$AY$1029,COLUMN('04施策の客観指標'!$AY:$AY),FALSE))</f>
        <v>1</v>
      </c>
      <c r="GM31" s="856">
        <f>IF(GC31="-","-",VLOOKUP($A31&amp;"-"&amp;GC$4,'04施策の客観指標'!$A$4:$AY$1029,COLUMN('04施策の客観指標'!$AY:$AY),FALSE))</f>
        <v>1</v>
      </c>
      <c r="GN31" s="856">
        <f>IF(GD31="-","-",VLOOKUP($A31&amp;"-"&amp;GD$4,'04施策の客観指標'!$A$4:$AY$1029,COLUMN('04施策の客観指標'!$AY:$AY),FALSE))</f>
        <v>1</v>
      </c>
      <c r="GO31" s="856">
        <f>IF(GE31="-","-",VLOOKUP($A31&amp;"-"&amp;GE$4,'04施策の客観指標'!$A$4:$AY$1029,COLUMN('04施策の客観指標'!$AY:$AY),FALSE))</f>
        <v>1</v>
      </c>
      <c r="GP31" s="856">
        <f>IF(GF31="-","-",VLOOKUP($A31&amp;"-"&amp;GF$4,'04施策の客観指標'!$A$4:$AY$1029,COLUMN('04施策の客観指標'!$AY:$AY),FALSE))</f>
        <v>1</v>
      </c>
      <c r="GQ31" s="856" t="str">
        <f>IF(GG31="-","-",VLOOKUP($A31&amp;"-"&amp;GG$4,'04施策の客観指標'!$A$4:$AY$1029,COLUMN('04施策の客観指標'!$AY:$AY),FALSE))</f>
        <v>-</v>
      </c>
      <c r="GR31" s="856" t="str">
        <f>IF(GH31="-","-",VLOOKUP($A31&amp;"-"&amp;GH$4,'04施策の客観指標'!$A$4:$AY$1029,COLUMN('04施策の客観指標'!$AY:$AY),FALSE))</f>
        <v>-</v>
      </c>
      <c r="GS31" s="856" t="str">
        <f>IF(GI31="-","-",VLOOKUP($A31&amp;"-"&amp;GI$4,'04施策の客観指標'!$A$4:$AY$1029,COLUMN('04施策の客観指標'!$AY:$AY),FALSE))</f>
        <v>-</v>
      </c>
      <c r="GT31" s="879">
        <f t="shared" si="71"/>
        <v>6</v>
      </c>
      <c r="GU31" s="877">
        <f t="shared" si="72"/>
        <v>3</v>
      </c>
      <c r="GV31" s="878">
        <f t="shared" si="73"/>
        <v>3</v>
      </c>
      <c r="GW31" s="878">
        <f t="shared" si="74"/>
        <v>4</v>
      </c>
      <c r="GX31" s="878">
        <f t="shared" si="75"/>
        <v>2</v>
      </c>
      <c r="GY31" s="878">
        <f t="shared" si="76"/>
        <v>3</v>
      </c>
      <c r="GZ31" s="878">
        <f t="shared" si="77"/>
        <v>3</v>
      </c>
      <c r="HA31" s="878" t="str">
        <f t="shared" si="78"/>
        <v/>
      </c>
      <c r="HB31" s="878" t="str">
        <f t="shared" si="79"/>
        <v/>
      </c>
      <c r="HC31" s="878" t="str">
        <f t="shared" si="80"/>
        <v/>
      </c>
      <c r="HD31" s="855">
        <f t="shared" si="81"/>
        <v>0.75</v>
      </c>
      <c r="HE31" s="877" t="str">
        <f>IF($K31="○",VLOOKUP($C31&amp;"-"&amp;HE$4,'05市民生活実感調査'!$A$3:$BC$218,COLUMN('05市民生活実感調査'!$AS:$AS),FALSE),"-")</f>
        <v>c</v>
      </c>
      <c r="HF31" s="878" t="str">
        <f>IF($L31="○",VLOOKUP($C31&amp;"-"&amp;HF$4,'05市民生活実感調査'!$A$3:$BC$218,COLUMN('05市民生活実感調査'!$AS:$AS),FALSE),"-")</f>
        <v>-</v>
      </c>
      <c r="HG31" s="878" t="str">
        <f>IF($M31="○",VLOOKUP($C31&amp;"-"&amp;HG$4,'05市民生活実感調査'!$A$3:$BC$218,COLUMN('05市民生活実感調査'!$AS:$AS),FALSE),"-")</f>
        <v>-</v>
      </c>
      <c r="HH31" s="878" t="str">
        <f>IF($N31="○",VLOOKUP($C31&amp;"-"&amp;HH$4,'05市民生活実感調査'!$A$3:$BC$218,COLUMN('05市民生活実感調査'!$AS:$AS),FALSE),"-")</f>
        <v>-</v>
      </c>
      <c r="HI31" s="878" t="str">
        <f>IF($O31="○",VLOOKUP($C31&amp;"-"&amp;HI$4,'05市民生活実感調査'!$A$3:$BC$218,COLUMN('05市民生活実感調査'!$AS:$AS),FALSE),"-")</f>
        <v>-</v>
      </c>
      <c r="HJ31" s="878" t="str">
        <f>IF($P31="○",VLOOKUP($C31&amp;"-"&amp;HJ$4,'05市民生活実感調査'!$A$3:$BC$218,COLUMN('05市民生活実感調査'!$AS:$AS),FALSE),"-")</f>
        <v>-</v>
      </c>
      <c r="HK31" s="878" t="str">
        <f>IF($Q31="○",VLOOKUP($C31&amp;"-"&amp;HK$4,'05市民生活実感調査'!$A$3:$BC$218,COLUMN('05市民生活実感調査'!$AS:$AS),FALSE),"-")</f>
        <v>-</v>
      </c>
      <c r="HL31" s="878" t="str">
        <f>IF($R31="○",VLOOKUP($C31&amp;"-"&amp;HL$4,'05市民生活実感調査'!$A$3:$BC$218,COLUMN('05市民生活実感調査'!$AS:$AS),FALSE),"-")</f>
        <v>-</v>
      </c>
      <c r="HM31" s="879" t="str">
        <f t="shared" si="82"/>
        <v>c</v>
      </c>
      <c r="HN31" s="877">
        <f t="shared" si="83"/>
        <v>2</v>
      </c>
      <c r="HO31" s="878" t="str">
        <f t="shared" si="84"/>
        <v/>
      </c>
      <c r="HP31" s="878" t="str">
        <f t="shared" si="85"/>
        <v/>
      </c>
      <c r="HQ31" s="878" t="str">
        <f t="shared" si="86"/>
        <v/>
      </c>
      <c r="HR31" s="878" t="str">
        <f t="shared" si="87"/>
        <v/>
      </c>
      <c r="HS31" s="878" t="str">
        <f t="shared" si="88"/>
        <v/>
      </c>
      <c r="HT31" s="878" t="str">
        <f t="shared" si="89"/>
        <v/>
      </c>
      <c r="HU31" s="878" t="str">
        <f t="shared" si="90"/>
        <v/>
      </c>
      <c r="HV31" s="840">
        <f t="shared" si="91"/>
        <v>0.5</v>
      </c>
      <c r="HW31" s="876" t="str">
        <f t="shared" si="92"/>
        <v>市民実感</v>
      </c>
      <c r="HX31" s="863" t="str">
        <f t="shared" si="93"/>
        <v>観光客だけでなく市民にとっても満足度の高い観光振興を図ることを目的としており、市民生活実感評価を重視して評価することが妥当であると考えるため。</v>
      </c>
      <c r="HY31" s="877" t="str">
        <f>VLOOKUP(GJ31&amp;HM31&amp;HW31,プルダウン!$AC$2:$AD$71,2,FALSE)</f>
        <v>C</v>
      </c>
      <c r="HZ31" s="859" t="str">
        <f>VLOOKUP(HY31,プルダウン!$A$1:$B$6,2,FALSE)</f>
        <v>政策の目的がそこそこ達成されている</v>
      </c>
      <c r="IA31" s="860"/>
      <c r="IB31" s="859"/>
      <c r="IC31" s="889" t="str">
        <f>VLOOKUP($A31&amp;"-"&amp;IC$4,'04施策の客観指標'!$A$4:$AY$1029,COLUMN('04施策の客観指標'!$AW:$AW),FALSE)</f>
        <v>b</v>
      </c>
      <c r="ID31" s="878" t="str">
        <f>VLOOKUP($A31&amp;"-"&amp;ID$4,'04施策の客観指標'!$A$4:$AY$1029,COLUMN('04施策の客観指標'!$AW:$AW),FALSE)</f>
        <v>b</v>
      </c>
      <c r="IE31" s="878" t="str">
        <f>VLOOKUP($A31&amp;"-"&amp;IE$4,'04施策の客観指標'!$A$4:$AY$1029,COLUMN('04施策の客観指標'!$AW:$AW),FALSE)</f>
        <v>a</v>
      </c>
      <c r="IF31" s="878" t="str">
        <f>VLOOKUP($A31&amp;"-"&amp;IF$4,'04施策の客観指標'!$A$4:$AY$1029,COLUMN('04施策の客観指標'!$AW:$AW),FALSE)</f>
        <v>d</v>
      </c>
      <c r="IG31" s="878" t="str">
        <f>VLOOKUP($A31&amp;"-"&amp;IG$4,'04施策の客観指標'!$A$4:$AY$1029,COLUMN('04施策の客観指標'!$AW:$AW),FALSE)</f>
        <v>c</v>
      </c>
      <c r="IH31" s="878" t="str">
        <f>VLOOKUP($A31&amp;"-"&amp;IH$4,'04施策の客観指標'!$A$4:$AY$1029,COLUMN('04施策の客観指標'!$AW:$AW),FALSE)</f>
        <v>b</v>
      </c>
      <c r="II31" s="878" t="str">
        <f>VLOOKUP($A31&amp;"-"&amp;II$4,'04施策の客観指標'!$A$4:$AY$1029,COLUMN('04施策の客観指標'!$AW:$AW),FALSE)</f>
        <v>-</v>
      </c>
      <c r="IJ31" s="878" t="str">
        <f>VLOOKUP($A31&amp;"-"&amp;IJ$4,'04施策の客観指標'!$A$4:$AY$1029,COLUMN('04施策の客観指標'!$AW:$AW),FALSE)</f>
        <v>-</v>
      </c>
      <c r="IK31" s="878" t="str">
        <f>VLOOKUP($A31&amp;"-"&amp;IK$4,'04施策の客観指標'!$A$4:$AY$1029,COLUMN('04施策の客観指標'!$AW:$AW),FALSE)</f>
        <v>-</v>
      </c>
      <c r="IL31" s="879" t="str">
        <f t="shared" si="94"/>
        <v>b</v>
      </c>
      <c r="IM31" s="856">
        <f>IF(IC31="-","-",VLOOKUP($A31&amp;"-"&amp;IC$4,'04施策の客観指標'!$A$4:$AY$1029,COLUMN('04施策の客観指標'!$AY:$AY),FALSE))</f>
        <v>1</v>
      </c>
      <c r="IN31" s="856">
        <f>IF(ID31="-","-",VLOOKUP($A31&amp;"-"&amp;ID$4,'04施策の客観指標'!$A$4:$AY$1029,COLUMN('04施策の客観指標'!$AY:$AY),FALSE))</f>
        <v>1</v>
      </c>
      <c r="IO31" s="856">
        <f>IF(IE31="-","-",VLOOKUP($A31&amp;"-"&amp;IE$4,'04施策の客観指標'!$A$4:$AY$1029,COLUMN('04施策の客観指標'!$AY:$AY),FALSE))</f>
        <v>1</v>
      </c>
      <c r="IP31" s="856">
        <f>IF(IF31="-","-",VLOOKUP($A31&amp;"-"&amp;IF$4,'04施策の客観指標'!$A$4:$AY$1029,COLUMN('04施策の客観指標'!$AY:$AY),FALSE))</f>
        <v>1</v>
      </c>
      <c r="IQ31" s="856">
        <f>IF(IG31="-","-",VLOOKUP($A31&amp;"-"&amp;IG$4,'04施策の客観指標'!$A$4:$AY$1029,COLUMN('04施策の客観指標'!$AY:$AY),FALSE))</f>
        <v>1</v>
      </c>
      <c r="IR31" s="856">
        <f>IF(IH31="-","-",VLOOKUP($A31&amp;"-"&amp;IH$4,'04施策の客観指標'!$A$4:$AY$1029,COLUMN('04施策の客観指標'!$AY:$AY),FALSE))</f>
        <v>1</v>
      </c>
      <c r="IS31" s="856" t="str">
        <f>IF(II31="-","-",VLOOKUP($A31&amp;"-"&amp;II$4,'04施策の客観指標'!$A$4:$AY$1029,COLUMN('04施策の客観指標'!$AY:$AY),FALSE))</f>
        <v>-</v>
      </c>
      <c r="IT31" s="856" t="str">
        <f>IF(IJ31="-","-",VLOOKUP($A31&amp;"-"&amp;IJ$4,'04施策の客観指標'!$A$4:$AY$1029,COLUMN('04施策の客観指標'!$AY:$AY),FALSE))</f>
        <v>-</v>
      </c>
      <c r="IU31" s="856" t="str">
        <f>IF(IK31="-","-",VLOOKUP($A31&amp;"-"&amp;IK$4,'04施策の客観指標'!$A$4:$AY$1029,COLUMN('04施策の客観指標'!$AY:$AY),FALSE))</f>
        <v>-</v>
      </c>
      <c r="IV31" s="879">
        <f t="shared" si="95"/>
        <v>6</v>
      </c>
      <c r="IW31" s="877">
        <f t="shared" si="96"/>
        <v>3</v>
      </c>
      <c r="IX31" s="878">
        <f t="shared" si="97"/>
        <v>3</v>
      </c>
      <c r="IY31" s="878">
        <f t="shared" si="98"/>
        <v>4</v>
      </c>
      <c r="IZ31" s="878">
        <f t="shared" si="99"/>
        <v>1</v>
      </c>
      <c r="JA31" s="878">
        <f t="shared" si="100"/>
        <v>2</v>
      </c>
      <c r="JB31" s="878">
        <f t="shared" si="101"/>
        <v>3</v>
      </c>
      <c r="JC31" s="878" t="str">
        <f t="shared" si="102"/>
        <v/>
      </c>
      <c r="JD31" s="878" t="str">
        <f t="shared" si="103"/>
        <v/>
      </c>
      <c r="JE31" s="878" t="str">
        <f t="shared" si="104"/>
        <v/>
      </c>
      <c r="JF31" s="855">
        <f t="shared" si="105"/>
        <v>0.66666666666666663</v>
      </c>
      <c r="JG31" s="877" t="str">
        <f>IF($K31="○",VLOOKUP($C31&amp;"-"&amp;JG$4,'05市民生活実感調査'!$A$3:$BC$218,COLUMN('05市民生活実感調査'!$BC:$BC),FALSE),"-")</f>
        <v>c</v>
      </c>
      <c r="JH31" s="878" t="str">
        <f>IF($L31="○",VLOOKUP($C31&amp;"-"&amp;JH$4,'05市民生活実感調査'!$A$3:$BC$218,COLUMN('05市民生活実感調査'!$BC:$BC),FALSE),"-")</f>
        <v>-</v>
      </c>
      <c r="JI31" s="878" t="str">
        <f>IF($M31="○",VLOOKUP($C31&amp;"-"&amp;JI$4,'05市民生活実感調査'!$A$3:$BC$218,COLUMN('05市民生活実感調査'!$BC:$BC),FALSE),"-")</f>
        <v>-</v>
      </c>
      <c r="JJ31" s="878" t="str">
        <f>IF($N31="○",VLOOKUP($C31&amp;"-"&amp;JJ$4,'05市民生活実感調査'!$A$3:$BC$218,COLUMN('05市民生活実感調査'!$BC:$BC),FALSE),"-")</f>
        <v>-</v>
      </c>
      <c r="JK31" s="878" t="str">
        <f>IF($O31="○",VLOOKUP($C31&amp;"-"&amp;JK$4,'05市民生活実感調査'!$A$3:$BC$218,COLUMN('05市民生活実感調査'!$BC:$BC),FALSE),"-")</f>
        <v>-</v>
      </c>
      <c r="JL31" s="878" t="str">
        <f>IF($P31="○",VLOOKUP($C31&amp;"-"&amp;JL$4,'05市民生活実感調査'!$A$3:$BC$218,COLUMN('05市民生活実感調査'!$BC:$BC),FALSE),"-")</f>
        <v>-</v>
      </c>
      <c r="JM31" s="878" t="str">
        <f>IF($Q31="○",VLOOKUP($C31&amp;"-"&amp;JM$4,'05市民生活実感調査'!$A$3:$BC$218,COLUMN('05市民生活実感調査'!$BC:$BC),FALSE),"-")</f>
        <v>-</v>
      </c>
      <c r="JN31" s="878" t="str">
        <f>IF($R31="○",VLOOKUP($C31&amp;"-"&amp;JN$4,'05市民生活実感調査'!$A$3:$BC$218,COLUMN('05市民生活実感調査'!$BC:$BC),FALSE),"-")</f>
        <v>-</v>
      </c>
      <c r="JO31" s="879" t="str">
        <f t="shared" si="106"/>
        <v>c</v>
      </c>
      <c r="JP31" s="877">
        <f t="shared" si="107"/>
        <v>2</v>
      </c>
      <c r="JQ31" s="878" t="str">
        <f t="shared" si="108"/>
        <v/>
      </c>
      <c r="JR31" s="878" t="str">
        <f t="shared" si="109"/>
        <v/>
      </c>
      <c r="JS31" s="878" t="str">
        <f t="shared" si="110"/>
        <v/>
      </c>
      <c r="JT31" s="878" t="str">
        <f t="shared" si="111"/>
        <v/>
      </c>
      <c r="JU31" s="878" t="str">
        <f t="shared" si="112"/>
        <v/>
      </c>
      <c r="JV31" s="878" t="str">
        <f t="shared" si="113"/>
        <v/>
      </c>
      <c r="JW31" s="878" t="str">
        <f t="shared" si="114"/>
        <v/>
      </c>
      <c r="JX31" s="840">
        <f t="shared" si="115"/>
        <v>0.5</v>
      </c>
      <c r="JY31" s="876" t="str">
        <f t="shared" si="143"/>
        <v>市民実感</v>
      </c>
      <c r="JZ31" s="863" t="str">
        <f t="shared" si="117"/>
        <v>観光客だけでなく市民にとっても満足度の高い観光振興を図ることを目的としており、市民生活実感評価を重視して評価することが妥当であると考えるため。</v>
      </c>
      <c r="KA31" s="877" t="str">
        <f>VLOOKUP(IL31&amp;JO31&amp;JY31,プルダウン!$AC$2:$AD$71,2,FALSE)</f>
        <v>C</v>
      </c>
      <c r="KB31" s="859" t="str">
        <f>VLOOKUP(KA31,プルダウン!$A$1:$B$6,2,FALSE)</f>
        <v>政策の目的がそこそこ達成されている</v>
      </c>
      <c r="KC31" s="860"/>
      <c r="KD31" s="859"/>
      <c r="KE31" s="883" t="str">
        <f>VLOOKUP($A31&amp;"-"&amp;KE$4,'04施策の客観指標'!$A$4:$AY$1029,COLUMN('04施策の客観指標'!$AX:$AX),FALSE)</f>
        <v>b</v>
      </c>
      <c r="KF31" s="813" t="str">
        <f>VLOOKUP($A31&amp;"-"&amp;KF$4,'04施策の客観指標'!$A$4:$AY$1029,COLUMN('04施策の客観指標'!$AX:$AX),FALSE)</f>
        <v>b</v>
      </c>
      <c r="KG31" s="813" t="str">
        <f>VLOOKUP($A31&amp;"-"&amp;KG$4,'04施策の客観指標'!$A$4:$AY$1029,COLUMN('04施策の客観指標'!$AX:$AX),FALSE)</f>
        <v>a</v>
      </c>
      <c r="KH31" s="813" t="str">
        <f>VLOOKUP($A31&amp;"-"&amp;KH$4,'04施策の客観指標'!$A$4:$AY$1029,COLUMN('04施策の客観指標'!$AX:$AX),FALSE)</f>
        <v>d</v>
      </c>
      <c r="KI31" s="813" t="str">
        <f>VLOOKUP($A31&amp;"-"&amp;KI$4,'04施策の客観指標'!$A$4:$AY$1029,COLUMN('04施策の客観指標'!$AX:$AX),FALSE)</f>
        <v>e</v>
      </c>
      <c r="KJ31" s="813" t="str">
        <f>VLOOKUP($A31&amp;"-"&amp;KJ$4,'04施策の客観指標'!$A$4:$AY$1029,COLUMN('04施策の客観指標'!$AX:$AX),FALSE)</f>
        <v>c</v>
      </c>
      <c r="KK31" s="813" t="str">
        <f>VLOOKUP($A31&amp;"-"&amp;KK$4,'04施策の客観指標'!$A$4:$AY$1029,COLUMN('04施策の客観指標'!$AX:$AX),FALSE)</f>
        <v>-</v>
      </c>
      <c r="KL31" s="813" t="str">
        <f>VLOOKUP($A31&amp;"-"&amp;KL$4,'04施策の客観指標'!$A$4:$AY$1029,COLUMN('04施策の客観指標'!$AX:$AX),FALSE)</f>
        <v>-</v>
      </c>
      <c r="KM31" s="813" t="str">
        <f>VLOOKUP($A31&amp;"-"&amp;KM$4,'04施策の客観指標'!$A$4:$AY$1029,COLUMN('04施策の客観指標'!$AX:$AX),FALSE)</f>
        <v>-</v>
      </c>
      <c r="KN31" s="814" t="str">
        <f t="shared" si="118"/>
        <v>c</v>
      </c>
      <c r="KO31" s="423">
        <f>IF(KE31="-","-",VLOOKUP($A31&amp;"-"&amp;KE$4,'04施策の客観指標'!$A$4:$AY$1029,COLUMN('04施策の客観指標'!$AY:$AY),FALSE))</f>
        <v>1</v>
      </c>
      <c r="KP31" s="423">
        <f>IF(KF31="-","-",VLOOKUP($A31&amp;"-"&amp;KF$4,'04施策の客観指標'!$A$4:$AY$1029,COLUMN('04施策の客観指標'!$AY:$AY),FALSE))</f>
        <v>1</v>
      </c>
      <c r="KQ31" s="423">
        <f>IF(KG31="-","-",VLOOKUP($A31&amp;"-"&amp;KG$4,'04施策の客観指標'!$A$4:$AY$1029,COLUMN('04施策の客観指標'!$AY:$AY),FALSE))</f>
        <v>1</v>
      </c>
      <c r="KR31" s="423">
        <f>IF(KH31="-","-",VLOOKUP($A31&amp;"-"&amp;KH$4,'04施策の客観指標'!$A$4:$AY$1029,COLUMN('04施策の客観指標'!$AY:$AY),FALSE))</f>
        <v>1</v>
      </c>
      <c r="KS31" s="423">
        <f>IF(KI31="-","-",VLOOKUP($A31&amp;"-"&amp;KI$4,'04施策の客観指標'!$A$4:$AY$1029,COLUMN('04施策の客観指標'!$AY:$AY),FALSE))</f>
        <v>1</v>
      </c>
      <c r="KT31" s="423">
        <f>IF(KJ31="-","-",VLOOKUP($A31&amp;"-"&amp;KJ$4,'04施策の客観指標'!$A$4:$AY$1029,COLUMN('04施策の客観指標'!$AY:$AY),FALSE))</f>
        <v>1</v>
      </c>
      <c r="KU31" s="423" t="str">
        <f>IF(KK31="-","-",VLOOKUP($A31&amp;"-"&amp;KK$4,'04施策の客観指標'!$A$4:$AY$1029,COLUMN('04施策の客観指標'!$AY:$AY),FALSE))</f>
        <v>-</v>
      </c>
      <c r="KV31" s="423" t="str">
        <f>IF(KL31="-","-",VLOOKUP($A31&amp;"-"&amp;KL$4,'04施策の客観指標'!$A$4:$AY$1029,COLUMN('04施策の客観指標'!$AY:$AY),FALSE))</f>
        <v>-</v>
      </c>
      <c r="KW31" s="423" t="str">
        <f>IF(KM31="-","-",VLOOKUP($A31&amp;"-"&amp;KM$4,'04施策の客観指標'!$A$4:$AY$1029,COLUMN('04施策の客観指標'!$AY:$AY),FALSE))</f>
        <v>-</v>
      </c>
      <c r="KX31" s="234">
        <f t="shared" si="119"/>
        <v>6</v>
      </c>
      <c r="KY31" s="237">
        <f t="shared" si="120"/>
        <v>3</v>
      </c>
      <c r="KZ31" s="187">
        <f t="shared" si="121"/>
        <v>3</v>
      </c>
      <c r="LA31" s="187">
        <f t="shared" si="122"/>
        <v>4</v>
      </c>
      <c r="LB31" s="187">
        <f t="shared" si="123"/>
        <v>1</v>
      </c>
      <c r="LC31" s="187">
        <f t="shared" si="124"/>
        <v>0</v>
      </c>
      <c r="LD31" s="187">
        <f t="shared" si="125"/>
        <v>2</v>
      </c>
      <c r="LE31" s="187" t="str">
        <f t="shared" si="126"/>
        <v/>
      </c>
      <c r="LF31" s="187" t="str">
        <f t="shared" si="127"/>
        <v/>
      </c>
      <c r="LG31" s="187" t="str">
        <f t="shared" si="128"/>
        <v/>
      </c>
      <c r="LH31" s="240">
        <f t="shared" si="129"/>
        <v>0.54166666666666663</v>
      </c>
      <c r="LI31" s="820" t="str">
        <f>IF($K31="○",VLOOKUP($C31&amp;"-"&amp;LI$4,'05市民生活実感調査'!$A$3:$BM$218,COLUMN('05市民生活実感調査'!$BM:$BM),FALSE),"-")</f>
        <v>c</v>
      </c>
      <c r="LJ31" s="821" t="str">
        <f>IF($L31="○",VLOOKUP($C31&amp;"-"&amp;LJ$4,'05市民生活実感調査'!$A$3:$BM$218,COLUMN('05市民生活実感調査'!$BM:$BM),FALSE),"-")</f>
        <v>-</v>
      </c>
      <c r="LK31" s="821" t="str">
        <f>IF($M31="○",VLOOKUP($C31&amp;"-"&amp;LK$4,'05市民生活実感調査'!$A$3:$BM$218,COLUMN('05市民生活実感調査'!$BM:$BM),FALSE),"-")</f>
        <v>-</v>
      </c>
      <c r="LL31" s="821" t="str">
        <f>IF($N31="○",VLOOKUP($C31&amp;"-"&amp;LL$4,'05市民生活実感調査'!$A$3:$BM$218,COLUMN('05市民生活実感調査'!$BM:$BM),FALSE),"-")</f>
        <v>-</v>
      </c>
      <c r="LM31" s="821" t="str">
        <f>IF($O31="○",VLOOKUP($C31&amp;"-"&amp;LM$4,'05市民生活実感調査'!$A$3:$BM$218,COLUMN('05市民生活実感調査'!$BM:$BM),FALSE),"-")</f>
        <v>-</v>
      </c>
      <c r="LN31" s="821" t="str">
        <f>IF($P31="○",VLOOKUP($C31&amp;"-"&amp;LN$4,'05市民生活実感調査'!$A$3:$BM$218,COLUMN('05市民生活実感調査'!$BM:$BM),FALSE),"-")</f>
        <v>-</v>
      </c>
      <c r="LO31" s="821" t="str">
        <f>IF($Q31="○",VLOOKUP($C31&amp;"-"&amp;LO$4,'05市民生活実感調査'!$A$3:$BM$218,COLUMN('05市民生活実感調査'!$BM:$BM),FALSE),"-")</f>
        <v>-</v>
      </c>
      <c r="LP31" s="821" t="str">
        <f>IF($R31="○",VLOOKUP($C31&amp;"-"&amp;LP$4,'05市民生活実感調査'!$A$3:$BM$218,COLUMN('05市民生活実感調査'!$BM:$BM),FALSE),"-")</f>
        <v>-</v>
      </c>
      <c r="LQ31" s="822" t="str">
        <f t="shared" si="130"/>
        <v>c</v>
      </c>
      <c r="LR31" s="237">
        <f t="shared" si="131"/>
        <v>2</v>
      </c>
      <c r="LS31" s="187" t="str">
        <f t="shared" si="132"/>
        <v/>
      </c>
      <c r="LT31" s="187" t="str">
        <f t="shared" si="133"/>
        <v/>
      </c>
      <c r="LU31" s="187" t="str">
        <f t="shared" si="134"/>
        <v/>
      </c>
      <c r="LV31" s="187" t="str">
        <f t="shared" si="135"/>
        <v/>
      </c>
      <c r="LW31" s="187" t="str">
        <f t="shared" si="136"/>
        <v/>
      </c>
      <c r="LX31" s="187" t="str">
        <f t="shared" si="137"/>
        <v/>
      </c>
      <c r="LY31" s="187" t="str">
        <f t="shared" si="138"/>
        <v/>
      </c>
      <c r="LZ31" s="422">
        <f t="shared" si="142"/>
        <v>0.5</v>
      </c>
      <c r="MA31" s="103" t="str">
        <f t="shared" si="144"/>
        <v>市民実感</v>
      </c>
      <c r="MB31" s="104" t="str">
        <f t="shared" si="140"/>
        <v>観光客だけでなく市民にとっても満足度の高い観光振興を図ることを目的としており、市民生活実感評価を重視して評価することが妥当であると考えるため。</v>
      </c>
      <c r="MC31" s="823" t="str">
        <f>VLOOKUP(KN31&amp;LQ31&amp;MA31,プルダウン!$AC$2:$AD$71,2,FALSE)</f>
        <v>C</v>
      </c>
      <c r="MD31" s="824" t="str">
        <f>VLOOKUP(MC31,プルダウン!$A$1:$B$6,2,FALSE)</f>
        <v>政策の目的がそこそこ達成されている</v>
      </c>
      <c r="ME31" s="91" t="s">
        <v>3534</v>
      </c>
      <c r="MF31" s="190"/>
    </row>
    <row r="32" spans="1:344" ht="135.75" customHeight="1">
      <c r="A32" s="231">
        <v>802</v>
      </c>
      <c r="B32" s="104" t="s">
        <v>184</v>
      </c>
      <c r="C32" s="237">
        <f t="shared" si="0"/>
        <v>8</v>
      </c>
      <c r="D32" s="190" t="s">
        <v>278</v>
      </c>
      <c r="E32" s="104"/>
      <c r="F32" s="91" t="s">
        <v>1322</v>
      </c>
      <c r="G32" s="117" t="s">
        <v>1722</v>
      </c>
      <c r="H32" s="91"/>
      <c r="I32" s="117"/>
      <c r="J32" s="104"/>
      <c r="K32" s="420" t="s">
        <v>83</v>
      </c>
      <c r="L32" s="421" t="s">
        <v>383</v>
      </c>
      <c r="M32" s="421" t="s">
        <v>83</v>
      </c>
      <c r="N32" s="421" t="s">
        <v>83</v>
      </c>
      <c r="O32" s="421" t="s">
        <v>83</v>
      </c>
      <c r="P32" s="421" t="s">
        <v>83</v>
      </c>
      <c r="Q32" s="421" t="s">
        <v>83</v>
      </c>
      <c r="R32" s="424" t="s">
        <v>83</v>
      </c>
      <c r="S32" s="877" t="s">
        <v>83</v>
      </c>
      <c r="T32" s="878" t="s">
        <v>83</v>
      </c>
      <c r="U32" s="878" t="s">
        <v>83</v>
      </c>
      <c r="V32" s="878" t="s">
        <v>83</v>
      </c>
      <c r="W32" s="878" t="s">
        <v>83</v>
      </c>
      <c r="X32" s="878" t="s">
        <v>83</v>
      </c>
      <c r="Y32" s="878" t="s">
        <v>83</v>
      </c>
      <c r="Z32" s="878" t="s">
        <v>83</v>
      </c>
      <c r="AA32" s="852" t="s">
        <v>83</v>
      </c>
      <c r="AB32" s="876" t="str">
        <f t="shared" si="1"/>
        <v>-</v>
      </c>
      <c r="AC32" s="856" t="s">
        <v>83</v>
      </c>
      <c r="AD32" s="878" t="s">
        <v>83</v>
      </c>
      <c r="AE32" s="878" t="s">
        <v>83</v>
      </c>
      <c r="AF32" s="878" t="s">
        <v>83</v>
      </c>
      <c r="AG32" s="878" t="s">
        <v>83</v>
      </c>
      <c r="AH32" s="878" t="s">
        <v>83</v>
      </c>
      <c r="AI32" s="878" t="s">
        <v>83</v>
      </c>
      <c r="AJ32" s="878" t="s">
        <v>83</v>
      </c>
      <c r="AK32" s="878" t="s">
        <v>83</v>
      </c>
      <c r="AL32" s="879">
        <f t="shared" si="2"/>
        <v>0</v>
      </c>
      <c r="AM32" s="856" t="str">
        <f t="shared" si="3"/>
        <v/>
      </c>
      <c r="AN32" s="878" t="str">
        <f t="shared" si="4"/>
        <v/>
      </c>
      <c r="AO32" s="878" t="str">
        <f t="shared" si="5"/>
        <v/>
      </c>
      <c r="AP32" s="878" t="str">
        <f t="shared" si="6"/>
        <v/>
      </c>
      <c r="AQ32" s="878" t="str">
        <f t="shared" si="7"/>
        <v/>
      </c>
      <c r="AR32" s="878" t="str">
        <f t="shared" si="8"/>
        <v/>
      </c>
      <c r="AS32" s="878" t="str">
        <f t="shared" si="9"/>
        <v/>
      </c>
      <c r="AT32" s="878" t="str">
        <f t="shared" si="10"/>
        <v/>
      </c>
      <c r="AU32" s="852" t="str">
        <f t="shared" si="11"/>
        <v/>
      </c>
      <c r="AV32" s="855" t="str">
        <f t="shared" si="12"/>
        <v>-</v>
      </c>
      <c r="AW32" s="856" t="s">
        <v>83</v>
      </c>
      <c r="AX32" s="878" t="s">
        <v>55</v>
      </c>
      <c r="AY32" s="878" t="s">
        <v>83</v>
      </c>
      <c r="AZ32" s="878" t="s">
        <v>83</v>
      </c>
      <c r="BA32" s="878" t="s">
        <v>83</v>
      </c>
      <c r="BB32" s="878" t="s">
        <v>83</v>
      </c>
      <c r="BC32" s="878" t="s">
        <v>83</v>
      </c>
      <c r="BD32" s="878" t="s">
        <v>83</v>
      </c>
      <c r="BE32" s="879" t="str">
        <f t="shared" si="13"/>
        <v>b</v>
      </c>
      <c r="BF32" s="877" t="str">
        <f t="shared" si="14"/>
        <v/>
      </c>
      <c r="BG32" s="878">
        <f t="shared" si="15"/>
        <v>3</v>
      </c>
      <c r="BH32" s="878" t="str">
        <f t="shared" si="16"/>
        <v/>
      </c>
      <c r="BI32" s="878" t="str">
        <f t="shared" si="17"/>
        <v/>
      </c>
      <c r="BJ32" s="878" t="str">
        <f t="shared" si="18"/>
        <v/>
      </c>
      <c r="BK32" s="878" t="str">
        <f t="shared" si="19"/>
        <v/>
      </c>
      <c r="BL32" s="878" t="str">
        <f t="shared" si="20"/>
        <v/>
      </c>
      <c r="BM32" s="878" t="str">
        <f t="shared" si="21"/>
        <v/>
      </c>
      <c r="BN32" s="840">
        <f t="shared" si="22"/>
        <v>0.75</v>
      </c>
      <c r="BO32" s="880" t="s">
        <v>123</v>
      </c>
      <c r="BP32" s="863" t="s">
        <v>1982</v>
      </c>
      <c r="BQ32" s="877" t="s">
        <v>313</v>
      </c>
      <c r="BR32" s="887" t="s">
        <v>3628</v>
      </c>
      <c r="BS32" s="860"/>
      <c r="BT32" s="887"/>
      <c r="BU32" s="863" t="s">
        <v>1460</v>
      </c>
      <c r="BV32" s="891" t="s">
        <v>1746</v>
      </c>
      <c r="BW32" s="889" t="s">
        <v>83</v>
      </c>
      <c r="BX32" s="878" t="s">
        <v>83</v>
      </c>
      <c r="BY32" s="878" t="s">
        <v>55</v>
      </c>
      <c r="BZ32" s="878" t="s">
        <v>83</v>
      </c>
      <c r="CA32" s="878" t="s">
        <v>83</v>
      </c>
      <c r="CB32" s="878" t="s">
        <v>83</v>
      </c>
      <c r="CC32" s="878" t="s">
        <v>83</v>
      </c>
      <c r="CD32" s="878" t="s">
        <v>83</v>
      </c>
      <c r="CE32" s="852" t="s">
        <v>83</v>
      </c>
      <c r="CF32" s="879" t="str">
        <f t="shared" si="23"/>
        <v>b</v>
      </c>
      <c r="CG32" s="856" t="s">
        <v>83</v>
      </c>
      <c r="CH32" s="856" t="s">
        <v>83</v>
      </c>
      <c r="CI32" s="856">
        <v>1</v>
      </c>
      <c r="CJ32" s="856" t="s">
        <v>83</v>
      </c>
      <c r="CK32" s="856" t="s">
        <v>83</v>
      </c>
      <c r="CL32" s="856" t="s">
        <v>83</v>
      </c>
      <c r="CM32" s="856" t="s">
        <v>83</v>
      </c>
      <c r="CN32" s="856" t="s">
        <v>83</v>
      </c>
      <c r="CO32" s="856" t="s">
        <v>83</v>
      </c>
      <c r="CP32" s="879">
        <f t="shared" si="24"/>
        <v>1</v>
      </c>
      <c r="CQ32" s="877" t="str">
        <f t="shared" si="25"/>
        <v/>
      </c>
      <c r="CR32" s="878" t="str">
        <f t="shared" si="26"/>
        <v/>
      </c>
      <c r="CS32" s="878">
        <f t="shared" si="27"/>
        <v>3</v>
      </c>
      <c r="CT32" s="878" t="str">
        <f t="shared" si="28"/>
        <v/>
      </c>
      <c r="CU32" s="878" t="str">
        <f t="shared" si="29"/>
        <v/>
      </c>
      <c r="CV32" s="878" t="str">
        <f t="shared" si="30"/>
        <v/>
      </c>
      <c r="CW32" s="878" t="str">
        <f t="shared" si="31"/>
        <v/>
      </c>
      <c r="CX32" s="878" t="str">
        <f t="shared" si="32"/>
        <v/>
      </c>
      <c r="CY32" s="878" t="str">
        <f t="shared" si="33"/>
        <v/>
      </c>
      <c r="CZ32" s="855">
        <f t="shared" si="34"/>
        <v>0.75</v>
      </c>
      <c r="DA32" s="877" t="s">
        <v>83</v>
      </c>
      <c r="DB32" s="878" t="s">
        <v>55</v>
      </c>
      <c r="DC32" s="878" t="s">
        <v>83</v>
      </c>
      <c r="DD32" s="878" t="s">
        <v>83</v>
      </c>
      <c r="DE32" s="878" t="s">
        <v>83</v>
      </c>
      <c r="DF32" s="878" t="s">
        <v>83</v>
      </c>
      <c r="DG32" s="878" t="s">
        <v>83</v>
      </c>
      <c r="DH32" s="878" t="s">
        <v>83</v>
      </c>
      <c r="DI32" s="879" t="str">
        <f t="shared" si="35"/>
        <v>b</v>
      </c>
      <c r="DJ32" s="877" t="str">
        <f t="shared" si="36"/>
        <v/>
      </c>
      <c r="DK32" s="878">
        <f t="shared" si="37"/>
        <v>3</v>
      </c>
      <c r="DL32" s="878" t="str">
        <f t="shared" si="38"/>
        <v/>
      </c>
      <c r="DM32" s="878" t="str">
        <f t="shared" si="39"/>
        <v/>
      </c>
      <c r="DN32" s="878" t="str">
        <f t="shared" si="141"/>
        <v/>
      </c>
      <c r="DO32" s="878" t="str">
        <f t="shared" si="40"/>
        <v/>
      </c>
      <c r="DP32" s="878" t="str">
        <f t="shared" si="41"/>
        <v/>
      </c>
      <c r="DQ32" s="878" t="str">
        <f t="shared" si="42"/>
        <v/>
      </c>
      <c r="DR32" s="840">
        <f t="shared" si="43"/>
        <v>0.75</v>
      </c>
      <c r="DS32" s="876" t="str">
        <f t="shared" si="44"/>
        <v>市民実感</v>
      </c>
      <c r="DT32" s="863" t="str">
        <f t="shared" si="45"/>
        <v>観光客だけでなく市民にとっても満足度の高い観光振興を図ることを目的としており、市民生活実感評価を重視して評価することが妥当であると考えるため。</v>
      </c>
      <c r="DU32" s="877" t="s">
        <v>313</v>
      </c>
      <c r="DV32" s="859" t="s">
        <v>3628</v>
      </c>
      <c r="DW32" s="860"/>
      <c r="DX32" s="859"/>
      <c r="DY32" s="889" t="s">
        <v>83</v>
      </c>
      <c r="DZ32" s="878" t="s">
        <v>55</v>
      </c>
      <c r="EA32" s="878" t="s">
        <v>55</v>
      </c>
      <c r="EB32" s="878" t="s">
        <v>83</v>
      </c>
      <c r="EC32" s="878" t="s">
        <v>83</v>
      </c>
      <c r="ED32" s="878" t="s">
        <v>83</v>
      </c>
      <c r="EE32" s="878" t="s">
        <v>83</v>
      </c>
      <c r="EF32" s="878" t="s">
        <v>83</v>
      </c>
      <c r="EG32" s="878" t="s">
        <v>83</v>
      </c>
      <c r="EH32" s="879" t="str">
        <f t="shared" si="46"/>
        <v>b</v>
      </c>
      <c r="EI32" s="895" t="s">
        <v>83</v>
      </c>
      <c r="EJ32" s="895">
        <v>1</v>
      </c>
      <c r="EK32" s="895">
        <v>1</v>
      </c>
      <c r="EL32" s="895" t="s">
        <v>83</v>
      </c>
      <c r="EM32" s="895" t="s">
        <v>83</v>
      </c>
      <c r="EN32" s="895" t="s">
        <v>83</v>
      </c>
      <c r="EO32" s="895" t="s">
        <v>83</v>
      </c>
      <c r="EP32" s="895" t="s">
        <v>83</v>
      </c>
      <c r="EQ32" s="895" t="s">
        <v>83</v>
      </c>
      <c r="ER32" s="879">
        <f t="shared" si="47"/>
        <v>2</v>
      </c>
      <c r="ES32" s="877" t="str">
        <f t="shared" si="48"/>
        <v/>
      </c>
      <c r="ET32" s="878">
        <f t="shared" si="49"/>
        <v>3</v>
      </c>
      <c r="EU32" s="878">
        <f t="shared" si="50"/>
        <v>3</v>
      </c>
      <c r="EV32" s="878" t="str">
        <f t="shared" si="51"/>
        <v/>
      </c>
      <c r="EW32" s="878" t="str">
        <f t="shared" si="52"/>
        <v/>
      </c>
      <c r="EX32" s="878" t="str">
        <f t="shared" si="53"/>
        <v/>
      </c>
      <c r="EY32" s="878" t="str">
        <f t="shared" si="54"/>
        <v/>
      </c>
      <c r="EZ32" s="878" t="str">
        <f t="shared" si="55"/>
        <v/>
      </c>
      <c r="FA32" s="878" t="str">
        <f t="shared" si="56"/>
        <v/>
      </c>
      <c r="FB32" s="855">
        <f t="shared" si="57"/>
        <v>0.75</v>
      </c>
      <c r="FC32" s="877" t="s">
        <v>83</v>
      </c>
      <c r="FD32" s="878" t="s">
        <v>55</v>
      </c>
      <c r="FE32" s="878" t="s">
        <v>83</v>
      </c>
      <c r="FF32" s="878" t="s">
        <v>83</v>
      </c>
      <c r="FG32" s="878" t="s">
        <v>83</v>
      </c>
      <c r="FH32" s="878" t="s">
        <v>83</v>
      </c>
      <c r="FI32" s="878" t="s">
        <v>83</v>
      </c>
      <c r="FJ32" s="878" t="s">
        <v>83</v>
      </c>
      <c r="FK32" s="879" t="str">
        <f t="shared" si="58"/>
        <v>b</v>
      </c>
      <c r="FL32" s="877" t="str">
        <f t="shared" si="59"/>
        <v/>
      </c>
      <c r="FM32" s="878">
        <f t="shared" si="60"/>
        <v>3</v>
      </c>
      <c r="FN32" s="878" t="str">
        <f t="shared" si="61"/>
        <v/>
      </c>
      <c r="FO32" s="878" t="str">
        <f t="shared" si="62"/>
        <v/>
      </c>
      <c r="FP32" s="878" t="str">
        <f t="shared" si="63"/>
        <v/>
      </c>
      <c r="FQ32" s="878" t="str">
        <f t="shared" si="64"/>
        <v/>
      </c>
      <c r="FR32" s="878" t="str">
        <f t="shared" si="65"/>
        <v/>
      </c>
      <c r="FS32" s="878" t="str">
        <f t="shared" si="66"/>
        <v/>
      </c>
      <c r="FT32" s="840">
        <f t="shared" si="67"/>
        <v>0.75</v>
      </c>
      <c r="FU32" s="915" t="str">
        <f t="shared" si="68"/>
        <v>市民実感</v>
      </c>
      <c r="FV32" s="863" t="str">
        <f t="shared" si="69"/>
        <v>観光客だけでなく市民にとっても満足度の高い観光振興を図ることを目的としており、市民生活実感評価を重視して評価することが妥当であると考えるため。</v>
      </c>
      <c r="FW32" s="877" t="s">
        <v>313</v>
      </c>
      <c r="FX32" s="859" t="s">
        <v>3628</v>
      </c>
      <c r="FY32" s="860"/>
      <c r="FZ32" s="859"/>
      <c r="GA32" s="889" t="str">
        <f>VLOOKUP($A32&amp;"-"&amp;GA$4,'04施策の客観指標'!$A$4:$AY$1029,COLUMN('04施策の客観指標'!$AV:$AV),FALSE)</f>
        <v>b</v>
      </c>
      <c r="GB32" s="878" t="str">
        <f>VLOOKUP($A32&amp;"-"&amp;GB$4,'04施策の客観指標'!$A$4:$AY$1029,COLUMN('04施策の客観指標'!$AV:$AV),FALSE)</f>
        <v>a</v>
      </c>
      <c r="GC32" s="878" t="str">
        <f>VLOOKUP($A32&amp;"-"&amp;GC$4,'04施策の客観指標'!$A$4:$AY$1029,COLUMN('04施策の客観指標'!$AV:$AV),FALSE)</f>
        <v>a</v>
      </c>
      <c r="GD32" s="878" t="str">
        <f>VLOOKUP($A32&amp;"-"&amp;GD$4,'04施策の客観指標'!$A$4:$AY$1029,COLUMN('04施策の客観指標'!$AV:$AV),FALSE)</f>
        <v>-</v>
      </c>
      <c r="GE32" s="878" t="str">
        <f>VLOOKUP($A32&amp;"-"&amp;GE$4,'04施策の客観指標'!$A$4:$AY$1029,COLUMN('04施策の客観指標'!$AV:$AV),FALSE)</f>
        <v>-</v>
      </c>
      <c r="GF32" s="878" t="str">
        <f>VLOOKUP($A32&amp;"-"&amp;GF$4,'04施策の客観指標'!$A$4:$AY$1029,COLUMN('04施策の客観指標'!$AV:$AV),FALSE)</f>
        <v>-</v>
      </c>
      <c r="GG32" s="878" t="str">
        <f>VLOOKUP($A32&amp;"-"&amp;GG$4,'04施策の客観指標'!$A$4:$AY$1029,COLUMN('04施策の客観指標'!$AV:$AV),FALSE)</f>
        <v>-</v>
      </c>
      <c r="GH32" s="878" t="str">
        <f>VLOOKUP($A32&amp;"-"&amp;GH$4,'04施策の客観指標'!$A$4:$AY$1029,COLUMN('04施策の客観指標'!$AV:$AV),FALSE)</f>
        <v>-</v>
      </c>
      <c r="GI32" s="878" t="str">
        <f>VLOOKUP($A32&amp;"-"&amp;GI$4,'04施策の客観指標'!$A$4:$AY$1029,COLUMN('04施策の客観指標'!$AV:$AV),FALSE)</f>
        <v>-</v>
      </c>
      <c r="GJ32" s="879" t="str">
        <f t="shared" si="70"/>
        <v>a</v>
      </c>
      <c r="GK32" s="856">
        <f>IF(GA32="-","-",VLOOKUP($A32&amp;"-"&amp;GA$4,'04施策の客観指標'!$A$4:$AY$1029,COLUMN('04施策の客観指標'!$AY:$AY),FALSE))</f>
        <v>1</v>
      </c>
      <c r="GL32" s="856">
        <f>IF(GB32="-","-",VLOOKUP($A32&amp;"-"&amp;GB$4,'04施策の客観指標'!$A$4:$AY$1029,COLUMN('04施策の客観指標'!$AY:$AY),FALSE))</f>
        <v>1</v>
      </c>
      <c r="GM32" s="856">
        <f>IF(GC32="-","-",VLOOKUP($A32&amp;"-"&amp;GC$4,'04施策の客観指標'!$A$4:$AY$1029,COLUMN('04施策の客観指標'!$AY:$AY),FALSE))</f>
        <v>1</v>
      </c>
      <c r="GN32" s="856" t="str">
        <f>IF(GD32="-","-",VLOOKUP($A32&amp;"-"&amp;GD$4,'04施策の客観指標'!$A$4:$AY$1029,COLUMN('04施策の客観指標'!$AY:$AY),FALSE))</f>
        <v>-</v>
      </c>
      <c r="GO32" s="856" t="str">
        <f>IF(GE32="-","-",VLOOKUP($A32&amp;"-"&amp;GE$4,'04施策の客観指標'!$A$4:$AY$1029,COLUMN('04施策の客観指標'!$AY:$AY),FALSE))</f>
        <v>-</v>
      </c>
      <c r="GP32" s="856" t="str">
        <f>IF(GF32="-","-",VLOOKUP($A32&amp;"-"&amp;GF$4,'04施策の客観指標'!$A$4:$AY$1029,COLUMN('04施策の客観指標'!$AY:$AY),FALSE))</f>
        <v>-</v>
      </c>
      <c r="GQ32" s="856" t="str">
        <f>IF(GG32="-","-",VLOOKUP($A32&amp;"-"&amp;GG$4,'04施策の客観指標'!$A$4:$AY$1029,COLUMN('04施策の客観指標'!$AY:$AY),FALSE))</f>
        <v>-</v>
      </c>
      <c r="GR32" s="856" t="str">
        <f>IF(GH32="-","-",VLOOKUP($A32&amp;"-"&amp;GH$4,'04施策の客観指標'!$A$4:$AY$1029,COLUMN('04施策の客観指標'!$AY:$AY),FALSE))</f>
        <v>-</v>
      </c>
      <c r="GS32" s="856" t="str">
        <f>IF(GI32="-","-",VLOOKUP($A32&amp;"-"&amp;GI$4,'04施策の客観指標'!$A$4:$AY$1029,COLUMN('04施策の客観指標'!$AY:$AY),FALSE))</f>
        <v>-</v>
      </c>
      <c r="GT32" s="879">
        <f t="shared" si="71"/>
        <v>3</v>
      </c>
      <c r="GU32" s="877">
        <f t="shared" si="72"/>
        <v>3</v>
      </c>
      <c r="GV32" s="878">
        <f t="shared" si="73"/>
        <v>4</v>
      </c>
      <c r="GW32" s="878">
        <f t="shared" si="74"/>
        <v>4</v>
      </c>
      <c r="GX32" s="878" t="str">
        <f t="shared" si="75"/>
        <v/>
      </c>
      <c r="GY32" s="878" t="str">
        <f t="shared" si="76"/>
        <v/>
      </c>
      <c r="GZ32" s="878" t="str">
        <f t="shared" si="77"/>
        <v/>
      </c>
      <c r="HA32" s="878" t="str">
        <f t="shared" si="78"/>
        <v/>
      </c>
      <c r="HB32" s="878" t="str">
        <f t="shared" si="79"/>
        <v/>
      </c>
      <c r="HC32" s="878" t="str">
        <f t="shared" si="80"/>
        <v/>
      </c>
      <c r="HD32" s="855">
        <f t="shared" si="81"/>
        <v>0.91666666666666663</v>
      </c>
      <c r="HE32" s="877" t="str">
        <f>IF($K32="○",VLOOKUP($C32&amp;"-"&amp;HE$4,'05市民生活実感調査'!$A$3:$BC$218,COLUMN('05市民生活実感調査'!$AS:$AS),FALSE),"-")</f>
        <v>-</v>
      </c>
      <c r="HF32" s="878" t="str">
        <f>IF($L32="○",VLOOKUP($C32&amp;"-"&amp;HF$4,'05市民生活実感調査'!$A$3:$BC$218,COLUMN('05市民生活実感調査'!$AS:$AS),FALSE),"-")</f>
        <v>b</v>
      </c>
      <c r="HG32" s="878" t="str">
        <f>IF($M32="○",VLOOKUP($C32&amp;"-"&amp;HG$4,'05市民生活実感調査'!$A$3:$BC$218,COLUMN('05市民生活実感調査'!$AS:$AS),FALSE),"-")</f>
        <v>-</v>
      </c>
      <c r="HH32" s="878" t="str">
        <f>IF($N32="○",VLOOKUP($C32&amp;"-"&amp;HH$4,'05市民生活実感調査'!$A$3:$BC$218,COLUMN('05市民生活実感調査'!$AS:$AS),FALSE),"-")</f>
        <v>-</v>
      </c>
      <c r="HI32" s="878" t="str">
        <f>IF($O32="○",VLOOKUP($C32&amp;"-"&amp;HI$4,'05市民生活実感調査'!$A$3:$BC$218,COLUMN('05市民生活実感調査'!$AS:$AS),FALSE),"-")</f>
        <v>-</v>
      </c>
      <c r="HJ32" s="878" t="str">
        <f>IF($P32="○",VLOOKUP($C32&amp;"-"&amp;HJ$4,'05市民生活実感調査'!$A$3:$BC$218,COLUMN('05市民生活実感調査'!$AS:$AS),FALSE),"-")</f>
        <v>-</v>
      </c>
      <c r="HK32" s="878" t="str">
        <f>IF($Q32="○",VLOOKUP($C32&amp;"-"&amp;HK$4,'05市民生活実感調査'!$A$3:$BC$218,COLUMN('05市民生活実感調査'!$AS:$AS),FALSE),"-")</f>
        <v>-</v>
      </c>
      <c r="HL32" s="878" t="str">
        <f>IF($R32="○",VLOOKUP($C32&amp;"-"&amp;HL$4,'05市民生活実感調査'!$A$3:$BC$218,COLUMN('05市民生活実感調査'!$AS:$AS),FALSE),"-")</f>
        <v>-</v>
      </c>
      <c r="HM32" s="879" t="str">
        <f t="shared" si="82"/>
        <v>b</v>
      </c>
      <c r="HN32" s="877" t="str">
        <f t="shared" si="83"/>
        <v/>
      </c>
      <c r="HO32" s="878">
        <f t="shared" si="84"/>
        <v>3</v>
      </c>
      <c r="HP32" s="878" t="str">
        <f t="shared" si="85"/>
        <v/>
      </c>
      <c r="HQ32" s="878" t="str">
        <f t="shared" si="86"/>
        <v/>
      </c>
      <c r="HR32" s="878" t="str">
        <f t="shared" si="87"/>
        <v/>
      </c>
      <c r="HS32" s="878" t="str">
        <f t="shared" si="88"/>
        <v/>
      </c>
      <c r="HT32" s="878" t="str">
        <f t="shared" si="89"/>
        <v/>
      </c>
      <c r="HU32" s="878" t="str">
        <f t="shared" si="90"/>
        <v/>
      </c>
      <c r="HV32" s="840">
        <f t="shared" si="91"/>
        <v>0.75</v>
      </c>
      <c r="HW32" s="876" t="str">
        <f t="shared" si="92"/>
        <v>市民実感</v>
      </c>
      <c r="HX32" s="863" t="str">
        <f t="shared" si="93"/>
        <v>観光客だけでなく市民にとっても満足度の高い観光振興を図ることを目的としており、市民生活実感評価を重視して評価することが妥当であると考えるため。</v>
      </c>
      <c r="HY32" s="877" t="str">
        <f>VLOOKUP(GJ32&amp;HM32&amp;HW32,プルダウン!$AC$2:$AD$71,2,FALSE)</f>
        <v>B</v>
      </c>
      <c r="HZ32" s="859" t="str">
        <f>VLOOKUP(HY32,プルダウン!$A$1:$B$6,2,FALSE)</f>
        <v>政策の目的がかなり達成されている</v>
      </c>
      <c r="IA32" s="860"/>
      <c r="IB32" s="859"/>
      <c r="IC32" s="889" t="str">
        <f>VLOOKUP($A32&amp;"-"&amp;IC$4,'04施策の客観指標'!$A$4:$AY$1029,COLUMN('04施策の客観指標'!$AW:$AW),FALSE)</f>
        <v>b</v>
      </c>
      <c r="ID32" s="878" t="str">
        <f>VLOOKUP($A32&amp;"-"&amp;ID$4,'04施策の客観指標'!$A$4:$AY$1029,COLUMN('04施策の客観指標'!$AW:$AW),FALSE)</f>
        <v>b</v>
      </c>
      <c r="IE32" s="878" t="str">
        <f>VLOOKUP($A32&amp;"-"&amp;IE$4,'04施策の客観指標'!$A$4:$AY$1029,COLUMN('04施策の客観指標'!$AW:$AW),FALSE)</f>
        <v>a</v>
      </c>
      <c r="IF32" s="878" t="str">
        <f>VLOOKUP($A32&amp;"-"&amp;IF$4,'04施策の客観指標'!$A$4:$AY$1029,COLUMN('04施策の客観指標'!$AW:$AW),FALSE)</f>
        <v>-</v>
      </c>
      <c r="IG32" s="878" t="str">
        <f>VLOOKUP($A32&amp;"-"&amp;IG$4,'04施策の客観指標'!$A$4:$AY$1029,COLUMN('04施策の客観指標'!$AW:$AW),FALSE)</f>
        <v>-</v>
      </c>
      <c r="IH32" s="878" t="str">
        <f>VLOOKUP($A32&amp;"-"&amp;IH$4,'04施策の客観指標'!$A$4:$AY$1029,COLUMN('04施策の客観指標'!$AW:$AW),FALSE)</f>
        <v>-</v>
      </c>
      <c r="II32" s="878" t="str">
        <f>VLOOKUP($A32&amp;"-"&amp;II$4,'04施策の客観指標'!$A$4:$AY$1029,COLUMN('04施策の客観指標'!$AW:$AW),FALSE)</f>
        <v>-</v>
      </c>
      <c r="IJ32" s="878" t="str">
        <f>VLOOKUP($A32&amp;"-"&amp;IJ$4,'04施策の客観指標'!$A$4:$AY$1029,COLUMN('04施策の客観指標'!$AW:$AW),FALSE)</f>
        <v>-</v>
      </c>
      <c r="IK32" s="878" t="str">
        <f>VLOOKUP($A32&amp;"-"&amp;IK$4,'04施策の客観指標'!$A$4:$AY$1029,COLUMN('04施策の客観指標'!$AW:$AW),FALSE)</f>
        <v>-</v>
      </c>
      <c r="IL32" s="879" t="str">
        <f t="shared" si="94"/>
        <v>a</v>
      </c>
      <c r="IM32" s="856">
        <f>IF(IC32="-","-",VLOOKUP($A32&amp;"-"&amp;IC$4,'04施策の客観指標'!$A$4:$AY$1029,COLUMN('04施策の客観指標'!$AY:$AY),FALSE))</f>
        <v>1</v>
      </c>
      <c r="IN32" s="856">
        <f>IF(ID32="-","-",VLOOKUP($A32&amp;"-"&amp;ID$4,'04施策の客観指標'!$A$4:$AY$1029,COLUMN('04施策の客観指標'!$AY:$AY),FALSE))</f>
        <v>1</v>
      </c>
      <c r="IO32" s="856">
        <f>IF(IE32="-","-",VLOOKUP($A32&amp;"-"&amp;IE$4,'04施策の客観指標'!$A$4:$AY$1029,COLUMN('04施策の客観指標'!$AY:$AY),FALSE))</f>
        <v>1</v>
      </c>
      <c r="IP32" s="856" t="str">
        <f>IF(IF32="-","-",VLOOKUP($A32&amp;"-"&amp;IF$4,'04施策の客観指標'!$A$4:$AY$1029,COLUMN('04施策の客観指標'!$AY:$AY),FALSE))</f>
        <v>-</v>
      </c>
      <c r="IQ32" s="856" t="str">
        <f>IF(IG32="-","-",VLOOKUP($A32&amp;"-"&amp;IG$4,'04施策の客観指標'!$A$4:$AY$1029,COLUMN('04施策の客観指標'!$AY:$AY),FALSE))</f>
        <v>-</v>
      </c>
      <c r="IR32" s="856" t="str">
        <f>IF(IH32="-","-",VLOOKUP($A32&amp;"-"&amp;IH$4,'04施策の客観指標'!$A$4:$AY$1029,COLUMN('04施策の客観指標'!$AY:$AY),FALSE))</f>
        <v>-</v>
      </c>
      <c r="IS32" s="856" t="str">
        <f>IF(II32="-","-",VLOOKUP($A32&amp;"-"&amp;II$4,'04施策の客観指標'!$A$4:$AY$1029,COLUMN('04施策の客観指標'!$AY:$AY),FALSE))</f>
        <v>-</v>
      </c>
      <c r="IT32" s="856" t="str">
        <f>IF(IJ32="-","-",VLOOKUP($A32&amp;"-"&amp;IJ$4,'04施策の客観指標'!$A$4:$AY$1029,COLUMN('04施策の客観指標'!$AY:$AY),FALSE))</f>
        <v>-</v>
      </c>
      <c r="IU32" s="856" t="str">
        <f>IF(IK32="-","-",VLOOKUP($A32&amp;"-"&amp;IK$4,'04施策の客観指標'!$A$4:$AY$1029,COLUMN('04施策の客観指標'!$AY:$AY),FALSE))</f>
        <v>-</v>
      </c>
      <c r="IV32" s="879">
        <f t="shared" si="95"/>
        <v>3</v>
      </c>
      <c r="IW32" s="877">
        <f t="shared" si="96"/>
        <v>3</v>
      </c>
      <c r="IX32" s="878">
        <f t="shared" si="97"/>
        <v>3</v>
      </c>
      <c r="IY32" s="878">
        <f t="shared" si="98"/>
        <v>4</v>
      </c>
      <c r="IZ32" s="878" t="str">
        <f t="shared" si="99"/>
        <v/>
      </c>
      <c r="JA32" s="878" t="str">
        <f t="shared" si="100"/>
        <v/>
      </c>
      <c r="JB32" s="878" t="str">
        <f t="shared" si="101"/>
        <v/>
      </c>
      <c r="JC32" s="878" t="str">
        <f t="shared" si="102"/>
        <v/>
      </c>
      <c r="JD32" s="878" t="str">
        <f t="shared" si="103"/>
        <v/>
      </c>
      <c r="JE32" s="878" t="str">
        <f t="shared" si="104"/>
        <v/>
      </c>
      <c r="JF32" s="855">
        <f t="shared" si="105"/>
        <v>0.83333333333333337</v>
      </c>
      <c r="JG32" s="877" t="str">
        <f>IF($K32="○",VLOOKUP($C32&amp;"-"&amp;JG$4,'05市民生活実感調査'!$A$3:$BC$218,COLUMN('05市民生活実感調査'!$BC:$BC),FALSE),"-")</f>
        <v>-</v>
      </c>
      <c r="JH32" s="878" t="str">
        <f>IF($L32="○",VLOOKUP($C32&amp;"-"&amp;JH$4,'05市民生活実感調査'!$A$3:$BC$218,COLUMN('05市民生活実感調査'!$BC:$BC),FALSE),"-")</f>
        <v>b</v>
      </c>
      <c r="JI32" s="878" t="str">
        <f>IF($M32="○",VLOOKUP($C32&amp;"-"&amp;JI$4,'05市民生活実感調査'!$A$3:$BC$218,COLUMN('05市民生活実感調査'!$BC:$BC),FALSE),"-")</f>
        <v>-</v>
      </c>
      <c r="JJ32" s="878" t="str">
        <f>IF($N32="○",VLOOKUP($C32&amp;"-"&amp;JJ$4,'05市民生活実感調査'!$A$3:$BC$218,COLUMN('05市民生活実感調査'!$BC:$BC),FALSE),"-")</f>
        <v>-</v>
      </c>
      <c r="JK32" s="878" t="str">
        <f>IF($O32="○",VLOOKUP($C32&amp;"-"&amp;JK$4,'05市民生活実感調査'!$A$3:$BC$218,COLUMN('05市民生活実感調査'!$BC:$BC),FALSE),"-")</f>
        <v>-</v>
      </c>
      <c r="JL32" s="878" t="str">
        <f>IF($P32="○",VLOOKUP($C32&amp;"-"&amp;JL$4,'05市民生活実感調査'!$A$3:$BC$218,COLUMN('05市民生活実感調査'!$BC:$BC),FALSE),"-")</f>
        <v>-</v>
      </c>
      <c r="JM32" s="878" t="str">
        <f>IF($Q32="○",VLOOKUP($C32&amp;"-"&amp;JM$4,'05市民生活実感調査'!$A$3:$BC$218,COLUMN('05市民生活実感調査'!$BC:$BC),FALSE),"-")</f>
        <v>-</v>
      </c>
      <c r="JN32" s="878" t="str">
        <f>IF($R32="○",VLOOKUP($C32&amp;"-"&amp;JN$4,'05市民生活実感調査'!$A$3:$BC$218,COLUMN('05市民生活実感調査'!$BC:$BC),FALSE),"-")</f>
        <v>-</v>
      </c>
      <c r="JO32" s="879" t="str">
        <f t="shared" si="106"/>
        <v>b</v>
      </c>
      <c r="JP32" s="877" t="str">
        <f t="shared" si="107"/>
        <v/>
      </c>
      <c r="JQ32" s="878">
        <f t="shared" si="108"/>
        <v>3</v>
      </c>
      <c r="JR32" s="878" t="str">
        <f t="shared" si="109"/>
        <v/>
      </c>
      <c r="JS32" s="878" t="str">
        <f t="shared" si="110"/>
        <v/>
      </c>
      <c r="JT32" s="878" t="str">
        <f t="shared" si="111"/>
        <v/>
      </c>
      <c r="JU32" s="878" t="str">
        <f t="shared" si="112"/>
        <v/>
      </c>
      <c r="JV32" s="878" t="str">
        <f t="shared" si="113"/>
        <v/>
      </c>
      <c r="JW32" s="878" t="str">
        <f t="shared" si="114"/>
        <v/>
      </c>
      <c r="JX32" s="840">
        <f t="shared" si="115"/>
        <v>0.75</v>
      </c>
      <c r="JY32" s="876" t="str">
        <f t="shared" si="143"/>
        <v>市民実感</v>
      </c>
      <c r="JZ32" s="863" t="str">
        <f t="shared" si="117"/>
        <v>観光客だけでなく市民にとっても満足度の高い観光振興を図ることを目的としており、市民生活実感評価を重視して評価することが妥当であると考えるため。</v>
      </c>
      <c r="KA32" s="877" t="str">
        <f>VLOOKUP(IL32&amp;JO32&amp;JY32,プルダウン!$AC$2:$AD$71,2,FALSE)</f>
        <v>B</v>
      </c>
      <c r="KB32" s="859" t="str">
        <f>VLOOKUP(KA32,プルダウン!$A$1:$B$6,2,FALSE)</f>
        <v>政策の目的がかなり達成されている</v>
      </c>
      <c r="KC32" s="860"/>
      <c r="KD32" s="859"/>
      <c r="KE32" s="883" t="str">
        <f>VLOOKUP($A32&amp;"-"&amp;KE$4,'04施策の客観指標'!$A$4:$AY$1029,COLUMN('04施策の客観指標'!$AX:$AX),FALSE)</f>
        <v>b</v>
      </c>
      <c r="KF32" s="813" t="str">
        <f>VLOOKUP($A32&amp;"-"&amp;KF$4,'04施策の客観指標'!$A$4:$AY$1029,COLUMN('04施策の客観指標'!$AX:$AX),FALSE)</f>
        <v>b</v>
      </c>
      <c r="KG32" s="813" t="str">
        <f>VLOOKUP($A32&amp;"-"&amp;KG$4,'04施策の客観指標'!$A$4:$AY$1029,COLUMN('04施策の客観指標'!$AX:$AX),FALSE)</f>
        <v>a</v>
      </c>
      <c r="KH32" s="813" t="str">
        <f>VLOOKUP($A32&amp;"-"&amp;KH$4,'04施策の客観指標'!$A$4:$AY$1029,COLUMN('04施策の客観指標'!$AX:$AX),FALSE)</f>
        <v>-</v>
      </c>
      <c r="KI32" s="813" t="str">
        <f>VLOOKUP($A32&amp;"-"&amp;KI$4,'04施策の客観指標'!$A$4:$AY$1029,COLUMN('04施策の客観指標'!$AX:$AX),FALSE)</f>
        <v>-</v>
      </c>
      <c r="KJ32" s="813" t="str">
        <f>VLOOKUP($A32&amp;"-"&amp;KJ$4,'04施策の客観指標'!$A$4:$AY$1029,COLUMN('04施策の客観指標'!$AX:$AX),FALSE)</f>
        <v>-</v>
      </c>
      <c r="KK32" s="813" t="str">
        <f>VLOOKUP($A32&amp;"-"&amp;KK$4,'04施策の客観指標'!$A$4:$AY$1029,COLUMN('04施策の客観指標'!$AX:$AX),FALSE)</f>
        <v>-</v>
      </c>
      <c r="KL32" s="813" t="str">
        <f>VLOOKUP($A32&amp;"-"&amp;KL$4,'04施策の客観指標'!$A$4:$AY$1029,COLUMN('04施策の客観指標'!$AX:$AX),FALSE)</f>
        <v>-</v>
      </c>
      <c r="KM32" s="813" t="str">
        <f>VLOOKUP($A32&amp;"-"&amp;KM$4,'04施策の客観指標'!$A$4:$AY$1029,COLUMN('04施策の客観指標'!$AX:$AX),FALSE)</f>
        <v>-</v>
      </c>
      <c r="KN32" s="814" t="str">
        <f t="shared" si="118"/>
        <v>a</v>
      </c>
      <c r="KO32" s="423">
        <f>IF(KE32="-","-",VLOOKUP($A32&amp;"-"&amp;KE$4,'04施策の客観指標'!$A$4:$AY$1029,COLUMN('04施策の客観指標'!$AY:$AY),FALSE))</f>
        <v>1</v>
      </c>
      <c r="KP32" s="423">
        <f>IF(KF32="-","-",VLOOKUP($A32&amp;"-"&amp;KF$4,'04施策の客観指標'!$A$4:$AY$1029,COLUMN('04施策の客観指標'!$AY:$AY),FALSE))</f>
        <v>1</v>
      </c>
      <c r="KQ32" s="423">
        <f>IF(KG32="-","-",VLOOKUP($A32&amp;"-"&amp;KG$4,'04施策の客観指標'!$A$4:$AY$1029,COLUMN('04施策の客観指標'!$AY:$AY),FALSE))</f>
        <v>1</v>
      </c>
      <c r="KR32" s="423" t="str">
        <f>IF(KH32="-","-",VLOOKUP($A32&amp;"-"&amp;KH$4,'04施策の客観指標'!$A$4:$AY$1029,COLUMN('04施策の客観指標'!$AY:$AY),FALSE))</f>
        <v>-</v>
      </c>
      <c r="KS32" s="423" t="str">
        <f>IF(KI32="-","-",VLOOKUP($A32&amp;"-"&amp;KI$4,'04施策の客観指標'!$A$4:$AY$1029,COLUMN('04施策の客観指標'!$AY:$AY),FALSE))</f>
        <v>-</v>
      </c>
      <c r="KT32" s="423" t="str">
        <f>IF(KJ32="-","-",VLOOKUP($A32&amp;"-"&amp;KJ$4,'04施策の客観指標'!$A$4:$AY$1029,COLUMN('04施策の客観指標'!$AY:$AY),FALSE))</f>
        <v>-</v>
      </c>
      <c r="KU32" s="423" t="str">
        <f>IF(KK32="-","-",VLOOKUP($A32&amp;"-"&amp;KK$4,'04施策の客観指標'!$A$4:$AY$1029,COLUMN('04施策の客観指標'!$AY:$AY),FALSE))</f>
        <v>-</v>
      </c>
      <c r="KV32" s="423" t="str">
        <f>IF(KL32="-","-",VLOOKUP($A32&amp;"-"&amp;KL$4,'04施策の客観指標'!$A$4:$AY$1029,COLUMN('04施策の客観指標'!$AY:$AY),FALSE))</f>
        <v>-</v>
      </c>
      <c r="KW32" s="423" t="str">
        <f>IF(KM32="-","-",VLOOKUP($A32&amp;"-"&amp;KM$4,'04施策の客観指標'!$A$4:$AY$1029,COLUMN('04施策の客観指標'!$AY:$AY),FALSE))</f>
        <v>-</v>
      </c>
      <c r="KX32" s="234">
        <f t="shared" si="119"/>
        <v>3</v>
      </c>
      <c r="KY32" s="237">
        <f t="shared" si="120"/>
        <v>3</v>
      </c>
      <c r="KZ32" s="187">
        <f t="shared" si="121"/>
        <v>3</v>
      </c>
      <c r="LA32" s="187">
        <f t="shared" si="122"/>
        <v>4</v>
      </c>
      <c r="LB32" s="187" t="str">
        <f t="shared" si="123"/>
        <v/>
      </c>
      <c r="LC32" s="187" t="str">
        <f t="shared" si="124"/>
        <v/>
      </c>
      <c r="LD32" s="187" t="str">
        <f t="shared" si="125"/>
        <v/>
      </c>
      <c r="LE32" s="187" t="str">
        <f t="shared" si="126"/>
        <v/>
      </c>
      <c r="LF32" s="187" t="str">
        <f t="shared" si="127"/>
        <v/>
      </c>
      <c r="LG32" s="187" t="str">
        <f t="shared" si="128"/>
        <v/>
      </c>
      <c r="LH32" s="240">
        <f t="shared" si="129"/>
        <v>0.83333333333333337</v>
      </c>
      <c r="LI32" s="820" t="str">
        <f>IF($K32="○",VLOOKUP($C32&amp;"-"&amp;LI$4,'05市民生活実感調査'!$A$3:$BM$218,COLUMN('05市民生活実感調査'!$BM:$BM),FALSE),"-")</f>
        <v>-</v>
      </c>
      <c r="LJ32" s="821" t="str">
        <f>IF($L32="○",VLOOKUP($C32&amp;"-"&amp;LJ$4,'05市民生活実感調査'!$A$3:$BM$218,COLUMN('05市民生活実感調査'!$BM:$BM),FALSE),"-")</f>
        <v>b</v>
      </c>
      <c r="LK32" s="821" t="str">
        <f>IF($M32="○",VLOOKUP($C32&amp;"-"&amp;LK$4,'05市民生活実感調査'!$A$3:$BM$218,COLUMN('05市民生活実感調査'!$BM:$BM),FALSE),"-")</f>
        <v>-</v>
      </c>
      <c r="LL32" s="821" t="str">
        <f>IF($N32="○",VLOOKUP($C32&amp;"-"&amp;LL$4,'05市民生活実感調査'!$A$3:$BM$218,COLUMN('05市民生活実感調査'!$BM:$BM),FALSE),"-")</f>
        <v>-</v>
      </c>
      <c r="LM32" s="821" t="str">
        <f>IF($O32="○",VLOOKUP($C32&amp;"-"&amp;LM$4,'05市民生活実感調査'!$A$3:$BM$218,COLUMN('05市民生活実感調査'!$BM:$BM),FALSE),"-")</f>
        <v>-</v>
      </c>
      <c r="LN32" s="821" t="str">
        <f>IF($P32="○",VLOOKUP($C32&amp;"-"&amp;LN$4,'05市民生活実感調査'!$A$3:$BM$218,COLUMN('05市民生活実感調査'!$BM:$BM),FALSE),"-")</f>
        <v>-</v>
      </c>
      <c r="LO32" s="821" t="str">
        <f>IF($Q32="○",VLOOKUP($C32&amp;"-"&amp;LO$4,'05市民生活実感調査'!$A$3:$BM$218,COLUMN('05市民生活実感調査'!$BM:$BM),FALSE),"-")</f>
        <v>-</v>
      </c>
      <c r="LP32" s="821" t="str">
        <f>IF($R32="○",VLOOKUP($C32&amp;"-"&amp;LP$4,'05市民生活実感調査'!$A$3:$BM$218,COLUMN('05市民生活実感調査'!$BM:$BM),FALSE),"-")</f>
        <v>-</v>
      </c>
      <c r="LQ32" s="822" t="str">
        <f t="shared" si="130"/>
        <v>b</v>
      </c>
      <c r="LR32" s="237" t="str">
        <f t="shared" si="131"/>
        <v/>
      </c>
      <c r="LS32" s="187">
        <f t="shared" si="132"/>
        <v>3</v>
      </c>
      <c r="LT32" s="187" t="str">
        <f t="shared" si="133"/>
        <v/>
      </c>
      <c r="LU32" s="187" t="str">
        <f t="shared" si="134"/>
        <v/>
      </c>
      <c r="LV32" s="187" t="str">
        <f t="shared" si="135"/>
        <v/>
      </c>
      <c r="LW32" s="187" t="str">
        <f t="shared" si="136"/>
        <v/>
      </c>
      <c r="LX32" s="187" t="str">
        <f t="shared" si="137"/>
        <v/>
      </c>
      <c r="LY32" s="187" t="str">
        <f t="shared" si="138"/>
        <v/>
      </c>
      <c r="LZ32" s="422">
        <f t="shared" si="142"/>
        <v>0.75</v>
      </c>
      <c r="MA32" s="103" t="str">
        <f t="shared" si="144"/>
        <v>市民実感</v>
      </c>
      <c r="MB32" s="104" t="str">
        <f t="shared" si="140"/>
        <v>観光客だけでなく市民にとっても満足度の高い観光振興を図ることを目的としており、市民生活実感評価を重視して評価することが妥当であると考えるため。</v>
      </c>
      <c r="MC32" s="823" t="str">
        <f>VLOOKUP(KN32&amp;LQ32&amp;MA32,プルダウン!$AC$2:$AD$71,2,FALSE)</f>
        <v>B</v>
      </c>
      <c r="MD32" s="824" t="str">
        <f>VLOOKUP(MC32,プルダウン!$A$1:$B$6,2,FALSE)</f>
        <v>政策の目的がかなり達成されている</v>
      </c>
      <c r="ME32" s="91"/>
      <c r="MF32" s="190"/>
    </row>
    <row r="33" spans="1:344" ht="135" customHeight="1">
      <c r="A33" s="231">
        <v>803</v>
      </c>
      <c r="B33" s="104" t="s">
        <v>186</v>
      </c>
      <c r="C33" s="237">
        <f t="shared" si="0"/>
        <v>8</v>
      </c>
      <c r="D33" s="190" t="s">
        <v>278</v>
      </c>
      <c r="E33" s="104"/>
      <c r="F33" s="91" t="s">
        <v>1322</v>
      </c>
      <c r="G33" s="117" t="s">
        <v>1722</v>
      </c>
      <c r="H33" s="91"/>
      <c r="I33" s="117"/>
      <c r="J33" s="104"/>
      <c r="K33" s="420" t="s">
        <v>83</v>
      </c>
      <c r="L33" s="421" t="s">
        <v>83</v>
      </c>
      <c r="M33" s="421" t="s">
        <v>383</v>
      </c>
      <c r="N33" s="421" t="s">
        <v>83</v>
      </c>
      <c r="O33" s="421" t="s">
        <v>83</v>
      </c>
      <c r="P33" s="421" t="s">
        <v>83</v>
      </c>
      <c r="Q33" s="421" t="s">
        <v>83</v>
      </c>
      <c r="R33" s="424" t="s">
        <v>83</v>
      </c>
      <c r="S33" s="877" t="s">
        <v>83</v>
      </c>
      <c r="T33" s="878" t="s">
        <v>83</v>
      </c>
      <c r="U33" s="878" t="s">
        <v>83</v>
      </c>
      <c r="V33" s="878" t="s">
        <v>83</v>
      </c>
      <c r="W33" s="878" t="s">
        <v>83</v>
      </c>
      <c r="X33" s="878" t="s">
        <v>83</v>
      </c>
      <c r="Y33" s="878" t="s">
        <v>83</v>
      </c>
      <c r="Z33" s="878" t="s">
        <v>83</v>
      </c>
      <c r="AA33" s="852" t="s">
        <v>83</v>
      </c>
      <c r="AB33" s="876" t="str">
        <f t="shared" si="1"/>
        <v>-</v>
      </c>
      <c r="AC33" s="856" t="s">
        <v>83</v>
      </c>
      <c r="AD33" s="878" t="s">
        <v>83</v>
      </c>
      <c r="AE33" s="878" t="s">
        <v>83</v>
      </c>
      <c r="AF33" s="878" t="s">
        <v>83</v>
      </c>
      <c r="AG33" s="878" t="s">
        <v>83</v>
      </c>
      <c r="AH33" s="878" t="s">
        <v>83</v>
      </c>
      <c r="AI33" s="878" t="s">
        <v>83</v>
      </c>
      <c r="AJ33" s="878" t="s">
        <v>83</v>
      </c>
      <c r="AK33" s="878" t="s">
        <v>83</v>
      </c>
      <c r="AL33" s="879">
        <f t="shared" si="2"/>
        <v>0</v>
      </c>
      <c r="AM33" s="856" t="str">
        <f t="shared" si="3"/>
        <v/>
      </c>
      <c r="AN33" s="878" t="str">
        <f t="shared" si="4"/>
        <v/>
      </c>
      <c r="AO33" s="878" t="str">
        <f t="shared" si="5"/>
        <v/>
      </c>
      <c r="AP33" s="878" t="str">
        <f t="shared" si="6"/>
        <v/>
      </c>
      <c r="AQ33" s="878" t="str">
        <f t="shared" si="7"/>
        <v/>
      </c>
      <c r="AR33" s="878" t="str">
        <f t="shared" si="8"/>
        <v/>
      </c>
      <c r="AS33" s="878" t="str">
        <f t="shared" si="9"/>
        <v/>
      </c>
      <c r="AT33" s="878" t="str">
        <f t="shared" si="10"/>
        <v/>
      </c>
      <c r="AU33" s="852" t="str">
        <f t="shared" si="11"/>
        <v/>
      </c>
      <c r="AV33" s="855" t="str">
        <f t="shared" si="12"/>
        <v>-</v>
      </c>
      <c r="AW33" s="856" t="s">
        <v>83</v>
      </c>
      <c r="AX33" s="878" t="s">
        <v>83</v>
      </c>
      <c r="AY33" s="878" t="s">
        <v>55</v>
      </c>
      <c r="AZ33" s="878" t="s">
        <v>83</v>
      </c>
      <c r="BA33" s="878" t="s">
        <v>83</v>
      </c>
      <c r="BB33" s="878" t="s">
        <v>83</v>
      </c>
      <c r="BC33" s="878" t="s">
        <v>83</v>
      </c>
      <c r="BD33" s="878" t="s">
        <v>83</v>
      </c>
      <c r="BE33" s="879" t="str">
        <f t="shared" si="13"/>
        <v>b</v>
      </c>
      <c r="BF33" s="877" t="str">
        <f t="shared" si="14"/>
        <v/>
      </c>
      <c r="BG33" s="878" t="str">
        <f t="shared" si="15"/>
        <v/>
      </c>
      <c r="BH33" s="878">
        <f t="shared" si="16"/>
        <v>3</v>
      </c>
      <c r="BI33" s="878" t="str">
        <f t="shared" si="17"/>
        <v/>
      </c>
      <c r="BJ33" s="878" t="str">
        <f t="shared" si="18"/>
        <v/>
      </c>
      <c r="BK33" s="878" t="str">
        <f t="shared" si="19"/>
        <v/>
      </c>
      <c r="BL33" s="878" t="str">
        <f t="shared" si="20"/>
        <v/>
      </c>
      <c r="BM33" s="878" t="str">
        <f t="shared" si="21"/>
        <v/>
      </c>
      <c r="BN33" s="840">
        <f t="shared" si="22"/>
        <v>0.75</v>
      </c>
      <c r="BO33" s="880" t="s">
        <v>123</v>
      </c>
      <c r="BP33" s="863" t="s">
        <v>1982</v>
      </c>
      <c r="BQ33" s="877" t="s">
        <v>313</v>
      </c>
      <c r="BR33" s="887" t="s">
        <v>3628</v>
      </c>
      <c r="BS33" s="860"/>
      <c r="BT33" s="887"/>
      <c r="BU33" s="863" t="s">
        <v>1460</v>
      </c>
      <c r="BV33" s="891" t="s">
        <v>1746</v>
      </c>
      <c r="BW33" s="889" t="s">
        <v>83</v>
      </c>
      <c r="BX33" s="878" t="s">
        <v>83</v>
      </c>
      <c r="BY33" s="878" t="s">
        <v>83</v>
      </c>
      <c r="BZ33" s="878" t="s">
        <v>83</v>
      </c>
      <c r="CA33" s="878" t="s">
        <v>83</v>
      </c>
      <c r="CB33" s="878" t="s">
        <v>83</v>
      </c>
      <c r="CC33" s="878" t="s">
        <v>83</v>
      </c>
      <c r="CD33" s="878" t="s">
        <v>83</v>
      </c>
      <c r="CE33" s="852" t="s">
        <v>83</v>
      </c>
      <c r="CF33" s="879" t="str">
        <f t="shared" si="23"/>
        <v>-</v>
      </c>
      <c r="CG33" s="856" t="s">
        <v>83</v>
      </c>
      <c r="CH33" s="856" t="s">
        <v>83</v>
      </c>
      <c r="CI33" s="856" t="s">
        <v>83</v>
      </c>
      <c r="CJ33" s="856" t="s">
        <v>83</v>
      </c>
      <c r="CK33" s="856" t="s">
        <v>83</v>
      </c>
      <c r="CL33" s="856" t="s">
        <v>83</v>
      </c>
      <c r="CM33" s="856" t="s">
        <v>83</v>
      </c>
      <c r="CN33" s="856" t="s">
        <v>83</v>
      </c>
      <c r="CO33" s="856" t="s">
        <v>83</v>
      </c>
      <c r="CP33" s="879">
        <f t="shared" si="24"/>
        <v>0</v>
      </c>
      <c r="CQ33" s="877" t="str">
        <f t="shared" si="25"/>
        <v/>
      </c>
      <c r="CR33" s="878" t="str">
        <f t="shared" si="26"/>
        <v/>
      </c>
      <c r="CS33" s="878" t="str">
        <f t="shared" si="27"/>
        <v/>
      </c>
      <c r="CT33" s="878" t="str">
        <f t="shared" si="28"/>
        <v/>
      </c>
      <c r="CU33" s="878" t="str">
        <f t="shared" si="29"/>
        <v/>
      </c>
      <c r="CV33" s="878" t="str">
        <f t="shared" si="30"/>
        <v/>
      </c>
      <c r="CW33" s="878" t="str">
        <f t="shared" si="31"/>
        <v/>
      </c>
      <c r="CX33" s="878" t="str">
        <f t="shared" si="32"/>
        <v/>
      </c>
      <c r="CY33" s="878" t="str">
        <f t="shared" si="33"/>
        <v/>
      </c>
      <c r="CZ33" s="855" t="str">
        <f t="shared" si="34"/>
        <v>-</v>
      </c>
      <c r="DA33" s="877" t="s">
        <v>83</v>
      </c>
      <c r="DB33" s="878" t="s">
        <v>83</v>
      </c>
      <c r="DC33" s="878" t="s">
        <v>55</v>
      </c>
      <c r="DD33" s="878" t="s">
        <v>83</v>
      </c>
      <c r="DE33" s="878" t="s">
        <v>83</v>
      </c>
      <c r="DF33" s="878" t="s">
        <v>83</v>
      </c>
      <c r="DG33" s="878" t="s">
        <v>83</v>
      </c>
      <c r="DH33" s="878" t="s">
        <v>83</v>
      </c>
      <c r="DI33" s="879" t="str">
        <f t="shared" si="35"/>
        <v>b</v>
      </c>
      <c r="DJ33" s="877" t="str">
        <f t="shared" si="36"/>
        <v/>
      </c>
      <c r="DK33" s="878" t="str">
        <f t="shared" si="37"/>
        <v/>
      </c>
      <c r="DL33" s="878">
        <f t="shared" si="38"/>
        <v>3</v>
      </c>
      <c r="DM33" s="878" t="str">
        <f t="shared" si="39"/>
        <v/>
      </c>
      <c r="DN33" s="878" t="str">
        <f t="shared" si="141"/>
        <v/>
      </c>
      <c r="DO33" s="878" t="str">
        <f t="shared" si="40"/>
        <v/>
      </c>
      <c r="DP33" s="878" t="str">
        <f t="shared" si="41"/>
        <v/>
      </c>
      <c r="DQ33" s="878" t="str">
        <f t="shared" si="42"/>
        <v/>
      </c>
      <c r="DR33" s="840">
        <f t="shared" si="43"/>
        <v>0.75</v>
      </c>
      <c r="DS33" s="876" t="str">
        <f t="shared" si="44"/>
        <v>市民実感</v>
      </c>
      <c r="DT33" s="863" t="str">
        <f t="shared" si="45"/>
        <v>観光客だけでなく市民にとっても満足度の高い観光振興を図ることを目的としており、市民生活実感評価を重視して評価することが妥当であると考えるため。</v>
      </c>
      <c r="DU33" s="877" t="s">
        <v>313</v>
      </c>
      <c r="DV33" s="859" t="s">
        <v>3628</v>
      </c>
      <c r="DW33" s="860"/>
      <c r="DX33" s="859"/>
      <c r="DY33" s="889" t="s">
        <v>54</v>
      </c>
      <c r="DZ33" s="878" t="s">
        <v>83</v>
      </c>
      <c r="EA33" s="878" t="s">
        <v>83</v>
      </c>
      <c r="EB33" s="878" t="s">
        <v>83</v>
      </c>
      <c r="EC33" s="878" t="s">
        <v>83</v>
      </c>
      <c r="ED33" s="878" t="s">
        <v>83</v>
      </c>
      <c r="EE33" s="878" t="s">
        <v>83</v>
      </c>
      <c r="EF33" s="878" t="s">
        <v>83</v>
      </c>
      <c r="EG33" s="878" t="s">
        <v>83</v>
      </c>
      <c r="EH33" s="879" t="str">
        <f t="shared" si="46"/>
        <v>a</v>
      </c>
      <c r="EI33" s="895">
        <v>1</v>
      </c>
      <c r="EJ33" s="895" t="s">
        <v>83</v>
      </c>
      <c r="EK33" s="895" t="s">
        <v>83</v>
      </c>
      <c r="EL33" s="895" t="s">
        <v>83</v>
      </c>
      <c r="EM33" s="895" t="s">
        <v>83</v>
      </c>
      <c r="EN33" s="895" t="s">
        <v>83</v>
      </c>
      <c r="EO33" s="895" t="s">
        <v>83</v>
      </c>
      <c r="EP33" s="895" t="s">
        <v>83</v>
      </c>
      <c r="EQ33" s="895" t="s">
        <v>83</v>
      </c>
      <c r="ER33" s="879">
        <f t="shared" si="47"/>
        <v>1</v>
      </c>
      <c r="ES33" s="877">
        <f t="shared" si="48"/>
        <v>4</v>
      </c>
      <c r="ET33" s="878" t="str">
        <f t="shared" si="49"/>
        <v/>
      </c>
      <c r="EU33" s="878" t="str">
        <f t="shared" si="50"/>
        <v/>
      </c>
      <c r="EV33" s="878" t="str">
        <f t="shared" si="51"/>
        <v/>
      </c>
      <c r="EW33" s="878" t="str">
        <f t="shared" si="52"/>
        <v/>
      </c>
      <c r="EX33" s="878" t="str">
        <f t="shared" si="53"/>
        <v/>
      </c>
      <c r="EY33" s="878" t="str">
        <f t="shared" si="54"/>
        <v/>
      </c>
      <c r="EZ33" s="878" t="str">
        <f t="shared" si="55"/>
        <v/>
      </c>
      <c r="FA33" s="878" t="str">
        <f t="shared" si="56"/>
        <v/>
      </c>
      <c r="FB33" s="855">
        <f t="shared" si="57"/>
        <v>1</v>
      </c>
      <c r="FC33" s="877" t="s">
        <v>83</v>
      </c>
      <c r="FD33" s="878" t="s">
        <v>83</v>
      </c>
      <c r="FE33" s="878" t="s">
        <v>55</v>
      </c>
      <c r="FF33" s="878" t="s">
        <v>83</v>
      </c>
      <c r="FG33" s="878" t="s">
        <v>83</v>
      </c>
      <c r="FH33" s="878" t="s">
        <v>83</v>
      </c>
      <c r="FI33" s="878" t="s">
        <v>83</v>
      </c>
      <c r="FJ33" s="878" t="s">
        <v>83</v>
      </c>
      <c r="FK33" s="879" t="str">
        <f t="shared" si="58"/>
        <v>b</v>
      </c>
      <c r="FL33" s="877" t="str">
        <f t="shared" si="59"/>
        <v/>
      </c>
      <c r="FM33" s="878" t="str">
        <f t="shared" si="60"/>
        <v/>
      </c>
      <c r="FN33" s="878">
        <f t="shared" si="61"/>
        <v>3</v>
      </c>
      <c r="FO33" s="878" t="str">
        <f t="shared" si="62"/>
        <v/>
      </c>
      <c r="FP33" s="878" t="str">
        <f t="shared" si="63"/>
        <v/>
      </c>
      <c r="FQ33" s="878" t="str">
        <f t="shared" si="64"/>
        <v/>
      </c>
      <c r="FR33" s="878" t="str">
        <f t="shared" si="65"/>
        <v/>
      </c>
      <c r="FS33" s="878" t="str">
        <f t="shared" si="66"/>
        <v/>
      </c>
      <c r="FT33" s="840">
        <f t="shared" si="67"/>
        <v>0.75</v>
      </c>
      <c r="FU33" s="915" t="str">
        <f t="shared" si="68"/>
        <v>市民実感</v>
      </c>
      <c r="FV33" s="863" t="str">
        <f t="shared" si="69"/>
        <v>観光客だけでなく市民にとっても満足度の高い観光振興を図ることを目的としており、市民生活実感評価を重視して評価することが妥当であると考えるため。</v>
      </c>
      <c r="FW33" s="877" t="s">
        <v>313</v>
      </c>
      <c r="FX33" s="859" t="s">
        <v>3628</v>
      </c>
      <c r="FY33" s="860"/>
      <c r="FZ33" s="859"/>
      <c r="GA33" s="889" t="str">
        <f>VLOOKUP($A33&amp;"-"&amp;GA$4,'04施策の客観指標'!$A$4:$AY$1029,COLUMN('04施策の客観指標'!$AV:$AV),FALSE)</f>
        <v>b</v>
      </c>
      <c r="GB33" s="878" t="str">
        <f>VLOOKUP($A33&amp;"-"&amp;GB$4,'04施策の客観指標'!$A$4:$AY$1029,COLUMN('04施策の客観指標'!$AV:$AV),FALSE)</f>
        <v>-</v>
      </c>
      <c r="GC33" s="878" t="str">
        <f>VLOOKUP($A33&amp;"-"&amp;GC$4,'04施策の客観指標'!$A$4:$AY$1029,COLUMN('04施策の客観指標'!$AV:$AV),FALSE)</f>
        <v>-</v>
      </c>
      <c r="GD33" s="878" t="str">
        <f>VLOOKUP($A33&amp;"-"&amp;GD$4,'04施策の客観指標'!$A$4:$AY$1029,COLUMN('04施策の客観指標'!$AV:$AV),FALSE)</f>
        <v>-</v>
      </c>
      <c r="GE33" s="878" t="str">
        <f>VLOOKUP($A33&amp;"-"&amp;GE$4,'04施策の客観指標'!$A$4:$AY$1029,COLUMN('04施策の客観指標'!$AV:$AV),FALSE)</f>
        <v>-</v>
      </c>
      <c r="GF33" s="878" t="str">
        <f>VLOOKUP($A33&amp;"-"&amp;GF$4,'04施策の客観指標'!$A$4:$AY$1029,COLUMN('04施策の客観指標'!$AV:$AV),FALSE)</f>
        <v>-</v>
      </c>
      <c r="GG33" s="878" t="str">
        <f>VLOOKUP($A33&amp;"-"&amp;GG$4,'04施策の客観指標'!$A$4:$AY$1029,COLUMN('04施策の客観指標'!$AV:$AV),FALSE)</f>
        <v>-</v>
      </c>
      <c r="GH33" s="878" t="str">
        <f>VLOOKUP($A33&amp;"-"&amp;GH$4,'04施策の客観指標'!$A$4:$AY$1029,COLUMN('04施策の客観指標'!$AV:$AV),FALSE)</f>
        <v>-</v>
      </c>
      <c r="GI33" s="878" t="str">
        <f>VLOOKUP($A33&amp;"-"&amp;GI$4,'04施策の客観指標'!$A$4:$AY$1029,COLUMN('04施策の客観指標'!$AV:$AV),FALSE)</f>
        <v>-</v>
      </c>
      <c r="GJ33" s="879" t="str">
        <f t="shared" si="70"/>
        <v>b</v>
      </c>
      <c r="GK33" s="856">
        <f>IF(GA33="-","-",VLOOKUP($A33&amp;"-"&amp;GA$4,'04施策の客観指標'!$A$4:$AY$1029,COLUMN('04施策の客観指標'!$AY:$AY),FALSE))</f>
        <v>1</v>
      </c>
      <c r="GL33" s="856" t="str">
        <f>IF(GB33="-","-",VLOOKUP($A33&amp;"-"&amp;GB$4,'04施策の客観指標'!$A$4:$AY$1029,COLUMN('04施策の客観指標'!$AY:$AY),FALSE))</f>
        <v>-</v>
      </c>
      <c r="GM33" s="856" t="str">
        <f>IF(GC33="-","-",VLOOKUP($A33&amp;"-"&amp;GC$4,'04施策の客観指標'!$A$4:$AY$1029,COLUMN('04施策の客観指標'!$AY:$AY),FALSE))</f>
        <v>-</v>
      </c>
      <c r="GN33" s="856" t="str">
        <f>IF(GD33="-","-",VLOOKUP($A33&amp;"-"&amp;GD$4,'04施策の客観指標'!$A$4:$AY$1029,COLUMN('04施策の客観指標'!$AY:$AY),FALSE))</f>
        <v>-</v>
      </c>
      <c r="GO33" s="856" t="str">
        <f>IF(GE33="-","-",VLOOKUP($A33&amp;"-"&amp;GE$4,'04施策の客観指標'!$A$4:$AY$1029,COLUMN('04施策の客観指標'!$AY:$AY),FALSE))</f>
        <v>-</v>
      </c>
      <c r="GP33" s="856" t="str">
        <f>IF(GF33="-","-",VLOOKUP($A33&amp;"-"&amp;GF$4,'04施策の客観指標'!$A$4:$AY$1029,COLUMN('04施策の客観指標'!$AY:$AY),FALSE))</f>
        <v>-</v>
      </c>
      <c r="GQ33" s="856" t="str">
        <f>IF(GG33="-","-",VLOOKUP($A33&amp;"-"&amp;GG$4,'04施策の客観指標'!$A$4:$AY$1029,COLUMN('04施策の客観指標'!$AY:$AY),FALSE))</f>
        <v>-</v>
      </c>
      <c r="GR33" s="856" t="str">
        <f>IF(GH33="-","-",VLOOKUP($A33&amp;"-"&amp;GH$4,'04施策の客観指標'!$A$4:$AY$1029,COLUMN('04施策の客観指標'!$AY:$AY),FALSE))</f>
        <v>-</v>
      </c>
      <c r="GS33" s="856" t="str">
        <f>IF(GI33="-","-",VLOOKUP($A33&amp;"-"&amp;GI$4,'04施策の客観指標'!$A$4:$AY$1029,COLUMN('04施策の客観指標'!$AY:$AY),FALSE))</f>
        <v>-</v>
      </c>
      <c r="GT33" s="879">
        <f t="shared" si="71"/>
        <v>1</v>
      </c>
      <c r="GU33" s="877">
        <f t="shared" si="72"/>
        <v>3</v>
      </c>
      <c r="GV33" s="878" t="str">
        <f t="shared" si="73"/>
        <v/>
      </c>
      <c r="GW33" s="878" t="str">
        <f t="shared" si="74"/>
        <v/>
      </c>
      <c r="GX33" s="878" t="str">
        <f t="shared" si="75"/>
        <v/>
      </c>
      <c r="GY33" s="878" t="str">
        <f t="shared" si="76"/>
        <v/>
      </c>
      <c r="GZ33" s="878" t="str">
        <f t="shared" si="77"/>
        <v/>
      </c>
      <c r="HA33" s="878" t="str">
        <f t="shared" si="78"/>
        <v/>
      </c>
      <c r="HB33" s="878" t="str">
        <f t="shared" si="79"/>
        <v/>
      </c>
      <c r="HC33" s="878" t="str">
        <f t="shared" si="80"/>
        <v/>
      </c>
      <c r="HD33" s="855">
        <f t="shared" si="81"/>
        <v>0.75</v>
      </c>
      <c r="HE33" s="877" t="str">
        <f>IF($K33="○",VLOOKUP($C33&amp;"-"&amp;HE$4,'05市民生活実感調査'!$A$3:$BC$218,COLUMN('05市民生活実感調査'!$AS:$AS),FALSE),"-")</f>
        <v>-</v>
      </c>
      <c r="HF33" s="878" t="str">
        <f>IF($L33="○",VLOOKUP($C33&amp;"-"&amp;HF$4,'05市民生活実感調査'!$A$3:$BC$218,COLUMN('05市民生活実感調査'!$AS:$AS),FALSE),"-")</f>
        <v>-</v>
      </c>
      <c r="HG33" s="878" t="str">
        <f>IF($M33="○",VLOOKUP($C33&amp;"-"&amp;HG$4,'05市民生活実感調査'!$A$3:$BC$218,COLUMN('05市民生活実感調査'!$AS:$AS),FALSE),"-")</f>
        <v>b</v>
      </c>
      <c r="HH33" s="878" t="str">
        <f>IF($N33="○",VLOOKUP($C33&amp;"-"&amp;HH$4,'05市民生活実感調査'!$A$3:$BC$218,COLUMN('05市民生活実感調査'!$AS:$AS),FALSE),"-")</f>
        <v>-</v>
      </c>
      <c r="HI33" s="878" t="str">
        <f>IF($O33="○",VLOOKUP($C33&amp;"-"&amp;HI$4,'05市民生活実感調査'!$A$3:$BC$218,COLUMN('05市民生活実感調査'!$AS:$AS),FALSE),"-")</f>
        <v>-</v>
      </c>
      <c r="HJ33" s="878" t="str">
        <f>IF($P33="○",VLOOKUP($C33&amp;"-"&amp;HJ$4,'05市民生活実感調査'!$A$3:$BC$218,COLUMN('05市民生活実感調査'!$AS:$AS),FALSE),"-")</f>
        <v>-</v>
      </c>
      <c r="HK33" s="878" t="str">
        <f>IF($Q33="○",VLOOKUP($C33&amp;"-"&amp;HK$4,'05市民生活実感調査'!$A$3:$BC$218,COLUMN('05市民生活実感調査'!$AS:$AS),FALSE),"-")</f>
        <v>-</v>
      </c>
      <c r="HL33" s="878" t="str">
        <f>IF($R33="○",VLOOKUP($C33&amp;"-"&amp;HL$4,'05市民生活実感調査'!$A$3:$BC$218,COLUMN('05市民生活実感調査'!$AS:$AS),FALSE),"-")</f>
        <v>-</v>
      </c>
      <c r="HM33" s="879" t="str">
        <f t="shared" si="82"/>
        <v>b</v>
      </c>
      <c r="HN33" s="877" t="str">
        <f t="shared" si="83"/>
        <v/>
      </c>
      <c r="HO33" s="878" t="str">
        <f t="shared" si="84"/>
        <v/>
      </c>
      <c r="HP33" s="878">
        <f t="shared" si="85"/>
        <v>3</v>
      </c>
      <c r="HQ33" s="878" t="str">
        <f t="shared" si="86"/>
        <v/>
      </c>
      <c r="HR33" s="878" t="str">
        <f t="shared" si="87"/>
        <v/>
      </c>
      <c r="HS33" s="878" t="str">
        <f t="shared" si="88"/>
        <v/>
      </c>
      <c r="HT33" s="878" t="str">
        <f t="shared" si="89"/>
        <v/>
      </c>
      <c r="HU33" s="878" t="str">
        <f t="shared" si="90"/>
        <v/>
      </c>
      <c r="HV33" s="840">
        <f t="shared" si="91"/>
        <v>0.75</v>
      </c>
      <c r="HW33" s="876" t="str">
        <f t="shared" si="92"/>
        <v>市民実感</v>
      </c>
      <c r="HX33" s="863" t="str">
        <f t="shared" si="93"/>
        <v>観光客だけでなく市民にとっても満足度の高い観光振興を図ることを目的としており、市民生活実感評価を重視して評価することが妥当であると考えるため。</v>
      </c>
      <c r="HY33" s="877" t="str">
        <f>VLOOKUP(GJ33&amp;HM33&amp;HW33,プルダウン!$AC$2:$AD$71,2,FALSE)</f>
        <v>B</v>
      </c>
      <c r="HZ33" s="859" t="str">
        <f>VLOOKUP(HY33,プルダウン!$A$1:$B$6,2,FALSE)</f>
        <v>政策の目的がかなり達成されている</v>
      </c>
      <c r="IA33" s="860"/>
      <c r="IB33" s="859"/>
      <c r="IC33" s="889" t="str">
        <f>VLOOKUP($A33&amp;"-"&amp;IC$4,'04施策の客観指標'!$A$4:$AY$1029,COLUMN('04施策の客観指標'!$AW:$AW),FALSE)</f>
        <v>c</v>
      </c>
      <c r="ID33" s="878" t="str">
        <f>VLOOKUP($A33&amp;"-"&amp;ID$4,'04施策の客観指標'!$A$4:$AY$1029,COLUMN('04施策の客観指標'!$AW:$AW),FALSE)</f>
        <v>-</v>
      </c>
      <c r="IE33" s="878" t="str">
        <f>VLOOKUP($A33&amp;"-"&amp;IE$4,'04施策の客観指標'!$A$4:$AY$1029,COLUMN('04施策の客観指標'!$AW:$AW),FALSE)</f>
        <v>-</v>
      </c>
      <c r="IF33" s="878" t="str">
        <f>VLOOKUP($A33&amp;"-"&amp;IF$4,'04施策の客観指標'!$A$4:$AY$1029,COLUMN('04施策の客観指標'!$AW:$AW),FALSE)</f>
        <v>-</v>
      </c>
      <c r="IG33" s="878" t="str">
        <f>VLOOKUP($A33&amp;"-"&amp;IG$4,'04施策の客観指標'!$A$4:$AY$1029,COLUMN('04施策の客観指標'!$AW:$AW),FALSE)</f>
        <v>-</v>
      </c>
      <c r="IH33" s="878" t="str">
        <f>VLOOKUP($A33&amp;"-"&amp;IH$4,'04施策の客観指標'!$A$4:$AY$1029,COLUMN('04施策の客観指標'!$AW:$AW),FALSE)</f>
        <v>-</v>
      </c>
      <c r="II33" s="878" t="str">
        <f>VLOOKUP($A33&amp;"-"&amp;II$4,'04施策の客観指標'!$A$4:$AY$1029,COLUMN('04施策の客観指標'!$AW:$AW),FALSE)</f>
        <v>-</v>
      </c>
      <c r="IJ33" s="878" t="str">
        <f>VLOOKUP($A33&amp;"-"&amp;IJ$4,'04施策の客観指標'!$A$4:$AY$1029,COLUMN('04施策の客観指標'!$AW:$AW),FALSE)</f>
        <v>-</v>
      </c>
      <c r="IK33" s="878" t="str">
        <f>VLOOKUP($A33&amp;"-"&amp;IK$4,'04施策の客観指標'!$A$4:$AY$1029,COLUMN('04施策の客観指標'!$AW:$AW),FALSE)</f>
        <v>-</v>
      </c>
      <c r="IL33" s="879" t="str">
        <f t="shared" si="94"/>
        <v>c</v>
      </c>
      <c r="IM33" s="856">
        <f>IF(IC33="-","-",VLOOKUP($A33&amp;"-"&amp;IC$4,'04施策の客観指標'!$A$4:$AY$1029,COLUMN('04施策の客観指標'!$AY:$AY),FALSE))</f>
        <v>1</v>
      </c>
      <c r="IN33" s="856" t="str">
        <f>IF(ID33="-","-",VLOOKUP($A33&amp;"-"&amp;ID$4,'04施策の客観指標'!$A$4:$AY$1029,COLUMN('04施策の客観指標'!$AY:$AY),FALSE))</f>
        <v>-</v>
      </c>
      <c r="IO33" s="856" t="str">
        <f>IF(IE33="-","-",VLOOKUP($A33&amp;"-"&amp;IE$4,'04施策の客観指標'!$A$4:$AY$1029,COLUMN('04施策の客観指標'!$AY:$AY),FALSE))</f>
        <v>-</v>
      </c>
      <c r="IP33" s="856" t="str">
        <f>IF(IF33="-","-",VLOOKUP($A33&amp;"-"&amp;IF$4,'04施策の客観指標'!$A$4:$AY$1029,COLUMN('04施策の客観指標'!$AY:$AY),FALSE))</f>
        <v>-</v>
      </c>
      <c r="IQ33" s="856" t="str">
        <f>IF(IG33="-","-",VLOOKUP($A33&amp;"-"&amp;IG$4,'04施策の客観指標'!$A$4:$AY$1029,COLUMN('04施策の客観指標'!$AY:$AY),FALSE))</f>
        <v>-</v>
      </c>
      <c r="IR33" s="856" t="str">
        <f>IF(IH33="-","-",VLOOKUP($A33&amp;"-"&amp;IH$4,'04施策の客観指標'!$A$4:$AY$1029,COLUMN('04施策の客観指標'!$AY:$AY),FALSE))</f>
        <v>-</v>
      </c>
      <c r="IS33" s="856" t="str">
        <f>IF(II33="-","-",VLOOKUP($A33&amp;"-"&amp;II$4,'04施策の客観指標'!$A$4:$AY$1029,COLUMN('04施策の客観指標'!$AY:$AY),FALSE))</f>
        <v>-</v>
      </c>
      <c r="IT33" s="856" t="str">
        <f>IF(IJ33="-","-",VLOOKUP($A33&amp;"-"&amp;IJ$4,'04施策の客観指標'!$A$4:$AY$1029,COLUMN('04施策の客観指標'!$AY:$AY),FALSE))</f>
        <v>-</v>
      </c>
      <c r="IU33" s="856" t="str">
        <f>IF(IK33="-","-",VLOOKUP($A33&amp;"-"&amp;IK$4,'04施策の客観指標'!$A$4:$AY$1029,COLUMN('04施策の客観指標'!$AY:$AY),FALSE))</f>
        <v>-</v>
      </c>
      <c r="IV33" s="879">
        <f t="shared" si="95"/>
        <v>1</v>
      </c>
      <c r="IW33" s="877">
        <f t="shared" si="96"/>
        <v>2</v>
      </c>
      <c r="IX33" s="878" t="str">
        <f t="shared" si="97"/>
        <v/>
      </c>
      <c r="IY33" s="878" t="str">
        <f t="shared" si="98"/>
        <v/>
      </c>
      <c r="IZ33" s="878" t="str">
        <f t="shared" si="99"/>
        <v/>
      </c>
      <c r="JA33" s="878" t="str">
        <f t="shared" si="100"/>
        <v/>
      </c>
      <c r="JB33" s="878" t="str">
        <f t="shared" si="101"/>
        <v/>
      </c>
      <c r="JC33" s="878" t="str">
        <f t="shared" si="102"/>
        <v/>
      </c>
      <c r="JD33" s="878" t="str">
        <f t="shared" si="103"/>
        <v/>
      </c>
      <c r="JE33" s="878" t="str">
        <f t="shared" si="104"/>
        <v/>
      </c>
      <c r="JF33" s="855">
        <f t="shared" si="105"/>
        <v>0.5</v>
      </c>
      <c r="JG33" s="877" t="str">
        <f>IF($K33="○",VLOOKUP($C33&amp;"-"&amp;JG$4,'05市民生活実感調査'!$A$3:$BC$218,COLUMN('05市民生活実感調査'!$BC:$BC),FALSE),"-")</f>
        <v>-</v>
      </c>
      <c r="JH33" s="878" t="str">
        <f>IF($L33="○",VLOOKUP($C33&amp;"-"&amp;JH$4,'05市民生活実感調査'!$A$3:$BC$218,COLUMN('05市民生活実感調査'!$BC:$BC),FALSE),"-")</f>
        <v>-</v>
      </c>
      <c r="JI33" s="878" t="str">
        <f>IF($M33="○",VLOOKUP($C33&amp;"-"&amp;JI$4,'05市民生活実感調査'!$A$3:$BC$218,COLUMN('05市民生活実感調査'!$BC:$BC),FALSE),"-")</f>
        <v>c</v>
      </c>
      <c r="JJ33" s="878" t="str">
        <f>IF($N33="○",VLOOKUP($C33&amp;"-"&amp;JJ$4,'05市民生活実感調査'!$A$3:$BC$218,COLUMN('05市民生活実感調査'!$BC:$BC),FALSE),"-")</f>
        <v>-</v>
      </c>
      <c r="JK33" s="878" t="str">
        <f>IF($O33="○",VLOOKUP($C33&amp;"-"&amp;JK$4,'05市民生活実感調査'!$A$3:$BC$218,COLUMN('05市民生活実感調査'!$BC:$BC),FALSE),"-")</f>
        <v>-</v>
      </c>
      <c r="JL33" s="878" t="str">
        <f>IF($P33="○",VLOOKUP($C33&amp;"-"&amp;JL$4,'05市民生活実感調査'!$A$3:$BC$218,COLUMN('05市民生活実感調査'!$BC:$BC),FALSE),"-")</f>
        <v>-</v>
      </c>
      <c r="JM33" s="878" t="str">
        <f>IF($Q33="○",VLOOKUP($C33&amp;"-"&amp;JM$4,'05市民生活実感調査'!$A$3:$BC$218,COLUMN('05市民生活実感調査'!$BC:$BC),FALSE),"-")</f>
        <v>-</v>
      </c>
      <c r="JN33" s="878" t="str">
        <f>IF($R33="○",VLOOKUP($C33&amp;"-"&amp;JN$4,'05市民生活実感調査'!$A$3:$BC$218,COLUMN('05市民生活実感調査'!$BC:$BC),FALSE),"-")</f>
        <v>-</v>
      </c>
      <c r="JO33" s="879" t="str">
        <f t="shared" si="106"/>
        <v>c</v>
      </c>
      <c r="JP33" s="877" t="str">
        <f t="shared" si="107"/>
        <v/>
      </c>
      <c r="JQ33" s="878" t="str">
        <f t="shared" si="108"/>
        <v/>
      </c>
      <c r="JR33" s="878">
        <f t="shared" si="109"/>
        <v>2</v>
      </c>
      <c r="JS33" s="878" t="str">
        <f t="shared" si="110"/>
        <v/>
      </c>
      <c r="JT33" s="878" t="str">
        <f t="shared" si="111"/>
        <v/>
      </c>
      <c r="JU33" s="878" t="str">
        <f t="shared" si="112"/>
        <v/>
      </c>
      <c r="JV33" s="878" t="str">
        <f t="shared" si="113"/>
        <v/>
      </c>
      <c r="JW33" s="878" t="str">
        <f t="shared" si="114"/>
        <v/>
      </c>
      <c r="JX33" s="840">
        <f t="shared" si="115"/>
        <v>0.5</v>
      </c>
      <c r="JY33" s="876" t="str">
        <f t="shared" si="143"/>
        <v>市民実感</v>
      </c>
      <c r="JZ33" s="863" t="str">
        <f t="shared" si="117"/>
        <v>観光客だけでなく市民にとっても満足度の高い観光振興を図ることを目的としており、市民生活実感評価を重視して評価することが妥当であると考えるため。</v>
      </c>
      <c r="KA33" s="877" t="str">
        <f>VLOOKUP(IL33&amp;JO33&amp;JY33,プルダウン!$AC$2:$AD$71,2,FALSE)</f>
        <v>C</v>
      </c>
      <c r="KB33" s="859" t="str">
        <f>VLOOKUP(KA33,プルダウン!$A$1:$B$6,2,FALSE)</f>
        <v>政策の目的がそこそこ達成されている</v>
      </c>
      <c r="KC33" s="860" t="s">
        <v>3163</v>
      </c>
      <c r="KD33" s="859"/>
      <c r="KE33" s="883" t="str">
        <f>VLOOKUP($A33&amp;"-"&amp;KE$4,'04施策の客観指標'!$A$4:$AY$1029,COLUMN('04施策の客観指標'!$AX:$AX),FALSE)</f>
        <v>a</v>
      </c>
      <c r="KF33" s="813" t="str">
        <f>VLOOKUP($A33&amp;"-"&amp;KF$4,'04施策の客観指標'!$A$4:$AY$1029,COLUMN('04施策の客観指標'!$AX:$AX),FALSE)</f>
        <v>-</v>
      </c>
      <c r="KG33" s="813" t="str">
        <f>VLOOKUP($A33&amp;"-"&amp;KG$4,'04施策の客観指標'!$A$4:$AY$1029,COLUMN('04施策の客観指標'!$AX:$AX),FALSE)</f>
        <v>-</v>
      </c>
      <c r="KH33" s="813" t="str">
        <f>VLOOKUP($A33&amp;"-"&amp;KH$4,'04施策の客観指標'!$A$4:$AY$1029,COLUMN('04施策の客観指標'!$AX:$AX),FALSE)</f>
        <v>-</v>
      </c>
      <c r="KI33" s="813" t="str">
        <f>VLOOKUP($A33&amp;"-"&amp;KI$4,'04施策の客観指標'!$A$4:$AY$1029,COLUMN('04施策の客観指標'!$AX:$AX),FALSE)</f>
        <v>-</v>
      </c>
      <c r="KJ33" s="813" t="str">
        <f>VLOOKUP($A33&amp;"-"&amp;KJ$4,'04施策の客観指標'!$A$4:$AY$1029,COLUMN('04施策の客観指標'!$AX:$AX),FALSE)</f>
        <v>-</v>
      </c>
      <c r="KK33" s="813" t="str">
        <f>VLOOKUP($A33&amp;"-"&amp;KK$4,'04施策の客観指標'!$A$4:$AY$1029,COLUMN('04施策の客観指標'!$AX:$AX),FALSE)</f>
        <v>-</v>
      </c>
      <c r="KL33" s="813" t="str">
        <f>VLOOKUP($A33&amp;"-"&amp;KL$4,'04施策の客観指標'!$A$4:$AY$1029,COLUMN('04施策の客観指標'!$AX:$AX),FALSE)</f>
        <v>-</v>
      </c>
      <c r="KM33" s="813" t="str">
        <f>VLOOKUP($A33&amp;"-"&amp;KM$4,'04施策の客観指標'!$A$4:$AY$1029,COLUMN('04施策の客観指標'!$AX:$AX),FALSE)</f>
        <v>-</v>
      </c>
      <c r="KN33" s="814" t="str">
        <f t="shared" si="118"/>
        <v>a</v>
      </c>
      <c r="KO33" s="423">
        <f>IF(KE33="-","-",VLOOKUP($A33&amp;"-"&amp;KE$4,'04施策の客観指標'!$A$4:$AY$1029,COLUMN('04施策の客観指標'!$AY:$AY),FALSE))</f>
        <v>1</v>
      </c>
      <c r="KP33" s="423" t="str">
        <f>IF(KF33="-","-",VLOOKUP($A33&amp;"-"&amp;KF$4,'04施策の客観指標'!$A$4:$AY$1029,COLUMN('04施策の客観指標'!$AY:$AY),FALSE))</f>
        <v>-</v>
      </c>
      <c r="KQ33" s="423" t="str">
        <f>IF(KG33="-","-",VLOOKUP($A33&amp;"-"&amp;KG$4,'04施策の客観指標'!$A$4:$AY$1029,COLUMN('04施策の客観指標'!$AY:$AY),FALSE))</f>
        <v>-</v>
      </c>
      <c r="KR33" s="423" t="str">
        <f>IF(KH33="-","-",VLOOKUP($A33&amp;"-"&amp;KH$4,'04施策の客観指標'!$A$4:$AY$1029,COLUMN('04施策の客観指標'!$AY:$AY),FALSE))</f>
        <v>-</v>
      </c>
      <c r="KS33" s="423" t="str">
        <f>IF(KI33="-","-",VLOOKUP($A33&amp;"-"&amp;KI$4,'04施策の客観指標'!$A$4:$AY$1029,COLUMN('04施策の客観指標'!$AY:$AY),FALSE))</f>
        <v>-</v>
      </c>
      <c r="KT33" s="423" t="str">
        <f>IF(KJ33="-","-",VLOOKUP($A33&amp;"-"&amp;KJ$4,'04施策の客観指標'!$A$4:$AY$1029,COLUMN('04施策の客観指標'!$AY:$AY),FALSE))</f>
        <v>-</v>
      </c>
      <c r="KU33" s="423" t="str">
        <f>IF(KK33="-","-",VLOOKUP($A33&amp;"-"&amp;KK$4,'04施策の客観指標'!$A$4:$AY$1029,COLUMN('04施策の客観指標'!$AY:$AY),FALSE))</f>
        <v>-</v>
      </c>
      <c r="KV33" s="423" t="str">
        <f>IF(KL33="-","-",VLOOKUP($A33&amp;"-"&amp;KL$4,'04施策の客観指標'!$A$4:$AY$1029,COLUMN('04施策の客観指標'!$AY:$AY),FALSE))</f>
        <v>-</v>
      </c>
      <c r="KW33" s="423" t="str">
        <f>IF(KM33="-","-",VLOOKUP($A33&amp;"-"&amp;KM$4,'04施策の客観指標'!$A$4:$AY$1029,COLUMN('04施策の客観指標'!$AY:$AY),FALSE))</f>
        <v>-</v>
      </c>
      <c r="KX33" s="234">
        <f t="shared" si="119"/>
        <v>1</v>
      </c>
      <c r="KY33" s="237">
        <f t="shared" si="120"/>
        <v>4</v>
      </c>
      <c r="KZ33" s="187" t="str">
        <f t="shared" si="121"/>
        <v/>
      </c>
      <c r="LA33" s="187" t="str">
        <f t="shared" si="122"/>
        <v/>
      </c>
      <c r="LB33" s="187" t="str">
        <f t="shared" si="123"/>
        <v/>
      </c>
      <c r="LC33" s="187" t="str">
        <f t="shared" si="124"/>
        <v/>
      </c>
      <c r="LD33" s="187" t="str">
        <f t="shared" si="125"/>
        <v/>
      </c>
      <c r="LE33" s="187" t="str">
        <f t="shared" si="126"/>
        <v/>
      </c>
      <c r="LF33" s="187" t="str">
        <f t="shared" si="127"/>
        <v/>
      </c>
      <c r="LG33" s="187" t="str">
        <f t="shared" si="128"/>
        <v/>
      </c>
      <c r="LH33" s="240">
        <f t="shared" si="129"/>
        <v>1</v>
      </c>
      <c r="LI33" s="820" t="str">
        <f>IF($K33="○",VLOOKUP($C33&amp;"-"&amp;LI$4,'05市民生活実感調査'!$A$3:$BM$218,COLUMN('05市民生活実感調査'!$BM:$BM),FALSE),"-")</f>
        <v>-</v>
      </c>
      <c r="LJ33" s="821" t="str">
        <f>IF($L33="○",VLOOKUP($C33&amp;"-"&amp;LJ$4,'05市民生活実感調査'!$A$3:$BM$218,COLUMN('05市民生活実感調査'!$BM:$BM),FALSE),"-")</f>
        <v>-</v>
      </c>
      <c r="LK33" s="821" t="str">
        <f>IF($M33="○",VLOOKUP($C33&amp;"-"&amp;LK$4,'05市民生活実感調査'!$A$3:$BM$218,COLUMN('05市民生活実感調査'!$BM:$BM),FALSE),"-")</f>
        <v>b</v>
      </c>
      <c r="LL33" s="821" t="str">
        <f>IF($N33="○",VLOOKUP($C33&amp;"-"&amp;LL$4,'05市民生活実感調査'!$A$3:$BM$218,COLUMN('05市民生活実感調査'!$BM:$BM),FALSE),"-")</f>
        <v>-</v>
      </c>
      <c r="LM33" s="821" t="str">
        <f>IF($O33="○",VLOOKUP($C33&amp;"-"&amp;LM$4,'05市民生活実感調査'!$A$3:$BM$218,COLUMN('05市民生活実感調査'!$BM:$BM),FALSE),"-")</f>
        <v>-</v>
      </c>
      <c r="LN33" s="821" t="str">
        <f>IF($P33="○",VLOOKUP($C33&amp;"-"&amp;LN$4,'05市民生活実感調査'!$A$3:$BM$218,COLUMN('05市民生活実感調査'!$BM:$BM),FALSE),"-")</f>
        <v>-</v>
      </c>
      <c r="LO33" s="821" t="str">
        <f>IF($Q33="○",VLOOKUP($C33&amp;"-"&amp;LO$4,'05市民生活実感調査'!$A$3:$BM$218,COLUMN('05市民生活実感調査'!$BM:$BM),FALSE),"-")</f>
        <v>-</v>
      </c>
      <c r="LP33" s="821" t="str">
        <f>IF($R33="○",VLOOKUP($C33&amp;"-"&amp;LP$4,'05市民生活実感調査'!$A$3:$BM$218,COLUMN('05市民生活実感調査'!$BM:$BM),FALSE),"-")</f>
        <v>-</v>
      </c>
      <c r="LQ33" s="822" t="str">
        <f t="shared" si="130"/>
        <v>b</v>
      </c>
      <c r="LR33" s="237" t="str">
        <f t="shared" si="131"/>
        <v/>
      </c>
      <c r="LS33" s="187" t="str">
        <f t="shared" si="132"/>
        <v/>
      </c>
      <c r="LT33" s="187">
        <f t="shared" si="133"/>
        <v>3</v>
      </c>
      <c r="LU33" s="187" t="str">
        <f t="shared" si="134"/>
        <v/>
      </c>
      <c r="LV33" s="187" t="str">
        <f t="shared" si="135"/>
        <v/>
      </c>
      <c r="LW33" s="187" t="str">
        <f t="shared" si="136"/>
        <v/>
      </c>
      <c r="LX33" s="187" t="str">
        <f t="shared" si="137"/>
        <v/>
      </c>
      <c r="LY33" s="187" t="str">
        <f t="shared" si="138"/>
        <v/>
      </c>
      <c r="LZ33" s="422">
        <f t="shared" si="142"/>
        <v>0.75</v>
      </c>
      <c r="MA33" s="103" t="str">
        <f t="shared" si="144"/>
        <v>市民実感</v>
      </c>
      <c r="MB33" s="104" t="str">
        <f t="shared" si="140"/>
        <v>観光客だけでなく市民にとっても満足度の高い観光振興を図ることを目的としており、市民生活実感評価を重視して評価することが妥当であると考えるため。</v>
      </c>
      <c r="MC33" s="823" t="str">
        <f>VLOOKUP(KN33&amp;LQ33&amp;MA33,プルダウン!$AC$2:$AD$71,2,FALSE)</f>
        <v>B</v>
      </c>
      <c r="MD33" s="824" t="str">
        <f>VLOOKUP(MC33,プルダウン!$A$1:$B$6,2,FALSE)</f>
        <v>政策の目的がかなり達成されている</v>
      </c>
      <c r="ME33" s="91"/>
      <c r="MF33" s="190"/>
    </row>
    <row r="34" spans="1:344" ht="135" customHeight="1">
      <c r="A34" s="231">
        <v>804</v>
      </c>
      <c r="B34" s="104" t="s">
        <v>187</v>
      </c>
      <c r="C34" s="237">
        <f t="shared" si="0"/>
        <v>8</v>
      </c>
      <c r="D34" s="190" t="s">
        <v>278</v>
      </c>
      <c r="E34" s="104"/>
      <c r="F34" s="91" t="s">
        <v>1322</v>
      </c>
      <c r="G34" s="117" t="s">
        <v>1722</v>
      </c>
      <c r="H34" s="91"/>
      <c r="I34" s="117"/>
      <c r="J34" s="104"/>
      <c r="K34" s="420" t="s">
        <v>83</v>
      </c>
      <c r="L34" s="421" t="s">
        <v>83</v>
      </c>
      <c r="M34" s="421" t="s">
        <v>83</v>
      </c>
      <c r="N34" s="421" t="s">
        <v>383</v>
      </c>
      <c r="O34" s="421" t="s">
        <v>83</v>
      </c>
      <c r="P34" s="421" t="s">
        <v>83</v>
      </c>
      <c r="Q34" s="421" t="s">
        <v>83</v>
      </c>
      <c r="R34" s="424" t="s">
        <v>83</v>
      </c>
      <c r="S34" s="877" t="s">
        <v>83</v>
      </c>
      <c r="T34" s="878" t="s">
        <v>83</v>
      </c>
      <c r="U34" s="878" t="s">
        <v>83</v>
      </c>
      <c r="V34" s="878" t="s">
        <v>83</v>
      </c>
      <c r="W34" s="878" t="s">
        <v>83</v>
      </c>
      <c r="X34" s="878" t="s">
        <v>83</v>
      </c>
      <c r="Y34" s="878" t="s">
        <v>83</v>
      </c>
      <c r="Z34" s="878" t="s">
        <v>83</v>
      </c>
      <c r="AA34" s="852" t="s">
        <v>83</v>
      </c>
      <c r="AB34" s="876" t="str">
        <f t="shared" si="1"/>
        <v>-</v>
      </c>
      <c r="AC34" s="856" t="s">
        <v>83</v>
      </c>
      <c r="AD34" s="878" t="s">
        <v>83</v>
      </c>
      <c r="AE34" s="878" t="s">
        <v>83</v>
      </c>
      <c r="AF34" s="878" t="s">
        <v>83</v>
      </c>
      <c r="AG34" s="878" t="s">
        <v>83</v>
      </c>
      <c r="AH34" s="878" t="s">
        <v>83</v>
      </c>
      <c r="AI34" s="878" t="s">
        <v>83</v>
      </c>
      <c r="AJ34" s="878" t="s">
        <v>83</v>
      </c>
      <c r="AK34" s="878" t="s">
        <v>83</v>
      </c>
      <c r="AL34" s="879">
        <f t="shared" si="2"/>
        <v>0</v>
      </c>
      <c r="AM34" s="856" t="str">
        <f t="shared" si="3"/>
        <v/>
      </c>
      <c r="AN34" s="878" t="str">
        <f t="shared" si="4"/>
        <v/>
      </c>
      <c r="AO34" s="878" t="str">
        <f t="shared" si="5"/>
        <v/>
      </c>
      <c r="AP34" s="878" t="str">
        <f t="shared" si="6"/>
        <v/>
      </c>
      <c r="AQ34" s="878" t="str">
        <f t="shared" si="7"/>
        <v/>
      </c>
      <c r="AR34" s="878" t="str">
        <f t="shared" si="8"/>
        <v/>
      </c>
      <c r="AS34" s="878" t="str">
        <f t="shared" si="9"/>
        <v/>
      </c>
      <c r="AT34" s="878" t="str">
        <f t="shared" si="10"/>
        <v/>
      </c>
      <c r="AU34" s="852" t="str">
        <f t="shared" si="11"/>
        <v/>
      </c>
      <c r="AV34" s="855" t="str">
        <f t="shared" si="12"/>
        <v>-</v>
      </c>
      <c r="AW34" s="856" t="s">
        <v>83</v>
      </c>
      <c r="AX34" s="878" t="s">
        <v>83</v>
      </c>
      <c r="AY34" s="878" t="s">
        <v>83</v>
      </c>
      <c r="AZ34" s="878" t="s">
        <v>56</v>
      </c>
      <c r="BA34" s="878" t="s">
        <v>83</v>
      </c>
      <c r="BB34" s="878" t="s">
        <v>83</v>
      </c>
      <c r="BC34" s="878" t="s">
        <v>83</v>
      </c>
      <c r="BD34" s="878" t="s">
        <v>83</v>
      </c>
      <c r="BE34" s="879" t="str">
        <f t="shared" si="13"/>
        <v>c</v>
      </c>
      <c r="BF34" s="877" t="str">
        <f t="shared" si="14"/>
        <v/>
      </c>
      <c r="BG34" s="878" t="str">
        <f t="shared" si="15"/>
        <v/>
      </c>
      <c r="BH34" s="878" t="str">
        <f t="shared" si="16"/>
        <v/>
      </c>
      <c r="BI34" s="878">
        <f t="shared" si="17"/>
        <v>2</v>
      </c>
      <c r="BJ34" s="878" t="str">
        <f t="shared" si="18"/>
        <v/>
      </c>
      <c r="BK34" s="878" t="str">
        <f t="shared" si="19"/>
        <v/>
      </c>
      <c r="BL34" s="878" t="str">
        <f t="shared" si="20"/>
        <v/>
      </c>
      <c r="BM34" s="878" t="str">
        <f t="shared" si="21"/>
        <v/>
      </c>
      <c r="BN34" s="840">
        <f t="shared" si="22"/>
        <v>0.5</v>
      </c>
      <c r="BO34" s="880" t="s">
        <v>123</v>
      </c>
      <c r="BP34" s="863" t="s">
        <v>1982</v>
      </c>
      <c r="BQ34" s="877" t="s">
        <v>314</v>
      </c>
      <c r="BR34" s="887" t="s">
        <v>3630</v>
      </c>
      <c r="BS34" s="860"/>
      <c r="BT34" s="887" t="s">
        <v>1732</v>
      </c>
      <c r="BU34" s="863" t="s">
        <v>1460</v>
      </c>
      <c r="BV34" s="891" t="s">
        <v>1746</v>
      </c>
      <c r="BW34" s="889" t="s">
        <v>83</v>
      </c>
      <c r="BX34" s="878" t="s">
        <v>55</v>
      </c>
      <c r="BY34" s="878" t="s">
        <v>83</v>
      </c>
      <c r="BZ34" s="878" t="s">
        <v>83</v>
      </c>
      <c r="CA34" s="878" t="s">
        <v>83</v>
      </c>
      <c r="CB34" s="878" t="s">
        <v>83</v>
      </c>
      <c r="CC34" s="878" t="s">
        <v>83</v>
      </c>
      <c r="CD34" s="878" t="s">
        <v>83</v>
      </c>
      <c r="CE34" s="852" t="s">
        <v>83</v>
      </c>
      <c r="CF34" s="879" t="str">
        <f t="shared" si="23"/>
        <v>b</v>
      </c>
      <c r="CG34" s="856" t="s">
        <v>83</v>
      </c>
      <c r="CH34" s="856">
        <v>1</v>
      </c>
      <c r="CI34" s="856" t="s">
        <v>83</v>
      </c>
      <c r="CJ34" s="856" t="s">
        <v>83</v>
      </c>
      <c r="CK34" s="856" t="s">
        <v>83</v>
      </c>
      <c r="CL34" s="856" t="s">
        <v>83</v>
      </c>
      <c r="CM34" s="856" t="s">
        <v>83</v>
      </c>
      <c r="CN34" s="856" t="s">
        <v>83</v>
      </c>
      <c r="CO34" s="856" t="s">
        <v>83</v>
      </c>
      <c r="CP34" s="879">
        <f t="shared" si="24"/>
        <v>1</v>
      </c>
      <c r="CQ34" s="877" t="str">
        <f t="shared" si="25"/>
        <v/>
      </c>
      <c r="CR34" s="878">
        <f t="shared" si="26"/>
        <v>3</v>
      </c>
      <c r="CS34" s="878" t="str">
        <f t="shared" si="27"/>
        <v/>
      </c>
      <c r="CT34" s="878" t="str">
        <f t="shared" si="28"/>
        <v/>
      </c>
      <c r="CU34" s="878" t="str">
        <f t="shared" si="29"/>
        <v/>
      </c>
      <c r="CV34" s="878" t="str">
        <f t="shared" si="30"/>
        <v/>
      </c>
      <c r="CW34" s="878" t="str">
        <f t="shared" si="31"/>
        <v/>
      </c>
      <c r="CX34" s="878" t="str">
        <f t="shared" si="32"/>
        <v/>
      </c>
      <c r="CY34" s="878" t="str">
        <f t="shared" si="33"/>
        <v/>
      </c>
      <c r="CZ34" s="855">
        <f t="shared" si="34"/>
        <v>0.75</v>
      </c>
      <c r="DA34" s="877" t="s">
        <v>83</v>
      </c>
      <c r="DB34" s="878" t="s">
        <v>83</v>
      </c>
      <c r="DC34" s="878" t="s">
        <v>83</v>
      </c>
      <c r="DD34" s="878" t="s">
        <v>56</v>
      </c>
      <c r="DE34" s="878" t="s">
        <v>83</v>
      </c>
      <c r="DF34" s="878" t="s">
        <v>83</v>
      </c>
      <c r="DG34" s="878" t="s">
        <v>83</v>
      </c>
      <c r="DH34" s="878" t="s">
        <v>83</v>
      </c>
      <c r="DI34" s="879" t="str">
        <f t="shared" si="35"/>
        <v>c</v>
      </c>
      <c r="DJ34" s="877" t="str">
        <f t="shared" si="36"/>
        <v/>
      </c>
      <c r="DK34" s="878" t="str">
        <f t="shared" si="37"/>
        <v/>
      </c>
      <c r="DL34" s="878" t="str">
        <f t="shared" si="38"/>
        <v/>
      </c>
      <c r="DM34" s="878">
        <f t="shared" si="39"/>
        <v>2</v>
      </c>
      <c r="DN34" s="878" t="str">
        <f t="shared" si="141"/>
        <v/>
      </c>
      <c r="DO34" s="878" t="str">
        <f t="shared" si="40"/>
        <v/>
      </c>
      <c r="DP34" s="878" t="str">
        <f t="shared" si="41"/>
        <v/>
      </c>
      <c r="DQ34" s="878" t="str">
        <f t="shared" si="42"/>
        <v/>
      </c>
      <c r="DR34" s="840">
        <f t="shared" si="43"/>
        <v>0.5</v>
      </c>
      <c r="DS34" s="876" t="str">
        <f t="shared" si="44"/>
        <v>市民実感</v>
      </c>
      <c r="DT34" s="863" t="str">
        <f t="shared" si="45"/>
        <v>観光客だけでなく市民にとっても満足度の高い観光振興を図ることを目的としており、市民生活実感評価を重視して評価することが妥当であると考えるため。</v>
      </c>
      <c r="DU34" s="877" t="s">
        <v>314</v>
      </c>
      <c r="DV34" s="859" t="s">
        <v>3630</v>
      </c>
      <c r="DW34" s="860"/>
      <c r="DX34" s="859"/>
      <c r="DY34" s="889" t="s">
        <v>54</v>
      </c>
      <c r="DZ34" s="878" t="s">
        <v>55</v>
      </c>
      <c r="EA34" s="878" t="s">
        <v>83</v>
      </c>
      <c r="EB34" s="878" t="s">
        <v>83</v>
      </c>
      <c r="EC34" s="878" t="s">
        <v>83</v>
      </c>
      <c r="ED34" s="878" t="s">
        <v>83</v>
      </c>
      <c r="EE34" s="878" t="s">
        <v>83</v>
      </c>
      <c r="EF34" s="878" t="s">
        <v>83</v>
      </c>
      <c r="EG34" s="878" t="s">
        <v>83</v>
      </c>
      <c r="EH34" s="879" t="str">
        <f t="shared" si="46"/>
        <v>a</v>
      </c>
      <c r="EI34" s="895">
        <v>1</v>
      </c>
      <c r="EJ34" s="895">
        <v>1</v>
      </c>
      <c r="EK34" s="895" t="s">
        <v>83</v>
      </c>
      <c r="EL34" s="895" t="s">
        <v>83</v>
      </c>
      <c r="EM34" s="895" t="s">
        <v>83</v>
      </c>
      <c r="EN34" s="895" t="s">
        <v>83</v>
      </c>
      <c r="EO34" s="895" t="s">
        <v>83</v>
      </c>
      <c r="EP34" s="895" t="s">
        <v>83</v>
      </c>
      <c r="EQ34" s="895" t="s">
        <v>83</v>
      </c>
      <c r="ER34" s="879">
        <f t="shared" si="47"/>
        <v>2</v>
      </c>
      <c r="ES34" s="877">
        <f t="shared" si="48"/>
        <v>4</v>
      </c>
      <c r="ET34" s="878">
        <f t="shared" si="49"/>
        <v>3</v>
      </c>
      <c r="EU34" s="878" t="str">
        <f t="shared" si="50"/>
        <v/>
      </c>
      <c r="EV34" s="878" t="str">
        <f t="shared" si="51"/>
        <v/>
      </c>
      <c r="EW34" s="878" t="str">
        <f t="shared" si="52"/>
        <v/>
      </c>
      <c r="EX34" s="878" t="str">
        <f t="shared" si="53"/>
        <v/>
      </c>
      <c r="EY34" s="878" t="str">
        <f t="shared" si="54"/>
        <v/>
      </c>
      <c r="EZ34" s="878" t="str">
        <f t="shared" si="55"/>
        <v/>
      </c>
      <c r="FA34" s="878" t="str">
        <f t="shared" si="56"/>
        <v/>
      </c>
      <c r="FB34" s="855">
        <f t="shared" si="57"/>
        <v>0.875</v>
      </c>
      <c r="FC34" s="877" t="s">
        <v>83</v>
      </c>
      <c r="FD34" s="878" t="s">
        <v>83</v>
      </c>
      <c r="FE34" s="878" t="s">
        <v>83</v>
      </c>
      <c r="FF34" s="878" t="s">
        <v>56</v>
      </c>
      <c r="FG34" s="878" t="s">
        <v>83</v>
      </c>
      <c r="FH34" s="878" t="s">
        <v>83</v>
      </c>
      <c r="FI34" s="878" t="s">
        <v>83</v>
      </c>
      <c r="FJ34" s="878" t="s">
        <v>83</v>
      </c>
      <c r="FK34" s="879" t="str">
        <f t="shared" si="58"/>
        <v>c</v>
      </c>
      <c r="FL34" s="877" t="str">
        <f t="shared" si="59"/>
        <v/>
      </c>
      <c r="FM34" s="878" t="str">
        <f t="shared" si="60"/>
        <v/>
      </c>
      <c r="FN34" s="878" t="str">
        <f t="shared" si="61"/>
        <v/>
      </c>
      <c r="FO34" s="878">
        <f t="shared" si="62"/>
        <v>2</v>
      </c>
      <c r="FP34" s="878" t="str">
        <f t="shared" si="63"/>
        <v/>
      </c>
      <c r="FQ34" s="878" t="str">
        <f t="shared" si="64"/>
        <v/>
      </c>
      <c r="FR34" s="878" t="str">
        <f t="shared" si="65"/>
        <v/>
      </c>
      <c r="FS34" s="878" t="str">
        <f t="shared" si="66"/>
        <v/>
      </c>
      <c r="FT34" s="840">
        <f t="shared" si="67"/>
        <v>0.5</v>
      </c>
      <c r="FU34" s="915" t="str">
        <f t="shared" si="68"/>
        <v>市民実感</v>
      </c>
      <c r="FV34" s="863" t="str">
        <f t="shared" si="69"/>
        <v>観光客だけでなく市民にとっても満足度の高い観光振興を図ることを目的としており、市民生活実感評価を重視して評価することが妥当であると考えるため。</v>
      </c>
      <c r="FW34" s="877" t="s">
        <v>313</v>
      </c>
      <c r="FX34" s="859" t="s">
        <v>3628</v>
      </c>
      <c r="FY34" s="860"/>
      <c r="FZ34" s="859"/>
      <c r="GA34" s="889" t="str">
        <f>VLOOKUP($A34&amp;"-"&amp;GA$4,'04施策の客観指標'!$A$4:$AY$1029,COLUMN('04施策の客観指標'!$AV:$AV),FALSE)</f>
        <v>a</v>
      </c>
      <c r="GB34" s="878" t="str">
        <f>VLOOKUP($A34&amp;"-"&amp;GB$4,'04施策の客観指標'!$A$4:$AY$1029,COLUMN('04施策の客観指標'!$AV:$AV),FALSE)</f>
        <v>b</v>
      </c>
      <c r="GC34" s="878" t="str">
        <f>VLOOKUP($A34&amp;"-"&amp;GC$4,'04施策の客観指標'!$A$4:$AY$1029,COLUMN('04施策の客観指標'!$AV:$AV),FALSE)</f>
        <v>-</v>
      </c>
      <c r="GD34" s="878" t="str">
        <f>VLOOKUP($A34&amp;"-"&amp;GD$4,'04施策の客観指標'!$A$4:$AY$1029,COLUMN('04施策の客観指標'!$AV:$AV),FALSE)</f>
        <v>-</v>
      </c>
      <c r="GE34" s="878" t="str">
        <f>VLOOKUP($A34&amp;"-"&amp;GE$4,'04施策の客観指標'!$A$4:$AY$1029,COLUMN('04施策の客観指標'!$AV:$AV),FALSE)</f>
        <v>-</v>
      </c>
      <c r="GF34" s="878" t="str">
        <f>VLOOKUP($A34&amp;"-"&amp;GF$4,'04施策の客観指標'!$A$4:$AY$1029,COLUMN('04施策の客観指標'!$AV:$AV),FALSE)</f>
        <v>-</v>
      </c>
      <c r="GG34" s="878" t="str">
        <f>VLOOKUP($A34&amp;"-"&amp;GG$4,'04施策の客観指標'!$A$4:$AY$1029,COLUMN('04施策の客観指標'!$AV:$AV),FALSE)</f>
        <v>-</v>
      </c>
      <c r="GH34" s="878" t="str">
        <f>VLOOKUP($A34&amp;"-"&amp;GH$4,'04施策の客観指標'!$A$4:$AY$1029,COLUMN('04施策の客観指標'!$AV:$AV),FALSE)</f>
        <v>-</v>
      </c>
      <c r="GI34" s="878" t="str">
        <f>VLOOKUP($A34&amp;"-"&amp;GI$4,'04施策の客観指標'!$A$4:$AY$1029,COLUMN('04施策の客観指標'!$AV:$AV),FALSE)</f>
        <v>-</v>
      </c>
      <c r="GJ34" s="879" t="str">
        <f t="shared" si="70"/>
        <v>a</v>
      </c>
      <c r="GK34" s="856">
        <f>IF(GA34="-","-",VLOOKUP($A34&amp;"-"&amp;GA$4,'04施策の客観指標'!$A$4:$AY$1029,COLUMN('04施策の客観指標'!$AY:$AY),FALSE))</f>
        <v>1</v>
      </c>
      <c r="GL34" s="856">
        <f>IF(GB34="-","-",VLOOKUP($A34&amp;"-"&amp;GB$4,'04施策の客観指標'!$A$4:$AY$1029,COLUMN('04施策の客観指標'!$AY:$AY),FALSE))</f>
        <v>1</v>
      </c>
      <c r="GM34" s="856" t="str">
        <f>IF(GC34="-","-",VLOOKUP($A34&amp;"-"&amp;GC$4,'04施策の客観指標'!$A$4:$AY$1029,COLUMN('04施策の客観指標'!$AY:$AY),FALSE))</f>
        <v>-</v>
      </c>
      <c r="GN34" s="856" t="str">
        <f>IF(GD34="-","-",VLOOKUP($A34&amp;"-"&amp;GD$4,'04施策の客観指標'!$A$4:$AY$1029,COLUMN('04施策の客観指標'!$AY:$AY),FALSE))</f>
        <v>-</v>
      </c>
      <c r="GO34" s="856" t="str">
        <f>IF(GE34="-","-",VLOOKUP($A34&amp;"-"&amp;GE$4,'04施策の客観指標'!$A$4:$AY$1029,COLUMN('04施策の客観指標'!$AY:$AY),FALSE))</f>
        <v>-</v>
      </c>
      <c r="GP34" s="856" t="str">
        <f>IF(GF34="-","-",VLOOKUP($A34&amp;"-"&amp;GF$4,'04施策の客観指標'!$A$4:$AY$1029,COLUMN('04施策の客観指標'!$AY:$AY),FALSE))</f>
        <v>-</v>
      </c>
      <c r="GQ34" s="856" t="str">
        <f>IF(GG34="-","-",VLOOKUP($A34&amp;"-"&amp;GG$4,'04施策の客観指標'!$A$4:$AY$1029,COLUMN('04施策の客観指標'!$AY:$AY),FALSE))</f>
        <v>-</v>
      </c>
      <c r="GR34" s="856" t="str">
        <f>IF(GH34="-","-",VLOOKUP($A34&amp;"-"&amp;GH$4,'04施策の客観指標'!$A$4:$AY$1029,COLUMN('04施策の客観指標'!$AY:$AY),FALSE))</f>
        <v>-</v>
      </c>
      <c r="GS34" s="856" t="str">
        <f>IF(GI34="-","-",VLOOKUP($A34&amp;"-"&amp;GI$4,'04施策の客観指標'!$A$4:$AY$1029,COLUMN('04施策の客観指標'!$AY:$AY),FALSE))</f>
        <v>-</v>
      </c>
      <c r="GT34" s="879">
        <f t="shared" si="71"/>
        <v>2</v>
      </c>
      <c r="GU34" s="877">
        <f t="shared" si="72"/>
        <v>4</v>
      </c>
      <c r="GV34" s="878">
        <f t="shared" si="73"/>
        <v>3</v>
      </c>
      <c r="GW34" s="878" t="str">
        <f t="shared" si="74"/>
        <v/>
      </c>
      <c r="GX34" s="878" t="str">
        <f t="shared" si="75"/>
        <v/>
      </c>
      <c r="GY34" s="878" t="str">
        <f t="shared" si="76"/>
        <v/>
      </c>
      <c r="GZ34" s="878" t="str">
        <f t="shared" si="77"/>
        <v/>
      </c>
      <c r="HA34" s="878" t="str">
        <f t="shared" si="78"/>
        <v/>
      </c>
      <c r="HB34" s="878" t="str">
        <f t="shared" si="79"/>
        <v/>
      </c>
      <c r="HC34" s="878" t="str">
        <f t="shared" si="80"/>
        <v/>
      </c>
      <c r="HD34" s="855">
        <f t="shared" si="81"/>
        <v>0.875</v>
      </c>
      <c r="HE34" s="877" t="str">
        <f>IF($K34="○",VLOOKUP($C34&amp;"-"&amp;HE$4,'05市民生活実感調査'!$A$3:$BC$218,COLUMN('05市民生活実感調査'!$AS:$AS),FALSE),"-")</f>
        <v>-</v>
      </c>
      <c r="HF34" s="878" t="str">
        <f>IF($L34="○",VLOOKUP($C34&amp;"-"&amp;HF$4,'05市民生活実感調査'!$A$3:$BC$218,COLUMN('05市民生活実感調査'!$AS:$AS),FALSE),"-")</f>
        <v>-</v>
      </c>
      <c r="HG34" s="878" t="str">
        <f>IF($M34="○",VLOOKUP($C34&amp;"-"&amp;HG$4,'05市民生活実感調査'!$A$3:$BC$218,COLUMN('05市民生活実感調査'!$AS:$AS),FALSE),"-")</f>
        <v>-</v>
      </c>
      <c r="HH34" s="878" t="str">
        <f>IF($N34="○",VLOOKUP($C34&amp;"-"&amp;HH$4,'05市民生活実感調査'!$A$3:$BC$218,COLUMN('05市民生活実感調査'!$AS:$AS),FALSE),"-")</f>
        <v>c</v>
      </c>
      <c r="HI34" s="878" t="str">
        <f>IF($O34="○",VLOOKUP($C34&amp;"-"&amp;HI$4,'05市民生活実感調査'!$A$3:$BC$218,COLUMN('05市民生活実感調査'!$AS:$AS),FALSE),"-")</f>
        <v>-</v>
      </c>
      <c r="HJ34" s="878" t="str">
        <f>IF($P34="○",VLOOKUP($C34&amp;"-"&amp;HJ$4,'05市民生活実感調査'!$A$3:$BC$218,COLUMN('05市民生活実感調査'!$AS:$AS),FALSE),"-")</f>
        <v>-</v>
      </c>
      <c r="HK34" s="878" t="str">
        <f>IF($Q34="○",VLOOKUP($C34&amp;"-"&amp;HK$4,'05市民生活実感調査'!$A$3:$BC$218,COLUMN('05市民生活実感調査'!$AS:$AS),FALSE),"-")</f>
        <v>-</v>
      </c>
      <c r="HL34" s="878" t="str">
        <f>IF($R34="○",VLOOKUP($C34&amp;"-"&amp;HL$4,'05市民生活実感調査'!$A$3:$BC$218,COLUMN('05市民生活実感調査'!$AS:$AS),FALSE),"-")</f>
        <v>-</v>
      </c>
      <c r="HM34" s="879" t="str">
        <f t="shared" si="82"/>
        <v>c</v>
      </c>
      <c r="HN34" s="877" t="str">
        <f t="shared" si="83"/>
        <v/>
      </c>
      <c r="HO34" s="878" t="str">
        <f t="shared" si="84"/>
        <v/>
      </c>
      <c r="HP34" s="878" t="str">
        <f t="shared" si="85"/>
        <v/>
      </c>
      <c r="HQ34" s="878">
        <f t="shared" si="86"/>
        <v>2</v>
      </c>
      <c r="HR34" s="878" t="str">
        <f t="shared" si="87"/>
        <v/>
      </c>
      <c r="HS34" s="878" t="str">
        <f t="shared" si="88"/>
        <v/>
      </c>
      <c r="HT34" s="878" t="str">
        <f t="shared" si="89"/>
        <v/>
      </c>
      <c r="HU34" s="878" t="str">
        <f t="shared" si="90"/>
        <v/>
      </c>
      <c r="HV34" s="840">
        <f t="shared" si="91"/>
        <v>0.5</v>
      </c>
      <c r="HW34" s="876" t="str">
        <f t="shared" si="92"/>
        <v>市民実感</v>
      </c>
      <c r="HX34" s="863" t="str">
        <f t="shared" si="93"/>
        <v>観光客だけでなく市民にとっても満足度の高い観光振興を図ることを目的としており、市民生活実感評価を重視して評価することが妥当であると考えるため。</v>
      </c>
      <c r="HY34" s="877" t="str">
        <f>VLOOKUP(GJ34&amp;HM34&amp;HW34,プルダウン!$AC$2:$AD$71,2,FALSE)</f>
        <v>B</v>
      </c>
      <c r="HZ34" s="859" t="str">
        <f>VLOOKUP(HY34,プルダウン!$A$1:$B$6,2,FALSE)</f>
        <v>政策の目的がかなり達成されている</v>
      </c>
      <c r="IA34" s="860"/>
      <c r="IB34" s="859"/>
      <c r="IC34" s="889" t="str">
        <f>VLOOKUP($A34&amp;"-"&amp;IC$4,'04施策の客観指標'!$A$4:$AY$1029,COLUMN('04施策の客観指標'!$AW:$AW),FALSE)</f>
        <v>b</v>
      </c>
      <c r="ID34" s="878" t="str">
        <f>VLOOKUP($A34&amp;"-"&amp;ID$4,'04施策の客観指標'!$A$4:$AY$1029,COLUMN('04施策の客観指標'!$AW:$AW),FALSE)</f>
        <v>b</v>
      </c>
      <c r="IE34" s="878" t="str">
        <f>VLOOKUP($A34&amp;"-"&amp;IE$4,'04施策の客観指標'!$A$4:$AY$1029,COLUMN('04施策の客観指標'!$AW:$AW),FALSE)</f>
        <v>-</v>
      </c>
      <c r="IF34" s="878" t="str">
        <f>VLOOKUP($A34&amp;"-"&amp;IF$4,'04施策の客観指標'!$A$4:$AY$1029,COLUMN('04施策の客観指標'!$AW:$AW),FALSE)</f>
        <v>-</v>
      </c>
      <c r="IG34" s="878" t="str">
        <f>VLOOKUP($A34&amp;"-"&amp;IG$4,'04施策の客観指標'!$A$4:$AY$1029,COLUMN('04施策の客観指標'!$AW:$AW),FALSE)</f>
        <v>-</v>
      </c>
      <c r="IH34" s="878" t="str">
        <f>VLOOKUP($A34&amp;"-"&amp;IH$4,'04施策の客観指標'!$A$4:$AY$1029,COLUMN('04施策の客観指標'!$AW:$AW),FALSE)</f>
        <v>-</v>
      </c>
      <c r="II34" s="878" t="str">
        <f>VLOOKUP($A34&amp;"-"&amp;II$4,'04施策の客観指標'!$A$4:$AY$1029,COLUMN('04施策の客観指標'!$AW:$AW),FALSE)</f>
        <v>-</v>
      </c>
      <c r="IJ34" s="878" t="str">
        <f>VLOOKUP($A34&amp;"-"&amp;IJ$4,'04施策の客観指標'!$A$4:$AY$1029,COLUMN('04施策の客観指標'!$AW:$AW),FALSE)</f>
        <v>-</v>
      </c>
      <c r="IK34" s="878" t="str">
        <f>VLOOKUP($A34&amp;"-"&amp;IK$4,'04施策の客観指標'!$A$4:$AY$1029,COLUMN('04施策の客観指標'!$AW:$AW),FALSE)</f>
        <v>-</v>
      </c>
      <c r="IL34" s="879" t="str">
        <f t="shared" si="94"/>
        <v>b</v>
      </c>
      <c r="IM34" s="856">
        <f>IF(IC34="-","-",VLOOKUP($A34&amp;"-"&amp;IC$4,'04施策の客観指標'!$A$4:$AY$1029,COLUMN('04施策の客観指標'!$AY:$AY),FALSE))</f>
        <v>1</v>
      </c>
      <c r="IN34" s="856">
        <f>IF(ID34="-","-",VLOOKUP($A34&amp;"-"&amp;ID$4,'04施策の客観指標'!$A$4:$AY$1029,COLUMN('04施策の客観指標'!$AY:$AY),FALSE))</f>
        <v>1</v>
      </c>
      <c r="IO34" s="856" t="str">
        <f>IF(IE34="-","-",VLOOKUP($A34&amp;"-"&amp;IE$4,'04施策の客観指標'!$A$4:$AY$1029,COLUMN('04施策の客観指標'!$AY:$AY),FALSE))</f>
        <v>-</v>
      </c>
      <c r="IP34" s="856" t="str">
        <f>IF(IF34="-","-",VLOOKUP($A34&amp;"-"&amp;IF$4,'04施策の客観指標'!$A$4:$AY$1029,COLUMN('04施策の客観指標'!$AY:$AY),FALSE))</f>
        <v>-</v>
      </c>
      <c r="IQ34" s="856" t="str">
        <f>IF(IG34="-","-",VLOOKUP($A34&amp;"-"&amp;IG$4,'04施策の客観指標'!$A$4:$AY$1029,COLUMN('04施策の客観指標'!$AY:$AY),FALSE))</f>
        <v>-</v>
      </c>
      <c r="IR34" s="856" t="str">
        <f>IF(IH34="-","-",VLOOKUP($A34&amp;"-"&amp;IH$4,'04施策の客観指標'!$A$4:$AY$1029,COLUMN('04施策の客観指標'!$AY:$AY),FALSE))</f>
        <v>-</v>
      </c>
      <c r="IS34" s="856" t="str">
        <f>IF(II34="-","-",VLOOKUP($A34&amp;"-"&amp;II$4,'04施策の客観指標'!$A$4:$AY$1029,COLUMN('04施策の客観指標'!$AY:$AY),FALSE))</f>
        <v>-</v>
      </c>
      <c r="IT34" s="856" t="str">
        <f>IF(IJ34="-","-",VLOOKUP($A34&amp;"-"&amp;IJ$4,'04施策の客観指標'!$A$4:$AY$1029,COLUMN('04施策の客観指標'!$AY:$AY),FALSE))</f>
        <v>-</v>
      </c>
      <c r="IU34" s="856" t="str">
        <f>IF(IK34="-","-",VLOOKUP($A34&amp;"-"&amp;IK$4,'04施策の客観指標'!$A$4:$AY$1029,COLUMN('04施策の客観指標'!$AY:$AY),FALSE))</f>
        <v>-</v>
      </c>
      <c r="IV34" s="879">
        <f t="shared" si="95"/>
        <v>2</v>
      </c>
      <c r="IW34" s="877">
        <f t="shared" si="96"/>
        <v>3</v>
      </c>
      <c r="IX34" s="878">
        <f t="shared" si="97"/>
        <v>3</v>
      </c>
      <c r="IY34" s="878" t="str">
        <f t="shared" si="98"/>
        <v/>
      </c>
      <c r="IZ34" s="878" t="str">
        <f t="shared" si="99"/>
        <v/>
      </c>
      <c r="JA34" s="878" t="str">
        <f t="shared" si="100"/>
        <v/>
      </c>
      <c r="JB34" s="878" t="str">
        <f t="shared" si="101"/>
        <v/>
      </c>
      <c r="JC34" s="878" t="str">
        <f t="shared" si="102"/>
        <v/>
      </c>
      <c r="JD34" s="878" t="str">
        <f t="shared" si="103"/>
        <v/>
      </c>
      <c r="JE34" s="878" t="str">
        <f t="shared" si="104"/>
        <v/>
      </c>
      <c r="JF34" s="855">
        <f t="shared" si="105"/>
        <v>0.75</v>
      </c>
      <c r="JG34" s="877" t="str">
        <f>IF($K34="○",VLOOKUP($C34&amp;"-"&amp;JG$4,'05市民生活実感調査'!$A$3:$BC$218,COLUMN('05市民生活実感調査'!$BC:$BC),FALSE),"-")</f>
        <v>-</v>
      </c>
      <c r="JH34" s="878" t="str">
        <f>IF($L34="○",VLOOKUP($C34&amp;"-"&amp;JH$4,'05市民生活実感調査'!$A$3:$BC$218,COLUMN('05市民生活実感調査'!$BC:$BC),FALSE),"-")</f>
        <v>-</v>
      </c>
      <c r="JI34" s="878" t="str">
        <f>IF($M34="○",VLOOKUP($C34&amp;"-"&amp;JI$4,'05市民生活実感調査'!$A$3:$BC$218,COLUMN('05市民生活実感調査'!$BC:$BC),FALSE),"-")</f>
        <v>-</v>
      </c>
      <c r="JJ34" s="878" t="str">
        <f>IF($N34="○",VLOOKUP($C34&amp;"-"&amp;JJ$4,'05市民生活実感調査'!$A$3:$BC$218,COLUMN('05市民生活実感調査'!$BC:$BC),FALSE),"-")</f>
        <v>c</v>
      </c>
      <c r="JK34" s="878" t="str">
        <f>IF($O34="○",VLOOKUP($C34&amp;"-"&amp;JK$4,'05市民生活実感調査'!$A$3:$BC$218,COLUMN('05市民生活実感調査'!$BC:$BC),FALSE),"-")</f>
        <v>-</v>
      </c>
      <c r="JL34" s="878" t="str">
        <f>IF($P34="○",VLOOKUP($C34&amp;"-"&amp;JL$4,'05市民生活実感調査'!$A$3:$BC$218,COLUMN('05市民生活実感調査'!$BC:$BC),FALSE),"-")</f>
        <v>-</v>
      </c>
      <c r="JM34" s="878" t="str">
        <f>IF($Q34="○",VLOOKUP($C34&amp;"-"&amp;JM$4,'05市民生活実感調査'!$A$3:$BC$218,COLUMN('05市民生活実感調査'!$BC:$BC),FALSE),"-")</f>
        <v>-</v>
      </c>
      <c r="JN34" s="878" t="str">
        <f>IF($R34="○",VLOOKUP($C34&amp;"-"&amp;JN$4,'05市民生活実感調査'!$A$3:$BC$218,COLUMN('05市民生活実感調査'!$BC:$BC),FALSE),"-")</f>
        <v>-</v>
      </c>
      <c r="JO34" s="879" t="str">
        <f t="shared" si="106"/>
        <v>c</v>
      </c>
      <c r="JP34" s="877" t="str">
        <f t="shared" si="107"/>
        <v/>
      </c>
      <c r="JQ34" s="878" t="str">
        <f t="shared" si="108"/>
        <v/>
      </c>
      <c r="JR34" s="878" t="str">
        <f t="shared" si="109"/>
        <v/>
      </c>
      <c r="JS34" s="878">
        <f t="shared" si="110"/>
        <v>2</v>
      </c>
      <c r="JT34" s="878" t="str">
        <f t="shared" si="111"/>
        <v/>
      </c>
      <c r="JU34" s="878" t="str">
        <f t="shared" si="112"/>
        <v/>
      </c>
      <c r="JV34" s="878" t="str">
        <f t="shared" si="113"/>
        <v/>
      </c>
      <c r="JW34" s="878" t="str">
        <f t="shared" si="114"/>
        <v/>
      </c>
      <c r="JX34" s="840">
        <f t="shared" si="115"/>
        <v>0.5</v>
      </c>
      <c r="JY34" s="876" t="str">
        <f t="shared" si="143"/>
        <v>市民実感</v>
      </c>
      <c r="JZ34" s="863" t="str">
        <f t="shared" si="117"/>
        <v>観光客だけでなく市民にとっても満足度の高い観光振興を図ることを目的としており、市民生活実感評価を重視して評価することが妥当であると考えるため。</v>
      </c>
      <c r="KA34" s="877" t="str">
        <f>VLOOKUP(IL34&amp;JO34&amp;JY34,プルダウン!$AC$2:$AD$71,2,FALSE)</f>
        <v>C</v>
      </c>
      <c r="KB34" s="859" t="str">
        <f>VLOOKUP(KA34,プルダウン!$A$1:$B$6,2,FALSE)</f>
        <v>政策の目的がそこそこ達成されている</v>
      </c>
      <c r="KC34" s="860"/>
      <c r="KD34" s="859"/>
      <c r="KE34" s="883" t="str">
        <f>VLOOKUP($A34&amp;"-"&amp;KE$4,'04施策の客観指標'!$A$4:$AY$1029,COLUMN('04施策の客観指標'!$AX:$AX),FALSE)</f>
        <v>b</v>
      </c>
      <c r="KF34" s="813" t="str">
        <f>VLOOKUP($A34&amp;"-"&amp;KF$4,'04施策の客観指標'!$A$4:$AY$1029,COLUMN('04施策の客観指標'!$AX:$AX),FALSE)</f>
        <v>b</v>
      </c>
      <c r="KG34" s="813" t="str">
        <f>VLOOKUP($A34&amp;"-"&amp;KG$4,'04施策の客観指標'!$A$4:$AY$1029,COLUMN('04施策の客観指標'!$AX:$AX),FALSE)</f>
        <v>-</v>
      </c>
      <c r="KH34" s="813" t="str">
        <f>VLOOKUP($A34&amp;"-"&amp;KH$4,'04施策の客観指標'!$A$4:$AY$1029,COLUMN('04施策の客観指標'!$AX:$AX),FALSE)</f>
        <v>-</v>
      </c>
      <c r="KI34" s="813" t="str">
        <f>VLOOKUP($A34&amp;"-"&amp;KI$4,'04施策の客観指標'!$A$4:$AY$1029,COLUMN('04施策の客観指標'!$AX:$AX),FALSE)</f>
        <v>-</v>
      </c>
      <c r="KJ34" s="813" t="str">
        <f>VLOOKUP($A34&amp;"-"&amp;KJ$4,'04施策の客観指標'!$A$4:$AY$1029,COLUMN('04施策の客観指標'!$AX:$AX),FALSE)</f>
        <v>-</v>
      </c>
      <c r="KK34" s="813" t="str">
        <f>VLOOKUP($A34&amp;"-"&amp;KK$4,'04施策の客観指標'!$A$4:$AY$1029,COLUMN('04施策の客観指標'!$AX:$AX),FALSE)</f>
        <v>-</v>
      </c>
      <c r="KL34" s="813" t="str">
        <f>VLOOKUP($A34&amp;"-"&amp;KL$4,'04施策の客観指標'!$A$4:$AY$1029,COLUMN('04施策の客観指標'!$AX:$AX),FALSE)</f>
        <v>-</v>
      </c>
      <c r="KM34" s="813" t="str">
        <f>VLOOKUP($A34&amp;"-"&amp;KM$4,'04施策の客観指標'!$A$4:$AY$1029,COLUMN('04施策の客観指標'!$AX:$AX),FALSE)</f>
        <v>-</v>
      </c>
      <c r="KN34" s="814" t="str">
        <f t="shared" si="118"/>
        <v>b</v>
      </c>
      <c r="KO34" s="423">
        <f>IF(KE34="-","-",VLOOKUP($A34&amp;"-"&amp;KE$4,'04施策の客観指標'!$A$4:$AY$1029,COLUMN('04施策の客観指標'!$AY:$AY),FALSE))</f>
        <v>1</v>
      </c>
      <c r="KP34" s="423">
        <f>IF(KF34="-","-",VLOOKUP($A34&amp;"-"&amp;KF$4,'04施策の客観指標'!$A$4:$AY$1029,COLUMN('04施策の客観指標'!$AY:$AY),FALSE))</f>
        <v>1</v>
      </c>
      <c r="KQ34" s="423" t="str">
        <f>IF(KG34="-","-",VLOOKUP($A34&amp;"-"&amp;KG$4,'04施策の客観指標'!$A$4:$AY$1029,COLUMN('04施策の客観指標'!$AY:$AY),FALSE))</f>
        <v>-</v>
      </c>
      <c r="KR34" s="423" t="str">
        <f>IF(KH34="-","-",VLOOKUP($A34&amp;"-"&amp;KH$4,'04施策の客観指標'!$A$4:$AY$1029,COLUMN('04施策の客観指標'!$AY:$AY),FALSE))</f>
        <v>-</v>
      </c>
      <c r="KS34" s="423" t="str">
        <f>IF(KI34="-","-",VLOOKUP($A34&amp;"-"&amp;KI$4,'04施策の客観指標'!$A$4:$AY$1029,COLUMN('04施策の客観指標'!$AY:$AY),FALSE))</f>
        <v>-</v>
      </c>
      <c r="KT34" s="423" t="str">
        <f>IF(KJ34="-","-",VLOOKUP($A34&amp;"-"&amp;KJ$4,'04施策の客観指標'!$A$4:$AY$1029,COLUMN('04施策の客観指標'!$AY:$AY),FALSE))</f>
        <v>-</v>
      </c>
      <c r="KU34" s="423" t="str">
        <f>IF(KK34="-","-",VLOOKUP($A34&amp;"-"&amp;KK$4,'04施策の客観指標'!$A$4:$AY$1029,COLUMN('04施策の客観指標'!$AY:$AY),FALSE))</f>
        <v>-</v>
      </c>
      <c r="KV34" s="423" t="str">
        <f>IF(KL34="-","-",VLOOKUP($A34&amp;"-"&amp;KL$4,'04施策の客観指標'!$A$4:$AY$1029,COLUMN('04施策の客観指標'!$AY:$AY),FALSE))</f>
        <v>-</v>
      </c>
      <c r="KW34" s="423" t="str">
        <f>IF(KM34="-","-",VLOOKUP($A34&amp;"-"&amp;KM$4,'04施策の客観指標'!$A$4:$AY$1029,COLUMN('04施策の客観指標'!$AY:$AY),FALSE))</f>
        <v>-</v>
      </c>
      <c r="KX34" s="234">
        <f t="shared" si="119"/>
        <v>2</v>
      </c>
      <c r="KY34" s="237">
        <f t="shared" si="120"/>
        <v>3</v>
      </c>
      <c r="KZ34" s="187">
        <f t="shared" si="121"/>
        <v>3</v>
      </c>
      <c r="LA34" s="187" t="str">
        <f t="shared" si="122"/>
        <v/>
      </c>
      <c r="LB34" s="187" t="str">
        <f t="shared" si="123"/>
        <v/>
      </c>
      <c r="LC34" s="187" t="str">
        <f t="shared" si="124"/>
        <v/>
      </c>
      <c r="LD34" s="187" t="str">
        <f t="shared" si="125"/>
        <v/>
      </c>
      <c r="LE34" s="187" t="str">
        <f t="shared" si="126"/>
        <v/>
      </c>
      <c r="LF34" s="187" t="str">
        <f t="shared" si="127"/>
        <v/>
      </c>
      <c r="LG34" s="187" t="str">
        <f t="shared" si="128"/>
        <v/>
      </c>
      <c r="LH34" s="240">
        <f t="shared" si="129"/>
        <v>0.75</v>
      </c>
      <c r="LI34" s="820" t="str">
        <f>IF($K34="○",VLOOKUP($C34&amp;"-"&amp;LI$4,'05市民生活実感調査'!$A$3:$BM$218,COLUMN('05市民生活実感調査'!$BM:$BM),FALSE),"-")</f>
        <v>-</v>
      </c>
      <c r="LJ34" s="821" t="str">
        <f>IF($L34="○",VLOOKUP($C34&amp;"-"&amp;LJ$4,'05市民生活実感調査'!$A$3:$BM$218,COLUMN('05市民生活実感調査'!$BM:$BM),FALSE),"-")</f>
        <v>-</v>
      </c>
      <c r="LK34" s="821" t="str">
        <f>IF($M34="○",VLOOKUP($C34&amp;"-"&amp;LK$4,'05市民生活実感調査'!$A$3:$BM$218,COLUMN('05市民生活実感調査'!$BM:$BM),FALSE),"-")</f>
        <v>-</v>
      </c>
      <c r="LL34" s="821" t="str">
        <f>IF($N34="○",VLOOKUP($C34&amp;"-"&amp;LL$4,'05市民生活実感調査'!$A$3:$BM$218,COLUMN('05市民生活実感調査'!$BM:$BM),FALSE),"-")</f>
        <v>c</v>
      </c>
      <c r="LM34" s="821" t="str">
        <f>IF($O34="○",VLOOKUP($C34&amp;"-"&amp;LM$4,'05市民生活実感調査'!$A$3:$BM$218,COLUMN('05市民生活実感調査'!$BM:$BM),FALSE),"-")</f>
        <v>-</v>
      </c>
      <c r="LN34" s="821" t="str">
        <f>IF($P34="○",VLOOKUP($C34&amp;"-"&amp;LN$4,'05市民生活実感調査'!$A$3:$BM$218,COLUMN('05市民生活実感調査'!$BM:$BM),FALSE),"-")</f>
        <v>-</v>
      </c>
      <c r="LO34" s="821" t="str">
        <f>IF($Q34="○",VLOOKUP($C34&amp;"-"&amp;LO$4,'05市民生活実感調査'!$A$3:$BM$218,COLUMN('05市民生活実感調査'!$BM:$BM),FALSE),"-")</f>
        <v>-</v>
      </c>
      <c r="LP34" s="821" t="str">
        <f>IF($R34="○",VLOOKUP($C34&amp;"-"&amp;LP$4,'05市民生活実感調査'!$A$3:$BM$218,COLUMN('05市民生活実感調査'!$BM:$BM),FALSE),"-")</f>
        <v>-</v>
      </c>
      <c r="LQ34" s="822" t="str">
        <f t="shared" si="130"/>
        <v>c</v>
      </c>
      <c r="LR34" s="237" t="str">
        <f t="shared" si="131"/>
        <v/>
      </c>
      <c r="LS34" s="187" t="str">
        <f t="shared" si="132"/>
        <v/>
      </c>
      <c r="LT34" s="187" t="str">
        <f t="shared" si="133"/>
        <v/>
      </c>
      <c r="LU34" s="187">
        <f t="shared" si="134"/>
        <v>2</v>
      </c>
      <c r="LV34" s="187" t="str">
        <f t="shared" si="135"/>
        <v/>
      </c>
      <c r="LW34" s="187" t="str">
        <f t="shared" si="136"/>
        <v/>
      </c>
      <c r="LX34" s="187" t="str">
        <f t="shared" si="137"/>
        <v/>
      </c>
      <c r="LY34" s="187" t="str">
        <f t="shared" si="138"/>
        <v/>
      </c>
      <c r="LZ34" s="422">
        <f t="shared" si="142"/>
        <v>0.5</v>
      </c>
      <c r="MA34" s="103" t="str">
        <f t="shared" si="144"/>
        <v>市民実感</v>
      </c>
      <c r="MB34" s="104" t="str">
        <f t="shared" si="140"/>
        <v>観光客だけでなく市民にとっても満足度の高い観光振興を図ることを目的としており、市民生活実感評価を重視して評価することが妥当であると考えるため。</v>
      </c>
      <c r="MC34" s="823" t="str">
        <f>VLOOKUP(KN34&amp;LQ34&amp;MA34,プルダウン!$AC$2:$AD$71,2,FALSE)</f>
        <v>C</v>
      </c>
      <c r="MD34" s="824" t="str">
        <f>VLOOKUP(MC34,プルダウン!$A$1:$B$6,2,FALSE)</f>
        <v>政策の目的がそこそこ達成されている</v>
      </c>
      <c r="ME34" s="91"/>
      <c r="MF34" s="190"/>
    </row>
    <row r="35" spans="1:344" ht="135" customHeight="1">
      <c r="A35" s="231">
        <v>805</v>
      </c>
      <c r="B35" s="104" t="s">
        <v>185</v>
      </c>
      <c r="C35" s="237">
        <f t="shared" si="0"/>
        <v>8</v>
      </c>
      <c r="D35" s="190" t="s">
        <v>278</v>
      </c>
      <c r="E35" s="104"/>
      <c r="F35" s="91" t="s">
        <v>1322</v>
      </c>
      <c r="G35" s="117" t="s">
        <v>1722</v>
      </c>
      <c r="H35" s="91"/>
      <c r="I35" s="117"/>
      <c r="J35" s="104"/>
      <c r="K35" s="420" t="s">
        <v>83</v>
      </c>
      <c r="L35" s="421" t="s">
        <v>83</v>
      </c>
      <c r="M35" s="421" t="s">
        <v>83</v>
      </c>
      <c r="N35" s="421" t="s">
        <v>83</v>
      </c>
      <c r="O35" s="421" t="s">
        <v>383</v>
      </c>
      <c r="P35" s="421" t="s">
        <v>83</v>
      </c>
      <c r="Q35" s="421" t="s">
        <v>83</v>
      </c>
      <c r="R35" s="424" t="s">
        <v>83</v>
      </c>
      <c r="S35" s="877" t="s">
        <v>83</v>
      </c>
      <c r="T35" s="878" t="s">
        <v>83</v>
      </c>
      <c r="U35" s="878" t="s">
        <v>83</v>
      </c>
      <c r="V35" s="878" t="s">
        <v>83</v>
      </c>
      <c r="W35" s="878" t="s">
        <v>83</v>
      </c>
      <c r="X35" s="878" t="s">
        <v>83</v>
      </c>
      <c r="Y35" s="878" t="s">
        <v>83</v>
      </c>
      <c r="Z35" s="878" t="s">
        <v>83</v>
      </c>
      <c r="AA35" s="852" t="s">
        <v>83</v>
      </c>
      <c r="AB35" s="876" t="str">
        <f t="shared" si="1"/>
        <v>-</v>
      </c>
      <c r="AC35" s="856" t="s">
        <v>83</v>
      </c>
      <c r="AD35" s="878" t="s">
        <v>83</v>
      </c>
      <c r="AE35" s="878" t="s">
        <v>83</v>
      </c>
      <c r="AF35" s="878" t="s">
        <v>83</v>
      </c>
      <c r="AG35" s="878" t="s">
        <v>83</v>
      </c>
      <c r="AH35" s="878" t="s">
        <v>83</v>
      </c>
      <c r="AI35" s="878" t="s">
        <v>83</v>
      </c>
      <c r="AJ35" s="878" t="s">
        <v>83</v>
      </c>
      <c r="AK35" s="878" t="s">
        <v>83</v>
      </c>
      <c r="AL35" s="879">
        <f t="shared" si="2"/>
        <v>0</v>
      </c>
      <c r="AM35" s="856" t="str">
        <f t="shared" si="3"/>
        <v/>
      </c>
      <c r="AN35" s="878" t="str">
        <f t="shared" si="4"/>
        <v/>
      </c>
      <c r="AO35" s="878" t="str">
        <f t="shared" si="5"/>
        <v/>
      </c>
      <c r="AP35" s="878" t="str">
        <f t="shared" si="6"/>
        <v/>
      </c>
      <c r="AQ35" s="878" t="str">
        <f t="shared" si="7"/>
        <v/>
      </c>
      <c r="AR35" s="878" t="str">
        <f t="shared" si="8"/>
        <v/>
      </c>
      <c r="AS35" s="878" t="str">
        <f t="shared" si="9"/>
        <v/>
      </c>
      <c r="AT35" s="878" t="str">
        <f t="shared" si="10"/>
        <v/>
      </c>
      <c r="AU35" s="852" t="str">
        <f t="shared" si="11"/>
        <v/>
      </c>
      <c r="AV35" s="855" t="str">
        <f t="shared" si="12"/>
        <v>-</v>
      </c>
      <c r="AW35" s="856" t="s">
        <v>83</v>
      </c>
      <c r="AX35" s="878" t="s">
        <v>83</v>
      </c>
      <c r="AY35" s="878" t="s">
        <v>83</v>
      </c>
      <c r="AZ35" s="878" t="s">
        <v>83</v>
      </c>
      <c r="BA35" s="878" t="s">
        <v>56</v>
      </c>
      <c r="BB35" s="878" t="s">
        <v>83</v>
      </c>
      <c r="BC35" s="878" t="s">
        <v>83</v>
      </c>
      <c r="BD35" s="878" t="s">
        <v>83</v>
      </c>
      <c r="BE35" s="879" t="str">
        <f t="shared" si="13"/>
        <v>c</v>
      </c>
      <c r="BF35" s="877" t="str">
        <f t="shared" si="14"/>
        <v/>
      </c>
      <c r="BG35" s="878" t="str">
        <f t="shared" si="15"/>
        <v/>
      </c>
      <c r="BH35" s="878" t="str">
        <f t="shared" si="16"/>
        <v/>
      </c>
      <c r="BI35" s="878" t="str">
        <f t="shared" si="17"/>
        <v/>
      </c>
      <c r="BJ35" s="878">
        <f t="shared" si="18"/>
        <v>2</v>
      </c>
      <c r="BK35" s="878" t="str">
        <f t="shared" si="19"/>
        <v/>
      </c>
      <c r="BL35" s="878" t="str">
        <f t="shared" si="20"/>
        <v/>
      </c>
      <c r="BM35" s="878" t="str">
        <f t="shared" si="21"/>
        <v/>
      </c>
      <c r="BN35" s="840">
        <f t="shared" si="22"/>
        <v>0.5</v>
      </c>
      <c r="BO35" s="880" t="s">
        <v>123</v>
      </c>
      <c r="BP35" s="863" t="s">
        <v>1982</v>
      </c>
      <c r="BQ35" s="877" t="s">
        <v>314</v>
      </c>
      <c r="BR35" s="887" t="s">
        <v>3630</v>
      </c>
      <c r="BS35" s="860"/>
      <c r="BT35" s="887" t="s">
        <v>1733</v>
      </c>
      <c r="BU35" s="863" t="s">
        <v>1460</v>
      </c>
      <c r="BV35" s="891" t="s">
        <v>1746</v>
      </c>
      <c r="BW35" s="889" t="s">
        <v>58</v>
      </c>
      <c r="BX35" s="878" t="s">
        <v>56</v>
      </c>
      <c r="BY35" s="878" t="s">
        <v>83</v>
      </c>
      <c r="BZ35" s="878" t="s">
        <v>83</v>
      </c>
      <c r="CA35" s="878" t="s">
        <v>83</v>
      </c>
      <c r="CB35" s="878" t="s">
        <v>83</v>
      </c>
      <c r="CC35" s="878" t="s">
        <v>83</v>
      </c>
      <c r="CD35" s="878" t="s">
        <v>83</v>
      </c>
      <c r="CE35" s="852" t="s">
        <v>83</v>
      </c>
      <c r="CF35" s="879" t="str">
        <f t="shared" si="23"/>
        <v>d</v>
      </c>
      <c r="CG35" s="856">
        <v>1</v>
      </c>
      <c r="CH35" s="856">
        <v>1</v>
      </c>
      <c r="CI35" s="856" t="s">
        <v>83</v>
      </c>
      <c r="CJ35" s="856" t="s">
        <v>83</v>
      </c>
      <c r="CK35" s="856" t="s">
        <v>83</v>
      </c>
      <c r="CL35" s="856" t="s">
        <v>83</v>
      </c>
      <c r="CM35" s="856" t="s">
        <v>83</v>
      </c>
      <c r="CN35" s="856" t="s">
        <v>83</v>
      </c>
      <c r="CO35" s="856" t="s">
        <v>83</v>
      </c>
      <c r="CP35" s="879">
        <f t="shared" si="24"/>
        <v>2</v>
      </c>
      <c r="CQ35" s="877">
        <f t="shared" si="25"/>
        <v>0</v>
      </c>
      <c r="CR35" s="878">
        <f t="shared" si="26"/>
        <v>2</v>
      </c>
      <c r="CS35" s="878" t="str">
        <f t="shared" si="27"/>
        <v/>
      </c>
      <c r="CT35" s="878" t="str">
        <f t="shared" si="28"/>
        <v/>
      </c>
      <c r="CU35" s="878" t="str">
        <f t="shared" si="29"/>
        <v/>
      </c>
      <c r="CV35" s="878" t="str">
        <f t="shared" si="30"/>
        <v/>
      </c>
      <c r="CW35" s="878" t="str">
        <f t="shared" si="31"/>
        <v/>
      </c>
      <c r="CX35" s="878" t="str">
        <f t="shared" si="32"/>
        <v/>
      </c>
      <c r="CY35" s="878" t="str">
        <f t="shared" si="33"/>
        <v/>
      </c>
      <c r="CZ35" s="855">
        <f t="shared" si="34"/>
        <v>0.25</v>
      </c>
      <c r="DA35" s="877" t="s">
        <v>83</v>
      </c>
      <c r="DB35" s="878" t="s">
        <v>83</v>
      </c>
      <c r="DC35" s="878" t="s">
        <v>83</v>
      </c>
      <c r="DD35" s="878" t="s">
        <v>83</v>
      </c>
      <c r="DE35" s="878" t="s">
        <v>56</v>
      </c>
      <c r="DF35" s="878" t="s">
        <v>83</v>
      </c>
      <c r="DG35" s="878" t="s">
        <v>83</v>
      </c>
      <c r="DH35" s="878" t="s">
        <v>83</v>
      </c>
      <c r="DI35" s="879" t="str">
        <f t="shared" si="35"/>
        <v>c</v>
      </c>
      <c r="DJ35" s="877" t="str">
        <f t="shared" si="36"/>
        <v/>
      </c>
      <c r="DK35" s="878" t="str">
        <f t="shared" si="37"/>
        <v/>
      </c>
      <c r="DL35" s="878" t="str">
        <f t="shared" si="38"/>
        <v/>
      </c>
      <c r="DM35" s="878" t="str">
        <f t="shared" si="39"/>
        <v/>
      </c>
      <c r="DN35" s="878">
        <f t="shared" si="141"/>
        <v>2</v>
      </c>
      <c r="DO35" s="878" t="str">
        <f t="shared" si="40"/>
        <v/>
      </c>
      <c r="DP35" s="878" t="str">
        <f t="shared" si="41"/>
        <v/>
      </c>
      <c r="DQ35" s="878" t="str">
        <f t="shared" si="42"/>
        <v/>
      </c>
      <c r="DR35" s="840">
        <f t="shared" si="43"/>
        <v>0.5</v>
      </c>
      <c r="DS35" s="876" t="str">
        <f t="shared" si="44"/>
        <v>市民実感</v>
      </c>
      <c r="DT35" s="863" t="str">
        <f t="shared" si="45"/>
        <v>観光客だけでなく市民にとっても満足度の高い観光振興を図ることを目的としており、市民生活実感評価を重視して評価することが妥当であると考えるため。</v>
      </c>
      <c r="DU35" s="877" t="s">
        <v>314</v>
      </c>
      <c r="DV35" s="859" t="s">
        <v>3630</v>
      </c>
      <c r="DW35" s="860" t="s">
        <v>2664</v>
      </c>
      <c r="DX35" s="859"/>
      <c r="DY35" s="889" t="s">
        <v>54</v>
      </c>
      <c r="DZ35" s="878" t="s">
        <v>54</v>
      </c>
      <c r="EA35" s="878" t="s">
        <v>83</v>
      </c>
      <c r="EB35" s="878" t="s">
        <v>83</v>
      </c>
      <c r="EC35" s="878" t="s">
        <v>83</v>
      </c>
      <c r="ED35" s="878" t="s">
        <v>83</v>
      </c>
      <c r="EE35" s="878" t="s">
        <v>83</v>
      </c>
      <c r="EF35" s="878" t="s">
        <v>83</v>
      </c>
      <c r="EG35" s="878" t="s">
        <v>83</v>
      </c>
      <c r="EH35" s="879" t="str">
        <f t="shared" si="46"/>
        <v>a</v>
      </c>
      <c r="EI35" s="895">
        <v>1</v>
      </c>
      <c r="EJ35" s="895">
        <v>1</v>
      </c>
      <c r="EK35" s="895" t="s">
        <v>83</v>
      </c>
      <c r="EL35" s="895" t="s">
        <v>83</v>
      </c>
      <c r="EM35" s="895" t="s">
        <v>83</v>
      </c>
      <c r="EN35" s="895" t="s">
        <v>83</v>
      </c>
      <c r="EO35" s="895" t="s">
        <v>83</v>
      </c>
      <c r="EP35" s="895" t="s">
        <v>83</v>
      </c>
      <c r="EQ35" s="895" t="s">
        <v>83</v>
      </c>
      <c r="ER35" s="879">
        <f t="shared" si="47"/>
        <v>2</v>
      </c>
      <c r="ES35" s="877">
        <f t="shared" si="48"/>
        <v>4</v>
      </c>
      <c r="ET35" s="878">
        <f t="shared" si="49"/>
        <v>4</v>
      </c>
      <c r="EU35" s="878" t="str">
        <f t="shared" si="50"/>
        <v/>
      </c>
      <c r="EV35" s="878" t="str">
        <f t="shared" si="51"/>
        <v/>
      </c>
      <c r="EW35" s="878" t="str">
        <f t="shared" si="52"/>
        <v/>
      </c>
      <c r="EX35" s="878" t="str">
        <f t="shared" si="53"/>
        <v/>
      </c>
      <c r="EY35" s="878" t="str">
        <f t="shared" si="54"/>
        <v/>
      </c>
      <c r="EZ35" s="878" t="str">
        <f t="shared" si="55"/>
        <v/>
      </c>
      <c r="FA35" s="878" t="str">
        <f t="shared" si="56"/>
        <v/>
      </c>
      <c r="FB35" s="855">
        <f t="shared" si="57"/>
        <v>1</v>
      </c>
      <c r="FC35" s="877" t="s">
        <v>83</v>
      </c>
      <c r="FD35" s="878" t="s">
        <v>83</v>
      </c>
      <c r="FE35" s="878" t="s">
        <v>83</v>
      </c>
      <c r="FF35" s="878" t="s">
        <v>83</v>
      </c>
      <c r="FG35" s="878" t="s">
        <v>56</v>
      </c>
      <c r="FH35" s="878" t="s">
        <v>83</v>
      </c>
      <c r="FI35" s="878" t="s">
        <v>83</v>
      </c>
      <c r="FJ35" s="878" t="s">
        <v>83</v>
      </c>
      <c r="FK35" s="879" t="str">
        <f t="shared" si="58"/>
        <v>c</v>
      </c>
      <c r="FL35" s="877" t="str">
        <f t="shared" si="59"/>
        <v/>
      </c>
      <c r="FM35" s="878" t="str">
        <f t="shared" si="60"/>
        <v/>
      </c>
      <c r="FN35" s="878" t="str">
        <f t="shared" si="61"/>
        <v/>
      </c>
      <c r="FO35" s="878" t="str">
        <f t="shared" si="62"/>
        <v/>
      </c>
      <c r="FP35" s="878">
        <f t="shared" si="63"/>
        <v>2</v>
      </c>
      <c r="FQ35" s="878" t="str">
        <f t="shared" si="64"/>
        <v/>
      </c>
      <c r="FR35" s="878" t="str">
        <f t="shared" si="65"/>
        <v/>
      </c>
      <c r="FS35" s="878" t="str">
        <f t="shared" si="66"/>
        <v/>
      </c>
      <c r="FT35" s="840">
        <f t="shared" si="67"/>
        <v>0.5</v>
      </c>
      <c r="FU35" s="915" t="str">
        <f t="shared" si="68"/>
        <v>市民実感</v>
      </c>
      <c r="FV35" s="863" t="str">
        <f t="shared" si="69"/>
        <v>観光客だけでなく市民にとっても満足度の高い観光振興を図ることを目的としており、市民生活実感評価を重視して評価することが妥当であると考えるため。</v>
      </c>
      <c r="FW35" s="877" t="s">
        <v>313</v>
      </c>
      <c r="FX35" s="859" t="s">
        <v>3628</v>
      </c>
      <c r="FY35" s="860"/>
      <c r="FZ35" s="859"/>
      <c r="GA35" s="889" t="str">
        <f>VLOOKUP($A35&amp;"-"&amp;GA$4,'04施策の客観指標'!$A$4:$AY$1029,COLUMN('04施策の客観指標'!$AV:$AV),FALSE)</f>
        <v>a</v>
      </c>
      <c r="GB35" s="878" t="str">
        <f>VLOOKUP($A35&amp;"-"&amp;GB$4,'04施策の客観指標'!$A$4:$AY$1029,COLUMN('04施策の客観指標'!$AV:$AV),FALSE)</f>
        <v>a</v>
      </c>
      <c r="GC35" s="878" t="str">
        <f>VLOOKUP($A35&amp;"-"&amp;GC$4,'04施策の客観指標'!$A$4:$AY$1029,COLUMN('04施策の客観指標'!$AV:$AV),FALSE)</f>
        <v>-</v>
      </c>
      <c r="GD35" s="878" t="str">
        <f>VLOOKUP($A35&amp;"-"&amp;GD$4,'04施策の客観指標'!$A$4:$AY$1029,COLUMN('04施策の客観指標'!$AV:$AV),FALSE)</f>
        <v>-</v>
      </c>
      <c r="GE35" s="878" t="str">
        <f>VLOOKUP($A35&amp;"-"&amp;GE$4,'04施策の客観指標'!$A$4:$AY$1029,COLUMN('04施策の客観指標'!$AV:$AV),FALSE)</f>
        <v>-</v>
      </c>
      <c r="GF35" s="878" t="str">
        <f>VLOOKUP($A35&amp;"-"&amp;GF$4,'04施策の客観指標'!$A$4:$AY$1029,COLUMN('04施策の客観指標'!$AV:$AV),FALSE)</f>
        <v>-</v>
      </c>
      <c r="GG35" s="878" t="str">
        <f>VLOOKUP($A35&amp;"-"&amp;GG$4,'04施策の客観指標'!$A$4:$AY$1029,COLUMN('04施策の客観指標'!$AV:$AV),FALSE)</f>
        <v>-</v>
      </c>
      <c r="GH35" s="878" t="str">
        <f>VLOOKUP($A35&amp;"-"&amp;GH$4,'04施策の客観指標'!$A$4:$AY$1029,COLUMN('04施策の客観指標'!$AV:$AV),FALSE)</f>
        <v>-</v>
      </c>
      <c r="GI35" s="878" t="str">
        <f>VLOOKUP($A35&amp;"-"&amp;GI$4,'04施策の客観指標'!$A$4:$AY$1029,COLUMN('04施策の客観指標'!$AV:$AV),FALSE)</f>
        <v>-</v>
      </c>
      <c r="GJ35" s="879" t="str">
        <f t="shared" si="70"/>
        <v>a</v>
      </c>
      <c r="GK35" s="856">
        <f>IF(GA35="-","-",VLOOKUP($A35&amp;"-"&amp;GA$4,'04施策の客観指標'!$A$4:$AY$1029,COLUMN('04施策の客観指標'!$AY:$AY),FALSE))</f>
        <v>1</v>
      </c>
      <c r="GL35" s="856">
        <f>IF(GB35="-","-",VLOOKUP($A35&amp;"-"&amp;GB$4,'04施策の客観指標'!$A$4:$AY$1029,COLUMN('04施策の客観指標'!$AY:$AY),FALSE))</f>
        <v>1</v>
      </c>
      <c r="GM35" s="856" t="str">
        <f>IF(GC35="-","-",VLOOKUP($A35&amp;"-"&amp;GC$4,'04施策の客観指標'!$A$4:$AY$1029,COLUMN('04施策の客観指標'!$AY:$AY),FALSE))</f>
        <v>-</v>
      </c>
      <c r="GN35" s="856" t="str">
        <f>IF(GD35="-","-",VLOOKUP($A35&amp;"-"&amp;GD$4,'04施策の客観指標'!$A$4:$AY$1029,COLUMN('04施策の客観指標'!$AY:$AY),FALSE))</f>
        <v>-</v>
      </c>
      <c r="GO35" s="856" t="str">
        <f>IF(GE35="-","-",VLOOKUP($A35&amp;"-"&amp;GE$4,'04施策の客観指標'!$A$4:$AY$1029,COLUMN('04施策の客観指標'!$AY:$AY),FALSE))</f>
        <v>-</v>
      </c>
      <c r="GP35" s="856" t="str">
        <f>IF(GF35="-","-",VLOOKUP($A35&amp;"-"&amp;GF$4,'04施策の客観指標'!$A$4:$AY$1029,COLUMN('04施策の客観指標'!$AY:$AY),FALSE))</f>
        <v>-</v>
      </c>
      <c r="GQ35" s="856" t="str">
        <f>IF(GG35="-","-",VLOOKUP($A35&amp;"-"&amp;GG$4,'04施策の客観指標'!$A$4:$AY$1029,COLUMN('04施策の客観指標'!$AY:$AY),FALSE))</f>
        <v>-</v>
      </c>
      <c r="GR35" s="856" t="str">
        <f>IF(GH35="-","-",VLOOKUP($A35&amp;"-"&amp;GH$4,'04施策の客観指標'!$A$4:$AY$1029,COLUMN('04施策の客観指標'!$AY:$AY),FALSE))</f>
        <v>-</v>
      </c>
      <c r="GS35" s="856" t="str">
        <f>IF(GI35="-","-",VLOOKUP($A35&amp;"-"&amp;GI$4,'04施策の客観指標'!$A$4:$AY$1029,COLUMN('04施策の客観指標'!$AY:$AY),FALSE))</f>
        <v>-</v>
      </c>
      <c r="GT35" s="879">
        <f t="shared" si="71"/>
        <v>2</v>
      </c>
      <c r="GU35" s="877">
        <f t="shared" si="72"/>
        <v>4</v>
      </c>
      <c r="GV35" s="878">
        <f t="shared" si="73"/>
        <v>4</v>
      </c>
      <c r="GW35" s="878" t="str">
        <f t="shared" si="74"/>
        <v/>
      </c>
      <c r="GX35" s="878" t="str">
        <f t="shared" si="75"/>
        <v/>
      </c>
      <c r="GY35" s="878" t="str">
        <f t="shared" si="76"/>
        <v/>
      </c>
      <c r="GZ35" s="878" t="str">
        <f t="shared" si="77"/>
        <v/>
      </c>
      <c r="HA35" s="878" t="str">
        <f t="shared" si="78"/>
        <v/>
      </c>
      <c r="HB35" s="878" t="str">
        <f t="shared" si="79"/>
        <v/>
      </c>
      <c r="HC35" s="878" t="str">
        <f t="shared" si="80"/>
        <v/>
      </c>
      <c r="HD35" s="855">
        <f t="shared" si="81"/>
        <v>1</v>
      </c>
      <c r="HE35" s="877" t="str">
        <f>IF($K35="○",VLOOKUP($C35&amp;"-"&amp;HE$4,'05市民生活実感調査'!$A$3:$BC$218,COLUMN('05市民生活実感調査'!$AS:$AS),FALSE),"-")</f>
        <v>-</v>
      </c>
      <c r="HF35" s="878" t="str">
        <f>IF($L35="○",VLOOKUP($C35&amp;"-"&amp;HF$4,'05市民生活実感調査'!$A$3:$BC$218,COLUMN('05市民生活実感調査'!$AS:$AS),FALSE),"-")</f>
        <v>-</v>
      </c>
      <c r="HG35" s="878" t="str">
        <f>IF($M35="○",VLOOKUP($C35&amp;"-"&amp;HG$4,'05市民生活実感調査'!$A$3:$BC$218,COLUMN('05市民生活実感調査'!$AS:$AS),FALSE),"-")</f>
        <v>-</v>
      </c>
      <c r="HH35" s="878" t="str">
        <f>IF($N35="○",VLOOKUP($C35&amp;"-"&amp;HH$4,'05市民生活実感調査'!$A$3:$BC$218,COLUMN('05市民生活実感調査'!$AS:$AS),FALSE),"-")</f>
        <v>-</v>
      </c>
      <c r="HI35" s="878" t="str">
        <f>IF($O35="○",VLOOKUP($C35&amp;"-"&amp;HI$4,'05市民生活実感調査'!$A$3:$BC$218,COLUMN('05市民生活実感調査'!$AS:$AS),FALSE),"-")</f>
        <v>b</v>
      </c>
      <c r="HJ35" s="878" t="str">
        <f>IF($P35="○",VLOOKUP($C35&amp;"-"&amp;HJ$4,'05市民生活実感調査'!$A$3:$BC$218,COLUMN('05市民生活実感調査'!$AS:$AS),FALSE),"-")</f>
        <v>-</v>
      </c>
      <c r="HK35" s="878" t="str">
        <f>IF($Q35="○",VLOOKUP($C35&amp;"-"&amp;HK$4,'05市民生活実感調査'!$A$3:$BC$218,COLUMN('05市民生活実感調査'!$AS:$AS),FALSE),"-")</f>
        <v>-</v>
      </c>
      <c r="HL35" s="878" t="str">
        <f>IF($R35="○",VLOOKUP($C35&amp;"-"&amp;HL$4,'05市民生活実感調査'!$A$3:$BC$218,COLUMN('05市民生活実感調査'!$AS:$AS),FALSE),"-")</f>
        <v>-</v>
      </c>
      <c r="HM35" s="879" t="str">
        <f t="shared" si="82"/>
        <v>b</v>
      </c>
      <c r="HN35" s="877" t="str">
        <f t="shared" si="83"/>
        <v/>
      </c>
      <c r="HO35" s="878" t="str">
        <f t="shared" si="84"/>
        <v/>
      </c>
      <c r="HP35" s="878" t="str">
        <f t="shared" si="85"/>
        <v/>
      </c>
      <c r="HQ35" s="878" t="str">
        <f t="shared" si="86"/>
        <v/>
      </c>
      <c r="HR35" s="878">
        <f t="shared" si="87"/>
        <v>3</v>
      </c>
      <c r="HS35" s="878" t="str">
        <f t="shared" si="88"/>
        <v/>
      </c>
      <c r="HT35" s="878" t="str">
        <f t="shared" si="89"/>
        <v/>
      </c>
      <c r="HU35" s="878" t="str">
        <f t="shared" si="90"/>
        <v/>
      </c>
      <c r="HV35" s="840">
        <f t="shared" si="91"/>
        <v>0.75</v>
      </c>
      <c r="HW35" s="876" t="str">
        <f t="shared" si="92"/>
        <v>市民実感</v>
      </c>
      <c r="HX35" s="863" t="str">
        <f t="shared" si="93"/>
        <v>観光客だけでなく市民にとっても満足度の高い観光振興を図ることを目的としており、市民生活実感評価を重視して評価することが妥当であると考えるため。</v>
      </c>
      <c r="HY35" s="877" t="str">
        <f>VLOOKUP(GJ35&amp;HM35&amp;HW35,プルダウン!$AC$2:$AD$71,2,FALSE)</f>
        <v>B</v>
      </c>
      <c r="HZ35" s="859" t="str">
        <f>VLOOKUP(HY35,プルダウン!$A$1:$B$6,2,FALSE)</f>
        <v>政策の目的がかなり達成されている</v>
      </c>
      <c r="IA35" s="860"/>
      <c r="IB35" s="859"/>
      <c r="IC35" s="889" t="str">
        <f>VLOOKUP($A35&amp;"-"&amp;IC$4,'04施策の客観指標'!$A$4:$AY$1029,COLUMN('04施策の客観指標'!$AW:$AW),FALSE)</f>
        <v>a</v>
      </c>
      <c r="ID35" s="878" t="str">
        <f>VLOOKUP($A35&amp;"-"&amp;ID$4,'04施策の客観指標'!$A$4:$AY$1029,COLUMN('04施策の客観指標'!$AW:$AW),FALSE)</f>
        <v>a</v>
      </c>
      <c r="IE35" s="878" t="str">
        <f>VLOOKUP($A35&amp;"-"&amp;IE$4,'04施策の客観指標'!$A$4:$AY$1029,COLUMN('04施策の客観指標'!$AW:$AW),FALSE)</f>
        <v>-</v>
      </c>
      <c r="IF35" s="878" t="str">
        <f>VLOOKUP($A35&amp;"-"&amp;IF$4,'04施策の客観指標'!$A$4:$AY$1029,COLUMN('04施策の客観指標'!$AW:$AW),FALSE)</f>
        <v>-</v>
      </c>
      <c r="IG35" s="878" t="str">
        <f>VLOOKUP($A35&amp;"-"&amp;IG$4,'04施策の客観指標'!$A$4:$AY$1029,COLUMN('04施策の客観指標'!$AW:$AW),FALSE)</f>
        <v>-</v>
      </c>
      <c r="IH35" s="878" t="str">
        <f>VLOOKUP($A35&amp;"-"&amp;IH$4,'04施策の客観指標'!$A$4:$AY$1029,COLUMN('04施策の客観指標'!$AW:$AW),FALSE)</f>
        <v>-</v>
      </c>
      <c r="II35" s="878" t="str">
        <f>VLOOKUP($A35&amp;"-"&amp;II$4,'04施策の客観指標'!$A$4:$AY$1029,COLUMN('04施策の客観指標'!$AW:$AW),FALSE)</f>
        <v>-</v>
      </c>
      <c r="IJ35" s="878" t="str">
        <f>VLOOKUP($A35&amp;"-"&amp;IJ$4,'04施策の客観指標'!$A$4:$AY$1029,COLUMN('04施策の客観指標'!$AW:$AW),FALSE)</f>
        <v>-</v>
      </c>
      <c r="IK35" s="878" t="str">
        <f>VLOOKUP($A35&amp;"-"&amp;IK$4,'04施策の客観指標'!$A$4:$AY$1029,COLUMN('04施策の客観指標'!$AW:$AW),FALSE)</f>
        <v>-</v>
      </c>
      <c r="IL35" s="879" t="str">
        <f t="shared" si="94"/>
        <v>a</v>
      </c>
      <c r="IM35" s="856">
        <f>IF(IC35="-","-",VLOOKUP($A35&amp;"-"&amp;IC$4,'04施策の客観指標'!$A$4:$AY$1029,COLUMN('04施策の客観指標'!$AY:$AY),FALSE))</f>
        <v>1</v>
      </c>
      <c r="IN35" s="856">
        <f>IF(ID35="-","-",VLOOKUP($A35&amp;"-"&amp;ID$4,'04施策の客観指標'!$A$4:$AY$1029,COLUMN('04施策の客観指標'!$AY:$AY),FALSE))</f>
        <v>1</v>
      </c>
      <c r="IO35" s="856" t="str">
        <f>IF(IE35="-","-",VLOOKUP($A35&amp;"-"&amp;IE$4,'04施策の客観指標'!$A$4:$AY$1029,COLUMN('04施策の客観指標'!$AY:$AY),FALSE))</f>
        <v>-</v>
      </c>
      <c r="IP35" s="856" t="str">
        <f>IF(IF35="-","-",VLOOKUP($A35&amp;"-"&amp;IF$4,'04施策の客観指標'!$A$4:$AY$1029,COLUMN('04施策の客観指標'!$AY:$AY),FALSE))</f>
        <v>-</v>
      </c>
      <c r="IQ35" s="856" t="str">
        <f>IF(IG35="-","-",VLOOKUP($A35&amp;"-"&amp;IG$4,'04施策の客観指標'!$A$4:$AY$1029,COLUMN('04施策の客観指標'!$AY:$AY),FALSE))</f>
        <v>-</v>
      </c>
      <c r="IR35" s="856" t="str">
        <f>IF(IH35="-","-",VLOOKUP($A35&amp;"-"&amp;IH$4,'04施策の客観指標'!$A$4:$AY$1029,COLUMN('04施策の客観指標'!$AY:$AY),FALSE))</f>
        <v>-</v>
      </c>
      <c r="IS35" s="856" t="str">
        <f>IF(II35="-","-",VLOOKUP($A35&amp;"-"&amp;II$4,'04施策の客観指標'!$A$4:$AY$1029,COLUMN('04施策の客観指標'!$AY:$AY),FALSE))</f>
        <v>-</v>
      </c>
      <c r="IT35" s="856" t="str">
        <f>IF(IJ35="-","-",VLOOKUP($A35&amp;"-"&amp;IJ$4,'04施策の客観指標'!$A$4:$AY$1029,COLUMN('04施策の客観指標'!$AY:$AY),FALSE))</f>
        <v>-</v>
      </c>
      <c r="IU35" s="856" t="str">
        <f>IF(IK35="-","-",VLOOKUP($A35&amp;"-"&amp;IK$4,'04施策の客観指標'!$A$4:$AY$1029,COLUMN('04施策の客観指標'!$AY:$AY),FALSE))</f>
        <v>-</v>
      </c>
      <c r="IV35" s="879">
        <f t="shared" si="95"/>
        <v>2</v>
      </c>
      <c r="IW35" s="877">
        <f t="shared" si="96"/>
        <v>4</v>
      </c>
      <c r="IX35" s="878">
        <f t="shared" si="97"/>
        <v>4</v>
      </c>
      <c r="IY35" s="878" t="str">
        <f t="shared" si="98"/>
        <v/>
      </c>
      <c r="IZ35" s="878" t="str">
        <f t="shared" si="99"/>
        <v/>
      </c>
      <c r="JA35" s="878" t="str">
        <f t="shared" si="100"/>
        <v/>
      </c>
      <c r="JB35" s="878" t="str">
        <f t="shared" si="101"/>
        <v/>
      </c>
      <c r="JC35" s="878" t="str">
        <f t="shared" si="102"/>
        <v/>
      </c>
      <c r="JD35" s="878" t="str">
        <f t="shared" si="103"/>
        <v/>
      </c>
      <c r="JE35" s="878" t="str">
        <f t="shared" si="104"/>
        <v/>
      </c>
      <c r="JF35" s="855">
        <f t="shared" si="105"/>
        <v>1</v>
      </c>
      <c r="JG35" s="877" t="str">
        <f>IF($K35="○",VLOOKUP($C35&amp;"-"&amp;JG$4,'05市民生活実感調査'!$A$3:$BC$218,COLUMN('05市民生活実感調査'!$BC:$BC),FALSE),"-")</f>
        <v>-</v>
      </c>
      <c r="JH35" s="878" t="str">
        <f>IF($L35="○",VLOOKUP($C35&amp;"-"&amp;JH$4,'05市民生活実感調査'!$A$3:$BC$218,COLUMN('05市民生活実感調査'!$BC:$BC),FALSE),"-")</f>
        <v>-</v>
      </c>
      <c r="JI35" s="878" t="str">
        <f>IF($M35="○",VLOOKUP($C35&amp;"-"&amp;JI$4,'05市民生活実感調査'!$A$3:$BC$218,COLUMN('05市民生活実感調査'!$BC:$BC),FALSE),"-")</f>
        <v>-</v>
      </c>
      <c r="JJ35" s="878" t="str">
        <f>IF($N35="○",VLOOKUP($C35&amp;"-"&amp;JJ$4,'05市民生活実感調査'!$A$3:$BC$218,COLUMN('05市民生活実感調査'!$BC:$BC),FALSE),"-")</f>
        <v>-</v>
      </c>
      <c r="JK35" s="878" t="str">
        <f>IF($O35="○",VLOOKUP($C35&amp;"-"&amp;JK$4,'05市民生活実感調査'!$A$3:$BC$218,COLUMN('05市民生活実感調査'!$BC:$BC),FALSE),"-")</f>
        <v>c</v>
      </c>
      <c r="JL35" s="878" t="str">
        <f>IF($P35="○",VLOOKUP($C35&amp;"-"&amp;JL$4,'05市民生活実感調査'!$A$3:$BC$218,COLUMN('05市民生活実感調査'!$BC:$BC),FALSE),"-")</f>
        <v>-</v>
      </c>
      <c r="JM35" s="878" t="str">
        <f>IF($Q35="○",VLOOKUP($C35&amp;"-"&amp;JM$4,'05市民生活実感調査'!$A$3:$BC$218,COLUMN('05市民生活実感調査'!$BC:$BC),FALSE),"-")</f>
        <v>-</v>
      </c>
      <c r="JN35" s="878" t="str">
        <f>IF($R35="○",VLOOKUP($C35&amp;"-"&amp;JN$4,'05市民生活実感調査'!$A$3:$BC$218,COLUMN('05市民生活実感調査'!$BC:$BC),FALSE),"-")</f>
        <v>-</v>
      </c>
      <c r="JO35" s="879" t="str">
        <f t="shared" si="106"/>
        <v>c</v>
      </c>
      <c r="JP35" s="877" t="str">
        <f t="shared" si="107"/>
        <v/>
      </c>
      <c r="JQ35" s="878" t="str">
        <f t="shared" si="108"/>
        <v/>
      </c>
      <c r="JR35" s="878" t="str">
        <f t="shared" si="109"/>
        <v/>
      </c>
      <c r="JS35" s="878" t="str">
        <f t="shared" si="110"/>
        <v/>
      </c>
      <c r="JT35" s="878">
        <f t="shared" si="111"/>
        <v>2</v>
      </c>
      <c r="JU35" s="878" t="str">
        <f t="shared" si="112"/>
        <v/>
      </c>
      <c r="JV35" s="878" t="str">
        <f t="shared" si="113"/>
        <v/>
      </c>
      <c r="JW35" s="878" t="str">
        <f t="shared" si="114"/>
        <v/>
      </c>
      <c r="JX35" s="840">
        <f t="shared" si="115"/>
        <v>0.5</v>
      </c>
      <c r="JY35" s="876" t="str">
        <f t="shared" si="143"/>
        <v>市民実感</v>
      </c>
      <c r="JZ35" s="863" t="str">
        <f t="shared" si="117"/>
        <v>観光客だけでなく市民にとっても満足度の高い観光振興を図ることを目的としており、市民生活実感評価を重視して評価することが妥当であると考えるため。</v>
      </c>
      <c r="KA35" s="877" t="str">
        <f>VLOOKUP(IL35&amp;JO35&amp;JY35,プルダウン!$AC$2:$AD$71,2,FALSE)</f>
        <v>B</v>
      </c>
      <c r="KB35" s="859" t="str">
        <f>VLOOKUP(KA35,プルダウン!$A$1:$B$6,2,FALSE)</f>
        <v>政策の目的がかなり達成されている</v>
      </c>
      <c r="KC35" s="860"/>
      <c r="KD35" s="859"/>
      <c r="KE35" s="883" t="str">
        <f>VLOOKUP($A35&amp;"-"&amp;KE$4,'04施策の客観指標'!$A$4:$AY$1029,COLUMN('04施策の客観指標'!$AX:$AX),FALSE)</f>
        <v>a</v>
      </c>
      <c r="KF35" s="813" t="str">
        <f>VLOOKUP($A35&amp;"-"&amp;KF$4,'04施策の客観指標'!$A$4:$AY$1029,COLUMN('04施策の客観指標'!$AX:$AX),FALSE)</f>
        <v>a</v>
      </c>
      <c r="KG35" s="813" t="str">
        <f>VLOOKUP($A35&amp;"-"&amp;KG$4,'04施策の客観指標'!$A$4:$AY$1029,COLUMN('04施策の客観指標'!$AX:$AX),FALSE)</f>
        <v>-</v>
      </c>
      <c r="KH35" s="813" t="str">
        <f>VLOOKUP($A35&amp;"-"&amp;KH$4,'04施策の客観指標'!$A$4:$AY$1029,COLUMN('04施策の客観指標'!$AX:$AX),FALSE)</f>
        <v>-</v>
      </c>
      <c r="KI35" s="813" t="str">
        <f>VLOOKUP($A35&amp;"-"&amp;KI$4,'04施策の客観指標'!$A$4:$AY$1029,COLUMN('04施策の客観指標'!$AX:$AX),FALSE)</f>
        <v>-</v>
      </c>
      <c r="KJ35" s="813" t="str">
        <f>VLOOKUP($A35&amp;"-"&amp;KJ$4,'04施策の客観指標'!$A$4:$AY$1029,COLUMN('04施策の客観指標'!$AX:$AX),FALSE)</f>
        <v>-</v>
      </c>
      <c r="KK35" s="813" t="str">
        <f>VLOOKUP($A35&amp;"-"&amp;KK$4,'04施策の客観指標'!$A$4:$AY$1029,COLUMN('04施策の客観指標'!$AX:$AX),FALSE)</f>
        <v>-</v>
      </c>
      <c r="KL35" s="813" t="str">
        <f>VLOOKUP($A35&amp;"-"&amp;KL$4,'04施策の客観指標'!$A$4:$AY$1029,COLUMN('04施策の客観指標'!$AX:$AX),FALSE)</f>
        <v>-</v>
      </c>
      <c r="KM35" s="813" t="str">
        <f>VLOOKUP($A35&amp;"-"&amp;KM$4,'04施策の客観指標'!$A$4:$AY$1029,COLUMN('04施策の客観指標'!$AX:$AX),FALSE)</f>
        <v>-</v>
      </c>
      <c r="KN35" s="814" t="str">
        <f t="shared" si="118"/>
        <v>a</v>
      </c>
      <c r="KO35" s="423">
        <f>IF(KE35="-","-",VLOOKUP($A35&amp;"-"&amp;KE$4,'04施策の客観指標'!$A$4:$AY$1029,COLUMN('04施策の客観指標'!$AY:$AY),FALSE))</f>
        <v>1</v>
      </c>
      <c r="KP35" s="423">
        <f>IF(KF35="-","-",VLOOKUP($A35&amp;"-"&amp;KF$4,'04施策の客観指標'!$A$4:$AY$1029,COLUMN('04施策の客観指標'!$AY:$AY),FALSE))</f>
        <v>1</v>
      </c>
      <c r="KQ35" s="423" t="str">
        <f>IF(KG35="-","-",VLOOKUP($A35&amp;"-"&amp;KG$4,'04施策の客観指標'!$A$4:$AY$1029,COLUMN('04施策の客観指標'!$AY:$AY),FALSE))</f>
        <v>-</v>
      </c>
      <c r="KR35" s="423" t="str">
        <f>IF(KH35="-","-",VLOOKUP($A35&amp;"-"&amp;KH$4,'04施策の客観指標'!$A$4:$AY$1029,COLUMN('04施策の客観指標'!$AY:$AY),FALSE))</f>
        <v>-</v>
      </c>
      <c r="KS35" s="423" t="str">
        <f>IF(KI35="-","-",VLOOKUP($A35&amp;"-"&amp;KI$4,'04施策の客観指標'!$A$4:$AY$1029,COLUMN('04施策の客観指標'!$AY:$AY),FALSE))</f>
        <v>-</v>
      </c>
      <c r="KT35" s="423" t="str">
        <f>IF(KJ35="-","-",VLOOKUP($A35&amp;"-"&amp;KJ$4,'04施策の客観指標'!$A$4:$AY$1029,COLUMN('04施策の客観指標'!$AY:$AY),FALSE))</f>
        <v>-</v>
      </c>
      <c r="KU35" s="423" t="str">
        <f>IF(KK35="-","-",VLOOKUP($A35&amp;"-"&amp;KK$4,'04施策の客観指標'!$A$4:$AY$1029,COLUMN('04施策の客観指標'!$AY:$AY),FALSE))</f>
        <v>-</v>
      </c>
      <c r="KV35" s="423" t="str">
        <f>IF(KL35="-","-",VLOOKUP($A35&amp;"-"&amp;KL$4,'04施策の客観指標'!$A$4:$AY$1029,COLUMN('04施策の客観指標'!$AY:$AY),FALSE))</f>
        <v>-</v>
      </c>
      <c r="KW35" s="423" t="str">
        <f>IF(KM35="-","-",VLOOKUP($A35&amp;"-"&amp;KM$4,'04施策の客観指標'!$A$4:$AY$1029,COLUMN('04施策の客観指標'!$AY:$AY),FALSE))</f>
        <v>-</v>
      </c>
      <c r="KX35" s="234">
        <f t="shared" si="119"/>
        <v>2</v>
      </c>
      <c r="KY35" s="237">
        <f t="shared" si="120"/>
        <v>4</v>
      </c>
      <c r="KZ35" s="187">
        <f t="shared" si="121"/>
        <v>4</v>
      </c>
      <c r="LA35" s="187" t="str">
        <f t="shared" si="122"/>
        <v/>
      </c>
      <c r="LB35" s="187" t="str">
        <f t="shared" si="123"/>
        <v/>
      </c>
      <c r="LC35" s="187" t="str">
        <f t="shared" si="124"/>
        <v/>
      </c>
      <c r="LD35" s="187" t="str">
        <f t="shared" si="125"/>
        <v/>
      </c>
      <c r="LE35" s="187" t="str">
        <f t="shared" si="126"/>
        <v/>
      </c>
      <c r="LF35" s="187" t="str">
        <f t="shared" si="127"/>
        <v/>
      </c>
      <c r="LG35" s="187" t="str">
        <f t="shared" si="128"/>
        <v/>
      </c>
      <c r="LH35" s="240">
        <f t="shared" si="129"/>
        <v>1</v>
      </c>
      <c r="LI35" s="820" t="str">
        <f>IF($K35="○",VLOOKUP($C35&amp;"-"&amp;LI$4,'05市民生活実感調査'!$A$3:$BM$218,COLUMN('05市民生活実感調査'!$BM:$BM),FALSE),"-")</f>
        <v>-</v>
      </c>
      <c r="LJ35" s="821" t="str">
        <f>IF($L35="○",VLOOKUP($C35&amp;"-"&amp;LJ$4,'05市民生活実感調査'!$A$3:$BM$218,COLUMN('05市民生活実感調査'!$BM:$BM),FALSE),"-")</f>
        <v>-</v>
      </c>
      <c r="LK35" s="821" t="str">
        <f>IF($M35="○",VLOOKUP($C35&amp;"-"&amp;LK$4,'05市民生活実感調査'!$A$3:$BM$218,COLUMN('05市民生活実感調査'!$BM:$BM),FALSE),"-")</f>
        <v>-</v>
      </c>
      <c r="LL35" s="821" t="str">
        <f>IF($N35="○",VLOOKUP($C35&amp;"-"&amp;LL$4,'05市民生活実感調査'!$A$3:$BM$218,COLUMN('05市民生活実感調査'!$BM:$BM),FALSE),"-")</f>
        <v>-</v>
      </c>
      <c r="LM35" s="821" t="str">
        <f>IF($O35="○",VLOOKUP($C35&amp;"-"&amp;LM$4,'05市民生活実感調査'!$A$3:$BM$218,COLUMN('05市民生活実感調査'!$BM:$BM),FALSE),"-")</f>
        <v>b</v>
      </c>
      <c r="LN35" s="821" t="str">
        <f>IF($P35="○",VLOOKUP($C35&amp;"-"&amp;LN$4,'05市民生活実感調査'!$A$3:$BM$218,COLUMN('05市民生活実感調査'!$BM:$BM),FALSE),"-")</f>
        <v>-</v>
      </c>
      <c r="LO35" s="821" t="str">
        <f>IF($Q35="○",VLOOKUP($C35&amp;"-"&amp;LO$4,'05市民生活実感調査'!$A$3:$BM$218,COLUMN('05市民生活実感調査'!$BM:$BM),FALSE),"-")</f>
        <v>-</v>
      </c>
      <c r="LP35" s="821" t="str">
        <f>IF($R35="○",VLOOKUP($C35&amp;"-"&amp;LP$4,'05市民生活実感調査'!$A$3:$BM$218,COLUMN('05市民生活実感調査'!$BM:$BM),FALSE),"-")</f>
        <v>-</v>
      </c>
      <c r="LQ35" s="822" t="str">
        <f t="shared" si="130"/>
        <v>b</v>
      </c>
      <c r="LR35" s="237" t="str">
        <f t="shared" si="131"/>
        <v/>
      </c>
      <c r="LS35" s="187" t="str">
        <f t="shared" si="132"/>
        <v/>
      </c>
      <c r="LT35" s="187" t="str">
        <f t="shared" si="133"/>
        <v/>
      </c>
      <c r="LU35" s="187" t="str">
        <f t="shared" si="134"/>
        <v/>
      </c>
      <c r="LV35" s="187">
        <f t="shared" si="135"/>
        <v>3</v>
      </c>
      <c r="LW35" s="187" t="str">
        <f t="shared" si="136"/>
        <v/>
      </c>
      <c r="LX35" s="187" t="str">
        <f t="shared" si="137"/>
        <v/>
      </c>
      <c r="LY35" s="187" t="str">
        <f t="shared" si="138"/>
        <v/>
      </c>
      <c r="LZ35" s="422">
        <f t="shared" si="142"/>
        <v>0.75</v>
      </c>
      <c r="MA35" s="103" t="str">
        <f t="shared" si="144"/>
        <v>市民実感</v>
      </c>
      <c r="MB35" s="104" t="str">
        <f t="shared" si="140"/>
        <v>観光客だけでなく市民にとっても満足度の高い観光振興を図ることを目的としており、市民生活実感評価を重視して評価することが妥当であると考えるため。</v>
      </c>
      <c r="MC35" s="823" t="str">
        <f>VLOOKUP(KN35&amp;LQ35&amp;MA35,プルダウン!$AC$2:$AD$71,2,FALSE)</f>
        <v>B</v>
      </c>
      <c r="MD35" s="824" t="str">
        <f>VLOOKUP(MC35,プルダウン!$A$1:$B$6,2,FALSE)</f>
        <v>政策の目的がかなり達成されている</v>
      </c>
      <c r="ME35" s="91"/>
      <c r="MF35" s="190"/>
    </row>
    <row r="36" spans="1:344" ht="135" customHeight="1">
      <c r="A36" s="231">
        <v>901</v>
      </c>
      <c r="B36" s="104" t="s">
        <v>188</v>
      </c>
      <c r="C36" s="237">
        <f t="shared" si="0"/>
        <v>9</v>
      </c>
      <c r="D36" s="190" t="s">
        <v>279</v>
      </c>
      <c r="E36" s="104"/>
      <c r="F36" s="91" t="s">
        <v>1322</v>
      </c>
      <c r="G36" s="117" t="s">
        <v>1723</v>
      </c>
      <c r="H36" s="91"/>
      <c r="I36" s="117"/>
      <c r="J36" s="104"/>
      <c r="K36" s="420" t="s">
        <v>383</v>
      </c>
      <c r="L36" s="421" t="s">
        <v>83</v>
      </c>
      <c r="M36" s="421" t="s">
        <v>83</v>
      </c>
      <c r="N36" s="421" t="s">
        <v>83</v>
      </c>
      <c r="O36" s="421" t="s">
        <v>83</v>
      </c>
      <c r="P36" s="421" t="s">
        <v>83</v>
      </c>
      <c r="Q36" s="421" t="s">
        <v>83</v>
      </c>
      <c r="R36" s="422" t="s">
        <v>83</v>
      </c>
      <c r="S36" s="898" t="s">
        <v>54</v>
      </c>
      <c r="T36" s="899" t="s">
        <v>54</v>
      </c>
      <c r="U36" s="899" t="s">
        <v>83</v>
      </c>
      <c r="V36" s="899" t="s">
        <v>83</v>
      </c>
      <c r="W36" s="899" t="s">
        <v>83</v>
      </c>
      <c r="X36" s="899" t="s">
        <v>83</v>
      </c>
      <c r="Y36" s="899" t="s">
        <v>83</v>
      </c>
      <c r="Z36" s="899" t="s">
        <v>83</v>
      </c>
      <c r="AA36" s="900" t="s">
        <v>83</v>
      </c>
      <c r="AB36" s="901" t="str">
        <f t="shared" si="1"/>
        <v>a</v>
      </c>
      <c r="AC36" s="902">
        <v>1</v>
      </c>
      <c r="AD36" s="899">
        <v>1</v>
      </c>
      <c r="AE36" s="899" t="s">
        <v>83</v>
      </c>
      <c r="AF36" s="899" t="s">
        <v>83</v>
      </c>
      <c r="AG36" s="899" t="s">
        <v>83</v>
      </c>
      <c r="AH36" s="899" t="s">
        <v>83</v>
      </c>
      <c r="AI36" s="899" t="s">
        <v>83</v>
      </c>
      <c r="AJ36" s="899" t="s">
        <v>83</v>
      </c>
      <c r="AK36" s="899" t="s">
        <v>83</v>
      </c>
      <c r="AL36" s="903">
        <f t="shared" si="2"/>
        <v>2</v>
      </c>
      <c r="AM36" s="877">
        <f t="shared" si="3"/>
        <v>4</v>
      </c>
      <c r="AN36" s="878">
        <f t="shared" si="4"/>
        <v>4</v>
      </c>
      <c r="AO36" s="878" t="str">
        <f t="shared" si="5"/>
        <v/>
      </c>
      <c r="AP36" s="878" t="str">
        <f t="shared" si="6"/>
        <v/>
      </c>
      <c r="AQ36" s="878" t="str">
        <f t="shared" si="7"/>
        <v/>
      </c>
      <c r="AR36" s="878" t="str">
        <f t="shared" si="8"/>
        <v/>
      </c>
      <c r="AS36" s="878" t="str">
        <f t="shared" si="9"/>
        <v/>
      </c>
      <c r="AT36" s="878" t="str">
        <f t="shared" si="10"/>
        <v/>
      </c>
      <c r="AU36" s="852" t="str">
        <f t="shared" si="11"/>
        <v/>
      </c>
      <c r="AV36" s="855">
        <f t="shared" si="12"/>
        <v>1</v>
      </c>
      <c r="AW36" s="856" t="s">
        <v>57</v>
      </c>
      <c r="AX36" s="878" t="s">
        <v>83</v>
      </c>
      <c r="AY36" s="878" t="s">
        <v>83</v>
      </c>
      <c r="AZ36" s="878" t="s">
        <v>83</v>
      </c>
      <c r="BA36" s="878" t="s">
        <v>83</v>
      </c>
      <c r="BB36" s="878" t="s">
        <v>83</v>
      </c>
      <c r="BC36" s="878" t="s">
        <v>83</v>
      </c>
      <c r="BD36" s="878" t="s">
        <v>83</v>
      </c>
      <c r="BE36" s="879" t="str">
        <f t="shared" si="13"/>
        <v>d</v>
      </c>
      <c r="BF36" s="877">
        <f t="shared" si="14"/>
        <v>1</v>
      </c>
      <c r="BG36" s="878" t="str">
        <f t="shared" si="15"/>
        <v/>
      </c>
      <c r="BH36" s="878" t="str">
        <f t="shared" si="16"/>
        <v/>
      </c>
      <c r="BI36" s="878" t="str">
        <f t="shared" si="17"/>
        <v/>
      </c>
      <c r="BJ36" s="878" t="str">
        <f t="shared" si="18"/>
        <v/>
      </c>
      <c r="BK36" s="878" t="str">
        <f t="shared" si="19"/>
        <v/>
      </c>
      <c r="BL36" s="878" t="str">
        <f t="shared" si="20"/>
        <v/>
      </c>
      <c r="BM36" s="878" t="str">
        <f t="shared" si="21"/>
        <v/>
      </c>
      <c r="BN36" s="840">
        <f t="shared" si="22"/>
        <v>0.25</v>
      </c>
      <c r="BO36" s="880" t="s">
        <v>122</v>
      </c>
      <c r="BP36" s="863" t="s">
        <v>2954</v>
      </c>
      <c r="BQ36" s="877" t="s">
        <v>313</v>
      </c>
      <c r="BR36" s="887" t="s">
        <v>3628</v>
      </c>
      <c r="BS36" s="860"/>
      <c r="BT36" s="887" t="s">
        <v>1734</v>
      </c>
      <c r="BU36" s="863" t="s">
        <v>1460</v>
      </c>
      <c r="BV36" s="891" t="s">
        <v>1747</v>
      </c>
      <c r="BW36" s="889" t="s">
        <v>54</v>
      </c>
      <c r="BX36" s="878" t="s">
        <v>54</v>
      </c>
      <c r="BY36" s="878" t="s">
        <v>83</v>
      </c>
      <c r="BZ36" s="878" t="s">
        <v>83</v>
      </c>
      <c r="CA36" s="878" t="s">
        <v>83</v>
      </c>
      <c r="CB36" s="878" t="s">
        <v>83</v>
      </c>
      <c r="CC36" s="878" t="s">
        <v>83</v>
      </c>
      <c r="CD36" s="878" t="s">
        <v>83</v>
      </c>
      <c r="CE36" s="852" t="s">
        <v>83</v>
      </c>
      <c r="CF36" s="879" t="str">
        <f t="shared" si="23"/>
        <v>a</v>
      </c>
      <c r="CG36" s="856">
        <v>1</v>
      </c>
      <c r="CH36" s="856">
        <v>1</v>
      </c>
      <c r="CI36" s="856" t="s">
        <v>83</v>
      </c>
      <c r="CJ36" s="856" t="s">
        <v>83</v>
      </c>
      <c r="CK36" s="856" t="s">
        <v>83</v>
      </c>
      <c r="CL36" s="856" t="s">
        <v>83</v>
      </c>
      <c r="CM36" s="856" t="s">
        <v>83</v>
      </c>
      <c r="CN36" s="856" t="s">
        <v>83</v>
      </c>
      <c r="CO36" s="856" t="s">
        <v>83</v>
      </c>
      <c r="CP36" s="879">
        <f t="shared" si="24"/>
        <v>2</v>
      </c>
      <c r="CQ36" s="877">
        <f t="shared" si="25"/>
        <v>4</v>
      </c>
      <c r="CR36" s="878">
        <f t="shared" si="26"/>
        <v>4</v>
      </c>
      <c r="CS36" s="878" t="str">
        <f t="shared" si="27"/>
        <v/>
      </c>
      <c r="CT36" s="878" t="str">
        <f t="shared" si="28"/>
        <v/>
      </c>
      <c r="CU36" s="878" t="str">
        <f t="shared" si="29"/>
        <v/>
      </c>
      <c r="CV36" s="878" t="str">
        <f t="shared" si="30"/>
        <v/>
      </c>
      <c r="CW36" s="878" t="str">
        <f t="shared" si="31"/>
        <v/>
      </c>
      <c r="CX36" s="878" t="str">
        <f t="shared" si="32"/>
        <v/>
      </c>
      <c r="CY36" s="878" t="str">
        <f t="shared" si="33"/>
        <v/>
      </c>
      <c r="CZ36" s="855">
        <f t="shared" si="34"/>
        <v>1</v>
      </c>
      <c r="DA36" s="877" t="s">
        <v>57</v>
      </c>
      <c r="DB36" s="878" t="s">
        <v>83</v>
      </c>
      <c r="DC36" s="878" t="s">
        <v>83</v>
      </c>
      <c r="DD36" s="878" t="s">
        <v>83</v>
      </c>
      <c r="DE36" s="878" t="s">
        <v>83</v>
      </c>
      <c r="DF36" s="878" t="s">
        <v>83</v>
      </c>
      <c r="DG36" s="878" t="s">
        <v>83</v>
      </c>
      <c r="DH36" s="878" t="s">
        <v>83</v>
      </c>
      <c r="DI36" s="879" t="str">
        <f t="shared" si="35"/>
        <v>d</v>
      </c>
      <c r="DJ36" s="877">
        <f t="shared" si="36"/>
        <v>1</v>
      </c>
      <c r="DK36" s="878" t="str">
        <f t="shared" si="37"/>
        <v/>
      </c>
      <c r="DL36" s="878" t="str">
        <f t="shared" si="38"/>
        <v/>
      </c>
      <c r="DM36" s="878" t="str">
        <f t="shared" si="39"/>
        <v/>
      </c>
      <c r="DN36" s="878" t="str">
        <f t="shared" si="141"/>
        <v/>
      </c>
      <c r="DO36" s="878" t="str">
        <f t="shared" si="40"/>
        <v/>
      </c>
      <c r="DP36" s="878" t="str">
        <f t="shared" si="41"/>
        <v/>
      </c>
      <c r="DQ36" s="878" t="str">
        <f t="shared" si="42"/>
        <v/>
      </c>
      <c r="DR36" s="840">
        <f t="shared" si="43"/>
        <v>0.25</v>
      </c>
      <c r="DS36" s="876" t="str">
        <f t="shared" si="44"/>
        <v>客観指標</v>
      </c>
      <c r="DT36" s="863" t="str">
        <f t="shared" si="45"/>
        <v>農林業に従事しない市民や農林業に関心のない市民にとっては、実感しにくい施策であり、客観指標評価を重視して評価することが妥当であると考えるため。</v>
      </c>
      <c r="DU36" s="877" t="s">
        <v>313</v>
      </c>
      <c r="DV36" s="859" t="s">
        <v>3628</v>
      </c>
      <c r="DW36" s="860"/>
      <c r="DX36" s="859" t="s">
        <v>2361</v>
      </c>
      <c r="DY36" s="889" t="s">
        <v>54</v>
      </c>
      <c r="DZ36" s="878" t="s">
        <v>54</v>
      </c>
      <c r="EA36" s="878" t="s">
        <v>83</v>
      </c>
      <c r="EB36" s="878" t="s">
        <v>83</v>
      </c>
      <c r="EC36" s="878" t="s">
        <v>83</v>
      </c>
      <c r="ED36" s="878" t="s">
        <v>83</v>
      </c>
      <c r="EE36" s="878" t="s">
        <v>83</v>
      </c>
      <c r="EF36" s="878" t="s">
        <v>83</v>
      </c>
      <c r="EG36" s="878" t="s">
        <v>83</v>
      </c>
      <c r="EH36" s="879" t="str">
        <f t="shared" si="46"/>
        <v>a</v>
      </c>
      <c r="EI36" s="895">
        <v>1</v>
      </c>
      <c r="EJ36" s="895">
        <v>1</v>
      </c>
      <c r="EK36" s="895" t="s">
        <v>83</v>
      </c>
      <c r="EL36" s="895" t="s">
        <v>83</v>
      </c>
      <c r="EM36" s="895" t="s">
        <v>83</v>
      </c>
      <c r="EN36" s="895" t="s">
        <v>83</v>
      </c>
      <c r="EO36" s="895" t="s">
        <v>83</v>
      </c>
      <c r="EP36" s="895" t="s">
        <v>83</v>
      </c>
      <c r="EQ36" s="895" t="s">
        <v>83</v>
      </c>
      <c r="ER36" s="879">
        <f t="shared" si="47"/>
        <v>2</v>
      </c>
      <c r="ES36" s="877">
        <f t="shared" si="48"/>
        <v>4</v>
      </c>
      <c r="ET36" s="878">
        <f t="shared" si="49"/>
        <v>4</v>
      </c>
      <c r="EU36" s="878" t="str">
        <f t="shared" si="50"/>
        <v/>
      </c>
      <c r="EV36" s="878" t="str">
        <f t="shared" si="51"/>
        <v/>
      </c>
      <c r="EW36" s="878" t="str">
        <f t="shared" si="52"/>
        <v/>
      </c>
      <c r="EX36" s="878" t="str">
        <f t="shared" si="53"/>
        <v/>
      </c>
      <c r="EY36" s="878" t="str">
        <f t="shared" si="54"/>
        <v/>
      </c>
      <c r="EZ36" s="878" t="str">
        <f t="shared" si="55"/>
        <v/>
      </c>
      <c r="FA36" s="878" t="str">
        <f t="shared" si="56"/>
        <v/>
      </c>
      <c r="FB36" s="855">
        <f t="shared" si="57"/>
        <v>1</v>
      </c>
      <c r="FC36" s="877" t="s">
        <v>57</v>
      </c>
      <c r="FD36" s="878" t="s">
        <v>83</v>
      </c>
      <c r="FE36" s="878" t="s">
        <v>83</v>
      </c>
      <c r="FF36" s="878" t="s">
        <v>83</v>
      </c>
      <c r="FG36" s="878" t="s">
        <v>83</v>
      </c>
      <c r="FH36" s="878" t="s">
        <v>83</v>
      </c>
      <c r="FI36" s="878" t="s">
        <v>83</v>
      </c>
      <c r="FJ36" s="878" t="s">
        <v>83</v>
      </c>
      <c r="FK36" s="879" t="str">
        <f t="shared" si="58"/>
        <v>d</v>
      </c>
      <c r="FL36" s="877">
        <f t="shared" si="59"/>
        <v>1</v>
      </c>
      <c r="FM36" s="878" t="str">
        <f t="shared" si="60"/>
        <v/>
      </c>
      <c r="FN36" s="878" t="str">
        <f t="shared" si="61"/>
        <v/>
      </c>
      <c r="FO36" s="878" t="str">
        <f t="shared" si="62"/>
        <v/>
      </c>
      <c r="FP36" s="878" t="str">
        <f t="shared" si="63"/>
        <v/>
      </c>
      <c r="FQ36" s="878" t="str">
        <f t="shared" si="64"/>
        <v/>
      </c>
      <c r="FR36" s="878" t="str">
        <f t="shared" si="65"/>
        <v/>
      </c>
      <c r="FS36" s="878" t="str">
        <f t="shared" si="66"/>
        <v/>
      </c>
      <c r="FT36" s="840">
        <f t="shared" si="67"/>
        <v>0.25</v>
      </c>
      <c r="FU36" s="915" t="str">
        <f t="shared" si="68"/>
        <v>客観指標</v>
      </c>
      <c r="FV36" s="863" t="str">
        <f t="shared" si="69"/>
        <v>農林業に従事しない市民や農林業に関心のない市民にとっては、実感しにくい施策であり、客観指標評価を重視して評価することが妥当であると考えるため。</v>
      </c>
      <c r="FW36" s="877" t="s">
        <v>313</v>
      </c>
      <c r="FX36" s="859" t="s">
        <v>3628</v>
      </c>
      <c r="FY36" s="860"/>
      <c r="FZ36" s="859"/>
      <c r="GA36" s="889" t="str">
        <f>VLOOKUP($A36&amp;"-"&amp;GA$4,'04施策の客観指標'!$A$4:$AY$1029,COLUMN('04施策の客観指標'!$AV:$AV),FALSE)</f>
        <v>a</v>
      </c>
      <c r="GB36" s="878" t="str">
        <f>VLOOKUP($A36&amp;"-"&amp;GB$4,'04施策の客観指標'!$A$4:$AY$1029,COLUMN('04施策の客観指標'!$AV:$AV),FALSE)</f>
        <v>a</v>
      </c>
      <c r="GC36" s="878" t="str">
        <f>VLOOKUP($A36&amp;"-"&amp;GC$4,'04施策の客観指標'!$A$4:$AY$1029,COLUMN('04施策の客観指標'!$AV:$AV),FALSE)</f>
        <v>-</v>
      </c>
      <c r="GD36" s="878" t="str">
        <f>VLOOKUP($A36&amp;"-"&amp;GD$4,'04施策の客観指標'!$A$4:$AY$1029,COLUMN('04施策の客観指標'!$AV:$AV),FALSE)</f>
        <v>-</v>
      </c>
      <c r="GE36" s="878" t="str">
        <f>VLOOKUP($A36&amp;"-"&amp;GE$4,'04施策の客観指標'!$A$4:$AY$1029,COLUMN('04施策の客観指標'!$AV:$AV),FALSE)</f>
        <v>-</v>
      </c>
      <c r="GF36" s="878" t="str">
        <f>VLOOKUP($A36&amp;"-"&amp;GF$4,'04施策の客観指標'!$A$4:$AY$1029,COLUMN('04施策の客観指標'!$AV:$AV),FALSE)</f>
        <v>-</v>
      </c>
      <c r="GG36" s="878" t="str">
        <f>VLOOKUP($A36&amp;"-"&amp;GG$4,'04施策の客観指標'!$A$4:$AY$1029,COLUMN('04施策の客観指標'!$AV:$AV),FALSE)</f>
        <v>-</v>
      </c>
      <c r="GH36" s="878" t="str">
        <f>VLOOKUP($A36&amp;"-"&amp;GH$4,'04施策の客観指標'!$A$4:$AY$1029,COLUMN('04施策の客観指標'!$AV:$AV),FALSE)</f>
        <v>-</v>
      </c>
      <c r="GI36" s="878" t="str">
        <f>VLOOKUP($A36&amp;"-"&amp;GI$4,'04施策の客観指標'!$A$4:$AY$1029,COLUMN('04施策の客観指標'!$AV:$AV),FALSE)</f>
        <v>-</v>
      </c>
      <c r="GJ36" s="879" t="str">
        <f t="shared" si="70"/>
        <v>a</v>
      </c>
      <c r="GK36" s="856">
        <f>IF(GA36="-","-",VLOOKUP($A36&amp;"-"&amp;GA$4,'04施策の客観指標'!$A$4:$AY$1029,COLUMN('04施策の客観指標'!$AY:$AY),FALSE))</f>
        <v>1</v>
      </c>
      <c r="GL36" s="856">
        <f>IF(GB36="-","-",VLOOKUP($A36&amp;"-"&amp;GB$4,'04施策の客観指標'!$A$4:$AY$1029,COLUMN('04施策の客観指標'!$AY:$AY),FALSE))</f>
        <v>1</v>
      </c>
      <c r="GM36" s="856" t="str">
        <f>IF(GC36="-","-",VLOOKUP($A36&amp;"-"&amp;GC$4,'04施策の客観指標'!$A$4:$AY$1029,COLUMN('04施策の客観指標'!$AY:$AY),FALSE))</f>
        <v>-</v>
      </c>
      <c r="GN36" s="856" t="str">
        <f>IF(GD36="-","-",VLOOKUP($A36&amp;"-"&amp;GD$4,'04施策の客観指標'!$A$4:$AY$1029,COLUMN('04施策の客観指標'!$AY:$AY),FALSE))</f>
        <v>-</v>
      </c>
      <c r="GO36" s="856" t="str">
        <f>IF(GE36="-","-",VLOOKUP($A36&amp;"-"&amp;GE$4,'04施策の客観指標'!$A$4:$AY$1029,COLUMN('04施策の客観指標'!$AY:$AY),FALSE))</f>
        <v>-</v>
      </c>
      <c r="GP36" s="856" t="str">
        <f>IF(GF36="-","-",VLOOKUP($A36&amp;"-"&amp;GF$4,'04施策の客観指標'!$A$4:$AY$1029,COLUMN('04施策の客観指標'!$AY:$AY),FALSE))</f>
        <v>-</v>
      </c>
      <c r="GQ36" s="856" t="str">
        <f>IF(GG36="-","-",VLOOKUP($A36&amp;"-"&amp;GG$4,'04施策の客観指標'!$A$4:$AY$1029,COLUMN('04施策の客観指標'!$AY:$AY),FALSE))</f>
        <v>-</v>
      </c>
      <c r="GR36" s="856" t="str">
        <f>IF(GH36="-","-",VLOOKUP($A36&amp;"-"&amp;GH$4,'04施策の客観指標'!$A$4:$AY$1029,COLUMN('04施策の客観指標'!$AY:$AY),FALSE))</f>
        <v>-</v>
      </c>
      <c r="GS36" s="856" t="str">
        <f>IF(GI36="-","-",VLOOKUP($A36&amp;"-"&amp;GI$4,'04施策の客観指標'!$A$4:$AY$1029,COLUMN('04施策の客観指標'!$AY:$AY),FALSE))</f>
        <v>-</v>
      </c>
      <c r="GT36" s="879">
        <f t="shared" si="71"/>
        <v>2</v>
      </c>
      <c r="GU36" s="877">
        <f t="shared" si="72"/>
        <v>4</v>
      </c>
      <c r="GV36" s="878">
        <f t="shared" si="73"/>
        <v>4</v>
      </c>
      <c r="GW36" s="878" t="str">
        <f t="shared" si="74"/>
        <v/>
      </c>
      <c r="GX36" s="878" t="str">
        <f t="shared" si="75"/>
        <v/>
      </c>
      <c r="GY36" s="878" t="str">
        <f t="shared" si="76"/>
        <v/>
      </c>
      <c r="GZ36" s="878" t="str">
        <f t="shared" si="77"/>
        <v/>
      </c>
      <c r="HA36" s="878" t="str">
        <f t="shared" si="78"/>
        <v/>
      </c>
      <c r="HB36" s="878" t="str">
        <f t="shared" si="79"/>
        <v/>
      </c>
      <c r="HC36" s="878" t="str">
        <f t="shared" si="80"/>
        <v/>
      </c>
      <c r="HD36" s="855">
        <f t="shared" si="81"/>
        <v>1</v>
      </c>
      <c r="HE36" s="877" t="str">
        <f>IF($K36="○",VLOOKUP($C36&amp;"-"&amp;HE$4,'05市民生活実感調査'!$A$3:$BC$218,COLUMN('05市民生活実感調査'!$AS:$AS),FALSE),"-")</f>
        <v>d</v>
      </c>
      <c r="HF36" s="878" t="str">
        <f>IF($L36="○",VLOOKUP($C36&amp;"-"&amp;HF$4,'05市民生活実感調査'!$A$3:$BC$218,COLUMN('05市民生活実感調査'!$AS:$AS),FALSE),"-")</f>
        <v>-</v>
      </c>
      <c r="HG36" s="878" t="str">
        <f>IF($M36="○",VLOOKUP($C36&amp;"-"&amp;HG$4,'05市民生活実感調査'!$A$3:$BC$218,COLUMN('05市民生活実感調査'!$AS:$AS),FALSE),"-")</f>
        <v>-</v>
      </c>
      <c r="HH36" s="878" t="str">
        <f>IF($N36="○",VLOOKUP($C36&amp;"-"&amp;HH$4,'05市民生活実感調査'!$A$3:$BC$218,COLUMN('05市民生活実感調査'!$AS:$AS),FALSE),"-")</f>
        <v>-</v>
      </c>
      <c r="HI36" s="878" t="str">
        <f>IF($O36="○",VLOOKUP($C36&amp;"-"&amp;HI$4,'05市民生活実感調査'!$A$3:$BC$218,COLUMN('05市民生活実感調査'!$AS:$AS),FALSE),"-")</f>
        <v>-</v>
      </c>
      <c r="HJ36" s="878" t="str">
        <f>IF($P36="○",VLOOKUP($C36&amp;"-"&amp;HJ$4,'05市民生活実感調査'!$A$3:$BC$218,COLUMN('05市民生活実感調査'!$AS:$AS),FALSE),"-")</f>
        <v>-</v>
      </c>
      <c r="HK36" s="878" t="str">
        <f>IF($Q36="○",VLOOKUP($C36&amp;"-"&amp;HK$4,'05市民生活実感調査'!$A$3:$BC$218,COLUMN('05市民生活実感調査'!$AS:$AS),FALSE),"-")</f>
        <v>-</v>
      </c>
      <c r="HL36" s="878" t="str">
        <f>IF($R36="○",VLOOKUP($C36&amp;"-"&amp;HL$4,'05市民生活実感調査'!$A$3:$BC$218,COLUMN('05市民生活実感調査'!$AS:$AS),FALSE),"-")</f>
        <v>-</v>
      </c>
      <c r="HM36" s="879" t="str">
        <f t="shared" si="82"/>
        <v>d</v>
      </c>
      <c r="HN36" s="877">
        <f t="shared" si="83"/>
        <v>1</v>
      </c>
      <c r="HO36" s="878" t="str">
        <f t="shared" si="84"/>
        <v/>
      </c>
      <c r="HP36" s="878" t="str">
        <f t="shared" si="85"/>
        <v/>
      </c>
      <c r="HQ36" s="878" t="str">
        <f t="shared" si="86"/>
        <v/>
      </c>
      <c r="HR36" s="878" t="str">
        <f t="shared" si="87"/>
        <v/>
      </c>
      <c r="HS36" s="878" t="str">
        <f t="shared" si="88"/>
        <v/>
      </c>
      <c r="HT36" s="878" t="str">
        <f t="shared" si="89"/>
        <v/>
      </c>
      <c r="HU36" s="878" t="str">
        <f t="shared" si="90"/>
        <v/>
      </c>
      <c r="HV36" s="840">
        <f t="shared" si="91"/>
        <v>0.25</v>
      </c>
      <c r="HW36" s="876" t="str">
        <f t="shared" si="92"/>
        <v>客観指標</v>
      </c>
      <c r="HX36" s="863" t="str">
        <f t="shared" si="93"/>
        <v>農林業に従事しない市民や農林業に関心のない市民にとっては、実感しにくい施策であり、客観指標評価を重視して評価することが妥当であると考えるため。</v>
      </c>
      <c r="HY36" s="877" t="str">
        <f>VLOOKUP(GJ36&amp;HM36&amp;HW36,プルダウン!$AC$2:$AD$71,2,FALSE)</f>
        <v>B</v>
      </c>
      <c r="HZ36" s="859" t="str">
        <f>VLOOKUP(HY36,プルダウン!$A$1:$B$6,2,FALSE)</f>
        <v>政策の目的がかなり達成されている</v>
      </c>
      <c r="IA36" s="860"/>
      <c r="IB36" s="859" t="s">
        <v>2981</v>
      </c>
      <c r="IC36" s="889" t="str">
        <f>VLOOKUP($A36&amp;"-"&amp;IC$4,'04施策の客観指標'!$A$4:$AY$1029,COLUMN('04施策の客観指標'!$AW:$AW),FALSE)</f>
        <v>a</v>
      </c>
      <c r="ID36" s="878" t="str">
        <f>VLOOKUP($A36&amp;"-"&amp;ID$4,'04施策の客観指標'!$A$4:$AY$1029,COLUMN('04施策の客観指標'!$AW:$AW),FALSE)</f>
        <v>a</v>
      </c>
      <c r="IE36" s="878" t="str">
        <f>VLOOKUP($A36&amp;"-"&amp;IE$4,'04施策の客観指標'!$A$4:$AY$1029,COLUMN('04施策の客観指標'!$AW:$AW),FALSE)</f>
        <v>-</v>
      </c>
      <c r="IF36" s="878" t="str">
        <f>VLOOKUP($A36&amp;"-"&amp;IF$4,'04施策の客観指標'!$A$4:$AY$1029,COLUMN('04施策の客観指標'!$AW:$AW),FALSE)</f>
        <v>-</v>
      </c>
      <c r="IG36" s="878" t="str">
        <f>VLOOKUP($A36&amp;"-"&amp;IG$4,'04施策の客観指標'!$A$4:$AY$1029,COLUMN('04施策の客観指標'!$AW:$AW),FALSE)</f>
        <v>-</v>
      </c>
      <c r="IH36" s="878" t="str">
        <f>VLOOKUP($A36&amp;"-"&amp;IH$4,'04施策の客観指標'!$A$4:$AY$1029,COLUMN('04施策の客観指標'!$AW:$AW),FALSE)</f>
        <v>-</v>
      </c>
      <c r="II36" s="878" t="str">
        <f>VLOOKUP($A36&amp;"-"&amp;II$4,'04施策の客観指標'!$A$4:$AY$1029,COLUMN('04施策の客観指標'!$AW:$AW),FALSE)</f>
        <v>-</v>
      </c>
      <c r="IJ36" s="878" t="str">
        <f>VLOOKUP($A36&amp;"-"&amp;IJ$4,'04施策の客観指標'!$A$4:$AY$1029,COLUMN('04施策の客観指標'!$AW:$AW),FALSE)</f>
        <v>-</v>
      </c>
      <c r="IK36" s="878" t="str">
        <f>VLOOKUP($A36&amp;"-"&amp;IK$4,'04施策の客観指標'!$A$4:$AY$1029,COLUMN('04施策の客観指標'!$AW:$AW),FALSE)</f>
        <v>-</v>
      </c>
      <c r="IL36" s="879" t="str">
        <f t="shared" si="94"/>
        <v>a</v>
      </c>
      <c r="IM36" s="856">
        <f>IF(IC36="-","-",VLOOKUP($A36&amp;"-"&amp;IC$4,'04施策の客観指標'!$A$4:$AY$1029,COLUMN('04施策の客観指標'!$AY:$AY),FALSE))</f>
        <v>1</v>
      </c>
      <c r="IN36" s="856">
        <f>IF(ID36="-","-",VLOOKUP($A36&amp;"-"&amp;ID$4,'04施策の客観指標'!$A$4:$AY$1029,COLUMN('04施策の客観指標'!$AY:$AY),FALSE))</f>
        <v>1</v>
      </c>
      <c r="IO36" s="856" t="str">
        <f>IF(IE36="-","-",VLOOKUP($A36&amp;"-"&amp;IE$4,'04施策の客観指標'!$A$4:$AY$1029,COLUMN('04施策の客観指標'!$AY:$AY),FALSE))</f>
        <v>-</v>
      </c>
      <c r="IP36" s="856" t="str">
        <f>IF(IF36="-","-",VLOOKUP($A36&amp;"-"&amp;IF$4,'04施策の客観指標'!$A$4:$AY$1029,COLUMN('04施策の客観指標'!$AY:$AY),FALSE))</f>
        <v>-</v>
      </c>
      <c r="IQ36" s="856" t="str">
        <f>IF(IG36="-","-",VLOOKUP($A36&amp;"-"&amp;IG$4,'04施策の客観指標'!$A$4:$AY$1029,COLUMN('04施策の客観指標'!$AY:$AY),FALSE))</f>
        <v>-</v>
      </c>
      <c r="IR36" s="856" t="str">
        <f>IF(IH36="-","-",VLOOKUP($A36&amp;"-"&amp;IH$4,'04施策の客観指標'!$A$4:$AY$1029,COLUMN('04施策の客観指標'!$AY:$AY),FALSE))</f>
        <v>-</v>
      </c>
      <c r="IS36" s="856" t="str">
        <f>IF(II36="-","-",VLOOKUP($A36&amp;"-"&amp;II$4,'04施策の客観指標'!$A$4:$AY$1029,COLUMN('04施策の客観指標'!$AY:$AY),FALSE))</f>
        <v>-</v>
      </c>
      <c r="IT36" s="856" t="str">
        <f>IF(IJ36="-","-",VLOOKUP($A36&amp;"-"&amp;IJ$4,'04施策の客観指標'!$A$4:$AY$1029,COLUMN('04施策の客観指標'!$AY:$AY),FALSE))</f>
        <v>-</v>
      </c>
      <c r="IU36" s="856" t="str">
        <f>IF(IK36="-","-",VLOOKUP($A36&amp;"-"&amp;IK$4,'04施策の客観指標'!$A$4:$AY$1029,COLUMN('04施策の客観指標'!$AY:$AY),FALSE))</f>
        <v>-</v>
      </c>
      <c r="IV36" s="879">
        <f t="shared" si="95"/>
        <v>2</v>
      </c>
      <c r="IW36" s="877">
        <f t="shared" si="96"/>
        <v>4</v>
      </c>
      <c r="IX36" s="878">
        <f t="shared" si="97"/>
        <v>4</v>
      </c>
      <c r="IY36" s="878" t="str">
        <f t="shared" si="98"/>
        <v/>
      </c>
      <c r="IZ36" s="878" t="str">
        <f t="shared" si="99"/>
        <v/>
      </c>
      <c r="JA36" s="878" t="str">
        <f t="shared" si="100"/>
        <v/>
      </c>
      <c r="JB36" s="878" t="str">
        <f t="shared" si="101"/>
        <v/>
      </c>
      <c r="JC36" s="878" t="str">
        <f t="shared" si="102"/>
        <v/>
      </c>
      <c r="JD36" s="878" t="str">
        <f t="shared" si="103"/>
        <v/>
      </c>
      <c r="JE36" s="878" t="str">
        <f t="shared" si="104"/>
        <v/>
      </c>
      <c r="JF36" s="855">
        <f t="shared" si="105"/>
        <v>1</v>
      </c>
      <c r="JG36" s="877" t="str">
        <f>IF($K36="○",VLOOKUP($C36&amp;"-"&amp;JG$4,'05市民生活実感調査'!$A$3:$BC$218,COLUMN('05市民生活実感調査'!$BC:$BC),FALSE),"-")</f>
        <v>d</v>
      </c>
      <c r="JH36" s="878" t="str">
        <f>IF($L36="○",VLOOKUP($C36&amp;"-"&amp;JH$4,'05市民生活実感調査'!$A$3:$BC$218,COLUMN('05市民生活実感調査'!$BC:$BC),FALSE),"-")</f>
        <v>-</v>
      </c>
      <c r="JI36" s="878" t="str">
        <f>IF($M36="○",VLOOKUP($C36&amp;"-"&amp;JI$4,'05市民生活実感調査'!$A$3:$BC$218,COLUMN('05市民生活実感調査'!$BC:$BC),FALSE),"-")</f>
        <v>-</v>
      </c>
      <c r="JJ36" s="878" t="str">
        <f>IF($N36="○",VLOOKUP($C36&amp;"-"&amp;JJ$4,'05市民生活実感調査'!$A$3:$BC$218,COLUMN('05市民生活実感調査'!$BC:$BC),FALSE),"-")</f>
        <v>-</v>
      </c>
      <c r="JK36" s="878" t="str">
        <f>IF($O36="○",VLOOKUP($C36&amp;"-"&amp;JK$4,'05市民生活実感調査'!$A$3:$BC$218,COLUMN('05市民生活実感調査'!$BC:$BC),FALSE),"-")</f>
        <v>-</v>
      </c>
      <c r="JL36" s="878" t="str">
        <f>IF($P36="○",VLOOKUP($C36&amp;"-"&amp;JL$4,'05市民生活実感調査'!$A$3:$BC$218,COLUMN('05市民生活実感調査'!$BC:$BC),FALSE),"-")</f>
        <v>-</v>
      </c>
      <c r="JM36" s="878" t="str">
        <f>IF($Q36="○",VLOOKUP($C36&amp;"-"&amp;JM$4,'05市民生活実感調査'!$A$3:$BC$218,COLUMN('05市民生活実感調査'!$BC:$BC),FALSE),"-")</f>
        <v>-</v>
      </c>
      <c r="JN36" s="878" t="str">
        <f>IF($R36="○",VLOOKUP($C36&amp;"-"&amp;JN$4,'05市民生活実感調査'!$A$3:$BC$218,COLUMN('05市民生活実感調査'!$BC:$BC),FALSE),"-")</f>
        <v>-</v>
      </c>
      <c r="JO36" s="879" t="str">
        <f t="shared" si="106"/>
        <v>d</v>
      </c>
      <c r="JP36" s="877">
        <f t="shared" si="107"/>
        <v>1</v>
      </c>
      <c r="JQ36" s="878" t="str">
        <f t="shared" si="108"/>
        <v/>
      </c>
      <c r="JR36" s="878" t="str">
        <f t="shared" si="109"/>
        <v/>
      </c>
      <c r="JS36" s="878" t="str">
        <f t="shared" si="110"/>
        <v/>
      </c>
      <c r="JT36" s="878" t="str">
        <f t="shared" si="111"/>
        <v/>
      </c>
      <c r="JU36" s="878" t="str">
        <f t="shared" si="112"/>
        <v/>
      </c>
      <c r="JV36" s="878" t="str">
        <f t="shared" si="113"/>
        <v/>
      </c>
      <c r="JW36" s="878" t="str">
        <f t="shared" si="114"/>
        <v/>
      </c>
      <c r="JX36" s="840">
        <f t="shared" si="115"/>
        <v>0.25</v>
      </c>
      <c r="JY36" s="876" t="str">
        <f t="shared" si="143"/>
        <v>客観指標</v>
      </c>
      <c r="JZ36" s="863" t="str">
        <f t="shared" si="117"/>
        <v>農林業に従事しない市民や農林業に関心のない市民にとっては、実感しにくい施策であり、客観指標評価を重視して評価することが妥当であると考えるため。</v>
      </c>
      <c r="KA36" s="877" t="str">
        <f>VLOOKUP(IL36&amp;JO36&amp;JY36,プルダウン!$AC$2:$AD$71,2,FALSE)</f>
        <v>B</v>
      </c>
      <c r="KB36" s="859" t="str">
        <f>VLOOKUP(KA36,プルダウン!$A$1:$B$6,2,FALSE)</f>
        <v>政策の目的がかなり達成されている</v>
      </c>
      <c r="KC36" s="860"/>
      <c r="KD36" s="859" t="s">
        <v>3164</v>
      </c>
      <c r="KE36" s="883" t="str">
        <f>VLOOKUP($A36&amp;"-"&amp;KE$4,'04施策の客観指標'!$A$4:$AY$1029,COLUMN('04施策の客観指標'!$AX:$AX),FALSE)</f>
        <v>a</v>
      </c>
      <c r="KF36" s="813" t="str">
        <f>VLOOKUP($A36&amp;"-"&amp;KF$4,'04施策の客観指標'!$A$4:$AY$1029,COLUMN('04施策の客観指標'!$AX:$AX),FALSE)</f>
        <v>a</v>
      </c>
      <c r="KG36" s="813" t="str">
        <f>VLOOKUP($A36&amp;"-"&amp;KG$4,'04施策の客観指標'!$A$4:$AY$1029,COLUMN('04施策の客観指標'!$AX:$AX),FALSE)</f>
        <v>-</v>
      </c>
      <c r="KH36" s="813" t="str">
        <f>VLOOKUP($A36&amp;"-"&amp;KH$4,'04施策の客観指標'!$A$4:$AY$1029,COLUMN('04施策の客観指標'!$AX:$AX),FALSE)</f>
        <v>-</v>
      </c>
      <c r="KI36" s="813" t="str">
        <f>VLOOKUP($A36&amp;"-"&amp;KI$4,'04施策の客観指標'!$A$4:$AY$1029,COLUMN('04施策の客観指標'!$AX:$AX),FALSE)</f>
        <v>-</v>
      </c>
      <c r="KJ36" s="813" t="str">
        <f>VLOOKUP($A36&amp;"-"&amp;KJ$4,'04施策の客観指標'!$A$4:$AY$1029,COLUMN('04施策の客観指標'!$AX:$AX),FALSE)</f>
        <v>-</v>
      </c>
      <c r="KK36" s="813" t="str">
        <f>VLOOKUP($A36&amp;"-"&amp;KK$4,'04施策の客観指標'!$A$4:$AY$1029,COLUMN('04施策の客観指標'!$AX:$AX),FALSE)</f>
        <v>-</v>
      </c>
      <c r="KL36" s="813" t="str">
        <f>VLOOKUP($A36&amp;"-"&amp;KL$4,'04施策の客観指標'!$A$4:$AY$1029,COLUMN('04施策の客観指標'!$AX:$AX),FALSE)</f>
        <v>-</v>
      </c>
      <c r="KM36" s="813" t="str">
        <f>VLOOKUP($A36&amp;"-"&amp;KM$4,'04施策の客観指標'!$A$4:$AY$1029,COLUMN('04施策の客観指標'!$AX:$AX),FALSE)</f>
        <v>-</v>
      </c>
      <c r="KN36" s="814" t="str">
        <f t="shared" si="118"/>
        <v>a</v>
      </c>
      <c r="KO36" s="423">
        <f>IF(KE36="-","-",VLOOKUP($A36&amp;"-"&amp;KE$4,'04施策の客観指標'!$A$4:$AY$1029,COLUMN('04施策の客観指標'!$AY:$AY),FALSE))</f>
        <v>1</v>
      </c>
      <c r="KP36" s="423">
        <f>IF(KF36="-","-",VLOOKUP($A36&amp;"-"&amp;KF$4,'04施策の客観指標'!$A$4:$AY$1029,COLUMN('04施策の客観指標'!$AY:$AY),FALSE))</f>
        <v>1</v>
      </c>
      <c r="KQ36" s="423" t="str">
        <f>IF(KG36="-","-",VLOOKUP($A36&amp;"-"&amp;KG$4,'04施策の客観指標'!$A$4:$AY$1029,COLUMN('04施策の客観指標'!$AY:$AY),FALSE))</f>
        <v>-</v>
      </c>
      <c r="KR36" s="423" t="str">
        <f>IF(KH36="-","-",VLOOKUP($A36&amp;"-"&amp;KH$4,'04施策の客観指標'!$A$4:$AY$1029,COLUMN('04施策の客観指標'!$AY:$AY),FALSE))</f>
        <v>-</v>
      </c>
      <c r="KS36" s="423" t="str">
        <f>IF(KI36="-","-",VLOOKUP($A36&amp;"-"&amp;KI$4,'04施策の客観指標'!$A$4:$AY$1029,COLUMN('04施策の客観指標'!$AY:$AY),FALSE))</f>
        <v>-</v>
      </c>
      <c r="KT36" s="423" t="str">
        <f>IF(KJ36="-","-",VLOOKUP($A36&amp;"-"&amp;KJ$4,'04施策の客観指標'!$A$4:$AY$1029,COLUMN('04施策の客観指標'!$AY:$AY),FALSE))</f>
        <v>-</v>
      </c>
      <c r="KU36" s="423" t="str">
        <f>IF(KK36="-","-",VLOOKUP($A36&amp;"-"&amp;KK$4,'04施策の客観指標'!$A$4:$AY$1029,COLUMN('04施策の客観指標'!$AY:$AY),FALSE))</f>
        <v>-</v>
      </c>
      <c r="KV36" s="423" t="str">
        <f>IF(KL36="-","-",VLOOKUP($A36&amp;"-"&amp;KL$4,'04施策の客観指標'!$A$4:$AY$1029,COLUMN('04施策の客観指標'!$AY:$AY),FALSE))</f>
        <v>-</v>
      </c>
      <c r="KW36" s="423" t="str">
        <f>IF(KM36="-","-",VLOOKUP($A36&amp;"-"&amp;KM$4,'04施策の客観指標'!$A$4:$AY$1029,COLUMN('04施策の客観指標'!$AY:$AY),FALSE))</f>
        <v>-</v>
      </c>
      <c r="KX36" s="234">
        <f t="shared" si="119"/>
        <v>2</v>
      </c>
      <c r="KY36" s="237">
        <f t="shared" si="120"/>
        <v>4</v>
      </c>
      <c r="KZ36" s="187">
        <f t="shared" si="121"/>
        <v>4</v>
      </c>
      <c r="LA36" s="187" t="str">
        <f t="shared" si="122"/>
        <v/>
      </c>
      <c r="LB36" s="187" t="str">
        <f t="shared" si="123"/>
        <v/>
      </c>
      <c r="LC36" s="187" t="str">
        <f t="shared" si="124"/>
        <v/>
      </c>
      <c r="LD36" s="187" t="str">
        <f t="shared" si="125"/>
        <v/>
      </c>
      <c r="LE36" s="187" t="str">
        <f t="shared" si="126"/>
        <v/>
      </c>
      <c r="LF36" s="187" t="str">
        <f t="shared" si="127"/>
        <v/>
      </c>
      <c r="LG36" s="187" t="str">
        <f t="shared" si="128"/>
        <v/>
      </c>
      <c r="LH36" s="240">
        <f t="shared" si="129"/>
        <v>1</v>
      </c>
      <c r="LI36" s="820" t="str">
        <f>IF($K36="○",VLOOKUP($C36&amp;"-"&amp;LI$4,'05市民生活実感調査'!$A$3:$BM$218,COLUMN('05市民生活実感調査'!$BM:$BM),FALSE),"-")</f>
        <v>d</v>
      </c>
      <c r="LJ36" s="821" t="str">
        <f>IF($L36="○",VLOOKUP($C36&amp;"-"&amp;LJ$4,'05市民生活実感調査'!$A$3:$BM$218,COLUMN('05市民生活実感調査'!$BM:$BM),FALSE),"-")</f>
        <v>-</v>
      </c>
      <c r="LK36" s="821" t="str">
        <f>IF($M36="○",VLOOKUP($C36&amp;"-"&amp;LK$4,'05市民生活実感調査'!$A$3:$BM$218,COLUMN('05市民生活実感調査'!$BM:$BM),FALSE),"-")</f>
        <v>-</v>
      </c>
      <c r="LL36" s="821" t="str">
        <f>IF($N36="○",VLOOKUP($C36&amp;"-"&amp;LL$4,'05市民生活実感調査'!$A$3:$BM$218,COLUMN('05市民生活実感調査'!$BM:$BM),FALSE),"-")</f>
        <v>-</v>
      </c>
      <c r="LM36" s="821" t="str">
        <f>IF($O36="○",VLOOKUP($C36&amp;"-"&amp;LM$4,'05市民生活実感調査'!$A$3:$BM$218,COLUMN('05市民生活実感調査'!$BM:$BM),FALSE),"-")</f>
        <v>-</v>
      </c>
      <c r="LN36" s="821" t="str">
        <f>IF($P36="○",VLOOKUP($C36&amp;"-"&amp;LN$4,'05市民生活実感調査'!$A$3:$BM$218,COLUMN('05市民生活実感調査'!$BM:$BM),FALSE),"-")</f>
        <v>-</v>
      </c>
      <c r="LO36" s="821" t="str">
        <f>IF($Q36="○",VLOOKUP($C36&amp;"-"&amp;LO$4,'05市民生活実感調査'!$A$3:$BM$218,COLUMN('05市民生活実感調査'!$BM:$BM),FALSE),"-")</f>
        <v>-</v>
      </c>
      <c r="LP36" s="821" t="str">
        <f>IF($R36="○",VLOOKUP($C36&amp;"-"&amp;LP$4,'05市民生活実感調査'!$A$3:$BM$218,COLUMN('05市民生活実感調査'!$BM:$BM),FALSE),"-")</f>
        <v>-</v>
      </c>
      <c r="LQ36" s="822" t="str">
        <f t="shared" si="130"/>
        <v>d</v>
      </c>
      <c r="LR36" s="237">
        <f t="shared" si="131"/>
        <v>1</v>
      </c>
      <c r="LS36" s="187" t="str">
        <f t="shared" si="132"/>
        <v/>
      </c>
      <c r="LT36" s="187" t="str">
        <f t="shared" si="133"/>
        <v/>
      </c>
      <c r="LU36" s="187" t="str">
        <f t="shared" si="134"/>
        <v/>
      </c>
      <c r="LV36" s="187" t="str">
        <f t="shared" si="135"/>
        <v/>
      </c>
      <c r="LW36" s="187" t="str">
        <f t="shared" si="136"/>
        <v/>
      </c>
      <c r="LX36" s="187" t="str">
        <f t="shared" si="137"/>
        <v/>
      </c>
      <c r="LY36" s="187" t="str">
        <f t="shared" si="138"/>
        <v/>
      </c>
      <c r="LZ36" s="422">
        <f t="shared" si="142"/>
        <v>0.25</v>
      </c>
      <c r="MA36" s="103" t="str">
        <f t="shared" si="144"/>
        <v>客観指標</v>
      </c>
      <c r="MB36" s="104" t="str">
        <f t="shared" si="140"/>
        <v>農林業に従事しない市民や農林業に関心のない市民にとっては、実感しにくい施策であり、客観指標評価を重視して評価することが妥当であると考えるため。</v>
      </c>
      <c r="MC36" s="823" t="str">
        <f>VLOOKUP(KN36&amp;LQ36&amp;MA36,プルダウン!$AC$2:$AD$71,2,FALSE)</f>
        <v>B</v>
      </c>
      <c r="MD36" s="824" t="str">
        <f>VLOOKUP(MC36,プルダウン!$A$1:$B$6,2,FALSE)</f>
        <v>政策の目的がかなり達成されている</v>
      </c>
      <c r="ME36" s="91"/>
      <c r="MF36" s="190" t="s">
        <v>3535</v>
      </c>
    </row>
    <row r="37" spans="1:344" ht="135" customHeight="1">
      <c r="A37" s="231">
        <v>902</v>
      </c>
      <c r="B37" s="104" t="s">
        <v>189</v>
      </c>
      <c r="C37" s="237">
        <f t="shared" ref="C37:C68" si="145">ROUNDDOWN(A37/100,0)</f>
        <v>9</v>
      </c>
      <c r="D37" s="190" t="s">
        <v>279</v>
      </c>
      <c r="E37" s="104"/>
      <c r="F37" s="91" t="s">
        <v>1322</v>
      </c>
      <c r="G37" s="117" t="s">
        <v>1723</v>
      </c>
      <c r="H37" s="91"/>
      <c r="I37" s="117"/>
      <c r="J37" s="104"/>
      <c r="K37" s="420" t="s">
        <v>83</v>
      </c>
      <c r="L37" s="421" t="s">
        <v>383</v>
      </c>
      <c r="M37" s="421" t="s">
        <v>83</v>
      </c>
      <c r="N37" s="421" t="s">
        <v>83</v>
      </c>
      <c r="O37" s="421" t="s">
        <v>83</v>
      </c>
      <c r="P37" s="421" t="s">
        <v>83</v>
      </c>
      <c r="Q37" s="421" t="s">
        <v>83</v>
      </c>
      <c r="R37" s="422" t="s">
        <v>83</v>
      </c>
      <c r="S37" s="877" t="s">
        <v>54</v>
      </c>
      <c r="T37" s="878" t="s">
        <v>54</v>
      </c>
      <c r="U37" s="878" t="s">
        <v>83</v>
      </c>
      <c r="V37" s="878" t="s">
        <v>83</v>
      </c>
      <c r="W37" s="878" t="s">
        <v>83</v>
      </c>
      <c r="X37" s="878" t="s">
        <v>83</v>
      </c>
      <c r="Y37" s="878" t="s">
        <v>83</v>
      </c>
      <c r="Z37" s="878" t="s">
        <v>83</v>
      </c>
      <c r="AA37" s="852" t="s">
        <v>83</v>
      </c>
      <c r="AB37" s="876" t="str">
        <f t="shared" ref="AB37:AB68" si="146">_xlfn.IFS(AV37="-","-",AV37&gt;=0.8,"a",AV37&gt;=0.6,"b",AV37&gt;=0.4,"c",AV37&gt;=0.2,"d",AV37&lt;0.2,"e")</f>
        <v>a</v>
      </c>
      <c r="AC37" s="856">
        <v>1</v>
      </c>
      <c r="AD37" s="878">
        <v>1</v>
      </c>
      <c r="AE37" s="878" t="s">
        <v>83</v>
      </c>
      <c r="AF37" s="878" t="s">
        <v>83</v>
      </c>
      <c r="AG37" s="878" t="s">
        <v>83</v>
      </c>
      <c r="AH37" s="878" t="s">
        <v>83</v>
      </c>
      <c r="AI37" s="878" t="s">
        <v>83</v>
      </c>
      <c r="AJ37" s="878" t="s">
        <v>83</v>
      </c>
      <c r="AK37" s="878" t="s">
        <v>83</v>
      </c>
      <c r="AL37" s="879">
        <f t="shared" ref="AL37:AL68" si="147">SUM(AC37:AK37)</f>
        <v>2</v>
      </c>
      <c r="AM37" s="877">
        <f t="shared" ref="AM37:AM68" si="148">_xlfn.SWITCH(S37,"a",4*AC37,"b",3*AC37,"c",2*AC37,"d",1*AC37,"e",0*AC37,"-","")</f>
        <v>4</v>
      </c>
      <c r="AN37" s="878">
        <f t="shared" ref="AN37:AN68" si="149">_xlfn.SWITCH(T37,"a",4*AD37,"b",3*AD37,"c",2*AD37,"d",1*AD37,"e",0*AD37,"-","")</f>
        <v>4</v>
      </c>
      <c r="AO37" s="878" t="str">
        <f t="shared" ref="AO37:AO68" si="150">_xlfn.SWITCH(U37,"a",4*AE37,"b",3*AE37,"c",2*AE37,"d",1*AE37,"e",0*AE37,"-","")</f>
        <v/>
      </c>
      <c r="AP37" s="878" t="str">
        <f t="shared" ref="AP37:AP68" si="151">_xlfn.SWITCH(V37,"a",4*AF37,"b",3*AF37,"c",2*AF37,"d",1*AF37,"e",0*AF37,"-","")</f>
        <v/>
      </c>
      <c r="AQ37" s="878" t="str">
        <f t="shared" ref="AQ37:AQ68" si="152">_xlfn.SWITCH(W37,"a",4*AG37,"b",3*AG37,"c",2*AG37,"d",1*AG37,"e",0*AG37,"-","")</f>
        <v/>
      </c>
      <c r="AR37" s="878" t="str">
        <f t="shared" ref="AR37:AR68" si="153">_xlfn.SWITCH(X37,"a",4*AH37,"b",3*AH37,"c",2*AH37,"d",1*AH37,"e",0*AH37,"-","")</f>
        <v/>
      </c>
      <c r="AS37" s="878" t="str">
        <f t="shared" ref="AS37:AS68" si="154">_xlfn.SWITCH(Y37,"a",4*AI37,"b",3*AI37,"c",2*AI37,"d",1*AI37,"e",0*AI37,"-","")</f>
        <v/>
      </c>
      <c r="AT37" s="878" t="str">
        <f t="shared" ref="AT37:AT68" si="155">_xlfn.SWITCH(Z37,"a",4*AJ37,"b",3*AJ37,"c",2*AJ37,"d",1*AJ37,"e",0*AJ37,"-","")</f>
        <v/>
      </c>
      <c r="AU37" s="852" t="str">
        <f t="shared" ref="AU37:AU68" si="156">_xlfn.SWITCH(AA37,"a",4*AK37,"b",3*AK37,"c",2*AK37,"d",1*AK37,"e",0*AK37,"-","")</f>
        <v/>
      </c>
      <c r="AV37" s="855">
        <f t="shared" ref="AV37:AV68" si="157">IF(COUNT(AM37:AU37)=0,"-",SUM(AM37:AU37)/AL37/4)</f>
        <v>1</v>
      </c>
      <c r="AW37" s="856" t="s">
        <v>83</v>
      </c>
      <c r="AX37" s="878" t="s">
        <v>56</v>
      </c>
      <c r="AY37" s="878" t="s">
        <v>83</v>
      </c>
      <c r="AZ37" s="878" t="s">
        <v>83</v>
      </c>
      <c r="BA37" s="878" t="s">
        <v>83</v>
      </c>
      <c r="BB37" s="878" t="s">
        <v>83</v>
      </c>
      <c r="BC37" s="878" t="s">
        <v>83</v>
      </c>
      <c r="BD37" s="878" t="s">
        <v>83</v>
      </c>
      <c r="BE37" s="879" t="str">
        <f t="shared" ref="BE37:BE68" si="158">_xlfn.IFS(BN37&gt;=0.8,"a",BN37&gt;=0.6,"b",BN37&gt;=0.4,"c",BN37&gt;=0.2,"d",BN37&lt;0.2,"e")</f>
        <v>c</v>
      </c>
      <c r="BF37" s="877" t="str">
        <f t="shared" ref="BF37:BF68" si="159">_xlfn.SWITCH(AW37,"a",4,"b",3,"c",2,"d",1,"e",0,"-","")</f>
        <v/>
      </c>
      <c r="BG37" s="878">
        <f t="shared" ref="BG37:BG68" si="160">_xlfn.SWITCH(AX37,"a",4,"b",3,"c",2,"d",1,"e",0,"-","")</f>
        <v>2</v>
      </c>
      <c r="BH37" s="878" t="str">
        <f t="shared" ref="BH37:BH68" si="161">_xlfn.SWITCH(AY37,"a",4,"b",3,"c",2,"d",1,"e",0,"-","")</f>
        <v/>
      </c>
      <c r="BI37" s="878" t="str">
        <f t="shared" ref="BI37:BI68" si="162">_xlfn.SWITCH(AZ37,"a",4,"b",3,"c",2,"d",1,"e",0,"-","")</f>
        <v/>
      </c>
      <c r="BJ37" s="878" t="str">
        <f t="shared" ref="BJ37:BJ68" si="163">_xlfn.SWITCH(BA37,"a",4,"b",3,"c",2,"d",1,"e",0,"-","")</f>
        <v/>
      </c>
      <c r="BK37" s="878" t="str">
        <f t="shared" ref="BK37:BK68" si="164">_xlfn.SWITCH(BB37,"a",4,"b",3,"c",2,"d",1,"e",0,"-","")</f>
        <v/>
      </c>
      <c r="BL37" s="878" t="str">
        <f t="shared" ref="BL37:BL68" si="165">_xlfn.SWITCH(BC37,"a",4,"b",3,"c",2,"d",1,"e",0,"-","")</f>
        <v/>
      </c>
      <c r="BM37" s="878" t="str">
        <f t="shared" ref="BM37:BM68" si="166">_xlfn.SWITCH(BD37,"a",4,"b",3,"c",2,"d",1,"e",0,"-","")</f>
        <v/>
      </c>
      <c r="BN37" s="840">
        <f t="shared" ref="BN37:BN68" si="167">SUM(BF37:BM37)/COUNT(BF37:BM37)/4</f>
        <v>0.5</v>
      </c>
      <c r="BO37" s="880" t="s">
        <v>122</v>
      </c>
      <c r="BP37" s="863" t="s">
        <v>2955</v>
      </c>
      <c r="BQ37" s="877" t="s">
        <v>313</v>
      </c>
      <c r="BR37" s="887" t="s">
        <v>3628</v>
      </c>
      <c r="BS37" s="860"/>
      <c r="BT37" s="887" t="s">
        <v>1735</v>
      </c>
      <c r="BU37" s="863" t="s">
        <v>1460</v>
      </c>
      <c r="BV37" s="891" t="s">
        <v>1747</v>
      </c>
      <c r="BW37" s="889" t="s">
        <v>54</v>
      </c>
      <c r="BX37" s="878" t="s">
        <v>54</v>
      </c>
      <c r="BY37" s="878" t="s">
        <v>83</v>
      </c>
      <c r="BZ37" s="878" t="s">
        <v>83</v>
      </c>
      <c r="CA37" s="878" t="s">
        <v>83</v>
      </c>
      <c r="CB37" s="878" t="s">
        <v>83</v>
      </c>
      <c r="CC37" s="878" t="s">
        <v>83</v>
      </c>
      <c r="CD37" s="878" t="s">
        <v>83</v>
      </c>
      <c r="CE37" s="852" t="s">
        <v>83</v>
      </c>
      <c r="CF37" s="879" t="str">
        <f t="shared" ref="CF37:CF68" si="168">_xlfn.IFS(CZ37="-","-",CZ37&gt;=0.8,"a",CZ37&gt;=0.6,"b",CZ37&gt;=0.4,"c",CZ37&gt;=0.2,"d",CZ37&lt;0.2,"e")</f>
        <v>a</v>
      </c>
      <c r="CG37" s="856">
        <v>1</v>
      </c>
      <c r="CH37" s="856">
        <v>1</v>
      </c>
      <c r="CI37" s="856" t="s">
        <v>83</v>
      </c>
      <c r="CJ37" s="856" t="s">
        <v>83</v>
      </c>
      <c r="CK37" s="856" t="s">
        <v>83</v>
      </c>
      <c r="CL37" s="856" t="s">
        <v>83</v>
      </c>
      <c r="CM37" s="856" t="s">
        <v>83</v>
      </c>
      <c r="CN37" s="856" t="s">
        <v>83</v>
      </c>
      <c r="CO37" s="856" t="s">
        <v>83</v>
      </c>
      <c r="CP37" s="879">
        <f t="shared" ref="CP37:CP68" si="169">SUM(CG37:CO37)</f>
        <v>2</v>
      </c>
      <c r="CQ37" s="877">
        <f t="shared" ref="CQ37:CQ68" si="170">_xlfn.SWITCH(BW37,"a",4*CG37,"b",3*CG37,"c",2*CG37,"d",1*CG37,"e",0*CG37,"-","")</f>
        <v>4</v>
      </c>
      <c r="CR37" s="878">
        <f t="shared" ref="CR37:CR68" si="171">_xlfn.SWITCH(BX37,"a",4*CH37,"b",3*CH37,"c",2*CH37,"d",1*CH37,"e",0*CH37,"-","")</f>
        <v>4</v>
      </c>
      <c r="CS37" s="878" t="str">
        <f t="shared" ref="CS37:CS68" si="172">_xlfn.SWITCH(BY37,"a",4*CI37,"b",3*CI37,"c",2*CI37,"d",1*CI37,"e",0*CI37,"-","")</f>
        <v/>
      </c>
      <c r="CT37" s="878" t="str">
        <f t="shared" ref="CT37:CT68" si="173">_xlfn.SWITCH(BZ37,"a",4*CJ37,"b",3*CJ37,"c",2*CJ37,"d",1*CJ37,"e",0*CJ37,"-","")</f>
        <v/>
      </c>
      <c r="CU37" s="878" t="str">
        <f t="shared" ref="CU37:CU68" si="174">_xlfn.SWITCH(CA37,"a",4*CK37,"b",3*CK37,"c",2*CK37,"d",1*CK37,"e",0*CK37,"-","")</f>
        <v/>
      </c>
      <c r="CV37" s="878" t="str">
        <f t="shared" ref="CV37:CV68" si="175">_xlfn.SWITCH(CB37,"a",4*CL37,"b",3*CL37,"c",2*CL37,"d",1*CL37,"e",0*CL37,"-","")</f>
        <v/>
      </c>
      <c r="CW37" s="878" t="str">
        <f t="shared" ref="CW37:CW68" si="176">_xlfn.SWITCH(CC37,"a",4*CM37,"b",3*CM37,"c",2*CM37,"d",1*CM37,"e",0*CM37,"-","")</f>
        <v/>
      </c>
      <c r="CX37" s="878" t="str">
        <f t="shared" ref="CX37:CX68" si="177">_xlfn.SWITCH(CD37,"a",4*CN37,"b",3*CN37,"c",2*CN37,"d",1*CN37,"e",0*CN37,"-","")</f>
        <v/>
      </c>
      <c r="CY37" s="878" t="str">
        <f t="shared" ref="CY37:CY68" si="178">_xlfn.SWITCH(CE37,"a",4*CO37,"b",3*CO37,"c",2*CO37,"d",1*CO37,"e",0*CO37,"-","")</f>
        <v/>
      </c>
      <c r="CZ37" s="855">
        <f t="shared" ref="CZ37:CZ68" si="179">IF(COUNT(CQ37:CY37)=0,"-",SUM(CQ37:CY37)/CP37/4)</f>
        <v>1</v>
      </c>
      <c r="DA37" s="877" t="s">
        <v>83</v>
      </c>
      <c r="DB37" s="878" t="s">
        <v>56</v>
      </c>
      <c r="DC37" s="878" t="s">
        <v>83</v>
      </c>
      <c r="DD37" s="878" t="s">
        <v>83</v>
      </c>
      <c r="DE37" s="878" t="s">
        <v>83</v>
      </c>
      <c r="DF37" s="878" t="s">
        <v>83</v>
      </c>
      <c r="DG37" s="878" t="s">
        <v>83</v>
      </c>
      <c r="DH37" s="878" t="s">
        <v>83</v>
      </c>
      <c r="DI37" s="879" t="str">
        <f t="shared" ref="DI37:DI68" si="180">_xlfn.IFS(DR37&gt;=0.8,"a",DR37&gt;=0.6,"b",DR37&gt;=0.4,"c",DR37&gt;=0.2,"d",DR37&lt;0.2,"e")</f>
        <v>c</v>
      </c>
      <c r="DJ37" s="877" t="str">
        <f t="shared" ref="DJ37:DJ68" si="181">_xlfn.SWITCH(DA37,"a",4,"b",3,"c",2,"d",1,"e",0,"-","")</f>
        <v/>
      </c>
      <c r="DK37" s="878">
        <f t="shared" ref="DK37:DK68" si="182">_xlfn.SWITCH(DB37,"a",4,"b",3,"c",2,"d",1,"e",0,"-","")</f>
        <v>2</v>
      </c>
      <c r="DL37" s="878" t="str">
        <f t="shared" ref="DL37:DL68" si="183">_xlfn.SWITCH(DC37,"a",4,"b",3,"c",2,"d",1,"e",0,"-","")</f>
        <v/>
      </c>
      <c r="DM37" s="878" t="str">
        <f t="shared" ref="DM37:DM68" si="184">_xlfn.SWITCH(DD37,"a",4,"b",3,"c",2,"d",1,"e",0,"-","")</f>
        <v/>
      </c>
      <c r="DN37" s="878" t="str">
        <f t="shared" si="141"/>
        <v/>
      </c>
      <c r="DO37" s="878" t="str">
        <f t="shared" ref="DO37:DO68" si="185">_xlfn.SWITCH(DF37,"a",4,"b",3,"c",2,"d",1,"e",0,"-","")</f>
        <v/>
      </c>
      <c r="DP37" s="878" t="str">
        <f t="shared" ref="DP37:DP68" si="186">_xlfn.SWITCH(DG37,"a",4,"b",3,"c",2,"d",1,"e",0,"-","")</f>
        <v/>
      </c>
      <c r="DQ37" s="878" t="str">
        <f t="shared" ref="DQ37:DQ68" si="187">_xlfn.SWITCH(DH37,"a",4,"b",3,"c",2,"d",1,"e",0,"-","")</f>
        <v/>
      </c>
      <c r="DR37" s="840">
        <f t="shared" ref="DR37:DR68" si="188">SUM(DJ37:DQ37)/COUNT(DJ37:DQ37)/4</f>
        <v>0.5</v>
      </c>
      <c r="DS37" s="876" t="str">
        <f t="shared" ref="DS37:DS68" si="189">$BO37</f>
        <v>客観指標</v>
      </c>
      <c r="DT37" s="863" t="str">
        <f t="shared" ref="DT37:DT68" si="190">$BP37</f>
        <v>災害や環境変化への対策については、市民生活において実感しづらく、客観指標評価を重視して評価することが妥当であると考えるため。</v>
      </c>
      <c r="DU37" s="877" t="s">
        <v>313</v>
      </c>
      <c r="DV37" s="859" t="s">
        <v>3628</v>
      </c>
      <c r="DW37" s="860"/>
      <c r="DX37" s="859"/>
      <c r="DY37" s="889" t="s">
        <v>54</v>
      </c>
      <c r="DZ37" s="878" t="s">
        <v>54</v>
      </c>
      <c r="EA37" s="878" t="s">
        <v>83</v>
      </c>
      <c r="EB37" s="878" t="s">
        <v>83</v>
      </c>
      <c r="EC37" s="878" t="s">
        <v>83</v>
      </c>
      <c r="ED37" s="878" t="s">
        <v>83</v>
      </c>
      <c r="EE37" s="878" t="s">
        <v>83</v>
      </c>
      <c r="EF37" s="878" t="s">
        <v>83</v>
      </c>
      <c r="EG37" s="878" t="s">
        <v>83</v>
      </c>
      <c r="EH37" s="879" t="str">
        <f t="shared" ref="EH37:EH68" si="191">_xlfn.IFS(FB37="-","-",FB37&gt;=0.8,"a",FB37&gt;=0.6,"b",FB37&gt;=0.4,"c",FB37&gt;=0.2,"d",FB37&lt;0.2,"e")</f>
        <v>a</v>
      </c>
      <c r="EI37" s="895">
        <v>1</v>
      </c>
      <c r="EJ37" s="895">
        <v>1</v>
      </c>
      <c r="EK37" s="895" t="s">
        <v>83</v>
      </c>
      <c r="EL37" s="895" t="s">
        <v>83</v>
      </c>
      <c r="EM37" s="895" t="s">
        <v>83</v>
      </c>
      <c r="EN37" s="895" t="s">
        <v>83</v>
      </c>
      <c r="EO37" s="895" t="s">
        <v>83</v>
      </c>
      <c r="EP37" s="895" t="s">
        <v>83</v>
      </c>
      <c r="EQ37" s="895" t="s">
        <v>83</v>
      </c>
      <c r="ER37" s="879">
        <f t="shared" ref="ER37:ER68" si="192">SUM(EI37:EQ37)</f>
        <v>2</v>
      </c>
      <c r="ES37" s="877">
        <f t="shared" ref="ES37:ES68" si="193">_xlfn.SWITCH(DY37,"a",4*EI37,"b",3*EI37,"c",2*EI37,"d",1*EI37,"e",0*EI37,"-","")</f>
        <v>4</v>
      </c>
      <c r="ET37" s="878">
        <f t="shared" ref="ET37:ET68" si="194">_xlfn.SWITCH(DZ37,"a",4*EJ37,"b",3*EJ37,"c",2*EJ37,"d",1*EJ37,"e",0*EJ37,"-","")</f>
        <v>4</v>
      </c>
      <c r="EU37" s="878" t="str">
        <f t="shared" ref="EU37:EU68" si="195">_xlfn.SWITCH(EA37,"a",4*EK37,"b",3*EK37,"c",2*EK37,"d",1*EK37,"e",0*EK37,"-","")</f>
        <v/>
      </c>
      <c r="EV37" s="878" t="str">
        <f t="shared" ref="EV37:EV68" si="196">_xlfn.SWITCH(EB37,"a",4*EL37,"b",3*EL37,"c",2*EL37,"d",1*EL37,"e",0*EL37,"-","")</f>
        <v/>
      </c>
      <c r="EW37" s="878" t="str">
        <f t="shared" ref="EW37:EW68" si="197">_xlfn.SWITCH(EC37,"a",4*EM37,"b",3*EM37,"c",2*EM37,"d",1*EM37,"e",0*EM37,"-","")</f>
        <v/>
      </c>
      <c r="EX37" s="878" t="str">
        <f t="shared" ref="EX37:EX68" si="198">_xlfn.SWITCH(ED37,"a",4*EN37,"b",3*EN37,"c",2*EN37,"d",1*EN37,"e",0*EN37,"-","")</f>
        <v/>
      </c>
      <c r="EY37" s="878" t="str">
        <f t="shared" ref="EY37:EY68" si="199">_xlfn.SWITCH(EE37,"a",4*EO37,"b",3*EO37,"c",2*EO37,"d",1*EO37,"e",0*EO37,"-","")</f>
        <v/>
      </c>
      <c r="EZ37" s="878" t="str">
        <f t="shared" ref="EZ37:EZ68" si="200">_xlfn.SWITCH(EF37,"a",4*EP37,"b",3*EP37,"c",2*EP37,"d",1*EP37,"e",0*EP37,"-","")</f>
        <v/>
      </c>
      <c r="FA37" s="878" t="str">
        <f t="shared" ref="FA37:FA68" si="201">_xlfn.SWITCH(EG37,"a",4*EQ37,"b",3*EQ37,"c",2*EQ37,"d",1*EQ37,"e",0*EQ37,"-","")</f>
        <v/>
      </c>
      <c r="FB37" s="855">
        <f t="shared" ref="FB37:FB68" si="202">IF(COUNT(ES37:FA37)=0,"-",SUM(ES37:FA37)/ER37/4)</f>
        <v>1</v>
      </c>
      <c r="FC37" s="877" t="s">
        <v>83</v>
      </c>
      <c r="FD37" s="878" t="s">
        <v>56</v>
      </c>
      <c r="FE37" s="878" t="s">
        <v>83</v>
      </c>
      <c r="FF37" s="878" t="s">
        <v>83</v>
      </c>
      <c r="FG37" s="878" t="s">
        <v>83</v>
      </c>
      <c r="FH37" s="878" t="s">
        <v>83</v>
      </c>
      <c r="FI37" s="878" t="s">
        <v>83</v>
      </c>
      <c r="FJ37" s="878" t="s">
        <v>83</v>
      </c>
      <c r="FK37" s="879" t="str">
        <f t="shared" ref="FK37:FK68" si="203">_xlfn.IFS(FT37&gt;=0.8,"a",FT37&gt;=0.6,"b",FT37&gt;=0.4,"c",FT37&gt;=0.2,"d",FT37&lt;0.2,"e")</f>
        <v>c</v>
      </c>
      <c r="FL37" s="877" t="str">
        <f t="shared" ref="FL37:FL68" si="204">_xlfn.SWITCH(FC37,"a",4,"b",3,"c",2,"d",1,"e",0,"-","")</f>
        <v/>
      </c>
      <c r="FM37" s="878">
        <f t="shared" ref="FM37:FM68" si="205">_xlfn.SWITCH(FD37,"a",4,"b",3,"c",2,"d",1,"e",0,"-","")</f>
        <v>2</v>
      </c>
      <c r="FN37" s="878" t="str">
        <f t="shared" ref="FN37:FN68" si="206">_xlfn.SWITCH(FE37,"a",4,"b",3,"c",2,"d",1,"e",0,"-","")</f>
        <v/>
      </c>
      <c r="FO37" s="878" t="str">
        <f t="shared" ref="FO37:FO68" si="207">_xlfn.SWITCH(FF37,"a",4,"b",3,"c",2,"d",1,"e",0,"-","")</f>
        <v/>
      </c>
      <c r="FP37" s="878" t="str">
        <f t="shared" ref="FP37:FP68" si="208">_xlfn.SWITCH(FG37,"a",4,"b",3,"c",2,"d",1,"e",0,"-","")</f>
        <v/>
      </c>
      <c r="FQ37" s="878" t="str">
        <f t="shared" ref="FQ37:FQ68" si="209">_xlfn.SWITCH(FH37,"a",4,"b",3,"c",2,"d",1,"e",0,"-","")</f>
        <v/>
      </c>
      <c r="FR37" s="878" t="str">
        <f t="shared" ref="FR37:FR68" si="210">_xlfn.SWITCH(FI37,"a",4,"b",3,"c",2,"d",1,"e",0,"-","")</f>
        <v/>
      </c>
      <c r="FS37" s="878" t="str">
        <f t="shared" ref="FS37:FS68" si="211">_xlfn.SWITCH(FJ37,"a",4,"b",3,"c",2,"d",1,"e",0,"-","")</f>
        <v/>
      </c>
      <c r="FT37" s="840">
        <f t="shared" ref="FT37:FT68" si="212">SUM(FL37:FS37)/COUNT(FL37:FS37)/4</f>
        <v>0.5</v>
      </c>
      <c r="FU37" s="915" t="str">
        <f t="shared" ref="FU37:FU68" si="213">$BO37</f>
        <v>客観指標</v>
      </c>
      <c r="FV37" s="863" t="str">
        <f t="shared" ref="FV37:FV68" si="214">$BP37</f>
        <v>災害や環境変化への対策については、市民生活において実感しづらく、客観指標評価を重視して評価することが妥当であると考えるため。</v>
      </c>
      <c r="FW37" s="877" t="s">
        <v>313</v>
      </c>
      <c r="FX37" s="859" t="s">
        <v>3628</v>
      </c>
      <c r="FY37" s="860"/>
      <c r="FZ37" s="859"/>
      <c r="GA37" s="889" t="str">
        <f>VLOOKUP($A37&amp;"-"&amp;GA$4,'04施策の客観指標'!$A$4:$AY$1029,COLUMN('04施策の客観指標'!$AV:$AV),FALSE)</f>
        <v>a</v>
      </c>
      <c r="GB37" s="878" t="str">
        <f>VLOOKUP($A37&amp;"-"&amp;GB$4,'04施策の客観指標'!$A$4:$AY$1029,COLUMN('04施策の客観指標'!$AV:$AV),FALSE)</f>
        <v>a</v>
      </c>
      <c r="GC37" s="878" t="str">
        <f>VLOOKUP($A37&amp;"-"&amp;GC$4,'04施策の客観指標'!$A$4:$AY$1029,COLUMN('04施策の客観指標'!$AV:$AV),FALSE)</f>
        <v>-</v>
      </c>
      <c r="GD37" s="878" t="str">
        <f>VLOOKUP($A37&amp;"-"&amp;GD$4,'04施策の客観指標'!$A$4:$AY$1029,COLUMN('04施策の客観指標'!$AV:$AV),FALSE)</f>
        <v>-</v>
      </c>
      <c r="GE37" s="878" t="str">
        <f>VLOOKUP($A37&amp;"-"&amp;GE$4,'04施策の客観指標'!$A$4:$AY$1029,COLUMN('04施策の客観指標'!$AV:$AV),FALSE)</f>
        <v>-</v>
      </c>
      <c r="GF37" s="878" t="str">
        <f>VLOOKUP($A37&amp;"-"&amp;GF$4,'04施策の客観指標'!$A$4:$AY$1029,COLUMN('04施策の客観指標'!$AV:$AV),FALSE)</f>
        <v>-</v>
      </c>
      <c r="GG37" s="878" t="str">
        <f>VLOOKUP($A37&amp;"-"&amp;GG$4,'04施策の客観指標'!$A$4:$AY$1029,COLUMN('04施策の客観指標'!$AV:$AV),FALSE)</f>
        <v>-</v>
      </c>
      <c r="GH37" s="878" t="str">
        <f>VLOOKUP($A37&amp;"-"&amp;GH$4,'04施策の客観指標'!$A$4:$AY$1029,COLUMN('04施策の客観指標'!$AV:$AV),FALSE)</f>
        <v>-</v>
      </c>
      <c r="GI37" s="878" t="str">
        <f>VLOOKUP($A37&amp;"-"&amp;GI$4,'04施策の客観指標'!$A$4:$AY$1029,COLUMN('04施策の客観指標'!$AV:$AV),FALSE)</f>
        <v>-</v>
      </c>
      <c r="GJ37" s="879" t="str">
        <f t="shared" ref="GJ37:GJ68" si="215">_xlfn.IFS(HD37="-","-",HD37&gt;=0.8,"a",HD37&gt;=0.6,"b",HD37&gt;=0.4,"c",HD37&gt;=0.2,"d",HD37&lt;0.2,"e")</f>
        <v>a</v>
      </c>
      <c r="GK37" s="856">
        <f>IF(GA37="-","-",VLOOKUP($A37&amp;"-"&amp;GA$4,'04施策の客観指標'!$A$4:$AY$1029,COLUMN('04施策の客観指標'!$AY:$AY),FALSE))</f>
        <v>1</v>
      </c>
      <c r="GL37" s="856">
        <f>IF(GB37="-","-",VLOOKUP($A37&amp;"-"&amp;GB$4,'04施策の客観指標'!$A$4:$AY$1029,COLUMN('04施策の客観指標'!$AY:$AY),FALSE))</f>
        <v>1</v>
      </c>
      <c r="GM37" s="856" t="str">
        <f>IF(GC37="-","-",VLOOKUP($A37&amp;"-"&amp;GC$4,'04施策の客観指標'!$A$4:$AY$1029,COLUMN('04施策の客観指標'!$AY:$AY),FALSE))</f>
        <v>-</v>
      </c>
      <c r="GN37" s="856" t="str">
        <f>IF(GD37="-","-",VLOOKUP($A37&amp;"-"&amp;GD$4,'04施策の客観指標'!$A$4:$AY$1029,COLUMN('04施策の客観指標'!$AY:$AY),FALSE))</f>
        <v>-</v>
      </c>
      <c r="GO37" s="856" t="str">
        <f>IF(GE37="-","-",VLOOKUP($A37&amp;"-"&amp;GE$4,'04施策の客観指標'!$A$4:$AY$1029,COLUMN('04施策の客観指標'!$AY:$AY),FALSE))</f>
        <v>-</v>
      </c>
      <c r="GP37" s="856" t="str">
        <f>IF(GF37="-","-",VLOOKUP($A37&amp;"-"&amp;GF$4,'04施策の客観指標'!$A$4:$AY$1029,COLUMN('04施策の客観指標'!$AY:$AY),FALSE))</f>
        <v>-</v>
      </c>
      <c r="GQ37" s="856" t="str">
        <f>IF(GG37="-","-",VLOOKUP($A37&amp;"-"&amp;GG$4,'04施策の客観指標'!$A$4:$AY$1029,COLUMN('04施策の客観指標'!$AY:$AY),FALSE))</f>
        <v>-</v>
      </c>
      <c r="GR37" s="856" t="str">
        <f>IF(GH37="-","-",VLOOKUP($A37&amp;"-"&amp;GH$4,'04施策の客観指標'!$A$4:$AY$1029,COLUMN('04施策の客観指標'!$AY:$AY),FALSE))</f>
        <v>-</v>
      </c>
      <c r="GS37" s="856" t="str">
        <f>IF(GI37="-","-",VLOOKUP($A37&amp;"-"&amp;GI$4,'04施策の客観指標'!$A$4:$AY$1029,COLUMN('04施策の客観指標'!$AY:$AY),FALSE))</f>
        <v>-</v>
      </c>
      <c r="GT37" s="879">
        <f t="shared" ref="GT37:GT68" si="216">SUM(GK37:GS37)</f>
        <v>2</v>
      </c>
      <c r="GU37" s="877">
        <f t="shared" ref="GU37:GU68" si="217">_xlfn.SWITCH(GA37,"a",4*GK37,"b",3*GK37,"c",2*GK37,"d",1*GK37,"e",0*GK37,"-","")</f>
        <v>4</v>
      </c>
      <c r="GV37" s="878">
        <f t="shared" ref="GV37:GV68" si="218">_xlfn.SWITCH(GB37,"a",4*GL37,"b",3*GL37,"c",2*GL37,"d",1*GL37,"e",0*GL37,"-","")</f>
        <v>4</v>
      </c>
      <c r="GW37" s="878" t="str">
        <f t="shared" ref="GW37:GW68" si="219">_xlfn.SWITCH(GC37,"a",4*GM37,"b",3*GM37,"c",2*GM37,"d",1*GM37,"e",0*GM37,"-","")</f>
        <v/>
      </c>
      <c r="GX37" s="878" t="str">
        <f t="shared" ref="GX37:GX68" si="220">_xlfn.SWITCH(GD37,"a",4*GN37,"b",3*GN37,"c",2*GN37,"d",1*GN37,"e",0*GN37,"-","")</f>
        <v/>
      </c>
      <c r="GY37" s="878" t="str">
        <f t="shared" ref="GY37:GY68" si="221">_xlfn.SWITCH(GE37,"a",4*GO37,"b",3*GO37,"c",2*GO37,"d",1*GO37,"e",0*GO37,"-","")</f>
        <v/>
      </c>
      <c r="GZ37" s="878" t="str">
        <f t="shared" ref="GZ37:GZ68" si="222">_xlfn.SWITCH(GF37,"a",4*GP37,"b",3*GP37,"c",2*GP37,"d",1*GP37,"e",0*GP37,"-","")</f>
        <v/>
      </c>
      <c r="HA37" s="878" t="str">
        <f t="shared" ref="HA37:HA68" si="223">_xlfn.SWITCH(GG37,"a",4*GQ37,"b",3*GQ37,"c",2*GQ37,"d",1*GQ37,"e",0*GQ37,"-","")</f>
        <v/>
      </c>
      <c r="HB37" s="878" t="str">
        <f t="shared" ref="HB37:HB68" si="224">_xlfn.SWITCH(GH37,"a",4*GR37,"b",3*GR37,"c",2*GR37,"d",1*GR37,"e",0*GR37,"-","")</f>
        <v/>
      </c>
      <c r="HC37" s="878" t="str">
        <f t="shared" ref="HC37:HC68" si="225">_xlfn.SWITCH(GI37,"a",4*GS37,"b",3*GS37,"c",2*GS37,"d",1*GS37,"e",0*GS37,"-","")</f>
        <v/>
      </c>
      <c r="HD37" s="855">
        <f t="shared" ref="HD37:HD68" si="226">IF(COUNT(GU37:HC37)=0,"-",SUM(GU37:HC37)/GT37/4)</f>
        <v>1</v>
      </c>
      <c r="HE37" s="877" t="str">
        <f>IF($K37="○",VLOOKUP($C37&amp;"-"&amp;HE$4,'05市民生活実感調査'!$A$3:$BC$218,COLUMN('05市民生活実感調査'!$AS:$AS),FALSE),"-")</f>
        <v>-</v>
      </c>
      <c r="HF37" s="878" t="str">
        <f>IF($L37="○",VLOOKUP($C37&amp;"-"&amp;HF$4,'05市民生活実感調査'!$A$3:$BC$218,COLUMN('05市民生活実感調査'!$AS:$AS),FALSE),"-")</f>
        <v>c</v>
      </c>
      <c r="HG37" s="878" t="str">
        <f>IF($M37="○",VLOOKUP($C37&amp;"-"&amp;HG$4,'05市民生活実感調査'!$A$3:$BC$218,COLUMN('05市民生活実感調査'!$AS:$AS),FALSE),"-")</f>
        <v>-</v>
      </c>
      <c r="HH37" s="878" t="str">
        <f>IF($N37="○",VLOOKUP($C37&amp;"-"&amp;HH$4,'05市民生活実感調査'!$A$3:$BC$218,COLUMN('05市民生活実感調査'!$AS:$AS),FALSE),"-")</f>
        <v>-</v>
      </c>
      <c r="HI37" s="878" t="str">
        <f>IF($O37="○",VLOOKUP($C37&amp;"-"&amp;HI$4,'05市民生活実感調査'!$A$3:$BC$218,COLUMN('05市民生活実感調査'!$AS:$AS),FALSE),"-")</f>
        <v>-</v>
      </c>
      <c r="HJ37" s="878" t="str">
        <f>IF($P37="○",VLOOKUP($C37&amp;"-"&amp;HJ$4,'05市民生活実感調査'!$A$3:$BC$218,COLUMN('05市民生活実感調査'!$AS:$AS),FALSE),"-")</f>
        <v>-</v>
      </c>
      <c r="HK37" s="878" t="str">
        <f>IF($Q37="○",VLOOKUP($C37&amp;"-"&amp;HK$4,'05市民生活実感調査'!$A$3:$BC$218,COLUMN('05市民生活実感調査'!$AS:$AS),FALSE),"-")</f>
        <v>-</v>
      </c>
      <c r="HL37" s="878" t="str">
        <f>IF($R37="○",VLOOKUP($C37&amp;"-"&amp;HL$4,'05市民生活実感調査'!$A$3:$BC$218,COLUMN('05市民生活実感調査'!$AS:$AS),FALSE),"-")</f>
        <v>-</v>
      </c>
      <c r="HM37" s="879" t="str">
        <f t="shared" ref="HM37:HM68" si="227">_xlfn.IFS(HV37&gt;=0.8,"a",HV37&gt;=0.6,"b",HV37&gt;=0.4,"c",HV37&gt;=0.2,"d",HV37&lt;0.2,"e")</f>
        <v>c</v>
      </c>
      <c r="HN37" s="877" t="str">
        <f t="shared" ref="HN37:HN68" si="228">_xlfn.SWITCH(HE37,"a",4,"b",3,"c",2,"d",1,"e",0,"-","")</f>
        <v/>
      </c>
      <c r="HO37" s="878">
        <f t="shared" ref="HO37:HO68" si="229">_xlfn.SWITCH(HF37,"a",4,"b",3,"c",2,"d",1,"e",0,"-","")</f>
        <v>2</v>
      </c>
      <c r="HP37" s="878" t="str">
        <f t="shared" ref="HP37:HP68" si="230">_xlfn.SWITCH(HG37,"a",4,"b",3,"c",2,"d",1,"e",0,"-","")</f>
        <v/>
      </c>
      <c r="HQ37" s="878" t="str">
        <f t="shared" ref="HQ37:HQ68" si="231">_xlfn.SWITCH(HH37,"a",4,"b",3,"c",2,"d",1,"e",0,"-","")</f>
        <v/>
      </c>
      <c r="HR37" s="878" t="str">
        <f t="shared" ref="HR37:HR68" si="232">_xlfn.SWITCH(HI37,"a",4,"b",3,"c",2,"d",1,"e",0,"-","")</f>
        <v/>
      </c>
      <c r="HS37" s="878" t="str">
        <f t="shared" ref="HS37:HS68" si="233">_xlfn.SWITCH(HJ37,"a",4,"b",3,"c",2,"d",1,"e",0,"-","")</f>
        <v/>
      </c>
      <c r="HT37" s="878" t="str">
        <f t="shared" ref="HT37:HT68" si="234">_xlfn.SWITCH(HK37,"a",4,"b",3,"c",2,"d",1,"e",0,"-","")</f>
        <v/>
      </c>
      <c r="HU37" s="878" t="str">
        <f t="shared" ref="HU37:HU68" si="235">_xlfn.SWITCH(HL37,"a",4,"b",3,"c",2,"d",1,"e",0,"-","")</f>
        <v/>
      </c>
      <c r="HV37" s="840">
        <f t="shared" ref="HV37:HV68" si="236">SUM(HN37:HU37)/COUNT(HN37:HU37)/4</f>
        <v>0.5</v>
      </c>
      <c r="HW37" s="876" t="str">
        <f t="shared" ref="HW37:HW68" si="237">$BO37</f>
        <v>客観指標</v>
      </c>
      <c r="HX37" s="863" t="str">
        <f t="shared" ref="HX37:HX68" si="238">$BP37</f>
        <v>災害や環境変化への対策については、市民生活において実感しづらく、客観指標評価を重視して評価することが妥当であると考えるため。</v>
      </c>
      <c r="HY37" s="877" t="str">
        <f>VLOOKUP(GJ37&amp;HM37&amp;HW37,プルダウン!$AC$2:$AD$71,2,FALSE)</f>
        <v>B</v>
      </c>
      <c r="HZ37" s="859" t="str">
        <f>VLOOKUP(HY37,プルダウン!$A$1:$B$6,2,FALSE)</f>
        <v>政策の目的がかなり達成されている</v>
      </c>
      <c r="IA37" s="860"/>
      <c r="IB37" s="859"/>
      <c r="IC37" s="889" t="str">
        <f>VLOOKUP($A37&amp;"-"&amp;IC$4,'04施策の客観指標'!$A$4:$AY$1029,COLUMN('04施策の客観指標'!$AW:$AW),FALSE)</f>
        <v>a</v>
      </c>
      <c r="ID37" s="878" t="str">
        <f>VLOOKUP($A37&amp;"-"&amp;ID$4,'04施策の客観指標'!$A$4:$AY$1029,COLUMN('04施策の客観指標'!$AW:$AW),FALSE)</f>
        <v>a</v>
      </c>
      <c r="IE37" s="878" t="str">
        <f>VLOOKUP($A37&amp;"-"&amp;IE$4,'04施策の客観指標'!$A$4:$AY$1029,COLUMN('04施策の客観指標'!$AW:$AW),FALSE)</f>
        <v>-</v>
      </c>
      <c r="IF37" s="878" t="str">
        <f>VLOOKUP($A37&amp;"-"&amp;IF$4,'04施策の客観指標'!$A$4:$AY$1029,COLUMN('04施策の客観指標'!$AW:$AW),FALSE)</f>
        <v>-</v>
      </c>
      <c r="IG37" s="878" t="str">
        <f>VLOOKUP($A37&amp;"-"&amp;IG$4,'04施策の客観指標'!$A$4:$AY$1029,COLUMN('04施策の客観指標'!$AW:$AW),FALSE)</f>
        <v>-</v>
      </c>
      <c r="IH37" s="878" t="str">
        <f>VLOOKUP($A37&amp;"-"&amp;IH$4,'04施策の客観指標'!$A$4:$AY$1029,COLUMN('04施策の客観指標'!$AW:$AW),FALSE)</f>
        <v>-</v>
      </c>
      <c r="II37" s="878" t="str">
        <f>VLOOKUP($A37&amp;"-"&amp;II$4,'04施策の客観指標'!$A$4:$AY$1029,COLUMN('04施策の客観指標'!$AW:$AW),FALSE)</f>
        <v>-</v>
      </c>
      <c r="IJ37" s="878" t="str">
        <f>VLOOKUP($A37&amp;"-"&amp;IJ$4,'04施策の客観指標'!$A$4:$AY$1029,COLUMN('04施策の客観指標'!$AW:$AW),FALSE)</f>
        <v>-</v>
      </c>
      <c r="IK37" s="878" t="str">
        <f>VLOOKUP($A37&amp;"-"&amp;IK$4,'04施策の客観指標'!$A$4:$AY$1029,COLUMN('04施策の客観指標'!$AW:$AW),FALSE)</f>
        <v>-</v>
      </c>
      <c r="IL37" s="879" t="str">
        <f t="shared" ref="IL37:IL68" si="239">_xlfn.IFS(JF37="-","-",JF37&gt;=0.8,"a",JF37&gt;=0.6,"b",JF37&gt;=0.4,"c",JF37&gt;=0.2,"d",JF37&lt;0.2,"e")</f>
        <v>a</v>
      </c>
      <c r="IM37" s="856">
        <f>IF(IC37="-","-",VLOOKUP($A37&amp;"-"&amp;IC$4,'04施策の客観指標'!$A$4:$AY$1029,COLUMN('04施策の客観指標'!$AY:$AY),FALSE))</f>
        <v>1</v>
      </c>
      <c r="IN37" s="856">
        <f>IF(ID37="-","-",VLOOKUP($A37&amp;"-"&amp;ID$4,'04施策の客観指標'!$A$4:$AY$1029,COLUMN('04施策の客観指標'!$AY:$AY),FALSE))</f>
        <v>1</v>
      </c>
      <c r="IO37" s="856" t="str">
        <f>IF(IE37="-","-",VLOOKUP($A37&amp;"-"&amp;IE$4,'04施策の客観指標'!$A$4:$AY$1029,COLUMN('04施策の客観指標'!$AY:$AY),FALSE))</f>
        <v>-</v>
      </c>
      <c r="IP37" s="856" t="str">
        <f>IF(IF37="-","-",VLOOKUP($A37&amp;"-"&amp;IF$4,'04施策の客観指標'!$A$4:$AY$1029,COLUMN('04施策の客観指標'!$AY:$AY),FALSE))</f>
        <v>-</v>
      </c>
      <c r="IQ37" s="856" t="str">
        <f>IF(IG37="-","-",VLOOKUP($A37&amp;"-"&amp;IG$4,'04施策の客観指標'!$A$4:$AY$1029,COLUMN('04施策の客観指標'!$AY:$AY),FALSE))</f>
        <v>-</v>
      </c>
      <c r="IR37" s="856" t="str">
        <f>IF(IH37="-","-",VLOOKUP($A37&amp;"-"&amp;IH$4,'04施策の客観指標'!$A$4:$AY$1029,COLUMN('04施策の客観指標'!$AY:$AY),FALSE))</f>
        <v>-</v>
      </c>
      <c r="IS37" s="856" t="str">
        <f>IF(II37="-","-",VLOOKUP($A37&amp;"-"&amp;II$4,'04施策の客観指標'!$A$4:$AY$1029,COLUMN('04施策の客観指標'!$AY:$AY),FALSE))</f>
        <v>-</v>
      </c>
      <c r="IT37" s="856" t="str">
        <f>IF(IJ37="-","-",VLOOKUP($A37&amp;"-"&amp;IJ$4,'04施策の客観指標'!$A$4:$AY$1029,COLUMN('04施策の客観指標'!$AY:$AY),FALSE))</f>
        <v>-</v>
      </c>
      <c r="IU37" s="856" t="str">
        <f>IF(IK37="-","-",VLOOKUP($A37&amp;"-"&amp;IK$4,'04施策の客観指標'!$A$4:$AY$1029,COLUMN('04施策の客観指標'!$AY:$AY),FALSE))</f>
        <v>-</v>
      </c>
      <c r="IV37" s="879">
        <f t="shared" ref="IV37:IV68" si="240">SUM(IM37:IU37)</f>
        <v>2</v>
      </c>
      <c r="IW37" s="877">
        <f t="shared" ref="IW37:IW68" si="241">_xlfn.SWITCH(IC37,"a",4*IM37,"b",3*IM37,"c",2*IM37,"d",1*IM37,"e",0*IM37,"-","")</f>
        <v>4</v>
      </c>
      <c r="IX37" s="878">
        <f t="shared" ref="IX37:IX68" si="242">_xlfn.SWITCH(ID37,"a",4*IN37,"b",3*IN37,"c",2*IN37,"d",1*IN37,"e",0*IN37,"-","")</f>
        <v>4</v>
      </c>
      <c r="IY37" s="878" t="str">
        <f t="shared" ref="IY37:IY68" si="243">_xlfn.SWITCH(IE37,"a",4*IO37,"b",3*IO37,"c",2*IO37,"d",1*IO37,"e",0*IO37,"-","")</f>
        <v/>
      </c>
      <c r="IZ37" s="878" t="str">
        <f t="shared" ref="IZ37:IZ68" si="244">_xlfn.SWITCH(IF37,"a",4*IP37,"b",3*IP37,"c",2*IP37,"d",1*IP37,"e",0*IP37,"-","")</f>
        <v/>
      </c>
      <c r="JA37" s="878" t="str">
        <f t="shared" ref="JA37:JA68" si="245">_xlfn.SWITCH(IG37,"a",4*IQ37,"b",3*IQ37,"c",2*IQ37,"d",1*IQ37,"e",0*IQ37,"-","")</f>
        <v/>
      </c>
      <c r="JB37" s="878" t="str">
        <f t="shared" ref="JB37:JB68" si="246">_xlfn.SWITCH(IH37,"a",4*IR37,"b",3*IR37,"c",2*IR37,"d",1*IR37,"e",0*IR37,"-","")</f>
        <v/>
      </c>
      <c r="JC37" s="878" t="str">
        <f t="shared" ref="JC37:JC68" si="247">_xlfn.SWITCH(II37,"a",4*IS37,"b",3*IS37,"c",2*IS37,"d",1*IS37,"e",0*IS37,"-","")</f>
        <v/>
      </c>
      <c r="JD37" s="878" t="str">
        <f t="shared" ref="JD37:JD68" si="248">_xlfn.SWITCH(IJ37,"a",4*IT37,"b",3*IT37,"c",2*IT37,"d",1*IT37,"e",0*IT37,"-","")</f>
        <v/>
      </c>
      <c r="JE37" s="878" t="str">
        <f t="shared" ref="JE37:JE68" si="249">_xlfn.SWITCH(IK37,"a",4*IU37,"b",3*IU37,"c",2*IU37,"d",1*IU37,"e",0*IU37,"-","")</f>
        <v/>
      </c>
      <c r="JF37" s="855">
        <f t="shared" ref="JF37:JF68" si="250">IF(COUNT(IW37:JE37)=0,"-",SUM(IW37:JE37)/IV37/4)</f>
        <v>1</v>
      </c>
      <c r="JG37" s="877" t="str">
        <f>IF($K37="○",VLOOKUP($C37&amp;"-"&amp;JG$4,'05市民生活実感調査'!$A$3:$BC$218,COLUMN('05市民生活実感調査'!$BC:$BC),FALSE),"-")</f>
        <v>-</v>
      </c>
      <c r="JH37" s="878" t="str">
        <f>IF($L37="○",VLOOKUP($C37&amp;"-"&amp;JH$4,'05市民生活実感調査'!$A$3:$BC$218,COLUMN('05市民生活実感調査'!$BC:$BC),FALSE),"-")</f>
        <v>c</v>
      </c>
      <c r="JI37" s="878" t="str">
        <f>IF($M37="○",VLOOKUP($C37&amp;"-"&amp;JI$4,'05市民生活実感調査'!$A$3:$BC$218,COLUMN('05市民生活実感調査'!$BC:$BC),FALSE),"-")</f>
        <v>-</v>
      </c>
      <c r="JJ37" s="878" t="str">
        <f>IF($N37="○",VLOOKUP($C37&amp;"-"&amp;JJ$4,'05市民生活実感調査'!$A$3:$BC$218,COLUMN('05市民生活実感調査'!$BC:$BC),FALSE),"-")</f>
        <v>-</v>
      </c>
      <c r="JK37" s="878" t="str">
        <f>IF($O37="○",VLOOKUP($C37&amp;"-"&amp;JK$4,'05市民生活実感調査'!$A$3:$BC$218,COLUMN('05市民生活実感調査'!$BC:$BC),FALSE),"-")</f>
        <v>-</v>
      </c>
      <c r="JL37" s="878" t="str">
        <f>IF($P37="○",VLOOKUP($C37&amp;"-"&amp;JL$4,'05市民生活実感調査'!$A$3:$BC$218,COLUMN('05市民生活実感調査'!$BC:$BC),FALSE),"-")</f>
        <v>-</v>
      </c>
      <c r="JM37" s="878" t="str">
        <f>IF($Q37="○",VLOOKUP($C37&amp;"-"&amp;JM$4,'05市民生活実感調査'!$A$3:$BC$218,COLUMN('05市民生活実感調査'!$BC:$BC),FALSE),"-")</f>
        <v>-</v>
      </c>
      <c r="JN37" s="878" t="str">
        <f>IF($R37="○",VLOOKUP($C37&amp;"-"&amp;JN$4,'05市民生活実感調査'!$A$3:$BC$218,COLUMN('05市民生活実感調査'!$BC:$BC),FALSE),"-")</f>
        <v>-</v>
      </c>
      <c r="JO37" s="879" t="str">
        <f t="shared" ref="JO37:JO68" si="251">_xlfn.IFS(JX37&gt;=0.8,"a",JX37&gt;=0.6,"b",JX37&gt;=0.4,"c",JX37&gt;=0.2,"d",JX37&lt;0.2,"e")</f>
        <v>c</v>
      </c>
      <c r="JP37" s="877" t="str">
        <f t="shared" ref="JP37:JP68" si="252">_xlfn.SWITCH(JG37,"a",4,"b",3,"c",2,"d",1,"e",0,"-","")</f>
        <v/>
      </c>
      <c r="JQ37" s="878">
        <f t="shared" ref="JQ37:JQ68" si="253">_xlfn.SWITCH(JH37,"a",4,"b",3,"c",2,"d",1,"e",0,"-","")</f>
        <v>2</v>
      </c>
      <c r="JR37" s="878" t="str">
        <f t="shared" ref="JR37:JR68" si="254">_xlfn.SWITCH(JI37,"a",4,"b",3,"c",2,"d",1,"e",0,"-","")</f>
        <v/>
      </c>
      <c r="JS37" s="878" t="str">
        <f t="shared" ref="JS37:JS68" si="255">_xlfn.SWITCH(JJ37,"a",4,"b",3,"c",2,"d",1,"e",0,"-","")</f>
        <v/>
      </c>
      <c r="JT37" s="878" t="str">
        <f t="shared" ref="JT37:JT68" si="256">_xlfn.SWITCH(JK37,"a",4,"b",3,"c",2,"d",1,"e",0,"-","")</f>
        <v/>
      </c>
      <c r="JU37" s="878" t="str">
        <f t="shared" ref="JU37:JU68" si="257">_xlfn.SWITCH(JL37,"a",4,"b",3,"c",2,"d",1,"e",0,"-","")</f>
        <v/>
      </c>
      <c r="JV37" s="878" t="str">
        <f t="shared" ref="JV37:JV68" si="258">_xlfn.SWITCH(JM37,"a",4,"b",3,"c",2,"d",1,"e",0,"-","")</f>
        <v/>
      </c>
      <c r="JW37" s="878" t="str">
        <f t="shared" ref="JW37:JW68" si="259">_xlfn.SWITCH(JN37,"a",4,"b",3,"c",2,"d",1,"e",0,"-","")</f>
        <v/>
      </c>
      <c r="JX37" s="840">
        <f t="shared" ref="JX37:JX68" si="260">SUM(JP37:JW37)/COUNT(JP37:JW37)/4</f>
        <v>0.5</v>
      </c>
      <c r="JY37" s="876" t="str">
        <f t="shared" si="143"/>
        <v>客観指標</v>
      </c>
      <c r="JZ37" s="863" t="str">
        <f t="shared" ref="JZ37:JZ68" si="261">$BP37</f>
        <v>災害や環境変化への対策については、市民生活において実感しづらく、客観指標評価を重視して評価することが妥当であると考えるため。</v>
      </c>
      <c r="KA37" s="877" t="str">
        <f>VLOOKUP(IL37&amp;JO37&amp;JY37,プルダウン!$AC$2:$AD$71,2,FALSE)</f>
        <v>B</v>
      </c>
      <c r="KB37" s="859" t="str">
        <f>VLOOKUP(KA37,プルダウン!$A$1:$B$6,2,FALSE)</f>
        <v>政策の目的がかなり達成されている</v>
      </c>
      <c r="KC37" s="860"/>
      <c r="KD37" s="859"/>
      <c r="KE37" s="883" t="str">
        <f>VLOOKUP($A37&amp;"-"&amp;KE$4,'04施策の客観指標'!$A$4:$AY$1029,COLUMN('04施策の客観指標'!$AX:$AX),FALSE)</f>
        <v>a</v>
      </c>
      <c r="KF37" s="813" t="str">
        <f>VLOOKUP($A37&amp;"-"&amp;KF$4,'04施策の客観指標'!$A$4:$AY$1029,COLUMN('04施策の客観指標'!$AX:$AX),FALSE)</f>
        <v>a</v>
      </c>
      <c r="KG37" s="813" t="str">
        <f>VLOOKUP($A37&amp;"-"&amp;KG$4,'04施策の客観指標'!$A$4:$AY$1029,COLUMN('04施策の客観指標'!$AX:$AX),FALSE)</f>
        <v>-</v>
      </c>
      <c r="KH37" s="813" t="str">
        <f>VLOOKUP($A37&amp;"-"&amp;KH$4,'04施策の客観指標'!$A$4:$AY$1029,COLUMN('04施策の客観指標'!$AX:$AX),FALSE)</f>
        <v>-</v>
      </c>
      <c r="KI37" s="813" t="str">
        <f>VLOOKUP($A37&amp;"-"&amp;KI$4,'04施策の客観指標'!$A$4:$AY$1029,COLUMN('04施策の客観指標'!$AX:$AX),FALSE)</f>
        <v>-</v>
      </c>
      <c r="KJ37" s="813" t="str">
        <f>VLOOKUP($A37&amp;"-"&amp;KJ$4,'04施策の客観指標'!$A$4:$AY$1029,COLUMN('04施策の客観指標'!$AX:$AX),FALSE)</f>
        <v>-</v>
      </c>
      <c r="KK37" s="813" t="str">
        <f>VLOOKUP($A37&amp;"-"&amp;KK$4,'04施策の客観指標'!$A$4:$AY$1029,COLUMN('04施策の客観指標'!$AX:$AX),FALSE)</f>
        <v>-</v>
      </c>
      <c r="KL37" s="813" t="str">
        <f>VLOOKUP($A37&amp;"-"&amp;KL$4,'04施策の客観指標'!$A$4:$AY$1029,COLUMN('04施策の客観指標'!$AX:$AX),FALSE)</f>
        <v>-</v>
      </c>
      <c r="KM37" s="813" t="str">
        <f>VLOOKUP($A37&amp;"-"&amp;KM$4,'04施策の客観指標'!$A$4:$AY$1029,COLUMN('04施策の客観指標'!$AX:$AX),FALSE)</f>
        <v>-</v>
      </c>
      <c r="KN37" s="814" t="str">
        <f t="shared" si="118"/>
        <v>a</v>
      </c>
      <c r="KO37" s="423">
        <f>IF(KE37="-","-",VLOOKUP($A37&amp;"-"&amp;KE$4,'04施策の客観指標'!$A$4:$AY$1029,COLUMN('04施策の客観指標'!$AY:$AY),FALSE))</f>
        <v>1</v>
      </c>
      <c r="KP37" s="423">
        <f>IF(KF37="-","-",VLOOKUP($A37&amp;"-"&amp;KF$4,'04施策の客観指標'!$A$4:$AY$1029,COLUMN('04施策の客観指標'!$AY:$AY),FALSE))</f>
        <v>1</v>
      </c>
      <c r="KQ37" s="423" t="str">
        <f>IF(KG37="-","-",VLOOKUP($A37&amp;"-"&amp;KG$4,'04施策の客観指標'!$A$4:$AY$1029,COLUMN('04施策の客観指標'!$AY:$AY),FALSE))</f>
        <v>-</v>
      </c>
      <c r="KR37" s="423" t="str">
        <f>IF(KH37="-","-",VLOOKUP($A37&amp;"-"&amp;KH$4,'04施策の客観指標'!$A$4:$AY$1029,COLUMN('04施策の客観指標'!$AY:$AY),FALSE))</f>
        <v>-</v>
      </c>
      <c r="KS37" s="423" t="str">
        <f>IF(KI37="-","-",VLOOKUP($A37&amp;"-"&amp;KI$4,'04施策の客観指標'!$A$4:$AY$1029,COLUMN('04施策の客観指標'!$AY:$AY),FALSE))</f>
        <v>-</v>
      </c>
      <c r="KT37" s="423" t="str">
        <f>IF(KJ37="-","-",VLOOKUP($A37&amp;"-"&amp;KJ$4,'04施策の客観指標'!$A$4:$AY$1029,COLUMN('04施策の客観指標'!$AY:$AY),FALSE))</f>
        <v>-</v>
      </c>
      <c r="KU37" s="423" t="str">
        <f>IF(KK37="-","-",VLOOKUP($A37&amp;"-"&amp;KK$4,'04施策の客観指標'!$A$4:$AY$1029,COLUMN('04施策の客観指標'!$AY:$AY),FALSE))</f>
        <v>-</v>
      </c>
      <c r="KV37" s="423" t="str">
        <f>IF(KL37="-","-",VLOOKUP($A37&amp;"-"&amp;KL$4,'04施策の客観指標'!$A$4:$AY$1029,COLUMN('04施策の客観指標'!$AY:$AY),FALSE))</f>
        <v>-</v>
      </c>
      <c r="KW37" s="423" t="str">
        <f>IF(KM37="-","-",VLOOKUP($A37&amp;"-"&amp;KM$4,'04施策の客観指標'!$A$4:$AY$1029,COLUMN('04施策の客観指標'!$AY:$AY),FALSE))</f>
        <v>-</v>
      </c>
      <c r="KX37" s="234">
        <f t="shared" si="119"/>
        <v>2</v>
      </c>
      <c r="KY37" s="237">
        <f t="shared" si="120"/>
        <v>4</v>
      </c>
      <c r="KZ37" s="187">
        <f t="shared" si="121"/>
        <v>4</v>
      </c>
      <c r="LA37" s="187" t="str">
        <f t="shared" si="122"/>
        <v/>
      </c>
      <c r="LB37" s="187" t="str">
        <f t="shared" si="123"/>
        <v/>
      </c>
      <c r="LC37" s="187" t="str">
        <f t="shared" si="124"/>
        <v/>
      </c>
      <c r="LD37" s="187" t="str">
        <f t="shared" si="125"/>
        <v/>
      </c>
      <c r="LE37" s="187" t="str">
        <f t="shared" si="126"/>
        <v/>
      </c>
      <c r="LF37" s="187" t="str">
        <f t="shared" si="127"/>
        <v/>
      </c>
      <c r="LG37" s="187" t="str">
        <f t="shared" si="128"/>
        <v/>
      </c>
      <c r="LH37" s="240">
        <f t="shared" si="129"/>
        <v>1</v>
      </c>
      <c r="LI37" s="820" t="str">
        <f>IF($K37="○",VLOOKUP($C37&amp;"-"&amp;LI$4,'05市民生活実感調査'!$A$3:$BM$218,COLUMN('05市民生活実感調査'!$BM:$BM),FALSE),"-")</f>
        <v>-</v>
      </c>
      <c r="LJ37" s="821" t="str">
        <f>IF($L37="○",VLOOKUP($C37&amp;"-"&amp;LJ$4,'05市民生活実感調査'!$A$3:$BM$218,COLUMN('05市民生活実感調査'!$BM:$BM),FALSE),"-")</f>
        <v>c</v>
      </c>
      <c r="LK37" s="821" t="str">
        <f>IF($M37="○",VLOOKUP($C37&amp;"-"&amp;LK$4,'05市民生活実感調査'!$A$3:$BM$218,COLUMN('05市民生活実感調査'!$BM:$BM),FALSE),"-")</f>
        <v>-</v>
      </c>
      <c r="LL37" s="821" t="str">
        <f>IF($N37="○",VLOOKUP($C37&amp;"-"&amp;LL$4,'05市民生活実感調査'!$A$3:$BM$218,COLUMN('05市民生活実感調査'!$BM:$BM),FALSE),"-")</f>
        <v>-</v>
      </c>
      <c r="LM37" s="821" t="str">
        <f>IF($O37="○",VLOOKUP($C37&amp;"-"&amp;LM$4,'05市民生活実感調査'!$A$3:$BM$218,COLUMN('05市民生活実感調査'!$BM:$BM),FALSE),"-")</f>
        <v>-</v>
      </c>
      <c r="LN37" s="821" t="str">
        <f>IF($P37="○",VLOOKUP($C37&amp;"-"&amp;LN$4,'05市民生活実感調査'!$A$3:$BM$218,COLUMN('05市民生活実感調査'!$BM:$BM),FALSE),"-")</f>
        <v>-</v>
      </c>
      <c r="LO37" s="821" t="str">
        <f>IF($Q37="○",VLOOKUP($C37&amp;"-"&amp;LO$4,'05市民生活実感調査'!$A$3:$BM$218,COLUMN('05市民生活実感調査'!$BM:$BM),FALSE),"-")</f>
        <v>-</v>
      </c>
      <c r="LP37" s="821" t="str">
        <f>IF($R37="○",VLOOKUP($C37&amp;"-"&amp;LP$4,'05市民生活実感調査'!$A$3:$BM$218,COLUMN('05市民生活実感調査'!$BM:$BM),FALSE),"-")</f>
        <v>-</v>
      </c>
      <c r="LQ37" s="822" t="str">
        <f t="shared" si="130"/>
        <v>c</v>
      </c>
      <c r="LR37" s="237" t="str">
        <f t="shared" si="131"/>
        <v/>
      </c>
      <c r="LS37" s="187">
        <f t="shared" si="132"/>
        <v>2</v>
      </c>
      <c r="LT37" s="187" t="str">
        <f t="shared" si="133"/>
        <v/>
      </c>
      <c r="LU37" s="187" t="str">
        <f t="shared" si="134"/>
        <v/>
      </c>
      <c r="LV37" s="187" t="str">
        <f t="shared" si="135"/>
        <v/>
      </c>
      <c r="LW37" s="187" t="str">
        <f t="shared" si="136"/>
        <v/>
      </c>
      <c r="LX37" s="187" t="str">
        <f t="shared" si="137"/>
        <v/>
      </c>
      <c r="LY37" s="187" t="str">
        <f t="shared" si="138"/>
        <v/>
      </c>
      <c r="LZ37" s="422">
        <f t="shared" si="142"/>
        <v>0.5</v>
      </c>
      <c r="MA37" s="103" t="str">
        <f t="shared" si="144"/>
        <v>客観指標</v>
      </c>
      <c r="MB37" s="104" t="str">
        <f t="shared" si="140"/>
        <v>災害や環境変化への対策については、市民生活において実感しづらく、客観指標評価を重視して評価することが妥当であると考えるため。</v>
      </c>
      <c r="MC37" s="823" t="str">
        <f>VLOOKUP(KN37&amp;LQ37&amp;MA37,プルダウン!$AC$2:$AD$71,2,FALSE)</f>
        <v>B</v>
      </c>
      <c r="MD37" s="824" t="str">
        <f>VLOOKUP(MC37,プルダウン!$A$1:$B$6,2,FALSE)</f>
        <v>政策の目的がかなり達成されている</v>
      </c>
      <c r="ME37" s="91"/>
      <c r="MF37" s="190"/>
    </row>
    <row r="38" spans="1:344" ht="135" customHeight="1">
      <c r="A38" s="231">
        <v>903</v>
      </c>
      <c r="B38" s="104" t="s">
        <v>190</v>
      </c>
      <c r="C38" s="237">
        <f t="shared" si="145"/>
        <v>9</v>
      </c>
      <c r="D38" s="190" t="s">
        <v>279</v>
      </c>
      <c r="E38" s="104"/>
      <c r="F38" s="91" t="s">
        <v>1322</v>
      </c>
      <c r="G38" s="117" t="s">
        <v>1723</v>
      </c>
      <c r="H38" s="91"/>
      <c r="I38" s="117"/>
      <c r="J38" s="104"/>
      <c r="K38" s="420" t="s">
        <v>83</v>
      </c>
      <c r="L38" s="421" t="s">
        <v>83</v>
      </c>
      <c r="M38" s="421" t="s">
        <v>383</v>
      </c>
      <c r="N38" s="421" t="s">
        <v>83</v>
      </c>
      <c r="O38" s="421" t="s">
        <v>83</v>
      </c>
      <c r="P38" s="421" t="s">
        <v>83</v>
      </c>
      <c r="Q38" s="421" t="s">
        <v>83</v>
      </c>
      <c r="R38" s="422" t="s">
        <v>83</v>
      </c>
      <c r="S38" s="877" t="s">
        <v>54</v>
      </c>
      <c r="T38" s="878" t="s">
        <v>83</v>
      </c>
      <c r="U38" s="878" t="s">
        <v>83</v>
      </c>
      <c r="V38" s="878" t="s">
        <v>83</v>
      </c>
      <c r="W38" s="878" t="s">
        <v>83</v>
      </c>
      <c r="X38" s="878" t="s">
        <v>83</v>
      </c>
      <c r="Y38" s="878" t="s">
        <v>83</v>
      </c>
      <c r="Z38" s="878" t="s">
        <v>83</v>
      </c>
      <c r="AA38" s="852" t="s">
        <v>83</v>
      </c>
      <c r="AB38" s="876" t="str">
        <f t="shared" si="146"/>
        <v>a</v>
      </c>
      <c r="AC38" s="856">
        <v>1</v>
      </c>
      <c r="AD38" s="878" t="s">
        <v>83</v>
      </c>
      <c r="AE38" s="878" t="s">
        <v>83</v>
      </c>
      <c r="AF38" s="878" t="s">
        <v>83</v>
      </c>
      <c r="AG38" s="878" t="s">
        <v>83</v>
      </c>
      <c r="AH38" s="878" t="s">
        <v>83</v>
      </c>
      <c r="AI38" s="878" t="s">
        <v>83</v>
      </c>
      <c r="AJ38" s="878" t="s">
        <v>83</v>
      </c>
      <c r="AK38" s="878" t="s">
        <v>83</v>
      </c>
      <c r="AL38" s="879">
        <f t="shared" si="147"/>
        <v>1</v>
      </c>
      <c r="AM38" s="877">
        <f t="shared" si="148"/>
        <v>4</v>
      </c>
      <c r="AN38" s="878" t="str">
        <f t="shared" si="149"/>
        <v/>
      </c>
      <c r="AO38" s="878" t="str">
        <f t="shared" si="150"/>
        <v/>
      </c>
      <c r="AP38" s="878" t="str">
        <f t="shared" si="151"/>
        <v/>
      </c>
      <c r="AQ38" s="878" t="str">
        <f t="shared" si="152"/>
        <v/>
      </c>
      <c r="AR38" s="878" t="str">
        <f t="shared" si="153"/>
        <v/>
      </c>
      <c r="AS38" s="878" t="str">
        <f t="shared" si="154"/>
        <v/>
      </c>
      <c r="AT38" s="878" t="str">
        <f t="shared" si="155"/>
        <v/>
      </c>
      <c r="AU38" s="852" t="str">
        <f t="shared" si="156"/>
        <v/>
      </c>
      <c r="AV38" s="855">
        <f t="shared" si="157"/>
        <v>1</v>
      </c>
      <c r="AW38" s="856" t="s">
        <v>83</v>
      </c>
      <c r="AX38" s="878" t="s">
        <v>83</v>
      </c>
      <c r="AY38" s="878" t="s">
        <v>56</v>
      </c>
      <c r="AZ38" s="878" t="s">
        <v>83</v>
      </c>
      <c r="BA38" s="878" t="s">
        <v>83</v>
      </c>
      <c r="BB38" s="878" t="s">
        <v>83</v>
      </c>
      <c r="BC38" s="878" t="s">
        <v>83</v>
      </c>
      <c r="BD38" s="878" t="s">
        <v>83</v>
      </c>
      <c r="BE38" s="879" t="str">
        <f t="shared" si="158"/>
        <v>c</v>
      </c>
      <c r="BF38" s="877" t="str">
        <f t="shared" si="159"/>
        <v/>
      </c>
      <c r="BG38" s="878" t="str">
        <f t="shared" si="160"/>
        <v/>
      </c>
      <c r="BH38" s="878">
        <f t="shared" si="161"/>
        <v>2</v>
      </c>
      <c r="BI38" s="878" t="str">
        <f t="shared" si="162"/>
        <v/>
      </c>
      <c r="BJ38" s="878" t="str">
        <f t="shared" si="163"/>
        <v/>
      </c>
      <c r="BK38" s="878" t="str">
        <f t="shared" si="164"/>
        <v/>
      </c>
      <c r="BL38" s="878" t="str">
        <f t="shared" si="165"/>
        <v/>
      </c>
      <c r="BM38" s="878" t="str">
        <f t="shared" si="166"/>
        <v/>
      </c>
      <c r="BN38" s="840">
        <f t="shared" si="167"/>
        <v>0.5</v>
      </c>
      <c r="BO38" s="880" t="s">
        <v>122</v>
      </c>
      <c r="BP38" s="863" t="s">
        <v>2956</v>
      </c>
      <c r="BQ38" s="877" t="s">
        <v>313</v>
      </c>
      <c r="BR38" s="887" t="s">
        <v>3628</v>
      </c>
      <c r="BS38" s="860"/>
      <c r="BT38" s="887" t="s">
        <v>1735</v>
      </c>
      <c r="BU38" s="863" t="s">
        <v>1460</v>
      </c>
      <c r="BV38" s="891" t="s">
        <v>1747</v>
      </c>
      <c r="BW38" s="889" t="s">
        <v>54</v>
      </c>
      <c r="BX38" s="878" t="s">
        <v>83</v>
      </c>
      <c r="BY38" s="878" t="s">
        <v>83</v>
      </c>
      <c r="BZ38" s="878" t="s">
        <v>83</v>
      </c>
      <c r="CA38" s="878" t="s">
        <v>83</v>
      </c>
      <c r="CB38" s="878" t="s">
        <v>83</v>
      </c>
      <c r="CC38" s="878" t="s">
        <v>83</v>
      </c>
      <c r="CD38" s="878" t="s">
        <v>83</v>
      </c>
      <c r="CE38" s="852" t="s">
        <v>83</v>
      </c>
      <c r="CF38" s="879" t="str">
        <f t="shared" si="168"/>
        <v>a</v>
      </c>
      <c r="CG38" s="856">
        <v>1</v>
      </c>
      <c r="CH38" s="856" t="s">
        <v>83</v>
      </c>
      <c r="CI38" s="856" t="s">
        <v>83</v>
      </c>
      <c r="CJ38" s="856" t="s">
        <v>83</v>
      </c>
      <c r="CK38" s="856" t="s">
        <v>83</v>
      </c>
      <c r="CL38" s="856" t="s">
        <v>83</v>
      </c>
      <c r="CM38" s="856" t="s">
        <v>83</v>
      </c>
      <c r="CN38" s="856" t="s">
        <v>83</v>
      </c>
      <c r="CO38" s="856" t="s">
        <v>83</v>
      </c>
      <c r="CP38" s="879">
        <f t="shared" si="169"/>
        <v>1</v>
      </c>
      <c r="CQ38" s="877">
        <f t="shared" si="170"/>
        <v>4</v>
      </c>
      <c r="CR38" s="878" t="str">
        <f t="shared" si="171"/>
        <v/>
      </c>
      <c r="CS38" s="878" t="str">
        <f t="shared" si="172"/>
        <v/>
      </c>
      <c r="CT38" s="878" t="str">
        <f t="shared" si="173"/>
        <v/>
      </c>
      <c r="CU38" s="878" t="str">
        <f t="shared" si="174"/>
        <v/>
      </c>
      <c r="CV38" s="878" t="str">
        <f t="shared" si="175"/>
        <v/>
      </c>
      <c r="CW38" s="878" t="str">
        <f t="shared" si="176"/>
        <v/>
      </c>
      <c r="CX38" s="878" t="str">
        <f t="shared" si="177"/>
        <v/>
      </c>
      <c r="CY38" s="878" t="str">
        <f t="shared" si="178"/>
        <v/>
      </c>
      <c r="CZ38" s="855">
        <f t="shared" si="179"/>
        <v>1</v>
      </c>
      <c r="DA38" s="877" t="s">
        <v>83</v>
      </c>
      <c r="DB38" s="878" t="s">
        <v>83</v>
      </c>
      <c r="DC38" s="878" t="s">
        <v>56</v>
      </c>
      <c r="DD38" s="878" t="s">
        <v>83</v>
      </c>
      <c r="DE38" s="878" t="s">
        <v>83</v>
      </c>
      <c r="DF38" s="878" t="s">
        <v>83</v>
      </c>
      <c r="DG38" s="878" t="s">
        <v>83</v>
      </c>
      <c r="DH38" s="878" t="s">
        <v>83</v>
      </c>
      <c r="DI38" s="879" t="str">
        <f t="shared" si="180"/>
        <v>c</v>
      </c>
      <c r="DJ38" s="877" t="str">
        <f t="shared" si="181"/>
        <v/>
      </c>
      <c r="DK38" s="878" t="str">
        <f t="shared" si="182"/>
        <v/>
      </c>
      <c r="DL38" s="878">
        <f t="shared" si="183"/>
        <v>2</v>
      </c>
      <c r="DM38" s="878" t="str">
        <f t="shared" si="184"/>
        <v/>
      </c>
      <c r="DN38" s="878" t="str">
        <f t="shared" ref="DN38:DN69" si="262">_xlfn.SWITCH(DE38,"a",4,"b",3,"c",2,"d",1,"e",0,"-","")</f>
        <v/>
      </c>
      <c r="DO38" s="878" t="str">
        <f t="shared" si="185"/>
        <v/>
      </c>
      <c r="DP38" s="878" t="str">
        <f t="shared" si="186"/>
        <v/>
      </c>
      <c r="DQ38" s="878" t="str">
        <f t="shared" si="187"/>
        <v/>
      </c>
      <c r="DR38" s="840">
        <f t="shared" si="188"/>
        <v>0.5</v>
      </c>
      <c r="DS38" s="876" t="str">
        <f t="shared" si="189"/>
        <v>客観指標</v>
      </c>
      <c r="DT38" s="863" t="str">
        <f t="shared" si="190"/>
        <v>環境に負荷をかけない栽培を増やすための取組や森林の整備等は、市民生活において実感しにくい施策であり、客観指標評価を重視して評価することが妥当であると考えるため。</v>
      </c>
      <c r="DU38" s="877" t="s">
        <v>313</v>
      </c>
      <c r="DV38" s="859" t="s">
        <v>3628</v>
      </c>
      <c r="DW38" s="860"/>
      <c r="DX38" s="859"/>
      <c r="DY38" s="889" t="s">
        <v>54</v>
      </c>
      <c r="DZ38" s="878" t="s">
        <v>83</v>
      </c>
      <c r="EA38" s="878" t="s">
        <v>83</v>
      </c>
      <c r="EB38" s="878" t="s">
        <v>83</v>
      </c>
      <c r="EC38" s="878" t="s">
        <v>83</v>
      </c>
      <c r="ED38" s="878" t="s">
        <v>83</v>
      </c>
      <c r="EE38" s="878" t="s">
        <v>83</v>
      </c>
      <c r="EF38" s="878" t="s">
        <v>83</v>
      </c>
      <c r="EG38" s="878" t="s">
        <v>83</v>
      </c>
      <c r="EH38" s="879" t="str">
        <f t="shared" si="191"/>
        <v>a</v>
      </c>
      <c r="EI38" s="895">
        <v>1</v>
      </c>
      <c r="EJ38" s="895" t="s">
        <v>83</v>
      </c>
      <c r="EK38" s="895" t="s">
        <v>83</v>
      </c>
      <c r="EL38" s="895" t="s">
        <v>83</v>
      </c>
      <c r="EM38" s="895" t="s">
        <v>83</v>
      </c>
      <c r="EN38" s="895" t="s">
        <v>83</v>
      </c>
      <c r="EO38" s="895" t="s">
        <v>83</v>
      </c>
      <c r="EP38" s="895" t="s">
        <v>83</v>
      </c>
      <c r="EQ38" s="895" t="s">
        <v>83</v>
      </c>
      <c r="ER38" s="879">
        <f t="shared" si="192"/>
        <v>1</v>
      </c>
      <c r="ES38" s="877">
        <f t="shared" si="193"/>
        <v>4</v>
      </c>
      <c r="ET38" s="878" t="str">
        <f t="shared" si="194"/>
        <v/>
      </c>
      <c r="EU38" s="878" t="str">
        <f t="shared" si="195"/>
        <v/>
      </c>
      <c r="EV38" s="878" t="str">
        <f t="shared" si="196"/>
        <v/>
      </c>
      <c r="EW38" s="878" t="str">
        <f t="shared" si="197"/>
        <v/>
      </c>
      <c r="EX38" s="878" t="str">
        <f t="shared" si="198"/>
        <v/>
      </c>
      <c r="EY38" s="878" t="str">
        <f t="shared" si="199"/>
        <v/>
      </c>
      <c r="EZ38" s="878" t="str">
        <f t="shared" si="200"/>
        <v/>
      </c>
      <c r="FA38" s="878" t="str">
        <f t="shared" si="201"/>
        <v/>
      </c>
      <c r="FB38" s="855">
        <f t="shared" si="202"/>
        <v>1</v>
      </c>
      <c r="FC38" s="877" t="s">
        <v>83</v>
      </c>
      <c r="FD38" s="878" t="s">
        <v>83</v>
      </c>
      <c r="FE38" s="878" t="s">
        <v>56</v>
      </c>
      <c r="FF38" s="878" t="s">
        <v>83</v>
      </c>
      <c r="FG38" s="878" t="s">
        <v>83</v>
      </c>
      <c r="FH38" s="878" t="s">
        <v>83</v>
      </c>
      <c r="FI38" s="878" t="s">
        <v>83</v>
      </c>
      <c r="FJ38" s="878" t="s">
        <v>83</v>
      </c>
      <c r="FK38" s="879" t="str">
        <f t="shared" si="203"/>
        <v>c</v>
      </c>
      <c r="FL38" s="877" t="str">
        <f t="shared" si="204"/>
        <v/>
      </c>
      <c r="FM38" s="878" t="str">
        <f t="shared" si="205"/>
        <v/>
      </c>
      <c r="FN38" s="878">
        <f t="shared" si="206"/>
        <v>2</v>
      </c>
      <c r="FO38" s="878" t="str">
        <f t="shared" si="207"/>
        <v/>
      </c>
      <c r="FP38" s="878" t="str">
        <f t="shared" si="208"/>
        <v/>
      </c>
      <c r="FQ38" s="878" t="str">
        <f t="shared" si="209"/>
        <v/>
      </c>
      <c r="FR38" s="878" t="str">
        <f t="shared" si="210"/>
        <v/>
      </c>
      <c r="FS38" s="878" t="str">
        <f t="shared" si="211"/>
        <v/>
      </c>
      <c r="FT38" s="840">
        <f t="shared" si="212"/>
        <v>0.5</v>
      </c>
      <c r="FU38" s="915" t="str">
        <f t="shared" si="213"/>
        <v>客観指標</v>
      </c>
      <c r="FV38" s="863" t="str">
        <f t="shared" si="214"/>
        <v>環境に負荷をかけない栽培を増やすための取組や森林の整備等は、市民生活において実感しにくい施策であり、客観指標評価を重視して評価することが妥当であると考えるため。</v>
      </c>
      <c r="FW38" s="877" t="s">
        <v>313</v>
      </c>
      <c r="FX38" s="859" t="s">
        <v>3628</v>
      </c>
      <c r="FY38" s="860"/>
      <c r="FZ38" s="859"/>
      <c r="GA38" s="889" t="str">
        <f>VLOOKUP($A38&amp;"-"&amp;GA$4,'04施策の客観指標'!$A$4:$AY$1029,COLUMN('04施策の客観指標'!$AV:$AV),FALSE)</f>
        <v>a</v>
      </c>
      <c r="GB38" s="878" t="str">
        <f>VLOOKUP($A38&amp;"-"&amp;GB$4,'04施策の客観指標'!$A$4:$AY$1029,COLUMN('04施策の客観指標'!$AV:$AV),FALSE)</f>
        <v>-</v>
      </c>
      <c r="GC38" s="878" t="str">
        <f>VLOOKUP($A38&amp;"-"&amp;GC$4,'04施策の客観指標'!$A$4:$AY$1029,COLUMN('04施策の客観指標'!$AV:$AV),FALSE)</f>
        <v>-</v>
      </c>
      <c r="GD38" s="878" t="str">
        <f>VLOOKUP($A38&amp;"-"&amp;GD$4,'04施策の客観指標'!$A$4:$AY$1029,COLUMN('04施策の客観指標'!$AV:$AV),FALSE)</f>
        <v>-</v>
      </c>
      <c r="GE38" s="878" t="str">
        <f>VLOOKUP($A38&amp;"-"&amp;GE$4,'04施策の客観指標'!$A$4:$AY$1029,COLUMN('04施策の客観指標'!$AV:$AV),FALSE)</f>
        <v>-</v>
      </c>
      <c r="GF38" s="878" t="str">
        <f>VLOOKUP($A38&amp;"-"&amp;GF$4,'04施策の客観指標'!$A$4:$AY$1029,COLUMN('04施策の客観指標'!$AV:$AV),FALSE)</f>
        <v>-</v>
      </c>
      <c r="GG38" s="878" t="str">
        <f>VLOOKUP($A38&amp;"-"&amp;GG$4,'04施策の客観指標'!$A$4:$AY$1029,COLUMN('04施策の客観指標'!$AV:$AV),FALSE)</f>
        <v>-</v>
      </c>
      <c r="GH38" s="878" t="str">
        <f>VLOOKUP($A38&amp;"-"&amp;GH$4,'04施策の客観指標'!$A$4:$AY$1029,COLUMN('04施策の客観指標'!$AV:$AV),FALSE)</f>
        <v>-</v>
      </c>
      <c r="GI38" s="878" t="str">
        <f>VLOOKUP($A38&amp;"-"&amp;GI$4,'04施策の客観指標'!$A$4:$AY$1029,COLUMN('04施策の客観指標'!$AV:$AV),FALSE)</f>
        <v>-</v>
      </c>
      <c r="GJ38" s="879" t="str">
        <f t="shared" si="215"/>
        <v>a</v>
      </c>
      <c r="GK38" s="856">
        <f>IF(GA38="-","-",VLOOKUP($A38&amp;"-"&amp;GA$4,'04施策の客観指標'!$A$4:$AY$1029,COLUMN('04施策の客観指標'!$AY:$AY),FALSE))</f>
        <v>1</v>
      </c>
      <c r="GL38" s="856" t="str">
        <f>IF(GB38="-","-",VLOOKUP($A38&amp;"-"&amp;GB$4,'04施策の客観指標'!$A$4:$AY$1029,COLUMN('04施策の客観指標'!$AY:$AY),FALSE))</f>
        <v>-</v>
      </c>
      <c r="GM38" s="856" t="str">
        <f>IF(GC38="-","-",VLOOKUP($A38&amp;"-"&amp;GC$4,'04施策の客観指標'!$A$4:$AY$1029,COLUMN('04施策の客観指標'!$AY:$AY),FALSE))</f>
        <v>-</v>
      </c>
      <c r="GN38" s="856" t="str">
        <f>IF(GD38="-","-",VLOOKUP($A38&amp;"-"&amp;GD$4,'04施策の客観指標'!$A$4:$AY$1029,COLUMN('04施策の客観指標'!$AY:$AY),FALSE))</f>
        <v>-</v>
      </c>
      <c r="GO38" s="856" t="str">
        <f>IF(GE38="-","-",VLOOKUP($A38&amp;"-"&amp;GE$4,'04施策の客観指標'!$A$4:$AY$1029,COLUMN('04施策の客観指標'!$AY:$AY),FALSE))</f>
        <v>-</v>
      </c>
      <c r="GP38" s="856" t="str">
        <f>IF(GF38="-","-",VLOOKUP($A38&amp;"-"&amp;GF$4,'04施策の客観指標'!$A$4:$AY$1029,COLUMN('04施策の客観指標'!$AY:$AY),FALSE))</f>
        <v>-</v>
      </c>
      <c r="GQ38" s="856" t="str">
        <f>IF(GG38="-","-",VLOOKUP($A38&amp;"-"&amp;GG$4,'04施策の客観指標'!$A$4:$AY$1029,COLUMN('04施策の客観指標'!$AY:$AY),FALSE))</f>
        <v>-</v>
      </c>
      <c r="GR38" s="856" t="str">
        <f>IF(GH38="-","-",VLOOKUP($A38&amp;"-"&amp;GH$4,'04施策の客観指標'!$A$4:$AY$1029,COLUMN('04施策の客観指標'!$AY:$AY),FALSE))</f>
        <v>-</v>
      </c>
      <c r="GS38" s="856" t="str">
        <f>IF(GI38="-","-",VLOOKUP($A38&amp;"-"&amp;GI$4,'04施策の客観指標'!$A$4:$AY$1029,COLUMN('04施策の客観指標'!$AY:$AY),FALSE))</f>
        <v>-</v>
      </c>
      <c r="GT38" s="879">
        <f t="shared" si="216"/>
        <v>1</v>
      </c>
      <c r="GU38" s="877">
        <f t="shared" si="217"/>
        <v>4</v>
      </c>
      <c r="GV38" s="878" t="str">
        <f t="shared" si="218"/>
        <v/>
      </c>
      <c r="GW38" s="878" t="str">
        <f t="shared" si="219"/>
        <v/>
      </c>
      <c r="GX38" s="878" t="str">
        <f t="shared" si="220"/>
        <v/>
      </c>
      <c r="GY38" s="878" t="str">
        <f t="shared" si="221"/>
        <v/>
      </c>
      <c r="GZ38" s="878" t="str">
        <f t="shared" si="222"/>
        <v/>
      </c>
      <c r="HA38" s="878" t="str">
        <f t="shared" si="223"/>
        <v/>
      </c>
      <c r="HB38" s="878" t="str">
        <f t="shared" si="224"/>
        <v/>
      </c>
      <c r="HC38" s="878" t="str">
        <f t="shared" si="225"/>
        <v/>
      </c>
      <c r="HD38" s="855">
        <f t="shared" si="226"/>
        <v>1</v>
      </c>
      <c r="HE38" s="877" t="str">
        <f>IF($K38="○",VLOOKUP($C38&amp;"-"&amp;HE$4,'05市民生活実感調査'!$A$3:$BC$218,COLUMN('05市民生活実感調査'!$AS:$AS),FALSE),"-")</f>
        <v>-</v>
      </c>
      <c r="HF38" s="878" t="str">
        <f>IF($L38="○",VLOOKUP($C38&amp;"-"&amp;HF$4,'05市民生活実感調査'!$A$3:$BC$218,COLUMN('05市民生活実感調査'!$AS:$AS),FALSE),"-")</f>
        <v>-</v>
      </c>
      <c r="HG38" s="878" t="str">
        <f>IF($M38="○",VLOOKUP($C38&amp;"-"&amp;HG$4,'05市民生活実感調査'!$A$3:$BC$218,COLUMN('05市民生活実感調査'!$AS:$AS),FALSE),"-")</f>
        <v>c</v>
      </c>
      <c r="HH38" s="878" t="str">
        <f>IF($N38="○",VLOOKUP($C38&amp;"-"&amp;HH$4,'05市民生活実感調査'!$A$3:$BC$218,COLUMN('05市民生活実感調査'!$AS:$AS),FALSE),"-")</f>
        <v>-</v>
      </c>
      <c r="HI38" s="878" t="str">
        <f>IF($O38="○",VLOOKUP($C38&amp;"-"&amp;HI$4,'05市民生活実感調査'!$A$3:$BC$218,COLUMN('05市民生活実感調査'!$AS:$AS),FALSE),"-")</f>
        <v>-</v>
      </c>
      <c r="HJ38" s="878" t="str">
        <f>IF($P38="○",VLOOKUP($C38&amp;"-"&amp;HJ$4,'05市民生活実感調査'!$A$3:$BC$218,COLUMN('05市民生活実感調査'!$AS:$AS),FALSE),"-")</f>
        <v>-</v>
      </c>
      <c r="HK38" s="878" t="str">
        <f>IF($Q38="○",VLOOKUP($C38&amp;"-"&amp;HK$4,'05市民生活実感調査'!$A$3:$BC$218,COLUMN('05市民生活実感調査'!$AS:$AS),FALSE),"-")</f>
        <v>-</v>
      </c>
      <c r="HL38" s="878" t="str">
        <f>IF($R38="○",VLOOKUP($C38&amp;"-"&amp;HL$4,'05市民生活実感調査'!$A$3:$BC$218,COLUMN('05市民生活実感調査'!$AS:$AS),FALSE),"-")</f>
        <v>-</v>
      </c>
      <c r="HM38" s="879" t="str">
        <f t="shared" si="227"/>
        <v>c</v>
      </c>
      <c r="HN38" s="877" t="str">
        <f t="shared" si="228"/>
        <v/>
      </c>
      <c r="HO38" s="878" t="str">
        <f t="shared" si="229"/>
        <v/>
      </c>
      <c r="HP38" s="878">
        <f t="shared" si="230"/>
        <v>2</v>
      </c>
      <c r="HQ38" s="878" t="str">
        <f t="shared" si="231"/>
        <v/>
      </c>
      <c r="HR38" s="878" t="str">
        <f t="shared" si="232"/>
        <v/>
      </c>
      <c r="HS38" s="878" t="str">
        <f t="shared" si="233"/>
        <v/>
      </c>
      <c r="HT38" s="878" t="str">
        <f t="shared" si="234"/>
        <v/>
      </c>
      <c r="HU38" s="878" t="str">
        <f t="shared" si="235"/>
        <v/>
      </c>
      <c r="HV38" s="840">
        <f t="shared" si="236"/>
        <v>0.5</v>
      </c>
      <c r="HW38" s="876" t="str">
        <f t="shared" si="237"/>
        <v>客観指標</v>
      </c>
      <c r="HX38" s="863" t="str">
        <f t="shared" si="238"/>
        <v>環境に負荷をかけない栽培を増やすための取組や森林の整備等は、市民生活において実感しにくい施策であり、客観指標評価を重視して評価することが妥当であると考えるため。</v>
      </c>
      <c r="HY38" s="877" t="str">
        <f>VLOOKUP(GJ38&amp;HM38&amp;HW38,プルダウン!$AC$2:$AD$71,2,FALSE)</f>
        <v>B</v>
      </c>
      <c r="HZ38" s="859" t="str">
        <f>VLOOKUP(HY38,プルダウン!$A$1:$B$6,2,FALSE)</f>
        <v>政策の目的がかなり達成されている</v>
      </c>
      <c r="IA38" s="860"/>
      <c r="IB38" s="859"/>
      <c r="IC38" s="889" t="str">
        <f>VLOOKUP($A38&amp;"-"&amp;IC$4,'04施策の客観指標'!$A$4:$AY$1029,COLUMN('04施策の客観指標'!$AW:$AW),FALSE)</f>
        <v>a</v>
      </c>
      <c r="ID38" s="878" t="str">
        <f>VLOOKUP($A38&amp;"-"&amp;ID$4,'04施策の客観指標'!$A$4:$AY$1029,COLUMN('04施策の客観指標'!$AW:$AW),FALSE)</f>
        <v>-</v>
      </c>
      <c r="IE38" s="878" t="str">
        <f>VLOOKUP($A38&amp;"-"&amp;IE$4,'04施策の客観指標'!$A$4:$AY$1029,COLUMN('04施策の客観指標'!$AW:$AW),FALSE)</f>
        <v>-</v>
      </c>
      <c r="IF38" s="878" t="str">
        <f>VLOOKUP($A38&amp;"-"&amp;IF$4,'04施策の客観指標'!$A$4:$AY$1029,COLUMN('04施策の客観指標'!$AW:$AW),FALSE)</f>
        <v>-</v>
      </c>
      <c r="IG38" s="878" t="str">
        <f>VLOOKUP($A38&amp;"-"&amp;IG$4,'04施策の客観指標'!$A$4:$AY$1029,COLUMN('04施策の客観指標'!$AW:$AW),FALSE)</f>
        <v>-</v>
      </c>
      <c r="IH38" s="878" t="str">
        <f>VLOOKUP($A38&amp;"-"&amp;IH$4,'04施策の客観指標'!$A$4:$AY$1029,COLUMN('04施策の客観指標'!$AW:$AW),FALSE)</f>
        <v>-</v>
      </c>
      <c r="II38" s="878" t="str">
        <f>VLOOKUP($A38&amp;"-"&amp;II$4,'04施策の客観指標'!$A$4:$AY$1029,COLUMN('04施策の客観指標'!$AW:$AW),FALSE)</f>
        <v>-</v>
      </c>
      <c r="IJ38" s="878" t="str">
        <f>VLOOKUP($A38&amp;"-"&amp;IJ$4,'04施策の客観指標'!$A$4:$AY$1029,COLUMN('04施策の客観指標'!$AW:$AW),FALSE)</f>
        <v>-</v>
      </c>
      <c r="IK38" s="878" t="str">
        <f>VLOOKUP($A38&amp;"-"&amp;IK$4,'04施策の客観指標'!$A$4:$AY$1029,COLUMN('04施策の客観指標'!$AW:$AW),FALSE)</f>
        <v>-</v>
      </c>
      <c r="IL38" s="879" t="str">
        <f t="shared" si="239"/>
        <v>a</v>
      </c>
      <c r="IM38" s="856">
        <f>IF(IC38="-","-",VLOOKUP($A38&amp;"-"&amp;IC$4,'04施策の客観指標'!$A$4:$AY$1029,COLUMN('04施策の客観指標'!$AY:$AY),FALSE))</f>
        <v>1</v>
      </c>
      <c r="IN38" s="856" t="str">
        <f>IF(ID38="-","-",VLOOKUP($A38&amp;"-"&amp;ID$4,'04施策の客観指標'!$A$4:$AY$1029,COLUMN('04施策の客観指標'!$AY:$AY),FALSE))</f>
        <v>-</v>
      </c>
      <c r="IO38" s="856" t="str">
        <f>IF(IE38="-","-",VLOOKUP($A38&amp;"-"&amp;IE$4,'04施策の客観指標'!$A$4:$AY$1029,COLUMN('04施策の客観指標'!$AY:$AY),FALSE))</f>
        <v>-</v>
      </c>
      <c r="IP38" s="856" t="str">
        <f>IF(IF38="-","-",VLOOKUP($A38&amp;"-"&amp;IF$4,'04施策の客観指標'!$A$4:$AY$1029,COLUMN('04施策の客観指標'!$AY:$AY),FALSE))</f>
        <v>-</v>
      </c>
      <c r="IQ38" s="856" t="str">
        <f>IF(IG38="-","-",VLOOKUP($A38&amp;"-"&amp;IG$4,'04施策の客観指標'!$A$4:$AY$1029,COLUMN('04施策の客観指標'!$AY:$AY),FALSE))</f>
        <v>-</v>
      </c>
      <c r="IR38" s="856" t="str">
        <f>IF(IH38="-","-",VLOOKUP($A38&amp;"-"&amp;IH$4,'04施策の客観指標'!$A$4:$AY$1029,COLUMN('04施策の客観指標'!$AY:$AY),FALSE))</f>
        <v>-</v>
      </c>
      <c r="IS38" s="856" t="str">
        <f>IF(II38="-","-",VLOOKUP($A38&amp;"-"&amp;II$4,'04施策の客観指標'!$A$4:$AY$1029,COLUMN('04施策の客観指標'!$AY:$AY),FALSE))</f>
        <v>-</v>
      </c>
      <c r="IT38" s="856" t="str">
        <f>IF(IJ38="-","-",VLOOKUP($A38&amp;"-"&amp;IJ$4,'04施策の客観指標'!$A$4:$AY$1029,COLUMN('04施策の客観指標'!$AY:$AY),FALSE))</f>
        <v>-</v>
      </c>
      <c r="IU38" s="856" t="str">
        <f>IF(IK38="-","-",VLOOKUP($A38&amp;"-"&amp;IK$4,'04施策の客観指標'!$A$4:$AY$1029,COLUMN('04施策の客観指標'!$AY:$AY),FALSE))</f>
        <v>-</v>
      </c>
      <c r="IV38" s="879">
        <f t="shared" si="240"/>
        <v>1</v>
      </c>
      <c r="IW38" s="877">
        <f t="shared" si="241"/>
        <v>4</v>
      </c>
      <c r="IX38" s="878" t="str">
        <f t="shared" si="242"/>
        <v/>
      </c>
      <c r="IY38" s="878" t="str">
        <f t="shared" si="243"/>
        <v/>
      </c>
      <c r="IZ38" s="878" t="str">
        <f t="shared" si="244"/>
        <v/>
      </c>
      <c r="JA38" s="878" t="str">
        <f t="shared" si="245"/>
        <v/>
      </c>
      <c r="JB38" s="878" t="str">
        <f t="shared" si="246"/>
        <v/>
      </c>
      <c r="JC38" s="878" t="str">
        <f t="shared" si="247"/>
        <v/>
      </c>
      <c r="JD38" s="878" t="str">
        <f t="shared" si="248"/>
        <v/>
      </c>
      <c r="JE38" s="878" t="str">
        <f t="shared" si="249"/>
        <v/>
      </c>
      <c r="JF38" s="855">
        <f t="shared" si="250"/>
        <v>1</v>
      </c>
      <c r="JG38" s="877" t="str">
        <f>IF($K38="○",VLOOKUP($C38&amp;"-"&amp;JG$4,'05市民生活実感調査'!$A$3:$BC$218,COLUMN('05市民生活実感調査'!$BC:$BC),FALSE),"-")</f>
        <v>-</v>
      </c>
      <c r="JH38" s="878" t="str">
        <f>IF($L38="○",VLOOKUP($C38&amp;"-"&amp;JH$4,'05市民生活実感調査'!$A$3:$BC$218,COLUMN('05市民生活実感調査'!$BC:$BC),FALSE),"-")</f>
        <v>-</v>
      </c>
      <c r="JI38" s="878" t="str">
        <f>IF($M38="○",VLOOKUP($C38&amp;"-"&amp;JI$4,'05市民生活実感調査'!$A$3:$BC$218,COLUMN('05市民生活実感調査'!$BC:$BC),FALSE),"-")</f>
        <v>c</v>
      </c>
      <c r="JJ38" s="878" t="str">
        <f>IF($N38="○",VLOOKUP($C38&amp;"-"&amp;JJ$4,'05市民生活実感調査'!$A$3:$BC$218,COLUMN('05市民生活実感調査'!$BC:$BC),FALSE),"-")</f>
        <v>-</v>
      </c>
      <c r="JK38" s="878" t="str">
        <f>IF($O38="○",VLOOKUP($C38&amp;"-"&amp;JK$4,'05市民生活実感調査'!$A$3:$BC$218,COLUMN('05市民生活実感調査'!$BC:$BC),FALSE),"-")</f>
        <v>-</v>
      </c>
      <c r="JL38" s="878" t="str">
        <f>IF($P38="○",VLOOKUP($C38&amp;"-"&amp;JL$4,'05市民生活実感調査'!$A$3:$BC$218,COLUMN('05市民生活実感調査'!$BC:$BC),FALSE),"-")</f>
        <v>-</v>
      </c>
      <c r="JM38" s="878" t="str">
        <f>IF($Q38="○",VLOOKUP($C38&amp;"-"&amp;JM$4,'05市民生活実感調査'!$A$3:$BC$218,COLUMN('05市民生活実感調査'!$BC:$BC),FALSE),"-")</f>
        <v>-</v>
      </c>
      <c r="JN38" s="878" t="str">
        <f>IF($R38="○",VLOOKUP($C38&amp;"-"&amp;JN$4,'05市民生活実感調査'!$A$3:$BC$218,COLUMN('05市民生活実感調査'!$BC:$BC),FALSE),"-")</f>
        <v>-</v>
      </c>
      <c r="JO38" s="879" t="str">
        <f t="shared" si="251"/>
        <v>c</v>
      </c>
      <c r="JP38" s="877" t="str">
        <f t="shared" si="252"/>
        <v/>
      </c>
      <c r="JQ38" s="878" t="str">
        <f t="shared" si="253"/>
        <v/>
      </c>
      <c r="JR38" s="878">
        <f t="shared" si="254"/>
        <v>2</v>
      </c>
      <c r="JS38" s="878" t="str">
        <f t="shared" si="255"/>
        <v/>
      </c>
      <c r="JT38" s="878" t="str">
        <f t="shared" si="256"/>
        <v/>
      </c>
      <c r="JU38" s="878" t="str">
        <f t="shared" si="257"/>
        <v/>
      </c>
      <c r="JV38" s="878" t="str">
        <f t="shared" si="258"/>
        <v/>
      </c>
      <c r="JW38" s="878" t="str">
        <f t="shared" si="259"/>
        <v/>
      </c>
      <c r="JX38" s="840">
        <f t="shared" si="260"/>
        <v>0.5</v>
      </c>
      <c r="JY38" s="876" t="str">
        <f t="shared" si="143"/>
        <v>客観指標</v>
      </c>
      <c r="JZ38" s="863" t="str">
        <f t="shared" si="261"/>
        <v>環境に負荷をかけない栽培を増やすための取組や森林の整備等は、市民生活において実感しにくい施策であり、客観指標評価を重視して評価することが妥当であると考えるため。</v>
      </c>
      <c r="KA38" s="877" t="str">
        <f>VLOOKUP(IL38&amp;JO38&amp;JY38,プルダウン!$AC$2:$AD$71,2,FALSE)</f>
        <v>B</v>
      </c>
      <c r="KB38" s="859" t="str">
        <f>VLOOKUP(KA38,プルダウン!$A$1:$B$6,2,FALSE)</f>
        <v>政策の目的がかなり達成されている</v>
      </c>
      <c r="KC38" s="860"/>
      <c r="KD38" s="859"/>
      <c r="KE38" s="883" t="str">
        <f>VLOOKUP($A38&amp;"-"&amp;KE$4,'04施策の客観指標'!$A$4:$AY$1029,COLUMN('04施策の客観指標'!$AX:$AX),FALSE)</f>
        <v>a</v>
      </c>
      <c r="KF38" s="813" t="str">
        <f>VLOOKUP($A38&amp;"-"&amp;KF$4,'04施策の客観指標'!$A$4:$AY$1029,COLUMN('04施策の客観指標'!$AX:$AX),FALSE)</f>
        <v>-</v>
      </c>
      <c r="KG38" s="813" t="str">
        <f>VLOOKUP($A38&amp;"-"&amp;KG$4,'04施策の客観指標'!$A$4:$AY$1029,COLUMN('04施策の客観指標'!$AX:$AX),FALSE)</f>
        <v>-</v>
      </c>
      <c r="KH38" s="813" t="str">
        <f>VLOOKUP($A38&amp;"-"&amp;KH$4,'04施策の客観指標'!$A$4:$AY$1029,COLUMN('04施策の客観指標'!$AX:$AX),FALSE)</f>
        <v>-</v>
      </c>
      <c r="KI38" s="813" t="str">
        <f>VLOOKUP($A38&amp;"-"&amp;KI$4,'04施策の客観指標'!$A$4:$AY$1029,COLUMN('04施策の客観指標'!$AX:$AX),FALSE)</f>
        <v>-</v>
      </c>
      <c r="KJ38" s="813" t="str">
        <f>VLOOKUP($A38&amp;"-"&amp;KJ$4,'04施策の客観指標'!$A$4:$AY$1029,COLUMN('04施策の客観指標'!$AX:$AX),FALSE)</f>
        <v>-</v>
      </c>
      <c r="KK38" s="813" t="str">
        <f>VLOOKUP($A38&amp;"-"&amp;KK$4,'04施策の客観指標'!$A$4:$AY$1029,COLUMN('04施策の客観指標'!$AX:$AX),FALSE)</f>
        <v>-</v>
      </c>
      <c r="KL38" s="813" t="str">
        <f>VLOOKUP($A38&amp;"-"&amp;KL$4,'04施策の客観指標'!$A$4:$AY$1029,COLUMN('04施策の客観指標'!$AX:$AX),FALSE)</f>
        <v>-</v>
      </c>
      <c r="KM38" s="813" t="str">
        <f>VLOOKUP($A38&amp;"-"&amp;KM$4,'04施策の客観指標'!$A$4:$AY$1029,COLUMN('04施策の客観指標'!$AX:$AX),FALSE)</f>
        <v>-</v>
      </c>
      <c r="KN38" s="814" t="str">
        <f t="shared" si="118"/>
        <v>a</v>
      </c>
      <c r="KO38" s="423">
        <f>IF(KE38="-","-",VLOOKUP($A38&amp;"-"&amp;KE$4,'04施策の客観指標'!$A$4:$AY$1029,COLUMN('04施策の客観指標'!$AY:$AY),FALSE))</f>
        <v>1</v>
      </c>
      <c r="KP38" s="423" t="str">
        <f>IF(KF38="-","-",VLOOKUP($A38&amp;"-"&amp;KF$4,'04施策の客観指標'!$A$4:$AY$1029,COLUMN('04施策の客観指標'!$AY:$AY),FALSE))</f>
        <v>-</v>
      </c>
      <c r="KQ38" s="423" t="str">
        <f>IF(KG38="-","-",VLOOKUP($A38&amp;"-"&amp;KG$4,'04施策の客観指標'!$A$4:$AY$1029,COLUMN('04施策の客観指標'!$AY:$AY),FALSE))</f>
        <v>-</v>
      </c>
      <c r="KR38" s="423" t="str">
        <f>IF(KH38="-","-",VLOOKUP($A38&amp;"-"&amp;KH$4,'04施策の客観指標'!$A$4:$AY$1029,COLUMN('04施策の客観指標'!$AY:$AY),FALSE))</f>
        <v>-</v>
      </c>
      <c r="KS38" s="423" t="str">
        <f>IF(KI38="-","-",VLOOKUP($A38&amp;"-"&amp;KI$4,'04施策の客観指標'!$A$4:$AY$1029,COLUMN('04施策の客観指標'!$AY:$AY),FALSE))</f>
        <v>-</v>
      </c>
      <c r="KT38" s="423" t="str">
        <f>IF(KJ38="-","-",VLOOKUP($A38&amp;"-"&amp;KJ$4,'04施策の客観指標'!$A$4:$AY$1029,COLUMN('04施策の客観指標'!$AY:$AY),FALSE))</f>
        <v>-</v>
      </c>
      <c r="KU38" s="423" t="str">
        <f>IF(KK38="-","-",VLOOKUP($A38&amp;"-"&amp;KK$4,'04施策の客観指標'!$A$4:$AY$1029,COLUMN('04施策の客観指標'!$AY:$AY),FALSE))</f>
        <v>-</v>
      </c>
      <c r="KV38" s="423" t="str">
        <f>IF(KL38="-","-",VLOOKUP($A38&amp;"-"&amp;KL$4,'04施策の客観指標'!$A$4:$AY$1029,COLUMN('04施策の客観指標'!$AY:$AY),FALSE))</f>
        <v>-</v>
      </c>
      <c r="KW38" s="423" t="str">
        <f>IF(KM38="-","-",VLOOKUP($A38&amp;"-"&amp;KM$4,'04施策の客観指標'!$A$4:$AY$1029,COLUMN('04施策の客観指標'!$AY:$AY),FALSE))</f>
        <v>-</v>
      </c>
      <c r="KX38" s="234">
        <f t="shared" si="119"/>
        <v>1</v>
      </c>
      <c r="KY38" s="237">
        <f t="shared" si="120"/>
        <v>4</v>
      </c>
      <c r="KZ38" s="187" t="str">
        <f t="shared" si="121"/>
        <v/>
      </c>
      <c r="LA38" s="187" t="str">
        <f t="shared" si="122"/>
        <v/>
      </c>
      <c r="LB38" s="187" t="str">
        <f t="shared" si="123"/>
        <v/>
      </c>
      <c r="LC38" s="187" t="str">
        <f t="shared" si="124"/>
        <v/>
      </c>
      <c r="LD38" s="187" t="str">
        <f t="shared" si="125"/>
        <v/>
      </c>
      <c r="LE38" s="187" t="str">
        <f t="shared" si="126"/>
        <v/>
      </c>
      <c r="LF38" s="187" t="str">
        <f t="shared" si="127"/>
        <v/>
      </c>
      <c r="LG38" s="187" t="str">
        <f t="shared" si="128"/>
        <v/>
      </c>
      <c r="LH38" s="240">
        <f t="shared" si="129"/>
        <v>1</v>
      </c>
      <c r="LI38" s="820" t="str">
        <f>IF($K38="○",VLOOKUP($C38&amp;"-"&amp;LI$4,'05市民生活実感調査'!$A$3:$BM$218,COLUMN('05市民生活実感調査'!$BM:$BM),FALSE),"-")</f>
        <v>-</v>
      </c>
      <c r="LJ38" s="821" t="str">
        <f>IF($L38="○",VLOOKUP($C38&amp;"-"&amp;LJ$4,'05市民生活実感調査'!$A$3:$BM$218,COLUMN('05市民生活実感調査'!$BM:$BM),FALSE),"-")</f>
        <v>-</v>
      </c>
      <c r="LK38" s="821" t="str">
        <f>IF($M38="○",VLOOKUP($C38&amp;"-"&amp;LK$4,'05市民生活実感調査'!$A$3:$BM$218,COLUMN('05市民生活実感調査'!$BM:$BM),FALSE),"-")</f>
        <v>c</v>
      </c>
      <c r="LL38" s="821" t="str">
        <f>IF($N38="○",VLOOKUP($C38&amp;"-"&amp;LL$4,'05市民生活実感調査'!$A$3:$BM$218,COLUMN('05市民生活実感調査'!$BM:$BM),FALSE),"-")</f>
        <v>-</v>
      </c>
      <c r="LM38" s="821" t="str">
        <f>IF($O38="○",VLOOKUP($C38&amp;"-"&amp;LM$4,'05市民生活実感調査'!$A$3:$BM$218,COLUMN('05市民生活実感調査'!$BM:$BM),FALSE),"-")</f>
        <v>-</v>
      </c>
      <c r="LN38" s="821" t="str">
        <f>IF($P38="○",VLOOKUP($C38&amp;"-"&amp;LN$4,'05市民生活実感調査'!$A$3:$BM$218,COLUMN('05市民生活実感調査'!$BM:$BM),FALSE),"-")</f>
        <v>-</v>
      </c>
      <c r="LO38" s="821" t="str">
        <f>IF($Q38="○",VLOOKUP($C38&amp;"-"&amp;LO$4,'05市民生活実感調査'!$A$3:$BM$218,COLUMN('05市民生活実感調査'!$BM:$BM),FALSE),"-")</f>
        <v>-</v>
      </c>
      <c r="LP38" s="821" t="str">
        <f>IF($R38="○",VLOOKUP($C38&amp;"-"&amp;LP$4,'05市民生活実感調査'!$A$3:$BM$218,COLUMN('05市民生活実感調査'!$BM:$BM),FALSE),"-")</f>
        <v>-</v>
      </c>
      <c r="LQ38" s="822" t="str">
        <f t="shared" si="130"/>
        <v>c</v>
      </c>
      <c r="LR38" s="237" t="str">
        <f t="shared" si="131"/>
        <v/>
      </c>
      <c r="LS38" s="187" t="str">
        <f t="shared" si="132"/>
        <v/>
      </c>
      <c r="LT38" s="187">
        <f t="shared" si="133"/>
        <v>2</v>
      </c>
      <c r="LU38" s="187" t="str">
        <f t="shared" si="134"/>
        <v/>
      </c>
      <c r="LV38" s="187" t="str">
        <f t="shared" si="135"/>
        <v/>
      </c>
      <c r="LW38" s="187" t="str">
        <f t="shared" si="136"/>
        <v/>
      </c>
      <c r="LX38" s="187" t="str">
        <f t="shared" si="137"/>
        <v/>
      </c>
      <c r="LY38" s="187" t="str">
        <f t="shared" si="138"/>
        <v/>
      </c>
      <c r="LZ38" s="422">
        <f t="shared" si="142"/>
        <v>0.5</v>
      </c>
      <c r="MA38" s="103" t="str">
        <f t="shared" si="144"/>
        <v>客観指標</v>
      </c>
      <c r="MB38" s="104" t="str">
        <f t="shared" si="140"/>
        <v>環境に負荷をかけない栽培を増やすための取組や森林の整備等は、市民生活において実感しにくい施策であり、客観指標評価を重視して評価することが妥当であると考えるため。</v>
      </c>
      <c r="MC38" s="823" t="str">
        <f>VLOOKUP(KN38&amp;LQ38&amp;MA38,プルダウン!$AC$2:$AD$71,2,FALSE)</f>
        <v>B</v>
      </c>
      <c r="MD38" s="824" t="str">
        <f>VLOOKUP(MC38,プルダウン!$A$1:$B$6,2,FALSE)</f>
        <v>政策の目的がかなり達成されている</v>
      </c>
      <c r="ME38" s="91"/>
      <c r="MF38" s="190"/>
    </row>
    <row r="39" spans="1:344" ht="135" customHeight="1">
      <c r="A39" s="231">
        <v>904</v>
      </c>
      <c r="B39" s="104" t="s">
        <v>191</v>
      </c>
      <c r="C39" s="237">
        <f t="shared" si="145"/>
        <v>9</v>
      </c>
      <c r="D39" s="190" t="s">
        <v>279</v>
      </c>
      <c r="E39" s="104"/>
      <c r="F39" s="91" t="s">
        <v>1322</v>
      </c>
      <c r="G39" s="117" t="s">
        <v>1723</v>
      </c>
      <c r="H39" s="91"/>
      <c r="I39" s="117"/>
      <c r="J39" s="104"/>
      <c r="K39" s="420" t="s">
        <v>83</v>
      </c>
      <c r="L39" s="421" t="s">
        <v>83</v>
      </c>
      <c r="M39" s="421" t="s">
        <v>83</v>
      </c>
      <c r="N39" s="421" t="s">
        <v>383</v>
      </c>
      <c r="O39" s="421" t="s">
        <v>83</v>
      </c>
      <c r="P39" s="421" t="s">
        <v>83</v>
      </c>
      <c r="Q39" s="421" t="s">
        <v>83</v>
      </c>
      <c r="R39" s="422" t="s">
        <v>83</v>
      </c>
      <c r="S39" s="877" t="s">
        <v>54</v>
      </c>
      <c r="T39" s="878" t="s">
        <v>83</v>
      </c>
      <c r="U39" s="878" t="s">
        <v>83</v>
      </c>
      <c r="V39" s="878" t="s">
        <v>83</v>
      </c>
      <c r="W39" s="878" t="s">
        <v>83</v>
      </c>
      <c r="X39" s="878" t="s">
        <v>83</v>
      </c>
      <c r="Y39" s="878" t="s">
        <v>83</v>
      </c>
      <c r="Z39" s="878" t="s">
        <v>83</v>
      </c>
      <c r="AA39" s="852" t="s">
        <v>83</v>
      </c>
      <c r="AB39" s="876" t="str">
        <f t="shared" si="146"/>
        <v>a</v>
      </c>
      <c r="AC39" s="856">
        <v>1</v>
      </c>
      <c r="AD39" s="878" t="s">
        <v>83</v>
      </c>
      <c r="AE39" s="878" t="s">
        <v>83</v>
      </c>
      <c r="AF39" s="878" t="s">
        <v>83</v>
      </c>
      <c r="AG39" s="878" t="s">
        <v>83</v>
      </c>
      <c r="AH39" s="878" t="s">
        <v>83</v>
      </c>
      <c r="AI39" s="878" t="s">
        <v>83</v>
      </c>
      <c r="AJ39" s="878" t="s">
        <v>83</v>
      </c>
      <c r="AK39" s="878" t="s">
        <v>83</v>
      </c>
      <c r="AL39" s="879">
        <f t="shared" si="147"/>
        <v>1</v>
      </c>
      <c r="AM39" s="877">
        <f t="shared" si="148"/>
        <v>4</v>
      </c>
      <c r="AN39" s="878" t="str">
        <f t="shared" si="149"/>
        <v/>
      </c>
      <c r="AO39" s="878" t="str">
        <f t="shared" si="150"/>
        <v/>
      </c>
      <c r="AP39" s="878" t="str">
        <f t="shared" si="151"/>
        <v/>
      </c>
      <c r="AQ39" s="878" t="str">
        <f t="shared" si="152"/>
        <v/>
      </c>
      <c r="AR39" s="878" t="str">
        <f t="shared" si="153"/>
        <v/>
      </c>
      <c r="AS39" s="878" t="str">
        <f t="shared" si="154"/>
        <v/>
      </c>
      <c r="AT39" s="878" t="str">
        <f t="shared" si="155"/>
        <v/>
      </c>
      <c r="AU39" s="852" t="str">
        <f t="shared" si="156"/>
        <v/>
      </c>
      <c r="AV39" s="855">
        <f t="shared" si="157"/>
        <v>1</v>
      </c>
      <c r="AW39" s="856" t="s">
        <v>83</v>
      </c>
      <c r="AX39" s="878" t="s">
        <v>83</v>
      </c>
      <c r="AY39" s="878" t="s">
        <v>83</v>
      </c>
      <c r="AZ39" s="878" t="s">
        <v>56</v>
      </c>
      <c r="BA39" s="878" t="s">
        <v>83</v>
      </c>
      <c r="BB39" s="878" t="s">
        <v>83</v>
      </c>
      <c r="BC39" s="878" t="s">
        <v>83</v>
      </c>
      <c r="BD39" s="878" t="s">
        <v>83</v>
      </c>
      <c r="BE39" s="879" t="str">
        <f t="shared" si="158"/>
        <v>c</v>
      </c>
      <c r="BF39" s="877" t="str">
        <f t="shared" si="159"/>
        <v/>
      </c>
      <c r="BG39" s="878" t="str">
        <f t="shared" si="160"/>
        <v/>
      </c>
      <c r="BH39" s="878" t="str">
        <f t="shared" si="161"/>
        <v/>
      </c>
      <c r="BI39" s="878">
        <f t="shared" si="162"/>
        <v>2</v>
      </c>
      <c r="BJ39" s="878" t="str">
        <f t="shared" si="163"/>
        <v/>
      </c>
      <c r="BK39" s="878" t="str">
        <f t="shared" si="164"/>
        <v/>
      </c>
      <c r="BL39" s="878" t="str">
        <f t="shared" si="165"/>
        <v/>
      </c>
      <c r="BM39" s="878" t="str">
        <f t="shared" si="166"/>
        <v/>
      </c>
      <c r="BN39" s="840">
        <f t="shared" si="167"/>
        <v>0.5</v>
      </c>
      <c r="BO39" s="880" t="s">
        <v>122</v>
      </c>
      <c r="BP39" s="863" t="s">
        <v>2957</v>
      </c>
      <c r="BQ39" s="877" t="s">
        <v>313</v>
      </c>
      <c r="BR39" s="887" t="s">
        <v>3628</v>
      </c>
      <c r="BS39" s="860"/>
      <c r="BT39" s="887" t="s">
        <v>1729</v>
      </c>
      <c r="BU39" s="863" t="s">
        <v>1460</v>
      </c>
      <c r="BV39" s="891" t="s">
        <v>1747</v>
      </c>
      <c r="BW39" s="889" t="s">
        <v>54</v>
      </c>
      <c r="BX39" s="878" t="s">
        <v>83</v>
      </c>
      <c r="BY39" s="878" t="s">
        <v>83</v>
      </c>
      <c r="BZ39" s="878" t="s">
        <v>83</v>
      </c>
      <c r="CA39" s="878" t="s">
        <v>83</v>
      </c>
      <c r="CB39" s="878" t="s">
        <v>83</v>
      </c>
      <c r="CC39" s="878" t="s">
        <v>83</v>
      </c>
      <c r="CD39" s="878" t="s">
        <v>83</v>
      </c>
      <c r="CE39" s="852" t="s">
        <v>83</v>
      </c>
      <c r="CF39" s="879" t="str">
        <f t="shared" si="168"/>
        <v>a</v>
      </c>
      <c r="CG39" s="856">
        <v>1</v>
      </c>
      <c r="CH39" s="856" t="s">
        <v>83</v>
      </c>
      <c r="CI39" s="856" t="s">
        <v>83</v>
      </c>
      <c r="CJ39" s="856" t="s">
        <v>83</v>
      </c>
      <c r="CK39" s="856" t="s">
        <v>83</v>
      </c>
      <c r="CL39" s="856" t="s">
        <v>83</v>
      </c>
      <c r="CM39" s="856" t="s">
        <v>83</v>
      </c>
      <c r="CN39" s="856" t="s">
        <v>83</v>
      </c>
      <c r="CO39" s="856" t="s">
        <v>83</v>
      </c>
      <c r="CP39" s="879">
        <f t="shared" si="169"/>
        <v>1</v>
      </c>
      <c r="CQ39" s="877">
        <f t="shared" si="170"/>
        <v>4</v>
      </c>
      <c r="CR39" s="878" t="str">
        <f t="shared" si="171"/>
        <v/>
      </c>
      <c r="CS39" s="878" t="str">
        <f t="shared" si="172"/>
        <v/>
      </c>
      <c r="CT39" s="878" t="str">
        <f t="shared" si="173"/>
        <v/>
      </c>
      <c r="CU39" s="878" t="str">
        <f t="shared" si="174"/>
        <v/>
      </c>
      <c r="CV39" s="878" t="str">
        <f t="shared" si="175"/>
        <v/>
      </c>
      <c r="CW39" s="878" t="str">
        <f t="shared" si="176"/>
        <v/>
      </c>
      <c r="CX39" s="878" t="str">
        <f t="shared" si="177"/>
        <v/>
      </c>
      <c r="CY39" s="878" t="str">
        <f t="shared" si="178"/>
        <v/>
      </c>
      <c r="CZ39" s="855">
        <f t="shared" si="179"/>
        <v>1</v>
      </c>
      <c r="DA39" s="877" t="s">
        <v>83</v>
      </c>
      <c r="DB39" s="878" t="s">
        <v>83</v>
      </c>
      <c r="DC39" s="878" t="s">
        <v>83</v>
      </c>
      <c r="DD39" s="878" t="s">
        <v>56</v>
      </c>
      <c r="DE39" s="878" t="s">
        <v>83</v>
      </c>
      <c r="DF39" s="878" t="s">
        <v>83</v>
      </c>
      <c r="DG39" s="878" t="s">
        <v>83</v>
      </c>
      <c r="DH39" s="878" t="s">
        <v>83</v>
      </c>
      <c r="DI39" s="879" t="str">
        <f t="shared" si="180"/>
        <v>c</v>
      </c>
      <c r="DJ39" s="877" t="str">
        <f t="shared" si="181"/>
        <v/>
      </c>
      <c r="DK39" s="878" t="str">
        <f t="shared" si="182"/>
        <v/>
      </c>
      <c r="DL39" s="878" t="str">
        <f t="shared" si="183"/>
        <v/>
      </c>
      <c r="DM39" s="878">
        <f t="shared" si="184"/>
        <v>2</v>
      </c>
      <c r="DN39" s="878" t="str">
        <f t="shared" si="262"/>
        <v/>
      </c>
      <c r="DO39" s="878" t="str">
        <f t="shared" si="185"/>
        <v/>
      </c>
      <c r="DP39" s="878" t="str">
        <f t="shared" si="186"/>
        <v/>
      </c>
      <c r="DQ39" s="878" t="str">
        <f t="shared" si="187"/>
        <v/>
      </c>
      <c r="DR39" s="840">
        <f t="shared" si="188"/>
        <v>0.5</v>
      </c>
      <c r="DS39" s="876" t="str">
        <f t="shared" si="189"/>
        <v>客観指標</v>
      </c>
      <c r="DT39" s="863" t="str">
        <f t="shared" si="190"/>
        <v>農林業に関心のない市民にとっては、実感しにくい施策であり、客観指標評価を重視して評価することが妥当であると考えるため。</v>
      </c>
      <c r="DU39" s="877" t="s">
        <v>313</v>
      </c>
      <c r="DV39" s="859" t="s">
        <v>3628</v>
      </c>
      <c r="DW39" s="860"/>
      <c r="DX39" s="859"/>
      <c r="DY39" s="889" t="s">
        <v>54</v>
      </c>
      <c r="DZ39" s="878" t="s">
        <v>83</v>
      </c>
      <c r="EA39" s="878" t="s">
        <v>83</v>
      </c>
      <c r="EB39" s="878" t="s">
        <v>83</v>
      </c>
      <c r="EC39" s="878" t="s">
        <v>83</v>
      </c>
      <c r="ED39" s="878" t="s">
        <v>83</v>
      </c>
      <c r="EE39" s="878" t="s">
        <v>83</v>
      </c>
      <c r="EF39" s="878" t="s">
        <v>83</v>
      </c>
      <c r="EG39" s="878" t="s">
        <v>83</v>
      </c>
      <c r="EH39" s="879" t="str">
        <f t="shared" si="191"/>
        <v>a</v>
      </c>
      <c r="EI39" s="895">
        <v>1</v>
      </c>
      <c r="EJ39" s="895" t="s">
        <v>83</v>
      </c>
      <c r="EK39" s="895" t="s">
        <v>83</v>
      </c>
      <c r="EL39" s="895" t="s">
        <v>83</v>
      </c>
      <c r="EM39" s="895" t="s">
        <v>83</v>
      </c>
      <c r="EN39" s="895" t="s">
        <v>83</v>
      </c>
      <c r="EO39" s="895" t="s">
        <v>83</v>
      </c>
      <c r="EP39" s="895" t="s">
        <v>83</v>
      </c>
      <c r="EQ39" s="895" t="s">
        <v>83</v>
      </c>
      <c r="ER39" s="879">
        <f t="shared" si="192"/>
        <v>1</v>
      </c>
      <c r="ES39" s="877">
        <f t="shared" si="193"/>
        <v>4</v>
      </c>
      <c r="ET39" s="878" t="str">
        <f t="shared" si="194"/>
        <v/>
      </c>
      <c r="EU39" s="878" t="str">
        <f t="shared" si="195"/>
        <v/>
      </c>
      <c r="EV39" s="878" t="str">
        <f t="shared" si="196"/>
        <v/>
      </c>
      <c r="EW39" s="878" t="str">
        <f t="shared" si="197"/>
        <v/>
      </c>
      <c r="EX39" s="878" t="str">
        <f t="shared" si="198"/>
        <v/>
      </c>
      <c r="EY39" s="878" t="str">
        <f t="shared" si="199"/>
        <v/>
      </c>
      <c r="EZ39" s="878" t="str">
        <f t="shared" si="200"/>
        <v/>
      </c>
      <c r="FA39" s="878" t="str">
        <f t="shared" si="201"/>
        <v/>
      </c>
      <c r="FB39" s="855">
        <f t="shared" si="202"/>
        <v>1</v>
      </c>
      <c r="FC39" s="877" t="s">
        <v>83</v>
      </c>
      <c r="FD39" s="878" t="s">
        <v>83</v>
      </c>
      <c r="FE39" s="878" t="s">
        <v>83</v>
      </c>
      <c r="FF39" s="878" t="s">
        <v>56</v>
      </c>
      <c r="FG39" s="878" t="s">
        <v>83</v>
      </c>
      <c r="FH39" s="878" t="s">
        <v>83</v>
      </c>
      <c r="FI39" s="878" t="s">
        <v>83</v>
      </c>
      <c r="FJ39" s="878" t="s">
        <v>83</v>
      </c>
      <c r="FK39" s="879" t="str">
        <f t="shared" si="203"/>
        <v>c</v>
      </c>
      <c r="FL39" s="877" t="str">
        <f t="shared" si="204"/>
        <v/>
      </c>
      <c r="FM39" s="878" t="str">
        <f t="shared" si="205"/>
        <v/>
      </c>
      <c r="FN39" s="878" t="str">
        <f t="shared" si="206"/>
        <v/>
      </c>
      <c r="FO39" s="878">
        <f t="shared" si="207"/>
        <v>2</v>
      </c>
      <c r="FP39" s="878" t="str">
        <f t="shared" si="208"/>
        <v/>
      </c>
      <c r="FQ39" s="878" t="str">
        <f t="shared" si="209"/>
        <v/>
      </c>
      <c r="FR39" s="878" t="str">
        <f t="shared" si="210"/>
        <v/>
      </c>
      <c r="FS39" s="878" t="str">
        <f t="shared" si="211"/>
        <v/>
      </c>
      <c r="FT39" s="840">
        <f t="shared" si="212"/>
        <v>0.5</v>
      </c>
      <c r="FU39" s="915" t="str">
        <f t="shared" si="213"/>
        <v>客観指標</v>
      </c>
      <c r="FV39" s="863" t="str">
        <f t="shared" si="214"/>
        <v>農林業に関心のない市民にとっては、実感しにくい施策であり、客観指標評価を重視して評価することが妥当であると考えるため。</v>
      </c>
      <c r="FW39" s="877" t="s">
        <v>313</v>
      </c>
      <c r="FX39" s="859" t="s">
        <v>3628</v>
      </c>
      <c r="FY39" s="860"/>
      <c r="FZ39" s="859"/>
      <c r="GA39" s="889" t="str">
        <f>VLOOKUP($A39&amp;"-"&amp;GA$4,'04施策の客観指標'!$A$4:$AY$1029,COLUMN('04施策の客観指標'!$AV:$AV),FALSE)</f>
        <v>a</v>
      </c>
      <c r="GB39" s="878" t="str">
        <f>VLOOKUP($A39&amp;"-"&amp;GB$4,'04施策の客観指標'!$A$4:$AY$1029,COLUMN('04施策の客観指標'!$AV:$AV),FALSE)</f>
        <v>-</v>
      </c>
      <c r="GC39" s="878" t="str">
        <f>VLOOKUP($A39&amp;"-"&amp;GC$4,'04施策の客観指標'!$A$4:$AY$1029,COLUMN('04施策の客観指標'!$AV:$AV),FALSE)</f>
        <v>-</v>
      </c>
      <c r="GD39" s="878" t="str">
        <f>VLOOKUP($A39&amp;"-"&amp;GD$4,'04施策の客観指標'!$A$4:$AY$1029,COLUMN('04施策の客観指標'!$AV:$AV),FALSE)</f>
        <v>-</v>
      </c>
      <c r="GE39" s="878" t="str">
        <f>VLOOKUP($A39&amp;"-"&amp;GE$4,'04施策の客観指標'!$A$4:$AY$1029,COLUMN('04施策の客観指標'!$AV:$AV),FALSE)</f>
        <v>-</v>
      </c>
      <c r="GF39" s="878" t="str">
        <f>VLOOKUP($A39&amp;"-"&amp;GF$4,'04施策の客観指標'!$A$4:$AY$1029,COLUMN('04施策の客観指標'!$AV:$AV),FALSE)</f>
        <v>-</v>
      </c>
      <c r="GG39" s="878" t="str">
        <f>VLOOKUP($A39&amp;"-"&amp;GG$4,'04施策の客観指標'!$A$4:$AY$1029,COLUMN('04施策の客観指標'!$AV:$AV),FALSE)</f>
        <v>-</v>
      </c>
      <c r="GH39" s="878" t="str">
        <f>VLOOKUP($A39&amp;"-"&amp;GH$4,'04施策の客観指標'!$A$4:$AY$1029,COLUMN('04施策の客観指標'!$AV:$AV),FALSE)</f>
        <v>-</v>
      </c>
      <c r="GI39" s="878" t="str">
        <f>VLOOKUP($A39&amp;"-"&amp;GI$4,'04施策の客観指標'!$A$4:$AY$1029,COLUMN('04施策の客観指標'!$AV:$AV),FALSE)</f>
        <v>-</v>
      </c>
      <c r="GJ39" s="879" t="str">
        <f t="shared" si="215"/>
        <v>a</v>
      </c>
      <c r="GK39" s="856">
        <f>IF(GA39="-","-",VLOOKUP($A39&amp;"-"&amp;GA$4,'04施策の客観指標'!$A$4:$AY$1029,COLUMN('04施策の客観指標'!$AY:$AY),FALSE))</f>
        <v>1</v>
      </c>
      <c r="GL39" s="856" t="str">
        <f>IF(GB39="-","-",VLOOKUP($A39&amp;"-"&amp;GB$4,'04施策の客観指標'!$A$4:$AY$1029,COLUMN('04施策の客観指標'!$AY:$AY),FALSE))</f>
        <v>-</v>
      </c>
      <c r="GM39" s="856" t="str">
        <f>IF(GC39="-","-",VLOOKUP($A39&amp;"-"&amp;GC$4,'04施策の客観指標'!$A$4:$AY$1029,COLUMN('04施策の客観指標'!$AY:$AY),FALSE))</f>
        <v>-</v>
      </c>
      <c r="GN39" s="856" t="str">
        <f>IF(GD39="-","-",VLOOKUP($A39&amp;"-"&amp;GD$4,'04施策の客観指標'!$A$4:$AY$1029,COLUMN('04施策の客観指標'!$AY:$AY),FALSE))</f>
        <v>-</v>
      </c>
      <c r="GO39" s="856" t="str">
        <f>IF(GE39="-","-",VLOOKUP($A39&amp;"-"&amp;GE$4,'04施策の客観指標'!$A$4:$AY$1029,COLUMN('04施策の客観指標'!$AY:$AY),FALSE))</f>
        <v>-</v>
      </c>
      <c r="GP39" s="856" t="str">
        <f>IF(GF39="-","-",VLOOKUP($A39&amp;"-"&amp;GF$4,'04施策の客観指標'!$A$4:$AY$1029,COLUMN('04施策の客観指標'!$AY:$AY),FALSE))</f>
        <v>-</v>
      </c>
      <c r="GQ39" s="856" t="str">
        <f>IF(GG39="-","-",VLOOKUP($A39&amp;"-"&amp;GG$4,'04施策の客観指標'!$A$4:$AY$1029,COLUMN('04施策の客観指標'!$AY:$AY),FALSE))</f>
        <v>-</v>
      </c>
      <c r="GR39" s="856" t="str">
        <f>IF(GH39="-","-",VLOOKUP($A39&amp;"-"&amp;GH$4,'04施策の客観指標'!$A$4:$AY$1029,COLUMN('04施策の客観指標'!$AY:$AY),FALSE))</f>
        <v>-</v>
      </c>
      <c r="GS39" s="856" t="str">
        <f>IF(GI39="-","-",VLOOKUP($A39&amp;"-"&amp;GI$4,'04施策の客観指標'!$A$4:$AY$1029,COLUMN('04施策の客観指標'!$AY:$AY),FALSE))</f>
        <v>-</v>
      </c>
      <c r="GT39" s="879">
        <f t="shared" si="216"/>
        <v>1</v>
      </c>
      <c r="GU39" s="877">
        <f t="shared" si="217"/>
        <v>4</v>
      </c>
      <c r="GV39" s="878" t="str">
        <f t="shared" si="218"/>
        <v/>
      </c>
      <c r="GW39" s="878" t="str">
        <f t="shared" si="219"/>
        <v/>
      </c>
      <c r="GX39" s="878" t="str">
        <f t="shared" si="220"/>
        <v/>
      </c>
      <c r="GY39" s="878" t="str">
        <f t="shared" si="221"/>
        <v/>
      </c>
      <c r="GZ39" s="878" t="str">
        <f t="shared" si="222"/>
        <v/>
      </c>
      <c r="HA39" s="878" t="str">
        <f t="shared" si="223"/>
        <v/>
      </c>
      <c r="HB39" s="878" t="str">
        <f t="shared" si="224"/>
        <v/>
      </c>
      <c r="HC39" s="878" t="str">
        <f t="shared" si="225"/>
        <v/>
      </c>
      <c r="HD39" s="855">
        <f t="shared" si="226"/>
        <v>1</v>
      </c>
      <c r="HE39" s="877" t="str">
        <f>IF($K39="○",VLOOKUP($C39&amp;"-"&amp;HE$4,'05市民生活実感調査'!$A$3:$BC$218,COLUMN('05市民生活実感調査'!$AS:$AS),FALSE),"-")</f>
        <v>-</v>
      </c>
      <c r="HF39" s="878" t="str">
        <f>IF($L39="○",VLOOKUP($C39&amp;"-"&amp;HF$4,'05市民生活実感調査'!$A$3:$BC$218,COLUMN('05市民生活実感調査'!$AS:$AS),FALSE),"-")</f>
        <v>-</v>
      </c>
      <c r="HG39" s="878" t="str">
        <f>IF($M39="○",VLOOKUP($C39&amp;"-"&amp;HG$4,'05市民生活実感調査'!$A$3:$BC$218,COLUMN('05市民生活実感調査'!$AS:$AS),FALSE),"-")</f>
        <v>-</v>
      </c>
      <c r="HH39" s="878" t="str">
        <f>IF($N39="○",VLOOKUP($C39&amp;"-"&amp;HH$4,'05市民生活実感調査'!$A$3:$BC$218,COLUMN('05市民生活実感調査'!$AS:$AS),FALSE),"-")</f>
        <v>c</v>
      </c>
      <c r="HI39" s="878" t="str">
        <f>IF($O39="○",VLOOKUP($C39&amp;"-"&amp;HI$4,'05市民生活実感調査'!$A$3:$BC$218,COLUMN('05市民生活実感調査'!$AS:$AS),FALSE),"-")</f>
        <v>-</v>
      </c>
      <c r="HJ39" s="878" t="str">
        <f>IF($P39="○",VLOOKUP($C39&amp;"-"&amp;HJ$4,'05市民生活実感調査'!$A$3:$BC$218,COLUMN('05市民生活実感調査'!$AS:$AS),FALSE),"-")</f>
        <v>-</v>
      </c>
      <c r="HK39" s="878" t="str">
        <f>IF($Q39="○",VLOOKUP($C39&amp;"-"&amp;HK$4,'05市民生活実感調査'!$A$3:$BC$218,COLUMN('05市民生活実感調査'!$AS:$AS),FALSE),"-")</f>
        <v>-</v>
      </c>
      <c r="HL39" s="878" t="str">
        <f>IF($R39="○",VLOOKUP($C39&amp;"-"&amp;HL$4,'05市民生活実感調査'!$A$3:$BC$218,COLUMN('05市民生活実感調査'!$AS:$AS),FALSE),"-")</f>
        <v>-</v>
      </c>
      <c r="HM39" s="879" t="str">
        <f t="shared" si="227"/>
        <v>c</v>
      </c>
      <c r="HN39" s="877" t="str">
        <f t="shared" si="228"/>
        <v/>
      </c>
      <c r="HO39" s="878" t="str">
        <f t="shared" si="229"/>
        <v/>
      </c>
      <c r="HP39" s="878" t="str">
        <f t="shared" si="230"/>
        <v/>
      </c>
      <c r="HQ39" s="878">
        <f t="shared" si="231"/>
        <v>2</v>
      </c>
      <c r="HR39" s="878" t="str">
        <f t="shared" si="232"/>
        <v/>
      </c>
      <c r="HS39" s="878" t="str">
        <f t="shared" si="233"/>
        <v/>
      </c>
      <c r="HT39" s="878" t="str">
        <f t="shared" si="234"/>
        <v/>
      </c>
      <c r="HU39" s="878" t="str">
        <f t="shared" si="235"/>
        <v/>
      </c>
      <c r="HV39" s="840">
        <f t="shared" si="236"/>
        <v>0.5</v>
      </c>
      <c r="HW39" s="876" t="str">
        <f t="shared" si="237"/>
        <v>客観指標</v>
      </c>
      <c r="HX39" s="863" t="str">
        <f t="shared" si="238"/>
        <v>農林業に関心のない市民にとっては、実感しにくい施策であり、客観指標評価を重視して評価することが妥当であると考えるため。</v>
      </c>
      <c r="HY39" s="877" t="str">
        <f>VLOOKUP(GJ39&amp;HM39&amp;HW39,プルダウン!$AC$2:$AD$71,2,FALSE)</f>
        <v>B</v>
      </c>
      <c r="HZ39" s="859" t="str">
        <f>VLOOKUP(HY39,プルダウン!$A$1:$B$6,2,FALSE)</f>
        <v>政策の目的がかなり達成されている</v>
      </c>
      <c r="IA39" s="860"/>
      <c r="IB39" s="859"/>
      <c r="IC39" s="889" t="str">
        <f>VLOOKUP($A39&amp;"-"&amp;IC$4,'04施策の客観指標'!$A$4:$AY$1029,COLUMN('04施策の客観指標'!$AW:$AW),FALSE)</f>
        <v>a</v>
      </c>
      <c r="ID39" s="878" t="str">
        <f>VLOOKUP($A39&amp;"-"&amp;ID$4,'04施策の客観指標'!$A$4:$AY$1029,COLUMN('04施策の客観指標'!$AW:$AW),FALSE)</f>
        <v>-</v>
      </c>
      <c r="IE39" s="878" t="str">
        <f>VLOOKUP($A39&amp;"-"&amp;IE$4,'04施策の客観指標'!$A$4:$AY$1029,COLUMN('04施策の客観指標'!$AW:$AW),FALSE)</f>
        <v>-</v>
      </c>
      <c r="IF39" s="878" t="str">
        <f>VLOOKUP($A39&amp;"-"&amp;IF$4,'04施策の客観指標'!$A$4:$AY$1029,COLUMN('04施策の客観指標'!$AW:$AW),FALSE)</f>
        <v>-</v>
      </c>
      <c r="IG39" s="878" t="str">
        <f>VLOOKUP($A39&amp;"-"&amp;IG$4,'04施策の客観指標'!$A$4:$AY$1029,COLUMN('04施策の客観指標'!$AW:$AW),FALSE)</f>
        <v>-</v>
      </c>
      <c r="IH39" s="878" t="str">
        <f>VLOOKUP($A39&amp;"-"&amp;IH$4,'04施策の客観指標'!$A$4:$AY$1029,COLUMN('04施策の客観指標'!$AW:$AW),FALSE)</f>
        <v>-</v>
      </c>
      <c r="II39" s="878" t="str">
        <f>VLOOKUP($A39&amp;"-"&amp;II$4,'04施策の客観指標'!$A$4:$AY$1029,COLUMN('04施策の客観指標'!$AW:$AW),FALSE)</f>
        <v>-</v>
      </c>
      <c r="IJ39" s="878" t="str">
        <f>VLOOKUP($A39&amp;"-"&amp;IJ$4,'04施策の客観指標'!$A$4:$AY$1029,COLUMN('04施策の客観指標'!$AW:$AW),FALSE)</f>
        <v>-</v>
      </c>
      <c r="IK39" s="878" t="str">
        <f>VLOOKUP($A39&amp;"-"&amp;IK$4,'04施策の客観指標'!$A$4:$AY$1029,COLUMN('04施策の客観指標'!$AW:$AW),FALSE)</f>
        <v>-</v>
      </c>
      <c r="IL39" s="879" t="str">
        <f t="shared" si="239"/>
        <v>a</v>
      </c>
      <c r="IM39" s="856">
        <f>IF(IC39="-","-",VLOOKUP($A39&amp;"-"&amp;IC$4,'04施策の客観指標'!$A$4:$AY$1029,COLUMN('04施策の客観指標'!$AY:$AY),FALSE))</f>
        <v>1</v>
      </c>
      <c r="IN39" s="856" t="str">
        <f>IF(ID39="-","-",VLOOKUP($A39&amp;"-"&amp;ID$4,'04施策の客観指標'!$A$4:$AY$1029,COLUMN('04施策の客観指標'!$AY:$AY),FALSE))</f>
        <v>-</v>
      </c>
      <c r="IO39" s="856" t="str">
        <f>IF(IE39="-","-",VLOOKUP($A39&amp;"-"&amp;IE$4,'04施策の客観指標'!$A$4:$AY$1029,COLUMN('04施策の客観指標'!$AY:$AY),FALSE))</f>
        <v>-</v>
      </c>
      <c r="IP39" s="856" t="str">
        <f>IF(IF39="-","-",VLOOKUP($A39&amp;"-"&amp;IF$4,'04施策の客観指標'!$A$4:$AY$1029,COLUMN('04施策の客観指標'!$AY:$AY),FALSE))</f>
        <v>-</v>
      </c>
      <c r="IQ39" s="856" t="str">
        <f>IF(IG39="-","-",VLOOKUP($A39&amp;"-"&amp;IG$4,'04施策の客観指標'!$A$4:$AY$1029,COLUMN('04施策の客観指標'!$AY:$AY),FALSE))</f>
        <v>-</v>
      </c>
      <c r="IR39" s="856" t="str">
        <f>IF(IH39="-","-",VLOOKUP($A39&amp;"-"&amp;IH$4,'04施策の客観指標'!$A$4:$AY$1029,COLUMN('04施策の客観指標'!$AY:$AY),FALSE))</f>
        <v>-</v>
      </c>
      <c r="IS39" s="856" t="str">
        <f>IF(II39="-","-",VLOOKUP($A39&amp;"-"&amp;II$4,'04施策の客観指標'!$A$4:$AY$1029,COLUMN('04施策の客観指標'!$AY:$AY),FALSE))</f>
        <v>-</v>
      </c>
      <c r="IT39" s="856" t="str">
        <f>IF(IJ39="-","-",VLOOKUP($A39&amp;"-"&amp;IJ$4,'04施策の客観指標'!$A$4:$AY$1029,COLUMN('04施策の客観指標'!$AY:$AY),FALSE))</f>
        <v>-</v>
      </c>
      <c r="IU39" s="856" t="str">
        <f>IF(IK39="-","-",VLOOKUP($A39&amp;"-"&amp;IK$4,'04施策の客観指標'!$A$4:$AY$1029,COLUMN('04施策の客観指標'!$AY:$AY),FALSE))</f>
        <v>-</v>
      </c>
      <c r="IV39" s="879">
        <f t="shared" si="240"/>
        <v>1</v>
      </c>
      <c r="IW39" s="877">
        <f t="shared" si="241"/>
        <v>4</v>
      </c>
      <c r="IX39" s="878" t="str">
        <f t="shared" si="242"/>
        <v/>
      </c>
      <c r="IY39" s="878" t="str">
        <f t="shared" si="243"/>
        <v/>
      </c>
      <c r="IZ39" s="878" t="str">
        <f t="shared" si="244"/>
        <v/>
      </c>
      <c r="JA39" s="878" t="str">
        <f t="shared" si="245"/>
        <v/>
      </c>
      <c r="JB39" s="878" t="str">
        <f t="shared" si="246"/>
        <v/>
      </c>
      <c r="JC39" s="878" t="str">
        <f t="shared" si="247"/>
        <v/>
      </c>
      <c r="JD39" s="878" t="str">
        <f t="shared" si="248"/>
        <v/>
      </c>
      <c r="JE39" s="878" t="str">
        <f t="shared" si="249"/>
        <v/>
      </c>
      <c r="JF39" s="855">
        <f t="shared" si="250"/>
        <v>1</v>
      </c>
      <c r="JG39" s="877" t="str">
        <f>IF($K39="○",VLOOKUP($C39&amp;"-"&amp;JG$4,'05市民生活実感調査'!$A$3:$BC$218,COLUMN('05市民生活実感調査'!$BC:$BC),FALSE),"-")</f>
        <v>-</v>
      </c>
      <c r="JH39" s="878" t="str">
        <f>IF($L39="○",VLOOKUP($C39&amp;"-"&amp;JH$4,'05市民生活実感調査'!$A$3:$BC$218,COLUMN('05市民生活実感調査'!$BC:$BC),FALSE),"-")</f>
        <v>-</v>
      </c>
      <c r="JI39" s="878" t="str">
        <f>IF($M39="○",VLOOKUP($C39&amp;"-"&amp;JI$4,'05市民生活実感調査'!$A$3:$BC$218,COLUMN('05市民生活実感調査'!$BC:$BC),FALSE),"-")</f>
        <v>-</v>
      </c>
      <c r="JJ39" s="878" t="str">
        <f>IF($N39="○",VLOOKUP($C39&amp;"-"&amp;JJ$4,'05市民生活実感調査'!$A$3:$BC$218,COLUMN('05市民生活実感調査'!$BC:$BC),FALSE),"-")</f>
        <v>c</v>
      </c>
      <c r="JK39" s="878" t="str">
        <f>IF($O39="○",VLOOKUP($C39&amp;"-"&amp;JK$4,'05市民生活実感調査'!$A$3:$BC$218,COLUMN('05市民生活実感調査'!$BC:$BC),FALSE),"-")</f>
        <v>-</v>
      </c>
      <c r="JL39" s="878" t="str">
        <f>IF($P39="○",VLOOKUP($C39&amp;"-"&amp;JL$4,'05市民生活実感調査'!$A$3:$BC$218,COLUMN('05市民生活実感調査'!$BC:$BC),FALSE),"-")</f>
        <v>-</v>
      </c>
      <c r="JM39" s="878" t="str">
        <f>IF($Q39="○",VLOOKUP($C39&amp;"-"&amp;JM$4,'05市民生活実感調査'!$A$3:$BC$218,COLUMN('05市民生活実感調査'!$BC:$BC),FALSE),"-")</f>
        <v>-</v>
      </c>
      <c r="JN39" s="878" t="str">
        <f>IF($R39="○",VLOOKUP($C39&amp;"-"&amp;JN$4,'05市民生活実感調査'!$A$3:$BC$218,COLUMN('05市民生活実感調査'!$BC:$BC),FALSE),"-")</f>
        <v>-</v>
      </c>
      <c r="JO39" s="879" t="str">
        <f t="shared" si="251"/>
        <v>c</v>
      </c>
      <c r="JP39" s="877" t="str">
        <f t="shared" si="252"/>
        <v/>
      </c>
      <c r="JQ39" s="878" t="str">
        <f t="shared" si="253"/>
        <v/>
      </c>
      <c r="JR39" s="878" t="str">
        <f t="shared" si="254"/>
        <v/>
      </c>
      <c r="JS39" s="878">
        <f t="shared" si="255"/>
        <v>2</v>
      </c>
      <c r="JT39" s="878" t="str">
        <f t="shared" si="256"/>
        <v/>
      </c>
      <c r="JU39" s="878" t="str">
        <f t="shared" si="257"/>
        <v/>
      </c>
      <c r="JV39" s="878" t="str">
        <f t="shared" si="258"/>
        <v/>
      </c>
      <c r="JW39" s="878" t="str">
        <f t="shared" si="259"/>
        <v/>
      </c>
      <c r="JX39" s="840">
        <f t="shared" si="260"/>
        <v>0.5</v>
      </c>
      <c r="JY39" s="876" t="str">
        <f t="shared" si="143"/>
        <v>客観指標</v>
      </c>
      <c r="JZ39" s="863" t="str">
        <f t="shared" si="261"/>
        <v>農林業に関心のない市民にとっては、実感しにくい施策であり、客観指標評価を重視して評価することが妥当であると考えるため。</v>
      </c>
      <c r="KA39" s="877" t="str">
        <f>VLOOKUP(IL39&amp;JO39&amp;JY39,プルダウン!$AC$2:$AD$71,2,FALSE)</f>
        <v>B</v>
      </c>
      <c r="KB39" s="859" t="str">
        <f>VLOOKUP(KA39,プルダウン!$A$1:$B$6,2,FALSE)</f>
        <v>政策の目的がかなり達成されている</v>
      </c>
      <c r="KC39" s="860"/>
      <c r="KD39" s="859"/>
      <c r="KE39" s="883" t="str">
        <f>VLOOKUP($A39&amp;"-"&amp;KE$4,'04施策の客観指標'!$A$4:$AY$1029,COLUMN('04施策の客観指標'!$AX:$AX),FALSE)</f>
        <v>a</v>
      </c>
      <c r="KF39" s="813" t="str">
        <f>VLOOKUP($A39&amp;"-"&amp;KF$4,'04施策の客観指標'!$A$4:$AY$1029,COLUMN('04施策の客観指標'!$AX:$AX),FALSE)</f>
        <v>-</v>
      </c>
      <c r="KG39" s="813" t="str">
        <f>VLOOKUP($A39&amp;"-"&amp;KG$4,'04施策の客観指標'!$A$4:$AY$1029,COLUMN('04施策の客観指標'!$AX:$AX),FALSE)</f>
        <v>-</v>
      </c>
      <c r="KH39" s="813" t="str">
        <f>VLOOKUP($A39&amp;"-"&amp;KH$4,'04施策の客観指標'!$A$4:$AY$1029,COLUMN('04施策の客観指標'!$AX:$AX),FALSE)</f>
        <v>-</v>
      </c>
      <c r="KI39" s="813" t="str">
        <f>VLOOKUP($A39&amp;"-"&amp;KI$4,'04施策の客観指標'!$A$4:$AY$1029,COLUMN('04施策の客観指標'!$AX:$AX),FALSE)</f>
        <v>-</v>
      </c>
      <c r="KJ39" s="813" t="str">
        <f>VLOOKUP($A39&amp;"-"&amp;KJ$4,'04施策の客観指標'!$A$4:$AY$1029,COLUMN('04施策の客観指標'!$AX:$AX),FALSE)</f>
        <v>-</v>
      </c>
      <c r="KK39" s="813" t="str">
        <f>VLOOKUP($A39&amp;"-"&amp;KK$4,'04施策の客観指標'!$A$4:$AY$1029,COLUMN('04施策の客観指標'!$AX:$AX),FALSE)</f>
        <v>-</v>
      </c>
      <c r="KL39" s="813" t="str">
        <f>VLOOKUP($A39&amp;"-"&amp;KL$4,'04施策の客観指標'!$A$4:$AY$1029,COLUMN('04施策の客観指標'!$AX:$AX),FALSE)</f>
        <v>-</v>
      </c>
      <c r="KM39" s="813" t="str">
        <f>VLOOKUP($A39&amp;"-"&amp;KM$4,'04施策の客観指標'!$A$4:$AY$1029,COLUMN('04施策の客観指標'!$AX:$AX),FALSE)</f>
        <v>-</v>
      </c>
      <c r="KN39" s="814" t="str">
        <f t="shared" si="118"/>
        <v>a</v>
      </c>
      <c r="KO39" s="423">
        <f>IF(KE39="-","-",VLOOKUP($A39&amp;"-"&amp;KE$4,'04施策の客観指標'!$A$4:$AY$1029,COLUMN('04施策の客観指標'!$AY:$AY),FALSE))</f>
        <v>1</v>
      </c>
      <c r="KP39" s="423" t="str">
        <f>IF(KF39="-","-",VLOOKUP($A39&amp;"-"&amp;KF$4,'04施策の客観指標'!$A$4:$AY$1029,COLUMN('04施策の客観指標'!$AY:$AY),FALSE))</f>
        <v>-</v>
      </c>
      <c r="KQ39" s="423" t="str">
        <f>IF(KG39="-","-",VLOOKUP($A39&amp;"-"&amp;KG$4,'04施策の客観指標'!$A$4:$AY$1029,COLUMN('04施策の客観指標'!$AY:$AY),FALSE))</f>
        <v>-</v>
      </c>
      <c r="KR39" s="423" t="str">
        <f>IF(KH39="-","-",VLOOKUP($A39&amp;"-"&amp;KH$4,'04施策の客観指標'!$A$4:$AY$1029,COLUMN('04施策の客観指標'!$AY:$AY),FALSE))</f>
        <v>-</v>
      </c>
      <c r="KS39" s="423" t="str">
        <f>IF(KI39="-","-",VLOOKUP($A39&amp;"-"&amp;KI$4,'04施策の客観指標'!$A$4:$AY$1029,COLUMN('04施策の客観指標'!$AY:$AY),FALSE))</f>
        <v>-</v>
      </c>
      <c r="KT39" s="423" t="str">
        <f>IF(KJ39="-","-",VLOOKUP($A39&amp;"-"&amp;KJ$4,'04施策の客観指標'!$A$4:$AY$1029,COLUMN('04施策の客観指標'!$AY:$AY),FALSE))</f>
        <v>-</v>
      </c>
      <c r="KU39" s="423" t="str">
        <f>IF(KK39="-","-",VLOOKUP($A39&amp;"-"&amp;KK$4,'04施策の客観指標'!$A$4:$AY$1029,COLUMN('04施策の客観指標'!$AY:$AY),FALSE))</f>
        <v>-</v>
      </c>
      <c r="KV39" s="423" t="str">
        <f>IF(KL39="-","-",VLOOKUP($A39&amp;"-"&amp;KL$4,'04施策の客観指標'!$A$4:$AY$1029,COLUMN('04施策の客観指標'!$AY:$AY),FALSE))</f>
        <v>-</v>
      </c>
      <c r="KW39" s="423" t="str">
        <f>IF(KM39="-","-",VLOOKUP($A39&amp;"-"&amp;KM$4,'04施策の客観指標'!$A$4:$AY$1029,COLUMN('04施策の客観指標'!$AY:$AY),FALSE))</f>
        <v>-</v>
      </c>
      <c r="KX39" s="234">
        <f t="shared" si="119"/>
        <v>1</v>
      </c>
      <c r="KY39" s="237">
        <f t="shared" si="120"/>
        <v>4</v>
      </c>
      <c r="KZ39" s="187" t="str">
        <f t="shared" si="121"/>
        <v/>
      </c>
      <c r="LA39" s="187" t="str">
        <f t="shared" si="122"/>
        <v/>
      </c>
      <c r="LB39" s="187" t="str">
        <f t="shared" si="123"/>
        <v/>
      </c>
      <c r="LC39" s="187" t="str">
        <f t="shared" si="124"/>
        <v/>
      </c>
      <c r="LD39" s="187" t="str">
        <f t="shared" si="125"/>
        <v/>
      </c>
      <c r="LE39" s="187" t="str">
        <f t="shared" si="126"/>
        <v/>
      </c>
      <c r="LF39" s="187" t="str">
        <f t="shared" si="127"/>
        <v/>
      </c>
      <c r="LG39" s="187" t="str">
        <f t="shared" si="128"/>
        <v/>
      </c>
      <c r="LH39" s="240">
        <f t="shared" si="129"/>
        <v>1</v>
      </c>
      <c r="LI39" s="820" t="str">
        <f>IF($K39="○",VLOOKUP($C39&amp;"-"&amp;LI$4,'05市民生活実感調査'!$A$3:$BM$218,COLUMN('05市民生活実感調査'!$BM:$BM),FALSE),"-")</f>
        <v>-</v>
      </c>
      <c r="LJ39" s="821" t="str">
        <f>IF($L39="○",VLOOKUP($C39&amp;"-"&amp;LJ$4,'05市民生活実感調査'!$A$3:$BM$218,COLUMN('05市民生活実感調査'!$BM:$BM),FALSE),"-")</f>
        <v>-</v>
      </c>
      <c r="LK39" s="821" t="str">
        <f>IF($M39="○",VLOOKUP($C39&amp;"-"&amp;LK$4,'05市民生活実感調査'!$A$3:$BM$218,COLUMN('05市民生活実感調査'!$BM:$BM),FALSE),"-")</f>
        <v>-</v>
      </c>
      <c r="LL39" s="821" t="str">
        <f>IF($N39="○",VLOOKUP($C39&amp;"-"&amp;LL$4,'05市民生活実感調査'!$A$3:$BM$218,COLUMN('05市民生活実感調査'!$BM:$BM),FALSE),"-")</f>
        <v>c</v>
      </c>
      <c r="LM39" s="821" t="str">
        <f>IF($O39="○",VLOOKUP($C39&amp;"-"&amp;LM$4,'05市民生活実感調査'!$A$3:$BM$218,COLUMN('05市民生活実感調査'!$BM:$BM),FALSE),"-")</f>
        <v>-</v>
      </c>
      <c r="LN39" s="821" t="str">
        <f>IF($P39="○",VLOOKUP($C39&amp;"-"&amp;LN$4,'05市民生活実感調査'!$A$3:$BM$218,COLUMN('05市民生活実感調査'!$BM:$BM),FALSE),"-")</f>
        <v>-</v>
      </c>
      <c r="LO39" s="821" t="str">
        <f>IF($Q39="○",VLOOKUP($C39&amp;"-"&amp;LO$4,'05市民生活実感調査'!$A$3:$BM$218,COLUMN('05市民生活実感調査'!$BM:$BM),FALSE),"-")</f>
        <v>-</v>
      </c>
      <c r="LP39" s="821" t="str">
        <f>IF($R39="○",VLOOKUP($C39&amp;"-"&amp;LP$4,'05市民生活実感調査'!$A$3:$BM$218,COLUMN('05市民生活実感調査'!$BM:$BM),FALSE),"-")</f>
        <v>-</v>
      </c>
      <c r="LQ39" s="822" t="str">
        <f t="shared" si="130"/>
        <v>c</v>
      </c>
      <c r="LR39" s="237" t="str">
        <f t="shared" si="131"/>
        <v/>
      </c>
      <c r="LS39" s="187" t="str">
        <f t="shared" si="132"/>
        <v/>
      </c>
      <c r="LT39" s="187" t="str">
        <f t="shared" si="133"/>
        <v/>
      </c>
      <c r="LU39" s="187">
        <f t="shared" si="134"/>
        <v>2</v>
      </c>
      <c r="LV39" s="187" t="str">
        <f t="shared" si="135"/>
        <v/>
      </c>
      <c r="LW39" s="187" t="str">
        <f t="shared" si="136"/>
        <v/>
      </c>
      <c r="LX39" s="187" t="str">
        <f t="shared" si="137"/>
        <v/>
      </c>
      <c r="LY39" s="187" t="str">
        <f t="shared" si="138"/>
        <v/>
      </c>
      <c r="LZ39" s="422">
        <f t="shared" si="142"/>
        <v>0.5</v>
      </c>
      <c r="MA39" s="103" t="str">
        <f t="shared" si="144"/>
        <v>客観指標</v>
      </c>
      <c r="MB39" s="104" t="str">
        <f t="shared" si="140"/>
        <v>農林業に関心のない市民にとっては、実感しにくい施策であり、客観指標評価を重視して評価することが妥当であると考えるため。</v>
      </c>
      <c r="MC39" s="823" t="str">
        <f>VLOOKUP(KN39&amp;LQ39&amp;MA39,プルダウン!$AC$2:$AD$71,2,FALSE)</f>
        <v>B</v>
      </c>
      <c r="MD39" s="824" t="str">
        <f>VLOOKUP(MC39,プルダウン!$A$1:$B$6,2,FALSE)</f>
        <v>政策の目的がかなり達成されている</v>
      </c>
      <c r="ME39" s="91"/>
      <c r="MF39" s="190"/>
    </row>
    <row r="40" spans="1:344" ht="103.5" customHeight="1">
      <c r="A40" s="231">
        <v>1001</v>
      </c>
      <c r="B40" s="104" t="s">
        <v>192</v>
      </c>
      <c r="C40" s="237">
        <f t="shared" si="145"/>
        <v>10</v>
      </c>
      <c r="D40" s="190" t="str">
        <f>IFERROR(VLOOKUP(C40,プルダウン!$L$2:$M$28,2,FALSE),"-")</f>
        <v>大学</v>
      </c>
      <c r="E40" s="104"/>
      <c r="F40" s="91" t="s">
        <v>1429</v>
      </c>
      <c r="G40" s="117" t="s">
        <v>3146</v>
      </c>
      <c r="H40" s="91"/>
      <c r="I40" s="117"/>
      <c r="J40" s="104"/>
      <c r="K40" s="420" t="s">
        <v>383</v>
      </c>
      <c r="L40" s="421" t="s">
        <v>83</v>
      </c>
      <c r="M40" s="421" t="s">
        <v>83</v>
      </c>
      <c r="N40" s="421" t="s">
        <v>83</v>
      </c>
      <c r="O40" s="421" t="s">
        <v>83</v>
      </c>
      <c r="P40" s="421" t="s">
        <v>83</v>
      </c>
      <c r="Q40" s="421" t="s">
        <v>83</v>
      </c>
      <c r="R40" s="422" t="s">
        <v>83</v>
      </c>
      <c r="S40" s="886" t="str">
        <f>VLOOKUP($A40&amp;"-"&amp;S$4,'04施策の客観指標'!$A$4:$AY$1029,COLUMN('04施策の客観指標'!$AS:$AS),FALSE)</f>
        <v>a</v>
      </c>
      <c r="T40" s="892" t="str">
        <f>VLOOKUP($A40&amp;"-"&amp;T$4,'04施策の客観指標'!$A$4:$AY$1029,COLUMN('04施策の客観指標'!$AS:$AS),FALSE)</f>
        <v>-</v>
      </c>
      <c r="U40" s="892" t="str">
        <f>VLOOKUP($A40&amp;"-"&amp;U$4,'04施策の客観指標'!$A$4:$AY$1029,COLUMN('04施策の客観指標'!$AS:$AS),FALSE)</f>
        <v>-</v>
      </c>
      <c r="V40" s="892" t="str">
        <f>VLOOKUP($A40&amp;"-"&amp;V$4,'04施策の客観指標'!$A$4:$AY$1029,COLUMN('04施策の客観指標'!$AS:$AS),FALSE)</f>
        <v>-</v>
      </c>
      <c r="W40" s="892" t="str">
        <f>VLOOKUP($A40&amp;"-"&amp;W$4,'04施策の客観指標'!$A$4:$AY$1029,COLUMN('04施策の客観指標'!$AS:$AS),FALSE)</f>
        <v>-</v>
      </c>
      <c r="X40" s="892" t="str">
        <f>VLOOKUP($A40&amp;"-"&amp;X$4,'04施策の客観指標'!$A$4:$AY$1029,COLUMN('04施策の客観指標'!$AS:$AS),FALSE)</f>
        <v>-</v>
      </c>
      <c r="Y40" s="892" t="str">
        <f>VLOOKUP($A40&amp;"-"&amp;Y$4,'04施策の客観指標'!$A$4:$AY$1029,COLUMN('04施策の客観指標'!$AS:$AS),FALSE)</f>
        <v>-</v>
      </c>
      <c r="Z40" s="892" t="str">
        <f>VLOOKUP($A40&amp;"-"&amp;Z$4,'04施策の客観指標'!$A$4:$AY$1029,COLUMN('04施策の客観指標'!$AS:$AS),FALSE)</f>
        <v>-</v>
      </c>
      <c r="AA40" s="893" t="str">
        <f>VLOOKUP($A40&amp;"-"&amp;AA$4,'04施策の客観指標'!$A$4:$AY$1029,COLUMN('04施策の客観指標'!$AS:$AS),FALSE)</f>
        <v>-</v>
      </c>
      <c r="AB40" s="894" t="str">
        <f t="shared" si="146"/>
        <v>a</v>
      </c>
      <c r="AC40" s="895">
        <v>1</v>
      </c>
      <c r="AD40" s="892" t="s">
        <v>83</v>
      </c>
      <c r="AE40" s="892" t="s">
        <v>83</v>
      </c>
      <c r="AF40" s="892" t="s">
        <v>83</v>
      </c>
      <c r="AG40" s="892" t="s">
        <v>83</v>
      </c>
      <c r="AH40" s="892" t="s">
        <v>83</v>
      </c>
      <c r="AI40" s="892" t="s">
        <v>83</v>
      </c>
      <c r="AJ40" s="892" t="s">
        <v>83</v>
      </c>
      <c r="AK40" s="892" t="s">
        <v>83</v>
      </c>
      <c r="AL40" s="896">
        <f t="shared" si="147"/>
        <v>1</v>
      </c>
      <c r="AM40" s="877">
        <f t="shared" si="148"/>
        <v>4</v>
      </c>
      <c r="AN40" s="878" t="str">
        <f t="shared" si="149"/>
        <v/>
      </c>
      <c r="AO40" s="878" t="str">
        <f t="shared" si="150"/>
        <v/>
      </c>
      <c r="AP40" s="878" t="str">
        <f t="shared" si="151"/>
        <v/>
      </c>
      <c r="AQ40" s="878" t="str">
        <f t="shared" si="152"/>
        <v/>
      </c>
      <c r="AR40" s="878" t="str">
        <f t="shared" si="153"/>
        <v/>
      </c>
      <c r="AS40" s="878" t="str">
        <f t="shared" si="154"/>
        <v/>
      </c>
      <c r="AT40" s="878" t="str">
        <f t="shared" si="155"/>
        <v/>
      </c>
      <c r="AU40" s="852" t="str">
        <f t="shared" si="156"/>
        <v/>
      </c>
      <c r="AV40" s="855">
        <f t="shared" si="157"/>
        <v>1</v>
      </c>
      <c r="AW40" s="856" t="str">
        <f>IF($K40="○",VLOOKUP($C40&amp;"-"&amp;AW$4,'05市民生活実感調査'!$A$3:$BC$218,COLUMN('05市民生活実感調査'!$O:$O),FALSE),"-")</f>
        <v>b</v>
      </c>
      <c r="AX40" s="878" t="str">
        <f>IF($L40="○",VLOOKUP($C40&amp;"-"&amp;AX$4,'05市民生活実感調査'!$A$3:$BC$218,COLUMN('05市民生活実感調査'!$O:$O),FALSE),"-")</f>
        <v>-</v>
      </c>
      <c r="AY40" s="878" t="str">
        <f>IF($M40="○",VLOOKUP($C40&amp;"-"&amp;AY$4,'05市民生活実感調査'!$A$3:$BC$218,COLUMN('05市民生活実感調査'!$O:$O),FALSE),"-")</f>
        <v>-</v>
      </c>
      <c r="AZ40" s="878" t="str">
        <f>IF($N40="○",VLOOKUP($C40&amp;"-"&amp;AZ$4,'05市民生活実感調査'!$A$3:$BC$218,COLUMN('05市民生活実感調査'!$O:$O),FALSE),"-")</f>
        <v>-</v>
      </c>
      <c r="BA40" s="878" t="str">
        <f>IF($O40="○",VLOOKUP($C40&amp;"-"&amp;BA$4,'05市民生活実感調査'!$A$3:$BC$218,COLUMN('05市民生活実感調査'!$O:$O),FALSE),"-")</f>
        <v>-</v>
      </c>
      <c r="BB40" s="878" t="str">
        <f>IF($P40="○",VLOOKUP($C40&amp;"-"&amp;BB$4,'05市民生活実感調査'!$A$3:$BC$218,COLUMN('05市民生活実感調査'!$O:$O),FALSE),"-")</f>
        <v>-</v>
      </c>
      <c r="BC40" s="878" t="str">
        <f>IF($Q40="○",VLOOKUP($C40&amp;"-"&amp;BC$4,'05市民生活実感調査'!$A$3:$BC$218,COLUMN('05市民生活実感調査'!$O:$O),FALSE),"-")</f>
        <v>-</v>
      </c>
      <c r="BD40" s="878" t="str">
        <f>IF($R40="○",VLOOKUP($C40&amp;"-"&amp;BD$4,'05市民生活実感調査'!$A$3:$BC$218,COLUMN('05市民生活実感調査'!$O:$O),FALSE),"-")</f>
        <v>-</v>
      </c>
      <c r="BE40" s="879" t="str">
        <f t="shared" si="158"/>
        <v>b</v>
      </c>
      <c r="BF40" s="877">
        <f t="shared" si="159"/>
        <v>3</v>
      </c>
      <c r="BG40" s="878" t="str">
        <f t="shared" si="160"/>
        <v/>
      </c>
      <c r="BH40" s="878" t="str">
        <f t="shared" si="161"/>
        <v/>
      </c>
      <c r="BI40" s="878" t="str">
        <f t="shared" si="162"/>
        <v/>
      </c>
      <c r="BJ40" s="878" t="str">
        <f t="shared" si="163"/>
        <v/>
      </c>
      <c r="BK40" s="878" t="str">
        <f t="shared" si="164"/>
        <v/>
      </c>
      <c r="BL40" s="878" t="str">
        <f t="shared" si="165"/>
        <v/>
      </c>
      <c r="BM40" s="878" t="str">
        <f t="shared" si="166"/>
        <v/>
      </c>
      <c r="BN40" s="840">
        <f t="shared" si="167"/>
        <v>0.75</v>
      </c>
      <c r="BO40" s="880" t="s">
        <v>123</v>
      </c>
      <c r="BP40" s="863" t="s">
        <v>1983</v>
      </c>
      <c r="BQ40" s="877" t="s">
        <v>313</v>
      </c>
      <c r="BR40" s="887" t="s">
        <v>3628</v>
      </c>
      <c r="BS40" s="860"/>
      <c r="BT40" s="887"/>
      <c r="BU40" s="863" t="s">
        <v>1460</v>
      </c>
      <c r="BV40" s="891" t="s">
        <v>1491</v>
      </c>
      <c r="BW40" s="889" t="str">
        <f>VLOOKUP($A40&amp;"-"&amp;BW$4,'04施策の客観指標'!$A$4:$AY$1029,COLUMN('04施策の客観指標'!$AT:$AT),FALSE)</f>
        <v>a</v>
      </c>
      <c r="BX40" s="878" t="str">
        <f>VLOOKUP($A40&amp;"-"&amp;BX$4,'04施策の客観指標'!$A$4:$AY$1029,COLUMN('04施策の客観指標'!$AT:$AT),FALSE)</f>
        <v>-</v>
      </c>
      <c r="BY40" s="878" t="str">
        <f>VLOOKUP($A40&amp;"-"&amp;BY$4,'04施策の客観指標'!$A$4:$AY$1029,COLUMN('04施策の客観指標'!$AT:$AT),FALSE)</f>
        <v>-</v>
      </c>
      <c r="BZ40" s="878" t="str">
        <f>VLOOKUP($A40&amp;"-"&amp;BZ$4,'04施策の客観指標'!$A$4:$AY$1029,COLUMN('04施策の客観指標'!$AT:$AT),FALSE)</f>
        <v>-</v>
      </c>
      <c r="CA40" s="878" t="str">
        <f>VLOOKUP($A40&amp;"-"&amp;CA$4,'04施策の客観指標'!$A$4:$AY$1029,COLUMN('04施策の客観指標'!$AT:$AT),FALSE)</f>
        <v>-</v>
      </c>
      <c r="CB40" s="878" t="str">
        <f>VLOOKUP($A40&amp;"-"&amp;CB$4,'04施策の客観指標'!$A$4:$AY$1029,COLUMN('04施策の客観指標'!$AT:$AT),FALSE)</f>
        <v>-</v>
      </c>
      <c r="CC40" s="878" t="str">
        <f>VLOOKUP($A40&amp;"-"&amp;CC$4,'04施策の客観指標'!$A$4:$AY$1029,COLUMN('04施策の客観指標'!$AT:$AT),FALSE)</f>
        <v>-</v>
      </c>
      <c r="CD40" s="878" t="str">
        <f>VLOOKUP($A40&amp;"-"&amp;CD$4,'04施策の客観指標'!$A$4:$AY$1029,COLUMN('04施策の客観指標'!$AT:$AT),FALSE)</f>
        <v>-</v>
      </c>
      <c r="CE40" s="852" t="str">
        <f>VLOOKUP($A40&amp;"-"&amp;CE$4,'04施策の客観指標'!$A$4:$AY$1029,COLUMN('04施策の客観指標'!$AT:$AT),FALSE)</f>
        <v>-</v>
      </c>
      <c r="CF40" s="879" t="str">
        <f t="shared" si="168"/>
        <v>a</v>
      </c>
      <c r="CG40" s="856">
        <f>IF(BW40="-","-",VLOOKUP($A40&amp;"-"&amp;BW$4,'04施策の客観指標'!$A$4:$AY$1029,COLUMN('04施策の客観指標'!$AY:$AY),FALSE))</f>
        <v>1</v>
      </c>
      <c r="CH40" s="856" t="str">
        <f>IF(BX40="-","-",VLOOKUP($A40&amp;"-"&amp;BX$4,'04施策の客観指標'!$A$4:$AY$1029,COLUMN('04施策の客観指標'!$AY:$AY),FALSE))</f>
        <v>-</v>
      </c>
      <c r="CI40" s="856" t="str">
        <f>IF(BY40="-","-",VLOOKUP($A40&amp;"-"&amp;BY$4,'04施策の客観指標'!$A$4:$AY$1029,COLUMN('04施策の客観指標'!$AY:$AY),FALSE))</f>
        <v>-</v>
      </c>
      <c r="CJ40" s="856" t="str">
        <f>IF(BZ40="-","-",VLOOKUP($A40&amp;"-"&amp;BZ$4,'04施策の客観指標'!$A$4:$AY$1029,COLUMN('04施策の客観指標'!$AY:$AY),FALSE))</f>
        <v>-</v>
      </c>
      <c r="CK40" s="856" t="str">
        <f>IF(CA40="-","-",VLOOKUP($A40&amp;"-"&amp;CA$4,'04施策の客観指標'!$A$4:$AY$1029,COLUMN('04施策の客観指標'!$AY:$AY),FALSE))</f>
        <v>-</v>
      </c>
      <c r="CL40" s="856" t="str">
        <f>IF(CB40="-","-",VLOOKUP($A40&amp;"-"&amp;CB$4,'04施策の客観指標'!$A$4:$AY$1029,COLUMN('04施策の客観指標'!$AY:$AY),FALSE))</f>
        <v>-</v>
      </c>
      <c r="CM40" s="856" t="str">
        <f>IF(CC40="-","-",VLOOKUP($A40&amp;"-"&amp;CC$4,'04施策の客観指標'!$A$4:$AY$1029,COLUMN('04施策の客観指標'!$AY:$AY),FALSE))</f>
        <v>-</v>
      </c>
      <c r="CN40" s="856" t="str">
        <f>IF(CD40="-","-",VLOOKUP($A40&amp;"-"&amp;CD$4,'04施策の客観指標'!$A$4:$AY$1029,COLUMN('04施策の客観指標'!$AY:$AY),FALSE))</f>
        <v>-</v>
      </c>
      <c r="CO40" s="856" t="str">
        <f>IF(CE40="-","-",VLOOKUP($A40&amp;"-"&amp;CE$4,'04施策の客観指標'!$A$4:$AY$1029,COLUMN('04施策の客観指標'!$AY:$AY),FALSE))</f>
        <v>-</v>
      </c>
      <c r="CP40" s="879">
        <f t="shared" si="169"/>
        <v>1</v>
      </c>
      <c r="CQ40" s="877">
        <f t="shared" si="170"/>
        <v>4</v>
      </c>
      <c r="CR40" s="878" t="str">
        <f t="shared" si="171"/>
        <v/>
      </c>
      <c r="CS40" s="878" t="str">
        <f t="shared" si="172"/>
        <v/>
      </c>
      <c r="CT40" s="878" t="str">
        <f t="shared" si="173"/>
        <v/>
      </c>
      <c r="CU40" s="878" t="str">
        <f t="shared" si="174"/>
        <v/>
      </c>
      <c r="CV40" s="878" t="str">
        <f t="shared" si="175"/>
        <v/>
      </c>
      <c r="CW40" s="878" t="str">
        <f t="shared" si="176"/>
        <v/>
      </c>
      <c r="CX40" s="878" t="str">
        <f t="shared" si="177"/>
        <v/>
      </c>
      <c r="CY40" s="878" t="str">
        <f t="shared" si="178"/>
        <v/>
      </c>
      <c r="CZ40" s="855">
        <f t="shared" si="179"/>
        <v>1</v>
      </c>
      <c r="DA40" s="877" t="str">
        <f>IF($K40="○",VLOOKUP($C40&amp;"-"&amp;DA$4,'05市民生活実感調査'!$A$3:$BC$218,COLUMN('05市民生活実感調査'!$Y:$Y),FALSE),"-")</f>
        <v>b</v>
      </c>
      <c r="DB40" s="878" t="str">
        <f>IF($L40="○",VLOOKUP($C40&amp;"-"&amp;DB$4,'05市民生活実感調査'!$A$3:$BC$218,COLUMN('05市民生活実感調査'!$Y:$Y),FALSE),"-")</f>
        <v>-</v>
      </c>
      <c r="DC40" s="878" t="str">
        <f>IF($M40="○",VLOOKUP($C40&amp;"-"&amp;DC$4,'05市民生活実感調査'!$A$3:$BC$218,COLUMN('05市民生活実感調査'!$Y:$Y),FALSE),"-")</f>
        <v>-</v>
      </c>
      <c r="DD40" s="878" t="str">
        <f>IF($N40="○",VLOOKUP($C40&amp;"-"&amp;DD$4,'05市民生活実感調査'!$A$3:$BC$218,COLUMN('05市民生活実感調査'!$Y:$Y),FALSE),"-")</f>
        <v>-</v>
      </c>
      <c r="DE40" s="878" t="str">
        <f>IF($O40="○",VLOOKUP($C40&amp;"-"&amp;DE$4,'05市民生活実感調査'!$A$3:$BC$218,COLUMN('05市民生活実感調査'!$Y:$Y),FALSE),"-")</f>
        <v>-</v>
      </c>
      <c r="DF40" s="878" t="str">
        <f>IF($P40="○",VLOOKUP($C40&amp;"-"&amp;DF$4,'05市民生活実感調査'!$A$3:$BC$218,COLUMN('05市民生活実感調査'!$Y:$Y),FALSE),"-")</f>
        <v>-</v>
      </c>
      <c r="DG40" s="878" t="str">
        <f>IF($Q40="○",VLOOKUP($C40&amp;"-"&amp;DG$4,'05市民生活実感調査'!$A$3:$BC$218,COLUMN('05市民生活実感調査'!$Y:$Y),FALSE),"-")</f>
        <v>-</v>
      </c>
      <c r="DH40" s="878" t="str">
        <f>IF($R40="○",VLOOKUP($C40&amp;"-"&amp;DH$4,'05市民生活実感調査'!$A$3:$BC$218,COLUMN('05市民生活実感調査'!$Y:$Y),FALSE),"-")</f>
        <v>-</v>
      </c>
      <c r="DI40" s="879" t="str">
        <f t="shared" si="180"/>
        <v>b</v>
      </c>
      <c r="DJ40" s="877">
        <f t="shared" si="181"/>
        <v>3</v>
      </c>
      <c r="DK40" s="878" t="str">
        <f t="shared" si="182"/>
        <v/>
      </c>
      <c r="DL40" s="878" t="str">
        <f t="shared" si="183"/>
        <v/>
      </c>
      <c r="DM40" s="878" t="str">
        <f t="shared" si="184"/>
        <v/>
      </c>
      <c r="DN40" s="878" t="str">
        <f t="shared" si="262"/>
        <v/>
      </c>
      <c r="DO40" s="878" t="str">
        <f t="shared" si="185"/>
        <v/>
      </c>
      <c r="DP40" s="878" t="str">
        <f t="shared" si="186"/>
        <v/>
      </c>
      <c r="DQ40" s="878" t="str">
        <f t="shared" si="187"/>
        <v/>
      </c>
      <c r="DR40" s="840">
        <f t="shared" si="188"/>
        <v>0.75</v>
      </c>
      <c r="DS40" s="876" t="str">
        <f t="shared" si="189"/>
        <v>市民実感</v>
      </c>
      <c r="DT40" s="863" t="str">
        <f t="shared" si="190"/>
        <v>学生や市民が京都で学び住み続けたくなることを目指す施策であるため、市民の実感を重視する。</v>
      </c>
      <c r="DU40" s="877" t="str">
        <f>VLOOKUP(CF40&amp;DI40&amp;DS40,プルダウン!$AC$2:$AD$71,2,FALSE)</f>
        <v>B</v>
      </c>
      <c r="DV40" s="859" t="str">
        <f>VLOOKUP(DU40,プルダウン!$A$1:$B$6,2,FALSE)</f>
        <v>政策の目的がかなり達成されている</v>
      </c>
      <c r="DW40" s="860"/>
      <c r="DX40" s="859"/>
      <c r="DY40" s="889" t="str">
        <f>VLOOKUP($A40&amp;"-"&amp;DY$4,'04施策の客観指標'!$A$4:$AY$1029,COLUMN('04施策の客観指標'!$AU:$AU),FALSE)</f>
        <v>a</v>
      </c>
      <c r="DZ40" s="878" t="str">
        <f>VLOOKUP($A40&amp;"-"&amp;DZ$4,'04施策の客観指標'!$A$4:$AY$1029,COLUMN('04施策の客観指標'!$AU:$AU),FALSE)</f>
        <v>-</v>
      </c>
      <c r="EA40" s="878" t="str">
        <f>VLOOKUP($A40&amp;"-"&amp;EA$4,'04施策の客観指標'!$A$4:$AY$1029,COLUMN('04施策の客観指標'!$AU:$AU),FALSE)</f>
        <v>-</v>
      </c>
      <c r="EB40" s="878" t="str">
        <f>VLOOKUP($A40&amp;"-"&amp;EB$4,'04施策の客観指標'!$A$4:$AY$1029,COLUMN('04施策の客観指標'!$AU:$AU),FALSE)</f>
        <v>-</v>
      </c>
      <c r="EC40" s="878" t="str">
        <f>VLOOKUP($A40&amp;"-"&amp;EC$4,'04施策の客観指標'!$A$4:$AY$1029,COLUMN('04施策の客観指標'!$AU:$AU),FALSE)</f>
        <v>-</v>
      </c>
      <c r="ED40" s="878" t="str">
        <f>VLOOKUP($A40&amp;"-"&amp;ED$4,'04施策の客観指標'!$A$4:$AY$1029,COLUMN('04施策の客観指標'!$AU:$AU),FALSE)</f>
        <v>-</v>
      </c>
      <c r="EE40" s="878" t="str">
        <f>VLOOKUP($A40&amp;"-"&amp;EE$4,'04施策の客観指標'!$A$4:$AY$1029,COLUMN('04施策の客観指標'!$AU:$AU),FALSE)</f>
        <v>-</v>
      </c>
      <c r="EF40" s="878" t="str">
        <f>VLOOKUP($A40&amp;"-"&amp;EF$4,'04施策の客観指標'!$A$4:$AY$1029,COLUMN('04施策の客観指標'!$AU:$AU),FALSE)</f>
        <v>-</v>
      </c>
      <c r="EG40" s="878" t="str">
        <f>VLOOKUP($A40&amp;"-"&amp;EG$4,'04施策の客観指標'!$A$4:$AY$1029,COLUMN('04施策の客観指標'!$AU:$AU),FALSE)</f>
        <v>-</v>
      </c>
      <c r="EH40" s="879" t="str">
        <f t="shared" si="191"/>
        <v>a</v>
      </c>
      <c r="EI40" s="895">
        <f>IF(DY40="-","-",VLOOKUP($A40&amp;"-"&amp;DY$4,'04施策の客観指標'!$A$4:$AY$1029,COLUMN('04施策の客観指標'!$AY:$AY),FALSE))</f>
        <v>1</v>
      </c>
      <c r="EJ40" s="895" t="str">
        <f>IF(DZ40="-","-",VLOOKUP($A40&amp;"-"&amp;DZ$4,'04施策の客観指標'!$A$4:$AY$1029,COLUMN('04施策の客観指標'!$AY:$AY),FALSE))</f>
        <v>-</v>
      </c>
      <c r="EK40" s="895" t="str">
        <f>IF(EA40="-","-",VLOOKUP($A40&amp;"-"&amp;EA$4,'04施策の客観指標'!$A$4:$AY$1029,COLUMN('04施策の客観指標'!$AY:$AY),FALSE))</f>
        <v>-</v>
      </c>
      <c r="EL40" s="895" t="str">
        <f>IF(EB40="-","-",VLOOKUP($A40&amp;"-"&amp;EB$4,'04施策の客観指標'!$A$4:$AY$1029,COLUMN('04施策の客観指標'!$AY:$AY),FALSE))</f>
        <v>-</v>
      </c>
      <c r="EM40" s="895" t="str">
        <f>IF(EC40="-","-",VLOOKUP($A40&amp;"-"&amp;EC$4,'04施策の客観指標'!$A$4:$AY$1029,COLUMN('04施策の客観指標'!$AY:$AY),FALSE))</f>
        <v>-</v>
      </c>
      <c r="EN40" s="895" t="str">
        <f>IF(ED40="-","-",VLOOKUP($A40&amp;"-"&amp;ED$4,'04施策の客観指標'!$A$4:$AY$1029,COLUMN('04施策の客観指標'!$AY:$AY),FALSE))</f>
        <v>-</v>
      </c>
      <c r="EO40" s="895" t="str">
        <f>IF(EE40="-","-",VLOOKUP($A40&amp;"-"&amp;EE$4,'04施策の客観指標'!$A$4:$AY$1029,COLUMN('04施策の客観指標'!$AY:$AY),FALSE))</f>
        <v>-</v>
      </c>
      <c r="EP40" s="895" t="str">
        <f>IF(EF40="-","-",VLOOKUP($A40&amp;"-"&amp;EF$4,'04施策の客観指標'!$A$4:$AY$1029,COLUMN('04施策の客観指標'!$AY:$AY),FALSE))</f>
        <v>-</v>
      </c>
      <c r="EQ40" s="895" t="str">
        <f>IF(EG40="-","-",VLOOKUP($A40&amp;"-"&amp;EG$4,'04施策の客観指標'!$A$4:$AY$1029,COLUMN('04施策の客観指標'!$AY:$AY),FALSE))</f>
        <v>-</v>
      </c>
      <c r="ER40" s="879">
        <f t="shared" si="192"/>
        <v>1</v>
      </c>
      <c r="ES40" s="877">
        <f t="shared" si="193"/>
        <v>4</v>
      </c>
      <c r="ET40" s="878" t="str">
        <f t="shared" si="194"/>
        <v/>
      </c>
      <c r="EU40" s="878" t="str">
        <f t="shared" si="195"/>
        <v/>
      </c>
      <c r="EV40" s="878" t="str">
        <f t="shared" si="196"/>
        <v/>
      </c>
      <c r="EW40" s="878" t="str">
        <f t="shared" si="197"/>
        <v/>
      </c>
      <c r="EX40" s="878" t="str">
        <f t="shared" si="198"/>
        <v/>
      </c>
      <c r="EY40" s="878" t="str">
        <f t="shared" si="199"/>
        <v/>
      </c>
      <c r="EZ40" s="878" t="str">
        <f t="shared" si="200"/>
        <v/>
      </c>
      <c r="FA40" s="878" t="str">
        <f t="shared" si="201"/>
        <v/>
      </c>
      <c r="FB40" s="855">
        <f t="shared" si="202"/>
        <v>1</v>
      </c>
      <c r="FC40" s="877" t="str">
        <f>IF($K40="○",VLOOKUP($C40&amp;"-"&amp;FC$4,'05市民生活実感調査'!$A$3:$BC$218,COLUMN('05市民生活実感調査'!$AI:$AI),FALSE),"-")</f>
        <v>b</v>
      </c>
      <c r="FD40" s="878" t="str">
        <f>IF($L40="○",VLOOKUP($C40&amp;"-"&amp;FD$4,'05市民生活実感調査'!$A$3:$BC$218,COLUMN('05市民生活実感調査'!$AI:$AI),FALSE),"-")</f>
        <v>-</v>
      </c>
      <c r="FE40" s="878" t="str">
        <f>IF($M40="○",VLOOKUP($C40&amp;"-"&amp;FE$4,'05市民生活実感調査'!$A$3:$BC$218,COLUMN('05市民生活実感調査'!$AI:$AI),FALSE),"-")</f>
        <v>-</v>
      </c>
      <c r="FF40" s="878" t="str">
        <f>IF($N40="○",VLOOKUP($C40&amp;"-"&amp;FF$4,'05市民生活実感調査'!$A$3:$BC$218,COLUMN('05市民生活実感調査'!$AI:$AI),FALSE),"-")</f>
        <v>-</v>
      </c>
      <c r="FG40" s="878" t="str">
        <f>IF($O40="○",VLOOKUP($C40&amp;"-"&amp;FG$4,'05市民生活実感調査'!$A$3:$BC$218,COLUMN('05市民生活実感調査'!$AI:$AI),FALSE),"-")</f>
        <v>-</v>
      </c>
      <c r="FH40" s="878" t="str">
        <f>IF($P40="○",VLOOKUP($C40&amp;"-"&amp;FH$4,'05市民生活実感調査'!$A$3:$BC$218,COLUMN('05市民生活実感調査'!$AI:$AI),FALSE),"-")</f>
        <v>-</v>
      </c>
      <c r="FI40" s="878" t="str">
        <f>IF($Q40="○",VLOOKUP($C40&amp;"-"&amp;FI$4,'05市民生活実感調査'!$A$3:$BC$218,COLUMN('05市民生活実感調査'!$AI:$AI),FALSE),"-")</f>
        <v>-</v>
      </c>
      <c r="FJ40" s="878" t="str">
        <f>IF($R40="○",VLOOKUP($C40&amp;"-"&amp;FJ$4,'05市民生活実感調査'!$A$3:$BC$218,COLUMN('05市民生活実感調査'!$AI:$AI),FALSE),"-")</f>
        <v>-</v>
      </c>
      <c r="FK40" s="879" t="str">
        <f t="shared" si="203"/>
        <v>b</v>
      </c>
      <c r="FL40" s="877">
        <f t="shared" si="204"/>
        <v>3</v>
      </c>
      <c r="FM40" s="878" t="str">
        <f t="shared" si="205"/>
        <v/>
      </c>
      <c r="FN40" s="878" t="str">
        <f t="shared" si="206"/>
        <v/>
      </c>
      <c r="FO40" s="878" t="str">
        <f t="shared" si="207"/>
        <v/>
      </c>
      <c r="FP40" s="878" t="str">
        <f t="shared" si="208"/>
        <v/>
      </c>
      <c r="FQ40" s="878" t="str">
        <f t="shared" si="209"/>
        <v/>
      </c>
      <c r="FR40" s="878" t="str">
        <f t="shared" si="210"/>
        <v/>
      </c>
      <c r="FS40" s="878" t="str">
        <f t="shared" si="211"/>
        <v/>
      </c>
      <c r="FT40" s="840">
        <f t="shared" si="212"/>
        <v>0.75</v>
      </c>
      <c r="FU40" s="876" t="str">
        <f t="shared" si="213"/>
        <v>市民実感</v>
      </c>
      <c r="FV40" s="863" t="str">
        <f t="shared" si="214"/>
        <v>学生や市民が京都で学び住み続けたくなることを目指す施策であるため、市民の実感を重視する。</v>
      </c>
      <c r="FW40" s="877" t="str">
        <f>VLOOKUP(EH40&amp;FK40&amp;FU40,プルダウン!$AC$2:$AD$71,2,FALSE)</f>
        <v>B</v>
      </c>
      <c r="FX40" s="859" t="str">
        <f>VLOOKUP(FW40,プルダウン!$A$1:$B$6,2,FALSE)</f>
        <v>政策の目的がかなり達成されている</v>
      </c>
      <c r="FY40" s="860"/>
      <c r="FZ40" s="859"/>
      <c r="GA40" s="889" t="str">
        <f>VLOOKUP($A40&amp;"-"&amp;GA$4,'04施策の客観指標'!$A$4:$AY$1029,COLUMN('04施策の客観指標'!$AV:$AV),FALSE)</f>
        <v>e</v>
      </c>
      <c r="GB40" s="878" t="str">
        <f>VLOOKUP($A40&amp;"-"&amp;GB$4,'04施策の客観指標'!$A$4:$AY$1029,COLUMN('04施策の客観指標'!$AV:$AV),FALSE)</f>
        <v>-</v>
      </c>
      <c r="GC40" s="878" t="str">
        <f>VLOOKUP($A40&amp;"-"&amp;GC$4,'04施策の客観指標'!$A$4:$AY$1029,COLUMN('04施策の客観指標'!$AV:$AV),FALSE)</f>
        <v>-</v>
      </c>
      <c r="GD40" s="878" t="str">
        <f>VLOOKUP($A40&amp;"-"&amp;GD$4,'04施策の客観指標'!$A$4:$AY$1029,COLUMN('04施策の客観指標'!$AV:$AV),FALSE)</f>
        <v>-</v>
      </c>
      <c r="GE40" s="878" t="str">
        <f>VLOOKUP($A40&amp;"-"&amp;GE$4,'04施策の客観指標'!$A$4:$AY$1029,COLUMN('04施策の客観指標'!$AV:$AV),FALSE)</f>
        <v>-</v>
      </c>
      <c r="GF40" s="878" t="str">
        <f>VLOOKUP($A40&amp;"-"&amp;GF$4,'04施策の客観指標'!$A$4:$AY$1029,COLUMN('04施策の客観指標'!$AV:$AV),FALSE)</f>
        <v>-</v>
      </c>
      <c r="GG40" s="878" t="str">
        <f>VLOOKUP($A40&amp;"-"&amp;GG$4,'04施策の客観指標'!$A$4:$AY$1029,COLUMN('04施策の客観指標'!$AV:$AV),FALSE)</f>
        <v>-</v>
      </c>
      <c r="GH40" s="878" t="str">
        <f>VLOOKUP($A40&amp;"-"&amp;GH$4,'04施策の客観指標'!$A$4:$AY$1029,COLUMN('04施策の客観指標'!$AV:$AV),FALSE)</f>
        <v>-</v>
      </c>
      <c r="GI40" s="878" t="str">
        <f>VLOOKUP($A40&amp;"-"&amp;GI$4,'04施策の客観指標'!$A$4:$AY$1029,COLUMN('04施策の客観指標'!$AV:$AV),FALSE)</f>
        <v>-</v>
      </c>
      <c r="GJ40" s="879" t="str">
        <f t="shared" si="215"/>
        <v>e</v>
      </c>
      <c r="GK40" s="856">
        <f>IF(GA40="-","-",VLOOKUP($A40&amp;"-"&amp;GA$4,'04施策の客観指標'!$A$4:$AY$1029,COLUMN('04施策の客観指標'!$AY:$AY),FALSE))</f>
        <v>1</v>
      </c>
      <c r="GL40" s="856" t="str">
        <f>IF(GB40="-","-",VLOOKUP($A40&amp;"-"&amp;GB$4,'04施策の客観指標'!$A$4:$AY$1029,COLUMN('04施策の客観指標'!$AY:$AY),FALSE))</f>
        <v>-</v>
      </c>
      <c r="GM40" s="856" t="str">
        <f>IF(GC40="-","-",VLOOKUP($A40&amp;"-"&amp;GC$4,'04施策の客観指標'!$A$4:$AY$1029,COLUMN('04施策の客観指標'!$AY:$AY),FALSE))</f>
        <v>-</v>
      </c>
      <c r="GN40" s="856" t="str">
        <f>IF(GD40="-","-",VLOOKUP($A40&amp;"-"&amp;GD$4,'04施策の客観指標'!$A$4:$AY$1029,COLUMN('04施策の客観指標'!$AY:$AY),FALSE))</f>
        <v>-</v>
      </c>
      <c r="GO40" s="856" t="str">
        <f>IF(GE40="-","-",VLOOKUP($A40&amp;"-"&amp;GE$4,'04施策の客観指標'!$A$4:$AY$1029,COLUMN('04施策の客観指標'!$AY:$AY),FALSE))</f>
        <v>-</v>
      </c>
      <c r="GP40" s="856" t="str">
        <f>IF(GF40="-","-",VLOOKUP($A40&amp;"-"&amp;GF$4,'04施策の客観指標'!$A$4:$AY$1029,COLUMN('04施策の客観指標'!$AY:$AY),FALSE))</f>
        <v>-</v>
      </c>
      <c r="GQ40" s="856" t="str">
        <f>IF(GG40="-","-",VLOOKUP($A40&amp;"-"&amp;GG$4,'04施策の客観指標'!$A$4:$AY$1029,COLUMN('04施策の客観指標'!$AY:$AY),FALSE))</f>
        <v>-</v>
      </c>
      <c r="GR40" s="856" t="str">
        <f>IF(GH40="-","-",VLOOKUP($A40&amp;"-"&amp;GH$4,'04施策の客観指標'!$A$4:$AY$1029,COLUMN('04施策の客観指標'!$AY:$AY),FALSE))</f>
        <v>-</v>
      </c>
      <c r="GS40" s="856" t="str">
        <f>IF(GI40="-","-",VLOOKUP($A40&amp;"-"&amp;GI$4,'04施策の客観指標'!$A$4:$AY$1029,COLUMN('04施策の客観指標'!$AY:$AY),FALSE))</f>
        <v>-</v>
      </c>
      <c r="GT40" s="879">
        <f t="shared" si="216"/>
        <v>1</v>
      </c>
      <c r="GU40" s="877">
        <f t="shared" si="217"/>
        <v>0</v>
      </c>
      <c r="GV40" s="878" t="str">
        <f t="shared" si="218"/>
        <v/>
      </c>
      <c r="GW40" s="878" t="str">
        <f t="shared" si="219"/>
        <v/>
      </c>
      <c r="GX40" s="878" t="str">
        <f t="shared" si="220"/>
        <v/>
      </c>
      <c r="GY40" s="878" t="str">
        <f t="shared" si="221"/>
        <v/>
      </c>
      <c r="GZ40" s="878" t="str">
        <f t="shared" si="222"/>
        <v/>
      </c>
      <c r="HA40" s="878" t="str">
        <f t="shared" si="223"/>
        <v/>
      </c>
      <c r="HB40" s="878" t="str">
        <f t="shared" si="224"/>
        <v/>
      </c>
      <c r="HC40" s="878" t="str">
        <f t="shared" si="225"/>
        <v/>
      </c>
      <c r="HD40" s="855">
        <f t="shared" si="226"/>
        <v>0</v>
      </c>
      <c r="HE40" s="877" t="str">
        <f>IF($K40="○",VLOOKUP($C40&amp;"-"&amp;HE$4,'05市民生活実感調査'!$A$3:$BC$218,COLUMN('05市民生活実感調査'!$AS:$AS),FALSE),"-")</f>
        <v>b</v>
      </c>
      <c r="HF40" s="878" t="str">
        <f>IF($L40="○",VLOOKUP($C40&amp;"-"&amp;HF$4,'05市民生活実感調査'!$A$3:$BC$218,COLUMN('05市民生活実感調査'!$AS:$AS),FALSE),"-")</f>
        <v>-</v>
      </c>
      <c r="HG40" s="878" t="str">
        <f>IF($M40="○",VLOOKUP($C40&amp;"-"&amp;HG$4,'05市民生活実感調査'!$A$3:$BC$218,COLUMN('05市民生活実感調査'!$AS:$AS),FALSE),"-")</f>
        <v>-</v>
      </c>
      <c r="HH40" s="878" t="str">
        <f>IF($N40="○",VLOOKUP($C40&amp;"-"&amp;HH$4,'05市民生活実感調査'!$A$3:$BC$218,COLUMN('05市民生活実感調査'!$AS:$AS),FALSE),"-")</f>
        <v>-</v>
      </c>
      <c r="HI40" s="878" t="str">
        <f>IF($O40="○",VLOOKUP($C40&amp;"-"&amp;HI$4,'05市民生活実感調査'!$A$3:$BC$218,COLUMN('05市民生活実感調査'!$AS:$AS),FALSE),"-")</f>
        <v>-</v>
      </c>
      <c r="HJ40" s="878" t="str">
        <f>IF($P40="○",VLOOKUP($C40&amp;"-"&amp;HJ$4,'05市民生活実感調査'!$A$3:$BC$218,COLUMN('05市民生活実感調査'!$AS:$AS),FALSE),"-")</f>
        <v>-</v>
      </c>
      <c r="HK40" s="878" t="str">
        <f>IF($Q40="○",VLOOKUP($C40&amp;"-"&amp;HK$4,'05市民生活実感調査'!$A$3:$BC$218,COLUMN('05市民生活実感調査'!$AS:$AS),FALSE),"-")</f>
        <v>-</v>
      </c>
      <c r="HL40" s="878" t="str">
        <f>IF($R40="○",VLOOKUP($C40&amp;"-"&amp;HL$4,'05市民生活実感調査'!$A$3:$BC$218,COLUMN('05市民生活実感調査'!$AS:$AS),FALSE),"-")</f>
        <v>-</v>
      </c>
      <c r="HM40" s="879" t="str">
        <f t="shared" si="227"/>
        <v>b</v>
      </c>
      <c r="HN40" s="877">
        <f t="shared" si="228"/>
        <v>3</v>
      </c>
      <c r="HO40" s="878" t="str">
        <f t="shared" si="229"/>
        <v/>
      </c>
      <c r="HP40" s="878" t="str">
        <f t="shared" si="230"/>
        <v/>
      </c>
      <c r="HQ40" s="878" t="str">
        <f t="shared" si="231"/>
        <v/>
      </c>
      <c r="HR40" s="878" t="str">
        <f t="shared" si="232"/>
        <v/>
      </c>
      <c r="HS40" s="878" t="str">
        <f t="shared" si="233"/>
        <v/>
      </c>
      <c r="HT40" s="878" t="str">
        <f t="shared" si="234"/>
        <v/>
      </c>
      <c r="HU40" s="878" t="str">
        <f t="shared" si="235"/>
        <v/>
      </c>
      <c r="HV40" s="840">
        <f t="shared" si="236"/>
        <v>0.75</v>
      </c>
      <c r="HW40" s="876" t="str">
        <f t="shared" si="237"/>
        <v>市民実感</v>
      </c>
      <c r="HX40" s="863" t="str">
        <f t="shared" si="238"/>
        <v>学生や市民が京都で学び住み続けたくなることを目指す施策であるため、市民の実感を重視する。</v>
      </c>
      <c r="HY40" s="877" t="str">
        <f>VLOOKUP(GJ40&amp;HM40&amp;HW40,プルダウン!$AC$2:$AD$71,2,FALSE)</f>
        <v>C</v>
      </c>
      <c r="HZ40" s="859" t="str">
        <f>VLOOKUP(HY40,プルダウン!$A$1:$B$6,2,FALSE)</f>
        <v>政策の目的がそこそこ達成されている</v>
      </c>
      <c r="IA40" s="860" t="s">
        <v>2978</v>
      </c>
      <c r="IB40" s="859"/>
      <c r="IC40" s="889" t="str">
        <f>VLOOKUP($A40&amp;"-"&amp;IC$4,'04施策の客観指標'!$A$4:$AY$1029,COLUMN('04施策の客観指標'!$AW:$AW),FALSE)</f>
        <v>a</v>
      </c>
      <c r="ID40" s="878" t="str">
        <f>VLOOKUP($A40&amp;"-"&amp;ID$4,'04施策の客観指標'!$A$4:$AY$1029,COLUMN('04施策の客観指標'!$AW:$AW),FALSE)</f>
        <v>-</v>
      </c>
      <c r="IE40" s="878" t="str">
        <f>VLOOKUP($A40&amp;"-"&amp;IE$4,'04施策の客観指標'!$A$4:$AY$1029,COLUMN('04施策の客観指標'!$AW:$AW),FALSE)</f>
        <v>-</v>
      </c>
      <c r="IF40" s="878" t="str">
        <f>VLOOKUP($A40&amp;"-"&amp;IF$4,'04施策の客観指標'!$A$4:$AY$1029,COLUMN('04施策の客観指標'!$AW:$AW),FALSE)</f>
        <v>-</v>
      </c>
      <c r="IG40" s="878" t="str">
        <f>VLOOKUP($A40&amp;"-"&amp;IG$4,'04施策の客観指標'!$A$4:$AY$1029,COLUMN('04施策の客観指標'!$AW:$AW),FALSE)</f>
        <v>-</v>
      </c>
      <c r="IH40" s="878" t="str">
        <f>VLOOKUP($A40&amp;"-"&amp;IH$4,'04施策の客観指標'!$A$4:$AY$1029,COLUMN('04施策の客観指標'!$AW:$AW),FALSE)</f>
        <v>-</v>
      </c>
      <c r="II40" s="878" t="str">
        <f>VLOOKUP($A40&amp;"-"&amp;II$4,'04施策の客観指標'!$A$4:$AY$1029,COLUMN('04施策の客観指標'!$AW:$AW),FALSE)</f>
        <v>-</v>
      </c>
      <c r="IJ40" s="878" t="str">
        <f>VLOOKUP($A40&amp;"-"&amp;IJ$4,'04施策の客観指標'!$A$4:$AY$1029,COLUMN('04施策の客観指標'!$AW:$AW),FALSE)</f>
        <v>-</v>
      </c>
      <c r="IK40" s="878" t="str">
        <f>VLOOKUP($A40&amp;"-"&amp;IK$4,'04施策の客観指標'!$A$4:$AY$1029,COLUMN('04施策の客観指標'!$AW:$AW),FALSE)</f>
        <v>-</v>
      </c>
      <c r="IL40" s="879" t="str">
        <f t="shared" si="239"/>
        <v>a</v>
      </c>
      <c r="IM40" s="856">
        <f>IF(IC40="-","-",VLOOKUP($A40&amp;"-"&amp;IC$4,'04施策の客観指標'!$A$4:$AY$1029,COLUMN('04施策の客観指標'!$AY:$AY),FALSE))</f>
        <v>1</v>
      </c>
      <c r="IN40" s="856" t="str">
        <f>IF(ID40="-","-",VLOOKUP($A40&amp;"-"&amp;ID$4,'04施策の客観指標'!$A$4:$AY$1029,COLUMN('04施策の客観指標'!$AY:$AY),FALSE))</f>
        <v>-</v>
      </c>
      <c r="IO40" s="856" t="str">
        <f>IF(IE40="-","-",VLOOKUP($A40&amp;"-"&amp;IE$4,'04施策の客観指標'!$A$4:$AY$1029,COLUMN('04施策の客観指標'!$AY:$AY),FALSE))</f>
        <v>-</v>
      </c>
      <c r="IP40" s="856" t="str">
        <f>IF(IF40="-","-",VLOOKUP($A40&amp;"-"&amp;IF$4,'04施策の客観指標'!$A$4:$AY$1029,COLUMN('04施策の客観指標'!$AY:$AY),FALSE))</f>
        <v>-</v>
      </c>
      <c r="IQ40" s="856" t="str">
        <f>IF(IG40="-","-",VLOOKUP($A40&amp;"-"&amp;IG$4,'04施策の客観指標'!$A$4:$AY$1029,COLUMN('04施策の客観指標'!$AY:$AY),FALSE))</f>
        <v>-</v>
      </c>
      <c r="IR40" s="856" t="str">
        <f>IF(IH40="-","-",VLOOKUP($A40&amp;"-"&amp;IH$4,'04施策の客観指標'!$A$4:$AY$1029,COLUMN('04施策の客観指標'!$AY:$AY),FALSE))</f>
        <v>-</v>
      </c>
      <c r="IS40" s="856" t="str">
        <f>IF(II40="-","-",VLOOKUP($A40&amp;"-"&amp;II$4,'04施策の客観指標'!$A$4:$AY$1029,COLUMN('04施策の客観指標'!$AY:$AY),FALSE))</f>
        <v>-</v>
      </c>
      <c r="IT40" s="856" t="str">
        <f>IF(IJ40="-","-",VLOOKUP($A40&amp;"-"&amp;IJ$4,'04施策の客観指標'!$A$4:$AY$1029,COLUMN('04施策の客観指標'!$AY:$AY),FALSE))</f>
        <v>-</v>
      </c>
      <c r="IU40" s="856" t="str">
        <f>IF(IK40="-","-",VLOOKUP($A40&amp;"-"&amp;IK$4,'04施策の客観指標'!$A$4:$AY$1029,COLUMN('04施策の客観指標'!$AY:$AY),FALSE))</f>
        <v>-</v>
      </c>
      <c r="IV40" s="879">
        <f t="shared" si="240"/>
        <v>1</v>
      </c>
      <c r="IW40" s="877">
        <f t="shared" si="241"/>
        <v>4</v>
      </c>
      <c r="IX40" s="878" t="str">
        <f t="shared" si="242"/>
        <v/>
      </c>
      <c r="IY40" s="878" t="str">
        <f t="shared" si="243"/>
        <v/>
      </c>
      <c r="IZ40" s="878" t="str">
        <f t="shared" si="244"/>
        <v/>
      </c>
      <c r="JA40" s="878" t="str">
        <f t="shared" si="245"/>
        <v/>
      </c>
      <c r="JB40" s="878" t="str">
        <f t="shared" si="246"/>
        <v/>
      </c>
      <c r="JC40" s="878" t="str">
        <f t="shared" si="247"/>
        <v/>
      </c>
      <c r="JD40" s="878" t="str">
        <f t="shared" si="248"/>
        <v/>
      </c>
      <c r="JE40" s="878" t="str">
        <f t="shared" si="249"/>
        <v/>
      </c>
      <c r="JF40" s="855">
        <f t="shared" si="250"/>
        <v>1</v>
      </c>
      <c r="JG40" s="877" t="str">
        <f>IF($K40="○",VLOOKUP($C40&amp;"-"&amp;JG$4,'05市民生活実感調査'!$A$3:$BC$218,COLUMN('05市民生活実感調査'!$BC:$BC),FALSE),"-")</f>
        <v>b</v>
      </c>
      <c r="JH40" s="878" t="str">
        <f>IF($L40="○",VLOOKUP($C40&amp;"-"&amp;JH$4,'05市民生活実感調査'!$A$3:$BC$218,COLUMN('05市民生活実感調査'!$BC:$BC),FALSE),"-")</f>
        <v>-</v>
      </c>
      <c r="JI40" s="878" t="str">
        <f>IF($M40="○",VLOOKUP($C40&amp;"-"&amp;JI$4,'05市民生活実感調査'!$A$3:$BC$218,COLUMN('05市民生活実感調査'!$BC:$BC),FALSE),"-")</f>
        <v>-</v>
      </c>
      <c r="JJ40" s="878" t="str">
        <f>IF($N40="○",VLOOKUP($C40&amp;"-"&amp;JJ$4,'05市民生活実感調査'!$A$3:$BC$218,COLUMN('05市民生活実感調査'!$BC:$BC),FALSE),"-")</f>
        <v>-</v>
      </c>
      <c r="JK40" s="878" t="str">
        <f>IF($O40="○",VLOOKUP($C40&amp;"-"&amp;JK$4,'05市民生活実感調査'!$A$3:$BC$218,COLUMN('05市民生活実感調査'!$BC:$BC),FALSE),"-")</f>
        <v>-</v>
      </c>
      <c r="JL40" s="878" t="str">
        <f>IF($P40="○",VLOOKUP($C40&amp;"-"&amp;JL$4,'05市民生活実感調査'!$A$3:$BC$218,COLUMN('05市民生活実感調査'!$BC:$BC),FALSE),"-")</f>
        <v>-</v>
      </c>
      <c r="JM40" s="878" t="str">
        <f>IF($Q40="○",VLOOKUP($C40&amp;"-"&amp;JM$4,'05市民生活実感調査'!$A$3:$BC$218,COLUMN('05市民生活実感調査'!$BC:$BC),FALSE),"-")</f>
        <v>-</v>
      </c>
      <c r="JN40" s="878" t="str">
        <f>IF($R40="○",VLOOKUP($C40&amp;"-"&amp;JN$4,'05市民生活実感調査'!$A$3:$BC$218,COLUMN('05市民生活実感調査'!$BC:$BC),FALSE),"-")</f>
        <v>-</v>
      </c>
      <c r="JO40" s="879" t="str">
        <f t="shared" si="251"/>
        <v>b</v>
      </c>
      <c r="JP40" s="877">
        <f t="shared" si="252"/>
        <v>3</v>
      </c>
      <c r="JQ40" s="878" t="str">
        <f t="shared" si="253"/>
        <v/>
      </c>
      <c r="JR40" s="878" t="str">
        <f t="shared" si="254"/>
        <v/>
      </c>
      <c r="JS40" s="878" t="str">
        <f t="shared" si="255"/>
        <v/>
      </c>
      <c r="JT40" s="878" t="str">
        <f t="shared" si="256"/>
        <v/>
      </c>
      <c r="JU40" s="878" t="str">
        <f t="shared" si="257"/>
        <v/>
      </c>
      <c r="JV40" s="878" t="str">
        <f t="shared" si="258"/>
        <v/>
      </c>
      <c r="JW40" s="878" t="str">
        <f t="shared" si="259"/>
        <v/>
      </c>
      <c r="JX40" s="840">
        <f t="shared" si="260"/>
        <v>0.75</v>
      </c>
      <c r="JY40" s="876" t="str">
        <f t="shared" si="143"/>
        <v>市民実感</v>
      </c>
      <c r="JZ40" s="863" t="str">
        <f t="shared" si="261"/>
        <v>学生や市民が京都で学び住み続けたくなることを目指す施策であるため、市民の実感を重視する。</v>
      </c>
      <c r="KA40" s="877" t="str">
        <f>VLOOKUP(IL40&amp;JO40&amp;JY40,プルダウン!$AC$2:$AD$71,2,FALSE)</f>
        <v>B</v>
      </c>
      <c r="KB40" s="859" t="str">
        <f>VLOOKUP(KA40,プルダウン!$A$1:$B$6,2,FALSE)</f>
        <v>政策の目的がかなり達成されている</v>
      </c>
      <c r="KC40" s="860"/>
      <c r="KD40" s="859"/>
      <c r="KE40" s="883" t="str">
        <f>VLOOKUP($A40&amp;"-"&amp;KE$4,'04施策の客観指標'!$A$4:$AY$1029,COLUMN('04施策の客観指標'!$AX:$AX),FALSE)</f>
        <v>a</v>
      </c>
      <c r="KF40" s="813" t="str">
        <f>VLOOKUP($A40&amp;"-"&amp;KF$4,'04施策の客観指標'!$A$4:$AY$1029,COLUMN('04施策の客観指標'!$AX:$AX),FALSE)</f>
        <v>-</v>
      </c>
      <c r="KG40" s="813" t="str">
        <f>VLOOKUP($A40&amp;"-"&amp;KG$4,'04施策の客観指標'!$A$4:$AY$1029,COLUMN('04施策の客観指標'!$AX:$AX),FALSE)</f>
        <v>-</v>
      </c>
      <c r="KH40" s="813" t="str">
        <f>VLOOKUP($A40&amp;"-"&amp;KH$4,'04施策の客観指標'!$A$4:$AY$1029,COLUMN('04施策の客観指標'!$AX:$AX),FALSE)</f>
        <v>-</v>
      </c>
      <c r="KI40" s="813" t="str">
        <f>VLOOKUP($A40&amp;"-"&amp;KI$4,'04施策の客観指標'!$A$4:$AY$1029,COLUMN('04施策の客観指標'!$AX:$AX),FALSE)</f>
        <v>-</v>
      </c>
      <c r="KJ40" s="813" t="str">
        <f>VLOOKUP($A40&amp;"-"&amp;KJ$4,'04施策の客観指標'!$A$4:$AY$1029,COLUMN('04施策の客観指標'!$AX:$AX),FALSE)</f>
        <v>-</v>
      </c>
      <c r="KK40" s="813" t="str">
        <f>VLOOKUP($A40&amp;"-"&amp;KK$4,'04施策の客観指標'!$A$4:$AY$1029,COLUMN('04施策の客観指標'!$AX:$AX),FALSE)</f>
        <v>-</v>
      </c>
      <c r="KL40" s="813" t="str">
        <f>VLOOKUP($A40&amp;"-"&amp;KL$4,'04施策の客観指標'!$A$4:$AY$1029,COLUMN('04施策の客観指標'!$AX:$AX),FALSE)</f>
        <v>-</v>
      </c>
      <c r="KM40" s="813" t="str">
        <f>VLOOKUP($A40&amp;"-"&amp;KM$4,'04施策の客観指標'!$A$4:$AY$1029,COLUMN('04施策の客観指標'!$AX:$AX),FALSE)</f>
        <v>-</v>
      </c>
      <c r="KN40" s="814" t="str">
        <f t="shared" si="118"/>
        <v>a</v>
      </c>
      <c r="KO40" s="423">
        <f>IF(KE40="-","-",VLOOKUP($A40&amp;"-"&amp;KE$4,'04施策の客観指標'!$A$4:$AY$1029,COLUMN('04施策の客観指標'!$AY:$AY),FALSE))</f>
        <v>1</v>
      </c>
      <c r="KP40" s="423" t="str">
        <f>IF(KF40="-","-",VLOOKUP($A40&amp;"-"&amp;KF$4,'04施策の客観指標'!$A$4:$AY$1029,COLUMN('04施策の客観指標'!$AY:$AY),FALSE))</f>
        <v>-</v>
      </c>
      <c r="KQ40" s="423" t="str">
        <f>IF(KG40="-","-",VLOOKUP($A40&amp;"-"&amp;KG$4,'04施策の客観指標'!$A$4:$AY$1029,COLUMN('04施策の客観指標'!$AY:$AY),FALSE))</f>
        <v>-</v>
      </c>
      <c r="KR40" s="423" t="str">
        <f>IF(KH40="-","-",VLOOKUP($A40&amp;"-"&amp;KH$4,'04施策の客観指標'!$A$4:$AY$1029,COLUMN('04施策の客観指標'!$AY:$AY),FALSE))</f>
        <v>-</v>
      </c>
      <c r="KS40" s="423" t="str">
        <f>IF(KI40="-","-",VLOOKUP($A40&amp;"-"&amp;KI$4,'04施策の客観指標'!$A$4:$AY$1029,COLUMN('04施策の客観指標'!$AY:$AY),FALSE))</f>
        <v>-</v>
      </c>
      <c r="KT40" s="423" t="str">
        <f>IF(KJ40="-","-",VLOOKUP($A40&amp;"-"&amp;KJ$4,'04施策の客観指標'!$A$4:$AY$1029,COLUMN('04施策の客観指標'!$AY:$AY),FALSE))</f>
        <v>-</v>
      </c>
      <c r="KU40" s="423" t="str">
        <f>IF(KK40="-","-",VLOOKUP($A40&amp;"-"&amp;KK$4,'04施策の客観指標'!$A$4:$AY$1029,COLUMN('04施策の客観指標'!$AY:$AY),FALSE))</f>
        <v>-</v>
      </c>
      <c r="KV40" s="423" t="str">
        <f>IF(KL40="-","-",VLOOKUP($A40&amp;"-"&amp;KL$4,'04施策の客観指標'!$A$4:$AY$1029,COLUMN('04施策の客観指標'!$AY:$AY),FALSE))</f>
        <v>-</v>
      </c>
      <c r="KW40" s="423" t="str">
        <f>IF(KM40="-","-",VLOOKUP($A40&amp;"-"&amp;KM$4,'04施策の客観指標'!$A$4:$AY$1029,COLUMN('04施策の客観指標'!$AY:$AY),FALSE))</f>
        <v>-</v>
      </c>
      <c r="KX40" s="234">
        <f t="shared" si="119"/>
        <v>1</v>
      </c>
      <c r="KY40" s="237">
        <f t="shared" si="120"/>
        <v>4</v>
      </c>
      <c r="KZ40" s="187" t="str">
        <f t="shared" si="121"/>
        <v/>
      </c>
      <c r="LA40" s="187" t="str">
        <f t="shared" si="122"/>
        <v/>
      </c>
      <c r="LB40" s="187" t="str">
        <f t="shared" si="123"/>
        <v/>
      </c>
      <c r="LC40" s="187" t="str">
        <f t="shared" si="124"/>
        <v/>
      </c>
      <c r="LD40" s="187" t="str">
        <f t="shared" si="125"/>
        <v/>
      </c>
      <c r="LE40" s="187" t="str">
        <f t="shared" si="126"/>
        <v/>
      </c>
      <c r="LF40" s="187" t="str">
        <f t="shared" si="127"/>
        <v/>
      </c>
      <c r="LG40" s="187" t="str">
        <f t="shared" si="128"/>
        <v/>
      </c>
      <c r="LH40" s="240">
        <f t="shared" si="129"/>
        <v>1</v>
      </c>
      <c r="LI40" s="820" t="str">
        <f>IF($K40="○",VLOOKUP($C40&amp;"-"&amp;LI$4,'05市民生活実感調査'!$A$3:$BM$218,COLUMN('05市民生活実感調査'!$BM:$BM),FALSE),"-")</f>
        <v>b</v>
      </c>
      <c r="LJ40" s="821" t="str">
        <f>IF($L40="○",VLOOKUP($C40&amp;"-"&amp;LJ$4,'05市民生活実感調査'!$A$3:$BM$218,COLUMN('05市民生活実感調査'!$BM:$BM),FALSE),"-")</f>
        <v>-</v>
      </c>
      <c r="LK40" s="821" t="str">
        <f>IF($M40="○",VLOOKUP($C40&amp;"-"&amp;LK$4,'05市民生活実感調査'!$A$3:$BM$218,COLUMN('05市民生活実感調査'!$BM:$BM),FALSE),"-")</f>
        <v>-</v>
      </c>
      <c r="LL40" s="821" t="str">
        <f>IF($N40="○",VLOOKUP($C40&amp;"-"&amp;LL$4,'05市民生活実感調査'!$A$3:$BM$218,COLUMN('05市民生活実感調査'!$BM:$BM),FALSE),"-")</f>
        <v>-</v>
      </c>
      <c r="LM40" s="821" t="str">
        <f>IF($O40="○",VLOOKUP($C40&amp;"-"&amp;LM$4,'05市民生活実感調査'!$A$3:$BM$218,COLUMN('05市民生活実感調査'!$BM:$BM),FALSE),"-")</f>
        <v>-</v>
      </c>
      <c r="LN40" s="821" t="str">
        <f>IF($P40="○",VLOOKUP($C40&amp;"-"&amp;LN$4,'05市民生活実感調査'!$A$3:$BM$218,COLUMN('05市民生活実感調査'!$BM:$BM),FALSE),"-")</f>
        <v>-</v>
      </c>
      <c r="LO40" s="821" t="str">
        <f>IF($Q40="○",VLOOKUP($C40&amp;"-"&amp;LO$4,'05市民生活実感調査'!$A$3:$BM$218,COLUMN('05市民生活実感調査'!$BM:$BM),FALSE),"-")</f>
        <v>-</v>
      </c>
      <c r="LP40" s="821" t="str">
        <f>IF($R40="○",VLOOKUP($C40&amp;"-"&amp;LP$4,'05市民生活実感調査'!$A$3:$BM$218,COLUMN('05市民生活実感調査'!$BM:$BM),FALSE),"-")</f>
        <v>-</v>
      </c>
      <c r="LQ40" s="822" t="str">
        <f t="shared" si="130"/>
        <v>b</v>
      </c>
      <c r="LR40" s="237">
        <f t="shared" si="131"/>
        <v>3</v>
      </c>
      <c r="LS40" s="187" t="str">
        <f t="shared" si="132"/>
        <v/>
      </c>
      <c r="LT40" s="187" t="str">
        <f t="shared" si="133"/>
        <v/>
      </c>
      <c r="LU40" s="187" t="str">
        <f t="shared" si="134"/>
        <v/>
      </c>
      <c r="LV40" s="187" t="str">
        <f t="shared" si="135"/>
        <v/>
      </c>
      <c r="LW40" s="187" t="str">
        <f t="shared" si="136"/>
        <v/>
      </c>
      <c r="LX40" s="187" t="str">
        <f t="shared" si="137"/>
        <v/>
      </c>
      <c r="LY40" s="187" t="str">
        <f t="shared" si="138"/>
        <v/>
      </c>
      <c r="LZ40" s="422">
        <f t="shared" si="142"/>
        <v>0.75</v>
      </c>
      <c r="MA40" s="103" t="str">
        <f t="shared" si="144"/>
        <v>市民実感</v>
      </c>
      <c r="MB40" s="104" t="str">
        <f t="shared" si="140"/>
        <v>学生や市民が京都で学び住み続けたくなることを目指す施策であるため、市民の実感を重視する。</v>
      </c>
      <c r="MC40" s="823" t="str">
        <f>VLOOKUP(KN40&amp;LQ40&amp;MA40,プルダウン!$AC$2:$AD$71,2,FALSE)</f>
        <v>B</v>
      </c>
      <c r="MD40" s="824" t="str">
        <f>VLOOKUP(MC40,プルダウン!$A$1:$B$6,2,FALSE)</f>
        <v>政策の目的がかなり達成されている</v>
      </c>
      <c r="ME40" s="91"/>
      <c r="MF40" s="190"/>
    </row>
    <row r="41" spans="1:344" ht="103.5" customHeight="1">
      <c r="A41" s="231">
        <v>1002</v>
      </c>
      <c r="B41" s="104" t="s">
        <v>193</v>
      </c>
      <c r="C41" s="237">
        <f t="shared" si="145"/>
        <v>10</v>
      </c>
      <c r="D41" s="190" t="str">
        <f>IFERROR(VLOOKUP(C41,プルダウン!$L$2:$M$28,2,FALSE),"-")</f>
        <v>大学</v>
      </c>
      <c r="E41" s="104"/>
      <c r="F41" s="91" t="s">
        <v>1429</v>
      </c>
      <c r="G41" s="117" t="s">
        <v>3146</v>
      </c>
      <c r="H41" s="91" t="s">
        <v>1429</v>
      </c>
      <c r="I41" s="117" t="s">
        <v>3530</v>
      </c>
      <c r="J41" s="104"/>
      <c r="K41" s="420" t="s">
        <v>83</v>
      </c>
      <c r="L41" s="421" t="s">
        <v>383</v>
      </c>
      <c r="M41" s="421" t="s">
        <v>83</v>
      </c>
      <c r="N41" s="421" t="s">
        <v>83</v>
      </c>
      <c r="O41" s="421" t="s">
        <v>83</v>
      </c>
      <c r="P41" s="421" t="s">
        <v>83</v>
      </c>
      <c r="Q41" s="421" t="s">
        <v>83</v>
      </c>
      <c r="R41" s="424" t="s">
        <v>83</v>
      </c>
      <c r="S41" s="877" t="str">
        <f>VLOOKUP($A41&amp;"-"&amp;S$4,'04施策の客観指標'!$A$4:$AY$1029,COLUMN('04施策の客観指標'!$AS:$AS),FALSE)</f>
        <v>-</v>
      </c>
      <c r="T41" s="878" t="str">
        <f>VLOOKUP($A41&amp;"-"&amp;T$4,'04施策の客観指標'!$A$4:$AY$1029,COLUMN('04施策の客観指標'!$AS:$AS),FALSE)</f>
        <v>-</v>
      </c>
      <c r="U41" s="878" t="str">
        <f>VLOOKUP($A41&amp;"-"&amp;U$4,'04施策の客観指標'!$A$4:$AY$1029,COLUMN('04施策の客観指標'!$AS:$AS),FALSE)</f>
        <v>-</v>
      </c>
      <c r="V41" s="878" t="str">
        <f>VLOOKUP($A41&amp;"-"&amp;V$4,'04施策の客観指標'!$A$4:$AY$1029,COLUMN('04施策の客観指標'!$AS:$AS),FALSE)</f>
        <v>-</v>
      </c>
      <c r="W41" s="878" t="str">
        <f>VLOOKUP($A41&amp;"-"&amp;W$4,'04施策の客観指標'!$A$4:$AY$1029,COLUMN('04施策の客観指標'!$AS:$AS),FALSE)</f>
        <v>-</v>
      </c>
      <c r="X41" s="878" t="str">
        <f>VLOOKUP($A41&amp;"-"&amp;X$4,'04施策の客観指標'!$A$4:$AY$1029,COLUMN('04施策の客観指標'!$AS:$AS),FALSE)</f>
        <v>-</v>
      </c>
      <c r="Y41" s="878" t="str">
        <f>VLOOKUP($A41&amp;"-"&amp;Y$4,'04施策の客観指標'!$A$4:$AY$1029,COLUMN('04施策の客観指標'!$AS:$AS),FALSE)</f>
        <v>-</v>
      </c>
      <c r="Z41" s="878" t="str">
        <f>VLOOKUP($A41&amp;"-"&amp;Z$4,'04施策の客観指標'!$A$4:$AY$1029,COLUMN('04施策の客観指標'!$AS:$AS),FALSE)</f>
        <v>-</v>
      </c>
      <c r="AA41" s="852" t="str">
        <f>VLOOKUP($A41&amp;"-"&amp;AA$4,'04施策の客観指標'!$A$4:$AY$1029,COLUMN('04施策の客観指標'!$AS:$AS),FALSE)</f>
        <v>-</v>
      </c>
      <c r="AB41" s="876" t="str">
        <f t="shared" si="146"/>
        <v>-</v>
      </c>
      <c r="AC41" s="856" t="s">
        <v>83</v>
      </c>
      <c r="AD41" s="878" t="s">
        <v>83</v>
      </c>
      <c r="AE41" s="878" t="s">
        <v>83</v>
      </c>
      <c r="AF41" s="878" t="s">
        <v>83</v>
      </c>
      <c r="AG41" s="878" t="s">
        <v>83</v>
      </c>
      <c r="AH41" s="878" t="s">
        <v>83</v>
      </c>
      <c r="AI41" s="878" t="s">
        <v>83</v>
      </c>
      <c r="AJ41" s="878" t="s">
        <v>83</v>
      </c>
      <c r="AK41" s="878" t="s">
        <v>83</v>
      </c>
      <c r="AL41" s="879">
        <f t="shared" si="147"/>
        <v>0</v>
      </c>
      <c r="AM41" s="856" t="str">
        <f t="shared" si="148"/>
        <v/>
      </c>
      <c r="AN41" s="878" t="str">
        <f t="shared" si="149"/>
        <v/>
      </c>
      <c r="AO41" s="878" t="str">
        <f t="shared" si="150"/>
        <v/>
      </c>
      <c r="AP41" s="878" t="str">
        <f t="shared" si="151"/>
        <v/>
      </c>
      <c r="AQ41" s="878" t="str">
        <f t="shared" si="152"/>
        <v/>
      </c>
      <c r="AR41" s="878" t="str">
        <f t="shared" si="153"/>
        <v/>
      </c>
      <c r="AS41" s="878" t="str">
        <f t="shared" si="154"/>
        <v/>
      </c>
      <c r="AT41" s="878" t="str">
        <f t="shared" si="155"/>
        <v/>
      </c>
      <c r="AU41" s="852" t="str">
        <f t="shared" si="156"/>
        <v/>
      </c>
      <c r="AV41" s="855" t="str">
        <f t="shared" si="157"/>
        <v>-</v>
      </c>
      <c r="AW41" s="856" t="str">
        <f>IF($K41="○",VLOOKUP($C41&amp;"-"&amp;AW$4,'05市民生活実感調査'!$A$3:$BC$218,COLUMN('05市民生活実感調査'!$O:$O),FALSE),"-")</f>
        <v>-</v>
      </c>
      <c r="AX41" s="878" t="str">
        <f>IF($L41="○",VLOOKUP($C41&amp;"-"&amp;AX$4,'05市民生活実感調査'!$A$3:$BC$218,COLUMN('05市民生活実感調査'!$O:$O),FALSE),"-")</f>
        <v>b</v>
      </c>
      <c r="AY41" s="878" t="str">
        <f>IF($M41="○",VLOOKUP($C41&amp;"-"&amp;AY$4,'05市民生活実感調査'!$A$3:$BC$218,COLUMN('05市民生活実感調査'!$O:$O),FALSE),"-")</f>
        <v>-</v>
      </c>
      <c r="AZ41" s="878" t="str">
        <f>IF($N41="○",VLOOKUP($C41&amp;"-"&amp;AZ$4,'05市民生活実感調査'!$A$3:$BC$218,COLUMN('05市民生活実感調査'!$O:$O),FALSE),"-")</f>
        <v>-</v>
      </c>
      <c r="BA41" s="878" t="str">
        <f>IF($O41="○",VLOOKUP($C41&amp;"-"&amp;BA$4,'05市民生活実感調査'!$A$3:$BC$218,COLUMN('05市民生活実感調査'!$O:$O),FALSE),"-")</f>
        <v>-</v>
      </c>
      <c r="BB41" s="878" t="str">
        <f>IF($P41="○",VLOOKUP($C41&amp;"-"&amp;BB$4,'05市民生活実感調査'!$A$3:$BC$218,COLUMN('05市民生活実感調査'!$O:$O),FALSE),"-")</f>
        <v>-</v>
      </c>
      <c r="BC41" s="878" t="str">
        <f>IF($Q41="○",VLOOKUP($C41&amp;"-"&amp;BC$4,'05市民生活実感調査'!$A$3:$BC$218,COLUMN('05市民生活実感調査'!$O:$O),FALSE),"-")</f>
        <v>-</v>
      </c>
      <c r="BD41" s="878" t="str">
        <f>IF($R41="○",VLOOKUP($C41&amp;"-"&amp;BD$4,'05市民生活実感調査'!$A$3:$BC$218,COLUMN('05市民生活実感調査'!$O:$O),FALSE),"-")</f>
        <v>-</v>
      </c>
      <c r="BE41" s="879" t="str">
        <f t="shared" si="158"/>
        <v>b</v>
      </c>
      <c r="BF41" s="877" t="str">
        <f t="shared" si="159"/>
        <v/>
      </c>
      <c r="BG41" s="878">
        <f t="shared" si="160"/>
        <v>3</v>
      </c>
      <c r="BH41" s="878" t="str">
        <f t="shared" si="161"/>
        <v/>
      </c>
      <c r="BI41" s="878" t="str">
        <f t="shared" si="162"/>
        <v/>
      </c>
      <c r="BJ41" s="878" t="str">
        <f t="shared" si="163"/>
        <v/>
      </c>
      <c r="BK41" s="878" t="str">
        <f t="shared" si="164"/>
        <v/>
      </c>
      <c r="BL41" s="878" t="str">
        <f t="shared" si="165"/>
        <v/>
      </c>
      <c r="BM41" s="878" t="str">
        <f t="shared" si="166"/>
        <v/>
      </c>
      <c r="BN41" s="840">
        <f t="shared" si="167"/>
        <v>0.75</v>
      </c>
      <c r="BO41" s="880" t="s">
        <v>123</v>
      </c>
      <c r="BP41" s="863" t="s">
        <v>1984</v>
      </c>
      <c r="BQ41" s="877" t="s">
        <v>25</v>
      </c>
      <c r="BR41" s="887" t="s">
        <v>3628</v>
      </c>
      <c r="BS41" s="860"/>
      <c r="BT41" s="887"/>
      <c r="BU41" s="863" t="s">
        <v>1460</v>
      </c>
      <c r="BV41" s="891" t="s">
        <v>1491</v>
      </c>
      <c r="BW41" s="889" t="str">
        <f>VLOOKUP($A41&amp;"-"&amp;BW$4,'04施策の客観指標'!$A$4:$AY$1029,COLUMN('04施策の客観指標'!$AT:$AT),FALSE)</f>
        <v>b</v>
      </c>
      <c r="BX41" s="878" t="str">
        <f>VLOOKUP($A41&amp;"-"&amp;BX$4,'04施策の客観指標'!$A$4:$AY$1029,COLUMN('04施策の客観指標'!$AT:$AT),FALSE)</f>
        <v>-</v>
      </c>
      <c r="BY41" s="878" t="str">
        <f>VLOOKUP($A41&amp;"-"&amp;BY$4,'04施策の客観指標'!$A$4:$AY$1029,COLUMN('04施策の客観指標'!$AT:$AT),FALSE)</f>
        <v>-</v>
      </c>
      <c r="BZ41" s="878" t="str">
        <f>VLOOKUP($A41&amp;"-"&amp;BZ$4,'04施策の客観指標'!$A$4:$AY$1029,COLUMN('04施策の客観指標'!$AT:$AT),FALSE)</f>
        <v>-</v>
      </c>
      <c r="CA41" s="878" t="str">
        <f>VLOOKUP($A41&amp;"-"&amp;CA$4,'04施策の客観指標'!$A$4:$AY$1029,COLUMN('04施策の客観指標'!$AT:$AT),FALSE)</f>
        <v>-</v>
      </c>
      <c r="CB41" s="878" t="str">
        <f>VLOOKUP($A41&amp;"-"&amp;CB$4,'04施策の客観指標'!$A$4:$AY$1029,COLUMN('04施策の客観指標'!$AT:$AT),FALSE)</f>
        <v>-</v>
      </c>
      <c r="CC41" s="878" t="str">
        <f>VLOOKUP($A41&amp;"-"&amp;CC$4,'04施策の客観指標'!$A$4:$AY$1029,COLUMN('04施策の客観指標'!$AT:$AT),FALSE)</f>
        <v>-</v>
      </c>
      <c r="CD41" s="878" t="str">
        <f>VLOOKUP($A41&amp;"-"&amp;CD$4,'04施策の客観指標'!$A$4:$AY$1029,COLUMN('04施策の客観指標'!$AT:$AT),FALSE)</f>
        <v>-</v>
      </c>
      <c r="CE41" s="852" t="str">
        <f>VLOOKUP($A41&amp;"-"&amp;CE$4,'04施策の客観指標'!$A$4:$AY$1029,COLUMN('04施策の客観指標'!$AT:$AT),FALSE)</f>
        <v>-</v>
      </c>
      <c r="CF41" s="879" t="str">
        <f t="shared" si="168"/>
        <v>b</v>
      </c>
      <c r="CG41" s="856">
        <f>IF(BW41="-","-",VLOOKUP($A41&amp;"-"&amp;BW$4,'04施策の客観指標'!$A$4:$AY$1029,COLUMN('04施策の客観指標'!$AY:$AY),FALSE))</f>
        <v>1</v>
      </c>
      <c r="CH41" s="856" t="str">
        <f>IF(BX41="-","-",VLOOKUP($A41&amp;"-"&amp;BX$4,'04施策の客観指標'!$A$4:$AY$1029,COLUMN('04施策の客観指標'!$AY:$AY),FALSE))</f>
        <v>-</v>
      </c>
      <c r="CI41" s="856" t="str">
        <f>IF(BY41="-","-",VLOOKUP($A41&amp;"-"&amp;BY$4,'04施策の客観指標'!$A$4:$AY$1029,COLUMN('04施策の客観指標'!$AY:$AY),FALSE))</f>
        <v>-</v>
      </c>
      <c r="CJ41" s="856" t="str">
        <f>IF(BZ41="-","-",VLOOKUP($A41&amp;"-"&amp;BZ$4,'04施策の客観指標'!$A$4:$AY$1029,COLUMN('04施策の客観指標'!$AY:$AY),FALSE))</f>
        <v>-</v>
      </c>
      <c r="CK41" s="856" t="str">
        <f>IF(CA41="-","-",VLOOKUP($A41&amp;"-"&amp;CA$4,'04施策の客観指標'!$A$4:$AY$1029,COLUMN('04施策の客観指標'!$AY:$AY),FALSE))</f>
        <v>-</v>
      </c>
      <c r="CL41" s="856" t="str">
        <f>IF(CB41="-","-",VLOOKUP($A41&amp;"-"&amp;CB$4,'04施策の客観指標'!$A$4:$AY$1029,COLUMN('04施策の客観指標'!$AY:$AY),FALSE))</f>
        <v>-</v>
      </c>
      <c r="CM41" s="856" t="str">
        <f>IF(CC41="-","-",VLOOKUP($A41&amp;"-"&amp;CC$4,'04施策の客観指標'!$A$4:$AY$1029,COLUMN('04施策の客観指標'!$AY:$AY),FALSE))</f>
        <v>-</v>
      </c>
      <c r="CN41" s="856" t="str">
        <f>IF(CD41="-","-",VLOOKUP($A41&amp;"-"&amp;CD$4,'04施策の客観指標'!$A$4:$AY$1029,COLUMN('04施策の客観指標'!$AY:$AY),FALSE))</f>
        <v>-</v>
      </c>
      <c r="CO41" s="856" t="str">
        <f>IF(CE41="-","-",VLOOKUP($A41&amp;"-"&amp;CE$4,'04施策の客観指標'!$A$4:$AY$1029,COLUMN('04施策の客観指標'!$AY:$AY),FALSE))</f>
        <v>-</v>
      </c>
      <c r="CP41" s="879">
        <f t="shared" si="169"/>
        <v>1</v>
      </c>
      <c r="CQ41" s="877">
        <f t="shared" si="170"/>
        <v>3</v>
      </c>
      <c r="CR41" s="878" t="str">
        <f t="shared" si="171"/>
        <v/>
      </c>
      <c r="CS41" s="878" t="str">
        <f t="shared" si="172"/>
        <v/>
      </c>
      <c r="CT41" s="878" t="str">
        <f t="shared" si="173"/>
        <v/>
      </c>
      <c r="CU41" s="878" t="str">
        <f t="shared" si="174"/>
        <v/>
      </c>
      <c r="CV41" s="878" t="str">
        <f t="shared" si="175"/>
        <v/>
      </c>
      <c r="CW41" s="878" t="str">
        <f t="shared" si="176"/>
        <v/>
      </c>
      <c r="CX41" s="878" t="str">
        <f t="shared" si="177"/>
        <v/>
      </c>
      <c r="CY41" s="878" t="str">
        <f t="shared" si="178"/>
        <v/>
      </c>
      <c r="CZ41" s="855">
        <f t="shared" si="179"/>
        <v>0.75</v>
      </c>
      <c r="DA41" s="877" t="str">
        <f>IF($K41="○",VLOOKUP($C41&amp;"-"&amp;DA$4,'05市民生活実感調査'!$A$3:$BC$218,COLUMN('05市民生活実感調査'!$Y:$Y),FALSE),"-")</f>
        <v>-</v>
      </c>
      <c r="DB41" s="878" t="str">
        <f>IF($L41="○",VLOOKUP($C41&amp;"-"&amp;DB$4,'05市民生活実感調査'!$A$3:$BC$218,COLUMN('05市民生活実感調査'!$Y:$Y),FALSE),"-")</f>
        <v>c</v>
      </c>
      <c r="DC41" s="878" t="str">
        <f>IF($M41="○",VLOOKUP($C41&amp;"-"&amp;DC$4,'05市民生活実感調査'!$A$3:$BC$218,COLUMN('05市民生活実感調査'!$Y:$Y),FALSE),"-")</f>
        <v>-</v>
      </c>
      <c r="DD41" s="878" t="str">
        <f>IF($N41="○",VLOOKUP($C41&amp;"-"&amp;DD$4,'05市民生活実感調査'!$A$3:$BC$218,COLUMN('05市民生活実感調査'!$Y:$Y),FALSE),"-")</f>
        <v>-</v>
      </c>
      <c r="DE41" s="878" t="str">
        <f>IF($O41="○",VLOOKUP($C41&amp;"-"&amp;DE$4,'05市民生活実感調査'!$A$3:$BC$218,COLUMN('05市民生活実感調査'!$Y:$Y),FALSE),"-")</f>
        <v>-</v>
      </c>
      <c r="DF41" s="878" t="str">
        <f>IF($P41="○",VLOOKUP($C41&amp;"-"&amp;DF$4,'05市民生活実感調査'!$A$3:$BC$218,COLUMN('05市民生活実感調査'!$Y:$Y),FALSE),"-")</f>
        <v>-</v>
      </c>
      <c r="DG41" s="878" t="str">
        <f>IF($Q41="○",VLOOKUP($C41&amp;"-"&amp;DG$4,'05市民生活実感調査'!$A$3:$BC$218,COLUMN('05市民生活実感調査'!$Y:$Y),FALSE),"-")</f>
        <v>-</v>
      </c>
      <c r="DH41" s="878" t="str">
        <f>IF($R41="○",VLOOKUP($C41&amp;"-"&amp;DH$4,'05市民生活実感調査'!$A$3:$BC$218,COLUMN('05市民生活実感調査'!$Y:$Y),FALSE),"-")</f>
        <v>-</v>
      </c>
      <c r="DI41" s="879" t="str">
        <f t="shared" si="180"/>
        <v>c</v>
      </c>
      <c r="DJ41" s="877" t="str">
        <f t="shared" si="181"/>
        <v/>
      </c>
      <c r="DK41" s="878">
        <f t="shared" si="182"/>
        <v>2</v>
      </c>
      <c r="DL41" s="878" t="str">
        <f t="shared" si="183"/>
        <v/>
      </c>
      <c r="DM41" s="878" t="str">
        <f t="shared" si="184"/>
        <v/>
      </c>
      <c r="DN41" s="878" t="str">
        <f t="shared" si="262"/>
        <v/>
      </c>
      <c r="DO41" s="878" t="str">
        <f t="shared" si="185"/>
        <v/>
      </c>
      <c r="DP41" s="878" t="str">
        <f t="shared" si="186"/>
        <v/>
      </c>
      <c r="DQ41" s="878" t="str">
        <f t="shared" si="187"/>
        <v/>
      </c>
      <c r="DR41" s="840">
        <f t="shared" si="188"/>
        <v>0.5</v>
      </c>
      <c r="DS41" s="876" t="str">
        <f t="shared" si="189"/>
        <v>市民実感</v>
      </c>
      <c r="DT41" s="863" t="str">
        <f t="shared" si="190"/>
        <v>大学の国際化については、市民に成果が実感されることが重要であるため、市民生活実感評価を重視する。</v>
      </c>
      <c r="DU41" s="877" t="str">
        <f>VLOOKUP(CF41&amp;DI41&amp;DS41,プルダウン!$AC$2:$AD$71,2,FALSE)</f>
        <v>C</v>
      </c>
      <c r="DV41" s="859" t="str">
        <f>VLOOKUP(DU41,プルダウン!$A$1:$B$6,2,FALSE)</f>
        <v>政策の目的がそこそこ達成されている</v>
      </c>
      <c r="DW41" s="860"/>
      <c r="DX41" s="859"/>
      <c r="DY41" s="889" t="str">
        <f>VLOOKUP($A41&amp;"-"&amp;DY$4,'04施策の客観指標'!$A$4:$AY$1029,COLUMN('04施策の客観指標'!$AU:$AU),FALSE)</f>
        <v>a</v>
      </c>
      <c r="DZ41" s="878" t="str">
        <f>VLOOKUP($A41&amp;"-"&amp;DZ$4,'04施策の客観指標'!$A$4:$AY$1029,COLUMN('04施策の客観指標'!$AU:$AU),FALSE)</f>
        <v>-</v>
      </c>
      <c r="EA41" s="878" t="str">
        <f>VLOOKUP($A41&amp;"-"&amp;EA$4,'04施策の客観指標'!$A$4:$AY$1029,COLUMN('04施策の客観指標'!$AU:$AU),FALSE)</f>
        <v>-</v>
      </c>
      <c r="EB41" s="878" t="str">
        <f>VLOOKUP($A41&amp;"-"&amp;EB$4,'04施策の客観指標'!$A$4:$AY$1029,COLUMN('04施策の客観指標'!$AU:$AU),FALSE)</f>
        <v>-</v>
      </c>
      <c r="EC41" s="878" t="str">
        <f>VLOOKUP($A41&amp;"-"&amp;EC$4,'04施策の客観指標'!$A$4:$AY$1029,COLUMN('04施策の客観指標'!$AU:$AU),FALSE)</f>
        <v>-</v>
      </c>
      <c r="ED41" s="878" t="str">
        <f>VLOOKUP($A41&amp;"-"&amp;ED$4,'04施策の客観指標'!$A$4:$AY$1029,COLUMN('04施策の客観指標'!$AU:$AU),FALSE)</f>
        <v>-</v>
      </c>
      <c r="EE41" s="878" t="str">
        <f>VLOOKUP($A41&amp;"-"&amp;EE$4,'04施策の客観指標'!$A$4:$AY$1029,COLUMN('04施策の客観指標'!$AU:$AU),FALSE)</f>
        <v>-</v>
      </c>
      <c r="EF41" s="878" t="str">
        <f>VLOOKUP($A41&amp;"-"&amp;EF$4,'04施策の客観指標'!$A$4:$AY$1029,COLUMN('04施策の客観指標'!$AU:$AU),FALSE)</f>
        <v>-</v>
      </c>
      <c r="EG41" s="878" t="str">
        <f>VLOOKUP($A41&amp;"-"&amp;EG$4,'04施策の客観指標'!$A$4:$AY$1029,COLUMN('04施策の客観指標'!$AU:$AU),FALSE)</f>
        <v>-</v>
      </c>
      <c r="EH41" s="879" t="str">
        <f t="shared" si="191"/>
        <v>a</v>
      </c>
      <c r="EI41" s="895">
        <f>IF(DY41="-","-",VLOOKUP($A41&amp;"-"&amp;DY$4,'04施策の客観指標'!$A$4:$AY$1029,COLUMN('04施策の客観指標'!$AY:$AY),FALSE))</f>
        <v>1</v>
      </c>
      <c r="EJ41" s="895" t="str">
        <f>IF(DZ41="-","-",VLOOKUP($A41&amp;"-"&amp;DZ$4,'04施策の客観指標'!$A$4:$AY$1029,COLUMN('04施策の客観指標'!$AY:$AY),FALSE))</f>
        <v>-</v>
      </c>
      <c r="EK41" s="895" t="str">
        <f>IF(EA41="-","-",VLOOKUP($A41&amp;"-"&amp;EA$4,'04施策の客観指標'!$A$4:$AY$1029,COLUMN('04施策の客観指標'!$AY:$AY),FALSE))</f>
        <v>-</v>
      </c>
      <c r="EL41" s="895" t="str">
        <f>IF(EB41="-","-",VLOOKUP($A41&amp;"-"&amp;EB$4,'04施策の客観指標'!$A$4:$AY$1029,COLUMN('04施策の客観指標'!$AY:$AY),FALSE))</f>
        <v>-</v>
      </c>
      <c r="EM41" s="895" t="str">
        <f>IF(EC41="-","-",VLOOKUP($A41&amp;"-"&amp;EC$4,'04施策の客観指標'!$A$4:$AY$1029,COLUMN('04施策の客観指標'!$AY:$AY),FALSE))</f>
        <v>-</v>
      </c>
      <c r="EN41" s="895" t="str">
        <f>IF(ED41="-","-",VLOOKUP($A41&amp;"-"&amp;ED$4,'04施策の客観指標'!$A$4:$AY$1029,COLUMN('04施策の客観指標'!$AY:$AY),FALSE))</f>
        <v>-</v>
      </c>
      <c r="EO41" s="895" t="str">
        <f>IF(EE41="-","-",VLOOKUP($A41&amp;"-"&amp;EE$4,'04施策の客観指標'!$A$4:$AY$1029,COLUMN('04施策の客観指標'!$AY:$AY),FALSE))</f>
        <v>-</v>
      </c>
      <c r="EP41" s="895" t="str">
        <f>IF(EF41="-","-",VLOOKUP($A41&amp;"-"&amp;EF$4,'04施策の客観指標'!$A$4:$AY$1029,COLUMN('04施策の客観指標'!$AY:$AY),FALSE))</f>
        <v>-</v>
      </c>
      <c r="EQ41" s="895" t="str">
        <f>IF(EG41="-","-",VLOOKUP($A41&amp;"-"&amp;EG$4,'04施策の客観指標'!$A$4:$AY$1029,COLUMN('04施策の客観指標'!$AY:$AY),FALSE))</f>
        <v>-</v>
      </c>
      <c r="ER41" s="879">
        <f t="shared" si="192"/>
        <v>1</v>
      </c>
      <c r="ES41" s="877">
        <f t="shared" si="193"/>
        <v>4</v>
      </c>
      <c r="ET41" s="878" t="str">
        <f t="shared" si="194"/>
        <v/>
      </c>
      <c r="EU41" s="878" t="str">
        <f t="shared" si="195"/>
        <v/>
      </c>
      <c r="EV41" s="878" t="str">
        <f t="shared" si="196"/>
        <v/>
      </c>
      <c r="EW41" s="878" t="str">
        <f t="shared" si="197"/>
        <v/>
      </c>
      <c r="EX41" s="878" t="str">
        <f t="shared" si="198"/>
        <v/>
      </c>
      <c r="EY41" s="878" t="str">
        <f t="shared" si="199"/>
        <v/>
      </c>
      <c r="EZ41" s="878" t="str">
        <f t="shared" si="200"/>
        <v/>
      </c>
      <c r="FA41" s="878" t="str">
        <f t="shared" si="201"/>
        <v/>
      </c>
      <c r="FB41" s="855">
        <f t="shared" si="202"/>
        <v>1</v>
      </c>
      <c r="FC41" s="877" t="str">
        <f>IF($K41="○",VLOOKUP($C41&amp;"-"&amp;FC$4,'05市民生活実感調査'!$A$3:$BC$218,COLUMN('05市民生活実感調査'!$AI:$AI),FALSE),"-")</f>
        <v>-</v>
      </c>
      <c r="FD41" s="878" t="str">
        <f>IF($L41="○",VLOOKUP($C41&amp;"-"&amp;FD$4,'05市民生活実感調査'!$A$3:$BC$218,COLUMN('05市民生活実感調査'!$AI:$AI),FALSE),"-")</f>
        <v>c</v>
      </c>
      <c r="FE41" s="878" t="str">
        <f>IF($M41="○",VLOOKUP($C41&amp;"-"&amp;FE$4,'05市民生活実感調査'!$A$3:$BC$218,COLUMN('05市民生活実感調査'!$AI:$AI),FALSE),"-")</f>
        <v>-</v>
      </c>
      <c r="FF41" s="878" t="str">
        <f>IF($N41="○",VLOOKUP($C41&amp;"-"&amp;FF$4,'05市民生活実感調査'!$A$3:$BC$218,COLUMN('05市民生活実感調査'!$AI:$AI),FALSE),"-")</f>
        <v>-</v>
      </c>
      <c r="FG41" s="878" t="str">
        <f>IF($O41="○",VLOOKUP($C41&amp;"-"&amp;FG$4,'05市民生活実感調査'!$A$3:$BC$218,COLUMN('05市民生活実感調査'!$AI:$AI),FALSE),"-")</f>
        <v>-</v>
      </c>
      <c r="FH41" s="878" t="str">
        <f>IF($P41="○",VLOOKUP($C41&amp;"-"&amp;FH$4,'05市民生活実感調査'!$A$3:$BC$218,COLUMN('05市民生活実感調査'!$AI:$AI),FALSE),"-")</f>
        <v>-</v>
      </c>
      <c r="FI41" s="878" t="str">
        <f>IF($Q41="○",VLOOKUP($C41&amp;"-"&amp;FI$4,'05市民生活実感調査'!$A$3:$BC$218,COLUMN('05市民生活実感調査'!$AI:$AI),FALSE),"-")</f>
        <v>-</v>
      </c>
      <c r="FJ41" s="878" t="str">
        <f>IF($R41="○",VLOOKUP($C41&amp;"-"&amp;FJ$4,'05市民生活実感調査'!$A$3:$BC$218,COLUMN('05市民生活実感調査'!$AI:$AI),FALSE),"-")</f>
        <v>-</v>
      </c>
      <c r="FK41" s="879" t="str">
        <f t="shared" si="203"/>
        <v>c</v>
      </c>
      <c r="FL41" s="877" t="str">
        <f t="shared" si="204"/>
        <v/>
      </c>
      <c r="FM41" s="878">
        <f t="shared" si="205"/>
        <v>2</v>
      </c>
      <c r="FN41" s="878" t="str">
        <f t="shared" si="206"/>
        <v/>
      </c>
      <c r="FO41" s="878" t="str">
        <f t="shared" si="207"/>
        <v/>
      </c>
      <c r="FP41" s="878" t="str">
        <f t="shared" si="208"/>
        <v/>
      </c>
      <c r="FQ41" s="878" t="str">
        <f t="shared" si="209"/>
        <v/>
      </c>
      <c r="FR41" s="878" t="str">
        <f t="shared" si="210"/>
        <v/>
      </c>
      <c r="FS41" s="878" t="str">
        <f t="shared" si="211"/>
        <v/>
      </c>
      <c r="FT41" s="840">
        <f t="shared" si="212"/>
        <v>0.5</v>
      </c>
      <c r="FU41" s="876" t="str">
        <f t="shared" si="213"/>
        <v>市民実感</v>
      </c>
      <c r="FV41" s="863" t="str">
        <f t="shared" si="214"/>
        <v>大学の国際化については、市民に成果が実感されることが重要であるため、市民生活実感評価を重視する。</v>
      </c>
      <c r="FW41" s="877" t="str">
        <f>VLOOKUP(EH41&amp;FK41&amp;FU41,プルダウン!$AC$2:$AD$71,2,FALSE)</f>
        <v>B</v>
      </c>
      <c r="FX41" s="859" t="str">
        <f>VLOOKUP(FW41,プルダウン!$A$1:$B$6,2,FALSE)</f>
        <v>政策の目的がかなり達成されている</v>
      </c>
      <c r="FY41" s="860"/>
      <c r="FZ41" s="859"/>
      <c r="GA41" s="889" t="str">
        <f>VLOOKUP($A41&amp;"-"&amp;GA$4,'04施策の客観指標'!$A$4:$AY$1029,COLUMN('04施策の客観指標'!$AV:$AV),FALSE)</f>
        <v>a</v>
      </c>
      <c r="GB41" s="878" t="str">
        <f>VLOOKUP($A41&amp;"-"&amp;GB$4,'04施策の客観指標'!$A$4:$AY$1029,COLUMN('04施策の客観指標'!$AV:$AV),FALSE)</f>
        <v>-</v>
      </c>
      <c r="GC41" s="878" t="str">
        <f>VLOOKUP($A41&amp;"-"&amp;GC$4,'04施策の客観指標'!$A$4:$AY$1029,COLUMN('04施策の客観指標'!$AV:$AV),FALSE)</f>
        <v>-</v>
      </c>
      <c r="GD41" s="878" t="str">
        <f>VLOOKUP($A41&amp;"-"&amp;GD$4,'04施策の客観指標'!$A$4:$AY$1029,COLUMN('04施策の客観指標'!$AV:$AV),FALSE)</f>
        <v>-</v>
      </c>
      <c r="GE41" s="878" t="str">
        <f>VLOOKUP($A41&amp;"-"&amp;GE$4,'04施策の客観指標'!$A$4:$AY$1029,COLUMN('04施策の客観指標'!$AV:$AV),FALSE)</f>
        <v>-</v>
      </c>
      <c r="GF41" s="878" t="str">
        <f>VLOOKUP($A41&amp;"-"&amp;GF$4,'04施策の客観指標'!$A$4:$AY$1029,COLUMN('04施策の客観指標'!$AV:$AV),FALSE)</f>
        <v>-</v>
      </c>
      <c r="GG41" s="878" t="str">
        <f>VLOOKUP($A41&amp;"-"&amp;GG$4,'04施策の客観指標'!$A$4:$AY$1029,COLUMN('04施策の客観指標'!$AV:$AV),FALSE)</f>
        <v>-</v>
      </c>
      <c r="GH41" s="878" t="str">
        <f>VLOOKUP($A41&amp;"-"&amp;GH$4,'04施策の客観指標'!$A$4:$AY$1029,COLUMN('04施策の客観指標'!$AV:$AV),FALSE)</f>
        <v>-</v>
      </c>
      <c r="GI41" s="878" t="str">
        <f>VLOOKUP($A41&amp;"-"&amp;GI$4,'04施策の客観指標'!$A$4:$AY$1029,COLUMN('04施策の客観指標'!$AV:$AV),FALSE)</f>
        <v>-</v>
      </c>
      <c r="GJ41" s="879" t="str">
        <f t="shared" si="215"/>
        <v>a</v>
      </c>
      <c r="GK41" s="856">
        <f>IF(GA41="-","-",VLOOKUP($A41&amp;"-"&amp;GA$4,'04施策の客観指標'!$A$4:$AY$1029,COLUMN('04施策の客観指標'!$AY:$AY),FALSE))</f>
        <v>1</v>
      </c>
      <c r="GL41" s="856" t="str">
        <f>IF(GB41="-","-",VLOOKUP($A41&amp;"-"&amp;GB$4,'04施策の客観指標'!$A$4:$AY$1029,COLUMN('04施策の客観指標'!$AY:$AY),FALSE))</f>
        <v>-</v>
      </c>
      <c r="GM41" s="856" t="str">
        <f>IF(GC41="-","-",VLOOKUP($A41&amp;"-"&amp;GC$4,'04施策の客観指標'!$A$4:$AY$1029,COLUMN('04施策の客観指標'!$AY:$AY),FALSE))</f>
        <v>-</v>
      </c>
      <c r="GN41" s="856" t="str">
        <f>IF(GD41="-","-",VLOOKUP($A41&amp;"-"&amp;GD$4,'04施策の客観指標'!$A$4:$AY$1029,COLUMN('04施策の客観指標'!$AY:$AY),FALSE))</f>
        <v>-</v>
      </c>
      <c r="GO41" s="856" t="str">
        <f>IF(GE41="-","-",VLOOKUP($A41&amp;"-"&amp;GE$4,'04施策の客観指標'!$A$4:$AY$1029,COLUMN('04施策の客観指標'!$AY:$AY),FALSE))</f>
        <v>-</v>
      </c>
      <c r="GP41" s="856" t="str">
        <f>IF(GF41="-","-",VLOOKUP($A41&amp;"-"&amp;GF$4,'04施策の客観指標'!$A$4:$AY$1029,COLUMN('04施策の客観指標'!$AY:$AY),FALSE))</f>
        <v>-</v>
      </c>
      <c r="GQ41" s="856" t="str">
        <f>IF(GG41="-","-",VLOOKUP($A41&amp;"-"&amp;GG$4,'04施策の客観指標'!$A$4:$AY$1029,COLUMN('04施策の客観指標'!$AY:$AY),FALSE))</f>
        <v>-</v>
      </c>
      <c r="GR41" s="856" t="str">
        <f>IF(GH41="-","-",VLOOKUP($A41&amp;"-"&amp;GH$4,'04施策の客観指標'!$A$4:$AY$1029,COLUMN('04施策の客観指標'!$AY:$AY),FALSE))</f>
        <v>-</v>
      </c>
      <c r="GS41" s="856" t="str">
        <f>IF(GI41="-","-",VLOOKUP($A41&amp;"-"&amp;GI$4,'04施策の客観指標'!$A$4:$AY$1029,COLUMN('04施策の客観指標'!$AY:$AY),FALSE))</f>
        <v>-</v>
      </c>
      <c r="GT41" s="879">
        <f t="shared" si="216"/>
        <v>1</v>
      </c>
      <c r="GU41" s="877">
        <f t="shared" si="217"/>
        <v>4</v>
      </c>
      <c r="GV41" s="878" t="str">
        <f t="shared" si="218"/>
        <v/>
      </c>
      <c r="GW41" s="878" t="str">
        <f t="shared" si="219"/>
        <v/>
      </c>
      <c r="GX41" s="878" t="str">
        <f t="shared" si="220"/>
        <v/>
      </c>
      <c r="GY41" s="878" t="str">
        <f t="shared" si="221"/>
        <v/>
      </c>
      <c r="GZ41" s="878" t="str">
        <f t="shared" si="222"/>
        <v/>
      </c>
      <c r="HA41" s="878" t="str">
        <f t="shared" si="223"/>
        <v/>
      </c>
      <c r="HB41" s="878" t="str">
        <f t="shared" si="224"/>
        <v/>
      </c>
      <c r="HC41" s="878" t="str">
        <f t="shared" si="225"/>
        <v/>
      </c>
      <c r="HD41" s="855">
        <f t="shared" si="226"/>
        <v>1</v>
      </c>
      <c r="HE41" s="877" t="str">
        <f>IF($K41="○",VLOOKUP($C41&amp;"-"&amp;HE$4,'05市民生活実感調査'!$A$3:$BC$218,COLUMN('05市民生活実感調査'!$AS:$AS),FALSE),"-")</f>
        <v>-</v>
      </c>
      <c r="HF41" s="878" t="str">
        <f>IF($L41="○",VLOOKUP($C41&amp;"-"&amp;HF$4,'05市民生活実感調査'!$A$3:$BC$218,COLUMN('05市民生活実感調査'!$AS:$AS),FALSE),"-")</f>
        <v>b</v>
      </c>
      <c r="HG41" s="878" t="str">
        <f>IF($M41="○",VLOOKUP($C41&amp;"-"&amp;HG$4,'05市民生活実感調査'!$A$3:$BC$218,COLUMN('05市民生活実感調査'!$AS:$AS),FALSE),"-")</f>
        <v>-</v>
      </c>
      <c r="HH41" s="878" t="str">
        <f>IF($N41="○",VLOOKUP($C41&amp;"-"&amp;HH$4,'05市民生活実感調査'!$A$3:$BC$218,COLUMN('05市民生活実感調査'!$AS:$AS),FALSE),"-")</f>
        <v>-</v>
      </c>
      <c r="HI41" s="878" t="str">
        <f>IF($O41="○",VLOOKUP($C41&amp;"-"&amp;HI$4,'05市民生活実感調査'!$A$3:$BC$218,COLUMN('05市民生活実感調査'!$AS:$AS),FALSE),"-")</f>
        <v>-</v>
      </c>
      <c r="HJ41" s="878" t="str">
        <f>IF($P41="○",VLOOKUP($C41&amp;"-"&amp;HJ$4,'05市民生活実感調査'!$A$3:$BC$218,COLUMN('05市民生活実感調査'!$AS:$AS),FALSE),"-")</f>
        <v>-</v>
      </c>
      <c r="HK41" s="878" t="str">
        <f>IF($Q41="○",VLOOKUP($C41&amp;"-"&amp;HK$4,'05市民生活実感調査'!$A$3:$BC$218,COLUMN('05市民生活実感調査'!$AS:$AS),FALSE),"-")</f>
        <v>-</v>
      </c>
      <c r="HL41" s="878" t="str">
        <f>IF($R41="○",VLOOKUP($C41&amp;"-"&amp;HL$4,'05市民生活実感調査'!$A$3:$BC$218,COLUMN('05市民生活実感調査'!$AS:$AS),FALSE),"-")</f>
        <v>-</v>
      </c>
      <c r="HM41" s="879" t="str">
        <f t="shared" si="227"/>
        <v>b</v>
      </c>
      <c r="HN41" s="877" t="str">
        <f t="shared" si="228"/>
        <v/>
      </c>
      <c r="HO41" s="878">
        <f t="shared" si="229"/>
        <v>3</v>
      </c>
      <c r="HP41" s="878" t="str">
        <f t="shared" si="230"/>
        <v/>
      </c>
      <c r="HQ41" s="878" t="str">
        <f t="shared" si="231"/>
        <v/>
      </c>
      <c r="HR41" s="878" t="str">
        <f t="shared" si="232"/>
        <v/>
      </c>
      <c r="HS41" s="878" t="str">
        <f t="shared" si="233"/>
        <v/>
      </c>
      <c r="HT41" s="878" t="str">
        <f t="shared" si="234"/>
        <v/>
      </c>
      <c r="HU41" s="878" t="str">
        <f t="shared" si="235"/>
        <v/>
      </c>
      <c r="HV41" s="840">
        <f t="shared" si="236"/>
        <v>0.75</v>
      </c>
      <c r="HW41" s="876" t="str">
        <f t="shared" si="237"/>
        <v>市民実感</v>
      </c>
      <c r="HX41" s="863" t="str">
        <f t="shared" si="238"/>
        <v>大学の国際化については、市民に成果が実感されることが重要であるため、市民生活実感評価を重視する。</v>
      </c>
      <c r="HY41" s="877" t="str">
        <f>VLOOKUP(GJ41&amp;HM41&amp;HW41,プルダウン!$AC$2:$AD$71,2,FALSE)</f>
        <v>B</v>
      </c>
      <c r="HZ41" s="859" t="str">
        <f>VLOOKUP(HY41,プルダウン!$A$1:$B$6,2,FALSE)</f>
        <v>政策の目的がかなり達成されている</v>
      </c>
      <c r="IA41" s="860" t="s">
        <v>83</v>
      </c>
      <c r="IB41" s="859"/>
      <c r="IC41" s="889" t="str">
        <f>VLOOKUP($A41&amp;"-"&amp;IC$4,'04施策の客観指標'!$A$4:$AY$1029,COLUMN('04施策の客観指標'!$AW:$AW),FALSE)</f>
        <v>a</v>
      </c>
      <c r="ID41" s="878" t="str">
        <f>VLOOKUP($A41&amp;"-"&amp;ID$4,'04施策の客観指標'!$A$4:$AY$1029,COLUMN('04施策の客観指標'!$AW:$AW),FALSE)</f>
        <v>-</v>
      </c>
      <c r="IE41" s="878" t="str">
        <f>VLOOKUP($A41&amp;"-"&amp;IE$4,'04施策の客観指標'!$A$4:$AY$1029,COLUMN('04施策の客観指標'!$AW:$AW),FALSE)</f>
        <v>-</v>
      </c>
      <c r="IF41" s="878" t="str">
        <f>VLOOKUP($A41&amp;"-"&amp;IF$4,'04施策の客観指標'!$A$4:$AY$1029,COLUMN('04施策の客観指標'!$AW:$AW),FALSE)</f>
        <v>-</v>
      </c>
      <c r="IG41" s="878" t="str">
        <f>VLOOKUP($A41&amp;"-"&amp;IG$4,'04施策の客観指標'!$A$4:$AY$1029,COLUMN('04施策の客観指標'!$AW:$AW),FALSE)</f>
        <v>-</v>
      </c>
      <c r="IH41" s="878" t="str">
        <f>VLOOKUP($A41&amp;"-"&amp;IH$4,'04施策の客観指標'!$A$4:$AY$1029,COLUMN('04施策の客観指標'!$AW:$AW),FALSE)</f>
        <v>-</v>
      </c>
      <c r="II41" s="878" t="str">
        <f>VLOOKUP($A41&amp;"-"&amp;II$4,'04施策の客観指標'!$A$4:$AY$1029,COLUMN('04施策の客観指標'!$AW:$AW),FALSE)</f>
        <v>-</v>
      </c>
      <c r="IJ41" s="878" t="str">
        <f>VLOOKUP($A41&amp;"-"&amp;IJ$4,'04施策の客観指標'!$A$4:$AY$1029,COLUMN('04施策の客観指標'!$AW:$AW),FALSE)</f>
        <v>-</v>
      </c>
      <c r="IK41" s="878" t="str">
        <f>VLOOKUP($A41&amp;"-"&amp;IK$4,'04施策の客観指標'!$A$4:$AY$1029,COLUMN('04施策の客観指標'!$AW:$AW),FALSE)</f>
        <v>-</v>
      </c>
      <c r="IL41" s="879" t="str">
        <f t="shared" si="239"/>
        <v>a</v>
      </c>
      <c r="IM41" s="856">
        <f>IF(IC41="-","-",VLOOKUP($A41&amp;"-"&amp;IC$4,'04施策の客観指標'!$A$4:$AY$1029,COLUMN('04施策の客観指標'!$AY:$AY),FALSE))</f>
        <v>1</v>
      </c>
      <c r="IN41" s="856" t="str">
        <f>IF(ID41="-","-",VLOOKUP($A41&amp;"-"&amp;ID$4,'04施策の客観指標'!$A$4:$AY$1029,COLUMN('04施策の客観指標'!$AY:$AY),FALSE))</f>
        <v>-</v>
      </c>
      <c r="IO41" s="856" t="str">
        <f>IF(IE41="-","-",VLOOKUP($A41&amp;"-"&amp;IE$4,'04施策の客観指標'!$A$4:$AY$1029,COLUMN('04施策の客観指標'!$AY:$AY),FALSE))</f>
        <v>-</v>
      </c>
      <c r="IP41" s="856" t="str">
        <f>IF(IF41="-","-",VLOOKUP($A41&amp;"-"&amp;IF$4,'04施策の客観指標'!$A$4:$AY$1029,COLUMN('04施策の客観指標'!$AY:$AY),FALSE))</f>
        <v>-</v>
      </c>
      <c r="IQ41" s="856" t="str">
        <f>IF(IG41="-","-",VLOOKUP($A41&amp;"-"&amp;IG$4,'04施策の客観指標'!$A$4:$AY$1029,COLUMN('04施策の客観指標'!$AY:$AY),FALSE))</f>
        <v>-</v>
      </c>
      <c r="IR41" s="856" t="str">
        <f>IF(IH41="-","-",VLOOKUP($A41&amp;"-"&amp;IH$4,'04施策の客観指標'!$A$4:$AY$1029,COLUMN('04施策の客観指標'!$AY:$AY),FALSE))</f>
        <v>-</v>
      </c>
      <c r="IS41" s="856" t="str">
        <f>IF(II41="-","-",VLOOKUP($A41&amp;"-"&amp;II$4,'04施策の客観指標'!$A$4:$AY$1029,COLUMN('04施策の客観指標'!$AY:$AY),FALSE))</f>
        <v>-</v>
      </c>
      <c r="IT41" s="856" t="str">
        <f>IF(IJ41="-","-",VLOOKUP($A41&amp;"-"&amp;IJ$4,'04施策の客観指標'!$A$4:$AY$1029,COLUMN('04施策の客観指標'!$AY:$AY),FALSE))</f>
        <v>-</v>
      </c>
      <c r="IU41" s="856" t="str">
        <f>IF(IK41="-","-",VLOOKUP($A41&amp;"-"&amp;IK$4,'04施策の客観指標'!$A$4:$AY$1029,COLUMN('04施策の客観指標'!$AY:$AY),FALSE))</f>
        <v>-</v>
      </c>
      <c r="IV41" s="879">
        <f t="shared" si="240"/>
        <v>1</v>
      </c>
      <c r="IW41" s="877">
        <f t="shared" si="241"/>
        <v>4</v>
      </c>
      <c r="IX41" s="878" t="str">
        <f t="shared" si="242"/>
        <v/>
      </c>
      <c r="IY41" s="878" t="str">
        <f t="shared" si="243"/>
        <v/>
      </c>
      <c r="IZ41" s="878" t="str">
        <f t="shared" si="244"/>
        <v/>
      </c>
      <c r="JA41" s="878" t="str">
        <f t="shared" si="245"/>
        <v/>
      </c>
      <c r="JB41" s="878" t="str">
        <f t="shared" si="246"/>
        <v/>
      </c>
      <c r="JC41" s="878" t="str">
        <f t="shared" si="247"/>
        <v/>
      </c>
      <c r="JD41" s="878" t="str">
        <f t="shared" si="248"/>
        <v/>
      </c>
      <c r="JE41" s="878" t="str">
        <f t="shared" si="249"/>
        <v/>
      </c>
      <c r="JF41" s="855">
        <f t="shared" si="250"/>
        <v>1</v>
      </c>
      <c r="JG41" s="877" t="str">
        <f>IF($K41="○",VLOOKUP($C41&amp;"-"&amp;JG$4,'05市民生活実感調査'!$A$3:$BC$218,COLUMN('05市民生活実感調査'!$BC:$BC),FALSE),"-")</f>
        <v>-</v>
      </c>
      <c r="JH41" s="878" t="str">
        <f>IF($L41="○",VLOOKUP($C41&amp;"-"&amp;JH$4,'05市民生活実感調査'!$A$3:$BC$218,COLUMN('05市民生活実感調査'!$BC:$BC),FALSE),"-")</f>
        <v>c</v>
      </c>
      <c r="JI41" s="878" t="str">
        <f>IF($M41="○",VLOOKUP($C41&amp;"-"&amp;JI$4,'05市民生活実感調査'!$A$3:$BC$218,COLUMN('05市民生活実感調査'!$BC:$BC),FALSE),"-")</f>
        <v>-</v>
      </c>
      <c r="JJ41" s="878" t="str">
        <f>IF($N41="○",VLOOKUP($C41&amp;"-"&amp;JJ$4,'05市民生活実感調査'!$A$3:$BC$218,COLUMN('05市民生活実感調査'!$BC:$BC),FALSE),"-")</f>
        <v>-</v>
      </c>
      <c r="JK41" s="878" t="str">
        <f>IF($O41="○",VLOOKUP($C41&amp;"-"&amp;JK$4,'05市民生活実感調査'!$A$3:$BC$218,COLUMN('05市民生活実感調査'!$BC:$BC),FALSE),"-")</f>
        <v>-</v>
      </c>
      <c r="JL41" s="878" t="str">
        <f>IF($P41="○",VLOOKUP($C41&amp;"-"&amp;JL$4,'05市民生活実感調査'!$A$3:$BC$218,COLUMN('05市民生活実感調査'!$BC:$BC),FALSE),"-")</f>
        <v>-</v>
      </c>
      <c r="JM41" s="878" t="str">
        <f>IF($Q41="○",VLOOKUP($C41&amp;"-"&amp;JM$4,'05市民生活実感調査'!$A$3:$BC$218,COLUMN('05市民生活実感調査'!$BC:$BC),FALSE),"-")</f>
        <v>-</v>
      </c>
      <c r="JN41" s="878" t="str">
        <f>IF($R41="○",VLOOKUP($C41&amp;"-"&amp;JN$4,'05市民生活実感調査'!$A$3:$BC$218,COLUMN('05市民生活実感調査'!$BC:$BC),FALSE),"-")</f>
        <v>-</v>
      </c>
      <c r="JO41" s="879" t="str">
        <f t="shared" si="251"/>
        <v>c</v>
      </c>
      <c r="JP41" s="877" t="str">
        <f t="shared" si="252"/>
        <v/>
      </c>
      <c r="JQ41" s="878">
        <f t="shared" si="253"/>
        <v>2</v>
      </c>
      <c r="JR41" s="878" t="str">
        <f t="shared" si="254"/>
        <v/>
      </c>
      <c r="JS41" s="878" t="str">
        <f t="shared" si="255"/>
        <v/>
      </c>
      <c r="JT41" s="878" t="str">
        <f t="shared" si="256"/>
        <v/>
      </c>
      <c r="JU41" s="878" t="str">
        <f t="shared" si="257"/>
        <v/>
      </c>
      <c r="JV41" s="878" t="str">
        <f t="shared" si="258"/>
        <v/>
      </c>
      <c r="JW41" s="878" t="str">
        <f t="shared" si="259"/>
        <v/>
      </c>
      <c r="JX41" s="840">
        <f t="shared" si="260"/>
        <v>0.5</v>
      </c>
      <c r="JY41" s="876" t="str">
        <f t="shared" si="143"/>
        <v>市民実感</v>
      </c>
      <c r="JZ41" s="863" t="str">
        <f t="shared" si="261"/>
        <v>大学の国際化については、市民に成果が実感されることが重要であるため、市民生活実感評価を重視する。</v>
      </c>
      <c r="KA41" s="877" t="str">
        <f>VLOOKUP(IL41&amp;JO41&amp;JY41,プルダウン!$AC$2:$AD$71,2,FALSE)</f>
        <v>B</v>
      </c>
      <c r="KB41" s="859" t="str">
        <f>VLOOKUP(KA41,プルダウン!$A$1:$B$6,2,FALSE)</f>
        <v>政策の目的がかなり達成されている</v>
      </c>
      <c r="KC41" s="860"/>
      <c r="KD41" s="859"/>
      <c r="KE41" s="883" t="str">
        <f>VLOOKUP($A41&amp;"-"&amp;KE$4,'04施策の客観指標'!$A$4:$AY$1029,COLUMN('04施策の客観指標'!$AX:$AX),FALSE)</f>
        <v>a</v>
      </c>
      <c r="KF41" s="813" t="str">
        <f>VLOOKUP($A41&amp;"-"&amp;KF$4,'04施策の客観指標'!$A$4:$AY$1029,COLUMN('04施策の客観指標'!$AX:$AX),FALSE)</f>
        <v>-</v>
      </c>
      <c r="KG41" s="813" t="str">
        <f>VLOOKUP($A41&amp;"-"&amp;KG$4,'04施策の客観指標'!$A$4:$AY$1029,COLUMN('04施策の客観指標'!$AX:$AX),FALSE)</f>
        <v>-</v>
      </c>
      <c r="KH41" s="813" t="str">
        <f>VLOOKUP($A41&amp;"-"&amp;KH$4,'04施策の客観指標'!$A$4:$AY$1029,COLUMN('04施策の客観指標'!$AX:$AX),FALSE)</f>
        <v>-</v>
      </c>
      <c r="KI41" s="813" t="str">
        <f>VLOOKUP($A41&amp;"-"&amp;KI$4,'04施策の客観指標'!$A$4:$AY$1029,COLUMN('04施策の客観指標'!$AX:$AX),FALSE)</f>
        <v>-</v>
      </c>
      <c r="KJ41" s="813" t="str">
        <f>VLOOKUP($A41&amp;"-"&amp;KJ$4,'04施策の客観指標'!$A$4:$AY$1029,COLUMN('04施策の客観指標'!$AX:$AX),FALSE)</f>
        <v>-</v>
      </c>
      <c r="KK41" s="813" t="str">
        <f>VLOOKUP($A41&amp;"-"&amp;KK$4,'04施策の客観指標'!$A$4:$AY$1029,COLUMN('04施策の客観指標'!$AX:$AX),FALSE)</f>
        <v>-</v>
      </c>
      <c r="KL41" s="813" t="str">
        <f>VLOOKUP($A41&amp;"-"&amp;KL$4,'04施策の客観指標'!$A$4:$AY$1029,COLUMN('04施策の客観指標'!$AX:$AX),FALSE)</f>
        <v>-</v>
      </c>
      <c r="KM41" s="813" t="str">
        <f>VLOOKUP($A41&amp;"-"&amp;KM$4,'04施策の客観指標'!$A$4:$AY$1029,COLUMN('04施策の客観指標'!$AX:$AX),FALSE)</f>
        <v>-</v>
      </c>
      <c r="KN41" s="814" t="str">
        <f t="shared" si="118"/>
        <v>a</v>
      </c>
      <c r="KO41" s="423">
        <f>IF(KE41="-","-",VLOOKUP($A41&amp;"-"&amp;KE$4,'04施策の客観指標'!$A$4:$AY$1029,COLUMN('04施策の客観指標'!$AY:$AY),FALSE))</f>
        <v>1</v>
      </c>
      <c r="KP41" s="423" t="str">
        <f>IF(KF41="-","-",VLOOKUP($A41&amp;"-"&amp;KF$4,'04施策の客観指標'!$A$4:$AY$1029,COLUMN('04施策の客観指標'!$AY:$AY),FALSE))</f>
        <v>-</v>
      </c>
      <c r="KQ41" s="423" t="str">
        <f>IF(KG41="-","-",VLOOKUP($A41&amp;"-"&amp;KG$4,'04施策の客観指標'!$A$4:$AY$1029,COLUMN('04施策の客観指標'!$AY:$AY),FALSE))</f>
        <v>-</v>
      </c>
      <c r="KR41" s="423" t="str">
        <f>IF(KH41="-","-",VLOOKUP($A41&amp;"-"&amp;KH$4,'04施策の客観指標'!$A$4:$AY$1029,COLUMN('04施策の客観指標'!$AY:$AY),FALSE))</f>
        <v>-</v>
      </c>
      <c r="KS41" s="423" t="str">
        <f>IF(KI41="-","-",VLOOKUP($A41&amp;"-"&amp;KI$4,'04施策の客観指標'!$A$4:$AY$1029,COLUMN('04施策の客観指標'!$AY:$AY),FALSE))</f>
        <v>-</v>
      </c>
      <c r="KT41" s="423" t="str">
        <f>IF(KJ41="-","-",VLOOKUP($A41&amp;"-"&amp;KJ$4,'04施策の客観指標'!$A$4:$AY$1029,COLUMN('04施策の客観指標'!$AY:$AY),FALSE))</f>
        <v>-</v>
      </c>
      <c r="KU41" s="423" t="str">
        <f>IF(KK41="-","-",VLOOKUP($A41&amp;"-"&amp;KK$4,'04施策の客観指標'!$A$4:$AY$1029,COLUMN('04施策の客観指標'!$AY:$AY),FALSE))</f>
        <v>-</v>
      </c>
      <c r="KV41" s="423" t="str">
        <f>IF(KL41="-","-",VLOOKUP($A41&amp;"-"&amp;KL$4,'04施策の客観指標'!$A$4:$AY$1029,COLUMN('04施策の客観指標'!$AY:$AY),FALSE))</f>
        <v>-</v>
      </c>
      <c r="KW41" s="423" t="str">
        <f>IF(KM41="-","-",VLOOKUP($A41&amp;"-"&amp;KM$4,'04施策の客観指標'!$A$4:$AY$1029,COLUMN('04施策の客観指標'!$AY:$AY),FALSE))</f>
        <v>-</v>
      </c>
      <c r="KX41" s="234">
        <f t="shared" si="119"/>
        <v>1</v>
      </c>
      <c r="KY41" s="237">
        <f t="shared" si="120"/>
        <v>4</v>
      </c>
      <c r="KZ41" s="187" t="str">
        <f t="shared" si="121"/>
        <v/>
      </c>
      <c r="LA41" s="187" t="str">
        <f t="shared" si="122"/>
        <v/>
      </c>
      <c r="LB41" s="187" t="str">
        <f t="shared" si="123"/>
        <v/>
      </c>
      <c r="LC41" s="187" t="str">
        <f t="shared" si="124"/>
        <v/>
      </c>
      <c r="LD41" s="187" t="str">
        <f t="shared" si="125"/>
        <v/>
      </c>
      <c r="LE41" s="187" t="str">
        <f t="shared" si="126"/>
        <v/>
      </c>
      <c r="LF41" s="187" t="str">
        <f t="shared" si="127"/>
        <v/>
      </c>
      <c r="LG41" s="187" t="str">
        <f t="shared" si="128"/>
        <v/>
      </c>
      <c r="LH41" s="240">
        <f t="shared" si="129"/>
        <v>1</v>
      </c>
      <c r="LI41" s="820" t="str">
        <f>IF($K41="○",VLOOKUP($C41&amp;"-"&amp;LI$4,'05市民生活実感調査'!$A$3:$BM$218,COLUMN('05市民生活実感調査'!$BM:$BM),FALSE),"-")</f>
        <v>-</v>
      </c>
      <c r="LJ41" s="821" t="str">
        <f>IF($L41="○",VLOOKUP($C41&amp;"-"&amp;LJ$4,'05市民生活実感調査'!$A$3:$BM$218,COLUMN('05市民生活実感調査'!$BM:$BM),FALSE),"-")</f>
        <v>c</v>
      </c>
      <c r="LK41" s="821" t="str">
        <f>IF($M41="○",VLOOKUP($C41&amp;"-"&amp;LK$4,'05市民生活実感調査'!$A$3:$BM$218,COLUMN('05市民生活実感調査'!$BM:$BM),FALSE),"-")</f>
        <v>-</v>
      </c>
      <c r="LL41" s="821" t="str">
        <f>IF($N41="○",VLOOKUP($C41&amp;"-"&amp;LL$4,'05市民生活実感調査'!$A$3:$BM$218,COLUMN('05市民生活実感調査'!$BM:$BM),FALSE),"-")</f>
        <v>-</v>
      </c>
      <c r="LM41" s="821" t="str">
        <f>IF($O41="○",VLOOKUP($C41&amp;"-"&amp;LM$4,'05市民生活実感調査'!$A$3:$BM$218,COLUMN('05市民生活実感調査'!$BM:$BM),FALSE),"-")</f>
        <v>-</v>
      </c>
      <c r="LN41" s="821" t="str">
        <f>IF($P41="○",VLOOKUP($C41&amp;"-"&amp;LN$4,'05市民生活実感調査'!$A$3:$BM$218,COLUMN('05市民生活実感調査'!$BM:$BM),FALSE),"-")</f>
        <v>-</v>
      </c>
      <c r="LO41" s="821" t="str">
        <f>IF($Q41="○",VLOOKUP($C41&amp;"-"&amp;LO$4,'05市民生活実感調査'!$A$3:$BM$218,COLUMN('05市民生活実感調査'!$BM:$BM),FALSE),"-")</f>
        <v>-</v>
      </c>
      <c r="LP41" s="821" t="str">
        <f>IF($R41="○",VLOOKUP($C41&amp;"-"&amp;LP$4,'05市民生活実感調査'!$A$3:$BM$218,COLUMN('05市民生活実感調査'!$BM:$BM),FALSE),"-")</f>
        <v>-</v>
      </c>
      <c r="LQ41" s="822" t="str">
        <f t="shared" si="130"/>
        <v>c</v>
      </c>
      <c r="LR41" s="237" t="str">
        <f t="shared" si="131"/>
        <v/>
      </c>
      <c r="LS41" s="187">
        <f t="shared" si="132"/>
        <v>2</v>
      </c>
      <c r="LT41" s="187" t="str">
        <f t="shared" si="133"/>
        <v/>
      </c>
      <c r="LU41" s="187" t="str">
        <f t="shared" si="134"/>
        <v/>
      </c>
      <c r="LV41" s="187" t="str">
        <f t="shared" si="135"/>
        <v/>
      </c>
      <c r="LW41" s="187" t="str">
        <f t="shared" si="136"/>
        <v/>
      </c>
      <c r="LX41" s="187" t="str">
        <f t="shared" si="137"/>
        <v/>
      </c>
      <c r="LY41" s="187" t="str">
        <f t="shared" si="138"/>
        <v/>
      </c>
      <c r="LZ41" s="422">
        <f t="shared" si="142"/>
        <v>0.5</v>
      </c>
      <c r="MA41" s="103" t="str">
        <f t="shared" si="144"/>
        <v>市民実感</v>
      </c>
      <c r="MB41" s="104" t="str">
        <f t="shared" si="140"/>
        <v>大学の国際化については、市民に成果が実感されることが重要であるため、市民生活実感評価を重視する。</v>
      </c>
      <c r="MC41" s="823" t="str">
        <f>VLOOKUP(KN41&amp;LQ41&amp;MA41,プルダウン!$AC$2:$AD$71,2,FALSE)</f>
        <v>B</v>
      </c>
      <c r="MD41" s="824" t="str">
        <f>VLOOKUP(MC41,プルダウン!$A$1:$B$6,2,FALSE)</f>
        <v>政策の目的がかなり達成されている</v>
      </c>
      <c r="ME41" s="91"/>
      <c r="MF41" s="190"/>
    </row>
    <row r="42" spans="1:344" ht="103.5" customHeight="1">
      <c r="A42" s="231">
        <v>1003</v>
      </c>
      <c r="B42" s="104" t="s">
        <v>194</v>
      </c>
      <c r="C42" s="237">
        <f t="shared" si="145"/>
        <v>10</v>
      </c>
      <c r="D42" s="190" t="str">
        <f>IFERROR(VLOOKUP(C42,プルダウン!$L$2:$M$28,2,FALSE),"-")</f>
        <v>大学</v>
      </c>
      <c r="E42" s="104"/>
      <c r="F42" s="91" t="s">
        <v>1429</v>
      </c>
      <c r="G42" s="117" t="s">
        <v>3146</v>
      </c>
      <c r="H42" s="91"/>
      <c r="I42" s="117"/>
      <c r="J42" s="104"/>
      <c r="K42" s="420" t="s">
        <v>83</v>
      </c>
      <c r="L42" s="421" t="s">
        <v>83</v>
      </c>
      <c r="M42" s="421" t="s">
        <v>383</v>
      </c>
      <c r="N42" s="421" t="s">
        <v>83</v>
      </c>
      <c r="O42" s="421" t="s">
        <v>83</v>
      </c>
      <c r="P42" s="421" t="s">
        <v>83</v>
      </c>
      <c r="Q42" s="421" t="s">
        <v>83</v>
      </c>
      <c r="R42" s="422" t="s">
        <v>83</v>
      </c>
      <c r="S42" s="942" t="str">
        <f>VLOOKUP($A42&amp;"-"&amp;S$4,'04施策の客観指標'!$A$4:$AY$1029,COLUMN('04施策の客観指標'!$AS:$AS),FALSE)</f>
        <v>e</v>
      </c>
      <c r="T42" s="921" t="str">
        <f>VLOOKUP($A42&amp;"-"&amp;T$4,'04施策の客観指標'!$A$4:$AY$1029,COLUMN('04施策の客観指標'!$AS:$AS),FALSE)</f>
        <v>-</v>
      </c>
      <c r="U42" s="921" t="str">
        <f>VLOOKUP($A42&amp;"-"&amp;U$4,'04施策の客観指標'!$A$4:$AY$1029,COLUMN('04施策の客観指標'!$AS:$AS),FALSE)</f>
        <v>-</v>
      </c>
      <c r="V42" s="921" t="str">
        <f>VLOOKUP($A42&amp;"-"&amp;V$4,'04施策の客観指標'!$A$4:$AY$1029,COLUMN('04施策の客観指標'!$AS:$AS),FALSE)</f>
        <v>-</v>
      </c>
      <c r="W42" s="921" t="str">
        <f>VLOOKUP($A42&amp;"-"&amp;W$4,'04施策の客観指標'!$A$4:$AY$1029,COLUMN('04施策の客観指標'!$AS:$AS),FALSE)</f>
        <v>-</v>
      </c>
      <c r="X42" s="921" t="str">
        <f>VLOOKUP($A42&amp;"-"&amp;X$4,'04施策の客観指標'!$A$4:$AY$1029,COLUMN('04施策の客観指標'!$AS:$AS),FALSE)</f>
        <v>-</v>
      </c>
      <c r="Y42" s="921" t="str">
        <f>VLOOKUP($A42&amp;"-"&amp;Y$4,'04施策の客観指標'!$A$4:$AY$1029,COLUMN('04施策の客観指標'!$AS:$AS),FALSE)</f>
        <v>-</v>
      </c>
      <c r="Z42" s="921" t="str">
        <f>VLOOKUP($A42&amp;"-"&amp;Z$4,'04施策の客観指標'!$A$4:$AY$1029,COLUMN('04施策の客観指標'!$AS:$AS),FALSE)</f>
        <v>-</v>
      </c>
      <c r="AA42" s="943" t="str">
        <f>VLOOKUP($A42&amp;"-"&amp;AA$4,'04施策の客観指標'!$A$4:$AY$1029,COLUMN('04施策の客観指標'!$AS:$AS),FALSE)</f>
        <v>-</v>
      </c>
      <c r="AB42" s="944" t="str">
        <f t="shared" si="146"/>
        <v>e</v>
      </c>
      <c r="AC42" s="920">
        <v>1</v>
      </c>
      <c r="AD42" s="921" t="s">
        <v>83</v>
      </c>
      <c r="AE42" s="921" t="s">
        <v>83</v>
      </c>
      <c r="AF42" s="921" t="s">
        <v>83</v>
      </c>
      <c r="AG42" s="921" t="s">
        <v>83</v>
      </c>
      <c r="AH42" s="921" t="s">
        <v>83</v>
      </c>
      <c r="AI42" s="921" t="s">
        <v>83</v>
      </c>
      <c r="AJ42" s="921" t="s">
        <v>83</v>
      </c>
      <c r="AK42" s="921" t="s">
        <v>83</v>
      </c>
      <c r="AL42" s="945">
        <f t="shared" si="147"/>
        <v>1</v>
      </c>
      <c r="AM42" s="877">
        <f t="shared" si="148"/>
        <v>0</v>
      </c>
      <c r="AN42" s="878" t="str">
        <f t="shared" si="149"/>
        <v/>
      </c>
      <c r="AO42" s="878" t="str">
        <f t="shared" si="150"/>
        <v/>
      </c>
      <c r="AP42" s="878" t="str">
        <f t="shared" si="151"/>
        <v/>
      </c>
      <c r="AQ42" s="878" t="str">
        <f t="shared" si="152"/>
        <v/>
      </c>
      <c r="AR42" s="878" t="str">
        <f t="shared" si="153"/>
        <v/>
      </c>
      <c r="AS42" s="878" t="str">
        <f t="shared" si="154"/>
        <v/>
      </c>
      <c r="AT42" s="878" t="str">
        <f t="shared" si="155"/>
        <v/>
      </c>
      <c r="AU42" s="852" t="str">
        <f t="shared" si="156"/>
        <v/>
      </c>
      <c r="AV42" s="855">
        <f t="shared" si="157"/>
        <v>0</v>
      </c>
      <c r="AW42" s="856" t="str">
        <f>IF($K42="○",VLOOKUP($C42&amp;"-"&amp;AW$4,'05市民生活実感調査'!$A$3:$BC$218,COLUMN('05市民生活実感調査'!$O:$O),FALSE),"-")</f>
        <v>-</v>
      </c>
      <c r="AX42" s="878" t="str">
        <f>IF($L42="○",VLOOKUP($C42&amp;"-"&amp;AX$4,'05市民生活実感調査'!$A$3:$BC$218,COLUMN('05市民生活実感調査'!$O:$O),FALSE),"-")</f>
        <v>-</v>
      </c>
      <c r="AY42" s="878" t="str">
        <f>IF($M42="○",VLOOKUP($C42&amp;"-"&amp;AY$4,'05市民生活実感調査'!$A$3:$BC$218,COLUMN('05市民生活実感調査'!$O:$O),FALSE),"-")</f>
        <v>c</v>
      </c>
      <c r="AZ42" s="878" t="str">
        <f>IF($N42="○",VLOOKUP($C42&amp;"-"&amp;AZ$4,'05市民生活実感調査'!$A$3:$BC$218,COLUMN('05市民生活実感調査'!$O:$O),FALSE),"-")</f>
        <v>-</v>
      </c>
      <c r="BA42" s="878" t="str">
        <f>IF($O42="○",VLOOKUP($C42&amp;"-"&amp;BA$4,'05市民生活実感調査'!$A$3:$BC$218,COLUMN('05市民生活実感調査'!$O:$O),FALSE),"-")</f>
        <v>-</v>
      </c>
      <c r="BB42" s="878" t="str">
        <f>IF($P42="○",VLOOKUP($C42&amp;"-"&amp;BB$4,'05市民生活実感調査'!$A$3:$BC$218,COLUMN('05市民生活実感調査'!$O:$O),FALSE),"-")</f>
        <v>-</v>
      </c>
      <c r="BC42" s="878" t="str">
        <f>IF($Q42="○",VLOOKUP($C42&amp;"-"&amp;BC$4,'05市民生活実感調査'!$A$3:$BC$218,COLUMN('05市民生活実感調査'!$O:$O),FALSE),"-")</f>
        <v>-</v>
      </c>
      <c r="BD42" s="878" t="str">
        <f>IF($R42="○",VLOOKUP($C42&amp;"-"&amp;BD$4,'05市民生活実感調査'!$A$3:$BC$218,COLUMN('05市民生活実感調査'!$O:$O),FALSE),"-")</f>
        <v>-</v>
      </c>
      <c r="BE42" s="879" t="str">
        <f t="shared" si="158"/>
        <v>c</v>
      </c>
      <c r="BF42" s="877" t="str">
        <f t="shared" si="159"/>
        <v/>
      </c>
      <c r="BG42" s="878" t="str">
        <f t="shared" si="160"/>
        <v/>
      </c>
      <c r="BH42" s="878">
        <f t="shared" si="161"/>
        <v>2</v>
      </c>
      <c r="BI42" s="878" t="str">
        <f t="shared" si="162"/>
        <v/>
      </c>
      <c r="BJ42" s="878" t="str">
        <f t="shared" si="163"/>
        <v/>
      </c>
      <c r="BK42" s="878" t="str">
        <f t="shared" si="164"/>
        <v/>
      </c>
      <c r="BL42" s="878" t="str">
        <f t="shared" si="165"/>
        <v/>
      </c>
      <c r="BM42" s="878" t="str">
        <f t="shared" si="166"/>
        <v/>
      </c>
      <c r="BN42" s="840">
        <f t="shared" si="167"/>
        <v>0.5</v>
      </c>
      <c r="BO42" s="880" t="s">
        <v>123</v>
      </c>
      <c r="BP42" s="863" t="s">
        <v>1985</v>
      </c>
      <c r="BQ42" s="877" t="s">
        <v>315</v>
      </c>
      <c r="BR42" s="887" t="s">
        <v>3631</v>
      </c>
      <c r="BS42" s="860" t="s">
        <v>1492</v>
      </c>
      <c r="BT42" s="887" t="s">
        <v>1493</v>
      </c>
      <c r="BU42" s="863" t="s">
        <v>1460</v>
      </c>
      <c r="BV42" s="891" t="s">
        <v>1491</v>
      </c>
      <c r="BW42" s="889" t="str">
        <f>VLOOKUP($A42&amp;"-"&amp;BW$4,'04施策の客観指標'!$A$4:$AY$1029,COLUMN('04施策の客観指標'!$AT:$AT),FALSE)</f>
        <v>e</v>
      </c>
      <c r="BX42" s="878" t="str">
        <f>VLOOKUP($A42&amp;"-"&amp;BX$4,'04施策の客観指標'!$A$4:$AY$1029,COLUMN('04施策の客観指標'!$AT:$AT),FALSE)</f>
        <v>-</v>
      </c>
      <c r="BY42" s="878" t="str">
        <f>VLOOKUP($A42&amp;"-"&amp;BY$4,'04施策の客観指標'!$A$4:$AY$1029,COLUMN('04施策の客観指標'!$AT:$AT),FALSE)</f>
        <v>-</v>
      </c>
      <c r="BZ42" s="878" t="str">
        <f>VLOOKUP($A42&amp;"-"&amp;BZ$4,'04施策の客観指標'!$A$4:$AY$1029,COLUMN('04施策の客観指標'!$AT:$AT),FALSE)</f>
        <v>-</v>
      </c>
      <c r="CA42" s="878" t="str">
        <f>VLOOKUP($A42&amp;"-"&amp;CA$4,'04施策の客観指標'!$A$4:$AY$1029,COLUMN('04施策の客観指標'!$AT:$AT),FALSE)</f>
        <v>-</v>
      </c>
      <c r="CB42" s="878" t="str">
        <f>VLOOKUP($A42&amp;"-"&amp;CB$4,'04施策の客観指標'!$A$4:$AY$1029,COLUMN('04施策の客観指標'!$AT:$AT),FALSE)</f>
        <v>-</v>
      </c>
      <c r="CC42" s="878" t="str">
        <f>VLOOKUP($A42&amp;"-"&amp;CC$4,'04施策の客観指標'!$A$4:$AY$1029,COLUMN('04施策の客観指標'!$AT:$AT),FALSE)</f>
        <v>-</v>
      </c>
      <c r="CD42" s="878" t="str">
        <f>VLOOKUP($A42&amp;"-"&amp;CD$4,'04施策の客観指標'!$A$4:$AY$1029,COLUMN('04施策の客観指標'!$AT:$AT),FALSE)</f>
        <v>-</v>
      </c>
      <c r="CE42" s="852" t="str">
        <f>VLOOKUP($A42&amp;"-"&amp;CE$4,'04施策の客観指標'!$A$4:$AY$1029,COLUMN('04施策の客観指標'!$AT:$AT),FALSE)</f>
        <v>-</v>
      </c>
      <c r="CF42" s="879" t="str">
        <f t="shared" si="168"/>
        <v>e</v>
      </c>
      <c r="CG42" s="856">
        <f>IF(BW42="-","-",VLOOKUP($A42&amp;"-"&amp;BW$4,'04施策の客観指標'!$A$4:$AY$1029,COLUMN('04施策の客観指標'!$AY:$AY),FALSE))</f>
        <v>1</v>
      </c>
      <c r="CH42" s="856" t="str">
        <f>IF(BX42="-","-",VLOOKUP($A42&amp;"-"&amp;BX$4,'04施策の客観指標'!$A$4:$AY$1029,COLUMN('04施策の客観指標'!$AY:$AY),FALSE))</f>
        <v>-</v>
      </c>
      <c r="CI42" s="856" t="str">
        <f>IF(BY42="-","-",VLOOKUP($A42&amp;"-"&amp;BY$4,'04施策の客観指標'!$A$4:$AY$1029,COLUMN('04施策の客観指標'!$AY:$AY),FALSE))</f>
        <v>-</v>
      </c>
      <c r="CJ42" s="856" t="str">
        <f>IF(BZ42="-","-",VLOOKUP($A42&amp;"-"&amp;BZ$4,'04施策の客観指標'!$A$4:$AY$1029,COLUMN('04施策の客観指標'!$AY:$AY),FALSE))</f>
        <v>-</v>
      </c>
      <c r="CK42" s="856" t="str">
        <f>IF(CA42="-","-",VLOOKUP($A42&amp;"-"&amp;CA$4,'04施策の客観指標'!$A$4:$AY$1029,COLUMN('04施策の客観指標'!$AY:$AY),FALSE))</f>
        <v>-</v>
      </c>
      <c r="CL42" s="856" t="str">
        <f>IF(CB42="-","-",VLOOKUP($A42&amp;"-"&amp;CB$4,'04施策の客観指標'!$A$4:$AY$1029,COLUMN('04施策の客観指標'!$AY:$AY),FALSE))</f>
        <v>-</v>
      </c>
      <c r="CM42" s="856" t="str">
        <f>IF(CC42="-","-",VLOOKUP($A42&amp;"-"&amp;CC$4,'04施策の客観指標'!$A$4:$AY$1029,COLUMN('04施策の客観指標'!$AY:$AY),FALSE))</f>
        <v>-</v>
      </c>
      <c r="CN42" s="856" t="str">
        <f>IF(CD42="-","-",VLOOKUP($A42&amp;"-"&amp;CD$4,'04施策の客観指標'!$A$4:$AY$1029,COLUMN('04施策の客観指標'!$AY:$AY),FALSE))</f>
        <v>-</v>
      </c>
      <c r="CO42" s="856" t="str">
        <f>IF(CE42="-","-",VLOOKUP($A42&amp;"-"&amp;CE$4,'04施策の客観指標'!$A$4:$AY$1029,COLUMN('04施策の客観指標'!$AY:$AY),FALSE))</f>
        <v>-</v>
      </c>
      <c r="CP42" s="879">
        <f t="shared" si="169"/>
        <v>1</v>
      </c>
      <c r="CQ42" s="877">
        <f t="shared" si="170"/>
        <v>0</v>
      </c>
      <c r="CR42" s="878" t="str">
        <f t="shared" si="171"/>
        <v/>
      </c>
      <c r="CS42" s="878" t="str">
        <f t="shared" si="172"/>
        <v/>
      </c>
      <c r="CT42" s="878" t="str">
        <f t="shared" si="173"/>
        <v/>
      </c>
      <c r="CU42" s="878" t="str">
        <f t="shared" si="174"/>
        <v/>
      </c>
      <c r="CV42" s="878" t="str">
        <f t="shared" si="175"/>
        <v/>
      </c>
      <c r="CW42" s="878" t="str">
        <f t="shared" si="176"/>
        <v/>
      </c>
      <c r="CX42" s="878" t="str">
        <f t="shared" si="177"/>
        <v/>
      </c>
      <c r="CY42" s="878" t="str">
        <f t="shared" si="178"/>
        <v/>
      </c>
      <c r="CZ42" s="855">
        <f t="shared" si="179"/>
        <v>0</v>
      </c>
      <c r="DA42" s="877" t="str">
        <f>IF($K42="○",VLOOKUP($C42&amp;"-"&amp;DA$4,'05市民生活実感調査'!$A$3:$BC$218,COLUMN('05市民生活実感調査'!$Y:$Y),FALSE),"-")</f>
        <v>-</v>
      </c>
      <c r="DB42" s="878" t="str">
        <f>IF($L42="○",VLOOKUP($C42&amp;"-"&amp;DB$4,'05市民生活実感調査'!$A$3:$BC$218,COLUMN('05市民生活実感調査'!$Y:$Y),FALSE),"-")</f>
        <v>-</v>
      </c>
      <c r="DC42" s="878" t="str">
        <f>IF($M42="○",VLOOKUP($C42&amp;"-"&amp;DC$4,'05市民生活実感調査'!$A$3:$BC$218,COLUMN('05市民生活実感調査'!$Y:$Y),FALSE),"-")</f>
        <v>c</v>
      </c>
      <c r="DD42" s="878" t="str">
        <f>IF($N42="○",VLOOKUP($C42&amp;"-"&amp;DD$4,'05市民生活実感調査'!$A$3:$BC$218,COLUMN('05市民生活実感調査'!$Y:$Y),FALSE),"-")</f>
        <v>-</v>
      </c>
      <c r="DE42" s="878" t="str">
        <f>IF($O42="○",VLOOKUP($C42&amp;"-"&amp;DE$4,'05市民生活実感調査'!$A$3:$BC$218,COLUMN('05市民生活実感調査'!$Y:$Y),FALSE),"-")</f>
        <v>-</v>
      </c>
      <c r="DF42" s="878" t="str">
        <f>IF($P42="○",VLOOKUP($C42&amp;"-"&amp;DF$4,'05市民生活実感調査'!$A$3:$BC$218,COLUMN('05市民生活実感調査'!$Y:$Y),FALSE),"-")</f>
        <v>-</v>
      </c>
      <c r="DG42" s="878" t="str">
        <f>IF($Q42="○",VLOOKUP($C42&amp;"-"&amp;DG$4,'05市民生活実感調査'!$A$3:$BC$218,COLUMN('05市民生活実感調査'!$Y:$Y),FALSE),"-")</f>
        <v>-</v>
      </c>
      <c r="DH42" s="878" t="str">
        <f>IF($R42="○",VLOOKUP($C42&amp;"-"&amp;DH$4,'05市民生活実感調査'!$A$3:$BC$218,COLUMN('05市民生活実感調査'!$Y:$Y),FALSE),"-")</f>
        <v>-</v>
      </c>
      <c r="DI42" s="879" t="str">
        <f t="shared" si="180"/>
        <v>c</v>
      </c>
      <c r="DJ42" s="877" t="str">
        <f t="shared" si="181"/>
        <v/>
      </c>
      <c r="DK42" s="878" t="str">
        <f t="shared" si="182"/>
        <v/>
      </c>
      <c r="DL42" s="878">
        <f t="shared" si="183"/>
        <v>2</v>
      </c>
      <c r="DM42" s="878" t="str">
        <f t="shared" si="184"/>
        <v/>
      </c>
      <c r="DN42" s="878" t="str">
        <f t="shared" si="262"/>
        <v/>
      </c>
      <c r="DO42" s="878" t="str">
        <f t="shared" si="185"/>
        <v/>
      </c>
      <c r="DP42" s="878" t="str">
        <f t="shared" si="186"/>
        <v/>
      </c>
      <c r="DQ42" s="878" t="str">
        <f t="shared" si="187"/>
        <v/>
      </c>
      <c r="DR42" s="840">
        <f t="shared" si="188"/>
        <v>0.5</v>
      </c>
      <c r="DS42" s="876" t="str">
        <f t="shared" si="189"/>
        <v>市民実感</v>
      </c>
      <c r="DT42" s="863" t="str">
        <f t="shared" si="190"/>
        <v>学生のパワーやまちの活気は実感されてこそ価値があるため、市民の実感を重視する。</v>
      </c>
      <c r="DU42" s="877" t="str">
        <f>VLOOKUP(CF42&amp;DI42&amp;DS42,プルダウン!$AC$2:$AD$71,2,FALSE)</f>
        <v>D</v>
      </c>
      <c r="DV42" s="859" t="str">
        <f>VLOOKUP(DU42,プルダウン!$A$1:$B$6,2,FALSE)</f>
        <v>政策の目的があまり達成されていない</v>
      </c>
      <c r="DW42" s="860" t="s">
        <v>2016</v>
      </c>
      <c r="DX42" s="859"/>
      <c r="DY42" s="889" t="str">
        <f>VLOOKUP($A42&amp;"-"&amp;DY$4,'04施策の客観指標'!$A$4:$AY$1029,COLUMN('04施策の客観指標'!$AU:$AU),FALSE)</f>
        <v>e</v>
      </c>
      <c r="DZ42" s="878" t="str">
        <f>VLOOKUP($A42&amp;"-"&amp;DZ$4,'04施策の客観指標'!$A$4:$AY$1029,COLUMN('04施策の客観指標'!$AU:$AU),FALSE)</f>
        <v>-</v>
      </c>
      <c r="EA42" s="878" t="str">
        <f>VLOOKUP($A42&amp;"-"&amp;EA$4,'04施策の客観指標'!$A$4:$AY$1029,COLUMN('04施策の客観指標'!$AU:$AU),FALSE)</f>
        <v>-</v>
      </c>
      <c r="EB42" s="878" t="str">
        <f>VLOOKUP($A42&amp;"-"&amp;EB$4,'04施策の客観指標'!$A$4:$AY$1029,COLUMN('04施策の客観指標'!$AU:$AU),FALSE)</f>
        <v>-</v>
      </c>
      <c r="EC42" s="878" t="str">
        <f>VLOOKUP($A42&amp;"-"&amp;EC$4,'04施策の客観指標'!$A$4:$AY$1029,COLUMN('04施策の客観指標'!$AU:$AU),FALSE)</f>
        <v>-</v>
      </c>
      <c r="ED42" s="878" t="str">
        <f>VLOOKUP($A42&amp;"-"&amp;ED$4,'04施策の客観指標'!$A$4:$AY$1029,COLUMN('04施策の客観指標'!$AU:$AU),FALSE)</f>
        <v>-</v>
      </c>
      <c r="EE42" s="878" t="str">
        <f>VLOOKUP($A42&amp;"-"&amp;EE$4,'04施策の客観指標'!$A$4:$AY$1029,COLUMN('04施策の客観指標'!$AU:$AU),FALSE)</f>
        <v>-</v>
      </c>
      <c r="EF42" s="878" t="str">
        <f>VLOOKUP($A42&amp;"-"&amp;EF$4,'04施策の客観指標'!$A$4:$AY$1029,COLUMN('04施策の客観指標'!$AU:$AU),FALSE)</f>
        <v>-</v>
      </c>
      <c r="EG42" s="878" t="str">
        <f>VLOOKUP($A42&amp;"-"&amp;EG$4,'04施策の客観指標'!$A$4:$AY$1029,COLUMN('04施策の客観指標'!$AU:$AU),FALSE)</f>
        <v>-</v>
      </c>
      <c r="EH42" s="879" t="str">
        <f t="shared" si="191"/>
        <v>e</v>
      </c>
      <c r="EI42" s="895">
        <f>IF(DY42="-","-",VLOOKUP($A42&amp;"-"&amp;DY$4,'04施策の客観指標'!$A$4:$AY$1029,COLUMN('04施策の客観指標'!$AY:$AY),FALSE))</f>
        <v>1</v>
      </c>
      <c r="EJ42" s="895" t="str">
        <f>IF(DZ42="-","-",VLOOKUP($A42&amp;"-"&amp;DZ$4,'04施策の客観指標'!$A$4:$AY$1029,COLUMN('04施策の客観指標'!$AY:$AY),FALSE))</f>
        <v>-</v>
      </c>
      <c r="EK42" s="895" t="str">
        <f>IF(EA42="-","-",VLOOKUP($A42&amp;"-"&amp;EA$4,'04施策の客観指標'!$A$4:$AY$1029,COLUMN('04施策の客観指標'!$AY:$AY),FALSE))</f>
        <v>-</v>
      </c>
      <c r="EL42" s="895" t="str">
        <f>IF(EB42="-","-",VLOOKUP($A42&amp;"-"&amp;EB$4,'04施策の客観指標'!$A$4:$AY$1029,COLUMN('04施策の客観指標'!$AY:$AY),FALSE))</f>
        <v>-</v>
      </c>
      <c r="EM42" s="895" t="str">
        <f>IF(EC42="-","-",VLOOKUP($A42&amp;"-"&amp;EC$4,'04施策の客観指標'!$A$4:$AY$1029,COLUMN('04施策の客観指標'!$AY:$AY),FALSE))</f>
        <v>-</v>
      </c>
      <c r="EN42" s="895" t="str">
        <f>IF(ED42="-","-",VLOOKUP($A42&amp;"-"&amp;ED$4,'04施策の客観指標'!$A$4:$AY$1029,COLUMN('04施策の客観指標'!$AY:$AY),FALSE))</f>
        <v>-</v>
      </c>
      <c r="EO42" s="895" t="str">
        <f>IF(EE42="-","-",VLOOKUP($A42&amp;"-"&amp;EE$4,'04施策の客観指標'!$A$4:$AY$1029,COLUMN('04施策の客観指標'!$AY:$AY),FALSE))</f>
        <v>-</v>
      </c>
      <c r="EP42" s="895" t="str">
        <f>IF(EF42="-","-",VLOOKUP($A42&amp;"-"&amp;EF$4,'04施策の客観指標'!$A$4:$AY$1029,COLUMN('04施策の客観指標'!$AY:$AY),FALSE))</f>
        <v>-</v>
      </c>
      <c r="EQ42" s="895" t="str">
        <f>IF(EG42="-","-",VLOOKUP($A42&amp;"-"&amp;EG$4,'04施策の客観指標'!$A$4:$AY$1029,COLUMN('04施策の客観指標'!$AY:$AY),FALSE))</f>
        <v>-</v>
      </c>
      <c r="ER42" s="879">
        <f t="shared" si="192"/>
        <v>1</v>
      </c>
      <c r="ES42" s="877">
        <f t="shared" si="193"/>
        <v>0</v>
      </c>
      <c r="ET42" s="878" t="str">
        <f t="shared" si="194"/>
        <v/>
      </c>
      <c r="EU42" s="878" t="str">
        <f t="shared" si="195"/>
        <v/>
      </c>
      <c r="EV42" s="878" t="str">
        <f t="shared" si="196"/>
        <v/>
      </c>
      <c r="EW42" s="878" t="str">
        <f t="shared" si="197"/>
        <v/>
      </c>
      <c r="EX42" s="878" t="str">
        <f t="shared" si="198"/>
        <v/>
      </c>
      <c r="EY42" s="878" t="str">
        <f t="shared" si="199"/>
        <v/>
      </c>
      <c r="EZ42" s="878" t="str">
        <f t="shared" si="200"/>
        <v/>
      </c>
      <c r="FA42" s="878" t="str">
        <f t="shared" si="201"/>
        <v/>
      </c>
      <c r="FB42" s="855">
        <f t="shared" si="202"/>
        <v>0</v>
      </c>
      <c r="FC42" s="877" t="str">
        <f>IF($K42="○",VLOOKUP($C42&amp;"-"&amp;FC$4,'05市民生活実感調査'!$A$3:$BC$218,COLUMN('05市民生活実感調査'!$AI:$AI),FALSE),"-")</f>
        <v>-</v>
      </c>
      <c r="FD42" s="878" t="str">
        <f>IF($L42="○",VLOOKUP($C42&amp;"-"&amp;FD$4,'05市民生活実感調査'!$A$3:$BC$218,COLUMN('05市民生活実感調査'!$AI:$AI),FALSE),"-")</f>
        <v>-</v>
      </c>
      <c r="FE42" s="878" t="str">
        <f>IF($M42="○",VLOOKUP($C42&amp;"-"&amp;FE$4,'05市民生活実感調査'!$A$3:$BC$218,COLUMN('05市民生活実感調査'!$AI:$AI),FALSE),"-")</f>
        <v>c</v>
      </c>
      <c r="FF42" s="878" t="str">
        <f>IF($N42="○",VLOOKUP($C42&amp;"-"&amp;FF$4,'05市民生活実感調査'!$A$3:$BC$218,COLUMN('05市民生活実感調査'!$AI:$AI),FALSE),"-")</f>
        <v>-</v>
      </c>
      <c r="FG42" s="878" t="str">
        <f>IF($O42="○",VLOOKUP($C42&amp;"-"&amp;FG$4,'05市民生活実感調査'!$A$3:$BC$218,COLUMN('05市民生活実感調査'!$AI:$AI),FALSE),"-")</f>
        <v>-</v>
      </c>
      <c r="FH42" s="878" t="str">
        <f>IF($P42="○",VLOOKUP($C42&amp;"-"&amp;FH$4,'05市民生活実感調査'!$A$3:$BC$218,COLUMN('05市民生活実感調査'!$AI:$AI),FALSE),"-")</f>
        <v>-</v>
      </c>
      <c r="FI42" s="878" t="str">
        <f>IF($Q42="○",VLOOKUP($C42&amp;"-"&amp;FI$4,'05市民生活実感調査'!$A$3:$BC$218,COLUMN('05市民生活実感調査'!$AI:$AI),FALSE),"-")</f>
        <v>-</v>
      </c>
      <c r="FJ42" s="878" t="str">
        <f>IF($R42="○",VLOOKUP($C42&amp;"-"&amp;FJ$4,'05市民生活実感調査'!$A$3:$BC$218,COLUMN('05市民生活実感調査'!$AI:$AI),FALSE),"-")</f>
        <v>-</v>
      </c>
      <c r="FK42" s="879" t="str">
        <f t="shared" si="203"/>
        <v>c</v>
      </c>
      <c r="FL42" s="877" t="str">
        <f t="shared" si="204"/>
        <v/>
      </c>
      <c r="FM42" s="878" t="str">
        <f t="shared" si="205"/>
        <v/>
      </c>
      <c r="FN42" s="878">
        <f t="shared" si="206"/>
        <v>2</v>
      </c>
      <c r="FO42" s="878" t="str">
        <f t="shared" si="207"/>
        <v/>
      </c>
      <c r="FP42" s="878" t="str">
        <f t="shared" si="208"/>
        <v/>
      </c>
      <c r="FQ42" s="878" t="str">
        <f t="shared" si="209"/>
        <v/>
      </c>
      <c r="FR42" s="878" t="str">
        <f t="shared" si="210"/>
        <v/>
      </c>
      <c r="FS42" s="878" t="str">
        <f t="shared" si="211"/>
        <v/>
      </c>
      <c r="FT42" s="840">
        <f t="shared" si="212"/>
        <v>0.5</v>
      </c>
      <c r="FU42" s="876" t="str">
        <f t="shared" si="213"/>
        <v>市民実感</v>
      </c>
      <c r="FV42" s="863" t="str">
        <f t="shared" si="214"/>
        <v>学生のパワーやまちの活気は実感されてこそ価値があるため、市民の実感を重視する。</v>
      </c>
      <c r="FW42" s="877" t="str">
        <f>VLOOKUP(EH42&amp;FK42&amp;FU42,プルダウン!$AC$2:$AD$71,2,FALSE)</f>
        <v>D</v>
      </c>
      <c r="FX42" s="859" t="str">
        <f>VLOOKUP(FW42,プルダウン!$A$1:$B$6,2,FALSE)</f>
        <v>政策の目的があまり達成されていない</v>
      </c>
      <c r="FY42" s="860"/>
      <c r="FZ42" s="859"/>
      <c r="GA42" s="889" t="str">
        <f>VLOOKUP($A42&amp;"-"&amp;GA$4,'04施策の客観指標'!$A$4:$AY$1029,COLUMN('04施策の客観指標'!$AV:$AV),FALSE)</f>
        <v>e</v>
      </c>
      <c r="GB42" s="878" t="str">
        <f>VLOOKUP($A42&amp;"-"&amp;GB$4,'04施策の客観指標'!$A$4:$AY$1029,COLUMN('04施策の客観指標'!$AV:$AV),FALSE)</f>
        <v>-</v>
      </c>
      <c r="GC42" s="878" t="str">
        <f>VLOOKUP($A42&amp;"-"&amp;GC$4,'04施策の客観指標'!$A$4:$AY$1029,COLUMN('04施策の客観指標'!$AV:$AV),FALSE)</f>
        <v>-</v>
      </c>
      <c r="GD42" s="878" t="str">
        <f>VLOOKUP($A42&amp;"-"&amp;GD$4,'04施策の客観指標'!$A$4:$AY$1029,COLUMN('04施策の客観指標'!$AV:$AV),FALSE)</f>
        <v>-</v>
      </c>
      <c r="GE42" s="878" t="str">
        <f>VLOOKUP($A42&amp;"-"&amp;GE$4,'04施策の客観指標'!$A$4:$AY$1029,COLUMN('04施策の客観指標'!$AV:$AV),FALSE)</f>
        <v>-</v>
      </c>
      <c r="GF42" s="878" t="str">
        <f>VLOOKUP($A42&amp;"-"&amp;GF$4,'04施策の客観指標'!$A$4:$AY$1029,COLUMN('04施策の客観指標'!$AV:$AV),FALSE)</f>
        <v>-</v>
      </c>
      <c r="GG42" s="878" t="str">
        <f>VLOOKUP($A42&amp;"-"&amp;GG$4,'04施策の客観指標'!$A$4:$AY$1029,COLUMN('04施策の客観指標'!$AV:$AV),FALSE)</f>
        <v>-</v>
      </c>
      <c r="GH42" s="878" t="str">
        <f>VLOOKUP($A42&amp;"-"&amp;GH$4,'04施策の客観指標'!$A$4:$AY$1029,COLUMN('04施策の客観指標'!$AV:$AV),FALSE)</f>
        <v>-</v>
      </c>
      <c r="GI42" s="878" t="str">
        <f>VLOOKUP($A42&amp;"-"&amp;GI$4,'04施策の客観指標'!$A$4:$AY$1029,COLUMN('04施策の客観指標'!$AV:$AV),FALSE)</f>
        <v>-</v>
      </c>
      <c r="GJ42" s="879" t="str">
        <f t="shared" si="215"/>
        <v>e</v>
      </c>
      <c r="GK42" s="856">
        <f>IF(GA42="-","-",VLOOKUP($A42&amp;"-"&amp;GA$4,'04施策の客観指標'!$A$4:$AY$1029,COLUMN('04施策の客観指標'!$AY:$AY),FALSE))</f>
        <v>1</v>
      </c>
      <c r="GL42" s="856" t="str">
        <f>IF(GB42="-","-",VLOOKUP($A42&amp;"-"&amp;GB$4,'04施策の客観指標'!$A$4:$AY$1029,COLUMN('04施策の客観指標'!$AY:$AY),FALSE))</f>
        <v>-</v>
      </c>
      <c r="GM42" s="856" t="str">
        <f>IF(GC42="-","-",VLOOKUP($A42&amp;"-"&amp;GC$4,'04施策の客観指標'!$A$4:$AY$1029,COLUMN('04施策の客観指標'!$AY:$AY),FALSE))</f>
        <v>-</v>
      </c>
      <c r="GN42" s="856" t="str">
        <f>IF(GD42="-","-",VLOOKUP($A42&amp;"-"&amp;GD$4,'04施策の客観指標'!$A$4:$AY$1029,COLUMN('04施策の客観指標'!$AY:$AY),FALSE))</f>
        <v>-</v>
      </c>
      <c r="GO42" s="856" t="str">
        <f>IF(GE42="-","-",VLOOKUP($A42&amp;"-"&amp;GE$4,'04施策の客観指標'!$A$4:$AY$1029,COLUMN('04施策の客観指標'!$AY:$AY),FALSE))</f>
        <v>-</v>
      </c>
      <c r="GP42" s="856" t="str">
        <f>IF(GF42="-","-",VLOOKUP($A42&amp;"-"&amp;GF$4,'04施策の客観指標'!$A$4:$AY$1029,COLUMN('04施策の客観指標'!$AY:$AY),FALSE))</f>
        <v>-</v>
      </c>
      <c r="GQ42" s="856" t="str">
        <f>IF(GG42="-","-",VLOOKUP($A42&amp;"-"&amp;GG$4,'04施策の客観指標'!$A$4:$AY$1029,COLUMN('04施策の客観指標'!$AY:$AY),FALSE))</f>
        <v>-</v>
      </c>
      <c r="GR42" s="856" t="str">
        <f>IF(GH42="-","-",VLOOKUP($A42&amp;"-"&amp;GH$4,'04施策の客観指標'!$A$4:$AY$1029,COLUMN('04施策の客観指標'!$AY:$AY),FALSE))</f>
        <v>-</v>
      </c>
      <c r="GS42" s="856" t="str">
        <f>IF(GI42="-","-",VLOOKUP($A42&amp;"-"&amp;GI$4,'04施策の客観指標'!$A$4:$AY$1029,COLUMN('04施策の客観指標'!$AY:$AY),FALSE))</f>
        <v>-</v>
      </c>
      <c r="GT42" s="879">
        <f t="shared" si="216"/>
        <v>1</v>
      </c>
      <c r="GU42" s="877">
        <f t="shared" si="217"/>
        <v>0</v>
      </c>
      <c r="GV42" s="878" t="str">
        <f t="shared" si="218"/>
        <v/>
      </c>
      <c r="GW42" s="878" t="str">
        <f t="shared" si="219"/>
        <v/>
      </c>
      <c r="GX42" s="878" t="str">
        <f t="shared" si="220"/>
        <v/>
      </c>
      <c r="GY42" s="878" t="str">
        <f t="shared" si="221"/>
        <v/>
      </c>
      <c r="GZ42" s="878" t="str">
        <f t="shared" si="222"/>
        <v/>
      </c>
      <c r="HA42" s="878" t="str">
        <f t="shared" si="223"/>
        <v/>
      </c>
      <c r="HB42" s="878" t="str">
        <f t="shared" si="224"/>
        <v/>
      </c>
      <c r="HC42" s="878" t="str">
        <f t="shared" si="225"/>
        <v/>
      </c>
      <c r="HD42" s="855">
        <f t="shared" si="226"/>
        <v>0</v>
      </c>
      <c r="HE42" s="877" t="str">
        <f>IF($K42="○",VLOOKUP($C42&amp;"-"&amp;HE$4,'05市民生活実感調査'!$A$3:$BC$218,COLUMN('05市民生活実感調査'!$AS:$AS),FALSE),"-")</f>
        <v>-</v>
      </c>
      <c r="HF42" s="878" t="str">
        <f>IF($L42="○",VLOOKUP($C42&amp;"-"&amp;HF$4,'05市民生活実感調査'!$A$3:$BC$218,COLUMN('05市民生活実感調査'!$AS:$AS),FALSE),"-")</f>
        <v>-</v>
      </c>
      <c r="HG42" s="878" t="str">
        <f>IF($M42="○",VLOOKUP($C42&amp;"-"&amp;HG$4,'05市民生活実感調査'!$A$3:$BC$218,COLUMN('05市民生活実感調査'!$AS:$AS),FALSE),"-")</f>
        <v>c</v>
      </c>
      <c r="HH42" s="878" t="str">
        <f>IF($N42="○",VLOOKUP($C42&amp;"-"&amp;HH$4,'05市民生活実感調査'!$A$3:$BC$218,COLUMN('05市民生活実感調査'!$AS:$AS),FALSE),"-")</f>
        <v>-</v>
      </c>
      <c r="HI42" s="878" t="str">
        <f>IF($O42="○",VLOOKUP($C42&amp;"-"&amp;HI$4,'05市民生活実感調査'!$A$3:$BC$218,COLUMN('05市民生活実感調査'!$AS:$AS),FALSE),"-")</f>
        <v>-</v>
      </c>
      <c r="HJ42" s="878" t="str">
        <f>IF($P42="○",VLOOKUP($C42&amp;"-"&amp;HJ$4,'05市民生活実感調査'!$A$3:$BC$218,COLUMN('05市民生活実感調査'!$AS:$AS),FALSE),"-")</f>
        <v>-</v>
      </c>
      <c r="HK42" s="878" t="str">
        <f>IF($Q42="○",VLOOKUP($C42&amp;"-"&amp;HK$4,'05市民生活実感調査'!$A$3:$BC$218,COLUMN('05市民生活実感調査'!$AS:$AS),FALSE),"-")</f>
        <v>-</v>
      </c>
      <c r="HL42" s="878" t="str">
        <f>IF($R42="○",VLOOKUP($C42&amp;"-"&amp;HL$4,'05市民生活実感調査'!$A$3:$BC$218,COLUMN('05市民生活実感調査'!$AS:$AS),FALSE),"-")</f>
        <v>-</v>
      </c>
      <c r="HM42" s="879" t="str">
        <f t="shared" si="227"/>
        <v>c</v>
      </c>
      <c r="HN42" s="877" t="str">
        <f t="shared" si="228"/>
        <v/>
      </c>
      <c r="HO42" s="878" t="str">
        <f t="shared" si="229"/>
        <v/>
      </c>
      <c r="HP42" s="878">
        <f t="shared" si="230"/>
        <v>2</v>
      </c>
      <c r="HQ42" s="878" t="str">
        <f t="shared" si="231"/>
        <v/>
      </c>
      <c r="HR42" s="878" t="str">
        <f t="shared" si="232"/>
        <v/>
      </c>
      <c r="HS42" s="878" t="str">
        <f t="shared" si="233"/>
        <v/>
      </c>
      <c r="HT42" s="878" t="str">
        <f t="shared" si="234"/>
        <v/>
      </c>
      <c r="HU42" s="878" t="str">
        <f t="shared" si="235"/>
        <v/>
      </c>
      <c r="HV42" s="840">
        <f t="shared" si="236"/>
        <v>0.5</v>
      </c>
      <c r="HW42" s="876" t="str">
        <f t="shared" si="237"/>
        <v>市民実感</v>
      </c>
      <c r="HX42" s="863" t="str">
        <f t="shared" si="238"/>
        <v>学生のパワーやまちの活気は実感されてこそ価値があるため、市民の実感を重視する。</v>
      </c>
      <c r="HY42" s="877" t="str">
        <f>VLOOKUP(GJ42&amp;HM42&amp;HW42,プルダウン!$AC$2:$AD$71,2,FALSE)</f>
        <v>D</v>
      </c>
      <c r="HZ42" s="859" t="str">
        <f>VLOOKUP(HY42,プルダウン!$A$1:$B$6,2,FALSE)</f>
        <v>政策の目的があまり達成されていない</v>
      </c>
      <c r="IA42" s="860" t="s">
        <v>3101</v>
      </c>
      <c r="IB42" s="859"/>
      <c r="IC42" s="889" t="str">
        <f>VLOOKUP($A42&amp;"-"&amp;IC$4,'04施策の客観指標'!$A$4:$AY$1029,COLUMN('04施策の客観指標'!$AW:$AW),FALSE)</f>
        <v>e</v>
      </c>
      <c r="ID42" s="878" t="str">
        <f>VLOOKUP($A42&amp;"-"&amp;ID$4,'04施策の客観指標'!$A$4:$AY$1029,COLUMN('04施策の客観指標'!$AW:$AW),FALSE)</f>
        <v>-</v>
      </c>
      <c r="IE42" s="878" t="str">
        <f>VLOOKUP($A42&amp;"-"&amp;IE$4,'04施策の客観指標'!$A$4:$AY$1029,COLUMN('04施策の客観指標'!$AW:$AW),FALSE)</f>
        <v>-</v>
      </c>
      <c r="IF42" s="878" t="str">
        <f>VLOOKUP($A42&amp;"-"&amp;IF$4,'04施策の客観指標'!$A$4:$AY$1029,COLUMN('04施策の客観指標'!$AW:$AW),FALSE)</f>
        <v>-</v>
      </c>
      <c r="IG42" s="878" t="str">
        <f>VLOOKUP($A42&amp;"-"&amp;IG$4,'04施策の客観指標'!$A$4:$AY$1029,COLUMN('04施策の客観指標'!$AW:$AW),FALSE)</f>
        <v>-</v>
      </c>
      <c r="IH42" s="878" t="str">
        <f>VLOOKUP($A42&amp;"-"&amp;IH$4,'04施策の客観指標'!$A$4:$AY$1029,COLUMN('04施策の客観指標'!$AW:$AW),FALSE)</f>
        <v>-</v>
      </c>
      <c r="II42" s="878" t="str">
        <f>VLOOKUP($A42&amp;"-"&amp;II$4,'04施策の客観指標'!$A$4:$AY$1029,COLUMN('04施策の客観指標'!$AW:$AW),FALSE)</f>
        <v>-</v>
      </c>
      <c r="IJ42" s="878" t="str">
        <f>VLOOKUP($A42&amp;"-"&amp;IJ$4,'04施策の客観指標'!$A$4:$AY$1029,COLUMN('04施策の客観指標'!$AW:$AW),FALSE)</f>
        <v>-</v>
      </c>
      <c r="IK42" s="878" t="str">
        <f>VLOOKUP($A42&amp;"-"&amp;IK$4,'04施策の客観指標'!$A$4:$AY$1029,COLUMN('04施策の客観指標'!$AW:$AW),FALSE)</f>
        <v>-</v>
      </c>
      <c r="IL42" s="879" t="str">
        <f t="shared" si="239"/>
        <v>e</v>
      </c>
      <c r="IM42" s="856">
        <f>IF(IC42="-","-",VLOOKUP($A42&amp;"-"&amp;IC$4,'04施策の客観指標'!$A$4:$AY$1029,COLUMN('04施策の客観指標'!$AY:$AY),FALSE))</f>
        <v>1</v>
      </c>
      <c r="IN42" s="856" t="str">
        <f>IF(ID42="-","-",VLOOKUP($A42&amp;"-"&amp;ID$4,'04施策の客観指標'!$A$4:$AY$1029,COLUMN('04施策の客観指標'!$AY:$AY),FALSE))</f>
        <v>-</v>
      </c>
      <c r="IO42" s="856" t="str">
        <f>IF(IE42="-","-",VLOOKUP($A42&amp;"-"&amp;IE$4,'04施策の客観指標'!$A$4:$AY$1029,COLUMN('04施策の客観指標'!$AY:$AY),FALSE))</f>
        <v>-</v>
      </c>
      <c r="IP42" s="856" t="str">
        <f>IF(IF42="-","-",VLOOKUP($A42&amp;"-"&amp;IF$4,'04施策の客観指標'!$A$4:$AY$1029,COLUMN('04施策の客観指標'!$AY:$AY),FALSE))</f>
        <v>-</v>
      </c>
      <c r="IQ42" s="856" t="str">
        <f>IF(IG42="-","-",VLOOKUP($A42&amp;"-"&amp;IG$4,'04施策の客観指標'!$A$4:$AY$1029,COLUMN('04施策の客観指標'!$AY:$AY),FALSE))</f>
        <v>-</v>
      </c>
      <c r="IR42" s="856" t="str">
        <f>IF(IH42="-","-",VLOOKUP($A42&amp;"-"&amp;IH$4,'04施策の客観指標'!$A$4:$AY$1029,COLUMN('04施策の客観指標'!$AY:$AY),FALSE))</f>
        <v>-</v>
      </c>
      <c r="IS42" s="856" t="str">
        <f>IF(II42="-","-",VLOOKUP($A42&amp;"-"&amp;II$4,'04施策の客観指標'!$A$4:$AY$1029,COLUMN('04施策の客観指標'!$AY:$AY),FALSE))</f>
        <v>-</v>
      </c>
      <c r="IT42" s="856" t="str">
        <f>IF(IJ42="-","-",VLOOKUP($A42&amp;"-"&amp;IJ$4,'04施策の客観指標'!$A$4:$AY$1029,COLUMN('04施策の客観指標'!$AY:$AY),FALSE))</f>
        <v>-</v>
      </c>
      <c r="IU42" s="856" t="str">
        <f>IF(IK42="-","-",VLOOKUP($A42&amp;"-"&amp;IK$4,'04施策の客観指標'!$A$4:$AY$1029,COLUMN('04施策の客観指標'!$AY:$AY),FALSE))</f>
        <v>-</v>
      </c>
      <c r="IV42" s="879">
        <f t="shared" si="240"/>
        <v>1</v>
      </c>
      <c r="IW42" s="877">
        <f t="shared" si="241"/>
        <v>0</v>
      </c>
      <c r="IX42" s="878" t="str">
        <f t="shared" si="242"/>
        <v/>
      </c>
      <c r="IY42" s="878" t="str">
        <f t="shared" si="243"/>
        <v/>
      </c>
      <c r="IZ42" s="878" t="str">
        <f t="shared" si="244"/>
        <v/>
      </c>
      <c r="JA42" s="878" t="str">
        <f t="shared" si="245"/>
        <v/>
      </c>
      <c r="JB42" s="878" t="str">
        <f t="shared" si="246"/>
        <v/>
      </c>
      <c r="JC42" s="878" t="str">
        <f t="shared" si="247"/>
        <v/>
      </c>
      <c r="JD42" s="878" t="str">
        <f t="shared" si="248"/>
        <v/>
      </c>
      <c r="JE42" s="878" t="str">
        <f t="shared" si="249"/>
        <v/>
      </c>
      <c r="JF42" s="855">
        <f t="shared" si="250"/>
        <v>0</v>
      </c>
      <c r="JG42" s="877" t="str">
        <f>IF($K42="○",VLOOKUP($C42&amp;"-"&amp;JG$4,'05市民生活実感調査'!$A$3:$BC$218,COLUMN('05市民生活実感調査'!$BC:$BC),FALSE),"-")</f>
        <v>-</v>
      </c>
      <c r="JH42" s="878" t="str">
        <f>IF($L42="○",VLOOKUP($C42&amp;"-"&amp;JH$4,'05市民生活実感調査'!$A$3:$BC$218,COLUMN('05市民生活実感調査'!$BC:$BC),FALSE),"-")</f>
        <v>-</v>
      </c>
      <c r="JI42" s="878" t="str">
        <f>IF($M42="○",VLOOKUP($C42&amp;"-"&amp;JI$4,'05市民生活実感調査'!$A$3:$BC$218,COLUMN('05市民生活実感調査'!$BC:$BC),FALSE),"-")</f>
        <v>c</v>
      </c>
      <c r="JJ42" s="878" t="str">
        <f>IF($N42="○",VLOOKUP($C42&amp;"-"&amp;JJ$4,'05市民生活実感調査'!$A$3:$BC$218,COLUMN('05市民生活実感調査'!$BC:$BC),FALSE),"-")</f>
        <v>-</v>
      </c>
      <c r="JK42" s="878" t="str">
        <f>IF($O42="○",VLOOKUP($C42&amp;"-"&amp;JK$4,'05市民生活実感調査'!$A$3:$BC$218,COLUMN('05市民生活実感調査'!$BC:$BC),FALSE),"-")</f>
        <v>-</v>
      </c>
      <c r="JL42" s="878" t="str">
        <f>IF($P42="○",VLOOKUP($C42&amp;"-"&amp;JL$4,'05市民生活実感調査'!$A$3:$BC$218,COLUMN('05市民生活実感調査'!$BC:$BC),FALSE),"-")</f>
        <v>-</v>
      </c>
      <c r="JM42" s="878" t="str">
        <f>IF($Q42="○",VLOOKUP($C42&amp;"-"&amp;JM$4,'05市民生活実感調査'!$A$3:$BC$218,COLUMN('05市民生活実感調査'!$BC:$BC),FALSE),"-")</f>
        <v>-</v>
      </c>
      <c r="JN42" s="878" t="str">
        <f>IF($R42="○",VLOOKUP($C42&amp;"-"&amp;JN$4,'05市民生活実感調査'!$A$3:$BC$218,COLUMN('05市民生活実感調査'!$BC:$BC),FALSE),"-")</f>
        <v>-</v>
      </c>
      <c r="JO42" s="879" t="str">
        <f t="shared" si="251"/>
        <v>c</v>
      </c>
      <c r="JP42" s="877" t="str">
        <f t="shared" si="252"/>
        <v/>
      </c>
      <c r="JQ42" s="878" t="str">
        <f t="shared" si="253"/>
        <v/>
      </c>
      <c r="JR42" s="878">
        <f t="shared" si="254"/>
        <v>2</v>
      </c>
      <c r="JS42" s="878" t="str">
        <f t="shared" si="255"/>
        <v/>
      </c>
      <c r="JT42" s="878" t="str">
        <f t="shared" si="256"/>
        <v/>
      </c>
      <c r="JU42" s="878" t="str">
        <f t="shared" si="257"/>
        <v/>
      </c>
      <c r="JV42" s="878" t="str">
        <f t="shared" si="258"/>
        <v/>
      </c>
      <c r="JW42" s="878" t="str">
        <f t="shared" si="259"/>
        <v/>
      </c>
      <c r="JX42" s="840">
        <f t="shared" si="260"/>
        <v>0.5</v>
      </c>
      <c r="JY42" s="876" t="str">
        <f t="shared" si="143"/>
        <v>市民実感</v>
      </c>
      <c r="JZ42" s="863" t="str">
        <f t="shared" si="261"/>
        <v>学生のパワーやまちの活気は実感されてこそ価値があるため、市民の実感を重視する。</v>
      </c>
      <c r="KA42" s="877" t="str">
        <f>VLOOKUP(IL42&amp;JO42&amp;JY42,プルダウン!$AC$2:$AD$71,2,FALSE)</f>
        <v>D</v>
      </c>
      <c r="KB42" s="859" t="str">
        <f>VLOOKUP(KA42,プルダウン!$A$1:$B$6,2,FALSE)</f>
        <v>政策の目的があまり達成されていない</v>
      </c>
      <c r="KC42" s="860" t="s">
        <v>3147</v>
      </c>
      <c r="KD42" s="859"/>
      <c r="KE42" s="883" t="str">
        <f>VLOOKUP($A42&amp;"-"&amp;KE$4,'04施策の客観指標'!$A$4:$AY$1029,COLUMN('04施策の客観指標'!$AX:$AX),FALSE)</f>
        <v>e</v>
      </c>
      <c r="KF42" s="813" t="str">
        <f>VLOOKUP($A42&amp;"-"&amp;KF$4,'04施策の客観指標'!$A$4:$AY$1029,COLUMN('04施策の客観指標'!$AX:$AX),FALSE)</f>
        <v>-</v>
      </c>
      <c r="KG42" s="813" t="str">
        <f>VLOOKUP($A42&amp;"-"&amp;KG$4,'04施策の客観指標'!$A$4:$AY$1029,COLUMN('04施策の客観指標'!$AX:$AX),FALSE)</f>
        <v>-</v>
      </c>
      <c r="KH42" s="813" t="str">
        <f>VLOOKUP($A42&amp;"-"&amp;KH$4,'04施策の客観指標'!$A$4:$AY$1029,COLUMN('04施策の客観指標'!$AX:$AX),FALSE)</f>
        <v>-</v>
      </c>
      <c r="KI42" s="813" t="str">
        <f>VLOOKUP($A42&amp;"-"&amp;KI$4,'04施策の客観指標'!$A$4:$AY$1029,COLUMN('04施策の客観指標'!$AX:$AX),FALSE)</f>
        <v>-</v>
      </c>
      <c r="KJ42" s="813" t="str">
        <f>VLOOKUP($A42&amp;"-"&amp;KJ$4,'04施策の客観指標'!$A$4:$AY$1029,COLUMN('04施策の客観指標'!$AX:$AX),FALSE)</f>
        <v>-</v>
      </c>
      <c r="KK42" s="813" t="str">
        <f>VLOOKUP($A42&amp;"-"&amp;KK$4,'04施策の客観指標'!$A$4:$AY$1029,COLUMN('04施策の客観指標'!$AX:$AX),FALSE)</f>
        <v>-</v>
      </c>
      <c r="KL42" s="813" t="str">
        <f>VLOOKUP($A42&amp;"-"&amp;KL$4,'04施策の客観指標'!$A$4:$AY$1029,COLUMN('04施策の客観指標'!$AX:$AX),FALSE)</f>
        <v>-</v>
      </c>
      <c r="KM42" s="813" t="str">
        <f>VLOOKUP($A42&amp;"-"&amp;KM$4,'04施策の客観指標'!$A$4:$AY$1029,COLUMN('04施策の客観指標'!$AX:$AX),FALSE)</f>
        <v>-</v>
      </c>
      <c r="KN42" s="814" t="str">
        <f t="shared" si="118"/>
        <v>e</v>
      </c>
      <c r="KO42" s="423">
        <f>IF(KE42="-","-",VLOOKUP($A42&amp;"-"&amp;KE$4,'04施策の客観指標'!$A$4:$AY$1029,COLUMN('04施策の客観指標'!$AY:$AY),FALSE))</f>
        <v>1</v>
      </c>
      <c r="KP42" s="423" t="str">
        <f>IF(KF42="-","-",VLOOKUP($A42&amp;"-"&amp;KF$4,'04施策の客観指標'!$A$4:$AY$1029,COLUMN('04施策の客観指標'!$AY:$AY),FALSE))</f>
        <v>-</v>
      </c>
      <c r="KQ42" s="423" t="str">
        <f>IF(KG42="-","-",VLOOKUP($A42&amp;"-"&amp;KG$4,'04施策の客観指標'!$A$4:$AY$1029,COLUMN('04施策の客観指標'!$AY:$AY),FALSE))</f>
        <v>-</v>
      </c>
      <c r="KR42" s="423" t="str">
        <f>IF(KH42="-","-",VLOOKUP($A42&amp;"-"&amp;KH$4,'04施策の客観指標'!$A$4:$AY$1029,COLUMN('04施策の客観指標'!$AY:$AY),FALSE))</f>
        <v>-</v>
      </c>
      <c r="KS42" s="423" t="str">
        <f>IF(KI42="-","-",VLOOKUP($A42&amp;"-"&amp;KI$4,'04施策の客観指標'!$A$4:$AY$1029,COLUMN('04施策の客観指標'!$AY:$AY),FALSE))</f>
        <v>-</v>
      </c>
      <c r="KT42" s="423" t="str">
        <f>IF(KJ42="-","-",VLOOKUP($A42&amp;"-"&amp;KJ$4,'04施策の客観指標'!$A$4:$AY$1029,COLUMN('04施策の客観指標'!$AY:$AY),FALSE))</f>
        <v>-</v>
      </c>
      <c r="KU42" s="423" t="str">
        <f>IF(KK42="-","-",VLOOKUP($A42&amp;"-"&amp;KK$4,'04施策の客観指標'!$A$4:$AY$1029,COLUMN('04施策の客観指標'!$AY:$AY),FALSE))</f>
        <v>-</v>
      </c>
      <c r="KV42" s="423" t="str">
        <f>IF(KL42="-","-",VLOOKUP($A42&amp;"-"&amp;KL$4,'04施策の客観指標'!$A$4:$AY$1029,COLUMN('04施策の客観指標'!$AY:$AY),FALSE))</f>
        <v>-</v>
      </c>
      <c r="KW42" s="423" t="str">
        <f>IF(KM42="-","-",VLOOKUP($A42&amp;"-"&amp;KM$4,'04施策の客観指標'!$A$4:$AY$1029,COLUMN('04施策の客観指標'!$AY:$AY),FALSE))</f>
        <v>-</v>
      </c>
      <c r="KX42" s="234">
        <f t="shared" si="119"/>
        <v>1</v>
      </c>
      <c r="KY42" s="237">
        <f t="shared" si="120"/>
        <v>0</v>
      </c>
      <c r="KZ42" s="187" t="str">
        <f t="shared" si="121"/>
        <v/>
      </c>
      <c r="LA42" s="187" t="str">
        <f t="shared" si="122"/>
        <v/>
      </c>
      <c r="LB42" s="187" t="str">
        <f t="shared" si="123"/>
        <v/>
      </c>
      <c r="LC42" s="187" t="str">
        <f t="shared" si="124"/>
        <v/>
      </c>
      <c r="LD42" s="187" t="str">
        <f t="shared" si="125"/>
        <v/>
      </c>
      <c r="LE42" s="187" t="str">
        <f t="shared" si="126"/>
        <v/>
      </c>
      <c r="LF42" s="187" t="str">
        <f t="shared" si="127"/>
        <v/>
      </c>
      <c r="LG42" s="187" t="str">
        <f t="shared" si="128"/>
        <v/>
      </c>
      <c r="LH42" s="240">
        <f t="shared" si="129"/>
        <v>0</v>
      </c>
      <c r="LI42" s="820" t="str">
        <f>IF($K42="○",VLOOKUP($C42&amp;"-"&amp;LI$4,'05市民生活実感調査'!$A$3:$BM$218,COLUMN('05市民生活実感調査'!$BM:$BM),FALSE),"-")</f>
        <v>-</v>
      </c>
      <c r="LJ42" s="821" t="str">
        <f>IF($L42="○",VLOOKUP($C42&amp;"-"&amp;LJ$4,'05市民生活実感調査'!$A$3:$BM$218,COLUMN('05市民生活実感調査'!$BM:$BM),FALSE),"-")</f>
        <v>-</v>
      </c>
      <c r="LK42" s="821" t="str">
        <f>IF($M42="○",VLOOKUP($C42&amp;"-"&amp;LK$4,'05市民生活実感調査'!$A$3:$BM$218,COLUMN('05市民生活実感調査'!$BM:$BM),FALSE),"-")</f>
        <v>c</v>
      </c>
      <c r="LL42" s="821" t="str">
        <f>IF($N42="○",VLOOKUP($C42&amp;"-"&amp;LL$4,'05市民生活実感調査'!$A$3:$BM$218,COLUMN('05市民生活実感調査'!$BM:$BM),FALSE),"-")</f>
        <v>-</v>
      </c>
      <c r="LM42" s="821" t="str">
        <f>IF($O42="○",VLOOKUP($C42&amp;"-"&amp;LM$4,'05市民生活実感調査'!$A$3:$BM$218,COLUMN('05市民生活実感調査'!$BM:$BM),FALSE),"-")</f>
        <v>-</v>
      </c>
      <c r="LN42" s="821" t="str">
        <f>IF($P42="○",VLOOKUP($C42&amp;"-"&amp;LN$4,'05市民生活実感調査'!$A$3:$BM$218,COLUMN('05市民生活実感調査'!$BM:$BM),FALSE),"-")</f>
        <v>-</v>
      </c>
      <c r="LO42" s="821" t="str">
        <f>IF($Q42="○",VLOOKUP($C42&amp;"-"&amp;LO$4,'05市民生活実感調査'!$A$3:$BM$218,COLUMN('05市民生活実感調査'!$BM:$BM),FALSE),"-")</f>
        <v>-</v>
      </c>
      <c r="LP42" s="821" t="str">
        <f>IF($R42="○",VLOOKUP($C42&amp;"-"&amp;LP$4,'05市民生活実感調査'!$A$3:$BM$218,COLUMN('05市民生活実感調査'!$BM:$BM),FALSE),"-")</f>
        <v>-</v>
      </c>
      <c r="LQ42" s="822" t="str">
        <f t="shared" si="130"/>
        <v>c</v>
      </c>
      <c r="LR42" s="237" t="str">
        <f t="shared" si="131"/>
        <v/>
      </c>
      <c r="LS42" s="187" t="str">
        <f t="shared" si="132"/>
        <v/>
      </c>
      <c r="LT42" s="187">
        <f t="shared" si="133"/>
        <v>2</v>
      </c>
      <c r="LU42" s="187" t="str">
        <f t="shared" si="134"/>
        <v/>
      </c>
      <c r="LV42" s="187" t="str">
        <f t="shared" si="135"/>
        <v/>
      </c>
      <c r="LW42" s="187" t="str">
        <f t="shared" si="136"/>
        <v/>
      </c>
      <c r="LX42" s="187" t="str">
        <f t="shared" si="137"/>
        <v/>
      </c>
      <c r="LY42" s="187" t="str">
        <f t="shared" si="138"/>
        <v/>
      </c>
      <c r="LZ42" s="422">
        <f t="shared" si="142"/>
        <v>0.5</v>
      </c>
      <c r="MA42" s="103" t="str">
        <f t="shared" si="144"/>
        <v>市民実感</v>
      </c>
      <c r="MB42" s="104" t="str">
        <f t="shared" si="140"/>
        <v>学生のパワーやまちの活気は実感されてこそ価値があるため、市民の実感を重視する。</v>
      </c>
      <c r="MC42" s="823" t="str">
        <f>VLOOKUP(KN42&amp;LQ42&amp;MA42,プルダウン!$AC$2:$AD$71,2,FALSE)</f>
        <v>D</v>
      </c>
      <c r="MD42" s="824" t="str">
        <f>VLOOKUP(MC42,プルダウン!$A$1:$B$6,2,FALSE)</f>
        <v>政策の目的があまり達成されていない</v>
      </c>
      <c r="ME42" s="91" t="s">
        <v>3520</v>
      </c>
      <c r="MF42" s="190"/>
    </row>
    <row r="43" spans="1:344" ht="103.5" customHeight="1">
      <c r="A43" s="231">
        <v>1004</v>
      </c>
      <c r="B43" s="104" t="s">
        <v>195</v>
      </c>
      <c r="C43" s="237">
        <f t="shared" si="145"/>
        <v>10</v>
      </c>
      <c r="D43" s="190" t="str">
        <f>IFERROR(VLOOKUP(C43,プルダウン!$L$2:$M$28,2,FALSE),"-")</f>
        <v>大学</v>
      </c>
      <c r="E43" s="104"/>
      <c r="F43" s="91" t="s">
        <v>1429</v>
      </c>
      <c r="G43" s="117" t="s">
        <v>3146</v>
      </c>
      <c r="H43" s="91"/>
      <c r="I43" s="117"/>
      <c r="J43" s="104"/>
      <c r="K43" s="420" t="s">
        <v>83</v>
      </c>
      <c r="L43" s="421" t="s">
        <v>83</v>
      </c>
      <c r="M43" s="421" t="s">
        <v>83</v>
      </c>
      <c r="N43" s="421" t="s">
        <v>383</v>
      </c>
      <c r="O43" s="421" t="s">
        <v>83</v>
      </c>
      <c r="P43" s="421" t="s">
        <v>83</v>
      </c>
      <c r="Q43" s="421" t="s">
        <v>83</v>
      </c>
      <c r="R43" s="424" t="s">
        <v>83</v>
      </c>
      <c r="S43" s="877" t="str">
        <f>VLOOKUP($A43&amp;"-"&amp;S$4,'04施策の客観指標'!$A$4:$AY$1029,COLUMN('04施策の客観指標'!$AS:$AS),FALSE)</f>
        <v>-</v>
      </c>
      <c r="T43" s="878" t="str">
        <f>VLOOKUP($A43&amp;"-"&amp;T$4,'04施策の客観指標'!$A$4:$AY$1029,COLUMN('04施策の客観指標'!$AS:$AS),FALSE)</f>
        <v>-</v>
      </c>
      <c r="U43" s="878" t="str">
        <f>VLOOKUP($A43&amp;"-"&amp;U$4,'04施策の客観指標'!$A$4:$AY$1029,COLUMN('04施策の客観指標'!$AS:$AS),FALSE)</f>
        <v>-</v>
      </c>
      <c r="V43" s="878" t="str">
        <f>VLOOKUP($A43&amp;"-"&amp;V$4,'04施策の客観指標'!$A$4:$AY$1029,COLUMN('04施策の客観指標'!$AS:$AS),FALSE)</f>
        <v>-</v>
      </c>
      <c r="W43" s="878" t="str">
        <f>VLOOKUP($A43&amp;"-"&amp;W$4,'04施策の客観指標'!$A$4:$AY$1029,COLUMN('04施策の客観指標'!$AS:$AS),FALSE)</f>
        <v>-</v>
      </c>
      <c r="X43" s="878" t="str">
        <f>VLOOKUP($A43&amp;"-"&amp;X$4,'04施策の客観指標'!$A$4:$AY$1029,COLUMN('04施策の客観指標'!$AS:$AS),FALSE)</f>
        <v>-</v>
      </c>
      <c r="Y43" s="878" t="str">
        <f>VLOOKUP($A43&amp;"-"&amp;Y$4,'04施策の客観指標'!$A$4:$AY$1029,COLUMN('04施策の客観指標'!$AS:$AS),FALSE)</f>
        <v>-</v>
      </c>
      <c r="Z43" s="878" t="str">
        <f>VLOOKUP($A43&amp;"-"&amp;Z$4,'04施策の客観指標'!$A$4:$AY$1029,COLUMN('04施策の客観指標'!$AS:$AS),FALSE)</f>
        <v>-</v>
      </c>
      <c r="AA43" s="852" t="str">
        <f>VLOOKUP($A43&amp;"-"&amp;AA$4,'04施策の客観指標'!$A$4:$AY$1029,COLUMN('04施策の客観指標'!$AS:$AS),FALSE)</f>
        <v>-</v>
      </c>
      <c r="AB43" s="876" t="str">
        <f t="shared" si="146"/>
        <v>-</v>
      </c>
      <c r="AC43" s="856" t="s">
        <v>83</v>
      </c>
      <c r="AD43" s="878" t="s">
        <v>83</v>
      </c>
      <c r="AE43" s="878" t="s">
        <v>83</v>
      </c>
      <c r="AF43" s="878" t="s">
        <v>83</v>
      </c>
      <c r="AG43" s="878" t="s">
        <v>83</v>
      </c>
      <c r="AH43" s="878" t="s">
        <v>83</v>
      </c>
      <c r="AI43" s="878" t="s">
        <v>83</v>
      </c>
      <c r="AJ43" s="878" t="s">
        <v>83</v>
      </c>
      <c r="AK43" s="878" t="s">
        <v>83</v>
      </c>
      <c r="AL43" s="879">
        <f t="shared" si="147"/>
        <v>0</v>
      </c>
      <c r="AM43" s="856" t="str">
        <f t="shared" si="148"/>
        <v/>
      </c>
      <c r="AN43" s="878" t="str">
        <f t="shared" si="149"/>
        <v/>
      </c>
      <c r="AO43" s="878" t="str">
        <f t="shared" si="150"/>
        <v/>
      </c>
      <c r="AP43" s="878" t="str">
        <f t="shared" si="151"/>
        <v/>
      </c>
      <c r="AQ43" s="878" t="str">
        <f t="shared" si="152"/>
        <v/>
      </c>
      <c r="AR43" s="878" t="str">
        <f t="shared" si="153"/>
        <v/>
      </c>
      <c r="AS43" s="878" t="str">
        <f t="shared" si="154"/>
        <v/>
      </c>
      <c r="AT43" s="878" t="str">
        <f t="shared" si="155"/>
        <v/>
      </c>
      <c r="AU43" s="852" t="str">
        <f t="shared" si="156"/>
        <v/>
      </c>
      <c r="AV43" s="855" t="str">
        <f t="shared" si="157"/>
        <v>-</v>
      </c>
      <c r="AW43" s="856" t="str">
        <f>IF($K43="○",VLOOKUP($C43&amp;"-"&amp;AW$4,'05市民生活実感調査'!$A$3:$BC$218,COLUMN('05市民生活実感調査'!$O:$O),FALSE),"-")</f>
        <v>-</v>
      </c>
      <c r="AX43" s="878" t="str">
        <f>IF($L43="○",VLOOKUP($C43&amp;"-"&amp;AX$4,'05市民生活実感調査'!$A$3:$BC$218,COLUMN('05市民生活実感調査'!$O:$O),FALSE),"-")</f>
        <v>-</v>
      </c>
      <c r="AY43" s="878" t="str">
        <f>IF($M43="○",VLOOKUP($C43&amp;"-"&amp;AY$4,'05市民生活実感調査'!$A$3:$BC$218,COLUMN('05市民生活実感調査'!$O:$O),FALSE),"-")</f>
        <v>-</v>
      </c>
      <c r="AZ43" s="878" t="str">
        <f>IF($N43="○",VLOOKUP($C43&amp;"-"&amp;AZ$4,'05市民生活実感調査'!$A$3:$BC$218,COLUMN('05市民生活実感調査'!$O:$O),FALSE),"-")</f>
        <v>c</v>
      </c>
      <c r="BA43" s="878" t="str">
        <f>IF($O43="○",VLOOKUP($C43&amp;"-"&amp;BA$4,'05市民生活実感調査'!$A$3:$BC$218,COLUMN('05市民生活実感調査'!$O:$O),FALSE),"-")</f>
        <v>-</v>
      </c>
      <c r="BB43" s="878" t="str">
        <f>IF($P43="○",VLOOKUP($C43&amp;"-"&amp;BB$4,'05市民生活実感調査'!$A$3:$BC$218,COLUMN('05市民生活実感調査'!$O:$O),FALSE),"-")</f>
        <v>-</v>
      </c>
      <c r="BC43" s="878" t="str">
        <f>IF($Q43="○",VLOOKUP($C43&amp;"-"&amp;BC$4,'05市民生活実感調査'!$A$3:$BC$218,COLUMN('05市民生活実感調査'!$O:$O),FALSE),"-")</f>
        <v>-</v>
      </c>
      <c r="BD43" s="878" t="str">
        <f>IF($R43="○",VLOOKUP($C43&amp;"-"&amp;BD$4,'05市民生活実感調査'!$A$3:$BC$218,COLUMN('05市民生活実感調査'!$O:$O),FALSE),"-")</f>
        <v>-</v>
      </c>
      <c r="BE43" s="879" t="str">
        <f t="shared" si="158"/>
        <v>c</v>
      </c>
      <c r="BF43" s="877" t="str">
        <f t="shared" si="159"/>
        <v/>
      </c>
      <c r="BG43" s="878" t="str">
        <f t="shared" si="160"/>
        <v/>
      </c>
      <c r="BH43" s="878" t="str">
        <f t="shared" si="161"/>
        <v/>
      </c>
      <c r="BI43" s="878">
        <f t="shared" si="162"/>
        <v>2</v>
      </c>
      <c r="BJ43" s="878" t="str">
        <f t="shared" si="163"/>
        <v/>
      </c>
      <c r="BK43" s="878" t="str">
        <f t="shared" si="164"/>
        <v/>
      </c>
      <c r="BL43" s="878" t="str">
        <f t="shared" si="165"/>
        <v/>
      </c>
      <c r="BM43" s="878" t="str">
        <f t="shared" si="166"/>
        <v/>
      </c>
      <c r="BN43" s="840">
        <f t="shared" si="167"/>
        <v>0.5</v>
      </c>
      <c r="BO43" s="880" t="s">
        <v>122</v>
      </c>
      <c r="BP43" s="863" t="s">
        <v>1986</v>
      </c>
      <c r="BQ43" s="877" t="s">
        <v>91</v>
      </c>
      <c r="BR43" s="887" t="s">
        <v>3630</v>
      </c>
      <c r="BS43" s="860" t="s">
        <v>12</v>
      </c>
      <c r="BT43" s="887" t="s">
        <v>1494</v>
      </c>
      <c r="BU43" s="863" t="s">
        <v>1460</v>
      </c>
      <c r="BV43" s="891" t="s">
        <v>1491</v>
      </c>
      <c r="BW43" s="889" t="str">
        <f>VLOOKUP($A43&amp;"-"&amp;BW$4,'04施策の客観指標'!$A$4:$AY$1029,COLUMN('04施策の客観指標'!$AT:$AT),FALSE)</f>
        <v>a</v>
      </c>
      <c r="BX43" s="878" t="str">
        <f>VLOOKUP($A43&amp;"-"&amp;BX$4,'04施策の客観指標'!$A$4:$AY$1029,COLUMN('04施策の客観指標'!$AT:$AT),FALSE)</f>
        <v>a</v>
      </c>
      <c r="BY43" s="878" t="str">
        <f>VLOOKUP($A43&amp;"-"&amp;BY$4,'04施策の客観指標'!$A$4:$AY$1029,COLUMN('04施策の客観指標'!$AT:$AT),FALSE)</f>
        <v>-</v>
      </c>
      <c r="BZ43" s="878" t="str">
        <f>VLOOKUP($A43&amp;"-"&amp;BZ$4,'04施策の客観指標'!$A$4:$AY$1029,COLUMN('04施策の客観指標'!$AT:$AT),FALSE)</f>
        <v>-</v>
      </c>
      <c r="CA43" s="878" t="str">
        <f>VLOOKUP($A43&amp;"-"&amp;CA$4,'04施策の客観指標'!$A$4:$AY$1029,COLUMN('04施策の客観指標'!$AT:$AT),FALSE)</f>
        <v>-</v>
      </c>
      <c r="CB43" s="878" t="str">
        <f>VLOOKUP($A43&amp;"-"&amp;CB$4,'04施策の客観指標'!$A$4:$AY$1029,COLUMN('04施策の客観指標'!$AT:$AT),FALSE)</f>
        <v>-</v>
      </c>
      <c r="CC43" s="878" t="str">
        <f>VLOOKUP($A43&amp;"-"&amp;CC$4,'04施策の客観指標'!$A$4:$AY$1029,COLUMN('04施策の客観指標'!$AT:$AT),FALSE)</f>
        <v>-</v>
      </c>
      <c r="CD43" s="878" t="str">
        <f>VLOOKUP($A43&amp;"-"&amp;CD$4,'04施策の客観指標'!$A$4:$AY$1029,COLUMN('04施策の客観指標'!$AT:$AT),FALSE)</f>
        <v>-</v>
      </c>
      <c r="CE43" s="852" t="str">
        <f>VLOOKUP($A43&amp;"-"&amp;CE$4,'04施策の客観指標'!$A$4:$AY$1029,COLUMN('04施策の客観指標'!$AT:$AT),FALSE)</f>
        <v>-</v>
      </c>
      <c r="CF43" s="879" t="str">
        <f t="shared" si="168"/>
        <v>a</v>
      </c>
      <c r="CG43" s="856">
        <f>IF(BW43="-","-",VLOOKUP($A43&amp;"-"&amp;BW$4,'04施策の客観指標'!$A$4:$AY$1029,COLUMN('04施策の客観指標'!$AY:$AY),FALSE))</f>
        <v>1</v>
      </c>
      <c r="CH43" s="856">
        <f>IF(BX43="-","-",VLOOKUP($A43&amp;"-"&amp;BX$4,'04施策の客観指標'!$A$4:$AY$1029,COLUMN('04施策の客観指標'!$AY:$AY),FALSE))</f>
        <v>1</v>
      </c>
      <c r="CI43" s="856" t="str">
        <f>IF(BY43="-","-",VLOOKUP($A43&amp;"-"&amp;BY$4,'04施策の客観指標'!$A$4:$AY$1029,COLUMN('04施策の客観指標'!$AY:$AY),FALSE))</f>
        <v>-</v>
      </c>
      <c r="CJ43" s="856" t="str">
        <f>IF(BZ43="-","-",VLOOKUP($A43&amp;"-"&amp;BZ$4,'04施策の客観指標'!$A$4:$AY$1029,COLUMN('04施策の客観指標'!$AY:$AY),FALSE))</f>
        <v>-</v>
      </c>
      <c r="CK43" s="856" t="str">
        <f>IF(CA43="-","-",VLOOKUP($A43&amp;"-"&amp;CA$4,'04施策の客観指標'!$A$4:$AY$1029,COLUMN('04施策の客観指標'!$AY:$AY),FALSE))</f>
        <v>-</v>
      </c>
      <c r="CL43" s="856" t="str">
        <f>IF(CB43="-","-",VLOOKUP($A43&amp;"-"&amp;CB$4,'04施策の客観指標'!$A$4:$AY$1029,COLUMN('04施策の客観指標'!$AY:$AY),FALSE))</f>
        <v>-</v>
      </c>
      <c r="CM43" s="856" t="str">
        <f>IF(CC43="-","-",VLOOKUP($A43&amp;"-"&amp;CC$4,'04施策の客観指標'!$A$4:$AY$1029,COLUMN('04施策の客観指標'!$AY:$AY),FALSE))</f>
        <v>-</v>
      </c>
      <c r="CN43" s="856" t="str">
        <f>IF(CD43="-","-",VLOOKUP($A43&amp;"-"&amp;CD$4,'04施策の客観指標'!$A$4:$AY$1029,COLUMN('04施策の客観指標'!$AY:$AY),FALSE))</f>
        <v>-</v>
      </c>
      <c r="CO43" s="856" t="str">
        <f>IF(CE43="-","-",VLOOKUP($A43&amp;"-"&amp;CE$4,'04施策の客観指標'!$A$4:$AY$1029,COLUMN('04施策の客観指標'!$AY:$AY),FALSE))</f>
        <v>-</v>
      </c>
      <c r="CP43" s="879">
        <f t="shared" si="169"/>
        <v>2</v>
      </c>
      <c r="CQ43" s="877">
        <f t="shared" si="170"/>
        <v>4</v>
      </c>
      <c r="CR43" s="878">
        <f t="shared" si="171"/>
        <v>4</v>
      </c>
      <c r="CS43" s="878" t="str">
        <f t="shared" si="172"/>
        <v/>
      </c>
      <c r="CT43" s="878" t="str">
        <f t="shared" si="173"/>
        <v/>
      </c>
      <c r="CU43" s="878" t="str">
        <f t="shared" si="174"/>
        <v/>
      </c>
      <c r="CV43" s="878" t="str">
        <f t="shared" si="175"/>
        <v/>
      </c>
      <c r="CW43" s="878" t="str">
        <f t="shared" si="176"/>
        <v/>
      </c>
      <c r="CX43" s="878" t="str">
        <f t="shared" si="177"/>
        <v/>
      </c>
      <c r="CY43" s="878" t="str">
        <f t="shared" si="178"/>
        <v/>
      </c>
      <c r="CZ43" s="855">
        <f t="shared" si="179"/>
        <v>1</v>
      </c>
      <c r="DA43" s="877" t="str">
        <f>IF($K43="○",VLOOKUP($C43&amp;"-"&amp;DA$4,'05市民生活実感調査'!$A$3:$BC$218,COLUMN('05市民生活実感調査'!$Y:$Y),FALSE),"-")</f>
        <v>-</v>
      </c>
      <c r="DB43" s="878" t="str">
        <f>IF($L43="○",VLOOKUP($C43&amp;"-"&amp;DB$4,'05市民生活実感調査'!$A$3:$BC$218,COLUMN('05市民生活実感調査'!$Y:$Y),FALSE),"-")</f>
        <v>-</v>
      </c>
      <c r="DC43" s="878" t="str">
        <f>IF($M43="○",VLOOKUP($C43&amp;"-"&amp;DC$4,'05市民生活実感調査'!$A$3:$BC$218,COLUMN('05市民生活実感調査'!$Y:$Y),FALSE),"-")</f>
        <v>-</v>
      </c>
      <c r="DD43" s="878" t="str">
        <f>IF($N43="○",VLOOKUP($C43&amp;"-"&amp;DD$4,'05市民生活実感調査'!$A$3:$BC$218,COLUMN('05市民生活実感調査'!$Y:$Y),FALSE),"-")</f>
        <v>c</v>
      </c>
      <c r="DE43" s="878" t="str">
        <f>IF($O43="○",VLOOKUP($C43&amp;"-"&amp;DE$4,'05市民生活実感調査'!$A$3:$BC$218,COLUMN('05市民生活実感調査'!$Y:$Y),FALSE),"-")</f>
        <v>-</v>
      </c>
      <c r="DF43" s="878" t="str">
        <f>IF($P43="○",VLOOKUP($C43&amp;"-"&amp;DF$4,'05市民生活実感調査'!$A$3:$BC$218,COLUMN('05市民生活実感調査'!$Y:$Y),FALSE),"-")</f>
        <v>-</v>
      </c>
      <c r="DG43" s="878" t="str">
        <f>IF($Q43="○",VLOOKUP($C43&amp;"-"&amp;DG$4,'05市民生活実感調査'!$A$3:$BC$218,COLUMN('05市民生活実感調査'!$Y:$Y),FALSE),"-")</f>
        <v>-</v>
      </c>
      <c r="DH43" s="878" t="str">
        <f>IF($R43="○",VLOOKUP($C43&amp;"-"&amp;DH$4,'05市民生活実感調査'!$A$3:$BC$218,COLUMN('05市民生活実感調査'!$Y:$Y),FALSE),"-")</f>
        <v>-</v>
      </c>
      <c r="DI43" s="879" t="str">
        <f t="shared" si="180"/>
        <v>c</v>
      </c>
      <c r="DJ43" s="877" t="str">
        <f t="shared" si="181"/>
        <v/>
      </c>
      <c r="DK43" s="878" t="str">
        <f t="shared" si="182"/>
        <v/>
      </c>
      <c r="DL43" s="878" t="str">
        <f t="shared" si="183"/>
        <v/>
      </c>
      <c r="DM43" s="878">
        <f t="shared" si="184"/>
        <v>2</v>
      </c>
      <c r="DN43" s="878" t="str">
        <f t="shared" si="262"/>
        <v/>
      </c>
      <c r="DO43" s="878" t="str">
        <f t="shared" si="185"/>
        <v/>
      </c>
      <c r="DP43" s="878" t="str">
        <f t="shared" si="186"/>
        <v/>
      </c>
      <c r="DQ43" s="878" t="str">
        <f t="shared" si="187"/>
        <v/>
      </c>
      <c r="DR43" s="840">
        <f t="shared" si="188"/>
        <v>0.5</v>
      </c>
      <c r="DS43" s="876" t="str">
        <f t="shared" si="189"/>
        <v>客観指標</v>
      </c>
      <c r="DT43" s="863" t="str">
        <f t="shared" si="190"/>
        <v>学生の進路・社会進出の支援の取組は、市民に実感されにくいものであるため、客観指標を重視する。</v>
      </c>
      <c r="DU43" s="877" t="str">
        <f>VLOOKUP(CF43&amp;DI43&amp;DS43,プルダウン!$AC$2:$AD$71,2,FALSE)</f>
        <v>B</v>
      </c>
      <c r="DV43" s="859" t="str">
        <f>VLOOKUP(DU43,プルダウン!$A$1:$B$6,2,FALSE)</f>
        <v>政策の目的がかなり達成されている</v>
      </c>
      <c r="DW43" s="860"/>
      <c r="DX43" s="859"/>
      <c r="DY43" s="889" t="str">
        <f>VLOOKUP($A43&amp;"-"&amp;DY$4,'04施策の客観指標'!$A$4:$AY$1029,COLUMN('04施策の客観指標'!$AU:$AU),FALSE)</f>
        <v>d</v>
      </c>
      <c r="DZ43" s="878" t="str">
        <f>VLOOKUP($A43&amp;"-"&amp;DZ$4,'04施策の客観指標'!$A$4:$AY$1029,COLUMN('04施策の客観指標'!$AU:$AU),FALSE)</f>
        <v>b</v>
      </c>
      <c r="EA43" s="878" t="str">
        <f>VLOOKUP($A43&amp;"-"&amp;EA$4,'04施策の客観指標'!$A$4:$AY$1029,COLUMN('04施策の客観指標'!$AU:$AU),FALSE)</f>
        <v>-</v>
      </c>
      <c r="EB43" s="878" t="str">
        <f>VLOOKUP($A43&amp;"-"&amp;EB$4,'04施策の客観指標'!$A$4:$AY$1029,COLUMN('04施策の客観指標'!$AU:$AU),FALSE)</f>
        <v>-</v>
      </c>
      <c r="EC43" s="878" t="str">
        <f>VLOOKUP($A43&amp;"-"&amp;EC$4,'04施策の客観指標'!$A$4:$AY$1029,COLUMN('04施策の客観指標'!$AU:$AU),FALSE)</f>
        <v>-</v>
      </c>
      <c r="ED43" s="878" t="str">
        <f>VLOOKUP($A43&amp;"-"&amp;ED$4,'04施策の客観指標'!$A$4:$AY$1029,COLUMN('04施策の客観指標'!$AU:$AU),FALSE)</f>
        <v>-</v>
      </c>
      <c r="EE43" s="878" t="str">
        <f>VLOOKUP($A43&amp;"-"&amp;EE$4,'04施策の客観指標'!$A$4:$AY$1029,COLUMN('04施策の客観指標'!$AU:$AU),FALSE)</f>
        <v>-</v>
      </c>
      <c r="EF43" s="878" t="str">
        <f>VLOOKUP($A43&amp;"-"&amp;EF$4,'04施策の客観指標'!$A$4:$AY$1029,COLUMN('04施策の客観指標'!$AU:$AU),FALSE)</f>
        <v>-</v>
      </c>
      <c r="EG43" s="878" t="str">
        <f>VLOOKUP($A43&amp;"-"&amp;EG$4,'04施策の客観指標'!$A$4:$AY$1029,COLUMN('04施策の客観指標'!$AU:$AU),FALSE)</f>
        <v>-</v>
      </c>
      <c r="EH43" s="879" t="str">
        <f t="shared" si="191"/>
        <v>c</v>
      </c>
      <c r="EI43" s="895">
        <f>IF(DY43="-","-",VLOOKUP($A43&amp;"-"&amp;DY$4,'04施策の客観指標'!$A$4:$AY$1029,COLUMN('04施策の客観指標'!$AY:$AY),FALSE))</f>
        <v>1</v>
      </c>
      <c r="EJ43" s="895">
        <f>IF(DZ43="-","-",VLOOKUP($A43&amp;"-"&amp;DZ$4,'04施策の客観指標'!$A$4:$AY$1029,COLUMN('04施策の客観指標'!$AY:$AY),FALSE))</f>
        <v>1</v>
      </c>
      <c r="EK43" s="895" t="str">
        <f>IF(EA43="-","-",VLOOKUP($A43&amp;"-"&amp;EA$4,'04施策の客観指標'!$A$4:$AY$1029,COLUMN('04施策の客観指標'!$AY:$AY),FALSE))</f>
        <v>-</v>
      </c>
      <c r="EL43" s="895" t="str">
        <f>IF(EB43="-","-",VLOOKUP($A43&amp;"-"&amp;EB$4,'04施策の客観指標'!$A$4:$AY$1029,COLUMN('04施策の客観指標'!$AY:$AY),FALSE))</f>
        <v>-</v>
      </c>
      <c r="EM43" s="895" t="str">
        <f>IF(EC43="-","-",VLOOKUP($A43&amp;"-"&amp;EC$4,'04施策の客観指標'!$A$4:$AY$1029,COLUMN('04施策の客観指標'!$AY:$AY),FALSE))</f>
        <v>-</v>
      </c>
      <c r="EN43" s="895" t="str">
        <f>IF(ED43="-","-",VLOOKUP($A43&amp;"-"&amp;ED$4,'04施策の客観指標'!$A$4:$AY$1029,COLUMN('04施策の客観指標'!$AY:$AY),FALSE))</f>
        <v>-</v>
      </c>
      <c r="EO43" s="895" t="str">
        <f>IF(EE43="-","-",VLOOKUP($A43&amp;"-"&amp;EE$4,'04施策の客観指標'!$A$4:$AY$1029,COLUMN('04施策の客観指標'!$AY:$AY),FALSE))</f>
        <v>-</v>
      </c>
      <c r="EP43" s="895" t="str">
        <f>IF(EF43="-","-",VLOOKUP($A43&amp;"-"&amp;EF$4,'04施策の客観指標'!$A$4:$AY$1029,COLUMN('04施策の客観指標'!$AY:$AY),FALSE))</f>
        <v>-</v>
      </c>
      <c r="EQ43" s="895" t="str">
        <f>IF(EG43="-","-",VLOOKUP($A43&amp;"-"&amp;EG$4,'04施策の客観指標'!$A$4:$AY$1029,COLUMN('04施策の客観指標'!$AY:$AY),FALSE))</f>
        <v>-</v>
      </c>
      <c r="ER43" s="879">
        <f t="shared" si="192"/>
        <v>2</v>
      </c>
      <c r="ES43" s="877">
        <f t="shared" si="193"/>
        <v>1</v>
      </c>
      <c r="ET43" s="878">
        <f t="shared" si="194"/>
        <v>3</v>
      </c>
      <c r="EU43" s="878" t="str">
        <f t="shared" si="195"/>
        <v/>
      </c>
      <c r="EV43" s="878" t="str">
        <f t="shared" si="196"/>
        <v/>
      </c>
      <c r="EW43" s="878" t="str">
        <f t="shared" si="197"/>
        <v/>
      </c>
      <c r="EX43" s="878" t="str">
        <f t="shared" si="198"/>
        <v/>
      </c>
      <c r="EY43" s="878" t="str">
        <f t="shared" si="199"/>
        <v/>
      </c>
      <c r="EZ43" s="878" t="str">
        <f t="shared" si="200"/>
        <v/>
      </c>
      <c r="FA43" s="878" t="str">
        <f t="shared" si="201"/>
        <v/>
      </c>
      <c r="FB43" s="855">
        <f t="shared" si="202"/>
        <v>0.5</v>
      </c>
      <c r="FC43" s="877" t="str">
        <f>IF($K43="○",VLOOKUP($C43&amp;"-"&amp;FC$4,'05市民生活実感調査'!$A$3:$BC$218,COLUMN('05市民生活実感調査'!$AI:$AI),FALSE),"-")</f>
        <v>-</v>
      </c>
      <c r="FD43" s="878" t="str">
        <f>IF($L43="○",VLOOKUP($C43&amp;"-"&amp;FD$4,'05市民生活実感調査'!$A$3:$BC$218,COLUMN('05市民生活実感調査'!$AI:$AI),FALSE),"-")</f>
        <v>-</v>
      </c>
      <c r="FE43" s="878" t="str">
        <f>IF($M43="○",VLOOKUP($C43&amp;"-"&amp;FE$4,'05市民生活実感調査'!$A$3:$BC$218,COLUMN('05市民生活実感調査'!$AI:$AI),FALSE),"-")</f>
        <v>-</v>
      </c>
      <c r="FF43" s="878" t="str">
        <f>IF($N43="○",VLOOKUP($C43&amp;"-"&amp;FF$4,'05市民生活実感調査'!$A$3:$BC$218,COLUMN('05市民生活実感調査'!$AI:$AI),FALSE),"-")</f>
        <v>c</v>
      </c>
      <c r="FG43" s="878" t="str">
        <f>IF($O43="○",VLOOKUP($C43&amp;"-"&amp;FG$4,'05市民生活実感調査'!$A$3:$BC$218,COLUMN('05市民生活実感調査'!$AI:$AI),FALSE),"-")</f>
        <v>-</v>
      </c>
      <c r="FH43" s="878" t="str">
        <f>IF($P43="○",VLOOKUP($C43&amp;"-"&amp;FH$4,'05市民生活実感調査'!$A$3:$BC$218,COLUMN('05市民生活実感調査'!$AI:$AI),FALSE),"-")</f>
        <v>-</v>
      </c>
      <c r="FI43" s="878" t="str">
        <f>IF($Q43="○",VLOOKUP($C43&amp;"-"&amp;FI$4,'05市民生活実感調査'!$A$3:$BC$218,COLUMN('05市民生活実感調査'!$AI:$AI),FALSE),"-")</f>
        <v>-</v>
      </c>
      <c r="FJ43" s="878" t="str">
        <f>IF($R43="○",VLOOKUP($C43&amp;"-"&amp;FJ$4,'05市民生活実感調査'!$A$3:$BC$218,COLUMN('05市民生活実感調査'!$AI:$AI),FALSE),"-")</f>
        <v>-</v>
      </c>
      <c r="FK43" s="879" t="str">
        <f t="shared" si="203"/>
        <v>c</v>
      </c>
      <c r="FL43" s="877" t="str">
        <f t="shared" si="204"/>
        <v/>
      </c>
      <c r="FM43" s="878" t="str">
        <f t="shared" si="205"/>
        <v/>
      </c>
      <c r="FN43" s="878" t="str">
        <f t="shared" si="206"/>
        <v/>
      </c>
      <c r="FO43" s="878">
        <f t="shared" si="207"/>
        <v>2</v>
      </c>
      <c r="FP43" s="878" t="str">
        <f t="shared" si="208"/>
        <v/>
      </c>
      <c r="FQ43" s="878" t="str">
        <f t="shared" si="209"/>
        <v/>
      </c>
      <c r="FR43" s="878" t="str">
        <f t="shared" si="210"/>
        <v/>
      </c>
      <c r="FS43" s="878" t="str">
        <f t="shared" si="211"/>
        <v/>
      </c>
      <c r="FT43" s="840">
        <f t="shared" si="212"/>
        <v>0.5</v>
      </c>
      <c r="FU43" s="876" t="str">
        <f t="shared" si="213"/>
        <v>客観指標</v>
      </c>
      <c r="FV43" s="863" t="str">
        <f t="shared" si="214"/>
        <v>学生の進路・社会進出の支援の取組は、市民に実感されにくいものであるため、客観指標を重視する。</v>
      </c>
      <c r="FW43" s="877" t="str">
        <f>VLOOKUP(EH43&amp;FK43&amp;FU43,プルダウン!$AC$2:$AD$71,2,FALSE)</f>
        <v>C</v>
      </c>
      <c r="FX43" s="859" t="str">
        <f>VLOOKUP(FW43,プルダウン!$A$1:$B$6,2,FALSE)</f>
        <v>政策の目的がそこそこ達成されている</v>
      </c>
      <c r="FY43" s="860"/>
      <c r="FZ43" s="859"/>
      <c r="GA43" s="889" t="str">
        <f>VLOOKUP($A43&amp;"-"&amp;GA$4,'04施策の客観指標'!$A$4:$AY$1029,COLUMN('04施策の客観指標'!$AV:$AV),FALSE)</f>
        <v>e</v>
      </c>
      <c r="GB43" s="878" t="str">
        <f>VLOOKUP($A43&amp;"-"&amp;GB$4,'04施策の客観指標'!$A$4:$AY$1029,COLUMN('04施策の客観指標'!$AV:$AV),FALSE)</f>
        <v>a</v>
      </c>
      <c r="GC43" s="878" t="str">
        <f>VLOOKUP($A43&amp;"-"&amp;GC$4,'04施策の客観指標'!$A$4:$AY$1029,COLUMN('04施策の客観指標'!$AV:$AV),FALSE)</f>
        <v>-</v>
      </c>
      <c r="GD43" s="878" t="str">
        <f>VLOOKUP($A43&amp;"-"&amp;GD$4,'04施策の客観指標'!$A$4:$AY$1029,COLUMN('04施策の客観指標'!$AV:$AV),FALSE)</f>
        <v>-</v>
      </c>
      <c r="GE43" s="878" t="str">
        <f>VLOOKUP($A43&amp;"-"&amp;GE$4,'04施策の客観指標'!$A$4:$AY$1029,COLUMN('04施策の客観指標'!$AV:$AV),FALSE)</f>
        <v>-</v>
      </c>
      <c r="GF43" s="878" t="str">
        <f>VLOOKUP($A43&amp;"-"&amp;GF$4,'04施策の客観指標'!$A$4:$AY$1029,COLUMN('04施策の客観指標'!$AV:$AV),FALSE)</f>
        <v>-</v>
      </c>
      <c r="GG43" s="878" t="str">
        <f>VLOOKUP($A43&amp;"-"&amp;GG$4,'04施策の客観指標'!$A$4:$AY$1029,COLUMN('04施策の客観指標'!$AV:$AV),FALSE)</f>
        <v>-</v>
      </c>
      <c r="GH43" s="878" t="str">
        <f>VLOOKUP($A43&amp;"-"&amp;GH$4,'04施策の客観指標'!$A$4:$AY$1029,COLUMN('04施策の客観指標'!$AV:$AV),FALSE)</f>
        <v>-</v>
      </c>
      <c r="GI43" s="878" t="str">
        <f>VLOOKUP($A43&amp;"-"&amp;GI$4,'04施策の客観指標'!$A$4:$AY$1029,COLUMN('04施策の客観指標'!$AV:$AV),FALSE)</f>
        <v>-</v>
      </c>
      <c r="GJ43" s="879" t="str">
        <f t="shared" si="215"/>
        <v>c</v>
      </c>
      <c r="GK43" s="856">
        <f>IF(GA43="-","-",VLOOKUP($A43&amp;"-"&amp;GA$4,'04施策の客観指標'!$A$4:$AY$1029,COLUMN('04施策の客観指標'!$AY:$AY),FALSE))</f>
        <v>1</v>
      </c>
      <c r="GL43" s="856">
        <f>IF(GB43="-","-",VLOOKUP($A43&amp;"-"&amp;GB$4,'04施策の客観指標'!$A$4:$AY$1029,COLUMN('04施策の客観指標'!$AY:$AY),FALSE))</f>
        <v>1</v>
      </c>
      <c r="GM43" s="856" t="str">
        <f>IF(GC43="-","-",VLOOKUP($A43&amp;"-"&amp;GC$4,'04施策の客観指標'!$A$4:$AY$1029,COLUMN('04施策の客観指標'!$AY:$AY),FALSE))</f>
        <v>-</v>
      </c>
      <c r="GN43" s="856" t="str">
        <f>IF(GD43="-","-",VLOOKUP($A43&amp;"-"&amp;GD$4,'04施策の客観指標'!$A$4:$AY$1029,COLUMN('04施策の客観指標'!$AY:$AY),FALSE))</f>
        <v>-</v>
      </c>
      <c r="GO43" s="856" t="str">
        <f>IF(GE43="-","-",VLOOKUP($A43&amp;"-"&amp;GE$4,'04施策の客観指標'!$A$4:$AY$1029,COLUMN('04施策の客観指標'!$AY:$AY),FALSE))</f>
        <v>-</v>
      </c>
      <c r="GP43" s="856" t="str">
        <f>IF(GF43="-","-",VLOOKUP($A43&amp;"-"&amp;GF$4,'04施策の客観指標'!$A$4:$AY$1029,COLUMN('04施策の客観指標'!$AY:$AY),FALSE))</f>
        <v>-</v>
      </c>
      <c r="GQ43" s="856" t="str">
        <f>IF(GG43="-","-",VLOOKUP($A43&amp;"-"&amp;GG$4,'04施策の客観指標'!$A$4:$AY$1029,COLUMN('04施策の客観指標'!$AY:$AY),FALSE))</f>
        <v>-</v>
      </c>
      <c r="GR43" s="856" t="str">
        <f>IF(GH43="-","-",VLOOKUP($A43&amp;"-"&amp;GH$4,'04施策の客観指標'!$A$4:$AY$1029,COLUMN('04施策の客観指標'!$AY:$AY),FALSE))</f>
        <v>-</v>
      </c>
      <c r="GS43" s="856" t="str">
        <f>IF(GI43="-","-",VLOOKUP($A43&amp;"-"&amp;GI$4,'04施策の客観指標'!$A$4:$AY$1029,COLUMN('04施策の客観指標'!$AY:$AY),FALSE))</f>
        <v>-</v>
      </c>
      <c r="GT43" s="879">
        <f t="shared" si="216"/>
        <v>2</v>
      </c>
      <c r="GU43" s="877">
        <f t="shared" si="217"/>
        <v>0</v>
      </c>
      <c r="GV43" s="878">
        <f t="shared" si="218"/>
        <v>4</v>
      </c>
      <c r="GW43" s="878" t="str">
        <f t="shared" si="219"/>
        <v/>
      </c>
      <c r="GX43" s="878" t="str">
        <f t="shared" si="220"/>
        <v/>
      </c>
      <c r="GY43" s="878" t="str">
        <f t="shared" si="221"/>
        <v/>
      </c>
      <c r="GZ43" s="878" t="str">
        <f t="shared" si="222"/>
        <v/>
      </c>
      <c r="HA43" s="878" t="str">
        <f t="shared" si="223"/>
        <v/>
      </c>
      <c r="HB43" s="878" t="str">
        <f t="shared" si="224"/>
        <v/>
      </c>
      <c r="HC43" s="878" t="str">
        <f t="shared" si="225"/>
        <v/>
      </c>
      <c r="HD43" s="855">
        <f t="shared" si="226"/>
        <v>0.5</v>
      </c>
      <c r="HE43" s="877" t="str">
        <f>IF($K43="○",VLOOKUP($C43&amp;"-"&amp;HE$4,'05市民生活実感調査'!$A$3:$BC$218,COLUMN('05市民生活実感調査'!$AS:$AS),FALSE),"-")</f>
        <v>-</v>
      </c>
      <c r="HF43" s="878" t="str">
        <f>IF($L43="○",VLOOKUP($C43&amp;"-"&amp;HF$4,'05市民生活実感調査'!$A$3:$BC$218,COLUMN('05市民生活実感調査'!$AS:$AS),FALSE),"-")</f>
        <v>-</v>
      </c>
      <c r="HG43" s="878" t="str">
        <f>IF($M43="○",VLOOKUP($C43&amp;"-"&amp;HG$4,'05市民生活実感調査'!$A$3:$BC$218,COLUMN('05市民生活実感調査'!$AS:$AS),FALSE),"-")</f>
        <v>-</v>
      </c>
      <c r="HH43" s="878" t="str">
        <f>IF($N43="○",VLOOKUP($C43&amp;"-"&amp;HH$4,'05市民生活実感調査'!$A$3:$BC$218,COLUMN('05市民生活実感調査'!$AS:$AS),FALSE),"-")</f>
        <v>c</v>
      </c>
      <c r="HI43" s="878" t="str">
        <f>IF($O43="○",VLOOKUP($C43&amp;"-"&amp;HI$4,'05市民生活実感調査'!$A$3:$BC$218,COLUMN('05市民生活実感調査'!$AS:$AS),FALSE),"-")</f>
        <v>-</v>
      </c>
      <c r="HJ43" s="878" t="str">
        <f>IF($P43="○",VLOOKUP($C43&amp;"-"&amp;HJ$4,'05市民生活実感調査'!$A$3:$BC$218,COLUMN('05市民生活実感調査'!$AS:$AS),FALSE),"-")</f>
        <v>-</v>
      </c>
      <c r="HK43" s="878" t="str">
        <f>IF($Q43="○",VLOOKUP($C43&amp;"-"&amp;HK$4,'05市民生活実感調査'!$A$3:$BC$218,COLUMN('05市民生活実感調査'!$AS:$AS),FALSE),"-")</f>
        <v>-</v>
      </c>
      <c r="HL43" s="878" t="str">
        <f>IF($R43="○",VLOOKUP($C43&amp;"-"&amp;HL$4,'05市民生活実感調査'!$A$3:$BC$218,COLUMN('05市民生活実感調査'!$AS:$AS),FALSE),"-")</f>
        <v>-</v>
      </c>
      <c r="HM43" s="879" t="str">
        <f t="shared" si="227"/>
        <v>c</v>
      </c>
      <c r="HN43" s="877" t="str">
        <f t="shared" si="228"/>
        <v/>
      </c>
      <c r="HO43" s="878" t="str">
        <f t="shared" si="229"/>
        <v/>
      </c>
      <c r="HP43" s="878" t="str">
        <f t="shared" si="230"/>
        <v/>
      </c>
      <c r="HQ43" s="878">
        <f t="shared" si="231"/>
        <v>2</v>
      </c>
      <c r="HR43" s="878" t="str">
        <f t="shared" si="232"/>
        <v/>
      </c>
      <c r="HS43" s="878" t="str">
        <f t="shared" si="233"/>
        <v/>
      </c>
      <c r="HT43" s="878" t="str">
        <f t="shared" si="234"/>
        <v/>
      </c>
      <c r="HU43" s="878" t="str">
        <f t="shared" si="235"/>
        <v/>
      </c>
      <c r="HV43" s="840">
        <f t="shared" si="236"/>
        <v>0.5</v>
      </c>
      <c r="HW43" s="876" t="str">
        <f t="shared" si="237"/>
        <v>客観指標</v>
      </c>
      <c r="HX43" s="863" t="str">
        <f t="shared" si="238"/>
        <v>学生の進路・社会進出の支援の取組は、市民に実感されにくいものであるため、客観指標を重視する。</v>
      </c>
      <c r="HY43" s="877" t="str">
        <f>VLOOKUP(GJ43&amp;HM43&amp;HW43,プルダウン!$AC$2:$AD$71,2,FALSE)</f>
        <v>C</v>
      </c>
      <c r="HZ43" s="859" t="str">
        <f>VLOOKUP(HY43,プルダウン!$A$1:$B$6,2,FALSE)</f>
        <v>政策の目的がそこそこ達成されている</v>
      </c>
      <c r="IA43" s="860" t="s">
        <v>2979</v>
      </c>
      <c r="IB43" s="859"/>
      <c r="IC43" s="889" t="str">
        <f>VLOOKUP($A43&amp;"-"&amp;IC$4,'04施策の客観指標'!$A$4:$AY$1029,COLUMN('04施策の客観指標'!$AW:$AW),FALSE)</f>
        <v>e</v>
      </c>
      <c r="ID43" s="878" t="str">
        <f>VLOOKUP($A43&amp;"-"&amp;ID$4,'04施策の客観指標'!$A$4:$AY$1029,COLUMN('04施策の客観指標'!$AW:$AW),FALSE)</f>
        <v>a</v>
      </c>
      <c r="IE43" s="878" t="str">
        <f>VLOOKUP($A43&amp;"-"&amp;IE$4,'04施策の客観指標'!$A$4:$AY$1029,COLUMN('04施策の客観指標'!$AW:$AW),FALSE)</f>
        <v>-</v>
      </c>
      <c r="IF43" s="878" t="str">
        <f>VLOOKUP($A43&amp;"-"&amp;IF$4,'04施策の客観指標'!$A$4:$AY$1029,COLUMN('04施策の客観指標'!$AW:$AW),FALSE)</f>
        <v>-</v>
      </c>
      <c r="IG43" s="878" t="str">
        <f>VLOOKUP($A43&amp;"-"&amp;IG$4,'04施策の客観指標'!$A$4:$AY$1029,COLUMN('04施策の客観指標'!$AW:$AW),FALSE)</f>
        <v>-</v>
      </c>
      <c r="IH43" s="878" t="str">
        <f>VLOOKUP($A43&amp;"-"&amp;IH$4,'04施策の客観指標'!$A$4:$AY$1029,COLUMN('04施策の客観指標'!$AW:$AW),FALSE)</f>
        <v>-</v>
      </c>
      <c r="II43" s="878" t="str">
        <f>VLOOKUP($A43&amp;"-"&amp;II$4,'04施策の客観指標'!$A$4:$AY$1029,COLUMN('04施策の客観指標'!$AW:$AW),FALSE)</f>
        <v>-</v>
      </c>
      <c r="IJ43" s="878" t="str">
        <f>VLOOKUP($A43&amp;"-"&amp;IJ$4,'04施策の客観指標'!$A$4:$AY$1029,COLUMN('04施策の客観指標'!$AW:$AW),FALSE)</f>
        <v>-</v>
      </c>
      <c r="IK43" s="878" t="str">
        <f>VLOOKUP($A43&amp;"-"&amp;IK$4,'04施策の客観指標'!$A$4:$AY$1029,COLUMN('04施策の客観指標'!$AW:$AW),FALSE)</f>
        <v>-</v>
      </c>
      <c r="IL43" s="879" t="str">
        <f t="shared" si="239"/>
        <v>c</v>
      </c>
      <c r="IM43" s="856">
        <f>IF(IC43="-","-",VLOOKUP($A43&amp;"-"&amp;IC$4,'04施策の客観指標'!$A$4:$AY$1029,COLUMN('04施策の客観指標'!$AY:$AY),FALSE))</f>
        <v>1</v>
      </c>
      <c r="IN43" s="856">
        <f>IF(ID43="-","-",VLOOKUP($A43&amp;"-"&amp;ID$4,'04施策の客観指標'!$A$4:$AY$1029,COLUMN('04施策の客観指標'!$AY:$AY),FALSE))</f>
        <v>1</v>
      </c>
      <c r="IO43" s="856" t="str">
        <f>IF(IE43="-","-",VLOOKUP($A43&amp;"-"&amp;IE$4,'04施策の客観指標'!$A$4:$AY$1029,COLUMN('04施策の客観指標'!$AY:$AY),FALSE))</f>
        <v>-</v>
      </c>
      <c r="IP43" s="856" t="str">
        <f>IF(IF43="-","-",VLOOKUP($A43&amp;"-"&amp;IF$4,'04施策の客観指標'!$A$4:$AY$1029,COLUMN('04施策の客観指標'!$AY:$AY),FALSE))</f>
        <v>-</v>
      </c>
      <c r="IQ43" s="856" t="str">
        <f>IF(IG43="-","-",VLOOKUP($A43&amp;"-"&amp;IG$4,'04施策の客観指標'!$A$4:$AY$1029,COLUMN('04施策の客観指標'!$AY:$AY),FALSE))</f>
        <v>-</v>
      </c>
      <c r="IR43" s="856" t="str">
        <f>IF(IH43="-","-",VLOOKUP($A43&amp;"-"&amp;IH$4,'04施策の客観指標'!$A$4:$AY$1029,COLUMN('04施策の客観指標'!$AY:$AY),FALSE))</f>
        <v>-</v>
      </c>
      <c r="IS43" s="856" t="str">
        <f>IF(II43="-","-",VLOOKUP($A43&amp;"-"&amp;II$4,'04施策の客観指標'!$A$4:$AY$1029,COLUMN('04施策の客観指標'!$AY:$AY),FALSE))</f>
        <v>-</v>
      </c>
      <c r="IT43" s="856" t="str">
        <f>IF(IJ43="-","-",VLOOKUP($A43&amp;"-"&amp;IJ$4,'04施策の客観指標'!$A$4:$AY$1029,COLUMN('04施策の客観指標'!$AY:$AY),FALSE))</f>
        <v>-</v>
      </c>
      <c r="IU43" s="856" t="str">
        <f>IF(IK43="-","-",VLOOKUP($A43&amp;"-"&amp;IK$4,'04施策の客観指標'!$A$4:$AY$1029,COLUMN('04施策の客観指標'!$AY:$AY),FALSE))</f>
        <v>-</v>
      </c>
      <c r="IV43" s="879">
        <f t="shared" si="240"/>
        <v>2</v>
      </c>
      <c r="IW43" s="877">
        <f t="shared" si="241"/>
        <v>0</v>
      </c>
      <c r="IX43" s="878">
        <f t="shared" si="242"/>
        <v>4</v>
      </c>
      <c r="IY43" s="878" t="str">
        <f t="shared" si="243"/>
        <v/>
      </c>
      <c r="IZ43" s="878" t="str">
        <f t="shared" si="244"/>
        <v/>
      </c>
      <c r="JA43" s="878" t="str">
        <f t="shared" si="245"/>
        <v/>
      </c>
      <c r="JB43" s="878" t="str">
        <f t="shared" si="246"/>
        <v/>
      </c>
      <c r="JC43" s="878" t="str">
        <f t="shared" si="247"/>
        <v/>
      </c>
      <c r="JD43" s="878" t="str">
        <f t="shared" si="248"/>
        <v/>
      </c>
      <c r="JE43" s="878" t="str">
        <f t="shared" si="249"/>
        <v/>
      </c>
      <c r="JF43" s="855">
        <f t="shared" si="250"/>
        <v>0.5</v>
      </c>
      <c r="JG43" s="877" t="str">
        <f>IF($K43="○",VLOOKUP($C43&amp;"-"&amp;JG$4,'05市民生活実感調査'!$A$3:$BC$218,COLUMN('05市民生活実感調査'!$BC:$BC),FALSE),"-")</f>
        <v>-</v>
      </c>
      <c r="JH43" s="878" t="str">
        <f>IF($L43="○",VLOOKUP($C43&amp;"-"&amp;JH$4,'05市民生活実感調査'!$A$3:$BC$218,COLUMN('05市民生活実感調査'!$BC:$BC),FALSE),"-")</f>
        <v>-</v>
      </c>
      <c r="JI43" s="878" t="str">
        <f>IF($M43="○",VLOOKUP($C43&amp;"-"&amp;JI$4,'05市民生活実感調査'!$A$3:$BC$218,COLUMN('05市民生活実感調査'!$BC:$BC),FALSE),"-")</f>
        <v>-</v>
      </c>
      <c r="JJ43" s="878" t="str">
        <f>IF($N43="○",VLOOKUP($C43&amp;"-"&amp;JJ$4,'05市民生活実感調査'!$A$3:$BC$218,COLUMN('05市民生活実感調査'!$BC:$BC),FALSE),"-")</f>
        <v>c</v>
      </c>
      <c r="JK43" s="878" t="str">
        <f>IF($O43="○",VLOOKUP($C43&amp;"-"&amp;JK$4,'05市民生活実感調査'!$A$3:$BC$218,COLUMN('05市民生活実感調査'!$BC:$BC),FALSE),"-")</f>
        <v>-</v>
      </c>
      <c r="JL43" s="878" t="str">
        <f>IF($P43="○",VLOOKUP($C43&amp;"-"&amp;JL$4,'05市民生活実感調査'!$A$3:$BC$218,COLUMN('05市民生活実感調査'!$BC:$BC),FALSE),"-")</f>
        <v>-</v>
      </c>
      <c r="JM43" s="878" t="str">
        <f>IF($Q43="○",VLOOKUP($C43&amp;"-"&amp;JM$4,'05市民生活実感調査'!$A$3:$BC$218,COLUMN('05市民生活実感調査'!$BC:$BC),FALSE),"-")</f>
        <v>-</v>
      </c>
      <c r="JN43" s="878" t="str">
        <f>IF($R43="○",VLOOKUP($C43&amp;"-"&amp;JN$4,'05市民生活実感調査'!$A$3:$BC$218,COLUMN('05市民生活実感調査'!$BC:$BC),FALSE),"-")</f>
        <v>-</v>
      </c>
      <c r="JO43" s="879" t="str">
        <f t="shared" si="251"/>
        <v>c</v>
      </c>
      <c r="JP43" s="877" t="str">
        <f t="shared" si="252"/>
        <v/>
      </c>
      <c r="JQ43" s="878" t="str">
        <f t="shared" si="253"/>
        <v/>
      </c>
      <c r="JR43" s="878" t="str">
        <f t="shared" si="254"/>
        <v/>
      </c>
      <c r="JS43" s="878">
        <f t="shared" si="255"/>
        <v>2</v>
      </c>
      <c r="JT43" s="878" t="str">
        <f t="shared" si="256"/>
        <v/>
      </c>
      <c r="JU43" s="878" t="str">
        <f t="shared" si="257"/>
        <v/>
      </c>
      <c r="JV43" s="878" t="str">
        <f t="shared" si="258"/>
        <v/>
      </c>
      <c r="JW43" s="878" t="str">
        <f t="shared" si="259"/>
        <v/>
      </c>
      <c r="JX43" s="840">
        <f t="shared" si="260"/>
        <v>0.5</v>
      </c>
      <c r="JY43" s="876" t="str">
        <f t="shared" si="143"/>
        <v>客観指標</v>
      </c>
      <c r="JZ43" s="863" t="str">
        <f t="shared" si="261"/>
        <v>学生の進路・社会進出の支援の取組は、市民に実感されにくいものであるため、客観指標を重視する。</v>
      </c>
      <c r="KA43" s="877" t="str">
        <f>VLOOKUP(IL43&amp;JO43&amp;JY43,プルダウン!$AC$2:$AD$71,2,FALSE)</f>
        <v>C</v>
      </c>
      <c r="KB43" s="859" t="str">
        <f>VLOOKUP(KA43,プルダウン!$A$1:$B$6,2,FALSE)</f>
        <v>政策の目的がそこそこ達成されている</v>
      </c>
      <c r="KC43" s="860" t="s">
        <v>3148</v>
      </c>
      <c r="KD43" s="859"/>
      <c r="KE43" s="883" t="str">
        <f>VLOOKUP($A43&amp;"-"&amp;KE$4,'04施策の客観指標'!$A$4:$AY$1029,COLUMN('04施策の客観指標'!$AX:$AX),FALSE)</f>
        <v>e</v>
      </c>
      <c r="KF43" s="813" t="str">
        <f>VLOOKUP($A43&amp;"-"&amp;KF$4,'04施策の客観指標'!$A$4:$AY$1029,COLUMN('04施策の客観指標'!$AX:$AX),FALSE)</f>
        <v>a</v>
      </c>
      <c r="KG43" s="813" t="str">
        <f>VLOOKUP($A43&amp;"-"&amp;KG$4,'04施策の客観指標'!$A$4:$AY$1029,COLUMN('04施策の客観指標'!$AX:$AX),FALSE)</f>
        <v>-</v>
      </c>
      <c r="KH43" s="813" t="str">
        <f>VLOOKUP($A43&amp;"-"&amp;KH$4,'04施策の客観指標'!$A$4:$AY$1029,COLUMN('04施策の客観指標'!$AX:$AX),FALSE)</f>
        <v>-</v>
      </c>
      <c r="KI43" s="813" t="str">
        <f>VLOOKUP($A43&amp;"-"&amp;KI$4,'04施策の客観指標'!$A$4:$AY$1029,COLUMN('04施策の客観指標'!$AX:$AX),FALSE)</f>
        <v>-</v>
      </c>
      <c r="KJ43" s="813" t="str">
        <f>VLOOKUP($A43&amp;"-"&amp;KJ$4,'04施策の客観指標'!$A$4:$AY$1029,COLUMN('04施策の客観指標'!$AX:$AX),FALSE)</f>
        <v>-</v>
      </c>
      <c r="KK43" s="813" t="str">
        <f>VLOOKUP($A43&amp;"-"&amp;KK$4,'04施策の客観指標'!$A$4:$AY$1029,COLUMN('04施策の客観指標'!$AX:$AX),FALSE)</f>
        <v>-</v>
      </c>
      <c r="KL43" s="813" t="str">
        <f>VLOOKUP($A43&amp;"-"&amp;KL$4,'04施策の客観指標'!$A$4:$AY$1029,COLUMN('04施策の客観指標'!$AX:$AX),FALSE)</f>
        <v>-</v>
      </c>
      <c r="KM43" s="813" t="str">
        <f>VLOOKUP($A43&amp;"-"&amp;KM$4,'04施策の客観指標'!$A$4:$AY$1029,COLUMN('04施策の客観指標'!$AX:$AX),FALSE)</f>
        <v>-</v>
      </c>
      <c r="KN43" s="814" t="str">
        <f t="shared" si="118"/>
        <v>c</v>
      </c>
      <c r="KO43" s="423">
        <f>IF(KE43="-","-",VLOOKUP($A43&amp;"-"&amp;KE$4,'04施策の客観指標'!$A$4:$AY$1029,COLUMN('04施策の客観指標'!$AY:$AY),FALSE))</f>
        <v>1</v>
      </c>
      <c r="KP43" s="423">
        <f>IF(KF43="-","-",VLOOKUP($A43&amp;"-"&amp;KF$4,'04施策の客観指標'!$A$4:$AY$1029,COLUMN('04施策の客観指標'!$AY:$AY),FALSE))</f>
        <v>1</v>
      </c>
      <c r="KQ43" s="423" t="str">
        <f>IF(KG43="-","-",VLOOKUP($A43&amp;"-"&amp;KG$4,'04施策の客観指標'!$A$4:$AY$1029,COLUMN('04施策の客観指標'!$AY:$AY),FALSE))</f>
        <v>-</v>
      </c>
      <c r="KR43" s="423" t="str">
        <f>IF(KH43="-","-",VLOOKUP($A43&amp;"-"&amp;KH$4,'04施策の客観指標'!$A$4:$AY$1029,COLUMN('04施策の客観指標'!$AY:$AY),FALSE))</f>
        <v>-</v>
      </c>
      <c r="KS43" s="423" t="str">
        <f>IF(KI43="-","-",VLOOKUP($A43&amp;"-"&amp;KI$4,'04施策の客観指標'!$A$4:$AY$1029,COLUMN('04施策の客観指標'!$AY:$AY),FALSE))</f>
        <v>-</v>
      </c>
      <c r="KT43" s="423" t="str">
        <f>IF(KJ43="-","-",VLOOKUP($A43&amp;"-"&amp;KJ$4,'04施策の客観指標'!$A$4:$AY$1029,COLUMN('04施策の客観指標'!$AY:$AY),FALSE))</f>
        <v>-</v>
      </c>
      <c r="KU43" s="423" t="str">
        <f>IF(KK43="-","-",VLOOKUP($A43&amp;"-"&amp;KK$4,'04施策の客観指標'!$A$4:$AY$1029,COLUMN('04施策の客観指標'!$AY:$AY),FALSE))</f>
        <v>-</v>
      </c>
      <c r="KV43" s="423" t="str">
        <f>IF(KL43="-","-",VLOOKUP($A43&amp;"-"&amp;KL$4,'04施策の客観指標'!$A$4:$AY$1029,COLUMN('04施策の客観指標'!$AY:$AY),FALSE))</f>
        <v>-</v>
      </c>
      <c r="KW43" s="423" t="str">
        <f>IF(KM43="-","-",VLOOKUP($A43&amp;"-"&amp;KM$4,'04施策の客観指標'!$A$4:$AY$1029,COLUMN('04施策の客観指標'!$AY:$AY),FALSE))</f>
        <v>-</v>
      </c>
      <c r="KX43" s="234">
        <f t="shared" si="119"/>
        <v>2</v>
      </c>
      <c r="KY43" s="237">
        <f t="shared" si="120"/>
        <v>0</v>
      </c>
      <c r="KZ43" s="187">
        <f t="shared" si="121"/>
        <v>4</v>
      </c>
      <c r="LA43" s="187" t="str">
        <f t="shared" si="122"/>
        <v/>
      </c>
      <c r="LB43" s="187" t="str">
        <f t="shared" si="123"/>
        <v/>
      </c>
      <c r="LC43" s="187" t="str">
        <f t="shared" si="124"/>
        <v/>
      </c>
      <c r="LD43" s="187" t="str">
        <f t="shared" si="125"/>
        <v/>
      </c>
      <c r="LE43" s="187" t="str">
        <f t="shared" si="126"/>
        <v/>
      </c>
      <c r="LF43" s="187" t="str">
        <f t="shared" si="127"/>
        <v/>
      </c>
      <c r="LG43" s="187" t="str">
        <f t="shared" si="128"/>
        <v/>
      </c>
      <c r="LH43" s="240">
        <f t="shared" si="129"/>
        <v>0.5</v>
      </c>
      <c r="LI43" s="820" t="str">
        <f>IF($K43="○",VLOOKUP($C43&amp;"-"&amp;LI$4,'05市民生活実感調査'!$A$3:$BM$218,COLUMN('05市民生活実感調査'!$BM:$BM),FALSE),"-")</f>
        <v>-</v>
      </c>
      <c r="LJ43" s="821" t="str">
        <f>IF($L43="○",VLOOKUP($C43&amp;"-"&amp;LJ$4,'05市民生活実感調査'!$A$3:$BM$218,COLUMN('05市民生活実感調査'!$BM:$BM),FALSE),"-")</f>
        <v>-</v>
      </c>
      <c r="LK43" s="821" t="str">
        <f>IF($M43="○",VLOOKUP($C43&amp;"-"&amp;LK$4,'05市民生活実感調査'!$A$3:$BM$218,COLUMN('05市民生活実感調査'!$BM:$BM),FALSE),"-")</f>
        <v>-</v>
      </c>
      <c r="LL43" s="821" t="str">
        <f>IF($N43="○",VLOOKUP($C43&amp;"-"&amp;LL$4,'05市民生活実感調査'!$A$3:$BM$218,COLUMN('05市民生活実感調査'!$BM:$BM),FALSE),"-")</f>
        <v>c</v>
      </c>
      <c r="LM43" s="821" t="str">
        <f>IF($O43="○",VLOOKUP($C43&amp;"-"&amp;LM$4,'05市民生活実感調査'!$A$3:$BM$218,COLUMN('05市民生活実感調査'!$BM:$BM),FALSE),"-")</f>
        <v>-</v>
      </c>
      <c r="LN43" s="821" t="str">
        <f>IF($P43="○",VLOOKUP($C43&amp;"-"&amp;LN$4,'05市民生活実感調査'!$A$3:$BM$218,COLUMN('05市民生活実感調査'!$BM:$BM),FALSE),"-")</f>
        <v>-</v>
      </c>
      <c r="LO43" s="821" t="str">
        <f>IF($Q43="○",VLOOKUP($C43&amp;"-"&amp;LO$4,'05市民生活実感調査'!$A$3:$BM$218,COLUMN('05市民生活実感調査'!$BM:$BM),FALSE),"-")</f>
        <v>-</v>
      </c>
      <c r="LP43" s="821" t="str">
        <f>IF($R43="○",VLOOKUP($C43&amp;"-"&amp;LP$4,'05市民生活実感調査'!$A$3:$BM$218,COLUMN('05市民生活実感調査'!$BM:$BM),FALSE),"-")</f>
        <v>-</v>
      </c>
      <c r="LQ43" s="822" t="str">
        <f t="shared" si="130"/>
        <v>c</v>
      </c>
      <c r="LR43" s="237" t="str">
        <f t="shared" si="131"/>
        <v/>
      </c>
      <c r="LS43" s="187" t="str">
        <f t="shared" si="132"/>
        <v/>
      </c>
      <c r="LT43" s="187" t="str">
        <f t="shared" si="133"/>
        <v/>
      </c>
      <c r="LU43" s="187">
        <f t="shared" si="134"/>
        <v>2</v>
      </c>
      <c r="LV43" s="187" t="str">
        <f t="shared" si="135"/>
        <v/>
      </c>
      <c r="LW43" s="187" t="str">
        <f t="shared" si="136"/>
        <v/>
      </c>
      <c r="LX43" s="187" t="str">
        <f t="shared" si="137"/>
        <v/>
      </c>
      <c r="LY43" s="187" t="str">
        <f t="shared" si="138"/>
        <v/>
      </c>
      <c r="LZ43" s="422">
        <f t="shared" si="142"/>
        <v>0.5</v>
      </c>
      <c r="MA43" s="103" t="str">
        <f t="shared" si="144"/>
        <v>客観指標</v>
      </c>
      <c r="MB43" s="104" t="str">
        <f t="shared" si="140"/>
        <v>学生の進路・社会進出の支援の取組は、市民に実感されにくいものであるため、客観指標を重視する。</v>
      </c>
      <c r="MC43" s="823" t="str">
        <f>VLOOKUP(KN43&amp;LQ43&amp;MA43,プルダウン!$AC$2:$AD$71,2,FALSE)</f>
        <v>C</v>
      </c>
      <c r="MD43" s="824" t="str">
        <f>VLOOKUP(MC43,プルダウン!$A$1:$B$6,2,FALSE)</f>
        <v>政策の目的がそこそこ達成されている</v>
      </c>
      <c r="ME43" s="91" t="s">
        <v>3521</v>
      </c>
      <c r="MF43" s="190"/>
    </row>
    <row r="44" spans="1:344" ht="103.5" customHeight="1">
      <c r="A44" s="231">
        <v>1005</v>
      </c>
      <c r="B44" s="104" t="s">
        <v>196</v>
      </c>
      <c r="C44" s="237">
        <f t="shared" si="145"/>
        <v>10</v>
      </c>
      <c r="D44" s="190" t="str">
        <f>IFERROR(VLOOKUP(C44,プルダウン!$L$2:$M$28,2,FALSE),"-")</f>
        <v>大学</v>
      </c>
      <c r="E44" s="104"/>
      <c r="F44" s="91" t="s">
        <v>1429</v>
      </c>
      <c r="G44" s="117" t="s">
        <v>3146</v>
      </c>
      <c r="H44" s="91" t="s">
        <v>1408</v>
      </c>
      <c r="I44" s="117" t="s">
        <v>3145</v>
      </c>
      <c r="J44" s="104"/>
      <c r="K44" s="420" t="s">
        <v>83</v>
      </c>
      <c r="L44" s="421" t="s">
        <v>83</v>
      </c>
      <c r="M44" s="421" t="s">
        <v>83</v>
      </c>
      <c r="N44" s="421" t="s">
        <v>83</v>
      </c>
      <c r="O44" s="421" t="s">
        <v>383</v>
      </c>
      <c r="P44" s="421" t="s">
        <v>83</v>
      </c>
      <c r="Q44" s="421" t="s">
        <v>83</v>
      </c>
      <c r="R44" s="424" t="s">
        <v>83</v>
      </c>
      <c r="S44" s="877" t="str">
        <f>VLOOKUP($A44&amp;"-"&amp;S$4,'04施策の客観指標'!$A$4:$AY$1029,COLUMN('04施策の客観指標'!$AS:$AS),FALSE)</f>
        <v>b</v>
      </c>
      <c r="T44" s="878" t="str">
        <f>VLOOKUP($A44&amp;"-"&amp;T$4,'04施策の客観指標'!$A$4:$AY$1029,COLUMN('04施策の客観指標'!$AS:$AS),FALSE)</f>
        <v>a</v>
      </c>
      <c r="U44" s="878" t="str">
        <f>VLOOKUP($A44&amp;"-"&amp;U$4,'04施策の客観指標'!$A$4:$AY$1029,COLUMN('04施策の客観指標'!$AS:$AS),FALSE)</f>
        <v>-</v>
      </c>
      <c r="V44" s="878" t="str">
        <f>VLOOKUP($A44&amp;"-"&amp;V$4,'04施策の客観指標'!$A$4:$AY$1029,COLUMN('04施策の客観指標'!$AS:$AS),FALSE)</f>
        <v>-</v>
      </c>
      <c r="W44" s="878" t="str">
        <f>VLOOKUP($A44&amp;"-"&amp;W$4,'04施策の客観指標'!$A$4:$AY$1029,COLUMN('04施策の客観指標'!$AS:$AS),FALSE)</f>
        <v>-</v>
      </c>
      <c r="X44" s="878" t="str">
        <f>VLOOKUP($A44&amp;"-"&amp;X$4,'04施策の客観指標'!$A$4:$AY$1029,COLUMN('04施策の客観指標'!$AS:$AS),FALSE)</f>
        <v>-</v>
      </c>
      <c r="Y44" s="878" t="str">
        <f>VLOOKUP($A44&amp;"-"&amp;Y$4,'04施策の客観指標'!$A$4:$AY$1029,COLUMN('04施策の客観指標'!$AS:$AS),FALSE)</f>
        <v>-</v>
      </c>
      <c r="Z44" s="878" t="str">
        <f>VLOOKUP($A44&amp;"-"&amp;Z$4,'04施策の客観指標'!$A$4:$AY$1029,COLUMN('04施策の客観指標'!$AS:$AS),FALSE)</f>
        <v>-</v>
      </c>
      <c r="AA44" s="852" t="str">
        <f>VLOOKUP($A44&amp;"-"&amp;AA$4,'04施策の客観指標'!$A$4:$AY$1029,COLUMN('04施策の客観指標'!$AS:$AS),FALSE)</f>
        <v>-</v>
      </c>
      <c r="AB44" s="876" t="str">
        <f t="shared" si="146"/>
        <v>a</v>
      </c>
      <c r="AC44" s="856">
        <v>1</v>
      </c>
      <c r="AD44" s="878">
        <v>1</v>
      </c>
      <c r="AE44" s="878" t="s">
        <v>83</v>
      </c>
      <c r="AF44" s="878" t="s">
        <v>83</v>
      </c>
      <c r="AG44" s="878" t="s">
        <v>83</v>
      </c>
      <c r="AH44" s="878" t="s">
        <v>83</v>
      </c>
      <c r="AI44" s="878" t="s">
        <v>83</v>
      </c>
      <c r="AJ44" s="878" t="s">
        <v>83</v>
      </c>
      <c r="AK44" s="878" t="s">
        <v>83</v>
      </c>
      <c r="AL44" s="879">
        <f t="shared" si="147"/>
        <v>2</v>
      </c>
      <c r="AM44" s="856">
        <f t="shared" si="148"/>
        <v>3</v>
      </c>
      <c r="AN44" s="878">
        <f t="shared" si="149"/>
        <v>4</v>
      </c>
      <c r="AO44" s="878" t="str">
        <f t="shared" si="150"/>
        <v/>
      </c>
      <c r="AP44" s="878" t="str">
        <f t="shared" si="151"/>
        <v/>
      </c>
      <c r="AQ44" s="878" t="str">
        <f t="shared" si="152"/>
        <v/>
      </c>
      <c r="AR44" s="878" t="str">
        <f t="shared" si="153"/>
        <v/>
      </c>
      <c r="AS44" s="878" t="str">
        <f t="shared" si="154"/>
        <v/>
      </c>
      <c r="AT44" s="878" t="str">
        <f t="shared" si="155"/>
        <v/>
      </c>
      <c r="AU44" s="852" t="str">
        <f t="shared" si="156"/>
        <v/>
      </c>
      <c r="AV44" s="855">
        <f t="shared" si="157"/>
        <v>0.875</v>
      </c>
      <c r="AW44" s="856" t="str">
        <f>IF($K44="○",VLOOKUP($C44&amp;"-"&amp;AW$4,'05市民生活実感調査'!$A$3:$BC$218,COLUMN('05市民生活実感調査'!$O:$O),FALSE),"-")</f>
        <v>-</v>
      </c>
      <c r="AX44" s="878" t="str">
        <f>IF($L44="○",VLOOKUP($C44&amp;"-"&amp;AX$4,'05市民生活実感調査'!$A$3:$BC$218,COLUMN('05市民生活実感調査'!$O:$O),FALSE),"-")</f>
        <v>-</v>
      </c>
      <c r="AY44" s="878" t="str">
        <f>IF($M44="○",VLOOKUP($C44&amp;"-"&amp;AY$4,'05市民生活実感調査'!$A$3:$BC$218,COLUMN('05市民生活実感調査'!$O:$O),FALSE),"-")</f>
        <v>-</v>
      </c>
      <c r="AZ44" s="878" t="str">
        <f>IF($N44="○",VLOOKUP($C44&amp;"-"&amp;AZ$4,'05市民生活実感調査'!$A$3:$BC$218,COLUMN('05市民生活実感調査'!$O:$O),FALSE),"-")</f>
        <v>-</v>
      </c>
      <c r="BA44" s="878" t="str">
        <f>IF($O44="○",VLOOKUP($C44&amp;"-"&amp;BA$4,'05市民生活実感調査'!$A$3:$BC$218,COLUMN('05市民生活実感調査'!$O:$O),FALSE),"-")</f>
        <v>b</v>
      </c>
      <c r="BB44" s="878" t="str">
        <f>IF($P44="○",VLOOKUP($C44&amp;"-"&amp;BB$4,'05市民生活実感調査'!$A$3:$BC$218,COLUMN('05市民生活実感調査'!$O:$O),FALSE),"-")</f>
        <v>-</v>
      </c>
      <c r="BC44" s="878" t="str">
        <f>IF($Q44="○",VLOOKUP($C44&amp;"-"&amp;BC$4,'05市民生活実感調査'!$A$3:$BC$218,COLUMN('05市民生活実感調査'!$O:$O),FALSE),"-")</f>
        <v>-</v>
      </c>
      <c r="BD44" s="878" t="str">
        <f>IF($R44="○",VLOOKUP($C44&amp;"-"&amp;BD$4,'05市民生活実感調査'!$A$3:$BC$218,COLUMN('05市民生活実感調査'!$O:$O),FALSE),"-")</f>
        <v>-</v>
      </c>
      <c r="BE44" s="879" t="str">
        <f t="shared" si="158"/>
        <v>b</v>
      </c>
      <c r="BF44" s="877" t="str">
        <f t="shared" si="159"/>
        <v/>
      </c>
      <c r="BG44" s="878" t="str">
        <f t="shared" si="160"/>
        <v/>
      </c>
      <c r="BH44" s="878" t="str">
        <f t="shared" si="161"/>
        <v/>
      </c>
      <c r="BI44" s="878" t="str">
        <f t="shared" si="162"/>
        <v/>
      </c>
      <c r="BJ44" s="878">
        <f t="shared" si="163"/>
        <v>3</v>
      </c>
      <c r="BK44" s="878" t="str">
        <f t="shared" si="164"/>
        <v/>
      </c>
      <c r="BL44" s="878" t="str">
        <f t="shared" si="165"/>
        <v/>
      </c>
      <c r="BM44" s="878" t="str">
        <f t="shared" si="166"/>
        <v/>
      </c>
      <c r="BN44" s="840">
        <f t="shared" si="167"/>
        <v>0.75</v>
      </c>
      <c r="BO44" s="880" t="s">
        <v>123</v>
      </c>
      <c r="BP44" s="863" t="s">
        <v>1987</v>
      </c>
      <c r="BQ44" s="877" t="s">
        <v>313</v>
      </c>
      <c r="BR44" s="887" t="s">
        <v>3628</v>
      </c>
      <c r="BS44" s="860"/>
      <c r="BT44" s="887"/>
      <c r="BU44" s="863" t="s">
        <v>1460</v>
      </c>
      <c r="BV44" s="891" t="s">
        <v>1491</v>
      </c>
      <c r="BW44" s="889" t="str">
        <f>VLOOKUP($A44&amp;"-"&amp;BW$4,'04施策の客観指標'!$A$4:$AY$1029,COLUMN('04施策の客観指標'!$AT:$AT),FALSE)</f>
        <v>a</v>
      </c>
      <c r="BX44" s="878" t="str">
        <f>VLOOKUP($A44&amp;"-"&amp;BX$4,'04施策の客観指標'!$A$4:$AY$1029,COLUMN('04施策の客観指標'!$AT:$AT),FALSE)</f>
        <v>a</v>
      </c>
      <c r="BY44" s="878" t="str">
        <f>VLOOKUP($A44&amp;"-"&amp;BY$4,'04施策の客観指標'!$A$4:$AY$1029,COLUMN('04施策の客観指標'!$AT:$AT),FALSE)</f>
        <v>a</v>
      </c>
      <c r="BZ44" s="878" t="str">
        <f>VLOOKUP($A44&amp;"-"&amp;BZ$4,'04施策の客観指標'!$A$4:$AY$1029,COLUMN('04施策の客観指標'!$AT:$AT),FALSE)</f>
        <v>-</v>
      </c>
      <c r="CA44" s="878" t="str">
        <f>VLOOKUP($A44&amp;"-"&amp;CA$4,'04施策の客観指標'!$A$4:$AY$1029,COLUMN('04施策の客観指標'!$AT:$AT),FALSE)</f>
        <v>-</v>
      </c>
      <c r="CB44" s="878" t="str">
        <f>VLOOKUP($A44&amp;"-"&amp;CB$4,'04施策の客観指標'!$A$4:$AY$1029,COLUMN('04施策の客観指標'!$AT:$AT),FALSE)</f>
        <v>-</v>
      </c>
      <c r="CC44" s="878" t="str">
        <f>VLOOKUP($A44&amp;"-"&amp;CC$4,'04施策の客観指標'!$A$4:$AY$1029,COLUMN('04施策の客観指標'!$AT:$AT),FALSE)</f>
        <v>-</v>
      </c>
      <c r="CD44" s="878" t="str">
        <f>VLOOKUP($A44&amp;"-"&amp;CD$4,'04施策の客観指標'!$A$4:$AY$1029,COLUMN('04施策の客観指標'!$AT:$AT),FALSE)</f>
        <v>-</v>
      </c>
      <c r="CE44" s="852" t="str">
        <f>VLOOKUP($A44&amp;"-"&amp;CE$4,'04施策の客観指標'!$A$4:$AY$1029,COLUMN('04施策の客観指標'!$AT:$AT),FALSE)</f>
        <v>-</v>
      </c>
      <c r="CF44" s="879" t="str">
        <f t="shared" si="168"/>
        <v>a</v>
      </c>
      <c r="CG44" s="856">
        <f>IF(BW44="-","-",VLOOKUP($A44&amp;"-"&amp;BW$4,'04施策の客観指標'!$A$4:$AY$1029,COLUMN('04施策の客観指標'!$AY:$AY),FALSE))</f>
        <v>1</v>
      </c>
      <c r="CH44" s="856">
        <f>IF(BX44="-","-",VLOOKUP($A44&amp;"-"&amp;BX$4,'04施策の客観指標'!$A$4:$AY$1029,COLUMN('04施策の客観指標'!$AY:$AY),FALSE))</f>
        <v>1</v>
      </c>
      <c r="CI44" s="856">
        <f>IF(BY44="-","-",VLOOKUP($A44&amp;"-"&amp;BY$4,'04施策の客観指標'!$A$4:$AY$1029,COLUMN('04施策の客観指標'!$AY:$AY),FALSE))</f>
        <v>1</v>
      </c>
      <c r="CJ44" s="856" t="str">
        <f>IF(BZ44="-","-",VLOOKUP($A44&amp;"-"&amp;BZ$4,'04施策の客観指標'!$A$4:$AY$1029,COLUMN('04施策の客観指標'!$AY:$AY),FALSE))</f>
        <v>-</v>
      </c>
      <c r="CK44" s="856" t="str">
        <f>IF(CA44="-","-",VLOOKUP($A44&amp;"-"&amp;CA$4,'04施策の客観指標'!$A$4:$AY$1029,COLUMN('04施策の客観指標'!$AY:$AY),FALSE))</f>
        <v>-</v>
      </c>
      <c r="CL44" s="856" t="str">
        <f>IF(CB44="-","-",VLOOKUP($A44&amp;"-"&amp;CB$4,'04施策の客観指標'!$A$4:$AY$1029,COLUMN('04施策の客観指標'!$AY:$AY),FALSE))</f>
        <v>-</v>
      </c>
      <c r="CM44" s="856" t="str">
        <f>IF(CC44="-","-",VLOOKUP($A44&amp;"-"&amp;CC$4,'04施策の客観指標'!$A$4:$AY$1029,COLUMN('04施策の客観指標'!$AY:$AY),FALSE))</f>
        <v>-</v>
      </c>
      <c r="CN44" s="856" t="str">
        <f>IF(CD44="-","-",VLOOKUP($A44&amp;"-"&amp;CD$4,'04施策の客観指標'!$A$4:$AY$1029,COLUMN('04施策の客観指標'!$AY:$AY),FALSE))</f>
        <v>-</v>
      </c>
      <c r="CO44" s="856" t="str">
        <f>IF(CE44="-","-",VLOOKUP($A44&amp;"-"&amp;CE$4,'04施策の客観指標'!$A$4:$AY$1029,COLUMN('04施策の客観指標'!$AY:$AY),FALSE))</f>
        <v>-</v>
      </c>
      <c r="CP44" s="879">
        <f t="shared" si="169"/>
        <v>3</v>
      </c>
      <c r="CQ44" s="877">
        <f t="shared" si="170"/>
        <v>4</v>
      </c>
      <c r="CR44" s="878">
        <f t="shared" si="171"/>
        <v>4</v>
      </c>
      <c r="CS44" s="878">
        <f t="shared" si="172"/>
        <v>4</v>
      </c>
      <c r="CT44" s="878" t="str">
        <f t="shared" si="173"/>
        <v/>
      </c>
      <c r="CU44" s="878" t="str">
        <f t="shared" si="174"/>
        <v/>
      </c>
      <c r="CV44" s="878" t="str">
        <f t="shared" si="175"/>
        <v/>
      </c>
      <c r="CW44" s="878" t="str">
        <f t="shared" si="176"/>
        <v/>
      </c>
      <c r="CX44" s="878" t="str">
        <f t="shared" si="177"/>
        <v/>
      </c>
      <c r="CY44" s="878" t="str">
        <f t="shared" si="178"/>
        <v/>
      </c>
      <c r="CZ44" s="855">
        <f t="shared" si="179"/>
        <v>1</v>
      </c>
      <c r="DA44" s="877" t="str">
        <f>IF($K44="○",VLOOKUP($C44&amp;"-"&amp;DA$4,'05市民生活実感調査'!$A$3:$BC$218,COLUMN('05市民生活実感調査'!$Y:$Y),FALSE),"-")</f>
        <v>-</v>
      </c>
      <c r="DB44" s="878" t="str">
        <f>IF($L44="○",VLOOKUP($C44&amp;"-"&amp;DB$4,'05市民生活実感調査'!$A$3:$BC$218,COLUMN('05市民生活実感調査'!$Y:$Y),FALSE),"-")</f>
        <v>-</v>
      </c>
      <c r="DC44" s="878" t="str">
        <f>IF($M44="○",VLOOKUP($C44&amp;"-"&amp;DC$4,'05市民生活実感調査'!$A$3:$BC$218,COLUMN('05市民生活実感調査'!$Y:$Y),FALSE),"-")</f>
        <v>-</v>
      </c>
      <c r="DD44" s="878" t="str">
        <f>IF($N44="○",VLOOKUP($C44&amp;"-"&amp;DD$4,'05市民生活実感調査'!$A$3:$BC$218,COLUMN('05市民生活実感調査'!$Y:$Y),FALSE),"-")</f>
        <v>-</v>
      </c>
      <c r="DE44" s="878" t="str">
        <f>IF($O44="○",VLOOKUP($C44&amp;"-"&amp;DE$4,'05市民生活実感調査'!$A$3:$BC$218,COLUMN('05市民生活実感調査'!$Y:$Y),FALSE),"-")</f>
        <v>b</v>
      </c>
      <c r="DF44" s="878" t="str">
        <f>IF($P44="○",VLOOKUP($C44&amp;"-"&amp;DF$4,'05市民生活実感調査'!$A$3:$BC$218,COLUMN('05市民生活実感調査'!$Y:$Y),FALSE),"-")</f>
        <v>-</v>
      </c>
      <c r="DG44" s="878" t="str">
        <f>IF($Q44="○",VLOOKUP($C44&amp;"-"&amp;DG$4,'05市民生活実感調査'!$A$3:$BC$218,COLUMN('05市民生活実感調査'!$Y:$Y),FALSE),"-")</f>
        <v>-</v>
      </c>
      <c r="DH44" s="878" t="str">
        <f>IF($R44="○",VLOOKUP($C44&amp;"-"&amp;DH$4,'05市民生活実感調査'!$A$3:$BC$218,COLUMN('05市民生活実感調査'!$Y:$Y),FALSE),"-")</f>
        <v>-</v>
      </c>
      <c r="DI44" s="879" t="str">
        <f t="shared" si="180"/>
        <v>b</v>
      </c>
      <c r="DJ44" s="877" t="str">
        <f t="shared" si="181"/>
        <v/>
      </c>
      <c r="DK44" s="878" t="str">
        <f t="shared" si="182"/>
        <v/>
      </c>
      <c r="DL44" s="878" t="str">
        <f t="shared" si="183"/>
        <v/>
      </c>
      <c r="DM44" s="878" t="str">
        <f t="shared" si="184"/>
        <v/>
      </c>
      <c r="DN44" s="878">
        <f t="shared" si="262"/>
        <v>3</v>
      </c>
      <c r="DO44" s="878" t="str">
        <f t="shared" si="185"/>
        <v/>
      </c>
      <c r="DP44" s="878" t="str">
        <f t="shared" si="186"/>
        <v/>
      </c>
      <c r="DQ44" s="878" t="str">
        <f t="shared" si="187"/>
        <v/>
      </c>
      <c r="DR44" s="840">
        <f t="shared" si="188"/>
        <v>0.75</v>
      </c>
      <c r="DS44" s="876" t="str">
        <f t="shared" si="189"/>
        <v>市民実感</v>
      </c>
      <c r="DT44" s="863" t="str">
        <f t="shared" si="190"/>
        <v>本施策は、大学が学外に出て、産業界や地域などと連携して活動を行うことにより、市民生活実感の向上に寄与するとともに、大学教育の充実を図ることを目的としているため、市民生活実感評価を重視する。</v>
      </c>
      <c r="DU44" s="877" t="str">
        <f>VLOOKUP(CF44&amp;DI44&amp;DS44,プルダウン!$AC$2:$AD$71,2,FALSE)</f>
        <v>B</v>
      </c>
      <c r="DV44" s="859" t="str">
        <f>VLOOKUP(DU44,プルダウン!$A$1:$B$6,2,FALSE)</f>
        <v>政策の目的がかなり達成されている</v>
      </c>
      <c r="DW44" s="860"/>
      <c r="DX44" s="859"/>
      <c r="DY44" s="889" t="str">
        <f>VLOOKUP($A44&amp;"-"&amp;DY$4,'04施策の客観指標'!$A$4:$AY$1029,COLUMN('04施策の客観指標'!$AU:$AU),FALSE)</f>
        <v>a</v>
      </c>
      <c r="DZ44" s="878" t="str">
        <f>VLOOKUP($A44&amp;"-"&amp;DZ$4,'04施策の客観指標'!$A$4:$AY$1029,COLUMN('04施策の客観指標'!$AU:$AU),FALSE)</f>
        <v>a</v>
      </c>
      <c r="EA44" s="878" t="str">
        <f>VLOOKUP($A44&amp;"-"&amp;EA$4,'04施策の客観指標'!$A$4:$AY$1029,COLUMN('04施策の客観指標'!$AU:$AU),FALSE)</f>
        <v>a</v>
      </c>
      <c r="EB44" s="878" t="str">
        <f>VLOOKUP($A44&amp;"-"&amp;EB$4,'04施策の客観指標'!$A$4:$AY$1029,COLUMN('04施策の客観指標'!$AU:$AU),FALSE)</f>
        <v>-</v>
      </c>
      <c r="EC44" s="878" t="str">
        <f>VLOOKUP($A44&amp;"-"&amp;EC$4,'04施策の客観指標'!$A$4:$AY$1029,COLUMN('04施策の客観指標'!$AU:$AU),FALSE)</f>
        <v>-</v>
      </c>
      <c r="ED44" s="878" t="str">
        <f>VLOOKUP($A44&amp;"-"&amp;ED$4,'04施策の客観指標'!$A$4:$AY$1029,COLUMN('04施策の客観指標'!$AU:$AU),FALSE)</f>
        <v>-</v>
      </c>
      <c r="EE44" s="878" t="str">
        <f>VLOOKUP($A44&amp;"-"&amp;EE$4,'04施策の客観指標'!$A$4:$AY$1029,COLUMN('04施策の客観指標'!$AU:$AU),FALSE)</f>
        <v>-</v>
      </c>
      <c r="EF44" s="878" t="str">
        <f>VLOOKUP($A44&amp;"-"&amp;EF$4,'04施策の客観指標'!$A$4:$AY$1029,COLUMN('04施策の客観指標'!$AU:$AU),FALSE)</f>
        <v>-</v>
      </c>
      <c r="EG44" s="878" t="str">
        <f>VLOOKUP($A44&amp;"-"&amp;EG$4,'04施策の客観指標'!$A$4:$AY$1029,COLUMN('04施策の客観指標'!$AU:$AU),FALSE)</f>
        <v>-</v>
      </c>
      <c r="EH44" s="879" t="str">
        <f t="shared" si="191"/>
        <v>a</v>
      </c>
      <c r="EI44" s="895">
        <f>IF(DY44="-","-",VLOOKUP($A44&amp;"-"&amp;DY$4,'04施策の客観指標'!$A$4:$AY$1029,COLUMN('04施策の客観指標'!$AY:$AY),FALSE))</f>
        <v>1</v>
      </c>
      <c r="EJ44" s="895">
        <f>IF(DZ44="-","-",VLOOKUP($A44&amp;"-"&amp;DZ$4,'04施策の客観指標'!$A$4:$AY$1029,COLUMN('04施策の客観指標'!$AY:$AY),FALSE))</f>
        <v>1</v>
      </c>
      <c r="EK44" s="895">
        <f>IF(EA44="-","-",VLOOKUP($A44&amp;"-"&amp;EA$4,'04施策の客観指標'!$A$4:$AY$1029,COLUMN('04施策の客観指標'!$AY:$AY),FALSE))</f>
        <v>1</v>
      </c>
      <c r="EL44" s="895" t="str">
        <f>IF(EB44="-","-",VLOOKUP($A44&amp;"-"&amp;EB$4,'04施策の客観指標'!$A$4:$AY$1029,COLUMN('04施策の客観指標'!$AY:$AY),FALSE))</f>
        <v>-</v>
      </c>
      <c r="EM44" s="895" t="str">
        <f>IF(EC44="-","-",VLOOKUP($A44&amp;"-"&amp;EC$4,'04施策の客観指標'!$A$4:$AY$1029,COLUMN('04施策の客観指標'!$AY:$AY),FALSE))</f>
        <v>-</v>
      </c>
      <c r="EN44" s="895" t="str">
        <f>IF(ED44="-","-",VLOOKUP($A44&amp;"-"&amp;ED$4,'04施策の客観指標'!$A$4:$AY$1029,COLUMN('04施策の客観指標'!$AY:$AY),FALSE))</f>
        <v>-</v>
      </c>
      <c r="EO44" s="895" t="str">
        <f>IF(EE44="-","-",VLOOKUP($A44&amp;"-"&amp;EE$4,'04施策の客観指標'!$A$4:$AY$1029,COLUMN('04施策の客観指標'!$AY:$AY),FALSE))</f>
        <v>-</v>
      </c>
      <c r="EP44" s="895" t="str">
        <f>IF(EF44="-","-",VLOOKUP($A44&amp;"-"&amp;EF$4,'04施策の客観指標'!$A$4:$AY$1029,COLUMN('04施策の客観指標'!$AY:$AY),FALSE))</f>
        <v>-</v>
      </c>
      <c r="EQ44" s="895" t="str">
        <f>IF(EG44="-","-",VLOOKUP($A44&amp;"-"&amp;EG$4,'04施策の客観指標'!$A$4:$AY$1029,COLUMN('04施策の客観指標'!$AY:$AY),FALSE))</f>
        <v>-</v>
      </c>
      <c r="ER44" s="879">
        <f t="shared" si="192"/>
        <v>3</v>
      </c>
      <c r="ES44" s="877">
        <f t="shared" si="193"/>
        <v>4</v>
      </c>
      <c r="ET44" s="878">
        <f t="shared" si="194"/>
        <v>4</v>
      </c>
      <c r="EU44" s="878">
        <f t="shared" si="195"/>
        <v>4</v>
      </c>
      <c r="EV44" s="878" t="str">
        <f t="shared" si="196"/>
        <v/>
      </c>
      <c r="EW44" s="878" t="str">
        <f t="shared" si="197"/>
        <v/>
      </c>
      <c r="EX44" s="878" t="str">
        <f t="shared" si="198"/>
        <v/>
      </c>
      <c r="EY44" s="878" t="str">
        <f t="shared" si="199"/>
        <v/>
      </c>
      <c r="EZ44" s="878" t="str">
        <f t="shared" si="200"/>
        <v/>
      </c>
      <c r="FA44" s="878" t="str">
        <f t="shared" si="201"/>
        <v/>
      </c>
      <c r="FB44" s="855">
        <f t="shared" si="202"/>
        <v>1</v>
      </c>
      <c r="FC44" s="877" t="str">
        <f>IF($K44="○",VLOOKUP($C44&amp;"-"&amp;FC$4,'05市民生活実感調査'!$A$3:$BC$218,COLUMN('05市民生活実感調査'!$AI:$AI),FALSE),"-")</f>
        <v>-</v>
      </c>
      <c r="FD44" s="878" t="str">
        <f>IF($L44="○",VLOOKUP($C44&amp;"-"&amp;FD$4,'05市民生活実感調査'!$A$3:$BC$218,COLUMN('05市民生活実感調査'!$AI:$AI),FALSE),"-")</f>
        <v>-</v>
      </c>
      <c r="FE44" s="878" t="str">
        <f>IF($M44="○",VLOOKUP($C44&amp;"-"&amp;FE$4,'05市民生活実感調査'!$A$3:$BC$218,COLUMN('05市民生活実感調査'!$AI:$AI),FALSE),"-")</f>
        <v>-</v>
      </c>
      <c r="FF44" s="878" t="str">
        <f>IF($N44="○",VLOOKUP($C44&amp;"-"&amp;FF$4,'05市民生活実感調査'!$A$3:$BC$218,COLUMN('05市民生活実感調査'!$AI:$AI),FALSE),"-")</f>
        <v>-</v>
      </c>
      <c r="FG44" s="878" t="str">
        <f>IF($O44="○",VLOOKUP($C44&amp;"-"&amp;FG$4,'05市民生活実感調査'!$A$3:$BC$218,COLUMN('05市民生活実感調査'!$AI:$AI),FALSE),"-")</f>
        <v>c</v>
      </c>
      <c r="FH44" s="878" t="str">
        <f>IF($P44="○",VLOOKUP($C44&amp;"-"&amp;FH$4,'05市民生活実感調査'!$A$3:$BC$218,COLUMN('05市民生活実感調査'!$AI:$AI),FALSE),"-")</f>
        <v>-</v>
      </c>
      <c r="FI44" s="878" t="str">
        <f>IF($Q44="○",VLOOKUP($C44&amp;"-"&amp;FI$4,'05市民生活実感調査'!$A$3:$BC$218,COLUMN('05市民生活実感調査'!$AI:$AI),FALSE),"-")</f>
        <v>-</v>
      </c>
      <c r="FJ44" s="878" t="str">
        <f>IF($R44="○",VLOOKUP($C44&amp;"-"&amp;FJ$4,'05市民生活実感調査'!$A$3:$BC$218,COLUMN('05市民生活実感調査'!$AI:$AI),FALSE),"-")</f>
        <v>-</v>
      </c>
      <c r="FK44" s="879" t="str">
        <f t="shared" si="203"/>
        <v>c</v>
      </c>
      <c r="FL44" s="877" t="str">
        <f t="shared" si="204"/>
        <v/>
      </c>
      <c r="FM44" s="878" t="str">
        <f t="shared" si="205"/>
        <v/>
      </c>
      <c r="FN44" s="878" t="str">
        <f t="shared" si="206"/>
        <v/>
      </c>
      <c r="FO44" s="878" t="str">
        <f t="shared" si="207"/>
        <v/>
      </c>
      <c r="FP44" s="878">
        <f t="shared" si="208"/>
        <v>2</v>
      </c>
      <c r="FQ44" s="878" t="str">
        <f t="shared" si="209"/>
        <v/>
      </c>
      <c r="FR44" s="878" t="str">
        <f t="shared" si="210"/>
        <v/>
      </c>
      <c r="FS44" s="878" t="str">
        <f t="shared" si="211"/>
        <v/>
      </c>
      <c r="FT44" s="840">
        <f t="shared" si="212"/>
        <v>0.5</v>
      </c>
      <c r="FU44" s="876" t="str">
        <f t="shared" si="213"/>
        <v>市民実感</v>
      </c>
      <c r="FV44" s="863" t="str">
        <f t="shared" si="214"/>
        <v>本施策は、大学が学外に出て、産業界や地域などと連携して活動を行うことにより、市民生活実感の向上に寄与するとともに、大学教育の充実を図ることを目的としているため、市民生活実感評価を重視する。</v>
      </c>
      <c r="FW44" s="877" t="str">
        <f>VLOOKUP(EH44&amp;FK44&amp;FU44,プルダウン!$AC$2:$AD$71,2,FALSE)</f>
        <v>B</v>
      </c>
      <c r="FX44" s="859" t="str">
        <f>VLOOKUP(FW44,プルダウン!$A$1:$B$6,2,FALSE)</f>
        <v>政策の目的がかなり達成されている</v>
      </c>
      <c r="FY44" s="860"/>
      <c r="FZ44" s="859"/>
      <c r="GA44" s="889" t="str">
        <f>VLOOKUP($A44&amp;"-"&amp;GA$4,'04施策の客観指標'!$A$4:$AY$1029,COLUMN('04施策の客観指標'!$AV:$AV),FALSE)</f>
        <v>a</v>
      </c>
      <c r="GB44" s="878" t="str">
        <f>VLOOKUP($A44&amp;"-"&amp;GB$4,'04施策の客観指標'!$A$4:$AY$1029,COLUMN('04施策の客観指標'!$AV:$AV),FALSE)</f>
        <v>a</v>
      </c>
      <c r="GC44" s="878" t="str">
        <f>VLOOKUP($A44&amp;"-"&amp;GC$4,'04施策の客観指標'!$A$4:$AY$1029,COLUMN('04施策の客観指標'!$AV:$AV),FALSE)</f>
        <v>a</v>
      </c>
      <c r="GD44" s="878" t="str">
        <f>VLOOKUP($A44&amp;"-"&amp;GD$4,'04施策の客観指標'!$A$4:$AY$1029,COLUMN('04施策の客観指標'!$AV:$AV),FALSE)</f>
        <v>-</v>
      </c>
      <c r="GE44" s="878" t="str">
        <f>VLOOKUP($A44&amp;"-"&amp;GE$4,'04施策の客観指標'!$A$4:$AY$1029,COLUMN('04施策の客観指標'!$AV:$AV),FALSE)</f>
        <v>-</v>
      </c>
      <c r="GF44" s="878" t="str">
        <f>VLOOKUP($A44&amp;"-"&amp;GF$4,'04施策の客観指標'!$A$4:$AY$1029,COLUMN('04施策の客観指標'!$AV:$AV),FALSE)</f>
        <v>-</v>
      </c>
      <c r="GG44" s="878" t="str">
        <f>VLOOKUP($A44&amp;"-"&amp;GG$4,'04施策の客観指標'!$A$4:$AY$1029,COLUMN('04施策の客観指標'!$AV:$AV),FALSE)</f>
        <v>-</v>
      </c>
      <c r="GH44" s="878" t="str">
        <f>VLOOKUP($A44&amp;"-"&amp;GH$4,'04施策の客観指標'!$A$4:$AY$1029,COLUMN('04施策の客観指標'!$AV:$AV),FALSE)</f>
        <v>-</v>
      </c>
      <c r="GI44" s="878" t="str">
        <f>VLOOKUP($A44&amp;"-"&amp;GI$4,'04施策の客観指標'!$A$4:$AY$1029,COLUMN('04施策の客観指標'!$AV:$AV),FALSE)</f>
        <v>-</v>
      </c>
      <c r="GJ44" s="879" t="str">
        <f t="shared" si="215"/>
        <v>a</v>
      </c>
      <c r="GK44" s="856">
        <f>IF(GA44="-","-",VLOOKUP($A44&amp;"-"&amp;GA$4,'04施策の客観指標'!$A$4:$AY$1029,COLUMN('04施策の客観指標'!$AY:$AY),FALSE))</f>
        <v>1</v>
      </c>
      <c r="GL44" s="856">
        <f>IF(GB44="-","-",VLOOKUP($A44&amp;"-"&amp;GB$4,'04施策の客観指標'!$A$4:$AY$1029,COLUMN('04施策の客観指標'!$AY:$AY),FALSE))</f>
        <v>1</v>
      </c>
      <c r="GM44" s="856">
        <f>IF(GC44="-","-",VLOOKUP($A44&amp;"-"&amp;GC$4,'04施策の客観指標'!$A$4:$AY$1029,COLUMN('04施策の客観指標'!$AY:$AY),FALSE))</f>
        <v>1</v>
      </c>
      <c r="GN44" s="856" t="str">
        <f>IF(GD44="-","-",VLOOKUP($A44&amp;"-"&amp;GD$4,'04施策の客観指標'!$A$4:$AY$1029,COLUMN('04施策の客観指標'!$AY:$AY),FALSE))</f>
        <v>-</v>
      </c>
      <c r="GO44" s="856" t="str">
        <f>IF(GE44="-","-",VLOOKUP($A44&amp;"-"&amp;GE$4,'04施策の客観指標'!$A$4:$AY$1029,COLUMN('04施策の客観指標'!$AY:$AY),FALSE))</f>
        <v>-</v>
      </c>
      <c r="GP44" s="856" t="str">
        <f>IF(GF44="-","-",VLOOKUP($A44&amp;"-"&amp;GF$4,'04施策の客観指標'!$A$4:$AY$1029,COLUMN('04施策の客観指標'!$AY:$AY),FALSE))</f>
        <v>-</v>
      </c>
      <c r="GQ44" s="856" t="str">
        <f>IF(GG44="-","-",VLOOKUP($A44&amp;"-"&amp;GG$4,'04施策の客観指標'!$A$4:$AY$1029,COLUMN('04施策の客観指標'!$AY:$AY),FALSE))</f>
        <v>-</v>
      </c>
      <c r="GR44" s="856" t="str">
        <f>IF(GH44="-","-",VLOOKUP($A44&amp;"-"&amp;GH$4,'04施策の客観指標'!$A$4:$AY$1029,COLUMN('04施策の客観指標'!$AY:$AY),FALSE))</f>
        <v>-</v>
      </c>
      <c r="GS44" s="856" t="str">
        <f>IF(GI44="-","-",VLOOKUP($A44&amp;"-"&amp;GI$4,'04施策の客観指標'!$A$4:$AY$1029,COLUMN('04施策の客観指標'!$AY:$AY),FALSE))</f>
        <v>-</v>
      </c>
      <c r="GT44" s="879">
        <f t="shared" si="216"/>
        <v>3</v>
      </c>
      <c r="GU44" s="877">
        <f t="shared" si="217"/>
        <v>4</v>
      </c>
      <c r="GV44" s="878">
        <f t="shared" si="218"/>
        <v>4</v>
      </c>
      <c r="GW44" s="878">
        <f t="shared" si="219"/>
        <v>4</v>
      </c>
      <c r="GX44" s="878" t="str">
        <f t="shared" si="220"/>
        <v/>
      </c>
      <c r="GY44" s="878" t="str">
        <f t="shared" si="221"/>
        <v/>
      </c>
      <c r="GZ44" s="878" t="str">
        <f t="shared" si="222"/>
        <v/>
      </c>
      <c r="HA44" s="878" t="str">
        <f t="shared" si="223"/>
        <v/>
      </c>
      <c r="HB44" s="878" t="str">
        <f t="shared" si="224"/>
        <v/>
      </c>
      <c r="HC44" s="878" t="str">
        <f t="shared" si="225"/>
        <v/>
      </c>
      <c r="HD44" s="855">
        <f t="shared" si="226"/>
        <v>1</v>
      </c>
      <c r="HE44" s="877" t="str">
        <f>IF($K44="○",VLOOKUP($C44&amp;"-"&amp;HE$4,'05市民生活実感調査'!$A$3:$BC$218,COLUMN('05市民生活実感調査'!$AS:$AS),FALSE),"-")</f>
        <v>-</v>
      </c>
      <c r="HF44" s="878" t="str">
        <f>IF($L44="○",VLOOKUP($C44&amp;"-"&amp;HF$4,'05市民生活実感調査'!$A$3:$BC$218,COLUMN('05市民生活実感調査'!$AS:$AS),FALSE),"-")</f>
        <v>-</v>
      </c>
      <c r="HG44" s="878" t="str">
        <f>IF($M44="○",VLOOKUP($C44&amp;"-"&amp;HG$4,'05市民生活実感調査'!$A$3:$BC$218,COLUMN('05市民生活実感調査'!$AS:$AS),FALSE),"-")</f>
        <v>-</v>
      </c>
      <c r="HH44" s="878" t="str">
        <f>IF($N44="○",VLOOKUP($C44&amp;"-"&amp;HH$4,'05市民生活実感調査'!$A$3:$BC$218,COLUMN('05市民生活実感調査'!$AS:$AS),FALSE),"-")</f>
        <v>-</v>
      </c>
      <c r="HI44" s="878" t="str">
        <f>IF($O44="○",VLOOKUP($C44&amp;"-"&amp;HI$4,'05市民生活実感調査'!$A$3:$BC$218,COLUMN('05市民生活実感調査'!$AS:$AS),FALSE),"-")</f>
        <v>c</v>
      </c>
      <c r="HJ44" s="878" t="str">
        <f>IF($P44="○",VLOOKUP($C44&amp;"-"&amp;HJ$4,'05市民生活実感調査'!$A$3:$BC$218,COLUMN('05市民生活実感調査'!$AS:$AS),FALSE),"-")</f>
        <v>-</v>
      </c>
      <c r="HK44" s="878" t="str">
        <f>IF($Q44="○",VLOOKUP($C44&amp;"-"&amp;HK$4,'05市民生活実感調査'!$A$3:$BC$218,COLUMN('05市民生活実感調査'!$AS:$AS),FALSE),"-")</f>
        <v>-</v>
      </c>
      <c r="HL44" s="878" t="str">
        <f>IF($R44="○",VLOOKUP($C44&amp;"-"&amp;HL$4,'05市民生活実感調査'!$A$3:$BC$218,COLUMN('05市民生活実感調査'!$AS:$AS),FALSE),"-")</f>
        <v>-</v>
      </c>
      <c r="HM44" s="879" t="str">
        <f t="shared" si="227"/>
        <v>c</v>
      </c>
      <c r="HN44" s="877" t="str">
        <f t="shared" si="228"/>
        <v/>
      </c>
      <c r="HO44" s="878" t="str">
        <f t="shared" si="229"/>
        <v/>
      </c>
      <c r="HP44" s="878" t="str">
        <f t="shared" si="230"/>
        <v/>
      </c>
      <c r="HQ44" s="878" t="str">
        <f t="shared" si="231"/>
        <v/>
      </c>
      <c r="HR44" s="878">
        <f t="shared" si="232"/>
        <v>2</v>
      </c>
      <c r="HS44" s="878" t="str">
        <f t="shared" si="233"/>
        <v/>
      </c>
      <c r="HT44" s="878" t="str">
        <f t="shared" si="234"/>
        <v/>
      </c>
      <c r="HU44" s="878" t="str">
        <f t="shared" si="235"/>
        <v/>
      </c>
      <c r="HV44" s="840">
        <f t="shared" si="236"/>
        <v>0.5</v>
      </c>
      <c r="HW44" s="876" t="str">
        <f t="shared" si="237"/>
        <v>市民実感</v>
      </c>
      <c r="HX44" s="863" t="str">
        <f t="shared" si="238"/>
        <v>本施策は、大学が学外に出て、産業界や地域などと連携して活動を行うことにより、市民生活実感の向上に寄与するとともに、大学教育の充実を図ることを目的としているため、市民生活実感評価を重視する。</v>
      </c>
      <c r="HY44" s="877" t="str">
        <f>VLOOKUP(GJ44&amp;HM44&amp;HW44,プルダウン!$AC$2:$AD$71,2,FALSE)</f>
        <v>B</v>
      </c>
      <c r="HZ44" s="859" t="str">
        <f>VLOOKUP(HY44,プルダウン!$A$1:$B$6,2,FALSE)</f>
        <v>政策の目的がかなり達成されている</v>
      </c>
      <c r="IA44" s="860" t="s">
        <v>83</v>
      </c>
      <c r="IB44" s="859"/>
      <c r="IC44" s="889" t="str">
        <f>VLOOKUP($A44&amp;"-"&amp;IC$4,'04施策の客観指標'!$A$4:$AY$1029,COLUMN('04施策の客観指標'!$AW:$AW),FALSE)</f>
        <v>a</v>
      </c>
      <c r="ID44" s="878" t="str">
        <f>VLOOKUP($A44&amp;"-"&amp;ID$4,'04施策の客観指標'!$A$4:$AY$1029,COLUMN('04施策の客観指標'!$AW:$AW),FALSE)</f>
        <v>a</v>
      </c>
      <c r="IE44" s="878" t="str">
        <f>VLOOKUP($A44&amp;"-"&amp;IE$4,'04施策の客観指標'!$A$4:$AY$1029,COLUMN('04施策の客観指標'!$AW:$AW),FALSE)</f>
        <v>a</v>
      </c>
      <c r="IF44" s="878" t="str">
        <f>VLOOKUP($A44&amp;"-"&amp;IF$4,'04施策の客観指標'!$A$4:$AY$1029,COLUMN('04施策の客観指標'!$AW:$AW),FALSE)</f>
        <v>-</v>
      </c>
      <c r="IG44" s="878" t="str">
        <f>VLOOKUP($A44&amp;"-"&amp;IG$4,'04施策の客観指標'!$A$4:$AY$1029,COLUMN('04施策の客観指標'!$AW:$AW),FALSE)</f>
        <v>-</v>
      </c>
      <c r="IH44" s="878" t="str">
        <f>VLOOKUP($A44&amp;"-"&amp;IH$4,'04施策の客観指標'!$A$4:$AY$1029,COLUMN('04施策の客観指標'!$AW:$AW),FALSE)</f>
        <v>-</v>
      </c>
      <c r="II44" s="878" t="str">
        <f>VLOOKUP($A44&amp;"-"&amp;II$4,'04施策の客観指標'!$A$4:$AY$1029,COLUMN('04施策の客観指標'!$AW:$AW),FALSE)</f>
        <v>-</v>
      </c>
      <c r="IJ44" s="878" t="str">
        <f>VLOOKUP($A44&amp;"-"&amp;IJ$4,'04施策の客観指標'!$A$4:$AY$1029,COLUMN('04施策の客観指標'!$AW:$AW),FALSE)</f>
        <v>-</v>
      </c>
      <c r="IK44" s="878" t="str">
        <f>VLOOKUP($A44&amp;"-"&amp;IK$4,'04施策の客観指標'!$A$4:$AY$1029,COLUMN('04施策の客観指標'!$AW:$AW),FALSE)</f>
        <v>-</v>
      </c>
      <c r="IL44" s="879" t="str">
        <f t="shared" si="239"/>
        <v>a</v>
      </c>
      <c r="IM44" s="856">
        <f>IF(IC44="-","-",VLOOKUP($A44&amp;"-"&amp;IC$4,'04施策の客観指標'!$A$4:$AY$1029,COLUMN('04施策の客観指標'!$AY:$AY),FALSE))</f>
        <v>1</v>
      </c>
      <c r="IN44" s="856">
        <f>IF(ID44="-","-",VLOOKUP($A44&amp;"-"&amp;ID$4,'04施策の客観指標'!$A$4:$AY$1029,COLUMN('04施策の客観指標'!$AY:$AY),FALSE))</f>
        <v>1</v>
      </c>
      <c r="IO44" s="856">
        <f>IF(IE44="-","-",VLOOKUP($A44&amp;"-"&amp;IE$4,'04施策の客観指標'!$A$4:$AY$1029,COLUMN('04施策の客観指標'!$AY:$AY),FALSE))</f>
        <v>1</v>
      </c>
      <c r="IP44" s="856" t="str">
        <f>IF(IF44="-","-",VLOOKUP($A44&amp;"-"&amp;IF$4,'04施策の客観指標'!$A$4:$AY$1029,COLUMN('04施策の客観指標'!$AY:$AY),FALSE))</f>
        <v>-</v>
      </c>
      <c r="IQ44" s="856" t="str">
        <f>IF(IG44="-","-",VLOOKUP($A44&amp;"-"&amp;IG$4,'04施策の客観指標'!$A$4:$AY$1029,COLUMN('04施策の客観指標'!$AY:$AY),FALSE))</f>
        <v>-</v>
      </c>
      <c r="IR44" s="856" t="str">
        <f>IF(IH44="-","-",VLOOKUP($A44&amp;"-"&amp;IH$4,'04施策の客観指標'!$A$4:$AY$1029,COLUMN('04施策の客観指標'!$AY:$AY),FALSE))</f>
        <v>-</v>
      </c>
      <c r="IS44" s="856" t="str">
        <f>IF(II44="-","-",VLOOKUP($A44&amp;"-"&amp;II$4,'04施策の客観指標'!$A$4:$AY$1029,COLUMN('04施策の客観指標'!$AY:$AY),FALSE))</f>
        <v>-</v>
      </c>
      <c r="IT44" s="856" t="str">
        <f>IF(IJ44="-","-",VLOOKUP($A44&amp;"-"&amp;IJ$4,'04施策の客観指標'!$A$4:$AY$1029,COLUMN('04施策の客観指標'!$AY:$AY),FALSE))</f>
        <v>-</v>
      </c>
      <c r="IU44" s="856" t="str">
        <f>IF(IK44="-","-",VLOOKUP($A44&amp;"-"&amp;IK$4,'04施策の客観指標'!$A$4:$AY$1029,COLUMN('04施策の客観指標'!$AY:$AY),FALSE))</f>
        <v>-</v>
      </c>
      <c r="IV44" s="879">
        <f t="shared" si="240"/>
        <v>3</v>
      </c>
      <c r="IW44" s="877">
        <f t="shared" si="241"/>
        <v>4</v>
      </c>
      <c r="IX44" s="878">
        <f t="shared" si="242"/>
        <v>4</v>
      </c>
      <c r="IY44" s="878">
        <f t="shared" si="243"/>
        <v>4</v>
      </c>
      <c r="IZ44" s="878" t="str">
        <f t="shared" si="244"/>
        <v/>
      </c>
      <c r="JA44" s="878" t="str">
        <f t="shared" si="245"/>
        <v/>
      </c>
      <c r="JB44" s="878" t="str">
        <f t="shared" si="246"/>
        <v/>
      </c>
      <c r="JC44" s="878" t="str">
        <f t="shared" si="247"/>
        <v/>
      </c>
      <c r="JD44" s="878" t="str">
        <f t="shared" si="248"/>
        <v/>
      </c>
      <c r="JE44" s="878" t="str">
        <f t="shared" si="249"/>
        <v/>
      </c>
      <c r="JF44" s="855">
        <f t="shared" si="250"/>
        <v>1</v>
      </c>
      <c r="JG44" s="877" t="str">
        <f>IF($K44="○",VLOOKUP($C44&amp;"-"&amp;JG$4,'05市民生活実感調査'!$A$3:$BC$218,COLUMN('05市民生活実感調査'!$BC:$BC),FALSE),"-")</f>
        <v>-</v>
      </c>
      <c r="JH44" s="878" t="str">
        <f>IF($L44="○",VLOOKUP($C44&amp;"-"&amp;JH$4,'05市民生活実感調査'!$A$3:$BC$218,COLUMN('05市民生活実感調査'!$BC:$BC),FALSE),"-")</f>
        <v>-</v>
      </c>
      <c r="JI44" s="878" t="str">
        <f>IF($M44="○",VLOOKUP($C44&amp;"-"&amp;JI$4,'05市民生活実感調査'!$A$3:$BC$218,COLUMN('05市民生活実感調査'!$BC:$BC),FALSE),"-")</f>
        <v>-</v>
      </c>
      <c r="JJ44" s="878" t="str">
        <f>IF($N44="○",VLOOKUP($C44&amp;"-"&amp;JJ$4,'05市民生活実感調査'!$A$3:$BC$218,COLUMN('05市民生活実感調査'!$BC:$BC),FALSE),"-")</f>
        <v>-</v>
      </c>
      <c r="JK44" s="878" t="str">
        <f>IF($O44="○",VLOOKUP($C44&amp;"-"&amp;JK$4,'05市民生活実感調査'!$A$3:$BC$218,COLUMN('05市民生活実感調査'!$BC:$BC),FALSE),"-")</f>
        <v>c</v>
      </c>
      <c r="JL44" s="878" t="str">
        <f>IF($P44="○",VLOOKUP($C44&amp;"-"&amp;JL$4,'05市民生活実感調査'!$A$3:$BC$218,COLUMN('05市民生活実感調査'!$BC:$BC),FALSE),"-")</f>
        <v>-</v>
      </c>
      <c r="JM44" s="878" t="str">
        <f>IF($Q44="○",VLOOKUP($C44&amp;"-"&amp;JM$4,'05市民生活実感調査'!$A$3:$BC$218,COLUMN('05市民生活実感調査'!$BC:$BC),FALSE),"-")</f>
        <v>-</v>
      </c>
      <c r="JN44" s="878" t="str">
        <f>IF($R44="○",VLOOKUP($C44&amp;"-"&amp;JN$4,'05市民生活実感調査'!$A$3:$BC$218,COLUMN('05市民生活実感調査'!$BC:$BC),FALSE),"-")</f>
        <v>-</v>
      </c>
      <c r="JO44" s="879" t="str">
        <f t="shared" si="251"/>
        <v>c</v>
      </c>
      <c r="JP44" s="877" t="str">
        <f t="shared" si="252"/>
        <v/>
      </c>
      <c r="JQ44" s="878" t="str">
        <f t="shared" si="253"/>
        <v/>
      </c>
      <c r="JR44" s="878" t="str">
        <f t="shared" si="254"/>
        <v/>
      </c>
      <c r="JS44" s="878" t="str">
        <f t="shared" si="255"/>
        <v/>
      </c>
      <c r="JT44" s="878">
        <f t="shared" si="256"/>
        <v>2</v>
      </c>
      <c r="JU44" s="878" t="str">
        <f t="shared" si="257"/>
        <v/>
      </c>
      <c r="JV44" s="878" t="str">
        <f t="shared" si="258"/>
        <v/>
      </c>
      <c r="JW44" s="878" t="str">
        <f t="shared" si="259"/>
        <v/>
      </c>
      <c r="JX44" s="840">
        <f t="shared" si="260"/>
        <v>0.5</v>
      </c>
      <c r="JY44" s="876" t="str">
        <f t="shared" si="143"/>
        <v>市民実感</v>
      </c>
      <c r="JZ44" s="863" t="str">
        <f t="shared" si="261"/>
        <v>本施策は、大学が学外に出て、産業界や地域などと連携して活動を行うことにより、市民生活実感の向上に寄与するとともに、大学教育の充実を図ることを目的としているため、市民生活実感評価を重視する。</v>
      </c>
      <c r="KA44" s="877" t="str">
        <f>VLOOKUP(IL44&amp;JO44&amp;JY44,プルダウン!$AC$2:$AD$71,2,FALSE)</f>
        <v>B</v>
      </c>
      <c r="KB44" s="859" t="str">
        <f>VLOOKUP(KA44,プルダウン!$A$1:$B$6,2,FALSE)</f>
        <v>政策の目的がかなり達成されている</v>
      </c>
      <c r="KC44" s="860"/>
      <c r="KD44" s="859"/>
      <c r="KE44" s="883" t="str">
        <f>VLOOKUP($A44&amp;"-"&amp;KE$4,'04施策の客観指標'!$A$4:$AY$1029,COLUMN('04施策の客観指標'!$AX:$AX),FALSE)</f>
        <v>a</v>
      </c>
      <c r="KF44" s="813" t="str">
        <f>VLOOKUP($A44&amp;"-"&amp;KF$4,'04施策の客観指標'!$A$4:$AY$1029,COLUMN('04施策の客観指標'!$AX:$AX),FALSE)</f>
        <v>a</v>
      </c>
      <c r="KG44" s="813" t="str">
        <f>VLOOKUP($A44&amp;"-"&amp;KG$4,'04施策の客観指標'!$A$4:$AY$1029,COLUMN('04施策の客観指標'!$AX:$AX),FALSE)</f>
        <v>a</v>
      </c>
      <c r="KH44" s="813" t="str">
        <f>VLOOKUP($A44&amp;"-"&amp;KH$4,'04施策の客観指標'!$A$4:$AY$1029,COLUMN('04施策の客観指標'!$AX:$AX),FALSE)</f>
        <v>-</v>
      </c>
      <c r="KI44" s="813" t="str">
        <f>VLOOKUP($A44&amp;"-"&amp;KI$4,'04施策の客観指標'!$A$4:$AY$1029,COLUMN('04施策の客観指標'!$AX:$AX),FALSE)</f>
        <v>-</v>
      </c>
      <c r="KJ44" s="813" t="str">
        <f>VLOOKUP($A44&amp;"-"&amp;KJ$4,'04施策の客観指標'!$A$4:$AY$1029,COLUMN('04施策の客観指標'!$AX:$AX),FALSE)</f>
        <v>-</v>
      </c>
      <c r="KK44" s="813" t="str">
        <f>VLOOKUP($A44&amp;"-"&amp;KK$4,'04施策の客観指標'!$A$4:$AY$1029,COLUMN('04施策の客観指標'!$AX:$AX),FALSE)</f>
        <v>-</v>
      </c>
      <c r="KL44" s="813" t="str">
        <f>VLOOKUP($A44&amp;"-"&amp;KL$4,'04施策の客観指標'!$A$4:$AY$1029,COLUMN('04施策の客観指標'!$AX:$AX),FALSE)</f>
        <v>-</v>
      </c>
      <c r="KM44" s="813" t="str">
        <f>VLOOKUP($A44&amp;"-"&amp;KM$4,'04施策の客観指標'!$A$4:$AY$1029,COLUMN('04施策の客観指標'!$AX:$AX),FALSE)</f>
        <v>-</v>
      </c>
      <c r="KN44" s="814" t="str">
        <f t="shared" si="118"/>
        <v>a</v>
      </c>
      <c r="KO44" s="423">
        <f>IF(KE44="-","-",VLOOKUP($A44&amp;"-"&amp;KE$4,'04施策の客観指標'!$A$4:$AY$1029,COLUMN('04施策の客観指標'!$AY:$AY),FALSE))</f>
        <v>1</v>
      </c>
      <c r="KP44" s="423">
        <f>IF(KF44="-","-",VLOOKUP($A44&amp;"-"&amp;KF$4,'04施策の客観指標'!$A$4:$AY$1029,COLUMN('04施策の客観指標'!$AY:$AY),FALSE))</f>
        <v>1</v>
      </c>
      <c r="KQ44" s="423">
        <f>IF(KG44="-","-",VLOOKUP($A44&amp;"-"&amp;KG$4,'04施策の客観指標'!$A$4:$AY$1029,COLUMN('04施策の客観指標'!$AY:$AY),FALSE))</f>
        <v>1</v>
      </c>
      <c r="KR44" s="423" t="str">
        <f>IF(KH44="-","-",VLOOKUP($A44&amp;"-"&amp;KH$4,'04施策の客観指標'!$A$4:$AY$1029,COLUMN('04施策の客観指標'!$AY:$AY),FALSE))</f>
        <v>-</v>
      </c>
      <c r="KS44" s="423" t="str">
        <f>IF(KI44="-","-",VLOOKUP($A44&amp;"-"&amp;KI$4,'04施策の客観指標'!$A$4:$AY$1029,COLUMN('04施策の客観指標'!$AY:$AY),FALSE))</f>
        <v>-</v>
      </c>
      <c r="KT44" s="423" t="str">
        <f>IF(KJ44="-","-",VLOOKUP($A44&amp;"-"&amp;KJ$4,'04施策の客観指標'!$A$4:$AY$1029,COLUMN('04施策の客観指標'!$AY:$AY),FALSE))</f>
        <v>-</v>
      </c>
      <c r="KU44" s="423" t="str">
        <f>IF(KK44="-","-",VLOOKUP($A44&amp;"-"&amp;KK$4,'04施策の客観指標'!$A$4:$AY$1029,COLUMN('04施策の客観指標'!$AY:$AY),FALSE))</f>
        <v>-</v>
      </c>
      <c r="KV44" s="423" t="str">
        <f>IF(KL44="-","-",VLOOKUP($A44&amp;"-"&amp;KL$4,'04施策の客観指標'!$A$4:$AY$1029,COLUMN('04施策の客観指標'!$AY:$AY),FALSE))</f>
        <v>-</v>
      </c>
      <c r="KW44" s="423" t="str">
        <f>IF(KM44="-","-",VLOOKUP($A44&amp;"-"&amp;KM$4,'04施策の客観指標'!$A$4:$AY$1029,COLUMN('04施策の客観指標'!$AY:$AY),FALSE))</f>
        <v>-</v>
      </c>
      <c r="KX44" s="234">
        <f t="shared" si="119"/>
        <v>3</v>
      </c>
      <c r="KY44" s="237">
        <f t="shared" si="120"/>
        <v>4</v>
      </c>
      <c r="KZ44" s="187">
        <f t="shared" si="121"/>
        <v>4</v>
      </c>
      <c r="LA44" s="187">
        <f t="shared" si="122"/>
        <v>4</v>
      </c>
      <c r="LB44" s="187" t="str">
        <f t="shared" si="123"/>
        <v/>
      </c>
      <c r="LC44" s="187" t="str">
        <f t="shared" si="124"/>
        <v/>
      </c>
      <c r="LD44" s="187" t="str">
        <f t="shared" si="125"/>
        <v/>
      </c>
      <c r="LE44" s="187" t="str">
        <f t="shared" si="126"/>
        <v/>
      </c>
      <c r="LF44" s="187" t="str">
        <f t="shared" si="127"/>
        <v/>
      </c>
      <c r="LG44" s="187" t="str">
        <f t="shared" si="128"/>
        <v/>
      </c>
      <c r="LH44" s="240">
        <f t="shared" si="129"/>
        <v>1</v>
      </c>
      <c r="LI44" s="820" t="str">
        <f>IF($K44="○",VLOOKUP($C44&amp;"-"&amp;LI$4,'05市民生活実感調査'!$A$3:$BM$218,COLUMN('05市民生活実感調査'!$BM:$BM),FALSE),"-")</f>
        <v>-</v>
      </c>
      <c r="LJ44" s="821" t="str">
        <f>IF($L44="○",VLOOKUP($C44&amp;"-"&amp;LJ$4,'05市民生活実感調査'!$A$3:$BM$218,COLUMN('05市民生活実感調査'!$BM:$BM),FALSE),"-")</f>
        <v>-</v>
      </c>
      <c r="LK44" s="821" t="str">
        <f>IF($M44="○",VLOOKUP($C44&amp;"-"&amp;LK$4,'05市民生活実感調査'!$A$3:$BM$218,COLUMN('05市民生活実感調査'!$BM:$BM),FALSE),"-")</f>
        <v>-</v>
      </c>
      <c r="LL44" s="821" t="str">
        <f>IF($N44="○",VLOOKUP($C44&amp;"-"&amp;LL$4,'05市民生活実感調査'!$A$3:$BM$218,COLUMN('05市民生活実感調査'!$BM:$BM),FALSE),"-")</f>
        <v>-</v>
      </c>
      <c r="LM44" s="821" t="str">
        <f>IF($O44="○",VLOOKUP($C44&amp;"-"&amp;LM$4,'05市民生活実感調査'!$A$3:$BM$218,COLUMN('05市民生活実感調査'!$BM:$BM),FALSE),"-")</f>
        <v>c</v>
      </c>
      <c r="LN44" s="821" t="str">
        <f>IF($P44="○",VLOOKUP($C44&amp;"-"&amp;LN$4,'05市民生活実感調査'!$A$3:$BM$218,COLUMN('05市民生活実感調査'!$BM:$BM),FALSE),"-")</f>
        <v>-</v>
      </c>
      <c r="LO44" s="821" t="str">
        <f>IF($Q44="○",VLOOKUP($C44&amp;"-"&amp;LO$4,'05市民生活実感調査'!$A$3:$BM$218,COLUMN('05市民生活実感調査'!$BM:$BM),FALSE),"-")</f>
        <v>-</v>
      </c>
      <c r="LP44" s="821" t="str">
        <f>IF($R44="○",VLOOKUP($C44&amp;"-"&amp;LP$4,'05市民生活実感調査'!$A$3:$BM$218,COLUMN('05市民生活実感調査'!$BM:$BM),FALSE),"-")</f>
        <v>-</v>
      </c>
      <c r="LQ44" s="822" t="str">
        <f t="shared" si="130"/>
        <v>c</v>
      </c>
      <c r="LR44" s="237" t="str">
        <f t="shared" si="131"/>
        <v/>
      </c>
      <c r="LS44" s="187" t="str">
        <f t="shared" si="132"/>
        <v/>
      </c>
      <c r="LT44" s="187" t="str">
        <f t="shared" si="133"/>
        <v/>
      </c>
      <c r="LU44" s="187" t="str">
        <f t="shared" si="134"/>
        <v/>
      </c>
      <c r="LV44" s="187">
        <f t="shared" si="135"/>
        <v>2</v>
      </c>
      <c r="LW44" s="187" t="str">
        <f t="shared" si="136"/>
        <v/>
      </c>
      <c r="LX44" s="187" t="str">
        <f t="shared" si="137"/>
        <v/>
      </c>
      <c r="LY44" s="187" t="str">
        <f t="shared" si="138"/>
        <v/>
      </c>
      <c r="LZ44" s="422">
        <f t="shared" si="142"/>
        <v>0.5</v>
      </c>
      <c r="MA44" s="103" t="str">
        <f t="shared" si="144"/>
        <v>市民実感</v>
      </c>
      <c r="MB44" s="104" t="str">
        <f t="shared" si="140"/>
        <v>本施策は、大学が学外に出て、産業界や地域などと連携して活動を行うことにより、市民生活実感の向上に寄与するとともに、大学教育の充実を図ることを目的としているため、市民生活実感評価を重視する。</v>
      </c>
      <c r="MC44" s="823" t="str">
        <f>VLOOKUP(KN44&amp;LQ44&amp;MA44,プルダウン!$AC$2:$AD$71,2,FALSE)</f>
        <v>B</v>
      </c>
      <c r="MD44" s="824" t="str">
        <f>VLOOKUP(MC44,プルダウン!$A$1:$B$6,2,FALSE)</f>
        <v>政策の目的がかなり達成されている</v>
      </c>
      <c r="ME44" s="91"/>
      <c r="MF44" s="190"/>
    </row>
    <row r="45" spans="1:344" ht="161.25" customHeight="1">
      <c r="A45" s="426">
        <v>1006</v>
      </c>
      <c r="B45" s="133" t="s">
        <v>197</v>
      </c>
      <c r="C45" s="427">
        <f t="shared" si="145"/>
        <v>10</v>
      </c>
      <c r="D45" s="428" t="str">
        <f>IFERROR(VLOOKUP(C45,プルダウン!$L$2:$M$28,2,FALSE),"-")</f>
        <v>大学</v>
      </c>
      <c r="E45" s="133"/>
      <c r="F45" s="131" t="s">
        <v>1429</v>
      </c>
      <c r="G45" s="117" t="s">
        <v>3146</v>
      </c>
      <c r="H45" s="131"/>
      <c r="I45" s="132"/>
      <c r="J45" s="133"/>
      <c r="K45" s="429" t="s">
        <v>83</v>
      </c>
      <c r="L45" s="430" t="s">
        <v>83</v>
      </c>
      <c r="M45" s="430" t="s">
        <v>83</v>
      </c>
      <c r="N45" s="430" t="s">
        <v>83</v>
      </c>
      <c r="O45" s="430" t="s">
        <v>83</v>
      </c>
      <c r="P45" s="430" t="s">
        <v>383</v>
      </c>
      <c r="Q45" s="430" t="s">
        <v>83</v>
      </c>
      <c r="R45" s="431" t="s">
        <v>83</v>
      </c>
      <c r="S45" s="916" t="str">
        <f>VLOOKUP($A45&amp;"-"&amp;S$4,'04施策の客観指標'!$A$4:$AY$1029,COLUMN('04施策の客観指標'!$AS:$AS),FALSE)</f>
        <v>d</v>
      </c>
      <c r="T45" s="917" t="str">
        <f>VLOOKUP($A45&amp;"-"&amp;T$4,'04施策の客観指標'!$A$4:$AY$1029,COLUMN('04施策の客観指標'!$AS:$AS),FALSE)</f>
        <v>e</v>
      </c>
      <c r="U45" s="917" t="str">
        <f>VLOOKUP($A45&amp;"-"&amp;U$4,'04施策の客観指標'!$A$4:$AY$1029,COLUMN('04施策の客観指標'!$AS:$AS),FALSE)</f>
        <v>-</v>
      </c>
      <c r="V45" s="917" t="str">
        <f>VLOOKUP($A45&amp;"-"&amp;V$4,'04施策の客観指標'!$A$4:$AY$1029,COLUMN('04施策の客観指標'!$AS:$AS),FALSE)</f>
        <v>-</v>
      </c>
      <c r="W45" s="917" t="str">
        <f>VLOOKUP($A45&amp;"-"&amp;W$4,'04施策の客観指標'!$A$4:$AY$1029,COLUMN('04施策の客観指標'!$AS:$AS),FALSE)</f>
        <v>-</v>
      </c>
      <c r="X45" s="917" t="str">
        <f>VLOOKUP($A45&amp;"-"&amp;X$4,'04施策の客観指標'!$A$4:$AY$1029,COLUMN('04施策の客観指標'!$AS:$AS),FALSE)</f>
        <v>-</v>
      </c>
      <c r="Y45" s="917" t="str">
        <f>VLOOKUP($A45&amp;"-"&amp;Y$4,'04施策の客観指標'!$A$4:$AY$1029,COLUMN('04施策の客観指標'!$AS:$AS),FALSE)</f>
        <v>-</v>
      </c>
      <c r="Z45" s="917" t="str">
        <f>VLOOKUP($A45&amp;"-"&amp;Z$4,'04施策の客観指標'!$A$4:$AY$1029,COLUMN('04施策の客観指標'!$AS:$AS),FALSE)</f>
        <v>-</v>
      </c>
      <c r="AA45" s="918" t="str">
        <f>VLOOKUP($A45&amp;"-"&amp;AA$4,'04施策の客観指標'!$A$4:$AY$1029,COLUMN('04施策の客観指標'!$AS:$AS),FALSE)</f>
        <v>-</v>
      </c>
      <c r="AB45" s="919" t="str">
        <f t="shared" si="146"/>
        <v>e</v>
      </c>
      <c r="AC45" s="920">
        <v>1</v>
      </c>
      <c r="AD45" s="921">
        <v>1</v>
      </c>
      <c r="AE45" s="921" t="s">
        <v>83</v>
      </c>
      <c r="AF45" s="921" t="s">
        <v>83</v>
      </c>
      <c r="AG45" s="921" t="s">
        <v>83</v>
      </c>
      <c r="AH45" s="921" t="s">
        <v>83</v>
      </c>
      <c r="AI45" s="921" t="s">
        <v>83</v>
      </c>
      <c r="AJ45" s="921" t="s">
        <v>83</v>
      </c>
      <c r="AK45" s="921" t="s">
        <v>83</v>
      </c>
      <c r="AL45" s="922">
        <f t="shared" si="147"/>
        <v>2</v>
      </c>
      <c r="AM45" s="916">
        <f t="shared" si="148"/>
        <v>1</v>
      </c>
      <c r="AN45" s="917">
        <f t="shared" si="149"/>
        <v>0</v>
      </c>
      <c r="AO45" s="917" t="str">
        <f t="shared" si="150"/>
        <v/>
      </c>
      <c r="AP45" s="917" t="str">
        <f t="shared" si="151"/>
        <v/>
      </c>
      <c r="AQ45" s="917" t="str">
        <f t="shared" si="152"/>
        <v/>
      </c>
      <c r="AR45" s="917" t="str">
        <f t="shared" si="153"/>
        <v/>
      </c>
      <c r="AS45" s="917" t="str">
        <f t="shared" si="154"/>
        <v/>
      </c>
      <c r="AT45" s="917" t="str">
        <f t="shared" si="155"/>
        <v/>
      </c>
      <c r="AU45" s="918" t="str">
        <f t="shared" si="156"/>
        <v/>
      </c>
      <c r="AV45" s="923">
        <f t="shared" si="157"/>
        <v>0.125</v>
      </c>
      <c r="AW45" s="924" t="str">
        <f>IF($K45="○",VLOOKUP($C45&amp;"-"&amp;AW$4,'05市民生活実感調査'!$A$3:$BC$218,COLUMN('05市民生活実感調査'!$O:$O),FALSE),"-")</f>
        <v>-</v>
      </c>
      <c r="AX45" s="917" t="str">
        <f>IF($L45="○",VLOOKUP($C45&amp;"-"&amp;AX$4,'05市民生活実感調査'!$A$3:$BC$218,COLUMN('05市民生活実感調査'!$O:$O),FALSE),"-")</f>
        <v>-</v>
      </c>
      <c r="AY45" s="917" t="str">
        <f>IF($M45="○",VLOOKUP($C45&amp;"-"&amp;AY$4,'05市民生活実感調査'!$A$3:$BC$218,COLUMN('05市民生活実感調査'!$O:$O),FALSE),"-")</f>
        <v>-</v>
      </c>
      <c r="AZ45" s="917" t="str">
        <f>IF($N45="○",VLOOKUP($C45&amp;"-"&amp;AZ$4,'05市民生活実感調査'!$A$3:$BC$218,COLUMN('05市民生活実感調査'!$O:$O),FALSE),"-")</f>
        <v>-</v>
      </c>
      <c r="BA45" s="917" t="str">
        <f>IF($O45="○",VLOOKUP($C45&amp;"-"&amp;BA$4,'05市民生活実感調査'!$A$3:$BC$218,COLUMN('05市民生活実感調査'!$O:$O),FALSE),"-")</f>
        <v>-</v>
      </c>
      <c r="BB45" s="917" t="str">
        <f>IF($P45="○",VLOOKUP($C45&amp;"-"&amp;BB$4,'05市民生活実感調査'!$A$3:$BC$218,COLUMN('05市民生活実感調査'!$O:$O),FALSE),"-")</f>
        <v>a</v>
      </c>
      <c r="BC45" s="917" t="str">
        <f>IF($Q45="○",VLOOKUP($C45&amp;"-"&amp;BC$4,'05市民生活実感調査'!$A$3:$BC$218,COLUMN('05市民生活実感調査'!$O:$O),FALSE),"-")</f>
        <v>-</v>
      </c>
      <c r="BD45" s="917" t="str">
        <f>IF($R45="○",VLOOKUP($C45&amp;"-"&amp;BD$4,'05市民生活実感調査'!$A$3:$BC$218,COLUMN('05市民生活実感調査'!$O:$O),FALSE),"-")</f>
        <v>-</v>
      </c>
      <c r="BE45" s="922" t="str">
        <f t="shared" si="158"/>
        <v>a</v>
      </c>
      <c r="BF45" s="916" t="str">
        <f t="shared" si="159"/>
        <v/>
      </c>
      <c r="BG45" s="917" t="str">
        <f t="shared" si="160"/>
        <v/>
      </c>
      <c r="BH45" s="917" t="str">
        <f t="shared" si="161"/>
        <v/>
      </c>
      <c r="BI45" s="917" t="str">
        <f t="shared" si="162"/>
        <v/>
      </c>
      <c r="BJ45" s="917" t="str">
        <f t="shared" si="163"/>
        <v/>
      </c>
      <c r="BK45" s="917">
        <f t="shared" si="164"/>
        <v>4</v>
      </c>
      <c r="BL45" s="917" t="str">
        <f t="shared" si="165"/>
        <v/>
      </c>
      <c r="BM45" s="917" t="str">
        <f t="shared" si="166"/>
        <v/>
      </c>
      <c r="BN45" s="925">
        <f t="shared" si="167"/>
        <v>1</v>
      </c>
      <c r="BO45" s="926" t="s">
        <v>123</v>
      </c>
      <c r="BP45" s="927" t="s">
        <v>1988</v>
      </c>
      <c r="BQ45" s="916" t="s">
        <v>314</v>
      </c>
      <c r="BR45" s="928" t="s">
        <v>3630</v>
      </c>
      <c r="BS45" s="929" t="s">
        <v>1495</v>
      </c>
      <c r="BT45" s="928" t="s">
        <v>12</v>
      </c>
      <c r="BU45" s="927" t="s">
        <v>1460</v>
      </c>
      <c r="BV45" s="930" t="s">
        <v>1491</v>
      </c>
      <c r="BW45" s="889" t="str">
        <f>VLOOKUP($A45&amp;"-"&amp;BW$4,'04施策の客観指標'!$A$4:$AY$1029,COLUMN('04施策の客観指標'!$AT:$AT),FALSE)</f>
        <v>e</v>
      </c>
      <c r="BX45" s="878" t="str">
        <f>VLOOKUP($A45&amp;"-"&amp;BX$4,'04施策の客観指標'!$A$4:$AY$1029,COLUMN('04施策の客観指標'!$AT:$AT),FALSE)</f>
        <v>e</v>
      </c>
      <c r="BY45" s="878" t="str">
        <f>VLOOKUP($A45&amp;"-"&amp;BY$4,'04施策の客観指標'!$A$4:$AY$1029,COLUMN('04施策の客観指標'!$AT:$AT),FALSE)</f>
        <v>-</v>
      </c>
      <c r="BZ45" s="878" t="str">
        <f>VLOOKUP($A45&amp;"-"&amp;BZ$4,'04施策の客観指標'!$A$4:$AY$1029,COLUMN('04施策の客観指標'!$AT:$AT),FALSE)</f>
        <v>-</v>
      </c>
      <c r="CA45" s="878" t="str">
        <f>VLOOKUP($A45&amp;"-"&amp;CA$4,'04施策の客観指標'!$A$4:$AY$1029,COLUMN('04施策の客観指標'!$AT:$AT),FALSE)</f>
        <v>-</v>
      </c>
      <c r="CB45" s="878" t="str">
        <f>VLOOKUP($A45&amp;"-"&amp;CB$4,'04施策の客観指標'!$A$4:$AY$1029,COLUMN('04施策の客観指標'!$AT:$AT),FALSE)</f>
        <v>-</v>
      </c>
      <c r="CC45" s="878" t="str">
        <f>VLOOKUP($A45&amp;"-"&amp;CC$4,'04施策の客観指標'!$A$4:$AY$1029,COLUMN('04施策の客観指標'!$AT:$AT),FALSE)</f>
        <v>-</v>
      </c>
      <c r="CD45" s="878" t="str">
        <f>VLOOKUP($A45&amp;"-"&amp;CD$4,'04施策の客観指標'!$A$4:$AY$1029,COLUMN('04施策の客観指標'!$AT:$AT),FALSE)</f>
        <v>-</v>
      </c>
      <c r="CE45" s="852" t="str">
        <f>VLOOKUP($A45&amp;"-"&amp;CE$4,'04施策の客観指標'!$A$4:$AY$1029,COLUMN('04施策の客観指標'!$AT:$AT),FALSE)</f>
        <v>-</v>
      </c>
      <c r="CF45" s="879" t="str">
        <f t="shared" si="168"/>
        <v>e</v>
      </c>
      <c r="CG45" s="856">
        <f>IF(BW45="-","-",VLOOKUP($A45&amp;"-"&amp;BW$4,'04施策の客観指標'!$A$4:$AY$1029,COLUMN('04施策の客観指標'!$AY:$AY),FALSE))</f>
        <v>1</v>
      </c>
      <c r="CH45" s="856">
        <f>IF(BX45="-","-",VLOOKUP($A45&amp;"-"&amp;BX$4,'04施策の客観指標'!$A$4:$AY$1029,COLUMN('04施策の客観指標'!$AY:$AY),FALSE))</f>
        <v>1</v>
      </c>
      <c r="CI45" s="856" t="str">
        <f>IF(BY45="-","-",VLOOKUP($A45&amp;"-"&amp;BY$4,'04施策の客観指標'!$A$4:$AY$1029,COLUMN('04施策の客観指標'!$AY:$AY),FALSE))</f>
        <v>-</v>
      </c>
      <c r="CJ45" s="856" t="str">
        <f>IF(BZ45="-","-",VLOOKUP($A45&amp;"-"&amp;BZ$4,'04施策の客観指標'!$A$4:$AY$1029,COLUMN('04施策の客観指標'!$AY:$AY),FALSE))</f>
        <v>-</v>
      </c>
      <c r="CK45" s="856" t="str">
        <f>IF(CA45="-","-",VLOOKUP($A45&amp;"-"&amp;CA$4,'04施策の客観指標'!$A$4:$AY$1029,COLUMN('04施策の客観指標'!$AY:$AY),FALSE))</f>
        <v>-</v>
      </c>
      <c r="CL45" s="856" t="str">
        <f>IF(CB45="-","-",VLOOKUP($A45&amp;"-"&amp;CB$4,'04施策の客観指標'!$A$4:$AY$1029,COLUMN('04施策の客観指標'!$AY:$AY),FALSE))</f>
        <v>-</v>
      </c>
      <c r="CM45" s="856" t="str">
        <f>IF(CC45="-","-",VLOOKUP($A45&amp;"-"&amp;CC$4,'04施策の客観指標'!$A$4:$AY$1029,COLUMN('04施策の客観指標'!$AY:$AY),FALSE))</f>
        <v>-</v>
      </c>
      <c r="CN45" s="856" t="str">
        <f>IF(CD45="-","-",VLOOKUP($A45&amp;"-"&amp;CD$4,'04施策の客観指標'!$A$4:$AY$1029,COLUMN('04施策の客観指標'!$AY:$AY),FALSE))</f>
        <v>-</v>
      </c>
      <c r="CO45" s="856" t="str">
        <f>IF(CE45="-","-",VLOOKUP($A45&amp;"-"&amp;CE$4,'04施策の客観指標'!$A$4:$AY$1029,COLUMN('04施策の客観指標'!$AY:$AY),FALSE))</f>
        <v>-</v>
      </c>
      <c r="CP45" s="879">
        <f t="shared" si="169"/>
        <v>2</v>
      </c>
      <c r="CQ45" s="877">
        <f t="shared" si="170"/>
        <v>0</v>
      </c>
      <c r="CR45" s="878">
        <f t="shared" si="171"/>
        <v>0</v>
      </c>
      <c r="CS45" s="878" t="str">
        <f t="shared" si="172"/>
        <v/>
      </c>
      <c r="CT45" s="878" t="str">
        <f t="shared" si="173"/>
        <v/>
      </c>
      <c r="CU45" s="878" t="str">
        <f t="shared" si="174"/>
        <v/>
      </c>
      <c r="CV45" s="878" t="str">
        <f t="shared" si="175"/>
        <v/>
      </c>
      <c r="CW45" s="878" t="str">
        <f t="shared" si="176"/>
        <v/>
      </c>
      <c r="CX45" s="878" t="str">
        <f t="shared" si="177"/>
        <v/>
      </c>
      <c r="CY45" s="878" t="str">
        <f t="shared" si="178"/>
        <v/>
      </c>
      <c r="CZ45" s="855">
        <f t="shared" si="179"/>
        <v>0</v>
      </c>
      <c r="DA45" s="877" t="str">
        <f>IF($K45="○",VLOOKUP($C45&amp;"-"&amp;DA$4,'05市民生活実感調査'!$A$3:$BC$218,COLUMN('05市民生活実感調査'!$Y:$Y),FALSE),"-")</f>
        <v>-</v>
      </c>
      <c r="DB45" s="878" t="str">
        <f>IF($L45="○",VLOOKUP($C45&amp;"-"&amp;DB$4,'05市民生活実感調査'!$A$3:$BC$218,COLUMN('05市民生活実感調査'!$Y:$Y),FALSE),"-")</f>
        <v>-</v>
      </c>
      <c r="DC45" s="878" t="str">
        <f>IF($M45="○",VLOOKUP($C45&amp;"-"&amp;DC$4,'05市民生活実感調査'!$A$3:$BC$218,COLUMN('05市民生活実感調査'!$Y:$Y),FALSE),"-")</f>
        <v>-</v>
      </c>
      <c r="DD45" s="878" t="str">
        <f>IF($N45="○",VLOOKUP($C45&amp;"-"&amp;DD$4,'05市民生活実感調査'!$A$3:$BC$218,COLUMN('05市民生活実感調査'!$Y:$Y),FALSE),"-")</f>
        <v>-</v>
      </c>
      <c r="DE45" s="878" t="str">
        <f>IF($O45="○",VLOOKUP($C45&amp;"-"&amp;DE$4,'05市民生活実感調査'!$A$3:$BC$218,COLUMN('05市民生活実感調査'!$Y:$Y),FALSE),"-")</f>
        <v>-</v>
      </c>
      <c r="DF45" s="878" t="str">
        <f>IF($P45="○",VLOOKUP($C45&amp;"-"&amp;DF$4,'05市民生活実感調査'!$A$3:$BC$218,COLUMN('05市民生活実感調査'!$Y:$Y),FALSE),"-")</f>
        <v>b</v>
      </c>
      <c r="DG45" s="878" t="str">
        <f>IF($Q45="○",VLOOKUP($C45&amp;"-"&amp;DG$4,'05市民生活実感調査'!$A$3:$BC$218,COLUMN('05市民生活実感調査'!$Y:$Y),FALSE),"-")</f>
        <v>-</v>
      </c>
      <c r="DH45" s="878" t="str">
        <f>IF($R45="○",VLOOKUP($C45&amp;"-"&amp;DH$4,'05市民生活実感調査'!$A$3:$BC$218,COLUMN('05市民生活実感調査'!$Y:$Y),FALSE),"-")</f>
        <v>-</v>
      </c>
      <c r="DI45" s="879" t="str">
        <f t="shared" si="180"/>
        <v>b</v>
      </c>
      <c r="DJ45" s="877" t="str">
        <f t="shared" si="181"/>
        <v/>
      </c>
      <c r="DK45" s="878" t="str">
        <f t="shared" si="182"/>
        <v/>
      </c>
      <c r="DL45" s="878" t="str">
        <f t="shared" si="183"/>
        <v/>
      </c>
      <c r="DM45" s="878" t="str">
        <f t="shared" si="184"/>
        <v/>
      </c>
      <c r="DN45" s="878" t="str">
        <f t="shared" si="262"/>
        <v/>
      </c>
      <c r="DO45" s="878">
        <f t="shared" si="185"/>
        <v>3</v>
      </c>
      <c r="DP45" s="878" t="str">
        <f t="shared" si="186"/>
        <v/>
      </c>
      <c r="DQ45" s="878" t="str">
        <f t="shared" si="187"/>
        <v/>
      </c>
      <c r="DR45" s="840">
        <f t="shared" si="188"/>
        <v>0.75</v>
      </c>
      <c r="DS45" s="876" t="str">
        <f t="shared" si="189"/>
        <v>市民実感</v>
      </c>
      <c r="DT45" s="863" t="str">
        <f t="shared" si="190"/>
        <v>大学や学生の取組を市民に広くＰＲすることを目的としているため、市民生活実感評価を重視する。</v>
      </c>
      <c r="DU45" s="877" t="str">
        <f>VLOOKUP(CF45&amp;DI45&amp;DS45,プルダウン!$AC$2:$AD$71,2,FALSE)</f>
        <v>C</v>
      </c>
      <c r="DV45" s="859" t="str">
        <f>VLOOKUP(DU45,プルダウン!$A$1:$B$6,2,FALSE)</f>
        <v>政策の目的がそこそこ達成されている</v>
      </c>
      <c r="DW45" s="860" t="s">
        <v>2623</v>
      </c>
      <c r="DX45" s="859"/>
      <c r="DY45" s="889" t="str">
        <f>VLOOKUP($A45&amp;"-"&amp;DY$4,'04施策の客観指標'!$A$4:$AY$1029,COLUMN('04施策の客観指標'!$AU:$AU),FALSE)</f>
        <v>e</v>
      </c>
      <c r="DZ45" s="878" t="str">
        <f>VLOOKUP($A45&amp;"-"&amp;DZ$4,'04施策の客観指標'!$A$4:$AY$1029,COLUMN('04施策の客観指標'!$AU:$AU),FALSE)</f>
        <v>e</v>
      </c>
      <c r="EA45" s="878" t="str">
        <f>VLOOKUP($A45&amp;"-"&amp;EA$4,'04施策の客観指標'!$A$4:$AY$1029,COLUMN('04施策の客観指標'!$AU:$AU),FALSE)</f>
        <v>-</v>
      </c>
      <c r="EB45" s="878" t="str">
        <f>VLOOKUP($A45&amp;"-"&amp;EB$4,'04施策の客観指標'!$A$4:$AY$1029,COLUMN('04施策の客観指標'!$AU:$AU),FALSE)</f>
        <v>-</v>
      </c>
      <c r="EC45" s="878" t="str">
        <f>VLOOKUP($A45&amp;"-"&amp;EC$4,'04施策の客観指標'!$A$4:$AY$1029,COLUMN('04施策の客観指標'!$AU:$AU),FALSE)</f>
        <v>-</v>
      </c>
      <c r="ED45" s="878" t="str">
        <f>VLOOKUP($A45&amp;"-"&amp;ED$4,'04施策の客観指標'!$A$4:$AY$1029,COLUMN('04施策の客観指標'!$AU:$AU),FALSE)</f>
        <v>-</v>
      </c>
      <c r="EE45" s="878" t="str">
        <f>VLOOKUP($A45&amp;"-"&amp;EE$4,'04施策の客観指標'!$A$4:$AY$1029,COLUMN('04施策の客観指標'!$AU:$AU),FALSE)</f>
        <v>-</v>
      </c>
      <c r="EF45" s="878" t="str">
        <f>VLOOKUP($A45&amp;"-"&amp;EF$4,'04施策の客観指標'!$A$4:$AY$1029,COLUMN('04施策の客観指標'!$AU:$AU),FALSE)</f>
        <v>-</v>
      </c>
      <c r="EG45" s="878" t="str">
        <f>VLOOKUP($A45&amp;"-"&amp;EG$4,'04施策の客観指標'!$A$4:$AY$1029,COLUMN('04施策の客観指標'!$AU:$AU),FALSE)</f>
        <v>-</v>
      </c>
      <c r="EH45" s="879" t="str">
        <f t="shared" si="191"/>
        <v>e</v>
      </c>
      <c r="EI45" s="895">
        <f>IF(DY45="-","-",VLOOKUP($A45&amp;"-"&amp;DY$4,'04施策の客観指標'!$A$4:$AY$1029,COLUMN('04施策の客観指標'!$AY:$AY),FALSE))</f>
        <v>1</v>
      </c>
      <c r="EJ45" s="895">
        <f>IF(DZ45="-","-",VLOOKUP($A45&amp;"-"&amp;DZ$4,'04施策の客観指標'!$A$4:$AY$1029,COLUMN('04施策の客観指標'!$AY:$AY),FALSE))</f>
        <v>1</v>
      </c>
      <c r="EK45" s="895" t="str">
        <f>IF(EA45="-","-",VLOOKUP($A45&amp;"-"&amp;EA$4,'04施策の客観指標'!$A$4:$AY$1029,COLUMN('04施策の客観指標'!$AY:$AY),FALSE))</f>
        <v>-</v>
      </c>
      <c r="EL45" s="895" t="str">
        <f>IF(EB45="-","-",VLOOKUP($A45&amp;"-"&amp;EB$4,'04施策の客観指標'!$A$4:$AY$1029,COLUMN('04施策の客観指標'!$AY:$AY),FALSE))</f>
        <v>-</v>
      </c>
      <c r="EM45" s="895" t="str">
        <f>IF(EC45="-","-",VLOOKUP($A45&amp;"-"&amp;EC$4,'04施策の客観指標'!$A$4:$AY$1029,COLUMN('04施策の客観指標'!$AY:$AY),FALSE))</f>
        <v>-</v>
      </c>
      <c r="EN45" s="895" t="str">
        <f>IF(ED45="-","-",VLOOKUP($A45&amp;"-"&amp;ED$4,'04施策の客観指標'!$A$4:$AY$1029,COLUMN('04施策の客観指標'!$AY:$AY),FALSE))</f>
        <v>-</v>
      </c>
      <c r="EO45" s="895" t="str">
        <f>IF(EE45="-","-",VLOOKUP($A45&amp;"-"&amp;EE$4,'04施策の客観指標'!$A$4:$AY$1029,COLUMN('04施策の客観指標'!$AY:$AY),FALSE))</f>
        <v>-</v>
      </c>
      <c r="EP45" s="895" t="str">
        <f>IF(EF45="-","-",VLOOKUP($A45&amp;"-"&amp;EF$4,'04施策の客観指標'!$A$4:$AY$1029,COLUMN('04施策の客観指標'!$AY:$AY),FALSE))</f>
        <v>-</v>
      </c>
      <c r="EQ45" s="895" t="str">
        <f>IF(EG45="-","-",VLOOKUP($A45&amp;"-"&amp;EG$4,'04施策の客観指標'!$A$4:$AY$1029,COLUMN('04施策の客観指標'!$AY:$AY),FALSE))</f>
        <v>-</v>
      </c>
      <c r="ER45" s="879">
        <f t="shared" si="192"/>
        <v>2</v>
      </c>
      <c r="ES45" s="877">
        <f t="shared" si="193"/>
        <v>0</v>
      </c>
      <c r="ET45" s="878">
        <f t="shared" si="194"/>
        <v>0</v>
      </c>
      <c r="EU45" s="878" t="str">
        <f t="shared" si="195"/>
        <v/>
      </c>
      <c r="EV45" s="878" t="str">
        <f t="shared" si="196"/>
        <v/>
      </c>
      <c r="EW45" s="878" t="str">
        <f t="shared" si="197"/>
        <v/>
      </c>
      <c r="EX45" s="878" t="str">
        <f t="shared" si="198"/>
        <v/>
      </c>
      <c r="EY45" s="878" t="str">
        <f t="shared" si="199"/>
        <v/>
      </c>
      <c r="EZ45" s="878" t="str">
        <f t="shared" si="200"/>
        <v/>
      </c>
      <c r="FA45" s="878" t="str">
        <f t="shared" si="201"/>
        <v/>
      </c>
      <c r="FB45" s="855">
        <f t="shared" si="202"/>
        <v>0</v>
      </c>
      <c r="FC45" s="877" t="str">
        <f>IF($K45="○",VLOOKUP($C45&amp;"-"&amp;FC$4,'05市民生活実感調査'!$A$3:$BC$218,COLUMN('05市民生活実感調査'!$AI:$AI),FALSE),"-")</f>
        <v>-</v>
      </c>
      <c r="FD45" s="878" t="str">
        <f>IF($L45="○",VLOOKUP($C45&amp;"-"&amp;FD$4,'05市民生活実感調査'!$A$3:$BC$218,COLUMN('05市民生活実感調査'!$AI:$AI),FALSE),"-")</f>
        <v>-</v>
      </c>
      <c r="FE45" s="878" t="str">
        <f>IF($M45="○",VLOOKUP($C45&amp;"-"&amp;FE$4,'05市民生活実感調査'!$A$3:$BC$218,COLUMN('05市民生活実感調査'!$AI:$AI),FALSE),"-")</f>
        <v>-</v>
      </c>
      <c r="FF45" s="878" t="str">
        <f>IF($N45="○",VLOOKUP($C45&amp;"-"&amp;FF$4,'05市民生活実感調査'!$A$3:$BC$218,COLUMN('05市民生活実感調査'!$AI:$AI),FALSE),"-")</f>
        <v>-</v>
      </c>
      <c r="FG45" s="878" t="str">
        <f>IF($O45="○",VLOOKUP($C45&amp;"-"&amp;FG$4,'05市民生活実感調査'!$A$3:$BC$218,COLUMN('05市民生活実感調査'!$AI:$AI),FALSE),"-")</f>
        <v>-</v>
      </c>
      <c r="FH45" s="878" t="str">
        <f>IF($P45="○",VLOOKUP($C45&amp;"-"&amp;FH$4,'05市民生活実感調査'!$A$3:$BC$218,COLUMN('05市民生活実感調査'!$AI:$AI),FALSE),"-")</f>
        <v>b</v>
      </c>
      <c r="FI45" s="878" t="str">
        <f>IF($Q45="○",VLOOKUP($C45&amp;"-"&amp;FI$4,'05市民生活実感調査'!$A$3:$BC$218,COLUMN('05市民生活実感調査'!$AI:$AI),FALSE),"-")</f>
        <v>-</v>
      </c>
      <c r="FJ45" s="878" t="str">
        <f>IF($R45="○",VLOOKUP($C45&amp;"-"&amp;FJ$4,'05市民生活実感調査'!$A$3:$BC$218,COLUMN('05市民生活実感調査'!$AI:$AI),FALSE),"-")</f>
        <v>-</v>
      </c>
      <c r="FK45" s="879" t="str">
        <f t="shared" si="203"/>
        <v>b</v>
      </c>
      <c r="FL45" s="877" t="str">
        <f t="shared" si="204"/>
        <v/>
      </c>
      <c r="FM45" s="878" t="str">
        <f t="shared" si="205"/>
        <v/>
      </c>
      <c r="FN45" s="878" t="str">
        <f t="shared" si="206"/>
        <v/>
      </c>
      <c r="FO45" s="878" t="str">
        <f t="shared" si="207"/>
        <v/>
      </c>
      <c r="FP45" s="878" t="str">
        <f t="shared" si="208"/>
        <v/>
      </c>
      <c r="FQ45" s="878">
        <f t="shared" si="209"/>
        <v>3</v>
      </c>
      <c r="FR45" s="878" t="str">
        <f t="shared" si="210"/>
        <v/>
      </c>
      <c r="FS45" s="878" t="str">
        <f t="shared" si="211"/>
        <v/>
      </c>
      <c r="FT45" s="840">
        <f t="shared" si="212"/>
        <v>0.75</v>
      </c>
      <c r="FU45" s="876" t="str">
        <f t="shared" si="213"/>
        <v>市民実感</v>
      </c>
      <c r="FV45" s="863" t="str">
        <f t="shared" si="214"/>
        <v>大学や学生の取組を市民に広くＰＲすることを目的としているため、市民生活実感評価を重視する。</v>
      </c>
      <c r="FW45" s="877" t="str">
        <f>VLOOKUP(EH45&amp;FK45&amp;FU45,プルダウン!$AC$2:$AD$71,2,FALSE)</f>
        <v>C</v>
      </c>
      <c r="FX45" s="859" t="str">
        <f>VLOOKUP(FW45,プルダウン!$A$1:$B$6,2,FALSE)</f>
        <v>政策の目的がそこそこ達成されている</v>
      </c>
      <c r="FY45" s="860"/>
      <c r="FZ45" s="859"/>
      <c r="GA45" s="889" t="str">
        <f>VLOOKUP($A45&amp;"-"&amp;GA$4,'04施策の客観指標'!$A$4:$AY$1029,COLUMN('04施策の客観指標'!$AV:$AV),FALSE)</f>
        <v>e</v>
      </c>
      <c r="GB45" s="878" t="str">
        <f>VLOOKUP($A45&amp;"-"&amp;GB$4,'04施策の客観指標'!$A$4:$AY$1029,COLUMN('04施策の客観指標'!$AV:$AV),FALSE)</f>
        <v>e</v>
      </c>
      <c r="GC45" s="878" t="str">
        <f>VLOOKUP($A45&amp;"-"&amp;GC$4,'04施策の客観指標'!$A$4:$AY$1029,COLUMN('04施策の客観指標'!$AV:$AV),FALSE)</f>
        <v>-</v>
      </c>
      <c r="GD45" s="878" t="str">
        <f>VLOOKUP($A45&amp;"-"&amp;GD$4,'04施策の客観指標'!$A$4:$AY$1029,COLUMN('04施策の客観指標'!$AV:$AV),FALSE)</f>
        <v>-</v>
      </c>
      <c r="GE45" s="878" t="str">
        <f>VLOOKUP($A45&amp;"-"&amp;GE$4,'04施策の客観指標'!$A$4:$AY$1029,COLUMN('04施策の客観指標'!$AV:$AV),FALSE)</f>
        <v>-</v>
      </c>
      <c r="GF45" s="878" t="str">
        <f>VLOOKUP($A45&amp;"-"&amp;GF$4,'04施策の客観指標'!$A$4:$AY$1029,COLUMN('04施策の客観指標'!$AV:$AV),FALSE)</f>
        <v>-</v>
      </c>
      <c r="GG45" s="878" t="str">
        <f>VLOOKUP($A45&amp;"-"&amp;GG$4,'04施策の客観指標'!$A$4:$AY$1029,COLUMN('04施策の客観指標'!$AV:$AV),FALSE)</f>
        <v>-</v>
      </c>
      <c r="GH45" s="878" t="str">
        <f>VLOOKUP($A45&amp;"-"&amp;GH$4,'04施策の客観指標'!$A$4:$AY$1029,COLUMN('04施策の客観指標'!$AV:$AV),FALSE)</f>
        <v>-</v>
      </c>
      <c r="GI45" s="878" t="str">
        <f>VLOOKUP($A45&amp;"-"&amp;GI$4,'04施策の客観指標'!$A$4:$AY$1029,COLUMN('04施策の客観指標'!$AV:$AV),FALSE)</f>
        <v>-</v>
      </c>
      <c r="GJ45" s="879" t="str">
        <f t="shared" si="215"/>
        <v>e</v>
      </c>
      <c r="GK45" s="856">
        <f>IF(GA45="-","-",VLOOKUP($A45&amp;"-"&amp;GA$4,'04施策の客観指標'!$A$4:$AY$1029,COLUMN('04施策の客観指標'!$AY:$AY),FALSE))</f>
        <v>1</v>
      </c>
      <c r="GL45" s="856">
        <f>IF(GB45="-","-",VLOOKUP($A45&amp;"-"&amp;GB$4,'04施策の客観指標'!$A$4:$AY$1029,COLUMN('04施策の客観指標'!$AY:$AY),FALSE))</f>
        <v>1</v>
      </c>
      <c r="GM45" s="856" t="str">
        <f>IF(GC45="-","-",VLOOKUP($A45&amp;"-"&amp;GC$4,'04施策の客観指標'!$A$4:$AY$1029,COLUMN('04施策の客観指標'!$AY:$AY),FALSE))</f>
        <v>-</v>
      </c>
      <c r="GN45" s="856" t="str">
        <f>IF(GD45="-","-",VLOOKUP($A45&amp;"-"&amp;GD$4,'04施策の客観指標'!$A$4:$AY$1029,COLUMN('04施策の客観指標'!$AY:$AY),FALSE))</f>
        <v>-</v>
      </c>
      <c r="GO45" s="856" t="str">
        <f>IF(GE45="-","-",VLOOKUP($A45&amp;"-"&amp;GE$4,'04施策の客観指標'!$A$4:$AY$1029,COLUMN('04施策の客観指標'!$AY:$AY),FALSE))</f>
        <v>-</v>
      </c>
      <c r="GP45" s="856" t="str">
        <f>IF(GF45="-","-",VLOOKUP($A45&amp;"-"&amp;GF$4,'04施策の客観指標'!$A$4:$AY$1029,COLUMN('04施策の客観指標'!$AY:$AY),FALSE))</f>
        <v>-</v>
      </c>
      <c r="GQ45" s="856" t="str">
        <f>IF(GG45="-","-",VLOOKUP($A45&amp;"-"&amp;GG$4,'04施策の客観指標'!$A$4:$AY$1029,COLUMN('04施策の客観指標'!$AY:$AY),FALSE))</f>
        <v>-</v>
      </c>
      <c r="GR45" s="856" t="str">
        <f>IF(GH45="-","-",VLOOKUP($A45&amp;"-"&amp;GH$4,'04施策の客観指標'!$A$4:$AY$1029,COLUMN('04施策の客観指標'!$AY:$AY),FALSE))</f>
        <v>-</v>
      </c>
      <c r="GS45" s="856" t="str">
        <f>IF(GI45="-","-",VLOOKUP($A45&amp;"-"&amp;GI$4,'04施策の客観指標'!$A$4:$AY$1029,COLUMN('04施策の客観指標'!$AY:$AY),FALSE))</f>
        <v>-</v>
      </c>
      <c r="GT45" s="879">
        <f t="shared" si="216"/>
        <v>2</v>
      </c>
      <c r="GU45" s="877">
        <f t="shared" si="217"/>
        <v>0</v>
      </c>
      <c r="GV45" s="878">
        <f t="shared" si="218"/>
        <v>0</v>
      </c>
      <c r="GW45" s="878" t="str">
        <f t="shared" si="219"/>
        <v/>
      </c>
      <c r="GX45" s="878" t="str">
        <f t="shared" si="220"/>
        <v/>
      </c>
      <c r="GY45" s="878" t="str">
        <f t="shared" si="221"/>
        <v/>
      </c>
      <c r="GZ45" s="878" t="str">
        <f t="shared" si="222"/>
        <v/>
      </c>
      <c r="HA45" s="878" t="str">
        <f t="shared" si="223"/>
        <v/>
      </c>
      <c r="HB45" s="878" t="str">
        <f t="shared" si="224"/>
        <v/>
      </c>
      <c r="HC45" s="878" t="str">
        <f t="shared" si="225"/>
        <v/>
      </c>
      <c r="HD45" s="855">
        <f t="shared" si="226"/>
        <v>0</v>
      </c>
      <c r="HE45" s="877" t="str">
        <f>IF($K45="○",VLOOKUP($C45&amp;"-"&amp;HE$4,'05市民生活実感調査'!$A$3:$BC$218,COLUMN('05市民生活実感調査'!$AS:$AS),FALSE),"-")</f>
        <v>-</v>
      </c>
      <c r="HF45" s="878" t="str">
        <f>IF($L45="○",VLOOKUP($C45&amp;"-"&amp;HF$4,'05市民生活実感調査'!$A$3:$BC$218,COLUMN('05市民生活実感調査'!$AS:$AS),FALSE),"-")</f>
        <v>-</v>
      </c>
      <c r="HG45" s="878" t="str">
        <f>IF($M45="○",VLOOKUP($C45&amp;"-"&amp;HG$4,'05市民生活実感調査'!$A$3:$BC$218,COLUMN('05市民生活実感調査'!$AS:$AS),FALSE),"-")</f>
        <v>-</v>
      </c>
      <c r="HH45" s="878" t="str">
        <f>IF($N45="○",VLOOKUP($C45&amp;"-"&amp;HH$4,'05市民生活実感調査'!$A$3:$BC$218,COLUMN('05市民生活実感調査'!$AS:$AS),FALSE),"-")</f>
        <v>-</v>
      </c>
      <c r="HI45" s="878" t="str">
        <f>IF($O45="○",VLOOKUP($C45&amp;"-"&amp;HI$4,'05市民生活実感調査'!$A$3:$BC$218,COLUMN('05市民生活実感調査'!$AS:$AS),FALSE),"-")</f>
        <v>-</v>
      </c>
      <c r="HJ45" s="878" t="str">
        <f>IF($P45="○",VLOOKUP($C45&amp;"-"&amp;HJ$4,'05市民生活実感調査'!$A$3:$BC$218,COLUMN('05市民生活実感調査'!$AS:$AS),FALSE),"-")</f>
        <v>b</v>
      </c>
      <c r="HK45" s="878" t="str">
        <f>IF($Q45="○",VLOOKUP($C45&amp;"-"&amp;HK$4,'05市民生活実感調査'!$A$3:$BC$218,COLUMN('05市民生活実感調査'!$AS:$AS),FALSE),"-")</f>
        <v>-</v>
      </c>
      <c r="HL45" s="878" t="str">
        <f>IF($R45="○",VLOOKUP($C45&amp;"-"&amp;HL$4,'05市民生活実感調査'!$A$3:$BC$218,COLUMN('05市民生活実感調査'!$AS:$AS),FALSE),"-")</f>
        <v>-</v>
      </c>
      <c r="HM45" s="879" t="str">
        <f t="shared" si="227"/>
        <v>b</v>
      </c>
      <c r="HN45" s="877" t="str">
        <f t="shared" si="228"/>
        <v/>
      </c>
      <c r="HO45" s="878" t="str">
        <f t="shared" si="229"/>
        <v/>
      </c>
      <c r="HP45" s="878" t="str">
        <f t="shared" si="230"/>
        <v/>
      </c>
      <c r="HQ45" s="878" t="str">
        <f t="shared" si="231"/>
        <v/>
      </c>
      <c r="HR45" s="878" t="str">
        <f t="shared" si="232"/>
        <v/>
      </c>
      <c r="HS45" s="878">
        <f t="shared" si="233"/>
        <v>3</v>
      </c>
      <c r="HT45" s="878" t="str">
        <f t="shared" si="234"/>
        <v/>
      </c>
      <c r="HU45" s="878" t="str">
        <f t="shared" si="235"/>
        <v/>
      </c>
      <c r="HV45" s="840">
        <f t="shared" si="236"/>
        <v>0.75</v>
      </c>
      <c r="HW45" s="876" t="str">
        <f t="shared" si="237"/>
        <v>市民実感</v>
      </c>
      <c r="HX45" s="863" t="str">
        <f t="shared" si="238"/>
        <v>大学や学生の取組を市民に広くＰＲすることを目的としているため、市民生活実感評価を重視する。</v>
      </c>
      <c r="HY45" s="877" t="str">
        <f>VLOOKUP(GJ45&amp;HM45&amp;HW45,プルダウン!$AC$2:$AD$71,2,FALSE)</f>
        <v>C</v>
      </c>
      <c r="HZ45" s="859" t="str">
        <f>VLOOKUP(HY45,プルダウン!$A$1:$B$6,2,FALSE)</f>
        <v>政策の目的がそこそこ達成されている</v>
      </c>
      <c r="IA45" s="860" t="s">
        <v>3102</v>
      </c>
      <c r="IB45" s="859"/>
      <c r="IC45" s="889" t="str">
        <f>VLOOKUP($A45&amp;"-"&amp;IC$4,'04施策の客観指標'!$A$4:$AY$1029,COLUMN('04施策の客観指標'!$AW:$AW),FALSE)</f>
        <v>e</v>
      </c>
      <c r="ID45" s="878" t="str">
        <f>VLOOKUP($A45&amp;"-"&amp;ID$4,'04施策の客観指標'!$A$4:$AY$1029,COLUMN('04施策の客観指標'!$AW:$AW),FALSE)</f>
        <v>e</v>
      </c>
      <c r="IE45" s="878" t="str">
        <f>VLOOKUP($A45&amp;"-"&amp;IE$4,'04施策の客観指標'!$A$4:$AY$1029,COLUMN('04施策の客観指標'!$AW:$AW),FALSE)</f>
        <v>-</v>
      </c>
      <c r="IF45" s="878" t="str">
        <f>VLOOKUP($A45&amp;"-"&amp;IF$4,'04施策の客観指標'!$A$4:$AY$1029,COLUMN('04施策の客観指標'!$AW:$AW),FALSE)</f>
        <v>-</v>
      </c>
      <c r="IG45" s="878" t="str">
        <f>VLOOKUP($A45&amp;"-"&amp;IG$4,'04施策の客観指標'!$A$4:$AY$1029,COLUMN('04施策の客観指標'!$AW:$AW),FALSE)</f>
        <v>-</v>
      </c>
      <c r="IH45" s="878" t="str">
        <f>VLOOKUP($A45&amp;"-"&amp;IH$4,'04施策の客観指標'!$A$4:$AY$1029,COLUMN('04施策の客観指標'!$AW:$AW),FALSE)</f>
        <v>-</v>
      </c>
      <c r="II45" s="878" t="str">
        <f>VLOOKUP($A45&amp;"-"&amp;II$4,'04施策の客観指標'!$A$4:$AY$1029,COLUMN('04施策の客観指標'!$AW:$AW),FALSE)</f>
        <v>-</v>
      </c>
      <c r="IJ45" s="878" t="str">
        <f>VLOOKUP($A45&amp;"-"&amp;IJ$4,'04施策の客観指標'!$A$4:$AY$1029,COLUMN('04施策の客観指標'!$AW:$AW),FALSE)</f>
        <v>-</v>
      </c>
      <c r="IK45" s="878" t="str">
        <f>VLOOKUP($A45&amp;"-"&amp;IK$4,'04施策の客観指標'!$A$4:$AY$1029,COLUMN('04施策の客観指標'!$AW:$AW),FALSE)</f>
        <v>-</v>
      </c>
      <c r="IL45" s="879" t="str">
        <f t="shared" si="239"/>
        <v>e</v>
      </c>
      <c r="IM45" s="856">
        <f>IF(IC45="-","-",VLOOKUP($A45&amp;"-"&amp;IC$4,'04施策の客観指標'!$A$4:$AY$1029,COLUMN('04施策の客観指標'!$AY:$AY),FALSE))</f>
        <v>1</v>
      </c>
      <c r="IN45" s="856">
        <f>IF(ID45="-","-",VLOOKUP($A45&amp;"-"&amp;ID$4,'04施策の客観指標'!$A$4:$AY$1029,COLUMN('04施策の客観指標'!$AY:$AY),FALSE))</f>
        <v>1</v>
      </c>
      <c r="IO45" s="856" t="str">
        <f>IF(IE45="-","-",VLOOKUP($A45&amp;"-"&amp;IE$4,'04施策の客観指標'!$A$4:$AY$1029,COLUMN('04施策の客観指標'!$AY:$AY),FALSE))</f>
        <v>-</v>
      </c>
      <c r="IP45" s="856" t="str">
        <f>IF(IF45="-","-",VLOOKUP($A45&amp;"-"&amp;IF$4,'04施策の客観指標'!$A$4:$AY$1029,COLUMN('04施策の客観指標'!$AY:$AY),FALSE))</f>
        <v>-</v>
      </c>
      <c r="IQ45" s="856" t="str">
        <f>IF(IG45="-","-",VLOOKUP($A45&amp;"-"&amp;IG$4,'04施策の客観指標'!$A$4:$AY$1029,COLUMN('04施策の客観指標'!$AY:$AY),FALSE))</f>
        <v>-</v>
      </c>
      <c r="IR45" s="856" t="str">
        <f>IF(IH45="-","-",VLOOKUP($A45&amp;"-"&amp;IH$4,'04施策の客観指標'!$A$4:$AY$1029,COLUMN('04施策の客観指標'!$AY:$AY),FALSE))</f>
        <v>-</v>
      </c>
      <c r="IS45" s="856" t="str">
        <f>IF(II45="-","-",VLOOKUP($A45&amp;"-"&amp;II$4,'04施策の客観指標'!$A$4:$AY$1029,COLUMN('04施策の客観指標'!$AY:$AY),FALSE))</f>
        <v>-</v>
      </c>
      <c r="IT45" s="856" t="str">
        <f>IF(IJ45="-","-",VLOOKUP($A45&amp;"-"&amp;IJ$4,'04施策の客観指標'!$A$4:$AY$1029,COLUMN('04施策の客観指標'!$AY:$AY),FALSE))</f>
        <v>-</v>
      </c>
      <c r="IU45" s="856" t="str">
        <f>IF(IK45="-","-",VLOOKUP($A45&amp;"-"&amp;IK$4,'04施策の客観指標'!$A$4:$AY$1029,COLUMN('04施策の客観指標'!$AY:$AY),FALSE))</f>
        <v>-</v>
      </c>
      <c r="IV45" s="879">
        <f t="shared" si="240"/>
        <v>2</v>
      </c>
      <c r="IW45" s="877">
        <f t="shared" si="241"/>
        <v>0</v>
      </c>
      <c r="IX45" s="878">
        <f t="shared" si="242"/>
        <v>0</v>
      </c>
      <c r="IY45" s="878" t="str">
        <f t="shared" si="243"/>
        <v/>
      </c>
      <c r="IZ45" s="878" t="str">
        <f t="shared" si="244"/>
        <v/>
      </c>
      <c r="JA45" s="878" t="str">
        <f t="shared" si="245"/>
        <v/>
      </c>
      <c r="JB45" s="878" t="str">
        <f t="shared" si="246"/>
        <v/>
      </c>
      <c r="JC45" s="878" t="str">
        <f t="shared" si="247"/>
        <v/>
      </c>
      <c r="JD45" s="878" t="str">
        <f t="shared" si="248"/>
        <v/>
      </c>
      <c r="JE45" s="878" t="str">
        <f t="shared" si="249"/>
        <v/>
      </c>
      <c r="JF45" s="855">
        <f t="shared" si="250"/>
        <v>0</v>
      </c>
      <c r="JG45" s="877" t="str">
        <f>IF($K45="○",VLOOKUP($C45&amp;"-"&amp;JG$4,'05市民生活実感調査'!$A$3:$BC$218,COLUMN('05市民生活実感調査'!$BC:$BC),FALSE),"-")</f>
        <v>-</v>
      </c>
      <c r="JH45" s="878" t="str">
        <f>IF($L45="○",VLOOKUP($C45&amp;"-"&amp;JH$4,'05市民生活実感調査'!$A$3:$BC$218,COLUMN('05市民生活実感調査'!$BC:$BC),FALSE),"-")</f>
        <v>-</v>
      </c>
      <c r="JI45" s="878" t="str">
        <f>IF($M45="○",VLOOKUP($C45&amp;"-"&amp;JI$4,'05市民生活実感調査'!$A$3:$BC$218,COLUMN('05市民生活実感調査'!$BC:$BC),FALSE),"-")</f>
        <v>-</v>
      </c>
      <c r="JJ45" s="878" t="str">
        <f>IF($N45="○",VLOOKUP($C45&amp;"-"&amp;JJ$4,'05市民生活実感調査'!$A$3:$BC$218,COLUMN('05市民生活実感調査'!$BC:$BC),FALSE),"-")</f>
        <v>-</v>
      </c>
      <c r="JK45" s="878" t="str">
        <f>IF($O45="○",VLOOKUP($C45&amp;"-"&amp;JK$4,'05市民生活実感調査'!$A$3:$BC$218,COLUMN('05市民生活実感調査'!$BC:$BC),FALSE),"-")</f>
        <v>-</v>
      </c>
      <c r="JL45" s="878" t="str">
        <f>IF($P45="○",VLOOKUP($C45&amp;"-"&amp;JL$4,'05市民生活実感調査'!$A$3:$BC$218,COLUMN('05市民生活実感調査'!$BC:$BC),FALSE),"-")</f>
        <v>b</v>
      </c>
      <c r="JM45" s="878" t="str">
        <f>IF($Q45="○",VLOOKUP($C45&amp;"-"&amp;JM$4,'05市民生活実感調査'!$A$3:$BC$218,COLUMN('05市民生活実感調査'!$BC:$BC),FALSE),"-")</f>
        <v>-</v>
      </c>
      <c r="JN45" s="878" t="str">
        <f>IF($R45="○",VLOOKUP($C45&amp;"-"&amp;JN$4,'05市民生活実感調査'!$A$3:$BC$218,COLUMN('05市民生活実感調査'!$BC:$BC),FALSE),"-")</f>
        <v>-</v>
      </c>
      <c r="JO45" s="879" t="str">
        <f t="shared" si="251"/>
        <v>b</v>
      </c>
      <c r="JP45" s="877" t="str">
        <f t="shared" si="252"/>
        <v/>
      </c>
      <c r="JQ45" s="878" t="str">
        <f t="shared" si="253"/>
        <v/>
      </c>
      <c r="JR45" s="878" t="str">
        <f t="shared" si="254"/>
        <v/>
      </c>
      <c r="JS45" s="878" t="str">
        <f t="shared" si="255"/>
        <v/>
      </c>
      <c r="JT45" s="878" t="str">
        <f t="shared" si="256"/>
        <v/>
      </c>
      <c r="JU45" s="878">
        <f t="shared" si="257"/>
        <v>3</v>
      </c>
      <c r="JV45" s="878" t="str">
        <f t="shared" si="258"/>
        <v/>
      </c>
      <c r="JW45" s="878" t="str">
        <f t="shared" si="259"/>
        <v/>
      </c>
      <c r="JX45" s="840">
        <f t="shared" si="260"/>
        <v>0.75</v>
      </c>
      <c r="JY45" s="876" t="str">
        <f t="shared" si="143"/>
        <v>市民実感</v>
      </c>
      <c r="JZ45" s="863" t="str">
        <f t="shared" si="261"/>
        <v>大学や学生の取組を市民に広くＰＲすることを目的としているため、市民生活実感評価を重視する。</v>
      </c>
      <c r="KA45" s="877" t="str">
        <f>VLOOKUP(IL45&amp;JO45&amp;JY45,プルダウン!$AC$2:$AD$71,2,FALSE)</f>
        <v>C</v>
      </c>
      <c r="KB45" s="859" t="str">
        <f>VLOOKUP(KA45,プルダウン!$A$1:$B$6,2,FALSE)</f>
        <v>政策の目的がそこそこ達成されている</v>
      </c>
      <c r="KC45" s="860" t="s">
        <v>3149</v>
      </c>
      <c r="KD45" s="859"/>
      <c r="KE45" s="883" t="str">
        <f>VLOOKUP($A45&amp;"-"&amp;KE$4,'04施策の客観指標'!$A$4:$AY$1029,COLUMN('04施策の客観指標'!$AX:$AX),FALSE)</f>
        <v>e</v>
      </c>
      <c r="KF45" s="813" t="str">
        <f>VLOOKUP($A45&amp;"-"&amp;KF$4,'04施策の客観指標'!$A$4:$AY$1029,COLUMN('04施策の客観指標'!$AX:$AX),FALSE)</f>
        <v>e</v>
      </c>
      <c r="KG45" s="813" t="str">
        <f>VLOOKUP($A45&amp;"-"&amp;KG$4,'04施策の客観指標'!$A$4:$AY$1029,COLUMN('04施策の客観指標'!$AX:$AX),FALSE)</f>
        <v>-</v>
      </c>
      <c r="KH45" s="813" t="str">
        <f>VLOOKUP($A45&amp;"-"&amp;KH$4,'04施策の客観指標'!$A$4:$AY$1029,COLUMN('04施策の客観指標'!$AX:$AX),FALSE)</f>
        <v>-</v>
      </c>
      <c r="KI45" s="813" t="str">
        <f>VLOOKUP($A45&amp;"-"&amp;KI$4,'04施策の客観指標'!$A$4:$AY$1029,COLUMN('04施策の客観指標'!$AX:$AX),FALSE)</f>
        <v>-</v>
      </c>
      <c r="KJ45" s="813" t="str">
        <f>VLOOKUP($A45&amp;"-"&amp;KJ$4,'04施策の客観指標'!$A$4:$AY$1029,COLUMN('04施策の客観指標'!$AX:$AX),FALSE)</f>
        <v>-</v>
      </c>
      <c r="KK45" s="813" t="str">
        <f>VLOOKUP($A45&amp;"-"&amp;KK$4,'04施策の客観指標'!$A$4:$AY$1029,COLUMN('04施策の客観指標'!$AX:$AX),FALSE)</f>
        <v>-</v>
      </c>
      <c r="KL45" s="813" t="str">
        <f>VLOOKUP($A45&amp;"-"&amp;KL$4,'04施策の客観指標'!$A$4:$AY$1029,COLUMN('04施策の客観指標'!$AX:$AX),FALSE)</f>
        <v>-</v>
      </c>
      <c r="KM45" s="813" t="str">
        <f>VLOOKUP($A45&amp;"-"&amp;KM$4,'04施策の客観指標'!$A$4:$AY$1029,COLUMN('04施策の客観指標'!$AX:$AX),FALSE)</f>
        <v>-</v>
      </c>
      <c r="KN45" s="814" t="str">
        <f t="shared" si="118"/>
        <v>e</v>
      </c>
      <c r="KO45" s="423">
        <f>IF(KE45="-","-",VLOOKUP($A45&amp;"-"&amp;KE$4,'04施策の客観指標'!$A$4:$AY$1029,COLUMN('04施策の客観指標'!$AY:$AY),FALSE))</f>
        <v>1</v>
      </c>
      <c r="KP45" s="423">
        <f>IF(KF45="-","-",VLOOKUP($A45&amp;"-"&amp;KF$4,'04施策の客観指標'!$A$4:$AY$1029,COLUMN('04施策の客観指標'!$AY:$AY),FALSE))</f>
        <v>1</v>
      </c>
      <c r="KQ45" s="423" t="str">
        <f>IF(KG45="-","-",VLOOKUP($A45&amp;"-"&amp;KG$4,'04施策の客観指標'!$A$4:$AY$1029,COLUMN('04施策の客観指標'!$AY:$AY),FALSE))</f>
        <v>-</v>
      </c>
      <c r="KR45" s="423" t="str">
        <f>IF(KH45="-","-",VLOOKUP($A45&amp;"-"&amp;KH$4,'04施策の客観指標'!$A$4:$AY$1029,COLUMN('04施策の客観指標'!$AY:$AY),FALSE))</f>
        <v>-</v>
      </c>
      <c r="KS45" s="423" t="str">
        <f>IF(KI45="-","-",VLOOKUP($A45&amp;"-"&amp;KI$4,'04施策の客観指標'!$A$4:$AY$1029,COLUMN('04施策の客観指標'!$AY:$AY),FALSE))</f>
        <v>-</v>
      </c>
      <c r="KT45" s="423" t="str">
        <f>IF(KJ45="-","-",VLOOKUP($A45&amp;"-"&amp;KJ$4,'04施策の客観指標'!$A$4:$AY$1029,COLUMN('04施策の客観指標'!$AY:$AY),FALSE))</f>
        <v>-</v>
      </c>
      <c r="KU45" s="423" t="str">
        <f>IF(KK45="-","-",VLOOKUP($A45&amp;"-"&amp;KK$4,'04施策の客観指標'!$A$4:$AY$1029,COLUMN('04施策の客観指標'!$AY:$AY),FALSE))</f>
        <v>-</v>
      </c>
      <c r="KV45" s="423" t="str">
        <f>IF(KL45="-","-",VLOOKUP($A45&amp;"-"&amp;KL$4,'04施策の客観指標'!$A$4:$AY$1029,COLUMN('04施策の客観指標'!$AY:$AY),FALSE))</f>
        <v>-</v>
      </c>
      <c r="KW45" s="423" t="str">
        <f>IF(KM45="-","-",VLOOKUP($A45&amp;"-"&amp;KM$4,'04施策の客観指標'!$A$4:$AY$1029,COLUMN('04施策の客観指標'!$AY:$AY),FALSE))</f>
        <v>-</v>
      </c>
      <c r="KX45" s="234">
        <f t="shared" si="119"/>
        <v>2</v>
      </c>
      <c r="KY45" s="237">
        <f t="shared" si="120"/>
        <v>0</v>
      </c>
      <c r="KZ45" s="187">
        <f t="shared" si="121"/>
        <v>0</v>
      </c>
      <c r="LA45" s="187" t="str">
        <f t="shared" si="122"/>
        <v/>
      </c>
      <c r="LB45" s="187" t="str">
        <f t="shared" si="123"/>
        <v/>
      </c>
      <c r="LC45" s="187" t="str">
        <f t="shared" si="124"/>
        <v/>
      </c>
      <c r="LD45" s="187" t="str">
        <f t="shared" si="125"/>
        <v/>
      </c>
      <c r="LE45" s="187" t="str">
        <f t="shared" si="126"/>
        <v/>
      </c>
      <c r="LF45" s="187" t="str">
        <f t="shared" si="127"/>
        <v/>
      </c>
      <c r="LG45" s="187" t="str">
        <f t="shared" si="128"/>
        <v/>
      </c>
      <c r="LH45" s="240">
        <f t="shared" si="129"/>
        <v>0</v>
      </c>
      <c r="LI45" s="820" t="str">
        <f>IF($K45="○",VLOOKUP($C45&amp;"-"&amp;LI$4,'05市民生活実感調査'!$A$3:$BM$218,COLUMN('05市民生活実感調査'!$BM:$BM),FALSE),"-")</f>
        <v>-</v>
      </c>
      <c r="LJ45" s="821" t="str">
        <f>IF($L45="○",VLOOKUP($C45&amp;"-"&amp;LJ$4,'05市民生活実感調査'!$A$3:$BM$218,COLUMN('05市民生活実感調査'!$BM:$BM),FALSE),"-")</f>
        <v>-</v>
      </c>
      <c r="LK45" s="821" t="str">
        <f>IF($M45="○",VLOOKUP($C45&amp;"-"&amp;LK$4,'05市民生活実感調査'!$A$3:$BM$218,COLUMN('05市民生活実感調査'!$BM:$BM),FALSE),"-")</f>
        <v>-</v>
      </c>
      <c r="LL45" s="821" t="str">
        <f>IF($N45="○",VLOOKUP($C45&amp;"-"&amp;LL$4,'05市民生活実感調査'!$A$3:$BM$218,COLUMN('05市民生活実感調査'!$BM:$BM),FALSE),"-")</f>
        <v>-</v>
      </c>
      <c r="LM45" s="821" t="str">
        <f>IF($O45="○",VLOOKUP($C45&amp;"-"&amp;LM$4,'05市民生活実感調査'!$A$3:$BM$218,COLUMN('05市民生活実感調査'!$BM:$BM),FALSE),"-")</f>
        <v>-</v>
      </c>
      <c r="LN45" s="821" t="str">
        <f>IF($P45="○",VLOOKUP($C45&amp;"-"&amp;LN$4,'05市民生活実感調査'!$A$3:$BM$218,COLUMN('05市民生活実感調査'!$BM:$BM),FALSE),"-")</f>
        <v>b</v>
      </c>
      <c r="LO45" s="821" t="str">
        <f>IF($Q45="○",VLOOKUP($C45&amp;"-"&amp;LO$4,'05市民生活実感調査'!$A$3:$BM$218,COLUMN('05市民生活実感調査'!$BM:$BM),FALSE),"-")</f>
        <v>-</v>
      </c>
      <c r="LP45" s="821" t="str">
        <f>IF($R45="○",VLOOKUP($C45&amp;"-"&amp;LP$4,'05市民生活実感調査'!$A$3:$BM$218,COLUMN('05市民生活実感調査'!$BM:$BM),FALSE),"-")</f>
        <v>-</v>
      </c>
      <c r="LQ45" s="822" t="str">
        <f t="shared" si="130"/>
        <v>b</v>
      </c>
      <c r="LR45" s="237" t="str">
        <f t="shared" si="131"/>
        <v/>
      </c>
      <c r="LS45" s="187" t="str">
        <f t="shared" si="132"/>
        <v/>
      </c>
      <c r="LT45" s="187" t="str">
        <f t="shared" si="133"/>
        <v/>
      </c>
      <c r="LU45" s="187" t="str">
        <f t="shared" si="134"/>
        <v/>
      </c>
      <c r="LV45" s="187" t="str">
        <f t="shared" si="135"/>
        <v/>
      </c>
      <c r="LW45" s="187">
        <f t="shared" si="136"/>
        <v>3</v>
      </c>
      <c r="LX45" s="187" t="str">
        <f t="shared" si="137"/>
        <v/>
      </c>
      <c r="LY45" s="187" t="str">
        <f t="shared" si="138"/>
        <v/>
      </c>
      <c r="LZ45" s="422">
        <f t="shared" si="142"/>
        <v>0.75</v>
      </c>
      <c r="MA45" s="103" t="str">
        <f t="shared" si="144"/>
        <v>市民実感</v>
      </c>
      <c r="MB45" s="104" t="str">
        <f t="shared" si="140"/>
        <v>大学や学生の取組を市民に広くＰＲすることを目的としているため、市民生活実感評価を重視する。</v>
      </c>
      <c r="MC45" s="823" t="str">
        <f>VLOOKUP(KN45&amp;LQ45&amp;MA45,プルダウン!$AC$2:$AD$71,2,FALSE)</f>
        <v>C</v>
      </c>
      <c r="MD45" s="824" t="str">
        <f>VLOOKUP(MC45,プルダウン!$A$1:$B$6,2,FALSE)</f>
        <v>政策の目的がそこそこ達成されている</v>
      </c>
      <c r="ME45" s="91" t="s">
        <v>3624</v>
      </c>
      <c r="MF45" s="190"/>
    </row>
    <row r="46" spans="1:344" ht="87.75" customHeight="1">
      <c r="A46" s="432">
        <v>1101</v>
      </c>
      <c r="B46" s="130" t="s">
        <v>198</v>
      </c>
      <c r="C46" s="425">
        <f t="shared" si="145"/>
        <v>11</v>
      </c>
      <c r="D46" s="433" t="str">
        <f>IFERROR(VLOOKUP(C46,プルダウン!$L$2:$M$28,2,FALSE),"-")</f>
        <v>国際</v>
      </c>
      <c r="E46" s="130"/>
      <c r="F46" s="128" t="s">
        <v>1429</v>
      </c>
      <c r="G46" s="129" t="s">
        <v>3530</v>
      </c>
      <c r="H46" s="128" t="s">
        <v>1448</v>
      </c>
      <c r="I46" s="129" t="s">
        <v>1496</v>
      </c>
      <c r="J46" s="130"/>
      <c r="K46" s="434" t="s">
        <v>383</v>
      </c>
      <c r="L46" s="435" t="s">
        <v>83</v>
      </c>
      <c r="M46" s="435" t="s">
        <v>83</v>
      </c>
      <c r="N46" s="435" t="s">
        <v>83</v>
      </c>
      <c r="O46" s="435" t="s">
        <v>83</v>
      </c>
      <c r="P46" s="435" t="s">
        <v>83</v>
      </c>
      <c r="Q46" s="435" t="s">
        <v>83</v>
      </c>
      <c r="R46" s="436" t="s">
        <v>83</v>
      </c>
      <c r="S46" s="898" t="str">
        <f>VLOOKUP($A46&amp;"-"&amp;S$4,'04施策の客観指標'!$A$4:$AY$1029,COLUMN('04施策の客観指標'!$AS:$AS),FALSE)</f>
        <v>-</v>
      </c>
      <c r="T46" s="899" t="str">
        <f>VLOOKUP($A46&amp;"-"&amp;T$4,'04施策の客観指標'!$A$4:$AY$1029,COLUMN('04施策の客観指標'!$AS:$AS),FALSE)</f>
        <v>-</v>
      </c>
      <c r="U46" s="899" t="str">
        <f>VLOOKUP($A46&amp;"-"&amp;U$4,'04施策の客観指標'!$A$4:$AY$1029,COLUMN('04施策の客観指標'!$AS:$AS),FALSE)</f>
        <v>-</v>
      </c>
      <c r="V46" s="899" t="str">
        <f>VLOOKUP($A46&amp;"-"&amp;V$4,'04施策の客観指標'!$A$4:$AY$1029,COLUMN('04施策の客観指標'!$AS:$AS),FALSE)</f>
        <v>-</v>
      </c>
      <c r="W46" s="899" t="str">
        <f>VLOOKUP($A46&amp;"-"&amp;W$4,'04施策の客観指標'!$A$4:$AY$1029,COLUMN('04施策の客観指標'!$AS:$AS),FALSE)</f>
        <v>-</v>
      </c>
      <c r="X46" s="899" t="str">
        <f>VLOOKUP($A46&amp;"-"&amp;X$4,'04施策の客観指標'!$A$4:$AY$1029,COLUMN('04施策の客観指標'!$AS:$AS),FALSE)</f>
        <v>-</v>
      </c>
      <c r="Y46" s="899" t="str">
        <f>VLOOKUP($A46&amp;"-"&amp;Y$4,'04施策の客観指標'!$A$4:$AY$1029,COLUMN('04施策の客観指標'!$AS:$AS),FALSE)</f>
        <v>-</v>
      </c>
      <c r="Z46" s="899" t="str">
        <f>VLOOKUP($A46&amp;"-"&amp;Z$4,'04施策の客観指標'!$A$4:$AY$1029,COLUMN('04施策の客観指標'!$AS:$AS),FALSE)</f>
        <v>-</v>
      </c>
      <c r="AA46" s="900" t="str">
        <f>VLOOKUP($A46&amp;"-"&amp;AA$4,'04施策の客観指標'!$A$4:$AY$1029,COLUMN('04施策の客観指標'!$AS:$AS),FALSE)</f>
        <v>-</v>
      </c>
      <c r="AB46" s="901" t="str">
        <f t="shared" si="146"/>
        <v>-</v>
      </c>
      <c r="AC46" s="856" t="s">
        <v>83</v>
      </c>
      <c r="AD46" s="878" t="s">
        <v>83</v>
      </c>
      <c r="AE46" s="878" t="s">
        <v>83</v>
      </c>
      <c r="AF46" s="878" t="s">
        <v>83</v>
      </c>
      <c r="AG46" s="878" t="s">
        <v>83</v>
      </c>
      <c r="AH46" s="878" t="s">
        <v>83</v>
      </c>
      <c r="AI46" s="878" t="s">
        <v>83</v>
      </c>
      <c r="AJ46" s="878" t="s">
        <v>83</v>
      </c>
      <c r="AK46" s="878" t="s">
        <v>83</v>
      </c>
      <c r="AL46" s="903">
        <f t="shared" si="147"/>
        <v>0</v>
      </c>
      <c r="AM46" s="902" t="str">
        <f t="shared" si="148"/>
        <v/>
      </c>
      <c r="AN46" s="899" t="str">
        <f t="shared" si="149"/>
        <v/>
      </c>
      <c r="AO46" s="899" t="str">
        <f t="shared" si="150"/>
        <v/>
      </c>
      <c r="AP46" s="899" t="str">
        <f t="shared" si="151"/>
        <v/>
      </c>
      <c r="AQ46" s="899" t="str">
        <f t="shared" si="152"/>
        <v/>
      </c>
      <c r="AR46" s="899" t="str">
        <f t="shared" si="153"/>
        <v/>
      </c>
      <c r="AS46" s="899" t="str">
        <f t="shared" si="154"/>
        <v/>
      </c>
      <c r="AT46" s="899" t="str">
        <f t="shared" si="155"/>
        <v/>
      </c>
      <c r="AU46" s="900" t="str">
        <f t="shared" si="156"/>
        <v/>
      </c>
      <c r="AV46" s="914" t="str">
        <f t="shared" si="157"/>
        <v>-</v>
      </c>
      <c r="AW46" s="902" t="str">
        <f>IF($K46="○",VLOOKUP($C46&amp;"-"&amp;AW$4,'05市民生活実感調査'!$A$3:$BC$218,COLUMN('05市民生活実感調査'!$O:$O),FALSE),"-")</f>
        <v>b</v>
      </c>
      <c r="AX46" s="899" t="str">
        <f>IF($L46="○",VLOOKUP($C46&amp;"-"&amp;AX$4,'05市民生活実感調査'!$A$3:$BC$218,COLUMN('05市民生活実感調査'!$O:$O),FALSE),"-")</f>
        <v>-</v>
      </c>
      <c r="AY46" s="899" t="str">
        <f>IF($M46="○",VLOOKUP($C46&amp;"-"&amp;AY$4,'05市民生活実感調査'!$A$3:$BC$218,COLUMN('05市民生活実感調査'!$O:$O),FALSE),"-")</f>
        <v>-</v>
      </c>
      <c r="AZ46" s="899" t="str">
        <f>IF($N46="○",VLOOKUP($C46&amp;"-"&amp;AZ$4,'05市民生活実感調査'!$A$3:$BC$218,COLUMN('05市民生活実感調査'!$O:$O),FALSE),"-")</f>
        <v>-</v>
      </c>
      <c r="BA46" s="899" t="str">
        <f>IF($O46="○",VLOOKUP($C46&amp;"-"&amp;BA$4,'05市民生活実感調査'!$A$3:$BC$218,COLUMN('05市民生活実感調査'!$O:$O),FALSE),"-")</f>
        <v>-</v>
      </c>
      <c r="BB46" s="899" t="str">
        <f>IF($P46="○",VLOOKUP($C46&amp;"-"&amp;BB$4,'05市民生活実感調査'!$A$3:$BC$218,COLUMN('05市民生活実感調査'!$O:$O),FALSE),"-")</f>
        <v>-</v>
      </c>
      <c r="BC46" s="899" t="str">
        <f>IF($Q46="○",VLOOKUP($C46&amp;"-"&amp;BC$4,'05市民生活実感調査'!$A$3:$BC$218,COLUMN('05市民生活実感調査'!$O:$O),FALSE),"-")</f>
        <v>-</v>
      </c>
      <c r="BD46" s="899" t="str">
        <f>IF($R46="○",VLOOKUP($C46&amp;"-"&amp;BD$4,'05市民生活実感調査'!$A$3:$BC$218,COLUMN('05市民生活実感調査'!$O:$O),FALSE),"-")</f>
        <v>-</v>
      </c>
      <c r="BE46" s="903" t="str">
        <f t="shared" si="158"/>
        <v>b</v>
      </c>
      <c r="BF46" s="898">
        <f t="shared" si="159"/>
        <v>3</v>
      </c>
      <c r="BG46" s="899" t="str">
        <f t="shared" si="160"/>
        <v/>
      </c>
      <c r="BH46" s="899" t="str">
        <f t="shared" si="161"/>
        <v/>
      </c>
      <c r="BI46" s="899" t="str">
        <f t="shared" si="162"/>
        <v/>
      </c>
      <c r="BJ46" s="899" t="str">
        <f t="shared" si="163"/>
        <v/>
      </c>
      <c r="BK46" s="899" t="str">
        <f t="shared" si="164"/>
        <v/>
      </c>
      <c r="BL46" s="899" t="str">
        <f t="shared" si="165"/>
        <v/>
      </c>
      <c r="BM46" s="899" t="str">
        <f t="shared" si="166"/>
        <v/>
      </c>
      <c r="BN46" s="936">
        <f t="shared" si="167"/>
        <v>0.75</v>
      </c>
      <c r="BO46" s="937" t="s">
        <v>123</v>
      </c>
      <c r="BP46" s="938" t="s">
        <v>1989</v>
      </c>
      <c r="BQ46" s="898" t="s">
        <v>25</v>
      </c>
      <c r="BR46" s="939" t="s">
        <v>3628</v>
      </c>
      <c r="BS46" s="940"/>
      <c r="BT46" s="939"/>
      <c r="BU46" s="938" t="s">
        <v>1460</v>
      </c>
      <c r="BV46" s="941" t="s">
        <v>1497</v>
      </c>
      <c r="BW46" s="889" t="str">
        <f>VLOOKUP($A46&amp;"-"&amp;BW$4,'04施策の客観指標'!$A$4:$AY$1029,COLUMN('04施策の客観指標'!$AT:$AT),FALSE)</f>
        <v>c</v>
      </c>
      <c r="BX46" s="878" t="str">
        <f>VLOOKUP($A46&amp;"-"&amp;BX$4,'04施策の客観指標'!$A$4:$AY$1029,COLUMN('04施策の客観指標'!$AT:$AT),FALSE)</f>
        <v>b</v>
      </c>
      <c r="BY46" s="878" t="str">
        <f>VLOOKUP($A46&amp;"-"&amp;BY$4,'04施策の客観指標'!$A$4:$AY$1029,COLUMN('04施策の客観指標'!$AT:$AT),FALSE)</f>
        <v>-</v>
      </c>
      <c r="BZ46" s="878" t="str">
        <f>VLOOKUP($A46&amp;"-"&amp;BZ$4,'04施策の客観指標'!$A$4:$AY$1029,COLUMN('04施策の客観指標'!$AT:$AT),FALSE)</f>
        <v>-</v>
      </c>
      <c r="CA46" s="878" t="str">
        <f>VLOOKUP($A46&amp;"-"&amp;CA$4,'04施策の客観指標'!$A$4:$AY$1029,COLUMN('04施策の客観指標'!$AT:$AT),FALSE)</f>
        <v>-</v>
      </c>
      <c r="CB46" s="878" t="str">
        <f>VLOOKUP($A46&amp;"-"&amp;CB$4,'04施策の客観指標'!$A$4:$AY$1029,COLUMN('04施策の客観指標'!$AT:$AT),FALSE)</f>
        <v>-</v>
      </c>
      <c r="CC46" s="878" t="str">
        <f>VLOOKUP($A46&amp;"-"&amp;CC$4,'04施策の客観指標'!$A$4:$AY$1029,COLUMN('04施策の客観指標'!$AT:$AT),FALSE)</f>
        <v>-</v>
      </c>
      <c r="CD46" s="878" t="str">
        <f>VLOOKUP($A46&amp;"-"&amp;CD$4,'04施策の客観指標'!$A$4:$AY$1029,COLUMN('04施策の客観指標'!$AT:$AT),FALSE)</f>
        <v>-</v>
      </c>
      <c r="CE46" s="852" t="str">
        <f>VLOOKUP($A46&amp;"-"&amp;CE$4,'04施策の客観指標'!$A$4:$AY$1029,COLUMN('04施策の客観指標'!$AT:$AT),FALSE)</f>
        <v>-</v>
      </c>
      <c r="CF46" s="879" t="str">
        <f t="shared" si="168"/>
        <v>b</v>
      </c>
      <c r="CG46" s="856">
        <f>IF(BW46="-","-",VLOOKUP($A46&amp;"-"&amp;BW$4,'04施策の客観指標'!$A$4:$AY$1029,COLUMN('04施策の客観指標'!$AY:$AY),FALSE))</f>
        <v>1</v>
      </c>
      <c r="CH46" s="856">
        <f>IF(BX46="-","-",VLOOKUP($A46&amp;"-"&amp;BX$4,'04施策の客観指標'!$A$4:$AY$1029,COLUMN('04施策の客観指標'!$AY:$AY),FALSE))</f>
        <v>1</v>
      </c>
      <c r="CI46" s="856" t="str">
        <f>IF(BY46="-","-",VLOOKUP($A46&amp;"-"&amp;BY$4,'04施策の客観指標'!$A$4:$AY$1029,COLUMN('04施策の客観指標'!$AY:$AY),FALSE))</f>
        <v>-</v>
      </c>
      <c r="CJ46" s="856" t="str">
        <f>IF(BZ46="-","-",VLOOKUP($A46&amp;"-"&amp;BZ$4,'04施策の客観指標'!$A$4:$AY$1029,COLUMN('04施策の客観指標'!$AY:$AY),FALSE))</f>
        <v>-</v>
      </c>
      <c r="CK46" s="856" t="str">
        <f>IF(CA46="-","-",VLOOKUP($A46&amp;"-"&amp;CA$4,'04施策の客観指標'!$A$4:$AY$1029,COLUMN('04施策の客観指標'!$AY:$AY),FALSE))</f>
        <v>-</v>
      </c>
      <c r="CL46" s="856" t="str">
        <f>IF(CB46="-","-",VLOOKUP($A46&amp;"-"&amp;CB$4,'04施策の客観指標'!$A$4:$AY$1029,COLUMN('04施策の客観指標'!$AY:$AY),FALSE))</f>
        <v>-</v>
      </c>
      <c r="CM46" s="856" t="str">
        <f>IF(CC46="-","-",VLOOKUP($A46&amp;"-"&amp;CC$4,'04施策の客観指標'!$A$4:$AY$1029,COLUMN('04施策の客観指標'!$AY:$AY),FALSE))</f>
        <v>-</v>
      </c>
      <c r="CN46" s="856" t="str">
        <f>IF(CD46="-","-",VLOOKUP($A46&amp;"-"&amp;CD$4,'04施策の客観指標'!$A$4:$AY$1029,COLUMN('04施策の客観指標'!$AY:$AY),FALSE))</f>
        <v>-</v>
      </c>
      <c r="CO46" s="856" t="str">
        <f>IF(CE46="-","-",VLOOKUP($A46&amp;"-"&amp;CE$4,'04施策の客観指標'!$A$4:$AY$1029,COLUMN('04施策の客観指標'!$AY:$AY),FALSE))</f>
        <v>-</v>
      </c>
      <c r="CP46" s="879">
        <f t="shared" si="169"/>
        <v>2</v>
      </c>
      <c r="CQ46" s="877">
        <f t="shared" si="170"/>
        <v>2</v>
      </c>
      <c r="CR46" s="878">
        <f t="shared" si="171"/>
        <v>3</v>
      </c>
      <c r="CS46" s="878" t="str">
        <f t="shared" si="172"/>
        <v/>
      </c>
      <c r="CT46" s="878" t="str">
        <f t="shared" si="173"/>
        <v/>
      </c>
      <c r="CU46" s="878" t="str">
        <f t="shared" si="174"/>
        <v/>
      </c>
      <c r="CV46" s="878" t="str">
        <f t="shared" si="175"/>
        <v/>
      </c>
      <c r="CW46" s="878" t="str">
        <f t="shared" si="176"/>
        <v/>
      </c>
      <c r="CX46" s="878" t="str">
        <f t="shared" si="177"/>
        <v/>
      </c>
      <c r="CY46" s="878" t="str">
        <f t="shared" si="178"/>
        <v/>
      </c>
      <c r="CZ46" s="855">
        <f t="shared" si="179"/>
        <v>0.625</v>
      </c>
      <c r="DA46" s="877" t="str">
        <f>IF($K46="○",VLOOKUP($C46&amp;"-"&amp;DA$4,'05市民生活実感調査'!$A$3:$BC$218,COLUMN('05市民生活実感調査'!$Y:$Y),FALSE),"-")</f>
        <v>b</v>
      </c>
      <c r="DB46" s="878" t="str">
        <f>IF($L46="○",VLOOKUP($C46&amp;"-"&amp;DB$4,'05市民生活実感調査'!$A$3:$BC$218,COLUMN('05市民生活実感調査'!$Y:$Y),FALSE),"-")</f>
        <v>-</v>
      </c>
      <c r="DC46" s="878" t="str">
        <f>IF($M46="○",VLOOKUP($C46&amp;"-"&amp;DC$4,'05市民生活実感調査'!$A$3:$BC$218,COLUMN('05市民生活実感調査'!$Y:$Y),FALSE),"-")</f>
        <v>-</v>
      </c>
      <c r="DD46" s="878" t="str">
        <f>IF($N46="○",VLOOKUP($C46&amp;"-"&amp;DD$4,'05市民生活実感調査'!$A$3:$BC$218,COLUMN('05市民生活実感調査'!$Y:$Y),FALSE),"-")</f>
        <v>-</v>
      </c>
      <c r="DE46" s="878" t="str">
        <f>IF($O46="○",VLOOKUP($C46&amp;"-"&amp;DE$4,'05市民生活実感調査'!$A$3:$BC$218,COLUMN('05市民生活実感調査'!$Y:$Y),FALSE),"-")</f>
        <v>-</v>
      </c>
      <c r="DF46" s="878" t="str">
        <f>IF($P46="○",VLOOKUP($C46&amp;"-"&amp;DF$4,'05市民生活実感調査'!$A$3:$BC$218,COLUMN('05市民生活実感調査'!$Y:$Y),FALSE),"-")</f>
        <v>-</v>
      </c>
      <c r="DG46" s="878" t="str">
        <f>IF($Q46="○",VLOOKUP($C46&amp;"-"&amp;DG$4,'05市民生活実感調査'!$A$3:$BC$218,COLUMN('05市民生活実感調査'!$Y:$Y),FALSE),"-")</f>
        <v>-</v>
      </c>
      <c r="DH46" s="878" t="str">
        <f>IF($R46="○",VLOOKUP($C46&amp;"-"&amp;DH$4,'05市民生活実感調査'!$A$3:$BC$218,COLUMN('05市民生活実感調査'!$Y:$Y),FALSE),"-")</f>
        <v>-</v>
      </c>
      <c r="DI46" s="879" t="str">
        <f t="shared" si="180"/>
        <v>b</v>
      </c>
      <c r="DJ46" s="877">
        <f t="shared" si="181"/>
        <v>3</v>
      </c>
      <c r="DK46" s="878" t="str">
        <f t="shared" si="182"/>
        <v/>
      </c>
      <c r="DL46" s="878" t="str">
        <f t="shared" si="183"/>
        <v/>
      </c>
      <c r="DM46" s="878" t="str">
        <f t="shared" si="184"/>
        <v/>
      </c>
      <c r="DN46" s="878" t="str">
        <f t="shared" si="262"/>
        <v/>
      </c>
      <c r="DO46" s="878" t="str">
        <f t="shared" si="185"/>
        <v/>
      </c>
      <c r="DP46" s="878" t="str">
        <f t="shared" si="186"/>
        <v/>
      </c>
      <c r="DQ46" s="878" t="str">
        <f t="shared" si="187"/>
        <v/>
      </c>
      <c r="DR46" s="840">
        <f t="shared" si="188"/>
        <v>0.75</v>
      </c>
      <c r="DS46" s="876" t="str">
        <f t="shared" si="189"/>
        <v>市民実感</v>
      </c>
      <c r="DT46" s="863" t="str">
        <f t="shared" si="190"/>
        <v>世界への京都の魅力発信に対する評価は、市民の意識が重視されるべきであると考えるため、市民の実感を重視する。</v>
      </c>
      <c r="DU46" s="877" t="str">
        <f>VLOOKUP(CF46&amp;DI46&amp;DS46,プルダウン!$AC$2:$AD$71,2,FALSE)</f>
        <v>B</v>
      </c>
      <c r="DV46" s="859" t="str">
        <f>VLOOKUP(DU46,プルダウン!$A$1:$B$6,2,FALSE)</f>
        <v>政策の目的がかなり達成されている</v>
      </c>
      <c r="DW46" s="860"/>
      <c r="DX46" s="859"/>
      <c r="DY46" s="889" t="str">
        <f>VLOOKUP($A46&amp;"-"&amp;DY$4,'04施策の客観指標'!$A$4:$AY$1029,COLUMN('04施策の客観指標'!$AU:$AU),FALSE)</f>
        <v>a</v>
      </c>
      <c r="DZ46" s="878" t="str">
        <f>VLOOKUP($A46&amp;"-"&amp;DZ$4,'04施策の客観指標'!$A$4:$AY$1029,COLUMN('04施策の客観指標'!$AU:$AU),FALSE)</f>
        <v>a</v>
      </c>
      <c r="EA46" s="878" t="str">
        <f>VLOOKUP($A46&amp;"-"&amp;EA$4,'04施策の客観指標'!$A$4:$AY$1029,COLUMN('04施策の客観指標'!$AU:$AU),FALSE)</f>
        <v>-</v>
      </c>
      <c r="EB46" s="878" t="str">
        <f>VLOOKUP($A46&amp;"-"&amp;EB$4,'04施策の客観指標'!$A$4:$AY$1029,COLUMN('04施策の客観指標'!$AU:$AU),FALSE)</f>
        <v>-</v>
      </c>
      <c r="EC46" s="878" t="str">
        <f>VLOOKUP($A46&amp;"-"&amp;EC$4,'04施策の客観指標'!$A$4:$AY$1029,COLUMN('04施策の客観指標'!$AU:$AU),FALSE)</f>
        <v>-</v>
      </c>
      <c r="ED46" s="878" t="str">
        <f>VLOOKUP($A46&amp;"-"&amp;ED$4,'04施策の客観指標'!$A$4:$AY$1029,COLUMN('04施策の客観指標'!$AU:$AU),FALSE)</f>
        <v>-</v>
      </c>
      <c r="EE46" s="878" t="str">
        <f>VLOOKUP($A46&amp;"-"&amp;EE$4,'04施策の客観指標'!$A$4:$AY$1029,COLUMN('04施策の客観指標'!$AU:$AU),FALSE)</f>
        <v>-</v>
      </c>
      <c r="EF46" s="878" t="str">
        <f>VLOOKUP($A46&amp;"-"&amp;EF$4,'04施策の客観指標'!$A$4:$AY$1029,COLUMN('04施策の客観指標'!$AU:$AU),FALSE)</f>
        <v>-</v>
      </c>
      <c r="EG46" s="878" t="str">
        <f>VLOOKUP($A46&amp;"-"&amp;EG$4,'04施策の客観指標'!$A$4:$AY$1029,COLUMN('04施策の客観指標'!$AU:$AU),FALSE)</f>
        <v>-</v>
      </c>
      <c r="EH46" s="879" t="str">
        <f t="shared" si="191"/>
        <v>a</v>
      </c>
      <c r="EI46" s="895">
        <f>IF(DY46="-","-",VLOOKUP($A46&amp;"-"&amp;DY$4,'04施策の客観指標'!$A$4:$AY$1029,COLUMN('04施策の客観指標'!$AY:$AY),FALSE))</f>
        <v>1</v>
      </c>
      <c r="EJ46" s="895">
        <f>IF(DZ46="-","-",VLOOKUP($A46&amp;"-"&amp;DZ$4,'04施策の客観指標'!$A$4:$AY$1029,COLUMN('04施策の客観指標'!$AY:$AY),FALSE))</f>
        <v>1</v>
      </c>
      <c r="EK46" s="895" t="str">
        <f>IF(EA46="-","-",VLOOKUP($A46&amp;"-"&amp;EA$4,'04施策の客観指標'!$A$4:$AY$1029,COLUMN('04施策の客観指標'!$AY:$AY),FALSE))</f>
        <v>-</v>
      </c>
      <c r="EL46" s="895" t="str">
        <f>IF(EB46="-","-",VLOOKUP($A46&amp;"-"&amp;EB$4,'04施策の客観指標'!$A$4:$AY$1029,COLUMN('04施策の客観指標'!$AY:$AY),FALSE))</f>
        <v>-</v>
      </c>
      <c r="EM46" s="895" t="str">
        <f>IF(EC46="-","-",VLOOKUP($A46&amp;"-"&amp;EC$4,'04施策の客観指標'!$A$4:$AY$1029,COLUMN('04施策の客観指標'!$AY:$AY),FALSE))</f>
        <v>-</v>
      </c>
      <c r="EN46" s="895" t="str">
        <f>IF(ED46="-","-",VLOOKUP($A46&amp;"-"&amp;ED$4,'04施策の客観指標'!$A$4:$AY$1029,COLUMN('04施策の客観指標'!$AY:$AY),FALSE))</f>
        <v>-</v>
      </c>
      <c r="EO46" s="895" t="str">
        <f>IF(EE46="-","-",VLOOKUP($A46&amp;"-"&amp;EE$4,'04施策の客観指標'!$A$4:$AY$1029,COLUMN('04施策の客観指標'!$AY:$AY),FALSE))</f>
        <v>-</v>
      </c>
      <c r="EP46" s="895" t="str">
        <f>IF(EF46="-","-",VLOOKUP($A46&amp;"-"&amp;EF$4,'04施策の客観指標'!$A$4:$AY$1029,COLUMN('04施策の客観指標'!$AY:$AY),FALSE))</f>
        <v>-</v>
      </c>
      <c r="EQ46" s="895" t="str">
        <f>IF(EG46="-","-",VLOOKUP($A46&amp;"-"&amp;EG$4,'04施策の客観指標'!$A$4:$AY$1029,COLUMN('04施策の客観指標'!$AY:$AY),FALSE))</f>
        <v>-</v>
      </c>
      <c r="ER46" s="879">
        <f t="shared" si="192"/>
        <v>2</v>
      </c>
      <c r="ES46" s="877">
        <f t="shared" si="193"/>
        <v>4</v>
      </c>
      <c r="ET46" s="878">
        <f t="shared" si="194"/>
        <v>4</v>
      </c>
      <c r="EU46" s="878" t="str">
        <f t="shared" si="195"/>
        <v/>
      </c>
      <c r="EV46" s="878" t="str">
        <f t="shared" si="196"/>
        <v/>
      </c>
      <c r="EW46" s="878" t="str">
        <f t="shared" si="197"/>
        <v/>
      </c>
      <c r="EX46" s="878" t="str">
        <f t="shared" si="198"/>
        <v/>
      </c>
      <c r="EY46" s="878" t="str">
        <f t="shared" si="199"/>
        <v/>
      </c>
      <c r="EZ46" s="878" t="str">
        <f t="shared" si="200"/>
        <v/>
      </c>
      <c r="FA46" s="878" t="str">
        <f t="shared" si="201"/>
        <v/>
      </c>
      <c r="FB46" s="855">
        <f t="shared" si="202"/>
        <v>1</v>
      </c>
      <c r="FC46" s="877" t="str">
        <f>IF($K46="○",VLOOKUP($C46&amp;"-"&amp;FC$4,'05市民生活実感調査'!$A$3:$BC$218,COLUMN('05市民生活実感調査'!$AI:$AI),FALSE),"-")</f>
        <v>b</v>
      </c>
      <c r="FD46" s="878" t="str">
        <f>IF($L46="○",VLOOKUP($C46&amp;"-"&amp;FD$4,'05市民生活実感調査'!$A$3:$BC$218,COLUMN('05市民生活実感調査'!$AI:$AI),FALSE),"-")</f>
        <v>-</v>
      </c>
      <c r="FE46" s="878" t="str">
        <f>IF($M46="○",VLOOKUP($C46&amp;"-"&amp;FE$4,'05市民生活実感調査'!$A$3:$BC$218,COLUMN('05市民生活実感調査'!$AI:$AI),FALSE),"-")</f>
        <v>-</v>
      </c>
      <c r="FF46" s="878" t="str">
        <f>IF($N46="○",VLOOKUP($C46&amp;"-"&amp;FF$4,'05市民生活実感調査'!$A$3:$BC$218,COLUMN('05市民生活実感調査'!$AI:$AI),FALSE),"-")</f>
        <v>-</v>
      </c>
      <c r="FG46" s="878" t="str">
        <f>IF($O46="○",VLOOKUP($C46&amp;"-"&amp;FG$4,'05市民生活実感調査'!$A$3:$BC$218,COLUMN('05市民生活実感調査'!$AI:$AI),FALSE),"-")</f>
        <v>-</v>
      </c>
      <c r="FH46" s="878" t="str">
        <f>IF($P46="○",VLOOKUP($C46&amp;"-"&amp;FH$4,'05市民生活実感調査'!$A$3:$BC$218,COLUMN('05市民生活実感調査'!$AI:$AI),FALSE),"-")</f>
        <v>-</v>
      </c>
      <c r="FI46" s="878" t="str">
        <f>IF($Q46="○",VLOOKUP($C46&amp;"-"&amp;FI$4,'05市民生活実感調査'!$A$3:$BC$218,COLUMN('05市民生活実感調査'!$AI:$AI),FALSE),"-")</f>
        <v>-</v>
      </c>
      <c r="FJ46" s="878" t="str">
        <f>IF($R46="○",VLOOKUP($C46&amp;"-"&amp;FJ$4,'05市民生活実感調査'!$A$3:$BC$218,COLUMN('05市民生活実感調査'!$AI:$AI),FALSE),"-")</f>
        <v>-</v>
      </c>
      <c r="FK46" s="879" t="str">
        <f t="shared" si="203"/>
        <v>b</v>
      </c>
      <c r="FL46" s="877">
        <f t="shared" si="204"/>
        <v>3</v>
      </c>
      <c r="FM46" s="878" t="str">
        <f t="shared" si="205"/>
        <v/>
      </c>
      <c r="FN46" s="878" t="str">
        <f t="shared" si="206"/>
        <v/>
      </c>
      <c r="FO46" s="878" t="str">
        <f t="shared" si="207"/>
        <v/>
      </c>
      <c r="FP46" s="878" t="str">
        <f t="shared" si="208"/>
        <v/>
      </c>
      <c r="FQ46" s="878" t="str">
        <f t="shared" si="209"/>
        <v/>
      </c>
      <c r="FR46" s="878" t="str">
        <f t="shared" si="210"/>
        <v/>
      </c>
      <c r="FS46" s="878" t="str">
        <f t="shared" si="211"/>
        <v/>
      </c>
      <c r="FT46" s="840">
        <f t="shared" si="212"/>
        <v>0.75</v>
      </c>
      <c r="FU46" s="876" t="str">
        <f t="shared" si="213"/>
        <v>市民実感</v>
      </c>
      <c r="FV46" s="863" t="str">
        <f t="shared" si="214"/>
        <v>世界への京都の魅力発信に対する評価は、市民の意識が重視されるべきであると考えるため、市民の実感を重視する。</v>
      </c>
      <c r="FW46" s="877" t="str">
        <f>VLOOKUP(EH46&amp;FK46&amp;FU46,プルダウン!$AC$2:$AD$71,2,FALSE)</f>
        <v>B</v>
      </c>
      <c r="FX46" s="859" t="str">
        <f>VLOOKUP(FW46,プルダウン!$A$1:$B$6,2,FALSE)</f>
        <v>政策の目的がかなり達成されている</v>
      </c>
      <c r="FY46" s="860"/>
      <c r="FZ46" s="859"/>
      <c r="GA46" s="889" t="str">
        <f>VLOOKUP($A46&amp;"-"&amp;GA$4,'04施策の客観指標'!$A$4:$AY$1029,COLUMN('04施策の客観指標'!$AV:$AV),FALSE)</f>
        <v>a</v>
      </c>
      <c r="GB46" s="878" t="str">
        <f>VLOOKUP($A46&amp;"-"&amp;GB$4,'04施策の客観指標'!$A$4:$AY$1029,COLUMN('04施策の客観指標'!$AV:$AV),FALSE)</f>
        <v>a</v>
      </c>
      <c r="GC46" s="878" t="str">
        <f>VLOOKUP($A46&amp;"-"&amp;GC$4,'04施策の客観指標'!$A$4:$AY$1029,COLUMN('04施策の客観指標'!$AV:$AV),FALSE)</f>
        <v>-</v>
      </c>
      <c r="GD46" s="878" t="str">
        <f>VLOOKUP($A46&amp;"-"&amp;GD$4,'04施策の客観指標'!$A$4:$AY$1029,COLUMN('04施策の客観指標'!$AV:$AV),FALSE)</f>
        <v>-</v>
      </c>
      <c r="GE46" s="878" t="str">
        <f>VLOOKUP($A46&amp;"-"&amp;GE$4,'04施策の客観指標'!$A$4:$AY$1029,COLUMN('04施策の客観指標'!$AV:$AV),FALSE)</f>
        <v>-</v>
      </c>
      <c r="GF46" s="878" t="str">
        <f>VLOOKUP($A46&amp;"-"&amp;GF$4,'04施策の客観指標'!$A$4:$AY$1029,COLUMN('04施策の客観指標'!$AV:$AV),FALSE)</f>
        <v>-</v>
      </c>
      <c r="GG46" s="878" t="str">
        <f>VLOOKUP($A46&amp;"-"&amp;GG$4,'04施策の客観指標'!$A$4:$AY$1029,COLUMN('04施策の客観指標'!$AV:$AV),FALSE)</f>
        <v>-</v>
      </c>
      <c r="GH46" s="878" t="str">
        <f>VLOOKUP($A46&amp;"-"&amp;GH$4,'04施策の客観指標'!$A$4:$AY$1029,COLUMN('04施策の客観指標'!$AV:$AV),FALSE)</f>
        <v>-</v>
      </c>
      <c r="GI46" s="878" t="str">
        <f>VLOOKUP($A46&amp;"-"&amp;GI$4,'04施策の客観指標'!$A$4:$AY$1029,COLUMN('04施策の客観指標'!$AV:$AV),FALSE)</f>
        <v>-</v>
      </c>
      <c r="GJ46" s="879" t="str">
        <f t="shared" si="215"/>
        <v>a</v>
      </c>
      <c r="GK46" s="856">
        <f>IF(GA46="-","-",VLOOKUP($A46&amp;"-"&amp;GA$4,'04施策の客観指標'!$A$4:$AY$1029,COLUMN('04施策の客観指標'!$AY:$AY),FALSE))</f>
        <v>1</v>
      </c>
      <c r="GL46" s="856">
        <f>IF(GB46="-","-",VLOOKUP($A46&amp;"-"&amp;GB$4,'04施策の客観指標'!$A$4:$AY$1029,COLUMN('04施策の客観指標'!$AY:$AY),FALSE))</f>
        <v>1</v>
      </c>
      <c r="GM46" s="856" t="str">
        <f>IF(GC46="-","-",VLOOKUP($A46&amp;"-"&amp;GC$4,'04施策の客観指標'!$A$4:$AY$1029,COLUMN('04施策の客観指標'!$AY:$AY),FALSE))</f>
        <v>-</v>
      </c>
      <c r="GN46" s="856" t="str">
        <f>IF(GD46="-","-",VLOOKUP($A46&amp;"-"&amp;GD$4,'04施策の客観指標'!$A$4:$AY$1029,COLUMN('04施策の客観指標'!$AY:$AY),FALSE))</f>
        <v>-</v>
      </c>
      <c r="GO46" s="856" t="str">
        <f>IF(GE46="-","-",VLOOKUP($A46&amp;"-"&amp;GE$4,'04施策の客観指標'!$A$4:$AY$1029,COLUMN('04施策の客観指標'!$AY:$AY),FALSE))</f>
        <v>-</v>
      </c>
      <c r="GP46" s="856" t="str">
        <f>IF(GF46="-","-",VLOOKUP($A46&amp;"-"&amp;GF$4,'04施策の客観指標'!$A$4:$AY$1029,COLUMN('04施策の客観指標'!$AY:$AY),FALSE))</f>
        <v>-</v>
      </c>
      <c r="GQ46" s="856" t="str">
        <f>IF(GG46="-","-",VLOOKUP($A46&amp;"-"&amp;GG$4,'04施策の客観指標'!$A$4:$AY$1029,COLUMN('04施策の客観指標'!$AY:$AY),FALSE))</f>
        <v>-</v>
      </c>
      <c r="GR46" s="856" t="str">
        <f>IF(GH46="-","-",VLOOKUP($A46&amp;"-"&amp;GH$4,'04施策の客観指標'!$A$4:$AY$1029,COLUMN('04施策の客観指標'!$AY:$AY),FALSE))</f>
        <v>-</v>
      </c>
      <c r="GS46" s="856" t="str">
        <f>IF(GI46="-","-",VLOOKUP($A46&amp;"-"&amp;GI$4,'04施策の客観指標'!$A$4:$AY$1029,COLUMN('04施策の客観指標'!$AY:$AY),FALSE))</f>
        <v>-</v>
      </c>
      <c r="GT46" s="879">
        <f t="shared" si="216"/>
        <v>2</v>
      </c>
      <c r="GU46" s="877">
        <f t="shared" si="217"/>
        <v>4</v>
      </c>
      <c r="GV46" s="878">
        <f t="shared" si="218"/>
        <v>4</v>
      </c>
      <c r="GW46" s="878" t="str">
        <f t="shared" si="219"/>
        <v/>
      </c>
      <c r="GX46" s="878" t="str">
        <f t="shared" si="220"/>
        <v/>
      </c>
      <c r="GY46" s="878" t="str">
        <f t="shared" si="221"/>
        <v/>
      </c>
      <c r="GZ46" s="878" t="str">
        <f t="shared" si="222"/>
        <v/>
      </c>
      <c r="HA46" s="878" t="str">
        <f t="shared" si="223"/>
        <v/>
      </c>
      <c r="HB46" s="878" t="str">
        <f t="shared" si="224"/>
        <v/>
      </c>
      <c r="HC46" s="878" t="str">
        <f t="shared" si="225"/>
        <v/>
      </c>
      <c r="HD46" s="855">
        <f t="shared" si="226"/>
        <v>1</v>
      </c>
      <c r="HE46" s="877" t="str">
        <f>IF($K46="○",VLOOKUP($C46&amp;"-"&amp;HE$4,'05市民生活実感調査'!$A$3:$BC$218,COLUMN('05市民生活実感調査'!$AS:$AS),FALSE),"-")</f>
        <v>b</v>
      </c>
      <c r="HF46" s="878" t="str">
        <f>IF($L46="○",VLOOKUP($C46&amp;"-"&amp;HF$4,'05市民生活実感調査'!$A$3:$BC$218,COLUMN('05市民生活実感調査'!$AS:$AS),FALSE),"-")</f>
        <v>-</v>
      </c>
      <c r="HG46" s="878" t="str">
        <f>IF($M46="○",VLOOKUP($C46&amp;"-"&amp;HG$4,'05市民生活実感調査'!$A$3:$BC$218,COLUMN('05市民生活実感調査'!$AS:$AS),FALSE),"-")</f>
        <v>-</v>
      </c>
      <c r="HH46" s="878" t="str">
        <f>IF($N46="○",VLOOKUP($C46&amp;"-"&amp;HH$4,'05市民生活実感調査'!$A$3:$BC$218,COLUMN('05市民生活実感調査'!$AS:$AS),FALSE),"-")</f>
        <v>-</v>
      </c>
      <c r="HI46" s="878" t="str">
        <f>IF($O46="○",VLOOKUP($C46&amp;"-"&amp;HI$4,'05市民生活実感調査'!$A$3:$BC$218,COLUMN('05市民生活実感調査'!$AS:$AS),FALSE),"-")</f>
        <v>-</v>
      </c>
      <c r="HJ46" s="878" t="str">
        <f>IF($P46="○",VLOOKUP($C46&amp;"-"&amp;HJ$4,'05市民生活実感調査'!$A$3:$BC$218,COLUMN('05市民生活実感調査'!$AS:$AS),FALSE),"-")</f>
        <v>-</v>
      </c>
      <c r="HK46" s="878" t="str">
        <f>IF($Q46="○",VLOOKUP($C46&amp;"-"&amp;HK$4,'05市民生活実感調査'!$A$3:$BC$218,COLUMN('05市民生活実感調査'!$AS:$AS),FALSE),"-")</f>
        <v>-</v>
      </c>
      <c r="HL46" s="878" t="str">
        <f>IF($R46="○",VLOOKUP($C46&amp;"-"&amp;HL$4,'05市民生活実感調査'!$A$3:$BC$218,COLUMN('05市民生活実感調査'!$AS:$AS),FALSE),"-")</f>
        <v>-</v>
      </c>
      <c r="HM46" s="879" t="str">
        <f t="shared" si="227"/>
        <v>b</v>
      </c>
      <c r="HN46" s="877">
        <f t="shared" si="228"/>
        <v>3</v>
      </c>
      <c r="HO46" s="878" t="str">
        <f t="shared" si="229"/>
        <v/>
      </c>
      <c r="HP46" s="878" t="str">
        <f t="shared" si="230"/>
        <v/>
      </c>
      <c r="HQ46" s="878" t="str">
        <f t="shared" si="231"/>
        <v/>
      </c>
      <c r="HR46" s="878" t="str">
        <f t="shared" si="232"/>
        <v/>
      </c>
      <c r="HS46" s="878" t="str">
        <f t="shared" si="233"/>
        <v/>
      </c>
      <c r="HT46" s="878" t="str">
        <f t="shared" si="234"/>
        <v/>
      </c>
      <c r="HU46" s="878" t="str">
        <f t="shared" si="235"/>
        <v/>
      </c>
      <c r="HV46" s="840">
        <f t="shared" si="236"/>
        <v>0.75</v>
      </c>
      <c r="HW46" s="876" t="str">
        <f t="shared" si="237"/>
        <v>市民実感</v>
      </c>
      <c r="HX46" s="863" t="str">
        <f t="shared" si="238"/>
        <v>世界への京都の魅力発信に対する評価は、市民の意識が重視されるべきであると考えるため、市民の実感を重視する。</v>
      </c>
      <c r="HY46" s="877" t="str">
        <f>VLOOKUP(GJ46&amp;HM46&amp;HW46,プルダウン!$AC$2:$AD$71,2,FALSE)</f>
        <v>B</v>
      </c>
      <c r="HZ46" s="859" t="str">
        <f>VLOOKUP(HY46,プルダウン!$A$1:$B$6,2,FALSE)</f>
        <v>政策の目的がかなり達成されている</v>
      </c>
      <c r="IA46" s="860"/>
      <c r="IB46" s="859"/>
      <c r="IC46" s="889" t="str">
        <f>VLOOKUP($A46&amp;"-"&amp;IC$4,'04施策の客観指標'!$A$4:$AY$1029,COLUMN('04施策の客観指標'!$AW:$AW),FALSE)</f>
        <v>a</v>
      </c>
      <c r="ID46" s="878" t="str">
        <f>VLOOKUP($A46&amp;"-"&amp;ID$4,'04施策の客観指標'!$A$4:$AY$1029,COLUMN('04施策の客観指標'!$AW:$AW),FALSE)</f>
        <v>a</v>
      </c>
      <c r="IE46" s="878" t="str">
        <f>VLOOKUP($A46&amp;"-"&amp;IE$4,'04施策の客観指標'!$A$4:$AY$1029,COLUMN('04施策の客観指標'!$AW:$AW),FALSE)</f>
        <v>-</v>
      </c>
      <c r="IF46" s="878" t="str">
        <f>VLOOKUP($A46&amp;"-"&amp;IF$4,'04施策の客観指標'!$A$4:$AY$1029,COLUMN('04施策の客観指標'!$AW:$AW),FALSE)</f>
        <v>-</v>
      </c>
      <c r="IG46" s="878" t="str">
        <f>VLOOKUP($A46&amp;"-"&amp;IG$4,'04施策の客観指標'!$A$4:$AY$1029,COLUMN('04施策の客観指標'!$AW:$AW),FALSE)</f>
        <v>-</v>
      </c>
      <c r="IH46" s="878" t="str">
        <f>VLOOKUP($A46&amp;"-"&amp;IH$4,'04施策の客観指標'!$A$4:$AY$1029,COLUMN('04施策の客観指標'!$AW:$AW),FALSE)</f>
        <v>-</v>
      </c>
      <c r="II46" s="878" t="str">
        <f>VLOOKUP($A46&amp;"-"&amp;II$4,'04施策の客観指標'!$A$4:$AY$1029,COLUMN('04施策の客観指標'!$AW:$AW),FALSE)</f>
        <v>-</v>
      </c>
      <c r="IJ46" s="878" t="str">
        <f>VLOOKUP($A46&amp;"-"&amp;IJ$4,'04施策の客観指標'!$A$4:$AY$1029,COLUMN('04施策の客観指標'!$AW:$AW),FALSE)</f>
        <v>-</v>
      </c>
      <c r="IK46" s="878" t="str">
        <f>VLOOKUP($A46&amp;"-"&amp;IK$4,'04施策の客観指標'!$A$4:$AY$1029,COLUMN('04施策の客観指標'!$AW:$AW),FALSE)</f>
        <v>-</v>
      </c>
      <c r="IL46" s="879" t="str">
        <f t="shared" si="239"/>
        <v>a</v>
      </c>
      <c r="IM46" s="856">
        <f>IF(IC46="-","-",VLOOKUP($A46&amp;"-"&amp;IC$4,'04施策の客観指標'!$A$4:$AY$1029,COLUMN('04施策の客観指標'!$AY:$AY),FALSE))</f>
        <v>1</v>
      </c>
      <c r="IN46" s="856">
        <f>IF(ID46="-","-",VLOOKUP($A46&amp;"-"&amp;ID$4,'04施策の客観指標'!$A$4:$AY$1029,COLUMN('04施策の客観指標'!$AY:$AY),FALSE))</f>
        <v>1</v>
      </c>
      <c r="IO46" s="856" t="str">
        <f>IF(IE46="-","-",VLOOKUP($A46&amp;"-"&amp;IE$4,'04施策の客観指標'!$A$4:$AY$1029,COLUMN('04施策の客観指標'!$AY:$AY),FALSE))</f>
        <v>-</v>
      </c>
      <c r="IP46" s="856" t="str">
        <f>IF(IF46="-","-",VLOOKUP($A46&amp;"-"&amp;IF$4,'04施策の客観指標'!$A$4:$AY$1029,COLUMN('04施策の客観指標'!$AY:$AY),FALSE))</f>
        <v>-</v>
      </c>
      <c r="IQ46" s="856" t="str">
        <f>IF(IG46="-","-",VLOOKUP($A46&amp;"-"&amp;IG$4,'04施策の客観指標'!$A$4:$AY$1029,COLUMN('04施策の客観指標'!$AY:$AY),FALSE))</f>
        <v>-</v>
      </c>
      <c r="IR46" s="856" t="str">
        <f>IF(IH46="-","-",VLOOKUP($A46&amp;"-"&amp;IH$4,'04施策の客観指標'!$A$4:$AY$1029,COLUMN('04施策の客観指標'!$AY:$AY),FALSE))</f>
        <v>-</v>
      </c>
      <c r="IS46" s="856" t="str">
        <f>IF(II46="-","-",VLOOKUP($A46&amp;"-"&amp;II$4,'04施策の客観指標'!$A$4:$AY$1029,COLUMN('04施策の客観指標'!$AY:$AY),FALSE))</f>
        <v>-</v>
      </c>
      <c r="IT46" s="856" t="str">
        <f>IF(IJ46="-","-",VLOOKUP($A46&amp;"-"&amp;IJ$4,'04施策の客観指標'!$A$4:$AY$1029,COLUMN('04施策の客観指標'!$AY:$AY),FALSE))</f>
        <v>-</v>
      </c>
      <c r="IU46" s="856" t="str">
        <f>IF(IK46="-","-",VLOOKUP($A46&amp;"-"&amp;IK$4,'04施策の客観指標'!$A$4:$AY$1029,COLUMN('04施策の客観指標'!$AY:$AY),FALSE))</f>
        <v>-</v>
      </c>
      <c r="IV46" s="879">
        <f t="shared" si="240"/>
        <v>2</v>
      </c>
      <c r="IW46" s="877">
        <f t="shared" si="241"/>
        <v>4</v>
      </c>
      <c r="IX46" s="878">
        <f t="shared" si="242"/>
        <v>4</v>
      </c>
      <c r="IY46" s="878" t="str">
        <f t="shared" si="243"/>
        <v/>
      </c>
      <c r="IZ46" s="878" t="str">
        <f t="shared" si="244"/>
        <v/>
      </c>
      <c r="JA46" s="878" t="str">
        <f t="shared" si="245"/>
        <v/>
      </c>
      <c r="JB46" s="878" t="str">
        <f t="shared" si="246"/>
        <v/>
      </c>
      <c r="JC46" s="878" t="str">
        <f t="shared" si="247"/>
        <v/>
      </c>
      <c r="JD46" s="878" t="str">
        <f t="shared" si="248"/>
        <v/>
      </c>
      <c r="JE46" s="878" t="str">
        <f t="shared" si="249"/>
        <v/>
      </c>
      <c r="JF46" s="855">
        <f t="shared" si="250"/>
        <v>1</v>
      </c>
      <c r="JG46" s="877" t="str">
        <f>IF($K46="○",VLOOKUP($C46&amp;"-"&amp;JG$4,'05市民生活実感調査'!$A$3:$BC$218,COLUMN('05市民生活実感調査'!$BC:$BC),FALSE),"-")</f>
        <v>b</v>
      </c>
      <c r="JH46" s="878" t="str">
        <f>IF($L46="○",VLOOKUP($C46&amp;"-"&amp;JH$4,'05市民生活実感調査'!$A$3:$BC$218,COLUMN('05市民生活実感調査'!$BC:$BC),FALSE),"-")</f>
        <v>-</v>
      </c>
      <c r="JI46" s="878" t="str">
        <f>IF($M46="○",VLOOKUP($C46&amp;"-"&amp;JI$4,'05市民生活実感調査'!$A$3:$BC$218,COLUMN('05市民生活実感調査'!$BC:$BC),FALSE),"-")</f>
        <v>-</v>
      </c>
      <c r="JJ46" s="878" t="str">
        <f>IF($N46="○",VLOOKUP($C46&amp;"-"&amp;JJ$4,'05市民生活実感調査'!$A$3:$BC$218,COLUMN('05市民生活実感調査'!$BC:$BC),FALSE),"-")</f>
        <v>-</v>
      </c>
      <c r="JK46" s="878" t="str">
        <f>IF($O46="○",VLOOKUP($C46&amp;"-"&amp;JK$4,'05市民生活実感調査'!$A$3:$BC$218,COLUMN('05市民生活実感調査'!$BC:$BC),FALSE),"-")</f>
        <v>-</v>
      </c>
      <c r="JL46" s="878" t="str">
        <f>IF($P46="○",VLOOKUP($C46&amp;"-"&amp;JL$4,'05市民生活実感調査'!$A$3:$BC$218,COLUMN('05市民生活実感調査'!$BC:$BC),FALSE),"-")</f>
        <v>-</v>
      </c>
      <c r="JM46" s="878" t="str">
        <f>IF($Q46="○",VLOOKUP($C46&amp;"-"&amp;JM$4,'05市民生活実感調査'!$A$3:$BC$218,COLUMN('05市民生活実感調査'!$BC:$BC),FALSE),"-")</f>
        <v>-</v>
      </c>
      <c r="JN46" s="878" t="str">
        <f>IF($R46="○",VLOOKUP($C46&amp;"-"&amp;JN$4,'05市民生活実感調査'!$A$3:$BC$218,COLUMN('05市民生活実感調査'!$BC:$BC),FALSE),"-")</f>
        <v>-</v>
      </c>
      <c r="JO46" s="879" t="str">
        <f t="shared" si="251"/>
        <v>b</v>
      </c>
      <c r="JP46" s="877">
        <f t="shared" si="252"/>
        <v>3</v>
      </c>
      <c r="JQ46" s="878" t="str">
        <f t="shared" si="253"/>
        <v/>
      </c>
      <c r="JR46" s="878" t="str">
        <f t="shared" si="254"/>
        <v/>
      </c>
      <c r="JS46" s="878" t="str">
        <f t="shared" si="255"/>
        <v/>
      </c>
      <c r="JT46" s="878" t="str">
        <f t="shared" si="256"/>
        <v/>
      </c>
      <c r="JU46" s="878" t="str">
        <f t="shared" si="257"/>
        <v/>
      </c>
      <c r="JV46" s="878" t="str">
        <f t="shared" si="258"/>
        <v/>
      </c>
      <c r="JW46" s="878" t="str">
        <f t="shared" si="259"/>
        <v/>
      </c>
      <c r="JX46" s="840">
        <f t="shared" si="260"/>
        <v>0.75</v>
      </c>
      <c r="JY46" s="876" t="str">
        <f t="shared" si="143"/>
        <v>市民実感</v>
      </c>
      <c r="JZ46" s="863" t="str">
        <f t="shared" si="261"/>
        <v>世界への京都の魅力発信に対する評価は、市民の意識が重視されるべきであると考えるため、市民の実感を重視する。</v>
      </c>
      <c r="KA46" s="877" t="str">
        <f>VLOOKUP(IL46&amp;JO46&amp;JY46,プルダウン!$AC$2:$AD$71,2,FALSE)</f>
        <v>B</v>
      </c>
      <c r="KB46" s="859" t="str">
        <f>VLOOKUP(KA46,プルダウン!$A$1:$B$6,2,FALSE)</f>
        <v>政策の目的がかなり達成されている</v>
      </c>
      <c r="KC46" s="860"/>
      <c r="KD46" s="859"/>
      <c r="KE46" s="883" t="str">
        <f>VLOOKUP($A46&amp;"-"&amp;KE$4,'04施策の客観指標'!$A$4:$AY$1029,COLUMN('04施策の客観指標'!$AX:$AX),FALSE)</f>
        <v>a</v>
      </c>
      <c r="KF46" s="813" t="str">
        <f>VLOOKUP($A46&amp;"-"&amp;KF$4,'04施策の客観指標'!$A$4:$AY$1029,COLUMN('04施策の客観指標'!$AX:$AX),FALSE)</f>
        <v>a</v>
      </c>
      <c r="KG46" s="813" t="str">
        <f>VLOOKUP($A46&amp;"-"&amp;KG$4,'04施策の客観指標'!$A$4:$AY$1029,COLUMN('04施策の客観指標'!$AX:$AX),FALSE)</f>
        <v>-</v>
      </c>
      <c r="KH46" s="813" t="str">
        <f>VLOOKUP($A46&amp;"-"&amp;KH$4,'04施策の客観指標'!$A$4:$AY$1029,COLUMN('04施策の客観指標'!$AX:$AX),FALSE)</f>
        <v>-</v>
      </c>
      <c r="KI46" s="813" t="str">
        <f>VLOOKUP($A46&amp;"-"&amp;KI$4,'04施策の客観指標'!$A$4:$AY$1029,COLUMN('04施策の客観指標'!$AX:$AX),FALSE)</f>
        <v>-</v>
      </c>
      <c r="KJ46" s="813" t="str">
        <f>VLOOKUP($A46&amp;"-"&amp;KJ$4,'04施策の客観指標'!$A$4:$AY$1029,COLUMN('04施策の客観指標'!$AX:$AX),FALSE)</f>
        <v>-</v>
      </c>
      <c r="KK46" s="813" t="str">
        <f>VLOOKUP($A46&amp;"-"&amp;KK$4,'04施策の客観指標'!$A$4:$AY$1029,COLUMN('04施策の客観指標'!$AX:$AX),FALSE)</f>
        <v>-</v>
      </c>
      <c r="KL46" s="813" t="str">
        <f>VLOOKUP($A46&amp;"-"&amp;KL$4,'04施策の客観指標'!$A$4:$AY$1029,COLUMN('04施策の客観指標'!$AX:$AX),FALSE)</f>
        <v>-</v>
      </c>
      <c r="KM46" s="813" t="str">
        <f>VLOOKUP($A46&amp;"-"&amp;KM$4,'04施策の客観指標'!$A$4:$AY$1029,COLUMN('04施策の客観指標'!$AX:$AX),FALSE)</f>
        <v>-</v>
      </c>
      <c r="KN46" s="814" t="str">
        <f t="shared" si="118"/>
        <v>a</v>
      </c>
      <c r="KO46" s="423">
        <f>IF(KE46="-","-",VLOOKUP($A46&amp;"-"&amp;KE$4,'04施策の客観指標'!$A$4:$AY$1029,COLUMN('04施策の客観指標'!$AY:$AY),FALSE))</f>
        <v>1</v>
      </c>
      <c r="KP46" s="423">
        <f>IF(KF46="-","-",VLOOKUP($A46&amp;"-"&amp;KF$4,'04施策の客観指標'!$A$4:$AY$1029,COLUMN('04施策の客観指標'!$AY:$AY),FALSE))</f>
        <v>1</v>
      </c>
      <c r="KQ46" s="423" t="str">
        <f>IF(KG46="-","-",VLOOKUP($A46&amp;"-"&amp;KG$4,'04施策の客観指標'!$A$4:$AY$1029,COLUMN('04施策の客観指標'!$AY:$AY),FALSE))</f>
        <v>-</v>
      </c>
      <c r="KR46" s="423" t="str">
        <f>IF(KH46="-","-",VLOOKUP($A46&amp;"-"&amp;KH$4,'04施策の客観指標'!$A$4:$AY$1029,COLUMN('04施策の客観指標'!$AY:$AY),FALSE))</f>
        <v>-</v>
      </c>
      <c r="KS46" s="423" t="str">
        <f>IF(KI46="-","-",VLOOKUP($A46&amp;"-"&amp;KI$4,'04施策の客観指標'!$A$4:$AY$1029,COLUMN('04施策の客観指標'!$AY:$AY),FALSE))</f>
        <v>-</v>
      </c>
      <c r="KT46" s="423" t="str">
        <f>IF(KJ46="-","-",VLOOKUP($A46&amp;"-"&amp;KJ$4,'04施策の客観指標'!$A$4:$AY$1029,COLUMN('04施策の客観指標'!$AY:$AY),FALSE))</f>
        <v>-</v>
      </c>
      <c r="KU46" s="423" t="str">
        <f>IF(KK46="-","-",VLOOKUP($A46&amp;"-"&amp;KK$4,'04施策の客観指標'!$A$4:$AY$1029,COLUMN('04施策の客観指標'!$AY:$AY),FALSE))</f>
        <v>-</v>
      </c>
      <c r="KV46" s="423" t="str">
        <f>IF(KL46="-","-",VLOOKUP($A46&amp;"-"&amp;KL$4,'04施策の客観指標'!$A$4:$AY$1029,COLUMN('04施策の客観指標'!$AY:$AY),FALSE))</f>
        <v>-</v>
      </c>
      <c r="KW46" s="423" t="str">
        <f>IF(KM46="-","-",VLOOKUP($A46&amp;"-"&amp;KM$4,'04施策の客観指標'!$A$4:$AY$1029,COLUMN('04施策の客観指標'!$AY:$AY),FALSE))</f>
        <v>-</v>
      </c>
      <c r="KX46" s="234">
        <f t="shared" si="119"/>
        <v>2</v>
      </c>
      <c r="KY46" s="237">
        <f t="shared" si="120"/>
        <v>4</v>
      </c>
      <c r="KZ46" s="187">
        <f t="shared" si="121"/>
        <v>4</v>
      </c>
      <c r="LA46" s="187" t="str">
        <f t="shared" si="122"/>
        <v/>
      </c>
      <c r="LB46" s="187" t="str">
        <f t="shared" si="123"/>
        <v/>
      </c>
      <c r="LC46" s="187" t="str">
        <f t="shared" si="124"/>
        <v/>
      </c>
      <c r="LD46" s="187" t="str">
        <f t="shared" si="125"/>
        <v/>
      </c>
      <c r="LE46" s="187" t="str">
        <f t="shared" si="126"/>
        <v/>
      </c>
      <c r="LF46" s="187" t="str">
        <f t="shared" si="127"/>
        <v/>
      </c>
      <c r="LG46" s="187" t="str">
        <f t="shared" si="128"/>
        <v/>
      </c>
      <c r="LH46" s="240">
        <f t="shared" si="129"/>
        <v>1</v>
      </c>
      <c r="LI46" s="820" t="str">
        <f>IF($K46="○",VLOOKUP($C46&amp;"-"&amp;LI$4,'05市民生活実感調査'!$A$3:$BM$218,COLUMN('05市民生活実感調査'!$BM:$BM),FALSE),"-")</f>
        <v>b</v>
      </c>
      <c r="LJ46" s="821" t="str">
        <f>IF($L46="○",VLOOKUP($C46&amp;"-"&amp;LJ$4,'05市民生活実感調査'!$A$3:$BM$218,COLUMN('05市民生活実感調査'!$BM:$BM),FALSE),"-")</f>
        <v>-</v>
      </c>
      <c r="LK46" s="821" t="str">
        <f>IF($M46="○",VLOOKUP($C46&amp;"-"&amp;LK$4,'05市民生活実感調査'!$A$3:$BM$218,COLUMN('05市民生活実感調査'!$BM:$BM),FALSE),"-")</f>
        <v>-</v>
      </c>
      <c r="LL46" s="821" t="str">
        <f>IF($N46="○",VLOOKUP($C46&amp;"-"&amp;LL$4,'05市民生活実感調査'!$A$3:$BM$218,COLUMN('05市民生活実感調査'!$BM:$BM),FALSE),"-")</f>
        <v>-</v>
      </c>
      <c r="LM46" s="821" t="str">
        <f>IF($O46="○",VLOOKUP($C46&amp;"-"&amp;LM$4,'05市民生活実感調査'!$A$3:$BM$218,COLUMN('05市民生活実感調査'!$BM:$BM),FALSE),"-")</f>
        <v>-</v>
      </c>
      <c r="LN46" s="821" t="str">
        <f>IF($P46="○",VLOOKUP($C46&amp;"-"&amp;LN$4,'05市民生活実感調査'!$A$3:$BM$218,COLUMN('05市民生活実感調査'!$BM:$BM),FALSE),"-")</f>
        <v>-</v>
      </c>
      <c r="LO46" s="821" t="str">
        <f>IF($Q46="○",VLOOKUP($C46&amp;"-"&amp;LO$4,'05市民生活実感調査'!$A$3:$BM$218,COLUMN('05市民生活実感調査'!$BM:$BM),FALSE),"-")</f>
        <v>-</v>
      </c>
      <c r="LP46" s="821" t="str">
        <f>IF($R46="○",VLOOKUP($C46&amp;"-"&amp;LP$4,'05市民生活実感調査'!$A$3:$BM$218,COLUMN('05市民生活実感調査'!$BM:$BM),FALSE),"-")</f>
        <v>-</v>
      </c>
      <c r="LQ46" s="822" t="str">
        <f t="shared" si="130"/>
        <v>b</v>
      </c>
      <c r="LR46" s="237">
        <f t="shared" si="131"/>
        <v>3</v>
      </c>
      <c r="LS46" s="187" t="str">
        <f t="shared" si="132"/>
        <v/>
      </c>
      <c r="LT46" s="187" t="str">
        <f t="shared" si="133"/>
        <v/>
      </c>
      <c r="LU46" s="187" t="str">
        <f t="shared" si="134"/>
        <v/>
      </c>
      <c r="LV46" s="187" t="str">
        <f t="shared" si="135"/>
        <v/>
      </c>
      <c r="LW46" s="187" t="str">
        <f t="shared" si="136"/>
        <v/>
      </c>
      <c r="LX46" s="187" t="str">
        <f t="shared" si="137"/>
        <v/>
      </c>
      <c r="LY46" s="187" t="str">
        <f t="shared" si="138"/>
        <v/>
      </c>
      <c r="LZ46" s="422">
        <f t="shared" si="142"/>
        <v>0.75</v>
      </c>
      <c r="MA46" s="103" t="str">
        <f t="shared" si="144"/>
        <v>市民実感</v>
      </c>
      <c r="MB46" s="104" t="str">
        <f t="shared" si="140"/>
        <v>世界への京都の魅力発信に対する評価は、市民の意識が重視されるべきであると考えるため、市民の実感を重視する。</v>
      </c>
      <c r="MC46" s="823" t="str">
        <f>VLOOKUP(KN46&amp;LQ46&amp;MA46,プルダウン!$AC$2:$AD$71,2,FALSE)</f>
        <v>B</v>
      </c>
      <c r="MD46" s="824" t="str">
        <f>VLOOKUP(MC46,プルダウン!$A$1:$B$6,2,FALSE)</f>
        <v>政策の目的がかなり達成されている</v>
      </c>
      <c r="ME46" s="91"/>
      <c r="MF46" s="190"/>
    </row>
    <row r="47" spans="1:344" ht="102.75" customHeight="1">
      <c r="A47" s="231">
        <v>1102</v>
      </c>
      <c r="B47" s="104" t="s">
        <v>199</v>
      </c>
      <c r="C47" s="237">
        <f t="shared" si="145"/>
        <v>11</v>
      </c>
      <c r="D47" s="190" t="str">
        <f>IFERROR(VLOOKUP(C47,プルダウン!$L$2:$M$28,2,FALSE),"-")</f>
        <v>国際</v>
      </c>
      <c r="E47" s="104"/>
      <c r="F47" s="91" t="s">
        <v>1429</v>
      </c>
      <c r="G47" s="129" t="s">
        <v>3530</v>
      </c>
      <c r="H47" s="91" t="s">
        <v>1429</v>
      </c>
      <c r="I47" s="117" t="s">
        <v>3146</v>
      </c>
      <c r="J47" s="104"/>
      <c r="K47" s="420" t="s">
        <v>83</v>
      </c>
      <c r="L47" s="421" t="s">
        <v>383</v>
      </c>
      <c r="M47" s="421" t="s">
        <v>383</v>
      </c>
      <c r="N47" s="421" t="s">
        <v>83</v>
      </c>
      <c r="O47" s="421" t="s">
        <v>83</v>
      </c>
      <c r="P47" s="421" t="s">
        <v>83</v>
      </c>
      <c r="Q47" s="421" t="s">
        <v>83</v>
      </c>
      <c r="R47" s="424" t="s">
        <v>83</v>
      </c>
      <c r="S47" s="877" t="str">
        <f>VLOOKUP($A47&amp;"-"&amp;S$4,'04施策の客観指標'!$A$4:$AY$1029,COLUMN('04施策の客観指標'!$AS:$AS),FALSE)</f>
        <v>-</v>
      </c>
      <c r="T47" s="878" t="str">
        <f>VLOOKUP($A47&amp;"-"&amp;T$4,'04施策の客観指標'!$A$4:$AY$1029,COLUMN('04施策の客観指標'!$AS:$AS),FALSE)</f>
        <v>-</v>
      </c>
      <c r="U47" s="878" t="str">
        <f>VLOOKUP($A47&amp;"-"&amp;U$4,'04施策の客観指標'!$A$4:$AY$1029,COLUMN('04施策の客観指標'!$AS:$AS),FALSE)</f>
        <v>-</v>
      </c>
      <c r="V47" s="878" t="str">
        <f>VLOOKUP($A47&amp;"-"&amp;V$4,'04施策の客観指標'!$A$4:$AY$1029,COLUMN('04施策の客観指標'!$AS:$AS),FALSE)</f>
        <v>-</v>
      </c>
      <c r="W47" s="878" t="str">
        <f>VLOOKUP($A47&amp;"-"&amp;W$4,'04施策の客観指標'!$A$4:$AY$1029,COLUMN('04施策の客観指標'!$AS:$AS),FALSE)</f>
        <v>-</v>
      </c>
      <c r="X47" s="878" t="str">
        <f>VLOOKUP($A47&amp;"-"&amp;X$4,'04施策の客観指標'!$A$4:$AY$1029,COLUMN('04施策の客観指標'!$AS:$AS),FALSE)</f>
        <v>-</v>
      </c>
      <c r="Y47" s="878" t="str">
        <f>VLOOKUP($A47&amp;"-"&amp;Y$4,'04施策の客観指標'!$A$4:$AY$1029,COLUMN('04施策の客観指標'!$AS:$AS),FALSE)</f>
        <v>-</v>
      </c>
      <c r="Z47" s="878" t="str">
        <f>VLOOKUP($A47&amp;"-"&amp;Z$4,'04施策の客観指標'!$A$4:$AY$1029,COLUMN('04施策の客観指標'!$AS:$AS),FALSE)</f>
        <v>-</v>
      </c>
      <c r="AA47" s="852" t="str">
        <f>VLOOKUP($A47&amp;"-"&amp;AA$4,'04施策の客観指標'!$A$4:$AY$1029,COLUMN('04施策の客観指標'!$AS:$AS),FALSE)</f>
        <v>-</v>
      </c>
      <c r="AB47" s="876" t="str">
        <f t="shared" si="146"/>
        <v>-</v>
      </c>
      <c r="AC47" s="856" t="s">
        <v>83</v>
      </c>
      <c r="AD47" s="878" t="s">
        <v>83</v>
      </c>
      <c r="AE47" s="878" t="s">
        <v>83</v>
      </c>
      <c r="AF47" s="878" t="s">
        <v>83</v>
      </c>
      <c r="AG47" s="878" t="s">
        <v>83</v>
      </c>
      <c r="AH47" s="878" t="s">
        <v>83</v>
      </c>
      <c r="AI47" s="878" t="s">
        <v>83</v>
      </c>
      <c r="AJ47" s="878" t="s">
        <v>83</v>
      </c>
      <c r="AK47" s="878" t="s">
        <v>83</v>
      </c>
      <c r="AL47" s="879">
        <f t="shared" si="147"/>
        <v>0</v>
      </c>
      <c r="AM47" s="856" t="str">
        <f t="shared" si="148"/>
        <v/>
      </c>
      <c r="AN47" s="878" t="str">
        <f t="shared" si="149"/>
        <v/>
      </c>
      <c r="AO47" s="878" t="str">
        <f t="shared" si="150"/>
        <v/>
      </c>
      <c r="AP47" s="878" t="str">
        <f t="shared" si="151"/>
        <v/>
      </c>
      <c r="AQ47" s="878" t="str">
        <f t="shared" si="152"/>
        <v/>
      </c>
      <c r="AR47" s="878" t="str">
        <f t="shared" si="153"/>
        <v/>
      </c>
      <c r="AS47" s="878" t="str">
        <f t="shared" si="154"/>
        <v/>
      </c>
      <c r="AT47" s="878" t="str">
        <f t="shared" si="155"/>
        <v/>
      </c>
      <c r="AU47" s="852" t="str">
        <f t="shared" si="156"/>
        <v/>
      </c>
      <c r="AV47" s="855" t="str">
        <f t="shared" si="157"/>
        <v>-</v>
      </c>
      <c r="AW47" s="856" t="str">
        <f>IF($K47="○",VLOOKUP($C47&amp;"-"&amp;AW$4,'05市民生活実感調査'!$A$3:$BC$218,COLUMN('05市民生活実感調査'!$O:$O),FALSE),"-")</f>
        <v>-</v>
      </c>
      <c r="AX47" s="878" t="str">
        <f>IF($L47="○",VLOOKUP($C47&amp;"-"&amp;AX$4,'05市民生活実感調査'!$A$3:$BC$218,COLUMN('05市民生活実感調査'!$O:$O),FALSE),"-")</f>
        <v>b</v>
      </c>
      <c r="AY47" s="878" t="str">
        <f>IF($M47="○",VLOOKUP($C47&amp;"-"&amp;AY$4,'05市民生活実感調査'!$A$3:$BC$218,COLUMN('05市民生活実感調査'!$O:$O),FALSE),"-")</f>
        <v>c</v>
      </c>
      <c r="AZ47" s="878" t="str">
        <f>IF($N47="○",VLOOKUP($C47&amp;"-"&amp;AZ$4,'05市民生活実感調査'!$A$3:$BC$218,COLUMN('05市民生活実感調査'!$O:$O),FALSE),"-")</f>
        <v>-</v>
      </c>
      <c r="BA47" s="878" t="str">
        <f>IF($O47="○",VLOOKUP($C47&amp;"-"&amp;BA$4,'05市民生活実感調査'!$A$3:$BC$218,COLUMN('05市民生活実感調査'!$O:$O),FALSE),"-")</f>
        <v>-</v>
      </c>
      <c r="BB47" s="878" t="str">
        <f>IF($P47="○",VLOOKUP($C47&amp;"-"&amp;BB$4,'05市民生活実感調査'!$A$3:$BC$218,COLUMN('05市民生活実感調査'!$O:$O),FALSE),"-")</f>
        <v>-</v>
      </c>
      <c r="BC47" s="878" t="str">
        <f>IF($Q47="○",VLOOKUP($C47&amp;"-"&amp;BC$4,'05市民生活実感調査'!$A$3:$BC$218,COLUMN('05市民生活実感調査'!$O:$O),FALSE),"-")</f>
        <v>-</v>
      </c>
      <c r="BD47" s="878" t="str">
        <f>IF($R47="○",VLOOKUP($C47&amp;"-"&amp;BD$4,'05市民生活実感調査'!$A$3:$BC$218,COLUMN('05市民生活実感調査'!$O:$O),FALSE),"-")</f>
        <v>-</v>
      </c>
      <c r="BE47" s="879" t="str">
        <f t="shared" si="158"/>
        <v>b</v>
      </c>
      <c r="BF47" s="877" t="str">
        <f t="shared" si="159"/>
        <v/>
      </c>
      <c r="BG47" s="878">
        <f t="shared" si="160"/>
        <v>3</v>
      </c>
      <c r="BH47" s="878">
        <f t="shared" si="161"/>
        <v>2</v>
      </c>
      <c r="BI47" s="878" t="str">
        <f t="shared" si="162"/>
        <v/>
      </c>
      <c r="BJ47" s="878" t="str">
        <f t="shared" si="163"/>
        <v/>
      </c>
      <c r="BK47" s="878" t="str">
        <f t="shared" si="164"/>
        <v/>
      </c>
      <c r="BL47" s="878" t="str">
        <f t="shared" si="165"/>
        <v/>
      </c>
      <c r="BM47" s="878" t="str">
        <f t="shared" si="166"/>
        <v/>
      </c>
      <c r="BN47" s="840">
        <f t="shared" si="167"/>
        <v>0.625</v>
      </c>
      <c r="BO47" s="880" t="s">
        <v>123</v>
      </c>
      <c r="BP47" s="863" t="s">
        <v>1990</v>
      </c>
      <c r="BQ47" s="877" t="s">
        <v>25</v>
      </c>
      <c r="BR47" s="887" t="s">
        <v>3628</v>
      </c>
      <c r="BS47" s="860"/>
      <c r="BT47" s="887"/>
      <c r="BU47" s="863" t="s">
        <v>1460</v>
      </c>
      <c r="BV47" s="891" t="s">
        <v>1497</v>
      </c>
      <c r="BW47" s="889" t="str">
        <f>VLOOKUP($A47&amp;"-"&amp;BW$4,'04施策の客観指標'!$A$4:$AY$1029,COLUMN('04施策の客観指標'!$AT:$AT),FALSE)</f>
        <v>a</v>
      </c>
      <c r="BX47" s="878" t="str">
        <f>VLOOKUP($A47&amp;"-"&amp;BX$4,'04施策の客観指標'!$A$4:$AY$1029,COLUMN('04施策の客観指標'!$AT:$AT),FALSE)</f>
        <v>b</v>
      </c>
      <c r="BY47" s="878" t="str">
        <f>VLOOKUP($A47&amp;"-"&amp;BY$4,'04施策の客観指標'!$A$4:$AY$1029,COLUMN('04施策の客観指標'!$AT:$AT),FALSE)</f>
        <v>-</v>
      </c>
      <c r="BZ47" s="878" t="str">
        <f>VLOOKUP($A47&amp;"-"&amp;BZ$4,'04施策の客観指標'!$A$4:$AY$1029,COLUMN('04施策の客観指標'!$AT:$AT),FALSE)</f>
        <v>-</v>
      </c>
      <c r="CA47" s="878" t="str">
        <f>VLOOKUP($A47&amp;"-"&amp;CA$4,'04施策の客観指標'!$A$4:$AY$1029,COLUMN('04施策の客観指標'!$AT:$AT),FALSE)</f>
        <v>-</v>
      </c>
      <c r="CB47" s="878" t="str">
        <f>VLOOKUP($A47&amp;"-"&amp;CB$4,'04施策の客観指標'!$A$4:$AY$1029,COLUMN('04施策の客観指標'!$AT:$AT),FALSE)</f>
        <v>-</v>
      </c>
      <c r="CC47" s="878" t="str">
        <f>VLOOKUP($A47&amp;"-"&amp;CC$4,'04施策の客観指標'!$A$4:$AY$1029,COLUMN('04施策の客観指標'!$AT:$AT),FALSE)</f>
        <v>-</v>
      </c>
      <c r="CD47" s="878" t="str">
        <f>VLOOKUP($A47&amp;"-"&amp;CD$4,'04施策の客観指標'!$A$4:$AY$1029,COLUMN('04施策の客観指標'!$AT:$AT),FALSE)</f>
        <v>-</v>
      </c>
      <c r="CE47" s="852" t="str">
        <f>VLOOKUP($A47&amp;"-"&amp;CE$4,'04施策の客観指標'!$A$4:$AY$1029,COLUMN('04施策の客観指標'!$AT:$AT),FALSE)</f>
        <v>-</v>
      </c>
      <c r="CF47" s="879" t="str">
        <f t="shared" si="168"/>
        <v>a</v>
      </c>
      <c r="CG47" s="856">
        <f>IF(BW47="-","-",VLOOKUP($A47&amp;"-"&amp;BW$4,'04施策の客観指標'!$A$4:$AY$1029,COLUMN('04施策の客観指標'!$AY:$AY),FALSE))</f>
        <v>1</v>
      </c>
      <c r="CH47" s="856">
        <f>IF(BX47="-","-",VLOOKUP($A47&amp;"-"&amp;BX$4,'04施策の客観指標'!$A$4:$AY$1029,COLUMN('04施策の客観指標'!$AY:$AY),FALSE))</f>
        <v>1</v>
      </c>
      <c r="CI47" s="856" t="str">
        <f>IF(BY47="-","-",VLOOKUP($A47&amp;"-"&amp;BY$4,'04施策の客観指標'!$A$4:$AY$1029,COLUMN('04施策の客観指標'!$AY:$AY),FALSE))</f>
        <v>-</v>
      </c>
      <c r="CJ47" s="856" t="str">
        <f>IF(BZ47="-","-",VLOOKUP($A47&amp;"-"&amp;BZ$4,'04施策の客観指標'!$A$4:$AY$1029,COLUMN('04施策の客観指標'!$AY:$AY),FALSE))</f>
        <v>-</v>
      </c>
      <c r="CK47" s="856" t="str">
        <f>IF(CA47="-","-",VLOOKUP($A47&amp;"-"&amp;CA$4,'04施策の客観指標'!$A$4:$AY$1029,COLUMN('04施策の客観指標'!$AY:$AY),FALSE))</f>
        <v>-</v>
      </c>
      <c r="CL47" s="856" t="str">
        <f>IF(CB47="-","-",VLOOKUP($A47&amp;"-"&amp;CB$4,'04施策の客観指標'!$A$4:$AY$1029,COLUMN('04施策の客観指標'!$AY:$AY),FALSE))</f>
        <v>-</v>
      </c>
      <c r="CM47" s="856" t="str">
        <f>IF(CC47="-","-",VLOOKUP($A47&amp;"-"&amp;CC$4,'04施策の客観指標'!$A$4:$AY$1029,COLUMN('04施策の客観指標'!$AY:$AY),FALSE))</f>
        <v>-</v>
      </c>
      <c r="CN47" s="856" t="str">
        <f>IF(CD47="-","-",VLOOKUP($A47&amp;"-"&amp;CD$4,'04施策の客観指標'!$A$4:$AY$1029,COLUMN('04施策の客観指標'!$AY:$AY),FALSE))</f>
        <v>-</v>
      </c>
      <c r="CO47" s="856" t="str">
        <f>IF(CE47="-","-",VLOOKUP($A47&amp;"-"&amp;CE$4,'04施策の客観指標'!$A$4:$AY$1029,COLUMN('04施策の客観指標'!$AY:$AY),FALSE))</f>
        <v>-</v>
      </c>
      <c r="CP47" s="879">
        <f t="shared" si="169"/>
        <v>2</v>
      </c>
      <c r="CQ47" s="877">
        <f t="shared" si="170"/>
        <v>4</v>
      </c>
      <c r="CR47" s="878">
        <f t="shared" si="171"/>
        <v>3</v>
      </c>
      <c r="CS47" s="878" t="str">
        <f t="shared" si="172"/>
        <v/>
      </c>
      <c r="CT47" s="878" t="str">
        <f t="shared" si="173"/>
        <v/>
      </c>
      <c r="CU47" s="878" t="str">
        <f t="shared" si="174"/>
        <v/>
      </c>
      <c r="CV47" s="878" t="str">
        <f t="shared" si="175"/>
        <v/>
      </c>
      <c r="CW47" s="878" t="str">
        <f t="shared" si="176"/>
        <v/>
      </c>
      <c r="CX47" s="878" t="str">
        <f t="shared" si="177"/>
        <v/>
      </c>
      <c r="CY47" s="878" t="str">
        <f t="shared" si="178"/>
        <v/>
      </c>
      <c r="CZ47" s="855">
        <f t="shared" si="179"/>
        <v>0.875</v>
      </c>
      <c r="DA47" s="877" t="str">
        <f>IF($K47="○",VLOOKUP($C47&amp;"-"&amp;DA$4,'05市民生活実感調査'!$A$3:$BC$218,COLUMN('05市民生活実感調査'!$Y:$Y),FALSE),"-")</f>
        <v>-</v>
      </c>
      <c r="DB47" s="878" t="str">
        <f>IF($L47="○",VLOOKUP($C47&amp;"-"&amp;DB$4,'05市民生活実感調査'!$A$3:$BC$218,COLUMN('05市民生活実感調査'!$Y:$Y),FALSE),"-")</f>
        <v>c</v>
      </c>
      <c r="DC47" s="878" t="str">
        <f>IF($M47="○",VLOOKUP($C47&amp;"-"&amp;DC$4,'05市民生活実感調査'!$A$3:$BC$218,COLUMN('05市民生活実感調査'!$Y:$Y),FALSE),"-")</f>
        <v>c</v>
      </c>
      <c r="DD47" s="878" t="str">
        <f>IF($N47="○",VLOOKUP($C47&amp;"-"&amp;DD$4,'05市民生活実感調査'!$A$3:$BC$218,COLUMN('05市民生活実感調査'!$Y:$Y),FALSE),"-")</f>
        <v>-</v>
      </c>
      <c r="DE47" s="878" t="str">
        <f>IF($O47="○",VLOOKUP($C47&amp;"-"&amp;DE$4,'05市民生活実感調査'!$A$3:$BC$218,COLUMN('05市民生活実感調査'!$Y:$Y),FALSE),"-")</f>
        <v>-</v>
      </c>
      <c r="DF47" s="878" t="str">
        <f>IF($P47="○",VLOOKUP($C47&amp;"-"&amp;DF$4,'05市民生活実感調査'!$A$3:$BC$218,COLUMN('05市民生活実感調査'!$Y:$Y),FALSE),"-")</f>
        <v>-</v>
      </c>
      <c r="DG47" s="878" t="str">
        <f>IF($Q47="○",VLOOKUP($C47&amp;"-"&amp;DG$4,'05市民生活実感調査'!$A$3:$BC$218,COLUMN('05市民生活実感調査'!$Y:$Y),FALSE),"-")</f>
        <v>-</v>
      </c>
      <c r="DH47" s="878" t="str">
        <f>IF($R47="○",VLOOKUP($C47&amp;"-"&amp;DH$4,'05市民生活実感調査'!$A$3:$BC$218,COLUMN('05市民生活実感調査'!$Y:$Y),FALSE),"-")</f>
        <v>-</v>
      </c>
      <c r="DI47" s="879" t="str">
        <f t="shared" si="180"/>
        <v>c</v>
      </c>
      <c r="DJ47" s="877" t="str">
        <f t="shared" si="181"/>
        <v/>
      </c>
      <c r="DK47" s="878">
        <f t="shared" si="182"/>
        <v>2</v>
      </c>
      <c r="DL47" s="878">
        <f t="shared" si="183"/>
        <v>2</v>
      </c>
      <c r="DM47" s="878" t="str">
        <f t="shared" si="184"/>
        <v/>
      </c>
      <c r="DN47" s="878" t="str">
        <f t="shared" si="262"/>
        <v/>
      </c>
      <c r="DO47" s="878" t="str">
        <f t="shared" si="185"/>
        <v/>
      </c>
      <c r="DP47" s="878" t="str">
        <f t="shared" si="186"/>
        <v/>
      </c>
      <c r="DQ47" s="878" t="str">
        <f t="shared" si="187"/>
        <v/>
      </c>
      <c r="DR47" s="840">
        <f t="shared" si="188"/>
        <v>0.5</v>
      </c>
      <c r="DS47" s="876" t="str">
        <f t="shared" si="189"/>
        <v>市民実感</v>
      </c>
      <c r="DT47" s="863" t="str">
        <f t="shared" si="190"/>
        <v>国際交流・国際協力はイベントや各種取組等、市民の目にふれ実際に体験するなどして認識されることが多いため、市民の実感を重視する。</v>
      </c>
      <c r="DU47" s="877" t="str">
        <f>VLOOKUP(CF47&amp;DI47&amp;DS47,プルダウン!$AC$2:$AD$71,2,FALSE)</f>
        <v>B</v>
      </c>
      <c r="DV47" s="859" t="str">
        <f>VLOOKUP(DU47,プルダウン!$A$1:$B$6,2,FALSE)</f>
        <v>政策の目的がかなり達成されている</v>
      </c>
      <c r="DW47" s="860"/>
      <c r="DX47" s="859"/>
      <c r="DY47" s="889" t="str">
        <f>VLOOKUP($A47&amp;"-"&amp;DY$4,'04施策の客観指標'!$A$4:$AY$1029,COLUMN('04施策の客観指標'!$AU:$AU),FALSE)</f>
        <v>a</v>
      </c>
      <c r="DZ47" s="878" t="str">
        <f>VLOOKUP($A47&amp;"-"&amp;DZ$4,'04施策の客観指標'!$A$4:$AY$1029,COLUMN('04施策の客観指標'!$AU:$AU),FALSE)</f>
        <v>a</v>
      </c>
      <c r="EA47" s="878" t="str">
        <f>VLOOKUP($A47&amp;"-"&amp;EA$4,'04施策の客観指標'!$A$4:$AY$1029,COLUMN('04施策の客観指標'!$AU:$AU),FALSE)</f>
        <v>-</v>
      </c>
      <c r="EB47" s="878" t="str">
        <f>VLOOKUP($A47&amp;"-"&amp;EB$4,'04施策の客観指標'!$A$4:$AY$1029,COLUMN('04施策の客観指標'!$AU:$AU),FALSE)</f>
        <v>-</v>
      </c>
      <c r="EC47" s="878" t="str">
        <f>VLOOKUP($A47&amp;"-"&amp;EC$4,'04施策の客観指標'!$A$4:$AY$1029,COLUMN('04施策の客観指標'!$AU:$AU),FALSE)</f>
        <v>-</v>
      </c>
      <c r="ED47" s="878" t="str">
        <f>VLOOKUP($A47&amp;"-"&amp;ED$4,'04施策の客観指標'!$A$4:$AY$1029,COLUMN('04施策の客観指標'!$AU:$AU),FALSE)</f>
        <v>-</v>
      </c>
      <c r="EE47" s="878" t="str">
        <f>VLOOKUP($A47&amp;"-"&amp;EE$4,'04施策の客観指標'!$A$4:$AY$1029,COLUMN('04施策の客観指標'!$AU:$AU),FALSE)</f>
        <v>-</v>
      </c>
      <c r="EF47" s="878" t="str">
        <f>VLOOKUP($A47&amp;"-"&amp;EF$4,'04施策の客観指標'!$A$4:$AY$1029,COLUMN('04施策の客観指標'!$AU:$AU),FALSE)</f>
        <v>-</v>
      </c>
      <c r="EG47" s="878" t="str">
        <f>VLOOKUP($A47&amp;"-"&amp;EG$4,'04施策の客観指標'!$A$4:$AY$1029,COLUMN('04施策の客観指標'!$AU:$AU),FALSE)</f>
        <v>-</v>
      </c>
      <c r="EH47" s="879" t="str">
        <f t="shared" si="191"/>
        <v>a</v>
      </c>
      <c r="EI47" s="895">
        <f>IF(DY47="-","-",VLOOKUP($A47&amp;"-"&amp;DY$4,'04施策の客観指標'!$A$4:$AY$1029,COLUMN('04施策の客観指標'!$AY:$AY),FALSE))</f>
        <v>1</v>
      </c>
      <c r="EJ47" s="895">
        <f>IF(DZ47="-","-",VLOOKUP($A47&amp;"-"&amp;DZ$4,'04施策の客観指標'!$A$4:$AY$1029,COLUMN('04施策の客観指標'!$AY:$AY),FALSE))</f>
        <v>1</v>
      </c>
      <c r="EK47" s="895" t="str">
        <f>IF(EA47="-","-",VLOOKUP($A47&amp;"-"&amp;EA$4,'04施策の客観指標'!$A$4:$AY$1029,COLUMN('04施策の客観指標'!$AY:$AY),FALSE))</f>
        <v>-</v>
      </c>
      <c r="EL47" s="895" t="str">
        <f>IF(EB47="-","-",VLOOKUP($A47&amp;"-"&amp;EB$4,'04施策の客観指標'!$A$4:$AY$1029,COLUMN('04施策の客観指標'!$AY:$AY),FALSE))</f>
        <v>-</v>
      </c>
      <c r="EM47" s="895" t="str">
        <f>IF(EC47="-","-",VLOOKUP($A47&amp;"-"&amp;EC$4,'04施策の客観指標'!$A$4:$AY$1029,COLUMN('04施策の客観指標'!$AY:$AY),FALSE))</f>
        <v>-</v>
      </c>
      <c r="EN47" s="895" t="str">
        <f>IF(ED47="-","-",VLOOKUP($A47&amp;"-"&amp;ED$4,'04施策の客観指標'!$A$4:$AY$1029,COLUMN('04施策の客観指標'!$AY:$AY),FALSE))</f>
        <v>-</v>
      </c>
      <c r="EO47" s="895" t="str">
        <f>IF(EE47="-","-",VLOOKUP($A47&amp;"-"&amp;EE$4,'04施策の客観指標'!$A$4:$AY$1029,COLUMN('04施策の客観指標'!$AY:$AY),FALSE))</f>
        <v>-</v>
      </c>
      <c r="EP47" s="895" t="str">
        <f>IF(EF47="-","-",VLOOKUP($A47&amp;"-"&amp;EF$4,'04施策の客観指標'!$A$4:$AY$1029,COLUMN('04施策の客観指標'!$AY:$AY),FALSE))</f>
        <v>-</v>
      </c>
      <c r="EQ47" s="895" t="str">
        <f>IF(EG47="-","-",VLOOKUP($A47&amp;"-"&amp;EG$4,'04施策の客観指標'!$A$4:$AY$1029,COLUMN('04施策の客観指標'!$AY:$AY),FALSE))</f>
        <v>-</v>
      </c>
      <c r="ER47" s="879">
        <f t="shared" si="192"/>
        <v>2</v>
      </c>
      <c r="ES47" s="877">
        <f t="shared" si="193"/>
        <v>4</v>
      </c>
      <c r="ET47" s="878">
        <f t="shared" si="194"/>
        <v>4</v>
      </c>
      <c r="EU47" s="878" t="str">
        <f t="shared" si="195"/>
        <v/>
      </c>
      <c r="EV47" s="878" t="str">
        <f t="shared" si="196"/>
        <v/>
      </c>
      <c r="EW47" s="878" t="str">
        <f t="shared" si="197"/>
        <v/>
      </c>
      <c r="EX47" s="878" t="str">
        <f t="shared" si="198"/>
        <v/>
      </c>
      <c r="EY47" s="878" t="str">
        <f t="shared" si="199"/>
        <v/>
      </c>
      <c r="EZ47" s="878" t="str">
        <f t="shared" si="200"/>
        <v/>
      </c>
      <c r="FA47" s="878" t="str">
        <f t="shared" si="201"/>
        <v/>
      </c>
      <c r="FB47" s="855">
        <f t="shared" si="202"/>
        <v>1</v>
      </c>
      <c r="FC47" s="877" t="str">
        <f>IF($K47="○",VLOOKUP($C47&amp;"-"&amp;FC$4,'05市民生活実感調査'!$A$3:$BC$218,COLUMN('05市民生活実感調査'!$AI:$AI),FALSE),"-")</f>
        <v>-</v>
      </c>
      <c r="FD47" s="878" t="str">
        <f>IF($L47="○",VLOOKUP($C47&amp;"-"&amp;FD$4,'05市民生活実感調査'!$A$3:$BC$218,COLUMN('05市民生活実感調査'!$AI:$AI),FALSE),"-")</f>
        <v>c</v>
      </c>
      <c r="FE47" s="878" t="str">
        <f>IF($M47="○",VLOOKUP($C47&amp;"-"&amp;FE$4,'05市民生活実感調査'!$A$3:$BC$218,COLUMN('05市民生活実感調査'!$AI:$AI),FALSE),"-")</f>
        <v>c</v>
      </c>
      <c r="FF47" s="878" t="str">
        <f>IF($N47="○",VLOOKUP($C47&amp;"-"&amp;FF$4,'05市民生活実感調査'!$A$3:$BC$218,COLUMN('05市民生活実感調査'!$AI:$AI),FALSE),"-")</f>
        <v>-</v>
      </c>
      <c r="FG47" s="878" t="str">
        <f>IF($O47="○",VLOOKUP($C47&amp;"-"&amp;FG$4,'05市民生活実感調査'!$A$3:$BC$218,COLUMN('05市民生活実感調査'!$AI:$AI),FALSE),"-")</f>
        <v>-</v>
      </c>
      <c r="FH47" s="878" t="str">
        <f>IF($P47="○",VLOOKUP($C47&amp;"-"&amp;FH$4,'05市民生活実感調査'!$A$3:$BC$218,COLUMN('05市民生活実感調査'!$AI:$AI),FALSE),"-")</f>
        <v>-</v>
      </c>
      <c r="FI47" s="878" t="str">
        <f>IF($Q47="○",VLOOKUP($C47&amp;"-"&amp;FI$4,'05市民生活実感調査'!$A$3:$BC$218,COLUMN('05市民生活実感調査'!$AI:$AI),FALSE),"-")</f>
        <v>-</v>
      </c>
      <c r="FJ47" s="878" t="str">
        <f>IF($R47="○",VLOOKUP($C47&amp;"-"&amp;FJ$4,'05市民生活実感調査'!$A$3:$BC$218,COLUMN('05市民生活実感調査'!$AI:$AI),FALSE),"-")</f>
        <v>-</v>
      </c>
      <c r="FK47" s="879" t="str">
        <f t="shared" si="203"/>
        <v>c</v>
      </c>
      <c r="FL47" s="877" t="str">
        <f t="shared" si="204"/>
        <v/>
      </c>
      <c r="FM47" s="878">
        <f t="shared" si="205"/>
        <v>2</v>
      </c>
      <c r="FN47" s="878">
        <f t="shared" si="206"/>
        <v>2</v>
      </c>
      <c r="FO47" s="878" t="str">
        <f t="shared" si="207"/>
        <v/>
      </c>
      <c r="FP47" s="878" t="str">
        <f t="shared" si="208"/>
        <v/>
      </c>
      <c r="FQ47" s="878" t="str">
        <f t="shared" si="209"/>
        <v/>
      </c>
      <c r="FR47" s="878" t="str">
        <f t="shared" si="210"/>
        <v/>
      </c>
      <c r="FS47" s="878" t="str">
        <f t="shared" si="211"/>
        <v/>
      </c>
      <c r="FT47" s="840">
        <f t="shared" si="212"/>
        <v>0.5</v>
      </c>
      <c r="FU47" s="876" t="str">
        <f t="shared" si="213"/>
        <v>市民実感</v>
      </c>
      <c r="FV47" s="863" t="str">
        <f t="shared" si="214"/>
        <v>国際交流・国際協力はイベントや各種取組等、市民の目にふれ実際に体験するなどして認識されることが多いため、市民の実感を重視する。</v>
      </c>
      <c r="FW47" s="877" t="str">
        <f>VLOOKUP(EH47&amp;FK47&amp;FU47,プルダウン!$AC$2:$AD$71,2,FALSE)</f>
        <v>B</v>
      </c>
      <c r="FX47" s="859" t="str">
        <f>VLOOKUP(FW47,プルダウン!$A$1:$B$6,2,FALSE)</f>
        <v>政策の目的がかなり達成されている</v>
      </c>
      <c r="FY47" s="860"/>
      <c r="FZ47" s="859"/>
      <c r="GA47" s="889" t="str">
        <f>VLOOKUP($A47&amp;"-"&amp;GA$4,'04施策の客観指標'!$A$4:$AY$1029,COLUMN('04施策の客観指標'!$AV:$AV),FALSE)</f>
        <v>b</v>
      </c>
      <c r="GB47" s="878" t="str">
        <f>VLOOKUP($A47&amp;"-"&amp;GB$4,'04施策の客観指標'!$A$4:$AY$1029,COLUMN('04施策の客観指標'!$AV:$AV),FALSE)</f>
        <v>a</v>
      </c>
      <c r="GC47" s="878" t="str">
        <f>VLOOKUP($A47&amp;"-"&amp;GC$4,'04施策の客観指標'!$A$4:$AY$1029,COLUMN('04施策の客観指標'!$AV:$AV),FALSE)</f>
        <v>-</v>
      </c>
      <c r="GD47" s="878" t="str">
        <f>VLOOKUP($A47&amp;"-"&amp;GD$4,'04施策の客観指標'!$A$4:$AY$1029,COLUMN('04施策の客観指標'!$AV:$AV),FALSE)</f>
        <v>-</v>
      </c>
      <c r="GE47" s="878" t="str">
        <f>VLOOKUP($A47&amp;"-"&amp;GE$4,'04施策の客観指標'!$A$4:$AY$1029,COLUMN('04施策の客観指標'!$AV:$AV),FALSE)</f>
        <v>-</v>
      </c>
      <c r="GF47" s="878" t="str">
        <f>VLOOKUP($A47&amp;"-"&amp;GF$4,'04施策の客観指標'!$A$4:$AY$1029,COLUMN('04施策の客観指標'!$AV:$AV),FALSE)</f>
        <v>-</v>
      </c>
      <c r="GG47" s="878" t="str">
        <f>VLOOKUP($A47&amp;"-"&amp;GG$4,'04施策の客観指標'!$A$4:$AY$1029,COLUMN('04施策の客観指標'!$AV:$AV),FALSE)</f>
        <v>-</v>
      </c>
      <c r="GH47" s="878" t="str">
        <f>VLOOKUP($A47&amp;"-"&amp;GH$4,'04施策の客観指標'!$A$4:$AY$1029,COLUMN('04施策の客観指標'!$AV:$AV),FALSE)</f>
        <v>-</v>
      </c>
      <c r="GI47" s="878" t="str">
        <f>VLOOKUP($A47&amp;"-"&amp;GI$4,'04施策の客観指標'!$A$4:$AY$1029,COLUMN('04施策の客観指標'!$AV:$AV),FALSE)</f>
        <v>-</v>
      </c>
      <c r="GJ47" s="879" t="str">
        <f t="shared" si="215"/>
        <v>a</v>
      </c>
      <c r="GK47" s="856">
        <f>IF(GA47="-","-",VLOOKUP($A47&amp;"-"&amp;GA$4,'04施策の客観指標'!$A$4:$AY$1029,COLUMN('04施策の客観指標'!$AY:$AY),FALSE))</f>
        <v>1</v>
      </c>
      <c r="GL47" s="856">
        <f>IF(GB47="-","-",VLOOKUP($A47&amp;"-"&amp;GB$4,'04施策の客観指標'!$A$4:$AY$1029,COLUMN('04施策の客観指標'!$AY:$AY),FALSE))</f>
        <v>1</v>
      </c>
      <c r="GM47" s="856" t="str">
        <f>IF(GC47="-","-",VLOOKUP($A47&amp;"-"&amp;GC$4,'04施策の客観指標'!$A$4:$AY$1029,COLUMN('04施策の客観指標'!$AY:$AY),FALSE))</f>
        <v>-</v>
      </c>
      <c r="GN47" s="856" t="str">
        <f>IF(GD47="-","-",VLOOKUP($A47&amp;"-"&amp;GD$4,'04施策の客観指標'!$A$4:$AY$1029,COLUMN('04施策の客観指標'!$AY:$AY),FALSE))</f>
        <v>-</v>
      </c>
      <c r="GO47" s="856" t="str">
        <f>IF(GE47="-","-",VLOOKUP($A47&amp;"-"&amp;GE$4,'04施策の客観指標'!$A$4:$AY$1029,COLUMN('04施策の客観指標'!$AY:$AY),FALSE))</f>
        <v>-</v>
      </c>
      <c r="GP47" s="856" t="str">
        <f>IF(GF47="-","-",VLOOKUP($A47&amp;"-"&amp;GF$4,'04施策の客観指標'!$A$4:$AY$1029,COLUMN('04施策の客観指標'!$AY:$AY),FALSE))</f>
        <v>-</v>
      </c>
      <c r="GQ47" s="856" t="str">
        <f>IF(GG47="-","-",VLOOKUP($A47&amp;"-"&amp;GG$4,'04施策の客観指標'!$A$4:$AY$1029,COLUMN('04施策の客観指標'!$AY:$AY),FALSE))</f>
        <v>-</v>
      </c>
      <c r="GR47" s="856" t="str">
        <f>IF(GH47="-","-",VLOOKUP($A47&amp;"-"&amp;GH$4,'04施策の客観指標'!$A$4:$AY$1029,COLUMN('04施策の客観指標'!$AY:$AY),FALSE))</f>
        <v>-</v>
      </c>
      <c r="GS47" s="856" t="str">
        <f>IF(GI47="-","-",VLOOKUP($A47&amp;"-"&amp;GI$4,'04施策の客観指標'!$A$4:$AY$1029,COLUMN('04施策の客観指標'!$AY:$AY),FALSE))</f>
        <v>-</v>
      </c>
      <c r="GT47" s="879">
        <f t="shared" si="216"/>
        <v>2</v>
      </c>
      <c r="GU47" s="877">
        <f t="shared" si="217"/>
        <v>3</v>
      </c>
      <c r="GV47" s="878">
        <f t="shared" si="218"/>
        <v>4</v>
      </c>
      <c r="GW47" s="878" t="str">
        <f t="shared" si="219"/>
        <v/>
      </c>
      <c r="GX47" s="878" t="str">
        <f t="shared" si="220"/>
        <v/>
      </c>
      <c r="GY47" s="878" t="str">
        <f t="shared" si="221"/>
        <v/>
      </c>
      <c r="GZ47" s="878" t="str">
        <f t="shared" si="222"/>
        <v/>
      </c>
      <c r="HA47" s="878" t="str">
        <f t="shared" si="223"/>
        <v/>
      </c>
      <c r="HB47" s="878" t="str">
        <f t="shared" si="224"/>
        <v/>
      </c>
      <c r="HC47" s="878" t="str">
        <f t="shared" si="225"/>
        <v/>
      </c>
      <c r="HD47" s="855">
        <f t="shared" si="226"/>
        <v>0.875</v>
      </c>
      <c r="HE47" s="877" t="str">
        <f>IF($K47="○",VLOOKUP($C47&amp;"-"&amp;HE$4,'05市民生活実感調査'!$A$3:$BC$218,COLUMN('05市民生活実感調査'!$AS:$AS),FALSE),"-")</f>
        <v>-</v>
      </c>
      <c r="HF47" s="878" t="str">
        <f>IF($L47="○",VLOOKUP($C47&amp;"-"&amp;HF$4,'05市民生活実感調査'!$A$3:$BC$218,COLUMN('05市民生活実感調査'!$AS:$AS),FALSE),"-")</f>
        <v>b</v>
      </c>
      <c r="HG47" s="878" t="str">
        <f>IF($M47="○",VLOOKUP($C47&amp;"-"&amp;HG$4,'05市民生活実感調査'!$A$3:$BC$218,COLUMN('05市民生活実感調査'!$AS:$AS),FALSE),"-")</f>
        <v>c</v>
      </c>
      <c r="HH47" s="878" t="str">
        <f>IF($N47="○",VLOOKUP($C47&amp;"-"&amp;HH$4,'05市民生活実感調査'!$A$3:$BC$218,COLUMN('05市民生活実感調査'!$AS:$AS),FALSE),"-")</f>
        <v>-</v>
      </c>
      <c r="HI47" s="878" t="str">
        <f>IF($O47="○",VLOOKUP($C47&amp;"-"&amp;HI$4,'05市民生活実感調査'!$A$3:$BC$218,COLUMN('05市民生活実感調査'!$AS:$AS),FALSE),"-")</f>
        <v>-</v>
      </c>
      <c r="HJ47" s="878" t="str">
        <f>IF($P47="○",VLOOKUP($C47&amp;"-"&amp;HJ$4,'05市民生活実感調査'!$A$3:$BC$218,COLUMN('05市民生活実感調査'!$AS:$AS),FALSE),"-")</f>
        <v>-</v>
      </c>
      <c r="HK47" s="878" t="str">
        <f>IF($Q47="○",VLOOKUP($C47&amp;"-"&amp;HK$4,'05市民生活実感調査'!$A$3:$BC$218,COLUMN('05市民生活実感調査'!$AS:$AS),FALSE),"-")</f>
        <v>-</v>
      </c>
      <c r="HL47" s="878" t="str">
        <f>IF($R47="○",VLOOKUP($C47&amp;"-"&amp;HL$4,'05市民生活実感調査'!$A$3:$BC$218,COLUMN('05市民生活実感調査'!$AS:$AS),FALSE),"-")</f>
        <v>-</v>
      </c>
      <c r="HM47" s="879" t="str">
        <f t="shared" si="227"/>
        <v>b</v>
      </c>
      <c r="HN47" s="877" t="str">
        <f t="shared" si="228"/>
        <v/>
      </c>
      <c r="HO47" s="878">
        <f t="shared" si="229"/>
        <v>3</v>
      </c>
      <c r="HP47" s="878">
        <f t="shared" si="230"/>
        <v>2</v>
      </c>
      <c r="HQ47" s="878" t="str">
        <f t="shared" si="231"/>
        <v/>
      </c>
      <c r="HR47" s="878" t="str">
        <f t="shared" si="232"/>
        <v/>
      </c>
      <c r="HS47" s="878" t="str">
        <f t="shared" si="233"/>
        <v/>
      </c>
      <c r="HT47" s="878" t="str">
        <f t="shared" si="234"/>
        <v/>
      </c>
      <c r="HU47" s="878" t="str">
        <f t="shared" si="235"/>
        <v/>
      </c>
      <c r="HV47" s="840">
        <f t="shared" si="236"/>
        <v>0.625</v>
      </c>
      <c r="HW47" s="876" t="str">
        <f t="shared" si="237"/>
        <v>市民実感</v>
      </c>
      <c r="HX47" s="863" t="str">
        <f t="shared" si="238"/>
        <v>国際交流・国際協力はイベントや各種取組等、市民の目にふれ実際に体験するなどして認識されることが多いため、市民の実感を重視する。</v>
      </c>
      <c r="HY47" s="877" t="str">
        <f>VLOOKUP(GJ47&amp;HM47&amp;HW47,プルダウン!$AC$2:$AD$71,2,FALSE)</f>
        <v>B</v>
      </c>
      <c r="HZ47" s="859" t="str">
        <f>VLOOKUP(HY47,プルダウン!$A$1:$B$6,2,FALSE)</f>
        <v>政策の目的がかなり達成されている</v>
      </c>
      <c r="IA47" s="860"/>
      <c r="IB47" s="859"/>
      <c r="IC47" s="889" t="str">
        <f>VLOOKUP($A47&amp;"-"&amp;IC$4,'04施策の客観指標'!$A$4:$AY$1029,COLUMN('04施策の客観指標'!$AW:$AW),FALSE)</f>
        <v>a</v>
      </c>
      <c r="ID47" s="878" t="str">
        <f>VLOOKUP($A47&amp;"-"&amp;ID$4,'04施策の客観指標'!$A$4:$AY$1029,COLUMN('04施策の客観指標'!$AW:$AW),FALSE)</f>
        <v>a</v>
      </c>
      <c r="IE47" s="878" t="str">
        <f>VLOOKUP($A47&amp;"-"&amp;IE$4,'04施策の客観指標'!$A$4:$AY$1029,COLUMN('04施策の客観指標'!$AW:$AW),FALSE)</f>
        <v>-</v>
      </c>
      <c r="IF47" s="878" t="str">
        <f>VLOOKUP($A47&amp;"-"&amp;IF$4,'04施策の客観指標'!$A$4:$AY$1029,COLUMN('04施策の客観指標'!$AW:$AW),FALSE)</f>
        <v>-</v>
      </c>
      <c r="IG47" s="878" t="str">
        <f>VLOOKUP($A47&amp;"-"&amp;IG$4,'04施策の客観指標'!$A$4:$AY$1029,COLUMN('04施策の客観指標'!$AW:$AW),FALSE)</f>
        <v>-</v>
      </c>
      <c r="IH47" s="878" t="str">
        <f>VLOOKUP($A47&amp;"-"&amp;IH$4,'04施策の客観指標'!$A$4:$AY$1029,COLUMN('04施策の客観指標'!$AW:$AW),FALSE)</f>
        <v>-</v>
      </c>
      <c r="II47" s="878" t="str">
        <f>VLOOKUP($A47&amp;"-"&amp;II$4,'04施策の客観指標'!$A$4:$AY$1029,COLUMN('04施策の客観指標'!$AW:$AW),FALSE)</f>
        <v>-</v>
      </c>
      <c r="IJ47" s="878" t="str">
        <f>VLOOKUP($A47&amp;"-"&amp;IJ$4,'04施策の客観指標'!$A$4:$AY$1029,COLUMN('04施策の客観指標'!$AW:$AW),FALSE)</f>
        <v>-</v>
      </c>
      <c r="IK47" s="878" t="str">
        <f>VLOOKUP($A47&amp;"-"&amp;IK$4,'04施策の客観指標'!$A$4:$AY$1029,COLUMN('04施策の客観指標'!$AW:$AW),FALSE)</f>
        <v>-</v>
      </c>
      <c r="IL47" s="879" t="str">
        <f t="shared" si="239"/>
        <v>a</v>
      </c>
      <c r="IM47" s="856">
        <f>IF(IC47="-","-",VLOOKUP($A47&amp;"-"&amp;IC$4,'04施策の客観指標'!$A$4:$AY$1029,COLUMN('04施策の客観指標'!$AY:$AY),FALSE))</f>
        <v>1</v>
      </c>
      <c r="IN47" s="856">
        <f>IF(ID47="-","-",VLOOKUP($A47&amp;"-"&amp;ID$4,'04施策の客観指標'!$A$4:$AY$1029,COLUMN('04施策の客観指標'!$AY:$AY),FALSE))</f>
        <v>1</v>
      </c>
      <c r="IO47" s="856" t="str">
        <f>IF(IE47="-","-",VLOOKUP($A47&amp;"-"&amp;IE$4,'04施策の客観指標'!$A$4:$AY$1029,COLUMN('04施策の客観指標'!$AY:$AY),FALSE))</f>
        <v>-</v>
      </c>
      <c r="IP47" s="856" t="str">
        <f>IF(IF47="-","-",VLOOKUP($A47&amp;"-"&amp;IF$4,'04施策の客観指標'!$A$4:$AY$1029,COLUMN('04施策の客観指標'!$AY:$AY),FALSE))</f>
        <v>-</v>
      </c>
      <c r="IQ47" s="856" t="str">
        <f>IF(IG47="-","-",VLOOKUP($A47&amp;"-"&amp;IG$4,'04施策の客観指標'!$A$4:$AY$1029,COLUMN('04施策の客観指標'!$AY:$AY),FALSE))</f>
        <v>-</v>
      </c>
      <c r="IR47" s="856" t="str">
        <f>IF(IH47="-","-",VLOOKUP($A47&amp;"-"&amp;IH$4,'04施策の客観指標'!$A$4:$AY$1029,COLUMN('04施策の客観指標'!$AY:$AY),FALSE))</f>
        <v>-</v>
      </c>
      <c r="IS47" s="856" t="str">
        <f>IF(II47="-","-",VLOOKUP($A47&amp;"-"&amp;II$4,'04施策の客観指標'!$A$4:$AY$1029,COLUMN('04施策の客観指標'!$AY:$AY),FALSE))</f>
        <v>-</v>
      </c>
      <c r="IT47" s="856" t="str">
        <f>IF(IJ47="-","-",VLOOKUP($A47&amp;"-"&amp;IJ$4,'04施策の客観指標'!$A$4:$AY$1029,COLUMN('04施策の客観指標'!$AY:$AY),FALSE))</f>
        <v>-</v>
      </c>
      <c r="IU47" s="856" t="str">
        <f>IF(IK47="-","-",VLOOKUP($A47&amp;"-"&amp;IK$4,'04施策の客観指標'!$A$4:$AY$1029,COLUMN('04施策の客観指標'!$AY:$AY),FALSE))</f>
        <v>-</v>
      </c>
      <c r="IV47" s="879">
        <f t="shared" si="240"/>
        <v>2</v>
      </c>
      <c r="IW47" s="877">
        <f t="shared" si="241"/>
        <v>4</v>
      </c>
      <c r="IX47" s="878">
        <f t="shared" si="242"/>
        <v>4</v>
      </c>
      <c r="IY47" s="878" t="str">
        <f t="shared" si="243"/>
        <v/>
      </c>
      <c r="IZ47" s="878" t="str">
        <f t="shared" si="244"/>
        <v/>
      </c>
      <c r="JA47" s="878" t="str">
        <f t="shared" si="245"/>
        <v/>
      </c>
      <c r="JB47" s="878" t="str">
        <f t="shared" si="246"/>
        <v/>
      </c>
      <c r="JC47" s="878" t="str">
        <f t="shared" si="247"/>
        <v/>
      </c>
      <c r="JD47" s="878" t="str">
        <f t="shared" si="248"/>
        <v/>
      </c>
      <c r="JE47" s="878" t="str">
        <f t="shared" si="249"/>
        <v/>
      </c>
      <c r="JF47" s="855">
        <f t="shared" si="250"/>
        <v>1</v>
      </c>
      <c r="JG47" s="877" t="str">
        <f>IF($K47="○",VLOOKUP($C47&amp;"-"&amp;JG$4,'05市民生活実感調査'!$A$3:$BC$218,COLUMN('05市民生活実感調査'!$BC:$BC),FALSE),"-")</f>
        <v>-</v>
      </c>
      <c r="JH47" s="878" t="str">
        <f>IF($L47="○",VLOOKUP($C47&amp;"-"&amp;JH$4,'05市民生活実感調査'!$A$3:$BC$218,COLUMN('05市民生活実感調査'!$BC:$BC),FALSE),"-")</f>
        <v>b</v>
      </c>
      <c r="JI47" s="878" t="str">
        <f>IF($M47="○",VLOOKUP($C47&amp;"-"&amp;JI$4,'05市民生活実感調査'!$A$3:$BC$218,COLUMN('05市民生活実感調査'!$BC:$BC),FALSE),"-")</f>
        <v>c</v>
      </c>
      <c r="JJ47" s="878" t="str">
        <f>IF($N47="○",VLOOKUP($C47&amp;"-"&amp;JJ$4,'05市民生活実感調査'!$A$3:$BC$218,COLUMN('05市民生活実感調査'!$BC:$BC),FALSE),"-")</f>
        <v>-</v>
      </c>
      <c r="JK47" s="878" t="str">
        <f>IF($O47="○",VLOOKUP($C47&amp;"-"&amp;JK$4,'05市民生活実感調査'!$A$3:$BC$218,COLUMN('05市民生活実感調査'!$BC:$BC),FALSE),"-")</f>
        <v>-</v>
      </c>
      <c r="JL47" s="878" t="str">
        <f>IF($P47="○",VLOOKUP($C47&amp;"-"&amp;JL$4,'05市民生活実感調査'!$A$3:$BC$218,COLUMN('05市民生活実感調査'!$BC:$BC),FALSE),"-")</f>
        <v>-</v>
      </c>
      <c r="JM47" s="878" t="str">
        <f>IF($Q47="○",VLOOKUP($C47&amp;"-"&amp;JM$4,'05市民生活実感調査'!$A$3:$BC$218,COLUMN('05市民生活実感調査'!$BC:$BC),FALSE),"-")</f>
        <v>-</v>
      </c>
      <c r="JN47" s="878" t="str">
        <f>IF($R47="○",VLOOKUP($C47&amp;"-"&amp;JN$4,'05市民生活実感調査'!$A$3:$BC$218,COLUMN('05市民生活実感調査'!$BC:$BC),FALSE),"-")</f>
        <v>-</v>
      </c>
      <c r="JO47" s="879" t="str">
        <f t="shared" si="251"/>
        <v>b</v>
      </c>
      <c r="JP47" s="877" t="str">
        <f t="shared" si="252"/>
        <v/>
      </c>
      <c r="JQ47" s="878">
        <f t="shared" si="253"/>
        <v>3</v>
      </c>
      <c r="JR47" s="878">
        <f t="shared" si="254"/>
        <v>2</v>
      </c>
      <c r="JS47" s="878" t="str">
        <f t="shared" si="255"/>
        <v/>
      </c>
      <c r="JT47" s="878" t="str">
        <f t="shared" si="256"/>
        <v/>
      </c>
      <c r="JU47" s="878" t="str">
        <f t="shared" si="257"/>
        <v/>
      </c>
      <c r="JV47" s="878" t="str">
        <f t="shared" si="258"/>
        <v/>
      </c>
      <c r="JW47" s="878" t="str">
        <f t="shared" si="259"/>
        <v/>
      </c>
      <c r="JX47" s="840">
        <f t="shared" si="260"/>
        <v>0.625</v>
      </c>
      <c r="JY47" s="876" t="str">
        <f t="shared" si="143"/>
        <v>市民実感</v>
      </c>
      <c r="JZ47" s="863" t="str">
        <f t="shared" si="261"/>
        <v>国際交流・国際協力はイベントや各種取組等、市民の目にふれ実際に体験するなどして認識されることが多いため、市民の実感を重視する。</v>
      </c>
      <c r="KA47" s="877" t="str">
        <f>VLOOKUP(IL47&amp;JO47&amp;JY47,プルダウン!$AC$2:$AD$71,2,FALSE)</f>
        <v>B</v>
      </c>
      <c r="KB47" s="859" t="str">
        <f>VLOOKUP(KA47,プルダウン!$A$1:$B$6,2,FALSE)</f>
        <v>政策の目的がかなり達成されている</v>
      </c>
      <c r="KC47" s="860"/>
      <c r="KD47" s="859"/>
      <c r="KE47" s="883" t="str">
        <f>VLOOKUP($A47&amp;"-"&amp;KE$4,'04施策の客観指標'!$A$4:$AY$1029,COLUMN('04施策の客観指標'!$AX:$AX),FALSE)</f>
        <v>b</v>
      </c>
      <c r="KF47" s="813" t="str">
        <f>VLOOKUP($A47&amp;"-"&amp;KF$4,'04施策の客観指標'!$A$4:$AY$1029,COLUMN('04施策の客観指標'!$AX:$AX),FALSE)</f>
        <v>a</v>
      </c>
      <c r="KG47" s="813" t="str">
        <f>VLOOKUP($A47&amp;"-"&amp;KG$4,'04施策の客観指標'!$A$4:$AY$1029,COLUMN('04施策の客観指標'!$AX:$AX),FALSE)</f>
        <v>-</v>
      </c>
      <c r="KH47" s="813" t="str">
        <f>VLOOKUP($A47&amp;"-"&amp;KH$4,'04施策の客観指標'!$A$4:$AY$1029,COLUMN('04施策の客観指標'!$AX:$AX),FALSE)</f>
        <v>-</v>
      </c>
      <c r="KI47" s="813" t="str">
        <f>VLOOKUP($A47&amp;"-"&amp;KI$4,'04施策の客観指標'!$A$4:$AY$1029,COLUMN('04施策の客観指標'!$AX:$AX),FALSE)</f>
        <v>-</v>
      </c>
      <c r="KJ47" s="813" t="str">
        <f>VLOOKUP($A47&amp;"-"&amp;KJ$4,'04施策の客観指標'!$A$4:$AY$1029,COLUMN('04施策の客観指標'!$AX:$AX),FALSE)</f>
        <v>-</v>
      </c>
      <c r="KK47" s="813" t="str">
        <f>VLOOKUP($A47&amp;"-"&amp;KK$4,'04施策の客観指標'!$A$4:$AY$1029,COLUMN('04施策の客観指標'!$AX:$AX),FALSE)</f>
        <v>-</v>
      </c>
      <c r="KL47" s="813" t="str">
        <f>VLOOKUP($A47&amp;"-"&amp;KL$4,'04施策の客観指標'!$A$4:$AY$1029,COLUMN('04施策の客観指標'!$AX:$AX),FALSE)</f>
        <v>-</v>
      </c>
      <c r="KM47" s="813" t="str">
        <f>VLOOKUP($A47&amp;"-"&amp;KM$4,'04施策の客観指標'!$A$4:$AY$1029,COLUMN('04施策の客観指標'!$AX:$AX),FALSE)</f>
        <v>-</v>
      </c>
      <c r="KN47" s="814" t="str">
        <f t="shared" si="118"/>
        <v>a</v>
      </c>
      <c r="KO47" s="423">
        <f>IF(KE47="-","-",VLOOKUP($A47&amp;"-"&amp;KE$4,'04施策の客観指標'!$A$4:$AY$1029,COLUMN('04施策の客観指標'!$AY:$AY),FALSE))</f>
        <v>1</v>
      </c>
      <c r="KP47" s="423">
        <f>IF(KF47="-","-",VLOOKUP($A47&amp;"-"&amp;KF$4,'04施策の客観指標'!$A$4:$AY$1029,COLUMN('04施策の客観指標'!$AY:$AY),FALSE))</f>
        <v>1</v>
      </c>
      <c r="KQ47" s="423" t="str">
        <f>IF(KG47="-","-",VLOOKUP($A47&amp;"-"&amp;KG$4,'04施策の客観指標'!$A$4:$AY$1029,COLUMN('04施策の客観指標'!$AY:$AY),FALSE))</f>
        <v>-</v>
      </c>
      <c r="KR47" s="423" t="str">
        <f>IF(KH47="-","-",VLOOKUP($A47&amp;"-"&amp;KH$4,'04施策の客観指標'!$A$4:$AY$1029,COLUMN('04施策の客観指標'!$AY:$AY),FALSE))</f>
        <v>-</v>
      </c>
      <c r="KS47" s="423" t="str">
        <f>IF(KI47="-","-",VLOOKUP($A47&amp;"-"&amp;KI$4,'04施策の客観指標'!$A$4:$AY$1029,COLUMN('04施策の客観指標'!$AY:$AY),FALSE))</f>
        <v>-</v>
      </c>
      <c r="KT47" s="423" t="str">
        <f>IF(KJ47="-","-",VLOOKUP($A47&amp;"-"&amp;KJ$4,'04施策の客観指標'!$A$4:$AY$1029,COLUMN('04施策の客観指標'!$AY:$AY),FALSE))</f>
        <v>-</v>
      </c>
      <c r="KU47" s="423" t="str">
        <f>IF(KK47="-","-",VLOOKUP($A47&amp;"-"&amp;KK$4,'04施策の客観指標'!$A$4:$AY$1029,COLUMN('04施策の客観指標'!$AY:$AY),FALSE))</f>
        <v>-</v>
      </c>
      <c r="KV47" s="423" t="str">
        <f>IF(KL47="-","-",VLOOKUP($A47&amp;"-"&amp;KL$4,'04施策の客観指標'!$A$4:$AY$1029,COLUMN('04施策の客観指標'!$AY:$AY),FALSE))</f>
        <v>-</v>
      </c>
      <c r="KW47" s="423" t="str">
        <f>IF(KM47="-","-",VLOOKUP($A47&amp;"-"&amp;KM$4,'04施策の客観指標'!$A$4:$AY$1029,COLUMN('04施策の客観指標'!$AY:$AY),FALSE))</f>
        <v>-</v>
      </c>
      <c r="KX47" s="234">
        <f t="shared" si="119"/>
        <v>2</v>
      </c>
      <c r="KY47" s="237">
        <f t="shared" si="120"/>
        <v>3</v>
      </c>
      <c r="KZ47" s="187">
        <f t="shared" si="121"/>
        <v>4</v>
      </c>
      <c r="LA47" s="187" t="str">
        <f t="shared" si="122"/>
        <v/>
      </c>
      <c r="LB47" s="187" t="str">
        <f t="shared" si="123"/>
        <v/>
      </c>
      <c r="LC47" s="187" t="str">
        <f t="shared" si="124"/>
        <v/>
      </c>
      <c r="LD47" s="187" t="str">
        <f t="shared" si="125"/>
        <v/>
      </c>
      <c r="LE47" s="187" t="str">
        <f t="shared" si="126"/>
        <v/>
      </c>
      <c r="LF47" s="187" t="str">
        <f t="shared" si="127"/>
        <v/>
      </c>
      <c r="LG47" s="187" t="str">
        <f t="shared" si="128"/>
        <v/>
      </c>
      <c r="LH47" s="240">
        <f t="shared" si="129"/>
        <v>0.875</v>
      </c>
      <c r="LI47" s="820" t="str">
        <f>IF($K47="○",VLOOKUP($C47&amp;"-"&amp;LI$4,'05市民生活実感調査'!$A$3:$BM$218,COLUMN('05市民生活実感調査'!$BM:$BM),FALSE),"-")</f>
        <v>-</v>
      </c>
      <c r="LJ47" s="821" t="str">
        <f>IF($L47="○",VLOOKUP($C47&amp;"-"&amp;LJ$4,'05市民生活実感調査'!$A$3:$BM$218,COLUMN('05市民生活実感調査'!$BM:$BM),FALSE),"-")</f>
        <v>b</v>
      </c>
      <c r="LK47" s="821" t="str">
        <f>IF($M47="○",VLOOKUP($C47&amp;"-"&amp;LK$4,'05市民生活実感調査'!$A$3:$BM$218,COLUMN('05市民生活実感調査'!$BM:$BM),FALSE),"-")</f>
        <v>c</v>
      </c>
      <c r="LL47" s="821" t="str">
        <f>IF($N47="○",VLOOKUP($C47&amp;"-"&amp;LL$4,'05市民生活実感調査'!$A$3:$BM$218,COLUMN('05市民生活実感調査'!$BM:$BM),FALSE),"-")</f>
        <v>-</v>
      </c>
      <c r="LM47" s="821" t="str">
        <f>IF($O47="○",VLOOKUP($C47&amp;"-"&amp;LM$4,'05市民生活実感調査'!$A$3:$BM$218,COLUMN('05市民生活実感調査'!$BM:$BM),FALSE),"-")</f>
        <v>-</v>
      </c>
      <c r="LN47" s="821" t="str">
        <f>IF($P47="○",VLOOKUP($C47&amp;"-"&amp;LN$4,'05市民生活実感調査'!$A$3:$BM$218,COLUMN('05市民生活実感調査'!$BM:$BM),FALSE),"-")</f>
        <v>-</v>
      </c>
      <c r="LO47" s="821" t="str">
        <f>IF($Q47="○",VLOOKUP($C47&amp;"-"&amp;LO$4,'05市民生活実感調査'!$A$3:$BM$218,COLUMN('05市民生活実感調査'!$BM:$BM),FALSE),"-")</f>
        <v>-</v>
      </c>
      <c r="LP47" s="821" t="str">
        <f>IF($R47="○",VLOOKUP($C47&amp;"-"&amp;LP$4,'05市民生活実感調査'!$A$3:$BM$218,COLUMN('05市民生活実感調査'!$BM:$BM),FALSE),"-")</f>
        <v>-</v>
      </c>
      <c r="LQ47" s="822" t="str">
        <f t="shared" si="130"/>
        <v>b</v>
      </c>
      <c r="LR47" s="237" t="str">
        <f t="shared" si="131"/>
        <v/>
      </c>
      <c r="LS47" s="187">
        <f t="shared" si="132"/>
        <v>3</v>
      </c>
      <c r="LT47" s="187">
        <f t="shared" si="133"/>
        <v>2</v>
      </c>
      <c r="LU47" s="187" t="str">
        <f t="shared" si="134"/>
        <v/>
      </c>
      <c r="LV47" s="187" t="str">
        <f t="shared" si="135"/>
        <v/>
      </c>
      <c r="LW47" s="187" t="str">
        <f t="shared" si="136"/>
        <v/>
      </c>
      <c r="LX47" s="187" t="str">
        <f t="shared" si="137"/>
        <v/>
      </c>
      <c r="LY47" s="187" t="str">
        <f t="shared" si="138"/>
        <v/>
      </c>
      <c r="LZ47" s="422">
        <f t="shared" si="142"/>
        <v>0.625</v>
      </c>
      <c r="MA47" s="103" t="str">
        <f t="shared" si="144"/>
        <v>市民実感</v>
      </c>
      <c r="MB47" s="104" t="str">
        <f t="shared" si="140"/>
        <v>国際交流・国際協力はイベントや各種取組等、市民の目にふれ実際に体験するなどして認識されることが多いため、市民の実感を重視する。</v>
      </c>
      <c r="MC47" s="823" t="str">
        <f>VLOOKUP(KN47&amp;LQ47&amp;MA47,プルダウン!$AC$2:$AD$71,2,FALSE)</f>
        <v>B</v>
      </c>
      <c r="MD47" s="824" t="str">
        <f>VLOOKUP(MC47,プルダウン!$A$1:$B$6,2,FALSE)</f>
        <v>政策の目的がかなり達成されている</v>
      </c>
      <c r="ME47" s="91"/>
      <c r="MF47" s="190"/>
    </row>
    <row r="48" spans="1:344" ht="135" customHeight="1">
      <c r="A48" s="231">
        <v>1103</v>
      </c>
      <c r="B48" s="104" t="s">
        <v>200</v>
      </c>
      <c r="C48" s="237">
        <f t="shared" si="145"/>
        <v>11</v>
      </c>
      <c r="D48" s="190" t="str">
        <f>IFERROR(VLOOKUP(C48,プルダウン!$L$2:$M$28,2,FALSE),"-")</f>
        <v>国際</v>
      </c>
      <c r="E48" s="104"/>
      <c r="F48" s="91" t="s">
        <v>1429</v>
      </c>
      <c r="G48" s="129" t="s">
        <v>3530</v>
      </c>
      <c r="H48" s="91"/>
      <c r="I48" s="117"/>
      <c r="J48" s="104"/>
      <c r="K48" s="420" t="s">
        <v>83</v>
      </c>
      <c r="L48" s="421" t="s">
        <v>83</v>
      </c>
      <c r="M48" s="421" t="s">
        <v>83</v>
      </c>
      <c r="N48" s="421" t="s">
        <v>383</v>
      </c>
      <c r="O48" s="421" t="s">
        <v>83</v>
      </c>
      <c r="P48" s="421" t="s">
        <v>83</v>
      </c>
      <c r="Q48" s="421" t="s">
        <v>83</v>
      </c>
      <c r="R48" s="424" t="s">
        <v>83</v>
      </c>
      <c r="S48" s="877" t="str">
        <f>VLOOKUP($A48&amp;"-"&amp;S$4,'04施策の客観指標'!$A$4:$AY$1029,COLUMN('04施策の客観指標'!$AS:$AS),FALSE)</f>
        <v>-</v>
      </c>
      <c r="T48" s="878" t="str">
        <f>VLOOKUP($A48&amp;"-"&amp;T$4,'04施策の客観指標'!$A$4:$AY$1029,COLUMN('04施策の客観指標'!$AS:$AS),FALSE)</f>
        <v>-</v>
      </c>
      <c r="U48" s="878" t="str">
        <f>VLOOKUP($A48&amp;"-"&amp;U$4,'04施策の客観指標'!$A$4:$AY$1029,COLUMN('04施策の客観指標'!$AS:$AS),FALSE)</f>
        <v>-</v>
      </c>
      <c r="V48" s="878" t="str">
        <f>VLOOKUP($A48&amp;"-"&amp;V$4,'04施策の客観指標'!$A$4:$AY$1029,COLUMN('04施策の客観指標'!$AS:$AS),FALSE)</f>
        <v>-</v>
      </c>
      <c r="W48" s="878" t="str">
        <f>VLOOKUP($A48&amp;"-"&amp;W$4,'04施策の客観指標'!$A$4:$AY$1029,COLUMN('04施策の客観指標'!$AS:$AS),FALSE)</f>
        <v>-</v>
      </c>
      <c r="X48" s="878" t="str">
        <f>VLOOKUP($A48&amp;"-"&amp;X$4,'04施策の客観指標'!$A$4:$AY$1029,COLUMN('04施策の客観指標'!$AS:$AS),FALSE)</f>
        <v>-</v>
      </c>
      <c r="Y48" s="878" t="str">
        <f>VLOOKUP($A48&amp;"-"&amp;Y$4,'04施策の客観指標'!$A$4:$AY$1029,COLUMN('04施策の客観指標'!$AS:$AS),FALSE)</f>
        <v>-</v>
      </c>
      <c r="Z48" s="878" t="str">
        <f>VLOOKUP($A48&amp;"-"&amp;Z$4,'04施策の客観指標'!$A$4:$AY$1029,COLUMN('04施策の客観指標'!$AS:$AS),FALSE)</f>
        <v>-</v>
      </c>
      <c r="AA48" s="852" t="str">
        <f>VLOOKUP($A48&amp;"-"&amp;AA$4,'04施策の客観指標'!$A$4:$AY$1029,COLUMN('04施策の客観指標'!$AS:$AS),FALSE)</f>
        <v>-</v>
      </c>
      <c r="AB48" s="876" t="str">
        <f t="shared" si="146"/>
        <v>-</v>
      </c>
      <c r="AC48" s="856" t="s">
        <v>83</v>
      </c>
      <c r="AD48" s="878" t="s">
        <v>83</v>
      </c>
      <c r="AE48" s="878" t="s">
        <v>83</v>
      </c>
      <c r="AF48" s="878" t="s">
        <v>83</v>
      </c>
      <c r="AG48" s="878" t="s">
        <v>83</v>
      </c>
      <c r="AH48" s="878" t="s">
        <v>83</v>
      </c>
      <c r="AI48" s="878" t="s">
        <v>83</v>
      </c>
      <c r="AJ48" s="878" t="s">
        <v>83</v>
      </c>
      <c r="AK48" s="878" t="s">
        <v>83</v>
      </c>
      <c r="AL48" s="879">
        <f t="shared" si="147"/>
        <v>0</v>
      </c>
      <c r="AM48" s="856" t="str">
        <f t="shared" si="148"/>
        <v/>
      </c>
      <c r="AN48" s="878" t="str">
        <f t="shared" si="149"/>
        <v/>
      </c>
      <c r="AO48" s="878" t="str">
        <f t="shared" si="150"/>
        <v/>
      </c>
      <c r="AP48" s="878" t="str">
        <f t="shared" si="151"/>
        <v/>
      </c>
      <c r="AQ48" s="878" t="str">
        <f t="shared" si="152"/>
        <v/>
      </c>
      <c r="AR48" s="878" t="str">
        <f t="shared" si="153"/>
        <v/>
      </c>
      <c r="AS48" s="878" t="str">
        <f t="shared" si="154"/>
        <v/>
      </c>
      <c r="AT48" s="878" t="str">
        <f t="shared" si="155"/>
        <v/>
      </c>
      <c r="AU48" s="852" t="str">
        <f t="shared" si="156"/>
        <v/>
      </c>
      <c r="AV48" s="855" t="str">
        <f t="shared" si="157"/>
        <v>-</v>
      </c>
      <c r="AW48" s="856" t="str">
        <f>IF($K48="○",VLOOKUP($C48&amp;"-"&amp;AW$4,'05市民生活実感調査'!$A$3:$BC$218,COLUMN('05市民生活実感調査'!$O:$O),FALSE),"-")</f>
        <v>-</v>
      </c>
      <c r="AX48" s="878" t="str">
        <f>IF($L48="○",VLOOKUP($C48&amp;"-"&amp;AX$4,'05市民生活実感調査'!$A$3:$BC$218,COLUMN('05市民生活実感調査'!$O:$O),FALSE),"-")</f>
        <v>-</v>
      </c>
      <c r="AY48" s="878" t="str">
        <f>IF($M48="○",VLOOKUP($C48&amp;"-"&amp;AY$4,'05市民生活実感調査'!$A$3:$BC$218,COLUMN('05市民生活実感調査'!$O:$O),FALSE),"-")</f>
        <v>-</v>
      </c>
      <c r="AZ48" s="878" t="str">
        <f>IF($N48="○",VLOOKUP($C48&amp;"-"&amp;AZ$4,'05市民生活実感調査'!$A$3:$BC$218,COLUMN('05市民生活実感調査'!$O:$O),FALSE),"-")</f>
        <v>c</v>
      </c>
      <c r="BA48" s="878" t="str">
        <f>IF($O48="○",VLOOKUP($C48&amp;"-"&amp;BA$4,'05市民生活実感調査'!$A$3:$BC$218,COLUMN('05市民生活実感調査'!$O:$O),FALSE),"-")</f>
        <v>-</v>
      </c>
      <c r="BB48" s="878" t="str">
        <f>IF($P48="○",VLOOKUP($C48&amp;"-"&amp;BB$4,'05市民生活実感調査'!$A$3:$BC$218,COLUMN('05市民生活実感調査'!$O:$O),FALSE),"-")</f>
        <v>-</v>
      </c>
      <c r="BC48" s="878" t="str">
        <f>IF($Q48="○",VLOOKUP($C48&amp;"-"&amp;BC$4,'05市民生活実感調査'!$A$3:$BC$218,COLUMN('05市民生活実感調査'!$O:$O),FALSE),"-")</f>
        <v>-</v>
      </c>
      <c r="BD48" s="878" t="str">
        <f>IF($R48="○",VLOOKUP($C48&amp;"-"&amp;BD$4,'05市民生活実感調査'!$A$3:$BC$218,COLUMN('05市民生活実感調査'!$O:$O),FALSE),"-")</f>
        <v>-</v>
      </c>
      <c r="BE48" s="879" t="str">
        <f t="shared" si="158"/>
        <v>c</v>
      </c>
      <c r="BF48" s="877" t="str">
        <f t="shared" si="159"/>
        <v/>
      </c>
      <c r="BG48" s="878" t="str">
        <f t="shared" si="160"/>
        <v/>
      </c>
      <c r="BH48" s="878" t="str">
        <f t="shared" si="161"/>
        <v/>
      </c>
      <c r="BI48" s="878">
        <f t="shared" si="162"/>
        <v>2</v>
      </c>
      <c r="BJ48" s="878" t="str">
        <f t="shared" si="163"/>
        <v/>
      </c>
      <c r="BK48" s="878" t="str">
        <f t="shared" si="164"/>
        <v/>
      </c>
      <c r="BL48" s="878" t="str">
        <f t="shared" si="165"/>
        <v/>
      </c>
      <c r="BM48" s="878" t="str">
        <f t="shared" si="166"/>
        <v/>
      </c>
      <c r="BN48" s="840">
        <f t="shared" si="167"/>
        <v>0.5</v>
      </c>
      <c r="BO48" s="880" t="s">
        <v>123</v>
      </c>
      <c r="BP48" s="863" t="s">
        <v>1991</v>
      </c>
      <c r="BQ48" s="877" t="s">
        <v>91</v>
      </c>
      <c r="BR48" s="887" t="s">
        <v>3630</v>
      </c>
      <c r="BS48" s="860" t="s">
        <v>12</v>
      </c>
      <c r="BT48" s="887" t="s">
        <v>1498</v>
      </c>
      <c r="BU48" s="863" t="s">
        <v>1460</v>
      </c>
      <c r="BV48" s="891" t="s">
        <v>1497</v>
      </c>
      <c r="BW48" s="889" t="str">
        <f>VLOOKUP($A48&amp;"-"&amp;BW$4,'04施策の客観指標'!$A$4:$AY$1029,COLUMN('04施策の客観指標'!$AT:$AT),FALSE)</f>
        <v>a</v>
      </c>
      <c r="BX48" s="878" t="str">
        <f>VLOOKUP($A48&amp;"-"&amp;BX$4,'04施策の客観指標'!$A$4:$AY$1029,COLUMN('04施策の客観指標'!$AT:$AT),FALSE)</f>
        <v>a</v>
      </c>
      <c r="BY48" s="878" t="str">
        <f>VLOOKUP($A48&amp;"-"&amp;BY$4,'04施策の客観指標'!$A$4:$AY$1029,COLUMN('04施策の客観指標'!$AT:$AT),FALSE)</f>
        <v>-</v>
      </c>
      <c r="BZ48" s="878" t="str">
        <f>VLOOKUP($A48&amp;"-"&amp;BZ$4,'04施策の客観指標'!$A$4:$AY$1029,COLUMN('04施策の客観指標'!$AT:$AT),FALSE)</f>
        <v>-</v>
      </c>
      <c r="CA48" s="878" t="str">
        <f>VLOOKUP($A48&amp;"-"&amp;CA$4,'04施策の客観指標'!$A$4:$AY$1029,COLUMN('04施策の客観指標'!$AT:$AT),FALSE)</f>
        <v>-</v>
      </c>
      <c r="CB48" s="878" t="str">
        <f>VLOOKUP($A48&amp;"-"&amp;CB$4,'04施策の客観指標'!$A$4:$AY$1029,COLUMN('04施策の客観指標'!$AT:$AT),FALSE)</f>
        <v>-</v>
      </c>
      <c r="CC48" s="878" t="str">
        <f>VLOOKUP($A48&amp;"-"&amp;CC$4,'04施策の客観指標'!$A$4:$AY$1029,COLUMN('04施策の客観指標'!$AT:$AT),FALSE)</f>
        <v>-</v>
      </c>
      <c r="CD48" s="878" t="str">
        <f>VLOOKUP($A48&amp;"-"&amp;CD$4,'04施策の客観指標'!$A$4:$AY$1029,COLUMN('04施策の客観指標'!$AT:$AT),FALSE)</f>
        <v>-</v>
      </c>
      <c r="CE48" s="852" t="str">
        <f>VLOOKUP($A48&amp;"-"&amp;CE$4,'04施策の客観指標'!$A$4:$AY$1029,COLUMN('04施策の客観指標'!$AT:$AT),FALSE)</f>
        <v>-</v>
      </c>
      <c r="CF48" s="879" t="str">
        <f t="shared" si="168"/>
        <v>a</v>
      </c>
      <c r="CG48" s="856">
        <f>IF(BW48="-","-",VLOOKUP($A48&amp;"-"&amp;BW$4,'04施策の客観指標'!$A$4:$AY$1029,COLUMN('04施策の客観指標'!$AY:$AY),FALSE))</f>
        <v>1</v>
      </c>
      <c r="CH48" s="856">
        <f>IF(BX48="-","-",VLOOKUP($A48&amp;"-"&amp;BX$4,'04施策の客観指標'!$A$4:$AY$1029,COLUMN('04施策の客観指標'!$AY:$AY),FALSE))</f>
        <v>1</v>
      </c>
      <c r="CI48" s="856" t="str">
        <f>IF(BY48="-","-",VLOOKUP($A48&amp;"-"&amp;BY$4,'04施策の客観指標'!$A$4:$AY$1029,COLUMN('04施策の客観指標'!$AY:$AY),FALSE))</f>
        <v>-</v>
      </c>
      <c r="CJ48" s="856" t="str">
        <f>IF(BZ48="-","-",VLOOKUP($A48&amp;"-"&amp;BZ$4,'04施策の客観指標'!$A$4:$AY$1029,COLUMN('04施策の客観指標'!$AY:$AY),FALSE))</f>
        <v>-</v>
      </c>
      <c r="CK48" s="856" t="str">
        <f>IF(CA48="-","-",VLOOKUP($A48&amp;"-"&amp;CA$4,'04施策の客観指標'!$A$4:$AY$1029,COLUMN('04施策の客観指標'!$AY:$AY),FALSE))</f>
        <v>-</v>
      </c>
      <c r="CL48" s="856" t="str">
        <f>IF(CB48="-","-",VLOOKUP($A48&amp;"-"&amp;CB$4,'04施策の客観指標'!$A$4:$AY$1029,COLUMN('04施策の客観指標'!$AY:$AY),FALSE))</f>
        <v>-</v>
      </c>
      <c r="CM48" s="856" t="str">
        <f>IF(CC48="-","-",VLOOKUP($A48&amp;"-"&amp;CC$4,'04施策の客観指標'!$A$4:$AY$1029,COLUMN('04施策の客観指標'!$AY:$AY),FALSE))</f>
        <v>-</v>
      </c>
      <c r="CN48" s="856" t="str">
        <f>IF(CD48="-","-",VLOOKUP($A48&amp;"-"&amp;CD$4,'04施策の客観指標'!$A$4:$AY$1029,COLUMN('04施策の客観指標'!$AY:$AY),FALSE))</f>
        <v>-</v>
      </c>
      <c r="CO48" s="856" t="str">
        <f>IF(CE48="-","-",VLOOKUP($A48&amp;"-"&amp;CE$4,'04施策の客観指標'!$A$4:$AY$1029,COLUMN('04施策の客観指標'!$AY:$AY),FALSE))</f>
        <v>-</v>
      </c>
      <c r="CP48" s="879">
        <f t="shared" si="169"/>
        <v>2</v>
      </c>
      <c r="CQ48" s="877">
        <f t="shared" si="170"/>
        <v>4</v>
      </c>
      <c r="CR48" s="878">
        <f t="shared" si="171"/>
        <v>4</v>
      </c>
      <c r="CS48" s="878" t="str">
        <f t="shared" si="172"/>
        <v/>
      </c>
      <c r="CT48" s="878" t="str">
        <f t="shared" si="173"/>
        <v/>
      </c>
      <c r="CU48" s="878" t="str">
        <f t="shared" si="174"/>
        <v/>
      </c>
      <c r="CV48" s="878" t="str">
        <f t="shared" si="175"/>
        <v/>
      </c>
      <c r="CW48" s="878" t="str">
        <f t="shared" si="176"/>
        <v/>
      </c>
      <c r="CX48" s="878" t="str">
        <f t="shared" si="177"/>
        <v/>
      </c>
      <c r="CY48" s="878" t="str">
        <f t="shared" si="178"/>
        <v/>
      </c>
      <c r="CZ48" s="855">
        <f t="shared" si="179"/>
        <v>1</v>
      </c>
      <c r="DA48" s="877" t="str">
        <f>IF($K48="○",VLOOKUP($C48&amp;"-"&amp;DA$4,'05市民生活実感調査'!$A$3:$BC$218,COLUMN('05市民生活実感調査'!$Y:$Y),FALSE),"-")</f>
        <v>-</v>
      </c>
      <c r="DB48" s="878" t="str">
        <f>IF($L48="○",VLOOKUP($C48&amp;"-"&amp;DB$4,'05市民生活実感調査'!$A$3:$BC$218,COLUMN('05市民生活実感調査'!$Y:$Y),FALSE),"-")</f>
        <v>-</v>
      </c>
      <c r="DC48" s="878" t="str">
        <f>IF($M48="○",VLOOKUP($C48&amp;"-"&amp;DC$4,'05市民生活実感調査'!$A$3:$BC$218,COLUMN('05市民生活実感調査'!$Y:$Y),FALSE),"-")</f>
        <v>-</v>
      </c>
      <c r="DD48" s="878" t="str">
        <f>IF($N48="○",VLOOKUP($C48&amp;"-"&amp;DD$4,'05市民生活実感調査'!$A$3:$BC$218,COLUMN('05市民生活実感調査'!$Y:$Y),FALSE),"-")</f>
        <v>c</v>
      </c>
      <c r="DE48" s="878" t="str">
        <f>IF($O48="○",VLOOKUP($C48&amp;"-"&amp;DE$4,'05市民生活実感調査'!$A$3:$BC$218,COLUMN('05市民生活実感調査'!$Y:$Y),FALSE),"-")</f>
        <v>-</v>
      </c>
      <c r="DF48" s="878" t="str">
        <f>IF($P48="○",VLOOKUP($C48&amp;"-"&amp;DF$4,'05市民生活実感調査'!$A$3:$BC$218,COLUMN('05市民生活実感調査'!$Y:$Y),FALSE),"-")</f>
        <v>-</v>
      </c>
      <c r="DG48" s="878" t="str">
        <f>IF($Q48="○",VLOOKUP($C48&amp;"-"&amp;DG$4,'05市民生活実感調査'!$A$3:$BC$218,COLUMN('05市民生活実感調査'!$Y:$Y),FALSE),"-")</f>
        <v>-</v>
      </c>
      <c r="DH48" s="878" t="str">
        <f>IF($R48="○",VLOOKUP($C48&amp;"-"&amp;DH$4,'05市民生活実感調査'!$A$3:$BC$218,COLUMN('05市民生活実感調査'!$Y:$Y),FALSE),"-")</f>
        <v>-</v>
      </c>
      <c r="DI48" s="879" t="str">
        <f t="shared" si="180"/>
        <v>c</v>
      </c>
      <c r="DJ48" s="877" t="str">
        <f t="shared" si="181"/>
        <v/>
      </c>
      <c r="DK48" s="878" t="str">
        <f t="shared" si="182"/>
        <v/>
      </c>
      <c r="DL48" s="878" t="str">
        <f t="shared" si="183"/>
        <v/>
      </c>
      <c r="DM48" s="878">
        <f t="shared" si="184"/>
        <v>2</v>
      </c>
      <c r="DN48" s="878" t="str">
        <f t="shared" si="262"/>
        <v/>
      </c>
      <c r="DO48" s="878" t="str">
        <f t="shared" si="185"/>
        <v/>
      </c>
      <c r="DP48" s="878" t="str">
        <f t="shared" si="186"/>
        <v/>
      </c>
      <c r="DQ48" s="878" t="str">
        <f t="shared" si="187"/>
        <v/>
      </c>
      <c r="DR48" s="840">
        <f t="shared" si="188"/>
        <v>0.5</v>
      </c>
      <c r="DS48" s="876" t="str">
        <f t="shared" si="189"/>
        <v>市民実感</v>
      </c>
      <c r="DT48" s="863" t="str">
        <f t="shared" si="190"/>
        <v>多文化共生に対する評価は、市民の理解を得ているかが重視されるべきであると考えるため、市民の実感を重視する。</v>
      </c>
      <c r="DU48" s="877" t="str">
        <f>VLOOKUP(CF48&amp;DI48&amp;DS48,プルダウン!$AC$2:$AD$71,2,FALSE)</f>
        <v>B</v>
      </c>
      <c r="DV48" s="859" t="str">
        <f>VLOOKUP(DU48,プルダウン!$A$1:$B$6,2,FALSE)</f>
        <v>政策の目的がかなり達成されている</v>
      </c>
      <c r="DW48" s="860"/>
      <c r="DX48" s="859"/>
      <c r="DY48" s="889" t="str">
        <f>VLOOKUP($A48&amp;"-"&amp;DY$4,'04施策の客観指標'!$A$4:$AY$1029,COLUMN('04施策の客観指標'!$AU:$AU),FALSE)</f>
        <v>a</v>
      </c>
      <c r="DZ48" s="878" t="str">
        <f>VLOOKUP($A48&amp;"-"&amp;DZ$4,'04施策の客観指標'!$A$4:$AY$1029,COLUMN('04施策の客観指標'!$AU:$AU),FALSE)</f>
        <v>b</v>
      </c>
      <c r="EA48" s="878" t="str">
        <f>VLOOKUP($A48&amp;"-"&amp;EA$4,'04施策の客観指標'!$A$4:$AY$1029,COLUMN('04施策の客観指標'!$AU:$AU),FALSE)</f>
        <v>-</v>
      </c>
      <c r="EB48" s="878" t="str">
        <f>VLOOKUP($A48&amp;"-"&amp;EB$4,'04施策の客観指標'!$A$4:$AY$1029,COLUMN('04施策の客観指標'!$AU:$AU),FALSE)</f>
        <v>-</v>
      </c>
      <c r="EC48" s="878" t="str">
        <f>VLOOKUP($A48&amp;"-"&amp;EC$4,'04施策の客観指標'!$A$4:$AY$1029,COLUMN('04施策の客観指標'!$AU:$AU),FALSE)</f>
        <v>-</v>
      </c>
      <c r="ED48" s="878" t="str">
        <f>VLOOKUP($A48&amp;"-"&amp;ED$4,'04施策の客観指標'!$A$4:$AY$1029,COLUMN('04施策の客観指標'!$AU:$AU),FALSE)</f>
        <v>-</v>
      </c>
      <c r="EE48" s="878" t="str">
        <f>VLOOKUP($A48&amp;"-"&amp;EE$4,'04施策の客観指標'!$A$4:$AY$1029,COLUMN('04施策の客観指標'!$AU:$AU),FALSE)</f>
        <v>-</v>
      </c>
      <c r="EF48" s="878" t="str">
        <f>VLOOKUP($A48&amp;"-"&amp;EF$4,'04施策の客観指標'!$A$4:$AY$1029,COLUMN('04施策の客観指標'!$AU:$AU),FALSE)</f>
        <v>-</v>
      </c>
      <c r="EG48" s="878" t="str">
        <f>VLOOKUP($A48&amp;"-"&amp;EG$4,'04施策の客観指標'!$A$4:$AY$1029,COLUMN('04施策の客観指標'!$AU:$AU),FALSE)</f>
        <v>-</v>
      </c>
      <c r="EH48" s="879" t="str">
        <f t="shared" si="191"/>
        <v>a</v>
      </c>
      <c r="EI48" s="895">
        <f>IF(DY48="-","-",VLOOKUP($A48&amp;"-"&amp;DY$4,'04施策の客観指標'!$A$4:$AY$1029,COLUMN('04施策の客観指標'!$AY:$AY),FALSE))</f>
        <v>1</v>
      </c>
      <c r="EJ48" s="895">
        <f>IF(DZ48="-","-",VLOOKUP($A48&amp;"-"&amp;DZ$4,'04施策の客観指標'!$A$4:$AY$1029,COLUMN('04施策の客観指標'!$AY:$AY),FALSE))</f>
        <v>1</v>
      </c>
      <c r="EK48" s="895" t="str">
        <f>IF(EA48="-","-",VLOOKUP($A48&amp;"-"&amp;EA$4,'04施策の客観指標'!$A$4:$AY$1029,COLUMN('04施策の客観指標'!$AY:$AY),FALSE))</f>
        <v>-</v>
      </c>
      <c r="EL48" s="895" t="str">
        <f>IF(EB48="-","-",VLOOKUP($A48&amp;"-"&amp;EB$4,'04施策の客観指標'!$A$4:$AY$1029,COLUMN('04施策の客観指標'!$AY:$AY),FALSE))</f>
        <v>-</v>
      </c>
      <c r="EM48" s="895" t="str">
        <f>IF(EC48="-","-",VLOOKUP($A48&amp;"-"&amp;EC$4,'04施策の客観指標'!$A$4:$AY$1029,COLUMN('04施策の客観指標'!$AY:$AY),FALSE))</f>
        <v>-</v>
      </c>
      <c r="EN48" s="895" t="str">
        <f>IF(ED48="-","-",VLOOKUP($A48&amp;"-"&amp;ED$4,'04施策の客観指標'!$A$4:$AY$1029,COLUMN('04施策の客観指標'!$AY:$AY),FALSE))</f>
        <v>-</v>
      </c>
      <c r="EO48" s="895" t="str">
        <f>IF(EE48="-","-",VLOOKUP($A48&amp;"-"&amp;EE$4,'04施策の客観指標'!$A$4:$AY$1029,COLUMN('04施策の客観指標'!$AY:$AY),FALSE))</f>
        <v>-</v>
      </c>
      <c r="EP48" s="895" t="str">
        <f>IF(EF48="-","-",VLOOKUP($A48&amp;"-"&amp;EF$4,'04施策の客観指標'!$A$4:$AY$1029,COLUMN('04施策の客観指標'!$AY:$AY),FALSE))</f>
        <v>-</v>
      </c>
      <c r="EQ48" s="895" t="str">
        <f>IF(EG48="-","-",VLOOKUP($A48&amp;"-"&amp;EG$4,'04施策の客観指標'!$A$4:$AY$1029,COLUMN('04施策の客観指標'!$AY:$AY),FALSE))</f>
        <v>-</v>
      </c>
      <c r="ER48" s="879">
        <f t="shared" si="192"/>
        <v>2</v>
      </c>
      <c r="ES48" s="877">
        <f t="shared" si="193"/>
        <v>4</v>
      </c>
      <c r="ET48" s="878">
        <f t="shared" si="194"/>
        <v>3</v>
      </c>
      <c r="EU48" s="878" t="str">
        <f t="shared" si="195"/>
        <v/>
      </c>
      <c r="EV48" s="878" t="str">
        <f t="shared" si="196"/>
        <v/>
      </c>
      <c r="EW48" s="878" t="str">
        <f t="shared" si="197"/>
        <v/>
      </c>
      <c r="EX48" s="878" t="str">
        <f t="shared" si="198"/>
        <v/>
      </c>
      <c r="EY48" s="878" t="str">
        <f t="shared" si="199"/>
        <v/>
      </c>
      <c r="EZ48" s="878" t="str">
        <f t="shared" si="200"/>
        <v/>
      </c>
      <c r="FA48" s="878" t="str">
        <f t="shared" si="201"/>
        <v/>
      </c>
      <c r="FB48" s="855">
        <f t="shared" si="202"/>
        <v>0.875</v>
      </c>
      <c r="FC48" s="877" t="str">
        <f>IF($K48="○",VLOOKUP($C48&amp;"-"&amp;FC$4,'05市民生活実感調査'!$A$3:$BC$218,COLUMN('05市民生活実感調査'!$AI:$AI),FALSE),"-")</f>
        <v>-</v>
      </c>
      <c r="FD48" s="878" t="str">
        <f>IF($L48="○",VLOOKUP($C48&amp;"-"&amp;FD$4,'05市民生活実感調査'!$A$3:$BC$218,COLUMN('05市民生活実感調査'!$AI:$AI),FALSE),"-")</f>
        <v>-</v>
      </c>
      <c r="FE48" s="878" t="str">
        <f>IF($M48="○",VLOOKUP($C48&amp;"-"&amp;FE$4,'05市民生活実感調査'!$A$3:$BC$218,COLUMN('05市民生活実感調査'!$AI:$AI),FALSE),"-")</f>
        <v>-</v>
      </c>
      <c r="FF48" s="878" t="str">
        <f>IF($N48="○",VLOOKUP($C48&amp;"-"&amp;FF$4,'05市民生活実感調査'!$A$3:$BC$218,COLUMN('05市民生活実感調査'!$AI:$AI),FALSE),"-")</f>
        <v>c</v>
      </c>
      <c r="FG48" s="878" t="str">
        <f>IF($O48="○",VLOOKUP($C48&amp;"-"&amp;FG$4,'05市民生活実感調査'!$A$3:$BC$218,COLUMN('05市民生活実感調査'!$AI:$AI),FALSE),"-")</f>
        <v>-</v>
      </c>
      <c r="FH48" s="878" t="str">
        <f>IF($P48="○",VLOOKUP($C48&amp;"-"&amp;FH$4,'05市民生活実感調査'!$A$3:$BC$218,COLUMN('05市民生活実感調査'!$AI:$AI),FALSE),"-")</f>
        <v>-</v>
      </c>
      <c r="FI48" s="878" t="str">
        <f>IF($Q48="○",VLOOKUP($C48&amp;"-"&amp;FI$4,'05市民生活実感調査'!$A$3:$BC$218,COLUMN('05市民生活実感調査'!$AI:$AI),FALSE),"-")</f>
        <v>-</v>
      </c>
      <c r="FJ48" s="878" t="str">
        <f>IF($R48="○",VLOOKUP($C48&amp;"-"&amp;FJ$4,'05市民生活実感調査'!$A$3:$BC$218,COLUMN('05市民生活実感調査'!$AI:$AI),FALSE),"-")</f>
        <v>-</v>
      </c>
      <c r="FK48" s="879" t="str">
        <f t="shared" si="203"/>
        <v>c</v>
      </c>
      <c r="FL48" s="877" t="str">
        <f t="shared" si="204"/>
        <v/>
      </c>
      <c r="FM48" s="878" t="str">
        <f t="shared" si="205"/>
        <v/>
      </c>
      <c r="FN48" s="878" t="str">
        <f t="shared" si="206"/>
        <v/>
      </c>
      <c r="FO48" s="878">
        <f t="shared" si="207"/>
        <v>2</v>
      </c>
      <c r="FP48" s="878" t="str">
        <f t="shared" si="208"/>
        <v/>
      </c>
      <c r="FQ48" s="878" t="str">
        <f t="shared" si="209"/>
        <v/>
      </c>
      <c r="FR48" s="878" t="str">
        <f t="shared" si="210"/>
        <v/>
      </c>
      <c r="FS48" s="878" t="str">
        <f t="shared" si="211"/>
        <v/>
      </c>
      <c r="FT48" s="840">
        <f t="shared" si="212"/>
        <v>0.5</v>
      </c>
      <c r="FU48" s="876" t="str">
        <f t="shared" si="213"/>
        <v>市民実感</v>
      </c>
      <c r="FV48" s="863" t="str">
        <f t="shared" si="214"/>
        <v>多文化共生に対する評価は、市民の理解を得ているかが重視されるべきであると考えるため、市民の実感を重視する。</v>
      </c>
      <c r="FW48" s="877" t="str">
        <f>VLOOKUP(EH48&amp;FK48&amp;FU48,プルダウン!$AC$2:$AD$71,2,FALSE)</f>
        <v>B</v>
      </c>
      <c r="FX48" s="859" t="str">
        <f>VLOOKUP(FW48,プルダウン!$A$1:$B$6,2,FALSE)</f>
        <v>政策の目的がかなり達成されている</v>
      </c>
      <c r="FY48" s="860"/>
      <c r="FZ48" s="859"/>
      <c r="GA48" s="889" t="str">
        <f>VLOOKUP($A48&amp;"-"&amp;GA$4,'04施策の客観指標'!$A$4:$AY$1029,COLUMN('04施策の客観指標'!$AV:$AV),FALSE)</f>
        <v>a</v>
      </c>
      <c r="GB48" s="878" t="str">
        <f>VLOOKUP($A48&amp;"-"&amp;GB$4,'04施策の客観指標'!$A$4:$AY$1029,COLUMN('04施策の客観指標'!$AV:$AV),FALSE)</f>
        <v>a</v>
      </c>
      <c r="GC48" s="878" t="str">
        <f>VLOOKUP($A48&amp;"-"&amp;GC$4,'04施策の客観指標'!$A$4:$AY$1029,COLUMN('04施策の客観指標'!$AV:$AV),FALSE)</f>
        <v>-</v>
      </c>
      <c r="GD48" s="878" t="str">
        <f>VLOOKUP($A48&amp;"-"&amp;GD$4,'04施策の客観指標'!$A$4:$AY$1029,COLUMN('04施策の客観指標'!$AV:$AV),FALSE)</f>
        <v>-</v>
      </c>
      <c r="GE48" s="878" t="str">
        <f>VLOOKUP($A48&amp;"-"&amp;GE$4,'04施策の客観指標'!$A$4:$AY$1029,COLUMN('04施策の客観指標'!$AV:$AV),FALSE)</f>
        <v>-</v>
      </c>
      <c r="GF48" s="878" t="str">
        <f>VLOOKUP($A48&amp;"-"&amp;GF$4,'04施策の客観指標'!$A$4:$AY$1029,COLUMN('04施策の客観指標'!$AV:$AV),FALSE)</f>
        <v>-</v>
      </c>
      <c r="GG48" s="878" t="str">
        <f>VLOOKUP($A48&amp;"-"&amp;GG$4,'04施策の客観指標'!$A$4:$AY$1029,COLUMN('04施策の客観指標'!$AV:$AV),FALSE)</f>
        <v>-</v>
      </c>
      <c r="GH48" s="878" t="str">
        <f>VLOOKUP($A48&amp;"-"&amp;GH$4,'04施策の客観指標'!$A$4:$AY$1029,COLUMN('04施策の客観指標'!$AV:$AV),FALSE)</f>
        <v>-</v>
      </c>
      <c r="GI48" s="878" t="str">
        <f>VLOOKUP($A48&amp;"-"&amp;GI$4,'04施策の客観指標'!$A$4:$AY$1029,COLUMN('04施策の客観指標'!$AV:$AV),FALSE)</f>
        <v>-</v>
      </c>
      <c r="GJ48" s="879" t="str">
        <f t="shared" si="215"/>
        <v>a</v>
      </c>
      <c r="GK48" s="856">
        <f>IF(GA48="-","-",VLOOKUP($A48&amp;"-"&amp;GA$4,'04施策の客観指標'!$A$4:$AY$1029,COLUMN('04施策の客観指標'!$AY:$AY),FALSE))</f>
        <v>1</v>
      </c>
      <c r="GL48" s="856">
        <f>IF(GB48="-","-",VLOOKUP($A48&amp;"-"&amp;GB$4,'04施策の客観指標'!$A$4:$AY$1029,COLUMN('04施策の客観指標'!$AY:$AY),FALSE))</f>
        <v>1</v>
      </c>
      <c r="GM48" s="856" t="str">
        <f>IF(GC48="-","-",VLOOKUP($A48&amp;"-"&amp;GC$4,'04施策の客観指標'!$A$4:$AY$1029,COLUMN('04施策の客観指標'!$AY:$AY),FALSE))</f>
        <v>-</v>
      </c>
      <c r="GN48" s="856" t="str">
        <f>IF(GD48="-","-",VLOOKUP($A48&amp;"-"&amp;GD$4,'04施策の客観指標'!$A$4:$AY$1029,COLUMN('04施策の客観指標'!$AY:$AY),FALSE))</f>
        <v>-</v>
      </c>
      <c r="GO48" s="856" t="str">
        <f>IF(GE48="-","-",VLOOKUP($A48&amp;"-"&amp;GE$4,'04施策の客観指標'!$A$4:$AY$1029,COLUMN('04施策の客観指標'!$AY:$AY),FALSE))</f>
        <v>-</v>
      </c>
      <c r="GP48" s="856" t="str">
        <f>IF(GF48="-","-",VLOOKUP($A48&amp;"-"&amp;GF$4,'04施策の客観指標'!$A$4:$AY$1029,COLUMN('04施策の客観指標'!$AY:$AY),FALSE))</f>
        <v>-</v>
      </c>
      <c r="GQ48" s="856" t="str">
        <f>IF(GG48="-","-",VLOOKUP($A48&amp;"-"&amp;GG$4,'04施策の客観指標'!$A$4:$AY$1029,COLUMN('04施策の客観指標'!$AY:$AY),FALSE))</f>
        <v>-</v>
      </c>
      <c r="GR48" s="856" t="str">
        <f>IF(GH48="-","-",VLOOKUP($A48&amp;"-"&amp;GH$4,'04施策の客観指標'!$A$4:$AY$1029,COLUMN('04施策の客観指標'!$AY:$AY),FALSE))</f>
        <v>-</v>
      </c>
      <c r="GS48" s="856" t="str">
        <f>IF(GI48="-","-",VLOOKUP($A48&amp;"-"&amp;GI$4,'04施策の客観指標'!$A$4:$AY$1029,COLUMN('04施策の客観指標'!$AY:$AY),FALSE))</f>
        <v>-</v>
      </c>
      <c r="GT48" s="879">
        <f t="shared" si="216"/>
        <v>2</v>
      </c>
      <c r="GU48" s="877">
        <f t="shared" si="217"/>
        <v>4</v>
      </c>
      <c r="GV48" s="878">
        <f t="shared" si="218"/>
        <v>4</v>
      </c>
      <c r="GW48" s="878" t="str">
        <f t="shared" si="219"/>
        <v/>
      </c>
      <c r="GX48" s="878" t="str">
        <f t="shared" si="220"/>
        <v/>
      </c>
      <c r="GY48" s="878" t="str">
        <f t="shared" si="221"/>
        <v/>
      </c>
      <c r="GZ48" s="878" t="str">
        <f t="shared" si="222"/>
        <v/>
      </c>
      <c r="HA48" s="878" t="str">
        <f t="shared" si="223"/>
        <v/>
      </c>
      <c r="HB48" s="878" t="str">
        <f t="shared" si="224"/>
        <v/>
      </c>
      <c r="HC48" s="878" t="str">
        <f t="shared" si="225"/>
        <v/>
      </c>
      <c r="HD48" s="855">
        <f t="shared" si="226"/>
        <v>1</v>
      </c>
      <c r="HE48" s="877" t="str">
        <f>IF($K48="○",VLOOKUP($C48&amp;"-"&amp;HE$4,'05市民生活実感調査'!$A$3:$BC$218,COLUMN('05市民生活実感調査'!$AS:$AS),FALSE),"-")</f>
        <v>-</v>
      </c>
      <c r="HF48" s="878" t="str">
        <f>IF($L48="○",VLOOKUP($C48&amp;"-"&amp;HF$4,'05市民生活実感調査'!$A$3:$BC$218,COLUMN('05市民生活実感調査'!$AS:$AS),FALSE),"-")</f>
        <v>-</v>
      </c>
      <c r="HG48" s="878" t="str">
        <f>IF($M48="○",VLOOKUP($C48&amp;"-"&amp;HG$4,'05市民生活実感調査'!$A$3:$BC$218,COLUMN('05市民生活実感調査'!$AS:$AS),FALSE),"-")</f>
        <v>-</v>
      </c>
      <c r="HH48" s="878" t="str">
        <f>IF($N48="○",VLOOKUP($C48&amp;"-"&amp;HH$4,'05市民生活実感調査'!$A$3:$BC$218,COLUMN('05市民生活実感調査'!$AS:$AS),FALSE),"-")</f>
        <v>c</v>
      </c>
      <c r="HI48" s="878" t="str">
        <f>IF($O48="○",VLOOKUP($C48&amp;"-"&amp;HI$4,'05市民生活実感調査'!$A$3:$BC$218,COLUMN('05市民生活実感調査'!$AS:$AS),FALSE),"-")</f>
        <v>-</v>
      </c>
      <c r="HJ48" s="878" t="str">
        <f>IF($P48="○",VLOOKUP($C48&amp;"-"&amp;HJ$4,'05市民生活実感調査'!$A$3:$BC$218,COLUMN('05市民生活実感調査'!$AS:$AS),FALSE),"-")</f>
        <v>-</v>
      </c>
      <c r="HK48" s="878" t="str">
        <f>IF($Q48="○",VLOOKUP($C48&amp;"-"&amp;HK$4,'05市民生活実感調査'!$A$3:$BC$218,COLUMN('05市民生活実感調査'!$AS:$AS),FALSE),"-")</f>
        <v>-</v>
      </c>
      <c r="HL48" s="878" t="str">
        <f>IF($R48="○",VLOOKUP($C48&amp;"-"&amp;HL$4,'05市民生活実感調査'!$A$3:$BC$218,COLUMN('05市民生活実感調査'!$AS:$AS),FALSE),"-")</f>
        <v>-</v>
      </c>
      <c r="HM48" s="879" t="str">
        <f t="shared" si="227"/>
        <v>c</v>
      </c>
      <c r="HN48" s="877" t="str">
        <f t="shared" si="228"/>
        <v/>
      </c>
      <c r="HO48" s="878" t="str">
        <f t="shared" si="229"/>
        <v/>
      </c>
      <c r="HP48" s="878" t="str">
        <f t="shared" si="230"/>
        <v/>
      </c>
      <c r="HQ48" s="878">
        <f t="shared" si="231"/>
        <v>2</v>
      </c>
      <c r="HR48" s="878" t="str">
        <f t="shared" si="232"/>
        <v/>
      </c>
      <c r="HS48" s="878" t="str">
        <f t="shared" si="233"/>
        <v/>
      </c>
      <c r="HT48" s="878" t="str">
        <f t="shared" si="234"/>
        <v/>
      </c>
      <c r="HU48" s="878" t="str">
        <f t="shared" si="235"/>
        <v/>
      </c>
      <c r="HV48" s="840">
        <f t="shared" si="236"/>
        <v>0.5</v>
      </c>
      <c r="HW48" s="876" t="str">
        <f t="shared" si="237"/>
        <v>市民実感</v>
      </c>
      <c r="HX48" s="863" t="str">
        <f t="shared" si="238"/>
        <v>多文化共生に対する評価は、市民の理解を得ているかが重視されるべきであると考えるため、市民の実感を重視する。</v>
      </c>
      <c r="HY48" s="877" t="str">
        <f>VLOOKUP(GJ48&amp;HM48&amp;HW48,プルダウン!$AC$2:$AD$71,2,FALSE)</f>
        <v>B</v>
      </c>
      <c r="HZ48" s="859" t="str">
        <f>VLOOKUP(HY48,プルダウン!$A$1:$B$6,2,FALSE)</f>
        <v>政策の目的がかなり達成されている</v>
      </c>
      <c r="IA48" s="860"/>
      <c r="IB48" s="859"/>
      <c r="IC48" s="889" t="str">
        <f>VLOOKUP($A48&amp;"-"&amp;IC$4,'04施策の客観指標'!$A$4:$AY$1029,COLUMN('04施策の客観指標'!$AW:$AW),FALSE)</f>
        <v>a</v>
      </c>
      <c r="ID48" s="878" t="str">
        <f>VLOOKUP($A48&amp;"-"&amp;ID$4,'04施策の客観指標'!$A$4:$AY$1029,COLUMN('04施策の客観指標'!$AW:$AW),FALSE)</f>
        <v>a</v>
      </c>
      <c r="IE48" s="878" t="str">
        <f>VLOOKUP($A48&amp;"-"&amp;IE$4,'04施策の客観指標'!$A$4:$AY$1029,COLUMN('04施策の客観指標'!$AW:$AW),FALSE)</f>
        <v>-</v>
      </c>
      <c r="IF48" s="878" t="str">
        <f>VLOOKUP($A48&amp;"-"&amp;IF$4,'04施策の客観指標'!$A$4:$AY$1029,COLUMN('04施策の客観指標'!$AW:$AW),FALSE)</f>
        <v>-</v>
      </c>
      <c r="IG48" s="878" t="str">
        <f>VLOOKUP($A48&amp;"-"&amp;IG$4,'04施策の客観指標'!$A$4:$AY$1029,COLUMN('04施策の客観指標'!$AW:$AW),FALSE)</f>
        <v>-</v>
      </c>
      <c r="IH48" s="878" t="str">
        <f>VLOOKUP($A48&amp;"-"&amp;IH$4,'04施策の客観指標'!$A$4:$AY$1029,COLUMN('04施策の客観指標'!$AW:$AW),FALSE)</f>
        <v>-</v>
      </c>
      <c r="II48" s="878" t="str">
        <f>VLOOKUP($A48&amp;"-"&amp;II$4,'04施策の客観指標'!$A$4:$AY$1029,COLUMN('04施策の客観指標'!$AW:$AW),FALSE)</f>
        <v>-</v>
      </c>
      <c r="IJ48" s="878" t="str">
        <f>VLOOKUP($A48&amp;"-"&amp;IJ$4,'04施策の客観指標'!$A$4:$AY$1029,COLUMN('04施策の客観指標'!$AW:$AW),FALSE)</f>
        <v>-</v>
      </c>
      <c r="IK48" s="878" t="str">
        <f>VLOOKUP($A48&amp;"-"&amp;IK$4,'04施策の客観指標'!$A$4:$AY$1029,COLUMN('04施策の客観指標'!$AW:$AW),FALSE)</f>
        <v>-</v>
      </c>
      <c r="IL48" s="879" t="str">
        <f t="shared" si="239"/>
        <v>a</v>
      </c>
      <c r="IM48" s="856">
        <f>IF(IC48="-","-",VLOOKUP($A48&amp;"-"&amp;IC$4,'04施策の客観指標'!$A$4:$AY$1029,COLUMN('04施策の客観指標'!$AY:$AY),FALSE))</f>
        <v>1</v>
      </c>
      <c r="IN48" s="856">
        <f>IF(ID48="-","-",VLOOKUP($A48&amp;"-"&amp;ID$4,'04施策の客観指標'!$A$4:$AY$1029,COLUMN('04施策の客観指標'!$AY:$AY),FALSE))</f>
        <v>1</v>
      </c>
      <c r="IO48" s="856" t="str">
        <f>IF(IE48="-","-",VLOOKUP($A48&amp;"-"&amp;IE$4,'04施策の客観指標'!$A$4:$AY$1029,COLUMN('04施策の客観指標'!$AY:$AY),FALSE))</f>
        <v>-</v>
      </c>
      <c r="IP48" s="856" t="str">
        <f>IF(IF48="-","-",VLOOKUP($A48&amp;"-"&amp;IF$4,'04施策の客観指標'!$A$4:$AY$1029,COLUMN('04施策の客観指標'!$AY:$AY),FALSE))</f>
        <v>-</v>
      </c>
      <c r="IQ48" s="856" t="str">
        <f>IF(IG48="-","-",VLOOKUP($A48&amp;"-"&amp;IG$4,'04施策の客観指標'!$A$4:$AY$1029,COLUMN('04施策の客観指標'!$AY:$AY),FALSE))</f>
        <v>-</v>
      </c>
      <c r="IR48" s="856" t="str">
        <f>IF(IH48="-","-",VLOOKUP($A48&amp;"-"&amp;IH$4,'04施策の客観指標'!$A$4:$AY$1029,COLUMN('04施策の客観指標'!$AY:$AY),FALSE))</f>
        <v>-</v>
      </c>
      <c r="IS48" s="856" t="str">
        <f>IF(II48="-","-",VLOOKUP($A48&amp;"-"&amp;II$4,'04施策の客観指標'!$A$4:$AY$1029,COLUMN('04施策の客観指標'!$AY:$AY),FALSE))</f>
        <v>-</v>
      </c>
      <c r="IT48" s="856" t="str">
        <f>IF(IJ48="-","-",VLOOKUP($A48&amp;"-"&amp;IJ$4,'04施策の客観指標'!$A$4:$AY$1029,COLUMN('04施策の客観指標'!$AY:$AY),FALSE))</f>
        <v>-</v>
      </c>
      <c r="IU48" s="856" t="str">
        <f>IF(IK48="-","-",VLOOKUP($A48&amp;"-"&amp;IK$4,'04施策の客観指標'!$A$4:$AY$1029,COLUMN('04施策の客観指標'!$AY:$AY),FALSE))</f>
        <v>-</v>
      </c>
      <c r="IV48" s="879">
        <f t="shared" si="240"/>
        <v>2</v>
      </c>
      <c r="IW48" s="877">
        <f t="shared" si="241"/>
        <v>4</v>
      </c>
      <c r="IX48" s="878">
        <f t="shared" si="242"/>
        <v>4</v>
      </c>
      <c r="IY48" s="878" t="str">
        <f t="shared" si="243"/>
        <v/>
      </c>
      <c r="IZ48" s="878" t="str">
        <f t="shared" si="244"/>
        <v/>
      </c>
      <c r="JA48" s="878" t="str">
        <f t="shared" si="245"/>
        <v/>
      </c>
      <c r="JB48" s="878" t="str">
        <f t="shared" si="246"/>
        <v/>
      </c>
      <c r="JC48" s="878" t="str">
        <f t="shared" si="247"/>
        <v/>
      </c>
      <c r="JD48" s="878" t="str">
        <f t="shared" si="248"/>
        <v/>
      </c>
      <c r="JE48" s="878" t="str">
        <f t="shared" si="249"/>
        <v/>
      </c>
      <c r="JF48" s="855">
        <f t="shared" si="250"/>
        <v>1</v>
      </c>
      <c r="JG48" s="877" t="str">
        <f>IF($K48="○",VLOOKUP($C48&amp;"-"&amp;JG$4,'05市民生活実感調査'!$A$3:$BC$218,COLUMN('05市民生活実感調査'!$BC:$BC),FALSE),"-")</f>
        <v>-</v>
      </c>
      <c r="JH48" s="878" t="str">
        <f>IF($L48="○",VLOOKUP($C48&amp;"-"&amp;JH$4,'05市民生活実感調査'!$A$3:$BC$218,COLUMN('05市民生活実感調査'!$BC:$BC),FALSE),"-")</f>
        <v>-</v>
      </c>
      <c r="JI48" s="878" t="str">
        <f>IF($M48="○",VLOOKUP($C48&amp;"-"&amp;JI$4,'05市民生活実感調査'!$A$3:$BC$218,COLUMN('05市民生活実感調査'!$BC:$BC),FALSE),"-")</f>
        <v>-</v>
      </c>
      <c r="JJ48" s="878" t="str">
        <f>IF($N48="○",VLOOKUP($C48&amp;"-"&amp;JJ$4,'05市民生活実感調査'!$A$3:$BC$218,COLUMN('05市民生活実感調査'!$BC:$BC),FALSE),"-")</f>
        <v>c</v>
      </c>
      <c r="JK48" s="878" t="str">
        <f>IF($O48="○",VLOOKUP($C48&amp;"-"&amp;JK$4,'05市民生活実感調査'!$A$3:$BC$218,COLUMN('05市民生活実感調査'!$BC:$BC),FALSE),"-")</f>
        <v>-</v>
      </c>
      <c r="JL48" s="878" t="str">
        <f>IF($P48="○",VLOOKUP($C48&amp;"-"&amp;JL$4,'05市民生活実感調査'!$A$3:$BC$218,COLUMN('05市民生活実感調査'!$BC:$BC),FALSE),"-")</f>
        <v>-</v>
      </c>
      <c r="JM48" s="878" t="str">
        <f>IF($Q48="○",VLOOKUP($C48&amp;"-"&amp;JM$4,'05市民生活実感調査'!$A$3:$BC$218,COLUMN('05市民生活実感調査'!$BC:$BC),FALSE),"-")</f>
        <v>-</v>
      </c>
      <c r="JN48" s="878" t="str">
        <f>IF($R48="○",VLOOKUP($C48&amp;"-"&amp;JN$4,'05市民生活実感調査'!$A$3:$BC$218,COLUMN('05市民生活実感調査'!$BC:$BC),FALSE),"-")</f>
        <v>-</v>
      </c>
      <c r="JO48" s="879" t="str">
        <f t="shared" si="251"/>
        <v>c</v>
      </c>
      <c r="JP48" s="877" t="str">
        <f t="shared" si="252"/>
        <v/>
      </c>
      <c r="JQ48" s="878" t="str">
        <f t="shared" si="253"/>
        <v/>
      </c>
      <c r="JR48" s="878" t="str">
        <f t="shared" si="254"/>
        <v/>
      </c>
      <c r="JS48" s="878">
        <f t="shared" si="255"/>
        <v>2</v>
      </c>
      <c r="JT48" s="878" t="str">
        <f t="shared" si="256"/>
        <v/>
      </c>
      <c r="JU48" s="878" t="str">
        <f t="shared" si="257"/>
        <v/>
      </c>
      <c r="JV48" s="878" t="str">
        <f t="shared" si="258"/>
        <v/>
      </c>
      <c r="JW48" s="878" t="str">
        <f t="shared" si="259"/>
        <v/>
      </c>
      <c r="JX48" s="840">
        <f t="shared" si="260"/>
        <v>0.5</v>
      </c>
      <c r="JY48" s="876" t="str">
        <f t="shared" si="143"/>
        <v>市民実感</v>
      </c>
      <c r="JZ48" s="863" t="str">
        <f t="shared" si="261"/>
        <v>多文化共生に対する評価は、市民の理解を得ているかが重視されるべきであると考えるため、市民の実感を重視する。</v>
      </c>
      <c r="KA48" s="877" t="str">
        <f>VLOOKUP(IL48&amp;JO48&amp;JY48,プルダウン!$AC$2:$AD$71,2,FALSE)</f>
        <v>B</v>
      </c>
      <c r="KB48" s="859" t="str">
        <f>VLOOKUP(KA48,プルダウン!$A$1:$B$6,2,FALSE)</f>
        <v>政策の目的がかなり達成されている</v>
      </c>
      <c r="KC48" s="860"/>
      <c r="KD48" s="859"/>
      <c r="KE48" s="883" t="str">
        <f>VLOOKUP($A48&amp;"-"&amp;KE$4,'04施策の客観指標'!$A$4:$AY$1029,COLUMN('04施策の客観指標'!$AX:$AX),FALSE)</f>
        <v>a</v>
      </c>
      <c r="KF48" s="813" t="str">
        <f>VLOOKUP($A48&amp;"-"&amp;KF$4,'04施策の客観指標'!$A$4:$AY$1029,COLUMN('04施策の客観指標'!$AX:$AX),FALSE)</f>
        <v>a</v>
      </c>
      <c r="KG48" s="813" t="str">
        <f>VLOOKUP($A48&amp;"-"&amp;KG$4,'04施策の客観指標'!$A$4:$AY$1029,COLUMN('04施策の客観指標'!$AX:$AX),FALSE)</f>
        <v>-</v>
      </c>
      <c r="KH48" s="813" t="str">
        <f>VLOOKUP($A48&amp;"-"&amp;KH$4,'04施策の客観指標'!$A$4:$AY$1029,COLUMN('04施策の客観指標'!$AX:$AX),FALSE)</f>
        <v>-</v>
      </c>
      <c r="KI48" s="813" t="str">
        <f>VLOOKUP($A48&amp;"-"&amp;KI$4,'04施策の客観指標'!$A$4:$AY$1029,COLUMN('04施策の客観指標'!$AX:$AX),FALSE)</f>
        <v>-</v>
      </c>
      <c r="KJ48" s="813" t="str">
        <f>VLOOKUP($A48&amp;"-"&amp;KJ$4,'04施策の客観指標'!$A$4:$AY$1029,COLUMN('04施策の客観指標'!$AX:$AX),FALSE)</f>
        <v>-</v>
      </c>
      <c r="KK48" s="813" t="str">
        <f>VLOOKUP($A48&amp;"-"&amp;KK$4,'04施策の客観指標'!$A$4:$AY$1029,COLUMN('04施策の客観指標'!$AX:$AX),FALSE)</f>
        <v>-</v>
      </c>
      <c r="KL48" s="813" t="str">
        <f>VLOOKUP($A48&amp;"-"&amp;KL$4,'04施策の客観指標'!$A$4:$AY$1029,COLUMN('04施策の客観指標'!$AX:$AX),FALSE)</f>
        <v>-</v>
      </c>
      <c r="KM48" s="813" t="str">
        <f>VLOOKUP($A48&amp;"-"&amp;KM$4,'04施策の客観指標'!$A$4:$AY$1029,COLUMN('04施策の客観指標'!$AX:$AX),FALSE)</f>
        <v>-</v>
      </c>
      <c r="KN48" s="814" t="str">
        <f t="shared" si="118"/>
        <v>a</v>
      </c>
      <c r="KO48" s="423">
        <f>IF(KE48="-","-",VLOOKUP($A48&amp;"-"&amp;KE$4,'04施策の客観指標'!$A$4:$AY$1029,COLUMN('04施策の客観指標'!$AY:$AY),FALSE))</f>
        <v>1</v>
      </c>
      <c r="KP48" s="423">
        <f>IF(KF48="-","-",VLOOKUP($A48&amp;"-"&amp;KF$4,'04施策の客観指標'!$A$4:$AY$1029,COLUMN('04施策の客観指標'!$AY:$AY),FALSE))</f>
        <v>1</v>
      </c>
      <c r="KQ48" s="423" t="str">
        <f>IF(KG48="-","-",VLOOKUP($A48&amp;"-"&amp;KG$4,'04施策の客観指標'!$A$4:$AY$1029,COLUMN('04施策の客観指標'!$AY:$AY),FALSE))</f>
        <v>-</v>
      </c>
      <c r="KR48" s="423" t="str">
        <f>IF(KH48="-","-",VLOOKUP($A48&amp;"-"&amp;KH$4,'04施策の客観指標'!$A$4:$AY$1029,COLUMN('04施策の客観指標'!$AY:$AY),FALSE))</f>
        <v>-</v>
      </c>
      <c r="KS48" s="423" t="str">
        <f>IF(KI48="-","-",VLOOKUP($A48&amp;"-"&amp;KI$4,'04施策の客観指標'!$A$4:$AY$1029,COLUMN('04施策の客観指標'!$AY:$AY),FALSE))</f>
        <v>-</v>
      </c>
      <c r="KT48" s="423" t="str">
        <f>IF(KJ48="-","-",VLOOKUP($A48&amp;"-"&amp;KJ$4,'04施策の客観指標'!$A$4:$AY$1029,COLUMN('04施策の客観指標'!$AY:$AY),FALSE))</f>
        <v>-</v>
      </c>
      <c r="KU48" s="423" t="str">
        <f>IF(KK48="-","-",VLOOKUP($A48&amp;"-"&amp;KK$4,'04施策の客観指標'!$A$4:$AY$1029,COLUMN('04施策の客観指標'!$AY:$AY),FALSE))</f>
        <v>-</v>
      </c>
      <c r="KV48" s="423" t="str">
        <f>IF(KL48="-","-",VLOOKUP($A48&amp;"-"&amp;KL$4,'04施策の客観指標'!$A$4:$AY$1029,COLUMN('04施策の客観指標'!$AY:$AY),FALSE))</f>
        <v>-</v>
      </c>
      <c r="KW48" s="423" t="str">
        <f>IF(KM48="-","-",VLOOKUP($A48&amp;"-"&amp;KM$4,'04施策の客観指標'!$A$4:$AY$1029,COLUMN('04施策の客観指標'!$AY:$AY),FALSE))</f>
        <v>-</v>
      </c>
      <c r="KX48" s="234">
        <f t="shared" si="119"/>
        <v>2</v>
      </c>
      <c r="KY48" s="237">
        <f t="shared" si="120"/>
        <v>4</v>
      </c>
      <c r="KZ48" s="187">
        <f t="shared" si="121"/>
        <v>4</v>
      </c>
      <c r="LA48" s="187" t="str">
        <f t="shared" si="122"/>
        <v/>
      </c>
      <c r="LB48" s="187" t="str">
        <f t="shared" si="123"/>
        <v/>
      </c>
      <c r="LC48" s="187" t="str">
        <f t="shared" si="124"/>
        <v/>
      </c>
      <c r="LD48" s="187" t="str">
        <f t="shared" si="125"/>
        <v/>
      </c>
      <c r="LE48" s="187" t="str">
        <f t="shared" si="126"/>
        <v/>
      </c>
      <c r="LF48" s="187" t="str">
        <f t="shared" si="127"/>
        <v/>
      </c>
      <c r="LG48" s="187" t="str">
        <f t="shared" si="128"/>
        <v/>
      </c>
      <c r="LH48" s="240">
        <f t="shared" si="129"/>
        <v>1</v>
      </c>
      <c r="LI48" s="820" t="str">
        <f>IF($K48="○",VLOOKUP($C48&amp;"-"&amp;LI$4,'05市民生活実感調査'!$A$3:$BM$218,COLUMN('05市民生活実感調査'!$BM:$BM),FALSE),"-")</f>
        <v>-</v>
      </c>
      <c r="LJ48" s="821" t="str">
        <f>IF($L48="○",VLOOKUP($C48&amp;"-"&amp;LJ$4,'05市民生活実感調査'!$A$3:$BM$218,COLUMN('05市民生活実感調査'!$BM:$BM),FALSE),"-")</f>
        <v>-</v>
      </c>
      <c r="LK48" s="821" t="str">
        <f>IF($M48="○",VLOOKUP($C48&amp;"-"&amp;LK$4,'05市民生活実感調査'!$A$3:$BM$218,COLUMN('05市民生活実感調査'!$BM:$BM),FALSE),"-")</f>
        <v>-</v>
      </c>
      <c r="LL48" s="821" t="str">
        <f>IF($N48="○",VLOOKUP($C48&amp;"-"&amp;LL$4,'05市民生活実感調査'!$A$3:$BM$218,COLUMN('05市民生活実感調査'!$BM:$BM),FALSE),"-")</f>
        <v>c</v>
      </c>
      <c r="LM48" s="821" t="str">
        <f>IF($O48="○",VLOOKUP($C48&amp;"-"&amp;LM$4,'05市民生活実感調査'!$A$3:$BM$218,COLUMN('05市民生活実感調査'!$BM:$BM),FALSE),"-")</f>
        <v>-</v>
      </c>
      <c r="LN48" s="821" t="str">
        <f>IF($P48="○",VLOOKUP($C48&amp;"-"&amp;LN$4,'05市民生活実感調査'!$A$3:$BM$218,COLUMN('05市民生活実感調査'!$BM:$BM),FALSE),"-")</f>
        <v>-</v>
      </c>
      <c r="LO48" s="821" t="str">
        <f>IF($Q48="○",VLOOKUP($C48&amp;"-"&amp;LO$4,'05市民生活実感調査'!$A$3:$BM$218,COLUMN('05市民生活実感調査'!$BM:$BM),FALSE),"-")</f>
        <v>-</v>
      </c>
      <c r="LP48" s="821" t="str">
        <f>IF($R48="○",VLOOKUP($C48&amp;"-"&amp;LP$4,'05市民生活実感調査'!$A$3:$BM$218,COLUMN('05市民生活実感調査'!$BM:$BM),FALSE),"-")</f>
        <v>-</v>
      </c>
      <c r="LQ48" s="822" t="str">
        <f t="shared" si="130"/>
        <v>c</v>
      </c>
      <c r="LR48" s="237" t="str">
        <f t="shared" si="131"/>
        <v/>
      </c>
      <c r="LS48" s="187" t="str">
        <f t="shared" si="132"/>
        <v/>
      </c>
      <c r="LT48" s="187" t="str">
        <f t="shared" si="133"/>
        <v/>
      </c>
      <c r="LU48" s="187">
        <f t="shared" si="134"/>
        <v>2</v>
      </c>
      <c r="LV48" s="187" t="str">
        <f t="shared" si="135"/>
        <v/>
      </c>
      <c r="LW48" s="187" t="str">
        <f t="shared" si="136"/>
        <v/>
      </c>
      <c r="LX48" s="187" t="str">
        <f t="shared" si="137"/>
        <v/>
      </c>
      <c r="LY48" s="187" t="str">
        <f t="shared" si="138"/>
        <v/>
      </c>
      <c r="LZ48" s="422">
        <f t="shared" si="142"/>
        <v>0.5</v>
      </c>
      <c r="MA48" s="103" t="str">
        <f t="shared" si="144"/>
        <v>市民実感</v>
      </c>
      <c r="MB48" s="104" t="str">
        <f t="shared" si="140"/>
        <v>多文化共生に対する評価は、市民の理解を得ているかが重視されるべきであると考えるため、市民の実感を重視する。</v>
      </c>
      <c r="MC48" s="823" t="str">
        <f>VLOOKUP(KN48&amp;LQ48&amp;MA48,プルダウン!$AC$2:$AD$71,2,FALSE)</f>
        <v>B</v>
      </c>
      <c r="MD48" s="824" t="str">
        <f>VLOOKUP(MC48,プルダウン!$A$1:$B$6,2,FALSE)</f>
        <v>政策の目的がかなり達成されている</v>
      </c>
      <c r="ME48" s="91"/>
      <c r="MF48" s="190"/>
    </row>
    <row r="49" spans="1:344" ht="135" customHeight="1">
      <c r="A49" s="231">
        <v>1201</v>
      </c>
      <c r="B49" s="104" t="s">
        <v>201</v>
      </c>
      <c r="C49" s="237">
        <f t="shared" si="145"/>
        <v>12</v>
      </c>
      <c r="D49" s="190" t="str">
        <f>IFERROR(VLOOKUP(C49,プルダウン!$L$2:$M$28,2,FALSE),"-")</f>
        <v>子ども・若者支援</v>
      </c>
      <c r="E49" s="104"/>
      <c r="F49" s="91" t="s">
        <v>1410</v>
      </c>
      <c r="G49" s="117" t="s">
        <v>2675</v>
      </c>
      <c r="H49" s="91"/>
      <c r="I49" s="117"/>
      <c r="J49" s="104"/>
      <c r="K49" s="420" t="s">
        <v>383</v>
      </c>
      <c r="L49" s="421" t="s">
        <v>383</v>
      </c>
      <c r="M49" s="421" t="s">
        <v>383</v>
      </c>
      <c r="N49" s="421" t="s">
        <v>383</v>
      </c>
      <c r="O49" s="421" t="s">
        <v>83</v>
      </c>
      <c r="P49" s="421" t="s">
        <v>83</v>
      </c>
      <c r="Q49" s="421" t="s">
        <v>83</v>
      </c>
      <c r="R49" s="422" t="s">
        <v>83</v>
      </c>
      <c r="S49" s="898" t="str">
        <f>VLOOKUP($A49&amp;"-"&amp;S$4,'04施策の客観指標'!$A$4:$AY$1029,COLUMN('04施策の客観指標'!$AS:$AS),FALSE)</f>
        <v>a</v>
      </c>
      <c r="T49" s="899" t="str">
        <f>VLOOKUP($A49&amp;"-"&amp;T$4,'04施策の客観指標'!$A$4:$AY$1029,COLUMN('04施策の客観指標'!$AS:$AS),FALSE)</f>
        <v>b</v>
      </c>
      <c r="U49" s="899" t="str">
        <f>VLOOKUP($A49&amp;"-"&amp;U$4,'04施策の客観指標'!$A$4:$AY$1029,COLUMN('04施策の客観指標'!$AS:$AS),FALSE)</f>
        <v>e</v>
      </c>
      <c r="V49" s="899" t="str">
        <f>VLOOKUP($A49&amp;"-"&amp;V$4,'04施策の客観指標'!$A$4:$AY$1029,COLUMN('04施策の客観指標'!$AS:$AS),FALSE)</f>
        <v>a</v>
      </c>
      <c r="W49" s="899" t="str">
        <f>VLOOKUP($A49&amp;"-"&amp;W$4,'04施策の客観指標'!$A$4:$AY$1029,COLUMN('04施策の客観指標'!$AS:$AS),FALSE)</f>
        <v>-</v>
      </c>
      <c r="X49" s="899" t="str">
        <f>VLOOKUP($A49&amp;"-"&amp;X$4,'04施策の客観指標'!$A$4:$AY$1029,COLUMN('04施策の客観指標'!$AS:$AS),FALSE)</f>
        <v>-</v>
      </c>
      <c r="Y49" s="899" t="str">
        <f>VLOOKUP($A49&amp;"-"&amp;Y$4,'04施策の客観指標'!$A$4:$AY$1029,COLUMN('04施策の客観指標'!$AS:$AS),FALSE)</f>
        <v>-</v>
      </c>
      <c r="Z49" s="899" t="str">
        <f>VLOOKUP($A49&amp;"-"&amp;Z$4,'04施策の客観指標'!$A$4:$AY$1029,COLUMN('04施策の客観指標'!$AS:$AS),FALSE)</f>
        <v>-</v>
      </c>
      <c r="AA49" s="900" t="str">
        <f>VLOOKUP($A49&amp;"-"&amp;AA$4,'04施策の客観指標'!$A$4:$AY$1029,COLUMN('04施策の客観指標'!$AS:$AS),FALSE)</f>
        <v>-</v>
      </c>
      <c r="AB49" s="901" t="str">
        <f t="shared" si="146"/>
        <v>b</v>
      </c>
      <c r="AC49" s="902">
        <v>1</v>
      </c>
      <c r="AD49" s="899">
        <v>1</v>
      </c>
      <c r="AE49" s="899">
        <v>1</v>
      </c>
      <c r="AF49" s="899">
        <v>1</v>
      </c>
      <c r="AG49" s="899" t="s">
        <v>83</v>
      </c>
      <c r="AH49" s="899" t="s">
        <v>83</v>
      </c>
      <c r="AI49" s="899" t="s">
        <v>83</v>
      </c>
      <c r="AJ49" s="899" t="s">
        <v>83</v>
      </c>
      <c r="AK49" s="899" t="s">
        <v>83</v>
      </c>
      <c r="AL49" s="903">
        <f t="shared" si="147"/>
        <v>4</v>
      </c>
      <c r="AM49" s="877">
        <f t="shared" si="148"/>
        <v>4</v>
      </c>
      <c r="AN49" s="878">
        <f t="shared" si="149"/>
        <v>3</v>
      </c>
      <c r="AO49" s="878">
        <f t="shared" si="150"/>
        <v>0</v>
      </c>
      <c r="AP49" s="878">
        <f t="shared" si="151"/>
        <v>4</v>
      </c>
      <c r="AQ49" s="878" t="str">
        <f t="shared" si="152"/>
        <v/>
      </c>
      <c r="AR49" s="878" t="str">
        <f t="shared" si="153"/>
        <v/>
      </c>
      <c r="AS49" s="878" t="str">
        <f t="shared" si="154"/>
        <v/>
      </c>
      <c r="AT49" s="878" t="str">
        <f t="shared" si="155"/>
        <v/>
      </c>
      <c r="AU49" s="852" t="str">
        <f t="shared" si="156"/>
        <v/>
      </c>
      <c r="AV49" s="855">
        <f t="shared" si="157"/>
        <v>0.6875</v>
      </c>
      <c r="AW49" s="856" t="str">
        <f>IF($K49="○",VLOOKUP($C49&amp;"-"&amp;AW$4,'05市民生活実感調査'!$A$3:$BC$218,COLUMN('05市民生活実感調査'!$O:$O),FALSE),"-")</f>
        <v>c</v>
      </c>
      <c r="AX49" s="878" t="str">
        <f>IF($L49="○",VLOOKUP($C49&amp;"-"&amp;AX$4,'05市民生活実感調査'!$A$3:$BC$218,COLUMN('05市民生活実感調査'!$O:$O),FALSE),"-")</f>
        <v>c</v>
      </c>
      <c r="AY49" s="878" t="str">
        <f>IF($M49="○",VLOOKUP($C49&amp;"-"&amp;AY$4,'05市民生活実感調査'!$A$3:$BC$218,COLUMN('05市民生活実感調査'!$O:$O),FALSE),"-")</f>
        <v>c</v>
      </c>
      <c r="AZ49" s="878" t="str">
        <f>IF($N49="○",VLOOKUP($C49&amp;"-"&amp;AZ$4,'05市民生活実感調査'!$A$3:$BC$218,COLUMN('05市民生活実感調査'!$O:$O),FALSE),"-")</f>
        <v>b</v>
      </c>
      <c r="BA49" s="878" t="str">
        <f>IF($O49="○",VLOOKUP($C49&amp;"-"&amp;BA$4,'05市民生活実感調査'!$A$3:$BC$218,COLUMN('05市民生活実感調査'!$O:$O),FALSE),"-")</f>
        <v>-</v>
      </c>
      <c r="BB49" s="878" t="str">
        <f>IF($P49="○",VLOOKUP($C49&amp;"-"&amp;BB$4,'05市民生活実感調査'!$A$3:$BC$218,COLUMN('05市民生活実感調査'!$O:$O),FALSE),"-")</f>
        <v>-</v>
      </c>
      <c r="BC49" s="878" t="str">
        <f>IF($Q49="○",VLOOKUP($C49&amp;"-"&amp;BC$4,'05市民生活実感調査'!$A$3:$BC$218,COLUMN('05市民生活実感調査'!$O:$O),FALSE),"-")</f>
        <v>-</v>
      </c>
      <c r="BD49" s="878" t="str">
        <f>IF($R49="○",VLOOKUP($C49&amp;"-"&amp;BD$4,'05市民生活実感調査'!$A$3:$BC$218,COLUMN('05市民生活実感調査'!$O:$O),FALSE),"-")</f>
        <v>-</v>
      </c>
      <c r="BE49" s="879" t="str">
        <f t="shared" si="158"/>
        <v>c</v>
      </c>
      <c r="BF49" s="877">
        <f t="shared" si="159"/>
        <v>2</v>
      </c>
      <c r="BG49" s="878">
        <f t="shared" si="160"/>
        <v>2</v>
      </c>
      <c r="BH49" s="878">
        <f t="shared" si="161"/>
        <v>2</v>
      </c>
      <c r="BI49" s="878">
        <f t="shared" si="162"/>
        <v>3</v>
      </c>
      <c r="BJ49" s="878" t="str">
        <f t="shared" si="163"/>
        <v/>
      </c>
      <c r="BK49" s="878" t="str">
        <f t="shared" si="164"/>
        <v/>
      </c>
      <c r="BL49" s="878" t="str">
        <f t="shared" si="165"/>
        <v/>
      </c>
      <c r="BM49" s="878" t="str">
        <f t="shared" si="166"/>
        <v/>
      </c>
      <c r="BN49" s="840">
        <f t="shared" si="167"/>
        <v>0.5625</v>
      </c>
      <c r="BO49" s="880" t="s">
        <v>122</v>
      </c>
      <c r="BP49" s="863" t="s">
        <v>1992</v>
      </c>
      <c r="BQ49" s="877" t="s">
        <v>313</v>
      </c>
      <c r="BR49" s="887" t="str">
        <f>VLOOKUP(BQ49,プルダウン!$A$1:$B$6,2,FALSE)</f>
        <v>政策の目的がかなり達成されている</v>
      </c>
      <c r="BS49" s="860"/>
      <c r="BT49" s="887" t="s">
        <v>1585</v>
      </c>
      <c r="BU49" s="863" t="s">
        <v>1460</v>
      </c>
      <c r="BV49" s="891" t="s">
        <v>1755</v>
      </c>
      <c r="BW49" s="889" t="str">
        <f>VLOOKUP($A49&amp;"-"&amp;BW$4,'04施策の客観指標'!$A$4:$AY$1029,COLUMN('04施策の客観指標'!$AT:$AT),FALSE)</f>
        <v>a</v>
      </c>
      <c r="BX49" s="878" t="str">
        <f>VLOOKUP($A49&amp;"-"&amp;BX$4,'04施策の客観指標'!$A$4:$AY$1029,COLUMN('04施策の客観指標'!$AT:$AT),FALSE)</f>
        <v>b</v>
      </c>
      <c r="BY49" s="878" t="str">
        <f>VLOOKUP($A49&amp;"-"&amp;BY$4,'04施策の客観指標'!$A$4:$AY$1029,COLUMN('04施策の客観指標'!$AT:$AT),FALSE)</f>
        <v>e</v>
      </c>
      <c r="BZ49" s="878" t="str">
        <f>VLOOKUP($A49&amp;"-"&amp;BZ$4,'04施策の客観指標'!$A$4:$AY$1029,COLUMN('04施策の客観指標'!$AT:$AT),FALSE)</f>
        <v>a</v>
      </c>
      <c r="CA49" s="878" t="str">
        <f>VLOOKUP($A49&amp;"-"&amp;CA$4,'04施策の客観指標'!$A$4:$AY$1029,COLUMN('04施策の客観指標'!$AT:$AT),FALSE)</f>
        <v>-</v>
      </c>
      <c r="CB49" s="878" t="str">
        <f>VLOOKUP($A49&amp;"-"&amp;CB$4,'04施策の客観指標'!$A$4:$AY$1029,COLUMN('04施策の客観指標'!$AT:$AT),FALSE)</f>
        <v>-</v>
      </c>
      <c r="CC49" s="878" t="str">
        <f>VLOOKUP($A49&amp;"-"&amp;CC$4,'04施策の客観指標'!$A$4:$AY$1029,COLUMN('04施策の客観指標'!$AT:$AT),FALSE)</f>
        <v>-</v>
      </c>
      <c r="CD49" s="878" t="str">
        <f>VLOOKUP($A49&amp;"-"&amp;CD$4,'04施策の客観指標'!$A$4:$AY$1029,COLUMN('04施策の客観指標'!$AT:$AT),FALSE)</f>
        <v>-</v>
      </c>
      <c r="CE49" s="852" t="str">
        <f>VLOOKUP($A49&amp;"-"&amp;CE$4,'04施策の客観指標'!$A$4:$AY$1029,COLUMN('04施策の客観指標'!$AT:$AT),FALSE)</f>
        <v>-</v>
      </c>
      <c r="CF49" s="879" t="str">
        <f t="shared" si="168"/>
        <v>b</v>
      </c>
      <c r="CG49" s="856">
        <f>IF(BW49="-","-",VLOOKUP($A49&amp;"-"&amp;BW$4,'04施策の客観指標'!$A$4:$AY$1029,COLUMN('04施策の客観指標'!$AY:$AY),FALSE))</f>
        <v>1</v>
      </c>
      <c r="CH49" s="856">
        <f>IF(BX49="-","-",VLOOKUP($A49&amp;"-"&amp;BX$4,'04施策の客観指標'!$A$4:$AY$1029,COLUMN('04施策の客観指標'!$AY:$AY),FALSE))</f>
        <v>1</v>
      </c>
      <c r="CI49" s="856">
        <f>IF(BY49="-","-",VLOOKUP($A49&amp;"-"&amp;BY$4,'04施策の客観指標'!$A$4:$AY$1029,COLUMN('04施策の客観指標'!$AY:$AY),FALSE))</f>
        <v>1</v>
      </c>
      <c r="CJ49" s="856">
        <f>IF(BZ49="-","-",VLOOKUP($A49&amp;"-"&amp;BZ$4,'04施策の客観指標'!$A$4:$AY$1029,COLUMN('04施策の客観指標'!$AY:$AY),FALSE))</f>
        <v>1</v>
      </c>
      <c r="CK49" s="856" t="str">
        <f>IF(CA49="-","-",VLOOKUP($A49&amp;"-"&amp;CA$4,'04施策の客観指標'!$A$4:$AY$1029,COLUMN('04施策の客観指標'!$AY:$AY),FALSE))</f>
        <v>-</v>
      </c>
      <c r="CL49" s="856" t="str">
        <f>IF(CB49="-","-",VLOOKUP($A49&amp;"-"&amp;CB$4,'04施策の客観指標'!$A$4:$AY$1029,COLUMN('04施策の客観指標'!$AY:$AY),FALSE))</f>
        <v>-</v>
      </c>
      <c r="CM49" s="856" t="str">
        <f>IF(CC49="-","-",VLOOKUP($A49&amp;"-"&amp;CC$4,'04施策の客観指標'!$A$4:$AY$1029,COLUMN('04施策の客観指標'!$AY:$AY),FALSE))</f>
        <v>-</v>
      </c>
      <c r="CN49" s="856" t="str">
        <f>IF(CD49="-","-",VLOOKUP($A49&amp;"-"&amp;CD$4,'04施策の客観指標'!$A$4:$AY$1029,COLUMN('04施策の客観指標'!$AY:$AY),FALSE))</f>
        <v>-</v>
      </c>
      <c r="CO49" s="856" t="str">
        <f>IF(CE49="-","-",VLOOKUP($A49&amp;"-"&amp;CE$4,'04施策の客観指標'!$A$4:$AY$1029,COLUMN('04施策の客観指標'!$AY:$AY),FALSE))</f>
        <v>-</v>
      </c>
      <c r="CP49" s="879">
        <f t="shared" si="169"/>
        <v>4</v>
      </c>
      <c r="CQ49" s="877">
        <f t="shared" si="170"/>
        <v>4</v>
      </c>
      <c r="CR49" s="878">
        <f t="shared" si="171"/>
        <v>3</v>
      </c>
      <c r="CS49" s="878">
        <f t="shared" si="172"/>
        <v>0</v>
      </c>
      <c r="CT49" s="878">
        <f t="shared" si="173"/>
        <v>4</v>
      </c>
      <c r="CU49" s="878" t="str">
        <f t="shared" si="174"/>
        <v/>
      </c>
      <c r="CV49" s="878" t="str">
        <f t="shared" si="175"/>
        <v/>
      </c>
      <c r="CW49" s="878" t="str">
        <f t="shared" si="176"/>
        <v/>
      </c>
      <c r="CX49" s="878" t="str">
        <f t="shared" si="177"/>
        <v/>
      </c>
      <c r="CY49" s="878" t="str">
        <f t="shared" si="178"/>
        <v/>
      </c>
      <c r="CZ49" s="855">
        <f t="shared" si="179"/>
        <v>0.6875</v>
      </c>
      <c r="DA49" s="877" t="str">
        <f>IF($K49="○",VLOOKUP($C49&amp;"-"&amp;DA$4,'05市民生活実感調査'!$A$3:$BC$218,COLUMN('05市民生活実感調査'!$Y:$Y),FALSE),"-")</f>
        <v>c</v>
      </c>
      <c r="DB49" s="878" t="str">
        <f>IF($L49="○",VLOOKUP($C49&amp;"-"&amp;DB$4,'05市民生活実感調査'!$A$3:$BC$218,COLUMN('05市民生活実感調査'!$Y:$Y),FALSE),"-")</f>
        <v>c</v>
      </c>
      <c r="DC49" s="878" t="str">
        <f>IF($M49="○",VLOOKUP($C49&amp;"-"&amp;DC$4,'05市民生活実感調査'!$A$3:$BC$218,COLUMN('05市民生活実感調査'!$Y:$Y),FALSE),"-")</f>
        <v>c</v>
      </c>
      <c r="DD49" s="878" t="str">
        <f>IF($N49="○",VLOOKUP($C49&amp;"-"&amp;DD$4,'05市民生活実感調査'!$A$3:$BC$218,COLUMN('05市民生活実感調査'!$Y:$Y),FALSE),"-")</f>
        <v>c</v>
      </c>
      <c r="DE49" s="878" t="str">
        <f>IF($O49="○",VLOOKUP($C49&amp;"-"&amp;DE$4,'05市民生活実感調査'!$A$3:$BC$218,COLUMN('05市民生活実感調査'!$Y:$Y),FALSE),"-")</f>
        <v>-</v>
      </c>
      <c r="DF49" s="878" t="str">
        <f>IF($P49="○",VLOOKUP($C49&amp;"-"&amp;DF$4,'05市民生活実感調査'!$A$3:$BC$218,COLUMN('05市民生活実感調査'!$Y:$Y),FALSE),"-")</f>
        <v>-</v>
      </c>
      <c r="DG49" s="878" t="str">
        <f>IF($Q49="○",VLOOKUP($C49&amp;"-"&amp;DG$4,'05市民生活実感調査'!$A$3:$BC$218,COLUMN('05市民生活実感調査'!$Y:$Y),FALSE),"-")</f>
        <v>-</v>
      </c>
      <c r="DH49" s="878" t="str">
        <f>IF($R49="○",VLOOKUP($C49&amp;"-"&amp;DH$4,'05市民生活実感調査'!$A$3:$BC$218,COLUMN('05市民生活実感調査'!$Y:$Y),FALSE),"-")</f>
        <v>-</v>
      </c>
      <c r="DI49" s="879" t="str">
        <f t="shared" si="180"/>
        <v>c</v>
      </c>
      <c r="DJ49" s="877">
        <f t="shared" si="181"/>
        <v>2</v>
      </c>
      <c r="DK49" s="878">
        <f t="shared" si="182"/>
        <v>2</v>
      </c>
      <c r="DL49" s="878">
        <f t="shared" si="183"/>
        <v>2</v>
      </c>
      <c r="DM49" s="878">
        <f t="shared" si="184"/>
        <v>2</v>
      </c>
      <c r="DN49" s="878" t="str">
        <f t="shared" si="262"/>
        <v/>
      </c>
      <c r="DO49" s="878" t="str">
        <f t="shared" si="185"/>
        <v/>
      </c>
      <c r="DP49" s="878" t="str">
        <f t="shared" si="186"/>
        <v/>
      </c>
      <c r="DQ49" s="878" t="str">
        <f t="shared" si="187"/>
        <v/>
      </c>
      <c r="DR49" s="840">
        <f t="shared" si="188"/>
        <v>0.5</v>
      </c>
      <c r="DS49" s="876" t="str">
        <f t="shared" si="189"/>
        <v>客観指標</v>
      </c>
      <c r="DT49" s="863" t="str">
        <f t="shared" si="190"/>
        <v>対象者が子育て世帯という限られた施策であり、市民の生活実感に施策の効果が反映されにくいと考えられるため、客観指標を重視する。</v>
      </c>
      <c r="DU49" s="877" t="str">
        <f>VLOOKUP(CF49&amp;DI49&amp;DS49,プルダウン!$AC$2:$AD$71,2,FALSE)</f>
        <v>B</v>
      </c>
      <c r="DV49" s="859" t="str">
        <f>VLOOKUP(DU49,プルダウン!$A$1:$B$6,2,FALSE)</f>
        <v>政策の目的がかなり達成されている</v>
      </c>
      <c r="DW49" s="860"/>
      <c r="DX49" s="859"/>
      <c r="DY49" s="889" t="str">
        <f>VLOOKUP($A49&amp;"-"&amp;DY$4,'04施策の客観指標'!$A$4:$AY$1029,COLUMN('04施策の客観指標'!$AU:$AU),FALSE)</f>
        <v>a</v>
      </c>
      <c r="DZ49" s="878" t="str">
        <f>VLOOKUP($A49&amp;"-"&amp;DZ$4,'04施策の客観指標'!$A$4:$AY$1029,COLUMN('04施策の客観指標'!$AU:$AU),FALSE)</f>
        <v>c</v>
      </c>
      <c r="EA49" s="878" t="str">
        <f>VLOOKUP($A49&amp;"-"&amp;EA$4,'04施策の客観指標'!$A$4:$AY$1029,COLUMN('04施策の客観指標'!$AU:$AU),FALSE)</f>
        <v>e</v>
      </c>
      <c r="EB49" s="878" t="str">
        <f>VLOOKUP($A49&amp;"-"&amp;EB$4,'04施策の客観指標'!$A$4:$AY$1029,COLUMN('04施策の客観指標'!$AU:$AU),FALSE)</f>
        <v>a</v>
      </c>
      <c r="EC49" s="878" t="str">
        <f>VLOOKUP($A49&amp;"-"&amp;EC$4,'04施策の客観指標'!$A$4:$AY$1029,COLUMN('04施策の客観指標'!$AU:$AU),FALSE)</f>
        <v>-</v>
      </c>
      <c r="ED49" s="878" t="str">
        <f>VLOOKUP($A49&amp;"-"&amp;ED$4,'04施策の客観指標'!$A$4:$AY$1029,COLUMN('04施策の客観指標'!$AU:$AU),FALSE)</f>
        <v>-</v>
      </c>
      <c r="EE49" s="878" t="str">
        <f>VLOOKUP($A49&amp;"-"&amp;EE$4,'04施策の客観指標'!$A$4:$AY$1029,COLUMN('04施策の客観指標'!$AU:$AU),FALSE)</f>
        <v>-</v>
      </c>
      <c r="EF49" s="878" t="str">
        <f>VLOOKUP($A49&amp;"-"&amp;EF$4,'04施策の客観指標'!$A$4:$AY$1029,COLUMN('04施策の客観指標'!$AU:$AU),FALSE)</f>
        <v>-</v>
      </c>
      <c r="EG49" s="878" t="str">
        <f>VLOOKUP($A49&amp;"-"&amp;EG$4,'04施策の客観指標'!$A$4:$AY$1029,COLUMN('04施策の客観指標'!$AU:$AU),FALSE)</f>
        <v>-</v>
      </c>
      <c r="EH49" s="879" t="str">
        <f t="shared" si="191"/>
        <v>b</v>
      </c>
      <c r="EI49" s="895">
        <f>IF(DY49="-","-",VLOOKUP($A49&amp;"-"&amp;DY$4,'04施策の客観指標'!$A$4:$AY$1029,COLUMN('04施策の客観指標'!$AY:$AY),FALSE))</f>
        <v>1</v>
      </c>
      <c r="EJ49" s="895">
        <f>IF(DZ49="-","-",VLOOKUP($A49&amp;"-"&amp;DZ$4,'04施策の客観指標'!$A$4:$AY$1029,COLUMN('04施策の客観指標'!$AY:$AY),FALSE))</f>
        <v>1</v>
      </c>
      <c r="EK49" s="895">
        <f>IF(EA49="-","-",VLOOKUP($A49&amp;"-"&amp;EA$4,'04施策の客観指標'!$A$4:$AY$1029,COLUMN('04施策の客観指標'!$AY:$AY),FALSE))</f>
        <v>1</v>
      </c>
      <c r="EL49" s="895">
        <f>IF(EB49="-","-",VLOOKUP($A49&amp;"-"&amp;EB$4,'04施策の客観指標'!$A$4:$AY$1029,COLUMN('04施策の客観指標'!$AY:$AY),FALSE))</f>
        <v>1</v>
      </c>
      <c r="EM49" s="895" t="str">
        <f>IF(EC49="-","-",VLOOKUP($A49&amp;"-"&amp;EC$4,'04施策の客観指標'!$A$4:$AY$1029,COLUMN('04施策の客観指標'!$AY:$AY),FALSE))</f>
        <v>-</v>
      </c>
      <c r="EN49" s="895" t="str">
        <f>IF(ED49="-","-",VLOOKUP($A49&amp;"-"&amp;ED$4,'04施策の客観指標'!$A$4:$AY$1029,COLUMN('04施策の客観指標'!$AY:$AY),FALSE))</f>
        <v>-</v>
      </c>
      <c r="EO49" s="895" t="str">
        <f>IF(EE49="-","-",VLOOKUP($A49&amp;"-"&amp;EE$4,'04施策の客観指標'!$A$4:$AY$1029,COLUMN('04施策の客観指標'!$AY:$AY),FALSE))</f>
        <v>-</v>
      </c>
      <c r="EP49" s="895" t="str">
        <f>IF(EF49="-","-",VLOOKUP($A49&amp;"-"&amp;EF$4,'04施策の客観指標'!$A$4:$AY$1029,COLUMN('04施策の客観指標'!$AY:$AY),FALSE))</f>
        <v>-</v>
      </c>
      <c r="EQ49" s="895" t="str">
        <f>IF(EG49="-","-",VLOOKUP($A49&amp;"-"&amp;EG$4,'04施策の客観指標'!$A$4:$AY$1029,COLUMN('04施策の客観指標'!$AY:$AY),FALSE))</f>
        <v>-</v>
      </c>
      <c r="ER49" s="879">
        <f t="shared" si="192"/>
        <v>4</v>
      </c>
      <c r="ES49" s="877">
        <f t="shared" si="193"/>
        <v>4</v>
      </c>
      <c r="ET49" s="878">
        <f t="shared" si="194"/>
        <v>2</v>
      </c>
      <c r="EU49" s="878">
        <f t="shared" si="195"/>
        <v>0</v>
      </c>
      <c r="EV49" s="878">
        <f t="shared" si="196"/>
        <v>4</v>
      </c>
      <c r="EW49" s="878" t="str">
        <f t="shared" si="197"/>
        <v/>
      </c>
      <c r="EX49" s="878" t="str">
        <f t="shared" si="198"/>
        <v/>
      </c>
      <c r="EY49" s="878" t="str">
        <f t="shared" si="199"/>
        <v/>
      </c>
      <c r="EZ49" s="878" t="str">
        <f t="shared" si="200"/>
        <v/>
      </c>
      <c r="FA49" s="878" t="str">
        <f t="shared" si="201"/>
        <v/>
      </c>
      <c r="FB49" s="855">
        <f t="shared" si="202"/>
        <v>0.625</v>
      </c>
      <c r="FC49" s="877" t="str">
        <f>IF($K49="○",VLOOKUP($C49&amp;"-"&amp;FC$4,'05市民生活実感調査'!$A$3:$BC$218,COLUMN('05市民生活実感調査'!$AI:$AI),FALSE),"-")</f>
        <v>c</v>
      </c>
      <c r="FD49" s="878" t="str">
        <f>IF($L49="○",VLOOKUP($C49&amp;"-"&amp;FD$4,'05市民生活実感調査'!$A$3:$BC$218,COLUMN('05市民生活実感調査'!$AI:$AI),FALSE),"-")</f>
        <v>c</v>
      </c>
      <c r="FE49" s="878" t="str">
        <f>IF($M49="○",VLOOKUP($C49&amp;"-"&amp;FE$4,'05市民生活実感調査'!$A$3:$BC$218,COLUMN('05市民生活実感調査'!$AI:$AI),FALSE),"-")</f>
        <v>c</v>
      </c>
      <c r="FF49" s="878" t="str">
        <f>IF($N49="○",VLOOKUP($C49&amp;"-"&amp;FF$4,'05市民生活実感調査'!$A$3:$BC$218,COLUMN('05市民生活実感調査'!$AI:$AI),FALSE),"-")</f>
        <v>c</v>
      </c>
      <c r="FG49" s="878" t="str">
        <f>IF($O49="○",VLOOKUP($C49&amp;"-"&amp;FG$4,'05市民生活実感調査'!$A$3:$BC$218,COLUMN('05市民生活実感調査'!$AI:$AI),FALSE),"-")</f>
        <v>-</v>
      </c>
      <c r="FH49" s="878" t="str">
        <f>IF($P49="○",VLOOKUP($C49&amp;"-"&amp;FH$4,'05市民生活実感調査'!$A$3:$BC$218,COLUMN('05市民生活実感調査'!$AI:$AI),FALSE),"-")</f>
        <v>-</v>
      </c>
      <c r="FI49" s="878" t="str">
        <f>IF($Q49="○",VLOOKUP($C49&amp;"-"&amp;FI$4,'05市民生活実感調査'!$A$3:$BC$218,COLUMN('05市民生活実感調査'!$AI:$AI),FALSE),"-")</f>
        <v>-</v>
      </c>
      <c r="FJ49" s="878" t="str">
        <f>IF($R49="○",VLOOKUP($C49&amp;"-"&amp;FJ$4,'05市民生活実感調査'!$A$3:$BC$218,COLUMN('05市民生活実感調査'!$AI:$AI),FALSE),"-")</f>
        <v>-</v>
      </c>
      <c r="FK49" s="879" t="str">
        <f t="shared" si="203"/>
        <v>c</v>
      </c>
      <c r="FL49" s="877">
        <f t="shared" si="204"/>
        <v>2</v>
      </c>
      <c r="FM49" s="878">
        <f t="shared" si="205"/>
        <v>2</v>
      </c>
      <c r="FN49" s="878">
        <f t="shared" si="206"/>
        <v>2</v>
      </c>
      <c r="FO49" s="878">
        <f t="shared" si="207"/>
        <v>2</v>
      </c>
      <c r="FP49" s="878" t="str">
        <f t="shared" si="208"/>
        <v/>
      </c>
      <c r="FQ49" s="878" t="str">
        <f t="shared" si="209"/>
        <v/>
      </c>
      <c r="FR49" s="878" t="str">
        <f t="shared" si="210"/>
        <v/>
      </c>
      <c r="FS49" s="878" t="str">
        <f t="shared" si="211"/>
        <v/>
      </c>
      <c r="FT49" s="840">
        <f t="shared" si="212"/>
        <v>0.5</v>
      </c>
      <c r="FU49" s="876" t="str">
        <f t="shared" si="213"/>
        <v>客観指標</v>
      </c>
      <c r="FV49" s="863" t="str">
        <f t="shared" si="214"/>
        <v>対象者が子育て世帯という限られた施策であり、市民の生活実感に施策の効果が反映されにくいと考えられるため、客観指標を重視する。</v>
      </c>
      <c r="FW49" s="877" t="str">
        <f>VLOOKUP(EH49&amp;FK49&amp;FU49,プルダウン!$AC$2:$AD$71,2,FALSE)</f>
        <v>B</v>
      </c>
      <c r="FX49" s="859" t="str">
        <f>VLOOKUP(FW49,プルダウン!$A$1:$B$6,2,FALSE)</f>
        <v>政策の目的がかなり達成されている</v>
      </c>
      <c r="FY49" s="860"/>
      <c r="FZ49" s="859"/>
      <c r="GA49" s="889" t="str">
        <f>VLOOKUP($A49&amp;"-"&amp;GA$4,'04施策の客観指標'!$A$4:$AY$1029,COLUMN('04施策の客観指標'!$AV:$AV),FALSE)</f>
        <v>a</v>
      </c>
      <c r="GB49" s="878" t="str">
        <f>VLOOKUP($A49&amp;"-"&amp;GB$4,'04施策の客観指標'!$A$4:$AY$1029,COLUMN('04施策の客観指標'!$AV:$AV),FALSE)</f>
        <v>c</v>
      </c>
      <c r="GC49" s="878" t="str">
        <f>VLOOKUP($A49&amp;"-"&amp;GC$4,'04施策の客観指標'!$A$4:$AY$1029,COLUMN('04施策の客観指標'!$AV:$AV),FALSE)</f>
        <v>e</v>
      </c>
      <c r="GD49" s="878" t="str">
        <f>VLOOKUP($A49&amp;"-"&amp;GD$4,'04施策の客観指標'!$A$4:$AY$1029,COLUMN('04施策の客観指標'!$AV:$AV),FALSE)</f>
        <v>a</v>
      </c>
      <c r="GE49" s="878" t="str">
        <f>VLOOKUP($A49&amp;"-"&amp;GE$4,'04施策の客観指標'!$A$4:$AY$1029,COLUMN('04施策の客観指標'!$AV:$AV),FALSE)</f>
        <v>-</v>
      </c>
      <c r="GF49" s="878" t="str">
        <f>VLOOKUP($A49&amp;"-"&amp;GF$4,'04施策の客観指標'!$A$4:$AY$1029,COLUMN('04施策の客観指標'!$AV:$AV),FALSE)</f>
        <v>-</v>
      </c>
      <c r="GG49" s="878" t="str">
        <f>VLOOKUP($A49&amp;"-"&amp;GG$4,'04施策の客観指標'!$A$4:$AY$1029,COLUMN('04施策の客観指標'!$AV:$AV),FALSE)</f>
        <v>-</v>
      </c>
      <c r="GH49" s="878" t="str">
        <f>VLOOKUP($A49&amp;"-"&amp;GH$4,'04施策の客観指標'!$A$4:$AY$1029,COLUMN('04施策の客観指標'!$AV:$AV),FALSE)</f>
        <v>-</v>
      </c>
      <c r="GI49" s="878" t="str">
        <f>VLOOKUP($A49&amp;"-"&amp;GI$4,'04施策の客観指標'!$A$4:$AY$1029,COLUMN('04施策の客観指標'!$AV:$AV),FALSE)</f>
        <v>-</v>
      </c>
      <c r="GJ49" s="879" t="str">
        <f t="shared" si="215"/>
        <v>b</v>
      </c>
      <c r="GK49" s="856">
        <f>IF(GA49="-","-",VLOOKUP($A49&amp;"-"&amp;GA$4,'04施策の客観指標'!$A$4:$AY$1029,COLUMN('04施策の客観指標'!$AY:$AY),FALSE))</f>
        <v>1</v>
      </c>
      <c r="GL49" s="856">
        <f>IF(GB49="-","-",VLOOKUP($A49&amp;"-"&amp;GB$4,'04施策の客観指標'!$A$4:$AY$1029,COLUMN('04施策の客観指標'!$AY:$AY),FALSE))</f>
        <v>1</v>
      </c>
      <c r="GM49" s="856">
        <f>IF(GC49="-","-",VLOOKUP($A49&amp;"-"&amp;GC$4,'04施策の客観指標'!$A$4:$AY$1029,COLUMN('04施策の客観指標'!$AY:$AY),FALSE))</f>
        <v>1</v>
      </c>
      <c r="GN49" s="856">
        <f>IF(GD49="-","-",VLOOKUP($A49&amp;"-"&amp;GD$4,'04施策の客観指標'!$A$4:$AY$1029,COLUMN('04施策の客観指標'!$AY:$AY),FALSE))</f>
        <v>1</v>
      </c>
      <c r="GO49" s="856" t="str">
        <f>IF(GE49="-","-",VLOOKUP($A49&amp;"-"&amp;GE$4,'04施策の客観指標'!$A$4:$AY$1029,COLUMN('04施策の客観指標'!$AY:$AY),FALSE))</f>
        <v>-</v>
      </c>
      <c r="GP49" s="856" t="str">
        <f>IF(GF49="-","-",VLOOKUP($A49&amp;"-"&amp;GF$4,'04施策の客観指標'!$A$4:$AY$1029,COLUMN('04施策の客観指標'!$AY:$AY),FALSE))</f>
        <v>-</v>
      </c>
      <c r="GQ49" s="856" t="str">
        <f>IF(GG49="-","-",VLOOKUP($A49&amp;"-"&amp;GG$4,'04施策の客観指標'!$A$4:$AY$1029,COLUMN('04施策の客観指標'!$AY:$AY),FALSE))</f>
        <v>-</v>
      </c>
      <c r="GR49" s="856" t="str">
        <f>IF(GH49="-","-",VLOOKUP($A49&amp;"-"&amp;GH$4,'04施策の客観指標'!$A$4:$AY$1029,COLUMN('04施策の客観指標'!$AY:$AY),FALSE))</f>
        <v>-</v>
      </c>
      <c r="GS49" s="856" t="str">
        <f>IF(GI49="-","-",VLOOKUP($A49&amp;"-"&amp;GI$4,'04施策の客観指標'!$A$4:$AY$1029,COLUMN('04施策の客観指標'!$AY:$AY),FALSE))</f>
        <v>-</v>
      </c>
      <c r="GT49" s="879">
        <f t="shared" si="216"/>
        <v>4</v>
      </c>
      <c r="GU49" s="877">
        <f t="shared" si="217"/>
        <v>4</v>
      </c>
      <c r="GV49" s="878">
        <f t="shared" si="218"/>
        <v>2</v>
      </c>
      <c r="GW49" s="878">
        <f t="shared" si="219"/>
        <v>0</v>
      </c>
      <c r="GX49" s="878">
        <f t="shared" si="220"/>
        <v>4</v>
      </c>
      <c r="GY49" s="878" t="str">
        <f t="shared" si="221"/>
        <v/>
      </c>
      <c r="GZ49" s="878" t="str">
        <f t="shared" si="222"/>
        <v/>
      </c>
      <c r="HA49" s="878" t="str">
        <f t="shared" si="223"/>
        <v/>
      </c>
      <c r="HB49" s="878" t="str">
        <f t="shared" si="224"/>
        <v/>
      </c>
      <c r="HC49" s="878" t="str">
        <f t="shared" si="225"/>
        <v/>
      </c>
      <c r="HD49" s="855">
        <f t="shared" si="226"/>
        <v>0.625</v>
      </c>
      <c r="HE49" s="877" t="str">
        <f>IF($K49="○",VLOOKUP($C49&amp;"-"&amp;HE$4,'05市民生活実感調査'!$A$3:$BC$218,COLUMN('05市民生活実感調査'!$AS:$AS),FALSE),"-")</f>
        <v>c</v>
      </c>
      <c r="HF49" s="878" t="str">
        <f>IF($L49="○",VLOOKUP($C49&amp;"-"&amp;HF$4,'05市民生活実感調査'!$A$3:$BC$218,COLUMN('05市民生活実感調査'!$AS:$AS),FALSE),"-")</f>
        <v>c</v>
      </c>
      <c r="HG49" s="878" t="str">
        <f>IF($M49="○",VLOOKUP($C49&amp;"-"&amp;HG$4,'05市民生活実感調査'!$A$3:$BC$218,COLUMN('05市民生活実感調査'!$AS:$AS),FALSE),"-")</f>
        <v>c</v>
      </c>
      <c r="HH49" s="878" t="str">
        <f>IF($N49="○",VLOOKUP($C49&amp;"-"&amp;HH$4,'05市民生活実感調査'!$A$3:$BC$218,COLUMN('05市民生活実感調査'!$AS:$AS),FALSE),"-")</f>
        <v>c</v>
      </c>
      <c r="HI49" s="878" t="str">
        <f>IF($O49="○",VLOOKUP($C49&amp;"-"&amp;HI$4,'05市民生活実感調査'!$A$3:$BC$218,COLUMN('05市民生活実感調査'!$AS:$AS),FALSE),"-")</f>
        <v>-</v>
      </c>
      <c r="HJ49" s="878" t="str">
        <f>IF($P49="○",VLOOKUP($C49&amp;"-"&amp;HJ$4,'05市民生活実感調査'!$A$3:$BC$218,COLUMN('05市民生活実感調査'!$AS:$AS),FALSE),"-")</f>
        <v>-</v>
      </c>
      <c r="HK49" s="878" t="str">
        <f>IF($Q49="○",VLOOKUP($C49&amp;"-"&amp;HK$4,'05市民生活実感調査'!$A$3:$BC$218,COLUMN('05市民生活実感調査'!$AS:$AS),FALSE),"-")</f>
        <v>-</v>
      </c>
      <c r="HL49" s="878" t="str">
        <f>IF($R49="○",VLOOKUP($C49&amp;"-"&amp;HL$4,'05市民生活実感調査'!$A$3:$BC$218,COLUMN('05市民生活実感調査'!$AS:$AS),FALSE),"-")</f>
        <v>-</v>
      </c>
      <c r="HM49" s="879" t="str">
        <f t="shared" si="227"/>
        <v>c</v>
      </c>
      <c r="HN49" s="877">
        <f t="shared" si="228"/>
        <v>2</v>
      </c>
      <c r="HO49" s="878">
        <f t="shared" si="229"/>
        <v>2</v>
      </c>
      <c r="HP49" s="878">
        <f t="shared" si="230"/>
        <v>2</v>
      </c>
      <c r="HQ49" s="878">
        <f t="shared" si="231"/>
        <v>2</v>
      </c>
      <c r="HR49" s="878" t="str">
        <f t="shared" si="232"/>
        <v/>
      </c>
      <c r="HS49" s="878" t="str">
        <f t="shared" si="233"/>
        <v/>
      </c>
      <c r="HT49" s="878" t="str">
        <f t="shared" si="234"/>
        <v/>
      </c>
      <c r="HU49" s="878" t="str">
        <f t="shared" si="235"/>
        <v/>
      </c>
      <c r="HV49" s="840">
        <f t="shared" si="236"/>
        <v>0.5</v>
      </c>
      <c r="HW49" s="876" t="str">
        <f t="shared" si="237"/>
        <v>客観指標</v>
      </c>
      <c r="HX49" s="863" t="str">
        <f t="shared" si="238"/>
        <v>対象者が子育て世帯という限られた施策であり、市民の生活実感に施策の効果が反映されにくいと考えられるため、客観指標を重視する。</v>
      </c>
      <c r="HY49" s="877" t="str">
        <f>VLOOKUP(GJ49&amp;HM49&amp;HW49,プルダウン!$AC$2:$AD$71,2,FALSE)</f>
        <v>B</v>
      </c>
      <c r="HZ49" s="859" t="str">
        <f>VLOOKUP(HY49,プルダウン!$A$1:$B$6,2,FALSE)</f>
        <v>政策の目的がかなり達成されている</v>
      </c>
      <c r="IA49" s="860"/>
      <c r="IB49" s="859"/>
      <c r="IC49" s="889" t="str">
        <f>VLOOKUP($A49&amp;"-"&amp;IC$4,'04施策の客観指標'!$A$4:$AY$1029,COLUMN('04施策の客観指標'!$AW:$AW),FALSE)</f>
        <v>a</v>
      </c>
      <c r="ID49" s="878" t="str">
        <f>VLOOKUP($A49&amp;"-"&amp;ID$4,'04施策の客観指標'!$A$4:$AY$1029,COLUMN('04施策の客観指標'!$AW:$AW),FALSE)</f>
        <v>e</v>
      </c>
      <c r="IE49" s="878" t="str">
        <f>VLOOKUP($A49&amp;"-"&amp;IE$4,'04施策の客観指標'!$A$4:$AY$1029,COLUMN('04施策の客観指標'!$AW:$AW),FALSE)</f>
        <v>e</v>
      </c>
      <c r="IF49" s="878" t="str">
        <f>VLOOKUP($A49&amp;"-"&amp;IF$4,'04施策の客観指標'!$A$4:$AY$1029,COLUMN('04施策の客観指標'!$AW:$AW),FALSE)</f>
        <v>a</v>
      </c>
      <c r="IG49" s="878" t="str">
        <f>VLOOKUP($A49&amp;"-"&amp;IG$4,'04施策の客観指標'!$A$4:$AY$1029,COLUMN('04施策の客観指標'!$AW:$AW),FALSE)</f>
        <v>-</v>
      </c>
      <c r="IH49" s="878" t="str">
        <f>VLOOKUP($A49&amp;"-"&amp;IH$4,'04施策の客観指標'!$A$4:$AY$1029,COLUMN('04施策の客観指標'!$AW:$AW),FALSE)</f>
        <v>-</v>
      </c>
      <c r="II49" s="878" t="str">
        <f>VLOOKUP($A49&amp;"-"&amp;II$4,'04施策の客観指標'!$A$4:$AY$1029,COLUMN('04施策の客観指標'!$AW:$AW),FALSE)</f>
        <v>-</v>
      </c>
      <c r="IJ49" s="878" t="str">
        <f>VLOOKUP($A49&amp;"-"&amp;IJ$4,'04施策の客観指標'!$A$4:$AY$1029,COLUMN('04施策の客観指標'!$AW:$AW),FALSE)</f>
        <v>-</v>
      </c>
      <c r="IK49" s="878" t="str">
        <f>VLOOKUP($A49&amp;"-"&amp;IK$4,'04施策の客観指標'!$A$4:$AY$1029,COLUMN('04施策の客観指標'!$AW:$AW),FALSE)</f>
        <v>-</v>
      </c>
      <c r="IL49" s="879" t="str">
        <f t="shared" si="239"/>
        <v>c</v>
      </c>
      <c r="IM49" s="856">
        <f>IF(IC49="-","-",VLOOKUP($A49&amp;"-"&amp;IC$4,'04施策の客観指標'!$A$4:$AY$1029,COLUMN('04施策の客観指標'!$AY:$AY),FALSE))</f>
        <v>1</v>
      </c>
      <c r="IN49" s="856">
        <f>IF(ID49="-","-",VLOOKUP($A49&amp;"-"&amp;ID$4,'04施策の客観指標'!$A$4:$AY$1029,COLUMN('04施策の客観指標'!$AY:$AY),FALSE))</f>
        <v>1</v>
      </c>
      <c r="IO49" s="856">
        <f>IF(IE49="-","-",VLOOKUP($A49&amp;"-"&amp;IE$4,'04施策の客観指標'!$A$4:$AY$1029,COLUMN('04施策の客観指標'!$AY:$AY),FALSE))</f>
        <v>1</v>
      </c>
      <c r="IP49" s="856">
        <f>IF(IF49="-","-",VLOOKUP($A49&amp;"-"&amp;IF$4,'04施策の客観指標'!$A$4:$AY$1029,COLUMN('04施策の客観指標'!$AY:$AY),FALSE))</f>
        <v>1</v>
      </c>
      <c r="IQ49" s="856" t="str">
        <f>IF(IG49="-","-",VLOOKUP($A49&amp;"-"&amp;IG$4,'04施策の客観指標'!$A$4:$AY$1029,COLUMN('04施策の客観指標'!$AY:$AY),FALSE))</f>
        <v>-</v>
      </c>
      <c r="IR49" s="856" t="str">
        <f>IF(IH49="-","-",VLOOKUP($A49&amp;"-"&amp;IH$4,'04施策の客観指標'!$A$4:$AY$1029,COLUMN('04施策の客観指標'!$AY:$AY),FALSE))</f>
        <v>-</v>
      </c>
      <c r="IS49" s="856" t="str">
        <f>IF(II49="-","-",VLOOKUP($A49&amp;"-"&amp;II$4,'04施策の客観指標'!$A$4:$AY$1029,COLUMN('04施策の客観指標'!$AY:$AY),FALSE))</f>
        <v>-</v>
      </c>
      <c r="IT49" s="856" t="str">
        <f>IF(IJ49="-","-",VLOOKUP($A49&amp;"-"&amp;IJ$4,'04施策の客観指標'!$A$4:$AY$1029,COLUMN('04施策の客観指標'!$AY:$AY),FALSE))</f>
        <v>-</v>
      </c>
      <c r="IU49" s="856" t="str">
        <f>IF(IK49="-","-",VLOOKUP($A49&amp;"-"&amp;IK$4,'04施策の客観指標'!$A$4:$AY$1029,COLUMN('04施策の客観指標'!$AY:$AY),FALSE))</f>
        <v>-</v>
      </c>
      <c r="IV49" s="879">
        <f t="shared" si="240"/>
        <v>4</v>
      </c>
      <c r="IW49" s="877">
        <f t="shared" si="241"/>
        <v>4</v>
      </c>
      <c r="IX49" s="878">
        <f t="shared" si="242"/>
        <v>0</v>
      </c>
      <c r="IY49" s="878">
        <f t="shared" si="243"/>
        <v>0</v>
      </c>
      <c r="IZ49" s="878">
        <f t="shared" si="244"/>
        <v>4</v>
      </c>
      <c r="JA49" s="878" t="str">
        <f t="shared" si="245"/>
        <v/>
      </c>
      <c r="JB49" s="878" t="str">
        <f t="shared" si="246"/>
        <v/>
      </c>
      <c r="JC49" s="878" t="str">
        <f t="shared" si="247"/>
        <v/>
      </c>
      <c r="JD49" s="878" t="str">
        <f t="shared" si="248"/>
        <v/>
      </c>
      <c r="JE49" s="878" t="str">
        <f t="shared" si="249"/>
        <v/>
      </c>
      <c r="JF49" s="855">
        <f t="shared" si="250"/>
        <v>0.5</v>
      </c>
      <c r="JG49" s="877" t="str">
        <f>IF($K49="○",VLOOKUP($C49&amp;"-"&amp;JG$4,'05市民生活実感調査'!$A$3:$BC$218,COLUMN('05市民生活実感調査'!$BC:$BC),FALSE),"-")</f>
        <v>c</v>
      </c>
      <c r="JH49" s="878" t="str">
        <f>IF($L49="○",VLOOKUP($C49&amp;"-"&amp;JH$4,'05市民生活実感調査'!$A$3:$BC$218,COLUMN('05市民生活実感調査'!$BC:$BC),FALSE),"-")</f>
        <v>c</v>
      </c>
      <c r="JI49" s="878" t="str">
        <f>IF($M49="○",VLOOKUP($C49&amp;"-"&amp;JI$4,'05市民生活実感調査'!$A$3:$BC$218,COLUMN('05市民生活実感調査'!$BC:$BC),FALSE),"-")</f>
        <v>c</v>
      </c>
      <c r="JJ49" s="878" t="str">
        <f>IF($N49="○",VLOOKUP($C49&amp;"-"&amp;JJ$4,'05市民生活実感調査'!$A$3:$BC$218,COLUMN('05市民生活実感調査'!$BC:$BC),FALSE),"-")</f>
        <v>c</v>
      </c>
      <c r="JK49" s="878" t="str">
        <f>IF($O49="○",VLOOKUP($C49&amp;"-"&amp;JK$4,'05市民生活実感調査'!$A$3:$BC$218,COLUMN('05市民生活実感調査'!$BC:$BC),FALSE),"-")</f>
        <v>-</v>
      </c>
      <c r="JL49" s="878" t="str">
        <f>IF($P49="○",VLOOKUP($C49&amp;"-"&amp;JL$4,'05市民生活実感調査'!$A$3:$BC$218,COLUMN('05市民生活実感調査'!$BC:$BC),FALSE),"-")</f>
        <v>-</v>
      </c>
      <c r="JM49" s="878" t="str">
        <f>IF($Q49="○",VLOOKUP($C49&amp;"-"&amp;JM$4,'05市民生活実感調査'!$A$3:$BC$218,COLUMN('05市民生活実感調査'!$BC:$BC),FALSE),"-")</f>
        <v>-</v>
      </c>
      <c r="JN49" s="878" t="str">
        <f>IF($R49="○",VLOOKUP($C49&amp;"-"&amp;JN$4,'05市民生活実感調査'!$A$3:$BC$218,COLUMN('05市民生活実感調査'!$BC:$BC),FALSE),"-")</f>
        <v>-</v>
      </c>
      <c r="JO49" s="879" t="str">
        <f t="shared" si="251"/>
        <v>c</v>
      </c>
      <c r="JP49" s="877">
        <f t="shared" si="252"/>
        <v>2</v>
      </c>
      <c r="JQ49" s="878">
        <f t="shared" si="253"/>
        <v>2</v>
      </c>
      <c r="JR49" s="878">
        <f t="shared" si="254"/>
        <v>2</v>
      </c>
      <c r="JS49" s="878">
        <f t="shared" si="255"/>
        <v>2</v>
      </c>
      <c r="JT49" s="878" t="str">
        <f t="shared" si="256"/>
        <v/>
      </c>
      <c r="JU49" s="878" t="str">
        <f t="shared" si="257"/>
        <v/>
      </c>
      <c r="JV49" s="878" t="str">
        <f t="shared" si="258"/>
        <v/>
      </c>
      <c r="JW49" s="878" t="str">
        <f t="shared" si="259"/>
        <v/>
      </c>
      <c r="JX49" s="840">
        <f t="shared" si="260"/>
        <v>0.5</v>
      </c>
      <c r="JY49" s="876" t="str">
        <f t="shared" ref="JY49:JY80" si="263">$BO49</f>
        <v>客観指標</v>
      </c>
      <c r="JZ49" s="863" t="str">
        <f t="shared" si="261"/>
        <v>対象者が子育て世帯という限られた施策であり、市民の生活実感に施策の効果が反映されにくいと考えられるため、客観指標を重視する。</v>
      </c>
      <c r="KA49" s="877" t="str">
        <f>VLOOKUP(IL49&amp;JO49&amp;JY49,プルダウン!$AC$2:$AD$71,2,FALSE)</f>
        <v>C</v>
      </c>
      <c r="KB49" s="859" t="str">
        <f>VLOOKUP(KA49,プルダウン!$A$1:$B$6,2,FALSE)</f>
        <v>政策の目的がそこそこ達成されている</v>
      </c>
      <c r="KC49" s="860" t="s">
        <v>3307</v>
      </c>
      <c r="KD49" s="859"/>
      <c r="KE49" s="883" t="str">
        <f>VLOOKUP($A49&amp;"-"&amp;KE$4,'04施策の客観指標'!$A$4:$AY$1029,COLUMN('04施策の客観指標'!$AX:$AX),FALSE)</f>
        <v>a</v>
      </c>
      <c r="KF49" s="813" t="str">
        <f>VLOOKUP($A49&amp;"-"&amp;KF$4,'04施策の客観指標'!$A$4:$AY$1029,COLUMN('04施策の客観指標'!$AX:$AX),FALSE)</f>
        <v>c</v>
      </c>
      <c r="KG49" s="813" t="str">
        <f>VLOOKUP($A49&amp;"-"&amp;KG$4,'04施策の客観指標'!$A$4:$AY$1029,COLUMN('04施策の客観指標'!$AX:$AX),FALSE)</f>
        <v>c</v>
      </c>
      <c r="KH49" s="813" t="str">
        <f>VLOOKUP($A49&amp;"-"&amp;KH$4,'04施策の客観指標'!$A$4:$AY$1029,COLUMN('04施策の客観指標'!$AX:$AX),FALSE)</f>
        <v>a</v>
      </c>
      <c r="KI49" s="813" t="str">
        <f>VLOOKUP($A49&amp;"-"&amp;KI$4,'04施策の客観指標'!$A$4:$AY$1029,COLUMN('04施策の客観指標'!$AX:$AX),FALSE)</f>
        <v>-</v>
      </c>
      <c r="KJ49" s="813" t="str">
        <f>VLOOKUP($A49&amp;"-"&amp;KJ$4,'04施策の客観指標'!$A$4:$AY$1029,COLUMN('04施策の客観指標'!$AX:$AX),FALSE)</f>
        <v>-</v>
      </c>
      <c r="KK49" s="813" t="str">
        <f>VLOOKUP($A49&amp;"-"&amp;KK$4,'04施策の客観指標'!$A$4:$AY$1029,COLUMN('04施策の客観指標'!$AX:$AX),FALSE)</f>
        <v>-</v>
      </c>
      <c r="KL49" s="813" t="str">
        <f>VLOOKUP($A49&amp;"-"&amp;KL$4,'04施策の客観指標'!$A$4:$AY$1029,COLUMN('04施策の客観指標'!$AX:$AX),FALSE)</f>
        <v>-</v>
      </c>
      <c r="KM49" s="813" t="str">
        <f>VLOOKUP($A49&amp;"-"&amp;KM$4,'04施策の客観指標'!$A$4:$AY$1029,COLUMN('04施策の客観指標'!$AX:$AX),FALSE)</f>
        <v>-</v>
      </c>
      <c r="KN49" s="814" t="str">
        <f t="shared" si="118"/>
        <v>b</v>
      </c>
      <c r="KO49" s="423">
        <f>IF(KE49="-","-",VLOOKUP($A49&amp;"-"&amp;KE$4,'04施策の客観指標'!$A$4:$AY$1029,COLUMN('04施策の客観指標'!$AY:$AY),FALSE))</f>
        <v>1</v>
      </c>
      <c r="KP49" s="423">
        <f>IF(KF49="-","-",VLOOKUP($A49&amp;"-"&amp;KF$4,'04施策の客観指標'!$A$4:$AY$1029,COLUMN('04施策の客観指標'!$AY:$AY),FALSE))</f>
        <v>1</v>
      </c>
      <c r="KQ49" s="423">
        <f>IF(KG49="-","-",VLOOKUP($A49&amp;"-"&amp;KG$4,'04施策の客観指標'!$A$4:$AY$1029,COLUMN('04施策の客観指標'!$AY:$AY),FALSE))</f>
        <v>1</v>
      </c>
      <c r="KR49" s="423">
        <f>IF(KH49="-","-",VLOOKUP($A49&amp;"-"&amp;KH$4,'04施策の客観指標'!$A$4:$AY$1029,COLUMN('04施策の客観指標'!$AY:$AY),FALSE))</f>
        <v>1</v>
      </c>
      <c r="KS49" s="423" t="str">
        <f>IF(KI49="-","-",VLOOKUP($A49&amp;"-"&amp;KI$4,'04施策の客観指標'!$A$4:$AY$1029,COLUMN('04施策の客観指標'!$AY:$AY),FALSE))</f>
        <v>-</v>
      </c>
      <c r="KT49" s="423" t="str">
        <f>IF(KJ49="-","-",VLOOKUP($A49&amp;"-"&amp;KJ$4,'04施策の客観指標'!$A$4:$AY$1029,COLUMN('04施策の客観指標'!$AY:$AY),FALSE))</f>
        <v>-</v>
      </c>
      <c r="KU49" s="423" t="str">
        <f>IF(KK49="-","-",VLOOKUP($A49&amp;"-"&amp;KK$4,'04施策の客観指標'!$A$4:$AY$1029,COLUMN('04施策の客観指標'!$AY:$AY),FALSE))</f>
        <v>-</v>
      </c>
      <c r="KV49" s="423" t="str">
        <f>IF(KL49="-","-",VLOOKUP($A49&amp;"-"&amp;KL$4,'04施策の客観指標'!$A$4:$AY$1029,COLUMN('04施策の客観指標'!$AY:$AY),FALSE))</f>
        <v>-</v>
      </c>
      <c r="KW49" s="423" t="str">
        <f>IF(KM49="-","-",VLOOKUP($A49&amp;"-"&amp;KM$4,'04施策の客観指標'!$A$4:$AY$1029,COLUMN('04施策の客観指標'!$AY:$AY),FALSE))</f>
        <v>-</v>
      </c>
      <c r="KX49" s="234">
        <f t="shared" si="119"/>
        <v>4</v>
      </c>
      <c r="KY49" s="237">
        <f t="shared" si="120"/>
        <v>4</v>
      </c>
      <c r="KZ49" s="187">
        <f t="shared" si="121"/>
        <v>2</v>
      </c>
      <c r="LA49" s="187">
        <f t="shared" si="122"/>
        <v>2</v>
      </c>
      <c r="LB49" s="187">
        <f t="shared" si="123"/>
        <v>4</v>
      </c>
      <c r="LC49" s="187" t="str">
        <f t="shared" si="124"/>
        <v/>
      </c>
      <c r="LD49" s="187" t="str">
        <f t="shared" si="125"/>
        <v/>
      </c>
      <c r="LE49" s="187" t="str">
        <f t="shared" si="126"/>
        <v/>
      </c>
      <c r="LF49" s="187" t="str">
        <f t="shared" si="127"/>
        <v/>
      </c>
      <c r="LG49" s="187" t="str">
        <f t="shared" si="128"/>
        <v/>
      </c>
      <c r="LH49" s="240">
        <f t="shared" si="129"/>
        <v>0.75</v>
      </c>
      <c r="LI49" s="820" t="str">
        <f>IF($K49="○",VLOOKUP($C49&amp;"-"&amp;LI$4,'05市民生活実感調査'!$A$3:$BM$218,COLUMN('05市民生活実感調査'!$BM:$BM),FALSE),"-")</f>
        <v>c</v>
      </c>
      <c r="LJ49" s="821" t="str">
        <f>IF($L49="○",VLOOKUP($C49&amp;"-"&amp;LJ$4,'05市民生活実感調査'!$A$3:$BM$218,COLUMN('05市民生活実感調査'!$BM:$BM),FALSE),"-")</f>
        <v>c</v>
      </c>
      <c r="LK49" s="821" t="str">
        <f>IF($M49="○",VLOOKUP($C49&amp;"-"&amp;LK$4,'05市民生活実感調査'!$A$3:$BM$218,COLUMN('05市民生活実感調査'!$BM:$BM),FALSE),"-")</f>
        <v>c</v>
      </c>
      <c r="LL49" s="821" t="str">
        <f>IF($N49="○",VLOOKUP($C49&amp;"-"&amp;LL$4,'05市民生活実感調査'!$A$3:$BM$218,COLUMN('05市民生活実感調査'!$BM:$BM),FALSE),"-")</f>
        <v>c</v>
      </c>
      <c r="LM49" s="821" t="str">
        <f>IF($O49="○",VLOOKUP($C49&amp;"-"&amp;LM$4,'05市民生活実感調査'!$A$3:$BM$218,COLUMN('05市民生活実感調査'!$BM:$BM),FALSE),"-")</f>
        <v>-</v>
      </c>
      <c r="LN49" s="821" t="str">
        <f>IF($P49="○",VLOOKUP($C49&amp;"-"&amp;LN$4,'05市民生活実感調査'!$A$3:$BM$218,COLUMN('05市民生活実感調査'!$BM:$BM),FALSE),"-")</f>
        <v>-</v>
      </c>
      <c r="LO49" s="821" t="str">
        <f>IF($Q49="○",VLOOKUP($C49&amp;"-"&amp;LO$4,'05市民生活実感調査'!$A$3:$BM$218,COLUMN('05市民生活実感調査'!$BM:$BM),FALSE),"-")</f>
        <v>-</v>
      </c>
      <c r="LP49" s="821" t="str">
        <f>IF($R49="○",VLOOKUP($C49&amp;"-"&amp;LP$4,'05市民生活実感調査'!$A$3:$BM$218,COLUMN('05市民生活実感調査'!$BM:$BM),FALSE),"-")</f>
        <v>-</v>
      </c>
      <c r="LQ49" s="822" t="str">
        <f t="shared" si="130"/>
        <v>c</v>
      </c>
      <c r="LR49" s="237">
        <f t="shared" si="131"/>
        <v>2</v>
      </c>
      <c r="LS49" s="187">
        <f t="shared" si="132"/>
        <v>2</v>
      </c>
      <c r="LT49" s="187">
        <f t="shared" si="133"/>
        <v>2</v>
      </c>
      <c r="LU49" s="187">
        <f t="shared" si="134"/>
        <v>2</v>
      </c>
      <c r="LV49" s="187" t="str">
        <f t="shared" si="135"/>
        <v/>
      </c>
      <c r="LW49" s="187" t="str">
        <f t="shared" si="136"/>
        <v/>
      </c>
      <c r="LX49" s="187" t="str">
        <f t="shared" si="137"/>
        <v/>
      </c>
      <c r="LY49" s="187" t="str">
        <f t="shared" si="138"/>
        <v/>
      </c>
      <c r="LZ49" s="422">
        <f t="shared" si="142"/>
        <v>0.5</v>
      </c>
      <c r="MA49" s="103" t="str">
        <f t="shared" si="144"/>
        <v>客観指標</v>
      </c>
      <c r="MB49" s="104" t="str">
        <f t="shared" si="140"/>
        <v>対象者が子育て世帯という限られた施策であり、市民の生活実感に施策の効果が反映されにくいと考えられるため、客観指標を重視する。</v>
      </c>
      <c r="MC49" s="823" t="str">
        <f>VLOOKUP(KN49&amp;LQ49&amp;MA49,プルダウン!$AC$2:$AD$71,2,FALSE)</f>
        <v>B</v>
      </c>
      <c r="MD49" s="824" t="str">
        <f>VLOOKUP(MC49,プルダウン!$A$1:$B$6,2,FALSE)</f>
        <v>政策の目的がかなり達成されている</v>
      </c>
      <c r="ME49" s="91"/>
      <c r="MF49" s="190"/>
    </row>
    <row r="50" spans="1:344" ht="135" customHeight="1">
      <c r="A50" s="231">
        <v>1202</v>
      </c>
      <c r="B50" s="104" t="s">
        <v>202</v>
      </c>
      <c r="C50" s="237">
        <f t="shared" si="145"/>
        <v>12</v>
      </c>
      <c r="D50" s="190" t="str">
        <f>IFERROR(VLOOKUP(C50,プルダウン!$L$2:$M$28,2,FALSE),"-")</f>
        <v>子ども・若者支援</v>
      </c>
      <c r="E50" s="104"/>
      <c r="F50" s="91" t="s">
        <v>1410</v>
      </c>
      <c r="G50" s="117" t="s">
        <v>2676</v>
      </c>
      <c r="H50" s="91"/>
      <c r="I50" s="117"/>
      <c r="J50" s="104"/>
      <c r="K50" s="420" t="s">
        <v>383</v>
      </c>
      <c r="L50" s="421" t="s">
        <v>383</v>
      </c>
      <c r="M50" s="421" t="s">
        <v>383</v>
      </c>
      <c r="N50" s="421" t="s">
        <v>383</v>
      </c>
      <c r="O50" s="421" t="s">
        <v>83</v>
      </c>
      <c r="P50" s="421" t="s">
        <v>83</v>
      </c>
      <c r="Q50" s="421" t="s">
        <v>83</v>
      </c>
      <c r="R50" s="422" t="s">
        <v>83</v>
      </c>
      <c r="S50" s="886" t="str">
        <f>VLOOKUP($A50&amp;"-"&amp;S$4,'04施策の客観指標'!$A$4:$AY$1029,COLUMN('04施策の客観指標'!$AS:$AS),FALSE)</f>
        <v>a</v>
      </c>
      <c r="T50" s="892" t="str">
        <f>VLOOKUP($A50&amp;"-"&amp;T$4,'04施策の客観指標'!$A$4:$AY$1029,COLUMN('04施策の客観指標'!$AS:$AS),FALSE)</f>
        <v>a</v>
      </c>
      <c r="U50" s="892" t="str">
        <f>VLOOKUP($A50&amp;"-"&amp;U$4,'04施策の客観指標'!$A$4:$AY$1029,COLUMN('04施策の客観指標'!$AS:$AS),FALSE)</f>
        <v>b</v>
      </c>
      <c r="V50" s="892" t="str">
        <f>VLOOKUP($A50&amp;"-"&amp;V$4,'04施策の客観指標'!$A$4:$AY$1029,COLUMN('04施策の客観指標'!$AS:$AS),FALSE)</f>
        <v>b</v>
      </c>
      <c r="W50" s="892" t="str">
        <f>VLOOKUP($A50&amp;"-"&amp;W$4,'04施策の客観指標'!$A$4:$AY$1029,COLUMN('04施策の客観指標'!$AS:$AS),FALSE)</f>
        <v>c</v>
      </c>
      <c r="X50" s="892" t="str">
        <f>VLOOKUP($A50&amp;"-"&amp;X$4,'04施策の客観指標'!$A$4:$AY$1029,COLUMN('04施策の客観指標'!$AS:$AS),FALSE)</f>
        <v>-</v>
      </c>
      <c r="Y50" s="892" t="str">
        <f>VLOOKUP($A50&amp;"-"&amp;Y$4,'04施策の客観指標'!$A$4:$AY$1029,COLUMN('04施策の客観指標'!$AS:$AS),FALSE)</f>
        <v>-</v>
      </c>
      <c r="Z50" s="892" t="str">
        <f>VLOOKUP($A50&amp;"-"&amp;Z$4,'04施策の客観指標'!$A$4:$AY$1029,COLUMN('04施策の客観指標'!$AS:$AS),FALSE)</f>
        <v>-</v>
      </c>
      <c r="AA50" s="893" t="str">
        <f>VLOOKUP($A50&amp;"-"&amp;AA$4,'04施策の客観指標'!$A$4:$AY$1029,COLUMN('04施策の客観指標'!$AS:$AS),FALSE)</f>
        <v>-</v>
      </c>
      <c r="AB50" s="894" t="str">
        <f t="shared" si="146"/>
        <v>a</v>
      </c>
      <c r="AC50" s="895">
        <v>1</v>
      </c>
      <c r="AD50" s="892">
        <v>1</v>
      </c>
      <c r="AE50" s="892">
        <v>1</v>
      </c>
      <c r="AF50" s="892">
        <v>1</v>
      </c>
      <c r="AG50" s="892">
        <v>1</v>
      </c>
      <c r="AH50" s="892" t="s">
        <v>83</v>
      </c>
      <c r="AI50" s="892" t="s">
        <v>83</v>
      </c>
      <c r="AJ50" s="892" t="s">
        <v>83</v>
      </c>
      <c r="AK50" s="892" t="s">
        <v>83</v>
      </c>
      <c r="AL50" s="896">
        <f t="shared" si="147"/>
        <v>5</v>
      </c>
      <c r="AM50" s="877">
        <f t="shared" si="148"/>
        <v>4</v>
      </c>
      <c r="AN50" s="878">
        <f t="shared" si="149"/>
        <v>4</v>
      </c>
      <c r="AO50" s="878">
        <f t="shared" si="150"/>
        <v>3</v>
      </c>
      <c r="AP50" s="878">
        <f t="shared" si="151"/>
        <v>3</v>
      </c>
      <c r="AQ50" s="878">
        <f t="shared" si="152"/>
        <v>2</v>
      </c>
      <c r="AR50" s="878" t="str">
        <f t="shared" si="153"/>
        <v/>
      </c>
      <c r="AS50" s="878" t="str">
        <f t="shared" si="154"/>
        <v/>
      </c>
      <c r="AT50" s="878" t="str">
        <f t="shared" si="155"/>
        <v/>
      </c>
      <c r="AU50" s="852" t="str">
        <f t="shared" si="156"/>
        <v/>
      </c>
      <c r="AV50" s="855">
        <f t="shared" si="157"/>
        <v>0.8</v>
      </c>
      <c r="AW50" s="856" t="str">
        <f>IF($K50="○",VLOOKUP($C50&amp;"-"&amp;AW$4,'05市民生活実感調査'!$A$3:$BC$218,COLUMN('05市民生活実感調査'!$O:$O),FALSE),"-")</f>
        <v>c</v>
      </c>
      <c r="AX50" s="878" t="str">
        <f>IF($L50="○",VLOOKUP($C50&amp;"-"&amp;AX$4,'05市民生活実感調査'!$A$3:$BC$218,COLUMN('05市民生活実感調査'!$O:$O),FALSE),"-")</f>
        <v>c</v>
      </c>
      <c r="AY50" s="878" t="str">
        <f>IF($M50="○",VLOOKUP($C50&amp;"-"&amp;AY$4,'05市民生活実感調査'!$A$3:$BC$218,COLUMN('05市民生活実感調査'!$O:$O),FALSE),"-")</f>
        <v>c</v>
      </c>
      <c r="AZ50" s="878" t="str">
        <f>IF($N50="○",VLOOKUP($C50&amp;"-"&amp;AZ$4,'05市民生活実感調査'!$A$3:$BC$218,COLUMN('05市民生活実感調査'!$O:$O),FALSE),"-")</f>
        <v>b</v>
      </c>
      <c r="BA50" s="878" t="str">
        <f>IF($O50="○",VLOOKUP($C50&amp;"-"&amp;BA$4,'05市民生活実感調査'!$A$3:$BC$218,COLUMN('05市民生活実感調査'!$O:$O),FALSE),"-")</f>
        <v>-</v>
      </c>
      <c r="BB50" s="878" t="str">
        <f>IF($P50="○",VLOOKUP($C50&amp;"-"&amp;BB$4,'05市民生活実感調査'!$A$3:$BC$218,COLUMN('05市民生活実感調査'!$O:$O),FALSE),"-")</f>
        <v>-</v>
      </c>
      <c r="BC50" s="878" t="str">
        <f>IF($Q50="○",VLOOKUP($C50&amp;"-"&amp;BC$4,'05市民生活実感調査'!$A$3:$BC$218,COLUMN('05市民生活実感調査'!$O:$O),FALSE),"-")</f>
        <v>-</v>
      </c>
      <c r="BD50" s="878" t="str">
        <f>IF($R50="○",VLOOKUP($C50&amp;"-"&amp;BD$4,'05市民生活実感調査'!$A$3:$BC$218,COLUMN('05市民生活実感調査'!$O:$O),FALSE),"-")</f>
        <v>-</v>
      </c>
      <c r="BE50" s="879" t="str">
        <f t="shared" si="158"/>
        <v>c</v>
      </c>
      <c r="BF50" s="877">
        <f t="shared" si="159"/>
        <v>2</v>
      </c>
      <c r="BG50" s="878">
        <f t="shared" si="160"/>
        <v>2</v>
      </c>
      <c r="BH50" s="878">
        <f t="shared" si="161"/>
        <v>2</v>
      </c>
      <c r="BI50" s="878">
        <f t="shared" si="162"/>
        <v>3</v>
      </c>
      <c r="BJ50" s="878" t="str">
        <f t="shared" si="163"/>
        <v/>
      </c>
      <c r="BK50" s="878" t="str">
        <f t="shared" si="164"/>
        <v/>
      </c>
      <c r="BL50" s="878" t="str">
        <f t="shared" si="165"/>
        <v/>
      </c>
      <c r="BM50" s="878" t="str">
        <f t="shared" si="166"/>
        <v/>
      </c>
      <c r="BN50" s="840">
        <f t="shared" si="167"/>
        <v>0.5625</v>
      </c>
      <c r="BO50" s="880" t="s">
        <v>122</v>
      </c>
      <c r="BP50" s="863" t="s">
        <v>1993</v>
      </c>
      <c r="BQ50" s="877" t="s">
        <v>313</v>
      </c>
      <c r="BR50" s="887" t="str">
        <f>VLOOKUP(BQ50,プルダウン!$A$1:$B$6,2,FALSE)</f>
        <v>政策の目的がかなり達成されている</v>
      </c>
      <c r="BS50" s="860"/>
      <c r="BT50" s="887" t="s">
        <v>1586</v>
      </c>
      <c r="BU50" s="863" t="s">
        <v>1460</v>
      </c>
      <c r="BV50" s="891" t="s">
        <v>1755</v>
      </c>
      <c r="BW50" s="889" t="str">
        <f>VLOOKUP($A50&amp;"-"&amp;BW$4,'04施策の客観指標'!$A$4:$AY$1029,COLUMN('04施策の客観指標'!$AT:$AT),FALSE)</f>
        <v>b</v>
      </c>
      <c r="BX50" s="878" t="str">
        <f>VLOOKUP($A50&amp;"-"&amp;BX$4,'04施策の客観指標'!$A$4:$AY$1029,COLUMN('04施策の客観指標'!$AT:$AT),FALSE)</f>
        <v>a</v>
      </c>
      <c r="BY50" s="878" t="str">
        <f>VLOOKUP($A50&amp;"-"&amp;BY$4,'04施策の客観指標'!$A$4:$AY$1029,COLUMN('04施策の客観指標'!$AT:$AT),FALSE)</f>
        <v>a</v>
      </c>
      <c r="BZ50" s="878" t="str">
        <f>VLOOKUP($A50&amp;"-"&amp;BZ$4,'04施策の客観指標'!$A$4:$AY$1029,COLUMN('04施策の客観指標'!$AT:$AT),FALSE)</f>
        <v>a</v>
      </c>
      <c r="CA50" s="878" t="str">
        <f>VLOOKUP($A50&amp;"-"&amp;CA$4,'04施策の客観指標'!$A$4:$AY$1029,COLUMN('04施策の客観指標'!$AT:$AT),FALSE)</f>
        <v>a</v>
      </c>
      <c r="CB50" s="878" t="str">
        <f>VLOOKUP($A50&amp;"-"&amp;CB$4,'04施策の客観指標'!$A$4:$AY$1029,COLUMN('04施策の客観指標'!$AT:$AT),FALSE)</f>
        <v>-</v>
      </c>
      <c r="CC50" s="878" t="str">
        <f>VLOOKUP($A50&amp;"-"&amp;CC$4,'04施策の客観指標'!$A$4:$AY$1029,COLUMN('04施策の客観指標'!$AT:$AT),FALSE)</f>
        <v>-</v>
      </c>
      <c r="CD50" s="878" t="str">
        <f>VLOOKUP($A50&amp;"-"&amp;CD$4,'04施策の客観指標'!$A$4:$AY$1029,COLUMN('04施策の客観指標'!$AT:$AT),FALSE)</f>
        <v>-</v>
      </c>
      <c r="CE50" s="852" t="str">
        <f>VLOOKUP($A50&amp;"-"&amp;CE$4,'04施策の客観指標'!$A$4:$AY$1029,COLUMN('04施策の客観指標'!$AT:$AT),FALSE)</f>
        <v>-</v>
      </c>
      <c r="CF50" s="879" t="str">
        <f t="shared" si="168"/>
        <v>a</v>
      </c>
      <c r="CG50" s="856">
        <f>IF(BW50="-","-",VLOOKUP($A50&amp;"-"&amp;BW$4,'04施策の客観指標'!$A$4:$AY$1029,COLUMN('04施策の客観指標'!$AY:$AY),FALSE))</f>
        <v>1</v>
      </c>
      <c r="CH50" s="856">
        <f>IF(BX50="-","-",VLOOKUP($A50&amp;"-"&amp;BX$4,'04施策の客観指標'!$A$4:$AY$1029,COLUMN('04施策の客観指標'!$AY:$AY),FALSE))</f>
        <v>1</v>
      </c>
      <c r="CI50" s="856">
        <f>IF(BY50="-","-",VLOOKUP($A50&amp;"-"&amp;BY$4,'04施策の客観指標'!$A$4:$AY$1029,COLUMN('04施策の客観指標'!$AY:$AY),FALSE))</f>
        <v>1</v>
      </c>
      <c r="CJ50" s="856">
        <f>IF(BZ50="-","-",VLOOKUP($A50&amp;"-"&amp;BZ$4,'04施策の客観指標'!$A$4:$AY$1029,COLUMN('04施策の客観指標'!$AY:$AY),FALSE))</f>
        <v>1</v>
      </c>
      <c r="CK50" s="856">
        <f>IF(CA50="-","-",VLOOKUP($A50&amp;"-"&amp;CA$4,'04施策の客観指標'!$A$4:$AY$1029,COLUMN('04施策の客観指標'!$AY:$AY),FALSE))</f>
        <v>1</v>
      </c>
      <c r="CL50" s="856" t="str">
        <f>IF(CB50="-","-",VLOOKUP($A50&amp;"-"&amp;CB$4,'04施策の客観指標'!$A$4:$AY$1029,COLUMN('04施策の客観指標'!$AY:$AY),FALSE))</f>
        <v>-</v>
      </c>
      <c r="CM50" s="856" t="str">
        <f>IF(CC50="-","-",VLOOKUP($A50&amp;"-"&amp;CC$4,'04施策の客観指標'!$A$4:$AY$1029,COLUMN('04施策の客観指標'!$AY:$AY),FALSE))</f>
        <v>-</v>
      </c>
      <c r="CN50" s="856" t="str">
        <f>IF(CD50="-","-",VLOOKUP($A50&amp;"-"&amp;CD$4,'04施策の客観指標'!$A$4:$AY$1029,COLUMN('04施策の客観指標'!$AY:$AY),FALSE))</f>
        <v>-</v>
      </c>
      <c r="CO50" s="856" t="str">
        <f>IF(CE50="-","-",VLOOKUP($A50&amp;"-"&amp;CE$4,'04施策の客観指標'!$A$4:$AY$1029,COLUMN('04施策の客観指標'!$AY:$AY),FALSE))</f>
        <v>-</v>
      </c>
      <c r="CP50" s="879">
        <f t="shared" si="169"/>
        <v>5</v>
      </c>
      <c r="CQ50" s="877">
        <f t="shared" si="170"/>
        <v>3</v>
      </c>
      <c r="CR50" s="878">
        <f t="shared" si="171"/>
        <v>4</v>
      </c>
      <c r="CS50" s="878">
        <f t="shared" si="172"/>
        <v>4</v>
      </c>
      <c r="CT50" s="878">
        <f t="shared" si="173"/>
        <v>4</v>
      </c>
      <c r="CU50" s="878">
        <f t="shared" si="174"/>
        <v>4</v>
      </c>
      <c r="CV50" s="878" t="str">
        <f t="shared" si="175"/>
        <v/>
      </c>
      <c r="CW50" s="878" t="str">
        <f t="shared" si="176"/>
        <v/>
      </c>
      <c r="CX50" s="878" t="str">
        <f t="shared" si="177"/>
        <v/>
      </c>
      <c r="CY50" s="878" t="str">
        <f t="shared" si="178"/>
        <v/>
      </c>
      <c r="CZ50" s="855">
        <f t="shared" si="179"/>
        <v>0.95</v>
      </c>
      <c r="DA50" s="877" t="str">
        <f>IF($K50="○",VLOOKUP($C50&amp;"-"&amp;DA$4,'05市民生活実感調査'!$A$3:$BC$218,COLUMN('05市民生活実感調査'!$Y:$Y),FALSE),"-")</f>
        <v>c</v>
      </c>
      <c r="DB50" s="878" t="str">
        <f>IF($L50="○",VLOOKUP($C50&amp;"-"&amp;DB$4,'05市民生活実感調査'!$A$3:$BC$218,COLUMN('05市民生活実感調査'!$Y:$Y),FALSE),"-")</f>
        <v>c</v>
      </c>
      <c r="DC50" s="878" t="str">
        <f>IF($M50="○",VLOOKUP($C50&amp;"-"&amp;DC$4,'05市民生活実感調査'!$A$3:$BC$218,COLUMN('05市民生活実感調査'!$Y:$Y),FALSE),"-")</f>
        <v>c</v>
      </c>
      <c r="DD50" s="878" t="str">
        <f>IF($N50="○",VLOOKUP($C50&amp;"-"&amp;DD$4,'05市民生活実感調査'!$A$3:$BC$218,COLUMN('05市民生活実感調査'!$Y:$Y),FALSE),"-")</f>
        <v>c</v>
      </c>
      <c r="DE50" s="878" t="str">
        <f>IF($O50="○",VLOOKUP($C50&amp;"-"&amp;DE$4,'05市民生活実感調査'!$A$3:$BC$218,COLUMN('05市民生活実感調査'!$Y:$Y),FALSE),"-")</f>
        <v>-</v>
      </c>
      <c r="DF50" s="878" t="str">
        <f>IF($P50="○",VLOOKUP($C50&amp;"-"&amp;DF$4,'05市民生活実感調査'!$A$3:$BC$218,COLUMN('05市民生活実感調査'!$Y:$Y),FALSE),"-")</f>
        <v>-</v>
      </c>
      <c r="DG50" s="878" t="str">
        <f>IF($Q50="○",VLOOKUP($C50&amp;"-"&amp;DG$4,'05市民生活実感調査'!$A$3:$BC$218,COLUMN('05市民生活実感調査'!$Y:$Y),FALSE),"-")</f>
        <v>-</v>
      </c>
      <c r="DH50" s="878" t="str">
        <f>IF($R50="○",VLOOKUP($C50&amp;"-"&amp;DH$4,'05市民生活実感調査'!$A$3:$BC$218,COLUMN('05市民生活実感調査'!$Y:$Y),FALSE),"-")</f>
        <v>-</v>
      </c>
      <c r="DI50" s="879" t="str">
        <f t="shared" si="180"/>
        <v>c</v>
      </c>
      <c r="DJ50" s="877">
        <f t="shared" si="181"/>
        <v>2</v>
      </c>
      <c r="DK50" s="878">
        <f t="shared" si="182"/>
        <v>2</v>
      </c>
      <c r="DL50" s="878">
        <f t="shared" si="183"/>
        <v>2</v>
      </c>
      <c r="DM50" s="878">
        <f t="shared" si="184"/>
        <v>2</v>
      </c>
      <c r="DN50" s="878" t="str">
        <f t="shared" si="262"/>
        <v/>
      </c>
      <c r="DO50" s="878" t="str">
        <f t="shared" si="185"/>
        <v/>
      </c>
      <c r="DP50" s="878" t="str">
        <f t="shared" si="186"/>
        <v/>
      </c>
      <c r="DQ50" s="878" t="str">
        <f t="shared" si="187"/>
        <v/>
      </c>
      <c r="DR50" s="840">
        <f t="shared" si="188"/>
        <v>0.5</v>
      </c>
      <c r="DS50" s="876" t="str">
        <f t="shared" si="189"/>
        <v>客観指標</v>
      </c>
      <c r="DT50" s="863" t="str">
        <f t="shared" si="190"/>
        <v>とくに支援を必要とする子ども・若者とその家庭という限られた施策であり、市民の生活実感に施策の効果が反映されにくいと考えられるため、客観指標を重視する。</v>
      </c>
      <c r="DU50" s="877" t="str">
        <f>VLOOKUP(CF50&amp;DI50&amp;DS50,プルダウン!$AC$2:$AD$71,2,FALSE)</f>
        <v>B</v>
      </c>
      <c r="DV50" s="859" t="str">
        <f>VLOOKUP(DU50,プルダウン!$A$1:$B$6,2,FALSE)</f>
        <v>政策の目的がかなり達成されている</v>
      </c>
      <c r="DW50" s="860"/>
      <c r="DX50" s="859"/>
      <c r="DY50" s="889" t="str">
        <f>VLOOKUP($A50&amp;"-"&amp;DY$4,'04施策の客観指標'!$A$4:$AY$1029,COLUMN('04施策の客観指標'!$AU:$AU),FALSE)</f>
        <v>b</v>
      </c>
      <c r="DZ50" s="878" t="str">
        <f>VLOOKUP($A50&amp;"-"&amp;DZ$4,'04施策の客観指標'!$A$4:$AY$1029,COLUMN('04施策の客観指標'!$AU:$AU),FALSE)</f>
        <v>a</v>
      </c>
      <c r="EA50" s="878" t="str">
        <f>VLOOKUP($A50&amp;"-"&amp;EA$4,'04施策の客観指標'!$A$4:$AY$1029,COLUMN('04施策の客観指標'!$AU:$AU),FALSE)</f>
        <v>a</v>
      </c>
      <c r="EB50" s="878" t="str">
        <f>VLOOKUP($A50&amp;"-"&amp;EB$4,'04施策の客観指標'!$A$4:$AY$1029,COLUMN('04施策の客観指標'!$AU:$AU),FALSE)</f>
        <v>a</v>
      </c>
      <c r="EC50" s="878" t="str">
        <f>VLOOKUP($A50&amp;"-"&amp;EC$4,'04施策の客観指標'!$A$4:$AY$1029,COLUMN('04施策の客観指標'!$AU:$AU),FALSE)</f>
        <v>a</v>
      </c>
      <c r="ED50" s="878" t="str">
        <f>VLOOKUP($A50&amp;"-"&amp;ED$4,'04施策の客観指標'!$A$4:$AY$1029,COLUMN('04施策の客観指標'!$AU:$AU),FALSE)</f>
        <v>-</v>
      </c>
      <c r="EE50" s="878" t="str">
        <f>VLOOKUP($A50&amp;"-"&amp;EE$4,'04施策の客観指標'!$A$4:$AY$1029,COLUMN('04施策の客観指標'!$AU:$AU),FALSE)</f>
        <v>-</v>
      </c>
      <c r="EF50" s="878" t="str">
        <f>VLOOKUP($A50&amp;"-"&amp;EF$4,'04施策の客観指標'!$A$4:$AY$1029,COLUMN('04施策の客観指標'!$AU:$AU),FALSE)</f>
        <v>-</v>
      </c>
      <c r="EG50" s="878" t="str">
        <f>VLOOKUP($A50&amp;"-"&amp;EG$4,'04施策の客観指標'!$A$4:$AY$1029,COLUMN('04施策の客観指標'!$AU:$AU),FALSE)</f>
        <v>-</v>
      </c>
      <c r="EH50" s="879" t="str">
        <f t="shared" si="191"/>
        <v>a</v>
      </c>
      <c r="EI50" s="895">
        <f>IF(DY50="-","-",VLOOKUP($A50&amp;"-"&amp;DY$4,'04施策の客観指標'!$A$4:$AY$1029,COLUMN('04施策の客観指標'!$AY:$AY),FALSE))</f>
        <v>1</v>
      </c>
      <c r="EJ50" s="895">
        <f>IF(DZ50="-","-",VLOOKUP($A50&amp;"-"&amp;DZ$4,'04施策の客観指標'!$A$4:$AY$1029,COLUMN('04施策の客観指標'!$AY:$AY),FALSE))</f>
        <v>1</v>
      </c>
      <c r="EK50" s="895">
        <f>IF(EA50="-","-",VLOOKUP($A50&amp;"-"&amp;EA$4,'04施策の客観指標'!$A$4:$AY$1029,COLUMN('04施策の客観指標'!$AY:$AY),FALSE))</f>
        <v>1</v>
      </c>
      <c r="EL50" s="895">
        <f>IF(EB50="-","-",VLOOKUP($A50&amp;"-"&amp;EB$4,'04施策の客観指標'!$A$4:$AY$1029,COLUMN('04施策の客観指標'!$AY:$AY),FALSE))</f>
        <v>1</v>
      </c>
      <c r="EM50" s="895">
        <f>IF(EC50="-","-",VLOOKUP($A50&amp;"-"&amp;EC$4,'04施策の客観指標'!$A$4:$AY$1029,COLUMN('04施策の客観指標'!$AY:$AY),FALSE))</f>
        <v>1</v>
      </c>
      <c r="EN50" s="895" t="str">
        <f>IF(ED50="-","-",VLOOKUP($A50&amp;"-"&amp;ED$4,'04施策の客観指標'!$A$4:$AY$1029,COLUMN('04施策の客観指標'!$AY:$AY),FALSE))</f>
        <v>-</v>
      </c>
      <c r="EO50" s="895" t="str">
        <f>IF(EE50="-","-",VLOOKUP($A50&amp;"-"&amp;EE$4,'04施策の客観指標'!$A$4:$AY$1029,COLUMN('04施策の客観指標'!$AY:$AY),FALSE))</f>
        <v>-</v>
      </c>
      <c r="EP50" s="895" t="str">
        <f>IF(EF50="-","-",VLOOKUP($A50&amp;"-"&amp;EF$4,'04施策の客観指標'!$A$4:$AY$1029,COLUMN('04施策の客観指標'!$AY:$AY),FALSE))</f>
        <v>-</v>
      </c>
      <c r="EQ50" s="895" t="str">
        <f>IF(EG50="-","-",VLOOKUP($A50&amp;"-"&amp;EG$4,'04施策の客観指標'!$A$4:$AY$1029,COLUMN('04施策の客観指標'!$AY:$AY),FALSE))</f>
        <v>-</v>
      </c>
      <c r="ER50" s="879">
        <f t="shared" si="192"/>
        <v>5</v>
      </c>
      <c r="ES50" s="877">
        <f t="shared" si="193"/>
        <v>3</v>
      </c>
      <c r="ET50" s="878">
        <f t="shared" si="194"/>
        <v>4</v>
      </c>
      <c r="EU50" s="878">
        <f t="shared" si="195"/>
        <v>4</v>
      </c>
      <c r="EV50" s="878">
        <f t="shared" si="196"/>
        <v>4</v>
      </c>
      <c r="EW50" s="878">
        <f t="shared" si="197"/>
        <v>4</v>
      </c>
      <c r="EX50" s="878" t="str">
        <f t="shared" si="198"/>
        <v/>
      </c>
      <c r="EY50" s="878" t="str">
        <f t="shared" si="199"/>
        <v/>
      </c>
      <c r="EZ50" s="878" t="str">
        <f t="shared" si="200"/>
        <v/>
      </c>
      <c r="FA50" s="878" t="str">
        <f t="shared" si="201"/>
        <v/>
      </c>
      <c r="FB50" s="855">
        <f t="shared" si="202"/>
        <v>0.95</v>
      </c>
      <c r="FC50" s="877" t="str">
        <f>IF($K50="○",VLOOKUP($C50&amp;"-"&amp;FC$4,'05市民生活実感調査'!$A$3:$BC$218,COLUMN('05市民生活実感調査'!$AI:$AI),FALSE),"-")</f>
        <v>c</v>
      </c>
      <c r="FD50" s="878" t="str">
        <f>IF($L50="○",VLOOKUP($C50&amp;"-"&amp;FD$4,'05市民生活実感調査'!$A$3:$BC$218,COLUMN('05市民生活実感調査'!$AI:$AI),FALSE),"-")</f>
        <v>c</v>
      </c>
      <c r="FE50" s="878" t="str">
        <f>IF($M50="○",VLOOKUP($C50&amp;"-"&amp;FE$4,'05市民生活実感調査'!$A$3:$BC$218,COLUMN('05市民生活実感調査'!$AI:$AI),FALSE),"-")</f>
        <v>c</v>
      </c>
      <c r="FF50" s="878" t="str">
        <f>IF($N50="○",VLOOKUP($C50&amp;"-"&amp;FF$4,'05市民生活実感調査'!$A$3:$BC$218,COLUMN('05市民生活実感調査'!$AI:$AI),FALSE),"-")</f>
        <v>c</v>
      </c>
      <c r="FG50" s="878" t="str">
        <f>IF($O50="○",VLOOKUP($C50&amp;"-"&amp;FG$4,'05市民生活実感調査'!$A$3:$BC$218,COLUMN('05市民生活実感調査'!$AI:$AI),FALSE),"-")</f>
        <v>-</v>
      </c>
      <c r="FH50" s="878" t="str">
        <f>IF($P50="○",VLOOKUP($C50&amp;"-"&amp;FH$4,'05市民生活実感調査'!$A$3:$BC$218,COLUMN('05市民生活実感調査'!$AI:$AI),FALSE),"-")</f>
        <v>-</v>
      </c>
      <c r="FI50" s="878" t="str">
        <f>IF($Q50="○",VLOOKUP($C50&amp;"-"&amp;FI$4,'05市民生活実感調査'!$A$3:$BC$218,COLUMN('05市民生活実感調査'!$AI:$AI),FALSE),"-")</f>
        <v>-</v>
      </c>
      <c r="FJ50" s="878" t="str">
        <f>IF($R50="○",VLOOKUP($C50&amp;"-"&amp;FJ$4,'05市民生活実感調査'!$A$3:$BC$218,COLUMN('05市民生活実感調査'!$AI:$AI),FALSE),"-")</f>
        <v>-</v>
      </c>
      <c r="FK50" s="879" t="str">
        <f t="shared" si="203"/>
        <v>c</v>
      </c>
      <c r="FL50" s="877">
        <f t="shared" si="204"/>
        <v>2</v>
      </c>
      <c r="FM50" s="878">
        <f t="shared" si="205"/>
        <v>2</v>
      </c>
      <c r="FN50" s="878">
        <f t="shared" si="206"/>
        <v>2</v>
      </c>
      <c r="FO50" s="878">
        <f t="shared" si="207"/>
        <v>2</v>
      </c>
      <c r="FP50" s="878" t="str">
        <f t="shared" si="208"/>
        <v/>
      </c>
      <c r="FQ50" s="878" t="str">
        <f t="shared" si="209"/>
        <v/>
      </c>
      <c r="FR50" s="878" t="str">
        <f t="shared" si="210"/>
        <v/>
      </c>
      <c r="FS50" s="878" t="str">
        <f t="shared" si="211"/>
        <v/>
      </c>
      <c r="FT50" s="840">
        <f t="shared" si="212"/>
        <v>0.5</v>
      </c>
      <c r="FU50" s="876" t="str">
        <f t="shared" si="213"/>
        <v>客観指標</v>
      </c>
      <c r="FV50" s="863" t="str">
        <f t="shared" si="214"/>
        <v>とくに支援を必要とする子ども・若者とその家庭という限られた施策であり、市民の生活実感に施策の効果が反映されにくいと考えられるため、客観指標を重視する。</v>
      </c>
      <c r="FW50" s="877" t="str">
        <f>VLOOKUP(EH50&amp;FK50&amp;FU50,プルダウン!$AC$2:$AD$71,2,FALSE)</f>
        <v>B</v>
      </c>
      <c r="FX50" s="859" t="str">
        <f>VLOOKUP(FW50,プルダウン!$A$1:$B$6,2,FALSE)</f>
        <v>政策の目的がかなり達成されている</v>
      </c>
      <c r="FY50" s="860"/>
      <c r="FZ50" s="859"/>
      <c r="GA50" s="889" t="str">
        <f>VLOOKUP($A50&amp;"-"&amp;GA$4,'04施策の客観指標'!$A$4:$AY$1029,COLUMN('04施策の客観指標'!$AV:$AV),FALSE)</f>
        <v>a</v>
      </c>
      <c r="GB50" s="878" t="str">
        <f>VLOOKUP($A50&amp;"-"&amp;GB$4,'04施策の客観指標'!$A$4:$AY$1029,COLUMN('04施策の客観指標'!$AV:$AV),FALSE)</f>
        <v>a</v>
      </c>
      <c r="GC50" s="878" t="str">
        <f>VLOOKUP($A50&amp;"-"&amp;GC$4,'04施策の客観指標'!$A$4:$AY$1029,COLUMN('04施策の客観指標'!$AV:$AV),FALSE)</f>
        <v>a</v>
      </c>
      <c r="GD50" s="878" t="str">
        <f>VLOOKUP($A50&amp;"-"&amp;GD$4,'04施策の客観指標'!$A$4:$AY$1029,COLUMN('04施策の客観指標'!$AV:$AV),FALSE)</f>
        <v>a</v>
      </c>
      <c r="GE50" s="878" t="str">
        <f>VLOOKUP($A50&amp;"-"&amp;GE$4,'04施策の客観指標'!$A$4:$AY$1029,COLUMN('04施策の客観指標'!$AV:$AV),FALSE)</f>
        <v>a</v>
      </c>
      <c r="GF50" s="878" t="str">
        <f>VLOOKUP($A50&amp;"-"&amp;GF$4,'04施策の客観指標'!$A$4:$AY$1029,COLUMN('04施策の客観指標'!$AV:$AV),FALSE)</f>
        <v>-</v>
      </c>
      <c r="GG50" s="878" t="str">
        <f>VLOOKUP($A50&amp;"-"&amp;GG$4,'04施策の客観指標'!$A$4:$AY$1029,COLUMN('04施策の客観指標'!$AV:$AV),FALSE)</f>
        <v>-</v>
      </c>
      <c r="GH50" s="878" t="str">
        <f>VLOOKUP($A50&amp;"-"&amp;GH$4,'04施策の客観指標'!$A$4:$AY$1029,COLUMN('04施策の客観指標'!$AV:$AV),FALSE)</f>
        <v>-</v>
      </c>
      <c r="GI50" s="878" t="str">
        <f>VLOOKUP($A50&amp;"-"&amp;GI$4,'04施策の客観指標'!$A$4:$AY$1029,COLUMN('04施策の客観指標'!$AV:$AV),FALSE)</f>
        <v>-</v>
      </c>
      <c r="GJ50" s="879" t="str">
        <f t="shared" si="215"/>
        <v>a</v>
      </c>
      <c r="GK50" s="856">
        <f>IF(GA50="-","-",VLOOKUP($A50&amp;"-"&amp;GA$4,'04施策の客観指標'!$A$4:$AY$1029,COLUMN('04施策の客観指標'!$AY:$AY),FALSE))</f>
        <v>1</v>
      </c>
      <c r="GL50" s="856">
        <f>IF(GB50="-","-",VLOOKUP($A50&amp;"-"&amp;GB$4,'04施策の客観指標'!$A$4:$AY$1029,COLUMN('04施策の客観指標'!$AY:$AY),FALSE))</f>
        <v>1</v>
      </c>
      <c r="GM50" s="856">
        <f>IF(GC50="-","-",VLOOKUP($A50&amp;"-"&amp;GC$4,'04施策の客観指標'!$A$4:$AY$1029,COLUMN('04施策の客観指標'!$AY:$AY),FALSE))</f>
        <v>1</v>
      </c>
      <c r="GN50" s="856">
        <f>IF(GD50="-","-",VLOOKUP($A50&amp;"-"&amp;GD$4,'04施策の客観指標'!$A$4:$AY$1029,COLUMN('04施策の客観指標'!$AY:$AY),FALSE))</f>
        <v>1</v>
      </c>
      <c r="GO50" s="856">
        <f>IF(GE50="-","-",VLOOKUP($A50&amp;"-"&amp;GE$4,'04施策の客観指標'!$A$4:$AY$1029,COLUMN('04施策の客観指標'!$AY:$AY),FALSE))</f>
        <v>1</v>
      </c>
      <c r="GP50" s="856" t="str">
        <f>IF(GF50="-","-",VLOOKUP($A50&amp;"-"&amp;GF$4,'04施策の客観指標'!$A$4:$AY$1029,COLUMN('04施策の客観指標'!$AY:$AY),FALSE))</f>
        <v>-</v>
      </c>
      <c r="GQ50" s="856" t="str">
        <f>IF(GG50="-","-",VLOOKUP($A50&amp;"-"&amp;GG$4,'04施策の客観指標'!$A$4:$AY$1029,COLUMN('04施策の客観指標'!$AY:$AY),FALSE))</f>
        <v>-</v>
      </c>
      <c r="GR50" s="856" t="str">
        <f>IF(GH50="-","-",VLOOKUP($A50&amp;"-"&amp;GH$4,'04施策の客観指標'!$A$4:$AY$1029,COLUMN('04施策の客観指標'!$AY:$AY),FALSE))</f>
        <v>-</v>
      </c>
      <c r="GS50" s="856" t="str">
        <f>IF(GI50="-","-",VLOOKUP($A50&amp;"-"&amp;GI$4,'04施策の客観指標'!$A$4:$AY$1029,COLUMN('04施策の客観指標'!$AY:$AY),FALSE))</f>
        <v>-</v>
      </c>
      <c r="GT50" s="879">
        <f t="shared" si="216"/>
        <v>5</v>
      </c>
      <c r="GU50" s="877">
        <f t="shared" si="217"/>
        <v>4</v>
      </c>
      <c r="GV50" s="878">
        <f t="shared" si="218"/>
        <v>4</v>
      </c>
      <c r="GW50" s="878">
        <f t="shared" si="219"/>
        <v>4</v>
      </c>
      <c r="GX50" s="878">
        <f t="shared" si="220"/>
        <v>4</v>
      </c>
      <c r="GY50" s="878">
        <f t="shared" si="221"/>
        <v>4</v>
      </c>
      <c r="GZ50" s="878" t="str">
        <f t="shared" si="222"/>
        <v/>
      </c>
      <c r="HA50" s="878" t="str">
        <f t="shared" si="223"/>
        <v/>
      </c>
      <c r="HB50" s="878" t="str">
        <f t="shared" si="224"/>
        <v/>
      </c>
      <c r="HC50" s="878" t="str">
        <f t="shared" si="225"/>
        <v/>
      </c>
      <c r="HD50" s="855">
        <f t="shared" si="226"/>
        <v>1</v>
      </c>
      <c r="HE50" s="877" t="str">
        <f>IF($K50="○",VLOOKUP($C50&amp;"-"&amp;HE$4,'05市民生活実感調査'!$A$3:$BC$218,COLUMN('05市民生活実感調査'!$AS:$AS),FALSE),"-")</f>
        <v>c</v>
      </c>
      <c r="HF50" s="878" t="str">
        <f>IF($L50="○",VLOOKUP($C50&amp;"-"&amp;HF$4,'05市民生活実感調査'!$A$3:$BC$218,COLUMN('05市民生活実感調査'!$AS:$AS),FALSE),"-")</f>
        <v>c</v>
      </c>
      <c r="HG50" s="878" t="str">
        <f>IF($M50="○",VLOOKUP($C50&amp;"-"&amp;HG$4,'05市民生活実感調査'!$A$3:$BC$218,COLUMN('05市民生活実感調査'!$AS:$AS),FALSE),"-")</f>
        <v>c</v>
      </c>
      <c r="HH50" s="878" t="str">
        <f>IF($N50="○",VLOOKUP($C50&amp;"-"&amp;HH$4,'05市民生活実感調査'!$A$3:$BC$218,COLUMN('05市民生活実感調査'!$AS:$AS),FALSE),"-")</f>
        <v>c</v>
      </c>
      <c r="HI50" s="878" t="str">
        <f>IF($O50="○",VLOOKUP($C50&amp;"-"&amp;HI$4,'05市民生活実感調査'!$A$3:$BC$218,COLUMN('05市民生活実感調査'!$AS:$AS),FALSE),"-")</f>
        <v>-</v>
      </c>
      <c r="HJ50" s="878" t="str">
        <f>IF($P50="○",VLOOKUP($C50&amp;"-"&amp;HJ$4,'05市民生活実感調査'!$A$3:$BC$218,COLUMN('05市民生活実感調査'!$AS:$AS),FALSE),"-")</f>
        <v>-</v>
      </c>
      <c r="HK50" s="878" t="str">
        <f>IF($Q50="○",VLOOKUP($C50&amp;"-"&amp;HK$4,'05市民生活実感調査'!$A$3:$BC$218,COLUMN('05市民生活実感調査'!$AS:$AS),FALSE),"-")</f>
        <v>-</v>
      </c>
      <c r="HL50" s="878" t="str">
        <f>IF($R50="○",VLOOKUP($C50&amp;"-"&amp;HL$4,'05市民生活実感調査'!$A$3:$BC$218,COLUMN('05市民生活実感調査'!$AS:$AS),FALSE),"-")</f>
        <v>-</v>
      </c>
      <c r="HM50" s="879" t="str">
        <f t="shared" si="227"/>
        <v>c</v>
      </c>
      <c r="HN50" s="877">
        <f t="shared" si="228"/>
        <v>2</v>
      </c>
      <c r="HO50" s="878">
        <f t="shared" si="229"/>
        <v>2</v>
      </c>
      <c r="HP50" s="878">
        <f t="shared" si="230"/>
        <v>2</v>
      </c>
      <c r="HQ50" s="878">
        <f t="shared" si="231"/>
        <v>2</v>
      </c>
      <c r="HR50" s="878" t="str">
        <f t="shared" si="232"/>
        <v/>
      </c>
      <c r="HS50" s="878" t="str">
        <f t="shared" si="233"/>
        <v/>
      </c>
      <c r="HT50" s="878" t="str">
        <f t="shared" si="234"/>
        <v/>
      </c>
      <c r="HU50" s="878" t="str">
        <f t="shared" si="235"/>
        <v/>
      </c>
      <c r="HV50" s="840">
        <f t="shared" si="236"/>
        <v>0.5</v>
      </c>
      <c r="HW50" s="876" t="str">
        <f t="shared" si="237"/>
        <v>客観指標</v>
      </c>
      <c r="HX50" s="863" t="str">
        <f t="shared" si="238"/>
        <v>とくに支援を必要とする子ども・若者とその家庭という限られた施策であり、市民の生活実感に施策の効果が反映されにくいと考えられるため、客観指標を重視する。</v>
      </c>
      <c r="HY50" s="877" t="str">
        <f>VLOOKUP(GJ50&amp;HM50&amp;HW50,プルダウン!$AC$2:$AD$71,2,FALSE)</f>
        <v>B</v>
      </c>
      <c r="HZ50" s="859" t="str">
        <f>VLOOKUP(HY50,プルダウン!$A$1:$B$6,2,FALSE)</f>
        <v>政策の目的がかなり達成されている</v>
      </c>
      <c r="IA50" s="860"/>
      <c r="IB50" s="859"/>
      <c r="IC50" s="889" t="str">
        <f>VLOOKUP($A50&amp;"-"&amp;IC$4,'04施策の客観指標'!$A$4:$AY$1029,COLUMN('04施策の客観指標'!$AW:$AW),FALSE)</f>
        <v>b</v>
      </c>
      <c r="ID50" s="878" t="str">
        <f>VLOOKUP($A50&amp;"-"&amp;ID$4,'04施策の客観指標'!$A$4:$AY$1029,COLUMN('04施策の客観指標'!$AW:$AW),FALSE)</f>
        <v>a</v>
      </c>
      <c r="IE50" s="878" t="str">
        <f>VLOOKUP($A50&amp;"-"&amp;IE$4,'04施策の客観指標'!$A$4:$AY$1029,COLUMN('04施策の客観指標'!$AW:$AW),FALSE)</f>
        <v>a</v>
      </c>
      <c r="IF50" s="878" t="str">
        <f>VLOOKUP($A50&amp;"-"&amp;IF$4,'04施策の客観指標'!$A$4:$AY$1029,COLUMN('04施策の客観指標'!$AW:$AW),FALSE)</f>
        <v>a</v>
      </c>
      <c r="IG50" s="878" t="str">
        <f>VLOOKUP($A50&amp;"-"&amp;IG$4,'04施策の客観指標'!$A$4:$AY$1029,COLUMN('04施策の客観指標'!$AW:$AW),FALSE)</f>
        <v>a</v>
      </c>
      <c r="IH50" s="878" t="str">
        <f>VLOOKUP($A50&amp;"-"&amp;IH$4,'04施策の客観指標'!$A$4:$AY$1029,COLUMN('04施策の客観指標'!$AW:$AW),FALSE)</f>
        <v>-</v>
      </c>
      <c r="II50" s="878" t="str">
        <f>VLOOKUP($A50&amp;"-"&amp;II$4,'04施策の客観指標'!$A$4:$AY$1029,COLUMN('04施策の客観指標'!$AW:$AW),FALSE)</f>
        <v>-</v>
      </c>
      <c r="IJ50" s="878" t="str">
        <f>VLOOKUP($A50&amp;"-"&amp;IJ$4,'04施策の客観指標'!$A$4:$AY$1029,COLUMN('04施策の客観指標'!$AW:$AW),FALSE)</f>
        <v>-</v>
      </c>
      <c r="IK50" s="878" t="str">
        <f>VLOOKUP($A50&amp;"-"&amp;IK$4,'04施策の客観指標'!$A$4:$AY$1029,COLUMN('04施策の客観指標'!$AW:$AW),FALSE)</f>
        <v>-</v>
      </c>
      <c r="IL50" s="879" t="str">
        <f t="shared" si="239"/>
        <v>a</v>
      </c>
      <c r="IM50" s="856">
        <f>IF(IC50="-","-",VLOOKUP($A50&amp;"-"&amp;IC$4,'04施策の客観指標'!$A$4:$AY$1029,COLUMN('04施策の客観指標'!$AY:$AY),FALSE))</f>
        <v>1</v>
      </c>
      <c r="IN50" s="856">
        <f>IF(ID50="-","-",VLOOKUP($A50&amp;"-"&amp;ID$4,'04施策の客観指標'!$A$4:$AY$1029,COLUMN('04施策の客観指標'!$AY:$AY),FALSE))</f>
        <v>1</v>
      </c>
      <c r="IO50" s="856">
        <f>IF(IE50="-","-",VLOOKUP($A50&amp;"-"&amp;IE$4,'04施策の客観指標'!$A$4:$AY$1029,COLUMN('04施策の客観指標'!$AY:$AY),FALSE))</f>
        <v>1</v>
      </c>
      <c r="IP50" s="856">
        <f>IF(IF50="-","-",VLOOKUP($A50&amp;"-"&amp;IF$4,'04施策の客観指標'!$A$4:$AY$1029,COLUMN('04施策の客観指標'!$AY:$AY),FALSE))</f>
        <v>1</v>
      </c>
      <c r="IQ50" s="856">
        <f>IF(IG50="-","-",VLOOKUP($A50&amp;"-"&amp;IG$4,'04施策の客観指標'!$A$4:$AY$1029,COLUMN('04施策の客観指標'!$AY:$AY),FALSE))</f>
        <v>1</v>
      </c>
      <c r="IR50" s="856" t="str">
        <f>IF(IH50="-","-",VLOOKUP($A50&amp;"-"&amp;IH$4,'04施策の客観指標'!$A$4:$AY$1029,COLUMN('04施策の客観指標'!$AY:$AY),FALSE))</f>
        <v>-</v>
      </c>
      <c r="IS50" s="856" t="str">
        <f>IF(II50="-","-",VLOOKUP($A50&amp;"-"&amp;II$4,'04施策の客観指標'!$A$4:$AY$1029,COLUMN('04施策の客観指標'!$AY:$AY),FALSE))</f>
        <v>-</v>
      </c>
      <c r="IT50" s="856" t="str">
        <f>IF(IJ50="-","-",VLOOKUP($A50&amp;"-"&amp;IJ$4,'04施策の客観指標'!$A$4:$AY$1029,COLUMN('04施策の客観指標'!$AY:$AY),FALSE))</f>
        <v>-</v>
      </c>
      <c r="IU50" s="856" t="str">
        <f>IF(IK50="-","-",VLOOKUP($A50&amp;"-"&amp;IK$4,'04施策の客観指標'!$A$4:$AY$1029,COLUMN('04施策の客観指標'!$AY:$AY),FALSE))</f>
        <v>-</v>
      </c>
      <c r="IV50" s="879">
        <f t="shared" si="240"/>
        <v>5</v>
      </c>
      <c r="IW50" s="877">
        <f t="shared" si="241"/>
        <v>3</v>
      </c>
      <c r="IX50" s="878">
        <f t="shared" si="242"/>
        <v>4</v>
      </c>
      <c r="IY50" s="878">
        <f t="shared" si="243"/>
        <v>4</v>
      </c>
      <c r="IZ50" s="878">
        <f t="shared" si="244"/>
        <v>4</v>
      </c>
      <c r="JA50" s="878">
        <f t="shared" si="245"/>
        <v>4</v>
      </c>
      <c r="JB50" s="878" t="str">
        <f t="shared" si="246"/>
        <v/>
      </c>
      <c r="JC50" s="878" t="str">
        <f t="shared" si="247"/>
        <v/>
      </c>
      <c r="JD50" s="878" t="str">
        <f t="shared" si="248"/>
        <v/>
      </c>
      <c r="JE50" s="878" t="str">
        <f t="shared" si="249"/>
        <v/>
      </c>
      <c r="JF50" s="855">
        <f t="shared" si="250"/>
        <v>0.95</v>
      </c>
      <c r="JG50" s="877" t="str">
        <f>IF($K50="○",VLOOKUP($C50&amp;"-"&amp;JG$4,'05市民生活実感調査'!$A$3:$BC$218,COLUMN('05市民生活実感調査'!$BC:$BC),FALSE),"-")</f>
        <v>c</v>
      </c>
      <c r="JH50" s="878" t="str">
        <f>IF($L50="○",VLOOKUP($C50&amp;"-"&amp;JH$4,'05市民生活実感調査'!$A$3:$BC$218,COLUMN('05市民生活実感調査'!$BC:$BC),FALSE),"-")</f>
        <v>c</v>
      </c>
      <c r="JI50" s="878" t="str">
        <f>IF($M50="○",VLOOKUP($C50&amp;"-"&amp;JI$4,'05市民生活実感調査'!$A$3:$BC$218,COLUMN('05市民生活実感調査'!$BC:$BC),FALSE),"-")</f>
        <v>c</v>
      </c>
      <c r="JJ50" s="878" t="str">
        <f>IF($N50="○",VLOOKUP($C50&amp;"-"&amp;JJ$4,'05市民生活実感調査'!$A$3:$BC$218,COLUMN('05市民生活実感調査'!$BC:$BC),FALSE),"-")</f>
        <v>c</v>
      </c>
      <c r="JK50" s="878" t="str">
        <f>IF($O50="○",VLOOKUP($C50&amp;"-"&amp;JK$4,'05市民生活実感調査'!$A$3:$BC$218,COLUMN('05市民生活実感調査'!$BC:$BC),FALSE),"-")</f>
        <v>-</v>
      </c>
      <c r="JL50" s="878" t="str">
        <f>IF($P50="○",VLOOKUP($C50&amp;"-"&amp;JL$4,'05市民生活実感調査'!$A$3:$BC$218,COLUMN('05市民生活実感調査'!$BC:$BC),FALSE),"-")</f>
        <v>-</v>
      </c>
      <c r="JM50" s="878" t="str">
        <f>IF($Q50="○",VLOOKUP($C50&amp;"-"&amp;JM$4,'05市民生活実感調査'!$A$3:$BC$218,COLUMN('05市民生活実感調査'!$BC:$BC),FALSE),"-")</f>
        <v>-</v>
      </c>
      <c r="JN50" s="878" t="str">
        <f>IF($R50="○",VLOOKUP($C50&amp;"-"&amp;JN$4,'05市民生活実感調査'!$A$3:$BC$218,COLUMN('05市民生活実感調査'!$BC:$BC),FALSE),"-")</f>
        <v>-</v>
      </c>
      <c r="JO50" s="879" t="str">
        <f t="shared" si="251"/>
        <v>c</v>
      </c>
      <c r="JP50" s="877">
        <f t="shared" si="252"/>
        <v>2</v>
      </c>
      <c r="JQ50" s="878">
        <f t="shared" si="253"/>
        <v>2</v>
      </c>
      <c r="JR50" s="878">
        <f t="shared" si="254"/>
        <v>2</v>
      </c>
      <c r="JS50" s="878">
        <f t="shared" si="255"/>
        <v>2</v>
      </c>
      <c r="JT50" s="878" t="str">
        <f t="shared" si="256"/>
        <v/>
      </c>
      <c r="JU50" s="878" t="str">
        <f t="shared" si="257"/>
        <v/>
      </c>
      <c r="JV50" s="878" t="str">
        <f t="shared" si="258"/>
        <v/>
      </c>
      <c r="JW50" s="878" t="str">
        <f t="shared" si="259"/>
        <v/>
      </c>
      <c r="JX50" s="840">
        <f t="shared" si="260"/>
        <v>0.5</v>
      </c>
      <c r="JY50" s="876" t="str">
        <f t="shared" si="263"/>
        <v>客観指標</v>
      </c>
      <c r="JZ50" s="863" t="str">
        <f t="shared" si="261"/>
        <v>とくに支援を必要とする子ども・若者とその家庭という限られた施策であり、市民の生活実感に施策の効果が反映されにくいと考えられるため、客観指標を重視する。</v>
      </c>
      <c r="KA50" s="877" t="str">
        <f>VLOOKUP(IL50&amp;JO50&amp;JY50,プルダウン!$AC$2:$AD$71,2,FALSE)</f>
        <v>B</v>
      </c>
      <c r="KB50" s="859" t="str">
        <f>VLOOKUP(KA50,プルダウン!$A$1:$B$6,2,FALSE)</f>
        <v>政策の目的がかなり達成されている</v>
      </c>
      <c r="KC50" s="860"/>
      <c r="KD50" s="859"/>
      <c r="KE50" s="883" t="str">
        <f>VLOOKUP($A50&amp;"-"&amp;KE$4,'04施策の客観指標'!$A$4:$AY$1029,COLUMN('04施策の客観指標'!$AX:$AX),FALSE)</f>
        <v>d</v>
      </c>
      <c r="KF50" s="813" t="str">
        <f>VLOOKUP($A50&amp;"-"&amp;KF$4,'04施策の客観指標'!$A$4:$AY$1029,COLUMN('04施策の客観指標'!$AX:$AX),FALSE)</f>
        <v>a</v>
      </c>
      <c r="KG50" s="813" t="str">
        <f>VLOOKUP($A50&amp;"-"&amp;KG$4,'04施策の客観指標'!$A$4:$AY$1029,COLUMN('04施策の客観指標'!$AX:$AX),FALSE)</f>
        <v>b</v>
      </c>
      <c r="KH50" s="813" t="str">
        <f>VLOOKUP($A50&amp;"-"&amp;KH$4,'04施策の客観指標'!$A$4:$AY$1029,COLUMN('04施策の客観指標'!$AX:$AX),FALSE)</f>
        <v>a</v>
      </c>
      <c r="KI50" s="813" t="str">
        <f>VLOOKUP($A50&amp;"-"&amp;KI$4,'04施策の客観指標'!$A$4:$AY$1029,COLUMN('04施策の客観指標'!$AX:$AX),FALSE)</f>
        <v>a</v>
      </c>
      <c r="KJ50" s="813" t="str">
        <f>VLOOKUP($A50&amp;"-"&amp;KJ$4,'04施策の客観指標'!$A$4:$AY$1029,COLUMN('04施策の客観指標'!$AX:$AX),FALSE)</f>
        <v>-</v>
      </c>
      <c r="KK50" s="813" t="str">
        <f>VLOOKUP($A50&amp;"-"&amp;KK$4,'04施策の客観指標'!$A$4:$AY$1029,COLUMN('04施策の客観指標'!$AX:$AX),FALSE)</f>
        <v>-</v>
      </c>
      <c r="KL50" s="813" t="str">
        <f>VLOOKUP($A50&amp;"-"&amp;KL$4,'04施策の客観指標'!$A$4:$AY$1029,COLUMN('04施策の客観指標'!$AX:$AX),FALSE)</f>
        <v>-</v>
      </c>
      <c r="KM50" s="813" t="str">
        <f>VLOOKUP($A50&amp;"-"&amp;KM$4,'04施策の客観指標'!$A$4:$AY$1029,COLUMN('04施策の客観指標'!$AX:$AX),FALSE)</f>
        <v>-</v>
      </c>
      <c r="KN50" s="814" t="str">
        <f t="shared" si="118"/>
        <v>a</v>
      </c>
      <c r="KO50" s="423">
        <f>IF(KE50="-","-",VLOOKUP($A50&amp;"-"&amp;KE$4,'04施策の客観指標'!$A$4:$AY$1029,COLUMN('04施策の客観指標'!$AY:$AY),FALSE))</f>
        <v>1</v>
      </c>
      <c r="KP50" s="423">
        <f>IF(KF50="-","-",VLOOKUP($A50&amp;"-"&amp;KF$4,'04施策の客観指標'!$A$4:$AY$1029,COLUMN('04施策の客観指標'!$AY:$AY),FALSE))</f>
        <v>1</v>
      </c>
      <c r="KQ50" s="423">
        <f>IF(KG50="-","-",VLOOKUP($A50&amp;"-"&amp;KG$4,'04施策の客観指標'!$A$4:$AY$1029,COLUMN('04施策の客観指標'!$AY:$AY),FALSE))</f>
        <v>1</v>
      </c>
      <c r="KR50" s="423">
        <f>IF(KH50="-","-",VLOOKUP($A50&amp;"-"&amp;KH$4,'04施策の客観指標'!$A$4:$AY$1029,COLUMN('04施策の客観指標'!$AY:$AY),FALSE))</f>
        <v>1</v>
      </c>
      <c r="KS50" s="423">
        <f>IF(KI50="-","-",VLOOKUP($A50&amp;"-"&amp;KI$4,'04施策の客観指標'!$A$4:$AY$1029,COLUMN('04施策の客観指標'!$AY:$AY),FALSE))</f>
        <v>1</v>
      </c>
      <c r="KT50" s="423" t="str">
        <f>IF(KJ50="-","-",VLOOKUP($A50&amp;"-"&amp;KJ$4,'04施策の客観指標'!$A$4:$AY$1029,COLUMN('04施策の客観指標'!$AY:$AY),FALSE))</f>
        <v>-</v>
      </c>
      <c r="KU50" s="423" t="str">
        <f>IF(KK50="-","-",VLOOKUP($A50&amp;"-"&amp;KK$4,'04施策の客観指標'!$A$4:$AY$1029,COLUMN('04施策の客観指標'!$AY:$AY),FALSE))</f>
        <v>-</v>
      </c>
      <c r="KV50" s="423" t="str">
        <f>IF(KL50="-","-",VLOOKUP($A50&amp;"-"&amp;KL$4,'04施策の客観指標'!$A$4:$AY$1029,COLUMN('04施策の客観指標'!$AY:$AY),FALSE))</f>
        <v>-</v>
      </c>
      <c r="KW50" s="423" t="str">
        <f>IF(KM50="-","-",VLOOKUP($A50&amp;"-"&amp;KM$4,'04施策の客観指標'!$A$4:$AY$1029,COLUMN('04施策の客観指標'!$AY:$AY),FALSE))</f>
        <v>-</v>
      </c>
      <c r="KX50" s="234">
        <f t="shared" si="119"/>
        <v>5</v>
      </c>
      <c r="KY50" s="237">
        <f t="shared" si="120"/>
        <v>1</v>
      </c>
      <c r="KZ50" s="187">
        <f t="shared" si="121"/>
        <v>4</v>
      </c>
      <c r="LA50" s="187">
        <f t="shared" si="122"/>
        <v>3</v>
      </c>
      <c r="LB50" s="187">
        <f t="shared" si="123"/>
        <v>4</v>
      </c>
      <c r="LC50" s="187">
        <f t="shared" si="124"/>
        <v>4</v>
      </c>
      <c r="LD50" s="187" t="str">
        <f t="shared" si="125"/>
        <v/>
      </c>
      <c r="LE50" s="187" t="str">
        <f t="shared" si="126"/>
        <v/>
      </c>
      <c r="LF50" s="187" t="str">
        <f t="shared" si="127"/>
        <v/>
      </c>
      <c r="LG50" s="187" t="str">
        <f t="shared" si="128"/>
        <v/>
      </c>
      <c r="LH50" s="240">
        <f t="shared" si="129"/>
        <v>0.8</v>
      </c>
      <c r="LI50" s="820" t="str">
        <f>IF($K50="○",VLOOKUP($C50&amp;"-"&amp;LI$4,'05市民生活実感調査'!$A$3:$BM$218,COLUMN('05市民生活実感調査'!$BM:$BM),FALSE),"-")</f>
        <v>c</v>
      </c>
      <c r="LJ50" s="821" t="str">
        <f>IF($L50="○",VLOOKUP($C50&amp;"-"&amp;LJ$4,'05市民生活実感調査'!$A$3:$BM$218,COLUMN('05市民生活実感調査'!$BM:$BM),FALSE),"-")</f>
        <v>c</v>
      </c>
      <c r="LK50" s="821" t="str">
        <f>IF($M50="○",VLOOKUP($C50&amp;"-"&amp;LK$4,'05市民生活実感調査'!$A$3:$BM$218,COLUMN('05市民生活実感調査'!$BM:$BM),FALSE),"-")</f>
        <v>c</v>
      </c>
      <c r="LL50" s="821" t="str">
        <f>IF($N50="○",VLOOKUP($C50&amp;"-"&amp;LL$4,'05市民生活実感調査'!$A$3:$BM$218,COLUMN('05市民生活実感調査'!$BM:$BM),FALSE),"-")</f>
        <v>c</v>
      </c>
      <c r="LM50" s="821" t="str">
        <f>IF($O50="○",VLOOKUP($C50&amp;"-"&amp;LM$4,'05市民生活実感調査'!$A$3:$BM$218,COLUMN('05市民生活実感調査'!$BM:$BM),FALSE),"-")</f>
        <v>-</v>
      </c>
      <c r="LN50" s="821" t="str">
        <f>IF($P50="○",VLOOKUP($C50&amp;"-"&amp;LN$4,'05市民生活実感調査'!$A$3:$BM$218,COLUMN('05市民生活実感調査'!$BM:$BM),FALSE),"-")</f>
        <v>-</v>
      </c>
      <c r="LO50" s="821" t="str">
        <f>IF($Q50="○",VLOOKUP($C50&amp;"-"&amp;LO$4,'05市民生活実感調査'!$A$3:$BM$218,COLUMN('05市民生活実感調査'!$BM:$BM),FALSE),"-")</f>
        <v>-</v>
      </c>
      <c r="LP50" s="821" t="str">
        <f>IF($R50="○",VLOOKUP($C50&amp;"-"&amp;LP$4,'05市民生活実感調査'!$A$3:$BM$218,COLUMN('05市民生活実感調査'!$BM:$BM),FALSE),"-")</f>
        <v>-</v>
      </c>
      <c r="LQ50" s="822" t="str">
        <f t="shared" si="130"/>
        <v>c</v>
      </c>
      <c r="LR50" s="237">
        <f t="shared" si="131"/>
        <v>2</v>
      </c>
      <c r="LS50" s="187">
        <f t="shared" si="132"/>
        <v>2</v>
      </c>
      <c r="LT50" s="187">
        <f t="shared" si="133"/>
        <v>2</v>
      </c>
      <c r="LU50" s="187">
        <f t="shared" si="134"/>
        <v>2</v>
      </c>
      <c r="LV50" s="187" t="str">
        <f t="shared" si="135"/>
        <v/>
      </c>
      <c r="LW50" s="187" t="str">
        <f t="shared" si="136"/>
        <v/>
      </c>
      <c r="LX50" s="187" t="str">
        <f t="shared" si="137"/>
        <v/>
      </c>
      <c r="LY50" s="187" t="str">
        <f t="shared" si="138"/>
        <v/>
      </c>
      <c r="LZ50" s="422">
        <f t="shared" si="142"/>
        <v>0.5</v>
      </c>
      <c r="MA50" s="103" t="str">
        <f t="shared" si="144"/>
        <v>客観指標</v>
      </c>
      <c r="MB50" s="104" t="str">
        <f t="shared" si="140"/>
        <v>とくに支援を必要とする子ども・若者とその家庭という限られた施策であり、市民の生活実感に施策の効果が反映されにくいと考えられるため、客観指標を重視する。</v>
      </c>
      <c r="MC50" s="823" t="str">
        <f>VLOOKUP(KN50&amp;LQ50&amp;MA50,プルダウン!$AC$2:$AD$71,2,FALSE)</f>
        <v>B</v>
      </c>
      <c r="MD50" s="824" t="str">
        <f>VLOOKUP(MC50,プルダウン!$A$1:$B$6,2,FALSE)</f>
        <v>政策の目的がかなり達成されている</v>
      </c>
      <c r="ME50" s="91"/>
      <c r="MF50" s="190"/>
    </row>
    <row r="51" spans="1:344" ht="135" customHeight="1">
      <c r="A51" s="231">
        <v>1203</v>
      </c>
      <c r="B51" s="104" t="s">
        <v>203</v>
      </c>
      <c r="C51" s="237">
        <f t="shared" si="145"/>
        <v>12</v>
      </c>
      <c r="D51" s="190" t="str">
        <f>IFERROR(VLOOKUP(C51,プルダウン!$L$2:$M$28,2,FALSE),"-")</f>
        <v>子ども・若者支援</v>
      </c>
      <c r="E51" s="104"/>
      <c r="F51" s="91" t="s">
        <v>1410</v>
      </c>
      <c r="G51" s="117" t="s">
        <v>1584</v>
      </c>
      <c r="H51" s="91"/>
      <c r="I51" s="117"/>
      <c r="J51" s="104"/>
      <c r="K51" s="420" t="s">
        <v>383</v>
      </c>
      <c r="L51" s="421" t="s">
        <v>383</v>
      </c>
      <c r="M51" s="421" t="s">
        <v>383</v>
      </c>
      <c r="N51" s="421" t="s">
        <v>383</v>
      </c>
      <c r="O51" s="421" t="s">
        <v>83</v>
      </c>
      <c r="P51" s="421" t="s">
        <v>83</v>
      </c>
      <c r="Q51" s="421" t="s">
        <v>83</v>
      </c>
      <c r="R51" s="424" t="s">
        <v>83</v>
      </c>
      <c r="S51" s="877" t="str">
        <f>VLOOKUP($A51&amp;"-"&amp;S$4,'04施策の客観指標'!$A$4:$AY$1029,COLUMN('04施策の客観指標'!$AS:$AS),FALSE)</f>
        <v>b</v>
      </c>
      <c r="T51" s="878" t="str">
        <f>VLOOKUP($A51&amp;"-"&amp;T$4,'04施策の客観指標'!$A$4:$AY$1029,COLUMN('04施策の客観指標'!$AS:$AS),FALSE)</f>
        <v>-</v>
      </c>
      <c r="U51" s="878" t="str">
        <f>VLOOKUP($A51&amp;"-"&amp;U$4,'04施策の客観指標'!$A$4:$AY$1029,COLUMN('04施策の客観指標'!$AS:$AS),FALSE)</f>
        <v>a</v>
      </c>
      <c r="V51" s="878" t="str">
        <f>VLOOKUP($A51&amp;"-"&amp;V$4,'04施策の客観指標'!$A$4:$AY$1029,COLUMN('04施策の客観指標'!$AS:$AS),FALSE)</f>
        <v>-</v>
      </c>
      <c r="W51" s="878" t="str">
        <f>VLOOKUP($A51&amp;"-"&amp;W$4,'04施策の客観指標'!$A$4:$AY$1029,COLUMN('04施策の客観指標'!$AS:$AS),FALSE)</f>
        <v>-</v>
      </c>
      <c r="X51" s="878" t="str">
        <f>VLOOKUP($A51&amp;"-"&amp;X$4,'04施策の客観指標'!$A$4:$AY$1029,COLUMN('04施策の客観指標'!$AS:$AS),FALSE)</f>
        <v>-</v>
      </c>
      <c r="Y51" s="878" t="str">
        <f>VLOOKUP($A51&amp;"-"&amp;Y$4,'04施策の客観指標'!$A$4:$AY$1029,COLUMN('04施策の客観指標'!$AS:$AS),FALSE)</f>
        <v>-</v>
      </c>
      <c r="Z51" s="878" t="str">
        <f>VLOOKUP($A51&amp;"-"&amp;Z$4,'04施策の客観指標'!$A$4:$AY$1029,COLUMN('04施策の客観指標'!$AS:$AS),FALSE)</f>
        <v>-</v>
      </c>
      <c r="AA51" s="852" t="str">
        <f>VLOOKUP($A51&amp;"-"&amp;AA$4,'04施策の客観指標'!$A$4:$AY$1029,COLUMN('04施策の客観指標'!$AS:$AS),FALSE)</f>
        <v>-</v>
      </c>
      <c r="AB51" s="876" t="str">
        <f t="shared" si="146"/>
        <v>a</v>
      </c>
      <c r="AC51" s="856">
        <v>1</v>
      </c>
      <c r="AD51" s="878" t="s">
        <v>83</v>
      </c>
      <c r="AE51" s="878">
        <v>1</v>
      </c>
      <c r="AF51" s="878" t="s">
        <v>83</v>
      </c>
      <c r="AG51" s="878" t="s">
        <v>83</v>
      </c>
      <c r="AH51" s="878" t="s">
        <v>83</v>
      </c>
      <c r="AI51" s="878" t="s">
        <v>83</v>
      </c>
      <c r="AJ51" s="878" t="s">
        <v>83</v>
      </c>
      <c r="AK51" s="878" t="s">
        <v>83</v>
      </c>
      <c r="AL51" s="879">
        <f t="shared" si="147"/>
        <v>2</v>
      </c>
      <c r="AM51" s="856">
        <f t="shared" si="148"/>
        <v>3</v>
      </c>
      <c r="AN51" s="878" t="str">
        <f t="shared" si="149"/>
        <v/>
      </c>
      <c r="AO51" s="878">
        <f t="shared" si="150"/>
        <v>4</v>
      </c>
      <c r="AP51" s="878" t="str">
        <f t="shared" si="151"/>
        <v/>
      </c>
      <c r="AQ51" s="878" t="str">
        <f t="shared" si="152"/>
        <v/>
      </c>
      <c r="AR51" s="878" t="str">
        <f t="shared" si="153"/>
        <v/>
      </c>
      <c r="AS51" s="878" t="str">
        <f t="shared" si="154"/>
        <v/>
      </c>
      <c r="AT51" s="878" t="str">
        <f t="shared" si="155"/>
        <v/>
      </c>
      <c r="AU51" s="852" t="str">
        <f t="shared" si="156"/>
        <v/>
      </c>
      <c r="AV51" s="855">
        <f t="shared" si="157"/>
        <v>0.875</v>
      </c>
      <c r="AW51" s="856" t="str">
        <f>IF($K51="○",VLOOKUP($C51&amp;"-"&amp;AW$4,'05市民生活実感調査'!$A$3:$BC$218,COLUMN('05市民生活実感調査'!$O:$O),FALSE),"-")</f>
        <v>c</v>
      </c>
      <c r="AX51" s="878" t="str">
        <f>IF($L51="○",VLOOKUP($C51&amp;"-"&amp;AX$4,'05市民生活実感調査'!$A$3:$BC$218,COLUMN('05市民生活実感調査'!$O:$O),FALSE),"-")</f>
        <v>c</v>
      </c>
      <c r="AY51" s="878" t="str">
        <f>IF($M51="○",VLOOKUP($C51&amp;"-"&amp;AY$4,'05市民生活実感調査'!$A$3:$BC$218,COLUMN('05市民生活実感調査'!$O:$O),FALSE),"-")</f>
        <v>c</v>
      </c>
      <c r="AZ51" s="878" t="str">
        <f>IF($N51="○",VLOOKUP($C51&amp;"-"&amp;AZ$4,'05市民生活実感調査'!$A$3:$BC$218,COLUMN('05市民生活実感調査'!$O:$O),FALSE),"-")</f>
        <v>b</v>
      </c>
      <c r="BA51" s="878" t="str">
        <f>IF($O51="○",VLOOKUP($C51&amp;"-"&amp;BA$4,'05市民生活実感調査'!$A$3:$BC$218,COLUMN('05市民生活実感調査'!$O:$O),FALSE),"-")</f>
        <v>-</v>
      </c>
      <c r="BB51" s="878" t="str">
        <f>IF($P51="○",VLOOKUP($C51&amp;"-"&amp;BB$4,'05市民生活実感調査'!$A$3:$BC$218,COLUMN('05市民生活実感調査'!$O:$O),FALSE),"-")</f>
        <v>-</v>
      </c>
      <c r="BC51" s="878" t="str">
        <f>IF($Q51="○",VLOOKUP($C51&amp;"-"&amp;BC$4,'05市民生活実感調査'!$A$3:$BC$218,COLUMN('05市民生活実感調査'!$O:$O),FALSE),"-")</f>
        <v>-</v>
      </c>
      <c r="BD51" s="878" t="str">
        <f>IF($R51="○",VLOOKUP($C51&amp;"-"&amp;BD$4,'05市民生活実感調査'!$A$3:$BC$218,COLUMN('05市民生活実感調査'!$O:$O),FALSE),"-")</f>
        <v>-</v>
      </c>
      <c r="BE51" s="879" t="str">
        <f t="shared" si="158"/>
        <v>c</v>
      </c>
      <c r="BF51" s="877">
        <f t="shared" si="159"/>
        <v>2</v>
      </c>
      <c r="BG51" s="878">
        <f t="shared" si="160"/>
        <v>2</v>
      </c>
      <c r="BH51" s="878">
        <f t="shared" si="161"/>
        <v>2</v>
      </c>
      <c r="BI51" s="878">
        <f t="shared" si="162"/>
        <v>3</v>
      </c>
      <c r="BJ51" s="878" t="str">
        <f t="shared" si="163"/>
        <v/>
      </c>
      <c r="BK51" s="878" t="str">
        <f t="shared" si="164"/>
        <v/>
      </c>
      <c r="BL51" s="878" t="str">
        <f t="shared" si="165"/>
        <v/>
      </c>
      <c r="BM51" s="878" t="str">
        <f t="shared" si="166"/>
        <v/>
      </c>
      <c r="BN51" s="840">
        <f t="shared" si="167"/>
        <v>0.5625</v>
      </c>
      <c r="BO51" s="880" t="s">
        <v>123</v>
      </c>
      <c r="BP51" s="863" t="s">
        <v>1994</v>
      </c>
      <c r="BQ51" s="877" t="s">
        <v>313</v>
      </c>
      <c r="BR51" s="887" t="str">
        <f>VLOOKUP(BQ51,プルダウン!$A$1:$B$6,2,FALSE)</f>
        <v>政策の目的がかなり達成されている</v>
      </c>
      <c r="BS51" s="860"/>
      <c r="BT51" s="887" t="s">
        <v>1587</v>
      </c>
      <c r="BU51" s="863" t="s">
        <v>1460</v>
      </c>
      <c r="BV51" s="891" t="s">
        <v>1755</v>
      </c>
      <c r="BW51" s="889" t="str">
        <f>VLOOKUP($A51&amp;"-"&amp;BW$4,'04施策の客観指標'!$A$4:$AY$1029,COLUMN('04施策の客観指標'!$AT:$AT),FALSE)</f>
        <v>b</v>
      </c>
      <c r="BX51" s="878" t="str">
        <f>VLOOKUP($A51&amp;"-"&amp;BX$4,'04施策の客観指標'!$A$4:$AY$1029,COLUMN('04施策の客観指標'!$AT:$AT),FALSE)</f>
        <v>a</v>
      </c>
      <c r="BY51" s="878" t="str">
        <f>VLOOKUP($A51&amp;"-"&amp;BY$4,'04施策の客観指標'!$A$4:$AY$1029,COLUMN('04施策の客観指標'!$AT:$AT),FALSE)</f>
        <v>a</v>
      </c>
      <c r="BZ51" s="878" t="str">
        <f>VLOOKUP($A51&amp;"-"&amp;BZ$4,'04施策の客観指標'!$A$4:$AY$1029,COLUMN('04施策の客観指標'!$AT:$AT),FALSE)</f>
        <v>-</v>
      </c>
      <c r="CA51" s="878" t="str">
        <f>VLOOKUP($A51&amp;"-"&amp;CA$4,'04施策の客観指標'!$A$4:$AY$1029,COLUMN('04施策の客観指標'!$AT:$AT),FALSE)</f>
        <v>-</v>
      </c>
      <c r="CB51" s="878" t="str">
        <f>VLOOKUP($A51&amp;"-"&amp;CB$4,'04施策の客観指標'!$A$4:$AY$1029,COLUMN('04施策の客観指標'!$AT:$AT),FALSE)</f>
        <v>-</v>
      </c>
      <c r="CC51" s="878" t="str">
        <f>VLOOKUP($A51&amp;"-"&amp;CC$4,'04施策の客観指標'!$A$4:$AY$1029,COLUMN('04施策の客観指標'!$AT:$AT),FALSE)</f>
        <v>-</v>
      </c>
      <c r="CD51" s="878" t="str">
        <f>VLOOKUP($A51&amp;"-"&amp;CD$4,'04施策の客観指標'!$A$4:$AY$1029,COLUMN('04施策の客観指標'!$AT:$AT),FALSE)</f>
        <v>-</v>
      </c>
      <c r="CE51" s="852" t="str">
        <f>VLOOKUP($A51&amp;"-"&amp;CE$4,'04施策の客観指標'!$A$4:$AY$1029,COLUMN('04施策の客観指標'!$AT:$AT),FALSE)</f>
        <v>-</v>
      </c>
      <c r="CF51" s="879" t="str">
        <f t="shared" si="168"/>
        <v>a</v>
      </c>
      <c r="CG51" s="856">
        <f>IF(BW51="-","-",VLOOKUP($A51&amp;"-"&amp;BW$4,'04施策の客観指標'!$A$4:$AY$1029,COLUMN('04施策の客観指標'!$AY:$AY),FALSE))</f>
        <v>1</v>
      </c>
      <c r="CH51" s="856">
        <f>IF(BX51="-","-",VLOOKUP($A51&amp;"-"&amp;BX$4,'04施策の客観指標'!$A$4:$AY$1029,COLUMN('04施策の客観指標'!$AY:$AY),FALSE))</f>
        <v>1</v>
      </c>
      <c r="CI51" s="856">
        <f>IF(BY51="-","-",VLOOKUP($A51&amp;"-"&amp;BY$4,'04施策の客観指標'!$A$4:$AY$1029,COLUMN('04施策の客観指標'!$AY:$AY),FALSE))</f>
        <v>1</v>
      </c>
      <c r="CJ51" s="856" t="str">
        <f>IF(BZ51="-","-",VLOOKUP($A51&amp;"-"&amp;BZ$4,'04施策の客観指標'!$A$4:$AY$1029,COLUMN('04施策の客観指標'!$AY:$AY),FALSE))</f>
        <v>-</v>
      </c>
      <c r="CK51" s="856" t="str">
        <f>IF(CA51="-","-",VLOOKUP($A51&amp;"-"&amp;CA$4,'04施策の客観指標'!$A$4:$AY$1029,COLUMN('04施策の客観指標'!$AY:$AY),FALSE))</f>
        <v>-</v>
      </c>
      <c r="CL51" s="856" t="str">
        <f>IF(CB51="-","-",VLOOKUP($A51&amp;"-"&amp;CB$4,'04施策の客観指標'!$A$4:$AY$1029,COLUMN('04施策の客観指標'!$AY:$AY),FALSE))</f>
        <v>-</v>
      </c>
      <c r="CM51" s="856" t="str">
        <f>IF(CC51="-","-",VLOOKUP($A51&amp;"-"&amp;CC$4,'04施策の客観指標'!$A$4:$AY$1029,COLUMN('04施策の客観指標'!$AY:$AY),FALSE))</f>
        <v>-</v>
      </c>
      <c r="CN51" s="856" t="str">
        <f>IF(CD51="-","-",VLOOKUP($A51&amp;"-"&amp;CD$4,'04施策の客観指標'!$A$4:$AY$1029,COLUMN('04施策の客観指標'!$AY:$AY),FALSE))</f>
        <v>-</v>
      </c>
      <c r="CO51" s="856" t="str">
        <f>IF(CE51="-","-",VLOOKUP($A51&amp;"-"&amp;CE$4,'04施策の客観指標'!$A$4:$AY$1029,COLUMN('04施策の客観指標'!$AY:$AY),FALSE))</f>
        <v>-</v>
      </c>
      <c r="CP51" s="879">
        <f t="shared" si="169"/>
        <v>3</v>
      </c>
      <c r="CQ51" s="877">
        <f t="shared" si="170"/>
        <v>3</v>
      </c>
      <c r="CR51" s="878">
        <f t="shared" si="171"/>
        <v>4</v>
      </c>
      <c r="CS51" s="878">
        <f t="shared" si="172"/>
        <v>4</v>
      </c>
      <c r="CT51" s="878" t="str">
        <f t="shared" si="173"/>
        <v/>
      </c>
      <c r="CU51" s="878" t="str">
        <f t="shared" si="174"/>
        <v/>
      </c>
      <c r="CV51" s="878" t="str">
        <f t="shared" si="175"/>
        <v/>
      </c>
      <c r="CW51" s="878" t="str">
        <f t="shared" si="176"/>
        <v/>
      </c>
      <c r="CX51" s="878" t="str">
        <f t="shared" si="177"/>
        <v/>
      </c>
      <c r="CY51" s="878" t="str">
        <f t="shared" si="178"/>
        <v/>
      </c>
      <c r="CZ51" s="855">
        <f t="shared" si="179"/>
        <v>0.91666666666666663</v>
      </c>
      <c r="DA51" s="877" t="str">
        <f>IF($K51="○",VLOOKUP($C51&amp;"-"&amp;DA$4,'05市民生活実感調査'!$A$3:$BC$218,COLUMN('05市民生活実感調査'!$Y:$Y),FALSE),"-")</f>
        <v>c</v>
      </c>
      <c r="DB51" s="878" t="str">
        <f>IF($L51="○",VLOOKUP($C51&amp;"-"&amp;DB$4,'05市民生活実感調査'!$A$3:$BC$218,COLUMN('05市民生活実感調査'!$Y:$Y),FALSE),"-")</f>
        <v>c</v>
      </c>
      <c r="DC51" s="878" t="str">
        <f>IF($M51="○",VLOOKUP($C51&amp;"-"&amp;DC$4,'05市民生活実感調査'!$A$3:$BC$218,COLUMN('05市民生活実感調査'!$Y:$Y),FALSE),"-")</f>
        <v>c</v>
      </c>
      <c r="DD51" s="878" t="str">
        <f>IF($N51="○",VLOOKUP($C51&amp;"-"&amp;DD$4,'05市民生活実感調査'!$A$3:$BC$218,COLUMN('05市民生活実感調査'!$Y:$Y),FALSE),"-")</f>
        <v>c</v>
      </c>
      <c r="DE51" s="878" t="str">
        <f>IF($O51="○",VLOOKUP($C51&amp;"-"&amp;DE$4,'05市民生活実感調査'!$A$3:$BC$218,COLUMN('05市民生活実感調査'!$Y:$Y),FALSE),"-")</f>
        <v>-</v>
      </c>
      <c r="DF51" s="878" t="str">
        <f>IF($P51="○",VLOOKUP($C51&amp;"-"&amp;DF$4,'05市民生活実感調査'!$A$3:$BC$218,COLUMN('05市民生活実感調査'!$Y:$Y),FALSE),"-")</f>
        <v>-</v>
      </c>
      <c r="DG51" s="878" t="str">
        <f>IF($Q51="○",VLOOKUP($C51&amp;"-"&amp;DG$4,'05市民生活実感調査'!$A$3:$BC$218,COLUMN('05市民生活実感調査'!$Y:$Y),FALSE),"-")</f>
        <v>-</v>
      </c>
      <c r="DH51" s="878" t="str">
        <f>IF($R51="○",VLOOKUP($C51&amp;"-"&amp;DH$4,'05市民生活実感調査'!$A$3:$BC$218,COLUMN('05市民生活実感調査'!$Y:$Y),FALSE),"-")</f>
        <v>-</v>
      </c>
      <c r="DI51" s="879" t="str">
        <f t="shared" si="180"/>
        <v>c</v>
      </c>
      <c r="DJ51" s="877">
        <f t="shared" si="181"/>
        <v>2</v>
      </c>
      <c r="DK51" s="878">
        <f t="shared" si="182"/>
        <v>2</v>
      </c>
      <c r="DL51" s="878">
        <f t="shared" si="183"/>
        <v>2</v>
      </c>
      <c r="DM51" s="878">
        <f t="shared" si="184"/>
        <v>2</v>
      </c>
      <c r="DN51" s="878" t="str">
        <f t="shared" si="262"/>
        <v/>
      </c>
      <c r="DO51" s="878" t="str">
        <f t="shared" si="185"/>
        <v/>
      </c>
      <c r="DP51" s="878" t="str">
        <f t="shared" si="186"/>
        <v/>
      </c>
      <c r="DQ51" s="878" t="str">
        <f t="shared" si="187"/>
        <v/>
      </c>
      <c r="DR51" s="840">
        <f t="shared" si="188"/>
        <v>0.5</v>
      </c>
      <c r="DS51" s="876" t="str">
        <f t="shared" si="189"/>
        <v>市民実感</v>
      </c>
      <c r="DT51" s="863" t="str">
        <f t="shared" si="190"/>
        <v>京都ならではのはぐくみ文化がどれほど市民に浸透しているかが重要であるため、市民の実感を重視する。</v>
      </c>
      <c r="DU51" s="877" t="str">
        <f>VLOOKUP(CF51&amp;DI51&amp;DS51,プルダウン!$AC$2:$AD$71,2,FALSE)</f>
        <v>B</v>
      </c>
      <c r="DV51" s="859" t="str">
        <f>VLOOKUP(DU51,プルダウン!$A$1:$B$6,2,FALSE)</f>
        <v>政策の目的がかなり達成されている</v>
      </c>
      <c r="DW51" s="860"/>
      <c r="DX51" s="859"/>
      <c r="DY51" s="889" t="str">
        <f>VLOOKUP($A51&amp;"-"&amp;DY$4,'04施策の客観指標'!$A$4:$AY$1029,COLUMN('04施策の客観指標'!$AU:$AU),FALSE)</f>
        <v>b</v>
      </c>
      <c r="DZ51" s="878" t="str">
        <f>VLOOKUP($A51&amp;"-"&amp;DZ$4,'04施策の客観指標'!$A$4:$AY$1029,COLUMN('04施策の客観指標'!$AU:$AU),FALSE)</f>
        <v>a</v>
      </c>
      <c r="EA51" s="878" t="str">
        <f>VLOOKUP($A51&amp;"-"&amp;EA$4,'04施策の客観指標'!$A$4:$AY$1029,COLUMN('04施策の客観指標'!$AU:$AU),FALSE)</f>
        <v>a</v>
      </c>
      <c r="EB51" s="878" t="str">
        <f>VLOOKUP($A51&amp;"-"&amp;EB$4,'04施策の客観指標'!$A$4:$AY$1029,COLUMN('04施策の客観指標'!$AU:$AU),FALSE)</f>
        <v>-</v>
      </c>
      <c r="EC51" s="878" t="str">
        <f>VLOOKUP($A51&amp;"-"&amp;EC$4,'04施策の客観指標'!$A$4:$AY$1029,COLUMN('04施策の客観指標'!$AU:$AU),FALSE)</f>
        <v>-</v>
      </c>
      <c r="ED51" s="878" t="str">
        <f>VLOOKUP($A51&amp;"-"&amp;ED$4,'04施策の客観指標'!$A$4:$AY$1029,COLUMN('04施策の客観指標'!$AU:$AU),FALSE)</f>
        <v>-</v>
      </c>
      <c r="EE51" s="878" t="str">
        <f>VLOOKUP($A51&amp;"-"&amp;EE$4,'04施策の客観指標'!$A$4:$AY$1029,COLUMN('04施策の客観指標'!$AU:$AU),FALSE)</f>
        <v>-</v>
      </c>
      <c r="EF51" s="878" t="str">
        <f>VLOOKUP($A51&amp;"-"&amp;EF$4,'04施策の客観指標'!$A$4:$AY$1029,COLUMN('04施策の客観指標'!$AU:$AU),FALSE)</f>
        <v>-</v>
      </c>
      <c r="EG51" s="878" t="str">
        <f>VLOOKUP($A51&amp;"-"&amp;EG$4,'04施策の客観指標'!$A$4:$AY$1029,COLUMN('04施策の客観指標'!$AU:$AU),FALSE)</f>
        <v>-</v>
      </c>
      <c r="EH51" s="879" t="str">
        <f t="shared" si="191"/>
        <v>a</v>
      </c>
      <c r="EI51" s="895">
        <f>IF(DY51="-","-",VLOOKUP($A51&amp;"-"&amp;DY$4,'04施策の客観指標'!$A$4:$AY$1029,COLUMN('04施策の客観指標'!$AY:$AY),FALSE))</f>
        <v>1</v>
      </c>
      <c r="EJ51" s="895">
        <f>IF(DZ51="-","-",VLOOKUP($A51&amp;"-"&amp;DZ$4,'04施策の客観指標'!$A$4:$AY$1029,COLUMN('04施策の客観指標'!$AY:$AY),FALSE))</f>
        <v>1</v>
      </c>
      <c r="EK51" s="895">
        <f>IF(EA51="-","-",VLOOKUP($A51&amp;"-"&amp;EA$4,'04施策の客観指標'!$A$4:$AY$1029,COLUMN('04施策の客観指標'!$AY:$AY),FALSE))</f>
        <v>1</v>
      </c>
      <c r="EL51" s="895" t="str">
        <f>IF(EB51="-","-",VLOOKUP($A51&amp;"-"&amp;EB$4,'04施策の客観指標'!$A$4:$AY$1029,COLUMN('04施策の客観指標'!$AY:$AY),FALSE))</f>
        <v>-</v>
      </c>
      <c r="EM51" s="895" t="str">
        <f>IF(EC51="-","-",VLOOKUP($A51&amp;"-"&amp;EC$4,'04施策の客観指標'!$A$4:$AY$1029,COLUMN('04施策の客観指標'!$AY:$AY),FALSE))</f>
        <v>-</v>
      </c>
      <c r="EN51" s="895" t="str">
        <f>IF(ED51="-","-",VLOOKUP($A51&amp;"-"&amp;ED$4,'04施策の客観指標'!$A$4:$AY$1029,COLUMN('04施策の客観指標'!$AY:$AY),FALSE))</f>
        <v>-</v>
      </c>
      <c r="EO51" s="895" t="str">
        <f>IF(EE51="-","-",VLOOKUP($A51&amp;"-"&amp;EE$4,'04施策の客観指標'!$A$4:$AY$1029,COLUMN('04施策の客観指標'!$AY:$AY),FALSE))</f>
        <v>-</v>
      </c>
      <c r="EP51" s="895" t="str">
        <f>IF(EF51="-","-",VLOOKUP($A51&amp;"-"&amp;EF$4,'04施策の客観指標'!$A$4:$AY$1029,COLUMN('04施策の客観指標'!$AY:$AY),FALSE))</f>
        <v>-</v>
      </c>
      <c r="EQ51" s="895" t="str">
        <f>IF(EG51="-","-",VLOOKUP($A51&amp;"-"&amp;EG$4,'04施策の客観指標'!$A$4:$AY$1029,COLUMN('04施策の客観指標'!$AY:$AY),FALSE))</f>
        <v>-</v>
      </c>
      <c r="ER51" s="879">
        <f t="shared" si="192"/>
        <v>3</v>
      </c>
      <c r="ES51" s="877">
        <f t="shared" si="193"/>
        <v>3</v>
      </c>
      <c r="ET51" s="878">
        <f t="shared" si="194"/>
        <v>4</v>
      </c>
      <c r="EU51" s="878">
        <f t="shared" si="195"/>
        <v>4</v>
      </c>
      <c r="EV51" s="878" t="str">
        <f t="shared" si="196"/>
        <v/>
      </c>
      <c r="EW51" s="878" t="str">
        <f t="shared" si="197"/>
        <v/>
      </c>
      <c r="EX51" s="878" t="str">
        <f t="shared" si="198"/>
        <v/>
      </c>
      <c r="EY51" s="878" t="str">
        <f t="shared" si="199"/>
        <v/>
      </c>
      <c r="EZ51" s="878" t="str">
        <f t="shared" si="200"/>
        <v/>
      </c>
      <c r="FA51" s="878" t="str">
        <f t="shared" si="201"/>
        <v/>
      </c>
      <c r="FB51" s="855">
        <f t="shared" si="202"/>
        <v>0.91666666666666663</v>
      </c>
      <c r="FC51" s="877" t="str">
        <f>IF($K51="○",VLOOKUP($C51&amp;"-"&amp;FC$4,'05市民生活実感調査'!$A$3:$BC$218,COLUMN('05市民生活実感調査'!$AI:$AI),FALSE),"-")</f>
        <v>c</v>
      </c>
      <c r="FD51" s="878" t="str">
        <f>IF($L51="○",VLOOKUP($C51&amp;"-"&amp;FD$4,'05市民生活実感調査'!$A$3:$BC$218,COLUMN('05市民生活実感調査'!$AI:$AI),FALSE),"-")</f>
        <v>c</v>
      </c>
      <c r="FE51" s="878" t="str">
        <f>IF($M51="○",VLOOKUP($C51&amp;"-"&amp;FE$4,'05市民生活実感調査'!$A$3:$BC$218,COLUMN('05市民生活実感調査'!$AI:$AI),FALSE),"-")</f>
        <v>c</v>
      </c>
      <c r="FF51" s="878" t="str">
        <f>IF($N51="○",VLOOKUP($C51&amp;"-"&amp;FF$4,'05市民生活実感調査'!$A$3:$BC$218,COLUMN('05市民生活実感調査'!$AI:$AI),FALSE),"-")</f>
        <v>c</v>
      </c>
      <c r="FG51" s="878" t="str">
        <f>IF($O51="○",VLOOKUP($C51&amp;"-"&amp;FG$4,'05市民生活実感調査'!$A$3:$BC$218,COLUMN('05市民生活実感調査'!$AI:$AI),FALSE),"-")</f>
        <v>-</v>
      </c>
      <c r="FH51" s="878" t="str">
        <f>IF($P51="○",VLOOKUP($C51&amp;"-"&amp;FH$4,'05市民生活実感調査'!$A$3:$BC$218,COLUMN('05市民生活実感調査'!$AI:$AI),FALSE),"-")</f>
        <v>-</v>
      </c>
      <c r="FI51" s="878" t="str">
        <f>IF($Q51="○",VLOOKUP($C51&amp;"-"&amp;FI$4,'05市民生活実感調査'!$A$3:$BC$218,COLUMN('05市民生活実感調査'!$AI:$AI),FALSE),"-")</f>
        <v>-</v>
      </c>
      <c r="FJ51" s="878" t="str">
        <f>IF($R51="○",VLOOKUP($C51&amp;"-"&amp;FJ$4,'05市民生活実感調査'!$A$3:$BC$218,COLUMN('05市民生活実感調査'!$AI:$AI),FALSE),"-")</f>
        <v>-</v>
      </c>
      <c r="FK51" s="879" t="str">
        <f t="shared" si="203"/>
        <v>c</v>
      </c>
      <c r="FL51" s="877">
        <f t="shared" si="204"/>
        <v>2</v>
      </c>
      <c r="FM51" s="878">
        <f t="shared" si="205"/>
        <v>2</v>
      </c>
      <c r="FN51" s="878">
        <f t="shared" si="206"/>
        <v>2</v>
      </c>
      <c r="FO51" s="878">
        <f t="shared" si="207"/>
        <v>2</v>
      </c>
      <c r="FP51" s="878" t="str">
        <f t="shared" si="208"/>
        <v/>
      </c>
      <c r="FQ51" s="878" t="str">
        <f t="shared" si="209"/>
        <v/>
      </c>
      <c r="FR51" s="878" t="str">
        <f t="shared" si="210"/>
        <v/>
      </c>
      <c r="FS51" s="878" t="str">
        <f t="shared" si="211"/>
        <v/>
      </c>
      <c r="FT51" s="840">
        <f t="shared" si="212"/>
        <v>0.5</v>
      </c>
      <c r="FU51" s="876" t="str">
        <f t="shared" si="213"/>
        <v>市民実感</v>
      </c>
      <c r="FV51" s="863" t="str">
        <f t="shared" si="214"/>
        <v>京都ならではのはぐくみ文化がどれほど市民に浸透しているかが重要であるため、市民の実感を重視する。</v>
      </c>
      <c r="FW51" s="877" t="str">
        <f>VLOOKUP(EH51&amp;FK51&amp;FU51,プルダウン!$AC$2:$AD$71,2,FALSE)</f>
        <v>B</v>
      </c>
      <c r="FX51" s="859" t="str">
        <f>VLOOKUP(FW51,プルダウン!$A$1:$B$6,2,FALSE)</f>
        <v>政策の目的がかなり達成されている</v>
      </c>
      <c r="FY51" s="860"/>
      <c r="FZ51" s="859"/>
      <c r="GA51" s="889" t="str">
        <f>VLOOKUP($A51&amp;"-"&amp;GA$4,'04施策の客観指標'!$A$4:$AY$1029,COLUMN('04施策の客観指標'!$AV:$AV),FALSE)</f>
        <v>b</v>
      </c>
      <c r="GB51" s="878" t="str">
        <f>VLOOKUP($A51&amp;"-"&amp;GB$4,'04施策の客観指標'!$A$4:$AY$1029,COLUMN('04施策の客観指標'!$AV:$AV),FALSE)</f>
        <v>a</v>
      </c>
      <c r="GC51" s="878" t="str">
        <f>VLOOKUP($A51&amp;"-"&amp;GC$4,'04施策の客観指標'!$A$4:$AY$1029,COLUMN('04施策の客観指標'!$AV:$AV),FALSE)</f>
        <v>a</v>
      </c>
      <c r="GD51" s="878" t="str">
        <f>VLOOKUP($A51&amp;"-"&amp;GD$4,'04施策の客観指標'!$A$4:$AY$1029,COLUMN('04施策の客観指標'!$AV:$AV),FALSE)</f>
        <v>-</v>
      </c>
      <c r="GE51" s="878" t="str">
        <f>VLOOKUP($A51&amp;"-"&amp;GE$4,'04施策の客観指標'!$A$4:$AY$1029,COLUMN('04施策の客観指標'!$AV:$AV),FALSE)</f>
        <v>-</v>
      </c>
      <c r="GF51" s="878" t="str">
        <f>VLOOKUP($A51&amp;"-"&amp;GF$4,'04施策の客観指標'!$A$4:$AY$1029,COLUMN('04施策の客観指標'!$AV:$AV),FALSE)</f>
        <v>-</v>
      </c>
      <c r="GG51" s="878" t="str">
        <f>VLOOKUP($A51&amp;"-"&amp;GG$4,'04施策の客観指標'!$A$4:$AY$1029,COLUMN('04施策の客観指標'!$AV:$AV),FALSE)</f>
        <v>-</v>
      </c>
      <c r="GH51" s="878" t="str">
        <f>VLOOKUP($A51&amp;"-"&amp;GH$4,'04施策の客観指標'!$A$4:$AY$1029,COLUMN('04施策の客観指標'!$AV:$AV),FALSE)</f>
        <v>-</v>
      </c>
      <c r="GI51" s="878" t="str">
        <f>VLOOKUP($A51&amp;"-"&amp;GI$4,'04施策の客観指標'!$A$4:$AY$1029,COLUMN('04施策の客観指標'!$AV:$AV),FALSE)</f>
        <v>-</v>
      </c>
      <c r="GJ51" s="879" t="str">
        <f t="shared" si="215"/>
        <v>a</v>
      </c>
      <c r="GK51" s="856">
        <f>IF(GA51="-","-",VLOOKUP($A51&amp;"-"&amp;GA$4,'04施策の客観指標'!$A$4:$AY$1029,COLUMN('04施策の客観指標'!$AY:$AY),FALSE))</f>
        <v>1</v>
      </c>
      <c r="GL51" s="856">
        <f>IF(GB51="-","-",VLOOKUP($A51&amp;"-"&amp;GB$4,'04施策の客観指標'!$A$4:$AY$1029,COLUMN('04施策の客観指標'!$AY:$AY),FALSE))</f>
        <v>1</v>
      </c>
      <c r="GM51" s="856">
        <f>IF(GC51="-","-",VLOOKUP($A51&amp;"-"&amp;GC$4,'04施策の客観指標'!$A$4:$AY$1029,COLUMN('04施策の客観指標'!$AY:$AY),FALSE))</f>
        <v>1</v>
      </c>
      <c r="GN51" s="856" t="str">
        <f>IF(GD51="-","-",VLOOKUP($A51&amp;"-"&amp;GD$4,'04施策の客観指標'!$A$4:$AY$1029,COLUMN('04施策の客観指標'!$AY:$AY),FALSE))</f>
        <v>-</v>
      </c>
      <c r="GO51" s="856" t="str">
        <f>IF(GE51="-","-",VLOOKUP($A51&amp;"-"&amp;GE$4,'04施策の客観指標'!$A$4:$AY$1029,COLUMN('04施策の客観指標'!$AY:$AY),FALSE))</f>
        <v>-</v>
      </c>
      <c r="GP51" s="856" t="str">
        <f>IF(GF51="-","-",VLOOKUP($A51&amp;"-"&amp;GF$4,'04施策の客観指標'!$A$4:$AY$1029,COLUMN('04施策の客観指標'!$AY:$AY),FALSE))</f>
        <v>-</v>
      </c>
      <c r="GQ51" s="856" t="str">
        <f>IF(GG51="-","-",VLOOKUP($A51&amp;"-"&amp;GG$4,'04施策の客観指標'!$A$4:$AY$1029,COLUMN('04施策の客観指標'!$AY:$AY),FALSE))</f>
        <v>-</v>
      </c>
      <c r="GR51" s="856" t="str">
        <f>IF(GH51="-","-",VLOOKUP($A51&amp;"-"&amp;GH$4,'04施策の客観指標'!$A$4:$AY$1029,COLUMN('04施策の客観指標'!$AY:$AY),FALSE))</f>
        <v>-</v>
      </c>
      <c r="GS51" s="856" t="str">
        <f>IF(GI51="-","-",VLOOKUP($A51&amp;"-"&amp;GI$4,'04施策の客観指標'!$A$4:$AY$1029,COLUMN('04施策の客観指標'!$AY:$AY),FALSE))</f>
        <v>-</v>
      </c>
      <c r="GT51" s="879">
        <f t="shared" si="216"/>
        <v>3</v>
      </c>
      <c r="GU51" s="877">
        <f t="shared" si="217"/>
        <v>3</v>
      </c>
      <c r="GV51" s="878">
        <f t="shared" si="218"/>
        <v>4</v>
      </c>
      <c r="GW51" s="878">
        <f t="shared" si="219"/>
        <v>4</v>
      </c>
      <c r="GX51" s="878" t="str">
        <f t="shared" si="220"/>
        <v/>
      </c>
      <c r="GY51" s="878" t="str">
        <f t="shared" si="221"/>
        <v/>
      </c>
      <c r="GZ51" s="878" t="str">
        <f t="shared" si="222"/>
        <v/>
      </c>
      <c r="HA51" s="878" t="str">
        <f t="shared" si="223"/>
        <v/>
      </c>
      <c r="HB51" s="878" t="str">
        <f t="shared" si="224"/>
        <v/>
      </c>
      <c r="HC51" s="878" t="str">
        <f t="shared" si="225"/>
        <v/>
      </c>
      <c r="HD51" s="855">
        <f t="shared" si="226"/>
        <v>0.91666666666666663</v>
      </c>
      <c r="HE51" s="877" t="str">
        <f>IF($K51="○",VLOOKUP($C51&amp;"-"&amp;HE$4,'05市民生活実感調査'!$A$3:$BC$218,COLUMN('05市民生活実感調査'!$AS:$AS),FALSE),"-")</f>
        <v>c</v>
      </c>
      <c r="HF51" s="878" t="str">
        <f>IF($L51="○",VLOOKUP($C51&amp;"-"&amp;HF$4,'05市民生活実感調査'!$A$3:$BC$218,COLUMN('05市民生活実感調査'!$AS:$AS),FALSE),"-")</f>
        <v>c</v>
      </c>
      <c r="HG51" s="878" t="str">
        <f>IF($M51="○",VLOOKUP($C51&amp;"-"&amp;HG$4,'05市民生活実感調査'!$A$3:$BC$218,COLUMN('05市民生活実感調査'!$AS:$AS),FALSE),"-")</f>
        <v>c</v>
      </c>
      <c r="HH51" s="878" t="str">
        <f>IF($N51="○",VLOOKUP($C51&amp;"-"&amp;HH$4,'05市民生活実感調査'!$A$3:$BC$218,COLUMN('05市民生活実感調査'!$AS:$AS),FALSE),"-")</f>
        <v>c</v>
      </c>
      <c r="HI51" s="878" t="str">
        <f>IF($O51="○",VLOOKUP($C51&amp;"-"&amp;HI$4,'05市民生活実感調査'!$A$3:$BC$218,COLUMN('05市民生活実感調査'!$AS:$AS),FALSE),"-")</f>
        <v>-</v>
      </c>
      <c r="HJ51" s="878" t="str">
        <f>IF($P51="○",VLOOKUP($C51&amp;"-"&amp;HJ$4,'05市民生活実感調査'!$A$3:$BC$218,COLUMN('05市民生活実感調査'!$AS:$AS),FALSE),"-")</f>
        <v>-</v>
      </c>
      <c r="HK51" s="878" t="str">
        <f>IF($Q51="○",VLOOKUP($C51&amp;"-"&amp;HK$4,'05市民生活実感調査'!$A$3:$BC$218,COLUMN('05市民生活実感調査'!$AS:$AS),FALSE),"-")</f>
        <v>-</v>
      </c>
      <c r="HL51" s="878" t="str">
        <f>IF($R51="○",VLOOKUP($C51&amp;"-"&amp;HL$4,'05市民生活実感調査'!$A$3:$BC$218,COLUMN('05市民生活実感調査'!$AS:$AS),FALSE),"-")</f>
        <v>-</v>
      </c>
      <c r="HM51" s="879" t="str">
        <f t="shared" si="227"/>
        <v>c</v>
      </c>
      <c r="HN51" s="877">
        <f t="shared" si="228"/>
        <v>2</v>
      </c>
      <c r="HO51" s="878">
        <f t="shared" si="229"/>
        <v>2</v>
      </c>
      <c r="HP51" s="878">
        <f t="shared" si="230"/>
        <v>2</v>
      </c>
      <c r="HQ51" s="878">
        <f t="shared" si="231"/>
        <v>2</v>
      </c>
      <c r="HR51" s="878" t="str">
        <f t="shared" si="232"/>
        <v/>
      </c>
      <c r="HS51" s="878" t="str">
        <f t="shared" si="233"/>
        <v/>
      </c>
      <c r="HT51" s="878" t="str">
        <f t="shared" si="234"/>
        <v/>
      </c>
      <c r="HU51" s="878" t="str">
        <f t="shared" si="235"/>
        <v/>
      </c>
      <c r="HV51" s="840">
        <f t="shared" si="236"/>
        <v>0.5</v>
      </c>
      <c r="HW51" s="876" t="str">
        <f t="shared" si="237"/>
        <v>市民実感</v>
      </c>
      <c r="HX51" s="863" t="str">
        <f t="shared" si="238"/>
        <v>京都ならではのはぐくみ文化がどれほど市民に浸透しているかが重要であるため、市民の実感を重視する。</v>
      </c>
      <c r="HY51" s="877" t="str">
        <f>VLOOKUP(GJ51&amp;HM51&amp;HW51,プルダウン!$AC$2:$AD$71,2,FALSE)</f>
        <v>B</v>
      </c>
      <c r="HZ51" s="859" t="str">
        <f>VLOOKUP(HY51,プルダウン!$A$1:$B$6,2,FALSE)</f>
        <v>政策の目的がかなり達成されている</v>
      </c>
      <c r="IA51" s="860"/>
      <c r="IB51" s="859"/>
      <c r="IC51" s="889" t="str">
        <f>VLOOKUP($A51&amp;"-"&amp;IC$4,'04施策の客観指標'!$A$4:$AY$1029,COLUMN('04施策の客観指標'!$AW:$AW),FALSE)</f>
        <v>-</v>
      </c>
      <c r="ID51" s="878" t="str">
        <f>VLOOKUP($A51&amp;"-"&amp;ID$4,'04施策の客観指標'!$A$4:$AY$1029,COLUMN('04施策の客観指標'!$AW:$AW),FALSE)</f>
        <v>b</v>
      </c>
      <c r="IE51" s="878" t="str">
        <f>VLOOKUP($A51&amp;"-"&amp;IE$4,'04施策の客観指標'!$A$4:$AY$1029,COLUMN('04施策の客観指標'!$AW:$AW),FALSE)</f>
        <v>a</v>
      </c>
      <c r="IF51" s="878" t="str">
        <f>VLOOKUP($A51&amp;"-"&amp;IF$4,'04施策の客観指標'!$A$4:$AY$1029,COLUMN('04施策の客観指標'!$AW:$AW),FALSE)</f>
        <v>-</v>
      </c>
      <c r="IG51" s="878" t="str">
        <f>VLOOKUP($A51&amp;"-"&amp;IG$4,'04施策の客観指標'!$A$4:$AY$1029,COLUMN('04施策の客観指標'!$AW:$AW),FALSE)</f>
        <v>-</v>
      </c>
      <c r="IH51" s="878" t="str">
        <f>VLOOKUP($A51&amp;"-"&amp;IH$4,'04施策の客観指標'!$A$4:$AY$1029,COLUMN('04施策の客観指標'!$AW:$AW),FALSE)</f>
        <v>-</v>
      </c>
      <c r="II51" s="878" t="str">
        <f>VLOOKUP($A51&amp;"-"&amp;II$4,'04施策の客観指標'!$A$4:$AY$1029,COLUMN('04施策の客観指標'!$AW:$AW),FALSE)</f>
        <v>-</v>
      </c>
      <c r="IJ51" s="878" t="str">
        <f>VLOOKUP($A51&amp;"-"&amp;IJ$4,'04施策の客観指標'!$A$4:$AY$1029,COLUMN('04施策の客観指標'!$AW:$AW),FALSE)</f>
        <v>-</v>
      </c>
      <c r="IK51" s="878" t="str">
        <f>VLOOKUP($A51&amp;"-"&amp;IK$4,'04施策の客観指標'!$A$4:$AY$1029,COLUMN('04施策の客観指標'!$AW:$AW),FALSE)</f>
        <v>-</v>
      </c>
      <c r="IL51" s="879" t="str">
        <f t="shared" si="239"/>
        <v>a</v>
      </c>
      <c r="IM51" s="856" t="str">
        <f>IF(IC51="-","-",VLOOKUP($A51&amp;"-"&amp;IC$4,'04施策の客観指標'!$A$4:$AY$1029,COLUMN('04施策の客観指標'!$AY:$AY),FALSE))</f>
        <v>-</v>
      </c>
      <c r="IN51" s="856">
        <f>IF(ID51="-","-",VLOOKUP($A51&amp;"-"&amp;ID$4,'04施策の客観指標'!$A$4:$AY$1029,COLUMN('04施策の客観指標'!$AY:$AY),FALSE))</f>
        <v>1</v>
      </c>
      <c r="IO51" s="856">
        <f>IF(IE51="-","-",VLOOKUP($A51&amp;"-"&amp;IE$4,'04施策の客観指標'!$A$4:$AY$1029,COLUMN('04施策の客観指標'!$AY:$AY),FALSE))</f>
        <v>1</v>
      </c>
      <c r="IP51" s="856" t="str">
        <f>IF(IF51="-","-",VLOOKUP($A51&amp;"-"&amp;IF$4,'04施策の客観指標'!$A$4:$AY$1029,COLUMN('04施策の客観指標'!$AY:$AY),FALSE))</f>
        <v>-</v>
      </c>
      <c r="IQ51" s="856" t="str">
        <f>IF(IG51="-","-",VLOOKUP($A51&amp;"-"&amp;IG$4,'04施策の客観指標'!$A$4:$AY$1029,COLUMN('04施策の客観指標'!$AY:$AY),FALSE))</f>
        <v>-</v>
      </c>
      <c r="IR51" s="856" t="str">
        <f>IF(IH51="-","-",VLOOKUP($A51&amp;"-"&amp;IH$4,'04施策の客観指標'!$A$4:$AY$1029,COLUMN('04施策の客観指標'!$AY:$AY),FALSE))</f>
        <v>-</v>
      </c>
      <c r="IS51" s="856" t="str">
        <f>IF(II51="-","-",VLOOKUP($A51&amp;"-"&amp;II$4,'04施策の客観指標'!$A$4:$AY$1029,COLUMN('04施策の客観指標'!$AY:$AY),FALSE))</f>
        <v>-</v>
      </c>
      <c r="IT51" s="856" t="str">
        <f>IF(IJ51="-","-",VLOOKUP($A51&amp;"-"&amp;IJ$4,'04施策の客観指標'!$A$4:$AY$1029,COLUMN('04施策の客観指標'!$AY:$AY),FALSE))</f>
        <v>-</v>
      </c>
      <c r="IU51" s="856" t="str">
        <f>IF(IK51="-","-",VLOOKUP($A51&amp;"-"&amp;IK$4,'04施策の客観指標'!$A$4:$AY$1029,COLUMN('04施策の客観指標'!$AY:$AY),FALSE))</f>
        <v>-</v>
      </c>
      <c r="IV51" s="879">
        <f t="shared" si="240"/>
        <v>2</v>
      </c>
      <c r="IW51" s="877" t="str">
        <f t="shared" si="241"/>
        <v/>
      </c>
      <c r="IX51" s="878">
        <f t="shared" si="242"/>
        <v>3</v>
      </c>
      <c r="IY51" s="878">
        <f t="shared" si="243"/>
        <v>4</v>
      </c>
      <c r="IZ51" s="878" t="str">
        <f t="shared" si="244"/>
        <v/>
      </c>
      <c r="JA51" s="878" t="str">
        <f t="shared" si="245"/>
        <v/>
      </c>
      <c r="JB51" s="878" t="str">
        <f t="shared" si="246"/>
        <v/>
      </c>
      <c r="JC51" s="878" t="str">
        <f t="shared" si="247"/>
        <v/>
      </c>
      <c r="JD51" s="878" t="str">
        <f t="shared" si="248"/>
        <v/>
      </c>
      <c r="JE51" s="878" t="str">
        <f t="shared" si="249"/>
        <v/>
      </c>
      <c r="JF51" s="855">
        <f t="shared" si="250"/>
        <v>0.875</v>
      </c>
      <c r="JG51" s="877" t="str">
        <f>IF($K51="○",VLOOKUP($C51&amp;"-"&amp;JG$4,'05市民生活実感調査'!$A$3:$BC$218,COLUMN('05市民生活実感調査'!$BC:$BC),FALSE),"-")</f>
        <v>c</v>
      </c>
      <c r="JH51" s="878" t="str">
        <f>IF($L51="○",VLOOKUP($C51&amp;"-"&amp;JH$4,'05市民生活実感調査'!$A$3:$BC$218,COLUMN('05市民生活実感調査'!$BC:$BC),FALSE),"-")</f>
        <v>c</v>
      </c>
      <c r="JI51" s="878" t="str">
        <f>IF($M51="○",VLOOKUP($C51&amp;"-"&amp;JI$4,'05市民生活実感調査'!$A$3:$BC$218,COLUMN('05市民生活実感調査'!$BC:$BC),FALSE),"-")</f>
        <v>c</v>
      </c>
      <c r="JJ51" s="878" t="str">
        <f>IF($N51="○",VLOOKUP($C51&amp;"-"&amp;JJ$4,'05市民生活実感調査'!$A$3:$BC$218,COLUMN('05市民生活実感調査'!$BC:$BC),FALSE),"-")</f>
        <v>c</v>
      </c>
      <c r="JK51" s="878" t="str">
        <f>IF($O51="○",VLOOKUP($C51&amp;"-"&amp;JK$4,'05市民生活実感調査'!$A$3:$BC$218,COLUMN('05市民生活実感調査'!$BC:$BC),FALSE),"-")</f>
        <v>-</v>
      </c>
      <c r="JL51" s="878" t="str">
        <f>IF($P51="○",VLOOKUP($C51&amp;"-"&amp;JL$4,'05市民生活実感調査'!$A$3:$BC$218,COLUMN('05市民生活実感調査'!$BC:$BC),FALSE),"-")</f>
        <v>-</v>
      </c>
      <c r="JM51" s="878" t="str">
        <f>IF($Q51="○",VLOOKUP($C51&amp;"-"&amp;JM$4,'05市民生活実感調査'!$A$3:$BC$218,COLUMN('05市民生活実感調査'!$BC:$BC),FALSE),"-")</f>
        <v>-</v>
      </c>
      <c r="JN51" s="878" t="str">
        <f>IF($R51="○",VLOOKUP($C51&amp;"-"&amp;JN$4,'05市民生活実感調査'!$A$3:$BC$218,COLUMN('05市民生活実感調査'!$BC:$BC),FALSE),"-")</f>
        <v>-</v>
      </c>
      <c r="JO51" s="879" t="str">
        <f t="shared" si="251"/>
        <v>c</v>
      </c>
      <c r="JP51" s="877">
        <f t="shared" si="252"/>
        <v>2</v>
      </c>
      <c r="JQ51" s="878">
        <f t="shared" si="253"/>
        <v>2</v>
      </c>
      <c r="JR51" s="878">
        <f t="shared" si="254"/>
        <v>2</v>
      </c>
      <c r="JS51" s="878">
        <f t="shared" si="255"/>
        <v>2</v>
      </c>
      <c r="JT51" s="878" t="str">
        <f t="shared" si="256"/>
        <v/>
      </c>
      <c r="JU51" s="878" t="str">
        <f t="shared" si="257"/>
        <v/>
      </c>
      <c r="JV51" s="878" t="str">
        <f t="shared" si="258"/>
        <v/>
      </c>
      <c r="JW51" s="878" t="str">
        <f t="shared" si="259"/>
        <v/>
      </c>
      <c r="JX51" s="840">
        <f t="shared" si="260"/>
        <v>0.5</v>
      </c>
      <c r="JY51" s="876" t="str">
        <f t="shared" si="263"/>
        <v>市民実感</v>
      </c>
      <c r="JZ51" s="863" t="str">
        <f t="shared" si="261"/>
        <v>京都ならではのはぐくみ文化がどれほど市民に浸透しているかが重要であるため、市民の実感を重視する。</v>
      </c>
      <c r="KA51" s="877" t="str">
        <f>VLOOKUP(IL51&amp;JO51&amp;JY51,プルダウン!$AC$2:$AD$71,2,FALSE)</f>
        <v>B</v>
      </c>
      <c r="KB51" s="859" t="str">
        <f>VLOOKUP(KA51,プルダウン!$A$1:$B$6,2,FALSE)</f>
        <v>政策の目的がかなり達成されている</v>
      </c>
      <c r="KC51" s="860"/>
      <c r="KD51" s="859"/>
      <c r="KE51" s="883" t="str">
        <f>VLOOKUP($A51&amp;"-"&amp;KE$4,'04施策の客観指標'!$A$4:$AY$1029,COLUMN('04施策の客観指標'!$AX:$AX),FALSE)</f>
        <v>-</v>
      </c>
      <c r="KF51" s="813" t="str">
        <f>VLOOKUP($A51&amp;"-"&amp;KF$4,'04施策の客観指標'!$A$4:$AY$1029,COLUMN('04施策の客観指標'!$AX:$AX),FALSE)</f>
        <v>a</v>
      </c>
      <c r="KG51" s="813" t="str">
        <f>VLOOKUP($A51&amp;"-"&amp;KG$4,'04施策の客観指標'!$A$4:$AY$1029,COLUMN('04施策の客観指標'!$AX:$AX),FALSE)</f>
        <v>a</v>
      </c>
      <c r="KH51" s="813" t="str">
        <f>VLOOKUP($A51&amp;"-"&amp;KH$4,'04施策の客観指標'!$A$4:$AY$1029,COLUMN('04施策の客観指標'!$AX:$AX),FALSE)</f>
        <v>-</v>
      </c>
      <c r="KI51" s="813" t="str">
        <f>VLOOKUP($A51&amp;"-"&amp;KI$4,'04施策の客観指標'!$A$4:$AY$1029,COLUMN('04施策の客観指標'!$AX:$AX),FALSE)</f>
        <v>-</v>
      </c>
      <c r="KJ51" s="813" t="str">
        <f>VLOOKUP($A51&amp;"-"&amp;KJ$4,'04施策の客観指標'!$A$4:$AY$1029,COLUMN('04施策の客観指標'!$AX:$AX),FALSE)</f>
        <v>-</v>
      </c>
      <c r="KK51" s="813" t="str">
        <f>VLOOKUP($A51&amp;"-"&amp;KK$4,'04施策の客観指標'!$A$4:$AY$1029,COLUMN('04施策の客観指標'!$AX:$AX),FALSE)</f>
        <v>-</v>
      </c>
      <c r="KL51" s="813" t="str">
        <f>VLOOKUP($A51&amp;"-"&amp;KL$4,'04施策の客観指標'!$A$4:$AY$1029,COLUMN('04施策の客観指標'!$AX:$AX),FALSE)</f>
        <v>-</v>
      </c>
      <c r="KM51" s="813" t="str">
        <f>VLOOKUP($A51&amp;"-"&amp;KM$4,'04施策の客観指標'!$A$4:$AY$1029,COLUMN('04施策の客観指標'!$AX:$AX),FALSE)</f>
        <v>-</v>
      </c>
      <c r="KN51" s="814" t="str">
        <f t="shared" si="118"/>
        <v>a</v>
      </c>
      <c r="KO51" s="423" t="str">
        <f>IF(KE51="-","-",VLOOKUP($A51&amp;"-"&amp;KE$4,'04施策の客観指標'!$A$4:$AY$1029,COLUMN('04施策の客観指標'!$AY:$AY),FALSE))</f>
        <v>-</v>
      </c>
      <c r="KP51" s="423">
        <f>IF(KF51="-","-",VLOOKUP($A51&amp;"-"&amp;KF$4,'04施策の客観指標'!$A$4:$AY$1029,COLUMN('04施策の客観指標'!$AY:$AY),FALSE))</f>
        <v>1</v>
      </c>
      <c r="KQ51" s="423">
        <f>IF(KG51="-","-",VLOOKUP($A51&amp;"-"&amp;KG$4,'04施策の客観指標'!$A$4:$AY$1029,COLUMN('04施策の客観指標'!$AY:$AY),FALSE))</f>
        <v>1</v>
      </c>
      <c r="KR51" s="423" t="str">
        <f>IF(KH51="-","-",VLOOKUP($A51&amp;"-"&amp;KH$4,'04施策の客観指標'!$A$4:$AY$1029,COLUMN('04施策の客観指標'!$AY:$AY),FALSE))</f>
        <v>-</v>
      </c>
      <c r="KS51" s="423" t="str">
        <f>IF(KI51="-","-",VLOOKUP($A51&amp;"-"&amp;KI$4,'04施策の客観指標'!$A$4:$AY$1029,COLUMN('04施策の客観指標'!$AY:$AY),FALSE))</f>
        <v>-</v>
      </c>
      <c r="KT51" s="423" t="str">
        <f>IF(KJ51="-","-",VLOOKUP($A51&amp;"-"&amp;KJ$4,'04施策の客観指標'!$A$4:$AY$1029,COLUMN('04施策の客観指標'!$AY:$AY),FALSE))</f>
        <v>-</v>
      </c>
      <c r="KU51" s="423" t="str">
        <f>IF(KK51="-","-",VLOOKUP($A51&amp;"-"&amp;KK$4,'04施策の客観指標'!$A$4:$AY$1029,COLUMN('04施策の客観指標'!$AY:$AY),FALSE))</f>
        <v>-</v>
      </c>
      <c r="KV51" s="423" t="str">
        <f>IF(KL51="-","-",VLOOKUP($A51&amp;"-"&amp;KL$4,'04施策の客観指標'!$A$4:$AY$1029,COLUMN('04施策の客観指標'!$AY:$AY),FALSE))</f>
        <v>-</v>
      </c>
      <c r="KW51" s="423" t="str">
        <f>IF(KM51="-","-",VLOOKUP($A51&amp;"-"&amp;KM$4,'04施策の客観指標'!$A$4:$AY$1029,COLUMN('04施策の客観指標'!$AY:$AY),FALSE))</f>
        <v>-</v>
      </c>
      <c r="KX51" s="234">
        <f t="shared" si="119"/>
        <v>2</v>
      </c>
      <c r="KY51" s="237" t="str">
        <f t="shared" si="120"/>
        <v/>
      </c>
      <c r="KZ51" s="187">
        <f t="shared" si="121"/>
        <v>4</v>
      </c>
      <c r="LA51" s="187">
        <f t="shared" si="122"/>
        <v>4</v>
      </c>
      <c r="LB51" s="187" t="str">
        <f t="shared" si="123"/>
        <v/>
      </c>
      <c r="LC51" s="187" t="str">
        <f t="shared" si="124"/>
        <v/>
      </c>
      <c r="LD51" s="187" t="str">
        <f t="shared" si="125"/>
        <v/>
      </c>
      <c r="LE51" s="187" t="str">
        <f t="shared" si="126"/>
        <v/>
      </c>
      <c r="LF51" s="187" t="str">
        <f t="shared" si="127"/>
        <v/>
      </c>
      <c r="LG51" s="187" t="str">
        <f t="shared" si="128"/>
        <v/>
      </c>
      <c r="LH51" s="240">
        <f t="shared" si="129"/>
        <v>1</v>
      </c>
      <c r="LI51" s="820" t="str">
        <f>IF($K51="○",VLOOKUP($C51&amp;"-"&amp;LI$4,'05市民生活実感調査'!$A$3:$BM$218,COLUMN('05市民生活実感調査'!$BM:$BM),FALSE),"-")</f>
        <v>c</v>
      </c>
      <c r="LJ51" s="821" t="str">
        <f>IF($L51="○",VLOOKUP($C51&amp;"-"&amp;LJ$4,'05市民生活実感調査'!$A$3:$BM$218,COLUMN('05市民生活実感調査'!$BM:$BM),FALSE),"-")</f>
        <v>c</v>
      </c>
      <c r="LK51" s="821" t="str">
        <f>IF($M51="○",VLOOKUP($C51&amp;"-"&amp;LK$4,'05市民生活実感調査'!$A$3:$BM$218,COLUMN('05市民生活実感調査'!$BM:$BM),FALSE),"-")</f>
        <v>c</v>
      </c>
      <c r="LL51" s="821" t="str">
        <f>IF($N51="○",VLOOKUP($C51&amp;"-"&amp;LL$4,'05市民生活実感調査'!$A$3:$BM$218,COLUMN('05市民生活実感調査'!$BM:$BM),FALSE),"-")</f>
        <v>c</v>
      </c>
      <c r="LM51" s="821" t="str">
        <f>IF($O51="○",VLOOKUP($C51&amp;"-"&amp;LM$4,'05市民生活実感調査'!$A$3:$BM$218,COLUMN('05市民生活実感調査'!$BM:$BM),FALSE),"-")</f>
        <v>-</v>
      </c>
      <c r="LN51" s="821" t="str">
        <f>IF($P51="○",VLOOKUP($C51&amp;"-"&amp;LN$4,'05市民生活実感調査'!$A$3:$BM$218,COLUMN('05市民生活実感調査'!$BM:$BM),FALSE),"-")</f>
        <v>-</v>
      </c>
      <c r="LO51" s="821" t="str">
        <f>IF($Q51="○",VLOOKUP($C51&amp;"-"&amp;LO$4,'05市民生活実感調査'!$A$3:$BM$218,COLUMN('05市民生活実感調査'!$BM:$BM),FALSE),"-")</f>
        <v>-</v>
      </c>
      <c r="LP51" s="821" t="str">
        <f>IF($R51="○",VLOOKUP($C51&amp;"-"&amp;LP$4,'05市民生活実感調査'!$A$3:$BM$218,COLUMN('05市民生活実感調査'!$BM:$BM),FALSE),"-")</f>
        <v>-</v>
      </c>
      <c r="LQ51" s="822" t="str">
        <f t="shared" si="130"/>
        <v>c</v>
      </c>
      <c r="LR51" s="237">
        <f t="shared" si="131"/>
        <v>2</v>
      </c>
      <c r="LS51" s="187">
        <f t="shared" si="132"/>
        <v>2</v>
      </c>
      <c r="LT51" s="187">
        <f t="shared" si="133"/>
        <v>2</v>
      </c>
      <c r="LU51" s="187">
        <f t="shared" si="134"/>
        <v>2</v>
      </c>
      <c r="LV51" s="187" t="str">
        <f t="shared" si="135"/>
        <v/>
      </c>
      <c r="LW51" s="187" t="str">
        <f t="shared" si="136"/>
        <v/>
      </c>
      <c r="LX51" s="187" t="str">
        <f t="shared" si="137"/>
        <v/>
      </c>
      <c r="LY51" s="187" t="str">
        <f t="shared" si="138"/>
        <v/>
      </c>
      <c r="LZ51" s="422">
        <f t="shared" si="142"/>
        <v>0.5</v>
      </c>
      <c r="MA51" s="103" t="str">
        <f t="shared" si="144"/>
        <v>市民実感</v>
      </c>
      <c r="MB51" s="104" t="str">
        <f t="shared" si="140"/>
        <v>京都ならではのはぐくみ文化がどれほど市民に浸透しているかが重要であるため、市民の実感を重視する。</v>
      </c>
      <c r="MC51" s="823" t="str">
        <f>VLOOKUP(KN51&amp;LQ51&amp;MA51,プルダウン!$AC$2:$AD$71,2,FALSE)</f>
        <v>B</v>
      </c>
      <c r="MD51" s="824" t="str">
        <f>VLOOKUP(MC51,プルダウン!$A$1:$B$6,2,FALSE)</f>
        <v>政策の目的がかなり達成されている</v>
      </c>
      <c r="ME51" s="91"/>
      <c r="MF51" s="190"/>
    </row>
    <row r="52" spans="1:344" ht="221.25" customHeight="1">
      <c r="A52" s="231">
        <v>1301</v>
      </c>
      <c r="B52" s="104" t="s">
        <v>204</v>
      </c>
      <c r="C52" s="237">
        <f t="shared" si="145"/>
        <v>13</v>
      </c>
      <c r="D52" s="190" t="str">
        <f>IFERROR(VLOOKUP(C52,プルダウン!$L$2:$M$28,2,FALSE),"-")</f>
        <v>障害者福祉</v>
      </c>
      <c r="E52" s="104"/>
      <c r="F52" s="91" t="s">
        <v>1430</v>
      </c>
      <c r="G52" s="117" t="s">
        <v>1604</v>
      </c>
      <c r="H52" s="91"/>
      <c r="I52" s="117"/>
      <c r="J52" s="104"/>
      <c r="K52" s="420" t="s">
        <v>383</v>
      </c>
      <c r="L52" s="421" t="s">
        <v>83</v>
      </c>
      <c r="M52" s="421" t="s">
        <v>83</v>
      </c>
      <c r="N52" s="421" t="s">
        <v>83</v>
      </c>
      <c r="O52" s="421" t="s">
        <v>83</v>
      </c>
      <c r="P52" s="421" t="s">
        <v>83</v>
      </c>
      <c r="Q52" s="421" t="s">
        <v>83</v>
      </c>
      <c r="R52" s="422" t="s">
        <v>83</v>
      </c>
      <c r="S52" s="898" t="str">
        <f>VLOOKUP($A52&amp;"-"&amp;S$4,'04施策の客観指標'!$A$4:$AY$1029,COLUMN('04施策の客観指標'!$AS:$AS),FALSE)</f>
        <v>a</v>
      </c>
      <c r="T52" s="899" t="str">
        <f>VLOOKUP($A52&amp;"-"&amp;T$4,'04施策の客観指標'!$A$4:$AY$1029,COLUMN('04施策の客観指標'!$AS:$AS),FALSE)</f>
        <v>-</v>
      </c>
      <c r="U52" s="899" t="str">
        <f>VLOOKUP($A52&amp;"-"&amp;U$4,'04施策の客観指標'!$A$4:$AY$1029,COLUMN('04施策の客観指標'!$AS:$AS),FALSE)</f>
        <v>-</v>
      </c>
      <c r="V52" s="899" t="str">
        <f>VLOOKUP($A52&amp;"-"&amp;V$4,'04施策の客観指標'!$A$4:$AY$1029,COLUMN('04施策の客観指標'!$AS:$AS),FALSE)</f>
        <v>-</v>
      </c>
      <c r="W52" s="899" t="str">
        <f>VLOOKUP($A52&amp;"-"&amp;W$4,'04施策の客観指標'!$A$4:$AY$1029,COLUMN('04施策の客観指標'!$AS:$AS),FALSE)</f>
        <v>-</v>
      </c>
      <c r="X52" s="899" t="str">
        <f>VLOOKUP($A52&amp;"-"&amp;X$4,'04施策の客観指標'!$A$4:$AY$1029,COLUMN('04施策の客観指標'!$AS:$AS),FALSE)</f>
        <v>-</v>
      </c>
      <c r="Y52" s="899" t="str">
        <f>VLOOKUP($A52&amp;"-"&amp;Y$4,'04施策の客観指標'!$A$4:$AY$1029,COLUMN('04施策の客観指標'!$AS:$AS),FALSE)</f>
        <v>-</v>
      </c>
      <c r="Z52" s="899" t="str">
        <f>VLOOKUP($A52&amp;"-"&amp;Z$4,'04施策の客観指標'!$A$4:$AY$1029,COLUMN('04施策の客観指標'!$AS:$AS),FALSE)</f>
        <v>-</v>
      </c>
      <c r="AA52" s="900" t="str">
        <f>VLOOKUP($A52&amp;"-"&amp;AA$4,'04施策の客観指標'!$A$4:$AY$1029,COLUMN('04施策の客観指標'!$AS:$AS),FALSE)</f>
        <v>-</v>
      </c>
      <c r="AB52" s="901" t="str">
        <f t="shared" si="146"/>
        <v>a</v>
      </c>
      <c r="AC52" s="902">
        <v>1</v>
      </c>
      <c r="AD52" s="899" t="s">
        <v>83</v>
      </c>
      <c r="AE52" s="899" t="s">
        <v>83</v>
      </c>
      <c r="AF52" s="899" t="s">
        <v>83</v>
      </c>
      <c r="AG52" s="899" t="s">
        <v>83</v>
      </c>
      <c r="AH52" s="899" t="s">
        <v>83</v>
      </c>
      <c r="AI52" s="899" t="s">
        <v>83</v>
      </c>
      <c r="AJ52" s="899" t="s">
        <v>83</v>
      </c>
      <c r="AK52" s="899" t="s">
        <v>83</v>
      </c>
      <c r="AL52" s="903">
        <f t="shared" si="147"/>
        <v>1</v>
      </c>
      <c r="AM52" s="877">
        <f t="shared" si="148"/>
        <v>4</v>
      </c>
      <c r="AN52" s="878" t="str">
        <f t="shared" si="149"/>
        <v/>
      </c>
      <c r="AO52" s="878" t="str">
        <f t="shared" si="150"/>
        <v/>
      </c>
      <c r="AP52" s="878" t="str">
        <f t="shared" si="151"/>
        <v/>
      </c>
      <c r="AQ52" s="878" t="str">
        <f t="shared" si="152"/>
        <v/>
      </c>
      <c r="AR52" s="878" t="str">
        <f t="shared" si="153"/>
        <v/>
      </c>
      <c r="AS52" s="878" t="str">
        <f t="shared" si="154"/>
        <v/>
      </c>
      <c r="AT52" s="878" t="str">
        <f t="shared" si="155"/>
        <v/>
      </c>
      <c r="AU52" s="852" t="str">
        <f t="shared" si="156"/>
        <v/>
      </c>
      <c r="AV52" s="855">
        <f t="shared" si="157"/>
        <v>1</v>
      </c>
      <c r="AW52" s="856" t="str">
        <f>IF($K52="○",VLOOKUP($C52&amp;"-"&amp;AW$4,'05市民生活実感調査'!$A$3:$BC$218,COLUMN('05市民生活実感調査'!$O:$O),FALSE),"-")</f>
        <v>c</v>
      </c>
      <c r="AX52" s="878" t="str">
        <f>IF($L52="○",VLOOKUP($C52&amp;"-"&amp;AX$4,'05市民生活実感調査'!$A$3:$BC$218,COLUMN('05市民生活実感調査'!$O:$O),FALSE),"-")</f>
        <v>-</v>
      </c>
      <c r="AY52" s="878" t="str">
        <f>IF($M52="○",VLOOKUP($C52&amp;"-"&amp;AY$4,'05市民生活実感調査'!$A$3:$BC$218,COLUMN('05市民生活実感調査'!$O:$O),FALSE),"-")</f>
        <v>-</v>
      </c>
      <c r="AZ52" s="878" t="str">
        <f>IF($N52="○",VLOOKUP($C52&amp;"-"&amp;AZ$4,'05市民生活実感調査'!$A$3:$BC$218,COLUMN('05市民生活実感調査'!$O:$O),FALSE),"-")</f>
        <v>-</v>
      </c>
      <c r="BA52" s="878" t="str">
        <f>IF($O52="○",VLOOKUP($C52&amp;"-"&amp;BA$4,'05市民生活実感調査'!$A$3:$BC$218,COLUMN('05市民生活実感調査'!$O:$O),FALSE),"-")</f>
        <v>-</v>
      </c>
      <c r="BB52" s="878" t="str">
        <f>IF($P52="○",VLOOKUP($C52&amp;"-"&amp;BB$4,'05市民生活実感調査'!$A$3:$BC$218,COLUMN('05市民生活実感調査'!$O:$O),FALSE),"-")</f>
        <v>-</v>
      </c>
      <c r="BC52" s="878" t="str">
        <f>IF($Q52="○",VLOOKUP($C52&amp;"-"&amp;BC$4,'05市民生活実感調査'!$A$3:$BC$218,COLUMN('05市民生活実感調査'!$O:$O),FALSE),"-")</f>
        <v>-</v>
      </c>
      <c r="BD52" s="878" t="str">
        <f>IF($R52="○",VLOOKUP($C52&amp;"-"&amp;BD$4,'05市民生活実感調査'!$A$3:$BC$218,COLUMN('05市民生活実感調査'!$O:$O),FALSE),"-")</f>
        <v>-</v>
      </c>
      <c r="BE52" s="879" t="str">
        <f t="shared" si="158"/>
        <v>c</v>
      </c>
      <c r="BF52" s="877">
        <f t="shared" si="159"/>
        <v>2</v>
      </c>
      <c r="BG52" s="878" t="str">
        <f t="shared" si="160"/>
        <v/>
      </c>
      <c r="BH52" s="878" t="str">
        <f t="shared" si="161"/>
        <v/>
      </c>
      <c r="BI52" s="878" t="str">
        <f t="shared" si="162"/>
        <v/>
      </c>
      <c r="BJ52" s="878" t="str">
        <f t="shared" si="163"/>
        <v/>
      </c>
      <c r="BK52" s="878" t="str">
        <f t="shared" si="164"/>
        <v/>
      </c>
      <c r="BL52" s="878" t="str">
        <f t="shared" si="165"/>
        <v/>
      </c>
      <c r="BM52" s="878" t="str">
        <f t="shared" si="166"/>
        <v/>
      </c>
      <c r="BN52" s="840">
        <f t="shared" si="167"/>
        <v>0.5</v>
      </c>
      <c r="BO52" s="880" t="s">
        <v>122</v>
      </c>
      <c r="BP52" s="863" t="s">
        <v>1995</v>
      </c>
      <c r="BQ52" s="877" t="s">
        <v>313</v>
      </c>
      <c r="BR52" s="887" t="str">
        <f>VLOOKUP(BQ52,プルダウン!$A$1:$B$6,2,FALSE)</f>
        <v>政策の目的がかなり達成されている</v>
      </c>
      <c r="BS52" s="864" t="s">
        <v>323</v>
      </c>
      <c r="BT52" s="891" t="s">
        <v>1605</v>
      </c>
      <c r="BU52" s="888" t="s">
        <v>1460</v>
      </c>
      <c r="BV52" s="890" t="s">
        <v>1606</v>
      </c>
      <c r="BW52" s="889" t="str">
        <f>VLOOKUP($A52&amp;"-"&amp;BW$4,'04施策の客観指標'!$A$4:$AY$1029,COLUMN('04施策の客観指標'!$AT:$AT),FALSE)</f>
        <v>e</v>
      </c>
      <c r="BX52" s="878" t="str">
        <f>VLOOKUP($A52&amp;"-"&amp;BX$4,'04施策の客観指標'!$A$4:$AY$1029,COLUMN('04施策の客観指標'!$AT:$AT),FALSE)</f>
        <v>c</v>
      </c>
      <c r="BY52" s="878" t="str">
        <f>VLOOKUP($A52&amp;"-"&amp;BY$4,'04施策の客観指標'!$A$4:$AY$1029,COLUMN('04施策の客観指標'!$AT:$AT),FALSE)</f>
        <v>-</v>
      </c>
      <c r="BZ52" s="878" t="str">
        <f>VLOOKUP($A52&amp;"-"&amp;BZ$4,'04施策の客観指標'!$A$4:$AY$1029,COLUMN('04施策の客観指標'!$AT:$AT),FALSE)</f>
        <v>-</v>
      </c>
      <c r="CA52" s="878" t="str">
        <f>VLOOKUP($A52&amp;"-"&amp;CA$4,'04施策の客観指標'!$A$4:$AY$1029,COLUMN('04施策の客観指標'!$AT:$AT),FALSE)</f>
        <v>-</v>
      </c>
      <c r="CB52" s="878" t="str">
        <f>VLOOKUP($A52&amp;"-"&amp;CB$4,'04施策の客観指標'!$A$4:$AY$1029,COLUMN('04施策の客観指標'!$AT:$AT),FALSE)</f>
        <v>-</v>
      </c>
      <c r="CC52" s="878" t="str">
        <f>VLOOKUP($A52&amp;"-"&amp;CC$4,'04施策の客観指標'!$A$4:$AY$1029,COLUMN('04施策の客観指標'!$AT:$AT),FALSE)</f>
        <v>-</v>
      </c>
      <c r="CD52" s="878" t="str">
        <f>VLOOKUP($A52&amp;"-"&amp;CD$4,'04施策の客観指標'!$A$4:$AY$1029,COLUMN('04施策の客観指標'!$AT:$AT),FALSE)</f>
        <v>-</v>
      </c>
      <c r="CE52" s="852" t="str">
        <f>VLOOKUP($A52&amp;"-"&amp;CE$4,'04施策の客観指標'!$A$4:$AY$1029,COLUMN('04施策の客観指標'!$AT:$AT),FALSE)</f>
        <v>-</v>
      </c>
      <c r="CF52" s="879" t="str">
        <f t="shared" si="168"/>
        <v>d</v>
      </c>
      <c r="CG52" s="856">
        <f>IF(BW52="-","-",VLOOKUP($A52&amp;"-"&amp;BW$4,'04施策の客観指標'!$A$4:$AY$1029,COLUMN('04施策の客観指標'!$AY:$AY),FALSE))</f>
        <v>1</v>
      </c>
      <c r="CH52" s="856">
        <f>IF(BX52="-","-",VLOOKUP($A52&amp;"-"&amp;BX$4,'04施策の客観指標'!$A$4:$AY$1029,COLUMN('04施策の客観指標'!$AY:$AY),FALSE))</f>
        <v>1</v>
      </c>
      <c r="CI52" s="856" t="str">
        <f>IF(BY52="-","-",VLOOKUP($A52&amp;"-"&amp;BY$4,'04施策の客観指標'!$A$4:$AY$1029,COLUMN('04施策の客観指標'!$AY:$AY),FALSE))</f>
        <v>-</v>
      </c>
      <c r="CJ52" s="856" t="str">
        <f>IF(BZ52="-","-",VLOOKUP($A52&amp;"-"&amp;BZ$4,'04施策の客観指標'!$A$4:$AY$1029,COLUMN('04施策の客観指標'!$AY:$AY),FALSE))</f>
        <v>-</v>
      </c>
      <c r="CK52" s="856" t="str">
        <f>IF(CA52="-","-",VLOOKUP($A52&amp;"-"&amp;CA$4,'04施策の客観指標'!$A$4:$AY$1029,COLUMN('04施策の客観指標'!$AY:$AY),FALSE))</f>
        <v>-</v>
      </c>
      <c r="CL52" s="856" t="str">
        <f>IF(CB52="-","-",VLOOKUP($A52&amp;"-"&amp;CB$4,'04施策の客観指標'!$A$4:$AY$1029,COLUMN('04施策の客観指標'!$AY:$AY),FALSE))</f>
        <v>-</v>
      </c>
      <c r="CM52" s="856" t="str">
        <f>IF(CC52="-","-",VLOOKUP($A52&amp;"-"&amp;CC$4,'04施策の客観指標'!$A$4:$AY$1029,COLUMN('04施策の客観指標'!$AY:$AY),FALSE))</f>
        <v>-</v>
      </c>
      <c r="CN52" s="856" t="str">
        <f>IF(CD52="-","-",VLOOKUP($A52&amp;"-"&amp;CD$4,'04施策の客観指標'!$A$4:$AY$1029,COLUMN('04施策の客観指標'!$AY:$AY),FALSE))</f>
        <v>-</v>
      </c>
      <c r="CO52" s="856" t="str">
        <f>IF(CE52="-","-",VLOOKUP($A52&amp;"-"&amp;CE$4,'04施策の客観指標'!$A$4:$AY$1029,COLUMN('04施策の客観指標'!$AY:$AY),FALSE))</f>
        <v>-</v>
      </c>
      <c r="CP52" s="879">
        <f t="shared" si="169"/>
        <v>2</v>
      </c>
      <c r="CQ52" s="877">
        <f t="shared" si="170"/>
        <v>0</v>
      </c>
      <c r="CR52" s="878">
        <f t="shared" si="171"/>
        <v>2</v>
      </c>
      <c r="CS52" s="878" t="str">
        <f t="shared" si="172"/>
        <v/>
      </c>
      <c r="CT52" s="878" t="str">
        <f t="shared" si="173"/>
        <v/>
      </c>
      <c r="CU52" s="878" t="str">
        <f t="shared" si="174"/>
        <v/>
      </c>
      <c r="CV52" s="878" t="str">
        <f t="shared" si="175"/>
        <v/>
      </c>
      <c r="CW52" s="878" t="str">
        <f t="shared" si="176"/>
        <v/>
      </c>
      <c r="CX52" s="878" t="str">
        <f t="shared" si="177"/>
        <v/>
      </c>
      <c r="CY52" s="878" t="str">
        <f t="shared" si="178"/>
        <v/>
      </c>
      <c r="CZ52" s="855">
        <f t="shared" si="179"/>
        <v>0.25</v>
      </c>
      <c r="DA52" s="877" t="str">
        <f>IF($K52="○",VLOOKUP($C52&amp;"-"&amp;DA$4,'05市民生活実感調査'!$A$3:$BC$218,COLUMN('05市民生活実感調査'!$Y:$Y),FALSE),"-")</f>
        <v>c</v>
      </c>
      <c r="DB52" s="878" t="str">
        <f>IF($L52="○",VLOOKUP($C52&amp;"-"&amp;DB$4,'05市民生活実感調査'!$A$3:$BC$218,COLUMN('05市民生活実感調査'!$Y:$Y),FALSE),"-")</f>
        <v>-</v>
      </c>
      <c r="DC52" s="878" t="str">
        <f>IF($M52="○",VLOOKUP($C52&amp;"-"&amp;DC$4,'05市民生活実感調査'!$A$3:$BC$218,COLUMN('05市民生活実感調査'!$Y:$Y),FALSE),"-")</f>
        <v>-</v>
      </c>
      <c r="DD52" s="878" t="str">
        <f>IF($N52="○",VLOOKUP($C52&amp;"-"&amp;DD$4,'05市民生活実感調査'!$A$3:$BC$218,COLUMN('05市民生活実感調査'!$Y:$Y),FALSE),"-")</f>
        <v>-</v>
      </c>
      <c r="DE52" s="878" t="str">
        <f>IF($O52="○",VLOOKUP($C52&amp;"-"&amp;DE$4,'05市民生活実感調査'!$A$3:$BC$218,COLUMN('05市民生活実感調査'!$Y:$Y),FALSE),"-")</f>
        <v>-</v>
      </c>
      <c r="DF52" s="878" t="str">
        <f>IF($P52="○",VLOOKUP($C52&amp;"-"&amp;DF$4,'05市民生活実感調査'!$A$3:$BC$218,COLUMN('05市民生活実感調査'!$Y:$Y),FALSE),"-")</f>
        <v>-</v>
      </c>
      <c r="DG52" s="878" t="str">
        <f>IF($Q52="○",VLOOKUP($C52&amp;"-"&amp;DG$4,'05市民生活実感調査'!$A$3:$BC$218,COLUMN('05市民生活実感調査'!$Y:$Y),FALSE),"-")</f>
        <v>-</v>
      </c>
      <c r="DH52" s="878" t="str">
        <f>IF($R52="○",VLOOKUP($C52&amp;"-"&amp;DH$4,'05市民生活実感調査'!$A$3:$BC$218,COLUMN('05市民生活実感調査'!$Y:$Y),FALSE),"-")</f>
        <v>-</v>
      </c>
      <c r="DI52" s="879" t="str">
        <f t="shared" si="180"/>
        <v>c</v>
      </c>
      <c r="DJ52" s="877">
        <f t="shared" si="181"/>
        <v>2</v>
      </c>
      <c r="DK52" s="878" t="str">
        <f t="shared" si="182"/>
        <v/>
      </c>
      <c r="DL52" s="878" t="str">
        <f t="shared" si="183"/>
        <v/>
      </c>
      <c r="DM52" s="878" t="str">
        <f t="shared" si="184"/>
        <v/>
      </c>
      <c r="DN52" s="878" t="str">
        <f t="shared" si="262"/>
        <v/>
      </c>
      <c r="DO52" s="878" t="str">
        <f t="shared" si="185"/>
        <v/>
      </c>
      <c r="DP52" s="878" t="str">
        <f t="shared" si="186"/>
        <v/>
      </c>
      <c r="DQ52" s="878" t="str">
        <f t="shared" si="187"/>
        <v/>
      </c>
      <c r="DR52" s="840">
        <f t="shared" si="188"/>
        <v>0.5</v>
      </c>
      <c r="DS52" s="876" t="str">
        <f t="shared" si="189"/>
        <v>客観指標</v>
      </c>
      <c r="DT52" s="863" t="str">
        <f t="shared" si="190"/>
        <v>障害のあるひとに対する日常生活やコミュニケーションの支援などの取組は、対象が限られた施策であり、市民の生活実感に施策の効果が反映されにくいと考えられるため、客観指標を重視する。</v>
      </c>
      <c r="DU52" s="877" t="str">
        <f>VLOOKUP(CF52&amp;DI52&amp;DS52,プルダウン!$AC$2:$AD$71,2,FALSE)</f>
        <v>D</v>
      </c>
      <c r="DV52" s="859" t="str">
        <f>VLOOKUP(DU52,プルダウン!$A$1:$B$6,2,FALSE)</f>
        <v>政策の目的があまり達成されていない</v>
      </c>
      <c r="DW52" s="860" t="s">
        <v>2637</v>
      </c>
      <c r="DX52" s="859"/>
      <c r="DY52" s="889" t="str">
        <f>VLOOKUP($A52&amp;"-"&amp;DY$4,'04施策の客観指標'!$A$4:$AY$1029,COLUMN('04施策の客観指標'!$AU:$AU),FALSE)</f>
        <v>e</v>
      </c>
      <c r="DZ52" s="878" t="str">
        <f>VLOOKUP($A52&amp;"-"&amp;DZ$4,'04施策の客観指標'!$A$4:$AY$1029,COLUMN('04施策の客観指標'!$AU:$AU),FALSE)</f>
        <v>c</v>
      </c>
      <c r="EA52" s="878" t="str">
        <f>VLOOKUP($A52&amp;"-"&amp;EA$4,'04施策の客観指標'!$A$4:$AY$1029,COLUMN('04施策の客観指標'!$AU:$AU),FALSE)</f>
        <v>-</v>
      </c>
      <c r="EB52" s="878" t="str">
        <f>VLOOKUP($A52&amp;"-"&amp;EB$4,'04施策の客観指標'!$A$4:$AY$1029,COLUMN('04施策の客観指標'!$AU:$AU),FALSE)</f>
        <v>-</v>
      </c>
      <c r="EC52" s="878" t="str">
        <f>VLOOKUP($A52&amp;"-"&amp;EC$4,'04施策の客観指標'!$A$4:$AY$1029,COLUMN('04施策の客観指標'!$AU:$AU),FALSE)</f>
        <v>-</v>
      </c>
      <c r="ED52" s="878" t="str">
        <f>VLOOKUP($A52&amp;"-"&amp;ED$4,'04施策の客観指標'!$A$4:$AY$1029,COLUMN('04施策の客観指標'!$AU:$AU),FALSE)</f>
        <v>-</v>
      </c>
      <c r="EE52" s="878" t="str">
        <f>VLOOKUP($A52&amp;"-"&amp;EE$4,'04施策の客観指標'!$A$4:$AY$1029,COLUMN('04施策の客観指標'!$AU:$AU),FALSE)</f>
        <v>-</v>
      </c>
      <c r="EF52" s="878" t="str">
        <f>VLOOKUP($A52&amp;"-"&amp;EF$4,'04施策の客観指標'!$A$4:$AY$1029,COLUMN('04施策の客観指標'!$AU:$AU),FALSE)</f>
        <v>-</v>
      </c>
      <c r="EG52" s="878" t="str">
        <f>VLOOKUP($A52&amp;"-"&amp;EG$4,'04施策の客観指標'!$A$4:$AY$1029,COLUMN('04施策の客観指標'!$AU:$AU),FALSE)</f>
        <v>-</v>
      </c>
      <c r="EH52" s="879" t="str">
        <f t="shared" si="191"/>
        <v>d</v>
      </c>
      <c r="EI52" s="895">
        <f>IF(DY52="-","-",VLOOKUP($A52&amp;"-"&amp;DY$4,'04施策の客観指標'!$A$4:$AY$1029,COLUMN('04施策の客観指標'!$AY:$AY),FALSE))</f>
        <v>1</v>
      </c>
      <c r="EJ52" s="895">
        <f>IF(DZ52="-","-",VLOOKUP($A52&amp;"-"&amp;DZ$4,'04施策の客観指標'!$A$4:$AY$1029,COLUMN('04施策の客観指標'!$AY:$AY),FALSE))</f>
        <v>1</v>
      </c>
      <c r="EK52" s="895" t="str">
        <f>IF(EA52="-","-",VLOOKUP($A52&amp;"-"&amp;EA$4,'04施策の客観指標'!$A$4:$AY$1029,COLUMN('04施策の客観指標'!$AY:$AY),FALSE))</f>
        <v>-</v>
      </c>
      <c r="EL52" s="895" t="str">
        <f>IF(EB52="-","-",VLOOKUP($A52&amp;"-"&amp;EB$4,'04施策の客観指標'!$A$4:$AY$1029,COLUMN('04施策の客観指標'!$AY:$AY),FALSE))</f>
        <v>-</v>
      </c>
      <c r="EM52" s="895" t="str">
        <f>IF(EC52="-","-",VLOOKUP($A52&amp;"-"&amp;EC$4,'04施策の客観指標'!$A$4:$AY$1029,COLUMN('04施策の客観指標'!$AY:$AY),FALSE))</f>
        <v>-</v>
      </c>
      <c r="EN52" s="895" t="str">
        <f>IF(ED52="-","-",VLOOKUP($A52&amp;"-"&amp;ED$4,'04施策の客観指標'!$A$4:$AY$1029,COLUMN('04施策の客観指標'!$AY:$AY),FALSE))</f>
        <v>-</v>
      </c>
      <c r="EO52" s="895" t="str">
        <f>IF(EE52="-","-",VLOOKUP($A52&amp;"-"&amp;EE$4,'04施策の客観指標'!$A$4:$AY$1029,COLUMN('04施策の客観指標'!$AY:$AY),FALSE))</f>
        <v>-</v>
      </c>
      <c r="EP52" s="895" t="str">
        <f>IF(EF52="-","-",VLOOKUP($A52&amp;"-"&amp;EF$4,'04施策の客観指標'!$A$4:$AY$1029,COLUMN('04施策の客観指標'!$AY:$AY),FALSE))</f>
        <v>-</v>
      </c>
      <c r="EQ52" s="895" t="str">
        <f>IF(EG52="-","-",VLOOKUP($A52&amp;"-"&amp;EG$4,'04施策の客観指標'!$A$4:$AY$1029,COLUMN('04施策の客観指標'!$AY:$AY),FALSE))</f>
        <v>-</v>
      </c>
      <c r="ER52" s="879">
        <f t="shared" si="192"/>
        <v>2</v>
      </c>
      <c r="ES52" s="877">
        <f t="shared" si="193"/>
        <v>0</v>
      </c>
      <c r="ET52" s="878">
        <f t="shared" si="194"/>
        <v>2</v>
      </c>
      <c r="EU52" s="878" t="str">
        <f t="shared" si="195"/>
        <v/>
      </c>
      <c r="EV52" s="878" t="str">
        <f t="shared" si="196"/>
        <v/>
      </c>
      <c r="EW52" s="878" t="str">
        <f t="shared" si="197"/>
        <v/>
      </c>
      <c r="EX52" s="878" t="str">
        <f t="shared" si="198"/>
        <v/>
      </c>
      <c r="EY52" s="878" t="str">
        <f t="shared" si="199"/>
        <v/>
      </c>
      <c r="EZ52" s="878" t="str">
        <f t="shared" si="200"/>
        <v/>
      </c>
      <c r="FA52" s="878" t="str">
        <f t="shared" si="201"/>
        <v/>
      </c>
      <c r="FB52" s="855">
        <f t="shared" si="202"/>
        <v>0.25</v>
      </c>
      <c r="FC52" s="877" t="str">
        <f>IF($K52="○",VLOOKUP($C52&amp;"-"&amp;FC$4,'05市民生活実感調査'!$A$3:$BC$218,COLUMN('05市民生活実感調査'!$AI:$AI),FALSE),"-")</f>
        <v>c</v>
      </c>
      <c r="FD52" s="878" t="str">
        <f>IF($L52="○",VLOOKUP($C52&amp;"-"&amp;FD$4,'05市民生活実感調査'!$A$3:$BC$218,COLUMN('05市民生活実感調査'!$AI:$AI),FALSE),"-")</f>
        <v>-</v>
      </c>
      <c r="FE52" s="878" t="str">
        <f>IF($M52="○",VLOOKUP($C52&amp;"-"&amp;FE$4,'05市民生活実感調査'!$A$3:$BC$218,COLUMN('05市民生活実感調査'!$AI:$AI),FALSE),"-")</f>
        <v>-</v>
      </c>
      <c r="FF52" s="878" t="str">
        <f>IF($N52="○",VLOOKUP($C52&amp;"-"&amp;FF$4,'05市民生活実感調査'!$A$3:$BC$218,COLUMN('05市民生活実感調査'!$AI:$AI),FALSE),"-")</f>
        <v>-</v>
      </c>
      <c r="FG52" s="878" t="str">
        <f>IF($O52="○",VLOOKUP($C52&amp;"-"&amp;FG$4,'05市民生活実感調査'!$A$3:$BC$218,COLUMN('05市民生活実感調査'!$AI:$AI),FALSE),"-")</f>
        <v>-</v>
      </c>
      <c r="FH52" s="878" t="str">
        <f>IF($P52="○",VLOOKUP($C52&amp;"-"&amp;FH$4,'05市民生活実感調査'!$A$3:$BC$218,COLUMN('05市民生活実感調査'!$AI:$AI),FALSE),"-")</f>
        <v>-</v>
      </c>
      <c r="FI52" s="878" t="str">
        <f>IF($Q52="○",VLOOKUP($C52&amp;"-"&amp;FI$4,'05市民生活実感調査'!$A$3:$BC$218,COLUMN('05市民生活実感調査'!$AI:$AI),FALSE),"-")</f>
        <v>-</v>
      </c>
      <c r="FJ52" s="878" t="str">
        <f>IF($R52="○",VLOOKUP($C52&amp;"-"&amp;FJ$4,'05市民生活実感調査'!$A$3:$BC$218,COLUMN('05市民生活実感調査'!$AI:$AI),FALSE),"-")</f>
        <v>-</v>
      </c>
      <c r="FK52" s="879" t="str">
        <f t="shared" si="203"/>
        <v>c</v>
      </c>
      <c r="FL52" s="877">
        <f t="shared" si="204"/>
        <v>2</v>
      </c>
      <c r="FM52" s="878" t="str">
        <f t="shared" si="205"/>
        <v/>
      </c>
      <c r="FN52" s="878" t="str">
        <f t="shared" si="206"/>
        <v/>
      </c>
      <c r="FO52" s="878" t="str">
        <f t="shared" si="207"/>
        <v/>
      </c>
      <c r="FP52" s="878" t="str">
        <f t="shared" si="208"/>
        <v/>
      </c>
      <c r="FQ52" s="878" t="str">
        <f t="shared" si="209"/>
        <v/>
      </c>
      <c r="FR52" s="878" t="str">
        <f t="shared" si="210"/>
        <v/>
      </c>
      <c r="FS52" s="878" t="str">
        <f t="shared" si="211"/>
        <v/>
      </c>
      <c r="FT52" s="840">
        <f t="shared" si="212"/>
        <v>0.5</v>
      </c>
      <c r="FU52" s="876" t="str">
        <f t="shared" si="213"/>
        <v>客観指標</v>
      </c>
      <c r="FV52" s="863" t="str">
        <f t="shared" si="214"/>
        <v>障害のあるひとに対する日常生活やコミュニケーションの支援などの取組は、対象が限られた施策であり、市民の生活実感に施策の効果が反映されにくいと考えられるため、客観指標を重視する。</v>
      </c>
      <c r="FW52" s="877" t="str">
        <f>VLOOKUP(EH52&amp;FK52&amp;FU52,プルダウン!$AC$2:$AD$71,2,FALSE)</f>
        <v>D</v>
      </c>
      <c r="FX52" s="859" t="str">
        <f>VLOOKUP(FW52,プルダウン!$A$1:$B$6,2,FALSE)</f>
        <v>政策の目的があまり達成されていない</v>
      </c>
      <c r="FY52" s="860"/>
      <c r="FZ52" s="859"/>
      <c r="GA52" s="889" t="str">
        <f>VLOOKUP($A52&amp;"-"&amp;GA$4,'04施策の客観指標'!$A$4:$AY$1029,COLUMN('04施策の客観指標'!$AV:$AV),FALSE)</f>
        <v>e</v>
      </c>
      <c r="GB52" s="878" t="str">
        <f>VLOOKUP($A52&amp;"-"&amp;GB$4,'04施策の客観指標'!$A$4:$AY$1029,COLUMN('04施策の客観指標'!$AV:$AV),FALSE)</f>
        <v>c</v>
      </c>
      <c r="GC52" s="878" t="str">
        <f>VLOOKUP($A52&amp;"-"&amp;GC$4,'04施策の客観指標'!$A$4:$AY$1029,COLUMN('04施策の客観指標'!$AV:$AV),FALSE)</f>
        <v>-</v>
      </c>
      <c r="GD52" s="878" t="str">
        <f>VLOOKUP($A52&amp;"-"&amp;GD$4,'04施策の客観指標'!$A$4:$AY$1029,COLUMN('04施策の客観指標'!$AV:$AV),FALSE)</f>
        <v>-</v>
      </c>
      <c r="GE52" s="878" t="str">
        <f>VLOOKUP($A52&amp;"-"&amp;GE$4,'04施策の客観指標'!$A$4:$AY$1029,COLUMN('04施策の客観指標'!$AV:$AV),FALSE)</f>
        <v>-</v>
      </c>
      <c r="GF52" s="878" t="str">
        <f>VLOOKUP($A52&amp;"-"&amp;GF$4,'04施策の客観指標'!$A$4:$AY$1029,COLUMN('04施策の客観指標'!$AV:$AV),FALSE)</f>
        <v>-</v>
      </c>
      <c r="GG52" s="878" t="str">
        <f>VLOOKUP($A52&amp;"-"&amp;GG$4,'04施策の客観指標'!$A$4:$AY$1029,COLUMN('04施策の客観指標'!$AV:$AV),FALSE)</f>
        <v>-</v>
      </c>
      <c r="GH52" s="878" t="str">
        <f>VLOOKUP($A52&amp;"-"&amp;GH$4,'04施策の客観指標'!$A$4:$AY$1029,COLUMN('04施策の客観指標'!$AV:$AV),FALSE)</f>
        <v>-</v>
      </c>
      <c r="GI52" s="878" t="str">
        <f>VLOOKUP($A52&amp;"-"&amp;GI$4,'04施策の客観指標'!$A$4:$AY$1029,COLUMN('04施策の客観指標'!$AV:$AV),FALSE)</f>
        <v>-</v>
      </c>
      <c r="GJ52" s="879" t="str">
        <f t="shared" si="215"/>
        <v>d</v>
      </c>
      <c r="GK52" s="856">
        <f>IF(GA52="-","-",VLOOKUP($A52&amp;"-"&amp;GA$4,'04施策の客観指標'!$A$4:$AY$1029,COLUMN('04施策の客観指標'!$AY:$AY),FALSE))</f>
        <v>1</v>
      </c>
      <c r="GL52" s="856">
        <f>IF(GB52="-","-",VLOOKUP($A52&amp;"-"&amp;GB$4,'04施策の客観指標'!$A$4:$AY$1029,COLUMN('04施策の客観指標'!$AY:$AY),FALSE))</f>
        <v>1</v>
      </c>
      <c r="GM52" s="856" t="str">
        <f>IF(GC52="-","-",VLOOKUP($A52&amp;"-"&amp;GC$4,'04施策の客観指標'!$A$4:$AY$1029,COLUMN('04施策の客観指標'!$AY:$AY),FALSE))</f>
        <v>-</v>
      </c>
      <c r="GN52" s="856" t="str">
        <f>IF(GD52="-","-",VLOOKUP($A52&amp;"-"&amp;GD$4,'04施策の客観指標'!$A$4:$AY$1029,COLUMN('04施策の客観指標'!$AY:$AY),FALSE))</f>
        <v>-</v>
      </c>
      <c r="GO52" s="856" t="str">
        <f>IF(GE52="-","-",VLOOKUP($A52&amp;"-"&amp;GE$4,'04施策の客観指標'!$A$4:$AY$1029,COLUMN('04施策の客観指標'!$AY:$AY),FALSE))</f>
        <v>-</v>
      </c>
      <c r="GP52" s="856" t="str">
        <f>IF(GF52="-","-",VLOOKUP($A52&amp;"-"&amp;GF$4,'04施策の客観指標'!$A$4:$AY$1029,COLUMN('04施策の客観指標'!$AY:$AY),FALSE))</f>
        <v>-</v>
      </c>
      <c r="GQ52" s="856" t="str">
        <f>IF(GG52="-","-",VLOOKUP($A52&amp;"-"&amp;GG$4,'04施策の客観指標'!$A$4:$AY$1029,COLUMN('04施策の客観指標'!$AY:$AY),FALSE))</f>
        <v>-</v>
      </c>
      <c r="GR52" s="856" t="str">
        <f>IF(GH52="-","-",VLOOKUP($A52&amp;"-"&amp;GH$4,'04施策の客観指標'!$A$4:$AY$1029,COLUMN('04施策の客観指標'!$AY:$AY),FALSE))</f>
        <v>-</v>
      </c>
      <c r="GS52" s="856" t="str">
        <f>IF(GI52="-","-",VLOOKUP($A52&amp;"-"&amp;GI$4,'04施策の客観指標'!$A$4:$AY$1029,COLUMN('04施策の客観指標'!$AY:$AY),FALSE))</f>
        <v>-</v>
      </c>
      <c r="GT52" s="879">
        <f t="shared" si="216"/>
        <v>2</v>
      </c>
      <c r="GU52" s="877">
        <f t="shared" si="217"/>
        <v>0</v>
      </c>
      <c r="GV52" s="878">
        <f t="shared" si="218"/>
        <v>2</v>
      </c>
      <c r="GW52" s="878" t="str">
        <f t="shared" si="219"/>
        <v/>
      </c>
      <c r="GX52" s="878" t="str">
        <f t="shared" si="220"/>
        <v/>
      </c>
      <c r="GY52" s="878" t="str">
        <f t="shared" si="221"/>
        <v/>
      </c>
      <c r="GZ52" s="878" t="str">
        <f t="shared" si="222"/>
        <v/>
      </c>
      <c r="HA52" s="878" t="str">
        <f t="shared" si="223"/>
        <v/>
      </c>
      <c r="HB52" s="878" t="str">
        <f t="shared" si="224"/>
        <v/>
      </c>
      <c r="HC52" s="878" t="str">
        <f t="shared" si="225"/>
        <v/>
      </c>
      <c r="HD52" s="855">
        <f t="shared" si="226"/>
        <v>0.25</v>
      </c>
      <c r="HE52" s="877" t="str">
        <f>IF($K52="○",VLOOKUP($C52&amp;"-"&amp;HE$4,'05市民生活実感調査'!$A$3:$BC$218,COLUMN('05市民生活実感調査'!$AS:$AS),FALSE),"-")</f>
        <v>c</v>
      </c>
      <c r="HF52" s="878" t="str">
        <f>IF($L52="○",VLOOKUP($C52&amp;"-"&amp;HF$4,'05市民生活実感調査'!$A$3:$BC$218,COLUMN('05市民生活実感調査'!$AS:$AS),FALSE),"-")</f>
        <v>-</v>
      </c>
      <c r="HG52" s="878" t="str">
        <f>IF($M52="○",VLOOKUP($C52&amp;"-"&amp;HG$4,'05市民生活実感調査'!$A$3:$BC$218,COLUMN('05市民生活実感調査'!$AS:$AS),FALSE),"-")</f>
        <v>-</v>
      </c>
      <c r="HH52" s="878" t="str">
        <f>IF($N52="○",VLOOKUP($C52&amp;"-"&amp;HH$4,'05市民生活実感調査'!$A$3:$BC$218,COLUMN('05市民生活実感調査'!$AS:$AS),FALSE),"-")</f>
        <v>-</v>
      </c>
      <c r="HI52" s="878" t="str">
        <f>IF($O52="○",VLOOKUP($C52&amp;"-"&amp;HI$4,'05市民生活実感調査'!$A$3:$BC$218,COLUMN('05市民生活実感調査'!$AS:$AS),FALSE),"-")</f>
        <v>-</v>
      </c>
      <c r="HJ52" s="878" t="str">
        <f>IF($P52="○",VLOOKUP($C52&amp;"-"&amp;HJ$4,'05市民生活実感調査'!$A$3:$BC$218,COLUMN('05市民生活実感調査'!$AS:$AS),FALSE),"-")</f>
        <v>-</v>
      </c>
      <c r="HK52" s="878" t="str">
        <f>IF($Q52="○",VLOOKUP($C52&amp;"-"&amp;HK$4,'05市民生活実感調査'!$A$3:$BC$218,COLUMN('05市民生活実感調査'!$AS:$AS),FALSE),"-")</f>
        <v>-</v>
      </c>
      <c r="HL52" s="878" t="str">
        <f>IF($R52="○",VLOOKUP($C52&amp;"-"&amp;HL$4,'05市民生活実感調査'!$A$3:$BC$218,COLUMN('05市民生活実感調査'!$AS:$AS),FALSE),"-")</f>
        <v>-</v>
      </c>
      <c r="HM52" s="879" t="str">
        <f t="shared" si="227"/>
        <v>c</v>
      </c>
      <c r="HN52" s="877">
        <f t="shared" si="228"/>
        <v>2</v>
      </c>
      <c r="HO52" s="878" t="str">
        <f t="shared" si="229"/>
        <v/>
      </c>
      <c r="HP52" s="878" t="str">
        <f t="shared" si="230"/>
        <v/>
      </c>
      <c r="HQ52" s="878" t="str">
        <f t="shared" si="231"/>
        <v/>
      </c>
      <c r="HR52" s="878" t="str">
        <f t="shared" si="232"/>
        <v/>
      </c>
      <c r="HS52" s="878" t="str">
        <f t="shared" si="233"/>
        <v/>
      </c>
      <c r="HT52" s="878" t="str">
        <f t="shared" si="234"/>
        <v/>
      </c>
      <c r="HU52" s="878" t="str">
        <f t="shared" si="235"/>
        <v/>
      </c>
      <c r="HV52" s="840">
        <f t="shared" si="236"/>
        <v>0.5</v>
      </c>
      <c r="HW52" s="876" t="str">
        <f t="shared" si="237"/>
        <v>客観指標</v>
      </c>
      <c r="HX52" s="863" t="str">
        <f t="shared" si="238"/>
        <v>障害のあるひとに対する日常生活やコミュニケーションの支援などの取組は、対象が限られた施策であり、市民の生活実感に施策の効果が反映されにくいと考えられるため、客観指標を重視する。</v>
      </c>
      <c r="HY52" s="877" t="str">
        <f>VLOOKUP(GJ52&amp;HM52&amp;HW52,プルダウン!$AC$2:$AD$71,2,FALSE)</f>
        <v>D</v>
      </c>
      <c r="HZ52" s="859" t="str">
        <f>VLOOKUP(HY52,プルダウン!$A$1:$B$6,2,FALSE)</f>
        <v>政策の目的があまり達成されていない</v>
      </c>
      <c r="IA52" s="860" t="s">
        <v>3035</v>
      </c>
      <c r="IB52" s="859"/>
      <c r="IC52" s="889" t="str">
        <f>VLOOKUP($A52&amp;"-"&amp;IC$4,'04施策の客観指標'!$A$4:$AY$1029,COLUMN('04施策の客観指標'!$AW:$AW),FALSE)</f>
        <v>e</v>
      </c>
      <c r="ID52" s="878" t="str">
        <f>VLOOKUP($A52&amp;"-"&amp;ID$4,'04施策の客観指標'!$A$4:$AY$1029,COLUMN('04施策の客観指標'!$AW:$AW),FALSE)</f>
        <v>c</v>
      </c>
      <c r="IE52" s="878" t="str">
        <f>VLOOKUP($A52&amp;"-"&amp;IE$4,'04施策の客観指標'!$A$4:$AY$1029,COLUMN('04施策の客観指標'!$AW:$AW),FALSE)</f>
        <v>-</v>
      </c>
      <c r="IF52" s="878" t="str">
        <f>VLOOKUP($A52&amp;"-"&amp;IF$4,'04施策の客観指標'!$A$4:$AY$1029,COLUMN('04施策の客観指標'!$AW:$AW),FALSE)</f>
        <v>-</v>
      </c>
      <c r="IG52" s="878" t="str">
        <f>VLOOKUP($A52&amp;"-"&amp;IG$4,'04施策の客観指標'!$A$4:$AY$1029,COLUMN('04施策の客観指標'!$AW:$AW),FALSE)</f>
        <v>-</v>
      </c>
      <c r="IH52" s="878" t="str">
        <f>VLOOKUP($A52&amp;"-"&amp;IH$4,'04施策の客観指標'!$A$4:$AY$1029,COLUMN('04施策の客観指標'!$AW:$AW),FALSE)</f>
        <v>-</v>
      </c>
      <c r="II52" s="878" t="str">
        <f>VLOOKUP($A52&amp;"-"&amp;II$4,'04施策の客観指標'!$A$4:$AY$1029,COLUMN('04施策の客観指標'!$AW:$AW),FALSE)</f>
        <v>-</v>
      </c>
      <c r="IJ52" s="878" t="str">
        <f>VLOOKUP($A52&amp;"-"&amp;IJ$4,'04施策の客観指標'!$A$4:$AY$1029,COLUMN('04施策の客観指標'!$AW:$AW),FALSE)</f>
        <v>-</v>
      </c>
      <c r="IK52" s="878" t="str">
        <f>VLOOKUP($A52&amp;"-"&amp;IK$4,'04施策の客観指標'!$A$4:$AY$1029,COLUMN('04施策の客観指標'!$AW:$AW),FALSE)</f>
        <v>-</v>
      </c>
      <c r="IL52" s="879" t="str">
        <f t="shared" si="239"/>
        <v>d</v>
      </c>
      <c r="IM52" s="856">
        <f>IF(IC52="-","-",VLOOKUP($A52&amp;"-"&amp;IC$4,'04施策の客観指標'!$A$4:$AY$1029,COLUMN('04施策の客観指標'!$AY:$AY),FALSE))</f>
        <v>1</v>
      </c>
      <c r="IN52" s="856">
        <f>IF(ID52="-","-",VLOOKUP($A52&amp;"-"&amp;ID$4,'04施策の客観指標'!$A$4:$AY$1029,COLUMN('04施策の客観指標'!$AY:$AY),FALSE))</f>
        <v>1</v>
      </c>
      <c r="IO52" s="856" t="str">
        <f>IF(IE52="-","-",VLOOKUP($A52&amp;"-"&amp;IE$4,'04施策の客観指標'!$A$4:$AY$1029,COLUMN('04施策の客観指標'!$AY:$AY),FALSE))</f>
        <v>-</v>
      </c>
      <c r="IP52" s="856" t="str">
        <f>IF(IF52="-","-",VLOOKUP($A52&amp;"-"&amp;IF$4,'04施策の客観指標'!$A$4:$AY$1029,COLUMN('04施策の客観指標'!$AY:$AY),FALSE))</f>
        <v>-</v>
      </c>
      <c r="IQ52" s="856" t="str">
        <f>IF(IG52="-","-",VLOOKUP($A52&amp;"-"&amp;IG$4,'04施策の客観指標'!$A$4:$AY$1029,COLUMN('04施策の客観指標'!$AY:$AY),FALSE))</f>
        <v>-</v>
      </c>
      <c r="IR52" s="856" t="str">
        <f>IF(IH52="-","-",VLOOKUP($A52&amp;"-"&amp;IH$4,'04施策の客観指標'!$A$4:$AY$1029,COLUMN('04施策の客観指標'!$AY:$AY),FALSE))</f>
        <v>-</v>
      </c>
      <c r="IS52" s="856" t="str">
        <f>IF(II52="-","-",VLOOKUP($A52&amp;"-"&amp;II$4,'04施策の客観指標'!$A$4:$AY$1029,COLUMN('04施策の客観指標'!$AY:$AY),FALSE))</f>
        <v>-</v>
      </c>
      <c r="IT52" s="856" t="str">
        <f>IF(IJ52="-","-",VLOOKUP($A52&amp;"-"&amp;IJ$4,'04施策の客観指標'!$A$4:$AY$1029,COLUMN('04施策の客観指標'!$AY:$AY),FALSE))</f>
        <v>-</v>
      </c>
      <c r="IU52" s="856" t="str">
        <f>IF(IK52="-","-",VLOOKUP($A52&amp;"-"&amp;IK$4,'04施策の客観指標'!$A$4:$AY$1029,COLUMN('04施策の客観指標'!$AY:$AY),FALSE))</f>
        <v>-</v>
      </c>
      <c r="IV52" s="879">
        <f t="shared" si="240"/>
        <v>2</v>
      </c>
      <c r="IW52" s="877">
        <f t="shared" si="241"/>
        <v>0</v>
      </c>
      <c r="IX52" s="878">
        <f t="shared" si="242"/>
        <v>2</v>
      </c>
      <c r="IY52" s="878" t="str">
        <f t="shared" si="243"/>
        <v/>
      </c>
      <c r="IZ52" s="878" t="str">
        <f t="shared" si="244"/>
        <v/>
      </c>
      <c r="JA52" s="878" t="str">
        <f t="shared" si="245"/>
        <v/>
      </c>
      <c r="JB52" s="878" t="str">
        <f t="shared" si="246"/>
        <v/>
      </c>
      <c r="JC52" s="878" t="str">
        <f t="shared" si="247"/>
        <v/>
      </c>
      <c r="JD52" s="878" t="str">
        <f t="shared" si="248"/>
        <v/>
      </c>
      <c r="JE52" s="878" t="str">
        <f t="shared" si="249"/>
        <v/>
      </c>
      <c r="JF52" s="855">
        <f t="shared" si="250"/>
        <v>0.25</v>
      </c>
      <c r="JG52" s="877" t="str">
        <f>IF($K52="○",VLOOKUP($C52&amp;"-"&amp;JG$4,'05市民生活実感調査'!$A$3:$BC$218,COLUMN('05市民生活実感調査'!$BC:$BC),FALSE),"-")</f>
        <v>c</v>
      </c>
      <c r="JH52" s="878" t="str">
        <f>IF($L52="○",VLOOKUP($C52&amp;"-"&amp;JH$4,'05市民生活実感調査'!$A$3:$BC$218,COLUMN('05市民生活実感調査'!$BC:$BC),FALSE),"-")</f>
        <v>-</v>
      </c>
      <c r="JI52" s="878" t="str">
        <f>IF($M52="○",VLOOKUP($C52&amp;"-"&amp;JI$4,'05市民生活実感調査'!$A$3:$BC$218,COLUMN('05市民生活実感調査'!$BC:$BC),FALSE),"-")</f>
        <v>-</v>
      </c>
      <c r="JJ52" s="878" t="str">
        <f>IF($N52="○",VLOOKUP($C52&amp;"-"&amp;JJ$4,'05市民生活実感調査'!$A$3:$BC$218,COLUMN('05市民生活実感調査'!$BC:$BC),FALSE),"-")</f>
        <v>-</v>
      </c>
      <c r="JK52" s="878" t="str">
        <f>IF($O52="○",VLOOKUP($C52&amp;"-"&amp;JK$4,'05市民生活実感調査'!$A$3:$BC$218,COLUMN('05市民生活実感調査'!$BC:$BC),FALSE),"-")</f>
        <v>-</v>
      </c>
      <c r="JL52" s="878" t="str">
        <f>IF($P52="○",VLOOKUP($C52&amp;"-"&amp;JL$4,'05市民生活実感調査'!$A$3:$BC$218,COLUMN('05市民生活実感調査'!$BC:$BC),FALSE),"-")</f>
        <v>-</v>
      </c>
      <c r="JM52" s="878" t="str">
        <f>IF($Q52="○",VLOOKUP($C52&amp;"-"&amp;JM$4,'05市民生活実感調査'!$A$3:$BC$218,COLUMN('05市民生活実感調査'!$BC:$BC),FALSE),"-")</f>
        <v>-</v>
      </c>
      <c r="JN52" s="878" t="str">
        <f>IF($R52="○",VLOOKUP($C52&amp;"-"&amp;JN$4,'05市民生活実感調査'!$A$3:$BC$218,COLUMN('05市民生活実感調査'!$BC:$BC),FALSE),"-")</f>
        <v>-</v>
      </c>
      <c r="JO52" s="879" t="str">
        <f t="shared" si="251"/>
        <v>c</v>
      </c>
      <c r="JP52" s="877">
        <f t="shared" si="252"/>
        <v>2</v>
      </c>
      <c r="JQ52" s="878" t="str">
        <f t="shared" si="253"/>
        <v/>
      </c>
      <c r="JR52" s="878" t="str">
        <f t="shared" si="254"/>
        <v/>
      </c>
      <c r="JS52" s="878" t="str">
        <f t="shared" si="255"/>
        <v/>
      </c>
      <c r="JT52" s="878" t="str">
        <f t="shared" si="256"/>
        <v/>
      </c>
      <c r="JU52" s="878" t="str">
        <f t="shared" si="257"/>
        <v/>
      </c>
      <c r="JV52" s="878" t="str">
        <f t="shared" si="258"/>
        <v/>
      </c>
      <c r="JW52" s="878" t="str">
        <f t="shared" si="259"/>
        <v/>
      </c>
      <c r="JX52" s="840">
        <f t="shared" si="260"/>
        <v>0.5</v>
      </c>
      <c r="JY52" s="876" t="str">
        <f t="shared" si="263"/>
        <v>客観指標</v>
      </c>
      <c r="JZ52" s="863" t="str">
        <f t="shared" si="261"/>
        <v>障害のあるひとに対する日常生活やコミュニケーションの支援などの取組は、対象が限られた施策であり、市民の生活実感に施策の効果が反映されにくいと考えられるため、客観指標を重視する。</v>
      </c>
      <c r="KA52" s="877" t="str">
        <f>VLOOKUP(IL52&amp;JO52&amp;JY52,プルダウン!$AC$2:$AD$71,2,FALSE)</f>
        <v>D</v>
      </c>
      <c r="KB52" s="859" t="str">
        <f>VLOOKUP(KA52,プルダウン!$A$1:$B$6,2,FALSE)</f>
        <v>政策の目的があまり達成されていない</v>
      </c>
      <c r="KC52" s="860" t="s">
        <v>3187</v>
      </c>
      <c r="KD52" s="859"/>
      <c r="KE52" s="883" t="str">
        <f>VLOOKUP($A52&amp;"-"&amp;KE$4,'04施策の客観指標'!$A$4:$AY$1029,COLUMN('04施策の客観指標'!$AX:$AX),FALSE)</f>
        <v>d</v>
      </c>
      <c r="KF52" s="813" t="str">
        <f>VLOOKUP($A52&amp;"-"&amp;KF$4,'04施策の客観指標'!$A$4:$AY$1029,COLUMN('04施策の客観指標'!$AX:$AX),FALSE)</f>
        <v>c</v>
      </c>
      <c r="KG52" s="813" t="str">
        <f>VLOOKUP($A52&amp;"-"&amp;KG$4,'04施策の客観指標'!$A$4:$AY$1029,COLUMN('04施策の客観指標'!$AX:$AX),FALSE)</f>
        <v>-</v>
      </c>
      <c r="KH52" s="813" t="str">
        <f>VLOOKUP($A52&amp;"-"&amp;KH$4,'04施策の客観指標'!$A$4:$AY$1029,COLUMN('04施策の客観指標'!$AX:$AX),FALSE)</f>
        <v>-</v>
      </c>
      <c r="KI52" s="813" t="str">
        <f>VLOOKUP($A52&amp;"-"&amp;KI$4,'04施策の客観指標'!$A$4:$AY$1029,COLUMN('04施策の客観指標'!$AX:$AX),FALSE)</f>
        <v>-</v>
      </c>
      <c r="KJ52" s="813" t="str">
        <f>VLOOKUP($A52&amp;"-"&amp;KJ$4,'04施策の客観指標'!$A$4:$AY$1029,COLUMN('04施策の客観指標'!$AX:$AX),FALSE)</f>
        <v>-</v>
      </c>
      <c r="KK52" s="813" t="str">
        <f>VLOOKUP($A52&amp;"-"&amp;KK$4,'04施策の客観指標'!$A$4:$AY$1029,COLUMN('04施策の客観指標'!$AX:$AX),FALSE)</f>
        <v>-</v>
      </c>
      <c r="KL52" s="813" t="str">
        <f>VLOOKUP($A52&amp;"-"&amp;KL$4,'04施策の客観指標'!$A$4:$AY$1029,COLUMN('04施策の客観指標'!$AX:$AX),FALSE)</f>
        <v>-</v>
      </c>
      <c r="KM52" s="813" t="str">
        <f>VLOOKUP($A52&amp;"-"&amp;KM$4,'04施策の客観指標'!$A$4:$AY$1029,COLUMN('04施策の客観指標'!$AX:$AX),FALSE)</f>
        <v>-</v>
      </c>
      <c r="KN52" s="814" t="str">
        <f t="shared" si="118"/>
        <v>d</v>
      </c>
      <c r="KO52" s="423">
        <f>IF(KE52="-","-",VLOOKUP($A52&amp;"-"&amp;KE$4,'04施策の客観指標'!$A$4:$AY$1029,COLUMN('04施策の客観指標'!$AY:$AY),FALSE))</f>
        <v>1</v>
      </c>
      <c r="KP52" s="423">
        <f>IF(KF52="-","-",VLOOKUP($A52&amp;"-"&amp;KF$4,'04施策の客観指標'!$A$4:$AY$1029,COLUMN('04施策の客観指標'!$AY:$AY),FALSE))</f>
        <v>1</v>
      </c>
      <c r="KQ52" s="423" t="str">
        <f>IF(KG52="-","-",VLOOKUP($A52&amp;"-"&amp;KG$4,'04施策の客観指標'!$A$4:$AY$1029,COLUMN('04施策の客観指標'!$AY:$AY),FALSE))</f>
        <v>-</v>
      </c>
      <c r="KR52" s="423" t="str">
        <f>IF(KH52="-","-",VLOOKUP($A52&amp;"-"&amp;KH$4,'04施策の客観指標'!$A$4:$AY$1029,COLUMN('04施策の客観指標'!$AY:$AY),FALSE))</f>
        <v>-</v>
      </c>
      <c r="KS52" s="423" t="str">
        <f>IF(KI52="-","-",VLOOKUP($A52&amp;"-"&amp;KI$4,'04施策の客観指標'!$A$4:$AY$1029,COLUMN('04施策の客観指標'!$AY:$AY),FALSE))</f>
        <v>-</v>
      </c>
      <c r="KT52" s="423" t="str">
        <f>IF(KJ52="-","-",VLOOKUP($A52&amp;"-"&amp;KJ$4,'04施策の客観指標'!$A$4:$AY$1029,COLUMN('04施策の客観指標'!$AY:$AY),FALSE))</f>
        <v>-</v>
      </c>
      <c r="KU52" s="423" t="str">
        <f>IF(KK52="-","-",VLOOKUP($A52&amp;"-"&amp;KK$4,'04施策の客観指標'!$A$4:$AY$1029,COLUMN('04施策の客観指標'!$AY:$AY),FALSE))</f>
        <v>-</v>
      </c>
      <c r="KV52" s="423" t="str">
        <f>IF(KL52="-","-",VLOOKUP($A52&amp;"-"&amp;KL$4,'04施策の客観指標'!$A$4:$AY$1029,COLUMN('04施策の客観指標'!$AY:$AY),FALSE))</f>
        <v>-</v>
      </c>
      <c r="KW52" s="423" t="str">
        <f>IF(KM52="-","-",VLOOKUP($A52&amp;"-"&amp;KM$4,'04施策の客観指標'!$A$4:$AY$1029,COLUMN('04施策の客観指標'!$AY:$AY),FALSE))</f>
        <v>-</v>
      </c>
      <c r="KX52" s="234">
        <f t="shared" si="119"/>
        <v>2</v>
      </c>
      <c r="KY52" s="237">
        <f t="shared" si="120"/>
        <v>1</v>
      </c>
      <c r="KZ52" s="187">
        <f t="shared" si="121"/>
        <v>2</v>
      </c>
      <c r="LA52" s="187" t="str">
        <f t="shared" si="122"/>
        <v/>
      </c>
      <c r="LB52" s="187" t="str">
        <f t="shared" si="123"/>
        <v/>
      </c>
      <c r="LC52" s="187" t="str">
        <f t="shared" si="124"/>
        <v/>
      </c>
      <c r="LD52" s="187" t="str">
        <f t="shared" si="125"/>
        <v/>
      </c>
      <c r="LE52" s="187" t="str">
        <f t="shared" si="126"/>
        <v/>
      </c>
      <c r="LF52" s="187" t="str">
        <f t="shared" si="127"/>
        <v/>
      </c>
      <c r="LG52" s="187" t="str">
        <f t="shared" si="128"/>
        <v/>
      </c>
      <c r="LH52" s="240">
        <f t="shared" si="129"/>
        <v>0.375</v>
      </c>
      <c r="LI52" s="820" t="str">
        <f>IF($K52="○",VLOOKUP($C52&amp;"-"&amp;LI$4,'05市民生活実感調査'!$A$3:$BM$218,COLUMN('05市民生活実感調査'!$BM:$BM),FALSE),"-")</f>
        <v>c</v>
      </c>
      <c r="LJ52" s="821" t="str">
        <f>IF($L52="○",VLOOKUP($C52&amp;"-"&amp;LJ$4,'05市民生活実感調査'!$A$3:$BM$218,COLUMN('05市民生活実感調査'!$BM:$BM),FALSE),"-")</f>
        <v>-</v>
      </c>
      <c r="LK52" s="821" t="str">
        <f>IF($M52="○",VLOOKUP($C52&amp;"-"&amp;LK$4,'05市民生活実感調査'!$A$3:$BM$218,COLUMN('05市民生活実感調査'!$BM:$BM),FALSE),"-")</f>
        <v>-</v>
      </c>
      <c r="LL52" s="821" t="str">
        <f>IF($N52="○",VLOOKUP($C52&amp;"-"&amp;LL$4,'05市民生活実感調査'!$A$3:$BM$218,COLUMN('05市民生活実感調査'!$BM:$BM),FALSE),"-")</f>
        <v>-</v>
      </c>
      <c r="LM52" s="821" t="str">
        <f>IF($O52="○",VLOOKUP($C52&amp;"-"&amp;LM$4,'05市民生活実感調査'!$A$3:$BM$218,COLUMN('05市民生活実感調査'!$BM:$BM),FALSE),"-")</f>
        <v>-</v>
      </c>
      <c r="LN52" s="821" t="str">
        <f>IF($P52="○",VLOOKUP($C52&amp;"-"&amp;LN$4,'05市民生活実感調査'!$A$3:$BM$218,COLUMN('05市民生活実感調査'!$BM:$BM),FALSE),"-")</f>
        <v>-</v>
      </c>
      <c r="LO52" s="821" t="str">
        <f>IF($Q52="○",VLOOKUP($C52&amp;"-"&amp;LO$4,'05市民生活実感調査'!$A$3:$BM$218,COLUMN('05市民生活実感調査'!$BM:$BM),FALSE),"-")</f>
        <v>-</v>
      </c>
      <c r="LP52" s="821" t="str">
        <f>IF($R52="○",VLOOKUP($C52&amp;"-"&amp;LP$4,'05市民生活実感調査'!$A$3:$BM$218,COLUMN('05市民生活実感調査'!$BM:$BM),FALSE),"-")</f>
        <v>-</v>
      </c>
      <c r="LQ52" s="822" t="str">
        <f t="shared" si="130"/>
        <v>c</v>
      </c>
      <c r="LR52" s="237">
        <f t="shared" si="131"/>
        <v>2</v>
      </c>
      <c r="LS52" s="187" t="str">
        <f t="shared" si="132"/>
        <v/>
      </c>
      <c r="LT52" s="187" t="str">
        <f t="shared" si="133"/>
        <v/>
      </c>
      <c r="LU52" s="187" t="str">
        <f t="shared" si="134"/>
        <v/>
      </c>
      <c r="LV52" s="187" t="str">
        <f t="shared" si="135"/>
        <v/>
      </c>
      <c r="LW52" s="187" t="str">
        <f t="shared" si="136"/>
        <v/>
      </c>
      <c r="LX52" s="187" t="str">
        <f t="shared" si="137"/>
        <v/>
      </c>
      <c r="LY52" s="187" t="str">
        <f t="shared" si="138"/>
        <v/>
      </c>
      <c r="LZ52" s="422">
        <f t="shared" si="142"/>
        <v>0.5</v>
      </c>
      <c r="MA52" s="103" t="str">
        <f t="shared" si="144"/>
        <v>客観指標</v>
      </c>
      <c r="MB52" s="104" t="str">
        <f t="shared" si="140"/>
        <v>障害のあるひとに対する日常生活やコミュニケーションの支援などの取組は、対象が限られた施策であり、市民の生活実感に施策の効果が反映されにくいと考えられるため、客観指標を重視する。</v>
      </c>
      <c r="MC52" s="823" t="str">
        <f>VLOOKUP(KN52&amp;LQ52&amp;MA52,プルダウン!$AC$2:$AD$71,2,FALSE)</f>
        <v>D</v>
      </c>
      <c r="MD52" s="824" t="str">
        <f>VLOOKUP(MC52,プルダウン!$A$1:$B$6,2,FALSE)</f>
        <v>政策の目的があまり達成されていない</v>
      </c>
      <c r="ME52" s="91" t="s">
        <v>3620</v>
      </c>
      <c r="MF52" s="190"/>
    </row>
    <row r="53" spans="1:344" ht="174" customHeight="1">
      <c r="A53" s="231">
        <v>1302</v>
      </c>
      <c r="B53" s="104" t="s">
        <v>205</v>
      </c>
      <c r="C53" s="237">
        <f t="shared" si="145"/>
        <v>13</v>
      </c>
      <c r="D53" s="190" t="str">
        <f>IFERROR(VLOOKUP(C53,プルダウン!$L$2:$M$28,2,FALSE),"-")</f>
        <v>障害者福祉</v>
      </c>
      <c r="E53" s="104"/>
      <c r="F53" s="91" t="s">
        <v>1430</v>
      </c>
      <c r="G53" s="117" t="s">
        <v>1604</v>
      </c>
      <c r="H53" s="91"/>
      <c r="I53" s="117"/>
      <c r="J53" s="104"/>
      <c r="K53" s="420" t="s">
        <v>83</v>
      </c>
      <c r="L53" s="421" t="s">
        <v>383</v>
      </c>
      <c r="M53" s="421" t="s">
        <v>83</v>
      </c>
      <c r="N53" s="421" t="s">
        <v>83</v>
      </c>
      <c r="O53" s="421" t="s">
        <v>83</v>
      </c>
      <c r="P53" s="421" t="s">
        <v>83</v>
      </c>
      <c r="Q53" s="421" t="s">
        <v>83</v>
      </c>
      <c r="R53" s="422" t="s">
        <v>83</v>
      </c>
      <c r="S53" s="886" t="str">
        <f>VLOOKUP($A53&amp;"-"&amp;S$4,'04施策の客観指標'!$A$4:$AY$1029,COLUMN('04施策の客観指標'!$AS:$AS),FALSE)</f>
        <v>-</v>
      </c>
      <c r="T53" s="892" t="str">
        <f>VLOOKUP($A53&amp;"-"&amp;T$4,'04施策の客観指標'!$A$4:$AY$1029,COLUMN('04施策の客観指標'!$AS:$AS),FALSE)</f>
        <v>-</v>
      </c>
      <c r="U53" s="892" t="str">
        <f>VLOOKUP($A53&amp;"-"&amp;U$4,'04施策の客観指標'!$A$4:$AY$1029,COLUMN('04施策の客観指標'!$AS:$AS),FALSE)</f>
        <v>-</v>
      </c>
      <c r="V53" s="892" t="str">
        <f>VLOOKUP($A53&amp;"-"&amp;V$4,'04施策の客観指標'!$A$4:$AY$1029,COLUMN('04施策の客観指標'!$AS:$AS),FALSE)</f>
        <v>-</v>
      </c>
      <c r="W53" s="892" t="str">
        <f>VLOOKUP($A53&amp;"-"&amp;W$4,'04施策の客観指標'!$A$4:$AY$1029,COLUMN('04施策の客観指標'!$AS:$AS),FALSE)</f>
        <v>-</v>
      </c>
      <c r="X53" s="892" t="str">
        <f>VLOOKUP($A53&amp;"-"&amp;X$4,'04施策の客観指標'!$A$4:$AY$1029,COLUMN('04施策の客観指標'!$AS:$AS),FALSE)</f>
        <v>-</v>
      </c>
      <c r="Y53" s="892" t="str">
        <f>VLOOKUP($A53&amp;"-"&amp;Y$4,'04施策の客観指標'!$A$4:$AY$1029,COLUMN('04施策の客観指標'!$AS:$AS),FALSE)</f>
        <v>-</v>
      </c>
      <c r="Z53" s="892" t="str">
        <f>VLOOKUP($A53&amp;"-"&amp;Z$4,'04施策の客観指標'!$A$4:$AY$1029,COLUMN('04施策の客観指標'!$AS:$AS),FALSE)</f>
        <v>-</v>
      </c>
      <c r="AA53" s="893" t="str">
        <f>VLOOKUP($A53&amp;"-"&amp;AA$4,'04施策の客観指標'!$A$4:$AY$1029,COLUMN('04施策の客観指標'!$AS:$AS),FALSE)</f>
        <v>-</v>
      </c>
      <c r="AB53" s="894" t="str">
        <f t="shared" si="146"/>
        <v>-</v>
      </c>
      <c r="AC53" s="895" t="s">
        <v>83</v>
      </c>
      <c r="AD53" s="892" t="s">
        <v>83</v>
      </c>
      <c r="AE53" s="892" t="s">
        <v>83</v>
      </c>
      <c r="AF53" s="892" t="s">
        <v>83</v>
      </c>
      <c r="AG53" s="892" t="s">
        <v>83</v>
      </c>
      <c r="AH53" s="892" t="s">
        <v>83</v>
      </c>
      <c r="AI53" s="892" t="s">
        <v>83</v>
      </c>
      <c r="AJ53" s="892" t="s">
        <v>83</v>
      </c>
      <c r="AK53" s="892" t="s">
        <v>83</v>
      </c>
      <c r="AL53" s="896">
        <f t="shared" si="147"/>
        <v>0</v>
      </c>
      <c r="AM53" s="877" t="str">
        <f t="shared" si="148"/>
        <v/>
      </c>
      <c r="AN53" s="878" t="str">
        <f t="shared" si="149"/>
        <v/>
      </c>
      <c r="AO53" s="878" t="str">
        <f t="shared" si="150"/>
        <v/>
      </c>
      <c r="AP53" s="878" t="str">
        <f t="shared" si="151"/>
        <v/>
      </c>
      <c r="AQ53" s="878" t="str">
        <f t="shared" si="152"/>
        <v/>
      </c>
      <c r="AR53" s="878" t="str">
        <f t="shared" si="153"/>
        <v/>
      </c>
      <c r="AS53" s="878" t="str">
        <f t="shared" si="154"/>
        <v/>
      </c>
      <c r="AT53" s="878" t="str">
        <f t="shared" si="155"/>
        <v/>
      </c>
      <c r="AU53" s="852" t="str">
        <f t="shared" si="156"/>
        <v/>
      </c>
      <c r="AV53" s="855" t="str">
        <f t="shared" si="157"/>
        <v>-</v>
      </c>
      <c r="AW53" s="856" t="str">
        <f>IF($K53="○",VLOOKUP($C53&amp;"-"&amp;AW$4,'05市民生活実感調査'!$A$3:$BC$218,COLUMN('05市民生活実感調査'!$O:$O),FALSE),"-")</f>
        <v>-</v>
      </c>
      <c r="AX53" s="878" t="str">
        <f>IF($L53="○",VLOOKUP($C53&amp;"-"&amp;AX$4,'05市民生活実感調査'!$A$3:$BC$218,COLUMN('05市民生活実感調査'!$O:$O),FALSE),"-")</f>
        <v>c</v>
      </c>
      <c r="AY53" s="878" t="str">
        <f>IF($M53="○",VLOOKUP($C53&amp;"-"&amp;AY$4,'05市民生活実感調査'!$A$3:$BC$218,COLUMN('05市民生活実感調査'!$O:$O),FALSE),"-")</f>
        <v>-</v>
      </c>
      <c r="AZ53" s="878" t="str">
        <f>IF($N53="○",VLOOKUP($C53&amp;"-"&amp;AZ$4,'05市民生活実感調査'!$A$3:$BC$218,COLUMN('05市民生活実感調査'!$O:$O),FALSE),"-")</f>
        <v>-</v>
      </c>
      <c r="BA53" s="878" t="str">
        <f>IF($O53="○",VLOOKUP($C53&amp;"-"&amp;BA$4,'05市民生活実感調査'!$A$3:$BC$218,COLUMN('05市民生活実感調査'!$O:$O),FALSE),"-")</f>
        <v>-</v>
      </c>
      <c r="BB53" s="878" t="str">
        <f>IF($P53="○",VLOOKUP($C53&amp;"-"&amp;BB$4,'05市民生活実感調査'!$A$3:$BC$218,COLUMN('05市民生活実感調査'!$O:$O),FALSE),"-")</f>
        <v>-</v>
      </c>
      <c r="BC53" s="878" t="str">
        <f>IF($Q53="○",VLOOKUP($C53&amp;"-"&amp;BC$4,'05市民生活実感調査'!$A$3:$BC$218,COLUMN('05市民生活実感調査'!$O:$O),FALSE),"-")</f>
        <v>-</v>
      </c>
      <c r="BD53" s="878" t="str">
        <f>IF($R53="○",VLOOKUP($C53&amp;"-"&amp;BD$4,'05市民生活実感調査'!$A$3:$BC$218,COLUMN('05市民生活実感調査'!$O:$O),FALSE),"-")</f>
        <v>-</v>
      </c>
      <c r="BE53" s="879" t="str">
        <f t="shared" si="158"/>
        <v>c</v>
      </c>
      <c r="BF53" s="877" t="str">
        <f t="shared" si="159"/>
        <v/>
      </c>
      <c r="BG53" s="878">
        <f t="shared" si="160"/>
        <v>2</v>
      </c>
      <c r="BH53" s="878" t="str">
        <f t="shared" si="161"/>
        <v/>
      </c>
      <c r="BI53" s="878" t="str">
        <f t="shared" si="162"/>
        <v/>
      </c>
      <c r="BJ53" s="878" t="str">
        <f t="shared" si="163"/>
        <v/>
      </c>
      <c r="BK53" s="878" t="str">
        <f t="shared" si="164"/>
        <v/>
      </c>
      <c r="BL53" s="878" t="str">
        <f t="shared" si="165"/>
        <v/>
      </c>
      <c r="BM53" s="878" t="str">
        <f t="shared" si="166"/>
        <v/>
      </c>
      <c r="BN53" s="840">
        <f t="shared" si="167"/>
        <v>0.5</v>
      </c>
      <c r="BO53" s="880" t="s">
        <v>122</v>
      </c>
      <c r="BP53" s="863" t="s">
        <v>1996</v>
      </c>
      <c r="BQ53" s="877" t="s">
        <v>314</v>
      </c>
      <c r="BR53" s="887" t="str">
        <f>VLOOKUP(BQ53,プルダウン!$A$1:$B$6,2,FALSE)</f>
        <v>政策の目的がそこそこ達成されている</v>
      </c>
      <c r="BS53" s="864" t="s">
        <v>323</v>
      </c>
      <c r="BT53" s="891" t="s">
        <v>1605</v>
      </c>
      <c r="BU53" s="888" t="s">
        <v>1460</v>
      </c>
      <c r="BV53" s="890" t="s">
        <v>1606</v>
      </c>
      <c r="BW53" s="889" t="str">
        <f>VLOOKUP($A53&amp;"-"&amp;BW$4,'04施策の客観指標'!$A$4:$AY$1029,COLUMN('04施策の客観指標'!$AT:$AT),FALSE)</f>
        <v>a</v>
      </c>
      <c r="BX53" s="878" t="str">
        <f>VLOOKUP($A53&amp;"-"&amp;BX$4,'04施策の客観指標'!$A$4:$AY$1029,COLUMN('04施策の客観指標'!$AT:$AT),FALSE)</f>
        <v>a</v>
      </c>
      <c r="BY53" s="878" t="str">
        <f>VLOOKUP($A53&amp;"-"&amp;BY$4,'04施策の客観指標'!$A$4:$AY$1029,COLUMN('04施策の客観指標'!$AT:$AT),FALSE)</f>
        <v>-</v>
      </c>
      <c r="BZ53" s="878" t="str">
        <f>VLOOKUP($A53&amp;"-"&amp;BZ$4,'04施策の客観指標'!$A$4:$AY$1029,COLUMN('04施策の客観指標'!$AT:$AT),FALSE)</f>
        <v>-</v>
      </c>
      <c r="CA53" s="878" t="str">
        <f>VLOOKUP($A53&amp;"-"&amp;CA$4,'04施策の客観指標'!$A$4:$AY$1029,COLUMN('04施策の客観指標'!$AT:$AT),FALSE)</f>
        <v>-</v>
      </c>
      <c r="CB53" s="878" t="str">
        <f>VLOOKUP($A53&amp;"-"&amp;CB$4,'04施策の客観指標'!$A$4:$AY$1029,COLUMN('04施策の客観指標'!$AT:$AT),FALSE)</f>
        <v>-</v>
      </c>
      <c r="CC53" s="878" t="str">
        <f>VLOOKUP($A53&amp;"-"&amp;CC$4,'04施策の客観指標'!$A$4:$AY$1029,COLUMN('04施策の客観指標'!$AT:$AT),FALSE)</f>
        <v>-</v>
      </c>
      <c r="CD53" s="878" t="str">
        <f>VLOOKUP($A53&amp;"-"&amp;CD$4,'04施策の客観指標'!$A$4:$AY$1029,COLUMN('04施策の客観指標'!$AT:$AT),FALSE)</f>
        <v>-</v>
      </c>
      <c r="CE53" s="852" t="str">
        <f>VLOOKUP($A53&amp;"-"&amp;CE$4,'04施策の客観指標'!$A$4:$AY$1029,COLUMN('04施策の客観指標'!$AT:$AT),FALSE)</f>
        <v>-</v>
      </c>
      <c r="CF53" s="879" t="str">
        <f t="shared" si="168"/>
        <v>a</v>
      </c>
      <c r="CG53" s="856">
        <f>IF(BW53="-","-",VLOOKUP($A53&amp;"-"&amp;BW$4,'04施策の客観指標'!$A$4:$AY$1029,COLUMN('04施策の客観指標'!$AY:$AY),FALSE))</f>
        <v>1</v>
      </c>
      <c r="CH53" s="856">
        <f>IF(BX53="-","-",VLOOKUP($A53&amp;"-"&amp;BX$4,'04施策の客観指標'!$A$4:$AY$1029,COLUMN('04施策の客観指標'!$AY:$AY),FALSE))</f>
        <v>1</v>
      </c>
      <c r="CI53" s="856" t="str">
        <f>IF(BY53="-","-",VLOOKUP($A53&amp;"-"&amp;BY$4,'04施策の客観指標'!$A$4:$AY$1029,COLUMN('04施策の客観指標'!$AY:$AY),FALSE))</f>
        <v>-</v>
      </c>
      <c r="CJ53" s="856" t="str">
        <f>IF(BZ53="-","-",VLOOKUP($A53&amp;"-"&amp;BZ$4,'04施策の客観指標'!$A$4:$AY$1029,COLUMN('04施策の客観指標'!$AY:$AY),FALSE))</f>
        <v>-</v>
      </c>
      <c r="CK53" s="856" t="str">
        <f>IF(CA53="-","-",VLOOKUP($A53&amp;"-"&amp;CA$4,'04施策の客観指標'!$A$4:$AY$1029,COLUMN('04施策の客観指標'!$AY:$AY),FALSE))</f>
        <v>-</v>
      </c>
      <c r="CL53" s="856" t="str">
        <f>IF(CB53="-","-",VLOOKUP($A53&amp;"-"&amp;CB$4,'04施策の客観指標'!$A$4:$AY$1029,COLUMN('04施策の客観指標'!$AY:$AY),FALSE))</f>
        <v>-</v>
      </c>
      <c r="CM53" s="856" t="str">
        <f>IF(CC53="-","-",VLOOKUP($A53&amp;"-"&amp;CC$4,'04施策の客観指標'!$A$4:$AY$1029,COLUMN('04施策の客観指標'!$AY:$AY),FALSE))</f>
        <v>-</v>
      </c>
      <c r="CN53" s="856" t="str">
        <f>IF(CD53="-","-",VLOOKUP($A53&amp;"-"&amp;CD$4,'04施策の客観指標'!$A$4:$AY$1029,COLUMN('04施策の客観指標'!$AY:$AY),FALSE))</f>
        <v>-</v>
      </c>
      <c r="CO53" s="856" t="str">
        <f>IF(CE53="-","-",VLOOKUP($A53&amp;"-"&amp;CE$4,'04施策の客観指標'!$A$4:$AY$1029,COLUMN('04施策の客観指標'!$AY:$AY),FALSE))</f>
        <v>-</v>
      </c>
      <c r="CP53" s="879">
        <f t="shared" si="169"/>
        <v>2</v>
      </c>
      <c r="CQ53" s="877">
        <f t="shared" si="170"/>
        <v>4</v>
      </c>
      <c r="CR53" s="878">
        <f t="shared" si="171"/>
        <v>4</v>
      </c>
      <c r="CS53" s="878" t="str">
        <f t="shared" si="172"/>
        <v/>
      </c>
      <c r="CT53" s="878" t="str">
        <f t="shared" si="173"/>
        <v/>
      </c>
      <c r="CU53" s="878" t="str">
        <f t="shared" si="174"/>
        <v/>
      </c>
      <c r="CV53" s="878" t="str">
        <f t="shared" si="175"/>
        <v/>
      </c>
      <c r="CW53" s="878" t="str">
        <f t="shared" si="176"/>
        <v/>
      </c>
      <c r="CX53" s="878" t="str">
        <f t="shared" si="177"/>
        <v/>
      </c>
      <c r="CY53" s="878" t="str">
        <f t="shared" si="178"/>
        <v/>
      </c>
      <c r="CZ53" s="855">
        <f t="shared" si="179"/>
        <v>1</v>
      </c>
      <c r="DA53" s="877" t="str">
        <f>IF($K53="○",VLOOKUP($C53&amp;"-"&amp;DA$4,'05市民生活実感調査'!$A$3:$BC$218,COLUMN('05市民生活実感調査'!$Y:$Y),FALSE),"-")</f>
        <v>-</v>
      </c>
      <c r="DB53" s="878" t="str">
        <f>IF($L53="○",VLOOKUP($C53&amp;"-"&amp;DB$4,'05市民生活実感調査'!$A$3:$BC$218,COLUMN('05市民生活実感調査'!$Y:$Y),FALSE),"-")</f>
        <v>c</v>
      </c>
      <c r="DC53" s="878" t="str">
        <f>IF($M53="○",VLOOKUP($C53&amp;"-"&amp;DC$4,'05市民生活実感調査'!$A$3:$BC$218,COLUMN('05市民生活実感調査'!$Y:$Y),FALSE),"-")</f>
        <v>-</v>
      </c>
      <c r="DD53" s="878" t="str">
        <f>IF($N53="○",VLOOKUP($C53&amp;"-"&amp;DD$4,'05市民生活実感調査'!$A$3:$BC$218,COLUMN('05市民生活実感調査'!$Y:$Y),FALSE),"-")</f>
        <v>-</v>
      </c>
      <c r="DE53" s="878" t="str">
        <f>IF($O53="○",VLOOKUP($C53&amp;"-"&amp;DE$4,'05市民生活実感調査'!$A$3:$BC$218,COLUMN('05市民生活実感調査'!$Y:$Y),FALSE),"-")</f>
        <v>-</v>
      </c>
      <c r="DF53" s="878" t="str">
        <f>IF($P53="○",VLOOKUP($C53&amp;"-"&amp;DF$4,'05市民生活実感調査'!$A$3:$BC$218,COLUMN('05市民生活実感調査'!$Y:$Y),FALSE),"-")</f>
        <v>-</v>
      </c>
      <c r="DG53" s="878" t="str">
        <f>IF($Q53="○",VLOOKUP($C53&amp;"-"&amp;DG$4,'05市民生活実感調査'!$A$3:$BC$218,COLUMN('05市民生活実感調査'!$Y:$Y),FALSE),"-")</f>
        <v>-</v>
      </c>
      <c r="DH53" s="878" t="str">
        <f>IF($R53="○",VLOOKUP($C53&amp;"-"&amp;DH$4,'05市民生活実感調査'!$A$3:$BC$218,COLUMN('05市民生活実感調査'!$Y:$Y),FALSE),"-")</f>
        <v>-</v>
      </c>
      <c r="DI53" s="879" t="str">
        <f t="shared" si="180"/>
        <v>c</v>
      </c>
      <c r="DJ53" s="877" t="str">
        <f t="shared" si="181"/>
        <v/>
      </c>
      <c r="DK53" s="878">
        <f t="shared" si="182"/>
        <v>2</v>
      </c>
      <c r="DL53" s="878" t="str">
        <f t="shared" si="183"/>
        <v/>
      </c>
      <c r="DM53" s="878" t="str">
        <f t="shared" si="184"/>
        <v/>
      </c>
      <c r="DN53" s="878" t="str">
        <f t="shared" si="262"/>
        <v/>
      </c>
      <c r="DO53" s="878" t="str">
        <f t="shared" si="185"/>
        <v/>
      </c>
      <c r="DP53" s="878" t="str">
        <f t="shared" si="186"/>
        <v/>
      </c>
      <c r="DQ53" s="878" t="str">
        <f t="shared" si="187"/>
        <v/>
      </c>
      <c r="DR53" s="840">
        <f t="shared" si="188"/>
        <v>0.5</v>
      </c>
      <c r="DS53" s="876" t="str">
        <f t="shared" si="189"/>
        <v>客観指標</v>
      </c>
      <c r="DT53" s="863" t="str">
        <f t="shared" si="190"/>
        <v>障害のあるひとの自立した地域生活移行を促進するという、対象が限られた施策であり、市民の生活実感に施策の効果が反映されにくいと考えられるため、客観指標を重視する。</v>
      </c>
      <c r="DU53" s="877" t="str">
        <f>VLOOKUP(CF53&amp;DI53&amp;DS53,プルダウン!$AC$2:$AD$71,2,FALSE)</f>
        <v>B</v>
      </c>
      <c r="DV53" s="859" t="str">
        <f>VLOOKUP(DU53,プルダウン!$A$1:$B$6,2,FALSE)</f>
        <v>政策の目的がかなり達成されている</v>
      </c>
      <c r="DW53" s="860"/>
      <c r="DX53" s="859"/>
      <c r="DY53" s="889" t="str">
        <f>VLOOKUP($A53&amp;"-"&amp;DY$4,'04施策の客観指標'!$A$4:$AY$1029,COLUMN('04施策の客観指標'!$AU:$AU),FALSE)</f>
        <v>a</v>
      </c>
      <c r="DZ53" s="878" t="str">
        <f>VLOOKUP($A53&amp;"-"&amp;DZ$4,'04施策の客観指標'!$A$4:$AY$1029,COLUMN('04施策の客観指標'!$AU:$AU),FALSE)</f>
        <v>a</v>
      </c>
      <c r="EA53" s="878" t="str">
        <f>VLOOKUP($A53&amp;"-"&amp;EA$4,'04施策の客観指標'!$A$4:$AY$1029,COLUMN('04施策の客観指標'!$AU:$AU),FALSE)</f>
        <v>-</v>
      </c>
      <c r="EB53" s="878" t="str">
        <f>VLOOKUP($A53&amp;"-"&amp;EB$4,'04施策の客観指標'!$A$4:$AY$1029,COLUMN('04施策の客観指標'!$AU:$AU),FALSE)</f>
        <v>-</v>
      </c>
      <c r="EC53" s="878" t="str">
        <f>VLOOKUP($A53&amp;"-"&amp;EC$4,'04施策の客観指標'!$A$4:$AY$1029,COLUMN('04施策の客観指標'!$AU:$AU),FALSE)</f>
        <v>-</v>
      </c>
      <c r="ED53" s="878" t="str">
        <f>VLOOKUP($A53&amp;"-"&amp;ED$4,'04施策の客観指標'!$A$4:$AY$1029,COLUMN('04施策の客観指標'!$AU:$AU),FALSE)</f>
        <v>-</v>
      </c>
      <c r="EE53" s="878" t="str">
        <f>VLOOKUP($A53&amp;"-"&amp;EE$4,'04施策の客観指標'!$A$4:$AY$1029,COLUMN('04施策の客観指標'!$AU:$AU),FALSE)</f>
        <v>-</v>
      </c>
      <c r="EF53" s="878" t="str">
        <f>VLOOKUP($A53&amp;"-"&amp;EF$4,'04施策の客観指標'!$A$4:$AY$1029,COLUMN('04施策の客観指標'!$AU:$AU),FALSE)</f>
        <v>-</v>
      </c>
      <c r="EG53" s="878" t="str">
        <f>VLOOKUP($A53&amp;"-"&amp;EG$4,'04施策の客観指標'!$A$4:$AY$1029,COLUMN('04施策の客観指標'!$AU:$AU),FALSE)</f>
        <v>-</v>
      </c>
      <c r="EH53" s="879" t="str">
        <f t="shared" si="191"/>
        <v>a</v>
      </c>
      <c r="EI53" s="895">
        <f>IF(DY53="-","-",VLOOKUP($A53&amp;"-"&amp;DY$4,'04施策の客観指標'!$A$4:$AY$1029,COLUMN('04施策の客観指標'!$AY:$AY),FALSE))</f>
        <v>1</v>
      </c>
      <c r="EJ53" s="895">
        <f>IF(DZ53="-","-",VLOOKUP($A53&amp;"-"&amp;DZ$4,'04施策の客観指標'!$A$4:$AY$1029,COLUMN('04施策の客観指標'!$AY:$AY),FALSE))</f>
        <v>1</v>
      </c>
      <c r="EK53" s="895" t="str">
        <f>IF(EA53="-","-",VLOOKUP($A53&amp;"-"&amp;EA$4,'04施策の客観指標'!$A$4:$AY$1029,COLUMN('04施策の客観指標'!$AY:$AY),FALSE))</f>
        <v>-</v>
      </c>
      <c r="EL53" s="895" t="str">
        <f>IF(EB53="-","-",VLOOKUP($A53&amp;"-"&amp;EB$4,'04施策の客観指標'!$A$4:$AY$1029,COLUMN('04施策の客観指標'!$AY:$AY),FALSE))</f>
        <v>-</v>
      </c>
      <c r="EM53" s="895" t="str">
        <f>IF(EC53="-","-",VLOOKUP($A53&amp;"-"&amp;EC$4,'04施策の客観指標'!$A$4:$AY$1029,COLUMN('04施策の客観指標'!$AY:$AY),FALSE))</f>
        <v>-</v>
      </c>
      <c r="EN53" s="895" t="str">
        <f>IF(ED53="-","-",VLOOKUP($A53&amp;"-"&amp;ED$4,'04施策の客観指標'!$A$4:$AY$1029,COLUMN('04施策の客観指標'!$AY:$AY),FALSE))</f>
        <v>-</v>
      </c>
      <c r="EO53" s="895" t="str">
        <f>IF(EE53="-","-",VLOOKUP($A53&amp;"-"&amp;EE$4,'04施策の客観指標'!$A$4:$AY$1029,COLUMN('04施策の客観指標'!$AY:$AY),FALSE))</f>
        <v>-</v>
      </c>
      <c r="EP53" s="895" t="str">
        <f>IF(EF53="-","-",VLOOKUP($A53&amp;"-"&amp;EF$4,'04施策の客観指標'!$A$4:$AY$1029,COLUMN('04施策の客観指標'!$AY:$AY),FALSE))</f>
        <v>-</v>
      </c>
      <c r="EQ53" s="895" t="str">
        <f>IF(EG53="-","-",VLOOKUP($A53&amp;"-"&amp;EG$4,'04施策の客観指標'!$A$4:$AY$1029,COLUMN('04施策の客観指標'!$AY:$AY),FALSE))</f>
        <v>-</v>
      </c>
      <c r="ER53" s="879">
        <f t="shared" si="192"/>
        <v>2</v>
      </c>
      <c r="ES53" s="877">
        <f t="shared" si="193"/>
        <v>4</v>
      </c>
      <c r="ET53" s="878">
        <f t="shared" si="194"/>
        <v>4</v>
      </c>
      <c r="EU53" s="878" t="str">
        <f t="shared" si="195"/>
        <v/>
      </c>
      <c r="EV53" s="878" t="str">
        <f t="shared" si="196"/>
        <v/>
      </c>
      <c r="EW53" s="878" t="str">
        <f t="shared" si="197"/>
        <v/>
      </c>
      <c r="EX53" s="878" t="str">
        <f t="shared" si="198"/>
        <v/>
      </c>
      <c r="EY53" s="878" t="str">
        <f t="shared" si="199"/>
        <v/>
      </c>
      <c r="EZ53" s="878" t="str">
        <f t="shared" si="200"/>
        <v/>
      </c>
      <c r="FA53" s="878" t="str">
        <f t="shared" si="201"/>
        <v/>
      </c>
      <c r="FB53" s="855">
        <f t="shared" si="202"/>
        <v>1</v>
      </c>
      <c r="FC53" s="877" t="str">
        <f>IF($K53="○",VLOOKUP($C53&amp;"-"&amp;FC$4,'05市民生活実感調査'!$A$3:$BC$218,COLUMN('05市民生活実感調査'!$AI:$AI),FALSE),"-")</f>
        <v>-</v>
      </c>
      <c r="FD53" s="878" t="str">
        <f>IF($L53="○",VLOOKUP($C53&amp;"-"&amp;FD$4,'05市民生活実感調査'!$A$3:$BC$218,COLUMN('05市民生活実感調査'!$AI:$AI),FALSE),"-")</f>
        <v>c</v>
      </c>
      <c r="FE53" s="878" t="str">
        <f>IF($M53="○",VLOOKUP($C53&amp;"-"&amp;FE$4,'05市民生活実感調査'!$A$3:$BC$218,COLUMN('05市民生活実感調査'!$AI:$AI),FALSE),"-")</f>
        <v>-</v>
      </c>
      <c r="FF53" s="878" t="str">
        <f>IF($N53="○",VLOOKUP($C53&amp;"-"&amp;FF$4,'05市民生活実感調査'!$A$3:$BC$218,COLUMN('05市民生活実感調査'!$AI:$AI),FALSE),"-")</f>
        <v>-</v>
      </c>
      <c r="FG53" s="878" t="str">
        <f>IF($O53="○",VLOOKUP($C53&amp;"-"&amp;FG$4,'05市民生活実感調査'!$A$3:$BC$218,COLUMN('05市民生活実感調査'!$AI:$AI),FALSE),"-")</f>
        <v>-</v>
      </c>
      <c r="FH53" s="878" t="str">
        <f>IF($P53="○",VLOOKUP($C53&amp;"-"&amp;FH$4,'05市民生活実感調査'!$A$3:$BC$218,COLUMN('05市民生活実感調査'!$AI:$AI),FALSE),"-")</f>
        <v>-</v>
      </c>
      <c r="FI53" s="878" t="str">
        <f>IF($Q53="○",VLOOKUP($C53&amp;"-"&amp;FI$4,'05市民生活実感調査'!$A$3:$BC$218,COLUMN('05市民生活実感調査'!$AI:$AI),FALSE),"-")</f>
        <v>-</v>
      </c>
      <c r="FJ53" s="878" t="str">
        <f>IF($R53="○",VLOOKUP($C53&amp;"-"&amp;FJ$4,'05市民生活実感調査'!$A$3:$BC$218,COLUMN('05市民生活実感調査'!$AI:$AI),FALSE),"-")</f>
        <v>-</v>
      </c>
      <c r="FK53" s="879" t="str">
        <f t="shared" si="203"/>
        <v>c</v>
      </c>
      <c r="FL53" s="877" t="str">
        <f t="shared" si="204"/>
        <v/>
      </c>
      <c r="FM53" s="878">
        <f t="shared" si="205"/>
        <v>2</v>
      </c>
      <c r="FN53" s="878" t="str">
        <f t="shared" si="206"/>
        <v/>
      </c>
      <c r="FO53" s="878" t="str">
        <f t="shared" si="207"/>
        <v/>
      </c>
      <c r="FP53" s="878" t="str">
        <f t="shared" si="208"/>
        <v/>
      </c>
      <c r="FQ53" s="878" t="str">
        <f t="shared" si="209"/>
        <v/>
      </c>
      <c r="FR53" s="878" t="str">
        <f t="shared" si="210"/>
        <v/>
      </c>
      <c r="FS53" s="878" t="str">
        <f t="shared" si="211"/>
        <v/>
      </c>
      <c r="FT53" s="840">
        <f t="shared" si="212"/>
        <v>0.5</v>
      </c>
      <c r="FU53" s="876" t="str">
        <f t="shared" si="213"/>
        <v>客観指標</v>
      </c>
      <c r="FV53" s="863" t="str">
        <f t="shared" si="214"/>
        <v>障害のあるひとの自立した地域生活移行を促進するという、対象が限られた施策であり、市民の生活実感に施策の効果が反映されにくいと考えられるため、客観指標を重視する。</v>
      </c>
      <c r="FW53" s="877" t="str">
        <f>VLOOKUP(EH53&amp;FK53&amp;FU53,プルダウン!$AC$2:$AD$71,2,FALSE)</f>
        <v>B</v>
      </c>
      <c r="FX53" s="859" t="str">
        <f>VLOOKUP(FW53,プルダウン!$A$1:$B$6,2,FALSE)</f>
        <v>政策の目的がかなり達成されている</v>
      </c>
      <c r="FY53" s="860"/>
      <c r="FZ53" s="859"/>
      <c r="GA53" s="889" t="str">
        <f>VLOOKUP($A53&amp;"-"&amp;GA$4,'04施策の客観指標'!$A$4:$AY$1029,COLUMN('04施策の客観指標'!$AV:$AV),FALSE)</f>
        <v>a</v>
      </c>
      <c r="GB53" s="878" t="str">
        <f>VLOOKUP($A53&amp;"-"&amp;GB$4,'04施策の客観指標'!$A$4:$AY$1029,COLUMN('04施策の客観指標'!$AV:$AV),FALSE)</f>
        <v>a</v>
      </c>
      <c r="GC53" s="878" t="str">
        <f>VLOOKUP($A53&amp;"-"&amp;GC$4,'04施策の客観指標'!$A$4:$AY$1029,COLUMN('04施策の客観指標'!$AV:$AV),FALSE)</f>
        <v>-</v>
      </c>
      <c r="GD53" s="878" t="str">
        <f>VLOOKUP($A53&amp;"-"&amp;GD$4,'04施策の客観指標'!$A$4:$AY$1029,COLUMN('04施策の客観指標'!$AV:$AV),FALSE)</f>
        <v>-</v>
      </c>
      <c r="GE53" s="878" t="str">
        <f>VLOOKUP($A53&amp;"-"&amp;GE$4,'04施策の客観指標'!$A$4:$AY$1029,COLUMN('04施策の客観指標'!$AV:$AV),FALSE)</f>
        <v>-</v>
      </c>
      <c r="GF53" s="878" t="str">
        <f>VLOOKUP($A53&amp;"-"&amp;GF$4,'04施策の客観指標'!$A$4:$AY$1029,COLUMN('04施策の客観指標'!$AV:$AV),FALSE)</f>
        <v>-</v>
      </c>
      <c r="GG53" s="878" t="str">
        <f>VLOOKUP($A53&amp;"-"&amp;GG$4,'04施策の客観指標'!$A$4:$AY$1029,COLUMN('04施策の客観指標'!$AV:$AV),FALSE)</f>
        <v>-</v>
      </c>
      <c r="GH53" s="878" t="str">
        <f>VLOOKUP($A53&amp;"-"&amp;GH$4,'04施策の客観指標'!$A$4:$AY$1029,COLUMN('04施策の客観指標'!$AV:$AV),FALSE)</f>
        <v>-</v>
      </c>
      <c r="GI53" s="878" t="str">
        <f>VLOOKUP($A53&amp;"-"&amp;GI$4,'04施策の客観指標'!$A$4:$AY$1029,COLUMN('04施策の客観指標'!$AV:$AV),FALSE)</f>
        <v>-</v>
      </c>
      <c r="GJ53" s="879" t="str">
        <f t="shared" si="215"/>
        <v>a</v>
      </c>
      <c r="GK53" s="856">
        <f>IF(GA53="-","-",VLOOKUP($A53&amp;"-"&amp;GA$4,'04施策の客観指標'!$A$4:$AY$1029,COLUMN('04施策の客観指標'!$AY:$AY),FALSE))</f>
        <v>1</v>
      </c>
      <c r="GL53" s="856">
        <f>IF(GB53="-","-",VLOOKUP($A53&amp;"-"&amp;GB$4,'04施策の客観指標'!$A$4:$AY$1029,COLUMN('04施策の客観指標'!$AY:$AY),FALSE))</f>
        <v>1</v>
      </c>
      <c r="GM53" s="856" t="str">
        <f>IF(GC53="-","-",VLOOKUP($A53&amp;"-"&amp;GC$4,'04施策の客観指標'!$A$4:$AY$1029,COLUMN('04施策の客観指標'!$AY:$AY),FALSE))</f>
        <v>-</v>
      </c>
      <c r="GN53" s="856" t="str">
        <f>IF(GD53="-","-",VLOOKUP($A53&amp;"-"&amp;GD$4,'04施策の客観指標'!$A$4:$AY$1029,COLUMN('04施策の客観指標'!$AY:$AY),FALSE))</f>
        <v>-</v>
      </c>
      <c r="GO53" s="856" t="str">
        <f>IF(GE53="-","-",VLOOKUP($A53&amp;"-"&amp;GE$4,'04施策の客観指標'!$A$4:$AY$1029,COLUMN('04施策の客観指標'!$AY:$AY),FALSE))</f>
        <v>-</v>
      </c>
      <c r="GP53" s="856" t="str">
        <f>IF(GF53="-","-",VLOOKUP($A53&amp;"-"&amp;GF$4,'04施策の客観指標'!$A$4:$AY$1029,COLUMN('04施策の客観指標'!$AY:$AY),FALSE))</f>
        <v>-</v>
      </c>
      <c r="GQ53" s="856" t="str">
        <f>IF(GG53="-","-",VLOOKUP($A53&amp;"-"&amp;GG$4,'04施策の客観指標'!$A$4:$AY$1029,COLUMN('04施策の客観指標'!$AY:$AY),FALSE))</f>
        <v>-</v>
      </c>
      <c r="GR53" s="856" t="str">
        <f>IF(GH53="-","-",VLOOKUP($A53&amp;"-"&amp;GH$4,'04施策の客観指標'!$A$4:$AY$1029,COLUMN('04施策の客観指標'!$AY:$AY),FALSE))</f>
        <v>-</v>
      </c>
      <c r="GS53" s="856" t="str">
        <f>IF(GI53="-","-",VLOOKUP($A53&amp;"-"&amp;GI$4,'04施策の客観指標'!$A$4:$AY$1029,COLUMN('04施策の客観指標'!$AY:$AY),FALSE))</f>
        <v>-</v>
      </c>
      <c r="GT53" s="879">
        <f t="shared" si="216"/>
        <v>2</v>
      </c>
      <c r="GU53" s="877">
        <f t="shared" si="217"/>
        <v>4</v>
      </c>
      <c r="GV53" s="878">
        <f t="shared" si="218"/>
        <v>4</v>
      </c>
      <c r="GW53" s="878" t="str">
        <f t="shared" si="219"/>
        <v/>
      </c>
      <c r="GX53" s="878" t="str">
        <f t="shared" si="220"/>
        <v/>
      </c>
      <c r="GY53" s="878" t="str">
        <f t="shared" si="221"/>
        <v/>
      </c>
      <c r="GZ53" s="878" t="str">
        <f t="shared" si="222"/>
        <v/>
      </c>
      <c r="HA53" s="878" t="str">
        <f t="shared" si="223"/>
        <v/>
      </c>
      <c r="HB53" s="878" t="str">
        <f t="shared" si="224"/>
        <v/>
      </c>
      <c r="HC53" s="878" t="str">
        <f t="shared" si="225"/>
        <v/>
      </c>
      <c r="HD53" s="855">
        <f t="shared" si="226"/>
        <v>1</v>
      </c>
      <c r="HE53" s="877" t="str">
        <f>IF($K53="○",VLOOKUP($C53&amp;"-"&amp;HE$4,'05市民生活実感調査'!$A$3:$BC$218,COLUMN('05市民生活実感調査'!$AS:$AS),FALSE),"-")</f>
        <v>-</v>
      </c>
      <c r="HF53" s="878" t="str">
        <f>IF($L53="○",VLOOKUP($C53&amp;"-"&amp;HF$4,'05市民生活実感調査'!$A$3:$BC$218,COLUMN('05市民生活実感調査'!$AS:$AS),FALSE),"-")</f>
        <v>c</v>
      </c>
      <c r="HG53" s="878" t="str">
        <f>IF($M53="○",VLOOKUP($C53&amp;"-"&amp;HG$4,'05市民生活実感調査'!$A$3:$BC$218,COLUMN('05市民生活実感調査'!$AS:$AS),FALSE),"-")</f>
        <v>-</v>
      </c>
      <c r="HH53" s="878" t="str">
        <f>IF($N53="○",VLOOKUP($C53&amp;"-"&amp;HH$4,'05市民生活実感調査'!$A$3:$BC$218,COLUMN('05市民生活実感調査'!$AS:$AS),FALSE),"-")</f>
        <v>-</v>
      </c>
      <c r="HI53" s="878" t="str">
        <f>IF($O53="○",VLOOKUP($C53&amp;"-"&amp;HI$4,'05市民生活実感調査'!$A$3:$BC$218,COLUMN('05市民生活実感調査'!$AS:$AS),FALSE),"-")</f>
        <v>-</v>
      </c>
      <c r="HJ53" s="878" t="str">
        <f>IF($P53="○",VLOOKUP($C53&amp;"-"&amp;HJ$4,'05市民生活実感調査'!$A$3:$BC$218,COLUMN('05市民生活実感調査'!$AS:$AS),FALSE),"-")</f>
        <v>-</v>
      </c>
      <c r="HK53" s="878" t="str">
        <f>IF($Q53="○",VLOOKUP($C53&amp;"-"&amp;HK$4,'05市民生活実感調査'!$A$3:$BC$218,COLUMN('05市民生活実感調査'!$AS:$AS),FALSE),"-")</f>
        <v>-</v>
      </c>
      <c r="HL53" s="878" t="str">
        <f>IF($R53="○",VLOOKUP($C53&amp;"-"&amp;HL$4,'05市民生活実感調査'!$A$3:$BC$218,COLUMN('05市民生活実感調査'!$AS:$AS),FALSE),"-")</f>
        <v>-</v>
      </c>
      <c r="HM53" s="879" t="str">
        <f t="shared" si="227"/>
        <v>c</v>
      </c>
      <c r="HN53" s="877" t="str">
        <f t="shared" si="228"/>
        <v/>
      </c>
      <c r="HO53" s="878">
        <f t="shared" si="229"/>
        <v>2</v>
      </c>
      <c r="HP53" s="878" t="str">
        <f t="shared" si="230"/>
        <v/>
      </c>
      <c r="HQ53" s="878" t="str">
        <f t="shared" si="231"/>
        <v/>
      </c>
      <c r="HR53" s="878" t="str">
        <f t="shared" si="232"/>
        <v/>
      </c>
      <c r="HS53" s="878" t="str">
        <f t="shared" si="233"/>
        <v/>
      </c>
      <c r="HT53" s="878" t="str">
        <f t="shared" si="234"/>
        <v/>
      </c>
      <c r="HU53" s="878" t="str">
        <f t="shared" si="235"/>
        <v/>
      </c>
      <c r="HV53" s="840">
        <f t="shared" si="236"/>
        <v>0.5</v>
      </c>
      <c r="HW53" s="876" t="str">
        <f t="shared" si="237"/>
        <v>客観指標</v>
      </c>
      <c r="HX53" s="863" t="str">
        <f t="shared" si="238"/>
        <v>障害のあるひとの自立した地域生活移行を促進するという、対象が限られた施策であり、市民の生活実感に施策の効果が反映されにくいと考えられるため、客観指標を重視する。</v>
      </c>
      <c r="HY53" s="877" t="str">
        <f>VLOOKUP(GJ53&amp;HM53&amp;HW53,プルダウン!$AC$2:$AD$71,2,FALSE)</f>
        <v>B</v>
      </c>
      <c r="HZ53" s="859" t="str">
        <f>VLOOKUP(HY53,プルダウン!$A$1:$B$6,2,FALSE)</f>
        <v>政策の目的がかなり達成されている</v>
      </c>
      <c r="IA53" s="860"/>
      <c r="IB53" s="859"/>
      <c r="IC53" s="889" t="str">
        <f>VLOOKUP($A53&amp;"-"&amp;IC$4,'04施策の客観指標'!$A$4:$AY$1029,COLUMN('04施策の客観指標'!$AW:$AW),FALSE)</f>
        <v>a</v>
      </c>
      <c r="ID53" s="878" t="str">
        <f>VLOOKUP($A53&amp;"-"&amp;ID$4,'04施策の客観指標'!$A$4:$AY$1029,COLUMN('04施策の客観指標'!$AW:$AW),FALSE)</f>
        <v>a</v>
      </c>
      <c r="IE53" s="878" t="str">
        <f>VLOOKUP($A53&amp;"-"&amp;IE$4,'04施策の客観指標'!$A$4:$AY$1029,COLUMN('04施策の客観指標'!$AW:$AW),FALSE)</f>
        <v>-</v>
      </c>
      <c r="IF53" s="878" t="str">
        <f>VLOOKUP($A53&amp;"-"&amp;IF$4,'04施策の客観指標'!$A$4:$AY$1029,COLUMN('04施策の客観指標'!$AW:$AW),FALSE)</f>
        <v>-</v>
      </c>
      <c r="IG53" s="878" t="str">
        <f>VLOOKUP($A53&amp;"-"&amp;IG$4,'04施策の客観指標'!$A$4:$AY$1029,COLUMN('04施策の客観指標'!$AW:$AW),FALSE)</f>
        <v>-</v>
      </c>
      <c r="IH53" s="878" t="str">
        <f>VLOOKUP($A53&amp;"-"&amp;IH$4,'04施策の客観指標'!$A$4:$AY$1029,COLUMN('04施策の客観指標'!$AW:$AW),FALSE)</f>
        <v>-</v>
      </c>
      <c r="II53" s="878" t="str">
        <f>VLOOKUP($A53&amp;"-"&amp;II$4,'04施策の客観指標'!$A$4:$AY$1029,COLUMN('04施策の客観指標'!$AW:$AW),FALSE)</f>
        <v>-</v>
      </c>
      <c r="IJ53" s="878" t="str">
        <f>VLOOKUP($A53&amp;"-"&amp;IJ$4,'04施策の客観指標'!$A$4:$AY$1029,COLUMN('04施策の客観指標'!$AW:$AW),FALSE)</f>
        <v>-</v>
      </c>
      <c r="IK53" s="878" t="str">
        <f>VLOOKUP($A53&amp;"-"&amp;IK$4,'04施策の客観指標'!$A$4:$AY$1029,COLUMN('04施策の客観指標'!$AW:$AW),FALSE)</f>
        <v>-</v>
      </c>
      <c r="IL53" s="879" t="str">
        <f t="shared" si="239"/>
        <v>a</v>
      </c>
      <c r="IM53" s="856">
        <f>IF(IC53="-","-",VLOOKUP($A53&amp;"-"&amp;IC$4,'04施策の客観指標'!$A$4:$AY$1029,COLUMN('04施策の客観指標'!$AY:$AY),FALSE))</f>
        <v>1</v>
      </c>
      <c r="IN53" s="856">
        <f>IF(ID53="-","-",VLOOKUP($A53&amp;"-"&amp;ID$4,'04施策の客観指標'!$A$4:$AY$1029,COLUMN('04施策の客観指標'!$AY:$AY),FALSE))</f>
        <v>1</v>
      </c>
      <c r="IO53" s="856" t="str">
        <f>IF(IE53="-","-",VLOOKUP($A53&amp;"-"&amp;IE$4,'04施策の客観指標'!$A$4:$AY$1029,COLUMN('04施策の客観指標'!$AY:$AY),FALSE))</f>
        <v>-</v>
      </c>
      <c r="IP53" s="856" t="str">
        <f>IF(IF53="-","-",VLOOKUP($A53&amp;"-"&amp;IF$4,'04施策の客観指標'!$A$4:$AY$1029,COLUMN('04施策の客観指標'!$AY:$AY),FALSE))</f>
        <v>-</v>
      </c>
      <c r="IQ53" s="856" t="str">
        <f>IF(IG53="-","-",VLOOKUP($A53&amp;"-"&amp;IG$4,'04施策の客観指標'!$A$4:$AY$1029,COLUMN('04施策の客観指標'!$AY:$AY),FALSE))</f>
        <v>-</v>
      </c>
      <c r="IR53" s="856" t="str">
        <f>IF(IH53="-","-",VLOOKUP($A53&amp;"-"&amp;IH$4,'04施策の客観指標'!$A$4:$AY$1029,COLUMN('04施策の客観指標'!$AY:$AY),FALSE))</f>
        <v>-</v>
      </c>
      <c r="IS53" s="856" t="str">
        <f>IF(II53="-","-",VLOOKUP($A53&amp;"-"&amp;II$4,'04施策の客観指標'!$A$4:$AY$1029,COLUMN('04施策の客観指標'!$AY:$AY),FALSE))</f>
        <v>-</v>
      </c>
      <c r="IT53" s="856" t="str">
        <f>IF(IJ53="-","-",VLOOKUP($A53&amp;"-"&amp;IJ$4,'04施策の客観指標'!$A$4:$AY$1029,COLUMN('04施策の客観指標'!$AY:$AY),FALSE))</f>
        <v>-</v>
      </c>
      <c r="IU53" s="856" t="str">
        <f>IF(IK53="-","-",VLOOKUP($A53&amp;"-"&amp;IK$4,'04施策の客観指標'!$A$4:$AY$1029,COLUMN('04施策の客観指標'!$AY:$AY),FALSE))</f>
        <v>-</v>
      </c>
      <c r="IV53" s="879">
        <f t="shared" si="240"/>
        <v>2</v>
      </c>
      <c r="IW53" s="877">
        <f t="shared" si="241"/>
        <v>4</v>
      </c>
      <c r="IX53" s="878">
        <f t="shared" si="242"/>
        <v>4</v>
      </c>
      <c r="IY53" s="878" t="str">
        <f t="shared" si="243"/>
        <v/>
      </c>
      <c r="IZ53" s="878" t="str">
        <f t="shared" si="244"/>
        <v/>
      </c>
      <c r="JA53" s="878" t="str">
        <f t="shared" si="245"/>
        <v/>
      </c>
      <c r="JB53" s="878" t="str">
        <f t="shared" si="246"/>
        <v/>
      </c>
      <c r="JC53" s="878" t="str">
        <f t="shared" si="247"/>
        <v/>
      </c>
      <c r="JD53" s="878" t="str">
        <f t="shared" si="248"/>
        <v/>
      </c>
      <c r="JE53" s="878" t="str">
        <f t="shared" si="249"/>
        <v/>
      </c>
      <c r="JF53" s="855">
        <f t="shared" si="250"/>
        <v>1</v>
      </c>
      <c r="JG53" s="877" t="str">
        <f>IF($K53="○",VLOOKUP($C53&amp;"-"&amp;JG$4,'05市民生活実感調査'!$A$3:$BC$218,COLUMN('05市民生活実感調査'!$BC:$BC),FALSE),"-")</f>
        <v>-</v>
      </c>
      <c r="JH53" s="878" t="str">
        <f>IF($L53="○",VLOOKUP($C53&amp;"-"&amp;JH$4,'05市民生活実感調査'!$A$3:$BC$218,COLUMN('05市民生活実感調査'!$BC:$BC),FALSE),"-")</f>
        <v>c</v>
      </c>
      <c r="JI53" s="878" t="str">
        <f>IF($M53="○",VLOOKUP($C53&amp;"-"&amp;JI$4,'05市民生活実感調査'!$A$3:$BC$218,COLUMN('05市民生活実感調査'!$BC:$BC),FALSE),"-")</f>
        <v>-</v>
      </c>
      <c r="JJ53" s="878" t="str">
        <f>IF($N53="○",VLOOKUP($C53&amp;"-"&amp;JJ$4,'05市民生活実感調査'!$A$3:$BC$218,COLUMN('05市民生活実感調査'!$BC:$BC),FALSE),"-")</f>
        <v>-</v>
      </c>
      <c r="JK53" s="878" t="str">
        <f>IF($O53="○",VLOOKUP($C53&amp;"-"&amp;JK$4,'05市民生活実感調査'!$A$3:$BC$218,COLUMN('05市民生活実感調査'!$BC:$BC),FALSE),"-")</f>
        <v>-</v>
      </c>
      <c r="JL53" s="878" t="str">
        <f>IF($P53="○",VLOOKUP($C53&amp;"-"&amp;JL$4,'05市民生活実感調査'!$A$3:$BC$218,COLUMN('05市民生活実感調査'!$BC:$BC),FALSE),"-")</f>
        <v>-</v>
      </c>
      <c r="JM53" s="878" t="str">
        <f>IF($Q53="○",VLOOKUP($C53&amp;"-"&amp;JM$4,'05市民生活実感調査'!$A$3:$BC$218,COLUMN('05市民生活実感調査'!$BC:$BC),FALSE),"-")</f>
        <v>-</v>
      </c>
      <c r="JN53" s="878" t="str">
        <f>IF($R53="○",VLOOKUP($C53&amp;"-"&amp;JN$4,'05市民生活実感調査'!$A$3:$BC$218,COLUMN('05市民生活実感調査'!$BC:$BC),FALSE),"-")</f>
        <v>-</v>
      </c>
      <c r="JO53" s="879" t="str">
        <f t="shared" si="251"/>
        <v>c</v>
      </c>
      <c r="JP53" s="877" t="str">
        <f t="shared" si="252"/>
        <v/>
      </c>
      <c r="JQ53" s="878">
        <f t="shared" si="253"/>
        <v>2</v>
      </c>
      <c r="JR53" s="878" t="str">
        <f t="shared" si="254"/>
        <v/>
      </c>
      <c r="JS53" s="878" t="str">
        <f t="shared" si="255"/>
        <v/>
      </c>
      <c r="JT53" s="878" t="str">
        <f t="shared" si="256"/>
        <v/>
      </c>
      <c r="JU53" s="878" t="str">
        <f t="shared" si="257"/>
        <v/>
      </c>
      <c r="JV53" s="878" t="str">
        <f t="shared" si="258"/>
        <v/>
      </c>
      <c r="JW53" s="878" t="str">
        <f t="shared" si="259"/>
        <v/>
      </c>
      <c r="JX53" s="840">
        <f t="shared" si="260"/>
        <v>0.5</v>
      </c>
      <c r="JY53" s="876" t="str">
        <f t="shared" si="263"/>
        <v>客観指標</v>
      </c>
      <c r="JZ53" s="863" t="str">
        <f t="shared" si="261"/>
        <v>障害のあるひとの自立した地域生活移行を促進するという、対象が限られた施策であり、市民の生活実感に施策の効果が反映されにくいと考えられるため、客観指標を重視する。</v>
      </c>
      <c r="KA53" s="877" t="str">
        <f>VLOOKUP(IL53&amp;JO53&amp;JY53,プルダウン!$AC$2:$AD$71,2,FALSE)</f>
        <v>B</v>
      </c>
      <c r="KB53" s="859" t="str">
        <f>VLOOKUP(KA53,プルダウン!$A$1:$B$6,2,FALSE)</f>
        <v>政策の目的がかなり達成されている</v>
      </c>
      <c r="KC53" s="860"/>
      <c r="KD53" s="859"/>
      <c r="KE53" s="883" t="str">
        <f>VLOOKUP($A53&amp;"-"&amp;KE$4,'04施策の客観指標'!$A$4:$AY$1029,COLUMN('04施策の客観指標'!$AX:$AX),FALSE)</f>
        <v>a</v>
      </c>
      <c r="KF53" s="813" t="str">
        <f>VLOOKUP($A53&amp;"-"&amp;KF$4,'04施策の客観指標'!$A$4:$AY$1029,COLUMN('04施策の客観指標'!$AX:$AX),FALSE)</f>
        <v>a</v>
      </c>
      <c r="KG53" s="813" t="str">
        <f>VLOOKUP($A53&amp;"-"&amp;KG$4,'04施策の客観指標'!$A$4:$AY$1029,COLUMN('04施策の客観指標'!$AX:$AX),FALSE)</f>
        <v>-</v>
      </c>
      <c r="KH53" s="813" t="str">
        <f>VLOOKUP($A53&amp;"-"&amp;KH$4,'04施策の客観指標'!$A$4:$AY$1029,COLUMN('04施策の客観指標'!$AX:$AX),FALSE)</f>
        <v>-</v>
      </c>
      <c r="KI53" s="813" t="str">
        <f>VLOOKUP($A53&amp;"-"&amp;KI$4,'04施策の客観指標'!$A$4:$AY$1029,COLUMN('04施策の客観指標'!$AX:$AX),FALSE)</f>
        <v>-</v>
      </c>
      <c r="KJ53" s="813" t="str">
        <f>VLOOKUP($A53&amp;"-"&amp;KJ$4,'04施策の客観指標'!$A$4:$AY$1029,COLUMN('04施策の客観指標'!$AX:$AX),FALSE)</f>
        <v>-</v>
      </c>
      <c r="KK53" s="813" t="str">
        <f>VLOOKUP($A53&amp;"-"&amp;KK$4,'04施策の客観指標'!$A$4:$AY$1029,COLUMN('04施策の客観指標'!$AX:$AX),FALSE)</f>
        <v>-</v>
      </c>
      <c r="KL53" s="813" t="str">
        <f>VLOOKUP($A53&amp;"-"&amp;KL$4,'04施策の客観指標'!$A$4:$AY$1029,COLUMN('04施策の客観指標'!$AX:$AX),FALSE)</f>
        <v>-</v>
      </c>
      <c r="KM53" s="813" t="str">
        <f>VLOOKUP($A53&amp;"-"&amp;KM$4,'04施策の客観指標'!$A$4:$AY$1029,COLUMN('04施策の客観指標'!$AX:$AX),FALSE)</f>
        <v>-</v>
      </c>
      <c r="KN53" s="814" t="str">
        <f t="shared" si="118"/>
        <v>a</v>
      </c>
      <c r="KO53" s="423">
        <f>IF(KE53="-","-",VLOOKUP($A53&amp;"-"&amp;KE$4,'04施策の客観指標'!$A$4:$AY$1029,COLUMN('04施策の客観指標'!$AY:$AY),FALSE))</f>
        <v>1</v>
      </c>
      <c r="KP53" s="423">
        <f>IF(KF53="-","-",VLOOKUP($A53&amp;"-"&amp;KF$4,'04施策の客観指標'!$A$4:$AY$1029,COLUMN('04施策の客観指標'!$AY:$AY),FALSE))</f>
        <v>1</v>
      </c>
      <c r="KQ53" s="423" t="str">
        <f>IF(KG53="-","-",VLOOKUP($A53&amp;"-"&amp;KG$4,'04施策の客観指標'!$A$4:$AY$1029,COLUMN('04施策の客観指標'!$AY:$AY),FALSE))</f>
        <v>-</v>
      </c>
      <c r="KR53" s="423" t="str">
        <f>IF(KH53="-","-",VLOOKUP($A53&amp;"-"&amp;KH$4,'04施策の客観指標'!$A$4:$AY$1029,COLUMN('04施策の客観指標'!$AY:$AY),FALSE))</f>
        <v>-</v>
      </c>
      <c r="KS53" s="423" t="str">
        <f>IF(KI53="-","-",VLOOKUP($A53&amp;"-"&amp;KI$4,'04施策の客観指標'!$A$4:$AY$1029,COLUMN('04施策の客観指標'!$AY:$AY),FALSE))</f>
        <v>-</v>
      </c>
      <c r="KT53" s="423" t="str">
        <f>IF(KJ53="-","-",VLOOKUP($A53&amp;"-"&amp;KJ$4,'04施策の客観指標'!$A$4:$AY$1029,COLUMN('04施策の客観指標'!$AY:$AY),FALSE))</f>
        <v>-</v>
      </c>
      <c r="KU53" s="423" t="str">
        <f>IF(KK53="-","-",VLOOKUP($A53&amp;"-"&amp;KK$4,'04施策の客観指標'!$A$4:$AY$1029,COLUMN('04施策の客観指標'!$AY:$AY),FALSE))</f>
        <v>-</v>
      </c>
      <c r="KV53" s="423" t="str">
        <f>IF(KL53="-","-",VLOOKUP($A53&amp;"-"&amp;KL$4,'04施策の客観指標'!$A$4:$AY$1029,COLUMN('04施策の客観指標'!$AY:$AY),FALSE))</f>
        <v>-</v>
      </c>
      <c r="KW53" s="423" t="str">
        <f>IF(KM53="-","-",VLOOKUP($A53&amp;"-"&amp;KM$4,'04施策の客観指標'!$A$4:$AY$1029,COLUMN('04施策の客観指標'!$AY:$AY),FALSE))</f>
        <v>-</v>
      </c>
      <c r="KX53" s="234">
        <f t="shared" si="119"/>
        <v>2</v>
      </c>
      <c r="KY53" s="237">
        <f t="shared" si="120"/>
        <v>4</v>
      </c>
      <c r="KZ53" s="187">
        <f t="shared" si="121"/>
        <v>4</v>
      </c>
      <c r="LA53" s="187" t="str">
        <f t="shared" si="122"/>
        <v/>
      </c>
      <c r="LB53" s="187" t="str">
        <f t="shared" si="123"/>
        <v/>
      </c>
      <c r="LC53" s="187" t="str">
        <f t="shared" si="124"/>
        <v/>
      </c>
      <c r="LD53" s="187" t="str">
        <f t="shared" si="125"/>
        <v/>
      </c>
      <c r="LE53" s="187" t="str">
        <f t="shared" si="126"/>
        <v/>
      </c>
      <c r="LF53" s="187" t="str">
        <f t="shared" si="127"/>
        <v/>
      </c>
      <c r="LG53" s="187" t="str">
        <f t="shared" si="128"/>
        <v/>
      </c>
      <c r="LH53" s="240">
        <f t="shared" si="129"/>
        <v>1</v>
      </c>
      <c r="LI53" s="820" t="str">
        <f>IF($K53="○",VLOOKUP($C53&amp;"-"&amp;LI$4,'05市民生活実感調査'!$A$3:$BM$218,COLUMN('05市民生活実感調査'!$BM:$BM),FALSE),"-")</f>
        <v>-</v>
      </c>
      <c r="LJ53" s="821" t="str">
        <f>IF($L53="○",VLOOKUP($C53&amp;"-"&amp;LJ$4,'05市民生活実感調査'!$A$3:$BM$218,COLUMN('05市民生活実感調査'!$BM:$BM),FALSE),"-")</f>
        <v>c</v>
      </c>
      <c r="LK53" s="821" t="str">
        <f>IF($M53="○",VLOOKUP($C53&amp;"-"&amp;LK$4,'05市民生活実感調査'!$A$3:$BM$218,COLUMN('05市民生活実感調査'!$BM:$BM),FALSE),"-")</f>
        <v>-</v>
      </c>
      <c r="LL53" s="821" t="str">
        <f>IF($N53="○",VLOOKUP($C53&amp;"-"&amp;LL$4,'05市民生活実感調査'!$A$3:$BM$218,COLUMN('05市民生活実感調査'!$BM:$BM),FALSE),"-")</f>
        <v>-</v>
      </c>
      <c r="LM53" s="821" t="str">
        <f>IF($O53="○",VLOOKUP($C53&amp;"-"&amp;LM$4,'05市民生活実感調査'!$A$3:$BM$218,COLUMN('05市民生活実感調査'!$BM:$BM),FALSE),"-")</f>
        <v>-</v>
      </c>
      <c r="LN53" s="821" t="str">
        <f>IF($P53="○",VLOOKUP($C53&amp;"-"&amp;LN$4,'05市民生活実感調査'!$A$3:$BM$218,COLUMN('05市民生活実感調査'!$BM:$BM),FALSE),"-")</f>
        <v>-</v>
      </c>
      <c r="LO53" s="821" t="str">
        <f>IF($Q53="○",VLOOKUP($C53&amp;"-"&amp;LO$4,'05市民生活実感調査'!$A$3:$BM$218,COLUMN('05市民生活実感調査'!$BM:$BM),FALSE),"-")</f>
        <v>-</v>
      </c>
      <c r="LP53" s="821" t="str">
        <f>IF($R53="○",VLOOKUP($C53&amp;"-"&amp;LP$4,'05市民生活実感調査'!$A$3:$BM$218,COLUMN('05市民生活実感調査'!$BM:$BM),FALSE),"-")</f>
        <v>-</v>
      </c>
      <c r="LQ53" s="822" t="str">
        <f t="shared" si="130"/>
        <v>c</v>
      </c>
      <c r="LR53" s="237" t="str">
        <f t="shared" si="131"/>
        <v/>
      </c>
      <c r="LS53" s="187">
        <f t="shared" si="132"/>
        <v>2</v>
      </c>
      <c r="LT53" s="187" t="str">
        <f t="shared" si="133"/>
        <v/>
      </c>
      <c r="LU53" s="187" t="str">
        <f t="shared" si="134"/>
        <v/>
      </c>
      <c r="LV53" s="187" t="str">
        <f t="shared" si="135"/>
        <v/>
      </c>
      <c r="LW53" s="187" t="str">
        <f t="shared" si="136"/>
        <v/>
      </c>
      <c r="LX53" s="187" t="str">
        <f t="shared" si="137"/>
        <v/>
      </c>
      <c r="LY53" s="187" t="str">
        <f t="shared" si="138"/>
        <v/>
      </c>
      <c r="LZ53" s="422">
        <f t="shared" si="142"/>
        <v>0.5</v>
      </c>
      <c r="MA53" s="103" t="str">
        <f t="shared" si="144"/>
        <v>客観指標</v>
      </c>
      <c r="MB53" s="104" t="str">
        <f t="shared" si="140"/>
        <v>障害のあるひとの自立した地域生活移行を促進するという、対象が限られた施策であり、市民の生活実感に施策の効果が反映されにくいと考えられるため、客観指標を重視する。</v>
      </c>
      <c r="MC53" s="823" t="str">
        <f>VLOOKUP(KN53&amp;LQ53&amp;MA53,プルダウン!$AC$2:$AD$71,2,FALSE)</f>
        <v>B</v>
      </c>
      <c r="MD53" s="824" t="str">
        <f>VLOOKUP(MC53,プルダウン!$A$1:$B$6,2,FALSE)</f>
        <v>政策の目的がかなり達成されている</v>
      </c>
      <c r="ME53" s="91"/>
      <c r="MF53" s="190"/>
    </row>
    <row r="54" spans="1:344" ht="252" customHeight="1">
      <c r="A54" s="231">
        <v>1303</v>
      </c>
      <c r="B54" s="104" t="s">
        <v>206</v>
      </c>
      <c r="C54" s="237">
        <f t="shared" si="145"/>
        <v>13</v>
      </c>
      <c r="D54" s="190" t="str">
        <f>IFERROR(VLOOKUP(C54,プルダウン!$L$2:$M$28,2,FALSE),"-")</f>
        <v>障害者福祉</v>
      </c>
      <c r="E54" s="104"/>
      <c r="F54" s="91" t="s">
        <v>1430</v>
      </c>
      <c r="G54" s="117" t="s">
        <v>1604</v>
      </c>
      <c r="H54" s="91"/>
      <c r="I54" s="117"/>
      <c r="J54" s="104"/>
      <c r="K54" s="420" t="s">
        <v>83</v>
      </c>
      <c r="L54" s="421" t="s">
        <v>83</v>
      </c>
      <c r="M54" s="421" t="s">
        <v>383</v>
      </c>
      <c r="N54" s="421" t="s">
        <v>83</v>
      </c>
      <c r="O54" s="421" t="s">
        <v>83</v>
      </c>
      <c r="P54" s="421" t="s">
        <v>83</v>
      </c>
      <c r="Q54" s="421" t="s">
        <v>83</v>
      </c>
      <c r="R54" s="424" t="s">
        <v>83</v>
      </c>
      <c r="S54" s="877" t="str">
        <f>VLOOKUP($A54&amp;"-"&amp;S$4,'04施策の客観指標'!$A$4:$AY$1029,COLUMN('04施策の客観指標'!$AS:$AS),FALSE)</f>
        <v>-</v>
      </c>
      <c r="T54" s="878" t="str">
        <f>VLOOKUP($A54&amp;"-"&amp;T$4,'04施策の客観指標'!$A$4:$AY$1029,COLUMN('04施策の客観指標'!$AS:$AS),FALSE)</f>
        <v>c</v>
      </c>
      <c r="U54" s="878" t="str">
        <f>VLOOKUP($A54&amp;"-"&amp;U$4,'04施策の客観指標'!$A$4:$AY$1029,COLUMN('04施策の客観指標'!$AS:$AS),FALSE)</f>
        <v>-</v>
      </c>
      <c r="V54" s="878" t="str">
        <f>VLOOKUP($A54&amp;"-"&amp;V$4,'04施策の客観指標'!$A$4:$AY$1029,COLUMN('04施策の客観指標'!$AS:$AS),FALSE)</f>
        <v>-</v>
      </c>
      <c r="W54" s="878" t="str">
        <f>VLOOKUP($A54&amp;"-"&amp;W$4,'04施策の客観指標'!$A$4:$AY$1029,COLUMN('04施策の客観指標'!$AS:$AS),FALSE)</f>
        <v>-</v>
      </c>
      <c r="X54" s="878" t="str">
        <f>VLOOKUP($A54&amp;"-"&amp;X$4,'04施策の客観指標'!$A$4:$AY$1029,COLUMN('04施策の客観指標'!$AS:$AS),FALSE)</f>
        <v>-</v>
      </c>
      <c r="Y54" s="878" t="str">
        <f>VLOOKUP($A54&amp;"-"&amp;Y$4,'04施策の客観指標'!$A$4:$AY$1029,COLUMN('04施策の客観指標'!$AS:$AS),FALSE)</f>
        <v>-</v>
      </c>
      <c r="Z54" s="878" t="str">
        <f>VLOOKUP($A54&amp;"-"&amp;Z$4,'04施策の客観指標'!$A$4:$AY$1029,COLUMN('04施策の客観指標'!$AS:$AS),FALSE)</f>
        <v>-</v>
      </c>
      <c r="AA54" s="852" t="str">
        <f>VLOOKUP($A54&amp;"-"&amp;AA$4,'04施策の客観指標'!$A$4:$AY$1029,COLUMN('04施策の客観指標'!$AS:$AS),FALSE)</f>
        <v>-</v>
      </c>
      <c r="AB54" s="876" t="str">
        <f t="shared" si="146"/>
        <v>c</v>
      </c>
      <c r="AC54" s="856" t="s">
        <v>83</v>
      </c>
      <c r="AD54" s="878">
        <v>1</v>
      </c>
      <c r="AE54" s="878" t="s">
        <v>83</v>
      </c>
      <c r="AF54" s="878" t="s">
        <v>83</v>
      </c>
      <c r="AG54" s="878" t="s">
        <v>83</v>
      </c>
      <c r="AH54" s="878" t="s">
        <v>83</v>
      </c>
      <c r="AI54" s="878" t="s">
        <v>83</v>
      </c>
      <c r="AJ54" s="878" t="s">
        <v>83</v>
      </c>
      <c r="AK54" s="878" t="s">
        <v>83</v>
      </c>
      <c r="AL54" s="879">
        <f t="shared" si="147"/>
        <v>1</v>
      </c>
      <c r="AM54" s="856" t="str">
        <f t="shared" si="148"/>
        <v/>
      </c>
      <c r="AN54" s="878">
        <f t="shared" si="149"/>
        <v>2</v>
      </c>
      <c r="AO54" s="878" t="str">
        <f t="shared" si="150"/>
        <v/>
      </c>
      <c r="AP54" s="878" t="str">
        <f t="shared" si="151"/>
        <v/>
      </c>
      <c r="AQ54" s="878" t="str">
        <f t="shared" si="152"/>
        <v/>
      </c>
      <c r="AR54" s="878" t="str">
        <f t="shared" si="153"/>
        <v/>
      </c>
      <c r="AS54" s="878" t="str">
        <f t="shared" si="154"/>
        <v/>
      </c>
      <c r="AT54" s="878" t="str">
        <f t="shared" si="155"/>
        <v/>
      </c>
      <c r="AU54" s="852" t="str">
        <f t="shared" si="156"/>
        <v/>
      </c>
      <c r="AV54" s="855">
        <f t="shared" si="157"/>
        <v>0.5</v>
      </c>
      <c r="AW54" s="856" t="str">
        <f>IF($K54="○",VLOOKUP($C54&amp;"-"&amp;AW$4,'05市民生活実感調査'!$A$3:$BC$218,COLUMN('05市民生活実感調査'!$O:$O),FALSE),"-")</f>
        <v>-</v>
      </c>
      <c r="AX54" s="878" t="str">
        <f>IF($L54="○",VLOOKUP($C54&amp;"-"&amp;AX$4,'05市民生活実感調査'!$A$3:$BC$218,COLUMN('05市民生活実感調査'!$O:$O),FALSE),"-")</f>
        <v>-</v>
      </c>
      <c r="AY54" s="878" t="str">
        <f>IF($M54="○",VLOOKUP($C54&amp;"-"&amp;AY$4,'05市民生活実感調査'!$A$3:$BC$218,COLUMN('05市民生活実感調査'!$O:$O),FALSE),"-")</f>
        <v>c</v>
      </c>
      <c r="AZ54" s="878" t="str">
        <f>IF($N54="○",VLOOKUP($C54&amp;"-"&amp;AZ$4,'05市民生活実感調査'!$A$3:$BC$218,COLUMN('05市民生活実感調査'!$O:$O),FALSE),"-")</f>
        <v>-</v>
      </c>
      <c r="BA54" s="878" t="str">
        <f>IF($O54="○",VLOOKUP($C54&amp;"-"&amp;BA$4,'05市民生活実感調査'!$A$3:$BC$218,COLUMN('05市民生活実感調査'!$O:$O),FALSE),"-")</f>
        <v>-</v>
      </c>
      <c r="BB54" s="878" t="str">
        <f>IF($P54="○",VLOOKUP($C54&amp;"-"&amp;BB$4,'05市民生活実感調査'!$A$3:$BC$218,COLUMN('05市民生活実感調査'!$O:$O),FALSE),"-")</f>
        <v>-</v>
      </c>
      <c r="BC54" s="878" t="str">
        <f>IF($Q54="○",VLOOKUP($C54&amp;"-"&amp;BC$4,'05市民生活実感調査'!$A$3:$BC$218,COLUMN('05市民生活実感調査'!$O:$O),FALSE),"-")</f>
        <v>-</v>
      </c>
      <c r="BD54" s="878" t="str">
        <f>IF($R54="○",VLOOKUP($C54&amp;"-"&amp;BD$4,'05市民生活実感調査'!$A$3:$BC$218,COLUMN('05市民生活実感調査'!$O:$O),FALSE),"-")</f>
        <v>-</v>
      </c>
      <c r="BE54" s="879" t="str">
        <f t="shared" si="158"/>
        <v>c</v>
      </c>
      <c r="BF54" s="877" t="str">
        <f t="shared" si="159"/>
        <v/>
      </c>
      <c r="BG54" s="878" t="str">
        <f t="shared" si="160"/>
        <v/>
      </c>
      <c r="BH54" s="878">
        <f t="shared" si="161"/>
        <v>2</v>
      </c>
      <c r="BI54" s="878" t="str">
        <f t="shared" si="162"/>
        <v/>
      </c>
      <c r="BJ54" s="878" t="str">
        <f t="shared" si="163"/>
        <v/>
      </c>
      <c r="BK54" s="878" t="str">
        <f t="shared" si="164"/>
        <v/>
      </c>
      <c r="BL54" s="878" t="str">
        <f t="shared" si="165"/>
        <v/>
      </c>
      <c r="BM54" s="878" t="str">
        <f t="shared" si="166"/>
        <v/>
      </c>
      <c r="BN54" s="840">
        <f t="shared" si="167"/>
        <v>0.5</v>
      </c>
      <c r="BO54" s="880" t="s">
        <v>122</v>
      </c>
      <c r="BP54" s="863" t="s">
        <v>1997</v>
      </c>
      <c r="BQ54" s="877" t="s">
        <v>314</v>
      </c>
      <c r="BR54" s="887" t="str">
        <f>VLOOKUP(BQ54,プルダウン!$A$1:$B$6,2,FALSE)</f>
        <v>政策の目的がそこそこ達成されている</v>
      </c>
      <c r="BS54" s="864" t="s">
        <v>1607</v>
      </c>
      <c r="BT54" s="891" t="s">
        <v>1605</v>
      </c>
      <c r="BU54" s="888" t="s">
        <v>1460</v>
      </c>
      <c r="BV54" s="890" t="s">
        <v>1606</v>
      </c>
      <c r="BW54" s="889" t="str">
        <f>VLOOKUP($A54&amp;"-"&amp;BW$4,'04施策の客観指標'!$A$4:$AY$1029,COLUMN('04施策の客観指標'!$AT:$AT),FALSE)</f>
        <v>d</v>
      </c>
      <c r="BX54" s="878" t="str">
        <f>VLOOKUP($A54&amp;"-"&amp;BX$4,'04施策の客観指標'!$A$4:$AY$1029,COLUMN('04施策の客観指標'!$AT:$AT),FALSE)</f>
        <v>c</v>
      </c>
      <c r="BY54" s="878" t="str">
        <f>VLOOKUP($A54&amp;"-"&amp;BY$4,'04施策の客観指標'!$A$4:$AY$1029,COLUMN('04施策の客観指標'!$AT:$AT),FALSE)</f>
        <v>-</v>
      </c>
      <c r="BZ54" s="878" t="str">
        <f>VLOOKUP($A54&amp;"-"&amp;BZ$4,'04施策の客観指標'!$A$4:$AY$1029,COLUMN('04施策の客観指標'!$AT:$AT),FALSE)</f>
        <v>-</v>
      </c>
      <c r="CA54" s="878" t="str">
        <f>VLOOKUP($A54&amp;"-"&amp;CA$4,'04施策の客観指標'!$A$4:$AY$1029,COLUMN('04施策の客観指標'!$AT:$AT),FALSE)</f>
        <v>-</v>
      </c>
      <c r="CB54" s="878" t="str">
        <f>VLOOKUP($A54&amp;"-"&amp;CB$4,'04施策の客観指標'!$A$4:$AY$1029,COLUMN('04施策の客観指標'!$AT:$AT),FALSE)</f>
        <v>-</v>
      </c>
      <c r="CC54" s="878" t="str">
        <f>VLOOKUP($A54&amp;"-"&amp;CC$4,'04施策の客観指標'!$A$4:$AY$1029,COLUMN('04施策の客観指標'!$AT:$AT),FALSE)</f>
        <v>-</v>
      </c>
      <c r="CD54" s="878" t="str">
        <f>VLOOKUP($A54&amp;"-"&amp;CD$4,'04施策の客観指標'!$A$4:$AY$1029,COLUMN('04施策の客観指標'!$AT:$AT),FALSE)</f>
        <v>-</v>
      </c>
      <c r="CE54" s="852" t="str">
        <f>VLOOKUP($A54&amp;"-"&amp;CE$4,'04施策の客観指標'!$A$4:$AY$1029,COLUMN('04施策の客観指標'!$AT:$AT),FALSE)</f>
        <v>-</v>
      </c>
      <c r="CF54" s="879" t="str">
        <f t="shared" si="168"/>
        <v>d</v>
      </c>
      <c r="CG54" s="856">
        <f>IF(BW54="-","-",VLOOKUP($A54&amp;"-"&amp;BW$4,'04施策の客観指標'!$A$4:$AY$1029,COLUMN('04施策の客観指標'!$AY:$AY),FALSE))</f>
        <v>1</v>
      </c>
      <c r="CH54" s="856">
        <f>IF(BX54="-","-",VLOOKUP($A54&amp;"-"&amp;BX$4,'04施策の客観指標'!$A$4:$AY$1029,COLUMN('04施策の客観指標'!$AY:$AY),FALSE))</f>
        <v>1</v>
      </c>
      <c r="CI54" s="856" t="str">
        <f>IF(BY54="-","-",VLOOKUP($A54&amp;"-"&amp;BY$4,'04施策の客観指標'!$A$4:$AY$1029,COLUMN('04施策の客観指標'!$AY:$AY),FALSE))</f>
        <v>-</v>
      </c>
      <c r="CJ54" s="856" t="str">
        <f>IF(BZ54="-","-",VLOOKUP($A54&amp;"-"&amp;BZ$4,'04施策の客観指標'!$A$4:$AY$1029,COLUMN('04施策の客観指標'!$AY:$AY),FALSE))</f>
        <v>-</v>
      </c>
      <c r="CK54" s="856" t="str">
        <f>IF(CA54="-","-",VLOOKUP($A54&amp;"-"&amp;CA$4,'04施策の客観指標'!$A$4:$AY$1029,COLUMN('04施策の客観指標'!$AY:$AY),FALSE))</f>
        <v>-</v>
      </c>
      <c r="CL54" s="856" t="str">
        <f>IF(CB54="-","-",VLOOKUP($A54&amp;"-"&amp;CB$4,'04施策の客観指標'!$A$4:$AY$1029,COLUMN('04施策の客観指標'!$AY:$AY),FALSE))</f>
        <v>-</v>
      </c>
      <c r="CM54" s="856" t="str">
        <f>IF(CC54="-","-",VLOOKUP($A54&amp;"-"&amp;CC$4,'04施策の客観指標'!$A$4:$AY$1029,COLUMN('04施策の客観指標'!$AY:$AY),FALSE))</f>
        <v>-</v>
      </c>
      <c r="CN54" s="856" t="str">
        <f>IF(CD54="-","-",VLOOKUP($A54&amp;"-"&amp;CD$4,'04施策の客観指標'!$A$4:$AY$1029,COLUMN('04施策の客観指標'!$AY:$AY),FALSE))</f>
        <v>-</v>
      </c>
      <c r="CO54" s="856" t="str">
        <f>IF(CE54="-","-",VLOOKUP($A54&amp;"-"&amp;CE$4,'04施策の客観指標'!$A$4:$AY$1029,COLUMN('04施策の客観指標'!$AY:$AY),FALSE))</f>
        <v>-</v>
      </c>
      <c r="CP54" s="879">
        <f t="shared" si="169"/>
        <v>2</v>
      </c>
      <c r="CQ54" s="877">
        <f t="shared" si="170"/>
        <v>1</v>
      </c>
      <c r="CR54" s="878">
        <f t="shared" si="171"/>
        <v>2</v>
      </c>
      <c r="CS54" s="878" t="str">
        <f t="shared" si="172"/>
        <v/>
      </c>
      <c r="CT54" s="878" t="str">
        <f t="shared" si="173"/>
        <v/>
      </c>
      <c r="CU54" s="878" t="str">
        <f t="shared" si="174"/>
        <v/>
      </c>
      <c r="CV54" s="878" t="str">
        <f t="shared" si="175"/>
        <v/>
      </c>
      <c r="CW54" s="878" t="str">
        <f t="shared" si="176"/>
        <v/>
      </c>
      <c r="CX54" s="878" t="str">
        <f t="shared" si="177"/>
        <v/>
      </c>
      <c r="CY54" s="878" t="str">
        <f t="shared" si="178"/>
        <v/>
      </c>
      <c r="CZ54" s="855">
        <f t="shared" si="179"/>
        <v>0.375</v>
      </c>
      <c r="DA54" s="877" t="str">
        <f>IF($K54="○",VLOOKUP($C54&amp;"-"&amp;DA$4,'05市民生活実感調査'!$A$3:$BC$218,COLUMN('05市民生活実感調査'!$Y:$Y),FALSE),"-")</f>
        <v>-</v>
      </c>
      <c r="DB54" s="878" t="str">
        <f>IF($L54="○",VLOOKUP($C54&amp;"-"&amp;DB$4,'05市民生活実感調査'!$A$3:$BC$218,COLUMN('05市民生活実感調査'!$Y:$Y),FALSE),"-")</f>
        <v>-</v>
      </c>
      <c r="DC54" s="878" t="str">
        <f>IF($M54="○",VLOOKUP($C54&amp;"-"&amp;DC$4,'05市民生活実感調査'!$A$3:$BC$218,COLUMN('05市民生活実感調査'!$Y:$Y),FALSE),"-")</f>
        <v>c</v>
      </c>
      <c r="DD54" s="878" t="str">
        <f>IF($N54="○",VLOOKUP($C54&amp;"-"&amp;DD$4,'05市民生活実感調査'!$A$3:$BC$218,COLUMN('05市民生活実感調査'!$Y:$Y),FALSE),"-")</f>
        <v>-</v>
      </c>
      <c r="DE54" s="878" t="str">
        <f>IF($O54="○",VLOOKUP($C54&amp;"-"&amp;DE$4,'05市民生活実感調査'!$A$3:$BC$218,COLUMN('05市民生活実感調査'!$Y:$Y),FALSE),"-")</f>
        <v>-</v>
      </c>
      <c r="DF54" s="878" t="str">
        <f>IF($P54="○",VLOOKUP($C54&amp;"-"&amp;DF$4,'05市民生活実感調査'!$A$3:$BC$218,COLUMN('05市民生活実感調査'!$Y:$Y),FALSE),"-")</f>
        <v>-</v>
      </c>
      <c r="DG54" s="878" t="str">
        <f>IF($Q54="○",VLOOKUP($C54&amp;"-"&amp;DG$4,'05市民生活実感調査'!$A$3:$BC$218,COLUMN('05市民生活実感調査'!$Y:$Y),FALSE),"-")</f>
        <v>-</v>
      </c>
      <c r="DH54" s="878" t="str">
        <f>IF($R54="○",VLOOKUP($C54&amp;"-"&amp;DH$4,'05市民生活実感調査'!$A$3:$BC$218,COLUMN('05市民生活実感調査'!$Y:$Y),FALSE),"-")</f>
        <v>-</v>
      </c>
      <c r="DI54" s="879" t="str">
        <f t="shared" si="180"/>
        <v>c</v>
      </c>
      <c r="DJ54" s="877" t="str">
        <f t="shared" si="181"/>
        <v/>
      </c>
      <c r="DK54" s="878" t="str">
        <f t="shared" si="182"/>
        <v/>
      </c>
      <c r="DL54" s="878">
        <f t="shared" si="183"/>
        <v>2</v>
      </c>
      <c r="DM54" s="878" t="str">
        <f t="shared" si="184"/>
        <v/>
      </c>
      <c r="DN54" s="878" t="str">
        <f t="shared" si="262"/>
        <v/>
      </c>
      <c r="DO54" s="878" t="str">
        <f t="shared" si="185"/>
        <v/>
      </c>
      <c r="DP54" s="878" t="str">
        <f t="shared" si="186"/>
        <v/>
      </c>
      <c r="DQ54" s="878" t="str">
        <f t="shared" si="187"/>
        <v/>
      </c>
      <c r="DR54" s="840">
        <f t="shared" si="188"/>
        <v>0.5</v>
      </c>
      <c r="DS54" s="876" t="str">
        <f t="shared" si="189"/>
        <v>客観指標</v>
      </c>
      <c r="DT54" s="863" t="str">
        <f t="shared" si="190"/>
        <v>障害のあるひとの社会参加や就労支援という対象者が限られた施策であり、市民の生活実感に施策の効果が反映されにくいと考えられるため、客観指標を重視する。</v>
      </c>
      <c r="DU54" s="877" t="str">
        <f>VLOOKUP(CF54&amp;DI54&amp;DS54,プルダウン!$AC$2:$AD$71,2,FALSE)</f>
        <v>D</v>
      </c>
      <c r="DV54" s="859" t="str">
        <f>VLOOKUP(DU54,プルダウン!$A$1:$B$6,2,FALSE)</f>
        <v>政策の目的があまり達成されていない</v>
      </c>
      <c r="DW54" s="860" t="s">
        <v>2222</v>
      </c>
      <c r="DX54" s="859"/>
      <c r="DY54" s="889" t="str">
        <f>VLOOKUP($A54&amp;"-"&amp;DY$4,'04施策の客観指標'!$A$4:$AY$1029,COLUMN('04施策の客観指標'!$AU:$AU),FALSE)</f>
        <v>a</v>
      </c>
      <c r="DZ54" s="878" t="str">
        <f>VLOOKUP($A54&amp;"-"&amp;DZ$4,'04施策の客観指標'!$A$4:$AY$1029,COLUMN('04施策の客観指標'!$AU:$AU),FALSE)</f>
        <v>d</v>
      </c>
      <c r="EA54" s="878" t="str">
        <f>VLOOKUP($A54&amp;"-"&amp;EA$4,'04施策の客観指標'!$A$4:$AY$1029,COLUMN('04施策の客観指標'!$AU:$AU),FALSE)</f>
        <v>-</v>
      </c>
      <c r="EB54" s="878" t="str">
        <f>VLOOKUP($A54&amp;"-"&amp;EB$4,'04施策の客観指標'!$A$4:$AY$1029,COLUMN('04施策の客観指標'!$AU:$AU),FALSE)</f>
        <v>-</v>
      </c>
      <c r="EC54" s="878" t="str">
        <f>VLOOKUP($A54&amp;"-"&amp;EC$4,'04施策の客観指標'!$A$4:$AY$1029,COLUMN('04施策の客観指標'!$AU:$AU),FALSE)</f>
        <v>-</v>
      </c>
      <c r="ED54" s="878" t="str">
        <f>VLOOKUP($A54&amp;"-"&amp;ED$4,'04施策の客観指標'!$A$4:$AY$1029,COLUMN('04施策の客観指標'!$AU:$AU),FALSE)</f>
        <v>-</v>
      </c>
      <c r="EE54" s="878" t="str">
        <f>VLOOKUP($A54&amp;"-"&amp;EE$4,'04施策の客観指標'!$A$4:$AY$1029,COLUMN('04施策の客観指標'!$AU:$AU),FALSE)</f>
        <v>-</v>
      </c>
      <c r="EF54" s="878" t="str">
        <f>VLOOKUP($A54&amp;"-"&amp;EF$4,'04施策の客観指標'!$A$4:$AY$1029,COLUMN('04施策の客観指標'!$AU:$AU),FALSE)</f>
        <v>-</v>
      </c>
      <c r="EG54" s="878" t="str">
        <f>VLOOKUP($A54&amp;"-"&amp;EG$4,'04施策の客観指標'!$A$4:$AY$1029,COLUMN('04施策の客観指標'!$AU:$AU),FALSE)</f>
        <v>-</v>
      </c>
      <c r="EH54" s="879" t="str">
        <f t="shared" si="191"/>
        <v>b</v>
      </c>
      <c r="EI54" s="895">
        <f>IF(DY54="-","-",VLOOKUP($A54&amp;"-"&amp;DY$4,'04施策の客観指標'!$A$4:$AY$1029,COLUMN('04施策の客観指標'!$AY:$AY),FALSE))</f>
        <v>1</v>
      </c>
      <c r="EJ54" s="895">
        <f>IF(DZ54="-","-",VLOOKUP($A54&amp;"-"&amp;DZ$4,'04施策の客観指標'!$A$4:$AY$1029,COLUMN('04施策の客観指標'!$AY:$AY),FALSE))</f>
        <v>1</v>
      </c>
      <c r="EK54" s="895" t="str">
        <f>IF(EA54="-","-",VLOOKUP($A54&amp;"-"&amp;EA$4,'04施策の客観指標'!$A$4:$AY$1029,COLUMN('04施策の客観指標'!$AY:$AY),FALSE))</f>
        <v>-</v>
      </c>
      <c r="EL54" s="895" t="str">
        <f>IF(EB54="-","-",VLOOKUP($A54&amp;"-"&amp;EB$4,'04施策の客観指標'!$A$4:$AY$1029,COLUMN('04施策の客観指標'!$AY:$AY),FALSE))</f>
        <v>-</v>
      </c>
      <c r="EM54" s="895" t="str">
        <f>IF(EC54="-","-",VLOOKUP($A54&amp;"-"&amp;EC$4,'04施策の客観指標'!$A$4:$AY$1029,COLUMN('04施策の客観指標'!$AY:$AY),FALSE))</f>
        <v>-</v>
      </c>
      <c r="EN54" s="895" t="str">
        <f>IF(ED54="-","-",VLOOKUP($A54&amp;"-"&amp;ED$4,'04施策の客観指標'!$A$4:$AY$1029,COLUMN('04施策の客観指標'!$AY:$AY),FALSE))</f>
        <v>-</v>
      </c>
      <c r="EO54" s="895" t="str">
        <f>IF(EE54="-","-",VLOOKUP($A54&amp;"-"&amp;EE$4,'04施策の客観指標'!$A$4:$AY$1029,COLUMN('04施策の客観指標'!$AY:$AY),FALSE))</f>
        <v>-</v>
      </c>
      <c r="EP54" s="895" t="str">
        <f>IF(EF54="-","-",VLOOKUP($A54&amp;"-"&amp;EF$4,'04施策の客観指標'!$A$4:$AY$1029,COLUMN('04施策の客観指標'!$AY:$AY),FALSE))</f>
        <v>-</v>
      </c>
      <c r="EQ54" s="895" t="str">
        <f>IF(EG54="-","-",VLOOKUP($A54&amp;"-"&amp;EG$4,'04施策の客観指標'!$A$4:$AY$1029,COLUMN('04施策の客観指標'!$AY:$AY),FALSE))</f>
        <v>-</v>
      </c>
      <c r="ER54" s="879">
        <f t="shared" si="192"/>
        <v>2</v>
      </c>
      <c r="ES54" s="877">
        <f t="shared" si="193"/>
        <v>4</v>
      </c>
      <c r="ET54" s="878">
        <f t="shared" si="194"/>
        <v>1</v>
      </c>
      <c r="EU54" s="878" t="str">
        <f t="shared" si="195"/>
        <v/>
      </c>
      <c r="EV54" s="878" t="str">
        <f t="shared" si="196"/>
        <v/>
      </c>
      <c r="EW54" s="878" t="str">
        <f t="shared" si="197"/>
        <v/>
      </c>
      <c r="EX54" s="878" t="str">
        <f t="shared" si="198"/>
        <v/>
      </c>
      <c r="EY54" s="878" t="str">
        <f t="shared" si="199"/>
        <v/>
      </c>
      <c r="EZ54" s="878" t="str">
        <f t="shared" si="200"/>
        <v/>
      </c>
      <c r="FA54" s="878" t="str">
        <f t="shared" si="201"/>
        <v/>
      </c>
      <c r="FB54" s="855">
        <f t="shared" si="202"/>
        <v>0.625</v>
      </c>
      <c r="FC54" s="877" t="str">
        <f>IF($K54="○",VLOOKUP($C54&amp;"-"&amp;FC$4,'05市民生活実感調査'!$A$3:$BC$218,COLUMN('05市民生活実感調査'!$AI:$AI),FALSE),"-")</f>
        <v>-</v>
      </c>
      <c r="FD54" s="878" t="str">
        <f>IF($L54="○",VLOOKUP($C54&amp;"-"&amp;FD$4,'05市民生活実感調査'!$A$3:$BC$218,COLUMN('05市民生活実感調査'!$AI:$AI),FALSE),"-")</f>
        <v>-</v>
      </c>
      <c r="FE54" s="878" t="str">
        <f>IF($M54="○",VLOOKUP($C54&amp;"-"&amp;FE$4,'05市民生活実感調査'!$A$3:$BC$218,COLUMN('05市民生活実感調査'!$AI:$AI),FALSE),"-")</f>
        <v>c</v>
      </c>
      <c r="FF54" s="878" t="str">
        <f>IF($N54="○",VLOOKUP($C54&amp;"-"&amp;FF$4,'05市民生活実感調査'!$A$3:$BC$218,COLUMN('05市民生活実感調査'!$AI:$AI),FALSE),"-")</f>
        <v>-</v>
      </c>
      <c r="FG54" s="878" t="str">
        <f>IF($O54="○",VLOOKUP($C54&amp;"-"&amp;FG$4,'05市民生活実感調査'!$A$3:$BC$218,COLUMN('05市民生活実感調査'!$AI:$AI),FALSE),"-")</f>
        <v>-</v>
      </c>
      <c r="FH54" s="878" t="str">
        <f>IF($P54="○",VLOOKUP($C54&amp;"-"&amp;FH$4,'05市民生活実感調査'!$A$3:$BC$218,COLUMN('05市民生活実感調査'!$AI:$AI),FALSE),"-")</f>
        <v>-</v>
      </c>
      <c r="FI54" s="878" t="str">
        <f>IF($Q54="○",VLOOKUP($C54&amp;"-"&amp;FI$4,'05市民生活実感調査'!$A$3:$BC$218,COLUMN('05市民生活実感調査'!$AI:$AI),FALSE),"-")</f>
        <v>-</v>
      </c>
      <c r="FJ54" s="878" t="str">
        <f>IF($R54="○",VLOOKUP($C54&amp;"-"&amp;FJ$4,'05市民生活実感調査'!$A$3:$BC$218,COLUMN('05市民生活実感調査'!$AI:$AI),FALSE),"-")</f>
        <v>-</v>
      </c>
      <c r="FK54" s="879" t="str">
        <f t="shared" si="203"/>
        <v>c</v>
      </c>
      <c r="FL54" s="877" t="str">
        <f t="shared" si="204"/>
        <v/>
      </c>
      <c r="FM54" s="878" t="str">
        <f t="shared" si="205"/>
        <v/>
      </c>
      <c r="FN54" s="878">
        <f t="shared" si="206"/>
        <v>2</v>
      </c>
      <c r="FO54" s="878" t="str">
        <f t="shared" si="207"/>
        <v/>
      </c>
      <c r="FP54" s="878" t="str">
        <f t="shared" si="208"/>
        <v/>
      </c>
      <c r="FQ54" s="878" t="str">
        <f t="shared" si="209"/>
        <v/>
      </c>
      <c r="FR54" s="878" t="str">
        <f t="shared" si="210"/>
        <v/>
      </c>
      <c r="FS54" s="878" t="str">
        <f t="shared" si="211"/>
        <v/>
      </c>
      <c r="FT54" s="840">
        <f t="shared" si="212"/>
        <v>0.5</v>
      </c>
      <c r="FU54" s="876" t="str">
        <f t="shared" si="213"/>
        <v>客観指標</v>
      </c>
      <c r="FV54" s="863" t="str">
        <f t="shared" si="214"/>
        <v>障害のあるひとの社会参加や就労支援という対象者が限られた施策であり、市民の生活実感に施策の効果が反映されにくいと考えられるため、客観指標を重視する。</v>
      </c>
      <c r="FW54" s="877" t="str">
        <f>VLOOKUP(EH54&amp;FK54&amp;FU54,プルダウン!$AC$2:$AD$71,2,FALSE)</f>
        <v>B</v>
      </c>
      <c r="FX54" s="859" t="str">
        <f>VLOOKUP(FW54,プルダウン!$A$1:$B$6,2,FALSE)</f>
        <v>政策の目的がかなり達成されている</v>
      </c>
      <c r="FY54" s="860"/>
      <c r="FZ54" s="859"/>
      <c r="GA54" s="889" t="str">
        <f>VLOOKUP($A54&amp;"-"&amp;GA$4,'04施策の客観指標'!$A$4:$AY$1029,COLUMN('04施策の客観指標'!$AV:$AV),FALSE)</f>
        <v>a</v>
      </c>
      <c r="GB54" s="878" t="str">
        <f>VLOOKUP($A54&amp;"-"&amp;GB$4,'04施策の客観指標'!$A$4:$AY$1029,COLUMN('04施策の客観指標'!$AV:$AV),FALSE)</f>
        <v>d</v>
      </c>
      <c r="GC54" s="878" t="str">
        <f>VLOOKUP($A54&amp;"-"&amp;GC$4,'04施策の客観指標'!$A$4:$AY$1029,COLUMN('04施策の客観指標'!$AV:$AV),FALSE)</f>
        <v>-</v>
      </c>
      <c r="GD54" s="878" t="str">
        <f>VLOOKUP($A54&amp;"-"&amp;GD$4,'04施策の客観指標'!$A$4:$AY$1029,COLUMN('04施策の客観指標'!$AV:$AV),FALSE)</f>
        <v>-</v>
      </c>
      <c r="GE54" s="878" t="str">
        <f>VLOOKUP($A54&amp;"-"&amp;GE$4,'04施策の客観指標'!$A$4:$AY$1029,COLUMN('04施策の客観指標'!$AV:$AV),FALSE)</f>
        <v>-</v>
      </c>
      <c r="GF54" s="878" t="str">
        <f>VLOOKUP($A54&amp;"-"&amp;GF$4,'04施策の客観指標'!$A$4:$AY$1029,COLUMN('04施策の客観指標'!$AV:$AV),FALSE)</f>
        <v>-</v>
      </c>
      <c r="GG54" s="878" t="str">
        <f>VLOOKUP($A54&amp;"-"&amp;GG$4,'04施策の客観指標'!$A$4:$AY$1029,COLUMN('04施策の客観指標'!$AV:$AV),FALSE)</f>
        <v>-</v>
      </c>
      <c r="GH54" s="878" t="str">
        <f>VLOOKUP($A54&amp;"-"&amp;GH$4,'04施策の客観指標'!$A$4:$AY$1029,COLUMN('04施策の客観指標'!$AV:$AV),FALSE)</f>
        <v>-</v>
      </c>
      <c r="GI54" s="878" t="str">
        <f>VLOOKUP($A54&amp;"-"&amp;GI$4,'04施策の客観指標'!$A$4:$AY$1029,COLUMN('04施策の客観指標'!$AV:$AV),FALSE)</f>
        <v>-</v>
      </c>
      <c r="GJ54" s="879" t="str">
        <f t="shared" si="215"/>
        <v>b</v>
      </c>
      <c r="GK54" s="856">
        <f>IF(GA54="-","-",VLOOKUP($A54&amp;"-"&amp;GA$4,'04施策の客観指標'!$A$4:$AY$1029,COLUMN('04施策の客観指標'!$AY:$AY),FALSE))</f>
        <v>1</v>
      </c>
      <c r="GL54" s="856">
        <f>IF(GB54="-","-",VLOOKUP($A54&amp;"-"&amp;GB$4,'04施策の客観指標'!$A$4:$AY$1029,COLUMN('04施策の客観指標'!$AY:$AY),FALSE))</f>
        <v>1</v>
      </c>
      <c r="GM54" s="856" t="str">
        <f>IF(GC54="-","-",VLOOKUP($A54&amp;"-"&amp;GC$4,'04施策の客観指標'!$A$4:$AY$1029,COLUMN('04施策の客観指標'!$AY:$AY),FALSE))</f>
        <v>-</v>
      </c>
      <c r="GN54" s="856" t="str">
        <f>IF(GD54="-","-",VLOOKUP($A54&amp;"-"&amp;GD$4,'04施策の客観指標'!$A$4:$AY$1029,COLUMN('04施策の客観指標'!$AY:$AY),FALSE))</f>
        <v>-</v>
      </c>
      <c r="GO54" s="856" t="str">
        <f>IF(GE54="-","-",VLOOKUP($A54&amp;"-"&amp;GE$4,'04施策の客観指標'!$A$4:$AY$1029,COLUMN('04施策の客観指標'!$AY:$AY),FALSE))</f>
        <v>-</v>
      </c>
      <c r="GP54" s="856" t="str">
        <f>IF(GF54="-","-",VLOOKUP($A54&amp;"-"&amp;GF$4,'04施策の客観指標'!$A$4:$AY$1029,COLUMN('04施策の客観指標'!$AY:$AY),FALSE))</f>
        <v>-</v>
      </c>
      <c r="GQ54" s="856" t="str">
        <f>IF(GG54="-","-",VLOOKUP($A54&amp;"-"&amp;GG$4,'04施策の客観指標'!$A$4:$AY$1029,COLUMN('04施策の客観指標'!$AY:$AY),FALSE))</f>
        <v>-</v>
      </c>
      <c r="GR54" s="856" t="str">
        <f>IF(GH54="-","-",VLOOKUP($A54&amp;"-"&amp;GH$4,'04施策の客観指標'!$A$4:$AY$1029,COLUMN('04施策の客観指標'!$AY:$AY),FALSE))</f>
        <v>-</v>
      </c>
      <c r="GS54" s="856" t="str">
        <f>IF(GI54="-","-",VLOOKUP($A54&amp;"-"&amp;GI$4,'04施策の客観指標'!$A$4:$AY$1029,COLUMN('04施策の客観指標'!$AY:$AY),FALSE))</f>
        <v>-</v>
      </c>
      <c r="GT54" s="879">
        <f t="shared" si="216"/>
        <v>2</v>
      </c>
      <c r="GU54" s="877">
        <f t="shared" si="217"/>
        <v>4</v>
      </c>
      <c r="GV54" s="878">
        <f t="shared" si="218"/>
        <v>1</v>
      </c>
      <c r="GW54" s="878" t="str">
        <f t="shared" si="219"/>
        <v/>
      </c>
      <c r="GX54" s="878" t="str">
        <f t="shared" si="220"/>
        <v/>
      </c>
      <c r="GY54" s="878" t="str">
        <f t="shared" si="221"/>
        <v/>
      </c>
      <c r="GZ54" s="878" t="str">
        <f t="shared" si="222"/>
        <v/>
      </c>
      <c r="HA54" s="878" t="str">
        <f t="shared" si="223"/>
        <v/>
      </c>
      <c r="HB54" s="878" t="str">
        <f t="shared" si="224"/>
        <v/>
      </c>
      <c r="HC54" s="878" t="str">
        <f t="shared" si="225"/>
        <v/>
      </c>
      <c r="HD54" s="855">
        <f t="shared" si="226"/>
        <v>0.625</v>
      </c>
      <c r="HE54" s="877" t="str">
        <f>IF($K54="○",VLOOKUP($C54&amp;"-"&amp;HE$4,'05市民生活実感調査'!$A$3:$BC$218,COLUMN('05市民生活実感調査'!$AS:$AS),FALSE),"-")</f>
        <v>-</v>
      </c>
      <c r="HF54" s="878" t="str">
        <f>IF($L54="○",VLOOKUP($C54&amp;"-"&amp;HF$4,'05市民生活実感調査'!$A$3:$BC$218,COLUMN('05市民生活実感調査'!$AS:$AS),FALSE),"-")</f>
        <v>-</v>
      </c>
      <c r="HG54" s="878" t="str">
        <f>IF($M54="○",VLOOKUP($C54&amp;"-"&amp;HG$4,'05市民生活実感調査'!$A$3:$BC$218,COLUMN('05市民生活実感調査'!$AS:$AS),FALSE),"-")</f>
        <v>c</v>
      </c>
      <c r="HH54" s="878" t="str">
        <f>IF($N54="○",VLOOKUP($C54&amp;"-"&amp;HH$4,'05市民生活実感調査'!$A$3:$BC$218,COLUMN('05市民生活実感調査'!$AS:$AS),FALSE),"-")</f>
        <v>-</v>
      </c>
      <c r="HI54" s="878" t="str">
        <f>IF($O54="○",VLOOKUP($C54&amp;"-"&amp;HI$4,'05市民生活実感調査'!$A$3:$BC$218,COLUMN('05市民生活実感調査'!$AS:$AS),FALSE),"-")</f>
        <v>-</v>
      </c>
      <c r="HJ54" s="878" t="str">
        <f>IF($P54="○",VLOOKUP($C54&amp;"-"&amp;HJ$4,'05市民生活実感調査'!$A$3:$BC$218,COLUMN('05市民生活実感調査'!$AS:$AS),FALSE),"-")</f>
        <v>-</v>
      </c>
      <c r="HK54" s="878" t="str">
        <f>IF($Q54="○",VLOOKUP($C54&amp;"-"&amp;HK$4,'05市民生活実感調査'!$A$3:$BC$218,COLUMN('05市民生活実感調査'!$AS:$AS),FALSE),"-")</f>
        <v>-</v>
      </c>
      <c r="HL54" s="878" t="str">
        <f>IF($R54="○",VLOOKUP($C54&amp;"-"&amp;HL$4,'05市民生活実感調査'!$A$3:$BC$218,COLUMN('05市民生活実感調査'!$AS:$AS),FALSE),"-")</f>
        <v>-</v>
      </c>
      <c r="HM54" s="879" t="str">
        <f t="shared" si="227"/>
        <v>c</v>
      </c>
      <c r="HN54" s="877" t="str">
        <f t="shared" si="228"/>
        <v/>
      </c>
      <c r="HO54" s="878" t="str">
        <f t="shared" si="229"/>
        <v/>
      </c>
      <c r="HP54" s="878">
        <f t="shared" si="230"/>
        <v>2</v>
      </c>
      <c r="HQ54" s="878" t="str">
        <f t="shared" si="231"/>
        <v/>
      </c>
      <c r="HR54" s="878" t="str">
        <f t="shared" si="232"/>
        <v/>
      </c>
      <c r="HS54" s="878" t="str">
        <f t="shared" si="233"/>
        <v/>
      </c>
      <c r="HT54" s="878" t="str">
        <f t="shared" si="234"/>
        <v/>
      </c>
      <c r="HU54" s="878" t="str">
        <f t="shared" si="235"/>
        <v/>
      </c>
      <c r="HV54" s="840">
        <f t="shared" si="236"/>
        <v>0.5</v>
      </c>
      <c r="HW54" s="876" t="str">
        <f t="shared" si="237"/>
        <v>客観指標</v>
      </c>
      <c r="HX54" s="863" t="str">
        <f t="shared" si="238"/>
        <v>障害のあるひとの社会参加や就労支援という対象者が限られた施策であり、市民の生活実感に施策の効果が反映されにくいと考えられるため、客観指標を重視する。</v>
      </c>
      <c r="HY54" s="877" t="str">
        <f>VLOOKUP(GJ54&amp;HM54&amp;HW54,プルダウン!$AC$2:$AD$71,2,FALSE)</f>
        <v>B</v>
      </c>
      <c r="HZ54" s="859" t="str">
        <f>VLOOKUP(HY54,プルダウン!$A$1:$B$6,2,FALSE)</f>
        <v>政策の目的がかなり達成されている</v>
      </c>
      <c r="IA54" s="860"/>
      <c r="IB54" s="859"/>
      <c r="IC54" s="889" t="str">
        <f>VLOOKUP($A54&amp;"-"&amp;IC$4,'04施策の客観指標'!$A$4:$AY$1029,COLUMN('04施策の客観指標'!$AW:$AW),FALSE)</f>
        <v>a</v>
      </c>
      <c r="ID54" s="878" t="str">
        <f>VLOOKUP($A54&amp;"-"&amp;ID$4,'04施策の客観指標'!$A$4:$AY$1029,COLUMN('04施策の客観指標'!$AW:$AW),FALSE)</f>
        <v>e</v>
      </c>
      <c r="IE54" s="878" t="str">
        <f>VLOOKUP($A54&amp;"-"&amp;IE$4,'04施策の客観指標'!$A$4:$AY$1029,COLUMN('04施策の客観指標'!$AW:$AW),FALSE)</f>
        <v>-</v>
      </c>
      <c r="IF54" s="878" t="str">
        <f>VLOOKUP($A54&amp;"-"&amp;IF$4,'04施策の客観指標'!$A$4:$AY$1029,COLUMN('04施策の客観指標'!$AW:$AW),FALSE)</f>
        <v>-</v>
      </c>
      <c r="IG54" s="878" t="str">
        <f>VLOOKUP($A54&amp;"-"&amp;IG$4,'04施策の客観指標'!$A$4:$AY$1029,COLUMN('04施策の客観指標'!$AW:$AW),FALSE)</f>
        <v>-</v>
      </c>
      <c r="IH54" s="878" t="str">
        <f>VLOOKUP($A54&amp;"-"&amp;IH$4,'04施策の客観指標'!$A$4:$AY$1029,COLUMN('04施策の客観指標'!$AW:$AW),FALSE)</f>
        <v>-</v>
      </c>
      <c r="II54" s="878" t="str">
        <f>VLOOKUP($A54&amp;"-"&amp;II$4,'04施策の客観指標'!$A$4:$AY$1029,COLUMN('04施策の客観指標'!$AW:$AW),FALSE)</f>
        <v>-</v>
      </c>
      <c r="IJ54" s="878" t="str">
        <f>VLOOKUP($A54&amp;"-"&amp;IJ$4,'04施策の客観指標'!$A$4:$AY$1029,COLUMN('04施策の客観指標'!$AW:$AW),FALSE)</f>
        <v>-</v>
      </c>
      <c r="IK54" s="878" t="str">
        <f>VLOOKUP($A54&amp;"-"&amp;IK$4,'04施策の客観指標'!$A$4:$AY$1029,COLUMN('04施策の客観指標'!$AW:$AW),FALSE)</f>
        <v>-</v>
      </c>
      <c r="IL54" s="879" t="str">
        <f t="shared" si="239"/>
        <v>c</v>
      </c>
      <c r="IM54" s="856">
        <f>IF(IC54="-","-",VLOOKUP($A54&amp;"-"&amp;IC$4,'04施策の客観指標'!$A$4:$AY$1029,COLUMN('04施策の客観指標'!$AY:$AY),FALSE))</f>
        <v>1</v>
      </c>
      <c r="IN54" s="856">
        <f>IF(ID54="-","-",VLOOKUP($A54&amp;"-"&amp;ID$4,'04施策の客観指標'!$A$4:$AY$1029,COLUMN('04施策の客観指標'!$AY:$AY),FALSE))</f>
        <v>1</v>
      </c>
      <c r="IO54" s="856" t="str">
        <f>IF(IE54="-","-",VLOOKUP($A54&amp;"-"&amp;IE$4,'04施策の客観指標'!$A$4:$AY$1029,COLUMN('04施策の客観指標'!$AY:$AY),FALSE))</f>
        <v>-</v>
      </c>
      <c r="IP54" s="856" t="str">
        <f>IF(IF54="-","-",VLOOKUP($A54&amp;"-"&amp;IF$4,'04施策の客観指標'!$A$4:$AY$1029,COLUMN('04施策の客観指標'!$AY:$AY),FALSE))</f>
        <v>-</v>
      </c>
      <c r="IQ54" s="856" t="str">
        <f>IF(IG54="-","-",VLOOKUP($A54&amp;"-"&amp;IG$4,'04施策の客観指標'!$A$4:$AY$1029,COLUMN('04施策の客観指標'!$AY:$AY),FALSE))</f>
        <v>-</v>
      </c>
      <c r="IR54" s="856" t="str">
        <f>IF(IH54="-","-",VLOOKUP($A54&amp;"-"&amp;IH$4,'04施策の客観指標'!$A$4:$AY$1029,COLUMN('04施策の客観指標'!$AY:$AY),FALSE))</f>
        <v>-</v>
      </c>
      <c r="IS54" s="856" t="str">
        <f>IF(II54="-","-",VLOOKUP($A54&amp;"-"&amp;II$4,'04施策の客観指標'!$A$4:$AY$1029,COLUMN('04施策の客観指標'!$AY:$AY),FALSE))</f>
        <v>-</v>
      </c>
      <c r="IT54" s="856" t="str">
        <f>IF(IJ54="-","-",VLOOKUP($A54&amp;"-"&amp;IJ$4,'04施策の客観指標'!$A$4:$AY$1029,COLUMN('04施策の客観指標'!$AY:$AY),FALSE))</f>
        <v>-</v>
      </c>
      <c r="IU54" s="856" t="str">
        <f>IF(IK54="-","-",VLOOKUP($A54&amp;"-"&amp;IK$4,'04施策の客観指標'!$A$4:$AY$1029,COLUMN('04施策の客観指標'!$AY:$AY),FALSE))</f>
        <v>-</v>
      </c>
      <c r="IV54" s="879">
        <f t="shared" si="240"/>
        <v>2</v>
      </c>
      <c r="IW54" s="877">
        <f t="shared" si="241"/>
        <v>4</v>
      </c>
      <c r="IX54" s="878">
        <f t="shared" si="242"/>
        <v>0</v>
      </c>
      <c r="IY54" s="878" t="str">
        <f t="shared" si="243"/>
        <v/>
      </c>
      <c r="IZ54" s="878" t="str">
        <f t="shared" si="244"/>
        <v/>
      </c>
      <c r="JA54" s="878" t="str">
        <f t="shared" si="245"/>
        <v/>
      </c>
      <c r="JB54" s="878" t="str">
        <f t="shared" si="246"/>
        <v/>
      </c>
      <c r="JC54" s="878" t="str">
        <f t="shared" si="247"/>
        <v/>
      </c>
      <c r="JD54" s="878" t="str">
        <f t="shared" si="248"/>
        <v/>
      </c>
      <c r="JE54" s="878" t="str">
        <f t="shared" si="249"/>
        <v/>
      </c>
      <c r="JF54" s="855">
        <f t="shared" si="250"/>
        <v>0.5</v>
      </c>
      <c r="JG54" s="877" t="str">
        <f>IF($K54="○",VLOOKUP($C54&amp;"-"&amp;JG$4,'05市民生活実感調査'!$A$3:$BC$218,COLUMN('05市民生活実感調査'!$BC:$BC),FALSE),"-")</f>
        <v>-</v>
      </c>
      <c r="JH54" s="878" t="str">
        <f>IF($L54="○",VLOOKUP($C54&amp;"-"&amp;JH$4,'05市民生活実感調査'!$A$3:$BC$218,COLUMN('05市民生活実感調査'!$BC:$BC),FALSE),"-")</f>
        <v>-</v>
      </c>
      <c r="JI54" s="878" t="str">
        <f>IF($M54="○",VLOOKUP($C54&amp;"-"&amp;JI$4,'05市民生活実感調査'!$A$3:$BC$218,COLUMN('05市民生活実感調査'!$BC:$BC),FALSE),"-")</f>
        <v>c</v>
      </c>
      <c r="JJ54" s="878" t="str">
        <f>IF($N54="○",VLOOKUP($C54&amp;"-"&amp;JJ$4,'05市民生活実感調査'!$A$3:$BC$218,COLUMN('05市民生活実感調査'!$BC:$BC),FALSE),"-")</f>
        <v>-</v>
      </c>
      <c r="JK54" s="878" t="str">
        <f>IF($O54="○",VLOOKUP($C54&amp;"-"&amp;JK$4,'05市民生活実感調査'!$A$3:$BC$218,COLUMN('05市民生活実感調査'!$BC:$BC),FALSE),"-")</f>
        <v>-</v>
      </c>
      <c r="JL54" s="878" t="str">
        <f>IF($P54="○",VLOOKUP($C54&amp;"-"&amp;JL$4,'05市民生活実感調査'!$A$3:$BC$218,COLUMN('05市民生活実感調査'!$BC:$BC),FALSE),"-")</f>
        <v>-</v>
      </c>
      <c r="JM54" s="878" t="str">
        <f>IF($Q54="○",VLOOKUP($C54&amp;"-"&amp;JM$4,'05市民生活実感調査'!$A$3:$BC$218,COLUMN('05市民生活実感調査'!$BC:$BC),FALSE),"-")</f>
        <v>-</v>
      </c>
      <c r="JN54" s="878" t="str">
        <f>IF($R54="○",VLOOKUP($C54&amp;"-"&amp;JN$4,'05市民生活実感調査'!$A$3:$BC$218,COLUMN('05市民生活実感調査'!$BC:$BC),FALSE),"-")</f>
        <v>-</v>
      </c>
      <c r="JO54" s="879" t="str">
        <f t="shared" si="251"/>
        <v>c</v>
      </c>
      <c r="JP54" s="877" t="str">
        <f t="shared" si="252"/>
        <v/>
      </c>
      <c r="JQ54" s="878" t="str">
        <f t="shared" si="253"/>
        <v/>
      </c>
      <c r="JR54" s="878">
        <f t="shared" si="254"/>
        <v>2</v>
      </c>
      <c r="JS54" s="878" t="str">
        <f t="shared" si="255"/>
        <v/>
      </c>
      <c r="JT54" s="878" t="str">
        <f t="shared" si="256"/>
        <v/>
      </c>
      <c r="JU54" s="878" t="str">
        <f t="shared" si="257"/>
        <v/>
      </c>
      <c r="JV54" s="878" t="str">
        <f t="shared" si="258"/>
        <v/>
      </c>
      <c r="JW54" s="878" t="str">
        <f t="shared" si="259"/>
        <v/>
      </c>
      <c r="JX54" s="840">
        <f t="shared" si="260"/>
        <v>0.5</v>
      </c>
      <c r="JY54" s="876" t="str">
        <f t="shared" si="263"/>
        <v>客観指標</v>
      </c>
      <c r="JZ54" s="863" t="str">
        <f t="shared" si="261"/>
        <v>障害のあるひとの社会参加や就労支援という対象者が限られた施策であり、市民の生活実感に施策の効果が反映されにくいと考えられるため、客観指標を重視する。</v>
      </c>
      <c r="KA54" s="877" t="str">
        <f>VLOOKUP(IL54&amp;JO54&amp;JY54,プルダウン!$AC$2:$AD$71,2,FALSE)</f>
        <v>C</v>
      </c>
      <c r="KB54" s="859" t="str">
        <f>VLOOKUP(KA54,プルダウン!$A$1:$B$6,2,FALSE)</f>
        <v>政策の目的がそこそこ達成されている</v>
      </c>
      <c r="KC54" s="860" t="s">
        <v>3188</v>
      </c>
      <c r="KD54" s="859"/>
      <c r="KE54" s="883" t="str">
        <f>VLOOKUP($A54&amp;"-"&amp;KE$4,'04施策の客観指標'!$A$4:$AY$1029,COLUMN('04施策の客観指標'!$AX:$AX),FALSE)</f>
        <v>b</v>
      </c>
      <c r="KF54" s="813" t="str">
        <f>VLOOKUP($A54&amp;"-"&amp;KF$4,'04施策の客観指標'!$A$4:$AY$1029,COLUMN('04施策の客観指標'!$AX:$AX),FALSE)</f>
        <v>e</v>
      </c>
      <c r="KG54" s="813" t="str">
        <f>VLOOKUP($A54&amp;"-"&amp;KG$4,'04施策の客観指標'!$A$4:$AY$1029,COLUMN('04施策の客観指標'!$AX:$AX),FALSE)</f>
        <v>-</v>
      </c>
      <c r="KH54" s="813" t="str">
        <f>VLOOKUP($A54&amp;"-"&amp;KH$4,'04施策の客観指標'!$A$4:$AY$1029,COLUMN('04施策の客観指標'!$AX:$AX),FALSE)</f>
        <v>-</v>
      </c>
      <c r="KI54" s="813" t="str">
        <f>VLOOKUP($A54&amp;"-"&amp;KI$4,'04施策の客観指標'!$A$4:$AY$1029,COLUMN('04施策の客観指標'!$AX:$AX),FALSE)</f>
        <v>-</v>
      </c>
      <c r="KJ54" s="813" t="str">
        <f>VLOOKUP($A54&amp;"-"&amp;KJ$4,'04施策の客観指標'!$A$4:$AY$1029,COLUMN('04施策の客観指標'!$AX:$AX),FALSE)</f>
        <v>-</v>
      </c>
      <c r="KK54" s="813" t="str">
        <f>VLOOKUP($A54&amp;"-"&amp;KK$4,'04施策の客観指標'!$A$4:$AY$1029,COLUMN('04施策の客観指標'!$AX:$AX),FALSE)</f>
        <v>-</v>
      </c>
      <c r="KL54" s="813" t="str">
        <f>VLOOKUP($A54&amp;"-"&amp;KL$4,'04施策の客観指標'!$A$4:$AY$1029,COLUMN('04施策の客観指標'!$AX:$AX),FALSE)</f>
        <v>-</v>
      </c>
      <c r="KM54" s="813" t="str">
        <f>VLOOKUP($A54&amp;"-"&amp;KM$4,'04施策の客観指標'!$A$4:$AY$1029,COLUMN('04施策の客観指標'!$AX:$AX),FALSE)</f>
        <v>-</v>
      </c>
      <c r="KN54" s="814" t="str">
        <f t="shared" si="118"/>
        <v>d</v>
      </c>
      <c r="KO54" s="423">
        <f>IF(KE54="-","-",VLOOKUP($A54&amp;"-"&amp;KE$4,'04施策の客観指標'!$A$4:$AY$1029,COLUMN('04施策の客観指標'!$AY:$AY),FALSE))</f>
        <v>1</v>
      </c>
      <c r="KP54" s="423">
        <f>IF(KF54="-","-",VLOOKUP($A54&amp;"-"&amp;KF$4,'04施策の客観指標'!$A$4:$AY$1029,COLUMN('04施策の客観指標'!$AY:$AY),FALSE))</f>
        <v>1</v>
      </c>
      <c r="KQ54" s="423" t="str">
        <f>IF(KG54="-","-",VLOOKUP($A54&amp;"-"&amp;KG$4,'04施策の客観指標'!$A$4:$AY$1029,COLUMN('04施策の客観指標'!$AY:$AY),FALSE))</f>
        <v>-</v>
      </c>
      <c r="KR54" s="423" t="str">
        <f>IF(KH54="-","-",VLOOKUP($A54&amp;"-"&amp;KH$4,'04施策の客観指標'!$A$4:$AY$1029,COLUMN('04施策の客観指標'!$AY:$AY),FALSE))</f>
        <v>-</v>
      </c>
      <c r="KS54" s="423" t="str">
        <f>IF(KI54="-","-",VLOOKUP($A54&amp;"-"&amp;KI$4,'04施策の客観指標'!$A$4:$AY$1029,COLUMN('04施策の客観指標'!$AY:$AY),FALSE))</f>
        <v>-</v>
      </c>
      <c r="KT54" s="423" t="str">
        <f>IF(KJ54="-","-",VLOOKUP($A54&amp;"-"&amp;KJ$4,'04施策の客観指標'!$A$4:$AY$1029,COLUMN('04施策の客観指標'!$AY:$AY),FALSE))</f>
        <v>-</v>
      </c>
      <c r="KU54" s="423" t="str">
        <f>IF(KK54="-","-",VLOOKUP($A54&amp;"-"&amp;KK$4,'04施策の客観指標'!$A$4:$AY$1029,COLUMN('04施策の客観指標'!$AY:$AY),FALSE))</f>
        <v>-</v>
      </c>
      <c r="KV54" s="423" t="str">
        <f>IF(KL54="-","-",VLOOKUP($A54&amp;"-"&amp;KL$4,'04施策の客観指標'!$A$4:$AY$1029,COLUMN('04施策の客観指標'!$AY:$AY),FALSE))</f>
        <v>-</v>
      </c>
      <c r="KW54" s="423" t="str">
        <f>IF(KM54="-","-",VLOOKUP($A54&amp;"-"&amp;KM$4,'04施策の客観指標'!$A$4:$AY$1029,COLUMN('04施策の客観指標'!$AY:$AY),FALSE))</f>
        <v>-</v>
      </c>
      <c r="KX54" s="234">
        <f t="shared" si="119"/>
        <v>2</v>
      </c>
      <c r="KY54" s="237">
        <f t="shared" si="120"/>
        <v>3</v>
      </c>
      <c r="KZ54" s="187">
        <f t="shared" si="121"/>
        <v>0</v>
      </c>
      <c r="LA54" s="187" t="str">
        <f t="shared" si="122"/>
        <v/>
      </c>
      <c r="LB54" s="187" t="str">
        <f t="shared" si="123"/>
        <v/>
      </c>
      <c r="LC54" s="187" t="str">
        <f t="shared" si="124"/>
        <v/>
      </c>
      <c r="LD54" s="187" t="str">
        <f t="shared" si="125"/>
        <v/>
      </c>
      <c r="LE54" s="187" t="str">
        <f t="shared" si="126"/>
        <v/>
      </c>
      <c r="LF54" s="187" t="str">
        <f t="shared" si="127"/>
        <v/>
      </c>
      <c r="LG54" s="187" t="str">
        <f t="shared" si="128"/>
        <v/>
      </c>
      <c r="LH54" s="240">
        <f t="shared" si="129"/>
        <v>0.375</v>
      </c>
      <c r="LI54" s="820" t="str">
        <f>IF($K54="○",VLOOKUP($C54&amp;"-"&amp;LI$4,'05市民生活実感調査'!$A$3:$BM$218,COLUMN('05市民生活実感調査'!$BM:$BM),FALSE),"-")</f>
        <v>-</v>
      </c>
      <c r="LJ54" s="821" t="str">
        <f>IF($L54="○",VLOOKUP($C54&amp;"-"&amp;LJ$4,'05市民生活実感調査'!$A$3:$BM$218,COLUMN('05市民生活実感調査'!$BM:$BM),FALSE),"-")</f>
        <v>-</v>
      </c>
      <c r="LK54" s="821" t="str">
        <f>IF($M54="○",VLOOKUP($C54&amp;"-"&amp;LK$4,'05市民生活実感調査'!$A$3:$BM$218,COLUMN('05市民生活実感調査'!$BM:$BM),FALSE),"-")</f>
        <v>c</v>
      </c>
      <c r="LL54" s="821" t="str">
        <f>IF($N54="○",VLOOKUP($C54&amp;"-"&amp;LL$4,'05市民生活実感調査'!$A$3:$BM$218,COLUMN('05市民生活実感調査'!$BM:$BM),FALSE),"-")</f>
        <v>-</v>
      </c>
      <c r="LM54" s="821" t="str">
        <f>IF($O54="○",VLOOKUP($C54&amp;"-"&amp;LM$4,'05市民生活実感調査'!$A$3:$BM$218,COLUMN('05市民生活実感調査'!$BM:$BM),FALSE),"-")</f>
        <v>-</v>
      </c>
      <c r="LN54" s="821" t="str">
        <f>IF($P54="○",VLOOKUP($C54&amp;"-"&amp;LN$4,'05市民生活実感調査'!$A$3:$BM$218,COLUMN('05市民生活実感調査'!$BM:$BM),FALSE),"-")</f>
        <v>-</v>
      </c>
      <c r="LO54" s="821" t="str">
        <f>IF($Q54="○",VLOOKUP($C54&amp;"-"&amp;LO$4,'05市民生活実感調査'!$A$3:$BM$218,COLUMN('05市民生活実感調査'!$BM:$BM),FALSE),"-")</f>
        <v>-</v>
      </c>
      <c r="LP54" s="821" t="str">
        <f>IF($R54="○",VLOOKUP($C54&amp;"-"&amp;LP$4,'05市民生活実感調査'!$A$3:$BM$218,COLUMN('05市民生活実感調査'!$BM:$BM),FALSE),"-")</f>
        <v>-</v>
      </c>
      <c r="LQ54" s="822" t="str">
        <f t="shared" si="130"/>
        <v>c</v>
      </c>
      <c r="LR54" s="237" t="str">
        <f t="shared" si="131"/>
        <v/>
      </c>
      <c r="LS54" s="187" t="str">
        <f t="shared" si="132"/>
        <v/>
      </c>
      <c r="LT54" s="187">
        <f t="shared" si="133"/>
        <v>2</v>
      </c>
      <c r="LU54" s="187" t="str">
        <f t="shared" si="134"/>
        <v/>
      </c>
      <c r="LV54" s="187" t="str">
        <f t="shared" si="135"/>
        <v/>
      </c>
      <c r="LW54" s="187" t="str">
        <f t="shared" si="136"/>
        <v/>
      </c>
      <c r="LX54" s="187" t="str">
        <f t="shared" si="137"/>
        <v/>
      </c>
      <c r="LY54" s="187" t="str">
        <f t="shared" si="138"/>
        <v/>
      </c>
      <c r="LZ54" s="422">
        <f t="shared" si="142"/>
        <v>0.5</v>
      </c>
      <c r="MA54" s="103" t="str">
        <f t="shared" si="144"/>
        <v>客観指標</v>
      </c>
      <c r="MB54" s="104" t="str">
        <f t="shared" si="140"/>
        <v>障害のあるひとの社会参加や就労支援という対象者が限られた施策であり、市民の生活実感に施策の効果が反映されにくいと考えられるため、客観指標を重視する。</v>
      </c>
      <c r="MC54" s="823" t="str">
        <f>VLOOKUP(KN54&amp;LQ54&amp;MA54,プルダウン!$AC$2:$AD$71,2,FALSE)</f>
        <v>D</v>
      </c>
      <c r="MD54" s="824" t="str">
        <f>VLOOKUP(MC54,プルダウン!$A$1:$B$6,2,FALSE)</f>
        <v>政策の目的があまり達成されていない</v>
      </c>
      <c r="ME54" s="91" t="s">
        <v>3567</v>
      </c>
      <c r="MF54" s="190"/>
    </row>
    <row r="55" spans="1:344" ht="174" customHeight="1">
      <c r="A55" s="231">
        <v>1304</v>
      </c>
      <c r="B55" s="104" t="s">
        <v>207</v>
      </c>
      <c r="C55" s="237">
        <f t="shared" si="145"/>
        <v>13</v>
      </c>
      <c r="D55" s="190" t="str">
        <f>IFERROR(VLOOKUP(C55,プルダウン!$L$2:$M$28,2,FALSE),"-")</f>
        <v>障害者福祉</v>
      </c>
      <c r="E55" s="104"/>
      <c r="F55" s="91" t="s">
        <v>1430</v>
      </c>
      <c r="G55" s="117" t="s">
        <v>1604</v>
      </c>
      <c r="H55" s="91"/>
      <c r="I55" s="117"/>
      <c r="J55" s="104"/>
      <c r="K55" s="420" t="s">
        <v>83</v>
      </c>
      <c r="L55" s="421" t="s">
        <v>83</v>
      </c>
      <c r="M55" s="421" t="s">
        <v>83</v>
      </c>
      <c r="N55" s="421" t="s">
        <v>383</v>
      </c>
      <c r="O55" s="421" t="s">
        <v>83</v>
      </c>
      <c r="P55" s="421" t="s">
        <v>83</v>
      </c>
      <c r="Q55" s="421" t="s">
        <v>83</v>
      </c>
      <c r="R55" s="422" t="s">
        <v>83</v>
      </c>
      <c r="S55" s="898" t="str">
        <f>VLOOKUP($A55&amp;"-"&amp;S$4,'04施策の客観指標'!$A$4:$AY$1029,COLUMN('04施策の客観指標'!$AS:$AS),FALSE)</f>
        <v>b</v>
      </c>
      <c r="T55" s="899" t="str">
        <f>VLOOKUP($A55&amp;"-"&amp;T$4,'04施策の客観指標'!$A$4:$AY$1029,COLUMN('04施策の客観指標'!$AS:$AS),FALSE)</f>
        <v>a</v>
      </c>
      <c r="U55" s="899" t="str">
        <f>VLOOKUP($A55&amp;"-"&amp;U$4,'04施策の客観指標'!$A$4:$AY$1029,COLUMN('04施策の客観指標'!$AS:$AS),FALSE)</f>
        <v>a</v>
      </c>
      <c r="V55" s="899" t="str">
        <f>VLOOKUP($A55&amp;"-"&amp;V$4,'04施策の客観指標'!$A$4:$AY$1029,COLUMN('04施策の客観指標'!$AS:$AS),FALSE)</f>
        <v>-</v>
      </c>
      <c r="W55" s="899" t="str">
        <f>VLOOKUP($A55&amp;"-"&amp;W$4,'04施策の客観指標'!$A$4:$AY$1029,COLUMN('04施策の客観指標'!$AS:$AS),FALSE)</f>
        <v>-</v>
      </c>
      <c r="X55" s="899" t="str">
        <f>VLOOKUP($A55&amp;"-"&amp;X$4,'04施策の客観指標'!$A$4:$AY$1029,COLUMN('04施策の客観指標'!$AS:$AS),FALSE)</f>
        <v>-</v>
      </c>
      <c r="Y55" s="899" t="str">
        <f>VLOOKUP($A55&amp;"-"&amp;Y$4,'04施策の客観指標'!$A$4:$AY$1029,COLUMN('04施策の客観指標'!$AS:$AS),FALSE)</f>
        <v>-</v>
      </c>
      <c r="Z55" s="899" t="str">
        <f>VLOOKUP($A55&amp;"-"&amp;Z$4,'04施策の客観指標'!$A$4:$AY$1029,COLUMN('04施策の客観指標'!$AS:$AS),FALSE)</f>
        <v>-</v>
      </c>
      <c r="AA55" s="900" t="str">
        <f>VLOOKUP($A55&amp;"-"&amp;AA$4,'04施策の客観指標'!$A$4:$AY$1029,COLUMN('04施策の客観指標'!$AS:$AS),FALSE)</f>
        <v>-</v>
      </c>
      <c r="AB55" s="901" t="str">
        <f t="shared" si="146"/>
        <v>a</v>
      </c>
      <c r="AC55" s="902">
        <v>1</v>
      </c>
      <c r="AD55" s="899">
        <v>1</v>
      </c>
      <c r="AE55" s="899">
        <v>1</v>
      </c>
      <c r="AF55" s="899" t="s">
        <v>83</v>
      </c>
      <c r="AG55" s="899" t="s">
        <v>83</v>
      </c>
      <c r="AH55" s="899" t="s">
        <v>83</v>
      </c>
      <c r="AI55" s="899" t="s">
        <v>83</v>
      </c>
      <c r="AJ55" s="899" t="s">
        <v>83</v>
      </c>
      <c r="AK55" s="899" t="s">
        <v>83</v>
      </c>
      <c r="AL55" s="903">
        <f t="shared" si="147"/>
        <v>3</v>
      </c>
      <c r="AM55" s="877">
        <f t="shared" si="148"/>
        <v>3</v>
      </c>
      <c r="AN55" s="878">
        <f t="shared" si="149"/>
        <v>4</v>
      </c>
      <c r="AO55" s="878">
        <f t="shared" si="150"/>
        <v>4</v>
      </c>
      <c r="AP55" s="878" t="str">
        <f t="shared" si="151"/>
        <v/>
      </c>
      <c r="AQ55" s="878" t="str">
        <f t="shared" si="152"/>
        <v/>
      </c>
      <c r="AR55" s="878" t="str">
        <f t="shared" si="153"/>
        <v/>
      </c>
      <c r="AS55" s="878" t="str">
        <f t="shared" si="154"/>
        <v/>
      </c>
      <c r="AT55" s="878" t="str">
        <f t="shared" si="155"/>
        <v/>
      </c>
      <c r="AU55" s="852" t="str">
        <f t="shared" si="156"/>
        <v/>
      </c>
      <c r="AV55" s="855">
        <f t="shared" si="157"/>
        <v>0.91666666666666663</v>
      </c>
      <c r="AW55" s="856" t="str">
        <f>IF($K55="○",VLOOKUP($C55&amp;"-"&amp;AW$4,'05市民生活実感調査'!$A$3:$BC$218,COLUMN('05市民生活実感調査'!$O:$O),FALSE),"-")</f>
        <v>-</v>
      </c>
      <c r="AX55" s="878" t="str">
        <f>IF($L55="○",VLOOKUP($C55&amp;"-"&amp;AX$4,'05市民生活実感調査'!$A$3:$BC$218,COLUMN('05市民生活実感調査'!$O:$O),FALSE),"-")</f>
        <v>-</v>
      </c>
      <c r="AY55" s="878" t="str">
        <f>IF($M55="○",VLOOKUP($C55&amp;"-"&amp;AY$4,'05市民生活実感調査'!$A$3:$BC$218,COLUMN('05市民生活実感調査'!$O:$O),FALSE),"-")</f>
        <v>-</v>
      </c>
      <c r="AZ55" s="878" t="str">
        <f>IF($N55="○",VLOOKUP($C55&amp;"-"&amp;AZ$4,'05市民生活実感調査'!$A$3:$BC$218,COLUMN('05市民生活実感調査'!$O:$O),FALSE),"-")</f>
        <v>c</v>
      </c>
      <c r="BA55" s="878" t="str">
        <f>IF($O55="○",VLOOKUP($C55&amp;"-"&amp;BA$4,'05市民生活実感調査'!$A$3:$BC$218,COLUMN('05市民生活実感調査'!$O:$O),FALSE),"-")</f>
        <v>-</v>
      </c>
      <c r="BB55" s="878" t="str">
        <f>IF($P55="○",VLOOKUP($C55&amp;"-"&amp;BB$4,'05市民生活実感調査'!$A$3:$BC$218,COLUMN('05市民生活実感調査'!$O:$O),FALSE),"-")</f>
        <v>-</v>
      </c>
      <c r="BC55" s="878" t="str">
        <f>IF($Q55="○",VLOOKUP($C55&amp;"-"&amp;BC$4,'05市民生活実感調査'!$A$3:$BC$218,COLUMN('05市民生活実感調査'!$O:$O),FALSE),"-")</f>
        <v>-</v>
      </c>
      <c r="BD55" s="878" t="str">
        <f>IF($R55="○",VLOOKUP($C55&amp;"-"&amp;BD$4,'05市民生活実感調査'!$A$3:$BC$218,COLUMN('05市民生活実感調査'!$O:$O),FALSE),"-")</f>
        <v>-</v>
      </c>
      <c r="BE55" s="879" t="str">
        <f t="shared" si="158"/>
        <v>c</v>
      </c>
      <c r="BF55" s="877" t="str">
        <f t="shared" si="159"/>
        <v/>
      </c>
      <c r="BG55" s="878" t="str">
        <f t="shared" si="160"/>
        <v/>
      </c>
      <c r="BH55" s="878" t="str">
        <f t="shared" si="161"/>
        <v/>
      </c>
      <c r="BI55" s="878">
        <f t="shared" si="162"/>
        <v>2</v>
      </c>
      <c r="BJ55" s="878" t="str">
        <f t="shared" si="163"/>
        <v/>
      </c>
      <c r="BK55" s="878" t="str">
        <f t="shared" si="164"/>
        <v/>
      </c>
      <c r="BL55" s="878" t="str">
        <f t="shared" si="165"/>
        <v/>
      </c>
      <c r="BM55" s="878" t="str">
        <f t="shared" si="166"/>
        <v/>
      </c>
      <c r="BN55" s="840">
        <f t="shared" si="167"/>
        <v>0.5</v>
      </c>
      <c r="BO55" s="880" t="s">
        <v>123</v>
      </c>
      <c r="BP55" s="863" t="s">
        <v>1998</v>
      </c>
      <c r="BQ55" s="877" t="s">
        <v>313</v>
      </c>
      <c r="BR55" s="887" t="str">
        <f>VLOOKUP(BQ55,プルダウン!$A$1:$B$6,2,FALSE)</f>
        <v>政策の目的がかなり達成されている</v>
      </c>
      <c r="BS55" s="864" t="s">
        <v>323</v>
      </c>
      <c r="BT55" s="891" t="s">
        <v>1605</v>
      </c>
      <c r="BU55" s="888" t="s">
        <v>1460</v>
      </c>
      <c r="BV55" s="890" t="s">
        <v>1606</v>
      </c>
      <c r="BW55" s="889" t="str">
        <f>VLOOKUP($A55&amp;"-"&amp;BW$4,'04施策の客観指標'!$A$4:$AY$1029,COLUMN('04施策の客観指標'!$AT:$AT),FALSE)</f>
        <v>b</v>
      </c>
      <c r="BX55" s="878" t="str">
        <f>VLOOKUP($A55&amp;"-"&amp;BX$4,'04施策の客観指標'!$A$4:$AY$1029,COLUMN('04施策の客観指標'!$AT:$AT),FALSE)</f>
        <v>c</v>
      </c>
      <c r="BY55" s="878" t="str">
        <f>VLOOKUP($A55&amp;"-"&amp;BY$4,'04施策の客観指標'!$A$4:$AY$1029,COLUMN('04施策の客観指標'!$AT:$AT),FALSE)</f>
        <v>a</v>
      </c>
      <c r="BZ55" s="878" t="str">
        <f>VLOOKUP($A55&amp;"-"&amp;BZ$4,'04施策の客観指標'!$A$4:$AY$1029,COLUMN('04施策の客観指標'!$AT:$AT),FALSE)</f>
        <v>-</v>
      </c>
      <c r="CA55" s="878" t="str">
        <f>VLOOKUP($A55&amp;"-"&amp;CA$4,'04施策の客観指標'!$A$4:$AY$1029,COLUMN('04施策の客観指標'!$AT:$AT),FALSE)</f>
        <v>-</v>
      </c>
      <c r="CB55" s="878" t="str">
        <f>VLOOKUP($A55&amp;"-"&amp;CB$4,'04施策の客観指標'!$A$4:$AY$1029,COLUMN('04施策の客観指標'!$AT:$AT),FALSE)</f>
        <v>-</v>
      </c>
      <c r="CC55" s="878" t="str">
        <f>VLOOKUP($A55&amp;"-"&amp;CC$4,'04施策の客観指標'!$A$4:$AY$1029,COLUMN('04施策の客観指標'!$AT:$AT),FALSE)</f>
        <v>-</v>
      </c>
      <c r="CD55" s="878" t="str">
        <f>VLOOKUP($A55&amp;"-"&amp;CD$4,'04施策の客観指標'!$A$4:$AY$1029,COLUMN('04施策の客観指標'!$AT:$AT),FALSE)</f>
        <v>-</v>
      </c>
      <c r="CE55" s="852" t="str">
        <f>VLOOKUP($A55&amp;"-"&amp;CE$4,'04施策の客観指標'!$A$4:$AY$1029,COLUMN('04施策の客観指標'!$AT:$AT),FALSE)</f>
        <v>-</v>
      </c>
      <c r="CF55" s="879" t="str">
        <f t="shared" si="168"/>
        <v>b</v>
      </c>
      <c r="CG55" s="856">
        <f>IF(BW55="-","-",VLOOKUP($A55&amp;"-"&amp;BW$4,'04施策の客観指標'!$A$4:$AY$1029,COLUMN('04施策の客観指標'!$AY:$AY),FALSE))</f>
        <v>1</v>
      </c>
      <c r="CH55" s="856">
        <f>IF(BX55="-","-",VLOOKUP($A55&amp;"-"&amp;BX$4,'04施策の客観指標'!$A$4:$AY$1029,COLUMN('04施策の客観指標'!$AY:$AY),FALSE))</f>
        <v>1</v>
      </c>
      <c r="CI55" s="856">
        <f>IF(BY55="-","-",VLOOKUP($A55&amp;"-"&amp;BY$4,'04施策の客観指標'!$A$4:$AY$1029,COLUMN('04施策の客観指標'!$AY:$AY),FALSE))</f>
        <v>1</v>
      </c>
      <c r="CJ55" s="856" t="str">
        <f>IF(BZ55="-","-",VLOOKUP($A55&amp;"-"&amp;BZ$4,'04施策の客観指標'!$A$4:$AY$1029,COLUMN('04施策の客観指標'!$AY:$AY),FALSE))</f>
        <v>-</v>
      </c>
      <c r="CK55" s="856" t="str">
        <f>IF(CA55="-","-",VLOOKUP($A55&amp;"-"&amp;CA$4,'04施策の客観指標'!$A$4:$AY$1029,COLUMN('04施策の客観指標'!$AY:$AY),FALSE))</f>
        <v>-</v>
      </c>
      <c r="CL55" s="856" t="str">
        <f>IF(CB55="-","-",VLOOKUP($A55&amp;"-"&amp;CB$4,'04施策の客観指標'!$A$4:$AY$1029,COLUMN('04施策の客観指標'!$AY:$AY),FALSE))</f>
        <v>-</v>
      </c>
      <c r="CM55" s="856" t="str">
        <f>IF(CC55="-","-",VLOOKUP($A55&amp;"-"&amp;CC$4,'04施策の客観指標'!$A$4:$AY$1029,COLUMN('04施策の客観指標'!$AY:$AY),FALSE))</f>
        <v>-</v>
      </c>
      <c r="CN55" s="856" t="str">
        <f>IF(CD55="-","-",VLOOKUP($A55&amp;"-"&amp;CD$4,'04施策の客観指標'!$A$4:$AY$1029,COLUMN('04施策の客観指標'!$AY:$AY),FALSE))</f>
        <v>-</v>
      </c>
      <c r="CO55" s="856" t="str">
        <f>IF(CE55="-","-",VLOOKUP($A55&amp;"-"&amp;CE$4,'04施策の客観指標'!$A$4:$AY$1029,COLUMN('04施策の客観指標'!$AY:$AY),FALSE))</f>
        <v>-</v>
      </c>
      <c r="CP55" s="879">
        <f t="shared" si="169"/>
        <v>3</v>
      </c>
      <c r="CQ55" s="877">
        <f t="shared" si="170"/>
        <v>3</v>
      </c>
      <c r="CR55" s="878">
        <f t="shared" si="171"/>
        <v>2</v>
      </c>
      <c r="CS55" s="878">
        <f t="shared" si="172"/>
        <v>4</v>
      </c>
      <c r="CT55" s="878" t="str">
        <f t="shared" si="173"/>
        <v/>
      </c>
      <c r="CU55" s="878" t="str">
        <f t="shared" si="174"/>
        <v/>
      </c>
      <c r="CV55" s="878" t="str">
        <f t="shared" si="175"/>
        <v/>
      </c>
      <c r="CW55" s="878" t="str">
        <f t="shared" si="176"/>
        <v/>
      </c>
      <c r="CX55" s="878" t="str">
        <f t="shared" si="177"/>
        <v/>
      </c>
      <c r="CY55" s="878" t="str">
        <f t="shared" si="178"/>
        <v/>
      </c>
      <c r="CZ55" s="855">
        <f t="shared" si="179"/>
        <v>0.75</v>
      </c>
      <c r="DA55" s="877" t="str">
        <f>IF($K55="○",VLOOKUP($C55&amp;"-"&amp;DA$4,'05市民生活実感調査'!$A$3:$BC$218,COLUMN('05市民生活実感調査'!$Y:$Y),FALSE),"-")</f>
        <v>-</v>
      </c>
      <c r="DB55" s="878" t="str">
        <f>IF($L55="○",VLOOKUP($C55&amp;"-"&amp;DB$4,'05市民生活実感調査'!$A$3:$BC$218,COLUMN('05市民生活実感調査'!$Y:$Y),FALSE),"-")</f>
        <v>-</v>
      </c>
      <c r="DC55" s="878" t="str">
        <f>IF($M55="○",VLOOKUP($C55&amp;"-"&amp;DC$4,'05市民生活実感調査'!$A$3:$BC$218,COLUMN('05市民生活実感調査'!$Y:$Y),FALSE),"-")</f>
        <v>-</v>
      </c>
      <c r="DD55" s="878" t="str">
        <f>IF($N55="○",VLOOKUP($C55&amp;"-"&amp;DD$4,'05市民生活実感調査'!$A$3:$BC$218,COLUMN('05市民生活実感調査'!$Y:$Y),FALSE),"-")</f>
        <v>c</v>
      </c>
      <c r="DE55" s="878" t="str">
        <f>IF($O55="○",VLOOKUP($C55&amp;"-"&amp;DE$4,'05市民生活実感調査'!$A$3:$BC$218,COLUMN('05市民生活実感調査'!$Y:$Y),FALSE),"-")</f>
        <v>-</v>
      </c>
      <c r="DF55" s="878" t="str">
        <f>IF($P55="○",VLOOKUP($C55&amp;"-"&amp;DF$4,'05市民生活実感調査'!$A$3:$BC$218,COLUMN('05市民生活実感調査'!$Y:$Y),FALSE),"-")</f>
        <v>-</v>
      </c>
      <c r="DG55" s="878" t="str">
        <f>IF($Q55="○",VLOOKUP($C55&amp;"-"&amp;DG$4,'05市民生活実感調査'!$A$3:$BC$218,COLUMN('05市民生活実感調査'!$Y:$Y),FALSE),"-")</f>
        <v>-</v>
      </c>
      <c r="DH55" s="878" t="str">
        <f>IF($R55="○",VLOOKUP($C55&amp;"-"&amp;DH$4,'05市民生活実感調査'!$A$3:$BC$218,COLUMN('05市民生活実感調査'!$Y:$Y),FALSE),"-")</f>
        <v>-</v>
      </c>
      <c r="DI55" s="879" t="str">
        <f t="shared" si="180"/>
        <v>c</v>
      </c>
      <c r="DJ55" s="877" t="str">
        <f t="shared" si="181"/>
        <v/>
      </c>
      <c r="DK55" s="878" t="str">
        <f t="shared" si="182"/>
        <v/>
      </c>
      <c r="DL55" s="878" t="str">
        <f t="shared" si="183"/>
        <v/>
      </c>
      <c r="DM55" s="878">
        <f t="shared" si="184"/>
        <v>2</v>
      </c>
      <c r="DN55" s="878" t="str">
        <f t="shared" si="262"/>
        <v/>
      </c>
      <c r="DO55" s="878" t="str">
        <f t="shared" si="185"/>
        <v/>
      </c>
      <c r="DP55" s="878" t="str">
        <f t="shared" si="186"/>
        <v/>
      </c>
      <c r="DQ55" s="878" t="str">
        <f t="shared" si="187"/>
        <v/>
      </c>
      <c r="DR55" s="840">
        <f t="shared" si="188"/>
        <v>0.5</v>
      </c>
      <c r="DS55" s="876" t="str">
        <f t="shared" si="189"/>
        <v>市民実感</v>
      </c>
      <c r="DT55" s="863" t="str">
        <f t="shared" si="190"/>
        <v>ユニバーサルデザインの視点に基づく社会環境を整備することにより、全ての市民が生活しやすくなることが重要であり、その度合いを図る市民生活実感調査の方に重みを置く。</v>
      </c>
      <c r="DU55" s="877" t="str">
        <f>VLOOKUP(CF55&amp;DI55&amp;DS55,プルダウン!$AC$2:$AD$71,2,FALSE)</f>
        <v>C</v>
      </c>
      <c r="DV55" s="859" t="str">
        <f>VLOOKUP(DU55,プルダウン!$A$1:$B$6,2,FALSE)</f>
        <v>政策の目的がそこそこ達成されている</v>
      </c>
      <c r="DW55" s="860"/>
      <c r="DX55" s="859"/>
      <c r="DY55" s="889" t="str">
        <f>VLOOKUP($A55&amp;"-"&amp;DY$4,'04施策の客観指標'!$A$4:$AY$1029,COLUMN('04施策の客観指標'!$AU:$AU),FALSE)</f>
        <v>c</v>
      </c>
      <c r="DZ55" s="878" t="str">
        <f>VLOOKUP($A55&amp;"-"&amp;DZ$4,'04施策の客観指標'!$A$4:$AY$1029,COLUMN('04施策の客観指標'!$AU:$AU),FALSE)</f>
        <v>c</v>
      </c>
      <c r="EA55" s="878" t="str">
        <f>VLOOKUP($A55&amp;"-"&amp;EA$4,'04施策の客観指標'!$A$4:$AY$1029,COLUMN('04施策の客観指標'!$AU:$AU),FALSE)</f>
        <v>a</v>
      </c>
      <c r="EB55" s="878" t="str">
        <f>VLOOKUP($A55&amp;"-"&amp;EB$4,'04施策の客観指標'!$A$4:$AY$1029,COLUMN('04施策の客観指標'!$AU:$AU),FALSE)</f>
        <v>-</v>
      </c>
      <c r="EC55" s="878" t="str">
        <f>VLOOKUP($A55&amp;"-"&amp;EC$4,'04施策の客観指標'!$A$4:$AY$1029,COLUMN('04施策の客観指標'!$AU:$AU),FALSE)</f>
        <v>-</v>
      </c>
      <c r="ED55" s="878" t="str">
        <f>VLOOKUP($A55&amp;"-"&amp;ED$4,'04施策の客観指標'!$A$4:$AY$1029,COLUMN('04施策の客観指標'!$AU:$AU),FALSE)</f>
        <v>-</v>
      </c>
      <c r="EE55" s="878" t="str">
        <f>VLOOKUP($A55&amp;"-"&amp;EE$4,'04施策の客観指標'!$A$4:$AY$1029,COLUMN('04施策の客観指標'!$AU:$AU),FALSE)</f>
        <v>-</v>
      </c>
      <c r="EF55" s="878" t="str">
        <f>VLOOKUP($A55&amp;"-"&amp;EF$4,'04施策の客観指標'!$A$4:$AY$1029,COLUMN('04施策の客観指標'!$AU:$AU),FALSE)</f>
        <v>-</v>
      </c>
      <c r="EG55" s="878" t="str">
        <f>VLOOKUP($A55&amp;"-"&amp;EG$4,'04施策の客観指標'!$A$4:$AY$1029,COLUMN('04施策の客観指標'!$AU:$AU),FALSE)</f>
        <v>-</v>
      </c>
      <c r="EH55" s="879" t="str">
        <f t="shared" si="191"/>
        <v>b</v>
      </c>
      <c r="EI55" s="895">
        <f>IF(DY55="-","-",VLOOKUP($A55&amp;"-"&amp;DY$4,'04施策の客観指標'!$A$4:$AY$1029,COLUMN('04施策の客観指標'!$AY:$AY),FALSE))</f>
        <v>1</v>
      </c>
      <c r="EJ55" s="895">
        <f>IF(DZ55="-","-",VLOOKUP($A55&amp;"-"&amp;DZ$4,'04施策の客観指標'!$A$4:$AY$1029,COLUMN('04施策の客観指標'!$AY:$AY),FALSE))</f>
        <v>1</v>
      </c>
      <c r="EK55" s="895">
        <f>IF(EA55="-","-",VLOOKUP($A55&amp;"-"&amp;EA$4,'04施策の客観指標'!$A$4:$AY$1029,COLUMN('04施策の客観指標'!$AY:$AY),FALSE))</f>
        <v>1</v>
      </c>
      <c r="EL55" s="895" t="str">
        <f>IF(EB55="-","-",VLOOKUP($A55&amp;"-"&amp;EB$4,'04施策の客観指標'!$A$4:$AY$1029,COLUMN('04施策の客観指標'!$AY:$AY),FALSE))</f>
        <v>-</v>
      </c>
      <c r="EM55" s="895" t="str">
        <f>IF(EC55="-","-",VLOOKUP($A55&amp;"-"&amp;EC$4,'04施策の客観指標'!$A$4:$AY$1029,COLUMN('04施策の客観指標'!$AY:$AY),FALSE))</f>
        <v>-</v>
      </c>
      <c r="EN55" s="895" t="str">
        <f>IF(ED55="-","-",VLOOKUP($A55&amp;"-"&amp;ED$4,'04施策の客観指標'!$A$4:$AY$1029,COLUMN('04施策の客観指標'!$AY:$AY),FALSE))</f>
        <v>-</v>
      </c>
      <c r="EO55" s="895" t="str">
        <f>IF(EE55="-","-",VLOOKUP($A55&amp;"-"&amp;EE$4,'04施策の客観指標'!$A$4:$AY$1029,COLUMN('04施策の客観指標'!$AY:$AY),FALSE))</f>
        <v>-</v>
      </c>
      <c r="EP55" s="895" t="str">
        <f>IF(EF55="-","-",VLOOKUP($A55&amp;"-"&amp;EF$4,'04施策の客観指標'!$A$4:$AY$1029,COLUMN('04施策の客観指標'!$AY:$AY),FALSE))</f>
        <v>-</v>
      </c>
      <c r="EQ55" s="895" t="str">
        <f>IF(EG55="-","-",VLOOKUP($A55&amp;"-"&amp;EG$4,'04施策の客観指標'!$A$4:$AY$1029,COLUMN('04施策の客観指標'!$AY:$AY),FALSE))</f>
        <v>-</v>
      </c>
      <c r="ER55" s="879">
        <f t="shared" si="192"/>
        <v>3</v>
      </c>
      <c r="ES55" s="877">
        <f t="shared" si="193"/>
        <v>2</v>
      </c>
      <c r="ET55" s="878">
        <f t="shared" si="194"/>
        <v>2</v>
      </c>
      <c r="EU55" s="878">
        <f t="shared" si="195"/>
        <v>4</v>
      </c>
      <c r="EV55" s="878" t="str">
        <f t="shared" si="196"/>
        <v/>
      </c>
      <c r="EW55" s="878" t="str">
        <f t="shared" si="197"/>
        <v/>
      </c>
      <c r="EX55" s="878" t="str">
        <f t="shared" si="198"/>
        <v/>
      </c>
      <c r="EY55" s="878" t="str">
        <f t="shared" si="199"/>
        <v/>
      </c>
      <c r="EZ55" s="878" t="str">
        <f t="shared" si="200"/>
        <v/>
      </c>
      <c r="FA55" s="878" t="str">
        <f t="shared" si="201"/>
        <v/>
      </c>
      <c r="FB55" s="855">
        <f t="shared" si="202"/>
        <v>0.66666666666666663</v>
      </c>
      <c r="FC55" s="877" t="str">
        <f>IF($K55="○",VLOOKUP($C55&amp;"-"&amp;FC$4,'05市民生活実感調査'!$A$3:$BC$218,COLUMN('05市民生活実感調査'!$AI:$AI),FALSE),"-")</f>
        <v>-</v>
      </c>
      <c r="FD55" s="878" t="str">
        <f>IF($L55="○",VLOOKUP($C55&amp;"-"&amp;FD$4,'05市民生活実感調査'!$A$3:$BC$218,COLUMN('05市民生活実感調査'!$AI:$AI),FALSE),"-")</f>
        <v>-</v>
      </c>
      <c r="FE55" s="878" t="str">
        <f>IF($M55="○",VLOOKUP($C55&amp;"-"&amp;FE$4,'05市民生活実感調査'!$A$3:$BC$218,COLUMN('05市民生活実感調査'!$AI:$AI),FALSE),"-")</f>
        <v>-</v>
      </c>
      <c r="FF55" s="878" t="str">
        <f>IF($N55="○",VLOOKUP($C55&amp;"-"&amp;FF$4,'05市民生活実感調査'!$A$3:$BC$218,COLUMN('05市民生活実感調査'!$AI:$AI),FALSE),"-")</f>
        <v>c</v>
      </c>
      <c r="FG55" s="878" t="str">
        <f>IF($O55="○",VLOOKUP($C55&amp;"-"&amp;FG$4,'05市民生活実感調査'!$A$3:$BC$218,COLUMN('05市民生活実感調査'!$AI:$AI),FALSE),"-")</f>
        <v>-</v>
      </c>
      <c r="FH55" s="878" t="str">
        <f>IF($P55="○",VLOOKUP($C55&amp;"-"&amp;FH$4,'05市民生活実感調査'!$A$3:$BC$218,COLUMN('05市民生活実感調査'!$AI:$AI),FALSE),"-")</f>
        <v>-</v>
      </c>
      <c r="FI55" s="878" t="str">
        <f>IF($Q55="○",VLOOKUP($C55&amp;"-"&amp;FI$4,'05市民生活実感調査'!$A$3:$BC$218,COLUMN('05市民生活実感調査'!$AI:$AI),FALSE),"-")</f>
        <v>-</v>
      </c>
      <c r="FJ55" s="878" t="str">
        <f>IF($R55="○",VLOOKUP($C55&amp;"-"&amp;FJ$4,'05市民生活実感調査'!$A$3:$BC$218,COLUMN('05市民生活実感調査'!$AI:$AI),FALSE),"-")</f>
        <v>-</v>
      </c>
      <c r="FK55" s="879" t="str">
        <f t="shared" si="203"/>
        <v>c</v>
      </c>
      <c r="FL55" s="877" t="str">
        <f t="shared" si="204"/>
        <v/>
      </c>
      <c r="FM55" s="878" t="str">
        <f t="shared" si="205"/>
        <v/>
      </c>
      <c r="FN55" s="878" t="str">
        <f t="shared" si="206"/>
        <v/>
      </c>
      <c r="FO55" s="878">
        <f t="shared" si="207"/>
        <v>2</v>
      </c>
      <c r="FP55" s="878" t="str">
        <f t="shared" si="208"/>
        <v/>
      </c>
      <c r="FQ55" s="878" t="str">
        <f t="shared" si="209"/>
        <v/>
      </c>
      <c r="FR55" s="878" t="str">
        <f t="shared" si="210"/>
        <v/>
      </c>
      <c r="FS55" s="878" t="str">
        <f t="shared" si="211"/>
        <v/>
      </c>
      <c r="FT55" s="840">
        <f t="shared" si="212"/>
        <v>0.5</v>
      </c>
      <c r="FU55" s="876" t="str">
        <f t="shared" si="213"/>
        <v>市民実感</v>
      </c>
      <c r="FV55" s="863" t="str">
        <f t="shared" si="214"/>
        <v>ユニバーサルデザインの視点に基づく社会環境を整備することにより、全ての市民が生活しやすくなることが重要であり、その度合いを図る市民生活実感調査の方に重みを置く。</v>
      </c>
      <c r="FW55" s="877" t="str">
        <f>VLOOKUP(EH55&amp;FK55&amp;FU55,プルダウン!$AC$2:$AD$71,2,FALSE)</f>
        <v>C</v>
      </c>
      <c r="FX55" s="859" t="str">
        <f>VLOOKUP(FW55,プルダウン!$A$1:$B$6,2,FALSE)</f>
        <v>政策の目的がそこそこ達成されている</v>
      </c>
      <c r="FY55" s="860"/>
      <c r="FZ55" s="859"/>
      <c r="GA55" s="889" t="str">
        <f>VLOOKUP($A55&amp;"-"&amp;GA$4,'04施策の客観指標'!$A$4:$AY$1029,COLUMN('04施策の客観指標'!$AV:$AV),FALSE)</f>
        <v>c</v>
      </c>
      <c r="GB55" s="878" t="str">
        <f>VLOOKUP($A55&amp;"-"&amp;GB$4,'04施策の客観指標'!$A$4:$AY$1029,COLUMN('04施策の客観指標'!$AV:$AV),FALSE)</f>
        <v>a</v>
      </c>
      <c r="GC55" s="878" t="str">
        <f>VLOOKUP($A55&amp;"-"&amp;GC$4,'04施策の客観指標'!$A$4:$AY$1029,COLUMN('04施策の客観指標'!$AV:$AV),FALSE)</f>
        <v>b</v>
      </c>
      <c r="GD55" s="878" t="str">
        <f>VLOOKUP($A55&amp;"-"&amp;GD$4,'04施策の客観指標'!$A$4:$AY$1029,COLUMN('04施策の客観指標'!$AV:$AV),FALSE)</f>
        <v>-</v>
      </c>
      <c r="GE55" s="878" t="str">
        <f>VLOOKUP($A55&amp;"-"&amp;GE$4,'04施策の客観指標'!$A$4:$AY$1029,COLUMN('04施策の客観指標'!$AV:$AV),FALSE)</f>
        <v>-</v>
      </c>
      <c r="GF55" s="878" t="str">
        <f>VLOOKUP($A55&amp;"-"&amp;GF$4,'04施策の客観指標'!$A$4:$AY$1029,COLUMN('04施策の客観指標'!$AV:$AV),FALSE)</f>
        <v>-</v>
      </c>
      <c r="GG55" s="878" t="str">
        <f>VLOOKUP($A55&amp;"-"&amp;GG$4,'04施策の客観指標'!$A$4:$AY$1029,COLUMN('04施策の客観指標'!$AV:$AV),FALSE)</f>
        <v>-</v>
      </c>
      <c r="GH55" s="878" t="str">
        <f>VLOOKUP($A55&amp;"-"&amp;GH$4,'04施策の客観指標'!$A$4:$AY$1029,COLUMN('04施策の客観指標'!$AV:$AV),FALSE)</f>
        <v>-</v>
      </c>
      <c r="GI55" s="878" t="str">
        <f>VLOOKUP($A55&amp;"-"&amp;GI$4,'04施策の客観指標'!$A$4:$AY$1029,COLUMN('04施策の客観指標'!$AV:$AV),FALSE)</f>
        <v>-</v>
      </c>
      <c r="GJ55" s="879" t="str">
        <f t="shared" si="215"/>
        <v>b</v>
      </c>
      <c r="GK55" s="856">
        <f>IF(GA55="-","-",VLOOKUP($A55&amp;"-"&amp;GA$4,'04施策の客観指標'!$A$4:$AY$1029,COLUMN('04施策の客観指標'!$AY:$AY),FALSE))</f>
        <v>1</v>
      </c>
      <c r="GL55" s="856">
        <f>IF(GB55="-","-",VLOOKUP($A55&amp;"-"&amp;GB$4,'04施策の客観指標'!$A$4:$AY$1029,COLUMN('04施策の客観指標'!$AY:$AY),FALSE))</f>
        <v>1</v>
      </c>
      <c r="GM55" s="856">
        <f>IF(GC55="-","-",VLOOKUP($A55&amp;"-"&amp;GC$4,'04施策の客観指標'!$A$4:$AY$1029,COLUMN('04施策の客観指標'!$AY:$AY),FALSE))</f>
        <v>1</v>
      </c>
      <c r="GN55" s="856" t="str">
        <f>IF(GD55="-","-",VLOOKUP($A55&amp;"-"&amp;GD$4,'04施策の客観指標'!$A$4:$AY$1029,COLUMN('04施策の客観指標'!$AY:$AY),FALSE))</f>
        <v>-</v>
      </c>
      <c r="GO55" s="856" t="str">
        <f>IF(GE55="-","-",VLOOKUP($A55&amp;"-"&amp;GE$4,'04施策の客観指標'!$A$4:$AY$1029,COLUMN('04施策の客観指標'!$AY:$AY),FALSE))</f>
        <v>-</v>
      </c>
      <c r="GP55" s="856" t="str">
        <f>IF(GF55="-","-",VLOOKUP($A55&amp;"-"&amp;GF$4,'04施策の客観指標'!$A$4:$AY$1029,COLUMN('04施策の客観指標'!$AY:$AY),FALSE))</f>
        <v>-</v>
      </c>
      <c r="GQ55" s="856" t="str">
        <f>IF(GG55="-","-",VLOOKUP($A55&amp;"-"&amp;GG$4,'04施策の客観指標'!$A$4:$AY$1029,COLUMN('04施策の客観指標'!$AY:$AY),FALSE))</f>
        <v>-</v>
      </c>
      <c r="GR55" s="856" t="str">
        <f>IF(GH55="-","-",VLOOKUP($A55&amp;"-"&amp;GH$4,'04施策の客観指標'!$A$4:$AY$1029,COLUMN('04施策の客観指標'!$AY:$AY),FALSE))</f>
        <v>-</v>
      </c>
      <c r="GS55" s="856" t="str">
        <f>IF(GI55="-","-",VLOOKUP($A55&amp;"-"&amp;GI$4,'04施策の客観指標'!$A$4:$AY$1029,COLUMN('04施策の客観指標'!$AY:$AY),FALSE))</f>
        <v>-</v>
      </c>
      <c r="GT55" s="879">
        <f t="shared" si="216"/>
        <v>3</v>
      </c>
      <c r="GU55" s="877">
        <f t="shared" si="217"/>
        <v>2</v>
      </c>
      <c r="GV55" s="878">
        <f t="shared" si="218"/>
        <v>4</v>
      </c>
      <c r="GW55" s="878">
        <f t="shared" si="219"/>
        <v>3</v>
      </c>
      <c r="GX55" s="878" t="str">
        <f t="shared" si="220"/>
        <v/>
      </c>
      <c r="GY55" s="878" t="str">
        <f t="shared" si="221"/>
        <v/>
      </c>
      <c r="GZ55" s="878" t="str">
        <f t="shared" si="222"/>
        <v/>
      </c>
      <c r="HA55" s="878" t="str">
        <f t="shared" si="223"/>
        <v/>
      </c>
      <c r="HB55" s="878" t="str">
        <f t="shared" si="224"/>
        <v/>
      </c>
      <c r="HC55" s="878" t="str">
        <f t="shared" si="225"/>
        <v/>
      </c>
      <c r="HD55" s="855">
        <f t="shared" si="226"/>
        <v>0.75</v>
      </c>
      <c r="HE55" s="877" t="str">
        <f>IF($K55="○",VLOOKUP($C55&amp;"-"&amp;HE$4,'05市民生活実感調査'!$A$3:$BC$218,COLUMN('05市民生活実感調査'!$AS:$AS),FALSE),"-")</f>
        <v>-</v>
      </c>
      <c r="HF55" s="878" t="str">
        <f>IF($L55="○",VLOOKUP($C55&amp;"-"&amp;HF$4,'05市民生活実感調査'!$A$3:$BC$218,COLUMN('05市民生活実感調査'!$AS:$AS),FALSE),"-")</f>
        <v>-</v>
      </c>
      <c r="HG55" s="878" t="str">
        <f>IF($M55="○",VLOOKUP($C55&amp;"-"&amp;HG$4,'05市民生活実感調査'!$A$3:$BC$218,COLUMN('05市民生活実感調査'!$AS:$AS),FALSE),"-")</f>
        <v>-</v>
      </c>
      <c r="HH55" s="878" t="str">
        <f>IF($N55="○",VLOOKUP($C55&amp;"-"&amp;HH$4,'05市民生活実感調査'!$A$3:$BC$218,COLUMN('05市民生活実感調査'!$AS:$AS),FALSE),"-")</f>
        <v>c</v>
      </c>
      <c r="HI55" s="878" t="str">
        <f>IF($O55="○",VLOOKUP($C55&amp;"-"&amp;HI$4,'05市民生活実感調査'!$A$3:$BC$218,COLUMN('05市民生活実感調査'!$AS:$AS),FALSE),"-")</f>
        <v>-</v>
      </c>
      <c r="HJ55" s="878" t="str">
        <f>IF($P55="○",VLOOKUP($C55&amp;"-"&amp;HJ$4,'05市民生活実感調査'!$A$3:$BC$218,COLUMN('05市民生活実感調査'!$AS:$AS),FALSE),"-")</f>
        <v>-</v>
      </c>
      <c r="HK55" s="878" t="str">
        <f>IF($Q55="○",VLOOKUP($C55&amp;"-"&amp;HK$4,'05市民生活実感調査'!$A$3:$BC$218,COLUMN('05市民生活実感調査'!$AS:$AS),FALSE),"-")</f>
        <v>-</v>
      </c>
      <c r="HL55" s="878" t="str">
        <f>IF($R55="○",VLOOKUP($C55&amp;"-"&amp;HL$4,'05市民生活実感調査'!$A$3:$BC$218,COLUMN('05市民生活実感調査'!$AS:$AS),FALSE),"-")</f>
        <v>-</v>
      </c>
      <c r="HM55" s="879" t="str">
        <f t="shared" si="227"/>
        <v>c</v>
      </c>
      <c r="HN55" s="877" t="str">
        <f t="shared" si="228"/>
        <v/>
      </c>
      <c r="HO55" s="878" t="str">
        <f t="shared" si="229"/>
        <v/>
      </c>
      <c r="HP55" s="878" t="str">
        <f t="shared" si="230"/>
        <v/>
      </c>
      <c r="HQ55" s="878">
        <f t="shared" si="231"/>
        <v>2</v>
      </c>
      <c r="HR55" s="878" t="str">
        <f t="shared" si="232"/>
        <v/>
      </c>
      <c r="HS55" s="878" t="str">
        <f t="shared" si="233"/>
        <v/>
      </c>
      <c r="HT55" s="878" t="str">
        <f t="shared" si="234"/>
        <v/>
      </c>
      <c r="HU55" s="878" t="str">
        <f t="shared" si="235"/>
        <v/>
      </c>
      <c r="HV55" s="840">
        <f t="shared" si="236"/>
        <v>0.5</v>
      </c>
      <c r="HW55" s="876" t="str">
        <f t="shared" si="237"/>
        <v>市民実感</v>
      </c>
      <c r="HX55" s="863" t="str">
        <f t="shared" si="238"/>
        <v>ユニバーサルデザインの視点に基づく社会環境を整備することにより、全ての市民が生活しやすくなることが重要であり、その度合いを図る市民生活実感調査の方に重みを置く。</v>
      </c>
      <c r="HY55" s="877" t="str">
        <f>VLOOKUP(GJ55&amp;HM55&amp;HW55,プルダウン!$AC$2:$AD$71,2,FALSE)</f>
        <v>C</v>
      </c>
      <c r="HZ55" s="859" t="str">
        <f>VLOOKUP(HY55,プルダウン!$A$1:$B$6,2,FALSE)</f>
        <v>政策の目的がそこそこ達成されている</v>
      </c>
      <c r="IA55" s="946"/>
      <c r="IB55" s="859"/>
      <c r="IC55" s="889" t="str">
        <f>VLOOKUP($A55&amp;"-"&amp;IC$4,'04施策の客観指標'!$A$4:$AY$1029,COLUMN('04施策の客観指標'!$AW:$AW),FALSE)</f>
        <v>c</v>
      </c>
      <c r="ID55" s="878" t="str">
        <f>VLOOKUP($A55&amp;"-"&amp;ID$4,'04施策の客観指標'!$A$4:$AY$1029,COLUMN('04施策の客観指標'!$AW:$AW),FALSE)</f>
        <v>a</v>
      </c>
      <c r="IE55" s="878" t="str">
        <f>VLOOKUP($A55&amp;"-"&amp;IE$4,'04施策の客観指標'!$A$4:$AY$1029,COLUMN('04施策の客観指標'!$AW:$AW),FALSE)</f>
        <v>a</v>
      </c>
      <c r="IF55" s="878" t="str">
        <f>VLOOKUP($A55&amp;"-"&amp;IF$4,'04施策の客観指標'!$A$4:$AY$1029,COLUMN('04施策の客観指標'!$AW:$AW),FALSE)</f>
        <v>-</v>
      </c>
      <c r="IG55" s="878" t="str">
        <f>VLOOKUP($A55&amp;"-"&amp;IG$4,'04施策の客観指標'!$A$4:$AY$1029,COLUMN('04施策の客観指標'!$AW:$AW),FALSE)</f>
        <v>-</v>
      </c>
      <c r="IH55" s="878" t="str">
        <f>VLOOKUP($A55&amp;"-"&amp;IH$4,'04施策の客観指標'!$A$4:$AY$1029,COLUMN('04施策の客観指標'!$AW:$AW),FALSE)</f>
        <v>-</v>
      </c>
      <c r="II55" s="878" t="str">
        <f>VLOOKUP($A55&amp;"-"&amp;II$4,'04施策の客観指標'!$A$4:$AY$1029,COLUMN('04施策の客観指標'!$AW:$AW),FALSE)</f>
        <v>-</v>
      </c>
      <c r="IJ55" s="878" t="str">
        <f>VLOOKUP($A55&amp;"-"&amp;IJ$4,'04施策の客観指標'!$A$4:$AY$1029,COLUMN('04施策の客観指標'!$AW:$AW),FALSE)</f>
        <v>-</v>
      </c>
      <c r="IK55" s="878" t="str">
        <f>VLOOKUP($A55&amp;"-"&amp;IK$4,'04施策の客観指標'!$A$4:$AY$1029,COLUMN('04施策の客観指標'!$AW:$AW),FALSE)</f>
        <v>-</v>
      </c>
      <c r="IL55" s="879" t="str">
        <f t="shared" si="239"/>
        <v>a</v>
      </c>
      <c r="IM55" s="856">
        <f>IF(IC55="-","-",VLOOKUP($A55&amp;"-"&amp;IC$4,'04施策の客観指標'!$A$4:$AY$1029,COLUMN('04施策の客観指標'!$AY:$AY),FALSE))</f>
        <v>1</v>
      </c>
      <c r="IN55" s="856">
        <f>IF(ID55="-","-",VLOOKUP($A55&amp;"-"&amp;ID$4,'04施策の客観指標'!$A$4:$AY$1029,COLUMN('04施策の客観指標'!$AY:$AY),FALSE))</f>
        <v>1</v>
      </c>
      <c r="IO55" s="856">
        <f>IF(IE55="-","-",VLOOKUP($A55&amp;"-"&amp;IE$4,'04施策の客観指標'!$A$4:$AY$1029,COLUMN('04施策の客観指標'!$AY:$AY),FALSE))</f>
        <v>1</v>
      </c>
      <c r="IP55" s="856" t="str">
        <f>IF(IF55="-","-",VLOOKUP($A55&amp;"-"&amp;IF$4,'04施策の客観指標'!$A$4:$AY$1029,COLUMN('04施策の客観指標'!$AY:$AY),FALSE))</f>
        <v>-</v>
      </c>
      <c r="IQ55" s="856" t="str">
        <f>IF(IG55="-","-",VLOOKUP($A55&amp;"-"&amp;IG$4,'04施策の客観指標'!$A$4:$AY$1029,COLUMN('04施策の客観指標'!$AY:$AY),FALSE))</f>
        <v>-</v>
      </c>
      <c r="IR55" s="856" t="str">
        <f>IF(IH55="-","-",VLOOKUP($A55&amp;"-"&amp;IH$4,'04施策の客観指標'!$A$4:$AY$1029,COLUMN('04施策の客観指標'!$AY:$AY),FALSE))</f>
        <v>-</v>
      </c>
      <c r="IS55" s="856" t="str">
        <f>IF(II55="-","-",VLOOKUP($A55&amp;"-"&amp;II$4,'04施策の客観指標'!$A$4:$AY$1029,COLUMN('04施策の客観指標'!$AY:$AY),FALSE))</f>
        <v>-</v>
      </c>
      <c r="IT55" s="856" t="str">
        <f>IF(IJ55="-","-",VLOOKUP($A55&amp;"-"&amp;IJ$4,'04施策の客観指標'!$A$4:$AY$1029,COLUMN('04施策の客観指標'!$AY:$AY),FALSE))</f>
        <v>-</v>
      </c>
      <c r="IU55" s="856" t="str">
        <f>IF(IK55="-","-",VLOOKUP($A55&amp;"-"&amp;IK$4,'04施策の客観指標'!$A$4:$AY$1029,COLUMN('04施策の客観指標'!$AY:$AY),FALSE))</f>
        <v>-</v>
      </c>
      <c r="IV55" s="879">
        <f t="shared" si="240"/>
        <v>3</v>
      </c>
      <c r="IW55" s="877">
        <f t="shared" si="241"/>
        <v>2</v>
      </c>
      <c r="IX55" s="878">
        <f t="shared" si="242"/>
        <v>4</v>
      </c>
      <c r="IY55" s="878">
        <f t="shared" si="243"/>
        <v>4</v>
      </c>
      <c r="IZ55" s="878" t="str">
        <f t="shared" si="244"/>
        <v/>
      </c>
      <c r="JA55" s="878" t="str">
        <f t="shared" si="245"/>
        <v/>
      </c>
      <c r="JB55" s="878" t="str">
        <f t="shared" si="246"/>
        <v/>
      </c>
      <c r="JC55" s="878" t="str">
        <f t="shared" si="247"/>
        <v/>
      </c>
      <c r="JD55" s="878" t="str">
        <f t="shared" si="248"/>
        <v/>
      </c>
      <c r="JE55" s="878" t="str">
        <f t="shared" si="249"/>
        <v/>
      </c>
      <c r="JF55" s="855">
        <f t="shared" si="250"/>
        <v>0.83333333333333337</v>
      </c>
      <c r="JG55" s="877" t="str">
        <f>IF($K55="○",VLOOKUP($C55&amp;"-"&amp;JG$4,'05市民生活実感調査'!$A$3:$BC$218,COLUMN('05市民生活実感調査'!$BC:$BC),FALSE),"-")</f>
        <v>-</v>
      </c>
      <c r="JH55" s="878" t="str">
        <f>IF($L55="○",VLOOKUP($C55&amp;"-"&amp;JH$4,'05市民生活実感調査'!$A$3:$BC$218,COLUMN('05市民生活実感調査'!$BC:$BC),FALSE),"-")</f>
        <v>-</v>
      </c>
      <c r="JI55" s="878" t="str">
        <f>IF($M55="○",VLOOKUP($C55&amp;"-"&amp;JI$4,'05市民生活実感調査'!$A$3:$BC$218,COLUMN('05市民生活実感調査'!$BC:$BC),FALSE),"-")</f>
        <v>-</v>
      </c>
      <c r="JJ55" s="878" t="str">
        <f>IF($N55="○",VLOOKUP($C55&amp;"-"&amp;JJ$4,'05市民生活実感調査'!$A$3:$BC$218,COLUMN('05市民生活実感調査'!$BC:$BC),FALSE),"-")</f>
        <v>c</v>
      </c>
      <c r="JK55" s="878" t="str">
        <f>IF($O55="○",VLOOKUP($C55&amp;"-"&amp;JK$4,'05市民生活実感調査'!$A$3:$BC$218,COLUMN('05市民生活実感調査'!$BC:$BC),FALSE),"-")</f>
        <v>-</v>
      </c>
      <c r="JL55" s="878" t="str">
        <f>IF($P55="○",VLOOKUP($C55&amp;"-"&amp;JL$4,'05市民生活実感調査'!$A$3:$BC$218,COLUMN('05市民生活実感調査'!$BC:$BC),FALSE),"-")</f>
        <v>-</v>
      </c>
      <c r="JM55" s="878" t="str">
        <f>IF($Q55="○",VLOOKUP($C55&amp;"-"&amp;JM$4,'05市民生活実感調査'!$A$3:$BC$218,COLUMN('05市民生活実感調査'!$BC:$BC),FALSE),"-")</f>
        <v>-</v>
      </c>
      <c r="JN55" s="878" t="str">
        <f>IF($R55="○",VLOOKUP($C55&amp;"-"&amp;JN$4,'05市民生活実感調査'!$A$3:$BC$218,COLUMN('05市民生活実感調査'!$BC:$BC),FALSE),"-")</f>
        <v>-</v>
      </c>
      <c r="JO55" s="879" t="str">
        <f t="shared" si="251"/>
        <v>c</v>
      </c>
      <c r="JP55" s="877" t="str">
        <f t="shared" si="252"/>
        <v/>
      </c>
      <c r="JQ55" s="878" t="str">
        <f t="shared" si="253"/>
        <v/>
      </c>
      <c r="JR55" s="878" t="str">
        <f t="shared" si="254"/>
        <v/>
      </c>
      <c r="JS55" s="878">
        <f t="shared" si="255"/>
        <v>2</v>
      </c>
      <c r="JT55" s="878" t="str">
        <f t="shared" si="256"/>
        <v/>
      </c>
      <c r="JU55" s="878" t="str">
        <f t="shared" si="257"/>
        <v/>
      </c>
      <c r="JV55" s="878" t="str">
        <f t="shared" si="258"/>
        <v/>
      </c>
      <c r="JW55" s="878" t="str">
        <f t="shared" si="259"/>
        <v/>
      </c>
      <c r="JX55" s="840">
        <f t="shared" si="260"/>
        <v>0.5</v>
      </c>
      <c r="JY55" s="876" t="str">
        <f t="shared" si="263"/>
        <v>市民実感</v>
      </c>
      <c r="JZ55" s="863" t="str">
        <f t="shared" si="261"/>
        <v>ユニバーサルデザインの視点に基づく社会環境を整備することにより、全ての市民が生活しやすくなることが重要であり、その度合いを図る市民生活実感調査の方に重みを置く。</v>
      </c>
      <c r="KA55" s="877" t="str">
        <f>VLOOKUP(IL55&amp;JO55&amp;JY55,プルダウン!$AC$2:$AD$71,2,FALSE)</f>
        <v>B</v>
      </c>
      <c r="KB55" s="859" t="str">
        <f>VLOOKUP(KA55,プルダウン!$A$1:$B$6,2,FALSE)</f>
        <v>政策の目的がかなり達成されている</v>
      </c>
      <c r="KC55" s="860"/>
      <c r="KD55" s="859"/>
      <c r="KE55" s="883" t="str">
        <f>VLOOKUP($A55&amp;"-"&amp;KE$4,'04施策の客観指標'!$A$4:$AY$1029,COLUMN('04施策の客観指標'!$AX:$AX),FALSE)</f>
        <v>c</v>
      </c>
      <c r="KF55" s="813" t="str">
        <f>VLOOKUP($A55&amp;"-"&amp;KF$4,'04施策の客観指標'!$A$4:$AY$1029,COLUMN('04施策の客観指標'!$AX:$AX),FALSE)</f>
        <v>a</v>
      </c>
      <c r="KG55" s="813" t="str">
        <f>VLOOKUP($A55&amp;"-"&amp;KG$4,'04施策の客観指標'!$A$4:$AY$1029,COLUMN('04施策の客観指標'!$AX:$AX),FALSE)</f>
        <v>a</v>
      </c>
      <c r="KH55" s="813" t="str">
        <f>VLOOKUP($A55&amp;"-"&amp;KH$4,'04施策の客観指標'!$A$4:$AY$1029,COLUMN('04施策の客観指標'!$AX:$AX),FALSE)</f>
        <v>-</v>
      </c>
      <c r="KI55" s="813" t="str">
        <f>VLOOKUP($A55&amp;"-"&amp;KI$4,'04施策の客観指標'!$A$4:$AY$1029,COLUMN('04施策の客観指標'!$AX:$AX),FALSE)</f>
        <v>-</v>
      </c>
      <c r="KJ55" s="813" t="str">
        <f>VLOOKUP($A55&amp;"-"&amp;KJ$4,'04施策の客観指標'!$A$4:$AY$1029,COLUMN('04施策の客観指標'!$AX:$AX),FALSE)</f>
        <v>-</v>
      </c>
      <c r="KK55" s="813" t="str">
        <f>VLOOKUP($A55&amp;"-"&amp;KK$4,'04施策の客観指標'!$A$4:$AY$1029,COLUMN('04施策の客観指標'!$AX:$AX),FALSE)</f>
        <v>-</v>
      </c>
      <c r="KL55" s="813" t="str">
        <f>VLOOKUP($A55&amp;"-"&amp;KL$4,'04施策の客観指標'!$A$4:$AY$1029,COLUMN('04施策の客観指標'!$AX:$AX),FALSE)</f>
        <v>-</v>
      </c>
      <c r="KM55" s="813" t="str">
        <f>VLOOKUP($A55&amp;"-"&amp;KM$4,'04施策の客観指標'!$A$4:$AY$1029,COLUMN('04施策の客観指標'!$AX:$AX),FALSE)</f>
        <v>-</v>
      </c>
      <c r="KN55" s="814" t="str">
        <f t="shared" si="118"/>
        <v>a</v>
      </c>
      <c r="KO55" s="423">
        <f>IF(KE55="-","-",VLOOKUP($A55&amp;"-"&amp;KE$4,'04施策の客観指標'!$A$4:$AY$1029,COLUMN('04施策の客観指標'!$AY:$AY),FALSE))</f>
        <v>1</v>
      </c>
      <c r="KP55" s="423">
        <f>IF(KF55="-","-",VLOOKUP($A55&amp;"-"&amp;KF$4,'04施策の客観指標'!$A$4:$AY$1029,COLUMN('04施策の客観指標'!$AY:$AY),FALSE))</f>
        <v>1</v>
      </c>
      <c r="KQ55" s="423">
        <f>IF(KG55="-","-",VLOOKUP($A55&amp;"-"&amp;KG$4,'04施策の客観指標'!$A$4:$AY$1029,COLUMN('04施策の客観指標'!$AY:$AY),FALSE))</f>
        <v>1</v>
      </c>
      <c r="KR55" s="423" t="str">
        <f>IF(KH55="-","-",VLOOKUP($A55&amp;"-"&amp;KH$4,'04施策の客観指標'!$A$4:$AY$1029,COLUMN('04施策の客観指標'!$AY:$AY),FALSE))</f>
        <v>-</v>
      </c>
      <c r="KS55" s="423" t="str">
        <f>IF(KI55="-","-",VLOOKUP($A55&amp;"-"&amp;KI$4,'04施策の客観指標'!$A$4:$AY$1029,COLUMN('04施策の客観指標'!$AY:$AY),FALSE))</f>
        <v>-</v>
      </c>
      <c r="KT55" s="423" t="str">
        <f>IF(KJ55="-","-",VLOOKUP($A55&amp;"-"&amp;KJ$4,'04施策の客観指標'!$A$4:$AY$1029,COLUMN('04施策の客観指標'!$AY:$AY),FALSE))</f>
        <v>-</v>
      </c>
      <c r="KU55" s="423" t="str">
        <f>IF(KK55="-","-",VLOOKUP($A55&amp;"-"&amp;KK$4,'04施策の客観指標'!$A$4:$AY$1029,COLUMN('04施策の客観指標'!$AY:$AY),FALSE))</f>
        <v>-</v>
      </c>
      <c r="KV55" s="423" t="str">
        <f>IF(KL55="-","-",VLOOKUP($A55&amp;"-"&amp;KL$4,'04施策の客観指標'!$A$4:$AY$1029,COLUMN('04施策の客観指標'!$AY:$AY),FALSE))</f>
        <v>-</v>
      </c>
      <c r="KW55" s="423" t="str">
        <f>IF(KM55="-","-",VLOOKUP($A55&amp;"-"&amp;KM$4,'04施策の客観指標'!$A$4:$AY$1029,COLUMN('04施策の客観指標'!$AY:$AY),FALSE))</f>
        <v>-</v>
      </c>
      <c r="KX55" s="234">
        <f t="shared" si="119"/>
        <v>3</v>
      </c>
      <c r="KY55" s="237">
        <f t="shared" si="120"/>
        <v>2</v>
      </c>
      <c r="KZ55" s="187">
        <f t="shared" si="121"/>
        <v>4</v>
      </c>
      <c r="LA55" s="187">
        <f t="shared" si="122"/>
        <v>4</v>
      </c>
      <c r="LB55" s="187" t="str">
        <f t="shared" si="123"/>
        <v/>
      </c>
      <c r="LC55" s="187" t="str">
        <f t="shared" si="124"/>
        <v/>
      </c>
      <c r="LD55" s="187" t="str">
        <f t="shared" si="125"/>
        <v/>
      </c>
      <c r="LE55" s="187" t="str">
        <f t="shared" si="126"/>
        <v/>
      </c>
      <c r="LF55" s="187" t="str">
        <f t="shared" si="127"/>
        <v/>
      </c>
      <c r="LG55" s="187" t="str">
        <f t="shared" si="128"/>
        <v/>
      </c>
      <c r="LH55" s="240">
        <f t="shared" si="129"/>
        <v>0.83333333333333337</v>
      </c>
      <c r="LI55" s="820" t="str">
        <f>IF($K55="○",VLOOKUP($C55&amp;"-"&amp;LI$4,'05市民生活実感調査'!$A$3:$BM$218,COLUMN('05市民生活実感調査'!$BM:$BM),FALSE),"-")</f>
        <v>-</v>
      </c>
      <c r="LJ55" s="821" t="str">
        <f>IF($L55="○",VLOOKUP($C55&amp;"-"&amp;LJ$4,'05市民生活実感調査'!$A$3:$BM$218,COLUMN('05市民生活実感調査'!$BM:$BM),FALSE),"-")</f>
        <v>-</v>
      </c>
      <c r="LK55" s="821" t="str">
        <f>IF($M55="○",VLOOKUP($C55&amp;"-"&amp;LK$4,'05市民生活実感調査'!$A$3:$BM$218,COLUMN('05市民生活実感調査'!$BM:$BM),FALSE),"-")</f>
        <v>-</v>
      </c>
      <c r="LL55" s="821" t="str">
        <f>IF($N55="○",VLOOKUP($C55&amp;"-"&amp;LL$4,'05市民生活実感調査'!$A$3:$BM$218,COLUMN('05市民生活実感調査'!$BM:$BM),FALSE),"-")</f>
        <v>c</v>
      </c>
      <c r="LM55" s="821" t="str">
        <f>IF($O55="○",VLOOKUP($C55&amp;"-"&amp;LM$4,'05市民生活実感調査'!$A$3:$BM$218,COLUMN('05市民生活実感調査'!$BM:$BM),FALSE),"-")</f>
        <v>-</v>
      </c>
      <c r="LN55" s="821" t="str">
        <f>IF($P55="○",VLOOKUP($C55&amp;"-"&amp;LN$4,'05市民生活実感調査'!$A$3:$BM$218,COLUMN('05市民生活実感調査'!$BM:$BM),FALSE),"-")</f>
        <v>-</v>
      </c>
      <c r="LO55" s="821" t="str">
        <f>IF($Q55="○",VLOOKUP($C55&amp;"-"&amp;LO$4,'05市民生活実感調査'!$A$3:$BM$218,COLUMN('05市民生活実感調査'!$BM:$BM),FALSE),"-")</f>
        <v>-</v>
      </c>
      <c r="LP55" s="821" t="str">
        <f>IF($R55="○",VLOOKUP($C55&amp;"-"&amp;LP$4,'05市民生活実感調査'!$A$3:$BM$218,COLUMN('05市民生活実感調査'!$BM:$BM),FALSE),"-")</f>
        <v>-</v>
      </c>
      <c r="LQ55" s="822" t="str">
        <f t="shared" si="130"/>
        <v>c</v>
      </c>
      <c r="LR55" s="237" t="str">
        <f t="shared" si="131"/>
        <v/>
      </c>
      <c r="LS55" s="187" t="str">
        <f t="shared" si="132"/>
        <v/>
      </c>
      <c r="LT55" s="187" t="str">
        <f t="shared" si="133"/>
        <v/>
      </c>
      <c r="LU55" s="187">
        <f t="shared" si="134"/>
        <v>2</v>
      </c>
      <c r="LV55" s="187" t="str">
        <f t="shared" si="135"/>
        <v/>
      </c>
      <c r="LW55" s="187" t="str">
        <f t="shared" si="136"/>
        <v/>
      </c>
      <c r="LX55" s="187" t="str">
        <f t="shared" si="137"/>
        <v/>
      </c>
      <c r="LY55" s="187" t="str">
        <f t="shared" si="138"/>
        <v/>
      </c>
      <c r="LZ55" s="422">
        <f t="shared" si="142"/>
        <v>0.5</v>
      </c>
      <c r="MA55" s="103" t="str">
        <f t="shared" si="144"/>
        <v>市民実感</v>
      </c>
      <c r="MB55" s="104" t="str">
        <f t="shared" si="140"/>
        <v>ユニバーサルデザインの視点に基づく社会環境を整備することにより、全ての市民が生活しやすくなることが重要であり、その度合いを図る市民生活実感調査の方に重みを置く。</v>
      </c>
      <c r="MC55" s="823" t="str">
        <f>VLOOKUP(KN55&amp;LQ55&amp;MA55,プルダウン!$AC$2:$AD$71,2,FALSE)</f>
        <v>B</v>
      </c>
      <c r="MD55" s="824" t="str">
        <f>VLOOKUP(MC55,プルダウン!$A$1:$B$6,2,FALSE)</f>
        <v>政策の目的がかなり達成されている</v>
      </c>
      <c r="ME55" s="91"/>
      <c r="MF55" s="190"/>
    </row>
    <row r="56" spans="1:344" ht="219" customHeight="1">
      <c r="A56" s="231">
        <v>1401</v>
      </c>
      <c r="B56" s="104" t="s">
        <v>208</v>
      </c>
      <c r="C56" s="237">
        <f t="shared" si="145"/>
        <v>14</v>
      </c>
      <c r="D56" s="190" t="str">
        <f>IFERROR(VLOOKUP(C56,プルダウン!$L$2:$M$28,2,FALSE),"-")</f>
        <v>地域福祉</v>
      </c>
      <c r="E56" s="104"/>
      <c r="F56" s="91" t="s">
        <v>1430</v>
      </c>
      <c r="G56" s="206" t="s">
        <v>3531</v>
      </c>
      <c r="H56" s="91"/>
      <c r="I56" s="117"/>
      <c r="J56" s="104"/>
      <c r="K56" s="420" t="s">
        <v>383</v>
      </c>
      <c r="L56" s="421" t="s">
        <v>383</v>
      </c>
      <c r="M56" s="421" t="s">
        <v>383</v>
      </c>
      <c r="N56" s="421" t="s">
        <v>83</v>
      </c>
      <c r="O56" s="421" t="s">
        <v>83</v>
      </c>
      <c r="P56" s="421" t="s">
        <v>83</v>
      </c>
      <c r="Q56" s="421" t="s">
        <v>83</v>
      </c>
      <c r="R56" s="422" t="s">
        <v>83</v>
      </c>
      <c r="S56" s="877" t="str">
        <f>VLOOKUP($A56&amp;"-"&amp;S$4,'04施策の客観指標'!$A$4:$AY$1029,COLUMN('04施策の客観指標'!$AS:$AS),FALSE)</f>
        <v>a</v>
      </c>
      <c r="T56" s="878" t="str">
        <f>VLOOKUP($A56&amp;"-"&amp;T$4,'04施策の客観指標'!$A$4:$AY$1029,COLUMN('04施策の客観指標'!$AS:$AS),FALSE)</f>
        <v>-</v>
      </c>
      <c r="U56" s="878" t="str">
        <f>VLOOKUP($A56&amp;"-"&amp;U$4,'04施策の客観指標'!$A$4:$AY$1029,COLUMN('04施策の客観指標'!$AS:$AS),FALSE)</f>
        <v>-</v>
      </c>
      <c r="V56" s="878" t="str">
        <f>VLOOKUP($A56&amp;"-"&amp;V$4,'04施策の客観指標'!$A$4:$AY$1029,COLUMN('04施策の客観指標'!$AS:$AS),FALSE)</f>
        <v>-</v>
      </c>
      <c r="W56" s="878" t="str">
        <f>VLOOKUP($A56&amp;"-"&amp;W$4,'04施策の客観指標'!$A$4:$AY$1029,COLUMN('04施策の客観指標'!$AS:$AS),FALSE)</f>
        <v>-</v>
      </c>
      <c r="X56" s="878" t="str">
        <f>VLOOKUP($A56&amp;"-"&amp;X$4,'04施策の客観指標'!$A$4:$AY$1029,COLUMN('04施策の客観指標'!$AS:$AS),FALSE)</f>
        <v>-</v>
      </c>
      <c r="Y56" s="878" t="str">
        <f>VLOOKUP($A56&amp;"-"&amp;Y$4,'04施策の客観指標'!$A$4:$AY$1029,COLUMN('04施策の客観指標'!$AS:$AS),FALSE)</f>
        <v>-</v>
      </c>
      <c r="Z56" s="878" t="str">
        <f>VLOOKUP($A56&amp;"-"&amp;Z$4,'04施策の客観指標'!$A$4:$AY$1029,COLUMN('04施策の客観指標'!$AS:$AS),FALSE)</f>
        <v>-</v>
      </c>
      <c r="AA56" s="852" t="str">
        <f>VLOOKUP($A56&amp;"-"&amp;AA$4,'04施策の客観指標'!$A$4:$AY$1029,COLUMN('04施策の客観指標'!$AS:$AS),FALSE)</f>
        <v>-</v>
      </c>
      <c r="AB56" s="876" t="str">
        <f t="shared" si="146"/>
        <v>a</v>
      </c>
      <c r="AC56" s="856">
        <v>1</v>
      </c>
      <c r="AD56" s="878" t="s">
        <v>83</v>
      </c>
      <c r="AE56" s="878" t="s">
        <v>83</v>
      </c>
      <c r="AF56" s="878" t="s">
        <v>83</v>
      </c>
      <c r="AG56" s="878" t="s">
        <v>83</v>
      </c>
      <c r="AH56" s="878" t="s">
        <v>83</v>
      </c>
      <c r="AI56" s="878" t="s">
        <v>83</v>
      </c>
      <c r="AJ56" s="878" t="s">
        <v>83</v>
      </c>
      <c r="AK56" s="878" t="s">
        <v>83</v>
      </c>
      <c r="AL56" s="879">
        <f t="shared" si="147"/>
        <v>1</v>
      </c>
      <c r="AM56" s="877">
        <f t="shared" si="148"/>
        <v>4</v>
      </c>
      <c r="AN56" s="878" t="str">
        <f t="shared" si="149"/>
        <v/>
      </c>
      <c r="AO56" s="878" t="str">
        <f t="shared" si="150"/>
        <v/>
      </c>
      <c r="AP56" s="878" t="str">
        <f t="shared" si="151"/>
        <v/>
      </c>
      <c r="AQ56" s="878" t="str">
        <f t="shared" si="152"/>
        <v/>
      </c>
      <c r="AR56" s="878" t="str">
        <f t="shared" si="153"/>
        <v/>
      </c>
      <c r="AS56" s="878" t="str">
        <f t="shared" si="154"/>
        <v/>
      </c>
      <c r="AT56" s="878" t="str">
        <f t="shared" si="155"/>
        <v/>
      </c>
      <c r="AU56" s="852" t="str">
        <f t="shared" si="156"/>
        <v/>
      </c>
      <c r="AV56" s="855">
        <f t="shared" si="157"/>
        <v>1</v>
      </c>
      <c r="AW56" s="856" t="str">
        <f>IF($K56="○",VLOOKUP($C56&amp;"-"&amp;AW$4,'05市民生活実感調査'!$A$3:$BC$218,COLUMN('05市民生活実感調査'!$O:$O),FALSE),"-")</f>
        <v>c</v>
      </c>
      <c r="AX56" s="878" t="str">
        <f>IF($L56="○",VLOOKUP($C56&amp;"-"&amp;AX$4,'05市民生活実感調査'!$A$3:$BC$218,COLUMN('05市民生活実感調査'!$O:$O),FALSE),"-")</f>
        <v>c</v>
      </c>
      <c r="AY56" s="878" t="str">
        <f>IF($M56="○",VLOOKUP($C56&amp;"-"&amp;AY$4,'05市民生活実感調査'!$A$3:$BC$218,COLUMN('05市民生活実感調査'!$O:$O),FALSE),"-")</f>
        <v>d</v>
      </c>
      <c r="AZ56" s="878" t="str">
        <f>IF($N56="○",VLOOKUP($C56&amp;"-"&amp;AZ$4,'05市民生活実感調査'!$A$3:$BC$218,COLUMN('05市民生活実感調査'!$O:$O),FALSE),"-")</f>
        <v>-</v>
      </c>
      <c r="BA56" s="878" t="str">
        <f>IF($O56="○",VLOOKUP($C56&amp;"-"&amp;BA$4,'05市民生活実感調査'!$A$3:$BC$218,COLUMN('05市民生活実感調査'!$O:$O),FALSE),"-")</f>
        <v>-</v>
      </c>
      <c r="BB56" s="878" t="str">
        <f>IF($P56="○",VLOOKUP($C56&amp;"-"&amp;BB$4,'05市民生活実感調査'!$A$3:$BC$218,COLUMN('05市民生活実感調査'!$O:$O),FALSE),"-")</f>
        <v>-</v>
      </c>
      <c r="BC56" s="878" t="str">
        <f>IF($Q56="○",VLOOKUP($C56&amp;"-"&amp;BC$4,'05市民生活実感調査'!$A$3:$BC$218,COLUMN('05市民生活実感調査'!$O:$O),FALSE),"-")</f>
        <v>-</v>
      </c>
      <c r="BD56" s="878" t="str">
        <f>IF($R56="○",VLOOKUP($C56&amp;"-"&amp;BD$4,'05市民生活実感調査'!$A$3:$BC$218,COLUMN('05市民生活実感調査'!$O:$O),FALSE),"-")</f>
        <v>-</v>
      </c>
      <c r="BE56" s="879" t="str">
        <f t="shared" si="158"/>
        <v>c</v>
      </c>
      <c r="BF56" s="877">
        <f t="shared" si="159"/>
        <v>2</v>
      </c>
      <c r="BG56" s="878">
        <f t="shared" si="160"/>
        <v>2</v>
      </c>
      <c r="BH56" s="878">
        <f t="shared" si="161"/>
        <v>1</v>
      </c>
      <c r="BI56" s="878" t="str">
        <f t="shared" si="162"/>
        <v/>
      </c>
      <c r="BJ56" s="878" t="str">
        <f t="shared" si="163"/>
        <v/>
      </c>
      <c r="BK56" s="878" t="str">
        <f t="shared" si="164"/>
        <v/>
      </c>
      <c r="BL56" s="878" t="str">
        <f t="shared" si="165"/>
        <v/>
      </c>
      <c r="BM56" s="878" t="str">
        <f t="shared" si="166"/>
        <v/>
      </c>
      <c r="BN56" s="840">
        <f t="shared" si="167"/>
        <v>0.41666666666666669</v>
      </c>
      <c r="BO56" s="880" t="s">
        <v>123</v>
      </c>
      <c r="BP56" s="863" t="s">
        <v>1999</v>
      </c>
      <c r="BQ56" s="877" t="s">
        <v>313</v>
      </c>
      <c r="BR56" s="887" t="str">
        <f>VLOOKUP(BQ56,プルダウン!$A$1:$B$6,2,FALSE)</f>
        <v>政策の目的がかなり達成されている</v>
      </c>
      <c r="BS56" s="864" t="s">
        <v>323</v>
      </c>
      <c r="BT56" s="891" t="s">
        <v>1608</v>
      </c>
      <c r="BU56" s="888" t="s">
        <v>1460</v>
      </c>
      <c r="BV56" s="891" t="s">
        <v>1609</v>
      </c>
      <c r="BW56" s="889" t="str">
        <f>VLOOKUP($A56&amp;"-"&amp;BW$4,'04施策の客観指標'!$A$4:$AY$1029,COLUMN('04施策の客観指標'!$AT:$AT),FALSE)</f>
        <v>a</v>
      </c>
      <c r="BX56" s="878" t="str">
        <f>VLOOKUP($A56&amp;"-"&amp;BX$4,'04施策の客観指標'!$A$4:$AY$1029,COLUMN('04施策の客観指標'!$AT:$AT),FALSE)</f>
        <v>a</v>
      </c>
      <c r="BY56" s="878" t="str">
        <f>VLOOKUP($A56&amp;"-"&amp;BY$4,'04施策の客観指標'!$A$4:$AY$1029,COLUMN('04施策の客観指標'!$AT:$AT),FALSE)</f>
        <v>-</v>
      </c>
      <c r="BZ56" s="878" t="str">
        <f>VLOOKUP($A56&amp;"-"&amp;BZ$4,'04施策の客観指標'!$A$4:$AY$1029,COLUMN('04施策の客観指標'!$AT:$AT),FALSE)</f>
        <v>-</v>
      </c>
      <c r="CA56" s="878" t="str">
        <f>VLOOKUP($A56&amp;"-"&amp;CA$4,'04施策の客観指標'!$A$4:$AY$1029,COLUMN('04施策の客観指標'!$AT:$AT),FALSE)</f>
        <v>-</v>
      </c>
      <c r="CB56" s="878" t="str">
        <f>VLOOKUP($A56&amp;"-"&amp;CB$4,'04施策の客観指標'!$A$4:$AY$1029,COLUMN('04施策の客観指標'!$AT:$AT),FALSE)</f>
        <v>-</v>
      </c>
      <c r="CC56" s="878" t="str">
        <f>VLOOKUP($A56&amp;"-"&amp;CC$4,'04施策の客観指標'!$A$4:$AY$1029,COLUMN('04施策の客観指標'!$AT:$AT),FALSE)</f>
        <v>-</v>
      </c>
      <c r="CD56" s="878" t="str">
        <f>VLOOKUP($A56&amp;"-"&amp;CD$4,'04施策の客観指標'!$A$4:$AY$1029,COLUMN('04施策の客観指標'!$AT:$AT),FALSE)</f>
        <v>-</v>
      </c>
      <c r="CE56" s="852" t="str">
        <f>VLOOKUP($A56&amp;"-"&amp;CE$4,'04施策の客観指標'!$A$4:$AY$1029,COLUMN('04施策の客観指標'!$AT:$AT),FALSE)</f>
        <v>-</v>
      </c>
      <c r="CF56" s="879" t="str">
        <f t="shared" si="168"/>
        <v>a</v>
      </c>
      <c r="CG56" s="856">
        <f>IF(BW56="-","-",VLOOKUP($A56&amp;"-"&amp;BW$4,'04施策の客観指標'!$A$4:$AY$1029,COLUMN('04施策の客観指標'!$AY:$AY),FALSE))</f>
        <v>1</v>
      </c>
      <c r="CH56" s="856">
        <f>IF(BX56="-","-",VLOOKUP($A56&amp;"-"&amp;BX$4,'04施策の客観指標'!$A$4:$AY$1029,COLUMN('04施策の客観指標'!$AY:$AY),FALSE))</f>
        <v>1</v>
      </c>
      <c r="CI56" s="856" t="str">
        <f>IF(BY56="-","-",VLOOKUP($A56&amp;"-"&amp;BY$4,'04施策の客観指標'!$A$4:$AY$1029,COLUMN('04施策の客観指標'!$AY:$AY),FALSE))</f>
        <v>-</v>
      </c>
      <c r="CJ56" s="856" t="str">
        <f>IF(BZ56="-","-",VLOOKUP($A56&amp;"-"&amp;BZ$4,'04施策の客観指標'!$A$4:$AY$1029,COLUMN('04施策の客観指標'!$AY:$AY),FALSE))</f>
        <v>-</v>
      </c>
      <c r="CK56" s="856" t="str">
        <f>IF(CA56="-","-",VLOOKUP($A56&amp;"-"&amp;CA$4,'04施策の客観指標'!$A$4:$AY$1029,COLUMN('04施策の客観指標'!$AY:$AY),FALSE))</f>
        <v>-</v>
      </c>
      <c r="CL56" s="856" t="str">
        <f>IF(CB56="-","-",VLOOKUP($A56&amp;"-"&amp;CB$4,'04施策の客観指標'!$A$4:$AY$1029,COLUMN('04施策の客観指標'!$AY:$AY),FALSE))</f>
        <v>-</v>
      </c>
      <c r="CM56" s="856" t="str">
        <f>IF(CC56="-","-",VLOOKUP($A56&amp;"-"&amp;CC$4,'04施策の客観指標'!$A$4:$AY$1029,COLUMN('04施策の客観指標'!$AY:$AY),FALSE))</f>
        <v>-</v>
      </c>
      <c r="CN56" s="856" t="str">
        <f>IF(CD56="-","-",VLOOKUP($A56&amp;"-"&amp;CD$4,'04施策の客観指標'!$A$4:$AY$1029,COLUMN('04施策の客観指標'!$AY:$AY),FALSE))</f>
        <v>-</v>
      </c>
      <c r="CO56" s="856" t="str">
        <f>IF(CE56="-","-",VLOOKUP($A56&amp;"-"&amp;CE$4,'04施策の客観指標'!$A$4:$AY$1029,COLUMN('04施策の客観指標'!$AY:$AY),FALSE))</f>
        <v>-</v>
      </c>
      <c r="CP56" s="879">
        <f t="shared" si="169"/>
        <v>2</v>
      </c>
      <c r="CQ56" s="877">
        <f t="shared" si="170"/>
        <v>4</v>
      </c>
      <c r="CR56" s="878">
        <f t="shared" si="171"/>
        <v>4</v>
      </c>
      <c r="CS56" s="878" t="str">
        <f t="shared" si="172"/>
        <v/>
      </c>
      <c r="CT56" s="878" t="str">
        <f t="shared" si="173"/>
        <v/>
      </c>
      <c r="CU56" s="878" t="str">
        <f t="shared" si="174"/>
        <v/>
      </c>
      <c r="CV56" s="878" t="str">
        <f t="shared" si="175"/>
        <v/>
      </c>
      <c r="CW56" s="878" t="str">
        <f t="shared" si="176"/>
        <v/>
      </c>
      <c r="CX56" s="878" t="str">
        <f t="shared" si="177"/>
        <v/>
      </c>
      <c r="CY56" s="878" t="str">
        <f t="shared" si="178"/>
        <v/>
      </c>
      <c r="CZ56" s="855">
        <f t="shared" si="179"/>
        <v>1</v>
      </c>
      <c r="DA56" s="877" t="str">
        <f>IF($K56="○",VLOOKUP($C56&amp;"-"&amp;DA$4,'05市民生活実感調査'!$A$3:$BC$218,COLUMN('05市民生活実感調査'!$Y:$Y),FALSE),"-")</f>
        <v>c</v>
      </c>
      <c r="DB56" s="878" t="str">
        <f>IF($L56="○",VLOOKUP($C56&amp;"-"&amp;DB$4,'05市民生活実感調査'!$A$3:$BC$218,COLUMN('05市民生活実感調査'!$Y:$Y),FALSE),"-")</f>
        <v>c</v>
      </c>
      <c r="DC56" s="878" t="str">
        <f>IF($M56="○",VLOOKUP($C56&amp;"-"&amp;DC$4,'05市民生活実感調査'!$A$3:$BC$218,COLUMN('05市民生活実感調査'!$Y:$Y),FALSE),"-")</f>
        <v>c</v>
      </c>
      <c r="DD56" s="878" t="str">
        <f>IF($N56="○",VLOOKUP($C56&amp;"-"&amp;DD$4,'05市民生活実感調査'!$A$3:$BC$218,COLUMN('05市民生活実感調査'!$Y:$Y),FALSE),"-")</f>
        <v>-</v>
      </c>
      <c r="DE56" s="878" t="str">
        <f>IF($O56="○",VLOOKUP($C56&amp;"-"&amp;DE$4,'05市民生活実感調査'!$A$3:$BC$218,COLUMN('05市民生活実感調査'!$Y:$Y),FALSE),"-")</f>
        <v>-</v>
      </c>
      <c r="DF56" s="878" t="str">
        <f>IF($P56="○",VLOOKUP($C56&amp;"-"&amp;DF$4,'05市民生活実感調査'!$A$3:$BC$218,COLUMN('05市民生活実感調査'!$Y:$Y),FALSE),"-")</f>
        <v>-</v>
      </c>
      <c r="DG56" s="878" t="str">
        <f>IF($Q56="○",VLOOKUP($C56&amp;"-"&amp;DG$4,'05市民生活実感調査'!$A$3:$BC$218,COLUMN('05市民生活実感調査'!$Y:$Y),FALSE),"-")</f>
        <v>-</v>
      </c>
      <c r="DH56" s="878" t="str">
        <f>IF($R56="○",VLOOKUP($C56&amp;"-"&amp;DH$4,'05市民生活実感調査'!$A$3:$BC$218,COLUMN('05市民生活実感調査'!$Y:$Y),FALSE),"-")</f>
        <v>-</v>
      </c>
      <c r="DI56" s="879" t="str">
        <f t="shared" si="180"/>
        <v>c</v>
      </c>
      <c r="DJ56" s="877">
        <f t="shared" si="181"/>
        <v>2</v>
      </c>
      <c r="DK56" s="878">
        <f t="shared" si="182"/>
        <v>2</v>
      </c>
      <c r="DL56" s="878">
        <f t="shared" si="183"/>
        <v>2</v>
      </c>
      <c r="DM56" s="878" t="str">
        <f t="shared" si="184"/>
        <v/>
      </c>
      <c r="DN56" s="878" t="str">
        <f t="shared" si="262"/>
        <v/>
      </c>
      <c r="DO56" s="878" t="str">
        <f t="shared" si="185"/>
        <v/>
      </c>
      <c r="DP56" s="878" t="str">
        <f t="shared" si="186"/>
        <v/>
      </c>
      <c r="DQ56" s="878" t="str">
        <f t="shared" si="187"/>
        <v/>
      </c>
      <c r="DR56" s="840">
        <f t="shared" si="188"/>
        <v>0.5</v>
      </c>
      <c r="DS56" s="876" t="str">
        <f t="shared" si="189"/>
        <v>市民実感</v>
      </c>
      <c r="DT56" s="863" t="str">
        <f t="shared" si="190"/>
        <v>広く一般の市民の方に地域のボランティア活動に関心を持っていただくなど、地域における多様な主体の協働が重要であることから、市民生活実感調査を重視する。</v>
      </c>
      <c r="DU56" s="877" t="str">
        <f>VLOOKUP(CF56&amp;DI56&amp;DS56,プルダウン!$AC$2:$AD$71,2,FALSE)</f>
        <v>B</v>
      </c>
      <c r="DV56" s="859" t="str">
        <f>VLOOKUP(DU56,プルダウン!$A$1:$B$6,2,FALSE)</f>
        <v>政策の目的がかなり達成されている</v>
      </c>
      <c r="DW56" s="860"/>
      <c r="DX56" s="859"/>
      <c r="DY56" s="889" t="str">
        <f>VLOOKUP($A56&amp;"-"&amp;DY$4,'04施策の客観指標'!$A$4:$AY$1029,COLUMN('04施策の客観指標'!$AU:$AU),FALSE)</f>
        <v>a</v>
      </c>
      <c r="DZ56" s="878" t="str">
        <f>VLOOKUP($A56&amp;"-"&amp;DZ$4,'04施策の客観指標'!$A$4:$AY$1029,COLUMN('04施策の客観指標'!$AU:$AU),FALSE)</f>
        <v>a</v>
      </c>
      <c r="EA56" s="878" t="str">
        <f>VLOOKUP($A56&amp;"-"&amp;EA$4,'04施策の客観指標'!$A$4:$AY$1029,COLUMN('04施策の客観指標'!$AU:$AU),FALSE)</f>
        <v>-</v>
      </c>
      <c r="EB56" s="878" t="str">
        <f>VLOOKUP($A56&amp;"-"&amp;EB$4,'04施策の客観指標'!$A$4:$AY$1029,COLUMN('04施策の客観指標'!$AU:$AU),FALSE)</f>
        <v>-</v>
      </c>
      <c r="EC56" s="878" t="str">
        <f>VLOOKUP($A56&amp;"-"&amp;EC$4,'04施策の客観指標'!$A$4:$AY$1029,COLUMN('04施策の客観指標'!$AU:$AU),FALSE)</f>
        <v>-</v>
      </c>
      <c r="ED56" s="878" t="str">
        <f>VLOOKUP($A56&amp;"-"&amp;ED$4,'04施策の客観指標'!$A$4:$AY$1029,COLUMN('04施策の客観指標'!$AU:$AU),FALSE)</f>
        <v>-</v>
      </c>
      <c r="EE56" s="878" t="str">
        <f>VLOOKUP($A56&amp;"-"&amp;EE$4,'04施策の客観指標'!$A$4:$AY$1029,COLUMN('04施策の客観指標'!$AU:$AU),FALSE)</f>
        <v>-</v>
      </c>
      <c r="EF56" s="878" t="str">
        <f>VLOOKUP($A56&amp;"-"&amp;EF$4,'04施策の客観指標'!$A$4:$AY$1029,COLUMN('04施策の客観指標'!$AU:$AU),FALSE)</f>
        <v>-</v>
      </c>
      <c r="EG56" s="878" t="str">
        <f>VLOOKUP($A56&amp;"-"&amp;EG$4,'04施策の客観指標'!$A$4:$AY$1029,COLUMN('04施策の客観指標'!$AU:$AU),FALSE)</f>
        <v>-</v>
      </c>
      <c r="EH56" s="879" t="str">
        <f t="shared" si="191"/>
        <v>a</v>
      </c>
      <c r="EI56" s="895">
        <f>IF(DY56="-","-",VLOOKUP($A56&amp;"-"&amp;DY$4,'04施策の客観指標'!$A$4:$AY$1029,COLUMN('04施策の客観指標'!$AY:$AY),FALSE))</f>
        <v>1</v>
      </c>
      <c r="EJ56" s="895">
        <f>IF(DZ56="-","-",VLOOKUP($A56&amp;"-"&amp;DZ$4,'04施策の客観指標'!$A$4:$AY$1029,COLUMN('04施策の客観指標'!$AY:$AY),FALSE))</f>
        <v>1</v>
      </c>
      <c r="EK56" s="895" t="str">
        <f>IF(EA56="-","-",VLOOKUP($A56&amp;"-"&amp;EA$4,'04施策の客観指標'!$A$4:$AY$1029,COLUMN('04施策の客観指標'!$AY:$AY),FALSE))</f>
        <v>-</v>
      </c>
      <c r="EL56" s="895" t="str">
        <f>IF(EB56="-","-",VLOOKUP($A56&amp;"-"&amp;EB$4,'04施策の客観指標'!$A$4:$AY$1029,COLUMN('04施策の客観指標'!$AY:$AY),FALSE))</f>
        <v>-</v>
      </c>
      <c r="EM56" s="895" t="str">
        <f>IF(EC56="-","-",VLOOKUP($A56&amp;"-"&amp;EC$4,'04施策の客観指標'!$A$4:$AY$1029,COLUMN('04施策の客観指標'!$AY:$AY),FALSE))</f>
        <v>-</v>
      </c>
      <c r="EN56" s="895" t="str">
        <f>IF(ED56="-","-",VLOOKUP($A56&amp;"-"&amp;ED$4,'04施策の客観指標'!$A$4:$AY$1029,COLUMN('04施策の客観指標'!$AY:$AY),FALSE))</f>
        <v>-</v>
      </c>
      <c r="EO56" s="895" t="str">
        <f>IF(EE56="-","-",VLOOKUP($A56&amp;"-"&amp;EE$4,'04施策の客観指標'!$A$4:$AY$1029,COLUMN('04施策の客観指標'!$AY:$AY),FALSE))</f>
        <v>-</v>
      </c>
      <c r="EP56" s="895" t="str">
        <f>IF(EF56="-","-",VLOOKUP($A56&amp;"-"&amp;EF$4,'04施策の客観指標'!$A$4:$AY$1029,COLUMN('04施策の客観指標'!$AY:$AY),FALSE))</f>
        <v>-</v>
      </c>
      <c r="EQ56" s="895" t="str">
        <f>IF(EG56="-","-",VLOOKUP($A56&amp;"-"&amp;EG$4,'04施策の客観指標'!$A$4:$AY$1029,COLUMN('04施策の客観指標'!$AY:$AY),FALSE))</f>
        <v>-</v>
      </c>
      <c r="ER56" s="879">
        <f t="shared" si="192"/>
        <v>2</v>
      </c>
      <c r="ES56" s="877">
        <f t="shared" si="193"/>
        <v>4</v>
      </c>
      <c r="ET56" s="878">
        <f t="shared" si="194"/>
        <v>4</v>
      </c>
      <c r="EU56" s="878" t="str">
        <f t="shared" si="195"/>
        <v/>
      </c>
      <c r="EV56" s="878" t="str">
        <f t="shared" si="196"/>
        <v/>
      </c>
      <c r="EW56" s="878" t="str">
        <f t="shared" si="197"/>
        <v/>
      </c>
      <c r="EX56" s="878" t="str">
        <f t="shared" si="198"/>
        <v/>
      </c>
      <c r="EY56" s="878" t="str">
        <f t="shared" si="199"/>
        <v/>
      </c>
      <c r="EZ56" s="878" t="str">
        <f t="shared" si="200"/>
        <v/>
      </c>
      <c r="FA56" s="878" t="str">
        <f t="shared" si="201"/>
        <v/>
      </c>
      <c r="FB56" s="855">
        <f t="shared" si="202"/>
        <v>1</v>
      </c>
      <c r="FC56" s="877" t="str">
        <f>IF($K56="○",VLOOKUP($C56&amp;"-"&amp;FC$4,'05市民生活実感調査'!$A$3:$BC$218,COLUMN('05市民生活実感調査'!$AI:$AI),FALSE),"-")</f>
        <v>c</v>
      </c>
      <c r="FD56" s="878" t="str">
        <f>IF($L56="○",VLOOKUP($C56&amp;"-"&amp;FD$4,'05市民生活実感調査'!$A$3:$BC$218,COLUMN('05市民生活実感調査'!$AI:$AI),FALSE),"-")</f>
        <v>c</v>
      </c>
      <c r="FE56" s="878" t="str">
        <f>IF($M56="○",VLOOKUP($C56&amp;"-"&amp;FE$4,'05市民生活実感調査'!$A$3:$BC$218,COLUMN('05市民生活実感調査'!$AI:$AI),FALSE),"-")</f>
        <v>c</v>
      </c>
      <c r="FF56" s="878" t="str">
        <f>IF($N56="○",VLOOKUP($C56&amp;"-"&amp;FF$4,'05市民生活実感調査'!$A$3:$BC$218,COLUMN('05市民生活実感調査'!$AI:$AI),FALSE),"-")</f>
        <v>-</v>
      </c>
      <c r="FG56" s="878" t="str">
        <f>IF($O56="○",VLOOKUP($C56&amp;"-"&amp;FG$4,'05市民生活実感調査'!$A$3:$BC$218,COLUMN('05市民生活実感調査'!$AI:$AI),FALSE),"-")</f>
        <v>-</v>
      </c>
      <c r="FH56" s="878" t="str">
        <f>IF($P56="○",VLOOKUP($C56&amp;"-"&amp;FH$4,'05市民生活実感調査'!$A$3:$BC$218,COLUMN('05市民生活実感調査'!$AI:$AI),FALSE),"-")</f>
        <v>-</v>
      </c>
      <c r="FI56" s="878" t="str">
        <f>IF($Q56="○",VLOOKUP($C56&amp;"-"&amp;FI$4,'05市民生活実感調査'!$A$3:$BC$218,COLUMN('05市民生活実感調査'!$AI:$AI),FALSE),"-")</f>
        <v>-</v>
      </c>
      <c r="FJ56" s="878" t="str">
        <f>IF($R56="○",VLOOKUP($C56&amp;"-"&amp;FJ$4,'05市民生活実感調査'!$A$3:$BC$218,COLUMN('05市民生活実感調査'!$AI:$AI),FALSE),"-")</f>
        <v>-</v>
      </c>
      <c r="FK56" s="879" t="str">
        <f t="shared" si="203"/>
        <v>c</v>
      </c>
      <c r="FL56" s="877">
        <f t="shared" si="204"/>
        <v>2</v>
      </c>
      <c r="FM56" s="878">
        <f t="shared" si="205"/>
        <v>2</v>
      </c>
      <c r="FN56" s="878">
        <f t="shared" si="206"/>
        <v>2</v>
      </c>
      <c r="FO56" s="878" t="str">
        <f t="shared" si="207"/>
        <v/>
      </c>
      <c r="FP56" s="878" t="str">
        <f t="shared" si="208"/>
        <v/>
      </c>
      <c r="FQ56" s="878" t="str">
        <f t="shared" si="209"/>
        <v/>
      </c>
      <c r="FR56" s="878" t="str">
        <f t="shared" si="210"/>
        <v/>
      </c>
      <c r="FS56" s="878" t="str">
        <f t="shared" si="211"/>
        <v/>
      </c>
      <c r="FT56" s="840">
        <f t="shared" si="212"/>
        <v>0.5</v>
      </c>
      <c r="FU56" s="876" t="str">
        <f t="shared" si="213"/>
        <v>市民実感</v>
      </c>
      <c r="FV56" s="863" t="str">
        <f t="shared" si="214"/>
        <v>広く一般の市民の方に地域のボランティア活動に関心を持っていただくなど、地域における多様な主体の協働が重要であることから、市民生活実感調査を重視する。</v>
      </c>
      <c r="FW56" s="877" t="str">
        <f>VLOOKUP(EH56&amp;FK56&amp;FU56,プルダウン!$AC$2:$AD$71,2,FALSE)</f>
        <v>B</v>
      </c>
      <c r="FX56" s="859" t="str">
        <f>VLOOKUP(FW56,プルダウン!$A$1:$B$6,2,FALSE)</f>
        <v>政策の目的がかなり達成されている</v>
      </c>
      <c r="FY56" s="860"/>
      <c r="FZ56" s="859"/>
      <c r="GA56" s="889" t="str">
        <f>VLOOKUP($A56&amp;"-"&amp;GA$4,'04施策の客観指標'!$A$4:$AY$1029,COLUMN('04施策の客観指標'!$AV:$AV),FALSE)</f>
        <v>a</v>
      </c>
      <c r="GB56" s="878" t="str">
        <f>VLOOKUP($A56&amp;"-"&amp;GB$4,'04施策の客観指標'!$A$4:$AY$1029,COLUMN('04施策の客観指標'!$AV:$AV),FALSE)</f>
        <v>a</v>
      </c>
      <c r="GC56" s="878" t="str">
        <f>VLOOKUP($A56&amp;"-"&amp;GC$4,'04施策の客観指標'!$A$4:$AY$1029,COLUMN('04施策の客観指標'!$AV:$AV),FALSE)</f>
        <v>-</v>
      </c>
      <c r="GD56" s="878" t="str">
        <f>VLOOKUP($A56&amp;"-"&amp;GD$4,'04施策の客観指標'!$A$4:$AY$1029,COLUMN('04施策の客観指標'!$AV:$AV),FALSE)</f>
        <v>-</v>
      </c>
      <c r="GE56" s="878" t="str">
        <f>VLOOKUP($A56&amp;"-"&amp;GE$4,'04施策の客観指標'!$A$4:$AY$1029,COLUMN('04施策の客観指標'!$AV:$AV),FALSE)</f>
        <v>-</v>
      </c>
      <c r="GF56" s="878" t="str">
        <f>VLOOKUP($A56&amp;"-"&amp;GF$4,'04施策の客観指標'!$A$4:$AY$1029,COLUMN('04施策の客観指標'!$AV:$AV),FALSE)</f>
        <v>-</v>
      </c>
      <c r="GG56" s="878" t="str">
        <f>VLOOKUP($A56&amp;"-"&amp;GG$4,'04施策の客観指標'!$A$4:$AY$1029,COLUMN('04施策の客観指標'!$AV:$AV),FALSE)</f>
        <v>-</v>
      </c>
      <c r="GH56" s="878" t="str">
        <f>VLOOKUP($A56&amp;"-"&amp;GH$4,'04施策の客観指標'!$A$4:$AY$1029,COLUMN('04施策の客観指標'!$AV:$AV),FALSE)</f>
        <v>-</v>
      </c>
      <c r="GI56" s="878" t="str">
        <f>VLOOKUP($A56&amp;"-"&amp;GI$4,'04施策の客観指標'!$A$4:$AY$1029,COLUMN('04施策の客観指標'!$AV:$AV),FALSE)</f>
        <v>-</v>
      </c>
      <c r="GJ56" s="879" t="str">
        <f t="shared" si="215"/>
        <v>a</v>
      </c>
      <c r="GK56" s="856">
        <f>IF(GA56="-","-",VLOOKUP($A56&amp;"-"&amp;GA$4,'04施策の客観指標'!$A$4:$AY$1029,COLUMN('04施策の客観指標'!$AY:$AY),FALSE))</f>
        <v>1</v>
      </c>
      <c r="GL56" s="856">
        <f>IF(GB56="-","-",VLOOKUP($A56&amp;"-"&amp;GB$4,'04施策の客観指標'!$A$4:$AY$1029,COLUMN('04施策の客観指標'!$AY:$AY),FALSE))</f>
        <v>1</v>
      </c>
      <c r="GM56" s="856" t="str">
        <f>IF(GC56="-","-",VLOOKUP($A56&amp;"-"&amp;GC$4,'04施策の客観指標'!$A$4:$AY$1029,COLUMN('04施策の客観指標'!$AY:$AY),FALSE))</f>
        <v>-</v>
      </c>
      <c r="GN56" s="856" t="str">
        <f>IF(GD56="-","-",VLOOKUP($A56&amp;"-"&amp;GD$4,'04施策の客観指標'!$A$4:$AY$1029,COLUMN('04施策の客観指標'!$AY:$AY),FALSE))</f>
        <v>-</v>
      </c>
      <c r="GO56" s="856" t="str">
        <f>IF(GE56="-","-",VLOOKUP($A56&amp;"-"&amp;GE$4,'04施策の客観指標'!$A$4:$AY$1029,COLUMN('04施策の客観指標'!$AY:$AY),FALSE))</f>
        <v>-</v>
      </c>
      <c r="GP56" s="856" t="str">
        <f>IF(GF56="-","-",VLOOKUP($A56&amp;"-"&amp;GF$4,'04施策の客観指標'!$A$4:$AY$1029,COLUMN('04施策の客観指標'!$AY:$AY),FALSE))</f>
        <v>-</v>
      </c>
      <c r="GQ56" s="856" t="str">
        <f>IF(GG56="-","-",VLOOKUP($A56&amp;"-"&amp;GG$4,'04施策の客観指標'!$A$4:$AY$1029,COLUMN('04施策の客観指標'!$AY:$AY),FALSE))</f>
        <v>-</v>
      </c>
      <c r="GR56" s="856" t="str">
        <f>IF(GH56="-","-",VLOOKUP($A56&amp;"-"&amp;GH$4,'04施策の客観指標'!$A$4:$AY$1029,COLUMN('04施策の客観指標'!$AY:$AY),FALSE))</f>
        <v>-</v>
      </c>
      <c r="GS56" s="856" t="str">
        <f>IF(GI56="-","-",VLOOKUP($A56&amp;"-"&amp;GI$4,'04施策の客観指標'!$A$4:$AY$1029,COLUMN('04施策の客観指標'!$AY:$AY),FALSE))</f>
        <v>-</v>
      </c>
      <c r="GT56" s="879">
        <f t="shared" si="216"/>
        <v>2</v>
      </c>
      <c r="GU56" s="877">
        <f t="shared" si="217"/>
        <v>4</v>
      </c>
      <c r="GV56" s="878">
        <f t="shared" si="218"/>
        <v>4</v>
      </c>
      <c r="GW56" s="878" t="str">
        <f t="shared" si="219"/>
        <v/>
      </c>
      <c r="GX56" s="878" t="str">
        <f t="shared" si="220"/>
        <v/>
      </c>
      <c r="GY56" s="878" t="str">
        <f t="shared" si="221"/>
        <v/>
      </c>
      <c r="GZ56" s="878" t="str">
        <f t="shared" si="222"/>
        <v/>
      </c>
      <c r="HA56" s="878" t="str">
        <f t="shared" si="223"/>
        <v/>
      </c>
      <c r="HB56" s="878" t="str">
        <f t="shared" si="224"/>
        <v/>
      </c>
      <c r="HC56" s="878" t="str">
        <f t="shared" si="225"/>
        <v/>
      </c>
      <c r="HD56" s="855">
        <f t="shared" si="226"/>
        <v>1</v>
      </c>
      <c r="HE56" s="877" t="str">
        <f>IF($K56="○",VLOOKUP($C56&amp;"-"&amp;HE$4,'05市民生活実感調査'!$A$3:$BC$218,COLUMN('05市民生活実感調査'!$AS:$AS),FALSE),"-")</f>
        <v>c</v>
      </c>
      <c r="HF56" s="878" t="str">
        <f>IF($L56="○",VLOOKUP($C56&amp;"-"&amp;HF$4,'05市民生活実感調査'!$A$3:$BC$218,COLUMN('05市民生活実感調査'!$AS:$AS),FALSE),"-")</f>
        <v>c</v>
      </c>
      <c r="HG56" s="878" t="str">
        <f>IF($M56="○",VLOOKUP($C56&amp;"-"&amp;HG$4,'05市民生活実感調査'!$A$3:$BC$218,COLUMN('05市民生活実感調査'!$AS:$AS),FALSE),"-")</f>
        <v>c</v>
      </c>
      <c r="HH56" s="878" t="str">
        <f>IF($N56="○",VLOOKUP($C56&amp;"-"&amp;HH$4,'05市民生活実感調査'!$A$3:$BC$218,COLUMN('05市民生活実感調査'!$AS:$AS),FALSE),"-")</f>
        <v>-</v>
      </c>
      <c r="HI56" s="878" t="str">
        <f>IF($O56="○",VLOOKUP($C56&amp;"-"&amp;HI$4,'05市民生活実感調査'!$A$3:$BC$218,COLUMN('05市民生活実感調査'!$AS:$AS),FALSE),"-")</f>
        <v>-</v>
      </c>
      <c r="HJ56" s="878" t="str">
        <f>IF($P56="○",VLOOKUP($C56&amp;"-"&amp;HJ$4,'05市民生活実感調査'!$A$3:$BC$218,COLUMN('05市民生活実感調査'!$AS:$AS),FALSE),"-")</f>
        <v>-</v>
      </c>
      <c r="HK56" s="878" t="str">
        <f>IF($Q56="○",VLOOKUP($C56&amp;"-"&amp;HK$4,'05市民生活実感調査'!$A$3:$BC$218,COLUMN('05市民生活実感調査'!$AS:$AS),FALSE),"-")</f>
        <v>-</v>
      </c>
      <c r="HL56" s="878" t="str">
        <f>IF($R56="○",VLOOKUP($C56&amp;"-"&amp;HL$4,'05市民生活実感調査'!$A$3:$BC$218,COLUMN('05市民生活実感調査'!$AS:$AS),FALSE),"-")</f>
        <v>-</v>
      </c>
      <c r="HM56" s="879" t="str">
        <f t="shared" si="227"/>
        <v>c</v>
      </c>
      <c r="HN56" s="877">
        <f t="shared" si="228"/>
        <v>2</v>
      </c>
      <c r="HO56" s="878">
        <f t="shared" si="229"/>
        <v>2</v>
      </c>
      <c r="HP56" s="878">
        <f t="shared" si="230"/>
        <v>2</v>
      </c>
      <c r="HQ56" s="878" t="str">
        <f t="shared" si="231"/>
        <v/>
      </c>
      <c r="HR56" s="878" t="str">
        <f t="shared" si="232"/>
        <v/>
      </c>
      <c r="HS56" s="878" t="str">
        <f t="shared" si="233"/>
        <v/>
      </c>
      <c r="HT56" s="878" t="str">
        <f t="shared" si="234"/>
        <v/>
      </c>
      <c r="HU56" s="878" t="str">
        <f t="shared" si="235"/>
        <v/>
      </c>
      <c r="HV56" s="840">
        <f t="shared" si="236"/>
        <v>0.5</v>
      </c>
      <c r="HW56" s="876" t="str">
        <f t="shared" si="237"/>
        <v>市民実感</v>
      </c>
      <c r="HX56" s="863" t="str">
        <f t="shared" si="238"/>
        <v>広く一般の市民の方に地域のボランティア活動に関心を持っていただくなど、地域における多様な主体の協働が重要であることから、市民生活実感調査を重視する。</v>
      </c>
      <c r="HY56" s="877" t="str">
        <f>VLOOKUP(GJ56&amp;HM56&amp;HW56,プルダウン!$AC$2:$AD$71,2,FALSE)</f>
        <v>B</v>
      </c>
      <c r="HZ56" s="859" t="str">
        <f>VLOOKUP(HY56,プルダウン!$A$1:$B$6,2,FALSE)</f>
        <v>政策の目的がかなり達成されている</v>
      </c>
      <c r="IA56" s="860"/>
      <c r="IB56" s="859"/>
      <c r="IC56" s="889" t="str">
        <f>VLOOKUP($A56&amp;"-"&amp;IC$4,'04施策の客観指標'!$A$4:$AY$1029,COLUMN('04施策の客観指標'!$AW:$AW),FALSE)</f>
        <v>a</v>
      </c>
      <c r="ID56" s="878" t="str">
        <f>VLOOKUP($A56&amp;"-"&amp;ID$4,'04施策の客観指標'!$A$4:$AY$1029,COLUMN('04施策の客観指標'!$AW:$AW),FALSE)</f>
        <v>a</v>
      </c>
      <c r="IE56" s="878" t="str">
        <f>VLOOKUP($A56&amp;"-"&amp;IE$4,'04施策の客観指標'!$A$4:$AY$1029,COLUMN('04施策の客観指標'!$AW:$AW),FALSE)</f>
        <v>-</v>
      </c>
      <c r="IF56" s="878" t="str">
        <f>VLOOKUP($A56&amp;"-"&amp;IF$4,'04施策の客観指標'!$A$4:$AY$1029,COLUMN('04施策の客観指標'!$AW:$AW),FALSE)</f>
        <v>-</v>
      </c>
      <c r="IG56" s="878" t="str">
        <f>VLOOKUP($A56&amp;"-"&amp;IG$4,'04施策の客観指標'!$A$4:$AY$1029,COLUMN('04施策の客観指標'!$AW:$AW),FALSE)</f>
        <v>-</v>
      </c>
      <c r="IH56" s="878" t="str">
        <f>VLOOKUP($A56&amp;"-"&amp;IH$4,'04施策の客観指標'!$A$4:$AY$1029,COLUMN('04施策の客観指標'!$AW:$AW),FALSE)</f>
        <v>-</v>
      </c>
      <c r="II56" s="878" t="str">
        <f>VLOOKUP($A56&amp;"-"&amp;II$4,'04施策の客観指標'!$A$4:$AY$1029,COLUMN('04施策の客観指標'!$AW:$AW),FALSE)</f>
        <v>-</v>
      </c>
      <c r="IJ56" s="878" t="str">
        <f>VLOOKUP($A56&amp;"-"&amp;IJ$4,'04施策の客観指標'!$A$4:$AY$1029,COLUMN('04施策の客観指標'!$AW:$AW),FALSE)</f>
        <v>-</v>
      </c>
      <c r="IK56" s="878" t="str">
        <f>VLOOKUP($A56&amp;"-"&amp;IK$4,'04施策の客観指標'!$A$4:$AY$1029,COLUMN('04施策の客観指標'!$AW:$AW),FALSE)</f>
        <v>-</v>
      </c>
      <c r="IL56" s="879" t="str">
        <f t="shared" si="239"/>
        <v>a</v>
      </c>
      <c r="IM56" s="856">
        <f>IF(IC56="-","-",VLOOKUP($A56&amp;"-"&amp;IC$4,'04施策の客観指標'!$A$4:$AY$1029,COLUMN('04施策の客観指標'!$AY:$AY),FALSE))</f>
        <v>1</v>
      </c>
      <c r="IN56" s="856">
        <f>IF(ID56="-","-",VLOOKUP($A56&amp;"-"&amp;ID$4,'04施策の客観指標'!$A$4:$AY$1029,COLUMN('04施策の客観指標'!$AY:$AY),FALSE))</f>
        <v>1</v>
      </c>
      <c r="IO56" s="856" t="str">
        <f>IF(IE56="-","-",VLOOKUP($A56&amp;"-"&amp;IE$4,'04施策の客観指標'!$A$4:$AY$1029,COLUMN('04施策の客観指標'!$AY:$AY),FALSE))</f>
        <v>-</v>
      </c>
      <c r="IP56" s="856" t="str">
        <f>IF(IF56="-","-",VLOOKUP($A56&amp;"-"&amp;IF$4,'04施策の客観指標'!$A$4:$AY$1029,COLUMN('04施策の客観指標'!$AY:$AY),FALSE))</f>
        <v>-</v>
      </c>
      <c r="IQ56" s="856" t="str">
        <f>IF(IG56="-","-",VLOOKUP($A56&amp;"-"&amp;IG$4,'04施策の客観指標'!$A$4:$AY$1029,COLUMN('04施策の客観指標'!$AY:$AY),FALSE))</f>
        <v>-</v>
      </c>
      <c r="IR56" s="856" t="str">
        <f>IF(IH56="-","-",VLOOKUP($A56&amp;"-"&amp;IH$4,'04施策の客観指標'!$A$4:$AY$1029,COLUMN('04施策の客観指標'!$AY:$AY),FALSE))</f>
        <v>-</v>
      </c>
      <c r="IS56" s="856" t="str">
        <f>IF(II56="-","-",VLOOKUP($A56&amp;"-"&amp;II$4,'04施策の客観指標'!$A$4:$AY$1029,COLUMN('04施策の客観指標'!$AY:$AY),FALSE))</f>
        <v>-</v>
      </c>
      <c r="IT56" s="856" t="str">
        <f>IF(IJ56="-","-",VLOOKUP($A56&amp;"-"&amp;IJ$4,'04施策の客観指標'!$A$4:$AY$1029,COLUMN('04施策の客観指標'!$AY:$AY),FALSE))</f>
        <v>-</v>
      </c>
      <c r="IU56" s="856" t="str">
        <f>IF(IK56="-","-",VLOOKUP($A56&amp;"-"&amp;IK$4,'04施策の客観指標'!$A$4:$AY$1029,COLUMN('04施策の客観指標'!$AY:$AY),FALSE))</f>
        <v>-</v>
      </c>
      <c r="IV56" s="879">
        <f t="shared" si="240"/>
        <v>2</v>
      </c>
      <c r="IW56" s="877">
        <f t="shared" si="241"/>
        <v>4</v>
      </c>
      <c r="IX56" s="878">
        <f t="shared" si="242"/>
        <v>4</v>
      </c>
      <c r="IY56" s="878" t="str">
        <f t="shared" si="243"/>
        <v/>
      </c>
      <c r="IZ56" s="878" t="str">
        <f t="shared" si="244"/>
        <v/>
      </c>
      <c r="JA56" s="878" t="str">
        <f t="shared" si="245"/>
        <v/>
      </c>
      <c r="JB56" s="878" t="str">
        <f t="shared" si="246"/>
        <v/>
      </c>
      <c r="JC56" s="878" t="str">
        <f t="shared" si="247"/>
        <v/>
      </c>
      <c r="JD56" s="878" t="str">
        <f t="shared" si="248"/>
        <v/>
      </c>
      <c r="JE56" s="878" t="str">
        <f t="shared" si="249"/>
        <v/>
      </c>
      <c r="JF56" s="855">
        <f t="shared" si="250"/>
        <v>1</v>
      </c>
      <c r="JG56" s="877" t="str">
        <f>IF($K56="○",VLOOKUP($C56&amp;"-"&amp;JG$4,'05市民生活実感調査'!$A$3:$BC$218,COLUMN('05市民生活実感調査'!$BC:$BC),FALSE),"-")</f>
        <v>c</v>
      </c>
      <c r="JH56" s="878" t="str">
        <f>IF($L56="○",VLOOKUP($C56&amp;"-"&amp;JH$4,'05市民生活実感調査'!$A$3:$BC$218,COLUMN('05市民生活実感調査'!$BC:$BC),FALSE),"-")</f>
        <v>c</v>
      </c>
      <c r="JI56" s="878" t="str">
        <f>IF($M56="○",VLOOKUP($C56&amp;"-"&amp;JI$4,'05市民生活実感調査'!$A$3:$BC$218,COLUMN('05市民生活実感調査'!$BC:$BC),FALSE),"-")</f>
        <v>c</v>
      </c>
      <c r="JJ56" s="878" t="str">
        <f>IF($N56="○",VLOOKUP($C56&amp;"-"&amp;JJ$4,'05市民生活実感調査'!$A$3:$BC$218,COLUMN('05市民生活実感調査'!$BC:$BC),FALSE),"-")</f>
        <v>-</v>
      </c>
      <c r="JK56" s="878" t="str">
        <f>IF($O56="○",VLOOKUP($C56&amp;"-"&amp;JK$4,'05市民生活実感調査'!$A$3:$BC$218,COLUMN('05市民生活実感調査'!$BC:$BC),FALSE),"-")</f>
        <v>-</v>
      </c>
      <c r="JL56" s="878" t="str">
        <f>IF($P56="○",VLOOKUP($C56&amp;"-"&amp;JL$4,'05市民生活実感調査'!$A$3:$BC$218,COLUMN('05市民生活実感調査'!$BC:$BC),FALSE),"-")</f>
        <v>-</v>
      </c>
      <c r="JM56" s="878" t="str">
        <f>IF($Q56="○",VLOOKUP($C56&amp;"-"&amp;JM$4,'05市民生活実感調査'!$A$3:$BC$218,COLUMN('05市民生活実感調査'!$BC:$BC),FALSE),"-")</f>
        <v>-</v>
      </c>
      <c r="JN56" s="878" t="str">
        <f>IF($R56="○",VLOOKUP($C56&amp;"-"&amp;JN$4,'05市民生活実感調査'!$A$3:$BC$218,COLUMN('05市民生活実感調査'!$BC:$BC),FALSE),"-")</f>
        <v>-</v>
      </c>
      <c r="JO56" s="879" t="str">
        <f t="shared" si="251"/>
        <v>c</v>
      </c>
      <c r="JP56" s="877">
        <f t="shared" si="252"/>
        <v>2</v>
      </c>
      <c r="JQ56" s="878">
        <f t="shared" si="253"/>
        <v>2</v>
      </c>
      <c r="JR56" s="878">
        <f t="shared" si="254"/>
        <v>2</v>
      </c>
      <c r="JS56" s="878" t="str">
        <f t="shared" si="255"/>
        <v/>
      </c>
      <c r="JT56" s="878" t="str">
        <f t="shared" si="256"/>
        <v/>
      </c>
      <c r="JU56" s="878" t="str">
        <f t="shared" si="257"/>
        <v/>
      </c>
      <c r="JV56" s="878" t="str">
        <f t="shared" si="258"/>
        <v/>
      </c>
      <c r="JW56" s="878" t="str">
        <f t="shared" si="259"/>
        <v/>
      </c>
      <c r="JX56" s="840">
        <f t="shared" si="260"/>
        <v>0.5</v>
      </c>
      <c r="JY56" s="876" t="str">
        <f t="shared" si="263"/>
        <v>市民実感</v>
      </c>
      <c r="JZ56" s="863" t="str">
        <f t="shared" si="261"/>
        <v>広く一般の市民の方に地域のボランティア活動に関心を持っていただくなど、地域における多様な主体の協働が重要であることから、市民生活実感調査を重視する。</v>
      </c>
      <c r="KA56" s="877" t="str">
        <f>VLOOKUP(IL56&amp;JO56&amp;JY56,プルダウン!$AC$2:$AD$71,2,FALSE)</f>
        <v>B</v>
      </c>
      <c r="KB56" s="859" t="str">
        <f>VLOOKUP(KA56,プルダウン!$A$1:$B$6,2,FALSE)</f>
        <v>政策の目的がかなり達成されている</v>
      </c>
      <c r="KC56" s="881"/>
      <c r="KD56" s="882"/>
      <c r="KE56" s="883" t="str">
        <f>VLOOKUP($A56&amp;"-"&amp;KE$4,'04施策の客観指標'!$A$4:$AY$1029,COLUMN('04施策の客観指標'!$AX:$AX),FALSE)</f>
        <v>a</v>
      </c>
      <c r="KF56" s="813" t="str">
        <f>VLOOKUP($A56&amp;"-"&amp;KF$4,'04施策の客観指標'!$A$4:$AY$1029,COLUMN('04施策の客観指標'!$AX:$AX),FALSE)</f>
        <v>a</v>
      </c>
      <c r="KG56" s="813" t="str">
        <f>VLOOKUP($A56&amp;"-"&amp;KG$4,'04施策の客観指標'!$A$4:$AY$1029,COLUMN('04施策の客観指標'!$AX:$AX),FALSE)</f>
        <v>-</v>
      </c>
      <c r="KH56" s="813" t="str">
        <f>VLOOKUP($A56&amp;"-"&amp;KH$4,'04施策の客観指標'!$A$4:$AY$1029,COLUMN('04施策の客観指標'!$AX:$AX),FALSE)</f>
        <v>-</v>
      </c>
      <c r="KI56" s="813" t="str">
        <f>VLOOKUP($A56&amp;"-"&amp;KI$4,'04施策の客観指標'!$A$4:$AY$1029,COLUMN('04施策の客観指標'!$AX:$AX),FALSE)</f>
        <v>-</v>
      </c>
      <c r="KJ56" s="813" t="str">
        <f>VLOOKUP($A56&amp;"-"&amp;KJ$4,'04施策の客観指標'!$A$4:$AY$1029,COLUMN('04施策の客観指標'!$AX:$AX),FALSE)</f>
        <v>-</v>
      </c>
      <c r="KK56" s="813" t="str">
        <f>VLOOKUP($A56&amp;"-"&amp;KK$4,'04施策の客観指標'!$A$4:$AY$1029,COLUMN('04施策の客観指標'!$AX:$AX),FALSE)</f>
        <v>-</v>
      </c>
      <c r="KL56" s="813" t="str">
        <f>VLOOKUP($A56&amp;"-"&amp;KL$4,'04施策の客観指標'!$A$4:$AY$1029,COLUMN('04施策の客観指標'!$AX:$AX),FALSE)</f>
        <v>-</v>
      </c>
      <c r="KM56" s="813" t="str">
        <f>VLOOKUP($A56&amp;"-"&amp;KM$4,'04施策の客観指標'!$A$4:$AY$1029,COLUMN('04施策の客観指標'!$AX:$AX),FALSE)</f>
        <v>-</v>
      </c>
      <c r="KN56" s="814" t="str">
        <f t="shared" si="118"/>
        <v>a</v>
      </c>
      <c r="KO56" s="423">
        <f>IF(KE56="-","-",VLOOKUP($A56&amp;"-"&amp;KE$4,'04施策の客観指標'!$A$4:$AY$1029,COLUMN('04施策の客観指標'!$AY:$AY),FALSE))</f>
        <v>1</v>
      </c>
      <c r="KP56" s="423">
        <f>IF(KF56="-","-",VLOOKUP($A56&amp;"-"&amp;KF$4,'04施策の客観指標'!$A$4:$AY$1029,COLUMN('04施策の客観指標'!$AY:$AY),FALSE))</f>
        <v>1</v>
      </c>
      <c r="KQ56" s="423" t="str">
        <f>IF(KG56="-","-",VLOOKUP($A56&amp;"-"&amp;KG$4,'04施策の客観指標'!$A$4:$AY$1029,COLUMN('04施策の客観指標'!$AY:$AY),FALSE))</f>
        <v>-</v>
      </c>
      <c r="KR56" s="423" t="str">
        <f>IF(KH56="-","-",VLOOKUP($A56&amp;"-"&amp;KH$4,'04施策の客観指標'!$A$4:$AY$1029,COLUMN('04施策の客観指標'!$AY:$AY),FALSE))</f>
        <v>-</v>
      </c>
      <c r="KS56" s="423" t="str">
        <f>IF(KI56="-","-",VLOOKUP($A56&amp;"-"&amp;KI$4,'04施策の客観指標'!$A$4:$AY$1029,COLUMN('04施策の客観指標'!$AY:$AY),FALSE))</f>
        <v>-</v>
      </c>
      <c r="KT56" s="423" t="str">
        <f>IF(KJ56="-","-",VLOOKUP($A56&amp;"-"&amp;KJ$4,'04施策の客観指標'!$A$4:$AY$1029,COLUMN('04施策の客観指標'!$AY:$AY),FALSE))</f>
        <v>-</v>
      </c>
      <c r="KU56" s="423" t="str">
        <f>IF(KK56="-","-",VLOOKUP($A56&amp;"-"&amp;KK$4,'04施策の客観指標'!$A$4:$AY$1029,COLUMN('04施策の客観指標'!$AY:$AY),FALSE))</f>
        <v>-</v>
      </c>
      <c r="KV56" s="423" t="str">
        <f>IF(KL56="-","-",VLOOKUP($A56&amp;"-"&amp;KL$4,'04施策の客観指標'!$A$4:$AY$1029,COLUMN('04施策の客観指標'!$AY:$AY),FALSE))</f>
        <v>-</v>
      </c>
      <c r="KW56" s="423" t="str">
        <f>IF(KM56="-","-",VLOOKUP($A56&amp;"-"&amp;KM$4,'04施策の客観指標'!$A$4:$AY$1029,COLUMN('04施策の客観指標'!$AY:$AY),FALSE))</f>
        <v>-</v>
      </c>
      <c r="KX56" s="234">
        <f t="shared" si="119"/>
        <v>2</v>
      </c>
      <c r="KY56" s="237">
        <f t="shared" si="120"/>
        <v>4</v>
      </c>
      <c r="KZ56" s="187">
        <f t="shared" si="121"/>
        <v>4</v>
      </c>
      <c r="LA56" s="187" t="str">
        <f t="shared" si="122"/>
        <v/>
      </c>
      <c r="LB56" s="187" t="str">
        <f t="shared" si="123"/>
        <v/>
      </c>
      <c r="LC56" s="187" t="str">
        <f t="shared" si="124"/>
        <v/>
      </c>
      <c r="LD56" s="187" t="str">
        <f t="shared" si="125"/>
        <v/>
      </c>
      <c r="LE56" s="187" t="str">
        <f t="shared" si="126"/>
        <v/>
      </c>
      <c r="LF56" s="187" t="str">
        <f t="shared" si="127"/>
        <v/>
      </c>
      <c r="LG56" s="187" t="str">
        <f t="shared" si="128"/>
        <v/>
      </c>
      <c r="LH56" s="240">
        <f t="shared" si="129"/>
        <v>1</v>
      </c>
      <c r="LI56" s="820" t="str">
        <f>IF($K56="○",VLOOKUP($C56&amp;"-"&amp;LI$4,'05市民生活実感調査'!$A$3:$BM$218,COLUMN('05市民生活実感調査'!$BM:$BM),FALSE),"-")</f>
        <v>c</v>
      </c>
      <c r="LJ56" s="821" t="str">
        <f>IF($L56="○",VLOOKUP($C56&amp;"-"&amp;LJ$4,'05市民生活実感調査'!$A$3:$BM$218,COLUMN('05市民生活実感調査'!$BM:$BM),FALSE),"-")</f>
        <v>c</v>
      </c>
      <c r="LK56" s="821" t="str">
        <f>IF($M56="○",VLOOKUP($C56&amp;"-"&amp;LK$4,'05市民生活実感調査'!$A$3:$BM$218,COLUMN('05市民生活実感調査'!$BM:$BM),FALSE),"-")</f>
        <v>c</v>
      </c>
      <c r="LL56" s="821" t="str">
        <f>IF($N56="○",VLOOKUP($C56&amp;"-"&amp;LL$4,'05市民生活実感調査'!$A$3:$BM$218,COLUMN('05市民生活実感調査'!$BM:$BM),FALSE),"-")</f>
        <v>-</v>
      </c>
      <c r="LM56" s="821" t="str">
        <f>IF($O56="○",VLOOKUP($C56&amp;"-"&amp;LM$4,'05市民生活実感調査'!$A$3:$BM$218,COLUMN('05市民生活実感調査'!$BM:$BM),FALSE),"-")</f>
        <v>-</v>
      </c>
      <c r="LN56" s="821" t="str">
        <f>IF($P56="○",VLOOKUP($C56&amp;"-"&amp;LN$4,'05市民生活実感調査'!$A$3:$BM$218,COLUMN('05市民生活実感調査'!$BM:$BM),FALSE),"-")</f>
        <v>-</v>
      </c>
      <c r="LO56" s="821" t="str">
        <f>IF($Q56="○",VLOOKUP($C56&amp;"-"&amp;LO$4,'05市民生活実感調査'!$A$3:$BM$218,COLUMN('05市民生活実感調査'!$BM:$BM),FALSE),"-")</f>
        <v>-</v>
      </c>
      <c r="LP56" s="821" t="str">
        <f>IF($R56="○",VLOOKUP($C56&amp;"-"&amp;LP$4,'05市民生活実感調査'!$A$3:$BM$218,COLUMN('05市民生活実感調査'!$BM:$BM),FALSE),"-")</f>
        <v>-</v>
      </c>
      <c r="LQ56" s="822" t="str">
        <f t="shared" si="130"/>
        <v>c</v>
      </c>
      <c r="LR56" s="237">
        <f t="shared" si="131"/>
        <v>2</v>
      </c>
      <c r="LS56" s="187">
        <f t="shared" si="132"/>
        <v>2</v>
      </c>
      <c r="LT56" s="187">
        <f t="shared" si="133"/>
        <v>2</v>
      </c>
      <c r="LU56" s="187" t="str">
        <f t="shared" si="134"/>
        <v/>
      </c>
      <c r="LV56" s="187" t="str">
        <f t="shared" si="135"/>
        <v/>
      </c>
      <c r="LW56" s="187" t="str">
        <f t="shared" si="136"/>
        <v/>
      </c>
      <c r="LX56" s="187" t="str">
        <f t="shared" si="137"/>
        <v/>
      </c>
      <c r="LY56" s="187" t="str">
        <f t="shared" si="138"/>
        <v/>
      </c>
      <c r="LZ56" s="422">
        <f t="shared" si="142"/>
        <v>0.5</v>
      </c>
      <c r="MA56" s="103" t="str">
        <f t="shared" si="144"/>
        <v>市民実感</v>
      </c>
      <c r="MB56" s="104" t="str">
        <f t="shared" si="140"/>
        <v>広く一般の市民の方に地域のボランティア活動に関心を持っていただくなど、地域における多様な主体の協働が重要であることから、市民生活実感調査を重視する。</v>
      </c>
      <c r="MC56" s="823" t="str">
        <f>VLOOKUP(KN56&amp;LQ56&amp;MA56,プルダウン!$AC$2:$AD$71,2,FALSE)</f>
        <v>B</v>
      </c>
      <c r="MD56" s="824" t="str">
        <f>VLOOKUP(MC56,プルダウン!$A$1:$B$6,2,FALSE)</f>
        <v>政策の目的がかなり達成されている</v>
      </c>
      <c r="ME56" s="403"/>
      <c r="MF56" s="437"/>
    </row>
    <row r="57" spans="1:344" ht="138.75" customHeight="1">
      <c r="A57" s="231">
        <v>1402</v>
      </c>
      <c r="B57" s="104" t="s">
        <v>209</v>
      </c>
      <c r="C57" s="237">
        <f t="shared" si="145"/>
        <v>14</v>
      </c>
      <c r="D57" s="190" t="str">
        <f>IFERROR(VLOOKUP(C57,プルダウン!$L$2:$M$28,2,FALSE),"-")</f>
        <v>地域福祉</v>
      </c>
      <c r="E57" s="104"/>
      <c r="F57" s="91" t="s">
        <v>1430</v>
      </c>
      <c r="G57" s="206" t="s">
        <v>3532</v>
      </c>
      <c r="H57" s="91"/>
      <c r="I57" s="117"/>
      <c r="J57" s="104"/>
      <c r="K57" s="420" t="s">
        <v>383</v>
      </c>
      <c r="L57" s="421" t="s">
        <v>383</v>
      </c>
      <c r="M57" s="421" t="s">
        <v>383</v>
      </c>
      <c r="N57" s="421" t="s">
        <v>83</v>
      </c>
      <c r="O57" s="421" t="s">
        <v>83</v>
      </c>
      <c r="P57" s="421" t="s">
        <v>83</v>
      </c>
      <c r="Q57" s="421" t="s">
        <v>83</v>
      </c>
      <c r="R57" s="422" t="s">
        <v>83</v>
      </c>
      <c r="S57" s="877" t="str">
        <f>VLOOKUP($A57&amp;"-"&amp;S$4,'04施策の客観指標'!$A$4:$AY$1029,COLUMN('04施策の客観指標'!$AS:$AS),FALSE)</f>
        <v>c</v>
      </c>
      <c r="T57" s="878" t="str">
        <f>VLOOKUP($A57&amp;"-"&amp;T$4,'04施策の客観指標'!$A$4:$AY$1029,COLUMN('04施策の客観指標'!$AS:$AS),FALSE)</f>
        <v>-</v>
      </c>
      <c r="U57" s="878" t="str">
        <f>VLOOKUP($A57&amp;"-"&amp;U$4,'04施策の客観指標'!$A$4:$AY$1029,COLUMN('04施策の客観指標'!$AS:$AS),FALSE)</f>
        <v>-</v>
      </c>
      <c r="V57" s="878" t="str">
        <f>VLOOKUP($A57&amp;"-"&amp;V$4,'04施策の客観指標'!$A$4:$AY$1029,COLUMN('04施策の客観指標'!$AS:$AS),FALSE)</f>
        <v>-</v>
      </c>
      <c r="W57" s="878" t="str">
        <f>VLOOKUP($A57&amp;"-"&amp;W$4,'04施策の客観指標'!$A$4:$AY$1029,COLUMN('04施策の客観指標'!$AS:$AS),FALSE)</f>
        <v>-</v>
      </c>
      <c r="X57" s="878" t="str">
        <f>VLOOKUP($A57&amp;"-"&amp;X$4,'04施策の客観指標'!$A$4:$AY$1029,COLUMN('04施策の客観指標'!$AS:$AS),FALSE)</f>
        <v>-</v>
      </c>
      <c r="Y57" s="878" t="str">
        <f>VLOOKUP($A57&amp;"-"&amp;Y$4,'04施策の客観指標'!$A$4:$AY$1029,COLUMN('04施策の客観指標'!$AS:$AS),FALSE)</f>
        <v>-</v>
      </c>
      <c r="Z57" s="878" t="str">
        <f>VLOOKUP($A57&amp;"-"&amp;Z$4,'04施策の客観指標'!$A$4:$AY$1029,COLUMN('04施策の客観指標'!$AS:$AS),FALSE)</f>
        <v>-</v>
      </c>
      <c r="AA57" s="852" t="str">
        <f>VLOOKUP($A57&amp;"-"&amp;AA$4,'04施策の客観指標'!$A$4:$AY$1029,COLUMN('04施策の客観指標'!$AS:$AS),FALSE)</f>
        <v>-</v>
      </c>
      <c r="AB57" s="876" t="str">
        <f t="shared" si="146"/>
        <v>c</v>
      </c>
      <c r="AC57" s="856">
        <v>1</v>
      </c>
      <c r="AD57" s="878" t="s">
        <v>83</v>
      </c>
      <c r="AE57" s="878" t="s">
        <v>83</v>
      </c>
      <c r="AF57" s="878" t="s">
        <v>83</v>
      </c>
      <c r="AG57" s="878" t="s">
        <v>83</v>
      </c>
      <c r="AH57" s="878" t="s">
        <v>83</v>
      </c>
      <c r="AI57" s="878" t="s">
        <v>83</v>
      </c>
      <c r="AJ57" s="878" t="s">
        <v>83</v>
      </c>
      <c r="AK57" s="878" t="s">
        <v>83</v>
      </c>
      <c r="AL57" s="879">
        <f t="shared" si="147"/>
        <v>1</v>
      </c>
      <c r="AM57" s="877">
        <f t="shared" si="148"/>
        <v>2</v>
      </c>
      <c r="AN57" s="878" t="str">
        <f t="shared" si="149"/>
        <v/>
      </c>
      <c r="AO57" s="878" t="str">
        <f t="shared" si="150"/>
        <v/>
      </c>
      <c r="AP57" s="878" t="str">
        <f t="shared" si="151"/>
        <v/>
      </c>
      <c r="AQ57" s="878" t="str">
        <f t="shared" si="152"/>
        <v/>
      </c>
      <c r="AR57" s="878" t="str">
        <f t="shared" si="153"/>
        <v/>
      </c>
      <c r="AS57" s="878" t="str">
        <f t="shared" si="154"/>
        <v/>
      </c>
      <c r="AT57" s="878" t="str">
        <f t="shared" si="155"/>
        <v/>
      </c>
      <c r="AU57" s="852" t="str">
        <f t="shared" si="156"/>
        <v/>
      </c>
      <c r="AV57" s="855">
        <f t="shared" si="157"/>
        <v>0.5</v>
      </c>
      <c r="AW57" s="856" t="str">
        <f>IF($K57="○",VLOOKUP($C57&amp;"-"&amp;AW$4,'05市民生活実感調査'!$A$3:$BC$218,COLUMN('05市民生活実感調査'!$O:$O),FALSE),"-")</f>
        <v>c</v>
      </c>
      <c r="AX57" s="878" t="str">
        <f>IF($L57="○",VLOOKUP($C57&amp;"-"&amp;AX$4,'05市民生活実感調査'!$A$3:$BC$218,COLUMN('05市民生活実感調査'!$O:$O),FALSE),"-")</f>
        <v>c</v>
      </c>
      <c r="AY57" s="878" t="str">
        <f>IF($M57="○",VLOOKUP($C57&amp;"-"&amp;AY$4,'05市民生活実感調査'!$A$3:$BC$218,COLUMN('05市民生活実感調査'!$O:$O),FALSE),"-")</f>
        <v>d</v>
      </c>
      <c r="AZ57" s="878" t="str">
        <f>IF($N57="○",VLOOKUP($C57&amp;"-"&amp;AZ$4,'05市民生活実感調査'!$A$3:$BC$218,COLUMN('05市民生活実感調査'!$O:$O),FALSE),"-")</f>
        <v>-</v>
      </c>
      <c r="BA57" s="878" t="str">
        <f>IF($O57="○",VLOOKUP($C57&amp;"-"&amp;BA$4,'05市民生活実感調査'!$A$3:$BC$218,COLUMN('05市民生活実感調査'!$O:$O),FALSE),"-")</f>
        <v>-</v>
      </c>
      <c r="BB57" s="878" t="str">
        <f>IF($P57="○",VLOOKUP($C57&amp;"-"&amp;BB$4,'05市民生活実感調査'!$A$3:$BC$218,COLUMN('05市民生活実感調査'!$O:$O),FALSE),"-")</f>
        <v>-</v>
      </c>
      <c r="BC57" s="878" t="str">
        <f>IF($Q57="○",VLOOKUP($C57&amp;"-"&amp;BC$4,'05市民生活実感調査'!$A$3:$BC$218,COLUMN('05市民生活実感調査'!$O:$O),FALSE),"-")</f>
        <v>-</v>
      </c>
      <c r="BD57" s="878" t="str">
        <f>IF($R57="○",VLOOKUP($C57&amp;"-"&amp;BD$4,'05市民生活実感調査'!$A$3:$BC$218,COLUMN('05市民生活実感調査'!$O:$O),FALSE),"-")</f>
        <v>-</v>
      </c>
      <c r="BE57" s="879" t="str">
        <f t="shared" si="158"/>
        <v>c</v>
      </c>
      <c r="BF57" s="877">
        <f t="shared" si="159"/>
        <v>2</v>
      </c>
      <c r="BG57" s="878">
        <f t="shared" si="160"/>
        <v>2</v>
      </c>
      <c r="BH57" s="878">
        <f t="shared" si="161"/>
        <v>1</v>
      </c>
      <c r="BI57" s="878" t="str">
        <f t="shared" si="162"/>
        <v/>
      </c>
      <c r="BJ57" s="878" t="str">
        <f t="shared" si="163"/>
        <v/>
      </c>
      <c r="BK57" s="878" t="str">
        <f t="shared" si="164"/>
        <v/>
      </c>
      <c r="BL57" s="878" t="str">
        <f t="shared" si="165"/>
        <v/>
      </c>
      <c r="BM57" s="878" t="str">
        <f t="shared" si="166"/>
        <v/>
      </c>
      <c r="BN57" s="840">
        <f t="shared" si="167"/>
        <v>0.41666666666666669</v>
      </c>
      <c r="BO57" s="880" t="s">
        <v>122</v>
      </c>
      <c r="BP57" s="863" t="s">
        <v>2000</v>
      </c>
      <c r="BQ57" s="877" t="s">
        <v>314</v>
      </c>
      <c r="BR57" s="887" t="str">
        <f>VLOOKUP(BQ57,プルダウン!$A$1:$B$6,2,FALSE)</f>
        <v>政策の目的がそこそこ達成されている</v>
      </c>
      <c r="BS57" s="864" t="s">
        <v>1610</v>
      </c>
      <c r="BT57" s="891" t="s">
        <v>1611</v>
      </c>
      <c r="BU57" s="888" t="s">
        <v>1612</v>
      </c>
      <c r="BV57" s="891"/>
      <c r="BW57" s="889" t="str">
        <f>VLOOKUP($A57&amp;"-"&amp;BW$4,'04施策の客観指標'!$A$4:$AY$1029,COLUMN('04施策の客観指標'!$AT:$AT),FALSE)</f>
        <v>c</v>
      </c>
      <c r="BX57" s="878" t="str">
        <f>VLOOKUP($A57&amp;"-"&amp;BX$4,'04施策の客観指標'!$A$4:$AY$1029,COLUMN('04施策の客観指標'!$AT:$AT),FALSE)</f>
        <v>-</v>
      </c>
      <c r="BY57" s="878" t="str">
        <f>VLOOKUP($A57&amp;"-"&amp;BY$4,'04施策の客観指標'!$A$4:$AY$1029,COLUMN('04施策の客観指標'!$AT:$AT),FALSE)</f>
        <v>-</v>
      </c>
      <c r="BZ57" s="878" t="str">
        <f>VLOOKUP($A57&amp;"-"&amp;BZ$4,'04施策の客観指標'!$A$4:$AY$1029,COLUMN('04施策の客観指標'!$AT:$AT),FALSE)</f>
        <v>-</v>
      </c>
      <c r="CA57" s="878" t="str">
        <f>VLOOKUP($A57&amp;"-"&amp;CA$4,'04施策の客観指標'!$A$4:$AY$1029,COLUMN('04施策の客観指標'!$AT:$AT),FALSE)</f>
        <v>-</v>
      </c>
      <c r="CB57" s="878" t="str">
        <f>VLOOKUP($A57&amp;"-"&amp;CB$4,'04施策の客観指標'!$A$4:$AY$1029,COLUMN('04施策の客観指標'!$AT:$AT),FALSE)</f>
        <v>-</v>
      </c>
      <c r="CC57" s="878" t="str">
        <f>VLOOKUP($A57&amp;"-"&amp;CC$4,'04施策の客観指標'!$A$4:$AY$1029,COLUMN('04施策の客観指標'!$AT:$AT),FALSE)</f>
        <v>-</v>
      </c>
      <c r="CD57" s="878" t="str">
        <f>VLOOKUP($A57&amp;"-"&amp;CD$4,'04施策の客観指標'!$A$4:$AY$1029,COLUMN('04施策の客観指標'!$AT:$AT),FALSE)</f>
        <v>-</v>
      </c>
      <c r="CE57" s="852" t="str">
        <f>VLOOKUP($A57&amp;"-"&amp;CE$4,'04施策の客観指標'!$A$4:$AY$1029,COLUMN('04施策の客観指標'!$AT:$AT),FALSE)</f>
        <v>-</v>
      </c>
      <c r="CF57" s="879" t="str">
        <f t="shared" si="168"/>
        <v>c</v>
      </c>
      <c r="CG57" s="856">
        <f>IF(BW57="-","-",VLOOKUP($A57&amp;"-"&amp;BW$4,'04施策の客観指標'!$A$4:$AY$1029,COLUMN('04施策の客観指標'!$AY:$AY),FALSE))</f>
        <v>1</v>
      </c>
      <c r="CH57" s="856" t="str">
        <f>IF(BX57="-","-",VLOOKUP($A57&amp;"-"&amp;BX$4,'04施策の客観指標'!$A$4:$AY$1029,COLUMN('04施策の客観指標'!$AY:$AY),FALSE))</f>
        <v>-</v>
      </c>
      <c r="CI57" s="856" t="str">
        <f>IF(BY57="-","-",VLOOKUP($A57&amp;"-"&amp;BY$4,'04施策の客観指標'!$A$4:$AY$1029,COLUMN('04施策の客観指標'!$AY:$AY),FALSE))</f>
        <v>-</v>
      </c>
      <c r="CJ57" s="856" t="str">
        <f>IF(BZ57="-","-",VLOOKUP($A57&amp;"-"&amp;BZ$4,'04施策の客観指標'!$A$4:$AY$1029,COLUMN('04施策の客観指標'!$AY:$AY),FALSE))</f>
        <v>-</v>
      </c>
      <c r="CK57" s="856" t="str">
        <f>IF(CA57="-","-",VLOOKUP($A57&amp;"-"&amp;CA$4,'04施策の客観指標'!$A$4:$AY$1029,COLUMN('04施策の客観指標'!$AY:$AY),FALSE))</f>
        <v>-</v>
      </c>
      <c r="CL57" s="856" t="str">
        <f>IF(CB57="-","-",VLOOKUP($A57&amp;"-"&amp;CB$4,'04施策の客観指標'!$A$4:$AY$1029,COLUMN('04施策の客観指標'!$AY:$AY),FALSE))</f>
        <v>-</v>
      </c>
      <c r="CM57" s="856" t="str">
        <f>IF(CC57="-","-",VLOOKUP($A57&amp;"-"&amp;CC$4,'04施策の客観指標'!$A$4:$AY$1029,COLUMN('04施策の客観指標'!$AY:$AY),FALSE))</f>
        <v>-</v>
      </c>
      <c r="CN57" s="856" t="str">
        <f>IF(CD57="-","-",VLOOKUP($A57&amp;"-"&amp;CD$4,'04施策の客観指標'!$A$4:$AY$1029,COLUMN('04施策の客観指標'!$AY:$AY),FALSE))</f>
        <v>-</v>
      </c>
      <c r="CO57" s="856" t="str">
        <f>IF(CE57="-","-",VLOOKUP($A57&amp;"-"&amp;CE$4,'04施策の客観指標'!$A$4:$AY$1029,COLUMN('04施策の客観指標'!$AY:$AY),FALSE))</f>
        <v>-</v>
      </c>
      <c r="CP57" s="879">
        <f t="shared" si="169"/>
        <v>1</v>
      </c>
      <c r="CQ57" s="877">
        <f t="shared" si="170"/>
        <v>2</v>
      </c>
      <c r="CR57" s="878" t="str">
        <f t="shared" si="171"/>
        <v/>
      </c>
      <c r="CS57" s="878" t="str">
        <f t="shared" si="172"/>
        <v/>
      </c>
      <c r="CT57" s="878" t="str">
        <f t="shared" si="173"/>
        <v/>
      </c>
      <c r="CU57" s="878" t="str">
        <f t="shared" si="174"/>
        <v/>
      </c>
      <c r="CV57" s="878" t="str">
        <f t="shared" si="175"/>
        <v/>
      </c>
      <c r="CW57" s="878" t="str">
        <f t="shared" si="176"/>
        <v/>
      </c>
      <c r="CX57" s="878" t="str">
        <f t="shared" si="177"/>
        <v/>
      </c>
      <c r="CY57" s="878" t="str">
        <f t="shared" si="178"/>
        <v/>
      </c>
      <c r="CZ57" s="855">
        <f t="shared" si="179"/>
        <v>0.5</v>
      </c>
      <c r="DA57" s="877" t="str">
        <f>IF($K57="○",VLOOKUP($C57&amp;"-"&amp;DA$4,'05市民生活実感調査'!$A$3:$BC$218,COLUMN('05市民生活実感調査'!$Y:$Y),FALSE),"-")</f>
        <v>c</v>
      </c>
      <c r="DB57" s="878" t="str">
        <f>IF($L57="○",VLOOKUP($C57&amp;"-"&amp;DB$4,'05市民生活実感調査'!$A$3:$BC$218,COLUMN('05市民生活実感調査'!$Y:$Y),FALSE),"-")</f>
        <v>c</v>
      </c>
      <c r="DC57" s="878" t="str">
        <f>IF($M57="○",VLOOKUP($C57&amp;"-"&amp;DC$4,'05市民生活実感調査'!$A$3:$BC$218,COLUMN('05市民生活実感調査'!$Y:$Y),FALSE),"-")</f>
        <v>c</v>
      </c>
      <c r="DD57" s="878" t="str">
        <f>IF($N57="○",VLOOKUP($C57&amp;"-"&amp;DD$4,'05市民生活実感調査'!$A$3:$BC$218,COLUMN('05市民生活実感調査'!$Y:$Y),FALSE),"-")</f>
        <v>-</v>
      </c>
      <c r="DE57" s="878" t="str">
        <f>IF($O57="○",VLOOKUP($C57&amp;"-"&amp;DE$4,'05市民生活実感調査'!$A$3:$BC$218,COLUMN('05市民生活実感調査'!$Y:$Y),FALSE),"-")</f>
        <v>-</v>
      </c>
      <c r="DF57" s="878" t="str">
        <f>IF($P57="○",VLOOKUP($C57&amp;"-"&amp;DF$4,'05市民生活実感調査'!$A$3:$BC$218,COLUMN('05市民生活実感調査'!$Y:$Y),FALSE),"-")</f>
        <v>-</v>
      </c>
      <c r="DG57" s="878" t="str">
        <f>IF($Q57="○",VLOOKUP($C57&amp;"-"&amp;DG$4,'05市民生活実感調査'!$A$3:$BC$218,COLUMN('05市民生活実感調査'!$Y:$Y),FALSE),"-")</f>
        <v>-</v>
      </c>
      <c r="DH57" s="878" t="str">
        <f>IF($R57="○",VLOOKUP($C57&amp;"-"&amp;DH$4,'05市民生活実感調査'!$A$3:$BC$218,COLUMN('05市民生活実感調査'!$Y:$Y),FALSE),"-")</f>
        <v>-</v>
      </c>
      <c r="DI57" s="879" t="str">
        <f t="shared" si="180"/>
        <v>c</v>
      </c>
      <c r="DJ57" s="877">
        <f t="shared" si="181"/>
        <v>2</v>
      </c>
      <c r="DK57" s="878">
        <f t="shared" si="182"/>
        <v>2</v>
      </c>
      <c r="DL57" s="878">
        <f t="shared" si="183"/>
        <v>2</v>
      </c>
      <c r="DM57" s="878" t="str">
        <f t="shared" si="184"/>
        <v/>
      </c>
      <c r="DN57" s="878" t="str">
        <f t="shared" si="262"/>
        <v/>
      </c>
      <c r="DO57" s="878" t="str">
        <f t="shared" si="185"/>
        <v/>
      </c>
      <c r="DP57" s="878" t="str">
        <f t="shared" si="186"/>
        <v/>
      </c>
      <c r="DQ57" s="878" t="str">
        <f t="shared" si="187"/>
        <v/>
      </c>
      <c r="DR57" s="840">
        <f t="shared" si="188"/>
        <v>0.5</v>
      </c>
      <c r="DS57" s="876" t="str">
        <f t="shared" si="189"/>
        <v>客観指標</v>
      </c>
      <c r="DT57" s="863" t="str">
        <f t="shared" si="190"/>
        <v>対象者が生活保護受給者及び生活困窮者という限られた政策であり、市民全体の生活実感には政策の効果が反映されにくいと考えられるため、客観指標評価を重視する。</v>
      </c>
      <c r="DU57" s="877" t="str">
        <f>VLOOKUP(CF57&amp;DI57&amp;DS57,プルダウン!$AC$2:$AD$71,2,FALSE)</f>
        <v>C</v>
      </c>
      <c r="DV57" s="859" t="str">
        <f>VLOOKUP(DU57,プルダウン!$A$1:$B$6,2,FALSE)</f>
        <v>政策の目的がそこそこ達成されている</v>
      </c>
      <c r="DW57" s="860" t="s">
        <v>2223</v>
      </c>
      <c r="DX57" s="859"/>
      <c r="DY57" s="889" t="str">
        <f>VLOOKUP($A57&amp;"-"&amp;DY$4,'04施策の客観指標'!$A$4:$AY$1029,COLUMN('04施策の客観指標'!$AU:$AU),FALSE)</f>
        <v>b</v>
      </c>
      <c r="DZ57" s="878" t="str">
        <f>VLOOKUP($A57&amp;"-"&amp;DZ$4,'04施策の客観指標'!$A$4:$AY$1029,COLUMN('04施策の客観指標'!$AU:$AU),FALSE)</f>
        <v>-</v>
      </c>
      <c r="EA57" s="878" t="str">
        <f>VLOOKUP($A57&amp;"-"&amp;EA$4,'04施策の客観指標'!$A$4:$AY$1029,COLUMN('04施策の客観指標'!$AU:$AU),FALSE)</f>
        <v>-</v>
      </c>
      <c r="EB57" s="878" t="str">
        <f>VLOOKUP($A57&amp;"-"&amp;EB$4,'04施策の客観指標'!$A$4:$AY$1029,COLUMN('04施策の客観指標'!$AU:$AU),FALSE)</f>
        <v>-</v>
      </c>
      <c r="EC57" s="878" t="str">
        <f>VLOOKUP($A57&amp;"-"&amp;EC$4,'04施策の客観指標'!$A$4:$AY$1029,COLUMN('04施策の客観指標'!$AU:$AU),FALSE)</f>
        <v>-</v>
      </c>
      <c r="ED57" s="878" t="str">
        <f>VLOOKUP($A57&amp;"-"&amp;ED$4,'04施策の客観指標'!$A$4:$AY$1029,COLUMN('04施策の客観指標'!$AU:$AU),FALSE)</f>
        <v>-</v>
      </c>
      <c r="EE57" s="878" t="str">
        <f>VLOOKUP($A57&amp;"-"&amp;EE$4,'04施策の客観指標'!$A$4:$AY$1029,COLUMN('04施策の客観指標'!$AU:$AU),FALSE)</f>
        <v>-</v>
      </c>
      <c r="EF57" s="878" t="str">
        <f>VLOOKUP($A57&amp;"-"&amp;EF$4,'04施策の客観指標'!$A$4:$AY$1029,COLUMN('04施策の客観指標'!$AU:$AU),FALSE)</f>
        <v>-</v>
      </c>
      <c r="EG57" s="878" t="str">
        <f>VLOOKUP($A57&amp;"-"&amp;EG$4,'04施策の客観指標'!$A$4:$AY$1029,COLUMN('04施策の客観指標'!$AU:$AU),FALSE)</f>
        <v>-</v>
      </c>
      <c r="EH57" s="879" t="str">
        <f t="shared" si="191"/>
        <v>b</v>
      </c>
      <c r="EI57" s="895">
        <f>IF(DY57="-","-",VLOOKUP($A57&amp;"-"&amp;DY$4,'04施策の客観指標'!$A$4:$AY$1029,COLUMN('04施策の客観指標'!$AY:$AY),FALSE))</f>
        <v>1</v>
      </c>
      <c r="EJ57" s="895" t="str">
        <f>IF(DZ57="-","-",VLOOKUP($A57&amp;"-"&amp;DZ$4,'04施策の客観指標'!$A$4:$AY$1029,COLUMN('04施策の客観指標'!$AY:$AY),FALSE))</f>
        <v>-</v>
      </c>
      <c r="EK57" s="895" t="str">
        <f>IF(EA57="-","-",VLOOKUP($A57&amp;"-"&amp;EA$4,'04施策の客観指標'!$A$4:$AY$1029,COLUMN('04施策の客観指標'!$AY:$AY),FALSE))</f>
        <v>-</v>
      </c>
      <c r="EL57" s="895" t="str">
        <f>IF(EB57="-","-",VLOOKUP($A57&amp;"-"&amp;EB$4,'04施策の客観指標'!$A$4:$AY$1029,COLUMN('04施策の客観指標'!$AY:$AY),FALSE))</f>
        <v>-</v>
      </c>
      <c r="EM57" s="895" t="str">
        <f>IF(EC57="-","-",VLOOKUP($A57&amp;"-"&amp;EC$4,'04施策の客観指標'!$A$4:$AY$1029,COLUMN('04施策の客観指標'!$AY:$AY),FALSE))</f>
        <v>-</v>
      </c>
      <c r="EN57" s="895" t="str">
        <f>IF(ED57="-","-",VLOOKUP($A57&amp;"-"&amp;ED$4,'04施策の客観指標'!$A$4:$AY$1029,COLUMN('04施策の客観指標'!$AY:$AY),FALSE))</f>
        <v>-</v>
      </c>
      <c r="EO57" s="895" t="str">
        <f>IF(EE57="-","-",VLOOKUP($A57&amp;"-"&amp;EE$4,'04施策の客観指標'!$A$4:$AY$1029,COLUMN('04施策の客観指標'!$AY:$AY),FALSE))</f>
        <v>-</v>
      </c>
      <c r="EP57" s="895" t="str">
        <f>IF(EF57="-","-",VLOOKUP($A57&amp;"-"&amp;EF$4,'04施策の客観指標'!$A$4:$AY$1029,COLUMN('04施策の客観指標'!$AY:$AY),FALSE))</f>
        <v>-</v>
      </c>
      <c r="EQ57" s="895" t="str">
        <f>IF(EG57="-","-",VLOOKUP($A57&amp;"-"&amp;EG$4,'04施策の客観指標'!$A$4:$AY$1029,COLUMN('04施策の客観指標'!$AY:$AY),FALSE))</f>
        <v>-</v>
      </c>
      <c r="ER57" s="879">
        <f t="shared" si="192"/>
        <v>1</v>
      </c>
      <c r="ES57" s="877">
        <f t="shared" si="193"/>
        <v>3</v>
      </c>
      <c r="ET57" s="878" t="str">
        <f t="shared" si="194"/>
        <v/>
      </c>
      <c r="EU57" s="878" t="str">
        <f t="shared" si="195"/>
        <v/>
      </c>
      <c r="EV57" s="878" t="str">
        <f t="shared" si="196"/>
        <v/>
      </c>
      <c r="EW57" s="878" t="str">
        <f t="shared" si="197"/>
        <v/>
      </c>
      <c r="EX57" s="878" t="str">
        <f t="shared" si="198"/>
        <v/>
      </c>
      <c r="EY57" s="878" t="str">
        <f t="shared" si="199"/>
        <v/>
      </c>
      <c r="EZ57" s="878" t="str">
        <f t="shared" si="200"/>
        <v/>
      </c>
      <c r="FA57" s="878" t="str">
        <f t="shared" si="201"/>
        <v/>
      </c>
      <c r="FB57" s="855">
        <f t="shared" si="202"/>
        <v>0.75</v>
      </c>
      <c r="FC57" s="877" t="str">
        <f>IF($K57="○",VLOOKUP($C57&amp;"-"&amp;FC$4,'05市民生活実感調査'!$A$3:$BC$218,COLUMN('05市民生活実感調査'!$AI:$AI),FALSE),"-")</f>
        <v>c</v>
      </c>
      <c r="FD57" s="878" t="str">
        <f>IF($L57="○",VLOOKUP($C57&amp;"-"&amp;FD$4,'05市民生活実感調査'!$A$3:$BC$218,COLUMN('05市民生活実感調査'!$AI:$AI),FALSE),"-")</f>
        <v>c</v>
      </c>
      <c r="FE57" s="878" t="str">
        <f>IF($M57="○",VLOOKUP($C57&amp;"-"&amp;FE$4,'05市民生活実感調査'!$A$3:$BC$218,COLUMN('05市民生活実感調査'!$AI:$AI),FALSE),"-")</f>
        <v>c</v>
      </c>
      <c r="FF57" s="878" t="str">
        <f>IF($N57="○",VLOOKUP($C57&amp;"-"&amp;FF$4,'05市民生活実感調査'!$A$3:$BC$218,COLUMN('05市民生活実感調査'!$AI:$AI),FALSE),"-")</f>
        <v>-</v>
      </c>
      <c r="FG57" s="878" t="str">
        <f>IF($O57="○",VLOOKUP($C57&amp;"-"&amp;FG$4,'05市民生活実感調査'!$A$3:$BC$218,COLUMN('05市民生活実感調査'!$AI:$AI),FALSE),"-")</f>
        <v>-</v>
      </c>
      <c r="FH57" s="878" t="str">
        <f>IF($P57="○",VLOOKUP($C57&amp;"-"&amp;FH$4,'05市民生活実感調査'!$A$3:$BC$218,COLUMN('05市民生活実感調査'!$AI:$AI),FALSE),"-")</f>
        <v>-</v>
      </c>
      <c r="FI57" s="878" t="str">
        <f>IF($Q57="○",VLOOKUP($C57&amp;"-"&amp;FI$4,'05市民生活実感調査'!$A$3:$BC$218,COLUMN('05市民生活実感調査'!$AI:$AI),FALSE),"-")</f>
        <v>-</v>
      </c>
      <c r="FJ57" s="878" t="str">
        <f>IF($R57="○",VLOOKUP($C57&amp;"-"&amp;FJ$4,'05市民生活実感調査'!$A$3:$BC$218,COLUMN('05市民生活実感調査'!$AI:$AI),FALSE),"-")</f>
        <v>-</v>
      </c>
      <c r="FK57" s="879" t="str">
        <f t="shared" si="203"/>
        <v>c</v>
      </c>
      <c r="FL57" s="877">
        <f t="shared" si="204"/>
        <v>2</v>
      </c>
      <c r="FM57" s="878">
        <f t="shared" si="205"/>
        <v>2</v>
      </c>
      <c r="FN57" s="878">
        <f t="shared" si="206"/>
        <v>2</v>
      </c>
      <c r="FO57" s="878" t="str">
        <f t="shared" si="207"/>
        <v/>
      </c>
      <c r="FP57" s="878" t="str">
        <f t="shared" si="208"/>
        <v/>
      </c>
      <c r="FQ57" s="878" t="str">
        <f t="shared" si="209"/>
        <v/>
      </c>
      <c r="FR57" s="878" t="str">
        <f t="shared" si="210"/>
        <v/>
      </c>
      <c r="FS57" s="878" t="str">
        <f t="shared" si="211"/>
        <v/>
      </c>
      <c r="FT57" s="840">
        <f t="shared" si="212"/>
        <v>0.5</v>
      </c>
      <c r="FU57" s="876" t="str">
        <f t="shared" si="213"/>
        <v>客観指標</v>
      </c>
      <c r="FV57" s="863" t="str">
        <f t="shared" si="214"/>
        <v>対象者が生活保護受給者及び生活困窮者という限られた政策であり、市民全体の生活実感には政策の効果が反映されにくいと考えられるため、客観指標評価を重視する。</v>
      </c>
      <c r="FW57" s="877" t="str">
        <f>VLOOKUP(EH57&amp;FK57&amp;FU57,プルダウン!$AC$2:$AD$71,2,FALSE)</f>
        <v>B</v>
      </c>
      <c r="FX57" s="859" t="str">
        <f>VLOOKUP(FW57,プルダウン!$A$1:$B$6,2,FALSE)</f>
        <v>政策の目的がかなり達成されている</v>
      </c>
      <c r="FY57" s="860"/>
      <c r="FZ57" s="859"/>
      <c r="GA57" s="889" t="str">
        <f>VLOOKUP($A57&amp;"-"&amp;GA$4,'04施策の客観指標'!$A$4:$AY$1029,COLUMN('04施策の客観指標'!$AV:$AV),FALSE)</f>
        <v>a</v>
      </c>
      <c r="GB57" s="878" t="str">
        <f>VLOOKUP($A57&amp;"-"&amp;GB$4,'04施策の客観指標'!$A$4:$AY$1029,COLUMN('04施策の客観指標'!$AV:$AV),FALSE)</f>
        <v>-</v>
      </c>
      <c r="GC57" s="878" t="str">
        <f>VLOOKUP($A57&amp;"-"&amp;GC$4,'04施策の客観指標'!$A$4:$AY$1029,COLUMN('04施策の客観指標'!$AV:$AV),FALSE)</f>
        <v>-</v>
      </c>
      <c r="GD57" s="878" t="str">
        <f>VLOOKUP($A57&amp;"-"&amp;GD$4,'04施策の客観指標'!$A$4:$AY$1029,COLUMN('04施策の客観指標'!$AV:$AV),FALSE)</f>
        <v>-</v>
      </c>
      <c r="GE57" s="878" t="str">
        <f>VLOOKUP($A57&amp;"-"&amp;GE$4,'04施策の客観指標'!$A$4:$AY$1029,COLUMN('04施策の客観指標'!$AV:$AV),FALSE)</f>
        <v>-</v>
      </c>
      <c r="GF57" s="878" t="str">
        <f>VLOOKUP($A57&amp;"-"&amp;GF$4,'04施策の客観指標'!$A$4:$AY$1029,COLUMN('04施策の客観指標'!$AV:$AV),FALSE)</f>
        <v>-</v>
      </c>
      <c r="GG57" s="878" t="str">
        <f>VLOOKUP($A57&amp;"-"&amp;GG$4,'04施策の客観指標'!$A$4:$AY$1029,COLUMN('04施策の客観指標'!$AV:$AV),FALSE)</f>
        <v>-</v>
      </c>
      <c r="GH57" s="878" t="str">
        <f>VLOOKUP($A57&amp;"-"&amp;GH$4,'04施策の客観指標'!$A$4:$AY$1029,COLUMN('04施策の客観指標'!$AV:$AV),FALSE)</f>
        <v>-</v>
      </c>
      <c r="GI57" s="878" t="str">
        <f>VLOOKUP($A57&amp;"-"&amp;GI$4,'04施策の客観指標'!$A$4:$AY$1029,COLUMN('04施策の客観指標'!$AV:$AV),FALSE)</f>
        <v>-</v>
      </c>
      <c r="GJ57" s="879" t="str">
        <f t="shared" si="215"/>
        <v>a</v>
      </c>
      <c r="GK57" s="856">
        <f>IF(GA57="-","-",VLOOKUP($A57&amp;"-"&amp;GA$4,'04施策の客観指標'!$A$4:$AY$1029,COLUMN('04施策の客観指標'!$AY:$AY),FALSE))</f>
        <v>1</v>
      </c>
      <c r="GL57" s="856" t="str">
        <f>IF(GB57="-","-",VLOOKUP($A57&amp;"-"&amp;GB$4,'04施策の客観指標'!$A$4:$AY$1029,COLUMN('04施策の客観指標'!$AY:$AY),FALSE))</f>
        <v>-</v>
      </c>
      <c r="GM57" s="856" t="str">
        <f>IF(GC57="-","-",VLOOKUP($A57&amp;"-"&amp;GC$4,'04施策の客観指標'!$A$4:$AY$1029,COLUMN('04施策の客観指標'!$AY:$AY),FALSE))</f>
        <v>-</v>
      </c>
      <c r="GN57" s="856" t="str">
        <f>IF(GD57="-","-",VLOOKUP($A57&amp;"-"&amp;GD$4,'04施策の客観指標'!$A$4:$AY$1029,COLUMN('04施策の客観指標'!$AY:$AY),FALSE))</f>
        <v>-</v>
      </c>
      <c r="GO57" s="856" t="str">
        <f>IF(GE57="-","-",VLOOKUP($A57&amp;"-"&amp;GE$4,'04施策の客観指標'!$A$4:$AY$1029,COLUMN('04施策の客観指標'!$AY:$AY),FALSE))</f>
        <v>-</v>
      </c>
      <c r="GP57" s="856" t="str">
        <f>IF(GF57="-","-",VLOOKUP($A57&amp;"-"&amp;GF$4,'04施策の客観指標'!$A$4:$AY$1029,COLUMN('04施策の客観指標'!$AY:$AY),FALSE))</f>
        <v>-</v>
      </c>
      <c r="GQ57" s="856" t="str">
        <f>IF(GG57="-","-",VLOOKUP($A57&amp;"-"&amp;GG$4,'04施策の客観指標'!$A$4:$AY$1029,COLUMN('04施策の客観指標'!$AY:$AY),FALSE))</f>
        <v>-</v>
      </c>
      <c r="GR57" s="856" t="str">
        <f>IF(GH57="-","-",VLOOKUP($A57&amp;"-"&amp;GH$4,'04施策の客観指標'!$A$4:$AY$1029,COLUMN('04施策の客観指標'!$AY:$AY),FALSE))</f>
        <v>-</v>
      </c>
      <c r="GS57" s="856" t="str">
        <f>IF(GI57="-","-",VLOOKUP($A57&amp;"-"&amp;GI$4,'04施策の客観指標'!$A$4:$AY$1029,COLUMN('04施策の客観指標'!$AY:$AY),FALSE))</f>
        <v>-</v>
      </c>
      <c r="GT57" s="879">
        <f t="shared" si="216"/>
        <v>1</v>
      </c>
      <c r="GU57" s="877">
        <f t="shared" si="217"/>
        <v>4</v>
      </c>
      <c r="GV57" s="878" t="str">
        <f t="shared" si="218"/>
        <v/>
      </c>
      <c r="GW57" s="878" t="str">
        <f t="shared" si="219"/>
        <v/>
      </c>
      <c r="GX57" s="878" t="str">
        <f t="shared" si="220"/>
        <v/>
      </c>
      <c r="GY57" s="878" t="str">
        <f t="shared" si="221"/>
        <v/>
      </c>
      <c r="GZ57" s="878" t="str">
        <f t="shared" si="222"/>
        <v/>
      </c>
      <c r="HA57" s="878" t="str">
        <f t="shared" si="223"/>
        <v/>
      </c>
      <c r="HB57" s="878" t="str">
        <f t="shared" si="224"/>
        <v/>
      </c>
      <c r="HC57" s="878" t="str">
        <f t="shared" si="225"/>
        <v/>
      </c>
      <c r="HD57" s="855">
        <f t="shared" si="226"/>
        <v>1</v>
      </c>
      <c r="HE57" s="877" t="str">
        <f>IF($K57="○",VLOOKUP($C57&amp;"-"&amp;HE$4,'05市民生活実感調査'!$A$3:$BC$218,COLUMN('05市民生活実感調査'!$AS:$AS),FALSE),"-")</f>
        <v>c</v>
      </c>
      <c r="HF57" s="878" t="str">
        <f>IF($L57="○",VLOOKUP($C57&amp;"-"&amp;HF$4,'05市民生活実感調査'!$A$3:$BC$218,COLUMN('05市民生活実感調査'!$AS:$AS),FALSE),"-")</f>
        <v>c</v>
      </c>
      <c r="HG57" s="878" t="str">
        <f>IF($M57="○",VLOOKUP($C57&amp;"-"&amp;HG$4,'05市民生活実感調査'!$A$3:$BC$218,COLUMN('05市民生活実感調査'!$AS:$AS),FALSE),"-")</f>
        <v>c</v>
      </c>
      <c r="HH57" s="878" t="str">
        <f>IF($N57="○",VLOOKUP($C57&amp;"-"&amp;HH$4,'05市民生活実感調査'!$A$3:$BC$218,COLUMN('05市民生活実感調査'!$AS:$AS),FALSE),"-")</f>
        <v>-</v>
      </c>
      <c r="HI57" s="878" t="str">
        <f>IF($O57="○",VLOOKUP($C57&amp;"-"&amp;HI$4,'05市民生活実感調査'!$A$3:$BC$218,COLUMN('05市民生活実感調査'!$AS:$AS),FALSE),"-")</f>
        <v>-</v>
      </c>
      <c r="HJ57" s="878" t="str">
        <f>IF($P57="○",VLOOKUP($C57&amp;"-"&amp;HJ$4,'05市民生活実感調査'!$A$3:$BC$218,COLUMN('05市民生活実感調査'!$AS:$AS),FALSE),"-")</f>
        <v>-</v>
      </c>
      <c r="HK57" s="878" t="str">
        <f>IF($Q57="○",VLOOKUP($C57&amp;"-"&amp;HK$4,'05市民生活実感調査'!$A$3:$BC$218,COLUMN('05市民生活実感調査'!$AS:$AS),FALSE),"-")</f>
        <v>-</v>
      </c>
      <c r="HL57" s="878" t="str">
        <f>IF($R57="○",VLOOKUP($C57&amp;"-"&amp;HL$4,'05市民生活実感調査'!$A$3:$BC$218,COLUMN('05市民生活実感調査'!$AS:$AS),FALSE),"-")</f>
        <v>-</v>
      </c>
      <c r="HM57" s="879" t="str">
        <f t="shared" si="227"/>
        <v>c</v>
      </c>
      <c r="HN57" s="877">
        <f t="shared" si="228"/>
        <v>2</v>
      </c>
      <c r="HO57" s="878">
        <f t="shared" si="229"/>
        <v>2</v>
      </c>
      <c r="HP57" s="878">
        <f t="shared" si="230"/>
        <v>2</v>
      </c>
      <c r="HQ57" s="878" t="str">
        <f t="shared" si="231"/>
        <v/>
      </c>
      <c r="HR57" s="878" t="str">
        <f t="shared" si="232"/>
        <v/>
      </c>
      <c r="HS57" s="878" t="str">
        <f t="shared" si="233"/>
        <v/>
      </c>
      <c r="HT57" s="878" t="str">
        <f t="shared" si="234"/>
        <v/>
      </c>
      <c r="HU57" s="878" t="str">
        <f t="shared" si="235"/>
        <v/>
      </c>
      <c r="HV57" s="840">
        <f t="shared" si="236"/>
        <v>0.5</v>
      </c>
      <c r="HW57" s="876" t="str">
        <f t="shared" si="237"/>
        <v>客観指標</v>
      </c>
      <c r="HX57" s="863" t="str">
        <f t="shared" si="238"/>
        <v>対象者が生活保護受給者及び生活困窮者という限られた政策であり、市民全体の生活実感には政策の効果が反映されにくいと考えられるため、客観指標評価を重視する。</v>
      </c>
      <c r="HY57" s="877" t="str">
        <f>VLOOKUP(GJ57&amp;HM57&amp;HW57,プルダウン!$AC$2:$AD$71,2,FALSE)</f>
        <v>B</v>
      </c>
      <c r="HZ57" s="859" t="str">
        <f>VLOOKUP(HY57,プルダウン!$A$1:$B$6,2,FALSE)</f>
        <v>政策の目的がかなり達成されている</v>
      </c>
      <c r="IA57" s="860"/>
      <c r="IB57" s="859"/>
      <c r="IC57" s="889" t="str">
        <f>VLOOKUP($A57&amp;"-"&amp;IC$4,'04施策の客観指標'!$A$4:$AY$1029,COLUMN('04施策の客観指標'!$AW:$AW),FALSE)</f>
        <v>b</v>
      </c>
      <c r="ID57" s="878" t="str">
        <f>VLOOKUP($A57&amp;"-"&amp;ID$4,'04施策の客観指標'!$A$4:$AY$1029,COLUMN('04施策の客観指標'!$AW:$AW),FALSE)</f>
        <v>-</v>
      </c>
      <c r="IE57" s="878" t="str">
        <f>VLOOKUP($A57&amp;"-"&amp;IE$4,'04施策の客観指標'!$A$4:$AY$1029,COLUMN('04施策の客観指標'!$AW:$AW),FALSE)</f>
        <v>-</v>
      </c>
      <c r="IF57" s="878" t="str">
        <f>VLOOKUP($A57&amp;"-"&amp;IF$4,'04施策の客観指標'!$A$4:$AY$1029,COLUMN('04施策の客観指標'!$AW:$AW),FALSE)</f>
        <v>-</v>
      </c>
      <c r="IG57" s="878" t="str">
        <f>VLOOKUP($A57&amp;"-"&amp;IG$4,'04施策の客観指標'!$A$4:$AY$1029,COLUMN('04施策の客観指標'!$AW:$AW),FALSE)</f>
        <v>-</v>
      </c>
      <c r="IH57" s="878" t="str">
        <f>VLOOKUP($A57&amp;"-"&amp;IH$4,'04施策の客観指標'!$A$4:$AY$1029,COLUMN('04施策の客観指標'!$AW:$AW),FALSE)</f>
        <v>-</v>
      </c>
      <c r="II57" s="878" t="str">
        <f>VLOOKUP($A57&amp;"-"&amp;II$4,'04施策の客観指標'!$A$4:$AY$1029,COLUMN('04施策の客観指標'!$AW:$AW),FALSE)</f>
        <v>-</v>
      </c>
      <c r="IJ57" s="878" t="str">
        <f>VLOOKUP($A57&amp;"-"&amp;IJ$4,'04施策の客観指標'!$A$4:$AY$1029,COLUMN('04施策の客観指標'!$AW:$AW),FALSE)</f>
        <v>-</v>
      </c>
      <c r="IK57" s="878" t="str">
        <f>VLOOKUP($A57&amp;"-"&amp;IK$4,'04施策の客観指標'!$A$4:$AY$1029,COLUMN('04施策の客観指標'!$AW:$AW),FALSE)</f>
        <v>-</v>
      </c>
      <c r="IL57" s="879" t="str">
        <f t="shared" si="239"/>
        <v>b</v>
      </c>
      <c r="IM57" s="856">
        <f>IF(IC57="-","-",VLOOKUP($A57&amp;"-"&amp;IC$4,'04施策の客観指標'!$A$4:$AY$1029,COLUMN('04施策の客観指標'!$AY:$AY),FALSE))</f>
        <v>1</v>
      </c>
      <c r="IN57" s="856" t="str">
        <f>IF(ID57="-","-",VLOOKUP($A57&amp;"-"&amp;ID$4,'04施策の客観指標'!$A$4:$AY$1029,COLUMN('04施策の客観指標'!$AY:$AY),FALSE))</f>
        <v>-</v>
      </c>
      <c r="IO57" s="856" t="str">
        <f>IF(IE57="-","-",VLOOKUP($A57&amp;"-"&amp;IE$4,'04施策の客観指標'!$A$4:$AY$1029,COLUMN('04施策の客観指標'!$AY:$AY),FALSE))</f>
        <v>-</v>
      </c>
      <c r="IP57" s="856" t="str">
        <f>IF(IF57="-","-",VLOOKUP($A57&amp;"-"&amp;IF$4,'04施策の客観指標'!$A$4:$AY$1029,COLUMN('04施策の客観指標'!$AY:$AY),FALSE))</f>
        <v>-</v>
      </c>
      <c r="IQ57" s="856" t="str">
        <f>IF(IG57="-","-",VLOOKUP($A57&amp;"-"&amp;IG$4,'04施策の客観指標'!$A$4:$AY$1029,COLUMN('04施策の客観指標'!$AY:$AY),FALSE))</f>
        <v>-</v>
      </c>
      <c r="IR57" s="856" t="str">
        <f>IF(IH57="-","-",VLOOKUP($A57&amp;"-"&amp;IH$4,'04施策の客観指標'!$A$4:$AY$1029,COLUMN('04施策の客観指標'!$AY:$AY),FALSE))</f>
        <v>-</v>
      </c>
      <c r="IS57" s="856" t="str">
        <f>IF(II57="-","-",VLOOKUP($A57&amp;"-"&amp;II$4,'04施策の客観指標'!$A$4:$AY$1029,COLUMN('04施策の客観指標'!$AY:$AY),FALSE))</f>
        <v>-</v>
      </c>
      <c r="IT57" s="856" t="str">
        <f>IF(IJ57="-","-",VLOOKUP($A57&amp;"-"&amp;IJ$4,'04施策の客観指標'!$A$4:$AY$1029,COLUMN('04施策の客観指標'!$AY:$AY),FALSE))</f>
        <v>-</v>
      </c>
      <c r="IU57" s="856" t="str">
        <f>IF(IK57="-","-",VLOOKUP($A57&amp;"-"&amp;IK$4,'04施策の客観指標'!$A$4:$AY$1029,COLUMN('04施策の客観指標'!$AY:$AY),FALSE))</f>
        <v>-</v>
      </c>
      <c r="IV57" s="879">
        <f t="shared" si="240"/>
        <v>1</v>
      </c>
      <c r="IW57" s="877">
        <f t="shared" si="241"/>
        <v>3</v>
      </c>
      <c r="IX57" s="878" t="str">
        <f t="shared" si="242"/>
        <v/>
      </c>
      <c r="IY57" s="878" t="str">
        <f t="shared" si="243"/>
        <v/>
      </c>
      <c r="IZ57" s="878" t="str">
        <f t="shared" si="244"/>
        <v/>
      </c>
      <c r="JA57" s="878" t="str">
        <f t="shared" si="245"/>
        <v/>
      </c>
      <c r="JB57" s="878" t="str">
        <f t="shared" si="246"/>
        <v/>
      </c>
      <c r="JC57" s="878" t="str">
        <f t="shared" si="247"/>
        <v/>
      </c>
      <c r="JD57" s="878" t="str">
        <f t="shared" si="248"/>
        <v/>
      </c>
      <c r="JE57" s="878" t="str">
        <f t="shared" si="249"/>
        <v/>
      </c>
      <c r="JF57" s="855">
        <f t="shared" si="250"/>
        <v>0.75</v>
      </c>
      <c r="JG57" s="877" t="str">
        <f>IF($K57="○",VLOOKUP($C57&amp;"-"&amp;JG$4,'05市民生活実感調査'!$A$3:$BC$218,COLUMN('05市民生活実感調査'!$BC:$BC),FALSE),"-")</f>
        <v>c</v>
      </c>
      <c r="JH57" s="878" t="str">
        <f>IF($L57="○",VLOOKUP($C57&amp;"-"&amp;JH$4,'05市民生活実感調査'!$A$3:$BC$218,COLUMN('05市民生活実感調査'!$BC:$BC),FALSE),"-")</f>
        <v>c</v>
      </c>
      <c r="JI57" s="878" t="str">
        <f>IF($M57="○",VLOOKUP($C57&amp;"-"&amp;JI$4,'05市民生活実感調査'!$A$3:$BC$218,COLUMN('05市民生活実感調査'!$BC:$BC),FALSE),"-")</f>
        <v>c</v>
      </c>
      <c r="JJ57" s="878" t="str">
        <f>IF($N57="○",VLOOKUP($C57&amp;"-"&amp;JJ$4,'05市民生活実感調査'!$A$3:$BC$218,COLUMN('05市民生活実感調査'!$BC:$BC),FALSE),"-")</f>
        <v>-</v>
      </c>
      <c r="JK57" s="878" t="str">
        <f>IF($O57="○",VLOOKUP($C57&amp;"-"&amp;JK$4,'05市民生活実感調査'!$A$3:$BC$218,COLUMN('05市民生活実感調査'!$BC:$BC),FALSE),"-")</f>
        <v>-</v>
      </c>
      <c r="JL57" s="878" t="str">
        <f>IF($P57="○",VLOOKUP($C57&amp;"-"&amp;JL$4,'05市民生活実感調査'!$A$3:$BC$218,COLUMN('05市民生活実感調査'!$BC:$BC),FALSE),"-")</f>
        <v>-</v>
      </c>
      <c r="JM57" s="878" t="str">
        <f>IF($Q57="○",VLOOKUP($C57&amp;"-"&amp;JM$4,'05市民生活実感調査'!$A$3:$BC$218,COLUMN('05市民生活実感調査'!$BC:$BC),FALSE),"-")</f>
        <v>-</v>
      </c>
      <c r="JN57" s="878" t="str">
        <f>IF($R57="○",VLOOKUP($C57&amp;"-"&amp;JN$4,'05市民生活実感調査'!$A$3:$BC$218,COLUMN('05市民生活実感調査'!$BC:$BC),FALSE),"-")</f>
        <v>-</v>
      </c>
      <c r="JO57" s="879" t="str">
        <f t="shared" si="251"/>
        <v>c</v>
      </c>
      <c r="JP57" s="877">
        <f t="shared" si="252"/>
        <v>2</v>
      </c>
      <c r="JQ57" s="878">
        <f t="shared" si="253"/>
        <v>2</v>
      </c>
      <c r="JR57" s="878">
        <f t="shared" si="254"/>
        <v>2</v>
      </c>
      <c r="JS57" s="878" t="str">
        <f t="shared" si="255"/>
        <v/>
      </c>
      <c r="JT57" s="878" t="str">
        <f t="shared" si="256"/>
        <v/>
      </c>
      <c r="JU57" s="878" t="str">
        <f t="shared" si="257"/>
        <v/>
      </c>
      <c r="JV57" s="878" t="str">
        <f t="shared" si="258"/>
        <v/>
      </c>
      <c r="JW57" s="878" t="str">
        <f t="shared" si="259"/>
        <v/>
      </c>
      <c r="JX57" s="840">
        <f t="shared" si="260"/>
        <v>0.5</v>
      </c>
      <c r="JY57" s="876" t="str">
        <f t="shared" si="263"/>
        <v>客観指標</v>
      </c>
      <c r="JZ57" s="863" t="str">
        <f t="shared" si="261"/>
        <v>対象者が生活保護受給者及び生活困窮者という限られた政策であり、市民全体の生活実感には政策の効果が反映されにくいと考えられるため、客観指標評価を重視する。</v>
      </c>
      <c r="KA57" s="877" t="str">
        <f>VLOOKUP(IL57&amp;JO57&amp;JY57,プルダウン!$AC$2:$AD$71,2,FALSE)</f>
        <v>B</v>
      </c>
      <c r="KB57" s="859" t="str">
        <f>VLOOKUP(KA57,プルダウン!$A$1:$B$6,2,FALSE)</f>
        <v>政策の目的がかなり達成されている</v>
      </c>
      <c r="KC57" s="860"/>
      <c r="KD57" s="859"/>
      <c r="KE57" s="883" t="str">
        <f>VLOOKUP($A57&amp;"-"&amp;KE$4,'04施策の客観指標'!$A$4:$AY$1029,COLUMN('04施策の客観指標'!$AX:$AX),FALSE)</f>
        <v>a</v>
      </c>
      <c r="KF57" s="813" t="str">
        <f>VLOOKUP($A57&amp;"-"&amp;KF$4,'04施策の客観指標'!$A$4:$AY$1029,COLUMN('04施策の客観指標'!$AX:$AX),FALSE)</f>
        <v>-</v>
      </c>
      <c r="KG57" s="813" t="str">
        <f>VLOOKUP($A57&amp;"-"&amp;KG$4,'04施策の客観指標'!$A$4:$AY$1029,COLUMN('04施策の客観指標'!$AX:$AX),FALSE)</f>
        <v>-</v>
      </c>
      <c r="KH57" s="813" t="str">
        <f>VLOOKUP($A57&amp;"-"&amp;KH$4,'04施策の客観指標'!$A$4:$AY$1029,COLUMN('04施策の客観指標'!$AX:$AX),FALSE)</f>
        <v>-</v>
      </c>
      <c r="KI57" s="813" t="str">
        <f>VLOOKUP($A57&amp;"-"&amp;KI$4,'04施策の客観指標'!$A$4:$AY$1029,COLUMN('04施策の客観指標'!$AX:$AX),FALSE)</f>
        <v>-</v>
      </c>
      <c r="KJ57" s="813" t="str">
        <f>VLOOKUP($A57&amp;"-"&amp;KJ$4,'04施策の客観指標'!$A$4:$AY$1029,COLUMN('04施策の客観指標'!$AX:$AX),FALSE)</f>
        <v>-</v>
      </c>
      <c r="KK57" s="813" t="str">
        <f>VLOOKUP($A57&amp;"-"&amp;KK$4,'04施策の客観指標'!$A$4:$AY$1029,COLUMN('04施策の客観指標'!$AX:$AX),FALSE)</f>
        <v>-</v>
      </c>
      <c r="KL57" s="813" t="str">
        <f>VLOOKUP($A57&amp;"-"&amp;KL$4,'04施策の客観指標'!$A$4:$AY$1029,COLUMN('04施策の客観指標'!$AX:$AX),FALSE)</f>
        <v>-</v>
      </c>
      <c r="KM57" s="813" t="str">
        <f>VLOOKUP($A57&amp;"-"&amp;KM$4,'04施策の客観指標'!$A$4:$AY$1029,COLUMN('04施策の客観指標'!$AX:$AX),FALSE)</f>
        <v>-</v>
      </c>
      <c r="KN57" s="814" t="str">
        <f t="shared" si="118"/>
        <v>a</v>
      </c>
      <c r="KO57" s="423">
        <f>IF(KE57="-","-",VLOOKUP($A57&amp;"-"&amp;KE$4,'04施策の客観指標'!$A$4:$AY$1029,COLUMN('04施策の客観指標'!$AY:$AY),FALSE))</f>
        <v>1</v>
      </c>
      <c r="KP57" s="423" t="str">
        <f>IF(KF57="-","-",VLOOKUP($A57&amp;"-"&amp;KF$4,'04施策の客観指標'!$A$4:$AY$1029,COLUMN('04施策の客観指標'!$AY:$AY),FALSE))</f>
        <v>-</v>
      </c>
      <c r="KQ57" s="423" t="str">
        <f>IF(KG57="-","-",VLOOKUP($A57&amp;"-"&amp;KG$4,'04施策の客観指標'!$A$4:$AY$1029,COLUMN('04施策の客観指標'!$AY:$AY),FALSE))</f>
        <v>-</v>
      </c>
      <c r="KR57" s="423" t="str">
        <f>IF(KH57="-","-",VLOOKUP($A57&amp;"-"&amp;KH$4,'04施策の客観指標'!$A$4:$AY$1029,COLUMN('04施策の客観指標'!$AY:$AY),FALSE))</f>
        <v>-</v>
      </c>
      <c r="KS57" s="423" t="str">
        <f>IF(KI57="-","-",VLOOKUP($A57&amp;"-"&amp;KI$4,'04施策の客観指標'!$A$4:$AY$1029,COLUMN('04施策の客観指標'!$AY:$AY),FALSE))</f>
        <v>-</v>
      </c>
      <c r="KT57" s="423" t="str">
        <f>IF(KJ57="-","-",VLOOKUP($A57&amp;"-"&amp;KJ$4,'04施策の客観指標'!$A$4:$AY$1029,COLUMN('04施策の客観指標'!$AY:$AY),FALSE))</f>
        <v>-</v>
      </c>
      <c r="KU57" s="423" t="str">
        <f>IF(KK57="-","-",VLOOKUP($A57&amp;"-"&amp;KK$4,'04施策の客観指標'!$A$4:$AY$1029,COLUMN('04施策の客観指標'!$AY:$AY),FALSE))</f>
        <v>-</v>
      </c>
      <c r="KV57" s="423" t="str">
        <f>IF(KL57="-","-",VLOOKUP($A57&amp;"-"&amp;KL$4,'04施策の客観指標'!$A$4:$AY$1029,COLUMN('04施策の客観指標'!$AY:$AY),FALSE))</f>
        <v>-</v>
      </c>
      <c r="KW57" s="423" t="str">
        <f>IF(KM57="-","-",VLOOKUP($A57&amp;"-"&amp;KM$4,'04施策の客観指標'!$A$4:$AY$1029,COLUMN('04施策の客観指標'!$AY:$AY),FALSE))</f>
        <v>-</v>
      </c>
      <c r="KX57" s="234">
        <f t="shared" si="119"/>
        <v>1</v>
      </c>
      <c r="KY57" s="237">
        <f t="shared" si="120"/>
        <v>4</v>
      </c>
      <c r="KZ57" s="187" t="str">
        <f t="shared" si="121"/>
        <v/>
      </c>
      <c r="LA57" s="187" t="str">
        <f t="shared" si="122"/>
        <v/>
      </c>
      <c r="LB57" s="187" t="str">
        <f t="shared" si="123"/>
        <v/>
      </c>
      <c r="LC57" s="187" t="str">
        <f t="shared" si="124"/>
        <v/>
      </c>
      <c r="LD57" s="187" t="str">
        <f t="shared" si="125"/>
        <v/>
      </c>
      <c r="LE57" s="187" t="str">
        <f t="shared" si="126"/>
        <v/>
      </c>
      <c r="LF57" s="187" t="str">
        <f t="shared" si="127"/>
        <v/>
      </c>
      <c r="LG57" s="187" t="str">
        <f t="shared" si="128"/>
        <v/>
      </c>
      <c r="LH57" s="240">
        <f t="shared" si="129"/>
        <v>1</v>
      </c>
      <c r="LI57" s="820" t="str">
        <f>IF($K57="○",VLOOKUP($C57&amp;"-"&amp;LI$4,'05市民生活実感調査'!$A$3:$BM$218,COLUMN('05市民生活実感調査'!$BM:$BM),FALSE),"-")</f>
        <v>c</v>
      </c>
      <c r="LJ57" s="821" t="str">
        <f>IF($L57="○",VLOOKUP($C57&amp;"-"&amp;LJ$4,'05市民生活実感調査'!$A$3:$BM$218,COLUMN('05市民生活実感調査'!$BM:$BM),FALSE),"-")</f>
        <v>c</v>
      </c>
      <c r="LK57" s="821" t="str">
        <f>IF($M57="○",VLOOKUP($C57&amp;"-"&amp;LK$4,'05市民生活実感調査'!$A$3:$BM$218,COLUMN('05市民生活実感調査'!$BM:$BM),FALSE),"-")</f>
        <v>c</v>
      </c>
      <c r="LL57" s="821" t="str">
        <f>IF($N57="○",VLOOKUP($C57&amp;"-"&amp;LL$4,'05市民生活実感調査'!$A$3:$BM$218,COLUMN('05市民生活実感調査'!$BM:$BM),FALSE),"-")</f>
        <v>-</v>
      </c>
      <c r="LM57" s="821" t="str">
        <f>IF($O57="○",VLOOKUP($C57&amp;"-"&amp;LM$4,'05市民生活実感調査'!$A$3:$BM$218,COLUMN('05市民生活実感調査'!$BM:$BM),FALSE),"-")</f>
        <v>-</v>
      </c>
      <c r="LN57" s="821" t="str">
        <f>IF($P57="○",VLOOKUP($C57&amp;"-"&amp;LN$4,'05市民生活実感調査'!$A$3:$BM$218,COLUMN('05市民生活実感調査'!$BM:$BM),FALSE),"-")</f>
        <v>-</v>
      </c>
      <c r="LO57" s="821" t="str">
        <f>IF($Q57="○",VLOOKUP($C57&amp;"-"&amp;LO$4,'05市民生活実感調査'!$A$3:$BM$218,COLUMN('05市民生活実感調査'!$BM:$BM),FALSE),"-")</f>
        <v>-</v>
      </c>
      <c r="LP57" s="821" t="str">
        <f>IF($R57="○",VLOOKUP($C57&amp;"-"&amp;LP$4,'05市民生活実感調査'!$A$3:$BM$218,COLUMN('05市民生活実感調査'!$BM:$BM),FALSE),"-")</f>
        <v>-</v>
      </c>
      <c r="LQ57" s="822" t="str">
        <f t="shared" si="130"/>
        <v>c</v>
      </c>
      <c r="LR57" s="237">
        <f t="shared" si="131"/>
        <v>2</v>
      </c>
      <c r="LS57" s="187">
        <f t="shared" si="132"/>
        <v>2</v>
      </c>
      <c r="LT57" s="187">
        <f t="shared" si="133"/>
        <v>2</v>
      </c>
      <c r="LU57" s="187" t="str">
        <f t="shared" si="134"/>
        <v/>
      </c>
      <c r="LV57" s="187" t="str">
        <f t="shared" si="135"/>
        <v/>
      </c>
      <c r="LW57" s="187" t="str">
        <f t="shared" si="136"/>
        <v/>
      </c>
      <c r="LX57" s="187" t="str">
        <f t="shared" si="137"/>
        <v/>
      </c>
      <c r="LY57" s="187" t="str">
        <f t="shared" si="138"/>
        <v/>
      </c>
      <c r="LZ57" s="422">
        <f t="shared" si="142"/>
        <v>0.5</v>
      </c>
      <c r="MA57" s="103" t="str">
        <f t="shared" si="144"/>
        <v>客観指標</v>
      </c>
      <c r="MB57" s="104" t="str">
        <f t="shared" si="140"/>
        <v>対象者が生活保護受給者及び生活困窮者という限られた政策であり、市民全体の生活実感には政策の効果が反映されにくいと考えられるため、客観指標評価を重視する。</v>
      </c>
      <c r="MC57" s="823" t="str">
        <f>VLOOKUP(KN57&amp;LQ57&amp;MA57,プルダウン!$AC$2:$AD$71,2,FALSE)</f>
        <v>B</v>
      </c>
      <c r="MD57" s="824" t="str">
        <f>VLOOKUP(MC57,プルダウン!$A$1:$B$6,2,FALSE)</f>
        <v>政策の目的がかなり達成されている</v>
      </c>
      <c r="ME57" s="91"/>
      <c r="MF57" s="190"/>
    </row>
    <row r="58" spans="1:344" ht="141.75" customHeight="1">
      <c r="A58" s="231">
        <v>1501</v>
      </c>
      <c r="B58" s="104" t="s">
        <v>210</v>
      </c>
      <c r="C58" s="237">
        <f t="shared" si="145"/>
        <v>15</v>
      </c>
      <c r="D58" s="190" t="str">
        <f>IFERROR(VLOOKUP(C58,プルダウン!$L$2:$M$28,2,FALSE),"-")</f>
        <v>健康長寿</v>
      </c>
      <c r="E58" s="104"/>
      <c r="F58" s="91" t="s">
        <v>1430</v>
      </c>
      <c r="G58" s="117" t="s">
        <v>476</v>
      </c>
      <c r="H58" s="91"/>
      <c r="I58" s="117"/>
      <c r="J58" s="104"/>
      <c r="K58" s="420" t="s">
        <v>383</v>
      </c>
      <c r="L58" s="421" t="s">
        <v>83</v>
      </c>
      <c r="M58" s="421" t="s">
        <v>83</v>
      </c>
      <c r="N58" s="421" t="s">
        <v>83</v>
      </c>
      <c r="O58" s="421" t="s">
        <v>83</v>
      </c>
      <c r="P58" s="421" t="s">
        <v>83</v>
      </c>
      <c r="Q58" s="421" t="s">
        <v>83</v>
      </c>
      <c r="R58" s="422" t="s">
        <v>83</v>
      </c>
      <c r="S58" s="877" t="str">
        <f>VLOOKUP($A58&amp;"-"&amp;S$4,'04施策の客観指標'!$A$4:$AY$1029,COLUMN('04施策の客観指標'!$AS:$AS),FALSE)</f>
        <v>-</v>
      </c>
      <c r="T58" s="878" t="str">
        <f>VLOOKUP($A58&amp;"-"&amp;T$4,'04施策の客観指標'!$A$4:$AY$1029,COLUMN('04施策の客観指標'!$AS:$AS),FALSE)</f>
        <v>-</v>
      </c>
      <c r="U58" s="878" t="str">
        <f>VLOOKUP($A58&amp;"-"&amp;U$4,'04施策の客観指標'!$A$4:$AY$1029,COLUMN('04施策の客観指標'!$AS:$AS),FALSE)</f>
        <v>-</v>
      </c>
      <c r="V58" s="878" t="str">
        <f>VLOOKUP($A58&amp;"-"&amp;V$4,'04施策の客観指標'!$A$4:$AY$1029,COLUMN('04施策の客観指標'!$AS:$AS),FALSE)</f>
        <v>-</v>
      </c>
      <c r="W58" s="878" t="str">
        <f>VLOOKUP($A58&amp;"-"&amp;W$4,'04施策の客観指標'!$A$4:$AY$1029,COLUMN('04施策の客観指標'!$AS:$AS),FALSE)</f>
        <v>-</v>
      </c>
      <c r="X58" s="878" t="str">
        <f>VLOOKUP($A58&amp;"-"&amp;X$4,'04施策の客観指標'!$A$4:$AY$1029,COLUMN('04施策の客観指標'!$AS:$AS),FALSE)</f>
        <v>-</v>
      </c>
      <c r="Y58" s="878" t="str">
        <f>VLOOKUP($A58&amp;"-"&amp;Y$4,'04施策の客観指標'!$A$4:$AY$1029,COLUMN('04施策の客観指標'!$AS:$AS),FALSE)</f>
        <v>-</v>
      </c>
      <c r="Z58" s="878" t="str">
        <f>VLOOKUP($A58&amp;"-"&amp;Z$4,'04施策の客観指標'!$A$4:$AY$1029,COLUMN('04施策の客観指標'!$AS:$AS),FALSE)</f>
        <v>-</v>
      </c>
      <c r="AA58" s="852" t="str">
        <f>VLOOKUP($A58&amp;"-"&amp;AA$4,'04施策の客観指標'!$A$4:$AY$1029,COLUMN('04施策の客観指標'!$AS:$AS),FALSE)</f>
        <v>-</v>
      </c>
      <c r="AB58" s="876" t="str">
        <f t="shared" si="146"/>
        <v>-</v>
      </c>
      <c r="AC58" s="856" t="s">
        <v>83</v>
      </c>
      <c r="AD58" s="878" t="s">
        <v>83</v>
      </c>
      <c r="AE58" s="878" t="s">
        <v>83</v>
      </c>
      <c r="AF58" s="878" t="s">
        <v>83</v>
      </c>
      <c r="AG58" s="878" t="s">
        <v>83</v>
      </c>
      <c r="AH58" s="878" t="s">
        <v>83</v>
      </c>
      <c r="AI58" s="878" t="s">
        <v>83</v>
      </c>
      <c r="AJ58" s="878" t="s">
        <v>83</v>
      </c>
      <c r="AK58" s="878" t="s">
        <v>83</v>
      </c>
      <c r="AL58" s="879">
        <f t="shared" si="147"/>
        <v>0</v>
      </c>
      <c r="AM58" s="877" t="str">
        <f t="shared" si="148"/>
        <v/>
      </c>
      <c r="AN58" s="878" t="str">
        <f t="shared" si="149"/>
        <v/>
      </c>
      <c r="AO58" s="878" t="str">
        <f t="shared" si="150"/>
        <v/>
      </c>
      <c r="AP58" s="878" t="str">
        <f t="shared" si="151"/>
        <v/>
      </c>
      <c r="AQ58" s="878" t="str">
        <f t="shared" si="152"/>
        <v/>
      </c>
      <c r="AR58" s="878" t="str">
        <f t="shared" si="153"/>
        <v/>
      </c>
      <c r="AS58" s="878" t="str">
        <f t="shared" si="154"/>
        <v/>
      </c>
      <c r="AT58" s="878" t="str">
        <f t="shared" si="155"/>
        <v/>
      </c>
      <c r="AU58" s="852" t="str">
        <f t="shared" si="156"/>
        <v/>
      </c>
      <c r="AV58" s="855" t="str">
        <f t="shared" si="157"/>
        <v>-</v>
      </c>
      <c r="AW58" s="856" t="str">
        <f>IF($K58="○",VLOOKUP($C58&amp;"-"&amp;AW$4,'05市民生活実感調査'!$A$3:$BC$218,COLUMN('05市民生活実感調査'!$O:$O),FALSE),"-")</f>
        <v>c</v>
      </c>
      <c r="AX58" s="878" t="str">
        <f>IF($L58="○",VLOOKUP($C58&amp;"-"&amp;AX$4,'05市民生活実感調査'!$A$3:$BC$218,COLUMN('05市民生活実感調査'!$O:$O),FALSE),"-")</f>
        <v>-</v>
      </c>
      <c r="AY58" s="878" t="str">
        <f>IF($M58="○",VLOOKUP($C58&amp;"-"&amp;AY$4,'05市民生活実感調査'!$A$3:$BC$218,COLUMN('05市民生活実感調査'!$O:$O),FALSE),"-")</f>
        <v>-</v>
      </c>
      <c r="AZ58" s="878" t="str">
        <f>IF($N58="○",VLOOKUP($C58&amp;"-"&amp;AZ$4,'05市民生活実感調査'!$A$3:$BC$218,COLUMN('05市民生活実感調査'!$O:$O),FALSE),"-")</f>
        <v>-</v>
      </c>
      <c r="BA58" s="878" t="str">
        <f>IF($O58="○",VLOOKUP($C58&amp;"-"&amp;BA$4,'05市民生活実感調査'!$A$3:$BC$218,COLUMN('05市民生活実感調査'!$O:$O),FALSE),"-")</f>
        <v>-</v>
      </c>
      <c r="BB58" s="878" t="str">
        <f>IF($P58="○",VLOOKUP($C58&amp;"-"&amp;BB$4,'05市民生活実感調査'!$A$3:$BC$218,COLUMN('05市民生活実感調査'!$O:$O),FALSE),"-")</f>
        <v>-</v>
      </c>
      <c r="BC58" s="878" t="str">
        <f>IF($Q58="○",VLOOKUP($C58&amp;"-"&amp;BC$4,'05市民生活実感調査'!$A$3:$BC$218,COLUMN('05市民生活実感調査'!$O:$O),FALSE),"-")</f>
        <v>-</v>
      </c>
      <c r="BD58" s="878" t="str">
        <f>IF($R58="○",VLOOKUP($C58&amp;"-"&amp;BD$4,'05市民生活実感調査'!$A$3:$BC$218,COLUMN('05市民生活実感調査'!$O:$O),FALSE),"-")</f>
        <v>-</v>
      </c>
      <c r="BE58" s="879" t="str">
        <f t="shared" si="158"/>
        <v>c</v>
      </c>
      <c r="BF58" s="877">
        <f t="shared" si="159"/>
        <v>2</v>
      </c>
      <c r="BG58" s="878" t="str">
        <f t="shared" si="160"/>
        <v/>
      </c>
      <c r="BH58" s="878" t="str">
        <f t="shared" si="161"/>
        <v/>
      </c>
      <c r="BI58" s="878" t="str">
        <f t="shared" si="162"/>
        <v/>
      </c>
      <c r="BJ58" s="878" t="str">
        <f t="shared" si="163"/>
        <v/>
      </c>
      <c r="BK58" s="878" t="str">
        <f t="shared" si="164"/>
        <v/>
      </c>
      <c r="BL58" s="878" t="str">
        <f t="shared" si="165"/>
        <v/>
      </c>
      <c r="BM58" s="878" t="str">
        <f t="shared" si="166"/>
        <v/>
      </c>
      <c r="BN58" s="840">
        <f t="shared" si="167"/>
        <v>0.5</v>
      </c>
      <c r="BO58" s="880" t="s">
        <v>123</v>
      </c>
      <c r="BP58" s="863" t="s">
        <v>2001</v>
      </c>
      <c r="BQ58" s="877" t="s">
        <v>314</v>
      </c>
      <c r="BR58" s="887" t="str">
        <f>VLOOKUP(BQ58,プルダウン!$A$1:$B$6,2,FALSE)</f>
        <v>政策の目的がそこそこ達成されている</v>
      </c>
      <c r="BS58" s="864" t="s">
        <v>323</v>
      </c>
      <c r="BT58" s="891" t="s">
        <v>1613</v>
      </c>
      <c r="BU58" s="888" t="s">
        <v>1481</v>
      </c>
      <c r="BV58" s="890" t="s">
        <v>1614</v>
      </c>
      <c r="BW58" s="889" t="str">
        <f>VLOOKUP($A58&amp;"-"&amp;BW$4,'04施策の客観指標'!$A$4:$AY$1029,COLUMN('04施策の客観指標'!$AT:$AT),FALSE)</f>
        <v>a</v>
      </c>
      <c r="BX58" s="878" t="str">
        <f>VLOOKUP($A58&amp;"-"&amp;BX$4,'04施策の客観指標'!$A$4:$AY$1029,COLUMN('04施策の客観指標'!$AT:$AT),FALSE)</f>
        <v>-</v>
      </c>
      <c r="BY58" s="878" t="str">
        <f>VLOOKUP($A58&amp;"-"&amp;BY$4,'04施策の客観指標'!$A$4:$AY$1029,COLUMN('04施策の客観指標'!$AT:$AT),FALSE)</f>
        <v>-</v>
      </c>
      <c r="BZ58" s="878" t="str">
        <f>VLOOKUP($A58&amp;"-"&amp;BZ$4,'04施策の客観指標'!$A$4:$AY$1029,COLUMN('04施策の客観指標'!$AT:$AT),FALSE)</f>
        <v>-</v>
      </c>
      <c r="CA58" s="878" t="str">
        <f>VLOOKUP($A58&amp;"-"&amp;CA$4,'04施策の客観指標'!$A$4:$AY$1029,COLUMN('04施策の客観指標'!$AT:$AT),FALSE)</f>
        <v>-</v>
      </c>
      <c r="CB58" s="878" t="str">
        <f>VLOOKUP($A58&amp;"-"&amp;CB$4,'04施策の客観指標'!$A$4:$AY$1029,COLUMN('04施策の客観指標'!$AT:$AT),FALSE)</f>
        <v>-</v>
      </c>
      <c r="CC58" s="878" t="str">
        <f>VLOOKUP($A58&amp;"-"&amp;CC$4,'04施策の客観指標'!$A$4:$AY$1029,COLUMN('04施策の客観指標'!$AT:$AT),FALSE)</f>
        <v>-</v>
      </c>
      <c r="CD58" s="878" t="str">
        <f>VLOOKUP($A58&amp;"-"&amp;CD$4,'04施策の客観指標'!$A$4:$AY$1029,COLUMN('04施策の客観指標'!$AT:$AT),FALSE)</f>
        <v>-</v>
      </c>
      <c r="CE58" s="852" t="str">
        <f>VLOOKUP($A58&amp;"-"&amp;CE$4,'04施策の客観指標'!$A$4:$AY$1029,COLUMN('04施策の客観指標'!$AT:$AT),FALSE)</f>
        <v>-</v>
      </c>
      <c r="CF58" s="879" t="str">
        <f t="shared" si="168"/>
        <v>a</v>
      </c>
      <c r="CG58" s="856">
        <f>IF(BW58="-","-",VLOOKUP($A58&amp;"-"&amp;BW$4,'04施策の客観指標'!$A$4:$AY$1029,COLUMN('04施策の客観指標'!$AY:$AY),FALSE))</f>
        <v>1</v>
      </c>
      <c r="CH58" s="856" t="str">
        <f>IF(BX58="-","-",VLOOKUP($A58&amp;"-"&amp;BX$4,'04施策の客観指標'!$A$4:$AY$1029,COLUMN('04施策の客観指標'!$AY:$AY),FALSE))</f>
        <v>-</v>
      </c>
      <c r="CI58" s="856" t="str">
        <f>IF(BY58="-","-",VLOOKUP($A58&amp;"-"&amp;BY$4,'04施策の客観指標'!$A$4:$AY$1029,COLUMN('04施策の客観指標'!$AY:$AY),FALSE))</f>
        <v>-</v>
      </c>
      <c r="CJ58" s="856" t="str">
        <f>IF(BZ58="-","-",VLOOKUP($A58&amp;"-"&amp;BZ$4,'04施策の客観指標'!$A$4:$AY$1029,COLUMN('04施策の客観指標'!$AY:$AY),FALSE))</f>
        <v>-</v>
      </c>
      <c r="CK58" s="856" t="str">
        <f>IF(CA58="-","-",VLOOKUP($A58&amp;"-"&amp;CA$4,'04施策の客観指標'!$A$4:$AY$1029,COLUMN('04施策の客観指標'!$AY:$AY),FALSE))</f>
        <v>-</v>
      </c>
      <c r="CL58" s="856" t="str">
        <f>IF(CB58="-","-",VLOOKUP($A58&amp;"-"&amp;CB$4,'04施策の客観指標'!$A$4:$AY$1029,COLUMN('04施策の客観指標'!$AY:$AY),FALSE))</f>
        <v>-</v>
      </c>
      <c r="CM58" s="856" t="str">
        <f>IF(CC58="-","-",VLOOKUP($A58&amp;"-"&amp;CC$4,'04施策の客観指標'!$A$4:$AY$1029,COLUMN('04施策の客観指標'!$AY:$AY),FALSE))</f>
        <v>-</v>
      </c>
      <c r="CN58" s="856" t="str">
        <f>IF(CD58="-","-",VLOOKUP($A58&amp;"-"&amp;CD$4,'04施策の客観指標'!$A$4:$AY$1029,COLUMN('04施策の客観指標'!$AY:$AY),FALSE))</f>
        <v>-</v>
      </c>
      <c r="CO58" s="856" t="str">
        <f>IF(CE58="-","-",VLOOKUP($A58&amp;"-"&amp;CE$4,'04施策の客観指標'!$A$4:$AY$1029,COLUMN('04施策の客観指標'!$AY:$AY),FALSE))</f>
        <v>-</v>
      </c>
      <c r="CP58" s="879">
        <f t="shared" si="169"/>
        <v>1</v>
      </c>
      <c r="CQ58" s="877">
        <f t="shared" si="170"/>
        <v>4</v>
      </c>
      <c r="CR58" s="878" t="str">
        <f t="shared" si="171"/>
        <v/>
      </c>
      <c r="CS58" s="878" t="str">
        <f t="shared" si="172"/>
        <v/>
      </c>
      <c r="CT58" s="878" t="str">
        <f t="shared" si="173"/>
        <v/>
      </c>
      <c r="CU58" s="878" t="str">
        <f t="shared" si="174"/>
        <v/>
      </c>
      <c r="CV58" s="878" t="str">
        <f t="shared" si="175"/>
        <v/>
      </c>
      <c r="CW58" s="878" t="str">
        <f t="shared" si="176"/>
        <v/>
      </c>
      <c r="CX58" s="878" t="str">
        <f t="shared" si="177"/>
        <v/>
      </c>
      <c r="CY58" s="878" t="str">
        <f t="shared" si="178"/>
        <v/>
      </c>
      <c r="CZ58" s="855">
        <f t="shared" si="179"/>
        <v>1</v>
      </c>
      <c r="DA58" s="877" t="str">
        <f>IF($K58="○",VLOOKUP($C58&amp;"-"&amp;DA$4,'05市民生活実感調査'!$A$3:$BC$218,COLUMN('05市民生活実感調査'!$Y:$Y),FALSE),"-")</f>
        <v>c</v>
      </c>
      <c r="DB58" s="878" t="str">
        <f>IF($L58="○",VLOOKUP($C58&amp;"-"&amp;DB$4,'05市民生活実感調査'!$A$3:$BC$218,COLUMN('05市民生活実感調査'!$Y:$Y),FALSE),"-")</f>
        <v>-</v>
      </c>
      <c r="DC58" s="878" t="str">
        <f>IF($M58="○",VLOOKUP($C58&amp;"-"&amp;DC$4,'05市民生活実感調査'!$A$3:$BC$218,COLUMN('05市民生活実感調査'!$Y:$Y),FALSE),"-")</f>
        <v>-</v>
      </c>
      <c r="DD58" s="878" t="str">
        <f>IF($N58="○",VLOOKUP($C58&amp;"-"&amp;DD$4,'05市民生活実感調査'!$A$3:$BC$218,COLUMN('05市民生活実感調査'!$Y:$Y),FALSE),"-")</f>
        <v>-</v>
      </c>
      <c r="DE58" s="878" t="str">
        <f>IF($O58="○",VLOOKUP($C58&amp;"-"&amp;DE$4,'05市民生活実感調査'!$A$3:$BC$218,COLUMN('05市民生活実感調査'!$Y:$Y),FALSE),"-")</f>
        <v>-</v>
      </c>
      <c r="DF58" s="878" t="str">
        <f>IF($P58="○",VLOOKUP($C58&amp;"-"&amp;DF$4,'05市民生活実感調査'!$A$3:$BC$218,COLUMN('05市民生活実感調査'!$Y:$Y),FALSE),"-")</f>
        <v>-</v>
      </c>
      <c r="DG58" s="878" t="str">
        <f>IF($Q58="○",VLOOKUP($C58&amp;"-"&amp;DG$4,'05市民生活実感調査'!$A$3:$BC$218,COLUMN('05市民生活実感調査'!$Y:$Y),FALSE),"-")</f>
        <v>-</v>
      </c>
      <c r="DH58" s="878" t="str">
        <f>IF($R58="○",VLOOKUP($C58&amp;"-"&amp;DH$4,'05市民生活実感調査'!$A$3:$BC$218,COLUMN('05市民生活実感調査'!$Y:$Y),FALSE),"-")</f>
        <v>-</v>
      </c>
      <c r="DI58" s="879" t="str">
        <f t="shared" si="180"/>
        <v>c</v>
      </c>
      <c r="DJ58" s="877">
        <f t="shared" si="181"/>
        <v>2</v>
      </c>
      <c r="DK58" s="878" t="str">
        <f t="shared" si="182"/>
        <v/>
      </c>
      <c r="DL58" s="878" t="str">
        <f t="shared" si="183"/>
        <v/>
      </c>
      <c r="DM58" s="878" t="str">
        <f t="shared" si="184"/>
        <v/>
      </c>
      <c r="DN58" s="878" t="str">
        <f t="shared" si="262"/>
        <v/>
      </c>
      <c r="DO58" s="878" t="str">
        <f t="shared" si="185"/>
        <v/>
      </c>
      <c r="DP58" s="878" t="str">
        <f t="shared" si="186"/>
        <v/>
      </c>
      <c r="DQ58" s="878" t="str">
        <f t="shared" si="187"/>
        <v/>
      </c>
      <c r="DR58" s="840">
        <f t="shared" si="188"/>
        <v>0.5</v>
      </c>
      <c r="DS58" s="876" t="str">
        <f t="shared" si="189"/>
        <v>市民実感</v>
      </c>
      <c r="DT58" s="863" t="str">
        <f t="shared" si="190"/>
        <v>健康づくりの推進に当たっては、市民一人一人の意識を高める必要があるため、市民生活実感評価を重視する。</v>
      </c>
      <c r="DU58" s="877" t="str">
        <f>VLOOKUP(CF58&amp;DI58&amp;DS58,プルダウン!$AC$2:$AD$71,2,FALSE)</f>
        <v>B</v>
      </c>
      <c r="DV58" s="859" t="str">
        <f>VLOOKUP(DU58,プルダウン!$A$1:$B$6,2,FALSE)</f>
        <v>政策の目的がかなり達成されている</v>
      </c>
      <c r="DW58" s="860"/>
      <c r="DX58" s="859"/>
      <c r="DY58" s="889" t="str">
        <f>VLOOKUP($A58&amp;"-"&amp;DY$4,'04施策の客観指標'!$A$4:$AY$1029,COLUMN('04施策の客観指標'!$AU:$AU),FALSE)</f>
        <v>a</v>
      </c>
      <c r="DZ58" s="878" t="str">
        <f>VLOOKUP($A58&amp;"-"&amp;DZ$4,'04施策の客観指標'!$A$4:$AY$1029,COLUMN('04施策の客観指標'!$AU:$AU),FALSE)</f>
        <v>-</v>
      </c>
      <c r="EA58" s="878" t="str">
        <f>VLOOKUP($A58&amp;"-"&amp;EA$4,'04施策の客観指標'!$A$4:$AY$1029,COLUMN('04施策の客観指標'!$AU:$AU),FALSE)</f>
        <v>-</v>
      </c>
      <c r="EB58" s="878" t="str">
        <f>VLOOKUP($A58&amp;"-"&amp;EB$4,'04施策の客観指標'!$A$4:$AY$1029,COLUMN('04施策の客観指標'!$AU:$AU),FALSE)</f>
        <v>-</v>
      </c>
      <c r="EC58" s="878" t="str">
        <f>VLOOKUP($A58&amp;"-"&amp;EC$4,'04施策の客観指標'!$A$4:$AY$1029,COLUMN('04施策の客観指標'!$AU:$AU),FALSE)</f>
        <v>-</v>
      </c>
      <c r="ED58" s="878" t="str">
        <f>VLOOKUP($A58&amp;"-"&amp;ED$4,'04施策の客観指標'!$A$4:$AY$1029,COLUMN('04施策の客観指標'!$AU:$AU),FALSE)</f>
        <v>-</v>
      </c>
      <c r="EE58" s="878" t="str">
        <f>VLOOKUP($A58&amp;"-"&amp;EE$4,'04施策の客観指標'!$A$4:$AY$1029,COLUMN('04施策の客観指標'!$AU:$AU),FALSE)</f>
        <v>-</v>
      </c>
      <c r="EF58" s="878" t="str">
        <f>VLOOKUP($A58&amp;"-"&amp;EF$4,'04施策の客観指標'!$A$4:$AY$1029,COLUMN('04施策の客観指標'!$AU:$AU),FALSE)</f>
        <v>-</v>
      </c>
      <c r="EG58" s="878" t="str">
        <f>VLOOKUP($A58&amp;"-"&amp;EG$4,'04施策の客観指標'!$A$4:$AY$1029,COLUMN('04施策の客観指標'!$AU:$AU),FALSE)</f>
        <v>-</v>
      </c>
      <c r="EH58" s="879" t="str">
        <f t="shared" si="191"/>
        <v>a</v>
      </c>
      <c r="EI58" s="895">
        <f>IF(DY58="-","-",VLOOKUP($A58&amp;"-"&amp;DY$4,'04施策の客観指標'!$A$4:$AY$1029,COLUMN('04施策の客観指標'!$AY:$AY),FALSE))</f>
        <v>1</v>
      </c>
      <c r="EJ58" s="895" t="str">
        <f>IF(DZ58="-","-",VLOOKUP($A58&amp;"-"&amp;DZ$4,'04施策の客観指標'!$A$4:$AY$1029,COLUMN('04施策の客観指標'!$AY:$AY),FALSE))</f>
        <v>-</v>
      </c>
      <c r="EK58" s="895" t="str">
        <f>IF(EA58="-","-",VLOOKUP($A58&amp;"-"&amp;EA$4,'04施策の客観指標'!$A$4:$AY$1029,COLUMN('04施策の客観指標'!$AY:$AY),FALSE))</f>
        <v>-</v>
      </c>
      <c r="EL58" s="895" t="str">
        <f>IF(EB58="-","-",VLOOKUP($A58&amp;"-"&amp;EB$4,'04施策の客観指標'!$A$4:$AY$1029,COLUMN('04施策の客観指標'!$AY:$AY),FALSE))</f>
        <v>-</v>
      </c>
      <c r="EM58" s="895" t="str">
        <f>IF(EC58="-","-",VLOOKUP($A58&amp;"-"&amp;EC$4,'04施策の客観指標'!$A$4:$AY$1029,COLUMN('04施策の客観指標'!$AY:$AY),FALSE))</f>
        <v>-</v>
      </c>
      <c r="EN58" s="895" t="str">
        <f>IF(ED58="-","-",VLOOKUP($A58&amp;"-"&amp;ED$4,'04施策の客観指標'!$A$4:$AY$1029,COLUMN('04施策の客観指標'!$AY:$AY),FALSE))</f>
        <v>-</v>
      </c>
      <c r="EO58" s="895" t="str">
        <f>IF(EE58="-","-",VLOOKUP($A58&amp;"-"&amp;EE$4,'04施策の客観指標'!$A$4:$AY$1029,COLUMN('04施策の客観指標'!$AY:$AY),FALSE))</f>
        <v>-</v>
      </c>
      <c r="EP58" s="895" t="str">
        <f>IF(EF58="-","-",VLOOKUP($A58&amp;"-"&amp;EF$4,'04施策の客観指標'!$A$4:$AY$1029,COLUMN('04施策の客観指標'!$AY:$AY),FALSE))</f>
        <v>-</v>
      </c>
      <c r="EQ58" s="895" t="str">
        <f>IF(EG58="-","-",VLOOKUP($A58&amp;"-"&amp;EG$4,'04施策の客観指標'!$A$4:$AY$1029,COLUMN('04施策の客観指標'!$AY:$AY),FALSE))</f>
        <v>-</v>
      </c>
      <c r="ER58" s="879">
        <f t="shared" si="192"/>
        <v>1</v>
      </c>
      <c r="ES58" s="877">
        <f t="shared" si="193"/>
        <v>4</v>
      </c>
      <c r="ET58" s="878" t="str">
        <f t="shared" si="194"/>
        <v/>
      </c>
      <c r="EU58" s="878" t="str">
        <f t="shared" si="195"/>
        <v/>
      </c>
      <c r="EV58" s="878" t="str">
        <f t="shared" si="196"/>
        <v/>
      </c>
      <c r="EW58" s="878" t="str">
        <f t="shared" si="197"/>
        <v/>
      </c>
      <c r="EX58" s="878" t="str">
        <f t="shared" si="198"/>
        <v/>
      </c>
      <c r="EY58" s="878" t="str">
        <f t="shared" si="199"/>
        <v/>
      </c>
      <c r="EZ58" s="878" t="str">
        <f t="shared" si="200"/>
        <v/>
      </c>
      <c r="FA58" s="878" t="str">
        <f t="shared" si="201"/>
        <v/>
      </c>
      <c r="FB58" s="855">
        <f t="shared" si="202"/>
        <v>1</v>
      </c>
      <c r="FC58" s="877" t="str">
        <f>IF($K58="○",VLOOKUP($C58&amp;"-"&amp;FC$4,'05市民生活実感調査'!$A$3:$BC$218,COLUMN('05市民生活実感調査'!$AI:$AI),FALSE),"-")</f>
        <v>c</v>
      </c>
      <c r="FD58" s="878" t="str">
        <f>IF($L58="○",VLOOKUP($C58&amp;"-"&amp;FD$4,'05市民生活実感調査'!$A$3:$BC$218,COLUMN('05市民生活実感調査'!$AI:$AI),FALSE),"-")</f>
        <v>-</v>
      </c>
      <c r="FE58" s="878" t="str">
        <f>IF($M58="○",VLOOKUP($C58&amp;"-"&amp;FE$4,'05市民生活実感調査'!$A$3:$BC$218,COLUMN('05市民生活実感調査'!$AI:$AI),FALSE),"-")</f>
        <v>-</v>
      </c>
      <c r="FF58" s="878" t="str">
        <f>IF($N58="○",VLOOKUP($C58&amp;"-"&amp;FF$4,'05市民生活実感調査'!$A$3:$BC$218,COLUMN('05市民生活実感調査'!$AI:$AI),FALSE),"-")</f>
        <v>-</v>
      </c>
      <c r="FG58" s="878" t="str">
        <f>IF($O58="○",VLOOKUP($C58&amp;"-"&amp;FG$4,'05市民生活実感調査'!$A$3:$BC$218,COLUMN('05市民生活実感調査'!$AI:$AI),FALSE),"-")</f>
        <v>-</v>
      </c>
      <c r="FH58" s="878" t="str">
        <f>IF($P58="○",VLOOKUP($C58&amp;"-"&amp;FH$4,'05市民生活実感調査'!$A$3:$BC$218,COLUMN('05市民生活実感調査'!$AI:$AI),FALSE),"-")</f>
        <v>-</v>
      </c>
      <c r="FI58" s="878" t="str">
        <f>IF($Q58="○",VLOOKUP($C58&amp;"-"&amp;FI$4,'05市民生活実感調査'!$A$3:$BC$218,COLUMN('05市民生活実感調査'!$AI:$AI),FALSE),"-")</f>
        <v>-</v>
      </c>
      <c r="FJ58" s="878" t="str">
        <f>IF($R58="○",VLOOKUP($C58&amp;"-"&amp;FJ$4,'05市民生活実感調査'!$A$3:$BC$218,COLUMN('05市民生活実感調査'!$AI:$AI),FALSE),"-")</f>
        <v>-</v>
      </c>
      <c r="FK58" s="879" t="str">
        <f t="shared" si="203"/>
        <v>c</v>
      </c>
      <c r="FL58" s="877">
        <f t="shared" si="204"/>
        <v>2</v>
      </c>
      <c r="FM58" s="878" t="str">
        <f t="shared" si="205"/>
        <v/>
      </c>
      <c r="FN58" s="878" t="str">
        <f t="shared" si="206"/>
        <v/>
      </c>
      <c r="FO58" s="878" t="str">
        <f t="shared" si="207"/>
        <v/>
      </c>
      <c r="FP58" s="878" t="str">
        <f t="shared" si="208"/>
        <v/>
      </c>
      <c r="FQ58" s="878" t="str">
        <f t="shared" si="209"/>
        <v/>
      </c>
      <c r="FR58" s="878" t="str">
        <f t="shared" si="210"/>
        <v/>
      </c>
      <c r="FS58" s="878" t="str">
        <f t="shared" si="211"/>
        <v/>
      </c>
      <c r="FT58" s="840">
        <f t="shared" si="212"/>
        <v>0.5</v>
      </c>
      <c r="FU58" s="876" t="str">
        <f t="shared" si="213"/>
        <v>市民実感</v>
      </c>
      <c r="FV58" s="863" t="str">
        <f t="shared" si="214"/>
        <v>健康づくりの推進に当たっては、市民一人一人の意識を高める必要があるため、市民生活実感評価を重視する。</v>
      </c>
      <c r="FW58" s="877" t="str">
        <f>VLOOKUP(EH58&amp;FK58&amp;FU58,プルダウン!$AC$2:$AD$71,2,FALSE)</f>
        <v>B</v>
      </c>
      <c r="FX58" s="859" t="str">
        <f>VLOOKUP(FW58,プルダウン!$A$1:$B$6,2,FALSE)</f>
        <v>政策の目的がかなり達成されている</v>
      </c>
      <c r="FY58" s="860"/>
      <c r="FZ58" s="859"/>
      <c r="GA58" s="889" t="str">
        <f>VLOOKUP($A58&amp;"-"&amp;GA$4,'04施策の客観指標'!$A$4:$AY$1029,COLUMN('04施策の客観指標'!$AV:$AV),FALSE)</f>
        <v>a</v>
      </c>
      <c r="GB58" s="878" t="str">
        <f>VLOOKUP($A58&amp;"-"&amp;GB$4,'04施策の客観指標'!$A$4:$AY$1029,COLUMN('04施策の客観指標'!$AV:$AV),FALSE)</f>
        <v>-</v>
      </c>
      <c r="GC58" s="878" t="str">
        <f>VLOOKUP($A58&amp;"-"&amp;GC$4,'04施策の客観指標'!$A$4:$AY$1029,COLUMN('04施策の客観指標'!$AV:$AV),FALSE)</f>
        <v>-</v>
      </c>
      <c r="GD58" s="878" t="str">
        <f>VLOOKUP($A58&amp;"-"&amp;GD$4,'04施策の客観指標'!$A$4:$AY$1029,COLUMN('04施策の客観指標'!$AV:$AV),FALSE)</f>
        <v>-</v>
      </c>
      <c r="GE58" s="878" t="str">
        <f>VLOOKUP($A58&amp;"-"&amp;GE$4,'04施策の客観指標'!$A$4:$AY$1029,COLUMN('04施策の客観指標'!$AV:$AV),FALSE)</f>
        <v>-</v>
      </c>
      <c r="GF58" s="878" t="str">
        <f>VLOOKUP($A58&amp;"-"&amp;GF$4,'04施策の客観指標'!$A$4:$AY$1029,COLUMN('04施策の客観指標'!$AV:$AV),FALSE)</f>
        <v>-</v>
      </c>
      <c r="GG58" s="878" t="str">
        <f>VLOOKUP($A58&amp;"-"&amp;GG$4,'04施策の客観指標'!$A$4:$AY$1029,COLUMN('04施策の客観指標'!$AV:$AV),FALSE)</f>
        <v>-</v>
      </c>
      <c r="GH58" s="878" t="str">
        <f>VLOOKUP($A58&amp;"-"&amp;GH$4,'04施策の客観指標'!$A$4:$AY$1029,COLUMN('04施策の客観指標'!$AV:$AV),FALSE)</f>
        <v>-</v>
      </c>
      <c r="GI58" s="878" t="str">
        <f>VLOOKUP($A58&amp;"-"&amp;GI$4,'04施策の客観指標'!$A$4:$AY$1029,COLUMN('04施策の客観指標'!$AV:$AV),FALSE)</f>
        <v>-</v>
      </c>
      <c r="GJ58" s="879" t="str">
        <f t="shared" si="215"/>
        <v>a</v>
      </c>
      <c r="GK58" s="856">
        <f>IF(GA58="-","-",VLOOKUP($A58&amp;"-"&amp;GA$4,'04施策の客観指標'!$A$4:$AY$1029,COLUMN('04施策の客観指標'!$AY:$AY),FALSE))</f>
        <v>1</v>
      </c>
      <c r="GL58" s="856" t="str">
        <f>IF(GB58="-","-",VLOOKUP($A58&amp;"-"&amp;GB$4,'04施策の客観指標'!$A$4:$AY$1029,COLUMN('04施策の客観指標'!$AY:$AY),FALSE))</f>
        <v>-</v>
      </c>
      <c r="GM58" s="856" t="str">
        <f>IF(GC58="-","-",VLOOKUP($A58&amp;"-"&amp;GC$4,'04施策の客観指標'!$A$4:$AY$1029,COLUMN('04施策の客観指標'!$AY:$AY),FALSE))</f>
        <v>-</v>
      </c>
      <c r="GN58" s="856" t="str">
        <f>IF(GD58="-","-",VLOOKUP($A58&amp;"-"&amp;GD$4,'04施策の客観指標'!$A$4:$AY$1029,COLUMN('04施策の客観指標'!$AY:$AY),FALSE))</f>
        <v>-</v>
      </c>
      <c r="GO58" s="856" t="str">
        <f>IF(GE58="-","-",VLOOKUP($A58&amp;"-"&amp;GE$4,'04施策の客観指標'!$A$4:$AY$1029,COLUMN('04施策の客観指標'!$AY:$AY),FALSE))</f>
        <v>-</v>
      </c>
      <c r="GP58" s="856" t="str">
        <f>IF(GF58="-","-",VLOOKUP($A58&amp;"-"&amp;GF$4,'04施策の客観指標'!$A$4:$AY$1029,COLUMN('04施策の客観指標'!$AY:$AY),FALSE))</f>
        <v>-</v>
      </c>
      <c r="GQ58" s="856" t="str">
        <f>IF(GG58="-","-",VLOOKUP($A58&amp;"-"&amp;GG$4,'04施策の客観指標'!$A$4:$AY$1029,COLUMN('04施策の客観指標'!$AY:$AY),FALSE))</f>
        <v>-</v>
      </c>
      <c r="GR58" s="856" t="str">
        <f>IF(GH58="-","-",VLOOKUP($A58&amp;"-"&amp;GH$4,'04施策の客観指標'!$A$4:$AY$1029,COLUMN('04施策の客観指標'!$AY:$AY),FALSE))</f>
        <v>-</v>
      </c>
      <c r="GS58" s="856" t="str">
        <f>IF(GI58="-","-",VLOOKUP($A58&amp;"-"&amp;GI$4,'04施策の客観指標'!$A$4:$AY$1029,COLUMN('04施策の客観指標'!$AY:$AY),FALSE))</f>
        <v>-</v>
      </c>
      <c r="GT58" s="879">
        <f t="shared" si="216"/>
        <v>1</v>
      </c>
      <c r="GU58" s="877">
        <f t="shared" si="217"/>
        <v>4</v>
      </c>
      <c r="GV58" s="878" t="str">
        <f t="shared" si="218"/>
        <v/>
      </c>
      <c r="GW58" s="878" t="str">
        <f t="shared" si="219"/>
        <v/>
      </c>
      <c r="GX58" s="878" t="str">
        <f t="shared" si="220"/>
        <v/>
      </c>
      <c r="GY58" s="878" t="str">
        <f t="shared" si="221"/>
        <v/>
      </c>
      <c r="GZ58" s="878" t="str">
        <f t="shared" si="222"/>
        <v/>
      </c>
      <c r="HA58" s="878" t="str">
        <f t="shared" si="223"/>
        <v/>
      </c>
      <c r="HB58" s="878" t="str">
        <f t="shared" si="224"/>
        <v/>
      </c>
      <c r="HC58" s="878" t="str">
        <f t="shared" si="225"/>
        <v/>
      </c>
      <c r="HD58" s="855">
        <f t="shared" si="226"/>
        <v>1</v>
      </c>
      <c r="HE58" s="877" t="str">
        <f>IF($K58="○",VLOOKUP($C58&amp;"-"&amp;HE$4,'05市民生活実感調査'!$A$3:$BC$218,COLUMN('05市民生活実感調査'!$AS:$AS),FALSE),"-")</f>
        <v>c</v>
      </c>
      <c r="HF58" s="878" t="str">
        <f>IF($L58="○",VLOOKUP($C58&amp;"-"&amp;HF$4,'05市民生活実感調査'!$A$3:$BC$218,COLUMN('05市民生活実感調査'!$AS:$AS),FALSE),"-")</f>
        <v>-</v>
      </c>
      <c r="HG58" s="878" t="str">
        <f>IF($M58="○",VLOOKUP($C58&amp;"-"&amp;HG$4,'05市民生活実感調査'!$A$3:$BC$218,COLUMN('05市民生活実感調査'!$AS:$AS),FALSE),"-")</f>
        <v>-</v>
      </c>
      <c r="HH58" s="878" t="str">
        <f>IF($N58="○",VLOOKUP($C58&amp;"-"&amp;HH$4,'05市民生活実感調査'!$A$3:$BC$218,COLUMN('05市民生活実感調査'!$AS:$AS),FALSE),"-")</f>
        <v>-</v>
      </c>
      <c r="HI58" s="878" t="str">
        <f>IF($O58="○",VLOOKUP($C58&amp;"-"&amp;HI$4,'05市民生活実感調査'!$A$3:$BC$218,COLUMN('05市民生活実感調査'!$AS:$AS),FALSE),"-")</f>
        <v>-</v>
      </c>
      <c r="HJ58" s="878" t="str">
        <f>IF($P58="○",VLOOKUP($C58&amp;"-"&amp;HJ$4,'05市民生活実感調査'!$A$3:$BC$218,COLUMN('05市民生活実感調査'!$AS:$AS),FALSE),"-")</f>
        <v>-</v>
      </c>
      <c r="HK58" s="878" t="str">
        <f>IF($Q58="○",VLOOKUP($C58&amp;"-"&amp;HK$4,'05市民生活実感調査'!$A$3:$BC$218,COLUMN('05市民生活実感調査'!$AS:$AS),FALSE),"-")</f>
        <v>-</v>
      </c>
      <c r="HL58" s="878" t="str">
        <f>IF($R58="○",VLOOKUP($C58&amp;"-"&amp;HL$4,'05市民生活実感調査'!$A$3:$BC$218,COLUMN('05市民生活実感調査'!$AS:$AS),FALSE),"-")</f>
        <v>-</v>
      </c>
      <c r="HM58" s="879" t="str">
        <f t="shared" si="227"/>
        <v>c</v>
      </c>
      <c r="HN58" s="877">
        <f t="shared" si="228"/>
        <v>2</v>
      </c>
      <c r="HO58" s="878" t="str">
        <f t="shared" si="229"/>
        <v/>
      </c>
      <c r="HP58" s="878" t="str">
        <f t="shared" si="230"/>
        <v/>
      </c>
      <c r="HQ58" s="878" t="str">
        <f t="shared" si="231"/>
        <v/>
      </c>
      <c r="HR58" s="878" t="str">
        <f t="shared" si="232"/>
        <v/>
      </c>
      <c r="HS58" s="878" t="str">
        <f t="shared" si="233"/>
        <v/>
      </c>
      <c r="HT58" s="878" t="str">
        <f t="shared" si="234"/>
        <v/>
      </c>
      <c r="HU58" s="878" t="str">
        <f t="shared" si="235"/>
        <v/>
      </c>
      <c r="HV58" s="840">
        <f t="shared" si="236"/>
        <v>0.5</v>
      </c>
      <c r="HW58" s="876" t="str">
        <f t="shared" si="237"/>
        <v>市民実感</v>
      </c>
      <c r="HX58" s="863" t="str">
        <f t="shared" si="238"/>
        <v>健康づくりの推進に当たっては、市民一人一人の意識を高める必要があるため、市民生活実感評価を重視する。</v>
      </c>
      <c r="HY58" s="877" t="str">
        <f>VLOOKUP(GJ58&amp;HM58&amp;HW58,プルダウン!$AC$2:$AD$71,2,FALSE)</f>
        <v>B</v>
      </c>
      <c r="HZ58" s="859" t="str">
        <f>VLOOKUP(HY58,プルダウン!$A$1:$B$6,2,FALSE)</f>
        <v>政策の目的がかなり達成されている</v>
      </c>
      <c r="IA58" s="946"/>
      <c r="IB58" s="859"/>
      <c r="IC58" s="889" t="str">
        <f>VLOOKUP($A58&amp;"-"&amp;IC$4,'04施策の客観指標'!$A$4:$AY$1029,COLUMN('04施策の客観指標'!$AW:$AW),FALSE)</f>
        <v>a</v>
      </c>
      <c r="ID58" s="878" t="str">
        <f>VLOOKUP($A58&amp;"-"&amp;ID$4,'04施策の客観指標'!$A$4:$AY$1029,COLUMN('04施策の客観指標'!$AW:$AW),FALSE)</f>
        <v>e</v>
      </c>
      <c r="IE58" s="878" t="str">
        <f>VLOOKUP($A58&amp;"-"&amp;IE$4,'04施策の客観指標'!$A$4:$AY$1029,COLUMN('04施策の客観指標'!$AW:$AW),FALSE)</f>
        <v>-</v>
      </c>
      <c r="IF58" s="878" t="str">
        <f>VLOOKUP($A58&amp;"-"&amp;IF$4,'04施策の客観指標'!$A$4:$AY$1029,COLUMN('04施策の客観指標'!$AW:$AW),FALSE)</f>
        <v>-</v>
      </c>
      <c r="IG58" s="878" t="str">
        <f>VLOOKUP($A58&amp;"-"&amp;IG$4,'04施策の客観指標'!$A$4:$AY$1029,COLUMN('04施策の客観指標'!$AW:$AW),FALSE)</f>
        <v>-</v>
      </c>
      <c r="IH58" s="878" t="str">
        <f>VLOOKUP($A58&amp;"-"&amp;IH$4,'04施策の客観指標'!$A$4:$AY$1029,COLUMN('04施策の客観指標'!$AW:$AW),FALSE)</f>
        <v>-</v>
      </c>
      <c r="II58" s="878" t="str">
        <f>VLOOKUP($A58&amp;"-"&amp;II$4,'04施策の客観指標'!$A$4:$AY$1029,COLUMN('04施策の客観指標'!$AW:$AW),FALSE)</f>
        <v>-</v>
      </c>
      <c r="IJ58" s="878" t="str">
        <f>VLOOKUP($A58&amp;"-"&amp;IJ$4,'04施策の客観指標'!$A$4:$AY$1029,COLUMN('04施策の客観指標'!$AW:$AW),FALSE)</f>
        <v>-</v>
      </c>
      <c r="IK58" s="878" t="str">
        <f>VLOOKUP($A58&amp;"-"&amp;IK$4,'04施策の客観指標'!$A$4:$AY$1029,COLUMN('04施策の客観指標'!$AW:$AW),FALSE)</f>
        <v>-</v>
      </c>
      <c r="IL58" s="879" t="str">
        <f t="shared" si="239"/>
        <v>c</v>
      </c>
      <c r="IM58" s="856">
        <f>IF(IC58="-","-",VLOOKUP($A58&amp;"-"&amp;IC$4,'04施策の客観指標'!$A$4:$AY$1029,COLUMN('04施策の客観指標'!$AY:$AY),FALSE))</f>
        <v>1</v>
      </c>
      <c r="IN58" s="856">
        <f>IF(ID58="-","-",VLOOKUP($A58&amp;"-"&amp;ID$4,'04施策の客観指標'!$A$4:$AY$1029,COLUMN('04施策の客観指標'!$AY:$AY),FALSE))</f>
        <v>1</v>
      </c>
      <c r="IO58" s="856" t="str">
        <f>IF(IE58="-","-",VLOOKUP($A58&amp;"-"&amp;IE$4,'04施策の客観指標'!$A$4:$AY$1029,COLUMN('04施策の客観指標'!$AY:$AY),FALSE))</f>
        <v>-</v>
      </c>
      <c r="IP58" s="856" t="str">
        <f>IF(IF58="-","-",VLOOKUP($A58&amp;"-"&amp;IF$4,'04施策の客観指標'!$A$4:$AY$1029,COLUMN('04施策の客観指標'!$AY:$AY),FALSE))</f>
        <v>-</v>
      </c>
      <c r="IQ58" s="856" t="str">
        <f>IF(IG58="-","-",VLOOKUP($A58&amp;"-"&amp;IG$4,'04施策の客観指標'!$A$4:$AY$1029,COLUMN('04施策の客観指標'!$AY:$AY),FALSE))</f>
        <v>-</v>
      </c>
      <c r="IR58" s="856" t="str">
        <f>IF(IH58="-","-",VLOOKUP($A58&amp;"-"&amp;IH$4,'04施策の客観指標'!$A$4:$AY$1029,COLUMN('04施策の客観指標'!$AY:$AY),FALSE))</f>
        <v>-</v>
      </c>
      <c r="IS58" s="856" t="str">
        <f>IF(II58="-","-",VLOOKUP($A58&amp;"-"&amp;II$4,'04施策の客観指標'!$A$4:$AY$1029,COLUMN('04施策の客観指標'!$AY:$AY),FALSE))</f>
        <v>-</v>
      </c>
      <c r="IT58" s="856" t="str">
        <f>IF(IJ58="-","-",VLOOKUP($A58&amp;"-"&amp;IJ$4,'04施策の客観指標'!$A$4:$AY$1029,COLUMN('04施策の客観指標'!$AY:$AY),FALSE))</f>
        <v>-</v>
      </c>
      <c r="IU58" s="856" t="str">
        <f>IF(IK58="-","-",VLOOKUP($A58&amp;"-"&amp;IK$4,'04施策の客観指標'!$A$4:$AY$1029,COLUMN('04施策の客観指標'!$AY:$AY),FALSE))</f>
        <v>-</v>
      </c>
      <c r="IV58" s="879">
        <f t="shared" si="240"/>
        <v>2</v>
      </c>
      <c r="IW58" s="877">
        <f t="shared" si="241"/>
        <v>4</v>
      </c>
      <c r="IX58" s="878">
        <f t="shared" si="242"/>
        <v>0</v>
      </c>
      <c r="IY58" s="878" t="str">
        <f t="shared" si="243"/>
        <v/>
      </c>
      <c r="IZ58" s="878" t="str">
        <f t="shared" si="244"/>
        <v/>
      </c>
      <c r="JA58" s="878" t="str">
        <f t="shared" si="245"/>
        <v/>
      </c>
      <c r="JB58" s="878" t="str">
        <f t="shared" si="246"/>
        <v/>
      </c>
      <c r="JC58" s="878" t="str">
        <f t="shared" si="247"/>
        <v/>
      </c>
      <c r="JD58" s="878" t="str">
        <f t="shared" si="248"/>
        <v/>
      </c>
      <c r="JE58" s="878" t="str">
        <f t="shared" si="249"/>
        <v/>
      </c>
      <c r="JF58" s="855">
        <f t="shared" si="250"/>
        <v>0.5</v>
      </c>
      <c r="JG58" s="877" t="str">
        <f>IF($K58="○",VLOOKUP($C58&amp;"-"&amp;JG$4,'05市民生活実感調査'!$A$3:$BC$218,COLUMN('05市民生活実感調査'!$BC:$BC),FALSE),"-")</f>
        <v>c</v>
      </c>
      <c r="JH58" s="878" t="str">
        <f>IF($L58="○",VLOOKUP($C58&amp;"-"&amp;JH$4,'05市民生活実感調査'!$A$3:$BC$218,COLUMN('05市民生活実感調査'!$BC:$BC),FALSE),"-")</f>
        <v>-</v>
      </c>
      <c r="JI58" s="878" t="str">
        <f>IF($M58="○",VLOOKUP($C58&amp;"-"&amp;JI$4,'05市民生活実感調査'!$A$3:$BC$218,COLUMN('05市民生活実感調査'!$BC:$BC),FALSE),"-")</f>
        <v>-</v>
      </c>
      <c r="JJ58" s="878" t="str">
        <f>IF($N58="○",VLOOKUP($C58&amp;"-"&amp;JJ$4,'05市民生活実感調査'!$A$3:$BC$218,COLUMN('05市民生活実感調査'!$BC:$BC),FALSE),"-")</f>
        <v>-</v>
      </c>
      <c r="JK58" s="878" t="str">
        <f>IF($O58="○",VLOOKUP($C58&amp;"-"&amp;JK$4,'05市民生活実感調査'!$A$3:$BC$218,COLUMN('05市民生活実感調査'!$BC:$BC),FALSE),"-")</f>
        <v>-</v>
      </c>
      <c r="JL58" s="878" t="str">
        <f>IF($P58="○",VLOOKUP($C58&amp;"-"&amp;JL$4,'05市民生活実感調査'!$A$3:$BC$218,COLUMN('05市民生活実感調査'!$BC:$BC),FALSE),"-")</f>
        <v>-</v>
      </c>
      <c r="JM58" s="878" t="str">
        <f>IF($Q58="○",VLOOKUP($C58&amp;"-"&amp;JM$4,'05市民生活実感調査'!$A$3:$BC$218,COLUMN('05市民生活実感調査'!$BC:$BC),FALSE),"-")</f>
        <v>-</v>
      </c>
      <c r="JN58" s="878" t="str">
        <f>IF($R58="○",VLOOKUP($C58&amp;"-"&amp;JN$4,'05市民生活実感調査'!$A$3:$BC$218,COLUMN('05市民生活実感調査'!$BC:$BC),FALSE),"-")</f>
        <v>-</v>
      </c>
      <c r="JO58" s="879" t="str">
        <f t="shared" si="251"/>
        <v>c</v>
      </c>
      <c r="JP58" s="877">
        <f t="shared" si="252"/>
        <v>2</v>
      </c>
      <c r="JQ58" s="878" t="str">
        <f t="shared" si="253"/>
        <v/>
      </c>
      <c r="JR58" s="878" t="str">
        <f t="shared" si="254"/>
        <v/>
      </c>
      <c r="JS58" s="878" t="str">
        <f t="shared" si="255"/>
        <v/>
      </c>
      <c r="JT58" s="878" t="str">
        <f t="shared" si="256"/>
        <v/>
      </c>
      <c r="JU58" s="878" t="str">
        <f t="shared" si="257"/>
        <v/>
      </c>
      <c r="JV58" s="878" t="str">
        <f t="shared" si="258"/>
        <v/>
      </c>
      <c r="JW58" s="878" t="str">
        <f t="shared" si="259"/>
        <v/>
      </c>
      <c r="JX58" s="840">
        <f t="shared" si="260"/>
        <v>0.5</v>
      </c>
      <c r="JY58" s="876" t="str">
        <f t="shared" si="263"/>
        <v>市民実感</v>
      </c>
      <c r="JZ58" s="863" t="str">
        <f t="shared" si="261"/>
        <v>健康づくりの推進に当たっては、市民一人一人の意識を高める必要があるため、市民生活実感評価を重視する。</v>
      </c>
      <c r="KA58" s="877" t="str">
        <f>VLOOKUP(IL58&amp;JO58&amp;JY58,プルダウン!$AC$2:$AD$71,2,FALSE)</f>
        <v>C</v>
      </c>
      <c r="KB58" s="859" t="str">
        <f>VLOOKUP(KA58,プルダウン!$A$1:$B$6,2,FALSE)</f>
        <v>政策の目的がそこそこ達成されている</v>
      </c>
      <c r="KC58" s="860" t="s">
        <v>3189</v>
      </c>
      <c r="KD58" s="859"/>
      <c r="KE58" s="883" t="str">
        <f>VLOOKUP($A58&amp;"-"&amp;KE$4,'04施策の客観指標'!$A$4:$AY$1029,COLUMN('04施策の客観指標'!$AX:$AX),FALSE)</f>
        <v>b</v>
      </c>
      <c r="KF58" s="813" t="str">
        <f>VLOOKUP($A58&amp;"-"&amp;KF$4,'04施策の客観指標'!$A$4:$AY$1029,COLUMN('04施策の客観指標'!$AX:$AX),FALSE)</f>
        <v>b</v>
      </c>
      <c r="KG58" s="813" t="str">
        <f>VLOOKUP($A58&amp;"-"&amp;KG$4,'04施策の客観指標'!$A$4:$AY$1029,COLUMN('04施策の客観指標'!$AX:$AX),FALSE)</f>
        <v>-</v>
      </c>
      <c r="KH58" s="813" t="str">
        <f>VLOOKUP($A58&amp;"-"&amp;KH$4,'04施策の客観指標'!$A$4:$AY$1029,COLUMN('04施策の客観指標'!$AX:$AX),FALSE)</f>
        <v>-</v>
      </c>
      <c r="KI58" s="813" t="str">
        <f>VLOOKUP($A58&amp;"-"&amp;KI$4,'04施策の客観指標'!$A$4:$AY$1029,COLUMN('04施策の客観指標'!$AX:$AX),FALSE)</f>
        <v>-</v>
      </c>
      <c r="KJ58" s="813" t="str">
        <f>VLOOKUP($A58&amp;"-"&amp;KJ$4,'04施策の客観指標'!$A$4:$AY$1029,COLUMN('04施策の客観指標'!$AX:$AX),FALSE)</f>
        <v>-</v>
      </c>
      <c r="KK58" s="813" t="str">
        <f>VLOOKUP($A58&amp;"-"&amp;KK$4,'04施策の客観指標'!$A$4:$AY$1029,COLUMN('04施策の客観指標'!$AX:$AX),FALSE)</f>
        <v>-</v>
      </c>
      <c r="KL58" s="813" t="str">
        <f>VLOOKUP($A58&amp;"-"&amp;KL$4,'04施策の客観指標'!$A$4:$AY$1029,COLUMN('04施策の客観指標'!$AX:$AX),FALSE)</f>
        <v>-</v>
      </c>
      <c r="KM58" s="813" t="str">
        <f>VLOOKUP($A58&amp;"-"&amp;KM$4,'04施策の客観指標'!$A$4:$AY$1029,COLUMN('04施策の客観指標'!$AX:$AX),FALSE)</f>
        <v>-</v>
      </c>
      <c r="KN58" s="814" t="str">
        <f t="shared" si="118"/>
        <v>b</v>
      </c>
      <c r="KO58" s="423">
        <f>IF(KE58="-","-",VLOOKUP($A58&amp;"-"&amp;KE$4,'04施策の客観指標'!$A$4:$AY$1029,COLUMN('04施策の客観指標'!$AY:$AY),FALSE))</f>
        <v>1</v>
      </c>
      <c r="KP58" s="423">
        <f>IF(KF58="-","-",VLOOKUP($A58&amp;"-"&amp;KF$4,'04施策の客観指標'!$A$4:$AY$1029,COLUMN('04施策の客観指標'!$AY:$AY),FALSE))</f>
        <v>1</v>
      </c>
      <c r="KQ58" s="423" t="str">
        <f>IF(KG58="-","-",VLOOKUP($A58&amp;"-"&amp;KG$4,'04施策の客観指標'!$A$4:$AY$1029,COLUMN('04施策の客観指標'!$AY:$AY),FALSE))</f>
        <v>-</v>
      </c>
      <c r="KR58" s="423" t="str">
        <f>IF(KH58="-","-",VLOOKUP($A58&amp;"-"&amp;KH$4,'04施策の客観指標'!$A$4:$AY$1029,COLUMN('04施策の客観指標'!$AY:$AY),FALSE))</f>
        <v>-</v>
      </c>
      <c r="KS58" s="423" t="str">
        <f>IF(KI58="-","-",VLOOKUP($A58&amp;"-"&amp;KI$4,'04施策の客観指標'!$A$4:$AY$1029,COLUMN('04施策の客観指標'!$AY:$AY),FALSE))</f>
        <v>-</v>
      </c>
      <c r="KT58" s="423" t="str">
        <f>IF(KJ58="-","-",VLOOKUP($A58&amp;"-"&amp;KJ$4,'04施策の客観指標'!$A$4:$AY$1029,COLUMN('04施策の客観指標'!$AY:$AY),FALSE))</f>
        <v>-</v>
      </c>
      <c r="KU58" s="423" t="str">
        <f>IF(KK58="-","-",VLOOKUP($A58&amp;"-"&amp;KK$4,'04施策の客観指標'!$A$4:$AY$1029,COLUMN('04施策の客観指標'!$AY:$AY),FALSE))</f>
        <v>-</v>
      </c>
      <c r="KV58" s="423" t="str">
        <f>IF(KL58="-","-",VLOOKUP($A58&amp;"-"&amp;KL$4,'04施策の客観指標'!$A$4:$AY$1029,COLUMN('04施策の客観指標'!$AY:$AY),FALSE))</f>
        <v>-</v>
      </c>
      <c r="KW58" s="423" t="str">
        <f>IF(KM58="-","-",VLOOKUP($A58&amp;"-"&amp;KM$4,'04施策の客観指標'!$A$4:$AY$1029,COLUMN('04施策の客観指標'!$AY:$AY),FALSE))</f>
        <v>-</v>
      </c>
      <c r="KX58" s="234">
        <f t="shared" si="119"/>
        <v>2</v>
      </c>
      <c r="KY58" s="237">
        <f t="shared" si="120"/>
        <v>3</v>
      </c>
      <c r="KZ58" s="187">
        <f t="shared" si="121"/>
        <v>3</v>
      </c>
      <c r="LA58" s="187" t="str">
        <f t="shared" si="122"/>
        <v/>
      </c>
      <c r="LB58" s="187" t="str">
        <f t="shared" si="123"/>
        <v/>
      </c>
      <c r="LC58" s="187" t="str">
        <f t="shared" si="124"/>
        <v/>
      </c>
      <c r="LD58" s="187" t="str">
        <f t="shared" si="125"/>
        <v/>
      </c>
      <c r="LE58" s="187" t="str">
        <f t="shared" si="126"/>
        <v/>
      </c>
      <c r="LF58" s="187" t="str">
        <f t="shared" si="127"/>
        <v/>
      </c>
      <c r="LG58" s="187" t="str">
        <f t="shared" si="128"/>
        <v/>
      </c>
      <c r="LH58" s="240">
        <f t="shared" si="129"/>
        <v>0.75</v>
      </c>
      <c r="LI58" s="820" t="str">
        <f>IF($K58="○",VLOOKUP($C58&amp;"-"&amp;LI$4,'05市民生活実感調査'!$A$3:$BM$218,COLUMN('05市民生活実感調査'!$BM:$BM),FALSE),"-")</f>
        <v>c</v>
      </c>
      <c r="LJ58" s="821" t="str">
        <f>IF($L58="○",VLOOKUP($C58&amp;"-"&amp;LJ$4,'05市民生活実感調査'!$A$3:$BM$218,COLUMN('05市民生活実感調査'!$BM:$BM),FALSE),"-")</f>
        <v>-</v>
      </c>
      <c r="LK58" s="821" t="str">
        <f>IF($M58="○",VLOOKUP($C58&amp;"-"&amp;LK$4,'05市民生活実感調査'!$A$3:$BM$218,COLUMN('05市民生活実感調査'!$BM:$BM),FALSE),"-")</f>
        <v>-</v>
      </c>
      <c r="LL58" s="821" t="str">
        <f>IF($N58="○",VLOOKUP($C58&amp;"-"&amp;LL$4,'05市民生活実感調査'!$A$3:$BM$218,COLUMN('05市民生活実感調査'!$BM:$BM),FALSE),"-")</f>
        <v>-</v>
      </c>
      <c r="LM58" s="821" t="str">
        <f>IF($O58="○",VLOOKUP($C58&amp;"-"&amp;LM$4,'05市民生活実感調査'!$A$3:$BM$218,COLUMN('05市民生活実感調査'!$BM:$BM),FALSE),"-")</f>
        <v>-</v>
      </c>
      <c r="LN58" s="821" t="str">
        <f>IF($P58="○",VLOOKUP($C58&amp;"-"&amp;LN$4,'05市民生活実感調査'!$A$3:$BM$218,COLUMN('05市民生活実感調査'!$BM:$BM),FALSE),"-")</f>
        <v>-</v>
      </c>
      <c r="LO58" s="821" t="str">
        <f>IF($Q58="○",VLOOKUP($C58&amp;"-"&amp;LO$4,'05市民生活実感調査'!$A$3:$BM$218,COLUMN('05市民生活実感調査'!$BM:$BM),FALSE),"-")</f>
        <v>-</v>
      </c>
      <c r="LP58" s="821" t="str">
        <f>IF($R58="○",VLOOKUP($C58&amp;"-"&amp;LP$4,'05市民生活実感調査'!$A$3:$BM$218,COLUMN('05市民生活実感調査'!$BM:$BM),FALSE),"-")</f>
        <v>-</v>
      </c>
      <c r="LQ58" s="822" t="str">
        <f t="shared" si="130"/>
        <v>c</v>
      </c>
      <c r="LR58" s="237">
        <f t="shared" si="131"/>
        <v>2</v>
      </c>
      <c r="LS58" s="187" t="str">
        <f t="shared" si="132"/>
        <v/>
      </c>
      <c r="LT58" s="187" t="str">
        <f t="shared" si="133"/>
        <v/>
      </c>
      <c r="LU58" s="187" t="str">
        <f t="shared" si="134"/>
        <v/>
      </c>
      <c r="LV58" s="187" t="str">
        <f t="shared" si="135"/>
        <v/>
      </c>
      <c r="LW58" s="187" t="str">
        <f t="shared" si="136"/>
        <v/>
      </c>
      <c r="LX58" s="187" t="str">
        <f t="shared" si="137"/>
        <v/>
      </c>
      <c r="LY58" s="187" t="str">
        <f t="shared" si="138"/>
        <v/>
      </c>
      <c r="LZ58" s="422">
        <f t="shared" si="142"/>
        <v>0.5</v>
      </c>
      <c r="MA58" s="103" t="str">
        <f t="shared" si="144"/>
        <v>市民実感</v>
      </c>
      <c r="MB58" s="104" t="str">
        <f t="shared" si="140"/>
        <v>健康づくりの推進に当たっては、市民一人一人の意識を高める必要があるため、市民生活実感評価を重視する。</v>
      </c>
      <c r="MC58" s="823" t="str">
        <f>VLOOKUP(KN58&amp;LQ58&amp;MA58,プルダウン!$AC$2:$AD$71,2,FALSE)</f>
        <v>C</v>
      </c>
      <c r="MD58" s="824" t="str">
        <f>VLOOKUP(MC58,プルダウン!$A$1:$B$6,2,FALSE)</f>
        <v>政策の目的がそこそこ達成されている</v>
      </c>
      <c r="ME58" s="91"/>
      <c r="MF58" s="190"/>
    </row>
    <row r="59" spans="1:344" ht="162.75" customHeight="1">
      <c r="A59" s="231">
        <v>1502</v>
      </c>
      <c r="B59" s="104" t="s">
        <v>211</v>
      </c>
      <c r="C59" s="237">
        <f t="shared" si="145"/>
        <v>15</v>
      </c>
      <c r="D59" s="190" t="str">
        <f>IFERROR(VLOOKUP(C59,プルダウン!$L$2:$M$28,2,FALSE),"-")</f>
        <v>健康長寿</v>
      </c>
      <c r="E59" s="104"/>
      <c r="F59" s="91" t="s">
        <v>1430</v>
      </c>
      <c r="G59" s="117" t="s">
        <v>476</v>
      </c>
      <c r="H59" s="91"/>
      <c r="I59" s="117"/>
      <c r="J59" s="104"/>
      <c r="K59" s="420" t="s">
        <v>83</v>
      </c>
      <c r="L59" s="421" t="s">
        <v>383</v>
      </c>
      <c r="M59" s="421" t="s">
        <v>83</v>
      </c>
      <c r="N59" s="421" t="s">
        <v>83</v>
      </c>
      <c r="O59" s="421" t="s">
        <v>83</v>
      </c>
      <c r="P59" s="421" t="s">
        <v>83</v>
      </c>
      <c r="Q59" s="421" t="s">
        <v>83</v>
      </c>
      <c r="R59" s="422" t="s">
        <v>83</v>
      </c>
      <c r="S59" s="877" t="str">
        <f>VLOOKUP($A59&amp;"-"&amp;S$4,'04施策の客観指標'!$A$4:$AY$1029,COLUMN('04施策の客観指標'!$AS:$AS),FALSE)</f>
        <v>-</v>
      </c>
      <c r="T59" s="878" t="str">
        <f>VLOOKUP($A59&amp;"-"&amp;T$4,'04施策の客観指標'!$A$4:$AY$1029,COLUMN('04施策の客観指標'!$AS:$AS),FALSE)</f>
        <v>-</v>
      </c>
      <c r="U59" s="878" t="str">
        <f>VLOOKUP($A59&amp;"-"&amp;U$4,'04施策の客観指標'!$A$4:$AY$1029,COLUMN('04施策の客観指標'!$AS:$AS),FALSE)</f>
        <v>-</v>
      </c>
      <c r="V59" s="878" t="str">
        <f>VLOOKUP($A59&amp;"-"&amp;V$4,'04施策の客観指標'!$A$4:$AY$1029,COLUMN('04施策の客観指標'!$AS:$AS),FALSE)</f>
        <v>-</v>
      </c>
      <c r="W59" s="878" t="str">
        <f>VLOOKUP($A59&amp;"-"&amp;W$4,'04施策の客観指標'!$A$4:$AY$1029,COLUMN('04施策の客観指標'!$AS:$AS),FALSE)</f>
        <v>-</v>
      </c>
      <c r="X59" s="878" t="str">
        <f>VLOOKUP($A59&amp;"-"&amp;X$4,'04施策の客観指標'!$A$4:$AY$1029,COLUMN('04施策の客観指標'!$AS:$AS),FALSE)</f>
        <v>-</v>
      </c>
      <c r="Y59" s="878" t="str">
        <f>VLOOKUP($A59&amp;"-"&amp;Y$4,'04施策の客観指標'!$A$4:$AY$1029,COLUMN('04施策の客観指標'!$AS:$AS),FALSE)</f>
        <v>-</v>
      </c>
      <c r="Z59" s="878" t="str">
        <f>VLOOKUP($A59&amp;"-"&amp;Z$4,'04施策の客観指標'!$A$4:$AY$1029,COLUMN('04施策の客観指標'!$AS:$AS),FALSE)</f>
        <v>-</v>
      </c>
      <c r="AA59" s="852" t="str">
        <f>VLOOKUP($A59&amp;"-"&amp;AA$4,'04施策の客観指標'!$A$4:$AY$1029,COLUMN('04施策の客観指標'!$AS:$AS),FALSE)</f>
        <v>-</v>
      </c>
      <c r="AB59" s="876" t="str">
        <f t="shared" si="146"/>
        <v>-</v>
      </c>
      <c r="AC59" s="856" t="s">
        <v>83</v>
      </c>
      <c r="AD59" s="878" t="s">
        <v>83</v>
      </c>
      <c r="AE59" s="878" t="s">
        <v>83</v>
      </c>
      <c r="AF59" s="878" t="s">
        <v>83</v>
      </c>
      <c r="AG59" s="878" t="s">
        <v>83</v>
      </c>
      <c r="AH59" s="878" t="s">
        <v>83</v>
      </c>
      <c r="AI59" s="878" t="s">
        <v>83</v>
      </c>
      <c r="AJ59" s="878" t="s">
        <v>83</v>
      </c>
      <c r="AK59" s="878" t="s">
        <v>83</v>
      </c>
      <c r="AL59" s="879">
        <f t="shared" si="147"/>
        <v>0</v>
      </c>
      <c r="AM59" s="877" t="str">
        <f t="shared" si="148"/>
        <v/>
      </c>
      <c r="AN59" s="878" t="str">
        <f t="shared" si="149"/>
        <v/>
      </c>
      <c r="AO59" s="878" t="str">
        <f t="shared" si="150"/>
        <v/>
      </c>
      <c r="AP59" s="878" t="str">
        <f t="shared" si="151"/>
        <v/>
      </c>
      <c r="AQ59" s="878" t="str">
        <f t="shared" si="152"/>
        <v/>
      </c>
      <c r="AR59" s="878" t="str">
        <f t="shared" si="153"/>
        <v/>
      </c>
      <c r="AS59" s="878" t="str">
        <f t="shared" si="154"/>
        <v/>
      </c>
      <c r="AT59" s="878" t="str">
        <f t="shared" si="155"/>
        <v/>
      </c>
      <c r="AU59" s="852" t="str">
        <f t="shared" si="156"/>
        <v/>
      </c>
      <c r="AV59" s="855" t="str">
        <f t="shared" si="157"/>
        <v>-</v>
      </c>
      <c r="AW59" s="856" t="str">
        <f>IF($K59="○",VLOOKUP($C59&amp;"-"&amp;AW$4,'05市民生活実感調査'!$A$3:$BC$218,COLUMN('05市民生活実感調査'!$O:$O),FALSE),"-")</f>
        <v>-</v>
      </c>
      <c r="AX59" s="878" t="str">
        <f>IF($L59="○",VLOOKUP($C59&amp;"-"&amp;AX$4,'05市民生活実感調査'!$A$3:$BC$218,COLUMN('05市民生活実感調査'!$O:$O),FALSE),"-")</f>
        <v>c</v>
      </c>
      <c r="AY59" s="878" t="str">
        <f>IF($M59="○",VLOOKUP($C59&amp;"-"&amp;AY$4,'05市民生活実感調査'!$A$3:$BC$218,COLUMN('05市民生活実感調査'!$O:$O),FALSE),"-")</f>
        <v>-</v>
      </c>
      <c r="AZ59" s="878" t="str">
        <f>IF($N59="○",VLOOKUP($C59&amp;"-"&amp;AZ$4,'05市民生活実感調査'!$A$3:$BC$218,COLUMN('05市民生活実感調査'!$O:$O),FALSE),"-")</f>
        <v>-</v>
      </c>
      <c r="BA59" s="878" t="str">
        <f>IF($O59="○",VLOOKUP($C59&amp;"-"&amp;BA$4,'05市民生活実感調査'!$A$3:$BC$218,COLUMN('05市民生活実感調査'!$O:$O),FALSE),"-")</f>
        <v>-</v>
      </c>
      <c r="BB59" s="878" t="str">
        <f>IF($P59="○",VLOOKUP($C59&amp;"-"&amp;BB$4,'05市民生活実感調査'!$A$3:$BC$218,COLUMN('05市民生活実感調査'!$O:$O),FALSE),"-")</f>
        <v>-</v>
      </c>
      <c r="BC59" s="878" t="str">
        <f>IF($Q59="○",VLOOKUP($C59&amp;"-"&amp;BC$4,'05市民生活実感調査'!$A$3:$BC$218,COLUMN('05市民生活実感調査'!$O:$O),FALSE),"-")</f>
        <v>-</v>
      </c>
      <c r="BD59" s="878" t="str">
        <f>IF($R59="○",VLOOKUP($C59&amp;"-"&amp;BD$4,'05市民生活実感調査'!$A$3:$BC$218,COLUMN('05市民生活実感調査'!$O:$O),FALSE),"-")</f>
        <v>-</v>
      </c>
      <c r="BE59" s="879" t="str">
        <f t="shared" si="158"/>
        <v>c</v>
      </c>
      <c r="BF59" s="877" t="str">
        <f t="shared" si="159"/>
        <v/>
      </c>
      <c r="BG59" s="878">
        <f t="shared" si="160"/>
        <v>2</v>
      </c>
      <c r="BH59" s="878" t="str">
        <f t="shared" si="161"/>
        <v/>
      </c>
      <c r="BI59" s="878" t="str">
        <f t="shared" si="162"/>
        <v/>
      </c>
      <c r="BJ59" s="878" t="str">
        <f t="shared" si="163"/>
        <v/>
      </c>
      <c r="BK59" s="878" t="str">
        <f t="shared" si="164"/>
        <v/>
      </c>
      <c r="BL59" s="878" t="str">
        <f t="shared" si="165"/>
        <v/>
      </c>
      <c r="BM59" s="878" t="str">
        <f t="shared" si="166"/>
        <v/>
      </c>
      <c r="BN59" s="840">
        <f t="shared" si="167"/>
        <v>0.5</v>
      </c>
      <c r="BO59" s="880" t="s">
        <v>122</v>
      </c>
      <c r="BP59" s="863" t="s">
        <v>2002</v>
      </c>
      <c r="BQ59" s="877" t="s">
        <v>314</v>
      </c>
      <c r="BR59" s="887" t="str">
        <f>VLOOKUP(BQ59,プルダウン!$A$1:$B$6,2,FALSE)</f>
        <v>政策の目的がそこそこ達成されている</v>
      </c>
      <c r="BS59" s="864" t="s">
        <v>1615</v>
      </c>
      <c r="BT59" s="891" t="s">
        <v>1616</v>
      </c>
      <c r="BU59" s="888" t="s">
        <v>1460</v>
      </c>
      <c r="BV59" s="891" t="s">
        <v>1748</v>
      </c>
      <c r="BW59" s="889" t="str">
        <f>VLOOKUP($A59&amp;"-"&amp;BW$4,'04施策の客観指標'!$A$4:$AY$1029,COLUMN('04施策の客観指標'!$AT:$AT),FALSE)</f>
        <v>e</v>
      </c>
      <c r="BX59" s="878" t="str">
        <f>VLOOKUP($A59&amp;"-"&amp;BX$4,'04施策の客観指標'!$A$4:$AY$1029,COLUMN('04施策の客観指標'!$AT:$AT),FALSE)</f>
        <v>a</v>
      </c>
      <c r="BY59" s="878" t="str">
        <f>VLOOKUP($A59&amp;"-"&amp;BY$4,'04施策の客観指標'!$A$4:$AY$1029,COLUMN('04施策の客観指標'!$AT:$AT),FALSE)</f>
        <v>-</v>
      </c>
      <c r="BZ59" s="878" t="str">
        <f>VLOOKUP($A59&amp;"-"&amp;BZ$4,'04施策の客観指標'!$A$4:$AY$1029,COLUMN('04施策の客観指標'!$AT:$AT),FALSE)</f>
        <v>-</v>
      </c>
      <c r="CA59" s="878" t="str">
        <f>VLOOKUP($A59&amp;"-"&amp;CA$4,'04施策の客観指標'!$A$4:$AY$1029,COLUMN('04施策の客観指標'!$AT:$AT),FALSE)</f>
        <v>-</v>
      </c>
      <c r="CB59" s="878" t="str">
        <f>VLOOKUP($A59&amp;"-"&amp;CB$4,'04施策の客観指標'!$A$4:$AY$1029,COLUMN('04施策の客観指標'!$AT:$AT),FALSE)</f>
        <v>-</v>
      </c>
      <c r="CC59" s="878" t="str">
        <f>VLOOKUP($A59&amp;"-"&amp;CC$4,'04施策の客観指標'!$A$4:$AY$1029,COLUMN('04施策の客観指標'!$AT:$AT),FALSE)</f>
        <v>-</v>
      </c>
      <c r="CD59" s="878" t="str">
        <f>VLOOKUP($A59&amp;"-"&amp;CD$4,'04施策の客観指標'!$A$4:$AY$1029,COLUMN('04施策の客観指標'!$AT:$AT),FALSE)</f>
        <v>-</v>
      </c>
      <c r="CE59" s="852" t="str">
        <f>VLOOKUP($A59&amp;"-"&amp;CE$4,'04施策の客観指標'!$A$4:$AY$1029,COLUMN('04施策の客観指標'!$AT:$AT),FALSE)</f>
        <v>-</v>
      </c>
      <c r="CF59" s="879" t="str">
        <f t="shared" si="168"/>
        <v>c</v>
      </c>
      <c r="CG59" s="856">
        <f>IF(BW59="-","-",VLOOKUP($A59&amp;"-"&amp;BW$4,'04施策の客観指標'!$A$4:$AY$1029,COLUMN('04施策の客観指標'!$AY:$AY),FALSE))</f>
        <v>1</v>
      </c>
      <c r="CH59" s="856">
        <f>IF(BX59="-","-",VLOOKUP($A59&amp;"-"&amp;BX$4,'04施策の客観指標'!$A$4:$AY$1029,COLUMN('04施策の客観指標'!$AY:$AY),FALSE))</f>
        <v>1</v>
      </c>
      <c r="CI59" s="856" t="str">
        <f>IF(BY59="-","-",VLOOKUP($A59&amp;"-"&amp;BY$4,'04施策の客観指標'!$A$4:$AY$1029,COLUMN('04施策の客観指標'!$AY:$AY),FALSE))</f>
        <v>-</v>
      </c>
      <c r="CJ59" s="856" t="str">
        <f>IF(BZ59="-","-",VLOOKUP($A59&amp;"-"&amp;BZ$4,'04施策の客観指標'!$A$4:$AY$1029,COLUMN('04施策の客観指標'!$AY:$AY),FALSE))</f>
        <v>-</v>
      </c>
      <c r="CK59" s="856" t="str">
        <f>IF(CA59="-","-",VLOOKUP($A59&amp;"-"&amp;CA$4,'04施策の客観指標'!$A$4:$AY$1029,COLUMN('04施策の客観指標'!$AY:$AY),FALSE))</f>
        <v>-</v>
      </c>
      <c r="CL59" s="856" t="str">
        <f>IF(CB59="-","-",VLOOKUP($A59&amp;"-"&amp;CB$4,'04施策の客観指標'!$A$4:$AY$1029,COLUMN('04施策の客観指標'!$AY:$AY),FALSE))</f>
        <v>-</v>
      </c>
      <c r="CM59" s="856" t="str">
        <f>IF(CC59="-","-",VLOOKUP($A59&amp;"-"&amp;CC$4,'04施策の客観指標'!$A$4:$AY$1029,COLUMN('04施策の客観指標'!$AY:$AY),FALSE))</f>
        <v>-</v>
      </c>
      <c r="CN59" s="856" t="str">
        <f>IF(CD59="-","-",VLOOKUP($A59&amp;"-"&amp;CD$4,'04施策の客観指標'!$A$4:$AY$1029,COLUMN('04施策の客観指標'!$AY:$AY),FALSE))</f>
        <v>-</v>
      </c>
      <c r="CO59" s="856" t="str">
        <f>IF(CE59="-","-",VLOOKUP($A59&amp;"-"&amp;CE$4,'04施策の客観指標'!$A$4:$AY$1029,COLUMN('04施策の客観指標'!$AY:$AY),FALSE))</f>
        <v>-</v>
      </c>
      <c r="CP59" s="879">
        <f t="shared" si="169"/>
        <v>2</v>
      </c>
      <c r="CQ59" s="877">
        <f t="shared" si="170"/>
        <v>0</v>
      </c>
      <c r="CR59" s="878">
        <f t="shared" si="171"/>
        <v>4</v>
      </c>
      <c r="CS59" s="878" t="str">
        <f t="shared" si="172"/>
        <v/>
      </c>
      <c r="CT59" s="878" t="str">
        <f t="shared" si="173"/>
        <v/>
      </c>
      <c r="CU59" s="878" t="str">
        <f t="shared" si="174"/>
        <v/>
      </c>
      <c r="CV59" s="878" t="str">
        <f t="shared" si="175"/>
        <v/>
      </c>
      <c r="CW59" s="878" t="str">
        <f t="shared" si="176"/>
        <v/>
      </c>
      <c r="CX59" s="878" t="str">
        <f t="shared" si="177"/>
        <v/>
      </c>
      <c r="CY59" s="878" t="str">
        <f t="shared" si="178"/>
        <v/>
      </c>
      <c r="CZ59" s="855">
        <f t="shared" si="179"/>
        <v>0.5</v>
      </c>
      <c r="DA59" s="877" t="str">
        <f>IF($K59="○",VLOOKUP($C59&amp;"-"&amp;DA$4,'05市民生活実感調査'!$A$3:$BC$218,COLUMN('05市民生活実感調査'!$Y:$Y),FALSE),"-")</f>
        <v>-</v>
      </c>
      <c r="DB59" s="878" t="str">
        <f>IF($L59="○",VLOOKUP($C59&amp;"-"&amp;DB$4,'05市民生活実感調査'!$A$3:$BC$218,COLUMN('05市民生活実感調査'!$Y:$Y),FALSE),"-")</f>
        <v>c</v>
      </c>
      <c r="DC59" s="878" t="str">
        <f>IF($M59="○",VLOOKUP($C59&amp;"-"&amp;DC$4,'05市民生活実感調査'!$A$3:$BC$218,COLUMN('05市民生活実感調査'!$Y:$Y),FALSE),"-")</f>
        <v>-</v>
      </c>
      <c r="DD59" s="878" t="str">
        <f>IF($N59="○",VLOOKUP($C59&amp;"-"&amp;DD$4,'05市民生活実感調査'!$A$3:$BC$218,COLUMN('05市民生活実感調査'!$Y:$Y),FALSE),"-")</f>
        <v>-</v>
      </c>
      <c r="DE59" s="878" t="str">
        <f>IF($O59="○",VLOOKUP($C59&amp;"-"&amp;DE$4,'05市民生活実感調査'!$A$3:$BC$218,COLUMN('05市民生活実感調査'!$Y:$Y),FALSE),"-")</f>
        <v>-</v>
      </c>
      <c r="DF59" s="878" t="str">
        <f>IF($P59="○",VLOOKUP($C59&amp;"-"&amp;DF$4,'05市民生活実感調査'!$A$3:$BC$218,COLUMN('05市民生活実感調査'!$Y:$Y),FALSE),"-")</f>
        <v>-</v>
      </c>
      <c r="DG59" s="878" t="str">
        <f>IF($Q59="○",VLOOKUP($C59&amp;"-"&amp;DG$4,'05市民生活実感調査'!$A$3:$BC$218,COLUMN('05市民生活実感調査'!$Y:$Y),FALSE),"-")</f>
        <v>-</v>
      </c>
      <c r="DH59" s="878" t="str">
        <f>IF($R59="○",VLOOKUP($C59&amp;"-"&amp;DH$4,'05市民生活実感調査'!$A$3:$BC$218,COLUMN('05市民生活実感調査'!$Y:$Y),FALSE),"-")</f>
        <v>-</v>
      </c>
      <c r="DI59" s="879" t="str">
        <f t="shared" si="180"/>
        <v>c</v>
      </c>
      <c r="DJ59" s="877" t="str">
        <f t="shared" si="181"/>
        <v/>
      </c>
      <c r="DK59" s="878">
        <f t="shared" si="182"/>
        <v>2</v>
      </c>
      <c r="DL59" s="878" t="str">
        <f t="shared" si="183"/>
        <v/>
      </c>
      <c r="DM59" s="878" t="str">
        <f t="shared" si="184"/>
        <v/>
      </c>
      <c r="DN59" s="878" t="str">
        <f t="shared" si="262"/>
        <v/>
      </c>
      <c r="DO59" s="878" t="str">
        <f t="shared" si="185"/>
        <v/>
      </c>
      <c r="DP59" s="878" t="str">
        <f t="shared" si="186"/>
        <v/>
      </c>
      <c r="DQ59" s="878" t="str">
        <f t="shared" si="187"/>
        <v/>
      </c>
      <c r="DR59" s="840">
        <f t="shared" si="188"/>
        <v>0.5</v>
      </c>
      <c r="DS59" s="876" t="str">
        <f t="shared" si="189"/>
        <v>客観指標</v>
      </c>
      <c r="DT59" s="863" t="str">
        <f t="shared" si="190"/>
        <v>この施策は、対象となる市民が高齢者に限定されているため、効果が市民の生活実感に反映されにくいことから、客観指標総合評価を重視する。</v>
      </c>
      <c r="DU59" s="877" t="str">
        <f>VLOOKUP(CF59&amp;DI59&amp;DS59,プルダウン!$AC$2:$AD$71,2,FALSE)</f>
        <v>C</v>
      </c>
      <c r="DV59" s="859" t="str">
        <f>VLOOKUP(DU59,プルダウン!$A$1:$B$6,2,FALSE)</f>
        <v>政策の目的がそこそこ達成されている</v>
      </c>
      <c r="DW59" s="860" t="s">
        <v>2224</v>
      </c>
      <c r="DX59" s="859"/>
      <c r="DY59" s="889" t="str">
        <f>VLOOKUP($A59&amp;"-"&amp;DY$4,'04施策の客観指標'!$A$4:$AY$1029,COLUMN('04施策の客観指標'!$AU:$AU),FALSE)</f>
        <v>d</v>
      </c>
      <c r="DZ59" s="878" t="str">
        <f>VLOOKUP($A59&amp;"-"&amp;DZ$4,'04施策の客観指標'!$A$4:$AY$1029,COLUMN('04施策の客観指標'!$AU:$AU),FALSE)</f>
        <v>b</v>
      </c>
      <c r="EA59" s="878" t="str">
        <f>VLOOKUP($A59&amp;"-"&amp;EA$4,'04施策の客観指標'!$A$4:$AY$1029,COLUMN('04施策の客観指標'!$AU:$AU),FALSE)</f>
        <v>-</v>
      </c>
      <c r="EB59" s="878" t="str">
        <f>VLOOKUP($A59&amp;"-"&amp;EB$4,'04施策の客観指標'!$A$4:$AY$1029,COLUMN('04施策の客観指標'!$AU:$AU),FALSE)</f>
        <v>-</v>
      </c>
      <c r="EC59" s="878" t="str">
        <f>VLOOKUP($A59&amp;"-"&amp;EC$4,'04施策の客観指標'!$A$4:$AY$1029,COLUMN('04施策の客観指標'!$AU:$AU),FALSE)</f>
        <v>-</v>
      </c>
      <c r="ED59" s="878" t="str">
        <f>VLOOKUP($A59&amp;"-"&amp;ED$4,'04施策の客観指標'!$A$4:$AY$1029,COLUMN('04施策の客観指標'!$AU:$AU),FALSE)</f>
        <v>-</v>
      </c>
      <c r="EE59" s="878" t="str">
        <f>VLOOKUP($A59&amp;"-"&amp;EE$4,'04施策の客観指標'!$A$4:$AY$1029,COLUMN('04施策の客観指標'!$AU:$AU),FALSE)</f>
        <v>-</v>
      </c>
      <c r="EF59" s="878" t="str">
        <f>VLOOKUP($A59&amp;"-"&amp;EF$4,'04施策の客観指標'!$A$4:$AY$1029,COLUMN('04施策の客観指標'!$AU:$AU),FALSE)</f>
        <v>-</v>
      </c>
      <c r="EG59" s="878" t="str">
        <f>VLOOKUP($A59&amp;"-"&amp;EG$4,'04施策の客観指標'!$A$4:$AY$1029,COLUMN('04施策の客観指標'!$AU:$AU),FALSE)</f>
        <v>-</v>
      </c>
      <c r="EH59" s="879" t="str">
        <f t="shared" si="191"/>
        <v>c</v>
      </c>
      <c r="EI59" s="895">
        <f>IF(DY59="-","-",VLOOKUP($A59&amp;"-"&amp;DY$4,'04施策の客観指標'!$A$4:$AY$1029,COLUMN('04施策の客観指標'!$AY:$AY),FALSE))</f>
        <v>1</v>
      </c>
      <c r="EJ59" s="895">
        <f>IF(DZ59="-","-",VLOOKUP($A59&amp;"-"&amp;DZ$4,'04施策の客観指標'!$A$4:$AY$1029,COLUMN('04施策の客観指標'!$AY:$AY),FALSE))</f>
        <v>1</v>
      </c>
      <c r="EK59" s="895" t="str">
        <f>IF(EA59="-","-",VLOOKUP($A59&amp;"-"&amp;EA$4,'04施策の客観指標'!$A$4:$AY$1029,COLUMN('04施策の客観指標'!$AY:$AY),FALSE))</f>
        <v>-</v>
      </c>
      <c r="EL59" s="895" t="str">
        <f>IF(EB59="-","-",VLOOKUP($A59&amp;"-"&amp;EB$4,'04施策の客観指標'!$A$4:$AY$1029,COLUMN('04施策の客観指標'!$AY:$AY),FALSE))</f>
        <v>-</v>
      </c>
      <c r="EM59" s="895" t="str">
        <f>IF(EC59="-","-",VLOOKUP($A59&amp;"-"&amp;EC$4,'04施策の客観指標'!$A$4:$AY$1029,COLUMN('04施策の客観指標'!$AY:$AY),FALSE))</f>
        <v>-</v>
      </c>
      <c r="EN59" s="895" t="str">
        <f>IF(ED59="-","-",VLOOKUP($A59&amp;"-"&amp;ED$4,'04施策の客観指標'!$A$4:$AY$1029,COLUMN('04施策の客観指標'!$AY:$AY),FALSE))</f>
        <v>-</v>
      </c>
      <c r="EO59" s="895" t="str">
        <f>IF(EE59="-","-",VLOOKUP($A59&amp;"-"&amp;EE$4,'04施策の客観指標'!$A$4:$AY$1029,COLUMN('04施策の客観指標'!$AY:$AY),FALSE))</f>
        <v>-</v>
      </c>
      <c r="EP59" s="895" t="str">
        <f>IF(EF59="-","-",VLOOKUP($A59&amp;"-"&amp;EF$4,'04施策の客観指標'!$A$4:$AY$1029,COLUMN('04施策の客観指標'!$AY:$AY),FALSE))</f>
        <v>-</v>
      </c>
      <c r="EQ59" s="895" t="str">
        <f>IF(EG59="-","-",VLOOKUP($A59&amp;"-"&amp;EG$4,'04施策の客観指標'!$A$4:$AY$1029,COLUMN('04施策の客観指標'!$AY:$AY),FALSE))</f>
        <v>-</v>
      </c>
      <c r="ER59" s="879">
        <f t="shared" si="192"/>
        <v>2</v>
      </c>
      <c r="ES59" s="877">
        <f t="shared" si="193"/>
        <v>1</v>
      </c>
      <c r="ET59" s="878">
        <f t="shared" si="194"/>
        <v>3</v>
      </c>
      <c r="EU59" s="878" t="str">
        <f t="shared" si="195"/>
        <v/>
      </c>
      <c r="EV59" s="878" t="str">
        <f t="shared" si="196"/>
        <v/>
      </c>
      <c r="EW59" s="878" t="str">
        <f t="shared" si="197"/>
        <v/>
      </c>
      <c r="EX59" s="878" t="str">
        <f t="shared" si="198"/>
        <v/>
      </c>
      <c r="EY59" s="878" t="str">
        <f t="shared" si="199"/>
        <v/>
      </c>
      <c r="EZ59" s="878" t="str">
        <f t="shared" si="200"/>
        <v/>
      </c>
      <c r="FA59" s="878" t="str">
        <f t="shared" si="201"/>
        <v/>
      </c>
      <c r="FB59" s="855">
        <f t="shared" si="202"/>
        <v>0.5</v>
      </c>
      <c r="FC59" s="877" t="str">
        <f>IF($K59="○",VLOOKUP($C59&amp;"-"&amp;FC$4,'05市民生活実感調査'!$A$3:$BC$218,COLUMN('05市民生活実感調査'!$AI:$AI),FALSE),"-")</f>
        <v>-</v>
      </c>
      <c r="FD59" s="878" t="str">
        <f>IF($L59="○",VLOOKUP($C59&amp;"-"&amp;FD$4,'05市民生活実感調査'!$A$3:$BC$218,COLUMN('05市民生活実感調査'!$AI:$AI),FALSE),"-")</f>
        <v>c</v>
      </c>
      <c r="FE59" s="878" t="str">
        <f>IF($M59="○",VLOOKUP($C59&amp;"-"&amp;FE$4,'05市民生活実感調査'!$A$3:$BC$218,COLUMN('05市民生活実感調査'!$AI:$AI),FALSE),"-")</f>
        <v>-</v>
      </c>
      <c r="FF59" s="878" t="str">
        <f>IF($N59="○",VLOOKUP($C59&amp;"-"&amp;FF$4,'05市民生活実感調査'!$A$3:$BC$218,COLUMN('05市民生活実感調査'!$AI:$AI),FALSE),"-")</f>
        <v>-</v>
      </c>
      <c r="FG59" s="878" t="str">
        <f>IF($O59="○",VLOOKUP($C59&amp;"-"&amp;FG$4,'05市民生活実感調査'!$A$3:$BC$218,COLUMN('05市民生活実感調査'!$AI:$AI),FALSE),"-")</f>
        <v>-</v>
      </c>
      <c r="FH59" s="878" t="str">
        <f>IF($P59="○",VLOOKUP($C59&amp;"-"&amp;FH$4,'05市民生活実感調査'!$A$3:$BC$218,COLUMN('05市民生活実感調査'!$AI:$AI),FALSE),"-")</f>
        <v>-</v>
      </c>
      <c r="FI59" s="878" t="str">
        <f>IF($Q59="○",VLOOKUP($C59&amp;"-"&amp;FI$4,'05市民生活実感調査'!$A$3:$BC$218,COLUMN('05市民生活実感調査'!$AI:$AI),FALSE),"-")</f>
        <v>-</v>
      </c>
      <c r="FJ59" s="878" t="str">
        <f>IF($R59="○",VLOOKUP($C59&amp;"-"&amp;FJ$4,'05市民生活実感調査'!$A$3:$BC$218,COLUMN('05市民生活実感調査'!$AI:$AI),FALSE),"-")</f>
        <v>-</v>
      </c>
      <c r="FK59" s="879" t="str">
        <f t="shared" si="203"/>
        <v>c</v>
      </c>
      <c r="FL59" s="877" t="str">
        <f t="shared" si="204"/>
        <v/>
      </c>
      <c r="FM59" s="878">
        <f t="shared" si="205"/>
        <v>2</v>
      </c>
      <c r="FN59" s="878" t="str">
        <f t="shared" si="206"/>
        <v/>
      </c>
      <c r="FO59" s="878" t="str">
        <f t="shared" si="207"/>
        <v/>
      </c>
      <c r="FP59" s="878" t="str">
        <f t="shared" si="208"/>
        <v/>
      </c>
      <c r="FQ59" s="878" t="str">
        <f t="shared" si="209"/>
        <v/>
      </c>
      <c r="FR59" s="878" t="str">
        <f t="shared" si="210"/>
        <v/>
      </c>
      <c r="FS59" s="878" t="str">
        <f t="shared" si="211"/>
        <v/>
      </c>
      <c r="FT59" s="840">
        <f t="shared" si="212"/>
        <v>0.5</v>
      </c>
      <c r="FU59" s="876" t="str">
        <f t="shared" si="213"/>
        <v>客観指標</v>
      </c>
      <c r="FV59" s="863" t="str">
        <f t="shared" si="214"/>
        <v>この施策は、対象となる市民が高齢者に限定されているため、効果が市民の生活実感に反映されにくいことから、客観指標総合評価を重視する。</v>
      </c>
      <c r="FW59" s="877" t="str">
        <f>VLOOKUP(EH59&amp;FK59&amp;FU59,プルダウン!$AC$2:$AD$71,2,FALSE)</f>
        <v>C</v>
      </c>
      <c r="FX59" s="859" t="str">
        <f>VLOOKUP(FW59,プルダウン!$A$1:$B$6,2,FALSE)</f>
        <v>政策の目的がそこそこ達成されている</v>
      </c>
      <c r="FY59" s="860"/>
      <c r="FZ59" s="859"/>
      <c r="GA59" s="889" t="str">
        <f>VLOOKUP($A59&amp;"-"&amp;GA$4,'04施策の客観指標'!$A$4:$AY$1029,COLUMN('04施策の客観指標'!$AV:$AV),FALSE)</f>
        <v>c</v>
      </c>
      <c r="GB59" s="878" t="str">
        <f>VLOOKUP($A59&amp;"-"&amp;GB$4,'04施策の客観指標'!$A$4:$AY$1029,COLUMN('04施策の客観指標'!$AV:$AV),FALSE)</f>
        <v>a</v>
      </c>
      <c r="GC59" s="878" t="str">
        <f>VLOOKUP($A59&amp;"-"&amp;GC$4,'04施策の客観指標'!$A$4:$AY$1029,COLUMN('04施策の客観指標'!$AV:$AV),FALSE)</f>
        <v>-</v>
      </c>
      <c r="GD59" s="878" t="str">
        <f>VLOOKUP($A59&amp;"-"&amp;GD$4,'04施策の客観指標'!$A$4:$AY$1029,COLUMN('04施策の客観指標'!$AV:$AV),FALSE)</f>
        <v>-</v>
      </c>
      <c r="GE59" s="878" t="str">
        <f>VLOOKUP($A59&amp;"-"&amp;GE$4,'04施策の客観指標'!$A$4:$AY$1029,COLUMN('04施策の客観指標'!$AV:$AV),FALSE)</f>
        <v>-</v>
      </c>
      <c r="GF59" s="878" t="str">
        <f>VLOOKUP($A59&amp;"-"&amp;GF$4,'04施策の客観指標'!$A$4:$AY$1029,COLUMN('04施策の客観指標'!$AV:$AV),FALSE)</f>
        <v>-</v>
      </c>
      <c r="GG59" s="878" t="str">
        <f>VLOOKUP($A59&amp;"-"&amp;GG$4,'04施策の客観指標'!$A$4:$AY$1029,COLUMN('04施策の客観指標'!$AV:$AV),FALSE)</f>
        <v>-</v>
      </c>
      <c r="GH59" s="878" t="str">
        <f>VLOOKUP($A59&amp;"-"&amp;GH$4,'04施策の客観指標'!$A$4:$AY$1029,COLUMN('04施策の客観指標'!$AV:$AV),FALSE)</f>
        <v>-</v>
      </c>
      <c r="GI59" s="878" t="str">
        <f>VLOOKUP($A59&amp;"-"&amp;GI$4,'04施策の客観指標'!$A$4:$AY$1029,COLUMN('04施策の客観指標'!$AV:$AV),FALSE)</f>
        <v>-</v>
      </c>
      <c r="GJ59" s="879" t="str">
        <f t="shared" si="215"/>
        <v>b</v>
      </c>
      <c r="GK59" s="856">
        <f>IF(GA59="-","-",VLOOKUP($A59&amp;"-"&amp;GA$4,'04施策の客観指標'!$A$4:$AY$1029,COLUMN('04施策の客観指標'!$AY:$AY),FALSE))</f>
        <v>1</v>
      </c>
      <c r="GL59" s="856">
        <f>IF(GB59="-","-",VLOOKUP($A59&amp;"-"&amp;GB$4,'04施策の客観指標'!$A$4:$AY$1029,COLUMN('04施策の客観指標'!$AY:$AY),FALSE))</f>
        <v>1</v>
      </c>
      <c r="GM59" s="856" t="str">
        <f>IF(GC59="-","-",VLOOKUP($A59&amp;"-"&amp;GC$4,'04施策の客観指標'!$A$4:$AY$1029,COLUMN('04施策の客観指標'!$AY:$AY),FALSE))</f>
        <v>-</v>
      </c>
      <c r="GN59" s="856" t="str">
        <f>IF(GD59="-","-",VLOOKUP($A59&amp;"-"&amp;GD$4,'04施策の客観指標'!$A$4:$AY$1029,COLUMN('04施策の客観指標'!$AY:$AY),FALSE))</f>
        <v>-</v>
      </c>
      <c r="GO59" s="856" t="str">
        <f>IF(GE59="-","-",VLOOKUP($A59&amp;"-"&amp;GE$4,'04施策の客観指標'!$A$4:$AY$1029,COLUMN('04施策の客観指標'!$AY:$AY),FALSE))</f>
        <v>-</v>
      </c>
      <c r="GP59" s="856" t="str">
        <f>IF(GF59="-","-",VLOOKUP($A59&amp;"-"&amp;GF$4,'04施策の客観指標'!$A$4:$AY$1029,COLUMN('04施策の客観指標'!$AY:$AY),FALSE))</f>
        <v>-</v>
      </c>
      <c r="GQ59" s="856" t="str">
        <f>IF(GG59="-","-",VLOOKUP($A59&amp;"-"&amp;GG$4,'04施策の客観指標'!$A$4:$AY$1029,COLUMN('04施策の客観指標'!$AY:$AY),FALSE))</f>
        <v>-</v>
      </c>
      <c r="GR59" s="856" t="str">
        <f>IF(GH59="-","-",VLOOKUP($A59&amp;"-"&amp;GH$4,'04施策の客観指標'!$A$4:$AY$1029,COLUMN('04施策の客観指標'!$AY:$AY),FALSE))</f>
        <v>-</v>
      </c>
      <c r="GS59" s="856" t="str">
        <f>IF(GI59="-","-",VLOOKUP($A59&amp;"-"&amp;GI$4,'04施策の客観指標'!$A$4:$AY$1029,COLUMN('04施策の客観指標'!$AY:$AY),FALSE))</f>
        <v>-</v>
      </c>
      <c r="GT59" s="879">
        <f t="shared" si="216"/>
        <v>2</v>
      </c>
      <c r="GU59" s="877">
        <f t="shared" si="217"/>
        <v>2</v>
      </c>
      <c r="GV59" s="878">
        <f t="shared" si="218"/>
        <v>4</v>
      </c>
      <c r="GW59" s="878" t="str">
        <f t="shared" si="219"/>
        <v/>
      </c>
      <c r="GX59" s="878" t="str">
        <f t="shared" si="220"/>
        <v/>
      </c>
      <c r="GY59" s="878" t="str">
        <f t="shared" si="221"/>
        <v/>
      </c>
      <c r="GZ59" s="878" t="str">
        <f t="shared" si="222"/>
        <v/>
      </c>
      <c r="HA59" s="878" t="str">
        <f t="shared" si="223"/>
        <v/>
      </c>
      <c r="HB59" s="878" t="str">
        <f t="shared" si="224"/>
        <v/>
      </c>
      <c r="HC59" s="878" t="str">
        <f t="shared" si="225"/>
        <v/>
      </c>
      <c r="HD59" s="855">
        <f t="shared" si="226"/>
        <v>0.75</v>
      </c>
      <c r="HE59" s="877" t="str">
        <f>IF($K59="○",VLOOKUP($C59&amp;"-"&amp;HE$4,'05市民生活実感調査'!$A$3:$BC$218,COLUMN('05市民生活実感調査'!$AS:$AS),FALSE),"-")</f>
        <v>-</v>
      </c>
      <c r="HF59" s="878" t="str">
        <f>IF($L59="○",VLOOKUP($C59&amp;"-"&amp;HF$4,'05市民生活実感調査'!$A$3:$BC$218,COLUMN('05市民生活実感調査'!$AS:$AS),FALSE),"-")</f>
        <v>c</v>
      </c>
      <c r="HG59" s="878" t="str">
        <f>IF($M59="○",VLOOKUP($C59&amp;"-"&amp;HG$4,'05市民生活実感調査'!$A$3:$BC$218,COLUMN('05市民生活実感調査'!$AS:$AS),FALSE),"-")</f>
        <v>-</v>
      </c>
      <c r="HH59" s="878" t="str">
        <f>IF($N59="○",VLOOKUP($C59&amp;"-"&amp;HH$4,'05市民生活実感調査'!$A$3:$BC$218,COLUMN('05市民生活実感調査'!$AS:$AS),FALSE),"-")</f>
        <v>-</v>
      </c>
      <c r="HI59" s="878" t="str">
        <f>IF($O59="○",VLOOKUP($C59&amp;"-"&amp;HI$4,'05市民生活実感調査'!$A$3:$BC$218,COLUMN('05市民生活実感調査'!$AS:$AS),FALSE),"-")</f>
        <v>-</v>
      </c>
      <c r="HJ59" s="878" t="str">
        <f>IF($P59="○",VLOOKUP($C59&amp;"-"&amp;HJ$4,'05市民生活実感調査'!$A$3:$BC$218,COLUMN('05市民生活実感調査'!$AS:$AS),FALSE),"-")</f>
        <v>-</v>
      </c>
      <c r="HK59" s="878" t="str">
        <f>IF($Q59="○",VLOOKUP($C59&amp;"-"&amp;HK$4,'05市民生活実感調査'!$A$3:$BC$218,COLUMN('05市民生活実感調査'!$AS:$AS),FALSE),"-")</f>
        <v>-</v>
      </c>
      <c r="HL59" s="878" t="str">
        <f>IF($R59="○",VLOOKUP($C59&amp;"-"&amp;HL$4,'05市民生活実感調査'!$A$3:$BC$218,COLUMN('05市民生活実感調査'!$AS:$AS),FALSE),"-")</f>
        <v>-</v>
      </c>
      <c r="HM59" s="879" t="str">
        <f t="shared" si="227"/>
        <v>c</v>
      </c>
      <c r="HN59" s="877" t="str">
        <f t="shared" si="228"/>
        <v/>
      </c>
      <c r="HO59" s="878">
        <f t="shared" si="229"/>
        <v>2</v>
      </c>
      <c r="HP59" s="878" t="str">
        <f t="shared" si="230"/>
        <v/>
      </c>
      <c r="HQ59" s="878" t="str">
        <f t="shared" si="231"/>
        <v/>
      </c>
      <c r="HR59" s="878" t="str">
        <f t="shared" si="232"/>
        <v/>
      </c>
      <c r="HS59" s="878" t="str">
        <f t="shared" si="233"/>
        <v/>
      </c>
      <c r="HT59" s="878" t="str">
        <f t="shared" si="234"/>
        <v/>
      </c>
      <c r="HU59" s="878" t="str">
        <f t="shared" si="235"/>
        <v/>
      </c>
      <c r="HV59" s="840">
        <f t="shared" si="236"/>
        <v>0.5</v>
      </c>
      <c r="HW59" s="876" t="str">
        <f t="shared" si="237"/>
        <v>客観指標</v>
      </c>
      <c r="HX59" s="863" t="str">
        <f t="shared" si="238"/>
        <v>この施策は、対象となる市民が高齢者に限定されているため、効果が市民の生活実感に反映されにくいことから、客観指標総合評価を重視する。</v>
      </c>
      <c r="HY59" s="877" t="str">
        <f>VLOOKUP(GJ59&amp;HM59&amp;HW59,プルダウン!$AC$2:$AD$71,2,FALSE)</f>
        <v>B</v>
      </c>
      <c r="HZ59" s="859" t="str">
        <f>VLOOKUP(HY59,プルダウン!$A$1:$B$6,2,FALSE)</f>
        <v>政策の目的がかなり達成されている</v>
      </c>
      <c r="IA59" s="860"/>
      <c r="IB59" s="859"/>
      <c r="IC59" s="889" t="str">
        <f>VLOOKUP($A59&amp;"-"&amp;IC$4,'04施策の客観指標'!$A$4:$AY$1029,COLUMN('04施策の客観指標'!$AW:$AW),FALSE)</f>
        <v>c</v>
      </c>
      <c r="ID59" s="878" t="str">
        <f>VLOOKUP($A59&amp;"-"&amp;ID$4,'04施策の客観指標'!$A$4:$AY$1029,COLUMN('04施策の客観指標'!$AW:$AW),FALSE)</f>
        <v>a</v>
      </c>
      <c r="IE59" s="878" t="str">
        <f>VLOOKUP($A59&amp;"-"&amp;IE$4,'04施策の客観指標'!$A$4:$AY$1029,COLUMN('04施策の客観指標'!$AW:$AW),FALSE)</f>
        <v>-</v>
      </c>
      <c r="IF59" s="878" t="str">
        <f>VLOOKUP($A59&amp;"-"&amp;IF$4,'04施策の客観指標'!$A$4:$AY$1029,COLUMN('04施策の客観指標'!$AW:$AW),FALSE)</f>
        <v>-</v>
      </c>
      <c r="IG59" s="878" t="str">
        <f>VLOOKUP($A59&amp;"-"&amp;IG$4,'04施策の客観指標'!$A$4:$AY$1029,COLUMN('04施策の客観指標'!$AW:$AW),FALSE)</f>
        <v>-</v>
      </c>
      <c r="IH59" s="878" t="str">
        <f>VLOOKUP($A59&amp;"-"&amp;IH$4,'04施策の客観指標'!$A$4:$AY$1029,COLUMN('04施策の客観指標'!$AW:$AW),FALSE)</f>
        <v>-</v>
      </c>
      <c r="II59" s="878" t="str">
        <f>VLOOKUP($A59&amp;"-"&amp;II$4,'04施策の客観指標'!$A$4:$AY$1029,COLUMN('04施策の客観指標'!$AW:$AW),FALSE)</f>
        <v>-</v>
      </c>
      <c r="IJ59" s="878" t="str">
        <f>VLOOKUP($A59&amp;"-"&amp;IJ$4,'04施策の客観指標'!$A$4:$AY$1029,COLUMN('04施策の客観指標'!$AW:$AW),FALSE)</f>
        <v>-</v>
      </c>
      <c r="IK59" s="878" t="str">
        <f>VLOOKUP($A59&amp;"-"&amp;IK$4,'04施策の客観指標'!$A$4:$AY$1029,COLUMN('04施策の客観指標'!$AW:$AW),FALSE)</f>
        <v>-</v>
      </c>
      <c r="IL59" s="879" t="str">
        <f t="shared" si="239"/>
        <v>b</v>
      </c>
      <c r="IM59" s="856">
        <f>IF(IC59="-","-",VLOOKUP($A59&amp;"-"&amp;IC$4,'04施策の客観指標'!$A$4:$AY$1029,COLUMN('04施策の客観指標'!$AY:$AY),FALSE))</f>
        <v>1</v>
      </c>
      <c r="IN59" s="856">
        <f>IF(ID59="-","-",VLOOKUP($A59&amp;"-"&amp;ID$4,'04施策の客観指標'!$A$4:$AY$1029,COLUMN('04施策の客観指標'!$AY:$AY),FALSE))</f>
        <v>1</v>
      </c>
      <c r="IO59" s="856" t="str">
        <f>IF(IE59="-","-",VLOOKUP($A59&amp;"-"&amp;IE$4,'04施策の客観指標'!$A$4:$AY$1029,COLUMN('04施策の客観指標'!$AY:$AY),FALSE))</f>
        <v>-</v>
      </c>
      <c r="IP59" s="856" t="str">
        <f>IF(IF59="-","-",VLOOKUP($A59&amp;"-"&amp;IF$4,'04施策の客観指標'!$A$4:$AY$1029,COLUMN('04施策の客観指標'!$AY:$AY),FALSE))</f>
        <v>-</v>
      </c>
      <c r="IQ59" s="856" t="str">
        <f>IF(IG59="-","-",VLOOKUP($A59&amp;"-"&amp;IG$4,'04施策の客観指標'!$A$4:$AY$1029,COLUMN('04施策の客観指標'!$AY:$AY),FALSE))</f>
        <v>-</v>
      </c>
      <c r="IR59" s="856" t="str">
        <f>IF(IH59="-","-",VLOOKUP($A59&amp;"-"&amp;IH$4,'04施策の客観指標'!$A$4:$AY$1029,COLUMN('04施策の客観指標'!$AY:$AY),FALSE))</f>
        <v>-</v>
      </c>
      <c r="IS59" s="856" t="str">
        <f>IF(II59="-","-",VLOOKUP($A59&amp;"-"&amp;II$4,'04施策の客観指標'!$A$4:$AY$1029,COLUMN('04施策の客観指標'!$AY:$AY),FALSE))</f>
        <v>-</v>
      </c>
      <c r="IT59" s="856" t="str">
        <f>IF(IJ59="-","-",VLOOKUP($A59&amp;"-"&amp;IJ$4,'04施策の客観指標'!$A$4:$AY$1029,COLUMN('04施策の客観指標'!$AY:$AY),FALSE))</f>
        <v>-</v>
      </c>
      <c r="IU59" s="856" t="str">
        <f>IF(IK59="-","-",VLOOKUP($A59&amp;"-"&amp;IK$4,'04施策の客観指標'!$A$4:$AY$1029,COLUMN('04施策の客観指標'!$AY:$AY),FALSE))</f>
        <v>-</v>
      </c>
      <c r="IV59" s="879">
        <f t="shared" si="240"/>
        <v>2</v>
      </c>
      <c r="IW59" s="877">
        <f t="shared" si="241"/>
        <v>2</v>
      </c>
      <c r="IX59" s="878">
        <f t="shared" si="242"/>
        <v>4</v>
      </c>
      <c r="IY59" s="878" t="str">
        <f t="shared" si="243"/>
        <v/>
      </c>
      <c r="IZ59" s="878" t="str">
        <f t="shared" si="244"/>
        <v/>
      </c>
      <c r="JA59" s="878" t="str">
        <f t="shared" si="245"/>
        <v/>
      </c>
      <c r="JB59" s="878" t="str">
        <f t="shared" si="246"/>
        <v/>
      </c>
      <c r="JC59" s="878" t="str">
        <f t="shared" si="247"/>
        <v/>
      </c>
      <c r="JD59" s="878" t="str">
        <f t="shared" si="248"/>
        <v/>
      </c>
      <c r="JE59" s="878" t="str">
        <f t="shared" si="249"/>
        <v/>
      </c>
      <c r="JF59" s="855">
        <f t="shared" si="250"/>
        <v>0.75</v>
      </c>
      <c r="JG59" s="877" t="str">
        <f>IF($K59="○",VLOOKUP($C59&amp;"-"&amp;JG$4,'05市民生活実感調査'!$A$3:$BC$218,COLUMN('05市民生活実感調査'!$BC:$BC),FALSE),"-")</f>
        <v>-</v>
      </c>
      <c r="JH59" s="878" t="str">
        <f>IF($L59="○",VLOOKUP($C59&amp;"-"&amp;JH$4,'05市民生活実感調査'!$A$3:$BC$218,COLUMN('05市民生活実感調査'!$BC:$BC),FALSE),"-")</f>
        <v>c</v>
      </c>
      <c r="JI59" s="878" t="str">
        <f>IF($M59="○",VLOOKUP($C59&amp;"-"&amp;JI$4,'05市民生活実感調査'!$A$3:$BC$218,COLUMN('05市民生活実感調査'!$BC:$BC),FALSE),"-")</f>
        <v>-</v>
      </c>
      <c r="JJ59" s="878" t="str">
        <f>IF($N59="○",VLOOKUP($C59&amp;"-"&amp;JJ$4,'05市民生活実感調査'!$A$3:$BC$218,COLUMN('05市民生活実感調査'!$BC:$BC),FALSE),"-")</f>
        <v>-</v>
      </c>
      <c r="JK59" s="878" t="str">
        <f>IF($O59="○",VLOOKUP($C59&amp;"-"&amp;JK$4,'05市民生活実感調査'!$A$3:$BC$218,COLUMN('05市民生活実感調査'!$BC:$BC),FALSE),"-")</f>
        <v>-</v>
      </c>
      <c r="JL59" s="878" t="str">
        <f>IF($P59="○",VLOOKUP($C59&amp;"-"&amp;JL$4,'05市民生活実感調査'!$A$3:$BC$218,COLUMN('05市民生活実感調査'!$BC:$BC),FALSE),"-")</f>
        <v>-</v>
      </c>
      <c r="JM59" s="878" t="str">
        <f>IF($Q59="○",VLOOKUP($C59&amp;"-"&amp;JM$4,'05市民生活実感調査'!$A$3:$BC$218,COLUMN('05市民生活実感調査'!$BC:$BC),FALSE),"-")</f>
        <v>-</v>
      </c>
      <c r="JN59" s="878" t="str">
        <f>IF($R59="○",VLOOKUP($C59&amp;"-"&amp;JN$4,'05市民生活実感調査'!$A$3:$BC$218,COLUMN('05市民生活実感調査'!$BC:$BC),FALSE),"-")</f>
        <v>-</v>
      </c>
      <c r="JO59" s="879" t="str">
        <f t="shared" si="251"/>
        <v>c</v>
      </c>
      <c r="JP59" s="877" t="str">
        <f t="shared" si="252"/>
        <v/>
      </c>
      <c r="JQ59" s="878">
        <f t="shared" si="253"/>
        <v>2</v>
      </c>
      <c r="JR59" s="878" t="str">
        <f t="shared" si="254"/>
        <v/>
      </c>
      <c r="JS59" s="878" t="str">
        <f t="shared" si="255"/>
        <v/>
      </c>
      <c r="JT59" s="878" t="str">
        <f t="shared" si="256"/>
        <v/>
      </c>
      <c r="JU59" s="878" t="str">
        <f t="shared" si="257"/>
        <v/>
      </c>
      <c r="JV59" s="878" t="str">
        <f t="shared" si="258"/>
        <v/>
      </c>
      <c r="JW59" s="878" t="str">
        <f t="shared" si="259"/>
        <v/>
      </c>
      <c r="JX59" s="840">
        <f t="shared" si="260"/>
        <v>0.5</v>
      </c>
      <c r="JY59" s="876" t="str">
        <f t="shared" si="263"/>
        <v>客観指標</v>
      </c>
      <c r="JZ59" s="863" t="str">
        <f t="shared" si="261"/>
        <v>この施策は、対象となる市民が高齢者に限定されているため、効果が市民の生活実感に反映されにくいことから、客観指標総合評価を重視する。</v>
      </c>
      <c r="KA59" s="877" t="str">
        <f>VLOOKUP(IL59&amp;JO59&amp;JY59,プルダウン!$AC$2:$AD$71,2,FALSE)</f>
        <v>B</v>
      </c>
      <c r="KB59" s="859" t="str">
        <f>VLOOKUP(KA59,プルダウン!$A$1:$B$6,2,FALSE)</f>
        <v>政策の目的がかなり達成されている</v>
      </c>
      <c r="KC59" s="860"/>
      <c r="KD59" s="859"/>
      <c r="KE59" s="883" t="str">
        <f>VLOOKUP($A59&amp;"-"&amp;KE$4,'04施策の客観指標'!$A$4:$AY$1029,COLUMN('04施策の客観指標'!$AX:$AX),FALSE)</f>
        <v>a</v>
      </c>
      <c r="KF59" s="813" t="str">
        <f>VLOOKUP($A59&amp;"-"&amp;KF$4,'04施策の客観指標'!$A$4:$AY$1029,COLUMN('04施策の客観指標'!$AX:$AX),FALSE)</f>
        <v>a</v>
      </c>
      <c r="KG59" s="813" t="str">
        <f>VLOOKUP($A59&amp;"-"&amp;KG$4,'04施策の客観指標'!$A$4:$AY$1029,COLUMN('04施策の客観指標'!$AX:$AX),FALSE)</f>
        <v>-</v>
      </c>
      <c r="KH59" s="813" t="str">
        <f>VLOOKUP($A59&amp;"-"&amp;KH$4,'04施策の客観指標'!$A$4:$AY$1029,COLUMN('04施策の客観指標'!$AX:$AX),FALSE)</f>
        <v>-</v>
      </c>
      <c r="KI59" s="813" t="str">
        <f>VLOOKUP($A59&amp;"-"&amp;KI$4,'04施策の客観指標'!$A$4:$AY$1029,COLUMN('04施策の客観指標'!$AX:$AX),FALSE)</f>
        <v>-</v>
      </c>
      <c r="KJ59" s="813" t="str">
        <f>VLOOKUP($A59&amp;"-"&amp;KJ$4,'04施策の客観指標'!$A$4:$AY$1029,COLUMN('04施策の客観指標'!$AX:$AX),FALSE)</f>
        <v>-</v>
      </c>
      <c r="KK59" s="813" t="str">
        <f>VLOOKUP($A59&amp;"-"&amp;KK$4,'04施策の客観指標'!$A$4:$AY$1029,COLUMN('04施策の客観指標'!$AX:$AX),FALSE)</f>
        <v>-</v>
      </c>
      <c r="KL59" s="813" t="str">
        <f>VLOOKUP($A59&amp;"-"&amp;KL$4,'04施策の客観指標'!$A$4:$AY$1029,COLUMN('04施策の客観指標'!$AX:$AX),FALSE)</f>
        <v>-</v>
      </c>
      <c r="KM59" s="813" t="str">
        <f>VLOOKUP($A59&amp;"-"&amp;KM$4,'04施策の客観指標'!$A$4:$AY$1029,COLUMN('04施策の客観指標'!$AX:$AX),FALSE)</f>
        <v>-</v>
      </c>
      <c r="KN59" s="814" t="str">
        <f t="shared" si="118"/>
        <v>a</v>
      </c>
      <c r="KO59" s="423">
        <f>IF(KE59="-","-",VLOOKUP($A59&amp;"-"&amp;KE$4,'04施策の客観指標'!$A$4:$AY$1029,COLUMN('04施策の客観指標'!$AY:$AY),FALSE))</f>
        <v>1</v>
      </c>
      <c r="KP59" s="423">
        <f>IF(KF59="-","-",VLOOKUP($A59&amp;"-"&amp;KF$4,'04施策の客観指標'!$A$4:$AY$1029,COLUMN('04施策の客観指標'!$AY:$AY),FALSE))</f>
        <v>1</v>
      </c>
      <c r="KQ59" s="423" t="str">
        <f>IF(KG59="-","-",VLOOKUP($A59&amp;"-"&amp;KG$4,'04施策の客観指標'!$A$4:$AY$1029,COLUMN('04施策の客観指標'!$AY:$AY),FALSE))</f>
        <v>-</v>
      </c>
      <c r="KR59" s="423" t="str">
        <f>IF(KH59="-","-",VLOOKUP($A59&amp;"-"&amp;KH$4,'04施策の客観指標'!$A$4:$AY$1029,COLUMN('04施策の客観指標'!$AY:$AY),FALSE))</f>
        <v>-</v>
      </c>
      <c r="KS59" s="423" t="str">
        <f>IF(KI59="-","-",VLOOKUP($A59&amp;"-"&amp;KI$4,'04施策の客観指標'!$A$4:$AY$1029,COLUMN('04施策の客観指標'!$AY:$AY),FALSE))</f>
        <v>-</v>
      </c>
      <c r="KT59" s="423" t="str">
        <f>IF(KJ59="-","-",VLOOKUP($A59&amp;"-"&amp;KJ$4,'04施策の客観指標'!$A$4:$AY$1029,COLUMN('04施策の客観指標'!$AY:$AY),FALSE))</f>
        <v>-</v>
      </c>
      <c r="KU59" s="423" t="str">
        <f>IF(KK59="-","-",VLOOKUP($A59&amp;"-"&amp;KK$4,'04施策の客観指標'!$A$4:$AY$1029,COLUMN('04施策の客観指標'!$AY:$AY),FALSE))</f>
        <v>-</v>
      </c>
      <c r="KV59" s="423" t="str">
        <f>IF(KL59="-","-",VLOOKUP($A59&amp;"-"&amp;KL$4,'04施策の客観指標'!$A$4:$AY$1029,COLUMN('04施策の客観指標'!$AY:$AY),FALSE))</f>
        <v>-</v>
      </c>
      <c r="KW59" s="423" t="str">
        <f>IF(KM59="-","-",VLOOKUP($A59&amp;"-"&amp;KM$4,'04施策の客観指標'!$A$4:$AY$1029,COLUMN('04施策の客観指標'!$AY:$AY),FALSE))</f>
        <v>-</v>
      </c>
      <c r="KX59" s="234">
        <f t="shared" si="119"/>
        <v>2</v>
      </c>
      <c r="KY59" s="237">
        <f t="shared" si="120"/>
        <v>4</v>
      </c>
      <c r="KZ59" s="187">
        <f t="shared" si="121"/>
        <v>4</v>
      </c>
      <c r="LA59" s="187" t="str">
        <f t="shared" si="122"/>
        <v/>
      </c>
      <c r="LB59" s="187" t="str">
        <f t="shared" si="123"/>
        <v/>
      </c>
      <c r="LC59" s="187" t="str">
        <f t="shared" si="124"/>
        <v/>
      </c>
      <c r="LD59" s="187" t="str">
        <f t="shared" si="125"/>
        <v/>
      </c>
      <c r="LE59" s="187" t="str">
        <f t="shared" si="126"/>
        <v/>
      </c>
      <c r="LF59" s="187" t="str">
        <f t="shared" si="127"/>
        <v/>
      </c>
      <c r="LG59" s="187" t="str">
        <f t="shared" si="128"/>
        <v/>
      </c>
      <c r="LH59" s="240">
        <f t="shared" si="129"/>
        <v>1</v>
      </c>
      <c r="LI59" s="820" t="str">
        <f>IF($K59="○",VLOOKUP($C59&amp;"-"&amp;LI$4,'05市民生活実感調査'!$A$3:$BM$218,COLUMN('05市民生活実感調査'!$BM:$BM),FALSE),"-")</f>
        <v>-</v>
      </c>
      <c r="LJ59" s="821" t="str">
        <f>IF($L59="○",VLOOKUP($C59&amp;"-"&amp;LJ$4,'05市民生活実感調査'!$A$3:$BM$218,COLUMN('05市民生活実感調査'!$BM:$BM),FALSE),"-")</f>
        <v>c</v>
      </c>
      <c r="LK59" s="821" t="str">
        <f>IF($M59="○",VLOOKUP($C59&amp;"-"&amp;LK$4,'05市民生活実感調査'!$A$3:$BM$218,COLUMN('05市民生活実感調査'!$BM:$BM),FALSE),"-")</f>
        <v>-</v>
      </c>
      <c r="LL59" s="821" t="str">
        <f>IF($N59="○",VLOOKUP($C59&amp;"-"&amp;LL$4,'05市民生活実感調査'!$A$3:$BM$218,COLUMN('05市民生活実感調査'!$BM:$BM),FALSE),"-")</f>
        <v>-</v>
      </c>
      <c r="LM59" s="821" t="str">
        <f>IF($O59="○",VLOOKUP($C59&amp;"-"&amp;LM$4,'05市民生活実感調査'!$A$3:$BM$218,COLUMN('05市民生活実感調査'!$BM:$BM),FALSE),"-")</f>
        <v>-</v>
      </c>
      <c r="LN59" s="821" t="str">
        <f>IF($P59="○",VLOOKUP($C59&amp;"-"&amp;LN$4,'05市民生活実感調査'!$A$3:$BM$218,COLUMN('05市民生活実感調査'!$BM:$BM),FALSE),"-")</f>
        <v>-</v>
      </c>
      <c r="LO59" s="821" t="str">
        <f>IF($Q59="○",VLOOKUP($C59&amp;"-"&amp;LO$4,'05市民生活実感調査'!$A$3:$BM$218,COLUMN('05市民生活実感調査'!$BM:$BM),FALSE),"-")</f>
        <v>-</v>
      </c>
      <c r="LP59" s="821" t="str">
        <f>IF($R59="○",VLOOKUP($C59&amp;"-"&amp;LP$4,'05市民生活実感調査'!$A$3:$BM$218,COLUMN('05市民生活実感調査'!$BM:$BM),FALSE),"-")</f>
        <v>-</v>
      </c>
      <c r="LQ59" s="822" t="str">
        <f t="shared" si="130"/>
        <v>c</v>
      </c>
      <c r="LR59" s="237" t="str">
        <f t="shared" si="131"/>
        <v/>
      </c>
      <c r="LS59" s="187">
        <f t="shared" si="132"/>
        <v>2</v>
      </c>
      <c r="LT59" s="187" t="str">
        <f t="shared" si="133"/>
        <v/>
      </c>
      <c r="LU59" s="187" t="str">
        <f t="shared" si="134"/>
        <v/>
      </c>
      <c r="LV59" s="187" t="str">
        <f t="shared" si="135"/>
        <v/>
      </c>
      <c r="LW59" s="187" t="str">
        <f t="shared" si="136"/>
        <v/>
      </c>
      <c r="LX59" s="187" t="str">
        <f t="shared" si="137"/>
        <v/>
      </c>
      <c r="LY59" s="187" t="str">
        <f t="shared" si="138"/>
        <v/>
      </c>
      <c r="LZ59" s="422">
        <f t="shared" si="142"/>
        <v>0.5</v>
      </c>
      <c r="MA59" s="103" t="str">
        <f t="shared" si="144"/>
        <v>客観指標</v>
      </c>
      <c r="MB59" s="104" t="str">
        <f t="shared" si="140"/>
        <v>この施策は、対象となる市民が高齢者に限定されているため、効果が市民の生活実感に反映されにくいことから、客観指標総合評価を重視する。</v>
      </c>
      <c r="MC59" s="823" t="str">
        <f>VLOOKUP(KN59&amp;LQ59&amp;MA59,プルダウン!$AC$2:$AD$71,2,FALSE)</f>
        <v>B</v>
      </c>
      <c r="MD59" s="824" t="str">
        <f>VLOOKUP(MC59,プルダウン!$A$1:$B$6,2,FALSE)</f>
        <v>政策の目的がかなり達成されている</v>
      </c>
      <c r="ME59" s="91"/>
      <c r="MF59" s="190"/>
    </row>
    <row r="60" spans="1:344" ht="162" customHeight="1">
      <c r="A60" s="231">
        <v>1503</v>
      </c>
      <c r="B60" s="104" t="s">
        <v>212</v>
      </c>
      <c r="C60" s="237">
        <f t="shared" si="145"/>
        <v>15</v>
      </c>
      <c r="D60" s="190" t="str">
        <f>IFERROR(VLOOKUP(C60,プルダウン!$L$2:$M$28,2,FALSE),"-")</f>
        <v>健康長寿</v>
      </c>
      <c r="E60" s="104"/>
      <c r="F60" s="91" t="s">
        <v>1430</v>
      </c>
      <c r="G60" s="117" t="s">
        <v>476</v>
      </c>
      <c r="H60" s="91"/>
      <c r="I60" s="117"/>
      <c r="J60" s="104"/>
      <c r="K60" s="420" t="s">
        <v>83</v>
      </c>
      <c r="L60" s="421" t="s">
        <v>83</v>
      </c>
      <c r="M60" s="421" t="s">
        <v>383</v>
      </c>
      <c r="N60" s="421" t="s">
        <v>83</v>
      </c>
      <c r="O60" s="421" t="s">
        <v>83</v>
      </c>
      <c r="P60" s="421" t="s">
        <v>83</v>
      </c>
      <c r="Q60" s="421" t="s">
        <v>83</v>
      </c>
      <c r="R60" s="422" t="s">
        <v>83</v>
      </c>
      <c r="S60" s="877" t="str">
        <f>VLOOKUP($A60&amp;"-"&amp;S$4,'04施策の客観指標'!$A$4:$AY$1029,COLUMN('04施策の客観指標'!$AS:$AS),FALSE)</f>
        <v>-</v>
      </c>
      <c r="T60" s="878" t="str">
        <f>VLOOKUP($A60&amp;"-"&amp;T$4,'04施策の客観指標'!$A$4:$AY$1029,COLUMN('04施策の客観指標'!$AS:$AS),FALSE)</f>
        <v>a</v>
      </c>
      <c r="U60" s="878" t="str">
        <f>VLOOKUP($A60&amp;"-"&amp;U$4,'04施策の客観指標'!$A$4:$AY$1029,COLUMN('04施策の客観指標'!$AS:$AS),FALSE)</f>
        <v>a</v>
      </c>
      <c r="V60" s="878" t="str">
        <f>VLOOKUP($A60&amp;"-"&amp;V$4,'04施策の客観指標'!$A$4:$AY$1029,COLUMN('04施策の客観指標'!$AS:$AS),FALSE)</f>
        <v>-</v>
      </c>
      <c r="W60" s="878" t="str">
        <f>VLOOKUP($A60&amp;"-"&amp;W$4,'04施策の客観指標'!$A$4:$AY$1029,COLUMN('04施策の客観指標'!$AS:$AS),FALSE)</f>
        <v>-</v>
      </c>
      <c r="X60" s="878" t="str">
        <f>VLOOKUP($A60&amp;"-"&amp;X$4,'04施策の客観指標'!$A$4:$AY$1029,COLUMN('04施策の客観指標'!$AS:$AS),FALSE)</f>
        <v>-</v>
      </c>
      <c r="Y60" s="878" t="str">
        <f>VLOOKUP($A60&amp;"-"&amp;Y$4,'04施策の客観指標'!$A$4:$AY$1029,COLUMN('04施策の客観指標'!$AS:$AS),FALSE)</f>
        <v>-</v>
      </c>
      <c r="Z60" s="878" t="str">
        <f>VLOOKUP($A60&amp;"-"&amp;Z$4,'04施策の客観指標'!$A$4:$AY$1029,COLUMN('04施策の客観指標'!$AS:$AS),FALSE)</f>
        <v>-</v>
      </c>
      <c r="AA60" s="852" t="str">
        <f>VLOOKUP($A60&amp;"-"&amp;AA$4,'04施策の客観指標'!$A$4:$AY$1029,COLUMN('04施策の客観指標'!$AS:$AS),FALSE)</f>
        <v>-</v>
      </c>
      <c r="AB60" s="876" t="str">
        <f t="shared" si="146"/>
        <v>a</v>
      </c>
      <c r="AC60" s="856" t="s">
        <v>83</v>
      </c>
      <c r="AD60" s="878">
        <v>1</v>
      </c>
      <c r="AE60" s="878">
        <v>1</v>
      </c>
      <c r="AF60" s="878" t="s">
        <v>83</v>
      </c>
      <c r="AG60" s="878" t="s">
        <v>83</v>
      </c>
      <c r="AH60" s="878" t="s">
        <v>83</v>
      </c>
      <c r="AI60" s="878" t="s">
        <v>83</v>
      </c>
      <c r="AJ60" s="878" t="s">
        <v>83</v>
      </c>
      <c r="AK60" s="878" t="s">
        <v>83</v>
      </c>
      <c r="AL60" s="879">
        <f t="shared" si="147"/>
        <v>2</v>
      </c>
      <c r="AM60" s="877" t="str">
        <f t="shared" si="148"/>
        <v/>
      </c>
      <c r="AN60" s="878">
        <f t="shared" si="149"/>
        <v>4</v>
      </c>
      <c r="AO60" s="878">
        <f t="shared" si="150"/>
        <v>4</v>
      </c>
      <c r="AP60" s="878" t="str">
        <f t="shared" si="151"/>
        <v/>
      </c>
      <c r="AQ60" s="878" t="str">
        <f t="shared" si="152"/>
        <v/>
      </c>
      <c r="AR60" s="878" t="str">
        <f t="shared" si="153"/>
        <v/>
      </c>
      <c r="AS60" s="878" t="str">
        <f t="shared" si="154"/>
        <v/>
      </c>
      <c r="AT60" s="878" t="str">
        <f t="shared" si="155"/>
        <v/>
      </c>
      <c r="AU60" s="852" t="str">
        <f t="shared" si="156"/>
        <v/>
      </c>
      <c r="AV60" s="855">
        <f t="shared" si="157"/>
        <v>1</v>
      </c>
      <c r="AW60" s="856" t="str">
        <f>IF($K60="○",VLOOKUP($C60&amp;"-"&amp;AW$4,'05市民生活実感調査'!$A$3:$BC$218,COLUMN('05市民生活実感調査'!$O:$O),FALSE),"-")</f>
        <v>-</v>
      </c>
      <c r="AX60" s="878" t="str">
        <f>IF($L60="○",VLOOKUP($C60&amp;"-"&amp;AX$4,'05市民生活実感調査'!$A$3:$BC$218,COLUMN('05市民生活実感調査'!$O:$O),FALSE),"-")</f>
        <v>-</v>
      </c>
      <c r="AY60" s="878" t="str">
        <f>IF($M60="○",VLOOKUP($C60&amp;"-"&amp;AY$4,'05市民生活実感調査'!$A$3:$BC$218,COLUMN('05市民生活実感調査'!$O:$O),FALSE),"-")</f>
        <v>c</v>
      </c>
      <c r="AZ60" s="878" t="str">
        <f>IF($N60="○",VLOOKUP($C60&amp;"-"&amp;AZ$4,'05市民生活実感調査'!$A$3:$BC$218,COLUMN('05市民生活実感調査'!$O:$O),FALSE),"-")</f>
        <v>-</v>
      </c>
      <c r="BA60" s="878" t="str">
        <f>IF($O60="○",VLOOKUP($C60&amp;"-"&amp;BA$4,'05市民生活実感調査'!$A$3:$BC$218,COLUMN('05市民生活実感調査'!$O:$O),FALSE),"-")</f>
        <v>-</v>
      </c>
      <c r="BB60" s="878" t="str">
        <f>IF($P60="○",VLOOKUP($C60&amp;"-"&amp;BB$4,'05市民生活実感調査'!$A$3:$BC$218,COLUMN('05市民生活実感調査'!$O:$O),FALSE),"-")</f>
        <v>-</v>
      </c>
      <c r="BC60" s="878" t="str">
        <f>IF($Q60="○",VLOOKUP($C60&amp;"-"&amp;BC$4,'05市民生活実感調査'!$A$3:$BC$218,COLUMN('05市民生活実感調査'!$O:$O),FALSE),"-")</f>
        <v>-</v>
      </c>
      <c r="BD60" s="878" t="str">
        <f>IF($R60="○",VLOOKUP($C60&amp;"-"&amp;BD$4,'05市民生活実感調査'!$A$3:$BC$218,COLUMN('05市民生活実感調査'!$O:$O),FALSE),"-")</f>
        <v>-</v>
      </c>
      <c r="BE60" s="879" t="str">
        <f t="shared" si="158"/>
        <v>c</v>
      </c>
      <c r="BF60" s="877" t="str">
        <f t="shared" si="159"/>
        <v/>
      </c>
      <c r="BG60" s="878" t="str">
        <f t="shared" si="160"/>
        <v/>
      </c>
      <c r="BH60" s="878">
        <f t="shared" si="161"/>
        <v>2</v>
      </c>
      <c r="BI60" s="878" t="str">
        <f t="shared" si="162"/>
        <v/>
      </c>
      <c r="BJ60" s="878" t="str">
        <f t="shared" si="163"/>
        <v/>
      </c>
      <c r="BK60" s="878" t="str">
        <f t="shared" si="164"/>
        <v/>
      </c>
      <c r="BL60" s="878" t="str">
        <f t="shared" si="165"/>
        <v/>
      </c>
      <c r="BM60" s="878" t="str">
        <f t="shared" si="166"/>
        <v/>
      </c>
      <c r="BN60" s="840">
        <f t="shared" si="167"/>
        <v>0.5</v>
      </c>
      <c r="BO60" s="880" t="s">
        <v>122</v>
      </c>
      <c r="BP60" s="863" t="s">
        <v>2003</v>
      </c>
      <c r="BQ60" s="877" t="s">
        <v>313</v>
      </c>
      <c r="BR60" s="887" t="str">
        <f>VLOOKUP(BQ60,プルダウン!$A$1:$B$6,2,FALSE)</f>
        <v>政策の目的がかなり達成されている</v>
      </c>
      <c r="BS60" s="864" t="s">
        <v>323</v>
      </c>
      <c r="BT60" s="891" t="s">
        <v>1617</v>
      </c>
      <c r="BU60" s="888" t="s">
        <v>1460</v>
      </c>
      <c r="BV60" s="891" t="s">
        <v>1748</v>
      </c>
      <c r="BW60" s="889" t="str">
        <f>VLOOKUP($A60&amp;"-"&amp;BW$4,'04施策の客観指標'!$A$4:$AY$1029,COLUMN('04施策の客観指標'!$AT:$AT),FALSE)</f>
        <v>a</v>
      </c>
      <c r="BX60" s="878" t="str">
        <f>VLOOKUP($A60&amp;"-"&amp;BX$4,'04施策の客観指標'!$A$4:$AY$1029,COLUMN('04施策の客観指標'!$AT:$AT),FALSE)</f>
        <v>a</v>
      </c>
      <c r="BY60" s="878" t="str">
        <f>VLOOKUP($A60&amp;"-"&amp;BY$4,'04施策の客観指標'!$A$4:$AY$1029,COLUMN('04施策の客観指標'!$AT:$AT),FALSE)</f>
        <v>a</v>
      </c>
      <c r="BZ60" s="878" t="str">
        <f>VLOOKUP($A60&amp;"-"&amp;BZ$4,'04施策の客観指標'!$A$4:$AY$1029,COLUMN('04施策の客観指標'!$AT:$AT),FALSE)</f>
        <v>b</v>
      </c>
      <c r="CA60" s="878" t="str">
        <f>VLOOKUP($A60&amp;"-"&amp;CA$4,'04施策の客観指標'!$A$4:$AY$1029,COLUMN('04施策の客観指標'!$AT:$AT),FALSE)</f>
        <v>a</v>
      </c>
      <c r="CB60" s="878" t="str">
        <f>VLOOKUP($A60&amp;"-"&amp;CB$4,'04施策の客観指標'!$A$4:$AY$1029,COLUMN('04施策の客観指標'!$AT:$AT),FALSE)</f>
        <v>-</v>
      </c>
      <c r="CC60" s="878" t="str">
        <f>VLOOKUP($A60&amp;"-"&amp;CC$4,'04施策の客観指標'!$A$4:$AY$1029,COLUMN('04施策の客観指標'!$AT:$AT),FALSE)</f>
        <v>-</v>
      </c>
      <c r="CD60" s="878" t="str">
        <f>VLOOKUP($A60&amp;"-"&amp;CD$4,'04施策の客観指標'!$A$4:$AY$1029,COLUMN('04施策の客観指標'!$AT:$AT),FALSE)</f>
        <v>-</v>
      </c>
      <c r="CE60" s="852" t="str">
        <f>VLOOKUP($A60&amp;"-"&amp;CE$4,'04施策の客観指標'!$A$4:$AY$1029,COLUMN('04施策の客観指標'!$AT:$AT),FALSE)</f>
        <v>-</v>
      </c>
      <c r="CF60" s="879" t="str">
        <f t="shared" si="168"/>
        <v>a</v>
      </c>
      <c r="CG60" s="856">
        <f>IF(BW60="-","-",VLOOKUP($A60&amp;"-"&amp;BW$4,'04施策の客観指標'!$A$4:$AY$1029,COLUMN('04施策の客観指標'!$AY:$AY),FALSE))</f>
        <v>1</v>
      </c>
      <c r="CH60" s="856">
        <f>IF(BX60="-","-",VLOOKUP($A60&amp;"-"&amp;BX$4,'04施策の客観指標'!$A$4:$AY$1029,COLUMN('04施策の客観指標'!$AY:$AY),FALSE))</f>
        <v>1</v>
      </c>
      <c r="CI60" s="856">
        <f>IF(BY60="-","-",VLOOKUP($A60&amp;"-"&amp;BY$4,'04施策の客観指標'!$A$4:$AY$1029,COLUMN('04施策の客観指標'!$AY:$AY),FALSE))</f>
        <v>1</v>
      </c>
      <c r="CJ60" s="856">
        <f>IF(BZ60="-","-",VLOOKUP($A60&amp;"-"&amp;BZ$4,'04施策の客観指標'!$A$4:$AY$1029,COLUMN('04施策の客観指標'!$AY:$AY),FALSE))</f>
        <v>1</v>
      </c>
      <c r="CK60" s="856">
        <f>IF(CA60="-","-",VLOOKUP($A60&amp;"-"&amp;CA$4,'04施策の客観指標'!$A$4:$AY$1029,COLUMN('04施策の客観指標'!$AY:$AY),FALSE))</f>
        <v>1</v>
      </c>
      <c r="CL60" s="856" t="str">
        <f>IF(CB60="-","-",VLOOKUP($A60&amp;"-"&amp;CB$4,'04施策の客観指標'!$A$4:$AY$1029,COLUMN('04施策の客観指標'!$AY:$AY),FALSE))</f>
        <v>-</v>
      </c>
      <c r="CM60" s="856" t="str">
        <f>IF(CC60="-","-",VLOOKUP($A60&amp;"-"&amp;CC$4,'04施策の客観指標'!$A$4:$AY$1029,COLUMN('04施策の客観指標'!$AY:$AY),FALSE))</f>
        <v>-</v>
      </c>
      <c r="CN60" s="856" t="str">
        <f>IF(CD60="-","-",VLOOKUP($A60&amp;"-"&amp;CD$4,'04施策の客観指標'!$A$4:$AY$1029,COLUMN('04施策の客観指標'!$AY:$AY),FALSE))</f>
        <v>-</v>
      </c>
      <c r="CO60" s="856" t="str">
        <f>IF(CE60="-","-",VLOOKUP($A60&amp;"-"&amp;CE$4,'04施策の客観指標'!$A$4:$AY$1029,COLUMN('04施策の客観指標'!$AY:$AY),FALSE))</f>
        <v>-</v>
      </c>
      <c r="CP60" s="879">
        <f t="shared" si="169"/>
        <v>5</v>
      </c>
      <c r="CQ60" s="877">
        <f t="shared" si="170"/>
        <v>4</v>
      </c>
      <c r="CR60" s="878">
        <f t="shared" si="171"/>
        <v>4</v>
      </c>
      <c r="CS60" s="878">
        <f t="shared" si="172"/>
        <v>4</v>
      </c>
      <c r="CT60" s="878">
        <f t="shared" si="173"/>
        <v>3</v>
      </c>
      <c r="CU60" s="878">
        <f t="shared" si="174"/>
        <v>4</v>
      </c>
      <c r="CV60" s="878" t="str">
        <f t="shared" si="175"/>
        <v/>
      </c>
      <c r="CW60" s="878" t="str">
        <f t="shared" si="176"/>
        <v/>
      </c>
      <c r="CX60" s="878" t="str">
        <f t="shared" si="177"/>
        <v/>
      </c>
      <c r="CY60" s="878" t="str">
        <f t="shared" si="178"/>
        <v/>
      </c>
      <c r="CZ60" s="855">
        <f t="shared" si="179"/>
        <v>0.95</v>
      </c>
      <c r="DA60" s="877" t="str">
        <f>IF($K60="○",VLOOKUP($C60&amp;"-"&amp;DA$4,'05市民生活実感調査'!$A$3:$BC$218,COLUMN('05市民生活実感調査'!$Y:$Y),FALSE),"-")</f>
        <v>-</v>
      </c>
      <c r="DB60" s="878" t="str">
        <f>IF($L60="○",VLOOKUP($C60&amp;"-"&amp;DB$4,'05市民生活実感調査'!$A$3:$BC$218,COLUMN('05市民生活実感調査'!$Y:$Y),FALSE),"-")</f>
        <v>-</v>
      </c>
      <c r="DC60" s="878" t="str">
        <f>IF($M60="○",VLOOKUP($C60&amp;"-"&amp;DC$4,'05市民生活実感調査'!$A$3:$BC$218,COLUMN('05市民生活実感調査'!$Y:$Y),FALSE),"-")</f>
        <v>c</v>
      </c>
      <c r="DD60" s="878" t="str">
        <f>IF($N60="○",VLOOKUP($C60&amp;"-"&amp;DD$4,'05市民生活実感調査'!$A$3:$BC$218,COLUMN('05市民生活実感調査'!$Y:$Y),FALSE),"-")</f>
        <v>-</v>
      </c>
      <c r="DE60" s="878" t="str">
        <f>IF($O60="○",VLOOKUP($C60&amp;"-"&amp;DE$4,'05市民生活実感調査'!$A$3:$BC$218,COLUMN('05市民生活実感調査'!$Y:$Y),FALSE),"-")</f>
        <v>-</v>
      </c>
      <c r="DF60" s="878" t="str">
        <f>IF($P60="○",VLOOKUP($C60&amp;"-"&amp;DF$4,'05市民生活実感調査'!$A$3:$BC$218,COLUMN('05市民生活実感調査'!$Y:$Y),FALSE),"-")</f>
        <v>-</v>
      </c>
      <c r="DG60" s="878" t="str">
        <f>IF($Q60="○",VLOOKUP($C60&amp;"-"&amp;DG$4,'05市民生活実感調査'!$A$3:$BC$218,COLUMN('05市民生活実感調査'!$Y:$Y),FALSE),"-")</f>
        <v>-</v>
      </c>
      <c r="DH60" s="878" t="str">
        <f>IF($R60="○",VLOOKUP($C60&amp;"-"&amp;DH$4,'05市民生活実感調査'!$A$3:$BC$218,COLUMN('05市民生活実感調査'!$Y:$Y),FALSE),"-")</f>
        <v>-</v>
      </c>
      <c r="DI60" s="879" t="str">
        <f t="shared" si="180"/>
        <v>c</v>
      </c>
      <c r="DJ60" s="877" t="str">
        <f t="shared" si="181"/>
        <v/>
      </c>
      <c r="DK60" s="878" t="str">
        <f t="shared" si="182"/>
        <v/>
      </c>
      <c r="DL60" s="878">
        <f t="shared" si="183"/>
        <v>2</v>
      </c>
      <c r="DM60" s="878" t="str">
        <f t="shared" si="184"/>
        <v/>
      </c>
      <c r="DN60" s="878" t="str">
        <f t="shared" si="262"/>
        <v/>
      </c>
      <c r="DO60" s="878" t="str">
        <f t="shared" si="185"/>
        <v/>
      </c>
      <c r="DP60" s="878" t="str">
        <f t="shared" si="186"/>
        <v/>
      </c>
      <c r="DQ60" s="878" t="str">
        <f t="shared" si="187"/>
        <v/>
      </c>
      <c r="DR60" s="840">
        <f t="shared" si="188"/>
        <v>0.5</v>
      </c>
      <c r="DS60" s="876" t="str">
        <f t="shared" si="189"/>
        <v>客観指標</v>
      </c>
      <c r="DT60" s="863" t="str">
        <f t="shared" si="190"/>
        <v>この施策は、対象となる市民が高齢者や介護職員等に限定されているため、効果が市民の生活実感に反映されにくいことから、客観指標総合評価を重視する。</v>
      </c>
      <c r="DU60" s="877" t="str">
        <f>VLOOKUP(CF60&amp;DI60&amp;DS60,プルダウン!$AC$2:$AD$71,2,FALSE)</f>
        <v>B</v>
      </c>
      <c r="DV60" s="859" t="str">
        <f>VLOOKUP(DU60,プルダウン!$A$1:$B$6,2,FALSE)</f>
        <v>政策の目的がかなり達成されている</v>
      </c>
      <c r="DW60" s="860"/>
      <c r="DX60" s="859"/>
      <c r="DY60" s="889" t="str">
        <f>VLOOKUP($A60&amp;"-"&amp;DY$4,'04施策の客観指標'!$A$4:$AY$1029,COLUMN('04施策の客観指標'!$AU:$AU),FALSE)</f>
        <v>a</v>
      </c>
      <c r="DZ60" s="878" t="str">
        <f>VLOOKUP($A60&amp;"-"&amp;DZ$4,'04施策の客観指標'!$A$4:$AY$1029,COLUMN('04施策の客観指標'!$AU:$AU),FALSE)</f>
        <v>a</v>
      </c>
      <c r="EA60" s="878" t="str">
        <f>VLOOKUP($A60&amp;"-"&amp;EA$4,'04施策の客観指標'!$A$4:$AY$1029,COLUMN('04施策の客観指標'!$AU:$AU),FALSE)</f>
        <v>a</v>
      </c>
      <c r="EB60" s="878" t="str">
        <f>VLOOKUP($A60&amp;"-"&amp;EB$4,'04施策の客観指標'!$A$4:$AY$1029,COLUMN('04施策の客観指標'!$AU:$AU),FALSE)</f>
        <v>c</v>
      </c>
      <c r="EC60" s="878" t="str">
        <f>VLOOKUP($A60&amp;"-"&amp;EC$4,'04施策の客観指標'!$A$4:$AY$1029,COLUMN('04施策の客観指標'!$AU:$AU),FALSE)</f>
        <v>a</v>
      </c>
      <c r="ED60" s="878" t="str">
        <f>VLOOKUP($A60&amp;"-"&amp;ED$4,'04施策の客観指標'!$A$4:$AY$1029,COLUMN('04施策の客観指標'!$AU:$AU),FALSE)</f>
        <v>-</v>
      </c>
      <c r="EE60" s="878" t="str">
        <f>VLOOKUP($A60&amp;"-"&amp;EE$4,'04施策の客観指標'!$A$4:$AY$1029,COLUMN('04施策の客観指標'!$AU:$AU),FALSE)</f>
        <v>-</v>
      </c>
      <c r="EF60" s="878" t="str">
        <f>VLOOKUP($A60&amp;"-"&amp;EF$4,'04施策の客観指標'!$A$4:$AY$1029,COLUMN('04施策の客観指標'!$AU:$AU),FALSE)</f>
        <v>-</v>
      </c>
      <c r="EG60" s="878" t="str">
        <f>VLOOKUP($A60&amp;"-"&amp;EG$4,'04施策の客観指標'!$A$4:$AY$1029,COLUMN('04施策の客観指標'!$AU:$AU),FALSE)</f>
        <v>-</v>
      </c>
      <c r="EH60" s="879" t="str">
        <f t="shared" si="191"/>
        <v>a</v>
      </c>
      <c r="EI60" s="895">
        <f>IF(DY60="-","-",VLOOKUP($A60&amp;"-"&amp;DY$4,'04施策の客観指標'!$A$4:$AY$1029,COLUMN('04施策の客観指標'!$AY:$AY),FALSE))</f>
        <v>1</v>
      </c>
      <c r="EJ60" s="895">
        <f>IF(DZ60="-","-",VLOOKUP($A60&amp;"-"&amp;DZ$4,'04施策の客観指標'!$A$4:$AY$1029,COLUMN('04施策の客観指標'!$AY:$AY),FALSE))</f>
        <v>1</v>
      </c>
      <c r="EK60" s="895">
        <f>IF(EA60="-","-",VLOOKUP($A60&amp;"-"&amp;EA$4,'04施策の客観指標'!$A$4:$AY$1029,COLUMN('04施策の客観指標'!$AY:$AY),FALSE))</f>
        <v>1</v>
      </c>
      <c r="EL60" s="895">
        <f>IF(EB60="-","-",VLOOKUP($A60&amp;"-"&amp;EB$4,'04施策の客観指標'!$A$4:$AY$1029,COLUMN('04施策の客観指標'!$AY:$AY),FALSE))</f>
        <v>1</v>
      </c>
      <c r="EM60" s="895">
        <f>IF(EC60="-","-",VLOOKUP($A60&amp;"-"&amp;EC$4,'04施策の客観指標'!$A$4:$AY$1029,COLUMN('04施策の客観指標'!$AY:$AY),FALSE))</f>
        <v>1</v>
      </c>
      <c r="EN60" s="895" t="str">
        <f>IF(ED60="-","-",VLOOKUP($A60&amp;"-"&amp;ED$4,'04施策の客観指標'!$A$4:$AY$1029,COLUMN('04施策の客観指標'!$AY:$AY),FALSE))</f>
        <v>-</v>
      </c>
      <c r="EO60" s="895" t="str">
        <f>IF(EE60="-","-",VLOOKUP($A60&amp;"-"&amp;EE$4,'04施策の客観指標'!$A$4:$AY$1029,COLUMN('04施策の客観指標'!$AY:$AY),FALSE))</f>
        <v>-</v>
      </c>
      <c r="EP60" s="895" t="str">
        <f>IF(EF60="-","-",VLOOKUP($A60&amp;"-"&amp;EF$4,'04施策の客観指標'!$A$4:$AY$1029,COLUMN('04施策の客観指標'!$AY:$AY),FALSE))</f>
        <v>-</v>
      </c>
      <c r="EQ60" s="895" t="str">
        <f>IF(EG60="-","-",VLOOKUP($A60&amp;"-"&amp;EG$4,'04施策の客観指標'!$A$4:$AY$1029,COLUMN('04施策の客観指標'!$AY:$AY),FALSE))</f>
        <v>-</v>
      </c>
      <c r="ER60" s="879">
        <f t="shared" si="192"/>
        <v>5</v>
      </c>
      <c r="ES60" s="877">
        <f t="shared" si="193"/>
        <v>4</v>
      </c>
      <c r="ET60" s="878">
        <f t="shared" si="194"/>
        <v>4</v>
      </c>
      <c r="EU60" s="878">
        <f t="shared" si="195"/>
        <v>4</v>
      </c>
      <c r="EV60" s="878">
        <f t="shared" si="196"/>
        <v>2</v>
      </c>
      <c r="EW60" s="878">
        <f t="shared" si="197"/>
        <v>4</v>
      </c>
      <c r="EX60" s="878" t="str">
        <f t="shared" si="198"/>
        <v/>
      </c>
      <c r="EY60" s="878" t="str">
        <f t="shared" si="199"/>
        <v/>
      </c>
      <c r="EZ60" s="878" t="str">
        <f t="shared" si="200"/>
        <v/>
      </c>
      <c r="FA60" s="878" t="str">
        <f t="shared" si="201"/>
        <v/>
      </c>
      <c r="FB60" s="855">
        <f t="shared" si="202"/>
        <v>0.9</v>
      </c>
      <c r="FC60" s="877" t="str">
        <f>IF($K60="○",VLOOKUP($C60&amp;"-"&amp;FC$4,'05市民生活実感調査'!$A$3:$BC$218,COLUMN('05市民生活実感調査'!$AI:$AI),FALSE),"-")</f>
        <v>-</v>
      </c>
      <c r="FD60" s="878" t="str">
        <f>IF($L60="○",VLOOKUP($C60&amp;"-"&amp;FD$4,'05市民生活実感調査'!$A$3:$BC$218,COLUMN('05市民生活実感調査'!$AI:$AI),FALSE),"-")</f>
        <v>-</v>
      </c>
      <c r="FE60" s="878" t="str">
        <f>IF($M60="○",VLOOKUP($C60&amp;"-"&amp;FE$4,'05市民生活実感調査'!$A$3:$BC$218,COLUMN('05市民生活実感調査'!$AI:$AI),FALSE),"-")</f>
        <v>c</v>
      </c>
      <c r="FF60" s="878" t="str">
        <f>IF($N60="○",VLOOKUP($C60&amp;"-"&amp;FF$4,'05市民生活実感調査'!$A$3:$BC$218,COLUMN('05市民生活実感調査'!$AI:$AI),FALSE),"-")</f>
        <v>-</v>
      </c>
      <c r="FG60" s="878" t="str">
        <f>IF($O60="○",VLOOKUP($C60&amp;"-"&amp;FG$4,'05市民生活実感調査'!$A$3:$BC$218,COLUMN('05市民生活実感調査'!$AI:$AI),FALSE),"-")</f>
        <v>-</v>
      </c>
      <c r="FH60" s="878" t="str">
        <f>IF($P60="○",VLOOKUP($C60&amp;"-"&amp;FH$4,'05市民生活実感調査'!$A$3:$BC$218,COLUMN('05市民生活実感調査'!$AI:$AI),FALSE),"-")</f>
        <v>-</v>
      </c>
      <c r="FI60" s="878" t="str">
        <f>IF($Q60="○",VLOOKUP($C60&amp;"-"&amp;FI$4,'05市民生活実感調査'!$A$3:$BC$218,COLUMN('05市民生活実感調査'!$AI:$AI),FALSE),"-")</f>
        <v>-</v>
      </c>
      <c r="FJ60" s="878" t="str">
        <f>IF($R60="○",VLOOKUP($C60&amp;"-"&amp;FJ$4,'05市民生活実感調査'!$A$3:$BC$218,COLUMN('05市民生活実感調査'!$AI:$AI),FALSE),"-")</f>
        <v>-</v>
      </c>
      <c r="FK60" s="879" t="str">
        <f t="shared" si="203"/>
        <v>c</v>
      </c>
      <c r="FL60" s="877" t="str">
        <f t="shared" si="204"/>
        <v/>
      </c>
      <c r="FM60" s="878" t="str">
        <f t="shared" si="205"/>
        <v/>
      </c>
      <c r="FN60" s="878">
        <f t="shared" si="206"/>
        <v>2</v>
      </c>
      <c r="FO60" s="878" t="str">
        <f t="shared" si="207"/>
        <v/>
      </c>
      <c r="FP60" s="878" t="str">
        <f t="shared" si="208"/>
        <v/>
      </c>
      <c r="FQ60" s="878" t="str">
        <f t="shared" si="209"/>
        <v/>
      </c>
      <c r="FR60" s="878" t="str">
        <f t="shared" si="210"/>
        <v/>
      </c>
      <c r="FS60" s="878" t="str">
        <f t="shared" si="211"/>
        <v/>
      </c>
      <c r="FT60" s="840">
        <f t="shared" si="212"/>
        <v>0.5</v>
      </c>
      <c r="FU60" s="876" t="str">
        <f t="shared" si="213"/>
        <v>客観指標</v>
      </c>
      <c r="FV60" s="863" t="str">
        <f t="shared" si="214"/>
        <v>この施策は、対象となる市民が高齢者や介護職員等に限定されているため、効果が市民の生活実感に反映されにくいことから、客観指標総合評価を重視する。</v>
      </c>
      <c r="FW60" s="877" t="str">
        <f>VLOOKUP(EH60&amp;FK60&amp;FU60,プルダウン!$AC$2:$AD$71,2,FALSE)</f>
        <v>B</v>
      </c>
      <c r="FX60" s="859" t="str">
        <f>VLOOKUP(FW60,プルダウン!$A$1:$B$6,2,FALSE)</f>
        <v>政策の目的がかなり達成されている</v>
      </c>
      <c r="FY60" s="860"/>
      <c r="FZ60" s="859"/>
      <c r="GA60" s="889" t="str">
        <f>VLOOKUP($A60&amp;"-"&amp;GA$4,'04施策の客観指標'!$A$4:$AY$1029,COLUMN('04施策の客観指標'!$AV:$AV),FALSE)</f>
        <v>a</v>
      </c>
      <c r="GB60" s="878" t="str">
        <f>VLOOKUP($A60&amp;"-"&amp;GB$4,'04施策の客観指標'!$A$4:$AY$1029,COLUMN('04施策の客観指標'!$AV:$AV),FALSE)</f>
        <v>a</v>
      </c>
      <c r="GC60" s="878" t="str">
        <f>VLOOKUP($A60&amp;"-"&amp;GC$4,'04施策の客観指標'!$A$4:$AY$1029,COLUMN('04施策の客観指標'!$AV:$AV),FALSE)</f>
        <v>a</v>
      </c>
      <c r="GD60" s="878" t="str">
        <f>VLOOKUP($A60&amp;"-"&amp;GD$4,'04施策の客観指標'!$A$4:$AY$1029,COLUMN('04施策の客観指標'!$AV:$AV),FALSE)</f>
        <v>c</v>
      </c>
      <c r="GE60" s="878" t="str">
        <f>VLOOKUP($A60&amp;"-"&amp;GE$4,'04施策の客観指標'!$A$4:$AY$1029,COLUMN('04施策の客観指標'!$AV:$AV),FALSE)</f>
        <v>a</v>
      </c>
      <c r="GF60" s="878" t="str">
        <f>VLOOKUP($A60&amp;"-"&amp;GF$4,'04施策の客観指標'!$A$4:$AY$1029,COLUMN('04施策の客観指標'!$AV:$AV),FALSE)</f>
        <v>-</v>
      </c>
      <c r="GG60" s="878" t="str">
        <f>VLOOKUP($A60&amp;"-"&amp;GG$4,'04施策の客観指標'!$A$4:$AY$1029,COLUMN('04施策の客観指標'!$AV:$AV),FALSE)</f>
        <v>-</v>
      </c>
      <c r="GH60" s="878" t="str">
        <f>VLOOKUP($A60&amp;"-"&amp;GH$4,'04施策の客観指標'!$A$4:$AY$1029,COLUMN('04施策の客観指標'!$AV:$AV),FALSE)</f>
        <v>-</v>
      </c>
      <c r="GI60" s="878" t="str">
        <f>VLOOKUP($A60&amp;"-"&amp;GI$4,'04施策の客観指標'!$A$4:$AY$1029,COLUMN('04施策の客観指標'!$AV:$AV),FALSE)</f>
        <v>-</v>
      </c>
      <c r="GJ60" s="879" t="str">
        <f t="shared" si="215"/>
        <v>a</v>
      </c>
      <c r="GK60" s="856">
        <f>IF(GA60="-","-",VLOOKUP($A60&amp;"-"&amp;GA$4,'04施策の客観指標'!$A$4:$AY$1029,COLUMN('04施策の客観指標'!$AY:$AY),FALSE))</f>
        <v>1</v>
      </c>
      <c r="GL60" s="856">
        <f>IF(GB60="-","-",VLOOKUP($A60&amp;"-"&amp;GB$4,'04施策の客観指標'!$A$4:$AY$1029,COLUMN('04施策の客観指標'!$AY:$AY),FALSE))</f>
        <v>1</v>
      </c>
      <c r="GM60" s="856">
        <f>IF(GC60="-","-",VLOOKUP($A60&amp;"-"&amp;GC$4,'04施策の客観指標'!$A$4:$AY$1029,COLUMN('04施策の客観指標'!$AY:$AY),FALSE))</f>
        <v>1</v>
      </c>
      <c r="GN60" s="856">
        <f>IF(GD60="-","-",VLOOKUP($A60&amp;"-"&amp;GD$4,'04施策の客観指標'!$A$4:$AY$1029,COLUMN('04施策の客観指標'!$AY:$AY),FALSE))</f>
        <v>1</v>
      </c>
      <c r="GO60" s="856">
        <f>IF(GE60="-","-",VLOOKUP($A60&amp;"-"&amp;GE$4,'04施策の客観指標'!$A$4:$AY$1029,COLUMN('04施策の客観指標'!$AY:$AY),FALSE))</f>
        <v>1</v>
      </c>
      <c r="GP60" s="856" t="str">
        <f>IF(GF60="-","-",VLOOKUP($A60&amp;"-"&amp;GF$4,'04施策の客観指標'!$A$4:$AY$1029,COLUMN('04施策の客観指標'!$AY:$AY),FALSE))</f>
        <v>-</v>
      </c>
      <c r="GQ60" s="856" t="str">
        <f>IF(GG60="-","-",VLOOKUP($A60&amp;"-"&amp;GG$4,'04施策の客観指標'!$A$4:$AY$1029,COLUMN('04施策の客観指標'!$AY:$AY),FALSE))</f>
        <v>-</v>
      </c>
      <c r="GR60" s="856" t="str">
        <f>IF(GH60="-","-",VLOOKUP($A60&amp;"-"&amp;GH$4,'04施策の客観指標'!$A$4:$AY$1029,COLUMN('04施策の客観指標'!$AY:$AY),FALSE))</f>
        <v>-</v>
      </c>
      <c r="GS60" s="856" t="str">
        <f>IF(GI60="-","-",VLOOKUP($A60&amp;"-"&amp;GI$4,'04施策の客観指標'!$A$4:$AY$1029,COLUMN('04施策の客観指標'!$AY:$AY),FALSE))</f>
        <v>-</v>
      </c>
      <c r="GT60" s="879">
        <f t="shared" si="216"/>
        <v>5</v>
      </c>
      <c r="GU60" s="877">
        <f t="shared" si="217"/>
        <v>4</v>
      </c>
      <c r="GV60" s="878">
        <f t="shared" si="218"/>
        <v>4</v>
      </c>
      <c r="GW60" s="878">
        <f t="shared" si="219"/>
        <v>4</v>
      </c>
      <c r="GX60" s="878">
        <f t="shared" si="220"/>
        <v>2</v>
      </c>
      <c r="GY60" s="878">
        <f t="shared" si="221"/>
        <v>4</v>
      </c>
      <c r="GZ60" s="878" t="str">
        <f t="shared" si="222"/>
        <v/>
      </c>
      <c r="HA60" s="878" t="str">
        <f t="shared" si="223"/>
        <v/>
      </c>
      <c r="HB60" s="878" t="str">
        <f t="shared" si="224"/>
        <v/>
      </c>
      <c r="HC60" s="878" t="str">
        <f t="shared" si="225"/>
        <v/>
      </c>
      <c r="HD60" s="855">
        <f t="shared" si="226"/>
        <v>0.9</v>
      </c>
      <c r="HE60" s="877" t="str">
        <f>IF($K60="○",VLOOKUP($C60&amp;"-"&amp;HE$4,'05市民生活実感調査'!$A$3:$BC$218,COLUMN('05市民生活実感調査'!$AS:$AS),FALSE),"-")</f>
        <v>-</v>
      </c>
      <c r="HF60" s="878" t="str">
        <f>IF($L60="○",VLOOKUP($C60&amp;"-"&amp;HF$4,'05市民生活実感調査'!$A$3:$BC$218,COLUMN('05市民生活実感調査'!$AS:$AS),FALSE),"-")</f>
        <v>-</v>
      </c>
      <c r="HG60" s="878" t="str">
        <f>IF($M60="○",VLOOKUP($C60&amp;"-"&amp;HG$4,'05市民生活実感調査'!$A$3:$BC$218,COLUMN('05市民生活実感調査'!$AS:$AS),FALSE),"-")</f>
        <v>c</v>
      </c>
      <c r="HH60" s="878" t="str">
        <f>IF($N60="○",VLOOKUP($C60&amp;"-"&amp;HH$4,'05市民生活実感調査'!$A$3:$BC$218,COLUMN('05市民生活実感調査'!$AS:$AS),FALSE),"-")</f>
        <v>-</v>
      </c>
      <c r="HI60" s="878" t="str">
        <f>IF($O60="○",VLOOKUP($C60&amp;"-"&amp;HI$4,'05市民生活実感調査'!$A$3:$BC$218,COLUMN('05市民生活実感調査'!$AS:$AS),FALSE),"-")</f>
        <v>-</v>
      </c>
      <c r="HJ60" s="878" t="str">
        <f>IF($P60="○",VLOOKUP($C60&amp;"-"&amp;HJ$4,'05市民生活実感調査'!$A$3:$BC$218,COLUMN('05市民生活実感調査'!$AS:$AS),FALSE),"-")</f>
        <v>-</v>
      </c>
      <c r="HK60" s="878" t="str">
        <f>IF($Q60="○",VLOOKUP($C60&amp;"-"&amp;HK$4,'05市民生活実感調査'!$A$3:$BC$218,COLUMN('05市民生活実感調査'!$AS:$AS),FALSE),"-")</f>
        <v>-</v>
      </c>
      <c r="HL60" s="878" t="str">
        <f>IF($R60="○",VLOOKUP($C60&amp;"-"&amp;HL$4,'05市民生活実感調査'!$A$3:$BC$218,COLUMN('05市民生活実感調査'!$AS:$AS),FALSE),"-")</f>
        <v>-</v>
      </c>
      <c r="HM60" s="879" t="str">
        <f t="shared" si="227"/>
        <v>c</v>
      </c>
      <c r="HN60" s="877" t="str">
        <f t="shared" si="228"/>
        <v/>
      </c>
      <c r="HO60" s="878" t="str">
        <f t="shared" si="229"/>
        <v/>
      </c>
      <c r="HP60" s="878">
        <f t="shared" si="230"/>
        <v>2</v>
      </c>
      <c r="HQ60" s="878" t="str">
        <f t="shared" si="231"/>
        <v/>
      </c>
      <c r="HR60" s="878" t="str">
        <f t="shared" si="232"/>
        <v/>
      </c>
      <c r="HS60" s="878" t="str">
        <f t="shared" si="233"/>
        <v/>
      </c>
      <c r="HT60" s="878" t="str">
        <f t="shared" si="234"/>
        <v/>
      </c>
      <c r="HU60" s="878" t="str">
        <f t="shared" si="235"/>
        <v/>
      </c>
      <c r="HV60" s="840">
        <f t="shared" si="236"/>
        <v>0.5</v>
      </c>
      <c r="HW60" s="876" t="str">
        <f t="shared" si="237"/>
        <v>客観指標</v>
      </c>
      <c r="HX60" s="863" t="str">
        <f t="shared" si="238"/>
        <v>この施策は、対象となる市民が高齢者や介護職員等に限定されているため、効果が市民の生活実感に反映されにくいことから、客観指標総合評価を重視する。</v>
      </c>
      <c r="HY60" s="877" t="str">
        <f>VLOOKUP(GJ60&amp;HM60&amp;HW60,プルダウン!$AC$2:$AD$71,2,FALSE)</f>
        <v>B</v>
      </c>
      <c r="HZ60" s="859" t="str">
        <f>VLOOKUP(HY60,プルダウン!$A$1:$B$6,2,FALSE)</f>
        <v>政策の目的がかなり達成されている</v>
      </c>
      <c r="IA60" s="860"/>
      <c r="IB60" s="859"/>
      <c r="IC60" s="889" t="str">
        <f>VLOOKUP($A60&amp;"-"&amp;IC$4,'04施策の客観指標'!$A$4:$AY$1029,COLUMN('04施策の客観指標'!$AW:$AW),FALSE)</f>
        <v>a</v>
      </c>
      <c r="ID60" s="878" t="str">
        <f>VLOOKUP($A60&amp;"-"&amp;ID$4,'04施策の客観指標'!$A$4:$AY$1029,COLUMN('04施策の客観指標'!$AW:$AW),FALSE)</f>
        <v>a</v>
      </c>
      <c r="IE60" s="878" t="str">
        <f>VLOOKUP($A60&amp;"-"&amp;IE$4,'04施策の客観指標'!$A$4:$AY$1029,COLUMN('04施策の客観指標'!$AW:$AW),FALSE)</f>
        <v>b</v>
      </c>
      <c r="IF60" s="878" t="str">
        <f>VLOOKUP($A60&amp;"-"&amp;IF$4,'04施策の客観指標'!$A$4:$AY$1029,COLUMN('04施策の客観指標'!$AW:$AW),FALSE)</f>
        <v>c</v>
      </c>
      <c r="IG60" s="878" t="str">
        <f>VLOOKUP($A60&amp;"-"&amp;IG$4,'04施策の客観指標'!$A$4:$AY$1029,COLUMN('04施策の客観指標'!$AW:$AW),FALSE)</f>
        <v>a</v>
      </c>
      <c r="IH60" s="878" t="str">
        <f>VLOOKUP($A60&amp;"-"&amp;IH$4,'04施策の客観指標'!$A$4:$AY$1029,COLUMN('04施策の客観指標'!$AW:$AW),FALSE)</f>
        <v>-</v>
      </c>
      <c r="II60" s="878" t="str">
        <f>VLOOKUP($A60&amp;"-"&amp;II$4,'04施策の客観指標'!$A$4:$AY$1029,COLUMN('04施策の客観指標'!$AW:$AW),FALSE)</f>
        <v>-</v>
      </c>
      <c r="IJ60" s="878" t="str">
        <f>VLOOKUP($A60&amp;"-"&amp;IJ$4,'04施策の客観指標'!$A$4:$AY$1029,COLUMN('04施策の客観指標'!$AW:$AW),FALSE)</f>
        <v>-</v>
      </c>
      <c r="IK60" s="878" t="str">
        <f>VLOOKUP($A60&amp;"-"&amp;IK$4,'04施策の客観指標'!$A$4:$AY$1029,COLUMN('04施策の客観指標'!$AW:$AW),FALSE)</f>
        <v>-</v>
      </c>
      <c r="IL60" s="879" t="str">
        <f t="shared" si="239"/>
        <v>a</v>
      </c>
      <c r="IM60" s="856">
        <f>IF(IC60="-","-",VLOOKUP($A60&amp;"-"&amp;IC$4,'04施策の客観指標'!$A$4:$AY$1029,COLUMN('04施策の客観指標'!$AY:$AY),FALSE))</f>
        <v>1</v>
      </c>
      <c r="IN60" s="856">
        <f>IF(ID60="-","-",VLOOKUP($A60&amp;"-"&amp;ID$4,'04施策の客観指標'!$A$4:$AY$1029,COLUMN('04施策の客観指標'!$AY:$AY),FALSE))</f>
        <v>1</v>
      </c>
      <c r="IO60" s="856">
        <f>IF(IE60="-","-",VLOOKUP($A60&amp;"-"&amp;IE$4,'04施策の客観指標'!$A$4:$AY$1029,COLUMN('04施策の客観指標'!$AY:$AY),FALSE))</f>
        <v>1</v>
      </c>
      <c r="IP60" s="856">
        <f>IF(IF60="-","-",VLOOKUP($A60&amp;"-"&amp;IF$4,'04施策の客観指標'!$A$4:$AY$1029,COLUMN('04施策の客観指標'!$AY:$AY),FALSE))</f>
        <v>1</v>
      </c>
      <c r="IQ60" s="856">
        <f>IF(IG60="-","-",VLOOKUP($A60&amp;"-"&amp;IG$4,'04施策の客観指標'!$A$4:$AY$1029,COLUMN('04施策の客観指標'!$AY:$AY),FALSE))</f>
        <v>1</v>
      </c>
      <c r="IR60" s="856" t="str">
        <f>IF(IH60="-","-",VLOOKUP($A60&amp;"-"&amp;IH$4,'04施策の客観指標'!$A$4:$AY$1029,COLUMN('04施策の客観指標'!$AY:$AY),FALSE))</f>
        <v>-</v>
      </c>
      <c r="IS60" s="856" t="str">
        <f>IF(II60="-","-",VLOOKUP($A60&amp;"-"&amp;II$4,'04施策の客観指標'!$A$4:$AY$1029,COLUMN('04施策の客観指標'!$AY:$AY),FALSE))</f>
        <v>-</v>
      </c>
      <c r="IT60" s="856" t="str">
        <f>IF(IJ60="-","-",VLOOKUP($A60&amp;"-"&amp;IJ$4,'04施策の客観指標'!$A$4:$AY$1029,COLUMN('04施策の客観指標'!$AY:$AY),FALSE))</f>
        <v>-</v>
      </c>
      <c r="IU60" s="856" t="str">
        <f>IF(IK60="-","-",VLOOKUP($A60&amp;"-"&amp;IK$4,'04施策の客観指標'!$A$4:$AY$1029,COLUMN('04施策の客観指標'!$AY:$AY),FALSE))</f>
        <v>-</v>
      </c>
      <c r="IV60" s="879">
        <f t="shared" si="240"/>
        <v>5</v>
      </c>
      <c r="IW60" s="877">
        <f t="shared" si="241"/>
        <v>4</v>
      </c>
      <c r="IX60" s="878">
        <f t="shared" si="242"/>
        <v>4</v>
      </c>
      <c r="IY60" s="878">
        <f t="shared" si="243"/>
        <v>3</v>
      </c>
      <c r="IZ60" s="878">
        <f t="shared" si="244"/>
        <v>2</v>
      </c>
      <c r="JA60" s="878">
        <f t="shared" si="245"/>
        <v>4</v>
      </c>
      <c r="JB60" s="878" t="str">
        <f t="shared" si="246"/>
        <v/>
      </c>
      <c r="JC60" s="878" t="str">
        <f t="shared" si="247"/>
        <v/>
      </c>
      <c r="JD60" s="878" t="str">
        <f t="shared" si="248"/>
        <v/>
      </c>
      <c r="JE60" s="878" t="str">
        <f t="shared" si="249"/>
        <v/>
      </c>
      <c r="JF60" s="855">
        <f t="shared" si="250"/>
        <v>0.85</v>
      </c>
      <c r="JG60" s="877" t="str">
        <f>IF($K60="○",VLOOKUP($C60&amp;"-"&amp;JG$4,'05市民生活実感調査'!$A$3:$BC$218,COLUMN('05市民生活実感調査'!$BC:$BC),FALSE),"-")</f>
        <v>-</v>
      </c>
      <c r="JH60" s="878" t="str">
        <f>IF($L60="○",VLOOKUP($C60&amp;"-"&amp;JH$4,'05市民生活実感調査'!$A$3:$BC$218,COLUMN('05市民生活実感調査'!$BC:$BC),FALSE),"-")</f>
        <v>-</v>
      </c>
      <c r="JI60" s="878" t="str">
        <f>IF($M60="○",VLOOKUP($C60&amp;"-"&amp;JI$4,'05市民生活実感調査'!$A$3:$BC$218,COLUMN('05市民生活実感調査'!$BC:$BC),FALSE),"-")</f>
        <v>c</v>
      </c>
      <c r="JJ60" s="878" t="str">
        <f>IF($N60="○",VLOOKUP($C60&amp;"-"&amp;JJ$4,'05市民生活実感調査'!$A$3:$BC$218,COLUMN('05市民生活実感調査'!$BC:$BC),FALSE),"-")</f>
        <v>-</v>
      </c>
      <c r="JK60" s="878" t="str">
        <f>IF($O60="○",VLOOKUP($C60&amp;"-"&amp;JK$4,'05市民生活実感調査'!$A$3:$BC$218,COLUMN('05市民生活実感調査'!$BC:$BC),FALSE),"-")</f>
        <v>-</v>
      </c>
      <c r="JL60" s="878" t="str">
        <f>IF($P60="○",VLOOKUP($C60&amp;"-"&amp;JL$4,'05市民生活実感調査'!$A$3:$BC$218,COLUMN('05市民生活実感調査'!$BC:$BC),FALSE),"-")</f>
        <v>-</v>
      </c>
      <c r="JM60" s="878" t="str">
        <f>IF($Q60="○",VLOOKUP($C60&amp;"-"&amp;JM$4,'05市民生活実感調査'!$A$3:$BC$218,COLUMN('05市民生活実感調査'!$BC:$BC),FALSE),"-")</f>
        <v>-</v>
      </c>
      <c r="JN60" s="878" t="str">
        <f>IF($R60="○",VLOOKUP($C60&amp;"-"&amp;JN$4,'05市民生活実感調査'!$A$3:$BC$218,COLUMN('05市民生活実感調査'!$BC:$BC),FALSE),"-")</f>
        <v>-</v>
      </c>
      <c r="JO60" s="879" t="str">
        <f t="shared" si="251"/>
        <v>c</v>
      </c>
      <c r="JP60" s="877" t="str">
        <f t="shared" si="252"/>
        <v/>
      </c>
      <c r="JQ60" s="878" t="str">
        <f t="shared" si="253"/>
        <v/>
      </c>
      <c r="JR60" s="878">
        <f t="shared" si="254"/>
        <v>2</v>
      </c>
      <c r="JS60" s="878" t="str">
        <f t="shared" si="255"/>
        <v/>
      </c>
      <c r="JT60" s="878" t="str">
        <f t="shared" si="256"/>
        <v/>
      </c>
      <c r="JU60" s="878" t="str">
        <f t="shared" si="257"/>
        <v/>
      </c>
      <c r="JV60" s="878" t="str">
        <f t="shared" si="258"/>
        <v/>
      </c>
      <c r="JW60" s="878" t="str">
        <f t="shared" si="259"/>
        <v/>
      </c>
      <c r="JX60" s="840">
        <f t="shared" si="260"/>
        <v>0.5</v>
      </c>
      <c r="JY60" s="876" t="str">
        <f t="shared" si="263"/>
        <v>客観指標</v>
      </c>
      <c r="JZ60" s="863" t="str">
        <f t="shared" si="261"/>
        <v>この施策は、対象となる市民が高齢者や介護職員等に限定されているため、効果が市民の生活実感に反映されにくいことから、客観指標総合評価を重視する。</v>
      </c>
      <c r="KA60" s="877" t="str">
        <f>VLOOKUP(IL60&amp;JO60&amp;JY60,プルダウン!$AC$2:$AD$71,2,FALSE)</f>
        <v>B</v>
      </c>
      <c r="KB60" s="859" t="str">
        <f>VLOOKUP(KA60,プルダウン!$A$1:$B$6,2,FALSE)</f>
        <v>政策の目的がかなり達成されている</v>
      </c>
      <c r="KC60" s="860"/>
      <c r="KD60" s="859"/>
      <c r="KE60" s="883" t="str">
        <f>VLOOKUP($A60&amp;"-"&amp;KE$4,'04施策の客観指標'!$A$4:$AY$1029,COLUMN('04施策の客観指標'!$AX:$AX),FALSE)</f>
        <v>a</v>
      </c>
      <c r="KF60" s="813" t="str">
        <f>VLOOKUP($A60&amp;"-"&amp;KF$4,'04施策の客観指標'!$A$4:$AY$1029,COLUMN('04施策の客観指標'!$AX:$AX),FALSE)</f>
        <v>a</v>
      </c>
      <c r="KG60" s="813" t="str">
        <f>VLOOKUP($A60&amp;"-"&amp;KG$4,'04施策の客観指標'!$A$4:$AY$1029,COLUMN('04施策の客観指標'!$AX:$AX),FALSE)</f>
        <v>a</v>
      </c>
      <c r="KH60" s="813" t="str">
        <f>VLOOKUP($A60&amp;"-"&amp;KH$4,'04施策の客観指標'!$A$4:$AY$1029,COLUMN('04施策の客観指標'!$AX:$AX),FALSE)</f>
        <v>c</v>
      </c>
      <c r="KI60" s="813" t="str">
        <f>VLOOKUP($A60&amp;"-"&amp;KI$4,'04施策の客観指標'!$A$4:$AY$1029,COLUMN('04施策の客観指標'!$AX:$AX),FALSE)</f>
        <v>a</v>
      </c>
      <c r="KJ60" s="813" t="str">
        <f>VLOOKUP($A60&amp;"-"&amp;KJ$4,'04施策の客観指標'!$A$4:$AY$1029,COLUMN('04施策の客観指標'!$AX:$AX),FALSE)</f>
        <v>-</v>
      </c>
      <c r="KK60" s="813" t="str">
        <f>VLOOKUP($A60&amp;"-"&amp;KK$4,'04施策の客観指標'!$A$4:$AY$1029,COLUMN('04施策の客観指標'!$AX:$AX),FALSE)</f>
        <v>-</v>
      </c>
      <c r="KL60" s="813" t="str">
        <f>VLOOKUP($A60&amp;"-"&amp;KL$4,'04施策の客観指標'!$A$4:$AY$1029,COLUMN('04施策の客観指標'!$AX:$AX),FALSE)</f>
        <v>-</v>
      </c>
      <c r="KM60" s="813" t="str">
        <f>VLOOKUP($A60&amp;"-"&amp;KM$4,'04施策の客観指標'!$A$4:$AY$1029,COLUMN('04施策の客観指標'!$AX:$AX),FALSE)</f>
        <v>-</v>
      </c>
      <c r="KN60" s="814" t="str">
        <f t="shared" si="118"/>
        <v>a</v>
      </c>
      <c r="KO60" s="423">
        <f>IF(KE60="-","-",VLOOKUP($A60&amp;"-"&amp;KE$4,'04施策の客観指標'!$A$4:$AY$1029,COLUMN('04施策の客観指標'!$AY:$AY),FALSE))</f>
        <v>1</v>
      </c>
      <c r="KP60" s="423">
        <f>IF(KF60="-","-",VLOOKUP($A60&amp;"-"&amp;KF$4,'04施策の客観指標'!$A$4:$AY$1029,COLUMN('04施策の客観指標'!$AY:$AY),FALSE))</f>
        <v>1</v>
      </c>
      <c r="KQ60" s="423">
        <f>IF(KG60="-","-",VLOOKUP($A60&amp;"-"&amp;KG$4,'04施策の客観指標'!$A$4:$AY$1029,COLUMN('04施策の客観指標'!$AY:$AY),FALSE))</f>
        <v>1</v>
      </c>
      <c r="KR60" s="423">
        <f>IF(KH60="-","-",VLOOKUP($A60&amp;"-"&amp;KH$4,'04施策の客観指標'!$A$4:$AY$1029,COLUMN('04施策の客観指標'!$AY:$AY),FALSE))</f>
        <v>1</v>
      </c>
      <c r="KS60" s="423">
        <f>IF(KI60="-","-",VLOOKUP($A60&amp;"-"&amp;KI$4,'04施策の客観指標'!$A$4:$AY$1029,COLUMN('04施策の客観指標'!$AY:$AY),FALSE))</f>
        <v>1</v>
      </c>
      <c r="KT60" s="423" t="str">
        <f>IF(KJ60="-","-",VLOOKUP($A60&amp;"-"&amp;KJ$4,'04施策の客観指標'!$A$4:$AY$1029,COLUMN('04施策の客観指標'!$AY:$AY),FALSE))</f>
        <v>-</v>
      </c>
      <c r="KU60" s="423" t="str">
        <f>IF(KK60="-","-",VLOOKUP($A60&amp;"-"&amp;KK$4,'04施策の客観指標'!$A$4:$AY$1029,COLUMN('04施策の客観指標'!$AY:$AY),FALSE))</f>
        <v>-</v>
      </c>
      <c r="KV60" s="423" t="str">
        <f>IF(KL60="-","-",VLOOKUP($A60&amp;"-"&amp;KL$4,'04施策の客観指標'!$A$4:$AY$1029,COLUMN('04施策の客観指標'!$AY:$AY),FALSE))</f>
        <v>-</v>
      </c>
      <c r="KW60" s="423" t="str">
        <f>IF(KM60="-","-",VLOOKUP($A60&amp;"-"&amp;KM$4,'04施策の客観指標'!$A$4:$AY$1029,COLUMN('04施策の客観指標'!$AY:$AY),FALSE))</f>
        <v>-</v>
      </c>
      <c r="KX60" s="234">
        <f t="shared" si="119"/>
        <v>5</v>
      </c>
      <c r="KY60" s="237">
        <f t="shared" si="120"/>
        <v>4</v>
      </c>
      <c r="KZ60" s="187">
        <f t="shared" si="121"/>
        <v>4</v>
      </c>
      <c r="LA60" s="187">
        <f t="shared" si="122"/>
        <v>4</v>
      </c>
      <c r="LB60" s="187">
        <f t="shared" si="123"/>
        <v>2</v>
      </c>
      <c r="LC60" s="187">
        <f t="shared" si="124"/>
        <v>4</v>
      </c>
      <c r="LD60" s="187" t="str">
        <f t="shared" si="125"/>
        <v/>
      </c>
      <c r="LE60" s="187" t="str">
        <f t="shared" si="126"/>
        <v/>
      </c>
      <c r="LF60" s="187" t="str">
        <f t="shared" si="127"/>
        <v/>
      </c>
      <c r="LG60" s="187" t="str">
        <f t="shared" si="128"/>
        <v/>
      </c>
      <c r="LH60" s="240">
        <f t="shared" si="129"/>
        <v>0.9</v>
      </c>
      <c r="LI60" s="820" t="str">
        <f>IF($K60="○",VLOOKUP($C60&amp;"-"&amp;LI$4,'05市民生活実感調査'!$A$3:$BM$218,COLUMN('05市民生活実感調査'!$BM:$BM),FALSE),"-")</f>
        <v>-</v>
      </c>
      <c r="LJ60" s="821" t="str">
        <f>IF($L60="○",VLOOKUP($C60&amp;"-"&amp;LJ$4,'05市民生活実感調査'!$A$3:$BM$218,COLUMN('05市民生活実感調査'!$BM:$BM),FALSE),"-")</f>
        <v>-</v>
      </c>
      <c r="LK60" s="821" t="str">
        <f>IF($M60="○",VLOOKUP($C60&amp;"-"&amp;LK$4,'05市民生活実感調査'!$A$3:$BM$218,COLUMN('05市民生活実感調査'!$BM:$BM),FALSE),"-")</f>
        <v>c</v>
      </c>
      <c r="LL60" s="821" t="str">
        <f>IF($N60="○",VLOOKUP($C60&amp;"-"&amp;LL$4,'05市民生活実感調査'!$A$3:$BM$218,COLUMN('05市民生活実感調査'!$BM:$BM),FALSE),"-")</f>
        <v>-</v>
      </c>
      <c r="LM60" s="821" t="str">
        <f>IF($O60="○",VLOOKUP($C60&amp;"-"&amp;LM$4,'05市民生活実感調査'!$A$3:$BM$218,COLUMN('05市民生活実感調査'!$BM:$BM),FALSE),"-")</f>
        <v>-</v>
      </c>
      <c r="LN60" s="821" t="str">
        <f>IF($P60="○",VLOOKUP($C60&amp;"-"&amp;LN$4,'05市民生活実感調査'!$A$3:$BM$218,COLUMN('05市民生活実感調査'!$BM:$BM),FALSE),"-")</f>
        <v>-</v>
      </c>
      <c r="LO60" s="821" t="str">
        <f>IF($Q60="○",VLOOKUP($C60&amp;"-"&amp;LO$4,'05市民生活実感調査'!$A$3:$BM$218,COLUMN('05市民生活実感調査'!$BM:$BM),FALSE),"-")</f>
        <v>-</v>
      </c>
      <c r="LP60" s="821" t="str">
        <f>IF($R60="○",VLOOKUP($C60&amp;"-"&amp;LP$4,'05市民生活実感調査'!$A$3:$BM$218,COLUMN('05市民生活実感調査'!$BM:$BM),FALSE),"-")</f>
        <v>-</v>
      </c>
      <c r="LQ60" s="822" t="str">
        <f t="shared" si="130"/>
        <v>c</v>
      </c>
      <c r="LR60" s="237" t="str">
        <f t="shared" si="131"/>
        <v/>
      </c>
      <c r="LS60" s="187" t="str">
        <f t="shared" si="132"/>
        <v/>
      </c>
      <c r="LT60" s="187">
        <f t="shared" si="133"/>
        <v>2</v>
      </c>
      <c r="LU60" s="187" t="str">
        <f t="shared" si="134"/>
        <v/>
      </c>
      <c r="LV60" s="187" t="str">
        <f t="shared" si="135"/>
        <v/>
      </c>
      <c r="LW60" s="187" t="str">
        <f t="shared" si="136"/>
        <v/>
      </c>
      <c r="LX60" s="187" t="str">
        <f t="shared" si="137"/>
        <v/>
      </c>
      <c r="LY60" s="187" t="str">
        <f t="shared" si="138"/>
        <v/>
      </c>
      <c r="LZ60" s="422">
        <f t="shared" si="142"/>
        <v>0.5</v>
      </c>
      <c r="MA60" s="103" t="str">
        <f t="shared" si="144"/>
        <v>客観指標</v>
      </c>
      <c r="MB60" s="104" t="str">
        <f t="shared" si="140"/>
        <v>この施策は、対象となる市民が高齢者や介護職員等に限定されているため、効果が市民の生活実感に反映されにくいことから、客観指標総合評価を重視する。</v>
      </c>
      <c r="MC60" s="823" t="str">
        <f>VLOOKUP(KN60&amp;LQ60&amp;MA60,プルダウン!$AC$2:$AD$71,2,FALSE)</f>
        <v>B</v>
      </c>
      <c r="MD60" s="824" t="str">
        <f>VLOOKUP(MC60,プルダウン!$A$1:$B$6,2,FALSE)</f>
        <v>政策の目的がかなり達成されている</v>
      </c>
      <c r="ME60" s="91"/>
      <c r="MF60" s="190"/>
    </row>
    <row r="61" spans="1:344" ht="162" customHeight="1">
      <c r="A61" s="231">
        <v>1601</v>
      </c>
      <c r="B61" s="104" t="s">
        <v>213</v>
      </c>
      <c r="C61" s="237">
        <f t="shared" si="145"/>
        <v>16</v>
      </c>
      <c r="D61" s="190" t="str">
        <f>IFERROR(VLOOKUP(C61,プルダウン!$L$2:$M$28,2,FALSE),"-")</f>
        <v>保健衛生・医療</v>
      </c>
      <c r="E61" s="104"/>
      <c r="F61" s="91" t="s">
        <v>1430</v>
      </c>
      <c r="G61" s="117" t="s">
        <v>3308</v>
      </c>
      <c r="H61" s="91"/>
      <c r="I61" s="117"/>
      <c r="J61" s="104"/>
      <c r="K61" s="420" t="s">
        <v>383</v>
      </c>
      <c r="L61" s="421" t="s">
        <v>83</v>
      </c>
      <c r="M61" s="421" t="s">
        <v>83</v>
      </c>
      <c r="N61" s="421" t="s">
        <v>83</v>
      </c>
      <c r="O61" s="421" t="s">
        <v>83</v>
      </c>
      <c r="P61" s="421" t="s">
        <v>83</v>
      </c>
      <c r="Q61" s="421" t="s">
        <v>83</v>
      </c>
      <c r="R61" s="422" t="s">
        <v>83</v>
      </c>
      <c r="S61" s="877" t="str">
        <f>VLOOKUP($A61&amp;"-"&amp;S$4,'04施策の客観指標'!$A$4:$AY$1029,COLUMN('04施策の客観指標'!$AS:$AS),FALSE)</f>
        <v>a</v>
      </c>
      <c r="T61" s="878" t="str">
        <f>VLOOKUP($A61&amp;"-"&amp;T$4,'04施策の客観指標'!$A$4:$AY$1029,COLUMN('04施策の客観指標'!$AS:$AS),FALSE)</f>
        <v>-</v>
      </c>
      <c r="U61" s="878" t="str">
        <f>VLOOKUP($A61&amp;"-"&amp;U$4,'04施策の客観指標'!$A$4:$AY$1029,COLUMN('04施策の客観指標'!$AS:$AS),FALSE)</f>
        <v>-</v>
      </c>
      <c r="V61" s="878" t="str">
        <f>VLOOKUP($A61&amp;"-"&amp;V$4,'04施策の客観指標'!$A$4:$AY$1029,COLUMN('04施策の客観指標'!$AS:$AS),FALSE)</f>
        <v>-</v>
      </c>
      <c r="W61" s="878" t="str">
        <f>VLOOKUP($A61&amp;"-"&amp;W$4,'04施策の客観指標'!$A$4:$AY$1029,COLUMN('04施策の客観指標'!$AS:$AS),FALSE)</f>
        <v>-</v>
      </c>
      <c r="X61" s="878" t="str">
        <f>VLOOKUP($A61&amp;"-"&amp;X$4,'04施策の客観指標'!$A$4:$AY$1029,COLUMN('04施策の客観指標'!$AS:$AS),FALSE)</f>
        <v>-</v>
      </c>
      <c r="Y61" s="878" t="str">
        <f>VLOOKUP($A61&amp;"-"&amp;Y$4,'04施策の客観指標'!$A$4:$AY$1029,COLUMN('04施策の客観指標'!$AS:$AS),FALSE)</f>
        <v>-</v>
      </c>
      <c r="Z61" s="878" t="str">
        <f>VLOOKUP($A61&amp;"-"&amp;Z$4,'04施策の客観指標'!$A$4:$AY$1029,COLUMN('04施策の客観指標'!$AS:$AS),FALSE)</f>
        <v>-</v>
      </c>
      <c r="AA61" s="852" t="str">
        <f>VLOOKUP($A61&amp;"-"&amp;AA$4,'04施策の客観指標'!$A$4:$AY$1029,COLUMN('04施策の客観指標'!$AS:$AS),FALSE)</f>
        <v>-</v>
      </c>
      <c r="AB61" s="876" t="str">
        <f t="shared" si="146"/>
        <v>a</v>
      </c>
      <c r="AC61" s="856">
        <v>1</v>
      </c>
      <c r="AD61" s="878" t="s">
        <v>83</v>
      </c>
      <c r="AE61" s="878" t="s">
        <v>83</v>
      </c>
      <c r="AF61" s="878" t="s">
        <v>83</v>
      </c>
      <c r="AG61" s="878" t="s">
        <v>83</v>
      </c>
      <c r="AH61" s="878" t="s">
        <v>83</v>
      </c>
      <c r="AI61" s="878" t="s">
        <v>83</v>
      </c>
      <c r="AJ61" s="878" t="s">
        <v>83</v>
      </c>
      <c r="AK61" s="878" t="s">
        <v>83</v>
      </c>
      <c r="AL61" s="879">
        <f t="shared" si="147"/>
        <v>1</v>
      </c>
      <c r="AM61" s="877">
        <f t="shared" si="148"/>
        <v>4</v>
      </c>
      <c r="AN61" s="878" t="str">
        <f t="shared" si="149"/>
        <v/>
      </c>
      <c r="AO61" s="878" t="str">
        <f t="shared" si="150"/>
        <v/>
      </c>
      <c r="AP61" s="878" t="str">
        <f t="shared" si="151"/>
        <v/>
      </c>
      <c r="AQ61" s="878" t="str">
        <f t="shared" si="152"/>
        <v/>
      </c>
      <c r="AR61" s="878" t="str">
        <f t="shared" si="153"/>
        <v/>
      </c>
      <c r="AS61" s="878" t="str">
        <f t="shared" si="154"/>
        <v/>
      </c>
      <c r="AT61" s="878" t="str">
        <f t="shared" si="155"/>
        <v/>
      </c>
      <c r="AU61" s="852" t="str">
        <f t="shared" si="156"/>
        <v/>
      </c>
      <c r="AV61" s="855">
        <f t="shared" si="157"/>
        <v>1</v>
      </c>
      <c r="AW61" s="856" t="str">
        <f>IF($K61="○",VLOOKUP($C61&amp;"-"&amp;AW$4,'05市民生活実感調査'!$A$3:$BC$218,COLUMN('05市民生活実感調査'!$O:$O),FALSE),"-")</f>
        <v>b</v>
      </c>
      <c r="AX61" s="878" t="str">
        <f>IF($L61="○",VLOOKUP($C61&amp;"-"&amp;AX$4,'05市民生活実感調査'!$A$3:$BC$218,COLUMN('05市民生活実感調査'!$O:$O),FALSE),"-")</f>
        <v>-</v>
      </c>
      <c r="AY61" s="878" t="str">
        <f>IF($M61="○",VLOOKUP($C61&amp;"-"&amp;AY$4,'05市民生活実感調査'!$A$3:$BC$218,COLUMN('05市民生活実感調査'!$O:$O),FALSE),"-")</f>
        <v>-</v>
      </c>
      <c r="AZ61" s="878" t="str">
        <f>IF($N61="○",VLOOKUP($C61&amp;"-"&amp;AZ$4,'05市民生活実感調査'!$A$3:$BC$218,COLUMN('05市民生活実感調査'!$O:$O),FALSE),"-")</f>
        <v>-</v>
      </c>
      <c r="BA61" s="878" t="str">
        <f>IF($O61="○",VLOOKUP($C61&amp;"-"&amp;BA$4,'05市民生活実感調査'!$A$3:$BC$218,COLUMN('05市民生活実感調査'!$O:$O),FALSE),"-")</f>
        <v>-</v>
      </c>
      <c r="BB61" s="878" t="str">
        <f>IF($P61="○",VLOOKUP($C61&amp;"-"&amp;BB$4,'05市民生活実感調査'!$A$3:$BC$218,COLUMN('05市民生活実感調査'!$O:$O),FALSE),"-")</f>
        <v>-</v>
      </c>
      <c r="BC61" s="878" t="str">
        <f>IF($Q61="○",VLOOKUP($C61&amp;"-"&amp;BC$4,'05市民生活実感調査'!$A$3:$BC$218,COLUMN('05市民生活実感調査'!$O:$O),FALSE),"-")</f>
        <v>-</v>
      </c>
      <c r="BD61" s="878" t="str">
        <f>IF($R61="○",VLOOKUP($C61&amp;"-"&amp;BD$4,'05市民生活実感調査'!$A$3:$BC$218,COLUMN('05市民生活実感調査'!$O:$O),FALSE),"-")</f>
        <v>-</v>
      </c>
      <c r="BE61" s="879" t="str">
        <f t="shared" si="158"/>
        <v>b</v>
      </c>
      <c r="BF61" s="877">
        <f t="shared" si="159"/>
        <v>3</v>
      </c>
      <c r="BG61" s="878" t="str">
        <f t="shared" si="160"/>
        <v/>
      </c>
      <c r="BH61" s="878" t="str">
        <f t="shared" si="161"/>
        <v/>
      </c>
      <c r="BI61" s="878" t="str">
        <f t="shared" si="162"/>
        <v/>
      </c>
      <c r="BJ61" s="878" t="str">
        <f t="shared" si="163"/>
        <v/>
      </c>
      <c r="BK61" s="878" t="str">
        <f t="shared" si="164"/>
        <v/>
      </c>
      <c r="BL61" s="878" t="str">
        <f t="shared" si="165"/>
        <v/>
      </c>
      <c r="BM61" s="878" t="str">
        <f t="shared" si="166"/>
        <v/>
      </c>
      <c r="BN61" s="840">
        <f t="shared" si="167"/>
        <v>0.75</v>
      </c>
      <c r="BO61" s="880" t="s">
        <v>123</v>
      </c>
      <c r="BP61" s="863" t="s">
        <v>2004</v>
      </c>
      <c r="BQ61" s="877" t="s">
        <v>313</v>
      </c>
      <c r="BR61" s="887" t="str">
        <f>VLOOKUP(BQ61,プルダウン!$A$1:$B$6,2,FALSE)</f>
        <v>政策の目的がかなり達成されている</v>
      </c>
      <c r="BS61" s="864" t="s">
        <v>323</v>
      </c>
      <c r="BT61" s="947" t="s">
        <v>323</v>
      </c>
      <c r="BU61" s="888" t="s">
        <v>1460</v>
      </c>
      <c r="BV61" s="891" t="s">
        <v>1756</v>
      </c>
      <c r="BW61" s="889" t="str">
        <f>VLOOKUP($A61&amp;"-"&amp;BW$4,'04施策の客観指標'!$A$4:$AY$1029,COLUMN('04施策の客観指標'!$AT:$AT),FALSE)</f>
        <v>a</v>
      </c>
      <c r="BX61" s="878" t="str">
        <f>VLOOKUP($A61&amp;"-"&amp;BX$4,'04施策の客観指標'!$A$4:$AY$1029,COLUMN('04施策の客観指標'!$AT:$AT),FALSE)</f>
        <v>-</v>
      </c>
      <c r="BY61" s="878" t="str">
        <f>VLOOKUP($A61&amp;"-"&amp;BY$4,'04施策の客観指標'!$A$4:$AY$1029,COLUMN('04施策の客観指標'!$AT:$AT),FALSE)</f>
        <v>-</v>
      </c>
      <c r="BZ61" s="878" t="str">
        <f>VLOOKUP($A61&amp;"-"&amp;BZ$4,'04施策の客観指標'!$A$4:$AY$1029,COLUMN('04施策の客観指標'!$AT:$AT),FALSE)</f>
        <v>-</v>
      </c>
      <c r="CA61" s="878" t="str">
        <f>VLOOKUP($A61&amp;"-"&amp;CA$4,'04施策の客観指標'!$A$4:$AY$1029,COLUMN('04施策の客観指標'!$AT:$AT),FALSE)</f>
        <v>-</v>
      </c>
      <c r="CB61" s="878" t="str">
        <f>VLOOKUP($A61&amp;"-"&amp;CB$4,'04施策の客観指標'!$A$4:$AY$1029,COLUMN('04施策の客観指標'!$AT:$AT),FALSE)</f>
        <v>-</v>
      </c>
      <c r="CC61" s="878" t="str">
        <f>VLOOKUP($A61&amp;"-"&amp;CC$4,'04施策の客観指標'!$A$4:$AY$1029,COLUMN('04施策の客観指標'!$AT:$AT),FALSE)</f>
        <v>-</v>
      </c>
      <c r="CD61" s="878" t="str">
        <f>VLOOKUP($A61&amp;"-"&amp;CD$4,'04施策の客観指標'!$A$4:$AY$1029,COLUMN('04施策の客観指標'!$AT:$AT),FALSE)</f>
        <v>-</v>
      </c>
      <c r="CE61" s="852" t="str">
        <f>VLOOKUP($A61&amp;"-"&amp;CE$4,'04施策の客観指標'!$A$4:$AY$1029,COLUMN('04施策の客観指標'!$AT:$AT),FALSE)</f>
        <v>-</v>
      </c>
      <c r="CF61" s="879" t="str">
        <f t="shared" si="168"/>
        <v>a</v>
      </c>
      <c r="CG61" s="856">
        <f>IF(BW61="-","-",VLOOKUP($A61&amp;"-"&amp;BW$4,'04施策の客観指標'!$A$4:$AY$1029,COLUMN('04施策の客観指標'!$AY:$AY),FALSE))</f>
        <v>1</v>
      </c>
      <c r="CH61" s="856" t="str">
        <f>IF(BX61="-","-",VLOOKUP($A61&amp;"-"&amp;BX$4,'04施策の客観指標'!$A$4:$AY$1029,COLUMN('04施策の客観指標'!$AY:$AY),FALSE))</f>
        <v>-</v>
      </c>
      <c r="CI61" s="856" t="str">
        <f>IF(BY61="-","-",VLOOKUP($A61&amp;"-"&amp;BY$4,'04施策の客観指標'!$A$4:$AY$1029,COLUMN('04施策の客観指標'!$AY:$AY),FALSE))</f>
        <v>-</v>
      </c>
      <c r="CJ61" s="856" t="str">
        <f>IF(BZ61="-","-",VLOOKUP($A61&amp;"-"&amp;BZ$4,'04施策の客観指標'!$A$4:$AY$1029,COLUMN('04施策の客観指標'!$AY:$AY),FALSE))</f>
        <v>-</v>
      </c>
      <c r="CK61" s="856" t="str">
        <f>IF(CA61="-","-",VLOOKUP($A61&amp;"-"&amp;CA$4,'04施策の客観指標'!$A$4:$AY$1029,COLUMN('04施策の客観指標'!$AY:$AY),FALSE))</f>
        <v>-</v>
      </c>
      <c r="CL61" s="856" t="str">
        <f>IF(CB61="-","-",VLOOKUP($A61&amp;"-"&amp;CB$4,'04施策の客観指標'!$A$4:$AY$1029,COLUMN('04施策の客観指標'!$AY:$AY),FALSE))</f>
        <v>-</v>
      </c>
      <c r="CM61" s="856" t="str">
        <f>IF(CC61="-","-",VLOOKUP($A61&amp;"-"&amp;CC$4,'04施策の客観指標'!$A$4:$AY$1029,COLUMN('04施策の客観指標'!$AY:$AY),FALSE))</f>
        <v>-</v>
      </c>
      <c r="CN61" s="856" t="str">
        <f>IF(CD61="-","-",VLOOKUP($A61&amp;"-"&amp;CD$4,'04施策の客観指標'!$A$4:$AY$1029,COLUMN('04施策の客観指標'!$AY:$AY),FALSE))</f>
        <v>-</v>
      </c>
      <c r="CO61" s="856" t="str">
        <f>IF(CE61="-","-",VLOOKUP($A61&amp;"-"&amp;CE$4,'04施策の客観指標'!$A$4:$AY$1029,COLUMN('04施策の客観指標'!$AY:$AY),FALSE))</f>
        <v>-</v>
      </c>
      <c r="CP61" s="879">
        <f t="shared" si="169"/>
        <v>1</v>
      </c>
      <c r="CQ61" s="877">
        <f t="shared" si="170"/>
        <v>4</v>
      </c>
      <c r="CR61" s="878" t="str">
        <f t="shared" si="171"/>
        <v/>
      </c>
      <c r="CS61" s="878" t="str">
        <f t="shared" si="172"/>
        <v/>
      </c>
      <c r="CT61" s="878" t="str">
        <f t="shared" si="173"/>
        <v/>
      </c>
      <c r="CU61" s="878" t="str">
        <f t="shared" si="174"/>
        <v/>
      </c>
      <c r="CV61" s="878" t="str">
        <f t="shared" si="175"/>
        <v/>
      </c>
      <c r="CW61" s="878" t="str">
        <f t="shared" si="176"/>
        <v/>
      </c>
      <c r="CX61" s="878" t="str">
        <f t="shared" si="177"/>
        <v/>
      </c>
      <c r="CY61" s="878" t="str">
        <f t="shared" si="178"/>
        <v/>
      </c>
      <c r="CZ61" s="855">
        <f t="shared" si="179"/>
        <v>1</v>
      </c>
      <c r="DA61" s="877" t="str">
        <f>IF($K61="○",VLOOKUP($C61&amp;"-"&amp;DA$4,'05市民生活実感調査'!$A$3:$BC$218,COLUMN('05市民生活実感調査'!$Y:$Y),FALSE),"-")</f>
        <v>c</v>
      </c>
      <c r="DB61" s="878" t="str">
        <f>IF($L61="○",VLOOKUP($C61&amp;"-"&amp;DB$4,'05市民生活実感調査'!$A$3:$BC$218,COLUMN('05市民生活実感調査'!$Y:$Y),FALSE),"-")</f>
        <v>-</v>
      </c>
      <c r="DC61" s="878" t="str">
        <f>IF($M61="○",VLOOKUP($C61&amp;"-"&amp;DC$4,'05市民生活実感調査'!$A$3:$BC$218,COLUMN('05市民生活実感調査'!$Y:$Y),FALSE),"-")</f>
        <v>-</v>
      </c>
      <c r="DD61" s="878" t="str">
        <f>IF($N61="○",VLOOKUP($C61&amp;"-"&amp;DD$4,'05市民生活実感調査'!$A$3:$BC$218,COLUMN('05市民生活実感調査'!$Y:$Y),FALSE),"-")</f>
        <v>-</v>
      </c>
      <c r="DE61" s="878" t="str">
        <f>IF($O61="○",VLOOKUP($C61&amp;"-"&amp;DE$4,'05市民生活実感調査'!$A$3:$BC$218,COLUMN('05市民生活実感調査'!$Y:$Y),FALSE),"-")</f>
        <v>-</v>
      </c>
      <c r="DF61" s="878" t="str">
        <f>IF($P61="○",VLOOKUP($C61&amp;"-"&amp;DF$4,'05市民生活実感調査'!$A$3:$BC$218,COLUMN('05市民生活実感調査'!$Y:$Y),FALSE),"-")</f>
        <v>-</v>
      </c>
      <c r="DG61" s="878" t="str">
        <f>IF($Q61="○",VLOOKUP($C61&amp;"-"&amp;DG$4,'05市民生活実感調査'!$A$3:$BC$218,COLUMN('05市民生活実感調査'!$Y:$Y),FALSE),"-")</f>
        <v>-</v>
      </c>
      <c r="DH61" s="878" t="str">
        <f>IF($R61="○",VLOOKUP($C61&amp;"-"&amp;DH$4,'05市民生活実感調査'!$A$3:$BC$218,COLUMN('05市民生活実感調査'!$Y:$Y),FALSE),"-")</f>
        <v>-</v>
      </c>
      <c r="DI61" s="879" t="str">
        <f t="shared" si="180"/>
        <v>c</v>
      </c>
      <c r="DJ61" s="877">
        <f t="shared" si="181"/>
        <v>2</v>
      </c>
      <c r="DK61" s="878" t="str">
        <f t="shared" si="182"/>
        <v/>
      </c>
      <c r="DL61" s="878" t="str">
        <f t="shared" si="183"/>
        <v/>
      </c>
      <c r="DM61" s="878" t="str">
        <f t="shared" si="184"/>
        <v/>
      </c>
      <c r="DN61" s="878" t="str">
        <f t="shared" si="262"/>
        <v/>
      </c>
      <c r="DO61" s="878" t="str">
        <f t="shared" si="185"/>
        <v/>
      </c>
      <c r="DP61" s="878" t="str">
        <f t="shared" si="186"/>
        <v/>
      </c>
      <c r="DQ61" s="878" t="str">
        <f t="shared" si="187"/>
        <v/>
      </c>
      <c r="DR61" s="840">
        <f t="shared" si="188"/>
        <v>0.5</v>
      </c>
      <c r="DS61" s="876" t="str">
        <f t="shared" si="189"/>
        <v>市民実感</v>
      </c>
      <c r="DT61" s="863" t="str">
        <f t="shared" si="190"/>
        <v>保健医療サービスは市民の日常生活に密着したものであり、市民において充実度を実感しやすいことを踏まえ、市民生活実感評価を重視する。</v>
      </c>
      <c r="DU61" s="877" t="str">
        <f>VLOOKUP(CF61&amp;DI61&amp;DS61,プルダウン!$AC$2:$AD$71,2,FALSE)</f>
        <v>B</v>
      </c>
      <c r="DV61" s="859" t="str">
        <f>VLOOKUP(DU61,プルダウン!$A$1:$B$6,2,FALSE)</f>
        <v>政策の目的がかなり達成されている</v>
      </c>
      <c r="DW61" s="860"/>
      <c r="DX61" s="859"/>
      <c r="DY61" s="889" t="str">
        <f>VLOOKUP($A61&amp;"-"&amp;DY$4,'04施策の客観指標'!$A$4:$AY$1029,COLUMN('04施策の客観指標'!$AU:$AU),FALSE)</f>
        <v>a</v>
      </c>
      <c r="DZ61" s="878" t="str">
        <f>VLOOKUP($A61&amp;"-"&amp;DZ$4,'04施策の客観指標'!$A$4:$AY$1029,COLUMN('04施策の客観指標'!$AU:$AU),FALSE)</f>
        <v>-</v>
      </c>
      <c r="EA61" s="878" t="str">
        <f>VLOOKUP($A61&amp;"-"&amp;EA$4,'04施策の客観指標'!$A$4:$AY$1029,COLUMN('04施策の客観指標'!$AU:$AU),FALSE)</f>
        <v>-</v>
      </c>
      <c r="EB61" s="878" t="str">
        <f>VLOOKUP($A61&amp;"-"&amp;EB$4,'04施策の客観指標'!$A$4:$AY$1029,COLUMN('04施策の客観指標'!$AU:$AU),FALSE)</f>
        <v>-</v>
      </c>
      <c r="EC61" s="878" t="str">
        <f>VLOOKUP($A61&amp;"-"&amp;EC$4,'04施策の客観指標'!$A$4:$AY$1029,COLUMN('04施策の客観指標'!$AU:$AU),FALSE)</f>
        <v>-</v>
      </c>
      <c r="ED61" s="878" t="str">
        <f>VLOOKUP($A61&amp;"-"&amp;ED$4,'04施策の客観指標'!$A$4:$AY$1029,COLUMN('04施策の客観指標'!$AU:$AU),FALSE)</f>
        <v>-</v>
      </c>
      <c r="EE61" s="878" t="str">
        <f>VLOOKUP($A61&amp;"-"&amp;EE$4,'04施策の客観指標'!$A$4:$AY$1029,COLUMN('04施策の客観指標'!$AU:$AU),FALSE)</f>
        <v>-</v>
      </c>
      <c r="EF61" s="878" t="str">
        <f>VLOOKUP($A61&amp;"-"&amp;EF$4,'04施策の客観指標'!$A$4:$AY$1029,COLUMN('04施策の客観指標'!$AU:$AU),FALSE)</f>
        <v>-</v>
      </c>
      <c r="EG61" s="878" t="str">
        <f>VLOOKUP($A61&amp;"-"&amp;EG$4,'04施策の客観指標'!$A$4:$AY$1029,COLUMN('04施策の客観指標'!$AU:$AU),FALSE)</f>
        <v>-</v>
      </c>
      <c r="EH61" s="879" t="str">
        <f t="shared" si="191"/>
        <v>a</v>
      </c>
      <c r="EI61" s="895">
        <f>IF(DY61="-","-",VLOOKUP($A61&amp;"-"&amp;DY$4,'04施策の客観指標'!$A$4:$AY$1029,COLUMN('04施策の客観指標'!$AY:$AY),FALSE))</f>
        <v>1</v>
      </c>
      <c r="EJ61" s="895" t="str">
        <f>IF(DZ61="-","-",VLOOKUP($A61&amp;"-"&amp;DZ$4,'04施策の客観指標'!$A$4:$AY$1029,COLUMN('04施策の客観指標'!$AY:$AY),FALSE))</f>
        <v>-</v>
      </c>
      <c r="EK61" s="895" t="str">
        <f>IF(EA61="-","-",VLOOKUP($A61&amp;"-"&amp;EA$4,'04施策の客観指標'!$A$4:$AY$1029,COLUMN('04施策の客観指標'!$AY:$AY),FALSE))</f>
        <v>-</v>
      </c>
      <c r="EL61" s="895" t="str">
        <f>IF(EB61="-","-",VLOOKUP($A61&amp;"-"&amp;EB$4,'04施策の客観指標'!$A$4:$AY$1029,COLUMN('04施策の客観指標'!$AY:$AY),FALSE))</f>
        <v>-</v>
      </c>
      <c r="EM61" s="895" t="str">
        <f>IF(EC61="-","-",VLOOKUP($A61&amp;"-"&amp;EC$4,'04施策の客観指標'!$A$4:$AY$1029,COLUMN('04施策の客観指標'!$AY:$AY),FALSE))</f>
        <v>-</v>
      </c>
      <c r="EN61" s="895" t="str">
        <f>IF(ED61="-","-",VLOOKUP($A61&amp;"-"&amp;ED$4,'04施策の客観指標'!$A$4:$AY$1029,COLUMN('04施策の客観指標'!$AY:$AY),FALSE))</f>
        <v>-</v>
      </c>
      <c r="EO61" s="895" t="str">
        <f>IF(EE61="-","-",VLOOKUP($A61&amp;"-"&amp;EE$4,'04施策の客観指標'!$A$4:$AY$1029,COLUMN('04施策の客観指標'!$AY:$AY),FALSE))</f>
        <v>-</v>
      </c>
      <c r="EP61" s="895" t="str">
        <f>IF(EF61="-","-",VLOOKUP($A61&amp;"-"&amp;EF$4,'04施策の客観指標'!$A$4:$AY$1029,COLUMN('04施策の客観指標'!$AY:$AY),FALSE))</f>
        <v>-</v>
      </c>
      <c r="EQ61" s="895" t="str">
        <f>IF(EG61="-","-",VLOOKUP($A61&amp;"-"&amp;EG$4,'04施策の客観指標'!$A$4:$AY$1029,COLUMN('04施策の客観指標'!$AY:$AY),FALSE))</f>
        <v>-</v>
      </c>
      <c r="ER61" s="879">
        <f t="shared" si="192"/>
        <v>1</v>
      </c>
      <c r="ES61" s="877">
        <f t="shared" si="193"/>
        <v>4</v>
      </c>
      <c r="ET61" s="878" t="str">
        <f t="shared" si="194"/>
        <v/>
      </c>
      <c r="EU61" s="878" t="str">
        <f t="shared" si="195"/>
        <v/>
      </c>
      <c r="EV61" s="878" t="str">
        <f t="shared" si="196"/>
        <v/>
      </c>
      <c r="EW61" s="878" t="str">
        <f t="shared" si="197"/>
        <v/>
      </c>
      <c r="EX61" s="878" t="str">
        <f t="shared" si="198"/>
        <v/>
      </c>
      <c r="EY61" s="878" t="str">
        <f t="shared" si="199"/>
        <v/>
      </c>
      <c r="EZ61" s="878" t="str">
        <f t="shared" si="200"/>
        <v/>
      </c>
      <c r="FA61" s="878" t="str">
        <f t="shared" si="201"/>
        <v/>
      </c>
      <c r="FB61" s="855">
        <f t="shared" si="202"/>
        <v>1</v>
      </c>
      <c r="FC61" s="877" t="str">
        <f>IF($K61="○",VLOOKUP($C61&amp;"-"&amp;FC$4,'05市民生活実感調査'!$A$3:$BC$218,COLUMN('05市民生活実感調査'!$AI:$AI),FALSE),"-")</f>
        <v>c</v>
      </c>
      <c r="FD61" s="878" t="str">
        <f>IF($L61="○",VLOOKUP($C61&amp;"-"&amp;FD$4,'05市民生活実感調査'!$A$3:$BC$218,COLUMN('05市民生活実感調査'!$AI:$AI),FALSE),"-")</f>
        <v>-</v>
      </c>
      <c r="FE61" s="878" t="str">
        <f>IF($M61="○",VLOOKUP($C61&amp;"-"&amp;FE$4,'05市民生活実感調査'!$A$3:$BC$218,COLUMN('05市民生活実感調査'!$AI:$AI),FALSE),"-")</f>
        <v>-</v>
      </c>
      <c r="FF61" s="878" t="str">
        <f>IF($N61="○",VLOOKUP($C61&amp;"-"&amp;FF$4,'05市民生活実感調査'!$A$3:$BC$218,COLUMN('05市民生活実感調査'!$AI:$AI),FALSE),"-")</f>
        <v>-</v>
      </c>
      <c r="FG61" s="878" t="str">
        <f>IF($O61="○",VLOOKUP($C61&amp;"-"&amp;FG$4,'05市民生活実感調査'!$A$3:$BC$218,COLUMN('05市民生活実感調査'!$AI:$AI),FALSE),"-")</f>
        <v>-</v>
      </c>
      <c r="FH61" s="878" t="str">
        <f>IF($P61="○",VLOOKUP($C61&amp;"-"&amp;FH$4,'05市民生活実感調査'!$A$3:$BC$218,COLUMN('05市民生活実感調査'!$AI:$AI),FALSE),"-")</f>
        <v>-</v>
      </c>
      <c r="FI61" s="878" t="str">
        <f>IF($Q61="○",VLOOKUP($C61&amp;"-"&amp;FI$4,'05市民生活実感調査'!$A$3:$BC$218,COLUMN('05市民生活実感調査'!$AI:$AI),FALSE),"-")</f>
        <v>-</v>
      </c>
      <c r="FJ61" s="878" t="str">
        <f>IF($R61="○",VLOOKUP($C61&amp;"-"&amp;FJ$4,'05市民生活実感調査'!$A$3:$BC$218,COLUMN('05市民生活実感調査'!$AI:$AI),FALSE),"-")</f>
        <v>-</v>
      </c>
      <c r="FK61" s="879" t="str">
        <f t="shared" si="203"/>
        <v>c</v>
      </c>
      <c r="FL61" s="877">
        <f t="shared" si="204"/>
        <v>2</v>
      </c>
      <c r="FM61" s="878" t="str">
        <f t="shared" si="205"/>
        <v/>
      </c>
      <c r="FN61" s="878" t="str">
        <f t="shared" si="206"/>
        <v/>
      </c>
      <c r="FO61" s="878" t="str">
        <f t="shared" si="207"/>
        <v/>
      </c>
      <c r="FP61" s="878" t="str">
        <f t="shared" si="208"/>
        <v/>
      </c>
      <c r="FQ61" s="878" t="str">
        <f t="shared" si="209"/>
        <v/>
      </c>
      <c r="FR61" s="878" t="str">
        <f t="shared" si="210"/>
        <v/>
      </c>
      <c r="FS61" s="878" t="str">
        <f t="shared" si="211"/>
        <v/>
      </c>
      <c r="FT61" s="840">
        <f t="shared" si="212"/>
        <v>0.5</v>
      </c>
      <c r="FU61" s="876" t="str">
        <f t="shared" si="213"/>
        <v>市民実感</v>
      </c>
      <c r="FV61" s="863" t="str">
        <f t="shared" si="214"/>
        <v>保健医療サービスは市民の日常生活に密着したものであり、市民において充実度を実感しやすいことを踏まえ、市民生活実感評価を重視する。</v>
      </c>
      <c r="FW61" s="877" t="str">
        <f>VLOOKUP(EH61&amp;FK61&amp;FU61,プルダウン!$AC$2:$AD$71,2,FALSE)</f>
        <v>B</v>
      </c>
      <c r="FX61" s="859" t="str">
        <f>VLOOKUP(FW61,プルダウン!$A$1:$B$6,2,FALSE)</f>
        <v>政策の目的がかなり達成されている</v>
      </c>
      <c r="FY61" s="860"/>
      <c r="FZ61" s="859"/>
      <c r="GA61" s="889" t="str">
        <f>VLOOKUP($A61&amp;"-"&amp;GA$4,'04施策の客観指標'!$A$4:$AY$1029,COLUMN('04施策の客観指標'!$AV:$AV),FALSE)</f>
        <v>a</v>
      </c>
      <c r="GB61" s="878" t="str">
        <f>VLOOKUP($A61&amp;"-"&amp;GB$4,'04施策の客観指標'!$A$4:$AY$1029,COLUMN('04施策の客観指標'!$AV:$AV),FALSE)</f>
        <v>-</v>
      </c>
      <c r="GC61" s="878" t="str">
        <f>VLOOKUP($A61&amp;"-"&amp;GC$4,'04施策の客観指標'!$A$4:$AY$1029,COLUMN('04施策の客観指標'!$AV:$AV),FALSE)</f>
        <v>-</v>
      </c>
      <c r="GD61" s="878" t="str">
        <f>VLOOKUP($A61&amp;"-"&amp;GD$4,'04施策の客観指標'!$A$4:$AY$1029,COLUMN('04施策の客観指標'!$AV:$AV),FALSE)</f>
        <v>-</v>
      </c>
      <c r="GE61" s="878" t="str">
        <f>VLOOKUP($A61&amp;"-"&amp;GE$4,'04施策の客観指標'!$A$4:$AY$1029,COLUMN('04施策の客観指標'!$AV:$AV),FALSE)</f>
        <v>-</v>
      </c>
      <c r="GF61" s="878" t="str">
        <f>VLOOKUP($A61&amp;"-"&amp;GF$4,'04施策の客観指標'!$A$4:$AY$1029,COLUMN('04施策の客観指標'!$AV:$AV),FALSE)</f>
        <v>-</v>
      </c>
      <c r="GG61" s="878" t="str">
        <f>VLOOKUP($A61&amp;"-"&amp;GG$4,'04施策の客観指標'!$A$4:$AY$1029,COLUMN('04施策の客観指標'!$AV:$AV),FALSE)</f>
        <v>-</v>
      </c>
      <c r="GH61" s="878" t="str">
        <f>VLOOKUP($A61&amp;"-"&amp;GH$4,'04施策の客観指標'!$A$4:$AY$1029,COLUMN('04施策の客観指標'!$AV:$AV),FALSE)</f>
        <v>-</v>
      </c>
      <c r="GI61" s="878" t="str">
        <f>VLOOKUP($A61&amp;"-"&amp;GI$4,'04施策の客観指標'!$A$4:$AY$1029,COLUMN('04施策の客観指標'!$AV:$AV),FALSE)</f>
        <v>-</v>
      </c>
      <c r="GJ61" s="879" t="str">
        <f t="shared" si="215"/>
        <v>a</v>
      </c>
      <c r="GK61" s="856">
        <f>IF(GA61="-","-",VLOOKUP($A61&amp;"-"&amp;GA$4,'04施策の客観指標'!$A$4:$AY$1029,COLUMN('04施策の客観指標'!$AY:$AY),FALSE))</f>
        <v>1</v>
      </c>
      <c r="GL61" s="856" t="str">
        <f>IF(GB61="-","-",VLOOKUP($A61&amp;"-"&amp;GB$4,'04施策の客観指標'!$A$4:$AY$1029,COLUMN('04施策の客観指標'!$AY:$AY),FALSE))</f>
        <v>-</v>
      </c>
      <c r="GM61" s="856" t="str">
        <f>IF(GC61="-","-",VLOOKUP($A61&amp;"-"&amp;GC$4,'04施策の客観指標'!$A$4:$AY$1029,COLUMN('04施策の客観指標'!$AY:$AY),FALSE))</f>
        <v>-</v>
      </c>
      <c r="GN61" s="856" t="str">
        <f>IF(GD61="-","-",VLOOKUP($A61&amp;"-"&amp;GD$4,'04施策の客観指標'!$A$4:$AY$1029,COLUMN('04施策の客観指標'!$AY:$AY),FALSE))</f>
        <v>-</v>
      </c>
      <c r="GO61" s="856" t="str">
        <f>IF(GE61="-","-",VLOOKUP($A61&amp;"-"&amp;GE$4,'04施策の客観指標'!$A$4:$AY$1029,COLUMN('04施策の客観指標'!$AY:$AY),FALSE))</f>
        <v>-</v>
      </c>
      <c r="GP61" s="856" t="str">
        <f>IF(GF61="-","-",VLOOKUP($A61&amp;"-"&amp;GF$4,'04施策の客観指標'!$A$4:$AY$1029,COLUMN('04施策の客観指標'!$AY:$AY),FALSE))</f>
        <v>-</v>
      </c>
      <c r="GQ61" s="856" t="str">
        <f>IF(GG61="-","-",VLOOKUP($A61&amp;"-"&amp;GG$4,'04施策の客観指標'!$A$4:$AY$1029,COLUMN('04施策の客観指標'!$AY:$AY),FALSE))</f>
        <v>-</v>
      </c>
      <c r="GR61" s="856" t="str">
        <f>IF(GH61="-","-",VLOOKUP($A61&amp;"-"&amp;GH$4,'04施策の客観指標'!$A$4:$AY$1029,COLUMN('04施策の客観指標'!$AY:$AY),FALSE))</f>
        <v>-</v>
      </c>
      <c r="GS61" s="856" t="str">
        <f>IF(GI61="-","-",VLOOKUP($A61&amp;"-"&amp;GI$4,'04施策の客観指標'!$A$4:$AY$1029,COLUMN('04施策の客観指標'!$AY:$AY),FALSE))</f>
        <v>-</v>
      </c>
      <c r="GT61" s="879">
        <f t="shared" si="216"/>
        <v>1</v>
      </c>
      <c r="GU61" s="877">
        <f t="shared" si="217"/>
        <v>4</v>
      </c>
      <c r="GV61" s="878" t="str">
        <f t="shared" si="218"/>
        <v/>
      </c>
      <c r="GW61" s="878" t="str">
        <f t="shared" si="219"/>
        <v/>
      </c>
      <c r="GX61" s="878" t="str">
        <f t="shared" si="220"/>
        <v/>
      </c>
      <c r="GY61" s="878" t="str">
        <f t="shared" si="221"/>
        <v/>
      </c>
      <c r="GZ61" s="878" t="str">
        <f t="shared" si="222"/>
        <v/>
      </c>
      <c r="HA61" s="878" t="str">
        <f t="shared" si="223"/>
        <v/>
      </c>
      <c r="HB61" s="878" t="str">
        <f t="shared" si="224"/>
        <v/>
      </c>
      <c r="HC61" s="878" t="str">
        <f t="shared" si="225"/>
        <v/>
      </c>
      <c r="HD61" s="855">
        <f t="shared" si="226"/>
        <v>1</v>
      </c>
      <c r="HE61" s="877" t="str">
        <f>IF($K61="○",VLOOKUP($C61&amp;"-"&amp;HE$4,'05市民生活実感調査'!$A$3:$BC$218,COLUMN('05市民生活実感調査'!$AS:$AS),FALSE),"-")</f>
        <v>b</v>
      </c>
      <c r="HF61" s="878" t="str">
        <f>IF($L61="○",VLOOKUP($C61&amp;"-"&amp;HF$4,'05市民生活実感調査'!$A$3:$BC$218,COLUMN('05市民生活実感調査'!$AS:$AS),FALSE),"-")</f>
        <v>-</v>
      </c>
      <c r="HG61" s="878" t="str">
        <f>IF($M61="○",VLOOKUP($C61&amp;"-"&amp;HG$4,'05市民生活実感調査'!$A$3:$BC$218,COLUMN('05市民生活実感調査'!$AS:$AS),FALSE),"-")</f>
        <v>-</v>
      </c>
      <c r="HH61" s="878" t="str">
        <f>IF($N61="○",VLOOKUP($C61&amp;"-"&amp;HH$4,'05市民生活実感調査'!$A$3:$BC$218,COLUMN('05市民生活実感調査'!$AS:$AS),FALSE),"-")</f>
        <v>-</v>
      </c>
      <c r="HI61" s="878" t="str">
        <f>IF($O61="○",VLOOKUP($C61&amp;"-"&amp;HI$4,'05市民生活実感調査'!$A$3:$BC$218,COLUMN('05市民生活実感調査'!$AS:$AS),FALSE),"-")</f>
        <v>-</v>
      </c>
      <c r="HJ61" s="878" t="str">
        <f>IF($P61="○",VLOOKUP($C61&amp;"-"&amp;HJ$4,'05市民生活実感調査'!$A$3:$BC$218,COLUMN('05市民生活実感調査'!$AS:$AS),FALSE),"-")</f>
        <v>-</v>
      </c>
      <c r="HK61" s="878" t="str">
        <f>IF($Q61="○",VLOOKUP($C61&amp;"-"&amp;HK$4,'05市民生活実感調査'!$A$3:$BC$218,COLUMN('05市民生活実感調査'!$AS:$AS),FALSE),"-")</f>
        <v>-</v>
      </c>
      <c r="HL61" s="878" t="str">
        <f>IF($R61="○",VLOOKUP($C61&amp;"-"&amp;HL$4,'05市民生活実感調査'!$A$3:$BC$218,COLUMN('05市民生活実感調査'!$AS:$AS),FALSE),"-")</f>
        <v>-</v>
      </c>
      <c r="HM61" s="879" t="str">
        <f t="shared" si="227"/>
        <v>b</v>
      </c>
      <c r="HN61" s="877">
        <f t="shared" si="228"/>
        <v>3</v>
      </c>
      <c r="HO61" s="878" t="str">
        <f t="shared" si="229"/>
        <v/>
      </c>
      <c r="HP61" s="878" t="str">
        <f t="shared" si="230"/>
        <v/>
      </c>
      <c r="HQ61" s="878" t="str">
        <f t="shared" si="231"/>
        <v/>
      </c>
      <c r="HR61" s="878" t="str">
        <f t="shared" si="232"/>
        <v/>
      </c>
      <c r="HS61" s="878" t="str">
        <f t="shared" si="233"/>
        <v/>
      </c>
      <c r="HT61" s="878" t="str">
        <f t="shared" si="234"/>
        <v/>
      </c>
      <c r="HU61" s="878" t="str">
        <f t="shared" si="235"/>
        <v/>
      </c>
      <c r="HV61" s="840">
        <f t="shared" si="236"/>
        <v>0.75</v>
      </c>
      <c r="HW61" s="876" t="str">
        <f t="shared" si="237"/>
        <v>市民実感</v>
      </c>
      <c r="HX61" s="863" t="str">
        <f t="shared" si="238"/>
        <v>保健医療サービスは市民の日常生活に密着したものであり、市民において充実度を実感しやすいことを踏まえ、市民生活実感評価を重視する。</v>
      </c>
      <c r="HY61" s="877" t="str">
        <f>VLOOKUP(GJ61&amp;HM61&amp;HW61,プルダウン!$AC$2:$AD$71,2,FALSE)</f>
        <v>B</v>
      </c>
      <c r="HZ61" s="859" t="str">
        <f>VLOOKUP(HY61,プルダウン!$A$1:$B$6,2,FALSE)</f>
        <v>政策の目的がかなり達成されている</v>
      </c>
      <c r="IA61" s="860"/>
      <c r="IB61" s="859"/>
      <c r="IC61" s="889" t="str">
        <f>VLOOKUP($A61&amp;"-"&amp;IC$4,'04施策の客観指標'!$A$4:$AY$1029,COLUMN('04施策の客観指標'!$AW:$AW),FALSE)</f>
        <v>a</v>
      </c>
      <c r="ID61" s="878" t="str">
        <f>VLOOKUP($A61&amp;"-"&amp;ID$4,'04施策の客観指標'!$A$4:$AY$1029,COLUMN('04施策の客観指標'!$AW:$AW),FALSE)</f>
        <v>-</v>
      </c>
      <c r="IE61" s="878" t="str">
        <f>VLOOKUP($A61&amp;"-"&amp;IE$4,'04施策の客観指標'!$A$4:$AY$1029,COLUMN('04施策の客観指標'!$AW:$AW),FALSE)</f>
        <v>-</v>
      </c>
      <c r="IF61" s="878" t="str">
        <f>VLOOKUP($A61&amp;"-"&amp;IF$4,'04施策の客観指標'!$A$4:$AY$1029,COLUMN('04施策の客観指標'!$AW:$AW),FALSE)</f>
        <v>-</v>
      </c>
      <c r="IG61" s="878" t="str">
        <f>VLOOKUP($A61&amp;"-"&amp;IG$4,'04施策の客観指標'!$A$4:$AY$1029,COLUMN('04施策の客観指標'!$AW:$AW),FALSE)</f>
        <v>-</v>
      </c>
      <c r="IH61" s="878" t="str">
        <f>VLOOKUP($A61&amp;"-"&amp;IH$4,'04施策の客観指標'!$A$4:$AY$1029,COLUMN('04施策の客観指標'!$AW:$AW),FALSE)</f>
        <v>-</v>
      </c>
      <c r="II61" s="878" t="str">
        <f>VLOOKUP($A61&amp;"-"&amp;II$4,'04施策の客観指標'!$A$4:$AY$1029,COLUMN('04施策の客観指標'!$AW:$AW),FALSE)</f>
        <v>-</v>
      </c>
      <c r="IJ61" s="878" t="str">
        <f>VLOOKUP($A61&amp;"-"&amp;IJ$4,'04施策の客観指標'!$A$4:$AY$1029,COLUMN('04施策の客観指標'!$AW:$AW),FALSE)</f>
        <v>-</v>
      </c>
      <c r="IK61" s="878" t="str">
        <f>VLOOKUP($A61&amp;"-"&amp;IK$4,'04施策の客観指標'!$A$4:$AY$1029,COLUMN('04施策の客観指標'!$AW:$AW),FALSE)</f>
        <v>-</v>
      </c>
      <c r="IL61" s="879" t="str">
        <f t="shared" si="239"/>
        <v>a</v>
      </c>
      <c r="IM61" s="856">
        <f>IF(IC61="-","-",VLOOKUP($A61&amp;"-"&amp;IC$4,'04施策の客観指標'!$A$4:$AY$1029,COLUMN('04施策の客観指標'!$AY:$AY),FALSE))</f>
        <v>1</v>
      </c>
      <c r="IN61" s="856" t="str">
        <f>IF(ID61="-","-",VLOOKUP($A61&amp;"-"&amp;ID$4,'04施策の客観指標'!$A$4:$AY$1029,COLUMN('04施策の客観指標'!$AY:$AY),FALSE))</f>
        <v>-</v>
      </c>
      <c r="IO61" s="856" t="str">
        <f>IF(IE61="-","-",VLOOKUP($A61&amp;"-"&amp;IE$4,'04施策の客観指標'!$A$4:$AY$1029,COLUMN('04施策の客観指標'!$AY:$AY),FALSE))</f>
        <v>-</v>
      </c>
      <c r="IP61" s="856" t="str">
        <f>IF(IF61="-","-",VLOOKUP($A61&amp;"-"&amp;IF$4,'04施策の客観指標'!$A$4:$AY$1029,COLUMN('04施策の客観指標'!$AY:$AY),FALSE))</f>
        <v>-</v>
      </c>
      <c r="IQ61" s="856" t="str">
        <f>IF(IG61="-","-",VLOOKUP($A61&amp;"-"&amp;IG$4,'04施策の客観指標'!$A$4:$AY$1029,COLUMN('04施策の客観指標'!$AY:$AY),FALSE))</f>
        <v>-</v>
      </c>
      <c r="IR61" s="856" t="str">
        <f>IF(IH61="-","-",VLOOKUP($A61&amp;"-"&amp;IH$4,'04施策の客観指標'!$A$4:$AY$1029,COLUMN('04施策の客観指標'!$AY:$AY),FALSE))</f>
        <v>-</v>
      </c>
      <c r="IS61" s="856" t="str">
        <f>IF(II61="-","-",VLOOKUP($A61&amp;"-"&amp;II$4,'04施策の客観指標'!$A$4:$AY$1029,COLUMN('04施策の客観指標'!$AY:$AY),FALSE))</f>
        <v>-</v>
      </c>
      <c r="IT61" s="856" t="str">
        <f>IF(IJ61="-","-",VLOOKUP($A61&amp;"-"&amp;IJ$4,'04施策の客観指標'!$A$4:$AY$1029,COLUMN('04施策の客観指標'!$AY:$AY),FALSE))</f>
        <v>-</v>
      </c>
      <c r="IU61" s="856" t="str">
        <f>IF(IK61="-","-",VLOOKUP($A61&amp;"-"&amp;IK$4,'04施策の客観指標'!$A$4:$AY$1029,COLUMN('04施策の客観指標'!$AY:$AY),FALSE))</f>
        <v>-</v>
      </c>
      <c r="IV61" s="879">
        <f t="shared" si="240"/>
        <v>1</v>
      </c>
      <c r="IW61" s="877">
        <f t="shared" si="241"/>
        <v>4</v>
      </c>
      <c r="IX61" s="878" t="str">
        <f t="shared" si="242"/>
        <v/>
      </c>
      <c r="IY61" s="878" t="str">
        <f t="shared" si="243"/>
        <v/>
      </c>
      <c r="IZ61" s="878" t="str">
        <f t="shared" si="244"/>
        <v/>
      </c>
      <c r="JA61" s="878" t="str">
        <f t="shared" si="245"/>
        <v/>
      </c>
      <c r="JB61" s="878" t="str">
        <f t="shared" si="246"/>
        <v/>
      </c>
      <c r="JC61" s="878" t="str">
        <f t="shared" si="247"/>
        <v/>
      </c>
      <c r="JD61" s="878" t="str">
        <f t="shared" si="248"/>
        <v/>
      </c>
      <c r="JE61" s="878" t="str">
        <f t="shared" si="249"/>
        <v/>
      </c>
      <c r="JF61" s="855">
        <f t="shared" si="250"/>
        <v>1</v>
      </c>
      <c r="JG61" s="877" t="str">
        <f>IF($K61="○",VLOOKUP($C61&amp;"-"&amp;JG$4,'05市民生活実感調査'!$A$3:$BC$218,COLUMN('05市民生活実感調査'!$BC:$BC),FALSE),"-")</f>
        <v>b</v>
      </c>
      <c r="JH61" s="878" t="str">
        <f>IF($L61="○",VLOOKUP($C61&amp;"-"&amp;JH$4,'05市民生活実感調査'!$A$3:$BC$218,COLUMN('05市民生活実感調査'!$BC:$BC),FALSE),"-")</f>
        <v>-</v>
      </c>
      <c r="JI61" s="878" t="str">
        <f>IF($M61="○",VLOOKUP($C61&amp;"-"&amp;JI$4,'05市民生活実感調査'!$A$3:$BC$218,COLUMN('05市民生活実感調査'!$BC:$BC),FALSE),"-")</f>
        <v>-</v>
      </c>
      <c r="JJ61" s="878" t="str">
        <f>IF($N61="○",VLOOKUP($C61&amp;"-"&amp;JJ$4,'05市民生活実感調査'!$A$3:$BC$218,COLUMN('05市民生活実感調査'!$BC:$BC),FALSE),"-")</f>
        <v>-</v>
      </c>
      <c r="JK61" s="878" t="str">
        <f>IF($O61="○",VLOOKUP($C61&amp;"-"&amp;JK$4,'05市民生活実感調査'!$A$3:$BC$218,COLUMN('05市民生活実感調査'!$BC:$BC),FALSE),"-")</f>
        <v>-</v>
      </c>
      <c r="JL61" s="878" t="str">
        <f>IF($P61="○",VLOOKUP($C61&amp;"-"&amp;JL$4,'05市民生活実感調査'!$A$3:$BC$218,COLUMN('05市民生活実感調査'!$BC:$BC),FALSE),"-")</f>
        <v>-</v>
      </c>
      <c r="JM61" s="878" t="str">
        <f>IF($Q61="○",VLOOKUP($C61&amp;"-"&amp;JM$4,'05市民生活実感調査'!$A$3:$BC$218,COLUMN('05市民生活実感調査'!$BC:$BC),FALSE),"-")</f>
        <v>-</v>
      </c>
      <c r="JN61" s="878" t="str">
        <f>IF($R61="○",VLOOKUP($C61&amp;"-"&amp;JN$4,'05市民生活実感調査'!$A$3:$BC$218,COLUMN('05市民生活実感調査'!$BC:$BC),FALSE),"-")</f>
        <v>-</v>
      </c>
      <c r="JO61" s="879" t="str">
        <f t="shared" si="251"/>
        <v>b</v>
      </c>
      <c r="JP61" s="877">
        <f t="shared" si="252"/>
        <v>3</v>
      </c>
      <c r="JQ61" s="878" t="str">
        <f t="shared" si="253"/>
        <v/>
      </c>
      <c r="JR61" s="878" t="str">
        <f t="shared" si="254"/>
        <v/>
      </c>
      <c r="JS61" s="878" t="str">
        <f t="shared" si="255"/>
        <v/>
      </c>
      <c r="JT61" s="878" t="str">
        <f t="shared" si="256"/>
        <v/>
      </c>
      <c r="JU61" s="878" t="str">
        <f t="shared" si="257"/>
        <v/>
      </c>
      <c r="JV61" s="878" t="str">
        <f t="shared" si="258"/>
        <v/>
      </c>
      <c r="JW61" s="878" t="str">
        <f t="shared" si="259"/>
        <v/>
      </c>
      <c r="JX61" s="840">
        <f t="shared" si="260"/>
        <v>0.75</v>
      </c>
      <c r="JY61" s="876" t="str">
        <f t="shared" si="263"/>
        <v>市民実感</v>
      </c>
      <c r="JZ61" s="863" t="str">
        <f t="shared" si="261"/>
        <v>保健医療サービスは市民の日常生活に密着したものであり、市民において充実度を実感しやすいことを踏まえ、市民生活実感評価を重視する。</v>
      </c>
      <c r="KA61" s="877" t="str">
        <f>VLOOKUP(IL61&amp;JO61&amp;JY61,プルダウン!$AC$2:$AD$71,2,FALSE)</f>
        <v>B</v>
      </c>
      <c r="KB61" s="859" t="str">
        <f>VLOOKUP(KA61,プルダウン!$A$1:$B$6,2,FALSE)</f>
        <v>政策の目的がかなり達成されている</v>
      </c>
      <c r="KC61" s="860"/>
      <c r="KD61" s="859"/>
      <c r="KE61" s="883" t="str">
        <f>VLOOKUP($A61&amp;"-"&amp;KE$4,'04施策の客観指標'!$A$4:$AY$1029,COLUMN('04施策の客観指標'!$AX:$AX),FALSE)</f>
        <v>a</v>
      </c>
      <c r="KF61" s="813" t="str">
        <f>VLOOKUP($A61&amp;"-"&amp;KF$4,'04施策の客観指標'!$A$4:$AY$1029,COLUMN('04施策の客観指標'!$AX:$AX),FALSE)</f>
        <v>-</v>
      </c>
      <c r="KG61" s="813" t="str">
        <f>VLOOKUP($A61&amp;"-"&amp;KG$4,'04施策の客観指標'!$A$4:$AY$1029,COLUMN('04施策の客観指標'!$AX:$AX),FALSE)</f>
        <v>-</v>
      </c>
      <c r="KH61" s="813" t="str">
        <f>VLOOKUP($A61&amp;"-"&amp;KH$4,'04施策の客観指標'!$A$4:$AY$1029,COLUMN('04施策の客観指標'!$AX:$AX),FALSE)</f>
        <v>-</v>
      </c>
      <c r="KI61" s="813" t="str">
        <f>VLOOKUP($A61&amp;"-"&amp;KI$4,'04施策の客観指標'!$A$4:$AY$1029,COLUMN('04施策の客観指標'!$AX:$AX),FALSE)</f>
        <v>-</v>
      </c>
      <c r="KJ61" s="813" t="str">
        <f>VLOOKUP($A61&amp;"-"&amp;KJ$4,'04施策の客観指標'!$A$4:$AY$1029,COLUMN('04施策の客観指標'!$AX:$AX),FALSE)</f>
        <v>-</v>
      </c>
      <c r="KK61" s="813" t="str">
        <f>VLOOKUP($A61&amp;"-"&amp;KK$4,'04施策の客観指標'!$A$4:$AY$1029,COLUMN('04施策の客観指標'!$AX:$AX),FALSE)</f>
        <v>-</v>
      </c>
      <c r="KL61" s="813" t="str">
        <f>VLOOKUP($A61&amp;"-"&amp;KL$4,'04施策の客観指標'!$A$4:$AY$1029,COLUMN('04施策の客観指標'!$AX:$AX),FALSE)</f>
        <v>-</v>
      </c>
      <c r="KM61" s="813" t="str">
        <f>VLOOKUP($A61&amp;"-"&amp;KM$4,'04施策の客観指標'!$A$4:$AY$1029,COLUMN('04施策の客観指標'!$AX:$AX),FALSE)</f>
        <v>-</v>
      </c>
      <c r="KN61" s="814" t="str">
        <f t="shared" si="118"/>
        <v>a</v>
      </c>
      <c r="KO61" s="423">
        <f>IF(KE61="-","-",VLOOKUP($A61&amp;"-"&amp;KE$4,'04施策の客観指標'!$A$4:$AY$1029,COLUMN('04施策の客観指標'!$AY:$AY),FALSE))</f>
        <v>1</v>
      </c>
      <c r="KP61" s="423" t="str">
        <f>IF(KF61="-","-",VLOOKUP($A61&amp;"-"&amp;KF$4,'04施策の客観指標'!$A$4:$AY$1029,COLUMN('04施策の客観指標'!$AY:$AY),FALSE))</f>
        <v>-</v>
      </c>
      <c r="KQ61" s="423" t="str">
        <f>IF(KG61="-","-",VLOOKUP($A61&amp;"-"&amp;KG$4,'04施策の客観指標'!$A$4:$AY$1029,COLUMN('04施策の客観指標'!$AY:$AY),FALSE))</f>
        <v>-</v>
      </c>
      <c r="KR61" s="423" t="str">
        <f>IF(KH61="-","-",VLOOKUP($A61&amp;"-"&amp;KH$4,'04施策の客観指標'!$A$4:$AY$1029,COLUMN('04施策の客観指標'!$AY:$AY),FALSE))</f>
        <v>-</v>
      </c>
      <c r="KS61" s="423" t="str">
        <f>IF(KI61="-","-",VLOOKUP($A61&amp;"-"&amp;KI$4,'04施策の客観指標'!$A$4:$AY$1029,COLUMN('04施策の客観指標'!$AY:$AY),FALSE))</f>
        <v>-</v>
      </c>
      <c r="KT61" s="423" t="str">
        <f>IF(KJ61="-","-",VLOOKUP($A61&amp;"-"&amp;KJ$4,'04施策の客観指標'!$A$4:$AY$1029,COLUMN('04施策の客観指標'!$AY:$AY),FALSE))</f>
        <v>-</v>
      </c>
      <c r="KU61" s="423" t="str">
        <f>IF(KK61="-","-",VLOOKUP($A61&amp;"-"&amp;KK$4,'04施策の客観指標'!$A$4:$AY$1029,COLUMN('04施策の客観指標'!$AY:$AY),FALSE))</f>
        <v>-</v>
      </c>
      <c r="KV61" s="423" t="str">
        <f>IF(KL61="-","-",VLOOKUP($A61&amp;"-"&amp;KL$4,'04施策の客観指標'!$A$4:$AY$1029,COLUMN('04施策の客観指標'!$AY:$AY),FALSE))</f>
        <v>-</v>
      </c>
      <c r="KW61" s="423" t="str">
        <f>IF(KM61="-","-",VLOOKUP($A61&amp;"-"&amp;KM$4,'04施策の客観指標'!$A$4:$AY$1029,COLUMN('04施策の客観指標'!$AY:$AY),FALSE))</f>
        <v>-</v>
      </c>
      <c r="KX61" s="234">
        <f t="shared" si="119"/>
        <v>1</v>
      </c>
      <c r="KY61" s="237">
        <f t="shared" si="120"/>
        <v>4</v>
      </c>
      <c r="KZ61" s="187" t="str">
        <f t="shared" si="121"/>
        <v/>
      </c>
      <c r="LA61" s="187" t="str">
        <f t="shared" si="122"/>
        <v/>
      </c>
      <c r="LB61" s="187" t="str">
        <f t="shared" si="123"/>
        <v/>
      </c>
      <c r="LC61" s="187" t="str">
        <f t="shared" si="124"/>
        <v/>
      </c>
      <c r="LD61" s="187" t="str">
        <f t="shared" si="125"/>
        <v/>
      </c>
      <c r="LE61" s="187" t="str">
        <f t="shared" si="126"/>
        <v/>
      </c>
      <c r="LF61" s="187" t="str">
        <f t="shared" si="127"/>
        <v/>
      </c>
      <c r="LG61" s="187" t="str">
        <f t="shared" si="128"/>
        <v/>
      </c>
      <c r="LH61" s="240">
        <f t="shared" si="129"/>
        <v>1</v>
      </c>
      <c r="LI61" s="820" t="str">
        <f>IF($K61="○",VLOOKUP($C61&amp;"-"&amp;LI$4,'05市民生活実感調査'!$A$3:$BM$218,COLUMN('05市民生活実感調査'!$BM:$BM),FALSE),"-")</f>
        <v>b</v>
      </c>
      <c r="LJ61" s="821" t="str">
        <f>IF($L61="○",VLOOKUP($C61&amp;"-"&amp;LJ$4,'05市民生活実感調査'!$A$3:$BM$218,COLUMN('05市民生活実感調査'!$BM:$BM),FALSE),"-")</f>
        <v>-</v>
      </c>
      <c r="LK61" s="821" t="str">
        <f>IF($M61="○",VLOOKUP($C61&amp;"-"&amp;LK$4,'05市民生活実感調査'!$A$3:$BM$218,COLUMN('05市民生活実感調査'!$BM:$BM),FALSE),"-")</f>
        <v>-</v>
      </c>
      <c r="LL61" s="821" t="str">
        <f>IF($N61="○",VLOOKUP($C61&amp;"-"&amp;LL$4,'05市民生活実感調査'!$A$3:$BM$218,COLUMN('05市民生活実感調査'!$BM:$BM),FALSE),"-")</f>
        <v>-</v>
      </c>
      <c r="LM61" s="821" t="str">
        <f>IF($O61="○",VLOOKUP($C61&amp;"-"&amp;LM$4,'05市民生活実感調査'!$A$3:$BM$218,COLUMN('05市民生活実感調査'!$BM:$BM),FALSE),"-")</f>
        <v>-</v>
      </c>
      <c r="LN61" s="821" t="str">
        <f>IF($P61="○",VLOOKUP($C61&amp;"-"&amp;LN$4,'05市民生活実感調査'!$A$3:$BM$218,COLUMN('05市民生活実感調査'!$BM:$BM),FALSE),"-")</f>
        <v>-</v>
      </c>
      <c r="LO61" s="821" t="str">
        <f>IF($Q61="○",VLOOKUP($C61&amp;"-"&amp;LO$4,'05市民生活実感調査'!$A$3:$BM$218,COLUMN('05市民生活実感調査'!$BM:$BM),FALSE),"-")</f>
        <v>-</v>
      </c>
      <c r="LP61" s="821" t="str">
        <f>IF($R61="○",VLOOKUP($C61&amp;"-"&amp;LP$4,'05市民生活実感調査'!$A$3:$BM$218,COLUMN('05市民生活実感調査'!$BM:$BM),FALSE),"-")</f>
        <v>-</v>
      </c>
      <c r="LQ61" s="822" t="str">
        <f t="shared" si="130"/>
        <v>b</v>
      </c>
      <c r="LR61" s="237">
        <f t="shared" si="131"/>
        <v>3</v>
      </c>
      <c r="LS61" s="187" t="str">
        <f t="shared" si="132"/>
        <v/>
      </c>
      <c r="LT61" s="187" t="str">
        <f t="shared" si="133"/>
        <v/>
      </c>
      <c r="LU61" s="187" t="str">
        <f t="shared" si="134"/>
        <v/>
      </c>
      <c r="LV61" s="187" t="str">
        <f t="shared" si="135"/>
        <v/>
      </c>
      <c r="LW61" s="187" t="str">
        <f t="shared" si="136"/>
        <v/>
      </c>
      <c r="LX61" s="187" t="str">
        <f t="shared" si="137"/>
        <v/>
      </c>
      <c r="LY61" s="187" t="str">
        <f t="shared" si="138"/>
        <v/>
      </c>
      <c r="LZ61" s="422">
        <f t="shared" si="142"/>
        <v>0.75</v>
      </c>
      <c r="MA61" s="103" t="str">
        <f t="shared" si="144"/>
        <v>市民実感</v>
      </c>
      <c r="MB61" s="104" t="str">
        <f t="shared" si="140"/>
        <v>保健医療サービスは市民の日常生活に密着したものであり、市民において充実度を実感しやすいことを踏まえ、市民生活実感評価を重視する。</v>
      </c>
      <c r="MC61" s="823" t="str">
        <f>VLOOKUP(KN61&amp;LQ61&amp;MA61,プルダウン!$AC$2:$AD$71,2,FALSE)</f>
        <v>B</v>
      </c>
      <c r="MD61" s="824" t="str">
        <f>VLOOKUP(MC61,プルダウン!$A$1:$B$6,2,FALSE)</f>
        <v>政策の目的がかなり達成されている</v>
      </c>
      <c r="ME61" s="91"/>
      <c r="MF61" s="190"/>
    </row>
    <row r="62" spans="1:344" ht="162" customHeight="1">
      <c r="A62" s="231">
        <v>1602</v>
      </c>
      <c r="B62" s="104" t="s">
        <v>214</v>
      </c>
      <c r="C62" s="237">
        <f t="shared" si="145"/>
        <v>16</v>
      </c>
      <c r="D62" s="190" t="str">
        <f>IFERROR(VLOOKUP(C62,プルダウン!$L$2:$M$28,2,FALSE),"-")</f>
        <v>保健衛生・医療</v>
      </c>
      <c r="E62" s="104"/>
      <c r="F62" s="91" t="s">
        <v>1430</v>
      </c>
      <c r="G62" s="117" t="s">
        <v>3309</v>
      </c>
      <c r="H62" s="91"/>
      <c r="I62" s="117"/>
      <c r="J62" s="104"/>
      <c r="K62" s="420" t="s">
        <v>83</v>
      </c>
      <c r="L62" s="421" t="s">
        <v>383</v>
      </c>
      <c r="M62" s="421" t="s">
        <v>83</v>
      </c>
      <c r="N62" s="421" t="s">
        <v>83</v>
      </c>
      <c r="O62" s="421" t="s">
        <v>83</v>
      </c>
      <c r="P62" s="421" t="s">
        <v>83</v>
      </c>
      <c r="Q62" s="421" t="s">
        <v>83</v>
      </c>
      <c r="R62" s="422" t="s">
        <v>83</v>
      </c>
      <c r="S62" s="877" t="str">
        <f>VLOOKUP($A62&amp;"-"&amp;S$4,'04施策の客観指標'!$A$4:$AY$1029,COLUMN('04施策の客観指標'!$AS:$AS),FALSE)</f>
        <v>a</v>
      </c>
      <c r="T62" s="878" t="str">
        <f>VLOOKUP($A62&amp;"-"&amp;T$4,'04施策の客観指標'!$A$4:$AY$1029,COLUMN('04施策の客観指標'!$AS:$AS),FALSE)</f>
        <v>-</v>
      </c>
      <c r="U62" s="878" t="str">
        <f>VLOOKUP($A62&amp;"-"&amp;U$4,'04施策の客観指標'!$A$4:$AY$1029,COLUMN('04施策の客観指標'!$AS:$AS),FALSE)</f>
        <v>-</v>
      </c>
      <c r="V62" s="878" t="str">
        <f>VLOOKUP($A62&amp;"-"&amp;V$4,'04施策の客観指標'!$A$4:$AY$1029,COLUMN('04施策の客観指標'!$AS:$AS),FALSE)</f>
        <v>-</v>
      </c>
      <c r="W62" s="878" t="str">
        <f>VLOOKUP($A62&amp;"-"&amp;W$4,'04施策の客観指標'!$A$4:$AY$1029,COLUMN('04施策の客観指標'!$AS:$AS),FALSE)</f>
        <v>-</v>
      </c>
      <c r="X62" s="878" t="str">
        <f>VLOOKUP($A62&amp;"-"&amp;X$4,'04施策の客観指標'!$A$4:$AY$1029,COLUMN('04施策の客観指標'!$AS:$AS),FALSE)</f>
        <v>-</v>
      </c>
      <c r="Y62" s="878" t="str">
        <f>VLOOKUP($A62&amp;"-"&amp;Y$4,'04施策の客観指標'!$A$4:$AY$1029,COLUMN('04施策の客観指標'!$AS:$AS),FALSE)</f>
        <v>-</v>
      </c>
      <c r="Z62" s="878" t="str">
        <f>VLOOKUP($A62&amp;"-"&amp;Z$4,'04施策の客観指標'!$A$4:$AY$1029,COLUMN('04施策の客観指標'!$AS:$AS),FALSE)</f>
        <v>-</v>
      </c>
      <c r="AA62" s="852" t="str">
        <f>VLOOKUP($A62&amp;"-"&amp;AA$4,'04施策の客観指標'!$A$4:$AY$1029,COLUMN('04施策の客観指標'!$AS:$AS),FALSE)</f>
        <v>-</v>
      </c>
      <c r="AB62" s="876" t="str">
        <f t="shared" si="146"/>
        <v>a</v>
      </c>
      <c r="AC62" s="856">
        <v>1</v>
      </c>
      <c r="AD62" s="878" t="s">
        <v>83</v>
      </c>
      <c r="AE62" s="878" t="s">
        <v>83</v>
      </c>
      <c r="AF62" s="878" t="s">
        <v>83</v>
      </c>
      <c r="AG62" s="878" t="s">
        <v>83</v>
      </c>
      <c r="AH62" s="878" t="s">
        <v>83</v>
      </c>
      <c r="AI62" s="878" t="s">
        <v>83</v>
      </c>
      <c r="AJ62" s="878" t="s">
        <v>83</v>
      </c>
      <c r="AK62" s="878" t="s">
        <v>83</v>
      </c>
      <c r="AL62" s="879">
        <f t="shared" si="147"/>
        <v>1</v>
      </c>
      <c r="AM62" s="877">
        <f t="shared" si="148"/>
        <v>4</v>
      </c>
      <c r="AN62" s="878" t="str">
        <f t="shared" si="149"/>
        <v/>
      </c>
      <c r="AO62" s="878" t="str">
        <f t="shared" si="150"/>
        <v/>
      </c>
      <c r="AP62" s="878" t="str">
        <f t="shared" si="151"/>
        <v/>
      </c>
      <c r="AQ62" s="878" t="str">
        <f t="shared" si="152"/>
        <v/>
      </c>
      <c r="AR62" s="878" t="str">
        <f t="shared" si="153"/>
        <v/>
      </c>
      <c r="AS62" s="878" t="str">
        <f t="shared" si="154"/>
        <v/>
      </c>
      <c r="AT62" s="878" t="str">
        <f t="shared" si="155"/>
        <v/>
      </c>
      <c r="AU62" s="852" t="str">
        <f t="shared" si="156"/>
        <v/>
      </c>
      <c r="AV62" s="855">
        <f t="shared" si="157"/>
        <v>1</v>
      </c>
      <c r="AW62" s="856" t="str">
        <f>IF($K62="○",VLOOKUP($C62&amp;"-"&amp;AW$4,'05市民生活実感調査'!$A$3:$BC$218,COLUMN('05市民生活実感調査'!$O:$O),FALSE),"-")</f>
        <v>-</v>
      </c>
      <c r="AX62" s="878" t="str">
        <f>IF($L62="○",VLOOKUP($C62&amp;"-"&amp;AX$4,'05市民生活実感調査'!$A$3:$BC$218,COLUMN('05市民生活実感調査'!$O:$O),FALSE),"-")</f>
        <v>c</v>
      </c>
      <c r="AY62" s="878" t="str">
        <f>IF($M62="○",VLOOKUP($C62&amp;"-"&amp;AY$4,'05市民生活実感調査'!$A$3:$BC$218,COLUMN('05市民生活実感調査'!$O:$O),FALSE),"-")</f>
        <v>-</v>
      </c>
      <c r="AZ62" s="878" t="str">
        <f>IF($N62="○",VLOOKUP($C62&amp;"-"&amp;AZ$4,'05市民生活実感調査'!$A$3:$BC$218,COLUMN('05市民生活実感調査'!$O:$O),FALSE),"-")</f>
        <v>-</v>
      </c>
      <c r="BA62" s="878" t="str">
        <f>IF($O62="○",VLOOKUP($C62&amp;"-"&amp;BA$4,'05市民生活実感調査'!$A$3:$BC$218,COLUMN('05市民生活実感調査'!$O:$O),FALSE),"-")</f>
        <v>-</v>
      </c>
      <c r="BB62" s="878" t="str">
        <f>IF($P62="○",VLOOKUP($C62&amp;"-"&amp;BB$4,'05市民生活実感調査'!$A$3:$BC$218,COLUMN('05市民生活実感調査'!$O:$O),FALSE),"-")</f>
        <v>-</v>
      </c>
      <c r="BC62" s="878" t="str">
        <f>IF($Q62="○",VLOOKUP($C62&amp;"-"&amp;BC$4,'05市民生活実感調査'!$A$3:$BC$218,COLUMN('05市民生活実感調査'!$O:$O),FALSE),"-")</f>
        <v>-</v>
      </c>
      <c r="BD62" s="878" t="str">
        <f>IF($R62="○",VLOOKUP($C62&amp;"-"&amp;BD$4,'05市民生活実感調査'!$A$3:$BC$218,COLUMN('05市民生活実感調査'!$O:$O),FALSE),"-")</f>
        <v>-</v>
      </c>
      <c r="BE62" s="879" t="str">
        <f t="shared" si="158"/>
        <v>c</v>
      </c>
      <c r="BF62" s="877" t="str">
        <f t="shared" si="159"/>
        <v/>
      </c>
      <c r="BG62" s="878">
        <f t="shared" si="160"/>
        <v>2</v>
      </c>
      <c r="BH62" s="878" t="str">
        <f t="shared" si="161"/>
        <v/>
      </c>
      <c r="BI62" s="878" t="str">
        <f t="shared" si="162"/>
        <v/>
      </c>
      <c r="BJ62" s="878" t="str">
        <f t="shared" si="163"/>
        <v/>
      </c>
      <c r="BK62" s="878" t="str">
        <f t="shared" si="164"/>
        <v/>
      </c>
      <c r="BL62" s="878" t="str">
        <f t="shared" si="165"/>
        <v/>
      </c>
      <c r="BM62" s="878" t="str">
        <f t="shared" si="166"/>
        <v/>
      </c>
      <c r="BN62" s="840">
        <f t="shared" si="167"/>
        <v>0.5</v>
      </c>
      <c r="BO62" s="880" t="s">
        <v>123</v>
      </c>
      <c r="BP62" s="863" t="s">
        <v>2005</v>
      </c>
      <c r="BQ62" s="877" t="s">
        <v>313</v>
      </c>
      <c r="BR62" s="887" t="str">
        <f>VLOOKUP(BQ62,プルダウン!$A$1:$B$6,2,FALSE)</f>
        <v>政策の目的がかなり達成されている</v>
      </c>
      <c r="BS62" s="864" t="s">
        <v>323</v>
      </c>
      <c r="BT62" s="887" t="s">
        <v>1618</v>
      </c>
      <c r="BU62" s="891" t="s">
        <v>1619</v>
      </c>
      <c r="BV62" s="891"/>
      <c r="BW62" s="889" t="str">
        <f>VLOOKUP($A62&amp;"-"&amp;BW$4,'04施策の客観指標'!$A$4:$AY$1029,COLUMN('04施策の客観指標'!$AT:$AT),FALSE)</f>
        <v>d</v>
      </c>
      <c r="BX62" s="878" t="str">
        <f>VLOOKUP($A62&amp;"-"&amp;BX$4,'04施策の客観指標'!$A$4:$AY$1029,COLUMN('04施策の客観指標'!$AT:$AT),FALSE)</f>
        <v>-</v>
      </c>
      <c r="BY62" s="878" t="str">
        <f>VLOOKUP($A62&amp;"-"&amp;BY$4,'04施策の客観指標'!$A$4:$AY$1029,COLUMN('04施策の客観指標'!$AT:$AT),FALSE)</f>
        <v>-</v>
      </c>
      <c r="BZ62" s="878" t="str">
        <f>VLOOKUP($A62&amp;"-"&amp;BZ$4,'04施策の客観指標'!$A$4:$AY$1029,COLUMN('04施策の客観指標'!$AT:$AT),FALSE)</f>
        <v>-</v>
      </c>
      <c r="CA62" s="878" t="str">
        <f>VLOOKUP($A62&amp;"-"&amp;CA$4,'04施策の客観指標'!$A$4:$AY$1029,COLUMN('04施策の客観指標'!$AT:$AT),FALSE)</f>
        <v>-</v>
      </c>
      <c r="CB62" s="878" t="str">
        <f>VLOOKUP($A62&amp;"-"&amp;CB$4,'04施策の客観指標'!$A$4:$AY$1029,COLUMN('04施策の客観指標'!$AT:$AT),FALSE)</f>
        <v>-</v>
      </c>
      <c r="CC62" s="878" t="str">
        <f>VLOOKUP($A62&amp;"-"&amp;CC$4,'04施策の客観指標'!$A$4:$AY$1029,COLUMN('04施策の客観指標'!$AT:$AT),FALSE)</f>
        <v>-</v>
      </c>
      <c r="CD62" s="878" t="str">
        <f>VLOOKUP($A62&amp;"-"&amp;CD$4,'04施策の客観指標'!$A$4:$AY$1029,COLUMN('04施策の客観指標'!$AT:$AT),FALSE)</f>
        <v>-</v>
      </c>
      <c r="CE62" s="852" t="str">
        <f>VLOOKUP($A62&amp;"-"&amp;CE$4,'04施策の客観指標'!$A$4:$AY$1029,COLUMN('04施策の客観指標'!$AT:$AT),FALSE)</f>
        <v>-</v>
      </c>
      <c r="CF62" s="879" t="str">
        <f t="shared" si="168"/>
        <v>d</v>
      </c>
      <c r="CG62" s="856">
        <f>IF(BW62="-","-",VLOOKUP($A62&amp;"-"&amp;BW$4,'04施策の客観指標'!$A$4:$AY$1029,COLUMN('04施策の客観指標'!$AY:$AY),FALSE))</f>
        <v>1</v>
      </c>
      <c r="CH62" s="856" t="str">
        <f>IF(BX62="-","-",VLOOKUP($A62&amp;"-"&amp;BX$4,'04施策の客観指標'!$A$4:$AY$1029,COLUMN('04施策の客観指標'!$AY:$AY),FALSE))</f>
        <v>-</v>
      </c>
      <c r="CI62" s="856" t="str">
        <f>IF(BY62="-","-",VLOOKUP($A62&amp;"-"&amp;BY$4,'04施策の客観指標'!$A$4:$AY$1029,COLUMN('04施策の客観指標'!$AY:$AY),FALSE))</f>
        <v>-</v>
      </c>
      <c r="CJ62" s="856" t="str">
        <f>IF(BZ62="-","-",VLOOKUP($A62&amp;"-"&amp;BZ$4,'04施策の客観指標'!$A$4:$AY$1029,COLUMN('04施策の客観指標'!$AY:$AY),FALSE))</f>
        <v>-</v>
      </c>
      <c r="CK62" s="856" t="str">
        <f>IF(CA62="-","-",VLOOKUP($A62&amp;"-"&amp;CA$4,'04施策の客観指標'!$A$4:$AY$1029,COLUMN('04施策の客観指標'!$AY:$AY),FALSE))</f>
        <v>-</v>
      </c>
      <c r="CL62" s="856" t="str">
        <f>IF(CB62="-","-",VLOOKUP($A62&amp;"-"&amp;CB$4,'04施策の客観指標'!$A$4:$AY$1029,COLUMN('04施策の客観指標'!$AY:$AY),FALSE))</f>
        <v>-</v>
      </c>
      <c r="CM62" s="856" t="str">
        <f>IF(CC62="-","-",VLOOKUP($A62&amp;"-"&amp;CC$4,'04施策の客観指標'!$A$4:$AY$1029,COLUMN('04施策の客観指標'!$AY:$AY),FALSE))</f>
        <v>-</v>
      </c>
      <c r="CN62" s="856" t="str">
        <f>IF(CD62="-","-",VLOOKUP($A62&amp;"-"&amp;CD$4,'04施策の客観指標'!$A$4:$AY$1029,COLUMN('04施策の客観指標'!$AY:$AY),FALSE))</f>
        <v>-</v>
      </c>
      <c r="CO62" s="856" t="str">
        <f>IF(CE62="-","-",VLOOKUP($A62&amp;"-"&amp;CE$4,'04施策の客観指標'!$A$4:$AY$1029,COLUMN('04施策の客観指標'!$AY:$AY),FALSE))</f>
        <v>-</v>
      </c>
      <c r="CP62" s="879">
        <f t="shared" si="169"/>
        <v>1</v>
      </c>
      <c r="CQ62" s="877">
        <f t="shared" si="170"/>
        <v>1</v>
      </c>
      <c r="CR62" s="878" t="str">
        <f t="shared" si="171"/>
        <v/>
      </c>
      <c r="CS62" s="878" t="str">
        <f t="shared" si="172"/>
        <v/>
      </c>
      <c r="CT62" s="878" t="str">
        <f t="shared" si="173"/>
        <v/>
      </c>
      <c r="CU62" s="878" t="str">
        <f t="shared" si="174"/>
        <v/>
      </c>
      <c r="CV62" s="878" t="str">
        <f t="shared" si="175"/>
        <v/>
      </c>
      <c r="CW62" s="878" t="str">
        <f t="shared" si="176"/>
        <v/>
      </c>
      <c r="CX62" s="878" t="str">
        <f t="shared" si="177"/>
        <v/>
      </c>
      <c r="CY62" s="878" t="str">
        <f t="shared" si="178"/>
        <v/>
      </c>
      <c r="CZ62" s="855">
        <f t="shared" si="179"/>
        <v>0.25</v>
      </c>
      <c r="DA62" s="877" t="str">
        <f>IF($K62="○",VLOOKUP($C62&amp;"-"&amp;DA$4,'05市民生活実感調査'!$A$3:$BC$218,COLUMN('05市民生活実感調査'!$Y:$Y),FALSE),"-")</f>
        <v>-</v>
      </c>
      <c r="DB62" s="878" t="str">
        <f>IF($L62="○",VLOOKUP($C62&amp;"-"&amp;DB$4,'05市民生活実感調査'!$A$3:$BC$218,COLUMN('05市民生活実感調査'!$Y:$Y),FALSE),"-")</f>
        <v>c</v>
      </c>
      <c r="DC62" s="878" t="str">
        <f>IF($M62="○",VLOOKUP($C62&amp;"-"&amp;DC$4,'05市民生活実感調査'!$A$3:$BC$218,COLUMN('05市民生活実感調査'!$Y:$Y),FALSE),"-")</f>
        <v>-</v>
      </c>
      <c r="DD62" s="878" t="str">
        <f>IF($N62="○",VLOOKUP($C62&amp;"-"&amp;DD$4,'05市民生活実感調査'!$A$3:$BC$218,COLUMN('05市民生活実感調査'!$Y:$Y),FALSE),"-")</f>
        <v>-</v>
      </c>
      <c r="DE62" s="878" t="str">
        <f>IF($O62="○",VLOOKUP($C62&amp;"-"&amp;DE$4,'05市民生活実感調査'!$A$3:$BC$218,COLUMN('05市民生活実感調査'!$Y:$Y),FALSE),"-")</f>
        <v>-</v>
      </c>
      <c r="DF62" s="878" t="str">
        <f>IF($P62="○",VLOOKUP($C62&amp;"-"&amp;DF$4,'05市民生活実感調査'!$A$3:$BC$218,COLUMN('05市民生活実感調査'!$Y:$Y),FALSE),"-")</f>
        <v>-</v>
      </c>
      <c r="DG62" s="878" t="str">
        <f>IF($Q62="○",VLOOKUP($C62&amp;"-"&amp;DG$4,'05市民生活実感調査'!$A$3:$BC$218,COLUMN('05市民生活実感調査'!$Y:$Y),FALSE),"-")</f>
        <v>-</v>
      </c>
      <c r="DH62" s="878" t="str">
        <f>IF($R62="○",VLOOKUP($C62&amp;"-"&amp;DH$4,'05市民生活実感調査'!$A$3:$BC$218,COLUMN('05市民生活実感調査'!$Y:$Y),FALSE),"-")</f>
        <v>-</v>
      </c>
      <c r="DI62" s="879" t="str">
        <f t="shared" si="180"/>
        <v>c</v>
      </c>
      <c r="DJ62" s="877" t="str">
        <f t="shared" si="181"/>
        <v/>
      </c>
      <c r="DK62" s="878">
        <f t="shared" si="182"/>
        <v>2</v>
      </c>
      <c r="DL62" s="878" t="str">
        <f t="shared" si="183"/>
        <v/>
      </c>
      <c r="DM62" s="878" t="str">
        <f t="shared" si="184"/>
        <v/>
      </c>
      <c r="DN62" s="878" t="str">
        <f t="shared" si="262"/>
        <v/>
      </c>
      <c r="DO62" s="878" t="str">
        <f t="shared" si="185"/>
        <v/>
      </c>
      <c r="DP62" s="878" t="str">
        <f t="shared" si="186"/>
        <v/>
      </c>
      <c r="DQ62" s="878" t="str">
        <f t="shared" si="187"/>
        <v/>
      </c>
      <c r="DR62" s="840">
        <f t="shared" si="188"/>
        <v>0.5</v>
      </c>
      <c r="DS62" s="876" t="str">
        <f t="shared" si="189"/>
        <v>市民実感</v>
      </c>
      <c r="DT62" s="863" t="str">
        <f t="shared" si="190"/>
        <v>健康危機に対する安全・安心の確保は、市民生活に密接に関わる施策であることから、市民生活実感評価を重視する。</v>
      </c>
      <c r="DU62" s="877" t="str">
        <f>VLOOKUP(CF62&amp;DI62&amp;DS62,プルダウン!$AC$2:$AD$71,2,FALSE)</f>
        <v>C</v>
      </c>
      <c r="DV62" s="859" t="str">
        <f>VLOOKUP(DU62,プルダウン!$A$1:$B$6,2,FALSE)</f>
        <v>政策の目的がそこそこ達成されている</v>
      </c>
      <c r="DW62" s="860" t="s">
        <v>2225</v>
      </c>
      <c r="DX62" s="859"/>
      <c r="DY62" s="889" t="str">
        <f>VLOOKUP($A62&amp;"-"&amp;DY$4,'04施策の客観指標'!$A$4:$AY$1029,COLUMN('04施策の客観指標'!$AU:$AU),FALSE)</f>
        <v>d</v>
      </c>
      <c r="DZ62" s="878" t="str">
        <f>VLOOKUP($A62&amp;"-"&amp;DZ$4,'04施策の客観指標'!$A$4:$AY$1029,COLUMN('04施策の客観指標'!$AU:$AU),FALSE)</f>
        <v>-</v>
      </c>
      <c r="EA62" s="878" t="str">
        <f>VLOOKUP($A62&amp;"-"&amp;EA$4,'04施策の客観指標'!$A$4:$AY$1029,COLUMN('04施策の客観指標'!$AU:$AU),FALSE)</f>
        <v>-</v>
      </c>
      <c r="EB62" s="878" t="str">
        <f>VLOOKUP($A62&amp;"-"&amp;EB$4,'04施策の客観指標'!$A$4:$AY$1029,COLUMN('04施策の客観指標'!$AU:$AU),FALSE)</f>
        <v>-</v>
      </c>
      <c r="EC62" s="878" t="str">
        <f>VLOOKUP($A62&amp;"-"&amp;EC$4,'04施策の客観指標'!$A$4:$AY$1029,COLUMN('04施策の客観指標'!$AU:$AU),FALSE)</f>
        <v>-</v>
      </c>
      <c r="ED62" s="878" t="str">
        <f>VLOOKUP($A62&amp;"-"&amp;ED$4,'04施策の客観指標'!$A$4:$AY$1029,COLUMN('04施策の客観指標'!$AU:$AU),FALSE)</f>
        <v>-</v>
      </c>
      <c r="EE62" s="878" t="str">
        <f>VLOOKUP($A62&amp;"-"&amp;EE$4,'04施策の客観指標'!$A$4:$AY$1029,COLUMN('04施策の客観指標'!$AU:$AU),FALSE)</f>
        <v>-</v>
      </c>
      <c r="EF62" s="878" t="str">
        <f>VLOOKUP($A62&amp;"-"&amp;EF$4,'04施策の客観指標'!$A$4:$AY$1029,COLUMN('04施策の客観指標'!$AU:$AU),FALSE)</f>
        <v>-</v>
      </c>
      <c r="EG62" s="878" t="str">
        <f>VLOOKUP($A62&amp;"-"&amp;EG$4,'04施策の客観指標'!$A$4:$AY$1029,COLUMN('04施策の客観指標'!$AU:$AU),FALSE)</f>
        <v>-</v>
      </c>
      <c r="EH62" s="879" t="str">
        <f t="shared" si="191"/>
        <v>d</v>
      </c>
      <c r="EI62" s="895">
        <f>IF(DY62="-","-",VLOOKUP($A62&amp;"-"&amp;DY$4,'04施策の客観指標'!$A$4:$AY$1029,COLUMN('04施策の客観指標'!$AY:$AY),FALSE))</f>
        <v>1</v>
      </c>
      <c r="EJ62" s="895" t="str">
        <f>IF(DZ62="-","-",VLOOKUP($A62&amp;"-"&amp;DZ$4,'04施策の客観指標'!$A$4:$AY$1029,COLUMN('04施策の客観指標'!$AY:$AY),FALSE))</f>
        <v>-</v>
      </c>
      <c r="EK62" s="895" t="str">
        <f>IF(EA62="-","-",VLOOKUP($A62&amp;"-"&amp;EA$4,'04施策の客観指標'!$A$4:$AY$1029,COLUMN('04施策の客観指標'!$AY:$AY),FALSE))</f>
        <v>-</v>
      </c>
      <c r="EL62" s="895" t="str">
        <f>IF(EB62="-","-",VLOOKUP($A62&amp;"-"&amp;EB$4,'04施策の客観指標'!$A$4:$AY$1029,COLUMN('04施策の客観指標'!$AY:$AY),FALSE))</f>
        <v>-</v>
      </c>
      <c r="EM62" s="895" t="str">
        <f>IF(EC62="-","-",VLOOKUP($A62&amp;"-"&amp;EC$4,'04施策の客観指標'!$A$4:$AY$1029,COLUMN('04施策の客観指標'!$AY:$AY),FALSE))</f>
        <v>-</v>
      </c>
      <c r="EN62" s="895" t="str">
        <f>IF(ED62="-","-",VLOOKUP($A62&amp;"-"&amp;ED$4,'04施策の客観指標'!$A$4:$AY$1029,COLUMN('04施策の客観指標'!$AY:$AY),FALSE))</f>
        <v>-</v>
      </c>
      <c r="EO62" s="895" t="str">
        <f>IF(EE62="-","-",VLOOKUP($A62&amp;"-"&amp;EE$4,'04施策の客観指標'!$A$4:$AY$1029,COLUMN('04施策の客観指標'!$AY:$AY),FALSE))</f>
        <v>-</v>
      </c>
      <c r="EP62" s="895" t="str">
        <f>IF(EF62="-","-",VLOOKUP($A62&amp;"-"&amp;EF$4,'04施策の客観指標'!$A$4:$AY$1029,COLUMN('04施策の客観指標'!$AY:$AY),FALSE))</f>
        <v>-</v>
      </c>
      <c r="EQ62" s="895" t="str">
        <f>IF(EG62="-","-",VLOOKUP($A62&amp;"-"&amp;EG$4,'04施策の客観指標'!$A$4:$AY$1029,COLUMN('04施策の客観指標'!$AY:$AY),FALSE))</f>
        <v>-</v>
      </c>
      <c r="ER62" s="879">
        <f t="shared" si="192"/>
        <v>1</v>
      </c>
      <c r="ES62" s="877">
        <f t="shared" si="193"/>
        <v>1</v>
      </c>
      <c r="ET62" s="878" t="str">
        <f t="shared" si="194"/>
        <v/>
      </c>
      <c r="EU62" s="878" t="str">
        <f t="shared" si="195"/>
        <v/>
      </c>
      <c r="EV62" s="878" t="str">
        <f t="shared" si="196"/>
        <v/>
      </c>
      <c r="EW62" s="878" t="str">
        <f t="shared" si="197"/>
        <v/>
      </c>
      <c r="EX62" s="878" t="str">
        <f t="shared" si="198"/>
        <v/>
      </c>
      <c r="EY62" s="878" t="str">
        <f t="shared" si="199"/>
        <v/>
      </c>
      <c r="EZ62" s="878" t="str">
        <f t="shared" si="200"/>
        <v/>
      </c>
      <c r="FA62" s="878" t="str">
        <f t="shared" si="201"/>
        <v/>
      </c>
      <c r="FB62" s="855">
        <f t="shared" si="202"/>
        <v>0.25</v>
      </c>
      <c r="FC62" s="877" t="str">
        <f>IF($K62="○",VLOOKUP($C62&amp;"-"&amp;FC$4,'05市民生活実感調査'!$A$3:$BC$218,COLUMN('05市民生活実感調査'!$AI:$AI),FALSE),"-")</f>
        <v>-</v>
      </c>
      <c r="FD62" s="878" t="str">
        <f>IF($L62="○",VLOOKUP($C62&amp;"-"&amp;FD$4,'05市民生活実感調査'!$A$3:$BC$218,COLUMN('05市民生活実感調査'!$AI:$AI),FALSE),"-")</f>
        <v>c</v>
      </c>
      <c r="FE62" s="878" t="str">
        <f>IF($M62="○",VLOOKUP($C62&amp;"-"&amp;FE$4,'05市民生活実感調査'!$A$3:$BC$218,COLUMN('05市民生活実感調査'!$AI:$AI),FALSE),"-")</f>
        <v>-</v>
      </c>
      <c r="FF62" s="878" t="str">
        <f>IF($N62="○",VLOOKUP($C62&amp;"-"&amp;FF$4,'05市民生活実感調査'!$A$3:$BC$218,COLUMN('05市民生活実感調査'!$AI:$AI),FALSE),"-")</f>
        <v>-</v>
      </c>
      <c r="FG62" s="878" t="str">
        <f>IF($O62="○",VLOOKUP($C62&amp;"-"&amp;FG$4,'05市民生活実感調査'!$A$3:$BC$218,COLUMN('05市民生活実感調査'!$AI:$AI),FALSE),"-")</f>
        <v>-</v>
      </c>
      <c r="FH62" s="878" t="str">
        <f>IF($P62="○",VLOOKUP($C62&amp;"-"&amp;FH$4,'05市民生活実感調査'!$A$3:$BC$218,COLUMN('05市民生活実感調査'!$AI:$AI),FALSE),"-")</f>
        <v>-</v>
      </c>
      <c r="FI62" s="878" t="str">
        <f>IF($Q62="○",VLOOKUP($C62&amp;"-"&amp;FI$4,'05市民生活実感調査'!$A$3:$BC$218,COLUMN('05市民生活実感調査'!$AI:$AI),FALSE),"-")</f>
        <v>-</v>
      </c>
      <c r="FJ62" s="878" t="str">
        <f>IF($R62="○",VLOOKUP($C62&amp;"-"&amp;FJ$4,'05市民生活実感調査'!$A$3:$BC$218,COLUMN('05市民生活実感調査'!$AI:$AI),FALSE),"-")</f>
        <v>-</v>
      </c>
      <c r="FK62" s="879" t="str">
        <f t="shared" si="203"/>
        <v>c</v>
      </c>
      <c r="FL62" s="877" t="str">
        <f t="shared" si="204"/>
        <v/>
      </c>
      <c r="FM62" s="878">
        <f t="shared" si="205"/>
        <v>2</v>
      </c>
      <c r="FN62" s="878" t="str">
        <f t="shared" si="206"/>
        <v/>
      </c>
      <c r="FO62" s="878" t="str">
        <f t="shared" si="207"/>
        <v/>
      </c>
      <c r="FP62" s="878" t="str">
        <f t="shared" si="208"/>
        <v/>
      </c>
      <c r="FQ62" s="878" t="str">
        <f t="shared" si="209"/>
        <v/>
      </c>
      <c r="FR62" s="878" t="str">
        <f t="shared" si="210"/>
        <v/>
      </c>
      <c r="FS62" s="878" t="str">
        <f t="shared" si="211"/>
        <v/>
      </c>
      <c r="FT62" s="840">
        <f t="shared" si="212"/>
        <v>0.5</v>
      </c>
      <c r="FU62" s="876" t="str">
        <f t="shared" si="213"/>
        <v>市民実感</v>
      </c>
      <c r="FV62" s="863" t="str">
        <f t="shared" si="214"/>
        <v>健康危機に対する安全・安心の確保は、市民生活に密接に関わる施策であることから、市民生活実感評価を重視する。</v>
      </c>
      <c r="FW62" s="877" t="str">
        <f>VLOOKUP(EH62&amp;FK62&amp;FU62,プルダウン!$AC$2:$AD$71,2,FALSE)</f>
        <v>C</v>
      </c>
      <c r="FX62" s="859" t="str">
        <f>VLOOKUP(FW62,プルダウン!$A$1:$B$6,2,FALSE)</f>
        <v>政策の目的がそこそこ達成されている</v>
      </c>
      <c r="FY62" s="864"/>
      <c r="FZ62" s="859"/>
      <c r="GA62" s="889" t="str">
        <f>VLOOKUP($A62&amp;"-"&amp;GA$4,'04施策の客観指標'!$A$4:$AY$1029,COLUMN('04施策の客観指標'!$AV:$AV),FALSE)</f>
        <v>c</v>
      </c>
      <c r="GB62" s="878" t="str">
        <f>VLOOKUP($A62&amp;"-"&amp;GB$4,'04施策の客観指標'!$A$4:$AY$1029,COLUMN('04施策の客観指標'!$AV:$AV),FALSE)</f>
        <v>-</v>
      </c>
      <c r="GC62" s="878" t="str">
        <f>VLOOKUP($A62&amp;"-"&amp;GC$4,'04施策の客観指標'!$A$4:$AY$1029,COLUMN('04施策の客観指標'!$AV:$AV),FALSE)</f>
        <v>-</v>
      </c>
      <c r="GD62" s="878" t="str">
        <f>VLOOKUP($A62&amp;"-"&amp;GD$4,'04施策の客観指標'!$A$4:$AY$1029,COLUMN('04施策の客観指標'!$AV:$AV),FALSE)</f>
        <v>-</v>
      </c>
      <c r="GE62" s="878" t="str">
        <f>VLOOKUP($A62&amp;"-"&amp;GE$4,'04施策の客観指標'!$A$4:$AY$1029,COLUMN('04施策の客観指標'!$AV:$AV),FALSE)</f>
        <v>-</v>
      </c>
      <c r="GF62" s="878" t="str">
        <f>VLOOKUP($A62&amp;"-"&amp;GF$4,'04施策の客観指標'!$A$4:$AY$1029,COLUMN('04施策の客観指標'!$AV:$AV),FALSE)</f>
        <v>-</v>
      </c>
      <c r="GG62" s="878" t="str">
        <f>VLOOKUP($A62&amp;"-"&amp;GG$4,'04施策の客観指標'!$A$4:$AY$1029,COLUMN('04施策の客観指標'!$AV:$AV),FALSE)</f>
        <v>-</v>
      </c>
      <c r="GH62" s="878" t="str">
        <f>VLOOKUP($A62&amp;"-"&amp;GH$4,'04施策の客観指標'!$A$4:$AY$1029,COLUMN('04施策の客観指標'!$AV:$AV),FALSE)</f>
        <v>-</v>
      </c>
      <c r="GI62" s="878" t="str">
        <f>VLOOKUP($A62&amp;"-"&amp;GI$4,'04施策の客観指標'!$A$4:$AY$1029,COLUMN('04施策の客観指標'!$AV:$AV),FALSE)</f>
        <v>-</v>
      </c>
      <c r="GJ62" s="879" t="str">
        <f t="shared" si="215"/>
        <v>c</v>
      </c>
      <c r="GK62" s="856">
        <f>IF(GA62="-","-",VLOOKUP($A62&amp;"-"&amp;GA$4,'04施策の客観指標'!$A$4:$AY$1029,COLUMN('04施策の客観指標'!$AY:$AY),FALSE))</f>
        <v>1</v>
      </c>
      <c r="GL62" s="856" t="str">
        <f>IF(GB62="-","-",VLOOKUP($A62&amp;"-"&amp;GB$4,'04施策の客観指標'!$A$4:$AY$1029,COLUMN('04施策の客観指標'!$AY:$AY),FALSE))</f>
        <v>-</v>
      </c>
      <c r="GM62" s="856" t="str">
        <f>IF(GC62="-","-",VLOOKUP($A62&amp;"-"&amp;GC$4,'04施策の客観指標'!$A$4:$AY$1029,COLUMN('04施策の客観指標'!$AY:$AY),FALSE))</f>
        <v>-</v>
      </c>
      <c r="GN62" s="856" t="str">
        <f>IF(GD62="-","-",VLOOKUP($A62&amp;"-"&amp;GD$4,'04施策の客観指標'!$A$4:$AY$1029,COLUMN('04施策の客観指標'!$AY:$AY),FALSE))</f>
        <v>-</v>
      </c>
      <c r="GO62" s="856" t="str">
        <f>IF(GE62="-","-",VLOOKUP($A62&amp;"-"&amp;GE$4,'04施策の客観指標'!$A$4:$AY$1029,COLUMN('04施策の客観指標'!$AY:$AY),FALSE))</f>
        <v>-</v>
      </c>
      <c r="GP62" s="856" t="str">
        <f>IF(GF62="-","-",VLOOKUP($A62&amp;"-"&amp;GF$4,'04施策の客観指標'!$A$4:$AY$1029,COLUMN('04施策の客観指標'!$AY:$AY),FALSE))</f>
        <v>-</v>
      </c>
      <c r="GQ62" s="856" t="str">
        <f>IF(GG62="-","-",VLOOKUP($A62&amp;"-"&amp;GG$4,'04施策の客観指標'!$A$4:$AY$1029,COLUMN('04施策の客観指標'!$AY:$AY),FALSE))</f>
        <v>-</v>
      </c>
      <c r="GR62" s="856" t="str">
        <f>IF(GH62="-","-",VLOOKUP($A62&amp;"-"&amp;GH$4,'04施策の客観指標'!$A$4:$AY$1029,COLUMN('04施策の客観指標'!$AY:$AY),FALSE))</f>
        <v>-</v>
      </c>
      <c r="GS62" s="856" t="str">
        <f>IF(GI62="-","-",VLOOKUP($A62&amp;"-"&amp;GI$4,'04施策の客観指標'!$A$4:$AY$1029,COLUMN('04施策の客観指標'!$AY:$AY),FALSE))</f>
        <v>-</v>
      </c>
      <c r="GT62" s="879">
        <f t="shared" si="216"/>
        <v>1</v>
      </c>
      <c r="GU62" s="877">
        <f t="shared" si="217"/>
        <v>2</v>
      </c>
      <c r="GV62" s="878" t="str">
        <f t="shared" si="218"/>
        <v/>
      </c>
      <c r="GW62" s="878" t="str">
        <f t="shared" si="219"/>
        <v/>
      </c>
      <c r="GX62" s="878" t="str">
        <f t="shared" si="220"/>
        <v/>
      </c>
      <c r="GY62" s="878" t="str">
        <f t="shared" si="221"/>
        <v/>
      </c>
      <c r="GZ62" s="878" t="str">
        <f t="shared" si="222"/>
        <v/>
      </c>
      <c r="HA62" s="878" t="str">
        <f t="shared" si="223"/>
        <v/>
      </c>
      <c r="HB62" s="878" t="str">
        <f t="shared" si="224"/>
        <v/>
      </c>
      <c r="HC62" s="878" t="str">
        <f t="shared" si="225"/>
        <v/>
      </c>
      <c r="HD62" s="855">
        <f t="shared" si="226"/>
        <v>0.5</v>
      </c>
      <c r="HE62" s="877" t="str">
        <f>IF($K62="○",VLOOKUP($C62&amp;"-"&amp;HE$4,'05市民生活実感調査'!$A$3:$BC$218,COLUMN('05市民生活実感調査'!$AS:$AS),FALSE),"-")</f>
        <v>-</v>
      </c>
      <c r="HF62" s="878" t="str">
        <f>IF($L62="○",VLOOKUP($C62&amp;"-"&amp;HF$4,'05市民生活実感調査'!$A$3:$BC$218,COLUMN('05市民生活実感調査'!$AS:$AS),FALSE),"-")</f>
        <v>c</v>
      </c>
      <c r="HG62" s="878" t="str">
        <f>IF($M62="○",VLOOKUP($C62&amp;"-"&amp;HG$4,'05市民生活実感調査'!$A$3:$BC$218,COLUMN('05市民生活実感調査'!$AS:$AS),FALSE),"-")</f>
        <v>-</v>
      </c>
      <c r="HH62" s="878" t="str">
        <f>IF($N62="○",VLOOKUP($C62&amp;"-"&amp;HH$4,'05市民生活実感調査'!$A$3:$BC$218,COLUMN('05市民生活実感調査'!$AS:$AS),FALSE),"-")</f>
        <v>-</v>
      </c>
      <c r="HI62" s="878" t="str">
        <f>IF($O62="○",VLOOKUP($C62&amp;"-"&amp;HI$4,'05市民生活実感調査'!$A$3:$BC$218,COLUMN('05市民生活実感調査'!$AS:$AS),FALSE),"-")</f>
        <v>-</v>
      </c>
      <c r="HJ62" s="878" t="str">
        <f>IF($P62="○",VLOOKUP($C62&amp;"-"&amp;HJ$4,'05市民生活実感調査'!$A$3:$BC$218,COLUMN('05市民生活実感調査'!$AS:$AS),FALSE),"-")</f>
        <v>-</v>
      </c>
      <c r="HK62" s="878" t="str">
        <f>IF($Q62="○",VLOOKUP($C62&amp;"-"&amp;HK$4,'05市民生活実感調査'!$A$3:$BC$218,COLUMN('05市民生活実感調査'!$AS:$AS),FALSE),"-")</f>
        <v>-</v>
      </c>
      <c r="HL62" s="878" t="str">
        <f>IF($R62="○",VLOOKUP($C62&amp;"-"&amp;HL$4,'05市民生活実感調査'!$A$3:$BC$218,COLUMN('05市民生活実感調査'!$AS:$AS),FALSE),"-")</f>
        <v>-</v>
      </c>
      <c r="HM62" s="879" t="str">
        <f t="shared" si="227"/>
        <v>c</v>
      </c>
      <c r="HN62" s="877" t="str">
        <f t="shared" si="228"/>
        <v/>
      </c>
      <c r="HO62" s="878">
        <f t="shared" si="229"/>
        <v>2</v>
      </c>
      <c r="HP62" s="878" t="str">
        <f t="shared" si="230"/>
        <v/>
      </c>
      <c r="HQ62" s="878" t="str">
        <f t="shared" si="231"/>
        <v/>
      </c>
      <c r="HR62" s="878" t="str">
        <f t="shared" si="232"/>
        <v/>
      </c>
      <c r="HS62" s="878" t="str">
        <f t="shared" si="233"/>
        <v/>
      </c>
      <c r="HT62" s="878" t="str">
        <f t="shared" si="234"/>
        <v/>
      </c>
      <c r="HU62" s="878" t="str">
        <f t="shared" si="235"/>
        <v/>
      </c>
      <c r="HV62" s="840">
        <f t="shared" si="236"/>
        <v>0.5</v>
      </c>
      <c r="HW62" s="876" t="str">
        <f t="shared" si="237"/>
        <v>市民実感</v>
      </c>
      <c r="HX62" s="863" t="str">
        <f t="shared" si="238"/>
        <v>健康危機に対する安全・安心の確保は、市民生活に密接に関わる施策であることから、市民生活実感評価を重視する。</v>
      </c>
      <c r="HY62" s="877" t="str">
        <f>VLOOKUP(GJ62&amp;HM62&amp;HW62,プルダウン!$AC$2:$AD$71,2,FALSE)</f>
        <v>C</v>
      </c>
      <c r="HZ62" s="859" t="str">
        <f>VLOOKUP(HY62,プルダウン!$A$1:$B$6,2,FALSE)</f>
        <v>政策の目的がそこそこ達成されている</v>
      </c>
      <c r="IA62" s="860" t="s">
        <v>3005</v>
      </c>
      <c r="IB62" s="859"/>
      <c r="IC62" s="889" t="str">
        <f>VLOOKUP($A62&amp;"-"&amp;IC$4,'04施策の客観指標'!$A$4:$AY$1029,COLUMN('04施策の客観指標'!$AW:$AW),FALSE)</f>
        <v>e</v>
      </c>
      <c r="ID62" s="878" t="str">
        <f>VLOOKUP($A62&amp;"-"&amp;ID$4,'04施策の客観指標'!$A$4:$AY$1029,COLUMN('04施策の客観指標'!$AW:$AW),FALSE)</f>
        <v>-</v>
      </c>
      <c r="IE62" s="878" t="str">
        <f>VLOOKUP($A62&amp;"-"&amp;IE$4,'04施策の客観指標'!$A$4:$AY$1029,COLUMN('04施策の客観指標'!$AW:$AW),FALSE)</f>
        <v>-</v>
      </c>
      <c r="IF62" s="878" t="str">
        <f>VLOOKUP($A62&amp;"-"&amp;IF$4,'04施策の客観指標'!$A$4:$AY$1029,COLUMN('04施策の客観指標'!$AW:$AW),FALSE)</f>
        <v>-</v>
      </c>
      <c r="IG62" s="878" t="str">
        <f>VLOOKUP($A62&amp;"-"&amp;IG$4,'04施策の客観指標'!$A$4:$AY$1029,COLUMN('04施策の客観指標'!$AW:$AW),FALSE)</f>
        <v>-</v>
      </c>
      <c r="IH62" s="878" t="str">
        <f>VLOOKUP($A62&amp;"-"&amp;IH$4,'04施策の客観指標'!$A$4:$AY$1029,COLUMN('04施策の客観指標'!$AW:$AW),FALSE)</f>
        <v>-</v>
      </c>
      <c r="II62" s="878" t="str">
        <f>VLOOKUP($A62&amp;"-"&amp;II$4,'04施策の客観指標'!$A$4:$AY$1029,COLUMN('04施策の客観指標'!$AW:$AW),FALSE)</f>
        <v>-</v>
      </c>
      <c r="IJ62" s="878" t="str">
        <f>VLOOKUP($A62&amp;"-"&amp;IJ$4,'04施策の客観指標'!$A$4:$AY$1029,COLUMN('04施策の客観指標'!$AW:$AW),FALSE)</f>
        <v>-</v>
      </c>
      <c r="IK62" s="878" t="str">
        <f>VLOOKUP($A62&amp;"-"&amp;IK$4,'04施策の客観指標'!$A$4:$AY$1029,COLUMN('04施策の客観指標'!$AW:$AW),FALSE)</f>
        <v>-</v>
      </c>
      <c r="IL62" s="879" t="str">
        <f t="shared" si="239"/>
        <v>e</v>
      </c>
      <c r="IM62" s="856">
        <f>IF(IC62="-","-",VLOOKUP($A62&amp;"-"&amp;IC$4,'04施策の客観指標'!$A$4:$AY$1029,COLUMN('04施策の客観指標'!$AY:$AY),FALSE))</f>
        <v>1</v>
      </c>
      <c r="IN62" s="856" t="str">
        <f>IF(ID62="-","-",VLOOKUP($A62&amp;"-"&amp;ID$4,'04施策の客観指標'!$A$4:$AY$1029,COLUMN('04施策の客観指標'!$AY:$AY),FALSE))</f>
        <v>-</v>
      </c>
      <c r="IO62" s="856" t="str">
        <f>IF(IE62="-","-",VLOOKUP($A62&amp;"-"&amp;IE$4,'04施策の客観指標'!$A$4:$AY$1029,COLUMN('04施策の客観指標'!$AY:$AY),FALSE))</f>
        <v>-</v>
      </c>
      <c r="IP62" s="856" t="str">
        <f>IF(IF62="-","-",VLOOKUP($A62&amp;"-"&amp;IF$4,'04施策の客観指標'!$A$4:$AY$1029,COLUMN('04施策の客観指標'!$AY:$AY),FALSE))</f>
        <v>-</v>
      </c>
      <c r="IQ62" s="856" t="str">
        <f>IF(IG62="-","-",VLOOKUP($A62&amp;"-"&amp;IG$4,'04施策の客観指標'!$A$4:$AY$1029,COLUMN('04施策の客観指標'!$AY:$AY),FALSE))</f>
        <v>-</v>
      </c>
      <c r="IR62" s="856" t="str">
        <f>IF(IH62="-","-",VLOOKUP($A62&amp;"-"&amp;IH$4,'04施策の客観指標'!$A$4:$AY$1029,COLUMN('04施策の客観指標'!$AY:$AY),FALSE))</f>
        <v>-</v>
      </c>
      <c r="IS62" s="856" t="str">
        <f>IF(II62="-","-",VLOOKUP($A62&amp;"-"&amp;II$4,'04施策の客観指標'!$A$4:$AY$1029,COLUMN('04施策の客観指標'!$AY:$AY),FALSE))</f>
        <v>-</v>
      </c>
      <c r="IT62" s="856" t="str">
        <f>IF(IJ62="-","-",VLOOKUP($A62&amp;"-"&amp;IJ$4,'04施策の客観指標'!$A$4:$AY$1029,COLUMN('04施策の客観指標'!$AY:$AY),FALSE))</f>
        <v>-</v>
      </c>
      <c r="IU62" s="856" t="str">
        <f>IF(IK62="-","-",VLOOKUP($A62&amp;"-"&amp;IK$4,'04施策の客観指標'!$A$4:$AY$1029,COLUMN('04施策の客観指標'!$AY:$AY),FALSE))</f>
        <v>-</v>
      </c>
      <c r="IV62" s="879">
        <f t="shared" si="240"/>
        <v>1</v>
      </c>
      <c r="IW62" s="877">
        <f t="shared" si="241"/>
        <v>0</v>
      </c>
      <c r="IX62" s="878" t="str">
        <f t="shared" si="242"/>
        <v/>
      </c>
      <c r="IY62" s="878" t="str">
        <f t="shared" si="243"/>
        <v/>
      </c>
      <c r="IZ62" s="878" t="str">
        <f t="shared" si="244"/>
        <v/>
      </c>
      <c r="JA62" s="878" t="str">
        <f t="shared" si="245"/>
        <v/>
      </c>
      <c r="JB62" s="878" t="str">
        <f t="shared" si="246"/>
        <v/>
      </c>
      <c r="JC62" s="878" t="str">
        <f t="shared" si="247"/>
        <v/>
      </c>
      <c r="JD62" s="878" t="str">
        <f t="shared" si="248"/>
        <v/>
      </c>
      <c r="JE62" s="878" t="str">
        <f t="shared" si="249"/>
        <v/>
      </c>
      <c r="JF62" s="855">
        <f t="shared" si="250"/>
        <v>0</v>
      </c>
      <c r="JG62" s="877" t="str">
        <f>IF($K62="○",VLOOKUP($C62&amp;"-"&amp;JG$4,'05市民生活実感調査'!$A$3:$BC$218,COLUMN('05市民生活実感調査'!$BC:$BC),FALSE),"-")</f>
        <v>-</v>
      </c>
      <c r="JH62" s="878" t="str">
        <f>IF($L62="○",VLOOKUP($C62&amp;"-"&amp;JH$4,'05市民生活実感調査'!$A$3:$BC$218,COLUMN('05市民生活実感調査'!$BC:$BC),FALSE),"-")</f>
        <v>c</v>
      </c>
      <c r="JI62" s="878" t="str">
        <f>IF($M62="○",VLOOKUP($C62&amp;"-"&amp;JI$4,'05市民生活実感調査'!$A$3:$BC$218,COLUMN('05市民生活実感調査'!$BC:$BC),FALSE),"-")</f>
        <v>-</v>
      </c>
      <c r="JJ62" s="878" t="str">
        <f>IF($N62="○",VLOOKUP($C62&amp;"-"&amp;JJ$4,'05市民生活実感調査'!$A$3:$BC$218,COLUMN('05市民生活実感調査'!$BC:$BC),FALSE),"-")</f>
        <v>-</v>
      </c>
      <c r="JK62" s="878" t="str">
        <f>IF($O62="○",VLOOKUP($C62&amp;"-"&amp;JK$4,'05市民生活実感調査'!$A$3:$BC$218,COLUMN('05市民生活実感調査'!$BC:$BC),FALSE),"-")</f>
        <v>-</v>
      </c>
      <c r="JL62" s="878" t="str">
        <f>IF($P62="○",VLOOKUP($C62&amp;"-"&amp;JL$4,'05市民生活実感調査'!$A$3:$BC$218,COLUMN('05市民生活実感調査'!$BC:$BC),FALSE),"-")</f>
        <v>-</v>
      </c>
      <c r="JM62" s="878" t="str">
        <f>IF($Q62="○",VLOOKUP($C62&amp;"-"&amp;JM$4,'05市民生活実感調査'!$A$3:$BC$218,COLUMN('05市民生活実感調査'!$BC:$BC),FALSE),"-")</f>
        <v>-</v>
      </c>
      <c r="JN62" s="878" t="str">
        <f>IF($R62="○",VLOOKUP($C62&amp;"-"&amp;JN$4,'05市民生活実感調査'!$A$3:$BC$218,COLUMN('05市民生活実感調査'!$BC:$BC),FALSE),"-")</f>
        <v>-</v>
      </c>
      <c r="JO62" s="879" t="str">
        <f t="shared" si="251"/>
        <v>c</v>
      </c>
      <c r="JP62" s="877" t="str">
        <f t="shared" si="252"/>
        <v/>
      </c>
      <c r="JQ62" s="878">
        <f t="shared" si="253"/>
        <v>2</v>
      </c>
      <c r="JR62" s="878" t="str">
        <f t="shared" si="254"/>
        <v/>
      </c>
      <c r="JS62" s="878" t="str">
        <f t="shared" si="255"/>
        <v/>
      </c>
      <c r="JT62" s="878" t="str">
        <f t="shared" si="256"/>
        <v/>
      </c>
      <c r="JU62" s="878" t="str">
        <f t="shared" si="257"/>
        <v/>
      </c>
      <c r="JV62" s="878" t="str">
        <f t="shared" si="258"/>
        <v/>
      </c>
      <c r="JW62" s="878" t="str">
        <f t="shared" si="259"/>
        <v/>
      </c>
      <c r="JX62" s="840">
        <f t="shared" si="260"/>
        <v>0.5</v>
      </c>
      <c r="JY62" s="876" t="str">
        <f t="shared" si="263"/>
        <v>市民実感</v>
      </c>
      <c r="JZ62" s="863" t="str">
        <f t="shared" si="261"/>
        <v>健康危機に対する安全・安心の確保は、市民生活に密接に関わる施策であることから、市民生活実感評価を重視する。</v>
      </c>
      <c r="KA62" s="877" t="str">
        <f>VLOOKUP(IL62&amp;JO62&amp;JY62,プルダウン!$AC$2:$AD$71,2,FALSE)</f>
        <v>D</v>
      </c>
      <c r="KB62" s="859" t="str">
        <f>VLOOKUP(KA62,プルダウン!$A$1:$B$6,2,FALSE)</f>
        <v>政策の目的があまり達成されていない</v>
      </c>
      <c r="KC62" s="860" t="s">
        <v>3190</v>
      </c>
      <c r="KD62" s="859"/>
      <c r="KE62" s="883" t="str">
        <f>VLOOKUP($A62&amp;"-"&amp;KE$4,'04施策の客観指標'!$A$4:$AY$1029,COLUMN('04施策の客観指標'!$AX:$AX),FALSE)</f>
        <v>c</v>
      </c>
      <c r="KF62" s="813" t="str">
        <f>VLOOKUP($A62&amp;"-"&amp;KF$4,'04施策の客観指標'!$A$4:$AY$1029,COLUMN('04施策の客観指標'!$AX:$AX),FALSE)</f>
        <v>-</v>
      </c>
      <c r="KG62" s="813" t="str">
        <f>VLOOKUP($A62&amp;"-"&amp;KG$4,'04施策の客観指標'!$A$4:$AY$1029,COLUMN('04施策の客観指標'!$AX:$AX),FALSE)</f>
        <v>-</v>
      </c>
      <c r="KH62" s="813" t="str">
        <f>VLOOKUP($A62&amp;"-"&amp;KH$4,'04施策の客観指標'!$A$4:$AY$1029,COLUMN('04施策の客観指標'!$AX:$AX),FALSE)</f>
        <v>-</v>
      </c>
      <c r="KI62" s="813" t="str">
        <f>VLOOKUP($A62&amp;"-"&amp;KI$4,'04施策の客観指標'!$A$4:$AY$1029,COLUMN('04施策の客観指標'!$AX:$AX),FALSE)</f>
        <v>-</v>
      </c>
      <c r="KJ62" s="813" t="str">
        <f>VLOOKUP($A62&amp;"-"&amp;KJ$4,'04施策の客観指標'!$A$4:$AY$1029,COLUMN('04施策の客観指標'!$AX:$AX),FALSE)</f>
        <v>-</v>
      </c>
      <c r="KK62" s="813" t="str">
        <f>VLOOKUP($A62&amp;"-"&amp;KK$4,'04施策の客観指標'!$A$4:$AY$1029,COLUMN('04施策の客観指標'!$AX:$AX),FALSE)</f>
        <v>-</v>
      </c>
      <c r="KL62" s="813" t="str">
        <f>VLOOKUP($A62&amp;"-"&amp;KL$4,'04施策の客観指標'!$A$4:$AY$1029,COLUMN('04施策の客観指標'!$AX:$AX),FALSE)</f>
        <v>-</v>
      </c>
      <c r="KM62" s="813" t="str">
        <f>VLOOKUP($A62&amp;"-"&amp;KM$4,'04施策の客観指標'!$A$4:$AY$1029,COLUMN('04施策の客観指標'!$AX:$AX),FALSE)</f>
        <v>-</v>
      </c>
      <c r="KN62" s="814" t="str">
        <f t="shared" si="118"/>
        <v>c</v>
      </c>
      <c r="KO62" s="423">
        <f>IF(KE62="-","-",VLOOKUP($A62&amp;"-"&amp;KE$4,'04施策の客観指標'!$A$4:$AY$1029,COLUMN('04施策の客観指標'!$AY:$AY),FALSE))</f>
        <v>1</v>
      </c>
      <c r="KP62" s="423" t="str">
        <f>IF(KF62="-","-",VLOOKUP($A62&amp;"-"&amp;KF$4,'04施策の客観指標'!$A$4:$AY$1029,COLUMN('04施策の客観指標'!$AY:$AY),FALSE))</f>
        <v>-</v>
      </c>
      <c r="KQ62" s="423" t="str">
        <f>IF(KG62="-","-",VLOOKUP($A62&amp;"-"&amp;KG$4,'04施策の客観指標'!$A$4:$AY$1029,COLUMN('04施策の客観指標'!$AY:$AY),FALSE))</f>
        <v>-</v>
      </c>
      <c r="KR62" s="423" t="str">
        <f>IF(KH62="-","-",VLOOKUP($A62&amp;"-"&amp;KH$4,'04施策の客観指標'!$A$4:$AY$1029,COLUMN('04施策の客観指標'!$AY:$AY),FALSE))</f>
        <v>-</v>
      </c>
      <c r="KS62" s="423" t="str">
        <f>IF(KI62="-","-",VLOOKUP($A62&amp;"-"&amp;KI$4,'04施策の客観指標'!$A$4:$AY$1029,COLUMN('04施策の客観指標'!$AY:$AY),FALSE))</f>
        <v>-</v>
      </c>
      <c r="KT62" s="423" t="str">
        <f>IF(KJ62="-","-",VLOOKUP($A62&amp;"-"&amp;KJ$4,'04施策の客観指標'!$A$4:$AY$1029,COLUMN('04施策の客観指標'!$AY:$AY),FALSE))</f>
        <v>-</v>
      </c>
      <c r="KU62" s="423" t="str">
        <f>IF(KK62="-","-",VLOOKUP($A62&amp;"-"&amp;KK$4,'04施策の客観指標'!$A$4:$AY$1029,COLUMN('04施策の客観指標'!$AY:$AY),FALSE))</f>
        <v>-</v>
      </c>
      <c r="KV62" s="423" t="str">
        <f>IF(KL62="-","-",VLOOKUP($A62&amp;"-"&amp;KL$4,'04施策の客観指標'!$A$4:$AY$1029,COLUMN('04施策の客観指標'!$AY:$AY),FALSE))</f>
        <v>-</v>
      </c>
      <c r="KW62" s="423" t="str">
        <f>IF(KM62="-","-",VLOOKUP($A62&amp;"-"&amp;KM$4,'04施策の客観指標'!$A$4:$AY$1029,COLUMN('04施策の客観指標'!$AY:$AY),FALSE))</f>
        <v>-</v>
      </c>
      <c r="KX62" s="234">
        <f t="shared" si="119"/>
        <v>1</v>
      </c>
      <c r="KY62" s="237">
        <f t="shared" si="120"/>
        <v>2</v>
      </c>
      <c r="KZ62" s="187" t="str">
        <f t="shared" si="121"/>
        <v/>
      </c>
      <c r="LA62" s="187" t="str">
        <f t="shared" si="122"/>
        <v/>
      </c>
      <c r="LB62" s="187" t="str">
        <f t="shared" si="123"/>
        <v/>
      </c>
      <c r="LC62" s="187" t="str">
        <f t="shared" si="124"/>
        <v/>
      </c>
      <c r="LD62" s="187" t="str">
        <f t="shared" si="125"/>
        <v/>
      </c>
      <c r="LE62" s="187" t="str">
        <f t="shared" si="126"/>
        <v/>
      </c>
      <c r="LF62" s="187" t="str">
        <f t="shared" si="127"/>
        <v/>
      </c>
      <c r="LG62" s="187" t="str">
        <f t="shared" si="128"/>
        <v/>
      </c>
      <c r="LH62" s="240">
        <f t="shared" si="129"/>
        <v>0.5</v>
      </c>
      <c r="LI62" s="820" t="str">
        <f>IF($K62="○",VLOOKUP($C62&amp;"-"&amp;LI$4,'05市民生活実感調査'!$A$3:$BM$218,COLUMN('05市民生活実感調査'!$BM:$BM),FALSE),"-")</f>
        <v>-</v>
      </c>
      <c r="LJ62" s="821" t="str">
        <f>IF($L62="○",VLOOKUP($C62&amp;"-"&amp;LJ$4,'05市民生活実感調査'!$A$3:$BM$218,COLUMN('05市民生活実感調査'!$BM:$BM),FALSE),"-")</f>
        <v>c</v>
      </c>
      <c r="LK62" s="821" t="str">
        <f>IF($M62="○",VLOOKUP($C62&amp;"-"&amp;LK$4,'05市民生活実感調査'!$A$3:$BM$218,COLUMN('05市民生活実感調査'!$BM:$BM),FALSE),"-")</f>
        <v>-</v>
      </c>
      <c r="LL62" s="821" t="str">
        <f>IF($N62="○",VLOOKUP($C62&amp;"-"&amp;LL$4,'05市民生活実感調査'!$A$3:$BM$218,COLUMN('05市民生活実感調査'!$BM:$BM),FALSE),"-")</f>
        <v>-</v>
      </c>
      <c r="LM62" s="821" t="str">
        <f>IF($O62="○",VLOOKUP($C62&amp;"-"&amp;LM$4,'05市民生活実感調査'!$A$3:$BM$218,COLUMN('05市民生活実感調査'!$BM:$BM),FALSE),"-")</f>
        <v>-</v>
      </c>
      <c r="LN62" s="821" t="str">
        <f>IF($P62="○",VLOOKUP($C62&amp;"-"&amp;LN$4,'05市民生活実感調査'!$A$3:$BM$218,COLUMN('05市民生活実感調査'!$BM:$BM),FALSE),"-")</f>
        <v>-</v>
      </c>
      <c r="LO62" s="821" t="str">
        <f>IF($Q62="○",VLOOKUP($C62&amp;"-"&amp;LO$4,'05市民生活実感調査'!$A$3:$BM$218,COLUMN('05市民生活実感調査'!$BM:$BM),FALSE),"-")</f>
        <v>-</v>
      </c>
      <c r="LP62" s="821" t="str">
        <f>IF($R62="○",VLOOKUP($C62&amp;"-"&amp;LP$4,'05市民生活実感調査'!$A$3:$BM$218,COLUMN('05市民生活実感調査'!$BM:$BM),FALSE),"-")</f>
        <v>-</v>
      </c>
      <c r="LQ62" s="822" t="str">
        <f t="shared" si="130"/>
        <v>c</v>
      </c>
      <c r="LR62" s="237" t="str">
        <f t="shared" si="131"/>
        <v/>
      </c>
      <c r="LS62" s="187">
        <f t="shared" si="132"/>
        <v>2</v>
      </c>
      <c r="LT62" s="187" t="str">
        <f t="shared" si="133"/>
        <v/>
      </c>
      <c r="LU62" s="187" t="str">
        <f t="shared" si="134"/>
        <v/>
      </c>
      <c r="LV62" s="187" t="str">
        <f t="shared" si="135"/>
        <v/>
      </c>
      <c r="LW62" s="187" t="str">
        <f t="shared" si="136"/>
        <v/>
      </c>
      <c r="LX62" s="187" t="str">
        <f t="shared" si="137"/>
        <v/>
      </c>
      <c r="LY62" s="187" t="str">
        <f t="shared" si="138"/>
        <v/>
      </c>
      <c r="LZ62" s="422">
        <f t="shared" si="142"/>
        <v>0.5</v>
      </c>
      <c r="MA62" s="103" t="str">
        <f t="shared" si="144"/>
        <v>市民実感</v>
      </c>
      <c r="MB62" s="104" t="str">
        <f t="shared" si="140"/>
        <v>健康危機に対する安全・安心の確保は、市民生活に密接に関わる施策であることから、市民生活実感評価を重視する。</v>
      </c>
      <c r="MC62" s="823" t="str">
        <f>VLOOKUP(KN62&amp;LQ62&amp;MA62,プルダウン!$AC$2:$AD$71,2,FALSE)</f>
        <v>C</v>
      </c>
      <c r="MD62" s="824" t="str">
        <f>VLOOKUP(MC62,プルダウン!$A$1:$B$6,2,FALSE)</f>
        <v>政策の目的がそこそこ達成されている</v>
      </c>
      <c r="ME62" s="91" t="s">
        <v>3568</v>
      </c>
      <c r="MF62" s="190"/>
    </row>
    <row r="63" spans="1:344" ht="294" customHeight="1">
      <c r="A63" s="231">
        <v>1603</v>
      </c>
      <c r="B63" s="104" t="s">
        <v>215</v>
      </c>
      <c r="C63" s="237">
        <f t="shared" si="145"/>
        <v>16</v>
      </c>
      <c r="D63" s="190" t="str">
        <f>IFERROR(VLOOKUP(C63,プルダウン!$L$2:$M$28,2,FALSE),"-")</f>
        <v>保健衛生・医療</v>
      </c>
      <c r="E63" s="104"/>
      <c r="F63" s="91" t="s">
        <v>1430</v>
      </c>
      <c r="G63" s="117" t="s">
        <v>3309</v>
      </c>
      <c r="H63" s="91"/>
      <c r="I63" s="117"/>
      <c r="J63" s="104"/>
      <c r="K63" s="420" t="s">
        <v>83</v>
      </c>
      <c r="L63" s="421" t="s">
        <v>83</v>
      </c>
      <c r="M63" s="421" t="s">
        <v>383</v>
      </c>
      <c r="N63" s="421" t="s">
        <v>383</v>
      </c>
      <c r="O63" s="421" t="s">
        <v>83</v>
      </c>
      <c r="P63" s="421" t="s">
        <v>83</v>
      </c>
      <c r="Q63" s="421" t="s">
        <v>83</v>
      </c>
      <c r="R63" s="422" t="s">
        <v>83</v>
      </c>
      <c r="S63" s="877" t="str">
        <f>VLOOKUP($A63&amp;"-"&amp;S$4,'04施策の客観指標'!$A$4:$AY$1029,COLUMN('04施策の客観指標'!$AS:$AS),FALSE)</f>
        <v>-</v>
      </c>
      <c r="T63" s="878" t="str">
        <f>VLOOKUP($A63&amp;"-"&amp;T$4,'04施策の客観指標'!$A$4:$AY$1029,COLUMN('04施策の客観指標'!$AS:$AS),FALSE)</f>
        <v>a</v>
      </c>
      <c r="U63" s="878" t="str">
        <f>VLOOKUP($A63&amp;"-"&amp;U$4,'04施策の客観指標'!$A$4:$AY$1029,COLUMN('04施策の客観指標'!$AS:$AS),FALSE)</f>
        <v>-</v>
      </c>
      <c r="V63" s="878" t="str">
        <f>VLOOKUP($A63&amp;"-"&amp;V$4,'04施策の客観指標'!$A$4:$AY$1029,COLUMN('04施策の客観指標'!$AS:$AS),FALSE)</f>
        <v>-</v>
      </c>
      <c r="W63" s="878" t="str">
        <f>VLOOKUP($A63&amp;"-"&amp;W$4,'04施策の客観指標'!$A$4:$AY$1029,COLUMN('04施策の客観指標'!$AS:$AS),FALSE)</f>
        <v>-</v>
      </c>
      <c r="X63" s="878" t="str">
        <f>VLOOKUP($A63&amp;"-"&amp;X$4,'04施策の客観指標'!$A$4:$AY$1029,COLUMN('04施策の客観指標'!$AS:$AS),FALSE)</f>
        <v>-</v>
      </c>
      <c r="Y63" s="878" t="str">
        <f>VLOOKUP($A63&amp;"-"&amp;Y$4,'04施策の客観指標'!$A$4:$AY$1029,COLUMN('04施策の客観指標'!$AS:$AS),FALSE)</f>
        <v>-</v>
      </c>
      <c r="Z63" s="878" t="str">
        <f>VLOOKUP($A63&amp;"-"&amp;Z$4,'04施策の客観指標'!$A$4:$AY$1029,COLUMN('04施策の客観指標'!$AS:$AS),FALSE)</f>
        <v>-</v>
      </c>
      <c r="AA63" s="852" t="str">
        <f>VLOOKUP($A63&amp;"-"&amp;AA$4,'04施策の客観指標'!$A$4:$AY$1029,COLUMN('04施策の客観指標'!$AS:$AS),FALSE)</f>
        <v>-</v>
      </c>
      <c r="AB63" s="876" t="str">
        <f t="shared" si="146"/>
        <v>a</v>
      </c>
      <c r="AC63" s="856" t="s">
        <v>83</v>
      </c>
      <c r="AD63" s="878">
        <v>1</v>
      </c>
      <c r="AE63" s="878" t="s">
        <v>83</v>
      </c>
      <c r="AF63" s="878" t="s">
        <v>83</v>
      </c>
      <c r="AG63" s="878" t="s">
        <v>83</v>
      </c>
      <c r="AH63" s="878" t="s">
        <v>83</v>
      </c>
      <c r="AI63" s="878" t="s">
        <v>83</v>
      </c>
      <c r="AJ63" s="878" t="s">
        <v>83</v>
      </c>
      <c r="AK63" s="878" t="s">
        <v>83</v>
      </c>
      <c r="AL63" s="879">
        <f t="shared" si="147"/>
        <v>1</v>
      </c>
      <c r="AM63" s="877" t="str">
        <f t="shared" si="148"/>
        <v/>
      </c>
      <c r="AN63" s="878">
        <f t="shared" si="149"/>
        <v>4</v>
      </c>
      <c r="AO63" s="878" t="str">
        <f t="shared" si="150"/>
        <v/>
      </c>
      <c r="AP63" s="878" t="str">
        <f t="shared" si="151"/>
        <v/>
      </c>
      <c r="AQ63" s="878" t="str">
        <f t="shared" si="152"/>
        <v/>
      </c>
      <c r="AR63" s="878" t="str">
        <f t="shared" si="153"/>
        <v/>
      </c>
      <c r="AS63" s="878" t="str">
        <f t="shared" si="154"/>
        <v/>
      </c>
      <c r="AT63" s="878" t="str">
        <f t="shared" si="155"/>
        <v/>
      </c>
      <c r="AU63" s="852" t="str">
        <f t="shared" si="156"/>
        <v/>
      </c>
      <c r="AV63" s="855">
        <f t="shared" si="157"/>
        <v>1</v>
      </c>
      <c r="AW63" s="856" t="str">
        <f>IF($K63="○",VLOOKUP($C63&amp;"-"&amp;AW$4,'05市民生活実感調査'!$A$3:$BC$218,COLUMN('05市民生活実感調査'!$O:$O),FALSE),"-")</f>
        <v>-</v>
      </c>
      <c r="AX63" s="878" t="str">
        <f>IF($L63="○",VLOOKUP($C63&amp;"-"&amp;AX$4,'05市民生活実感調査'!$A$3:$BC$218,COLUMN('05市民生活実感調査'!$O:$O),FALSE),"-")</f>
        <v>-</v>
      </c>
      <c r="AY63" s="878" t="str">
        <f>IF($M63="○",VLOOKUP($C63&amp;"-"&amp;AY$4,'05市民生活実感調査'!$A$3:$BC$218,COLUMN('05市民生活実感調査'!$O:$O),FALSE),"-")</f>
        <v>b</v>
      </c>
      <c r="AZ63" s="878" t="str">
        <f>IF($N63="○",VLOOKUP($C63&amp;"-"&amp;AZ$4,'05市民生活実感調査'!$A$3:$BC$218,COLUMN('05市民生活実感調査'!$O:$O),FALSE),"-")</f>
        <v>c</v>
      </c>
      <c r="BA63" s="878" t="str">
        <f>IF($O63="○",VLOOKUP($C63&amp;"-"&amp;BA$4,'05市民生活実感調査'!$A$3:$BC$218,COLUMN('05市民生活実感調査'!$O:$O),FALSE),"-")</f>
        <v>-</v>
      </c>
      <c r="BB63" s="878" t="str">
        <f>IF($P63="○",VLOOKUP($C63&amp;"-"&amp;BB$4,'05市民生活実感調査'!$A$3:$BC$218,COLUMN('05市民生活実感調査'!$O:$O),FALSE),"-")</f>
        <v>-</v>
      </c>
      <c r="BC63" s="878" t="str">
        <f>IF($Q63="○",VLOOKUP($C63&amp;"-"&amp;BC$4,'05市民生活実感調査'!$A$3:$BC$218,COLUMN('05市民生活実感調査'!$O:$O),FALSE),"-")</f>
        <v>-</v>
      </c>
      <c r="BD63" s="878" t="str">
        <f>IF($R63="○",VLOOKUP($C63&amp;"-"&amp;BD$4,'05市民生活実感調査'!$A$3:$BC$218,COLUMN('05市民生活実感調査'!$O:$O),FALSE),"-")</f>
        <v>-</v>
      </c>
      <c r="BE63" s="879" t="str">
        <f t="shared" si="158"/>
        <v>b</v>
      </c>
      <c r="BF63" s="877" t="str">
        <f t="shared" si="159"/>
        <v/>
      </c>
      <c r="BG63" s="878" t="str">
        <f t="shared" si="160"/>
        <v/>
      </c>
      <c r="BH63" s="878">
        <f t="shared" si="161"/>
        <v>3</v>
      </c>
      <c r="BI63" s="878">
        <f t="shared" si="162"/>
        <v>2</v>
      </c>
      <c r="BJ63" s="878" t="str">
        <f t="shared" si="163"/>
        <v/>
      </c>
      <c r="BK63" s="878" t="str">
        <f t="shared" si="164"/>
        <v/>
      </c>
      <c r="BL63" s="878" t="str">
        <f t="shared" si="165"/>
        <v/>
      </c>
      <c r="BM63" s="878" t="str">
        <f t="shared" si="166"/>
        <v/>
      </c>
      <c r="BN63" s="840">
        <f t="shared" si="167"/>
        <v>0.625</v>
      </c>
      <c r="BO63" s="880" t="s">
        <v>123</v>
      </c>
      <c r="BP63" s="863" t="s">
        <v>2006</v>
      </c>
      <c r="BQ63" s="877" t="s">
        <v>313</v>
      </c>
      <c r="BR63" s="887" t="str">
        <f>VLOOKUP(BQ63,プルダウン!$A$1:$B$6,2,FALSE)</f>
        <v>政策の目的がかなり達成されている</v>
      </c>
      <c r="BS63" s="864" t="s">
        <v>323</v>
      </c>
      <c r="BT63" s="947" t="s">
        <v>323</v>
      </c>
      <c r="BU63" s="888" t="s">
        <v>1460</v>
      </c>
      <c r="BV63" s="891" t="s">
        <v>1757</v>
      </c>
      <c r="BW63" s="889" t="str">
        <f>VLOOKUP($A63&amp;"-"&amp;BW$4,'04施策の客観指標'!$A$4:$AY$1029,COLUMN('04施策の客観指標'!$AT:$AT),FALSE)</f>
        <v>a</v>
      </c>
      <c r="BX63" s="878" t="str">
        <f>VLOOKUP($A63&amp;"-"&amp;BX$4,'04施策の客観指標'!$A$4:$AY$1029,COLUMN('04施策の客観指標'!$AT:$AT),FALSE)</f>
        <v>b</v>
      </c>
      <c r="BY63" s="878" t="str">
        <f>VLOOKUP($A63&amp;"-"&amp;BY$4,'04施策の客観指標'!$A$4:$AY$1029,COLUMN('04施策の客観指標'!$AT:$AT),FALSE)</f>
        <v>-</v>
      </c>
      <c r="BZ63" s="878" t="str">
        <f>VLOOKUP($A63&amp;"-"&amp;BZ$4,'04施策の客観指標'!$A$4:$AY$1029,COLUMN('04施策の客観指標'!$AT:$AT),FALSE)</f>
        <v>-</v>
      </c>
      <c r="CA63" s="878" t="str">
        <f>VLOOKUP($A63&amp;"-"&amp;CA$4,'04施策の客観指標'!$A$4:$AY$1029,COLUMN('04施策の客観指標'!$AT:$AT),FALSE)</f>
        <v>-</v>
      </c>
      <c r="CB63" s="878" t="str">
        <f>VLOOKUP($A63&amp;"-"&amp;CB$4,'04施策の客観指標'!$A$4:$AY$1029,COLUMN('04施策の客観指標'!$AT:$AT),FALSE)</f>
        <v>-</v>
      </c>
      <c r="CC63" s="878" t="str">
        <f>VLOOKUP($A63&amp;"-"&amp;CC$4,'04施策の客観指標'!$A$4:$AY$1029,COLUMN('04施策の客観指標'!$AT:$AT),FALSE)</f>
        <v>-</v>
      </c>
      <c r="CD63" s="878" t="str">
        <f>VLOOKUP($A63&amp;"-"&amp;CD$4,'04施策の客観指標'!$A$4:$AY$1029,COLUMN('04施策の客観指標'!$AT:$AT),FALSE)</f>
        <v>-</v>
      </c>
      <c r="CE63" s="852" t="str">
        <f>VLOOKUP($A63&amp;"-"&amp;CE$4,'04施策の客観指標'!$A$4:$AY$1029,COLUMN('04施策の客観指標'!$AT:$AT),FALSE)</f>
        <v>-</v>
      </c>
      <c r="CF63" s="879" t="str">
        <f t="shared" si="168"/>
        <v>a</v>
      </c>
      <c r="CG63" s="856">
        <f>IF(BW63="-","-",VLOOKUP($A63&amp;"-"&amp;BW$4,'04施策の客観指標'!$A$4:$AY$1029,COLUMN('04施策の客観指標'!$AY:$AY),FALSE))</f>
        <v>1</v>
      </c>
      <c r="CH63" s="856">
        <f>IF(BX63="-","-",VLOOKUP($A63&amp;"-"&amp;BX$4,'04施策の客観指標'!$A$4:$AY$1029,COLUMN('04施策の客観指標'!$AY:$AY),FALSE))</f>
        <v>1</v>
      </c>
      <c r="CI63" s="856" t="str">
        <f>IF(BY63="-","-",VLOOKUP($A63&amp;"-"&amp;BY$4,'04施策の客観指標'!$A$4:$AY$1029,COLUMN('04施策の客観指標'!$AY:$AY),FALSE))</f>
        <v>-</v>
      </c>
      <c r="CJ63" s="856" t="str">
        <f>IF(BZ63="-","-",VLOOKUP($A63&amp;"-"&amp;BZ$4,'04施策の客観指標'!$A$4:$AY$1029,COLUMN('04施策の客観指標'!$AY:$AY),FALSE))</f>
        <v>-</v>
      </c>
      <c r="CK63" s="856" t="str">
        <f>IF(CA63="-","-",VLOOKUP($A63&amp;"-"&amp;CA$4,'04施策の客観指標'!$A$4:$AY$1029,COLUMN('04施策の客観指標'!$AY:$AY),FALSE))</f>
        <v>-</v>
      </c>
      <c r="CL63" s="856" t="str">
        <f>IF(CB63="-","-",VLOOKUP($A63&amp;"-"&amp;CB$4,'04施策の客観指標'!$A$4:$AY$1029,COLUMN('04施策の客観指標'!$AY:$AY),FALSE))</f>
        <v>-</v>
      </c>
      <c r="CM63" s="856" t="str">
        <f>IF(CC63="-","-",VLOOKUP($A63&amp;"-"&amp;CC$4,'04施策の客観指標'!$A$4:$AY$1029,COLUMN('04施策の客観指標'!$AY:$AY),FALSE))</f>
        <v>-</v>
      </c>
      <c r="CN63" s="856" t="str">
        <f>IF(CD63="-","-",VLOOKUP($A63&amp;"-"&amp;CD$4,'04施策の客観指標'!$A$4:$AY$1029,COLUMN('04施策の客観指標'!$AY:$AY),FALSE))</f>
        <v>-</v>
      </c>
      <c r="CO63" s="856" t="str">
        <f>IF(CE63="-","-",VLOOKUP($A63&amp;"-"&amp;CE$4,'04施策の客観指標'!$A$4:$AY$1029,COLUMN('04施策の客観指標'!$AY:$AY),FALSE))</f>
        <v>-</v>
      </c>
      <c r="CP63" s="879">
        <f t="shared" si="169"/>
        <v>2</v>
      </c>
      <c r="CQ63" s="877">
        <f t="shared" si="170"/>
        <v>4</v>
      </c>
      <c r="CR63" s="878">
        <f t="shared" si="171"/>
        <v>3</v>
      </c>
      <c r="CS63" s="878" t="str">
        <f t="shared" si="172"/>
        <v/>
      </c>
      <c r="CT63" s="878" t="str">
        <f t="shared" si="173"/>
        <v/>
      </c>
      <c r="CU63" s="878" t="str">
        <f t="shared" si="174"/>
        <v/>
      </c>
      <c r="CV63" s="878" t="str">
        <f t="shared" si="175"/>
        <v/>
      </c>
      <c r="CW63" s="878" t="str">
        <f t="shared" si="176"/>
        <v/>
      </c>
      <c r="CX63" s="878" t="str">
        <f t="shared" si="177"/>
        <v/>
      </c>
      <c r="CY63" s="878" t="str">
        <f t="shared" si="178"/>
        <v/>
      </c>
      <c r="CZ63" s="855">
        <f t="shared" si="179"/>
        <v>0.875</v>
      </c>
      <c r="DA63" s="877" t="str">
        <f>IF($K63="○",VLOOKUP($C63&amp;"-"&amp;DA$4,'05市民生活実感調査'!$A$3:$BC$218,COLUMN('05市民生活実感調査'!$Y:$Y),FALSE),"-")</f>
        <v>-</v>
      </c>
      <c r="DB63" s="878" t="str">
        <f>IF($L63="○",VLOOKUP($C63&amp;"-"&amp;DB$4,'05市民生活実感調査'!$A$3:$BC$218,COLUMN('05市民生活実感調査'!$Y:$Y),FALSE),"-")</f>
        <v>-</v>
      </c>
      <c r="DC63" s="878" t="str">
        <f>IF($M63="○",VLOOKUP($C63&amp;"-"&amp;DC$4,'05市民生活実感調査'!$A$3:$BC$218,COLUMN('05市民生活実感調査'!$Y:$Y),FALSE),"-")</f>
        <v>b</v>
      </c>
      <c r="DD63" s="878" t="str">
        <f>IF($N63="○",VLOOKUP($C63&amp;"-"&amp;DD$4,'05市民生活実感調査'!$A$3:$BC$218,COLUMN('05市民生活実感調査'!$Y:$Y),FALSE),"-")</f>
        <v>c</v>
      </c>
      <c r="DE63" s="878" t="str">
        <f>IF($O63="○",VLOOKUP($C63&amp;"-"&amp;DE$4,'05市民生活実感調査'!$A$3:$BC$218,COLUMN('05市民生活実感調査'!$Y:$Y),FALSE),"-")</f>
        <v>-</v>
      </c>
      <c r="DF63" s="878" t="str">
        <f>IF($P63="○",VLOOKUP($C63&amp;"-"&amp;DF$4,'05市民生活実感調査'!$A$3:$BC$218,COLUMN('05市民生活実感調査'!$Y:$Y),FALSE),"-")</f>
        <v>-</v>
      </c>
      <c r="DG63" s="878" t="str">
        <f>IF($Q63="○",VLOOKUP($C63&amp;"-"&amp;DG$4,'05市民生活実感調査'!$A$3:$BC$218,COLUMN('05市民生活実感調査'!$Y:$Y),FALSE),"-")</f>
        <v>-</v>
      </c>
      <c r="DH63" s="878" t="str">
        <f>IF($R63="○",VLOOKUP($C63&amp;"-"&amp;DH$4,'05市民生活実感調査'!$A$3:$BC$218,COLUMN('05市民生活実感調査'!$Y:$Y),FALSE),"-")</f>
        <v>-</v>
      </c>
      <c r="DI63" s="879" t="str">
        <f t="shared" si="180"/>
        <v>b</v>
      </c>
      <c r="DJ63" s="877" t="str">
        <f t="shared" si="181"/>
        <v/>
      </c>
      <c r="DK63" s="878" t="str">
        <f t="shared" si="182"/>
        <v/>
      </c>
      <c r="DL63" s="878">
        <f t="shared" si="183"/>
        <v>3</v>
      </c>
      <c r="DM63" s="878">
        <f t="shared" si="184"/>
        <v>2</v>
      </c>
      <c r="DN63" s="878" t="str">
        <f t="shared" si="262"/>
        <v/>
      </c>
      <c r="DO63" s="878" t="str">
        <f t="shared" si="185"/>
        <v/>
      </c>
      <c r="DP63" s="878" t="str">
        <f t="shared" si="186"/>
        <v/>
      </c>
      <c r="DQ63" s="878" t="str">
        <f t="shared" si="187"/>
        <v/>
      </c>
      <c r="DR63" s="840">
        <f t="shared" si="188"/>
        <v>0.625</v>
      </c>
      <c r="DS63" s="876" t="str">
        <f t="shared" si="189"/>
        <v>市民実感</v>
      </c>
      <c r="DT63" s="863" t="str">
        <f t="shared" si="190"/>
        <v>食品に対する安心感や衛生的な生活環境については、全ての市民の生活に密接に関わる施策であるため、市民生活実感評価を重視する。</v>
      </c>
      <c r="DU63" s="877" t="str">
        <f>VLOOKUP(CF63&amp;DI63&amp;DS63,プルダウン!$AC$2:$AD$71,2,FALSE)</f>
        <v>B</v>
      </c>
      <c r="DV63" s="859" t="str">
        <f>VLOOKUP(DU63,プルダウン!$A$1:$B$6,2,FALSE)</f>
        <v>政策の目的がかなり達成されている</v>
      </c>
      <c r="DW63" s="860"/>
      <c r="DX63" s="859"/>
      <c r="DY63" s="889" t="str">
        <f>VLOOKUP($A63&amp;"-"&amp;DY$4,'04施策の客観指標'!$A$4:$AY$1029,COLUMN('04施策の客観指標'!$AU:$AU),FALSE)</f>
        <v>a</v>
      </c>
      <c r="DZ63" s="878" t="str">
        <f>VLOOKUP($A63&amp;"-"&amp;DZ$4,'04施策の客観指標'!$A$4:$AY$1029,COLUMN('04施策の客観指標'!$AU:$AU),FALSE)</f>
        <v>b</v>
      </c>
      <c r="EA63" s="878" t="str">
        <f>VLOOKUP($A63&amp;"-"&amp;EA$4,'04施策の客観指標'!$A$4:$AY$1029,COLUMN('04施策の客観指標'!$AU:$AU),FALSE)</f>
        <v>-</v>
      </c>
      <c r="EB63" s="878" t="str">
        <f>VLOOKUP($A63&amp;"-"&amp;EB$4,'04施策の客観指標'!$A$4:$AY$1029,COLUMN('04施策の客観指標'!$AU:$AU),FALSE)</f>
        <v>-</v>
      </c>
      <c r="EC63" s="878" t="str">
        <f>VLOOKUP($A63&amp;"-"&amp;EC$4,'04施策の客観指標'!$A$4:$AY$1029,COLUMN('04施策の客観指標'!$AU:$AU),FALSE)</f>
        <v>-</v>
      </c>
      <c r="ED63" s="878" t="str">
        <f>VLOOKUP($A63&amp;"-"&amp;ED$4,'04施策の客観指標'!$A$4:$AY$1029,COLUMN('04施策の客観指標'!$AU:$AU),FALSE)</f>
        <v>-</v>
      </c>
      <c r="EE63" s="878" t="str">
        <f>VLOOKUP($A63&amp;"-"&amp;EE$4,'04施策の客観指標'!$A$4:$AY$1029,COLUMN('04施策の客観指標'!$AU:$AU),FALSE)</f>
        <v>-</v>
      </c>
      <c r="EF63" s="878" t="str">
        <f>VLOOKUP($A63&amp;"-"&amp;EF$4,'04施策の客観指標'!$A$4:$AY$1029,COLUMN('04施策の客観指標'!$AU:$AU),FALSE)</f>
        <v>-</v>
      </c>
      <c r="EG63" s="878" t="str">
        <f>VLOOKUP($A63&amp;"-"&amp;EG$4,'04施策の客観指標'!$A$4:$AY$1029,COLUMN('04施策の客観指標'!$AU:$AU),FALSE)</f>
        <v>-</v>
      </c>
      <c r="EH63" s="879" t="str">
        <f t="shared" si="191"/>
        <v>a</v>
      </c>
      <c r="EI63" s="895">
        <f>IF(DY63="-","-",VLOOKUP($A63&amp;"-"&amp;DY$4,'04施策の客観指標'!$A$4:$AY$1029,COLUMN('04施策の客観指標'!$AY:$AY),FALSE))</f>
        <v>1</v>
      </c>
      <c r="EJ63" s="895">
        <f>IF(DZ63="-","-",VLOOKUP($A63&amp;"-"&amp;DZ$4,'04施策の客観指標'!$A$4:$AY$1029,COLUMN('04施策の客観指標'!$AY:$AY),FALSE))</f>
        <v>1</v>
      </c>
      <c r="EK63" s="895" t="str">
        <f>IF(EA63="-","-",VLOOKUP($A63&amp;"-"&amp;EA$4,'04施策の客観指標'!$A$4:$AY$1029,COLUMN('04施策の客観指標'!$AY:$AY),FALSE))</f>
        <v>-</v>
      </c>
      <c r="EL63" s="895" t="str">
        <f>IF(EB63="-","-",VLOOKUP($A63&amp;"-"&amp;EB$4,'04施策の客観指標'!$A$4:$AY$1029,COLUMN('04施策の客観指標'!$AY:$AY),FALSE))</f>
        <v>-</v>
      </c>
      <c r="EM63" s="895" t="str">
        <f>IF(EC63="-","-",VLOOKUP($A63&amp;"-"&amp;EC$4,'04施策の客観指標'!$A$4:$AY$1029,COLUMN('04施策の客観指標'!$AY:$AY),FALSE))</f>
        <v>-</v>
      </c>
      <c r="EN63" s="895" t="str">
        <f>IF(ED63="-","-",VLOOKUP($A63&amp;"-"&amp;ED$4,'04施策の客観指標'!$A$4:$AY$1029,COLUMN('04施策の客観指標'!$AY:$AY),FALSE))</f>
        <v>-</v>
      </c>
      <c r="EO63" s="895" t="str">
        <f>IF(EE63="-","-",VLOOKUP($A63&amp;"-"&amp;EE$4,'04施策の客観指標'!$A$4:$AY$1029,COLUMN('04施策の客観指標'!$AY:$AY),FALSE))</f>
        <v>-</v>
      </c>
      <c r="EP63" s="895" t="str">
        <f>IF(EF63="-","-",VLOOKUP($A63&amp;"-"&amp;EF$4,'04施策の客観指標'!$A$4:$AY$1029,COLUMN('04施策の客観指標'!$AY:$AY),FALSE))</f>
        <v>-</v>
      </c>
      <c r="EQ63" s="895" t="str">
        <f>IF(EG63="-","-",VLOOKUP($A63&amp;"-"&amp;EG$4,'04施策の客観指標'!$A$4:$AY$1029,COLUMN('04施策の客観指標'!$AY:$AY),FALSE))</f>
        <v>-</v>
      </c>
      <c r="ER63" s="879">
        <f t="shared" si="192"/>
        <v>2</v>
      </c>
      <c r="ES63" s="877">
        <f t="shared" si="193"/>
        <v>4</v>
      </c>
      <c r="ET63" s="878">
        <f t="shared" si="194"/>
        <v>3</v>
      </c>
      <c r="EU63" s="878" t="str">
        <f t="shared" si="195"/>
        <v/>
      </c>
      <c r="EV63" s="878" t="str">
        <f t="shared" si="196"/>
        <v/>
      </c>
      <c r="EW63" s="878" t="str">
        <f t="shared" si="197"/>
        <v/>
      </c>
      <c r="EX63" s="878" t="str">
        <f t="shared" si="198"/>
        <v/>
      </c>
      <c r="EY63" s="878" t="str">
        <f t="shared" si="199"/>
        <v/>
      </c>
      <c r="EZ63" s="878" t="str">
        <f t="shared" si="200"/>
        <v/>
      </c>
      <c r="FA63" s="878" t="str">
        <f t="shared" si="201"/>
        <v/>
      </c>
      <c r="FB63" s="855">
        <f t="shared" si="202"/>
        <v>0.875</v>
      </c>
      <c r="FC63" s="877" t="str">
        <f>IF($K63="○",VLOOKUP($C63&amp;"-"&amp;FC$4,'05市民生活実感調査'!$A$3:$BC$218,COLUMN('05市民生活実感調査'!$AI:$AI),FALSE),"-")</f>
        <v>-</v>
      </c>
      <c r="FD63" s="878" t="str">
        <f>IF($L63="○",VLOOKUP($C63&amp;"-"&amp;FD$4,'05市民生活実感調査'!$A$3:$BC$218,COLUMN('05市民生活実感調査'!$AI:$AI),FALSE),"-")</f>
        <v>-</v>
      </c>
      <c r="FE63" s="878" t="str">
        <f>IF($M63="○",VLOOKUP($C63&amp;"-"&amp;FE$4,'05市民生活実感調査'!$A$3:$BC$218,COLUMN('05市民生活実感調査'!$AI:$AI),FALSE),"-")</f>
        <v>b</v>
      </c>
      <c r="FF63" s="878" t="str">
        <f>IF($N63="○",VLOOKUP($C63&amp;"-"&amp;FF$4,'05市民生活実感調査'!$A$3:$BC$218,COLUMN('05市民生活実感調査'!$AI:$AI),FALSE),"-")</f>
        <v>c</v>
      </c>
      <c r="FG63" s="878" t="str">
        <f>IF($O63="○",VLOOKUP($C63&amp;"-"&amp;FG$4,'05市民生活実感調査'!$A$3:$BC$218,COLUMN('05市民生活実感調査'!$AI:$AI),FALSE),"-")</f>
        <v>-</v>
      </c>
      <c r="FH63" s="878" t="str">
        <f>IF($P63="○",VLOOKUP($C63&amp;"-"&amp;FH$4,'05市民生活実感調査'!$A$3:$BC$218,COLUMN('05市民生活実感調査'!$AI:$AI),FALSE),"-")</f>
        <v>-</v>
      </c>
      <c r="FI63" s="878" t="str">
        <f>IF($Q63="○",VLOOKUP($C63&amp;"-"&amp;FI$4,'05市民生活実感調査'!$A$3:$BC$218,COLUMN('05市民生活実感調査'!$AI:$AI),FALSE),"-")</f>
        <v>-</v>
      </c>
      <c r="FJ63" s="878" t="str">
        <f>IF($R63="○",VLOOKUP($C63&amp;"-"&amp;FJ$4,'05市民生活実感調査'!$A$3:$BC$218,COLUMN('05市民生活実感調査'!$AI:$AI),FALSE),"-")</f>
        <v>-</v>
      </c>
      <c r="FK63" s="879" t="str">
        <f t="shared" si="203"/>
        <v>b</v>
      </c>
      <c r="FL63" s="877" t="str">
        <f t="shared" si="204"/>
        <v/>
      </c>
      <c r="FM63" s="878" t="str">
        <f t="shared" si="205"/>
        <v/>
      </c>
      <c r="FN63" s="878">
        <f t="shared" si="206"/>
        <v>3</v>
      </c>
      <c r="FO63" s="878">
        <f t="shared" si="207"/>
        <v>2</v>
      </c>
      <c r="FP63" s="878" t="str">
        <f t="shared" si="208"/>
        <v/>
      </c>
      <c r="FQ63" s="878" t="str">
        <f t="shared" si="209"/>
        <v/>
      </c>
      <c r="FR63" s="878" t="str">
        <f t="shared" si="210"/>
        <v/>
      </c>
      <c r="FS63" s="878" t="str">
        <f t="shared" si="211"/>
        <v/>
      </c>
      <c r="FT63" s="840">
        <f t="shared" si="212"/>
        <v>0.625</v>
      </c>
      <c r="FU63" s="876" t="str">
        <f t="shared" si="213"/>
        <v>市民実感</v>
      </c>
      <c r="FV63" s="863" t="str">
        <f t="shared" si="214"/>
        <v>食品に対する安心感や衛生的な生活環境については、全ての市民の生活に密接に関わる施策であるため、市民生活実感評価を重視する。</v>
      </c>
      <c r="FW63" s="877" t="str">
        <f>VLOOKUP(EH63&amp;FK63&amp;FU63,プルダウン!$AC$2:$AD$71,2,FALSE)</f>
        <v>B</v>
      </c>
      <c r="FX63" s="859" t="str">
        <f>VLOOKUP(FW63,プルダウン!$A$1:$B$6,2,FALSE)</f>
        <v>政策の目的がかなり達成されている</v>
      </c>
      <c r="FY63" s="860"/>
      <c r="FZ63" s="859"/>
      <c r="GA63" s="889" t="str">
        <f>VLOOKUP($A63&amp;"-"&amp;GA$4,'04施策の客観指標'!$A$4:$AY$1029,COLUMN('04施策の客観指標'!$AV:$AV),FALSE)</f>
        <v>a</v>
      </c>
      <c r="GB63" s="878" t="str">
        <f>VLOOKUP($A63&amp;"-"&amp;GB$4,'04施策の客観指標'!$A$4:$AY$1029,COLUMN('04施策の客観指標'!$AV:$AV),FALSE)</f>
        <v>b</v>
      </c>
      <c r="GC63" s="878" t="str">
        <f>VLOOKUP($A63&amp;"-"&amp;GC$4,'04施策の客観指標'!$A$4:$AY$1029,COLUMN('04施策の客観指標'!$AV:$AV),FALSE)</f>
        <v>-</v>
      </c>
      <c r="GD63" s="878" t="str">
        <f>VLOOKUP($A63&amp;"-"&amp;GD$4,'04施策の客観指標'!$A$4:$AY$1029,COLUMN('04施策の客観指標'!$AV:$AV),FALSE)</f>
        <v>-</v>
      </c>
      <c r="GE63" s="878" t="str">
        <f>VLOOKUP($A63&amp;"-"&amp;GE$4,'04施策の客観指標'!$A$4:$AY$1029,COLUMN('04施策の客観指標'!$AV:$AV),FALSE)</f>
        <v>-</v>
      </c>
      <c r="GF63" s="878" t="str">
        <f>VLOOKUP($A63&amp;"-"&amp;GF$4,'04施策の客観指標'!$A$4:$AY$1029,COLUMN('04施策の客観指標'!$AV:$AV),FALSE)</f>
        <v>-</v>
      </c>
      <c r="GG63" s="878" t="str">
        <f>VLOOKUP($A63&amp;"-"&amp;GG$4,'04施策の客観指標'!$A$4:$AY$1029,COLUMN('04施策の客観指標'!$AV:$AV),FALSE)</f>
        <v>-</v>
      </c>
      <c r="GH63" s="878" t="str">
        <f>VLOOKUP($A63&amp;"-"&amp;GH$4,'04施策の客観指標'!$A$4:$AY$1029,COLUMN('04施策の客観指標'!$AV:$AV),FALSE)</f>
        <v>-</v>
      </c>
      <c r="GI63" s="878" t="str">
        <f>VLOOKUP($A63&amp;"-"&amp;GI$4,'04施策の客観指標'!$A$4:$AY$1029,COLUMN('04施策の客観指標'!$AV:$AV),FALSE)</f>
        <v>-</v>
      </c>
      <c r="GJ63" s="879" t="str">
        <f t="shared" si="215"/>
        <v>a</v>
      </c>
      <c r="GK63" s="856">
        <f>IF(GA63="-","-",VLOOKUP($A63&amp;"-"&amp;GA$4,'04施策の客観指標'!$A$4:$AY$1029,COLUMN('04施策の客観指標'!$AY:$AY),FALSE))</f>
        <v>1</v>
      </c>
      <c r="GL63" s="856">
        <f>IF(GB63="-","-",VLOOKUP($A63&amp;"-"&amp;GB$4,'04施策の客観指標'!$A$4:$AY$1029,COLUMN('04施策の客観指標'!$AY:$AY),FALSE))</f>
        <v>1</v>
      </c>
      <c r="GM63" s="856" t="str">
        <f>IF(GC63="-","-",VLOOKUP($A63&amp;"-"&amp;GC$4,'04施策の客観指標'!$A$4:$AY$1029,COLUMN('04施策の客観指標'!$AY:$AY),FALSE))</f>
        <v>-</v>
      </c>
      <c r="GN63" s="856" t="str">
        <f>IF(GD63="-","-",VLOOKUP($A63&amp;"-"&amp;GD$4,'04施策の客観指標'!$A$4:$AY$1029,COLUMN('04施策の客観指標'!$AY:$AY),FALSE))</f>
        <v>-</v>
      </c>
      <c r="GO63" s="856" t="str">
        <f>IF(GE63="-","-",VLOOKUP($A63&amp;"-"&amp;GE$4,'04施策の客観指標'!$A$4:$AY$1029,COLUMN('04施策の客観指標'!$AY:$AY),FALSE))</f>
        <v>-</v>
      </c>
      <c r="GP63" s="856" t="str">
        <f>IF(GF63="-","-",VLOOKUP($A63&amp;"-"&amp;GF$4,'04施策の客観指標'!$A$4:$AY$1029,COLUMN('04施策の客観指標'!$AY:$AY),FALSE))</f>
        <v>-</v>
      </c>
      <c r="GQ63" s="856" t="str">
        <f>IF(GG63="-","-",VLOOKUP($A63&amp;"-"&amp;GG$4,'04施策の客観指標'!$A$4:$AY$1029,COLUMN('04施策の客観指標'!$AY:$AY),FALSE))</f>
        <v>-</v>
      </c>
      <c r="GR63" s="856" t="str">
        <f>IF(GH63="-","-",VLOOKUP($A63&amp;"-"&amp;GH$4,'04施策の客観指標'!$A$4:$AY$1029,COLUMN('04施策の客観指標'!$AY:$AY),FALSE))</f>
        <v>-</v>
      </c>
      <c r="GS63" s="856" t="str">
        <f>IF(GI63="-","-",VLOOKUP($A63&amp;"-"&amp;GI$4,'04施策の客観指標'!$A$4:$AY$1029,COLUMN('04施策の客観指標'!$AY:$AY),FALSE))</f>
        <v>-</v>
      </c>
      <c r="GT63" s="879">
        <f t="shared" si="216"/>
        <v>2</v>
      </c>
      <c r="GU63" s="877">
        <f t="shared" si="217"/>
        <v>4</v>
      </c>
      <c r="GV63" s="878">
        <f t="shared" si="218"/>
        <v>3</v>
      </c>
      <c r="GW63" s="878" t="str">
        <f t="shared" si="219"/>
        <v/>
      </c>
      <c r="GX63" s="878" t="str">
        <f t="shared" si="220"/>
        <v/>
      </c>
      <c r="GY63" s="878" t="str">
        <f t="shared" si="221"/>
        <v/>
      </c>
      <c r="GZ63" s="878" t="str">
        <f t="shared" si="222"/>
        <v/>
      </c>
      <c r="HA63" s="878" t="str">
        <f t="shared" si="223"/>
        <v/>
      </c>
      <c r="HB63" s="878" t="str">
        <f t="shared" si="224"/>
        <v/>
      </c>
      <c r="HC63" s="878" t="str">
        <f t="shared" si="225"/>
        <v/>
      </c>
      <c r="HD63" s="855">
        <f t="shared" si="226"/>
        <v>0.875</v>
      </c>
      <c r="HE63" s="877" t="str">
        <f>IF($K63="○",VLOOKUP($C63&amp;"-"&amp;HE$4,'05市民生活実感調査'!$A$3:$BC$218,COLUMN('05市民生活実感調査'!$AS:$AS),FALSE),"-")</f>
        <v>-</v>
      </c>
      <c r="HF63" s="878" t="str">
        <f>IF($L63="○",VLOOKUP($C63&amp;"-"&amp;HF$4,'05市民生活実感調査'!$A$3:$BC$218,COLUMN('05市民生活実感調査'!$AS:$AS),FALSE),"-")</f>
        <v>-</v>
      </c>
      <c r="HG63" s="878" t="str">
        <f>IF($M63="○",VLOOKUP($C63&amp;"-"&amp;HG$4,'05市民生活実感調査'!$A$3:$BC$218,COLUMN('05市民生活実感調査'!$AS:$AS),FALSE),"-")</f>
        <v>c</v>
      </c>
      <c r="HH63" s="878" t="str">
        <f>IF($N63="○",VLOOKUP($C63&amp;"-"&amp;HH$4,'05市民生活実感調査'!$A$3:$BC$218,COLUMN('05市民生活実感調査'!$AS:$AS),FALSE),"-")</f>
        <v>c</v>
      </c>
      <c r="HI63" s="878" t="str">
        <f>IF($O63="○",VLOOKUP($C63&amp;"-"&amp;HI$4,'05市民生活実感調査'!$A$3:$BC$218,COLUMN('05市民生活実感調査'!$AS:$AS),FALSE),"-")</f>
        <v>-</v>
      </c>
      <c r="HJ63" s="878" t="str">
        <f>IF($P63="○",VLOOKUP($C63&amp;"-"&amp;HJ$4,'05市民生活実感調査'!$A$3:$BC$218,COLUMN('05市民生活実感調査'!$AS:$AS),FALSE),"-")</f>
        <v>-</v>
      </c>
      <c r="HK63" s="878" t="str">
        <f>IF($Q63="○",VLOOKUP($C63&amp;"-"&amp;HK$4,'05市民生活実感調査'!$A$3:$BC$218,COLUMN('05市民生活実感調査'!$AS:$AS),FALSE),"-")</f>
        <v>-</v>
      </c>
      <c r="HL63" s="878" t="str">
        <f>IF($R63="○",VLOOKUP($C63&amp;"-"&amp;HL$4,'05市民生活実感調査'!$A$3:$BC$218,COLUMN('05市民生活実感調査'!$AS:$AS),FALSE),"-")</f>
        <v>-</v>
      </c>
      <c r="HM63" s="879" t="str">
        <f t="shared" si="227"/>
        <v>c</v>
      </c>
      <c r="HN63" s="877" t="str">
        <f t="shared" si="228"/>
        <v/>
      </c>
      <c r="HO63" s="878" t="str">
        <f t="shared" si="229"/>
        <v/>
      </c>
      <c r="HP63" s="878">
        <f t="shared" si="230"/>
        <v>2</v>
      </c>
      <c r="HQ63" s="878">
        <f t="shared" si="231"/>
        <v>2</v>
      </c>
      <c r="HR63" s="878" t="str">
        <f t="shared" si="232"/>
        <v/>
      </c>
      <c r="HS63" s="878" t="str">
        <f t="shared" si="233"/>
        <v/>
      </c>
      <c r="HT63" s="878" t="str">
        <f t="shared" si="234"/>
        <v/>
      </c>
      <c r="HU63" s="878" t="str">
        <f t="shared" si="235"/>
        <v/>
      </c>
      <c r="HV63" s="840">
        <f t="shared" si="236"/>
        <v>0.5</v>
      </c>
      <c r="HW63" s="876" t="str">
        <f t="shared" si="237"/>
        <v>市民実感</v>
      </c>
      <c r="HX63" s="863" t="str">
        <f t="shared" si="238"/>
        <v>食品に対する安心感や衛生的な生活環境については、全ての市民の生活に密接に関わる施策であるため、市民生活実感評価を重視する。</v>
      </c>
      <c r="HY63" s="877" t="str">
        <f>VLOOKUP(GJ63&amp;HM63&amp;HW63,プルダウン!$AC$2:$AD$71,2,FALSE)</f>
        <v>B</v>
      </c>
      <c r="HZ63" s="859" t="str">
        <f>VLOOKUP(HY63,プルダウン!$A$1:$B$6,2,FALSE)</f>
        <v>政策の目的がかなり達成されている</v>
      </c>
      <c r="IA63" s="860"/>
      <c r="IB63" s="859"/>
      <c r="IC63" s="889" t="str">
        <f>VLOOKUP($A63&amp;"-"&amp;IC$4,'04施策の客観指標'!$A$4:$AY$1029,COLUMN('04施策の客観指標'!$AW:$AW),FALSE)</f>
        <v>a</v>
      </c>
      <c r="ID63" s="878" t="str">
        <f>VLOOKUP($A63&amp;"-"&amp;ID$4,'04施策の客観指標'!$A$4:$AY$1029,COLUMN('04施策の客観指標'!$AW:$AW),FALSE)</f>
        <v>b</v>
      </c>
      <c r="IE63" s="878" t="str">
        <f>VLOOKUP($A63&amp;"-"&amp;IE$4,'04施策の客観指標'!$A$4:$AY$1029,COLUMN('04施策の客観指標'!$AW:$AW),FALSE)</f>
        <v>-</v>
      </c>
      <c r="IF63" s="878" t="str">
        <f>VLOOKUP($A63&amp;"-"&amp;IF$4,'04施策の客観指標'!$A$4:$AY$1029,COLUMN('04施策の客観指標'!$AW:$AW),FALSE)</f>
        <v>-</v>
      </c>
      <c r="IG63" s="878" t="str">
        <f>VLOOKUP($A63&amp;"-"&amp;IG$4,'04施策の客観指標'!$A$4:$AY$1029,COLUMN('04施策の客観指標'!$AW:$AW),FALSE)</f>
        <v>-</v>
      </c>
      <c r="IH63" s="878" t="str">
        <f>VLOOKUP($A63&amp;"-"&amp;IH$4,'04施策の客観指標'!$A$4:$AY$1029,COLUMN('04施策の客観指標'!$AW:$AW),FALSE)</f>
        <v>-</v>
      </c>
      <c r="II63" s="878" t="str">
        <f>VLOOKUP($A63&amp;"-"&amp;II$4,'04施策の客観指標'!$A$4:$AY$1029,COLUMN('04施策の客観指標'!$AW:$AW),FALSE)</f>
        <v>-</v>
      </c>
      <c r="IJ63" s="878" t="str">
        <f>VLOOKUP($A63&amp;"-"&amp;IJ$4,'04施策の客観指標'!$A$4:$AY$1029,COLUMN('04施策の客観指標'!$AW:$AW),FALSE)</f>
        <v>-</v>
      </c>
      <c r="IK63" s="878" t="str">
        <f>VLOOKUP($A63&amp;"-"&amp;IK$4,'04施策の客観指標'!$A$4:$AY$1029,COLUMN('04施策の客観指標'!$AW:$AW),FALSE)</f>
        <v>-</v>
      </c>
      <c r="IL63" s="879" t="str">
        <f t="shared" si="239"/>
        <v>a</v>
      </c>
      <c r="IM63" s="856">
        <f>IF(IC63="-","-",VLOOKUP($A63&amp;"-"&amp;IC$4,'04施策の客観指標'!$A$4:$AY$1029,COLUMN('04施策の客観指標'!$AY:$AY),FALSE))</f>
        <v>1</v>
      </c>
      <c r="IN63" s="856">
        <f>IF(ID63="-","-",VLOOKUP($A63&amp;"-"&amp;ID$4,'04施策の客観指標'!$A$4:$AY$1029,COLUMN('04施策の客観指標'!$AY:$AY),FALSE))</f>
        <v>1</v>
      </c>
      <c r="IO63" s="856" t="str">
        <f>IF(IE63="-","-",VLOOKUP($A63&amp;"-"&amp;IE$4,'04施策の客観指標'!$A$4:$AY$1029,COLUMN('04施策の客観指標'!$AY:$AY),FALSE))</f>
        <v>-</v>
      </c>
      <c r="IP63" s="856" t="str">
        <f>IF(IF63="-","-",VLOOKUP($A63&amp;"-"&amp;IF$4,'04施策の客観指標'!$A$4:$AY$1029,COLUMN('04施策の客観指標'!$AY:$AY),FALSE))</f>
        <v>-</v>
      </c>
      <c r="IQ63" s="856" t="str">
        <f>IF(IG63="-","-",VLOOKUP($A63&amp;"-"&amp;IG$4,'04施策の客観指標'!$A$4:$AY$1029,COLUMN('04施策の客観指標'!$AY:$AY),FALSE))</f>
        <v>-</v>
      </c>
      <c r="IR63" s="856" t="str">
        <f>IF(IH63="-","-",VLOOKUP($A63&amp;"-"&amp;IH$4,'04施策の客観指標'!$A$4:$AY$1029,COLUMN('04施策の客観指標'!$AY:$AY),FALSE))</f>
        <v>-</v>
      </c>
      <c r="IS63" s="856" t="str">
        <f>IF(II63="-","-",VLOOKUP($A63&amp;"-"&amp;II$4,'04施策の客観指標'!$A$4:$AY$1029,COLUMN('04施策の客観指標'!$AY:$AY),FALSE))</f>
        <v>-</v>
      </c>
      <c r="IT63" s="856" t="str">
        <f>IF(IJ63="-","-",VLOOKUP($A63&amp;"-"&amp;IJ$4,'04施策の客観指標'!$A$4:$AY$1029,COLUMN('04施策の客観指標'!$AY:$AY),FALSE))</f>
        <v>-</v>
      </c>
      <c r="IU63" s="856" t="str">
        <f>IF(IK63="-","-",VLOOKUP($A63&amp;"-"&amp;IK$4,'04施策の客観指標'!$A$4:$AY$1029,COLUMN('04施策の客観指標'!$AY:$AY),FALSE))</f>
        <v>-</v>
      </c>
      <c r="IV63" s="879">
        <f t="shared" si="240"/>
        <v>2</v>
      </c>
      <c r="IW63" s="877">
        <f t="shared" si="241"/>
        <v>4</v>
      </c>
      <c r="IX63" s="878">
        <f t="shared" si="242"/>
        <v>3</v>
      </c>
      <c r="IY63" s="878" t="str">
        <f t="shared" si="243"/>
        <v/>
      </c>
      <c r="IZ63" s="878" t="str">
        <f t="shared" si="244"/>
        <v/>
      </c>
      <c r="JA63" s="878" t="str">
        <f t="shared" si="245"/>
        <v/>
      </c>
      <c r="JB63" s="878" t="str">
        <f t="shared" si="246"/>
        <v/>
      </c>
      <c r="JC63" s="878" t="str">
        <f t="shared" si="247"/>
        <v/>
      </c>
      <c r="JD63" s="878" t="str">
        <f t="shared" si="248"/>
        <v/>
      </c>
      <c r="JE63" s="878" t="str">
        <f t="shared" si="249"/>
        <v/>
      </c>
      <c r="JF63" s="855">
        <f t="shared" si="250"/>
        <v>0.875</v>
      </c>
      <c r="JG63" s="877" t="str">
        <f>IF($K63="○",VLOOKUP($C63&amp;"-"&amp;JG$4,'05市民生活実感調査'!$A$3:$BC$218,COLUMN('05市民生活実感調査'!$BC:$BC),FALSE),"-")</f>
        <v>-</v>
      </c>
      <c r="JH63" s="878" t="str">
        <f>IF($L63="○",VLOOKUP($C63&amp;"-"&amp;JH$4,'05市民生活実感調査'!$A$3:$BC$218,COLUMN('05市民生活実感調査'!$BC:$BC),FALSE),"-")</f>
        <v>-</v>
      </c>
      <c r="JI63" s="878" t="str">
        <f>IF($M63="○",VLOOKUP($C63&amp;"-"&amp;JI$4,'05市民生活実感調査'!$A$3:$BC$218,COLUMN('05市民生活実感調査'!$BC:$BC),FALSE),"-")</f>
        <v>b</v>
      </c>
      <c r="JJ63" s="878" t="str">
        <f>IF($N63="○",VLOOKUP($C63&amp;"-"&amp;JJ$4,'05市民生活実感調査'!$A$3:$BC$218,COLUMN('05市民生活実感調査'!$BC:$BC),FALSE),"-")</f>
        <v>d</v>
      </c>
      <c r="JK63" s="878" t="str">
        <f>IF($O63="○",VLOOKUP($C63&amp;"-"&amp;JK$4,'05市民生活実感調査'!$A$3:$BC$218,COLUMN('05市民生活実感調査'!$BC:$BC),FALSE),"-")</f>
        <v>-</v>
      </c>
      <c r="JL63" s="878" t="str">
        <f>IF($P63="○",VLOOKUP($C63&amp;"-"&amp;JL$4,'05市民生活実感調査'!$A$3:$BC$218,COLUMN('05市民生活実感調査'!$BC:$BC),FALSE),"-")</f>
        <v>-</v>
      </c>
      <c r="JM63" s="878" t="str">
        <f>IF($Q63="○",VLOOKUP($C63&amp;"-"&amp;JM$4,'05市民生活実感調査'!$A$3:$BC$218,COLUMN('05市民生活実感調査'!$BC:$BC),FALSE),"-")</f>
        <v>-</v>
      </c>
      <c r="JN63" s="878" t="str">
        <f>IF($R63="○",VLOOKUP($C63&amp;"-"&amp;JN$4,'05市民生活実感調査'!$A$3:$BC$218,COLUMN('05市民生活実感調査'!$BC:$BC),FALSE),"-")</f>
        <v>-</v>
      </c>
      <c r="JO63" s="879" t="str">
        <f t="shared" si="251"/>
        <v>c</v>
      </c>
      <c r="JP63" s="877" t="str">
        <f t="shared" si="252"/>
        <v/>
      </c>
      <c r="JQ63" s="878" t="str">
        <f t="shared" si="253"/>
        <v/>
      </c>
      <c r="JR63" s="878">
        <f t="shared" si="254"/>
        <v>3</v>
      </c>
      <c r="JS63" s="878">
        <f t="shared" si="255"/>
        <v>1</v>
      </c>
      <c r="JT63" s="878" t="str">
        <f t="shared" si="256"/>
        <v/>
      </c>
      <c r="JU63" s="878" t="str">
        <f t="shared" si="257"/>
        <v/>
      </c>
      <c r="JV63" s="878" t="str">
        <f t="shared" si="258"/>
        <v/>
      </c>
      <c r="JW63" s="878" t="str">
        <f t="shared" si="259"/>
        <v/>
      </c>
      <c r="JX63" s="840">
        <f t="shared" si="260"/>
        <v>0.5</v>
      </c>
      <c r="JY63" s="876" t="str">
        <f t="shared" si="263"/>
        <v>市民実感</v>
      </c>
      <c r="JZ63" s="863" t="str">
        <f t="shared" si="261"/>
        <v>食品に対する安心感や衛生的な生活環境については、全ての市民の生活に密接に関わる施策であるため、市民生活実感評価を重視する。</v>
      </c>
      <c r="KA63" s="877" t="str">
        <f>VLOOKUP(IL63&amp;JO63&amp;JY63,プルダウン!$AC$2:$AD$71,2,FALSE)</f>
        <v>B</v>
      </c>
      <c r="KB63" s="859" t="str">
        <f>VLOOKUP(KA63,プルダウン!$A$1:$B$6,2,FALSE)</f>
        <v>政策の目的がかなり達成されている</v>
      </c>
      <c r="KC63" s="860"/>
      <c r="KD63" s="859"/>
      <c r="KE63" s="883" t="str">
        <f>VLOOKUP($A63&amp;"-"&amp;KE$4,'04施策の客観指標'!$A$4:$AY$1029,COLUMN('04施策の客観指標'!$AX:$AX),FALSE)</f>
        <v>a</v>
      </c>
      <c r="KF63" s="813" t="str">
        <f>VLOOKUP($A63&amp;"-"&amp;KF$4,'04施策の客観指標'!$A$4:$AY$1029,COLUMN('04施策の客観指標'!$AX:$AX),FALSE)</f>
        <v>b</v>
      </c>
      <c r="KG63" s="813" t="str">
        <f>VLOOKUP($A63&amp;"-"&amp;KG$4,'04施策の客観指標'!$A$4:$AY$1029,COLUMN('04施策の客観指標'!$AX:$AX),FALSE)</f>
        <v>-</v>
      </c>
      <c r="KH63" s="813" t="str">
        <f>VLOOKUP($A63&amp;"-"&amp;KH$4,'04施策の客観指標'!$A$4:$AY$1029,COLUMN('04施策の客観指標'!$AX:$AX),FALSE)</f>
        <v>-</v>
      </c>
      <c r="KI63" s="813" t="str">
        <f>VLOOKUP($A63&amp;"-"&amp;KI$4,'04施策の客観指標'!$A$4:$AY$1029,COLUMN('04施策の客観指標'!$AX:$AX),FALSE)</f>
        <v>-</v>
      </c>
      <c r="KJ63" s="813" t="str">
        <f>VLOOKUP($A63&amp;"-"&amp;KJ$4,'04施策の客観指標'!$A$4:$AY$1029,COLUMN('04施策の客観指標'!$AX:$AX),FALSE)</f>
        <v>-</v>
      </c>
      <c r="KK63" s="813" t="str">
        <f>VLOOKUP($A63&amp;"-"&amp;KK$4,'04施策の客観指標'!$A$4:$AY$1029,COLUMN('04施策の客観指標'!$AX:$AX),FALSE)</f>
        <v>-</v>
      </c>
      <c r="KL63" s="813" t="str">
        <f>VLOOKUP($A63&amp;"-"&amp;KL$4,'04施策の客観指標'!$A$4:$AY$1029,COLUMN('04施策の客観指標'!$AX:$AX),FALSE)</f>
        <v>-</v>
      </c>
      <c r="KM63" s="813" t="str">
        <f>VLOOKUP($A63&amp;"-"&amp;KM$4,'04施策の客観指標'!$A$4:$AY$1029,COLUMN('04施策の客観指標'!$AX:$AX),FALSE)</f>
        <v>-</v>
      </c>
      <c r="KN63" s="814" t="str">
        <f t="shared" si="118"/>
        <v>a</v>
      </c>
      <c r="KO63" s="423">
        <f>IF(KE63="-","-",VLOOKUP($A63&amp;"-"&amp;KE$4,'04施策の客観指標'!$A$4:$AY$1029,COLUMN('04施策の客観指標'!$AY:$AY),FALSE))</f>
        <v>1</v>
      </c>
      <c r="KP63" s="423">
        <f>IF(KF63="-","-",VLOOKUP($A63&amp;"-"&amp;KF$4,'04施策の客観指標'!$A$4:$AY$1029,COLUMN('04施策の客観指標'!$AY:$AY),FALSE))</f>
        <v>1</v>
      </c>
      <c r="KQ63" s="423" t="str">
        <f>IF(KG63="-","-",VLOOKUP($A63&amp;"-"&amp;KG$4,'04施策の客観指標'!$A$4:$AY$1029,COLUMN('04施策の客観指標'!$AY:$AY),FALSE))</f>
        <v>-</v>
      </c>
      <c r="KR63" s="423" t="str">
        <f>IF(KH63="-","-",VLOOKUP($A63&amp;"-"&amp;KH$4,'04施策の客観指標'!$A$4:$AY$1029,COLUMN('04施策の客観指標'!$AY:$AY),FALSE))</f>
        <v>-</v>
      </c>
      <c r="KS63" s="423" t="str">
        <f>IF(KI63="-","-",VLOOKUP($A63&amp;"-"&amp;KI$4,'04施策の客観指標'!$A$4:$AY$1029,COLUMN('04施策の客観指標'!$AY:$AY),FALSE))</f>
        <v>-</v>
      </c>
      <c r="KT63" s="423" t="str">
        <f>IF(KJ63="-","-",VLOOKUP($A63&amp;"-"&amp;KJ$4,'04施策の客観指標'!$A$4:$AY$1029,COLUMN('04施策の客観指標'!$AY:$AY),FALSE))</f>
        <v>-</v>
      </c>
      <c r="KU63" s="423" t="str">
        <f>IF(KK63="-","-",VLOOKUP($A63&amp;"-"&amp;KK$4,'04施策の客観指標'!$A$4:$AY$1029,COLUMN('04施策の客観指標'!$AY:$AY),FALSE))</f>
        <v>-</v>
      </c>
      <c r="KV63" s="423" t="str">
        <f>IF(KL63="-","-",VLOOKUP($A63&amp;"-"&amp;KL$4,'04施策の客観指標'!$A$4:$AY$1029,COLUMN('04施策の客観指標'!$AY:$AY),FALSE))</f>
        <v>-</v>
      </c>
      <c r="KW63" s="423" t="str">
        <f>IF(KM63="-","-",VLOOKUP($A63&amp;"-"&amp;KM$4,'04施策の客観指標'!$A$4:$AY$1029,COLUMN('04施策の客観指標'!$AY:$AY),FALSE))</f>
        <v>-</v>
      </c>
      <c r="KX63" s="234">
        <f t="shared" si="119"/>
        <v>2</v>
      </c>
      <c r="KY63" s="237">
        <f t="shared" si="120"/>
        <v>4</v>
      </c>
      <c r="KZ63" s="187">
        <f t="shared" si="121"/>
        <v>3</v>
      </c>
      <c r="LA63" s="187" t="str">
        <f t="shared" si="122"/>
        <v/>
      </c>
      <c r="LB63" s="187" t="str">
        <f t="shared" si="123"/>
        <v/>
      </c>
      <c r="LC63" s="187" t="str">
        <f t="shared" si="124"/>
        <v/>
      </c>
      <c r="LD63" s="187" t="str">
        <f t="shared" si="125"/>
        <v/>
      </c>
      <c r="LE63" s="187" t="str">
        <f t="shared" si="126"/>
        <v/>
      </c>
      <c r="LF63" s="187" t="str">
        <f t="shared" si="127"/>
        <v/>
      </c>
      <c r="LG63" s="187" t="str">
        <f t="shared" si="128"/>
        <v/>
      </c>
      <c r="LH63" s="240">
        <f t="shared" si="129"/>
        <v>0.875</v>
      </c>
      <c r="LI63" s="820" t="str">
        <f>IF($K63="○",VLOOKUP($C63&amp;"-"&amp;LI$4,'05市民生活実感調査'!$A$3:$BM$218,COLUMN('05市民生活実感調査'!$BM:$BM),FALSE),"-")</f>
        <v>-</v>
      </c>
      <c r="LJ63" s="821" t="str">
        <f>IF($L63="○",VLOOKUP($C63&amp;"-"&amp;LJ$4,'05市民生活実感調査'!$A$3:$BM$218,COLUMN('05市民生活実感調査'!$BM:$BM),FALSE),"-")</f>
        <v>-</v>
      </c>
      <c r="LK63" s="821" t="str">
        <f>IF($M63="○",VLOOKUP($C63&amp;"-"&amp;LK$4,'05市民生活実感調査'!$A$3:$BM$218,COLUMN('05市民生活実感調査'!$BM:$BM),FALSE),"-")</f>
        <v>b</v>
      </c>
      <c r="LL63" s="821" t="str">
        <f>IF($N63="○",VLOOKUP($C63&amp;"-"&amp;LL$4,'05市民生活実感調査'!$A$3:$BM$218,COLUMN('05市民生活実感調査'!$BM:$BM),FALSE),"-")</f>
        <v>d</v>
      </c>
      <c r="LM63" s="821" t="str">
        <f>IF($O63="○",VLOOKUP($C63&amp;"-"&amp;LM$4,'05市民生活実感調査'!$A$3:$BM$218,COLUMN('05市民生活実感調査'!$BM:$BM),FALSE),"-")</f>
        <v>-</v>
      </c>
      <c r="LN63" s="821" t="str">
        <f>IF($P63="○",VLOOKUP($C63&amp;"-"&amp;LN$4,'05市民生活実感調査'!$A$3:$BM$218,COLUMN('05市民生活実感調査'!$BM:$BM),FALSE),"-")</f>
        <v>-</v>
      </c>
      <c r="LO63" s="821" t="str">
        <f>IF($Q63="○",VLOOKUP($C63&amp;"-"&amp;LO$4,'05市民生活実感調査'!$A$3:$BM$218,COLUMN('05市民生活実感調査'!$BM:$BM),FALSE),"-")</f>
        <v>-</v>
      </c>
      <c r="LP63" s="821" t="str">
        <f>IF($R63="○",VLOOKUP($C63&amp;"-"&amp;LP$4,'05市民生活実感調査'!$A$3:$BM$218,COLUMN('05市民生活実感調査'!$BM:$BM),FALSE),"-")</f>
        <v>-</v>
      </c>
      <c r="LQ63" s="822" t="str">
        <f t="shared" si="130"/>
        <v>c</v>
      </c>
      <c r="LR63" s="237" t="str">
        <f t="shared" si="131"/>
        <v/>
      </c>
      <c r="LS63" s="187" t="str">
        <f t="shared" si="132"/>
        <v/>
      </c>
      <c r="LT63" s="187">
        <f t="shared" si="133"/>
        <v>3</v>
      </c>
      <c r="LU63" s="187">
        <f t="shared" si="134"/>
        <v>1</v>
      </c>
      <c r="LV63" s="187" t="str">
        <f t="shared" si="135"/>
        <v/>
      </c>
      <c r="LW63" s="187" t="str">
        <f t="shared" si="136"/>
        <v/>
      </c>
      <c r="LX63" s="187" t="str">
        <f t="shared" si="137"/>
        <v/>
      </c>
      <c r="LY63" s="187" t="str">
        <f t="shared" si="138"/>
        <v/>
      </c>
      <c r="LZ63" s="422">
        <f t="shared" si="142"/>
        <v>0.5</v>
      </c>
      <c r="MA63" s="103" t="str">
        <f t="shared" si="144"/>
        <v>市民実感</v>
      </c>
      <c r="MB63" s="104" t="str">
        <f t="shared" si="140"/>
        <v>食品に対する安心感や衛生的な生活環境については、全ての市民の生活に密接に関わる施策であるため、市民生活実感評価を重視する。</v>
      </c>
      <c r="MC63" s="823" t="str">
        <f>VLOOKUP(KN63&amp;LQ63&amp;MA63,プルダウン!$AC$2:$AD$71,2,FALSE)</f>
        <v>B</v>
      </c>
      <c r="MD63" s="824" t="str">
        <f>VLOOKUP(MC63,プルダウン!$A$1:$B$6,2,FALSE)</f>
        <v>政策の目的がかなり達成されている</v>
      </c>
      <c r="ME63" s="91"/>
      <c r="MF63" s="190"/>
    </row>
    <row r="64" spans="1:344" ht="162" customHeight="1">
      <c r="A64" s="231">
        <v>1604</v>
      </c>
      <c r="B64" s="104" t="s">
        <v>216</v>
      </c>
      <c r="C64" s="237">
        <f t="shared" si="145"/>
        <v>16</v>
      </c>
      <c r="D64" s="190" t="str">
        <f>IFERROR(VLOOKUP(C64,プルダウン!$L$2:$M$28,2,FALSE),"-")</f>
        <v>保健衛生・医療</v>
      </c>
      <c r="E64" s="104"/>
      <c r="F64" s="91" t="s">
        <v>1430</v>
      </c>
      <c r="G64" s="117" t="s">
        <v>3309</v>
      </c>
      <c r="H64" s="91"/>
      <c r="I64" s="117"/>
      <c r="J64" s="104"/>
      <c r="K64" s="420" t="s">
        <v>83</v>
      </c>
      <c r="L64" s="421" t="s">
        <v>83</v>
      </c>
      <c r="M64" s="421" t="s">
        <v>83</v>
      </c>
      <c r="N64" s="421" t="s">
        <v>83</v>
      </c>
      <c r="O64" s="421" t="s">
        <v>383</v>
      </c>
      <c r="P64" s="421" t="s">
        <v>83</v>
      </c>
      <c r="Q64" s="421" t="s">
        <v>83</v>
      </c>
      <c r="R64" s="422" t="s">
        <v>83</v>
      </c>
      <c r="S64" s="877" t="str">
        <f>VLOOKUP($A64&amp;"-"&amp;S$4,'04施策の客観指標'!$A$4:$AY$1029,COLUMN('04施策の客観指標'!$AS:$AS),FALSE)</f>
        <v>a</v>
      </c>
      <c r="T64" s="878" t="str">
        <f>VLOOKUP($A64&amp;"-"&amp;T$4,'04施策の客観指標'!$A$4:$AY$1029,COLUMN('04施策の客観指標'!$AS:$AS),FALSE)</f>
        <v>a</v>
      </c>
      <c r="U64" s="878" t="str">
        <f>VLOOKUP($A64&amp;"-"&amp;U$4,'04施策の客観指標'!$A$4:$AY$1029,COLUMN('04施策の客観指標'!$AS:$AS),FALSE)</f>
        <v>c</v>
      </c>
      <c r="V64" s="878" t="str">
        <f>VLOOKUP($A64&amp;"-"&amp;V$4,'04施策の客観指標'!$A$4:$AY$1029,COLUMN('04施策の客観指標'!$AS:$AS),FALSE)</f>
        <v>-</v>
      </c>
      <c r="W64" s="878" t="str">
        <f>VLOOKUP($A64&amp;"-"&amp;W$4,'04施策の客観指標'!$A$4:$AY$1029,COLUMN('04施策の客観指標'!$AS:$AS),FALSE)</f>
        <v>-</v>
      </c>
      <c r="X64" s="878" t="str">
        <f>VLOOKUP($A64&amp;"-"&amp;X$4,'04施策の客観指標'!$A$4:$AY$1029,COLUMN('04施策の客観指標'!$AS:$AS),FALSE)</f>
        <v>-</v>
      </c>
      <c r="Y64" s="878" t="str">
        <f>VLOOKUP($A64&amp;"-"&amp;Y$4,'04施策の客観指標'!$A$4:$AY$1029,COLUMN('04施策の客観指標'!$AS:$AS),FALSE)</f>
        <v>-</v>
      </c>
      <c r="Z64" s="878" t="str">
        <f>VLOOKUP($A64&amp;"-"&amp;Z$4,'04施策の客観指標'!$A$4:$AY$1029,COLUMN('04施策の客観指標'!$AS:$AS),FALSE)</f>
        <v>-</v>
      </c>
      <c r="AA64" s="852" t="str">
        <f>VLOOKUP($A64&amp;"-"&amp;AA$4,'04施策の客観指標'!$A$4:$AY$1029,COLUMN('04施策の客観指標'!$AS:$AS),FALSE)</f>
        <v>-</v>
      </c>
      <c r="AB64" s="876" t="e">
        <f t="shared" si="146"/>
        <v>#VALUE!</v>
      </c>
      <c r="AC64" s="856">
        <v>1</v>
      </c>
      <c r="AD64" s="878" t="s">
        <v>83</v>
      </c>
      <c r="AE64" s="878" t="s">
        <v>83</v>
      </c>
      <c r="AF64" s="878" t="s">
        <v>83</v>
      </c>
      <c r="AG64" s="878" t="s">
        <v>83</v>
      </c>
      <c r="AH64" s="878" t="s">
        <v>83</v>
      </c>
      <c r="AI64" s="878" t="s">
        <v>83</v>
      </c>
      <c r="AJ64" s="878" t="s">
        <v>83</v>
      </c>
      <c r="AK64" s="878" t="s">
        <v>83</v>
      </c>
      <c r="AL64" s="879">
        <f t="shared" si="147"/>
        <v>1</v>
      </c>
      <c r="AM64" s="877">
        <f t="shared" si="148"/>
        <v>4</v>
      </c>
      <c r="AN64" s="878" t="e">
        <f t="shared" si="149"/>
        <v>#VALUE!</v>
      </c>
      <c r="AO64" s="878" t="e">
        <f t="shared" si="150"/>
        <v>#VALUE!</v>
      </c>
      <c r="AP64" s="878" t="str">
        <f t="shared" si="151"/>
        <v/>
      </c>
      <c r="AQ64" s="878" t="str">
        <f t="shared" si="152"/>
        <v/>
      </c>
      <c r="AR64" s="878" t="str">
        <f t="shared" si="153"/>
        <v/>
      </c>
      <c r="AS64" s="878" t="str">
        <f t="shared" si="154"/>
        <v/>
      </c>
      <c r="AT64" s="878" t="str">
        <f t="shared" si="155"/>
        <v/>
      </c>
      <c r="AU64" s="852" t="str">
        <f t="shared" si="156"/>
        <v/>
      </c>
      <c r="AV64" s="855" t="e">
        <f t="shared" si="157"/>
        <v>#VALUE!</v>
      </c>
      <c r="AW64" s="856" t="str">
        <f>IF($K64="○",VLOOKUP($C64&amp;"-"&amp;AW$4,'05市民生活実感調査'!$A$3:$BC$218,COLUMN('05市民生活実感調査'!$O:$O),FALSE),"-")</f>
        <v>-</v>
      </c>
      <c r="AX64" s="878" t="str">
        <f>IF($L64="○",VLOOKUP($C64&amp;"-"&amp;AX$4,'05市民生活実感調査'!$A$3:$BC$218,COLUMN('05市民生活実感調査'!$O:$O),FALSE),"-")</f>
        <v>-</v>
      </c>
      <c r="AY64" s="878" t="str">
        <f>IF($M64="○",VLOOKUP($C64&amp;"-"&amp;AY$4,'05市民生活実感調査'!$A$3:$BC$218,COLUMN('05市民生活実感調査'!$O:$O),FALSE),"-")</f>
        <v>-</v>
      </c>
      <c r="AZ64" s="878" t="str">
        <f>IF($N64="○",VLOOKUP($C64&amp;"-"&amp;AZ$4,'05市民生活実感調査'!$A$3:$BC$218,COLUMN('05市民生活実感調査'!$O:$O),FALSE),"-")</f>
        <v>-</v>
      </c>
      <c r="BA64" s="878" t="str">
        <f>IF($O64="○",VLOOKUP($C64&amp;"-"&amp;BA$4,'05市民生活実感調査'!$A$3:$BC$218,COLUMN('05市民生活実感調査'!$O:$O),FALSE),"-")</f>
        <v>c</v>
      </c>
      <c r="BB64" s="878" t="str">
        <f>IF($P64="○",VLOOKUP($C64&amp;"-"&amp;BB$4,'05市民生活実感調査'!$A$3:$BC$218,COLUMN('05市民生活実感調査'!$O:$O),FALSE),"-")</f>
        <v>-</v>
      </c>
      <c r="BC64" s="878" t="str">
        <f>IF($Q64="○",VLOOKUP($C64&amp;"-"&amp;BC$4,'05市民生活実感調査'!$A$3:$BC$218,COLUMN('05市民生活実感調査'!$O:$O),FALSE),"-")</f>
        <v>-</v>
      </c>
      <c r="BD64" s="878" t="str">
        <f>IF($R64="○",VLOOKUP($C64&amp;"-"&amp;BD$4,'05市民生活実感調査'!$A$3:$BC$218,COLUMN('05市民生活実感調査'!$O:$O),FALSE),"-")</f>
        <v>-</v>
      </c>
      <c r="BE64" s="879" t="str">
        <f t="shared" si="158"/>
        <v>c</v>
      </c>
      <c r="BF64" s="877" t="str">
        <f t="shared" si="159"/>
        <v/>
      </c>
      <c r="BG64" s="878" t="str">
        <f t="shared" si="160"/>
        <v/>
      </c>
      <c r="BH64" s="878" t="str">
        <f t="shared" si="161"/>
        <v/>
      </c>
      <c r="BI64" s="878" t="str">
        <f t="shared" si="162"/>
        <v/>
      </c>
      <c r="BJ64" s="878">
        <f t="shared" si="163"/>
        <v>2</v>
      </c>
      <c r="BK64" s="878" t="str">
        <f t="shared" si="164"/>
        <v/>
      </c>
      <c r="BL64" s="878" t="str">
        <f t="shared" si="165"/>
        <v/>
      </c>
      <c r="BM64" s="878" t="str">
        <f t="shared" si="166"/>
        <v/>
      </c>
      <c r="BN64" s="840">
        <f t="shared" si="167"/>
        <v>0.5</v>
      </c>
      <c r="BO64" s="880" t="s">
        <v>123</v>
      </c>
      <c r="BP64" s="863" t="s">
        <v>2007</v>
      </c>
      <c r="BQ64" s="877" t="e">
        <v>#VALUE!</v>
      </c>
      <c r="BR64" s="887" t="e">
        <f>VLOOKUP(BQ64,プルダウン!$A$1:$B$6,2,FALSE)</f>
        <v>#VALUE!</v>
      </c>
      <c r="BS64" s="864" t="s">
        <v>323</v>
      </c>
      <c r="BT64" s="887" t="s">
        <v>1620</v>
      </c>
      <c r="BU64" s="888" t="s">
        <v>1460</v>
      </c>
      <c r="BV64" s="891" t="s">
        <v>1758</v>
      </c>
      <c r="BW64" s="889" t="str">
        <f>VLOOKUP($A64&amp;"-"&amp;BW$4,'04施策の客観指標'!$A$4:$AY$1029,COLUMN('04施策の客観指標'!$AT:$AT),FALSE)</f>
        <v>a</v>
      </c>
      <c r="BX64" s="878" t="str">
        <f>VLOOKUP($A64&amp;"-"&amp;BX$4,'04施策の客観指標'!$A$4:$AY$1029,COLUMN('04施策の客観指標'!$AT:$AT),FALSE)</f>
        <v>a</v>
      </c>
      <c r="BY64" s="878" t="str">
        <f>VLOOKUP($A64&amp;"-"&amp;BY$4,'04施策の客観指標'!$A$4:$AY$1029,COLUMN('04施策の客観指標'!$AT:$AT),FALSE)</f>
        <v>e</v>
      </c>
      <c r="BZ64" s="878" t="str">
        <f>VLOOKUP($A64&amp;"-"&amp;BZ$4,'04施策の客観指標'!$A$4:$AY$1029,COLUMN('04施策の客観指標'!$AT:$AT),FALSE)</f>
        <v>-</v>
      </c>
      <c r="CA64" s="878" t="str">
        <f>VLOOKUP($A64&amp;"-"&amp;CA$4,'04施策の客観指標'!$A$4:$AY$1029,COLUMN('04施策の客観指標'!$AT:$AT),FALSE)</f>
        <v>-</v>
      </c>
      <c r="CB64" s="878" t="str">
        <f>VLOOKUP($A64&amp;"-"&amp;CB$4,'04施策の客観指標'!$A$4:$AY$1029,COLUMN('04施策の客観指標'!$AT:$AT),FALSE)</f>
        <v>-</v>
      </c>
      <c r="CC64" s="878" t="str">
        <f>VLOOKUP($A64&amp;"-"&amp;CC$4,'04施策の客観指標'!$A$4:$AY$1029,COLUMN('04施策の客観指標'!$AT:$AT),FALSE)</f>
        <v>-</v>
      </c>
      <c r="CD64" s="878" t="str">
        <f>VLOOKUP($A64&amp;"-"&amp;CD$4,'04施策の客観指標'!$A$4:$AY$1029,COLUMN('04施策の客観指標'!$AT:$AT),FALSE)</f>
        <v>-</v>
      </c>
      <c r="CE64" s="852" t="str">
        <f>VLOOKUP($A64&amp;"-"&amp;CE$4,'04施策の客観指標'!$A$4:$AY$1029,COLUMN('04施策の客観指標'!$AT:$AT),FALSE)</f>
        <v>-</v>
      </c>
      <c r="CF64" s="879" t="str">
        <f t="shared" si="168"/>
        <v>b</v>
      </c>
      <c r="CG64" s="856">
        <f>IF(BW64="-","-",VLOOKUP($A64&amp;"-"&amp;BW$4,'04施策の客観指標'!$A$4:$AY$1029,COLUMN('04施策の客観指標'!$AY:$AY),FALSE))</f>
        <v>1</v>
      </c>
      <c r="CH64" s="856">
        <f>IF(BX64="-","-",VLOOKUP($A64&amp;"-"&amp;BX$4,'04施策の客観指標'!$A$4:$AY$1029,COLUMN('04施策の客観指標'!$AY:$AY),FALSE))</f>
        <v>1</v>
      </c>
      <c r="CI64" s="856">
        <f>IF(BY64="-","-",VLOOKUP($A64&amp;"-"&amp;BY$4,'04施策の客観指標'!$A$4:$AY$1029,COLUMN('04施策の客観指標'!$AY:$AY),FALSE))</f>
        <v>1</v>
      </c>
      <c r="CJ64" s="856" t="str">
        <f>IF(BZ64="-","-",VLOOKUP($A64&amp;"-"&amp;BZ$4,'04施策の客観指標'!$A$4:$AY$1029,COLUMN('04施策の客観指標'!$AY:$AY),FALSE))</f>
        <v>-</v>
      </c>
      <c r="CK64" s="856" t="str">
        <f>IF(CA64="-","-",VLOOKUP($A64&amp;"-"&amp;CA$4,'04施策の客観指標'!$A$4:$AY$1029,COLUMN('04施策の客観指標'!$AY:$AY),FALSE))</f>
        <v>-</v>
      </c>
      <c r="CL64" s="856" t="str">
        <f>IF(CB64="-","-",VLOOKUP($A64&amp;"-"&amp;CB$4,'04施策の客観指標'!$A$4:$AY$1029,COLUMN('04施策の客観指標'!$AY:$AY),FALSE))</f>
        <v>-</v>
      </c>
      <c r="CM64" s="856" t="str">
        <f>IF(CC64="-","-",VLOOKUP($A64&amp;"-"&amp;CC$4,'04施策の客観指標'!$A$4:$AY$1029,COLUMN('04施策の客観指標'!$AY:$AY),FALSE))</f>
        <v>-</v>
      </c>
      <c r="CN64" s="856" t="str">
        <f>IF(CD64="-","-",VLOOKUP($A64&amp;"-"&amp;CD$4,'04施策の客観指標'!$A$4:$AY$1029,COLUMN('04施策の客観指標'!$AY:$AY),FALSE))</f>
        <v>-</v>
      </c>
      <c r="CO64" s="856" t="str">
        <f>IF(CE64="-","-",VLOOKUP($A64&amp;"-"&amp;CE$4,'04施策の客観指標'!$A$4:$AY$1029,COLUMN('04施策の客観指標'!$AY:$AY),FALSE))</f>
        <v>-</v>
      </c>
      <c r="CP64" s="879">
        <f t="shared" si="169"/>
        <v>3</v>
      </c>
      <c r="CQ64" s="877">
        <f t="shared" si="170"/>
        <v>4</v>
      </c>
      <c r="CR64" s="878">
        <f t="shared" si="171"/>
        <v>4</v>
      </c>
      <c r="CS64" s="878">
        <f t="shared" si="172"/>
        <v>0</v>
      </c>
      <c r="CT64" s="878" t="str">
        <f t="shared" si="173"/>
        <v/>
      </c>
      <c r="CU64" s="878" t="str">
        <f t="shared" si="174"/>
        <v/>
      </c>
      <c r="CV64" s="878" t="str">
        <f t="shared" si="175"/>
        <v/>
      </c>
      <c r="CW64" s="878" t="str">
        <f t="shared" si="176"/>
        <v/>
      </c>
      <c r="CX64" s="878" t="str">
        <f t="shared" si="177"/>
        <v/>
      </c>
      <c r="CY64" s="878" t="str">
        <f t="shared" si="178"/>
        <v/>
      </c>
      <c r="CZ64" s="855">
        <f t="shared" si="179"/>
        <v>0.66666666666666663</v>
      </c>
      <c r="DA64" s="877" t="str">
        <f>IF($K64="○",VLOOKUP($C64&amp;"-"&amp;DA$4,'05市民生活実感調査'!$A$3:$BC$218,COLUMN('05市民生活実感調査'!$Y:$Y),FALSE),"-")</f>
        <v>-</v>
      </c>
      <c r="DB64" s="878" t="str">
        <f>IF($L64="○",VLOOKUP($C64&amp;"-"&amp;DB$4,'05市民生活実感調査'!$A$3:$BC$218,COLUMN('05市民生活実感調査'!$Y:$Y),FALSE),"-")</f>
        <v>-</v>
      </c>
      <c r="DC64" s="878" t="str">
        <f>IF($M64="○",VLOOKUP($C64&amp;"-"&amp;DC$4,'05市民生活実感調査'!$A$3:$BC$218,COLUMN('05市民生活実感調査'!$Y:$Y),FALSE),"-")</f>
        <v>-</v>
      </c>
      <c r="DD64" s="878" t="str">
        <f>IF($N64="○",VLOOKUP($C64&amp;"-"&amp;DD$4,'05市民生活実感調査'!$A$3:$BC$218,COLUMN('05市民生活実感調査'!$Y:$Y),FALSE),"-")</f>
        <v>-</v>
      </c>
      <c r="DE64" s="878" t="str">
        <f>IF($O64="○",VLOOKUP($C64&amp;"-"&amp;DE$4,'05市民生活実感調査'!$A$3:$BC$218,COLUMN('05市民生活実感調査'!$Y:$Y),FALSE),"-")</f>
        <v>c</v>
      </c>
      <c r="DF64" s="878" t="str">
        <f>IF($P64="○",VLOOKUP($C64&amp;"-"&amp;DF$4,'05市民生活実感調査'!$A$3:$BC$218,COLUMN('05市民生活実感調査'!$Y:$Y),FALSE),"-")</f>
        <v>-</v>
      </c>
      <c r="DG64" s="878" t="str">
        <f>IF($Q64="○",VLOOKUP($C64&amp;"-"&amp;DG$4,'05市民生活実感調査'!$A$3:$BC$218,COLUMN('05市民生活実感調査'!$Y:$Y),FALSE),"-")</f>
        <v>-</v>
      </c>
      <c r="DH64" s="878" t="str">
        <f>IF($R64="○",VLOOKUP($C64&amp;"-"&amp;DH$4,'05市民生活実感調査'!$A$3:$BC$218,COLUMN('05市民生活実感調査'!$Y:$Y),FALSE),"-")</f>
        <v>-</v>
      </c>
      <c r="DI64" s="879" t="str">
        <f t="shared" si="180"/>
        <v>c</v>
      </c>
      <c r="DJ64" s="877" t="str">
        <f t="shared" si="181"/>
        <v/>
      </c>
      <c r="DK64" s="878" t="str">
        <f t="shared" si="182"/>
        <v/>
      </c>
      <c r="DL64" s="878" t="str">
        <f t="shared" si="183"/>
        <v/>
      </c>
      <c r="DM64" s="878" t="str">
        <f t="shared" si="184"/>
        <v/>
      </c>
      <c r="DN64" s="878">
        <f t="shared" si="262"/>
        <v>2</v>
      </c>
      <c r="DO64" s="878" t="str">
        <f t="shared" si="185"/>
        <v/>
      </c>
      <c r="DP64" s="878" t="str">
        <f t="shared" si="186"/>
        <v/>
      </c>
      <c r="DQ64" s="878" t="str">
        <f t="shared" si="187"/>
        <v/>
      </c>
      <c r="DR64" s="840">
        <f t="shared" si="188"/>
        <v>0.5</v>
      </c>
      <c r="DS64" s="876" t="str">
        <f t="shared" si="189"/>
        <v>市民実感</v>
      </c>
      <c r="DT64" s="863" t="str">
        <f t="shared" si="190"/>
        <v>人と動物との共生社会の推進については、市民生活に密接に関わる施策であることから、市民生活実感評価を重視する。</v>
      </c>
      <c r="DU64" s="877" t="str">
        <f>VLOOKUP(CF64&amp;DI64&amp;DS64,プルダウン!$AC$2:$AD$71,2,FALSE)</f>
        <v>C</v>
      </c>
      <c r="DV64" s="859" t="str">
        <f>VLOOKUP(DU64,プルダウン!$A$1:$B$6,2,FALSE)</f>
        <v>政策の目的がそこそこ達成されている</v>
      </c>
      <c r="DW64" s="860"/>
      <c r="DX64" s="859"/>
      <c r="DY64" s="889" t="str">
        <f>VLOOKUP($A64&amp;"-"&amp;DY$4,'04施策の客観指標'!$A$4:$AY$1029,COLUMN('04施策の客観指標'!$AU:$AU),FALSE)</f>
        <v>a</v>
      </c>
      <c r="DZ64" s="878" t="str">
        <f>VLOOKUP($A64&amp;"-"&amp;DZ$4,'04施策の客観指標'!$A$4:$AY$1029,COLUMN('04施策の客観指標'!$AU:$AU),FALSE)</f>
        <v>a</v>
      </c>
      <c r="EA64" s="878" t="str">
        <f>VLOOKUP($A64&amp;"-"&amp;EA$4,'04施策の客観指標'!$A$4:$AY$1029,COLUMN('04施策の客観指標'!$AU:$AU),FALSE)</f>
        <v>e</v>
      </c>
      <c r="EB64" s="878" t="str">
        <f>VLOOKUP($A64&amp;"-"&amp;EB$4,'04施策の客観指標'!$A$4:$AY$1029,COLUMN('04施策の客観指標'!$AU:$AU),FALSE)</f>
        <v>-</v>
      </c>
      <c r="EC64" s="878" t="str">
        <f>VLOOKUP($A64&amp;"-"&amp;EC$4,'04施策の客観指標'!$A$4:$AY$1029,COLUMN('04施策の客観指標'!$AU:$AU),FALSE)</f>
        <v>-</v>
      </c>
      <c r="ED64" s="878" t="str">
        <f>VLOOKUP($A64&amp;"-"&amp;ED$4,'04施策の客観指標'!$A$4:$AY$1029,COLUMN('04施策の客観指標'!$AU:$AU),FALSE)</f>
        <v>-</v>
      </c>
      <c r="EE64" s="878" t="str">
        <f>VLOOKUP($A64&amp;"-"&amp;EE$4,'04施策の客観指標'!$A$4:$AY$1029,COLUMN('04施策の客観指標'!$AU:$AU),FALSE)</f>
        <v>-</v>
      </c>
      <c r="EF64" s="878" t="str">
        <f>VLOOKUP($A64&amp;"-"&amp;EF$4,'04施策の客観指標'!$A$4:$AY$1029,COLUMN('04施策の客観指標'!$AU:$AU),FALSE)</f>
        <v>-</v>
      </c>
      <c r="EG64" s="878" t="str">
        <f>VLOOKUP($A64&amp;"-"&amp;EG$4,'04施策の客観指標'!$A$4:$AY$1029,COLUMN('04施策の客観指標'!$AU:$AU),FALSE)</f>
        <v>-</v>
      </c>
      <c r="EH64" s="879" t="str">
        <f t="shared" si="191"/>
        <v>b</v>
      </c>
      <c r="EI64" s="895">
        <f>IF(DY64="-","-",VLOOKUP($A64&amp;"-"&amp;DY$4,'04施策の客観指標'!$A$4:$AY$1029,COLUMN('04施策の客観指標'!$AY:$AY),FALSE))</f>
        <v>1</v>
      </c>
      <c r="EJ64" s="895">
        <f>IF(DZ64="-","-",VLOOKUP($A64&amp;"-"&amp;DZ$4,'04施策の客観指標'!$A$4:$AY$1029,COLUMN('04施策の客観指標'!$AY:$AY),FALSE))</f>
        <v>1</v>
      </c>
      <c r="EK64" s="895">
        <f>IF(EA64="-","-",VLOOKUP($A64&amp;"-"&amp;EA$4,'04施策の客観指標'!$A$4:$AY$1029,COLUMN('04施策の客観指標'!$AY:$AY),FALSE))</f>
        <v>1</v>
      </c>
      <c r="EL64" s="895" t="str">
        <f>IF(EB64="-","-",VLOOKUP($A64&amp;"-"&amp;EB$4,'04施策の客観指標'!$A$4:$AY$1029,COLUMN('04施策の客観指標'!$AY:$AY),FALSE))</f>
        <v>-</v>
      </c>
      <c r="EM64" s="895" t="str">
        <f>IF(EC64="-","-",VLOOKUP($A64&amp;"-"&amp;EC$4,'04施策の客観指標'!$A$4:$AY$1029,COLUMN('04施策の客観指標'!$AY:$AY),FALSE))</f>
        <v>-</v>
      </c>
      <c r="EN64" s="895" t="str">
        <f>IF(ED64="-","-",VLOOKUP($A64&amp;"-"&amp;ED$4,'04施策の客観指標'!$A$4:$AY$1029,COLUMN('04施策の客観指標'!$AY:$AY),FALSE))</f>
        <v>-</v>
      </c>
      <c r="EO64" s="895" t="str">
        <f>IF(EE64="-","-",VLOOKUP($A64&amp;"-"&amp;EE$4,'04施策の客観指標'!$A$4:$AY$1029,COLUMN('04施策の客観指標'!$AY:$AY),FALSE))</f>
        <v>-</v>
      </c>
      <c r="EP64" s="895" t="str">
        <f>IF(EF64="-","-",VLOOKUP($A64&amp;"-"&amp;EF$4,'04施策の客観指標'!$A$4:$AY$1029,COLUMN('04施策の客観指標'!$AY:$AY),FALSE))</f>
        <v>-</v>
      </c>
      <c r="EQ64" s="895" t="str">
        <f>IF(EG64="-","-",VLOOKUP($A64&amp;"-"&amp;EG$4,'04施策の客観指標'!$A$4:$AY$1029,COLUMN('04施策の客観指標'!$AY:$AY),FALSE))</f>
        <v>-</v>
      </c>
      <c r="ER64" s="879">
        <f t="shared" si="192"/>
        <v>3</v>
      </c>
      <c r="ES64" s="877">
        <f t="shared" si="193"/>
        <v>4</v>
      </c>
      <c r="ET64" s="878">
        <f t="shared" si="194"/>
        <v>4</v>
      </c>
      <c r="EU64" s="878">
        <f t="shared" si="195"/>
        <v>0</v>
      </c>
      <c r="EV64" s="878" t="str">
        <f t="shared" si="196"/>
        <v/>
      </c>
      <c r="EW64" s="878" t="str">
        <f t="shared" si="197"/>
        <v/>
      </c>
      <c r="EX64" s="878" t="str">
        <f t="shared" si="198"/>
        <v/>
      </c>
      <c r="EY64" s="878" t="str">
        <f t="shared" si="199"/>
        <v/>
      </c>
      <c r="EZ64" s="878" t="str">
        <f t="shared" si="200"/>
        <v/>
      </c>
      <c r="FA64" s="878" t="str">
        <f t="shared" si="201"/>
        <v/>
      </c>
      <c r="FB64" s="855">
        <f t="shared" si="202"/>
        <v>0.66666666666666663</v>
      </c>
      <c r="FC64" s="877" t="str">
        <f>IF($K64="○",VLOOKUP($C64&amp;"-"&amp;FC$4,'05市民生活実感調査'!$A$3:$BC$218,COLUMN('05市民生活実感調査'!$AI:$AI),FALSE),"-")</f>
        <v>-</v>
      </c>
      <c r="FD64" s="878" t="str">
        <f>IF($L64="○",VLOOKUP($C64&amp;"-"&amp;FD$4,'05市民生活実感調査'!$A$3:$BC$218,COLUMN('05市民生活実感調査'!$AI:$AI),FALSE),"-")</f>
        <v>-</v>
      </c>
      <c r="FE64" s="878" t="str">
        <f>IF($M64="○",VLOOKUP($C64&amp;"-"&amp;FE$4,'05市民生活実感調査'!$A$3:$BC$218,COLUMN('05市民生活実感調査'!$AI:$AI),FALSE),"-")</f>
        <v>-</v>
      </c>
      <c r="FF64" s="878" t="str">
        <f>IF($N64="○",VLOOKUP($C64&amp;"-"&amp;FF$4,'05市民生活実感調査'!$A$3:$BC$218,COLUMN('05市民生活実感調査'!$AI:$AI),FALSE),"-")</f>
        <v>-</v>
      </c>
      <c r="FG64" s="878" t="str">
        <f>IF($O64="○",VLOOKUP($C64&amp;"-"&amp;FG$4,'05市民生活実感調査'!$A$3:$BC$218,COLUMN('05市民生活実感調査'!$AI:$AI),FALSE),"-")</f>
        <v>c</v>
      </c>
      <c r="FH64" s="878" t="str">
        <f>IF($P64="○",VLOOKUP($C64&amp;"-"&amp;FH$4,'05市民生活実感調査'!$A$3:$BC$218,COLUMN('05市民生活実感調査'!$AI:$AI),FALSE),"-")</f>
        <v>-</v>
      </c>
      <c r="FI64" s="878" t="str">
        <f>IF($Q64="○",VLOOKUP($C64&amp;"-"&amp;FI$4,'05市民生活実感調査'!$A$3:$BC$218,COLUMN('05市民生活実感調査'!$AI:$AI),FALSE),"-")</f>
        <v>-</v>
      </c>
      <c r="FJ64" s="878" t="str">
        <f>IF($R64="○",VLOOKUP($C64&amp;"-"&amp;FJ$4,'05市民生活実感調査'!$A$3:$BC$218,COLUMN('05市民生活実感調査'!$AI:$AI),FALSE),"-")</f>
        <v>-</v>
      </c>
      <c r="FK64" s="879" t="str">
        <f t="shared" si="203"/>
        <v>c</v>
      </c>
      <c r="FL64" s="877" t="str">
        <f t="shared" si="204"/>
        <v/>
      </c>
      <c r="FM64" s="878" t="str">
        <f t="shared" si="205"/>
        <v/>
      </c>
      <c r="FN64" s="878" t="str">
        <f t="shared" si="206"/>
        <v/>
      </c>
      <c r="FO64" s="878" t="str">
        <f t="shared" si="207"/>
        <v/>
      </c>
      <c r="FP64" s="878">
        <f t="shared" si="208"/>
        <v>2</v>
      </c>
      <c r="FQ64" s="878" t="str">
        <f t="shared" si="209"/>
        <v/>
      </c>
      <c r="FR64" s="878" t="str">
        <f t="shared" si="210"/>
        <v/>
      </c>
      <c r="FS64" s="878" t="str">
        <f t="shared" si="211"/>
        <v/>
      </c>
      <c r="FT64" s="840">
        <f t="shared" si="212"/>
        <v>0.5</v>
      </c>
      <c r="FU64" s="876" t="str">
        <f t="shared" si="213"/>
        <v>市民実感</v>
      </c>
      <c r="FV64" s="863" t="str">
        <f t="shared" si="214"/>
        <v>人と動物との共生社会の推進については、市民生活に密接に関わる施策であることから、市民生活実感評価を重視する。</v>
      </c>
      <c r="FW64" s="877" t="str">
        <f>VLOOKUP(EH64&amp;FK64&amp;FU64,プルダウン!$AC$2:$AD$71,2,FALSE)</f>
        <v>C</v>
      </c>
      <c r="FX64" s="859" t="str">
        <f>VLOOKUP(FW64,プルダウン!$A$1:$B$6,2,FALSE)</f>
        <v>政策の目的がそこそこ達成されている</v>
      </c>
      <c r="FY64" s="860"/>
      <c r="FZ64" s="859"/>
      <c r="GA64" s="889" t="str">
        <f>VLOOKUP($A64&amp;"-"&amp;GA$4,'04施策の客観指標'!$A$4:$AY$1029,COLUMN('04施策の客観指標'!$AV:$AV),FALSE)</f>
        <v>a</v>
      </c>
      <c r="GB64" s="878" t="str">
        <f>VLOOKUP($A64&amp;"-"&amp;GB$4,'04施策の客観指標'!$A$4:$AY$1029,COLUMN('04施策の客観指標'!$AV:$AV),FALSE)</f>
        <v>d</v>
      </c>
      <c r="GC64" s="878" t="str">
        <f>VLOOKUP($A64&amp;"-"&amp;GC$4,'04施策の客観指標'!$A$4:$AY$1029,COLUMN('04施策の客観指標'!$AV:$AV),FALSE)</f>
        <v>a</v>
      </c>
      <c r="GD64" s="878" t="str">
        <f>VLOOKUP($A64&amp;"-"&amp;GD$4,'04施策の客観指標'!$A$4:$AY$1029,COLUMN('04施策の客観指標'!$AV:$AV),FALSE)</f>
        <v>-</v>
      </c>
      <c r="GE64" s="878" t="str">
        <f>VLOOKUP($A64&amp;"-"&amp;GE$4,'04施策の客観指標'!$A$4:$AY$1029,COLUMN('04施策の客観指標'!$AV:$AV),FALSE)</f>
        <v>-</v>
      </c>
      <c r="GF64" s="878" t="str">
        <f>VLOOKUP($A64&amp;"-"&amp;GF$4,'04施策の客観指標'!$A$4:$AY$1029,COLUMN('04施策の客観指標'!$AV:$AV),FALSE)</f>
        <v>-</v>
      </c>
      <c r="GG64" s="878" t="str">
        <f>VLOOKUP($A64&amp;"-"&amp;GG$4,'04施策の客観指標'!$A$4:$AY$1029,COLUMN('04施策の客観指標'!$AV:$AV),FALSE)</f>
        <v>-</v>
      </c>
      <c r="GH64" s="878" t="str">
        <f>VLOOKUP($A64&amp;"-"&amp;GH$4,'04施策の客観指標'!$A$4:$AY$1029,COLUMN('04施策の客観指標'!$AV:$AV),FALSE)</f>
        <v>-</v>
      </c>
      <c r="GI64" s="878" t="str">
        <f>VLOOKUP($A64&amp;"-"&amp;GI$4,'04施策の客観指標'!$A$4:$AY$1029,COLUMN('04施策の客観指標'!$AV:$AV),FALSE)</f>
        <v>-</v>
      </c>
      <c r="GJ64" s="879" t="str">
        <f t="shared" si="215"/>
        <v>b</v>
      </c>
      <c r="GK64" s="856">
        <f>IF(GA64="-","-",VLOOKUP($A64&amp;"-"&amp;GA$4,'04施策の客観指標'!$A$4:$AY$1029,COLUMN('04施策の客観指標'!$AY:$AY),FALSE))</f>
        <v>1</v>
      </c>
      <c r="GL64" s="856">
        <f>IF(GB64="-","-",VLOOKUP($A64&amp;"-"&amp;GB$4,'04施策の客観指標'!$A$4:$AY$1029,COLUMN('04施策の客観指標'!$AY:$AY),FALSE))</f>
        <v>1</v>
      </c>
      <c r="GM64" s="856">
        <f>IF(GC64="-","-",VLOOKUP($A64&amp;"-"&amp;GC$4,'04施策の客観指標'!$A$4:$AY$1029,COLUMN('04施策の客観指標'!$AY:$AY),FALSE))</f>
        <v>1</v>
      </c>
      <c r="GN64" s="856" t="str">
        <f>IF(GD64="-","-",VLOOKUP($A64&amp;"-"&amp;GD$4,'04施策の客観指標'!$A$4:$AY$1029,COLUMN('04施策の客観指標'!$AY:$AY),FALSE))</f>
        <v>-</v>
      </c>
      <c r="GO64" s="856" t="str">
        <f>IF(GE64="-","-",VLOOKUP($A64&amp;"-"&amp;GE$4,'04施策の客観指標'!$A$4:$AY$1029,COLUMN('04施策の客観指標'!$AY:$AY),FALSE))</f>
        <v>-</v>
      </c>
      <c r="GP64" s="856" t="str">
        <f>IF(GF64="-","-",VLOOKUP($A64&amp;"-"&amp;GF$4,'04施策の客観指標'!$A$4:$AY$1029,COLUMN('04施策の客観指標'!$AY:$AY),FALSE))</f>
        <v>-</v>
      </c>
      <c r="GQ64" s="856" t="str">
        <f>IF(GG64="-","-",VLOOKUP($A64&amp;"-"&amp;GG$4,'04施策の客観指標'!$A$4:$AY$1029,COLUMN('04施策の客観指標'!$AY:$AY),FALSE))</f>
        <v>-</v>
      </c>
      <c r="GR64" s="856" t="str">
        <f>IF(GH64="-","-",VLOOKUP($A64&amp;"-"&amp;GH$4,'04施策の客観指標'!$A$4:$AY$1029,COLUMN('04施策の客観指標'!$AY:$AY),FALSE))</f>
        <v>-</v>
      </c>
      <c r="GS64" s="856" t="str">
        <f>IF(GI64="-","-",VLOOKUP($A64&amp;"-"&amp;GI$4,'04施策の客観指標'!$A$4:$AY$1029,COLUMN('04施策の客観指標'!$AY:$AY),FALSE))</f>
        <v>-</v>
      </c>
      <c r="GT64" s="879">
        <f t="shared" si="216"/>
        <v>3</v>
      </c>
      <c r="GU64" s="877">
        <f t="shared" si="217"/>
        <v>4</v>
      </c>
      <c r="GV64" s="878">
        <f t="shared" si="218"/>
        <v>1</v>
      </c>
      <c r="GW64" s="878">
        <f t="shared" si="219"/>
        <v>4</v>
      </c>
      <c r="GX64" s="878" t="str">
        <f t="shared" si="220"/>
        <v/>
      </c>
      <c r="GY64" s="878" t="str">
        <f t="shared" si="221"/>
        <v/>
      </c>
      <c r="GZ64" s="878" t="str">
        <f t="shared" si="222"/>
        <v/>
      </c>
      <c r="HA64" s="878" t="str">
        <f t="shared" si="223"/>
        <v/>
      </c>
      <c r="HB64" s="878" t="str">
        <f t="shared" si="224"/>
        <v/>
      </c>
      <c r="HC64" s="878" t="str">
        <f t="shared" si="225"/>
        <v/>
      </c>
      <c r="HD64" s="855">
        <f t="shared" si="226"/>
        <v>0.75</v>
      </c>
      <c r="HE64" s="877" t="str">
        <f>IF($K64="○",VLOOKUP($C64&amp;"-"&amp;HE$4,'05市民生活実感調査'!$A$3:$BC$218,COLUMN('05市民生活実感調査'!$AS:$AS),FALSE),"-")</f>
        <v>-</v>
      </c>
      <c r="HF64" s="878" t="str">
        <f>IF($L64="○",VLOOKUP($C64&amp;"-"&amp;HF$4,'05市民生活実感調査'!$A$3:$BC$218,COLUMN('05市民生活実感調査'!$AS:$AS),FALSE),"-")</f>
        <v>-</v>
      </c>
      <c r="HG64" s="878" t="str">
        <f>IF($M64="○",VLOOKUP($C64&amp;"-"&amp;HG$4,'05市民生活実感調査'!$A$3:$BC$218,COLUMN('05市民生活実感調査'!$AS:$AS),FALSE),"-")</f>
        <v>-</v>
      </c>
      <c r="HH64" s="878" t="str">
        <f>IF($N64="○",VLOOKUP($C64&amp;"-"&amp;HH$4,'05市民生活実感調査'!$A$3:$BC$218,COLUMN('05市民生活実感調査'!$AS:$AS),FALSE),"-")</f>
        <v>-</v>
      </c>
      <c r="HI64" s="878" t="str">
        <f>IF($O64="○",VLOOKUP($C64&amp;"-"&amp;HI$4,'05市民生活実感調査'!$A$3:$BC$218,COLUMN('05市民生活実感調査'!$AS:$AS),FALSE),"-")</f>
        <v>c</v>
      </c>
      <c r="HJ64" s="878" t="str">
        <f>IF($P64="○",VLOOKUP($C64&amp;"-"&amp;HJ$4,'05市民生活実感調査'!$A$3:$BC$218,COLUMN('05市民生活実感調査'!$AS:$AS),FALSE),"-")</f>
        <v>-</v>
      </c>
      <c r="HK64" s="878" t="str">
        <f>IF($Q64="○",VLOOKUP($C64&amp;"-"&amp;HK$4,'05市民生活実感調査'!$A$3:$BC$218,COLUMN('05市民生活実感調査'!$AS:$AS),FALSE),"-")</f>
        <v>-</v>
      </c>
      <c r="HL64" s="878" t="str">
        <f>IF($R64="○",VLOOKUP($C64&amp;"-"&amp;HL$4,'05市民生活実感調査'!$A$3:$BC$218,COLUMN('05市民生活実感調査'!$AS:$AS),FALSE),"-")</f>
        <v>-</v>
      </c>
      <c r="HM64" s="879" t="str">
        <f t="shared" si="227"/>
        <v>c</v>
      </c>
      <c r="HN64" s="877" t="str">
        <f t="shared" si="228"/>
        <v/>
      </c>
      <c r="HO64" s="878" t="str">
        <f t="shared" si="229"/>
        <v/>
      </c>
      <c r="HP64" s="878" t="str">
        <f t="shared" si="230"/>
        <v/>
      </c>
      <c r="HQ64" s="878" t="str">
        <f t="shared" si="231"/>
        <v/>
      </c>
      <c r="HR64" s="878">
        <f t="shared" si="232"/>
        <v>2</v>
      </c>
      <c r="HS64" s="878" t="str">
        <f t="shared" si="233"/>
        <v/>
      </c>
      <c r="HT64" s="878" t="str">
        <f t="shared" si="234"/>
        <v/>
      </c>
      <c r="HU64" s="878" t="str">
        <f t="shared" si="235"/>
        <v/>
      </c>
      <c r="HV64" s="840">
        <f t="shared" si="236"/>
        <v>0.5</v>
      </c>
      <c r="HW64" s="876" t="str">
        <f t="shared" si="237"/>
        <v>市民実感</v>
      </c>
      <c r="HX64" s="863" t="str">
        <f t="shared" si="238"/>
        <v>人と動物との共生社会の推進については、市民生活に密接に関わる施策であることから、市民生活実感評価を重視する。</v>
      </c>
      <c r="HY64" s="877" t="str">
        <f>VLOOKUP(GJ64&amp;HM64&amp;HW64,プルダウン!$AC$2:$AD$71,2,FALSE)</f>
        <v>C</v>
      </c>
      <c r="HZ64" s="859" t="str">
        <f>VLOOKUP(HY64,プルダウン!$A$1:$B$6,2,FALSE)</f>
        <v>政策の目的がそこそこ達成されている</v>
      </c>
      <c r="IA64" s="860"/>
      <c r="IB64" s="859"/>
      <c r="IC64" s="889" t="str">
        <f>VLOOKUP($A64&amp;"-"&amp;IC$4,'04施策の客観指標'!$A$4:$AY$1029,COLUMN('04施策の客観指標'!$AW:$AW),FALSE)</f>
        <v>a</v>
      </c>
      <c r="ID64" s="878" t="s">
        <v>54</v>
      </c>
      <c r="IE64" s="878" t="str">
        <f>VLOOKUP($A64&amp;"-"&amp;IE$4,'04施策の客観指標'!$A$4:$AY$1029,COLUMN('04施策の客観指標'!$AW:$AW),FALSE)</f>
        <v>e</v>
      </c>
      <c r="IF64" s="878" t="str">
        <f>VLOOKUP($A64&amp;"-"&amp;IF$4,'04施策の客観指標'!$A$4:$AY$1029,COLUMN('04施策の客観指標'!$AW:$AW),FALSE)</f>
        <v>-</v>
      </c>
      <c r="IG64" s="878" t="str">
        <f>VLOOKUP($A64&amp;"-"&amp;IG$4,'04施策の客観指標'!$A$4:$AY$1029,COLUMN('04施策の客観指標'!$AW:$AW),FALSE)</f>
        <v>-</v>
      </c>
      <c r="IH64" s="878" t="str">
        <f>VLOOKUP($A64&amp;"-"&amp;IH$4,'04施策の客観指標'!$A$4:$AY$1029,COLUMN('04施策の客観指標'!$AW:$AW),FALSE)</f>
        <v>-</v>
      </c>
      <c r="II64" s="878" t="str">
        <f>VLOOKUP($A64&amp;"-"&amp;II$4,'04施策の客観指標'!$A$4:$AY$1029,COLUMN('04施策の客観指標'!$AW:$AW),FALSE)</f>
        <v>-</v>
      </c>
      <c r="IJ64" s="878" t="str">
        <f>VLOOKUP($A64&amp;"-"&amp;IJ$4,'04施策の客観指標'!$A$4:$AY$1029,COLUMN('04施策の客観指標'!$AW:$AW),FALSE)</f>
        <v>-</v>
      </c>
      <c r="IK64" s="878" t="str">
        <f>VLOOKUP($A64&amp;"-"&amp;IK$4,'04施策の客観指標'!$A$4:$AY$1029,COLUMN('04施策の客観指標'!$AW:$AW),FALSE)</f>
        <v>-</v>
      </c>
      <c r="IL64" s="879" t="str">
        <f t="shared" si="239"/>
        <v>b</v>
      </c>
      <c r="IM64" s="856">
        <f>IF(IC64="-","-",VLOOKUP($A64&amp;"-"&amp;IC$4,'04施策の客観指標'!$A$4:$AY$1029,COLUMN('04施策の客観指標'!$AY:$AY),FALSE))</f>
        <v>1</v>
      </c>
      <c r="IN64" s="856">
        <f>IF(ID64="-","-",VLOOKUP($A64&amp;"-"&amp;ID$4,'04施策の客観指標'!$A$4:$AY$1029,COLUMN('04施策の客観指標'!$AY:$AY),FALSE))</f>
        <v>1</v>
      </c>
      <c r="IO64" s="856">
        <f>IF(IE64="-","-",VLOOKUP($A64&amp;"-"&amp;IE$4,'04施策の客観指標'!$A$4:$AY$1029,COLUMN('04施策の客観指標'!$AY:$AY),FALSE))</f>
        <v>1</v>
      </c>
      <c r="IP64" s="856" t="str">
        <f>IF(IF64="-","-",VLOOKUP($A64&amp;"-"&amp;IF$4,'04施策の客観指標'!$A$4:$AY$1029,COLUMN('04施策の客観指標'!$AY:$AY),FALSE))</f>
        <v>-</v>
      </c>
      <c r="IQ64" s="856" t="str">
        <f>IF(IG64="-","-",VLOOKUP($A64&amp;"-"&amp;IG$4,'04施策の客観指標'!$A$4:$AY$1029,COLUMN('04施策の客観指標'!$AY:$AY),FALSE))</f>
        <v>-</v>
      </c>
      <c r="IR64" s="856" t="str">
        <f>IF(IH64="-","-",VLOOKUP($A64&amp;"-"&amp;IH$4,'04施策の客観指標'!$A$4:$AY$1029,COLUMN('04施策の客観指標'!$AY:$AY),FALSE))</f>
        <v>-</v>
      </c>
      <c r="IS64" s="856" t="str">
        <f>IF(II64="-","-",VLOOKUP($A64&amp;"-"&amp;II$4,'04施策の客観指標'!$A$4:$AY$1029,COLUMN('04施策の客観指標'!$AY:$AY),FALSE))</f>
        <v>-</v>
      </c>
      <c r="IT64" s="856" t="str">
        <f>IF(IJ64="-","-",VLOOKUP($A64&amp;"-"&amp;IJ$4,'04施策の客観指標'!$A$4:$AY$1029,COLUMN('04施策の客観指標'!$AY:$AY),FALSE))</f>
        <v>-</v>
      </c>
      <c r="IU64" s="856" t="str">
        <f>IF(IK64="-","-",VLOOKUP($A64&amp;"-"&amp;IK$4,'04施策の客観指標'!$A$4:$AY$1029,COLUMN('04施策の客観指標'!$AY:$AY),FALSE))</f>
        <v>-</v>
      </c>
      <c r="IV64" s="879">
        <f t="shared" si="240"/>
        <v>3</v>
      </c>
      <c r="IW64" s="877">
        <f t="shared" si="241"/>
        <v>4</v>
      </c>
      <c r="IX64" s="878">
        <f t="shared" si="242"/>
        <v>4</v>
      </c>
      <c r="IY64" s="878">
        <f t="shared" si="243"/>
        <v>0</v>
      </c>
      <c r="IZ64" s="878" t="str">
        <f t="shared" si="244"/>
        <v/>
      </c>
      <c r="JA64" s="878" t="str">
        <f t="shared" si="245"/>
        <v/>
      </c>
      <c r="JB64" s="878" t="str">
        <f t="shared" si="246"/>
        <v/>
      </c>
      <c r="JC64" s="878" t="str">
        <f t="shared" si="247"/>
        <v/>
      </c>
      <c r="JD64" s="878" t="str">
        <f t="shared" si="248"/>
        <v/>
      </c>
      <c r="JE64" s="878" t="str">
        <f t="shared" si="249"/>
        <v/>
      </c>
      <c r="JF64" s="855">
        <f t="shared" si="250"/>
        <v>0.66666666666666663</v>
      </c>
      <c r="JG64" s="877" t="str">
        <f>IF($K64="○",VLOOKUP($C64&amp;"-"&amp;JG$4,'05市民生活実感調査'!$A$3:$BC$218,COLUMN('05市民生活実感調査'!$BC:$BC),FALSE),"-")</f>
        <v>-</v>
      </c>
      <c r="JH64" s="878" t="str">
        <f>IF($L64="○",VLOOKUP($C64&amp;"-"&amp;JH$4,'05市民生活実感調査'!$A$3:$BC$218,COLUMN('05市民生活実感調査'!$BC:$BC),FALSE),"-")</f>
        <v>-</v>
      </c>
      <c r="JI64" s="878" t="str">
        <f>IF($M64="○",VLOOKUP($C64&amp;"-"&amp;JI$4,'05市民生活実感調査'!$A$3:$BC$218,COLUMN('05市民生活実感調査'!$BC:$BC),FALSE),"-")</f>
        <v>-</v>
      </c>
      <c r="JJ64" s="878" t="str">
        <f>IF($N64="○",VLOOKUP($C64&amp;"-"&amp;JJ$4,'05市民生活実感調査'!$A$3:$BC$218,COLUMN('05市民生活実感調査'!$BC:$BC),FALSE),"-")</f>
        <v>-</v>
      </c>
      <c r="JK64" s="878" t="str">
        <f>IF($O64="○",VLOOKUP($C64&amp;"-"&amp;JK$4,'05市民生活実感調査'!$A$3:$BC$218,COLUMN('05市民生活実感調査'!$BC:$BC),FALSE),"-")</f>
        <v>c</v>
      </c>
      <c r="JL64" s="878" t="str">
        <f>IF($P64="○",VLOOKUP($C64&amp;"-"&amp;JL$4,'05市民生活実感調査'!$A$3:$BC$218,COLUMN('05市民生活実感調査'!$BC:$BC),FALSE),"-")</f>
        <v>-</v>
      </c>
      <c r="JM64" s="878" t="str">
        <f>IF($Q64="○",VLOOKUP($C64&amp;"-"&amp;JM$4,'05市民生活実感調査'!$A$3:$BC$218,COLUMN('05市民生活実感調査'!$BC:$BC),FALSE),"-")</f>
        <v>-</v>
      </c>
      <c r="JN64" s="878" t="str">
        <f>IF($R64="○",VLOOKUP($C64&amp;"-"&amp;JN$4,'05市民生活実感調査'!$A$3:$BC$218,COLUMN('05市民生活実感調査'!$BC:$BC),FALSE),"-")</f>
        <v>-</v>
      </c>
      <c r="JO64" s="879" t="str">
        <f t="shared" si="251"/>
        <v>c</v>
      </c>
      <c r="JP64" s="877" t="str">
        <f t="shared" si="252"/>
        <v/>
      </c>
      <c r="JQ64" s="878" t="str">
        <f t="shared" si="253"/>
        <v/>
      </c>
      <c r="JR64" s="878" t="str">
        <f t="shared" si="254"/>
        <v/>
      </c>
      <c r="JS64" s="878" t="str">
        <f t="shared" si="255"/>
        <v/>
      </c>
      <c r="JT64" s="878">
        <f t="shared" si="256"/>
        <v>2</v>
      </c>
      <c r="JU64" s="878" t="str">
        <f t="shared" si="257"/>
        <v/>
      </c>
      <c r="JV64" s="878" t="str">
        <f t="shared" si="258"/>
        <v/>
      </c>
      <c r="JW64" s="878" t="str">
        <f t="shared" si="259"/>
        <v/>
      </c>
      <c r="JX64" s="840">
        <f t="shared" si="260"/>
        <v>0.5</v>
      </c>
      <c r="JY64" s="876" t="str">
        <f t="shared" si="263"/>
        <v>市民実感</v>
      </c>
      <c r="JZ64" s="863" t="str">
        <f t="shared" si="261"/>
        <v>人と動物との共生社会の推進については、市民生活に密接に関わる施策であることから、市民生活実感評価を重視する。</v>
      </c>
      <c r="KA64" s="877" t="str">
        <f>VLOOKUP(IL64&amp;JO64&amp;JY64,プルダウン!$AC$2:$AD$71,2,FALSE)</f>
        <v>C</v>
      </c>
      <c r="KB64" s="859" t="str">
        <f>VLOOKUP(KA64,プルダウン!$A$1:$B$6,2,FALSE)</f>
        <v>政策の目的がそこそこ達成されている</v>
      </c>
      <c r="KC64" s="946" t="s">
        <v>3191</v>
      </c>
      <c r="KD64" s="859"/>
      <c r="KE64" s="883" t="str">
        <f>VLOOKUP($A64&amp;"-"&amp;KE$4,'04施策の客観指標'!$A$4:$AY$1029,COLUMN('04施策の客観指標'!$AX:$AX),FALSE)</f>
        <v>a</v>
      </c>
      <c r="KF64" s="813" t="str">
        <f>VLOOKUP($A64&amp;"-"&amp;KF$4,'04施策の客観指標'!$A$4:$AY$1029,COLUMN('04施策の客観指標'!$AX:$AX),FALSE)</f>
        <v>b</v>
      </c>
      <c r="KG64" s="813" t="str">
        <f>VLOOKUP($A64&amp;"-"&amp;KG$4,'04施策の客観指標'!$A$4:$AY$1029,COLUMN('04施策の客観指標'!$AX:$AX),FALSE)</f>
        <v>a</v>
      </c>
      <c r="KH64" s="813" t="str">
        <f>VLOOKUP($A64&amp;"-"&amp;KH$4,'04施策の客観指標'!$A$4:$AY$1029,COLUMN('04施策の客観指標'!$AX:$AX),FALSE)</f>
        <v>-</v>
      </c>
      <c r="KI64" s="813" t="str">
        <f>VLOOKUP($A64&amp;"-"&amp;KI$4,'04施策の客観指標'!$A$4:$AY$1029,COLUMN('04施策の客観指標'!$AX:$AX),FALSE)</f>
        <v>-</v>
      </c>
      <c r="KJ64" s="813" t="str">
        <f>VLOOKUP($A64&amp;"-"&amp;KJ$4,'04施策の客観指標'!$A$4:$AY$1029,COLUMN('04施策の客観指標'!$AX:$AX),FALSE)</f>
        <v>-</v>
      </c>
      <c r="KK64" s="813" t="str">
        <f>VLOOKUP($A64&amp;"-"&amp;KK$4,'04施策の客観指標'!$A$4:$AY$1029,COLUMN('04施策の客観指標'!$AX:$AX),FALSE)</f>
        <v>-</v>
      </c>
      <c r="KL64" s="813" t="str">
        <f>VLOOKUP($A64&amp;"-"&amp;KL$4,'04施策の客観指標'!$A$4:$AY$1029,COLUMN('04施策の客観指標'!$AX:$AX),FALSE)</f>
        <v>-</v>
      </c>
      <c r="KM64" s="813" t="str">
        <f>VLOOKUP($A64&amp;"-"&amp;KM$4,'04施策の客観指標'!$A$4:$AY$1029,COLUMN('04施策の客観指標'!$AX:$AX),FALSE)</f>
        <v>-</v>
      </c>
      <c r="KN64" s="814" t="str">
        <f t="shared" si="118"/>
        <v>a</v>
      </c>
      <c r="KO64" s="423">
        <f>IF(KE64="-","-",VLOOKUP($A64&amp;"-"&amp;KE$4,'04施策の客観指標'!$A$4:$AY$1029,COLUMN('04施策の客観指標'!$AY:$AY),FALSE))</f>
        <v>1</v>
      </c>
      <c r="KP64" s="423">
        <f>IF(KF64="-","-",VLOOKUP($A64&amp;"-"&amp;KF$4,'04施策の客観指標'!$A$4:$AY$1029,COLUMN('04施策の客観指標'!$AY:$AY),FALSE))</f>
        <v>1</v>
      </c>
      <c r="KQ64" s="423">
        <f>IF(KG64="-","-",VLOOKUP($A64&amp;"-"&amp;KG$4,'04施策の客観指標'!$A$4:$AY$1029,COLUMN('04施策の客観指標'!$AY:$AY),FALSE))</f>
        <v>1</v>
      </c>
      <c r="KR64" s="423" t="str">
        <f>IF(KH64="-","-",VLOOKUP($A64&amp;"-"&amp;KH$4,'04施策の客観指標'!$A$4:$AY$1029,COLUMN('04施策の客観指標'!$AY:$AY),FALSE))</f>
        <v>-</v>
      </c>
      <c r="KS64" s="423" t="str">
        <f>IF(KI64="-","-",VLOOKUP($A64&amp;"-"&amp;KI$4,'04施策の客観指標'!$A$4:$AY$1029,COLUMN('04施策の客観指標'!$AY:$AY),FALSE))</f>
        <v>-</v>
      </c>
      <c r="KT64" s="423" t="str">
        <f>IF(KJ64="-","-",VLOOKUP($A64&amp;"-"&amp;KJ$4,'04施策の客観指標'!$A$4:$AY$1029,COLUMN('04施策の客観指標'!$AY:$AY),FALSE))</f>
        <v>-</v>
      </c>
      <c r="KU64" s="423" t="str">
        <f>IF(KK64="-","-",VLOOKUP($A64&amp;"-"&amp;KK$4,'04施策の客観指標'!$A$4:$AY$1029,COLUMN('04施策の客観指標'!$AY:$AY),FALSE))</f>
        <v>-</v>
      </c>
      <c r="KV64" s="423" t="str">
        <f>IF(KL64="-","-",VLOOKUP($A64&amp;"-"&amp;KL$4,'04施策の客観指標'!$A$4:$AY$1029,COLUMN('04施策の客観指標'!$AY:$AY),FALSE))</f>
        <v>-</v>
      </c>
      <c r="KW64" s="423" t="str">
        <f>IF(KM64="-","-",VLOOKUP($A64&amp;"-"&amp;KM$4,'04施策の客観指標'!$A$4:$AY$1029,COLUMN('04施策の客観指標'!$AY:$AY),FALSE))</f>
        <v>-</v>
      </c>
      <c r="KX64" s="234">
        <f t="shared" si="119"/>
        <v>3</v>
      </c>
      <c r="KY64" s="237">
        <f t="shared" si="120"/>
        <v>4</v>
      </c>
      <c r="KZ64" s="187">
        <f t="shared" si="121"/>
        <v>3</v>
      </c>
      <c r="LA64" s="187">
        <f t="shared" si="122"/>
        <v>4</v>
      </c>
      <c r="LB64" s="187" t="str">
        <f t="shared" si="123"/>
        <v/>
      </c>
      <c r="LC64" s="187" t="str">
        <f t="shared" si="124"/>
        <v/>
      </c>
      <c r="LD64" s="187" t="str">
        <f t="shared" si="125"/>
        <v/>
      </c>
      <c r="LE64" s="187" t="str">
        <f t="shared" si="126"/>
        <v/>
      </c>
      <c r="LF64" s="187" t="str">
        <f t="shared" si="127"/>
        <v/>
      </c>
      <c r="LG64" s="187" t="str">
        <f t="shared" si="128"/>
        <v/>
      </c>
      <c r="LH64" s="240">
        <f t="shared" si="129"/>
        <v>0.91666666666666663</v>
      </c>
      <c r="LI64" s="820" t="str">
        <f>IF($K64="○",VLOOKUP($C64&amp;"-"&amp;LI$4,'05市民生活実感調査'!$A$3:$BM$218,COLUMN('05市民生活実感調査'!$BM:$BM),FALSE),"-")</f>
        <v>-</v>
      </c>
      <c r="LJ64" s="821" t="str">
        <f>IF($L64="○",VLOOKUP($C64&amp;"-"&amp;LJ$4,'05市民生活実感調査'!$A$3:$BM$218,COLUMN('05市民生活実感調査'!$BM:$BM),FALSE),"-")</f>
        <v>-</v>
      </c>
      <c r="LK64" s="821" t="str">
        <f>IF($M64="○",VLOOKUP($C64&amp;"-"&amp;LK$4,'05市民生活実感調査'!$A$3:$BM$218,COLUMN('05市民生活実感調査'!$BM:$BM),FALSE),"-")</f>
        <v>-</v>
      </c>
      <c r="LL64" s="821" t="str">
        <f>IF($N64="○",VLOOKUP($C64&amp;"-"&amp;LL$4,'05市民生活実感調査'!$A$3:$BM$218,COLUMN('05市民生活実感調査'!$BM:$BM),FALSE),"-")</f>
        <v>-</v>
      </c>
      <c r="LM64" s="821" t="str">
        <f>IF($O64="○",VLOOKUP($C64&amp;"-"&amp;LM$4,'05市民生活実感調査'!$A$3:$BM$218,COLUMN('05市民生活実感調査'!$BM:$BM),FALSE),"-")</f>
        <v>c</v>
      </c>
      <c r="LN64" s="821" t="str">
        <f>IF($P64="○",VLOOKUP($C64&amp;"-"&amp;LN$4,'05市民生活実感調査'!$A$3:$BM$218,COLUMN('05市民生活実感調査'!$BM:$BM),FALSE),"-")</f>
        <v>-</v>
      </c>
      <c r="LO64" s="821" t="str">
        <f>IF($Q64="○",VLOOKUP($C64&amp;"-"&amp;LO$4,'05市民生活実感調査'!$A$3:$BM$218,COLUMN('05市民生活実感調査'!$BM:$BM),FALSE),"-")</f>
        <v>-</v>
      </c>
      <c r="LP64" s="821" t="str">
        <f>IF($R64="○",VLOOKUP($C64&amp;"-"&amp;LP$4,'05市民生活実感調査'!$A$3:$BM$218,COLUMN('05市民生活実感調査'!$BM:$BM),FALSE),"-")</f>
        <v>-</v>
      </c>
      <c r="LQ64" s="822" t="str">
        <f t="shared" si="130"/>
        <v>c</v>
      </c>
      <c r="LR64" s="237" t="str">
        <f t="shared" si="131"/>
        <v/>
      </c>
      <c r="LS64" s="187" t="str">
        <f t="shared" si="132"/>
        <v/>
      </c>
      <c r="LT64" s="187" t="str">
        <f t="shared" si="133"/>
        <v/>
      </c>
      <c r="LU64" s="187" t="str">
        <f t="shared" si="134"/>
        <v/>
      </c>
      <c r="LV64" s="187">
        <f t="shared" si="135"/>
        <v>2</v>
      </c>
      <c r="LW64" s="187" t="str">
        <f t="shared" si="136"/>
        <v/>
      </c>
      <c r="LX64" s="187" t="str">
        <f t="shared" si="137"/>
        <v/>
      </c>
      <c r="LY64" s="187" t="str">
        <f t="shared" si="138"/>
        <v/>
      </c>
      <c r="LZ64" s="422">
        <f t="shared" si="142"/>
        <v>0.5</v>
      </c>
      <c r="MA64" s="103" t="str">
        <f t="shared" si="144"/>
        <v>市民実感</v>
      </c>
      <c r="MB64" s="104" t="str">
        <f t="shared" si="140"/>
        <v>人と動物との共生社会の推進については、市民生活に密接に関わる施策であることから、市民生活実感評価を重視する。</v>
      </c>
      <c r="MC64" s="823" t="str">
        <f>VLOOKUP(KN64&amp;LQ64&amp;MA64,プルダウン!$AC$2:$AD$71,2,FALSE)</f>
        <v>B</v>
      </c>
      <c r="MD64" s="824" t="str">
        <f>VLOOKUP(MC64,プルダウン!$A$1:$B$6,2,FALSE)</f>
        <v>政策の目的がかなり達成されている</v>
      </c>
      <c r="ME64" s="363"/>
      <c r="MF64" s="190"/>
    </row>
    <row r="65" spans="1:344" ht="240" customHeight="1">
      <c r="A65" s="231">
        <v>1701</v>
      </c>
      <c r="B65" s="104" t="s">
        <v>217</v>
      </c>
      <c r="C65" s="237">
        <f t="shared" si="145"/>
        <v>17</v>
      </c>
      <c r="D65" s="190" t="str">
        <f>IFERROR(VLOOKUP(C65,プルダウン!$L$2:$M$28,2,FALSE),"-")</f>
        <v>学校教育</v>
      </c>
      <c r="E65" s="104"/>
      <c r="F65" s="91" t="s">
        <v>1412</v>
      </c>
      <c r="G65" s="117" t="s">
        <v>1566</v>
      </c>
      <c r="H65" s="91"/>
      <c r="I65" s="117"/>
      <c r="J65" s="104"/>
      <c r="K65" s="420" t="s">
        <v>383</v>
      </c>
      <c r="L65" s="421" t="s">
        <v>383</v>
      </c>
      <c r="M65" s="421" t="s">
        <v>83</v>
      </c>
      <c r="N65" s="421" t="s">
        <v>83</v>
      </c>
      <c r="O65" s="421" t="s">
        <v>83</v>
      </c>
      <c r="P65" s="421" t="s">
        <v>83</v>
      </c>
      <c r="Q65" s="421" t="s">
        <v>83</v>
      </c>
      <c r="R65" s="422" t="s">
        <v>83</v>
      </c>
      <c r="S65" s="877" t="str">
        <f>VLOOKUP($A65&amp;"-"&amp;S$4,'04施策の客観指標'!$A$4:$AY$1029,COLUMN('04施策の客観指標'!$AS:$AS),FALSE)</f>
        <v>b</v>
      </c>
      <c r="T65" s="878" t="str">
        <f>VLOOKUP($A65&amp;"-"&amp;T$4,'04施策の客観指標'!$A$4:$AY$1029,COLUMN('04施策の客観指標'!$AS:$AS),FALSE)</f>
        <v>b</v>
      </c>
      <c r="U65" s="878" t="str">
        <f>VLOOKUP($A65&amp;"-"&amp;U$4,'04施策の客観指標'!$A$4:$AY$1029,COLUMN('04施策の客観指標'!$AS:$AS),FALSE)</f>
        <v>-</v>
      </c>
      <c r="V65" s="878" t="str">
        <f>VLOOKUP($A65&amp;"-"&amp;V$4,'04施策の客観指標'!$A$4:$AY$1029,COLUMN('04施策の客観指標'!$AS:$AS),FALSE)</f>
        <v>-</v>
      </c>
      <c r="W65" s="878" t="str">
        <f>VLOOKUP($A65&amp;"-"&amp;W$4,'04施策の客観指標'!$A$4:$AY$1029,COLUMN('04施策の客観指標'!$AS:$AS),FALSE)</f>
        <v>-</v>
      </c>
      <c r="X65" s="878" t="str">
        <f>VLOOKUP($A65&amp;"-"&amp;X$4,'04施策の客観指標'!$A$4:$AY$1029,COLUMN('04施策の客観指標'!$AS:$AS),FALSE)</f>
        <v>-</v>
      </c>
      <c r="Y65" s="878" t="str">
        <f>VLOOKUP($A65&amp;"-"&amp;Y$4,'04施策の客観指標'!$A$4:$AY$1029,COLUMN('04施策の客観指標'!$AS:$AS),FALSE)</f>
        <v>-</v>
      </c>
      <c r="Z65" s="878" t="str">
        <f>VLOOKUP($A65&amp;"-"&amp;Z$4,'04施策の客観指標'!$A$4:$AY$1029,COLUMN('04施策の客観指標'!$AS:$AS),FALSE)</f>
        <v>-</v>
      </c>
      <c r="AA65" s="852" t="str">
        <f>VLOOKUP($A65&amp;"-"&amp;AA$4,'04施策の客観指標'!$A$4:$AY$1029,COLUMN('04施策の客観指標'!$AS:$AS),FALSE)</f>
        <v>-</v>
      </c>
      <c r="AB65" s="876" t="str">
        <f t="shared" si="146"/>
        <v>b</v>
      </c>
      <c r="AC65" s="856">
        <v>1</v>
      </c>
      <c r="AD65" s="878">
        <v>1</v>
      </c>
      <c r="AE65" s="878" t="s">
        <v>83</v>
      </c>
      <c r="AF65" s="878" t="s">
        <v>83</v>
      </c>
      <c r="AG65" s="878" t="s">
        <v>83</v>
      </c>
      <c r="AH65" s="878" t="s">
        <v>83</v>
      </c>
      <c r="AI65" s="878" t="s">
        <v>83</v>
      </c>
      <c r="AJ65" s="878" t="s">
        <v>83</v>
      </c>
      <c r="AK65" s="878" t="s">
        <v>83</v>
      </c>
      <c r="AL65" s="879">
        <f t="shared" si="147"/>
        <v>2</v>
      </c>
      <c r="AM65" s="877">
        <f t="shared" si="148"/>
        <v>3</v>
      </c>
      <c r="AN65" s="878">
        <f t="shared" si="149"/>
        <v>3</v>
      </c>
      <c r="AO65" s="878" t="str">
        <f t="shared" si="150"/>
        <v/>
      </c>
      <c r="AP65" s="878" t="str">
        <f t="shared" si="151"/>
        <v/>
      </c>
      <c r="AQ65" s="878" t="str">
        <f t="shared" si="152"/>
        <v/>
      </c>
      <c r="AR65" s="878" t="str">
        <f t="shared" si="153"/>
        <v/>
      </c>
      <c r="AS65" s="878" t="str">
        <f t="shared" si="154"/>
        <v/>
      </c>
      <c r="AT65" s="878" t="str">
        <f t="shared" si="155"/>
        <v/>
      </c>
      <c r="AU65" s="852" t="str">
        <f t="shared" si="156"/>
        <v/>
      </c>
      <c r="AV65" s="855">
        <f t="shared" si="157"/>
        <v>0.75</v>
      </c>
      <c r="AW65" s="856" t="str">
        <f>IF($K65="○",VLOOKUP($C65&amp;"-"&amp;AW$4,'05市民生活実感調査'!$A$3:$BC$218,COLUMN('05市民生活実感調査'!$O:$O),FALSE),"-")</f>
        <v>c</v>
      </c>
      <c r="AX65" s="878" t="str">
        <f>IF($L65="○",VLOOKUP($C65&amp;"-"&amp;AX$4,'05市民生活実感調査'!$A$3:$BC$218,COLUMN('05市民生活実感調査'!$O:$O),FALSE),"-")</f>
        <v>c</v>
      </c>
      <c r="AY65" s="878" t="str">
        <f>IF($M65="○",VLOOKUP($C65&amp;"-"&amp;AY$4,'05市民生活実感調査'!$A$3:$BC$218,COLUMN('05市民生活実感調査'!$O:$O),FALSE),"-")</f>
        <v>-</v>
      </c>
      <c r="AZ65" s="878" t="str">
        <f>IF($N65="○",VLOOKUP($C65&amp;"-"&amp;AZ$4,'05市民生活実感調査'!$A$3:$BC$218,COLUMN('05市民生活実感調査'!$O:$O),FALSE),"-")</f>
        <v>-</v>
      </c>
      <c r="BA65" s="878" t="str">
        <f>IF($O65="○",VLOOKUP($C65&amp;"-"&amp;BA$4,'05市民生活実感調査'!$A$3:$BC$218,COLUMN('05市民生活実感調査'!$O:$O),FALSE),"-")</f>
        <v>-</v>
      </c>
      <c r="BB65" s="878" t="str">
        <f>IF($P65="○",VLOOKUP($C65&amp;"-"&amp;BB$4,'05市民生活実感調査'!$A$3:$BC$218,COLUMN('05市民生活実感調査'!$O:$O),FALSE),"-")</f>
        <v>-</v>
      </c>
      <c r="BC65" s="878" t="str">
        <f>IF($Q65="○",VLOOKUP($C65&amp;"-"&amp;BC$4,'05市民生活実感調査'!$A$3:$BC$218,COLUMN('05市民生活実感調査'!$O:$O),FALSE),"-")</f>
        <v>-</v>
      </c>
      <c r="BD65" s="878" t="str">
        <f>IF($R65="○",VLOOKUP($C65&amp;"-"&amp;BD$4,'05市民生活実感調査'!$A$3:$BC$218,COLUMN('05市民生活実感調査'!$O:$O),FALSE),"-")</f>
        <v>-</v>
      </c>
      <c r="BE65" s="879" t="str">
        <f t="shared" si="158"/>
        <v>c</v>
      </c>
      <c r="BF65" s="877">
        <f t="shared" si="159"/>
        <v>2</v>
      </c>
      <c r="BG65" s="878">
        <f t="shared" si="160"/>
        <v>2</v>
      </c>
      <c r="BH65" s="878" t="str">
        <f t="shared" si="161"/>
        <v/>
      </c>
      <c r="BI65" s="878" t="str">
        <f t="shared" si="162"/>
        <v/>
      </c>
      <c r="BJ65" s="878" t="str">
        <f t="shared" si="163"/>
        <v/>
      </c>
      <c r="BK65" s="878" t="str">
        <f t="shared" si="164"/>
        <v/>
      </c>
      <c r="BL65" s="878" t="str">
        <f t="shared" si="165"/>
        <v/>
      </c>
      <c r="BM65" s="878" t="str">
        <f t="shared" si="166"/>
        <v/>
      </c>
      <c r="BN65" s="840">
        <f t="shared" si="167"/>
        <v>0.5</v>
      </c>
      <c r="BO65" s="880" t="s">
        <v>122</v>
      </c>
      <c r="BP65" s="863" t="s">
        <v>2008</v>
      </c>
      <c r="BQ65" s="877" t="s">
        <v>313</v>
      </c>
      <c r="BR65" s="887" t="str">
        <f>VLOOKUP(BQ65,プルダウン!$A$1:$B$6,2,FALSE)</f>
        <v>政策の目的がかなり達成されている</v>
      </c>
      <c r="BS65" s="860"/>
      <c r="BT65" s="887" t="s">
        <v>1570</v>
      </c>
      <c r="BU65" s="863" t="s">
        <v>1460</v>
      </c>
      <c r="BV65" s="891" t="s">
        <v>1571</v>
      </c>
      <c r="BW65" s="889" t="str">
        <f>VLOOKUP($A65&amp;"-"&amp;BW$4,'04施策の客観指標'!$A$4:$AY$1029,COLUMN('04施策の客観指標'!$AT:$AT),FALSE)</f>
        <v>b</v>
      </c>
      <c r="BX65" s="878" t="str">
        <f>VLOOKUP($A65&amp;"-"&amp;BX$4,'04施策の客観指標'!$A$4:$AY$1029,COLUMN('04施策の客観指標'!$AT:$AT),FALSE)</f>
        <v>b</v>
      </c>
      <c r="BY65" s="878" t="str">
        <f>VLOOKUP($A65&amp;"-"&amp;BY$4,'04施策の客観指標'!$A$4:$AY$1029,COLUMN('04施策の客観指標'!$AT:$AT),FALSE)</f>
        <v>-</v>
      </c>
      <c r="BZ65" s="878" t="str">
        <f>VLOOKUP($A65&amp;"-"&amp;BZ$4,'04施策の客観指標'!$A$4:$AY$1029,COLUMN('04施策の客観指標'!$AT:$AT),FALSE)</f>
        <v>-</v>
      </c>
      <c r="CA65" s="878" t="str">
        <f>VLOOKUP($A65&amp;"-"&amp;CA$4,'04施策の客観指標'!$A$4:$AY$1029,COLUMN('04施策の客観指標'!$AT:$AT),FALSE)</f>
        <v>-</v>
      </c>
      <c r="CB65" s="878" t="str">
        <f>VLOOKUP($A65&amp;"-"&amp;CB$4,'04施策の客観指標'!$A$4:$AY$1029,COLUMN('04施策の客観指標'!$AT:$AT),FALSE)</f>
        <v>-</v>
      </c>
      <c r="CC65" s="878" t="str">
        <f>VLOOKUP($A65&amp;"-"&amp;CC$4,'04施策の客観指標'!$A$4:$AY$1029,COLUMN('04施策の客観指標'!$AT:$AT),FALSE)</f>
        <v>-</v>
      </c>
      <c r="CD65" s="878" t="str">
        <f>VLOOKUP($A65&amp;"-"&amp;CD$4,'04施策の客観指標'!$A$4:$AY$1029,COLUMN('04施策の客観指標'!$AT:$AT),FALSE)</f>
        <v>-</v>
      </c>
      <c r="CE65" s="852" t="str">
        <f>VLOOKUP($A65&amp;"-"&amp;CE$4,'04施策の客観指標'!$A$4:$AY$1029,COLUMN('04施策の客観指標'!$AT:$AT),FALSE)</f>
        <v>-</v>
      </c>
      <c r="CF65" s="879" t="str">
        <f t="shared" si="168"/>
        <v>b</v>
      </c>
      <c r="CG65" s="856">
        <f>IF(BW65="-","-",VLOOKUP($A65&amp;"-"&amp;BW$4,'04施策の客観指標'!$A$4:$AY$1029,COLUMN('04施策の客観指標'!$AY:$AY),FALSE))</f>
        <v>1</v>
      </c>
      <c r="CH65" s="856">
        <f>IF(BX65="-","-",VLOOKUP($A65&amp;"-"&amp;BX$4,'04施策の客観指標'!$A$4:$AY$1029,COLUMN('04施策の客観指標'!$AY:$AY),FALSE))</f>
        <v>1</v>
      </c>
      <c r="CI65" s="856" t="str">
        <f>IF(BY65="-","-",VLOOKUP($A65&amp;"-"&amp;BY$4,'04施策の客観指標'!$A$4:$AY$1029,COLUMN('04施策の客観指標'!$AY:$AY),FALSE))</f>
        <v>-</v>
      </c>
      <c r="CJ65" s="856" t="str">
        <f>IF(BZ65="-","-",VLOOKUP($A65&amp;"-"&amp;BZ$4,'04施策の客観指標'!$A$4:$AY$1029,COLUMN('04施策の客観指標'!$AY:$AY),FALSE))</f>
        <v>-</v>
      </c>
      <c r="CK65" s="856" t="str">
        <f>IF(CA65="-","-",VLOOKUP($A65&amp;"-"&amp;CA$4,'04施策の客観指標'!$A$4:$AY$1029,COLUMN('04施策の客観指標'!$AY:$AY),FALSE))</f>
        <v>-</v>
      </c>
      <c r="CL65" s="856" t="str">
        <f>IF(CB65="-","-",VLOOKUP($A65&amp;"-"&amp;CB$4,'04施策の客観指標'!$A$4:$AY$1029,COLUMN('04施策の客観指標'!$AY:$AY),FALSE))</f>
        <v>-</v>
      </c>
      <c r="CM65" s="856" t="str">
        <f>IF(CC65="-","-",VLOOKUP($A65&amp;"-"&amp;CC$4,'04施策の客観指標'!$A$4:$AY$1029,COLUMN('04施策の客観指標'!$AY:$AY),FALSE))</f>
        <v>-</v>
      </c>
      <c r="CN65" s="856" t="str">
        <f>IF(CD65="-","-",VLOOKUP($A65&amp;"-"&amp;CD$4,'04施策の客観指標'!$A$4:$AY$1029,COLUMN('04施策の客観指標'!$AY:$AY),FALSE))</f>
        <v>-</v>
      </c>
      <c r="CO65" s="856" t="str">
        <f>IF(CE65="-","-",VLOOKUP($A65&amp;"-"&amp;CE$4,'04施策の客観指標'!$A$4:$AY$1029,COLUMN('04施策の客観指標'!$AY:$AY),FALSE))</f>
        <v>-</v>
      </c>
      <c r="CP65" s="879">
        <f t="shared" si="169"/>
        <v>2</v>
      </c>
      <c r="CQ65" s="877">
        <f t="shared" si="170"/>
        <v>3</v>
      </c>
      <c r="CR65" s="878">
        <f t="shared" si="171"/>
        <v>3</v>
      </c>
      <c r="CS65" s="878" t="str">
        <f t="shared" si="172"/>
        <v/>
      </c>
      <c r="CT65" s="878" t="str">
        <f t="shared" si="173"/>
        <v/>
      </c>
      <c r="CU65" s="878" t="str">
        <f t="shared" si="174"/>
        <v/>
      </c>
      <c r="CV65" s="878" t="str">
        <f t="shared" si="175"/>
        <v/>
      </c>
      <c r="CW65" s="878" t="str">
        <f t="shared" si="176"/>
        <v/>
      </c>
      <c r="CX65" s="878" t="str">
        <f t="shared" si="177"/>
        <v/>
      </c>
      <c r="CY65" s="878" t="str">
        <f t="shared" si="178"/>
        <v/>
      </c>
      <c r="CZ65" s="855">
        <f t="shared" si="179"/>
        <v>0.75</v>
      </c>
      <c r="DA65" s="877" t="str">
        <f>IF($K65="○",VLOOKUP($C65&amp;"-"&amp;DA$4,'05市民生活実感調査'!$A$3:$BC$218,COLUMN('05市民生活実感調査'!$Y:$Y),FALSE),"-")</f>
        <v>c</v>
      </c>
      <c r="DB65" s="878" t="str">
        <f>IF($L65="○",VLOOKUP($C65&amp;"-"&amp;DB$4,'05市民生活実感調査'!$A$3:$BC$218,COLUMN('05市民生活実感調査'!$Y:$Y),FALSE),"-")</f>
        <v>c</v>
      </c>
      <c r="DC65" s="878" t="str">
        <f>IF($M65="○",VLOOKUP($C65&amp;"-"&amp;DC$4,'05市民生活実感調査'!$A$3:$BC$218,COLUMN('05市民生活実感調査'!$Y:$Y),FALSE),"-")</f>
        <v>-</v>
      </c>
      <c r="DD65" s="878" t="str">
        <f>IF($N65="○",VLOOKUP($C65&amp;"-"&amp;DD$4,'05市民生活実感調査'!$A$3:$BC$218,COLUMN('05市民生活実感調査'!$Y:$Y),FALSE),"-")</f>
        <v>-</v>
      </c>
      <c r="DE65" s="878" t="str">
        <f>IF($O65="○",VLOOKUP($C65&amp;"-"&amp;DE$4,'05市民生活実感調査'!$A$3:$BC$218,COLUMN('05市民生活実感調査'!$Y:$Y),FALSE),"-")</f>
        <v>-</v>
      </c>
      <c r="DF65" s="878" t="str">
        <f>IF($P65="○",VLOOKUP($C65&amp;"-"&amp;DF$4,'05市民生活実感調査'!$A$3:$BC$218,COLUMN('05市民生活実感調査'!$Y:$Y),FALSE),"-")</f>
        <v>-</v>
      </c>
      <c r="DG65" s="878" t="str">
        <f>IF($Q65="○",VLOOKUP($C65&amp;"-"&amp;DG$4,'05市民生活実感調査'!$A$3:$BC$218,COLUMN('05市民生活実感調査'!$Y:$Y),FALSE),"-")</f>
        <v>-</v>
      </c>
      <c r="DH65" s="878" t="str">
        <f>IF($R65="○",VLOOKUP($C65&amp;"-"&amp;DH$4,'05市民生活実感調査'!$A$3:$BC$218,COLUMN('05市民生活実感調査'!$Y:$Y),FALSE),"-")</f>
        <v>-</v>
      </c>
      <c r="DI65" s="879" t="str">
        <f t="shared" si="180"/>
        <v>c</v>
      </c>
      <c r="DJ65" s="877">
        <f t="shared" si="181"/>
        <v>2</v>
      </c>
      <c r="DK65" s="878">
        <f t="shared" si="182"/>
        <v>2</v>
      </c>
      <c r="DL65" s="878" t="str">
        <f t="shared" si="183"/>
        <v/>
      </c>
      <c r="DM65" s="878" t="str">
        <f t="shared" si="184"/>
        <v/>
      </c>
      <c r="DN65" s="878" t="str">
        <f t="shared" si="262"/>
        <v/>
      </c>
      <c r="DO65" s="878" t="str">
        <f t="shared" si="185"/>
        <v/>
      </c>
      <c r="DP65" s="878" t="str">
        <f t="shared" si="186"/>
        <v/>
      </c>
      <c r="DQ65" s="878" t="str">
        <f t="shared" si="187"/>
        <v/>
      </c>
      <c r="DR65" s="840">
        <f t="shared" si="188"/>
        <v>0.5</v>
      </c>
      <c r="DS65" s="876" t="str">
        <f t="shared" si="189"/>
        <v>客観指標</v>
      </c>
      <c r="DT65" s="863" t="str">
        <f t="shared" si="190"/>
        <v>本施策に係る事業については、効果がすぐには市民生活に反映されにくいため、客観指標を重視する。</v>
      </c>
      <c r="DU65" s="877" t="str">
        <f>VLOOKUP(CF65&amp;DI65&amp;DS65,プルダウン!$AC$2:$AD$71,2,FALSE)</f>
        <v>B</v>
      </c>
      <c r="DV65" s="859" t="str">
        <f>VLOOKUP(DU65,プルダウン!$A$1:$B$6,2,FALSE)</f>
        <v>政策の目的がかなり達成されている</v>
      </c>
      <c r="DW65" s="860"/>
      <c r="DX65" s="859"/>
      <c r="DY65" s="889" t="str">
        <f>VLOOKUP($A65&amp;"-"&amp;DY$4,'04施策の客観指標'!$A$4:$AY$1029,COLUMN('04施策の客観指標'!$AU:$AU),FALSE)</f>
        <v>b</v>
      </c>
      <c r="DZ65" s="878" t="str">
        <f>VLOOKUP($A65&amp;"-"&amp;DZ$4,'04施策の客観指標'!$A$4:$AY$1029,COLUMN('04施策の客観指標'!$AU:$AU),FALSE)</f>
        <v>b</v>
      </c>
      <c r="EA65" s="878" t="str">
        <f>VLOOKUP($A65&amp;"-"&amp;EA$4,'04施策の客観指標'!$A$4:$AY$1029,COLUMN('04施策の客観指標'!$AU:$AU),FALSE)</f>
        <v>-</v>
      </c>
      <c r="EB65" s="878" t="str">
        <f>VLOOKUP($A65&amp;"-"&amp;EB$4,'04施策の客観指標'!$A$4:$AY$1029,COLUMN('04施策の客観指標'!$AU:$AU),FALSE)</f>
        <v>-</v>
      </c>
      <c r="EC65" s="878" t="str">
        <f>VLOOKUP($A65&amp;"-"&amp;EC$4,'04施策の客観指標'!$A$4:$AY$1029,COLUMN('04施策の客観指標'!$AU:$AU),FALSE)</f>
        <v>-</v>
      </c>
      <c r="ED65" s="878" t="str">
        <f>VLOOKUP($A65&amp;"-"&amp;ED$4,'04施策の客観指標'!$A$4:$AY$1029,COLUMN('04施策の客観指標'!$AU:$AU),FALSE)</f>
        <v>-</v>
      </c>
      <c r="EE65" s="878" t="str">
        <f>VLOOKUP($A65&amp;"-"&amp;EE$4,'04施策の客観指標'!$A$4:$AY$1029,COLUMN('04施策の客観指標'!$AU:$AU),FALSE)</f>
        <v>-</v>
      </c>
      <c r="EF65" s="878" t="str">
        <f>VLOOKUP($A65&amp;"-"&amp;EF$4,'04施策の客観指標'!$A$4:$AY$1029,COLUMN('04施策の客観指標'!$AU:$AU),FALSE)</f>
        <v>-</v>
      </c>
      <c r="EG65" s="878" t="str">
        <f>VLOOKUP($A65&amp;"-"&amp;EG$4,'04施策の客観指標'!$A$4:$AY$1029,COLUMN('04施策の客観指標'!$AU:$AU),FALSE)</f>
        <v>-</v>
      </c>
      <c r="EH65" s="879" t="str">
        <f t="shared" si="191"/>
        <v>b</v>
      </c>
      <c r="EI65" s="895">
        <f>IF(DY65="-","-",VLOOKUP($A65&amp;"-"&amp;DY$4,'04施策の客観指標'!$A$4:$AY$1029,COLUMN('04施策の客観指標'!$AY:$AY),FALSE))</f>
        <v>1</v>
      </c>
      <c r="EJ65" s="895">
        <f>IF(DZ65="-","-",VLOOKUP($A65&amp;"-"&amp;DZ$4,'04施策の客観指標'!$A$4:$AY$1029,COLUMN('04施策の客観指標'!$AY:$AY),FALSE))</f>
        <v>1</v>
      </c>
      <c r="EK65" s="895" t="str">
        <f>IF(EA65="-","-",VLOOKUP($A65&amp;"-"&amp;EA$4,'04施策の客観指標'!$A$4:$AY$1029,COLUMN('04施策の客観指標'!$AY:$AY),FALSE))</f>
        <v>-</v>
      </c>
      <c r="EL65" s="895" t="str">
        <f>IF(EB65="-","-",VLOOKUP($A65&amp;"-"&amp;EB$4,'04施策の客観指標'!$A$4:$AY$1029,COLUMN('04施策の客観指標'!$AY:$AY),FALSE))</f>
        <v>-</v>
      </c>
      <c r="EM65" s="895" t="str">
        <f>IF(EC65="-","-",VLOOKUP($A65&amp;"-"&amp;EC$4,'04施策の客観指標'!$A$4:$AY$1029,COLUMN('04施策の客観指標'!$AY:$AY),FALSE))</f>
        <v>-</v>
      </c>
      <c r="EN65" s="895" t="str">
        <f>IF(ED65="-","-",VLOOKUP($A65&amp;"-"&amp;ED$4,'04施策の客観指標'!$A$4:$AY$1029,COLUMN('04施策の客観指標'!$AY:$AY),FALSE))</f>
        <v>-</v>
      </c>
      <c r="EO65" s="895" t="str">
        <f>IF(EE65="-","-",VLOOKUP($A65&amp;"-"&amp;EE$4,'04施策の客観指標'!$A$4:$AY$1029,COLUMN('04施策の客観指標'!$AY:$AY),FALSE))</f>
        <v>-</v>
      </c>
      <c r="EP65" s="895" t="str">
        <f>IF(EF65="-","-",VLOOKUP($A65&amp;"-"&amp;EF$4,'04施策の客観指標'!$A$4:$AY$1029,COLUMN('04施策の客観指標'!$AY:$AY),FALSE))</f>
        <v>-</v>
      </c>
      <c r="EQ65" s="895" t="str">
        <f>IF(EG65="-","-",VLOOKUP($A65&amp;"-"&amp;EG$4,'04施策の客観指標'!$A$4:$AY$1029,COLUMN('04施策の客観指標'!$AY:$AY),FALSE))</f>
        <v>-</v>
      </c>
      <c r="ER65" s="879">
        <f t="shared" si="192"/>
        <v>2</v>
      </c>
      <c r="ES65" s="877">
        <f t="shared" si="193"/>
        <v>3</v>
      </c>
      <c r="ET65" s="878">
        <f t="shared" si="194"/>
        <v>3</v>
      </c>
      <c r="EU65" s="878" t="str">
        <f t="shared" si="195"/>
        <v/>
      </c>
      <c r="EV65" s="878" t="str">
        <f t="shared" si="196"/>
        <v/>
      </c>
      <c r="EW65" s="878" t="str">
        <f t="shared" si="197"/>
        <v/>
      </c>
      <c r="EX65" s="878" t="str">
        <f t="shared" si="198"/>
        <v/>
      </c>
      <c r="EY65" s="878" t="str">
        <f t="shared" si="199"/>
        <v/>
      </c>
      <c r="EZ65" s="878" t="str">
        <f t="shared" si="200"/>
        <v/>
      </c>
      <c r="FA65" s="878" t="str">
        <f t="shared" si="201"/>
        <v/>
      </c>
      <c r="FB65" s="855">
        <f t="shared" si="202"/>
        <v>0.75</v>
      </c>
      <c r="FC65" s="877" t="str">
        <f>IF($K65="○",VLOOKUP($C65&amp;"-"&amp;FC$4,'05市民生活実感調査'!$A$3:$BC$218,COLUMN('05市民生活実感調査'!$AI:$AI),FALSE),"-")</f>
        <v>c</v>
      </c>
      <c r="FD65" s="878" t="str">
        <f>IF($L65="○",VLOOKUP($C65&amp;"-"&amp;FD$4,'05市民生活実感調査'!$A$3:$BC$218,COLUMN('05市民生活実感調査'!$AI:$AI),FALSE),"-")</f>
        <v>c</v>
      </c>
      <c r="FE65" s="878" t="str">
        <f>IF($M65="○",VLOOKUP($C65&amp;"-"&amp;FE$4,'05市民生活実感調査'!$A$3:$BC$218,COLUMN('05市民生活実感調査'!$AI:$AI),FALSE),"-")</f>
        <v>-</v>
      </c>
      <c r="FF65" s="878" t="str">
        <f>IF($N65="○",VLOOKUP($C65&amp;"-"&amp;FF$4,'05市民生活実感調査'!$A$3:$BC$218,COLUMN('05市民生活実感調査'!$AI:$AI),FALSE),"-")</f>
        <v>-</v>
      </c>
      <c r="FG65" s="878" t="str">
        <f>IF($O65="○",VLOOKUP($C65&amp;"-"&amp;FG$4,'05市民生活実感調査'!$A$3:$BC$218,COLUMN('05市民生活実感調査'!$AI:$AI),FALSE),"-")</f>
        <v>-</v>
      </c>
      <c r="FH65" s="878" t="str">
        <f>IF($P65="○",VLOOKUP($C65&amp;"-"&amp;FH$4,'05市民生活実感調査'!$A$3:$BC$218,COLUMN('05市民生活実感調査'!$AI:$AI),FALSE),"-")</f>
        <v>-</v>
      </c>
      <c r="FI65" s="878" t="str">
        <f>IF($Q65="○",VLOOKUP($C65&amp;"-"&amp;FI$4,'05市民生活実感調査'!$A$3:$BC$218,COLUMN('05市民生活実感調査'!$AI:$AI),FALSE),"-")</f>
        <v>-</v>
      </c>
      <c r="FJ65" s="878" t="str">
        <f>IF($R65="○",VLOOKUP($C65&amp;"-"&amp;FJ$4,'05市民生活実感調査'!$A$3:$BC$218,COLUMN('05市民生活実感調査'!$AI:$AI),FALSE),"-")</f>
        <v>-</v>
      </c>
      <c r="FK65" s="879" t="str">
        <f t="shared" si="203"/>
        <v>c</v>
      </c>
      <c r="FL65" s="877">
        <f t="shared" si="204"/>
        <v>2</v>
      </c>
      <c r="FM65" s="878">
        <f t="shared" si="205"/>
        <v>2</v>
      </c>
      <c r="FN65" s="878" t="str">
        <f t="shared" si="206"/>
        <v/>
      </c>
      <c r="FO65" s="878" t="str">
        <f t="shared" si="207"/>
        <v/>
      </c>
      <c r="FP65" s="878" t="str">
        <f t="shared" si="208"/>
        <v/>
      </c>
      <c r="FQ65" s="878" t="str">
        <f t="shared" si="209"/>
        <v/>
      </c>
      <c r="FR65" s="878" t="str">
        <f t="shared" si="210"/>
        <v/>
      </c>
      <c r="FS65" s="878" t="str">
        <f t="shared" si="211"/>
        <v/>
      </c>
      <c r="FT65" s="840">
        <f t="shared" si="212"/>
        <v>0.5</v>
      </c>
      <c r="FU65" s="876" t="str">
        <f t="shared" si="213"/>
        <v>客観指標</v>
      </c>
      <c r="FV65" s="863" t="str">
        <f t="shared" si="214"/>
        <v>本施策に係る事業については、効果がすぐには市民生活に反映されにくいため、客観指標を重視する。</v>
      </c>
      <c r="FW65" s="877" t="str">
        <f>VLOOKUP(EH65&amp;FK65&amp;FU65,プルダウン!$AC$2:$AD$71,2,FALSE)</f>
        <v>B</v>
      </c>
      <c r="FX65" s="859" t="str">
        <f>VLOOKUP(FW65,プルダウン!$A$1:$B$6,2,FALSE)</f>
        <v>政策の目的がかなり達成されている</v>
      </c>
      <c r="FY65" s="860"/>
      <c r="FZ65" s="859"/>
      <c r="GA65" s="889" t="str">
        <f>VLOOKUP($A65&amp;"-"&amp;GA$4,'04施策の客観指標'!$A$4:$AY$1029,COLUMN('04施策の客観指標'!$AV:$AV),FALSE)</f>
        <v>b</v>
      </c>
      <c r="GB65" s="878" t="str">
        <f>VLOOKUP($A65&amp;"-"&amp;GB$4,'04施策の客観指標'!$A$4:$AY$1029,COLUMN('04施策の客観指標'!$AV:$AV),FALSE)</f>
        <v>b</v>
      </c>
      <c r="GC65" s="878" t="str">
        <f>VLOOKUP($A65&amp;"-"&amp;GC$4,'04施策の客観指標'!$A$4:$AY$1029,COLUMN('04施策の客観指標'!$AV:$AV),FALSE)</f>
        <v>-</v>
      </c>
      <c r="GD65" s="878" t="str">
        <f>VLOOKUP($A65&amp;"-"&amp;GD$4,'04施策の客観指標'!$A$4:$AY$1029,COLUMN('04施策の客観指標'!$AV:$AV),FALSE)</f>
        <v>-</v>
      </c>
      <c r="GE65" s="878" t="str">
        <f>VLOOKUP($A65&amp;"-"&amp;GE$4,'04施策の客観指標'!$A$4:$AY$1029,COLUMN('04施策の客観指標'!$AV:$AV),FALSE)</f>
        <v>-</v>
      </c>
      <c r="GF65" s="878" t="str">
        <f>VLOOKUP($A65&amp;"-"&amp;GF$4,'04施策の客観指標'!$A$4:$AY$1029,COLUMN('04施策の客観指標'!$AV:$AV),FALSE)</f>
        <v>-</v>
      </c>
      <c r="GG65" s="878" t="str">
        <f>VLOOKUP($A65&amp;"-"&amp;GG$4,'04施策の客観指標'!$A$4:$AY$1029,COLUMN('04施策の客観指標'!$AV:$AV),FALSE)</f>
        <v>-</v>
      </c>
      <c r="GH65" s="878" t="str">
        <f>VLOOKUP($A65&amp;"-"&amp;GH$4,'04施策の客観指標'!$A$4:$AY$1029,COLUMN('04施策の客観指標'!$AV:$AV),FALSE)</f>
        <v>-</v>
      </c>
      <c r="GI65" s="878" t="str">
        <f>VLOOKUP($A65&amp;"-"&amp;GI$4,'04施策の客観指標'!$A$4:$AY$1029,COLUMN('04施策の客観指標'!$AV:$AV),FALSE)</f>
        <v>-</v>
      </c>
      <c r="GJ65" s="879" t="str">
        <f t="shared" si="215"/>
        <v>b</v>
      </c>
      <c r="GK65" s="856">
        <f>IF(GA65="-","-",VLOOKUP($A65&amp;"-"&amp;GA$4,'04施策の客観指標'!$A$4:$AY$1029,COLUMN('04施策の客観指標'!$AY:$AY),FALSE))</f>
        <v>1</v>
      </c>
      <c r="GL65" s="856">
        <f>IF(GB65="-","-",VLOOKUP($A65&amp;"-"&amp;GB$4,'04施策の客観指標'!$A$4:$AY$1029,COLUMN('04施策の客観指標'!$AY:$AY),FALSE))</f>
        <v>1</v>
      </c>
      <c r="GM65" s="856" t="str">
        <f>IF(GC65="-","-",VLOOKUP($A65&amp;"-"&amp;GC$4,'04施策の客観指標'!$A$4:$AY$1029,COLUMN('04施策の客観指標'!$AY:$AY),FALSE))</f>
        <v>-</v>
      </c>
      <c r="GN65" s="856" t="str">
        <f>IF(GD65="-","-",VLOOKUP($A65&amp;"-"&amp;GD$4,'04施策の客観指標'!$A$4:$AY$1029,COLUMN('04施策の客観指標'!$AY:$AY),FALSE))</f>
        <v>-</v>
      </c>
      <c r="GO65" s="856" t="str">
        <f>IF(GE65="-","-",VLOOKUP($A65&amp;"-"&amp;GE$4,'04施策の客観指標'!$A$4:$AY$1029,COLUMN('04施策の客観指標'!$AY:$AY),FALSE))</f>
        <v>-</v>
      </c>
      <c r="GP65" s="856" t="str">
        <f>IF(GF65="-","-",VLOOKUP($A65&amp;"-"&amp;GF$4,'04施策の客観指標'!$A$4:$AY$1029,COLUMN('04施策の客観指標'!$AY:$AY),FALSE))</f>
        <v>-</v>
      </c>
      <c r="GQ65" s="856" t="str">
        <f>IF(GG65="-","-",VLOOKUP($A65&amp;"-"&amp;GG$4,'04施策の客観指標'!$A$4:$AY$1029,COLUMN('04施策の客観指標'!$AY:$AY),FALSE))</f>
        <v>-</v>
      </c>
      <c r="GR65" s="856" t="str">
        <f>IF(GH65="-","-",VLOOKUP($A65&amp;"-"&amp;GH$4,'04施策の客観指標'!$A$4:$AY$1029,COLUMN('04施策の客観指標'!$AY:$AY),FALSE))</f>
        <v>-</v>
      </c>
      <c r="GS65" s="856" t="str">
        <f>IF(GI65="-","-",VLOOKUP($A65&amp;"-"&amp;GI$4,'04施策の客観指標'!$A$4:$AY$1029,COLUMN('04施策の客観指標'!$AY:$AY),FALSE))</f>
        <v>-</v>
      </c>
      <c r="GT65" s="879">
        <f t="shared" si="216"/>
        <v>2</v>
      </c>
      <c r="GU65" s="877">
        <f t="shared" si="217"/>
        <v>3</v>
      </c>
      <c r="GV65" s="878">
        <f t="shared" si="218"/>
        <v>3</v>
      </c>
      <c r="GW65" s="878" t="str">
        <f t="shared" si="219"/>
        <v/>
      </c>
      <c r="GX65" s="878" t="str">
        <f t="shared" si="220"/>
        <v/>
      </c>
      <c r="GY65" s="878" t="str">
        <f t="shared" si="221"/>
        <v/>
      </c>
      <c r="GZ65" s="878" t="str">
        <f t="shared" si="222"/>
        <v/>
      </c>
      <c r="HA65" s="878" t="str">
        <f t="shared" si="223"/>
        <v/>
      </c>
      <c r="HB65" s="878" t="str">
        <f t="shared" si="224"/>
        <v/>
      </c>
      <c r="HC65" s="878" t="str">
        <f t="shared" si="225"/>
        <v/>
      </c>
      <c r="HD65" s="855">
        <f t="shared" si="226"/>
        <v>0.75</v>
      </c>
      <c r="HE65" s="877" t="str">
        <f>IF($K65="○",VLOOKUP($C65&amp;"-"&amp;HE$4,'05市民生活実感調査'!$A$3:$BC$218,COLUMN('05市民生活実感調査'!$AS:$AS),FALSE),"-")</f>
        <v>c</v>
      </c>
      <c r="HF65" s="878" t="str">
        <f>IF($L65="○",VLOOKUP($C65&amp;"-"&amp;HF$4,'05市民生活実感調査'!$A$3:$BC$218,COLUMN('05市民生活実感調査'!$AS:$AS),FALSE),"-")</f>
        <v>c</v>
      </c>
      <c r="HG65" s="878" t="str">
        <f>IF($M65="○",VLOOKUP($C65&amp;"-"&amp;HG$4,'05市民生活実感調査'!$A$3:$BC$218,COLUMN('05市民生活実感調査'!$AS:$AS),FALSE),"-")</f>
        <v>-</v>
      </c>
      <c r="HH65" s="878" t="str">
        <f>IF($N65="○",VLOOKUP($C65&amp;"-"&amp;HH$4,'05市民生活実感調査'!$A$3:$BC$218,COLUMN('05市民生活実感調査'!$AS:$AS),FALSE),"-")</f>
        <v>-</v>
      </c>
      <c r="HI65" s="878" t="str">
        <f>IF($O65="○",VLOOKUP($C65&amp;"-"&amp;HI$4,'05市民生活実感調査'!$A$3:$BC$218,COLUMN('05市民生活実感調査'!$AS:$AS),FALSE),"-")</f>
        <v>-</v>
      </c>
      <c r="HJ65" s="878" t="str">
        <f>IF($P65="○",VLOOKUP($C65&amp;"-"&amp;HJ$4,'05市民生活実感調査'!$A$3:$BC$218,COLUMN('05市民生活実感調査'!$AS:$AS),FALSE),"-")</f>
        <v>-</v>
      </c>
      <c r="HK65" s="878" t="str">
        <f>IF($Q65="○",VLOOKUP($C65&amp;"-"&amp;HK$4,'05市民生活実感調査'!$A$3:$BC$218,COLUMN('05市民生活実感調査'!$AS:$AS),FALSE),"-")</f>
        <v>-</v>
      </c>
      <c r="HL65" s="878" t="str">
        <f>IF($R65="○",VLOOKUP($C65&amp;"-"&amp;HL$4,'05市民生活実感調査'!$A$3:$BC$218,COLUMN('05市民生活実感調査'!$AS:$AS),FALSE),"-")</f>
        <v>-</v>
      </c>
      <c r="HM65" s="879" t="str">
        <f t="shared" si="227"/>
        <v>c</v>
      </c>
      <c r="HN65" s="877">
        <f t="shared" si="228"/>
        <v>2</v>
      </c>
      <c r="HO65" s="878">
        <f t="shared" si="229"/>
        <v>2</v>
      </c>
      <c r="HP65" s="878" t="str">
        <f t="shared" si="230"/>
        <v/>
      </c>
      <c r="HQ65" s="878" t="str">
        <f t="shared" si="231"/>
        <v/>
      </c>
      <c r="HR65" s="878" t="str">
        <f t="shared" si="232"/>
        <v/>
      </c>
      <c r="HS65" s="878" t="str">
        <f t="shared" si="233"/>
        <v/>
      </c>
      <c r="HT65" s="878" t="str">
        <f t="shared" si="234"/>
        <v/>
      </c>
      <c r="HU65" s="878" t="str">
        <f t="shared" si="235"/>
        <v/>
      </c>
      <c r="HV65" s="840">
        <f t="shared" si="236"/>
        <v>0.5</v>
      </c>
      <c r="HW65" s="876" t="str">
        <f t="shared" si="237"/>
        <v>客観指標</v>
      </c>
      <c r="HX65" s="863" t="str">
        <f t="shared" si="238"/>
        <v>本施策に係る事業については、効果がすぐには市民生活に反映されにくいため、客観指標を重視する。</v>
      </c>
      <c r="HY65" s="877" t="str">
        <f>VLOOKUP(GJ65&amp;HM65&amp;HW65,プルダウン!$AC$2:$AD$71,2,FALSE)</f>
        <v>B</v>
      </c>
      <c r="HZ65" s="859" t="str">
        <f>VLOOKUP(HY65,プルダウン!$A$1:$B$6,2,FALSE)</f>
        <v>政策の目的がかなり達成されている</v>
      </c>
      <c r="IA65" s="860"/>
      <c r="IB65" s="859"/>
      <c r="IC65" s="889" t="str">
        <f>VLOOKUP($A65&amp;"-"&amp;IC$4,'04施策の客観指標'!$A$4:$AY$1029,COLUMN('04施策の客観指標'!$AW:$AW),FALSE)</f>
        <v>b</v>
      </c>
      <c r="ID65" s="878" t="str">
        <f>VLOOKUP($A65&amp;"-"&amp;ID$4,'04施策の客観指標'!$A$4:$AY$1029,COLUMN('04施策の客観指標'!$AW:$AW),FALSE)</f>
        <v>b</v>
      </c>
      <c r="IE65" s="878" t="str">
        <f>VLOOKUP($A65&amp;"-"&amp;IE$4,'04施策の客観指標'!$A$4:$AY$1029,COLUMN('04施策の客観指標'!$AW:$AW),FALSE)</f>
        <v>-</v>
      </c>
      <c r="IF65" s="878" t="str">
        <f>VLOOKUP($A65&amp;"-"&amp;IF$4,'04施策の客観指標'!$A$4:$AY$1029,COLUMN('04施策の客観指標'!$AW:$AW),FALSE)</f>
        <v>-</v>
      </c>
      <c r="IG65" s="878" t="str">
        <f>VLOOKUP($A65&amp;"-"&amp;IG$4,'04施策の客観指標'!$A$4:$AY$1029,COLUMN('04施策の客観指標'!$AW:$AW),FALSE)</f>
        <v>-</v>
      </c>
      <c r="IH65" s="878" t="str">
        <f>VLOOKUP($A65&amp;"-"&amp;IH$4,'04施策の客観指標'!$A$4:$AY$1029,COLUMN('04施策の客観指標'!$AW:$AW),FALSE)</f>
        <v>-</v>
      </c>
      <c r="II65" s="878" t="str">
        <f>VLOOKUP($A65&amp;"-"&amp;II$4,'04施策の客観指標'!$A$4:$AY$1029,COLUMN('04施策の客観指標'!$AW:$AW),FALSE)</f>
        <v>-</v>
      </c>
      <c r="IJ65" s="878" t="str">
        <f>VLOOKUP($A65&amp;"-"&amp;IJ$4,'04施策の客観指標'!$A$4:$AY$1029,COLUMN('04施策の客観指標'!$AW:$AW),FALSE)</f>
        <v>-</v>
      </c>
      <c r="IK65" s="878" t="str">
        <f>VLOOKUP($A65&amp;"-"&amp;IK$4,'04施策の客観指標'!$A$4:$AY$1029,COLUMN('04施策の客観指標'!$AW:$AW),FALSE)</f>
        <v>-</v>
      </c>
      <c r="IL65" s="879" t="str">
        <f t="shared" si="239"/>
        <v>b</v>
      </c>
      <c r="IM65" s="856">
        <f>IF(IC65="-","-",VLOOKUP($A65&amp;"-"&amp;IC$4,'04施策の客観指標'!$A$4:$AY$1029,COLUMN('04施策の客観指標'!$AY:$AY),FALSE))</f>
        <v>1</v>
      </c>
      <c r="IN65" s="856">
        <f>IF(ID65="-","-",VLOOKUP($A65&amp;"-"&amp;ID$4,'04施策の客観指標'!$A$4:$AY$1029,COLUMN('04施策の客観指標'!$AY:$AY),FALSE))</f>
        <v>1</v>
      </c>
      <c r="IO65" s="856" t="str">
        <f>IF(IE65="-","-",VLOOKUP($A65&amp;"-"&amp;IE$4,'04施策の客観指標'!$A$4:$AY$1029,COLUMN('04施策の客観指標'!$AY:$AY),FALSE))</f>
        <v>-</v>
      </c>
      <c r="IP65" s="856" t="str">
        <f>IF(IF65="-","-",VLOOKUP($A65&amp;"-"&amp;IF$4,'04施策の客観指標'!$A$4:$AY$1029,COLUMN('04施策の客観指標'!$AY:$AY),FALSE))</f>
        <v>-</v>
      </c>
      <c r="IQ65" s="856" t="str">
        <f>IF(IG65="-","-",VLOOKUP($A65&amp;"-"&amp;IG$4,'04施策の客観指標'!$A$4:$AY$1029,COLUMN('04施策の客観指標'!$AY:$AY),FALSE))</f>
        <v>-</v>
      </c>
      <c r="IR65" s="856" t="str">
        <f>IF(IH65="-","-",VLOOKUP($A65&amp;"-"&amp;IH$4,'04施策の客観指標'!$A$4:$AY$1029,COLUMN('04施策の客観指標'!$AY:$AY),FALSE))</f>
        <v>-</v>
      </c>
      <c r="IS65" s="856" t="str">
        <f>IF(II65="-","-",VLOOKUP($A65&amp;"-"&amp;II$4,'04施策の客観指標'!$A$4:$AY$1029,COLUMN('04施策の客観指標'!$AY:$AY),FALSE))</f>
        <v>-</v>
      </c>
      <c r="IT65" s="856" t="str">
        <f>IF(IJ65="-","-",VLOOKUP($A65&amp;"-"&amp;IJ$4,'04施策の客観指標'!$A$4:$AY$1029,COLUMN('04施策の客観指標'!$AY:$AY),FALSE))</f>
        <v>-</v>
      </c>
      <c r="IU65" s="856" t="str">
        <f>IF(IK65="-","-",VLOOKUP($A65&amp;"-"&amp;IK$4,'04施策の客観指標'!$A$4:$AY$1029,COLUMN('04施策の客観指標'!$AY:$AY),FALSE))</f>
        <v>-</v>
      </c>
      <c r="IV65" s="879">
        <f t="shared" si="240"/>
        <v>2</v>
      </c>
      <c r="IW65" s="877">
        <f t="shared" si="241"/>
        <v>3</v>
      </c>
      <c r="IX65" s="878">
        <f t="shared" si="242"/>
        <v>3</v>
      </c>
      <c r="IY65" s="878" t="str">
        <f t="shared" si="243"/>
        <v/>
      </c>
      <c r="IZ65" s="878" t="str">
        <f t="shared" si="244"/>
        <v/>
      </c>
      <c r="JA65" s="878" t="str">
        <f t="shared" si="245"/>
        <v/>
      </c>
      <c r="JB65" s="878" t="str">
        <f t="shared" si="246"/>
        <v/>
      </c>
      <c r="JC65" s="878" t="str">
        <f t="shared" si="247"/>
        <v/>
      </c>
      <c r="JD65" s="878" t="str">
        <f t="shared" si="248"/>
        <v/>
      </c>
      <c r="JE65" s="878" t="str">
        <f t="shared" si="249"/>
        <v/>
      </c>
      <c r="JF65" s="855">
        <f t="shared" si="250"/>
        <v>0.75</v>
      </c>
      <c r="JG65" s="877" t="str">
        <f>IF($K65="○",VLOOKUP($C65&amp;"-"&amp;JG$4,'05市民生活実感調査'!$A$3:$BC$218,COLUMN('05市民生活実感調査'!$BC:$BC),FALSE),"-")</f>
        <v>c</v>
      </c>
      <c r="JH65" s="878" t="str">
        <f>IF($L65="○",VLOOKUP($C65&amp;"-"&amp;JH$4,'05市民生活実感調査'!$A$3:$BC$218,COLUMN('05市民生活実感調査'!$BC:$BC),FALSE),"-")</f>
        <v>c</v>
      </c>
      <c r="JI65" s="878" t="str">
        <f>IF($M65="○",VLOOKUP($C65&amp;"-"&amp;JI$4,'05市民生活実感調査'!$A$3:$BC$218,COLUMN('05市民生活実感調査'!$BC:$BC),FALSE),"-")</f>
        <v>-</v>
      </c>
      <c r="JJ65" s="878" t="str">
        <f>IF($N65="○",VLOOKUP($C65&amp;"-"&amp;JJ$4,'05市民生活実感調査'!$A$3:$BC$218,COLUMN('05市民生活実感調査'!$BC:$BC),FALSE),"-")</f>
        <v>-</v>
      </c>
      <c r="JK65" s="878" t="str">
        <f>IF($O65="○",VLOOKUP($C65&amp;"-"&amp;JK$4,'05市民生活実感調査'!$A$3:$BC$218,COLUMN('05市民生活実感調査'!$BC:$BC),FALSE),"-")</f>
        <v>-</v>
      </c>
      <c r="JL65" s="878" t="str">
        <f>IF($P65="○",VLOOKUP($C65&amp;"-"&amp;JL$4,'05市民生活実感調査'!$A$3:$BC$218,COLUMN('05市民生活実感調査'!$BC:$BC),FALSE),"-")</f>
        <v>-</v>
      </c>
      <c r="JM65" s="878" t="str">
        <f>IF($Q65="○",VLOOKUP($C65&amp;"-"&amp;JM$4,'05市民生活実感調査'!$A$3:$BC$218,COLUMN('05市民生活実感調査'!$BC:$BC),FALSE),"-")</f>
        <v>-</v>
      </c>
      <c r="JN65" s="878" t="str">
        <f>IF($R65="○",VLOOKUP($C65&amp;"-"&amp;JN$4,'05市民生活実感調査'!$A$3:$BC$218,COLUMN('05市民生活実感調査'!$BC:$BC),FALSE),"-")</f>
        <v>-</v>
      </c>
      <c r="JO65" s="879" t="str">
        <f t="shared" si="251"/>
        <v>c</v>
      </c>
      <c r="JP65" s="877">
        <f t="shared" si="252"/>
        <v>2</v>
      </c>
      <c r="JQ65" s="878">
        <f t="shared" si="253"/>
        <v>2</v>
      </c>
      <c r="JR65" s="878" t="str">
        <f t="shared" si="254"/>
        <v/>
      </c>
      <c r="JS65" s="878" t="str">
        <f t="shared" si="255"/>
        <v/>
      </c>
      <c r="JT65" s="878" t="str">
        <f t="shared" si="256"/>
        <v/>
      </c>
      <c r="JU65" s="878" t="str">
        <f t="shared" si="257"/>
        <v/>
      </c>
      <c r="JV65" s="878" t="str">
        <f t="shared" si="258"/>
        <v/>
      </c>
      <c r="JW65" s="878" t="str">
        <f t="shared" si="259"/>
        <v/>
      </c>
      <c r="JX65" s="840">
        <f t="shared" si="260"/>
        <v>0.5</v>
      </c>
      <c r="JY65" s="876" t="str">
        <f t="shared" si="263"/>
        <v>客観指標</v>
      </c>
      <c r="JZ65" s="863" t="str">
        <f t="shared" si="261"/>
        <v>本施策に係る事業については、効果がすぐには市民生活に反映されにくいため、客観指標を重視する。</v>
      </c>
      <c r="KA65" s="877" t="str">
        <f>VLOOKUP(IL65&amp;JO65&amp;JY65,プルダウン!$AC$2:$AD$71,2,FALSE)</f>
        <v>B</v>
      </c>
      <c r="KB65" s="859" t="str">
        <f>VLOOKUP(KA65,プルダウン!$A$1:$B$6,2,FALSE)</f>
        <v>政策の目的がかなり達成されている</v>
      </c>
      <c r="KC65" s="860"/>
      <c r="KD65" s="859"/>
      <c r="KE65" s="883" t="str">
        <f>VLOOKUP($A65&amp;"-"&amp;KE$4,'04施策の客観指標'!$A$4:$AY$1029,COLUMN('04施策の客観指標'!$AX:$AX),FALSE)</f>
        <v>c</v>
      </c>
      <c r="KF65" s="813" t="str">
        <f>VLOOKUP($A65&amp;"-"&amp;KF$4,'04施策の客観指標'!$A$4:$AY$1029,COLUMN('04施策の客観指標'!$AX:$AX),FALSE)</f>
        <v>c</v>
      </c>
      <c r="KG65" s="813" t="str">
        <f>VLOOKUP($A65&amp;"-"&amp;KG$4,'04施策の客観指標'!$A$4:$AY$1029,COLUMN('04施策の客観指標'!$AX:$AX),FALSE)</f>
        <v>-</v>
      </c>
      <c r="KH65" s="813" t="str">
        <f>VLOOKUP($A65&amp;"-"&amp;KH$4,'04施策の客観指標'!$A$4:$AY$1029,COLUMN('04施策の客観指標'!$AX:$AX),FALSE)</f>
        <v>-</v>
      </c>
      <c r="KI65" s="813" t="str">
        <f>VLOOKUP($A65&amp;"-"&amp;KI$4,'04施策の客観指標'!$A$4:$AY$1029,COLUMN('04施策の客観指標'!$AX:$AX),FALSE)</f>
        <v>-</v>
      </c>
      <c r="KJ65" s="813" t="str">
        <f>VLOOKUP($A65&amp;"-"&amp;KJ$4,'04施策の客観指標'!$A$4:$AY$1029,COLUMN('04施策の客観指標'!$AX:$AX),FALSE)</f>
        <v>-</v>
      </c>
      <c r="KK65" s="813" t="str">
        <f>VLOOKUP($A65&amp;"-"&amp;KK$4,'04施策の客観指標'!$A$4:$AY$1029,COLUMN('04施策の客観指標'!$AX:$AX),FALSE)</f>
        <v>-</v>
      </c>
      <c r="KL65" s="813" t="str">
        <f>VLOOKUP($A65&amp;"-"&amp;KL$4,'04施策の客観指標'!$A$4:$AY$1029,COLUMN('04施策の客観指標'!$AX:$AX),FALSE)</f>
        <v>-</v>
      </c>
      <c r="KM65" s="813" t="str">
        <f>VLOOKUP($A65&amp;"-"&amp;KM$4,'04施策の客観指標'!$A$4:$AY$1029,COLUMN('04施策の客観指標'!$AX:$AX),FALSE)</f>
        <v>-</v>
      </c>
      <c r="KN65" s="814" t="str">
        <f t="shared" si="118"/>
        <v>c</v>
      </c>
      <c r="KO65" s="423">
        <f>IF(KE65="-","-",VLOOKUP($A65&amp;"-"&amp;KE$4,'04施策の客観指標'!$A$4:$AY$1029,COLUMN('04施策の客観指標'!$AY:$AY),FALSE))</f>
        <v>1</v>
      </c>
      <c r="KP65" s="423">
        <f>IF(KF65="-","-",VLOOKUP($A65&amp;"-"&amp;KF$4,'04施策の客観指標'!$A$4:$AY$1029,COLUMN('04施策の客観指標'!$AY:$AY),FALSE))</f>
        <v>1</v>
      </c>
      <c r="KQ65" s="423" t="str">
        <f>IF(KG65="-","-",VLOOKUP($A65&amp;"-"&amp;KG$4,'04施策の客観指標'!$A$4:$AY$1029,COLUMN('04施策の客観指標'!$AY:$AY),FALSE))</f>
        <v>-</v>
      </c>
      <c r="KR65" s="423" t="str">
        <f>IF(KH65="-","-",VLOOKUP($A65&amp;"-"&amp;KH$4,'04施策の客観指標'!$A$4:$AY$1029,COLUMN('04施策の客観指標'!$AY:$AY),FALSE))</f>
        <v>-</v>
      </c>
      <c r="KS65" s="423" t="str">
        <f>IF(KI65="-","-",VLOOKUP($A65&amp;"-"&amp;KI$4,'04施策の客観指標'!$A$4:$AY$1029,COLUMN('04施策の客観指標'!$AY:$AY),FALSE))</f>
        <v>-</v>
      </c>
      <c r="KT65" s="423" t="str">
        <f>IF(KJ65="-","-",VLOOKUP($A65&amp;"-"&amp;KJ$4,'04施策の客観指標'!$A$4:$AY$1029,COLUMN('04施策の客観指標'!$AY:$AY),FALSE))</f>
        <v>-</v>
      </c>
      <c r="KU65" s="423" t="str">
        <f>IF(KK65="-","-",VLOOKUP($A65&amp;"-"&amp;KK$4,'04施策の客観指標'!$A$4:$AY$1029,COLUMN('04施策の客観指標'!$AY:$AY),FALSE))</f>
        <v>-</v>
      </c>
      <c r="KV65" s="423" t="str">
        <f>IF(KL65="-","-",VLOOKUP($A65&amp;"-"&amp;KL$4,'04施策の客観指標'!$A$4:$AY$1029,COLUMN('04施策の客観指標'!$AY:$AY),FALSE))</f>
        <v>-</v>
      </c>
      <c r="KW65" s="423" t="str">
        <f>IF(KM65="-","-",VLOOKUP($A65&amp;"-"&amp;KM$4,'04施策の客観指標'!$A$4:$AY$1029,COLUMN('04施策の客観指標'!$AY:$AY),FALSE))</f>
        <v>-</v>
      </c>
      <c r="KX65" s="234">
        <f t="shared" si="119"/>
        <v>2</v>
      </c>
      <c r="KY65" s="237">
        <f t="shared" si="120"/>
        <v>2</v>
      </c>
      <c r="KZ65" s="187">
        <f t="shared" si="121"/>
        <v>2</v>
      </c>
      <c r="LA65" s="187" t="str">
        <f t="shared" si="122"/>
        <v/>
      </c>
      <c r="LB65" s="187" t="str">
        <f t="shared" si="123"/>
        <v/>
      </c>
      <c r="LC65" s="187" t="str">
        <f t="shared" si="124"/>
        <v/>
      </c>
      <c r="LD65" s="187" t="str">
        <f t="shared" si="125"/>
        <v/>
      </c>
      <c r="LE65" s="187" t="str">
        <f t="shared" si="126"/>
        <v/>
      </c>
      <c r="LF65" s="187" t="str">
        <f t="shared" si="127"/>
        <v/>
      </c>
      <c r="LG65" s="187" t="str">
        <f t="shared" si="128"/>
        <v/>
      </c>
      <c r="LH65" s="240">
        <f t="shared" si="129"/>
        <v>0.5</v>
      </c>
      <c r="LI65" s="820" t="str">
        <f>IF($K65="○",VLOOKUP($C65&amp;"-"&amp;LI$4,'05市民生活実感調査'!$A$3:$BM$218,COLUMN('05市民生活実感調査'!$BM:$BM),FALSE),"-")</f>
        <v>c</v>
      </c>
      <c r="LJ65" s="821" t="str">
        <f>IF($L65="○",VLOOKUP($C65&amp;"-"&amp;LJ$4,'05市民生活実感調査'!$A$3:$BM$218,COLUMN('05市民生活実感調査'!$BM:$BM),FALSE),"-")</f>
        <v>c</v>
      </c>
      <c r="LK65" s="821" t="str">
        <f>IF($M65="○",VLOOKUP($C65&amp;"-"&amp;LK$4,'05市民生活実感調査'!$A$3:$BM$218,COLUMN('05市民生活実感調査'!$BM:$BM),FALSE),"-")</f>
        <v>-</v>
      </c>
      <c r="LL65" s="821" t="str">
        <f>IF($N65="○",VLOOKUP($C65&amp;"-"&amp;LL$4,'05市民生活実感調査'!$A$3:$BM$218,COLUMN('05市民生活実感調査'!$BM:$BM),FALSE),"-")</f>
        <v>-</v>
      </c>
      <c r="LM65" s="821" t="str">
        <f>IF($O65="○",VLOOKUP($C65&amp;"-"&amp;LM$4,'05市民生活実感調査'!$A$3:$BM$218,COLUMN('05市民生活実感調査'!$BM:$BM),FALSE),"-")</f>
        <v>-</v>
      </c>
      <c r="LN65" s="821" t="str">
        <f>IF($P65="○",VLOOKUP($C65&amp;"-"&amp;LN$4,'05市民生活実感調査'!$A$3:$BM$218,COLUMN('05市民生活実感調査'!$BM:$BM),FALSE),"-")</f>
        <v>-</v>
      </c>
      <c r="LO65" s="821" t="str">
        <f>IF($Q65="○",VLOOKUP($C65&amp;"-"&amp;LO$4,'05市民生活実感調査'!$A$3:$BM$218,COLUMN('05市民生活実感調査'!$BM:$BM),FALSE),"-")</f>
        <v>-</v>
      </c>
      <c r="LP65" s="821" t="str">
        <f>IF($R65="○",VLOOKUP($C65&amp;"-"&amp;LP$4,'05市民生活実感調査'!$A$3:$BM$218,COLUMN('05市民生活実感調査'!$BM:$BM),FALSE),"-")</f>
        <v>-</v>
      </c>
      <c r="LQ65" s="822" t="str">
        <f t="shared" si="130"/>
        <v>c</v>
      </c>
      <c r="LR65" s="237">
        <f t="shared" si="131"/>
        <v>2</v>
      </c>
      <c r="LS65" s="187">
        <f t="shared" si="132"/>
        <v>2</v>
      </c>
      <c r="LT65" s="187" t="str">
        <f t="shared" si="133"/>
        <v/>
      </c>
      <c r="LU65" s="187" t="str">
        <f t="shared" si="134"/>
        <v/>
      </c>
      <c r="LV65" s="187" t="str">
        <f t="shared" si="135"/>
        <v/>
      </c>
      <c r="LW65" s="187" t="str">
        <f t="shared" si="136"/>
        <v/>
      </c>
      <c r="LX65" s="187" t="str">
        <f t="shared" si="137"/>
        <v/>
      </c>
      <c r="LY65" s="187" t="str">
        <f t="shared" si="138"/>
        <v/>
      </c>
      <c r="LZ65" s="422">
        <f t="shared" si="142"/>
        <v>0.5</v>
      </c>
      <c r="MA65" s="103" t="str">
        <f t="shared" si="144"/>
        <v>客観指標</v>
      </c>
      <c r="MB65" s="104" t="str">
        <f t="shared" si="140"/>
        <v>本施策に係る事業については、効果がすぐには市民生活に反映されにくいため、客観指標を重視する。</v>
      </c>
      <c r="MC65" s="823" t="str">
        <f>VLOOKUP(KN65&amp;LQ65&amp;MA65,プルダウン!$AC$2:$AD$71,2,FALSE)</f>
        <v>C</v>
      </c>
      <c r="MD65" s="824" t="str">
        <f>VLOOKUP(MC65,プルダウン!$A$1:$B$6,2,FALSE)</f>
        <v>政策の目的がそこそこ達成されている</v>
      </c>
      <c r="ME65" s="91" t="s">
        <v>3461</v>
      </c>
      <c r="MF65" s="190"/>
    </row>
    <row r="66" spans="1:344" ht="162" customHeight="1">
      <c r="A66" s="231">
        <v>1702</v>
      </c>
      <c r="B66" s="104" t="s">
        <v>218</v>
      </c>
      <c r="C66" s="237">
        <f t="shared" si="145"/>
        <v>17</v>
      </c>
      <c r="D66" s="190" t="str">
        <f>IFERROR(VLOOKUP(C66,プルダウン!$L$2:$M$28,2,FALSE),"-")</f>
        <v>学校教育</v>
      </c>
      <c r="E66" s="104"/>
      <c r="F66" s="91" t="s">
        <v>1412</v>
      </c>
      <c r="G66" s="117" t="s">
        <v>1568</v>
      </c>
      <c r="H66" s="91"/>
      <c r="I66" s="117"/>
      <c r="J66" s="104"/>
      <c r="K66" s="420" t="s">
        <v>383</v>
      </c>
      <c r="L66" s="421" t="s">
        <v>383</v>
      </c>
      <c r="M66" s="421" t="s">
        <v>383</v>
      </c>
      <c r="N66" s="421" t="s">
        <v>83</v>
      </c>
      <c r="O66" s="421" t="s">
        <v>83</v>
      </c>
      <c r="P66" s="421" t="s">
        <v>83</v>
      </c>
      <c r="Q66" s="421" t="s">
        <v>83</v>
      </c>
      <c r="R66" s="422" t="s">
        <v>83</v>
      </c>
      <c r="S66" s="877" t="str">
        <f>VLOOKUP($A66&amp;"-"&amp;S$4,'04施策の客観指標'!$A$4:$AY$1029,COLUMN('04施策の客観指標'!$AS:$AS),FALSE)</f>
        <v>a</v>
      </c>
      <c r="T66" s="878" t="str">
        <f>VLOOKUP($A66&amp;"-"&amp;T$4,'04施策の客観指標'!$A$4:$AY$1029,COLUMN('04施策の客観指標'!$AS:$AS),FALSE)</f>
        <v>b</v>
      </c>
      <c r="U66" s="878" t="str">
        <f>VLOOKUP($A66&amp;"-"&amp;U$4,'04施策の客観指標'!$A$4:$AY$1029,COLUMN('04施策の客観指標'!$AS:$AS),FALSE)</f>
        <v>a</v>
      </c>
      <c r="V66" s="878" t="str">
        <f>VLOOKUP($A66&amp;"-"&amp;V$4,'04施策の客観指標'!$A$4:$AY$1029,COLUMN('04施策の客観指標'!$AS:$AS),FALSE)</f>
        <v>C</v>
      </c>
      <c r="W66" s="878" t="str">
        <f>VLOOKUP($A66&amp;"-"&amp;W$4,'04施策の客観指標'!$A$4:$AY$1029,COLUMN('04施策の客観指標'!$AS:$AS),FALSE)</f>
        <v>-</v>
      </c>
      <c r="X66" s="878" t="str">
        <f>VLOOKUP($A66&amp;"-"&amp;X$4,'04施策の客観指標'!$A$4:$AY$1029,COLUMN('04施策の客観指標'!$AS:$AS),FALSE)</f>
        <v>-</v>
      </c>
      <c r="Y66" s="878" t="str">
        <f>VLOOKUP($A66&amp;"-"&amp;Y$4,'04施策の客観指標'!$A$4:$AY$1029,COLUMN('04施策の客観指標'!$AS:$AS),FALSE)</f>
        <v>-</v>
      </c>
      <c r="Z66" s="878" t="str">
        <f>VLOOKUP($A66&amp;"-"&amp;Z$4,'04施策の客観指標'!$A$4:$AY$1029,COLUMN('04施策の客観指標'!$AS:$AS),FALSE)</f>
        <v>-</v>
      </c>
      <c r="AA66" s="852" t="str">
        <f>VLOOKUP($A66&amp;"-"&amp;AA$4,'04施策の客観指標'!$A$4:$AY$1029,COLUMN('04施策の客観指標'!$AS:$AS),FALSE)</f>
        <v>-</v>
      </c>
      <c r="AB66" s="876" t="str">
        <f t="shared" si="146"/>
        <v>a</v>
      </c>
      <c r="AC66" s="856">
        <v>1</v>
      </c>
      <c r="AD66" s="878">
        <v>1</v>
      </c>
      <c r="AE66" s="878">
        <v>1</v>
      </c>
      <c r="AF66" s="878">
        <v>1</v>
      </c>
      <c r="AG66" s="878" t="s">
        <v>83</v>
      </c>
      <c r="AH66" s="878" t="s">
        <v>83</v>
      </c>
      <c r="AI66" s="878" t="s">
        <v>83</v>
      </c>
      <c r="AJ66" s="878" t="s">
        <v>83</v>
      </c>
      <c r="AK66" s="878" t="s">
        <v>83</v>
      </c>
      <c r="AL66" s="879">
        <f t="shared" si="147"/>
        <v>4</v>
      </c>
      <c r="AM66" s="877">
        <f t="shared" si="148"/>
        <v>4</v>
      </c>
      <c r="AN66" s="878">
        <f t="shared" si="149"/>
        <v>3</v>
      </c>
      <c r="AO66" s="878">
        <f t="shared" si="150"/>
        <v>4</v>
      </c>
      <c r="AP66" s="878">
        <f t="shared" si="151"/>
        <v>2</v>
      </c>
      <c r="AQ66" s="878" t="str">
        <f t="shared" si="152"/>
        <v/>
      </c>
      <c r="AR66" s="878" t="str">
        <f t="shared" si="153"/>
        <v/>
      </c>
      <c r="AS66" s="878" t="str">
        <f t="shared" si="154"/>
        <v/>
      </c>
      <c r="AT66" s="878" t="str">
        <f t="shared" si="155"/>
        <v/>
      </c>
      <c r="AU66" s="852" t="str">
        <f t="shared" si="156"/>
        <v/>
      </c>
      <c r="AV66" s="855">
        <f t="shared" si="157"/>
        <v>0.8125</v>
      </c>
      <c r="AW66" s="856" t="str">
        <f>IF($K66="○",VLOOKUP($C66&amp;"-"&amp;AW$4,'05市民生活実感調査'!$A$3:$BC$218,COLUMN('05市民生活実感調査'!$O:$O),FALSE),"-")</f>
        <v>c</v>
      </c>
      <c r="AX66" s="878" t="str">
        <f>IF($L66="○",VLOOKUP($C66&amp;"-"&amp;AX$4,'05市民生活実感調査'!$A$3:$BC$218,COLUMN('05市民生活実感調査'!$O:$O),FALSE),"-")</f>
        <v>c</v>
      </c>
      <c r="AY66" s="878" t="str">
        <f>IF($M66="○",VLOOKUP($C66&amp;"-"&amp;AY$4,'05市民生活実感調査'!$A$3:$BC$218,COLUMN('05市民生活実感調査'!$O:$O),FALSE),"-")</f>
        <v>c</v>
      </c>
      <c r="AZ66" s="878" t="str">
        <f>IF($N66="○",VLOOKUP($C66&amp;"-"&amp;AZ$4,'05市民生活実感調査'!$A$3:$BC$218,COLUMN('05市民生活実感調査'!$O:$O),FALSE),"-")</f>
        <v>-</v>
      </c>
      <c r="BA66" s="878" t="str">
        <f>IF($O66="○",VLOOKUP($C66&amp;"-"&amp;BA$4,'05市民生活実感調査'!$A$3:$BC$218,COLUMN('05市民生活実感調査'!$O:$O),FALSE),"-")</f>
        <v>-</v>
      </c>
      <c r="BB66" s="878" t="str">
        <f>IF($P66="○",VLOOKUP($C66&amp;"-"&amp;BB$4,'05市民生活実感調査'!$A$3:$BC$218,COLUMN('05市民生活実感調査'!$O:$O),FALSE),"-")</f>
        <v>-</v>
      </c>
      <c r="BC66" s="878" t="str">
        <f>IF($Q66="○",VLOOKUP($C66&amp;"-"&amp;BC$4,'05市民生活実感調査'!$A$3:$BC$218,COLUMN('05市民生活実感調査'!$O:$O),FALSE),"-")</f>
        <v>-</v>
      </c>
      <c r="BD66" s="878" t="str">
        <f>IF($R66="○",VLOOKUP($C66&amp;"-"&amp;BD$4,'05市民生活実感調査'!$A$3:$BC$218,COLUMN('05市民生活実感調査'!$O:$O),FALSE),"-")</f>
        <v>-</v>
      </c>
      <c r="BE66" s="879" t="str">
        <f t="shared" si="158"/>
        <v>c</v>
      </c>
      <c r="BF66" s="877">
        <f t="shared" si="159"/>
        <v>2</v>
      </c>
      <c r="BG66" s="878">
        <f t="shared" si="160"/>
        <v>2</v>
      </c>
      <c r="BH66" s="878">
        <f t="shared" si="161"/>
        <v>2</v>
      </c>
      <c r="BI66" s="878" t="str">
        <f t="shared" si="162"/>
        <v/>
      </c>
      <c r="BJ66" s="878" t="str">
        <f t="shared" si="163"/>
        <v/>
      </c>
      <c r="BK66" s="878" t="str">
        <f t="shared" si="164"/>
        <v/>
      </c>
      <c r="BL66" s="878" t="str">
        <f t="shared" si="165"/>
        <v/>
      </c>
      <c r="BM66" s="878" t="str">
        <f t="shared" si="166"/>
        <v/>
      </c>
      <c r="BN66" s="840">
        <f t="shared" si="167"/>
        <v>0.5</v>
      </c>
      <c r="BO66" s="880" t="s">
        <v>122</v>
      </c>
      <c r="BP66" s="863" t="s">
        <v>2009</v>
      </c>
      <c r="BQ66" s="877" t="s">
        <v>313</v>
      </c>
      <c r="BR66" s="887" t="str">
        <f>VLOOKUP(BQ66,プルダウン!$A$1:$B$6,2,FALSE)</f>
        <v>政策の目的がかなり達成されている</v>
      </c>
      <c r="BS66" s="860"/>
      <c r="BT66" s="887" t="s">
        <v>1570</v>
      </c>
      <c r="BU66" s="863" t="s">
        <v>1460</v>
      </c>
      <c r="BV66" s="891" t="s">
        <v>1571</v>
      </c>
      <c r="BW66" s="889" t="str">
        <f>VLOOKUP($A66&amp;"-"&amp;BW$4,'04施策の客観指標'!$A$4:$AY$1029,COLUMN('04施策の客観指標'!$AT:$AT),FALSE)</f>
        <v>a</v>
      </c>
      <c r="BX66" s="878" t="str">
        <f>VLOOKUP($A66&amp;"-"&amp;BX$4,'04施策の客観指標'!$A$4:$AY$1029,COLUMN('04施策の客観指標'!$AT:$AT),FALSE)</f>
        <v>d</v>
      </c>
      <c r="BY66" s="878" t="str">
        <f>VLOOKUP($A66&amp;"-"&amp;BY$4,'04施策の客観指標'!$A$4:$AY$1029,COLUMN('04施策の客観指標'!$AT:$AT),FALSE)</f>
        <v>a</v>
      </c>
      <c r="BZ66" s="878" t="str">
        <f>VLOOKUP($A66&amp;"-"&amp;BZ$4,'04施策の客観指標'!$A$4:$AY$1029,COLUMN('04施策の客観指標'!$AT:$AT),FALSE)</f>
        <v>b</v>
      </c>
      <c r="CA66" s="878" t="str">
        <f>VLOOKUP($A66&amp;"-"&amp;CA$4,'04施策の客観指標'!$A$4:$AY$1029,COLUMN('04施策の客観指標'!$AT:$AT),FALSE)</f>
        <v>-</v>
      </c>
      <c r="CB66" s="878" t="str">
        <f>VLOOKUP($A66&amp;"-"&amp;CB$4,'04施策の客観指標'!$A$4:$AY$1029,COLUMN('04施策の客観指標'!$AT:$AT),FALSE)</f>
        <v>-</v>
      </c>
      <c r="CC66" s="878" t="str">
        <f>VLOOKUP($A66&amp;"-"&amp;CC$4,'04施策の客観指標'!$A$4:$AY$1029,COLUMN('04施策の客観指標'!$AT:$AT),FALSE)</f>
        <v>-</v>
      </c>
      <c r="CD66" s="878" t="str">
        <f>VLOOKUP($A66&amp;"-"&amp;CD$4,'04施策の客観指標'!$A$4:$AY$1029,COLUMN('04施策の客観指標'!$AT:$AT),FALSE)</f>
        <v>-</v>
      </c>
      <c r="CE66" s="852" t="str">
        <f>VLOOKUP($A66&amp;"-"&amp;CE$4,'04施策の客観指標'!$A$4:$AY$1029,COLUMN('04施策の客観指標'!$AT:$AT),FALSE)</f>
        <v>-</v>
      </c>
      <c r="CF66" s="879" t="str">
        <f t="shared" si="168"/>
        <v>b</v>
      </c>
      <c r="CG66" s="856">
        <f>IF(BW66="-","-",VLOOKUP($A66&amp;"-"&amp;BW$4,'04施策の客観指標'!$A$4:$AY$1029,COLUMN('04施策の客観指標'!$AY:$AY),FALSE))</f>
        <v>1</v>
      </c>
      <c r="CH66" s="856">
        <f>IF(BX66="-","-",VLOOKUP($A66&amp;"-"&amp;BX$4,'04施策の客観指標'!$A$4:$AY$1029,COLUMN('04施策の客観指標'!$AY:$AY),FALSE))</f>
        <v>1</v>
      </c>
      <c r="CI66" s="856">
        <f>IF(BY66="-","-",VLOOKUP($A66&amp;"-"&amp;BY$4,'04施策の客観指標'!$A$4:$AY$1029,COLUMN('04施策の客観指標'!$AY:$AY),FALSE))</f>
        <v>1</v>
      </c>
      <c r="CJ66" s="856">
        <f>IF(BZ66="-","-",VLOOKUP($A66&amp;"-"&amp;BZ$4,'04施策の客観指標'!$A$4:$AY$1029,COLUMN('04施策の客観指標'!$AY:$AY),FALSE))</f>
        <v>1</v>
      </c>
      <c r="CK66" s="856" t="str">
        <f>IF(CA66="-","-",VLOOKUP($A66&amp;"-"&amp;CA$4,'04施策の客観指標'!$A$4:$AY$1029,COLUMN('04施策の客観指標'!$AY:$AY),FALSE))</f>
        <v>-</v>
      </c>
      <c r="CL66" s="856" t="str">
        <f>IF(CB66="-","-",VLOOKUP($A66&amp;"-"&amp;CB$4,'04施策の客観指標'!$A$4:$AY$1029,COLUMN('04施策の客観指標'!$AY:$AY),FALSE))</f>
        <v>-</v>
      </c>
      <c r="CM66" s="856" t="str">
        <f>IF(CC66="-","-",VLOOKUP($A66&amp;"-"&amp;CC$4,'04施策の客観指標'!$A$4:$AY$1029,COLUMN('04施策の客観指標'!$AY:$AY),FALSE))</f>
        <v>-</v>
      </c>
      <c r="CN66" s="856" t="str">
        <f>IF(CD66="-","-",VLOOKUP($A66&amp;"-"&amp;CD$4,'04施策の客観指標'!$A$4:$AY$1029,COLUMN('04施策の客観指標'!$AY:$AY),FALSE))</f>
        <v>-</v>
      </c>
      <c r="CO66" s="856" t="str">
        <f>IF(CE66="-","-",VLOOKUP($A66&amp;"-"&amp;CE$4,'04施策の客観指標'!$A$4:$AY$1029,COLUMN('04施策の客観指標'!$AY:$AY),FALSE))</f>
        <v>-</v>
      </c>
      <c r="CP66" s="879">
        <f t="shared" si="169"/>
        <v>4</v>
      </c>
      <c r="CQ66" s="877">
        <f t="shared" si="170"/>
        <v>4</v>
      </c>
      <c r="CR66" s="878">
        <f t="shared" si="171"/>
        <v>1</v>
      </c>
      <c r="CS66" s="878">
        <f t="shared" si="172"/>
        <v>4</v>
      </c>
      <c r="CT66" s="878">
        <f t="shared" si="173"/>
        <v>3</v>
      </c>
      <c r="CU66" s="878" t="str">
        <f t="shared" si="174"/>
        <v/>
      </c>
      <c r="CV66" s="878" t="str">
        <f t="shared" si="175"/>
        <v/>
      </c>
      <c r="CW66" s="878" t="str">
        <f t="shared" si="176"/>
        <v/>
      </c>
      <c r="CX66" s="878" t="str">
        <f t="shared" si="177"/>
        <v/>
      </c>
      <c r="CY66" s="878" t="str">
        <f t="shared" si="178"/>
        <v/>
      </c>
      <c r="CZ66" s="855">
        <f t="shared" si="179"/>
        <v>0.75</v>
      </c>
      <c r="DA66" s="877" t="str">
        <f>IF($K66="○",VLOOKUP($C66&amp;"-"&amp;DA$4,'05市民生活実感調査'!$A$3:$BC$218,COLUMN('05市民生活実感調査'!$Y:$Y),FALSE),"-")</f>
        <v>c</v>
      </c>
      <c r="DB66" s="878" t="str">
        <f>IF($L66="○",VLOOKUP($C66&amp;"-"&amp;DB$4,'05市民生活実感調査'!$A$3:$BC$218,COLUMN('05市民生活実感調査'!$Y:$Y),FALSE),"-")</f>
        <v>c</v>
      </c>
      <c r="DC66" s="878" t="str">
        <f>IF($M66="○",VLOOKUP($C66&amp;"-"&amp;DC$4,'05市民生活実感調査'!$A$3:$BC$218,COLUMN('05市民生活実感調査'!$Y:$Y),FALSE),"-")</f>
        <v>c</v>
      </c>
      <c r="DD66" s="878" t="str">
        <f>IF($N66="○",VLOOKUP($C66&amp;"-"&amp;DD$4,'05市民生活実感調査'!$A$3:$BC$218,COLUMN('05市民生活実感調査'!$Y:$Y),FALSE),"-")</f>
        <v>-</v>
      </c>
      <c r="DE66" s="878" t="str">
        <f>IF($O66="○",VLOOKUP($C66&amp;"-"&amp;DE$4,'05市民生活実感調査'!$A$3:$BC$218,COLUMN('05市民生活実感調査'!$Y:$Y),FALSE),"-")</f>
        <v>-</v>
      </c>
      <c r="DF66" s="878" t="str">
        <f>IF($P66="○",VLOOKUP($C66&amp;"-"&amp;DF$4,'05市民生活実感調査'!$A$3:$BC$218,COLUMN('05市民生活実感調査'!$Y:$Y),FALSE),"-")</f>
        <v>-</v>
      </c>
      <c r="DG66" s="878" t="str">
        <f>IF($Q66="○",VLOOKUP($C66&amp;"-"&amp;DG$4,'05市民生活実感調査'!$A$3:$BC$218,COLUMN('05市民生活実感調査'!$Y:$Y),FALSE),"-")</f>
        <v>-</v>
      </c>
      <c r="DH66" s="878" t="str">
        <f>IF($R66="○",VLOOKUP($C66&amp;"-"&amp;DH$4,'05市民生活実感調査'!$A$3:$BC$218,COLUMN('05市民生活実感調査'!$Y:$Y),FALSE),"-")</f>
        <v>-</v>
      </c>
      <c r="DI66" s="879" t="str">
        <f t="shared" si="180"/>
        <v>c</v>
      </c>
      <c r="DJ66" s="877">
        <f t="shared" si="181"/>
        <v>2</v>
      </c>
      <c r="DK66" s="878">
        <f t="shared" si="182"/>
        <v>2</v>
      </c>
      <c r="DL66" s="878">
        <f t="shared" si="183"/>
        <v>2</v>
      </c>
      <c r="DM66" s="878" t="str">
        <f t="shared" si="184"/>
        <v/>
      </c>
      <c r="DN66" s="878" t="str">
        <f t="shared" si="262"/>
        <v/>
      </c>
      <c r="DO66" s="878" t="str">
        <f t="shared" si="185"/>
        <v/>
      </c>
      <c r="DP66" s="878" t="str">
        <f t="shared" si="186"/>
        <v/>
      </c>
      <c r="DQ66" s="878" t="str">
        <f t="shared" si="187"/>
        <v/>
      </c>
      <c r="DR66" s="840">
        <f t="shared" si="188"/>
        <v>0.5</v>
      </c>
      <c r="DS66" s="876" t="str">
        <f t="shared" si="189"/>
        <v>客観指標</v>
      </c>
      <c r="DT66" s="863" t="str">
        <f t="shared" si="190"/>
        <v>本施策の対象が京都市立学校に在籍する幼児・児童・生徒に限定されており、保護者の方等を除き、多くの市民にはその効果が実感されにくいものであるため、客観指標を重視する。</v>
      </c>
      <c r="DU66" s="877" t="str">
        <f>VLOOKUP(CF66&amp;DI66&amp;DS66,プルダウン!$AC$2:$AD$71,2,FALSE)</f>
        <v>B</v>
      </c>
      <c r="DV66" s="859" t="str">
        <f>VLOOKUP(DU66,プルダウン!$A$1:$B$6,2,FALSE)</f>
        <v>政策の目的がかなり達成されている</v>
      </c>
      <c r="DW66" s="860"/>
      <c r="DX66" s="859"/>
      <c r="DY66" s="889" t="str">
        <f>VLOOKUP($A66&amp;"-"&amp;DY$4,'04施策の客観指標'!$A$4:$AY$1029,COLUMN('04施策の客観指標'!$AU:$AU),FALSE)</f>
        <v>a</v>
      </c>
      <c r="DZ66" s="878" t="str">
        <f>VLOOKUP($A66&amp;"-"&amp;DZ$4,'04施策の客観指標'!$A$4:$AY$1029,COLUMN('04施策の客観指標'!$AU:$AU),FALSE)</f>
        <v>c</v>
      </c>
      <c r="EA66" s="878" t="str">
        <f>VLOOKUP($A66&amp;"-"&amp;EA$4,'04施策の客観指標'!$A$4:$AY$1029,COLUMN('04施策の客観指標'!$AU:$AU),FALSE)</f>
        <v>a</v>
      </c>
      <c r="EB66" s="878" t="str">
        <f>VLOOKUP($A66&amp;"-"&amp;EB$4,'04施策の客観指標'!$A$4:$AY$1029,COLUMN('04施策の客観指標'!$AU:$AU),FALSE)</f>
        <v>b</v>
      </c>
      <c r="EC66" s="878" t="str">
        <f>VLOOKUP($A66&amp;"-"&amp;EC$4,'04施策の客観指標'!$A$4:$AY$1029,COLUMN('04施策の客観指標'!$AU:$AU),FALSE)</f>
        <v>-</v>
      </c>
      <c r="ED66" s="878" t="str">
        <f>VLOOKUP($A66&amp;"-"&amp;ED$4,'04施策の客観指標'!$A$4:$AY$1029,COLUMN('04施策の客観指標'!$AU:$AU),FALSE)</f>
        <v>-</v>
      </c>
      <c r="EE66" s="878" t="str">
        <f>VLOOKUP($A66&amp;"-"&amp;EE$4,'04施策の客観指標'!$A$4:$AY$1029,COLUMN('04施策の客観指標'!$AU:$AU),FALSE)</f>
        <v>-</v>
      </c>
      <c r="EF66" s="878" t="str">
        <f>VLOOKUP($A66&amp;"-"&amp;EF$4,'04施策の客観指標'!$A$4:$AY$1029,COLUMN('04施策の客観指標'!$AU:$AU),FALSE)</f>
        <v>-</v>
      </c>
      <c r="EG66" s="878" t="str">
        <f>VLOOKUP($A66&amp;"-"&amp;EG$4,'04施策の客観指標'!$A$4:$AY$1029,COLUMN('04施策の客観指標'!$AU:$AU),FALSE)</f>
        <v>-</v>
      </c>
      <c r="EH66" s="879" t="str">
        <f t="shared" si="191"/>
        <v>a</v>
      </c>
      <c r="EI66" s="895">
        <f>IF(DY66="-","-",VLOOKUP($A66&amp;"-"&amp;DY$4,'04施策の客観指標'!$A$4:$AY$1029,COLUMN('04施策の客観指標'!$AY:$AY),FALSE))</f>
        <v>1</v>
      </c>
      <c r="EJ66" s="895">
        <f>IF(DZ66="-","-",VLOOKUP($A66&amp;"-"&amp;DZ$4,'04施策の客観指標'!$A$4:$AY$1029,COLUMN('04施策の客観指標'!$AY:$AY),FALSE))</f>
        <v>1</v>
      </c>
      <c r="EK66" s="895">
        <f>IF(EA66="-","-",VLOOKUP($A66&amp;"-"&amp;EA$4,'04施策の客観指標'!$A$4:$AY$1029,COLUMN('04施策の客観指標'!$AY:$AY),FALSE))</f>
        <v>1</v>
      </c>
      <c r="EL66" s="895">
        <f>IF(EB66="-","-",VLOOKUP($A66&amp;"-"&amp;EB$4,'04施策の客観指標'!$A$4:$AY$1029,COLUMN('04施策の客観指標'!$AY:$AY),FALSE))</f>
        <v>1</v>
      </c>
      <c r="EM66" s="895" t="str">
        <f>IF(EC66="-","-",VLOOKUP($A66&amp;"-"&amp;EC$4,'04施策の客観指標'!$A$4:$AY$1029,COLUMN('04施策の客観指標'!$AY:$AY),FALSE))</f>
        <v>-</v>
      </c>
      <c r="EN66" s="895" t="str">
        <f>IF(ED66="-","-",VLOOKUP($A66&amp;"-"&amp;ED$4,'04施策の客観指標'!$A$4:$AY$1029,COLUMN('04施策の客観指標'!$AY:$AY),FALSE))</f>
        <v>-</v>
      </c>
      <c r="EO66" s="895" t="str">
        <f>IF(EE66="-","-",VLOOKUP($A66&amp;"-"&amp;EE$4,'04施策の客観指標'!$A$4:$AY$1029,COLUMN('04施策の客観指標'!$AY:$AY),FALSE))</f>
        <v>-</v>
      </c>
      <c r="EP66" s="895" t="str">
        <f>IF(EF66="-","-",VLOOKUP($A66&amp;"-"&amp;EF$4,'04施策の客観指標'!$A$4:$AY$1029,COLUMN('04施策の客観指標'!$AY:$AY),FALSE))</f>
        <v>-</v>
      </c>
      <c r="EQ66" s="895" t="str">
        <f>IF(EG66="-","-",VLOOKUP($A66&amp;"-"&amp;EG$4,'04施策の客観指標'!$A$4:$AY$1029,COLUMN('04施策の客観指標'!$AY:$AY),FALSE))</f>
        <v>-</v>
      </c>
      <c r="ER66" s="879">
        <f t="shared" si="192"/>
        <v>4</v>
      </c>
      <c r="ES66" s="877">
        <f t="shared" si="193"/>
        <v>4</v>
      </c>
      <c r="ET66" s="878">
        <f t="shared" si="194"/>
        <v>2</v>
      </c>
      <c r="EU66" s="878">
        <f t="shared" si="195"/>
        <v>4</v>
      </c>
      <c r="EV66" s="878">
        <f t="shared" si="196"/>
        <v>3</v>
      </c>
      <c r="EW66" s="878" t="str">
        <f t="shared" si="197"/>
        <v/>
      </c>
      <c r="EX66" s="878" t="str">
        <f t="shared" si="198"/>
        <v/>
      </c>
      <c r="EY66" s="878" t="str">
        <f t="shared" si="199"/>
        <v/>
      </c>
      <c r="EZ66" s="878" t="str">
        <f t="shared" si="200"/>
        <v/>
      </c>
      <c r="FA66" s="878" t="str">
        <f t="shared" si="201"/>
        <v/>
      </c>
      <c r="FB66" s="855">
        <f t="shared" si="202"/>
        <v>0.8125</v>
      </c>
      <c r="FC66" s="877" t="str">
        <f>IF($K66="○",VLOOKUP($C66&amp;"-"&amp;FC$4,'05市民生活実感調査'!$A$3:$BC$218,COLUMN('05市民生活実感調査'!$AI:$AI),FALSE),"-")</f>
        <v>c</v>
      </c>
      <c r="FD66" s="878" t="str">
        <f>IF($L66="○",VLOOKUP($C66&amp;"-"&amp;FD$4,'05市民生活実感調査'!$A$3:$BC$218,COLUMN('05市民生活実感調査'!$AI:$AI),FALSE),"-")</f>
        <v>c</v>
      </c>
      <c r="FE66" s="878" t="str">
        <f>IF($M66="○",VLOOKUP($C66&amp;"-"&amp;FE$4,'05市民生活実感調査'!$A$3:$BC$218,COLUMN('05市民生活実感調査'!$AI:$AI),FALSE),"-")</f>
        <v>c</v>
      </c>
      <c r="FF66" s="878" t="str">
        <f>IF($N66="○",VLOOKUP($C66&amp;"-"&amp;FF$4,'05市民生活実感調査'!$A$3:$BC$218,COLUMN('05市民生活実感調査'!$AI:$AI),FALSE),"-")</f>
        <v>-</v>
      </c>
      <c r="FG66" s="878" t="str">
        <f>IF($O66="○",VLOOKUP($C66&amp;"-"&amp;FG$4,'05市民生活実感調査'!$A$3:$BC$218,COLUMN('05市民生活実感調査'!$AI:$AI),FALSE),"-")</f>
        <v>-</v>
      </c>
      <c r="FH66" s="878" t="str">
        <f>IF($P66="○",VLOOKUP($C66&amp;"-"&amp;FH$4,'05市民生活実感調査'!$A$3:$BC$218,COLUMN('05市民生活実感調査'!$AI:$AI),FALSE),"-")</f>
        <v>-</v>
      </c>
      <c r="FI66" s="878" t="str">
        <f>IF($Q66="○",VLOOKUP($C66&amp;"-"&amp;FI$4,'05市民生活実感調査'!$A$3:$BC$218,COLUMN('05市民生活実感調査'!$AI:$AI),FALSE),"-")</f>
        <v>-</v>
      </c>
      <c r="FJ66" s="878" t="str">
        <f>IF($R66="○",VLOOKUP($C66&amp;"-"&amp;FJ$4,'05市民生活実感調査'!$A$3:$BC$218,COLUMN('05市民生活実感調査'!$AI:$AI),FALSE),"-")</f>
        <v>-</v>
      </c>
      <c r="FK66" s="879" t="str">
        <f t="shared" si="203"/>
        <v>c</v>
      </c>
      <c r="FL66" s="877">
        <f t="shared" si="204"/>
        <v>2</v>
      </c>
      <c r="FM66" s="878">
        <f t="shared" si="205"/>
        <v>2</v>
      </c>
      <c r="FN66" s="878">
        <f t="shared" si="206"/>
        <v>2</v>
      </c>
      <c r="FO66" s="878" t="str">
        <f t="shared" si="207"/>
        <v/>
      </c>
      <c r="FP66" s="878" t="str">
        <f t="shared" si="208"/>
        <v/>
      </c>
      <c r="FQ66" s="878" t="str">
        <f t="shared" si="209"/>
        <v/>
      </c>
      <c r="FR66" s="878" t="str">
        <f t="shared" si="210"/>
        <v/>
      </c>
      <c r="FS66" s="878" t="str">
        <f t="shared" si="211"/>
        <v/>
      </c>
      <c r="FT66" s="840">
        <f t="shared" si="212"/>
        <v>0.5</v>
      </c>
      <c r="FU66" s="876" t="str">
        <f t="shared" si="213"/>
        <v>客観指標</v>
      </c>
      <c r="FV66" s="863" t="str">
        <f t="shared" si="214"/>
        <v>本施策の対象が京都市立学校に在籍する幼児・児童・生徒に限定されており、保護者の方等を除き、多くの市民にはその効果が実感されにくいものであるため、客観指標を重視する。</v>
      </c>
      <c r="FW66" s="877" t="str">
        <f>VLOOKUP(EH66&amp;FK66&amp;FU66,プルダウン!$AC$2:$AD$71,2,FALSE)</f>
        <v>B</v>
      </c>
      <c r="FX66" s="859" t="str">
        <f>VLOOKUP(FW66,プルダウン!$A$1:$B$6,2,FALSE)</f>
        <v>政策の目的がかなり達成されている</v>
      </c>
      <c r="FY66" s="860"/>
      <c r="FZ66" s="859"/>
      <c r="GA66" s="889" t="str">
        <f>VLOOKUP($A66&amp;"-"&amp;GA$4,'04施策の客観指標'!$A$4:$AY$1029,COLUMN('04施策の客観指標'!$AV:$AV),FALSE)</f>
        <v>a</v>
      </c>
      <c r="GB66" s="878" t="str">
        <f>VLOOKUP($A66&amp;"-"&amp;GB$4,'04施策の客観指標'!$A$4:$AY$1029,COLUMN('04施策の客観指標'!$AV:$AV),FALSE)</f>
        <v>c</v>
      </c>
      <c r="GC66" s="878" t="str">
        <f>VLOOKUP($A66&amp;"-"&amp;GC$4,'04施策の客観指標'!$A$4:$AY$1029,COLUMN('04施策の客観指標'!$AV:$AV),FALSE)</f>
        <v>a</v>
      </c>
      <c r="GD66" s="878" t="str">
        <f>VLOOKUP($A66&amp;"-"&amp;GD$4,'04施策の客観指標'!$A$4:$AY$1029,COLUMN('04施策の客観指標'!$AV:$AV),FALSE)</f>
        <v>b</v>
      </c>
      <c r="GE66" s="878" t="str">
        <f>VLOOKUP($A66&amp;"-"&amp;GE$4,'04施策の客観指標'!$A$4:$AY$1029,COLUMN('04施策の客観指標'!$AV:$AV),FALSE)</f>
        <v>-</v>
      </c>
      <c r="GF66" s="878" t="str">
        <f>VLOOKUP($A66&amp;"-"&amp;GF$4,'04施策の客観指標'!$A$4:$AY$1029,COLUMN('04施策の客観指標'!$AV:$AV),FALSE)</f>
        <v>-</v>
      </c>
      <c r="GG66" s="878" t="str">
        <f>VLOOKUP($A66&amp;"-"&amp;GG$4,'04施策の客観指標'!$A$4:$AY$1029,COLUMN('04施策の客観指標'!$AV:$AV),FALSE)</f>
        <v>-</v>
      </c>
      <c r="GH66" s="878" t="str">
        <f>VLOOKUP($A66&amp;"-"&amp;GH$4,'04施策の客観指標'!$A$4:$AY$1029,COLUMN('04施策の客観指標'!$AV:$AV),FALSE)</f>
        <v>-</v>
      </c>
      <c r="GI66" s="878" t="str">
        <f>VLOOKUP($A66&amp;"-"&amp;GI$4,'04施策の客観指標'!$A$4:$AY$1029,COLUMN('04施策の客観指標'!$AV:$AV),FALSE)</f>
        <v>-</v>
      </c>
      <c r="GJ66" s="879" t="str">
        <f t="shared" si="215"/>
        <v>a</v>
      </c>
      <c r="GK66" s="856">
        <f>IF(GA66="-","-",VLOOKUP($A66&amp;"-"&amp;GA$4,'04施策の客観指標'!$A$4:$AY$1029,COLUMN('04施策の客観指標'!$AY:$AY),FALSE))</f>
        <v>1</v>
      </c>
      <c r="GL66" s="856">
        <f>IF(GB66="-","-",VLOOKUP($A66&amp;"-"&amp;GB$4,'04施策の客観指標'!$A$4:$AY$1029,COLUMN('04施策の客観指標'!$AY:$AY),FALSE))</f>
        <v>1</v>
      </c>
      <c r="GM66" s="856">
        <f>IF(GC66="-","-",VLOOKUP($A66&amp;"-"&amp;GC$4,'04施策の客観指標'!$A$4:$AY$1029,COLUMN('04施策の客観指標'!$AY:$AY),FALSE))</f>
        <v>1</v>
      </c>
      <c r="GN66" s="856">
        <f>IF(GD66="-","-",VLOOKUP($A66&amp;"-"&amp;GD$4,'04施策の客観指標'!$A$4:$AY$1029,COLUMN('04施策の客観指標'!$AY:$AY),FALSE))</f>
        <v>1</v>
      </c>
      <c r="GO66" s="856" t="str">
        <f>IF(GE66="-","-",VLOOKUP($A66&amp;"-"&amp;GE$4,'04施策の客観指標'!$A$4:$AY$1029,COLUMN('04施策の客観指標'!$AY:$AY),FALSE))</f>
        <v>-</v>
      </c>
      <c r="GP66" s="856" t="str">
        <f>IF(GF66="-","-",VLOOKUP($A66&amp;"-"&amp;GF$4,'04施策の客観指標'!$A$4:$AY$1029,COLUMN('04施策の客観指標'!$AY:$AY),FALSE))</f>
        <v>-</v>
      </c>
      <c r="GQ66" s="856" t="str">
        <f>IF(GG66="-","-",VLOOKUP($A66&amp;"-"&amp;GG$4,'04施策の客観指標'!$A$4:$AY$1029,COLUMN('04施策の客観指標'!$AY:$AY),FALSE))</f>
        <v>-</v>
      </c>
      <c r="GR66" s="856" t="str">
        <f>IF(GH66="-","-",VLOOKUP($A66&amp;"-"&amp;GH$4,'04施策の客観指標'!$A$4:$AY$1029,COLUMN('04施策の客観指標'!$AY:$AY),FALSE))</f>
        <v>-</v>
      </c>
      <c r="GS66" s="856" t="str">
        <f>IF(GI66="-","-",VLOOKUP($A66&amp;"-"&amp;GI$4,'04施策の客観指標'!$A$4:$AY$1029,COLUMN('04施策の客観指標'!$AY:$AY),FALSE))</f>
        <v>-</v>
      </c>
      <c r="GT66" s="879">
        <f t="shared" si="216"/>
        <v>4</v>
      </c>
      <c r="GU66" s="877">
        <f t="shared" si="217"/>
        <v>4</v>
      </c>
      <c r="GV66" s="878">
        <f t="shared" si="218"/>
        <v>2</v>
      </c>
      <c r="GW66" s="878">
        <f t="shared" si="219"/>
        <v>4</v>
      </c>
      <c r="GX66" s="878">
        <f t="shared" si="220"/>
        <v>3</v>
      </c>
      <c r="GY66" s="878" t="str">
        <f t="shared" si="221"/>
        <v/>
      </c>
      <c r="GZ66" s="878" t="str">
        <f t="shared" si="222"/>
        <v/>
      </c>
      <c r="HA66" s="878" t="str">
        <f t="shared" si="223"/>
        <v/>
      </c>
      <c r="HB66" s="878" t="str">
        <f t="shared" si="224"/>
        <v/>
      </c>
      <c r="HC66" s="878" t="str">
        <f t="shared" si="225"/>
        <v/>
      </c>
      <c r="HD66" s="855">
        <f t="shared" si="226"/>
        <v>0.8125</v>
      </c>
      <c r="HE66" s="877" t="str">
        <f>IF($K66="○",VLOOKUP($C66&amp;"-"&amp;HE$4,'05市民生活実感調査'!$A$3:$BC$218,COLUMN('05市民生活実感調査'!$AS:$AS),FALSE),"-")</f>
        <v>c</v>
      </c>
      <c r="HF66" s="878" t="str">
        <f>IF($L66="○",VLOOKUP($C66&amp;"-"&amp;HF$4,'05市民生活実感調査'!$A$3:$BC$218,COLUMN('05市民生活実感調査'!$AS:$AS),FALSE),"-")</f>
        <v>c</v>
      </c>
      <c r="HG66" s="878" t="str">
        <f>IF($M66="○",VLOOKUP($C66&amp;"-"&amp;HG$4,'05市民生活実感調査'!$A$3:$BC$218,COLUMN('05市民生活実感調査'!$AS:$AS),FALSE),"-")</f>
        <v>c</v>
      </c>
      <c r="HH66" s="878" t="str">
        <f>IF($N66="○",VLOOKUP($C66&amp;"-"&amp;HH$4,'05市民生活実感調査'!$A$3:$BC$218,COLUMN('05市民生活実感調査'!$AS:$AS),FALSE),"-")</f>
        <v>-</v>
      </c>
      <c r="HI66" s="878" t="str">
        <f>IF($O66="○",VLOOKUP($C66&amp;"-"&amp;HI$4,'05市民生活実感調査'!$A$3:$BC$218,COLUMN('05市民生活実感調査'!$AS:$AS),FALSE),"-")</f>
        <v>-</v>
      </c>
      <c r="HJ66" s="878" t="str">
        <f>IF($P66="○",VLOOKUP($C66&amp;"-"&amp;HJ$4,'05市民生活実感調査'!$A$3:$BC$218,COLUMN('05市民生活実感調査'!$AS:$AS),FALSE),"-")</f>
        <v>-</v>
      </c>
      <c r="HK66" s="878" t="str">
        <f>IF($Q66="○",VLOOKUP($C66&amp;"-"&amp;HK$4,'05市民生活実感調査'!$A$3:$BC$218,COLUMN('05市民生活実感調査'!$AS:$AS),FALSE),"-")</f>
        <v>-</v>
      </c>
      <c r="HL66" s="878" t="str">
        <f>IF($R66="○",VLOOKUP($C66&amp;"-"&amp;HL$4,'05市民生活実感調査'!$A$3:$BC$218,COLUMN('05市民生活実感調査'!$AS:$AS),FALSE),"-")</f>
        <v>-</v>
      </c>
      <c r="HM66" s="879" t="str">
        <f t="shared" si="227"/>
        <v>c</v>
      </c>
      <c r="HN66" s="877">
        <f t="shared" si="228"/>
        <v>2</v>
      </c>
      <c r="HO66" s="878">
        <f t="shared" si="229"/>
        <v>2</v>
      </c>
      <c r="HP66" s="878">
        <f t="shared" si="230"/>
        <v>2</v>
      </c>
      <c r="HQ66" s="878" t="str">
        <f t="shared" si="231"/>
        <v/>
      </c>
      <c r="HR66" s="878" t="str">
        <f t="shared" si="232"/>
        <v/>
      </c>
      <c r="HS66" s="878" t="str">
        <f t="shared" si="233"/>
        <v/>
      </c>
      <c r="HT66" s="878" t="str">
        <f t="shared" si="234"/>
        <v/>
      </c>
      <c r="HU66" s="878" t="str">
        <f t="shared" si="235"/>
        <v/>
      </c>
      <c r="HV66" s="840">
        <f t="shared" si="236"/>
        <v>0.5</v>
      </c>
      <c r="HW66" s="876" t="str">
        <f t="shared" si="237"/>
        <v>客観指標</v>
      </c>
      <c r="HX66" s="863" t="str">
        <f t="shared" si="238"/>
        <v>本施策の対象が京都市立学校に在籍する幼児・児童・生徒に限定されており、保護者の方等を除き、多くの市民にはその効果が実感されにくいものであるため、客観指標を重視する。</v>
      </c>
      <c r="HY66" s="877" t="str">
        <f>VLOOKUP(GJ66&amp;HM66&amp;HW66,プルダウン!$AC$2:$AD$71,2,FALSE)</f>
        <v>B</v>
      </c>
      <c r="HZ66" s="859" t="str">
        <f>VLOOKUP(HY66,プルダウン!$A$1:$B$6,2,FALSE)</f>
        <v>政策の目的がかなり達成されている</v>
      </c>
      <c r="IA66" s="860"/>
      <c r="IB66" s="859"/>
      <c r="IC66" s="889" t="str">
        <f>VLOOKUP($A66&amp;"-"&amp;IC$4,'04施策の客観指標'!$A$4:$AY$1029,COLUMN('04施策の客観指標'!$AW:$AW),FALSE)</f>
        <v>a</v>
      </c>
      <c r="ID66" s="878" t="str">
        <f>VLOOKUP($A66&amp;"-"&amp;ID$4,'04施策の客観指標'!$A$4:$AY$1029,COLUMN('04施策の客観指標'!$AW:$AW),FALSE)</f>
        <v>b</v>
      </c>
      <c r="IE66" s="878" t="str">
        <f>VLOOKUP($A66&amp;"-"&amp;IE$4,'04施策の客観指標'!$A$4:$AY$1029,COLUMN('04施策の客観指標'!$AW:$AW),FALSE)</f>
        <v>a</v>
      </c>
      <c r="IF66" s="878" t="str">
        <f>VLOOKUP($A66&amp;"-"&amp;IF$4,'04施策の客観指標'!$A$4:$AY$1029,COLUMN('04施策の客観指標'!$AW:$AW),FALSE)</f>
        <v>b</v>
      </c>
      <c r="IG66" s="878" t="str">
        <f>VLOOKUP($A66&amp;"-"&amp;IG$4,'04施策の客観指標'!$A$4:$AY$1029,COLUMN('04施策の客観指標'!$AW:$AW),FALSE)</f>
        <v>-</v>
      </c>
      <c r="IH66" s="878" t="str">
        <f>VLOOKUP($A66&amp;"-"&amp;IH$4,'04施策の客観指標'!$A$4:$AY$1029,COLUMN('04施策の客観指標'!$AW:$AW),FALSE)</f>
        <v>-</v>
      </c>
      <c r="II66" s="878" t="str">
        <f>VLOOKUP($A66&amp;"-"&amp;II$4,'04施策の客観指標'!$A$4:$AY$1029,COLUMN('04施策の客観指標'!$AW:$AW),FALSE)</f>
        <v>-</v>
      </c>
      <c r="IJ66" s="878" t="str">
        <f>VLOOKUP($A66&amp;"-"&amp;IJ$4,'04施策の客観指標'!$A$4:$AY$1029,COLUMN('04施策の客観指標'!$AW:$AW),FALSE)</f>
        <v>-</v>
      </c>
      <c r="IK66" s="878" t="str">
        <f>VLOOKUP($A66&amp;"-"&amp;IK$4,'04施策の客観指標'!$A$4:$AY$1029,COLUMN('04施策の客観指標'!$AW:$AW),FALSE)</f>
        <v>-</v>
      </c>
      <c r="IL66" s="879" t="str">
        <f t="shared" si="239"/>
        <v>a</v>
      </c>
      <c r="IM66" s="856">
        <f>IF(IC66="-","-",VLOOKUP($A66&amp;"-"&amp;IC$4,'04施策の客観指標'!$A$4:$AY$1029,COLUMN('04施策の客観指標'!$AY:$AY),FALSE))</f>
        <v>1</v>
      </c>
      <c r="IN66" s="856">
        <f>IF(ID66="-","-",VLOOKUP($A66&amp;"-"&amp;ID$4,'04施策の客観指標'!$A$4:$AY$1029,COLUMN('04施策の客観指標'!$AY:$AY),FALSE))</f>
        <v>1</v>
      </c>
      <c r="IO66" s="856">
        <f>IF(IE66="-","-",VLOOKUP($A66&amp;"-"&amp;IE$4,'04施策の客観指標'!$A$4:$AY$1029,COLUMN('04施策の客観指標'!$AY:$AY),FALSE))</f>
        <v>1</v>
      </c>
      <c r="IP66" s="856">
        <f>IF(IF66="-","-",VLOOKUP($A66&amp;"-"&amp;IF$4,'04施策の客観指標'!$A$4:$AY$1029,COLUMN('04施策の客観指標'!$AY:$AY),FALSE))</f>
        <v>1</v>
      </c>
      <c r="IQ66" s="856" t="str">
        <f>IF(IG66="-","-",VLOOKUP($A66&amp;"-"&amp;IG$4,'04施策の客観指標'!$A$4:$AY$1029,COLUMN('04施策の客観指標'!$AY:$AY),FALSE))</f>
        <v>-</v>
      </c>
      <c r="IR66" s="856" t="str">
        <f>IF(IH66="-","-",VLOOKUP($A66&amp;"-"&amp;IH$4,'04施策の客観指標'!$A$4:$AY$1029,COLUMN('04施策の客観指標'!$AY:$AY),FALSE))</f>
        <v>-</v>
      </c>
      <c r="IS66" s="856" t="str">
        <f>IF(II66="-","-",VLOOKUP($A66&amp;"-"&amp;II$4,'04施策の客観指標'!$A$4:$AY$1029,COLUMN('04施策の客観指標'!$AY:$AY),FALSE))</f>
        <v>-</v>
      </c>
      <c r="IT66" s="856" t="str">
        <f>IF(IJ66="-","-",VLOOKUP($A66&amp;"-"&amp;IJ$4,'04施策の客観指標'!$A$4:$AY$1029,COLUMN('04施策の客観指標'!$AY:$AY),FALSE))</f>
        <v>-</v>
      </c>
      <c r="IU66" s="856" t="str">
        <f>IF(IK66="-","-",VLOOKUP($A66&amp;"-"&amp;IK$4,'04施策の客観指標'!$A$4:$AY$1029,COLUMN('04施策の客観指標'!$AY:$AY),FALSE))</f>
        <v>-</v>
      </c>
      <c r="IV66" s="879">
        <f t="shared" si="240"/>
        <v>4</v>
      </c>
      <c r="IW66" s="877">
        <f t="shared" si="241"/>
        <v>4</v>
      </c>
      <c r="IX66" s="878">
        <f t="shared" si="242"/>
        <v>3</v>
      </c>
      <c r="IY66" s="878">
        <f t="shared" si="243"/>
        <v>4</v>
      </c>
      <c r="IZ66" s="878">
        <f t="shared" si="244"/>
        <v>3</v>
      </c>
      <c r="JA66" s="878" t="str">
        <f t="shared" si="245"/>
        <v/>
      </c>
      <c r="JB66" s="878" t="str">
        <f t="shared" si="246"/>
        <v/>
      </c>
      <c r="JC66" s="878" t="str">
        <f t="shared" si="247"/>
        <v/>
      </c>
      <c r="JD66" s="878" t="str">
        <f t="shared" si="248"/>
        <v/>
      </c>
      <c r="JE66" s="878" t="str">
        <f t="shared" si="249"/>
        <v/>
      </c>
      <c r="JF66" s="855">
        <f t="shared" si="250"/>
        <v>0.875</v>
      </c>
      <c r="JG66" s="877" t="str">
        <f>IF($K66="○",VLOOKUP($C66&amp;"-"&amp;JG$4,'05市民生活実感調査'!$A$3:$BC$218,COLUMN('05市民生活実感調査'!$BC:$BC),FALSE),"-")</f>
        <v>c</v>
      </c>
      <c r="JH66" s="878" t="str">
        <f>IF($L66="○",VLOOKUP($C66&amp;"-"&amp;JH$4,'05市民生活実感調査'!$A$3:$BC$218,COLUMN('05市民生活実感調査'!$BC:$BC),FALSE),"-")</f>
        <v>c</v>
      </c>
      <c r="JI66" s="878" t="str">
        <f>IF($M66="○",VLOOKUP($C66&amp;"-"&amp;JI$4,'05市民生活実感調査'!$A$3:$BC$218,COLUMN('05市民生活実感調査'!$BC:$BC),FALSE),"-")</f>
        <v>c</v>
      </c>
      <c r="JJ66" s="878" t="str">
        <f>IF($N66="○",VLOOKUP($C66&amp;"-"&amp;JJ$4,'05市民生活実感調査'!$A$3:$BC$218,COLUMN('05市民生活実感調査'!$BC:$BC),FALSE),"-")</f>
        <v>-</v>
      </c>
      <c r="JK66" s="878" t="str">
        <f>IF($O66="○",VLOOKUP($C66&amp;"-"&amp;JK$4,'05市民生活実感調査'!$A$3:$BC$218,COLUMN('05市民生活実感調査'!$BC:$BC),FALSE),"-")</f>
        <v>-</v>
      </c>
      <c r="JL66" s="878" t="str">
        <f>IF($P66="○",VLOOKUP($C66&amp;"-"&amp;JL$4,'05市民生活実感調査'!$A$3:$BC$218,COLUMN('05市民生活実感調査'!$BC:$BC),FALSE),"-")</f>
        <v>-</v>
      </c>
      <c r="JM66" s="878" t="str">
        <f>IF($Q66="○",VLOOKUP($C66&amp;"-"&amp;JM$4,'05市民生活実感調査'!$A$3:$BC$218,COLUMN('05市民生活実感調査'!$BC:$BC),FALSE),"-")</f>
        <v>-</v>
      </c>
      <c r="JN66" s="878" t="str">
        <f>IF($R66="○",VLOOKUP($C66&amp;"-"&amp;JN$4,'05市民生活実感調査'!$A$3:$BC$218,COLUMN('05市民生活実感調査'!$BC:$BC),FALSE),"-")</f>
        <v>-</v>
      </c>
      <c r="JO66" s="879" t="str">
        <f t="shared" si="251"/>
        <v>c</v>
      </c>
      <c r="JP66" s="877">
        <f t="shared" si="252"/>
        <v>2</v>
      </c>
      <c r="JQ66" s="878">
        <f t="shared" si="253"/>
        <v>2</v>
      </c>
      <c r="JR66" s="878">
        <f t="shared" si="254"/>
        <v>2</v>
      </c>
      <c r="JS66" s="878" t="str">
        <f t="shared" si="255"/>
        <v/>
      </c>
      <c r="JT66" s="878" t="str">
        <f t="shared" si="256"/>
        <v/>
      </c>
      <c r="JU66" s="878" t="str">
        <f t="shared" si="257"/>
        <v/>
      </c>
      <c r="JV66" s="878" t="str">
        <f t="shared" si="258"/>
        <v/>
      </c>
      <c r="JW66" s="878" t="str">
        <f t="shared" si="259"/>
        <v/>
      </c>
      <c r="JX66" s="840">
        <f t="shared" si="260"/>
        <v>0.5</v>
      </c>
      <c r="JY66" s="876" t="str">
        <f t="shared" si="263"/>
        <v>客観指標</v>
      </c>
      <c r="JZ66" s="863" t="str">
        <f t="shared" si="261"/>
        <v>本施策の対象が京都市立学校に在籍する幼児・児童・生徒に限定されており、保護者の方等を除き、多くの市民にはその効果が実感されにくいものであるため、客観指標を重視する。</v>
      </c>
      <c r="KA66" s="877" t="str">
        <f>VLOOKUP(IL66&amp;JO66&amp;JY66,プルダウン!$AC$2:$AD$71,2,FALSE)</f>
        <v>B</v>
      </c>
      <c r="KB66" s="859" t="str">
        <f>VLOOKUP(KA66,プルダウン!$A$1:$B$6,2,FALSE)</f>
        <v>政策の目的がかなり達成されている</v>
      </c>
      <c r="KC66" s="860"/>
      <c r="KD66" s="859"/>
      <c r="KE66" s="883" t="str">
        <f>VLOOKUP($A66&amp;"-"&amp;KE$4,'04施策の客観指標'!$A$4:$AY$1029,COLUMN('04施策の客観指標'!$AX:$AX),FALSE)</f>
        <v>a</v>
      </c>
      <c r="KF66" s="813" t="str">
        <f>VLOOKUP($A66&amp;"-"&amp;KF$4,'04施策の客観指標'!$A$4:$AY$1029,COLUMN('04施策の客観指標'!$AX:$AX),FALSE)</f>
        <v>c</v>
      </c>
      <c r="KG66" s="813" t="str">
        <f>VLOOKUP($A66&amp;"-"&amp;KG$4,'04施策の客観指標'!$A$4:$AY$1029,COLUMN('04施策の客観指標'!$AX:$AX),FALSE)</f>
        <v>a</v>
      </c>
      <c r="KH66" s="813" t="str">
        <f>VLOOKUP($A66&amp;"-"&amp;KH$4,'04施策の客観指標'!$A$4:$AY$1029,COLUMN('04施策の客観指標'!$AX:$AX),FALSE)</f>
        <v>b</v>
      </c>
      <c r="KI66" s="813" t="str">
        <f>VLOOKUP($A66&amp;"-"&amp;KI$4,'04施策の客観指標'!$A$4:$AY$1029,COLUMN('04施策の客観指標'!$AX:$AX),FALSE)</f>
        <v>-</v>
      </c>
      <c r="KJ66" s="813" t="str">
        <f>VLOOKUP($A66&amp;"-"&amp;KJ$4,'04施策の客観指標'!$A$4:$AY$1029,COLUMN('04施策の客観指標'!$AX:$AX),FALSE)</f>
        <v>-</v>
      </c>
      <c r="KK66" s="813" t="str">
        <f>VLOOKUP($A66&amp;"-"&amp;KK$4,'04施策の客観指標'!$A$4:$AY$1029,COLUMN('04施策の客観指標'!$AX:$AX),FALSE)</f>
        <v>-</v>
      </c>
      <c r="KL66" s="813" t="str">
        <f>VLOOKUP($A66&amp;"-"&amp;KL$4,'04施策の客観指標'!$A$4:$AY$1029,COLUMN('04施策の客観指標'!$AX:$AX),FALSE)</f>
        <v>-</v>
      </c>
      <c r="KM66" s="813" t="str">
        <f>VLOOKUP($A66&amp;"-"&amp;KM$4,'04施策の客観指標'!$A$4:$AY$1029,COLUMN('04施策の客観指標'!$AX:$AX),FALSE)</f>
        <v>-</v>
      </c>
      <c r="KN66" s="814" t="str">
        <f t="shared" si="118"/>
        <v>a</v>
      </c>
      <c r="KO66" s="423">
        <f>IF(KE66="-","-",VLOOKUP($A66&amp;"-"&amp;KE$4,'04施策の客観指標'!$A$4:$AY$1029,COLUMN('04施策の客観指標'!$AY:$AY),FALSE))</f>
        <v>1</v>
      </c>
      <c r="KP66" s="423">
        <f>IF(KF66="-","-",VLOOKUP($A66&amp;"-"&amp;KF$4,'04施策の客観指標'!$A$4:$AY$1029,COLUMN('04施策の客観指標'!$AY:$AY),FALSE))</f>
        <v>1</v>
      </c>
      <c r="KQ66" s="423">
        <f>IF(KG66="-","-",VLOOKUP($A66&amp;"-"&amp;KG$4,'04施策の客観指標'!$A$4:$AY$1029,COLUMN('04施策の客観指標'!$AY:$AY),FALSE))</f>
        <v>1</v>
      </c>
      <c r="KR66" s="423">
        <f>IF(KH66="-","-",VLOOKUP($A66&amp;"-"&amp;KH$4,'04施策の客観指標'!$A$4:$AY$1029,COLUMN('04施策の客観指標'!$AY:$AY),FALSE))</f>
        <v>1</v>
      </c>
      <c r="KS66" s="423" t="str">
        <f>IF(KI66="-","-",VLOOKUP($A66&amp;"-"&amp;KI$4,'04施策の客観指標'!$A$4:$AY$1029,COLUMN('04施策の客観指標'!$AY:$AY),FALSE))</f>
        <v>-</v>
      </c>
      <c r="KT66" s="423" t="str">
        <f>IF(KJ66="-","-",VLOOKUP($A66&amp;"-"&amp;KJ$4,'04施策の客観指標'!$A$4:$AY$1029,COLUMN('04施策の客観指標'!$AY:$AY),FALSE))</f>
        <v>-</v>
      </c>
      <c r="KU66" s="423" t="str">
        <f>IF(KK66="-","-",VLOOKUP($A66&amp;"-"&amp;KK$4,'04施策の客観指標'!$A$4:$AY$1029,COLUMN('04施策の客観指標'!$AY:$AY),FALSE))</f>
        <v>-</v>
      </c>
      <c r="KV66" s="423" t="str">
        <f>IF(KL66="-","-",VLOOKUP($A66&amp;"-"&amp;KL$4,'04施策の客観指標'!$A$4:$AY$1029,COLUMN('04施策の客観指標'!$AY:$AY),FALSE))</f>
        <v>-</v>
      </c>
      <c r="KW66" s="423" t="str">
        <f>IF(KM66="-","-",VLOOKUP($A66&amp;"-"&amp;KM$4,'04施策の客観指標'!$A$4:$AY$1029,COLUMN('04施策の客観指標'!$AY:$AY),FALSE))</f>
        <v>-</v>
      </c>
      <c r="KX66" s="234">
        <f t="shared" si="119"/>
        <v>4</v>
      </c>
      <c r="KY66" s="237">
        <f t="shared" si="120"/>
        <v>4</v>
      </c>
      <c r="KZ66" s="187">
        <f t="shared" si="121"/>
        <v>2</v>
      </c>
      <c r="LA66" s="187">
        <f t="shared" si="122"/>
        <v>4</v>
      </c>
      <c r="LB66" s="187">
        <f t="shared" si="123"/>
        <v>3</v>
      </c>
      <c r="LC66" s="187" t="str">
        <f t="shared" si="124"/>
        <v/>
      </c>
      <c r="LD66" s="187" t="str">
        <f t="shared" si="125"/>
        <v/>
      </c>
      <c r="LE66" s="187" t="str">
        <f t="shared" si="126"/>
        <v/>
      </c>
      <c r="LF66" s="187" t="str">
        <f t="shared" si="127"/>
        <v/>
      </c>
      <c r="LG66" s="187" t="str">
        <f t="shared" si="128"/>
        <v/>
      </c>
      <c r="LH66" s="240">
        <f t="shared" si="129"/>
        <v>0.8125</v>
      </c>
      <c r="LI66" s="820" t="str">
        <f>IF($K66="○",VLOOKUP($C66&amp;"-"&amp;LI$4,'05市民生活実感調査'!$A$3:$BM$218,COLUMN('05市民生活実感調査'!$BM:$BM),FALSE),"-")</f>
        <v>c</v>
      </c>
      <c r="LJ66" s="821" t="str">
        <f>IF($L66="○",VLOOKUP($C66&amp;"-"&amp;LJ$4,'05市民生活実感調査'!$A$3:$BM$218,COLUMN('05市民生活実感調査'!$BM:$BM),FALSE),"-")</f>
        <v>c</v>
      </c>
      <c r="LK66" s="821" t="str">
        <f>IF($M66="○",VLOOKUP($C66&amp;"-"&amp;LK$4,'05市民生活実感調査'!$A$3:$BM$218,COLUMN('05市民生活実感調査'!$BM:$BM),FALSE),"-")</f>
        <v>c</v>
      </c>
      <c r="LL66" s="821" t="str">
        <f>IF($N66="○",VLOOKUP($C66&amp;"-"&amp;LL$4,'05市民生活実感調査'!$A$3:$BM$218,COLUMN('05市民生活実感調査'!$BM:$BM),FALSE),"-")</f>
        <v>-</v>
      </c>
      <c r="LM66" s="821" t="str">
        <f>IF($O66="○",VLOOKUP($C66&amp;"-"&amp;LM$4,'05市民生活実感調査'!$A$3:$BM$218,COLUMN('05市民生活実感調査'!$BM:$BM),FALSE),"-")</f>
        <v>-</v>
      </c>
      <c r="LN66" s="821" t="str">
        <f>IF($P66="○",VLOOKUP($C66&amp;"-"&amp;LN$4,'05市民生活実感調査'!$A$3:$BM$218,COLUMN('05市民生活実感調査'!$BM:$BM),FALSE),"-")</f>
        <v>-</v>
      </c>
      <c r="LO66" s="821" t="str">
        <f>IF($Q66="○",VLOOKUP($C66&amp;"-"&amp;LO$4,'05市民生活実感調査'!$A$3:$BM$218,COLUMN('05市民生活実感調査'!$BM:$BM),FALSE),"-")</f>
        <v>-</v>
      </c>
      <c r="LP66" s="821" t="str">
        <f>IF($R66="○",VLOOKUP($C66&amp;"-"&amp;LP$4,'05市民生活実感調査'!$A$3:$BM$218,COLUMN('05市民生活実感調査'!$BM:$BM),FALSE),"-")</f>
        <v>-</v>
      </c>
      <c r="LQ66" s="822" t="str">
        <f t="shared" si="130"/>
        <v>c</v>
      </c>
      <c r="LR66" s="237">
        <f t="shared" si="131"/>
        <v>2</v>
      </c>
      <c r="LS66" s="187">
        <f t="shared" si="132"/>
        <v>2</v>
      </c>
      <c r="LT66" s="187">
        <f t="shared" si="133"/>
        <v>2</v>
      </c>
      <c r="LU66" s="187" t="str">
        <f t="shared" si="134"/>
        <v/>
      </c>
      <c r="LV66" s="187" t="str">
        <f t="shared" si="135"/>
        <v/>
      </c>
      <c r="LW66" s="187" t="str">
        <f t="shared" si="136"/>
        <v/>
      </c>
      <c r="LX66" s="187" t="str">
        <f t="shared" si="137"/>
        <v/>
      </c>
      <c r="LY66" s="187" t="str">
        <f t="shared" si="138"/>
        <v/>
      </c>
      <c r="LZ66" s="422">
        <f t="shared" si="142"/>
        <v>0.5</v>
      </c>
      <c r="MA66" s="103" t="str">
        <f t="shared" si="144"/>
        <v>客観指標</v>
      </c>
      <c r="MB66" s="104" t="str">
        <f t="shared" si="140"/>
        <v>本施策の対象が京都市立学校に在籍する幼児・児童・生徒に限定されており、保護者の方等を除き、多くの市民にはその効果が実感されにくいものであるため、客観指標を重視する。</v>
      </c>
      <c r="MC66" s="823" t="str">
        <f>VLOOKUP(KN66&amp;LQ66&amp;MA66,プルダウン!$AC$2:$AD$71,2,FALSE)</f>
        <v>B</v>
      </c>
      <c r="MD66" s="824" t="str">
        <f>VLOOKUP(MC66,プルダウン!$A$1:$B$6,2,FALSE)</f>
        <v>政策の目的がかなり達成されている</v>
      </c>
      <c r="ME66" s="91"/>
      <c r="MF66" s="190"/>
    </row>
    <row r="67" spans="1:344" ht="162" customHeight="1">
      <c r="A67" s="231">
        <v>1703</v>
      </c>
      <c r="B67" s="104" t="s">
        <v>219</v>
      </c>
      <c r="C67" s="237">
        <f t="shared" si="145"/>
        <v>17</v>
      </c>
      <c r="D67" s="190" t="str">
        <f>IFERROR(VLOOKUP(C67,プルダウン!$L$2:$M$28,2,FALSE),"-")</f>
        <v>学校教育</v>
      </c>
      <c r="E67" s="104"/>
      <c r="F67" s="91" t="s">
        <v>1412</v>
      </c>
      <c r="G67" s="117" t="s">
        <v>1569</v>
      </c>
      <c r="H67" s="91"/>
      <c r="I67" s="117"/>
      <c r="J67" s="104"/>
      <c r="K67" s="420" t="s">
        <v>83</v>
      </c>
      <c r="L67" s="421" t="s">
        <v>83</v>
      </c>
      <c r="M67" s="421" t="s">
        <v>83</v>
      </c>
      <c r="N67" s="421" t="s">
        <v>383</v>
      </c>
      <c r="O67" s="421" t="s">
        <v>83</v>
      </c>
      <c r="P67" s="421" t="s">
        <v>83</v>
      </c>
      <c r="Q67" s="421" t="s">
        <v>83</v>
      </c>
      <c r="R67" s="422" t="s">
        <v>83</v>
      </c>
      <c r="S67" s="877" t="str">
        <f>VLOOKUP($A67&amp;"-"&amp;S$4,'04施策の客観指標'!$A$4:$AY$1029,COLUMN('04施策の客観指標'!$AS:$AS),FALSE)</f>
        <v>a</v>
      </c>
      <c r="T67" s="878" t="str">
        <f>VLOOKUP($A67&amp;"-"&amp;T$4,'04施策の客観指標'!$A$4:$AY$1029,COLUMN('04施策の客観指標'!$AS:$AS),FALSE)</f>
        <v>b</v>
      </c>
      <c r="U67" s="878" t="str">
        <f>VLOOKUP($A67&amp;"-"&amp;U$4,'04施策の客観指標'!$A$4:$AY$1029,COLUMN('04施策の客観指標'!$AS:$AS),FALSE)</f>
        <v>a</v>
      </c>
      <c r="V67" s="878" t="str">
        <f>VLOOKUP($A67&amp;"-"&amp;V$4,'04施策の客観指標'!$A$4:$AY$1029,COLUMN('04施策の客観指標'!$AS:$AS),FALSE)</f>
        <v>-</v>
      </c>
      <c r="W67" s="878" t="str">
        <f>VLOOKUP($A67&amp;"-"&amp;W$4,'04施策の客観指標'!$A$4:$AY$1029,COLUMN('04施策の客観指標'!$AS:$AS),FALSE)</f>
        <v>-</v>
      </c>
      <c r="X67" s="878" t="str">
        <f>VLOOKUP($A67&amp;"-"&amp;X$4,'04施策の客観指標'!$A$4:$AY$1029,COLUMN('04施策の客観指標'!$AS:$AS),FALSE)</f>
        <v>-</v>
      </c>
      <c r="Y67" s="878" t="str">
        <f>VLOOKUP($A67&amp;"-"&amp;Y$4,'04施策の客観指標'!$A$4:$AY$1029,COLUMN('04施策の客観指標'!$AS:$AS),FALSE)</f>
        <v>-</v>
      </c>
      <c r="Z67" s="878" t="str">
        <f>VLOOKUP($A67&amp;"-"&amp;Z$4,'04施策の客観指標'!$A$4:$AY$1029,COLUMN('04施策の客観指標'!$AS:$AS),FALSE)</f>
        <v>-</v>
      </c>
      <c r="AA67" s="852" t="str">
        <f>VLOOKUP($A67&amp;"-"&amp;AA$4,'04施策の客観指標'!$A$4:$AY$1029,COLUMN('04施策の客観指標'!$AS:$AS),FALSE)</f>
        <v>-</v>
      </c>
      <c r="AB67" s="876" t="str">
        <f t="shared" si="146"/>
        <v>a</v>
      </c>
      <c r="AC67" s="856">
        <v>1</v>
      </c>
      <c r="AD67" s="878">
        <v>1</v>
      </c>
      <c r="AE67" s="878">
        <v>1</v>
      </c>
      <c r="AF67" s="878" t="s">
        <v>83</v>
      </c>
      <c r="AG67" s="878" t="s">
        <v>83</v>
      </c>
      <c r="AH67" s="878" t="s">
        <v>83</v>
      </c>
      <c r="AI67" s="878" t="s">
        <v>83</v>
      </c>
      <c r="AJ67" s="878" t="s">
        <v>83</v>
      </c>
      <c r="AK67" s="878" t="s">
        <v>83</v>
      </c>
      <c r="AL67" s="879">
        <f t="shared" si="147"/>
        <v>3</v>
      </c>
      <c r="AM67" s="877">
        <f t="shared" si="148"/>
        <v>4</v>
      </c>
      <c r="AN67" s="878">
        <f t="shared" si="149"/>
        <v>3</v>
      </c>
      <c r="AO67" s="878">
        <f t="shared" si="150"/>
        <v>4</v>
      </c>
      <c r="AP67" s="878" t="str">
        <f t="shared" si="151"/>
        <v/>
      </c>
      <c r="AQ67" s="878" t="str">
        <f t="shared" si="152"/>
        <v/>
      </c>
      <c r="AR67" s="878" t="str">
        <f t="shared" si="153"/>
        <v/>
      </c>
      <c r="AS67" s="878" t="str">
        <f t="shared" si="154"/>
        <v/>
      </c>
      <c r="AT67" s="878" t="str">
        <f t="shared" si="155"/>
        <v/>
      </c>
      <c r="AU67" s="852" t="str">
        <f t="shared" si="156"/>
        <v/>
      </c>
      <c r="AV67" s="855">
        <f t="shared" si="157"/>
        <v>0.91666666666666663</v>
      </c>
      <c r="AW67" s="856" t="str">
        <f>IF($K67="○",VLOOKUP($C67&amp;"-"&amp;AW$4,'05市民生活実感調査'!$A$3:$BC$218,COLUMN('05市民生活実感調査'!$O:$O),FALSE),"-")</f>
        <v>-</v>
      </c>
      <c r="AX67" s="878" t="str">
        <f>IF($L67="○",VLOOKUP($C67&amp;"-"&amp;AX$4,'05市民生活実感調査'!$A$3:$BC$218,COLUMN('05市民生活実感調査'!$O:$O),FALSE),"-")</f>
        <v>-</v>
      </c>
      <c r="AY67" s="878" t="str">
        <f>IF($M67="○",VLOOKUP($C67&amp;"-"&amp;AY$4,'05市民生活実感調査'!$A$3:$BC$218,COLUMN('05市民生活実感調査'!$O:$O),FALSE),"-")</f>
        <v>-</v>
      </c>
      <c r="AZ67" s="878" t="str">
        <f>IF($N67="○",VLOOKUP($C67&amp;"-"&amp;AZ$4,'05市民生活実感調査'!$A$3:$BC$218,COLUMN('05市民生活実感調査'!$O:$O),FALSE),"-")</f>
        <v>c</v>
      </c>
      <c r="BA67" s="878" t="str">
        <f>IF($O67="○",VLOOKUP($C67&amp;"-"&amp;BA$4,'05市民生活実感調査'!$A$3:$BC$218,COLUMN('05市民生活実感調査'!$O:$O),FALSE),"-")</f>
        <v>-</v>
      </c>
      <c r="BB67" s="878" t="str">
        <f>IF($P67="○",VLOOKUP($C67&amp;"-"&amp;BB$4,'05市民生活実感調査'!$A$3:$BC$218,COLUMN('05市民生活実感調査'!$O:$O),FALSE),"-")</f>
        <v>-</v>
      </c>
      <c r="BC67" s="878" t="str">
        <f>IF($Q67="○",VLOOKUP($C67&amp;"-"&amp;BC$4,'05市民生活実感調査'!$A$3:$BC$218,COLUMN('05市民生活実感調査'!$O:$O),FALSE),"-")</f>
        <v>-</v>
      </c>
      <c r="BD67" s="878" t="str">
        <f>IF($R67="○",VLOOKUP($C67&amp;"-"&amp;BD$4,'05市民生活実感調査'!$A$3:$BC$218,COLUMN('05市民生活実感調査'!$O:$O),FALSE),"-")</f>
        <v>-</v>
      </c>
      <c r="BE67" s="879" t="str">
        <f t="shared" si="158"/>
        <v>c</v>
      </c>
      <c r="BF67" s="877" t="str">
        <f t="shared" si="159"/>
        <v/>
      </c>
      <c r="BG67" s="878" t="str">
        <f t="shared" si="160"/>
        <v/>
      </c>
      <c r="BH67" s="878" t="str">
        <f t="shared" si="161"/>
        <v/>
      </c>
      <c r="BI67" s="878">
        <f t="shared" si="162"/>
        <v>2</v>
      </c>
      <c r="BJ67" s="878" t="str">
        <f t="shared" si="163"/>
        <v/>
      </c>
      <c r="BK67" s="878" t="str">
        <f t="shared" si="164"/>
        <v/>
      </c>
      <c r="BL67" s="878" t="str">
        <f t="shared" si="165"/>
        <v/>
      </c>
      <c r="BM67" s="878" t="str">
        <f t="shared" si="166"/>
        <v/>
      </c>
      <c r="BN67" s="840">
        <f t="shared" si="167"/>
        <v>0.5</v>
      </c>
      <c r="BO67" s="880" t="s">
        <v>122</v>
      </c>
      <c r="BP67" s="863" t="s">
        <v>2010</v>
      </c>
      <c r="BQ67" s="877" t="s">
        <v>313</v>
      </c>
      <c r="BR67" s="887" t="str">
        <f>VLOOKUP(BQ67,プルダウン!$A$1:$B$6,2,FALSE)</f>
        <v>政策の目的がかなり達成されている</v>
      </c>
      <c r="BS67" s="860"/>
      <c r="BT67" s="887" t="s">
        <v>1570</v>
      </c>
      <c r="BU67" s="863" t="s">
        <v>1460</v>
      </c>
      <c r="BV67" s="891" t="s">
        <v>1572</v>
      </c>
      <c r="BW67" s="889" t="str">
        <f>VLOOKUP($A67&amp;"-"&amp;BW$4,'04施策の客観指標'!$A$4:$AY$1029,COLUMN('04施策の客観指標'!$AT:$AT),FALSE)</f>
        <v>a</v>
      </c>
      <c r="BX67" s="878" t="str">
        <f>VLOOKUP($A67&amp;"-"&amp;BX$4,'04施策の客観指標'!$A$4:$AY$1029,COLUMN('04施策の客観指標'!$AT:$AT),FALSE)</f>
        <v>e</v>
      </c>
      <c r="BY67" s="878" t="str">
        <f>VLOOKUP($A67&amp;"-"&amp;BY$4,'04施策の客観指標'!$A$4:$AY$1029,COLUMN('04施策の客観指標'!$AT:$AT),FALSE)</f>
        <v>a</v>
      </c>
      <c r="BZ67" s="878" t="str">
        <f>VLOOKUP($A67&amp;"-"&amp;BZ$4,'04施策の客観指標'!$A$4:$AY$1029,COLUMN('04施策の客観指標'!$AT:$AT),FALSE)</f>
        <v>-</v>
      </c>
      <c r="CA67" s="878" t="str">
        <f>VLOOKUP($A67&amp;"-"&amp;CA$4,'04施策の客観指標'!$A$4:$AY$1029,COLUMN('04施策の客観指標'!$AT:$AT),FALSE)</f>
        <v>-</v>
      </c>
      <c r="CB67" s="878" t="str">
        <f>VLOOKUP($A67&amp;"-"&amp;CB$4,'04施策の客観指標'!$A$4:$AY$1029,COLUMN('04施策の客観指標'!$AT:$AT),FALSE)</f>
        <v>-</v>
      </c>
      <c r="CC67" s="878" t="str">
        <f>VLOOKUP($A67&amp;"-"&amp;CC$4,'04施策の客観指標'!$A$4:$AY$1029,COLUMN('04施策の客観指標'!$AT:$AT),FALSE)</f>
        <v>-</v>
      </c>
      <c r="CD67" s="878" t="str">
        <f>VLOOKUP($A67&amp;"-"&amp;CD$4,'04施策の客観指標'!$A$4:$AY$1029,COLUMN('04施策の客観指標'!$AT:$AT),FALSE)</f>
        <v>-</v>
      </c>
      <c r="CE67" s="852" t="str">
        <f>VLOOKUP($A67&amp;"-"&amp;CE$4,'04施策の客観指標'!$A$4:$AY$1029,COLUMN('04施策の客観指標'!$AT:$AT),FALSE)</f>
        <v>-</v>
      </c>
      <c r="CF67" s="879" t="str">
        <f t="shared" si="168"/>
        <v>b</v>
      </c>
      <c r="CG67" s="856">
        <f>IF(BW67="-","-",VLOOKUP($A67&amp;"-"&amp;BW$4,'04施策の客観指標'!$A$4:$AY$1029,COLUMN('04施策の客観指標'!$AY:$AY),FALSE))</f>
        <v>1</v>
      </c>
      <c r="CH67" s="856">
        <f>IF(BX67="-","-",VLOOKUP($A67&amp;"-"&amp;BX$4,'04施策の客観指標'!$A$4:$AY$1029,COLUMN('04施策の客観指標'!$AY:$AY),FALSE))</f>
        <v>1</v>
      </c>
      <c r="CI67" s="856">
        <f>IF(BY67="-","-",VLOOKUP($A67&amp;"-"&amp;BY$4,'04施策の客観指標'!$A$4:$AY$1029,COLUMN('04施策の客観指標'!$AY:$AY),FALSE))</f>
        <v>1</v>
      </c>
      <c r="CJ67" s="856" t="str">
        <f>IF(BZ67="-","-",VLOOKUP($A67&amp;"-"&amp;BZ$4,'04施策の客観指標'!$A$4:$AY$1029,COLUMN('04施策の客観指標'!$AY:$AY),FALSE))</f>
        <v>-</v>
      </c>
      <c r="CK67" s="856" t="str">
        <f>IF(CA67="-","-",VLOOKUP($A67&amp;"-"&amp;CA$4,'04施策の客観指標'!$A$4:$AY$1029,COLUMN('04施策の客観指標'!$AY:$AY),FALSE))</f>
        <v>-</v>
      </c>
      <c r="CL67" s="856" t="str">
        <f>IF(CB67="-","-",VLOOKUP($A67&amp;"-"&amp;CB$4,'04施策の客観指標'!$A$4:$AY$1029,COLUMN('04施策の客観指標'!$AY:$AY),FALSE))</f>
        <v>-</v>
      </c>
      <c r="CM67" s="856" t="str">
        <f>IF(CC67="-","-",VLOOKUP($A67&amp;"-"&amp;CC$4,'04施策の客観指標'!$A$4:$AY$1029,COLUMN('04施策の客観指標'!$AY:$AY),FALSE))</f>
        <v>-</v>
      </c>
      <c r="CN67" s="856" t="str">
        <f>IF(CD67="-","-",VLOOKUP($A67&amp;"-"&amp;CD$4,'04施策の客観指標'!$A$4:$AY$1029,COLUMN('04施策の客観指標'!$AY:$AY),FALSE))</f>
        <v>-</v>
      </c>
      <c r="CO67" s="856" t="str">
        <f>IF(CE67="-","-",VLOOKUP($A67&amp;"-"&amp;CE$4,'04施策の客観指標'!$A$4:$AY$1029,COLUMN('04施策の客観指標'!$AY:$AY),FALSE))</f>
        <v>-</v>
      </c>
      <c r="CP67" s="879">
        <f t="shared" si="169"/>
        <v>3</v>
      </c>
      <c r="CQ67" s="877">
        <f t="shared" si="170"/>
        <v>4</v>
      </c>
      <c r="CR67" s="878">
        <f t="shared" si="171"/>
        <v>0</v>
      </c>
      <c r="CS67" s="878">
        <f t="shared" si="172"/>
        <v>4</v>
      </c>
      <c r="CT67" s="878" t="str">
        <f t="shared" si="173"/>
        <v/>
      </c>
      <c r="CU67" s="878" t="str">
        <f t="shared" si="174"/>
        <v/>
      </c>
      <c r="CV67" s="878" t="str">
        <f t="shared" si="175"/>
        <v/>
      </c>
      <c r="CW67" s="878" t="str">
        <f t="shared" si="176"/>
        <v/>
      </c>
      <c r="CX67" s="878" t="str">
        <f t="shared" si="177"/>
        <v/>
      </c>
      <c r="CY67" s="878" t="str">
        <f t="shared" si="178"/>
        <v/>
      </c>
      <c r="CZ67" s="855">
        <f t="shared" si="179"/>
        <v>0.66666666666666663</v>
      </c>
      <c r="DA67" s="877" t="str">
        <f>IF($K67="○",VLOOKUP($C67&amp;"-"&amp;DA$4,'05市民生活実感調査'!$A$3:$BC$218,COLUMN('05市民生活実感調査'!$Y:$Y),FALSE),"-")</f>
        <v>-</v>
      </c>
      <c r="DB67" s="878" t="str">
        <f>IF($L67="○",VLOOKUP($C67&amp;"-"&amp;DB$4,'05市民生活実感調査'!$A$3:$BC$218,COLUMN('05市民生活実感調査'!$Y:$Y),FALSE),"-")</f>
        <v>-</v>
      </c>
      <c r="DC67" s="878" t="str">
        <f>IF($M67="○",VLOOKUP($C67&amp;"-"&amp;DC$4,'05市民生活実感調査'!$A$3:$BC$218,COLUMN('05市民生活実感調査'!$Y:$Y),FALSE),"-")</f>
        <v>-</v>
      </c>
      <c r="DD67" s="878" t="str">
        <f>IF($N67="○",VLOOKUP($C67&amp;"-"&amp;DD$4,'05市民生活実感調査'!$A$3:$BC$218,COLUMN('05市民生活実感調査'!$Y:$Y),FALSE),"-")</f>
        <v>c</v>
      </c>
      <c r="DE67" s="878" t="str">
        <f>IF($O67="○",VLOOKUP($C67&amp;"-"&amp;DE$4,'05市民生活実感調査'!$A$3:$BC$218,COLUMN('05市民生活実感調査'!$Y:$Y),FALSE),"-")</f>
        <v>-</v>
      </c>
      <c r="DF67" s="878" t="str">
        <f>IF($P67="○",VLOOKUP($C67&amp;"-"&amp;DF$4,'05市民生活実感調査'!$A$3:$BC$218,COLUMN('05市民生活実感調査'!$Y:$Y),FALSE),"-")</f>
        <v>-</v>
      </c>
      <c r="DG67" s="878" t="str">
        <f>IF($Q67="○",VLOOKUP($C67&amp;"-"&amp;DG$4,'05市民生活実感調査'!$A$3:$BC$218,COLUMN('05市民生活実感調査'!$Y:$Y),FALSE),"-")</f>
        <v>-</v>
      </c>
      <c r="DH67" s="878" t="str">
        <f>IF($R67="○",VLOOKUP($C67&amp;"-"&amp;DH$4,'05市民生活実感調査'!$A$3:$BC$218,COLUMN('05市民生活実感調査'!$Y:$Y),FALSE),"-")</f>
        <v>-</v>
      </c>
      <c r="DI67" s="879" t="str">
        <f t="shared" si="180"/>
        <v>c</v>
      </c>
      <c r="DJ67" s="877" t="str">
        <f t="shared" si="181"/>
        <v/>
      </c>
      <c r="DK67" s="878" t="str">
        <f t="shared" si="182"/>
        <v/>
      </c>
      <c r="DL67" s="878" t="str">
        <f t="shared" si="183"/>
        <v/>
      </c>
      <c r="DM67" s="878">
        <f t="shared" si="184"/>
        <v>2</v>
      </c>
      <c r="DN67" s="878" t="str">
        <f t="shared" si="262"/>
        <v/>
      </c>
      <c r="DO67" s="878" t="str">
        <f t="shared" si="185"/>
        <v/>
      </c>
      <c r="DP67" s="878" t="str">
        <f t="shared" si="186"/>
        <v/>
      </c>
      <c r="DQ67" s="878" t="str">
        <f t="shared" si="187"/>
        <v/>
      </c>
      <c r="DR67" s="840">
        <f t="shared" si="188"/>
        <v>0.5</v>
      </c>
      <c r="DS67" s="876" t="str">
        <f t="shared" si="189"/>
        <v>客観指標</v>
      </c>
      <c r="DT67" s="863" t="str">
        <f t="shared" si="190"/>
        <v>本施策の対象が教職員に限定されており、多くの市民にはその効果が実感されにくいものであるため、客観指標を重視する。</v>
      </c>
      <c r="DU67" s="877" t="str">
        <f>VLOOKUP(CF67&amp;DI67&amp;DS67,プルダウン!$AC$2:$AD$71,2,FALSE)</f>
        <v>B</v>
      </c>
      <c r="DV67" s="859" t="str">
        <f>VLOOKUP(DU67,プルダウン!$A$1:$B$6,2,FALSE)</f>
        <v>政策の目的がかなり達成されている</v>
      </c>
      <c r="DW67" s="860"/>
      <c r="DX67" s="859"/>
      <c r="DY67" s="889" t="str">
        <f>VLOOKUP($A67&amp;"-"&amp;DY$4,'04施策の客観指標'!$A$4:$AY$1029,COLUMN('04施策の客観指標'!$AU:$AU),FALSE)</f>
        <v>a</v>
      </c>
      <c r="DZ67" s="878" t="str">
        <f>VLOOKUP($A67&amp;"-"&amp;DZ$4,'04施策の客観指標'!$A$4:$AY$1029,COLUMN('04施策の客観指標'!$AU:$AU),FALSE)</f>
        <v>e</v>
      </c>
      <c r="EA67" s="878" t="str">
        <f>VLOOKUP($A67&amp;"-"&amp;EA$4,'04施策の客観指標'!$A$4:$AY$1029,COLUMN('04施策の客観指標'!$AU:$AU),FALSE)</f>
        <v>a</v>
      </c>
      <c r="EB67" s="878" t="str">
        <f>VLOOKUP($A67&amp;"-"&amp;EB$4,'04施策の客観指標'!$A$4:$AY$1029,COLUMN('04施策の客観指標'!$AU:$AU),FALSE)</f>
        <v>-</v>
      </c>
      <c r="EC67" s="878" t="str">
        <f>VLOOKUP($A67&amp;"-"&amp;EC$4,'04施策の客観指標'!$A$4:$AY$1029,COLUMN('04施策の客観指標'!$AU:$AU),FALSE)</f>
        <v>-</v>
      </c>
      <c r="ED67" s="878" t="str">
        <f>VLOOKUP($A67&amp;"-"&amp;ED$4,'04施策の客観指標'!$A$4:$AY$1029,COLUMN('04施策の客観指標'!$AU:$AU),FALSE)</f>
        <v>-</v>
      </c>
      <c r="EE67" s="878" t="str">
        <f>VLOOKUP($A67&amp;"-"&amp;EE$4,'04施策の客観指標'!$A$4:$AY$1029,COLUMN('04施策の客観指標'!$AU:$AU),FALSE)</f>
        <v>-</v>
      </c>
      <c r="EF67" s="878" t="str">
        <f>VLOOKUP($A67&amp;"-"&amp;EF$4,'04施策の客観指標'!$A$4:$AY$1029,COLUMN('04施策の客観指標'!$AU:$AU),FALSE)</f>
        <v>-</v>
      </c>
      <c r="EG67" s="878" t="str">
        <f>VLOOKUP($A67&amp;"-"&amp;EG$4,'04施策の客観指標'!$A$4:$AY$1029,COLUMN('04施策の客観指標'!$AU:$AU),FALSE)</f>
        <v>-</v>
      </c>
      <c r="EH67" s="879" t="str">
        <f t="shared" si="191"/>
        <v>b</v>
      </c>
      <c r="EI67" s="895">
        <f>IF(DY67="-","-",VLOOKUP($A67&amp;"-"&amp;DY$4,'04施策の客観指標'!$A$4:$AY$1029,COLUMN('04施策の客観指標'!$AY:$AY),FALSE))</f>
        <v>1</v>
      </c>
      <c r="EJ67" s="895">
        <f>IF(DZ67="-","-",VLOOKUP($A67&amp;"-"&amp;DZ$4,'04施策の客観指標'!$A$4:$AY$1029,COLUMN('04施策の客観指標'!$AY:$AY),FALSE))</f>
        <v>1</v>
      </c>
      <c r="EK67" s="895">
        <f>IF(EA67="-","-",VLOOKUP($A67&amp;"-"&amp;EA$4,'04施策の客観指標'!$A$4:$AY$1029,COLUMN('04施策の客観指標'!$AY:$AY),FALSE))</f>
        <v>1</v>
      </c>
      <c r="EL67" s="895" t="str">
        <f>IF(EB67="-","-",VLOOKUP($A67&amp;"-"&amp;EB$4,'04施策の客観指標'!$A$4:$AY$1029,COLUMN('04施策の客観指標'!$AY:$AY),FALSE))</f>
        <v>-</v>
      </c>
      <c r="EM67" s="895" t="str">
        <f>IF(EC67="-","-",VLOOKUP($A67&amp;"-"&amp;EC$4,'04施策の客観指標'!$A$4:$AY$1029,COLUMN('04施策の客観指標'!$AY:$AY),FALSE))</f>
        <v>-</v>
      </c>
      <c r="EN67" s="895" t="str">
        <f>IF(ED67="-","-",VLOOKUP($A67&amp;"-"&amp;ED$4,'04施策の客観指標'!$A$4:$AY$1029,COLUMN('04施策の客観指標'!$AY:$AY),FALSE))</f>
        <v>-</v>
      </c>
      <c r="EO67" s="895" t="str">
        <f>IF(EE67="-","-",VLOOKUP($A67&amp;"-"&amp;EE$4,'04施策の客観指標'!$A$4:$AY$1029,COLUMN('04施策の客観指標'!$AY:$AY),FALSE))</f>
        <v>-</v>
      </c>
      <c r="EP67" s="895" t="str">
        <f>IF(EF67="-","-",VLOOKUP($A67&amp;"-"&amp;EF$4,'04施策の客観指標'!$A$4:$AY$1029,COLUMN('04施策の客観指標'!$AY:$AY),FALSE))</f>
        <v>-</v>
      </c>
      <c r="EQ67" s="895" t="str">
        <f>IF(EG67="-","-",VLOOKUP($A67&amp;"-"&amp;EG$4,'04施策の客観指標'!$A$4:$AY$1029,COLUMN('04施策の客観指標'!$AY:$AY),FALSE))</f>
        <v>-</v>
      </c>
      <c r="ER67" s="879">
        <f t="shared" si="192"/>
        <v>3</v>
      </c>
      <c r="ES67" s="877">
        <f t="shared" si="193"/>
        <v>4</v>
      </c>
      <c r="ET67" s="878">
        <f t="shared" si="194"/>
        <v>0</v>
      </c>
      <c r="EU67" s="878">
        <f t="shared" si="195"/>
        <v>4</v>
      </c>
      <c r="EV67" s="878" t="str">
        <f t="shared" si="196"/>
        <v/>
      </c>
      <c r="EW67" s="878" t="str">
        <f t="shared" si="197"/>
        <v/>
      </c>
      <c r="EX67" s="878" t="str">
        <f t="shared" si="198"/>
        <v/>
      </c>
      <c r="EY67" s="878" t="str">
        <f t="shared" si="199"/>
        <v/>
      </c>
      <c r="EZ67" s="878" t="str">
        <f t="shared" si="200"/>
        <v/>
      </c>
      <c r="FA67" s="878" t="str">
        <f t="shared" si="201"/>
        <v/>
      </c>
      <c r="FB67" s="855">
        <f t="shared" si="202"/>
        <v>0.66666666666666663</v>
      </c>
      <c r="FC67" s="877" t="str">
        <f>IF($K67="○",VLOOKUP($C67&amp;"-"&amp;FC$4,'05市民生活実感調査'!$A$3:$BC$218,COLUMN('05市民生活実感調査'!$AI:$AI),FALSE),"-")</f>
        <v>-</v>
      </c>
      <c r="FD67" s="878" t="str">
        <f>IF($L67="○",VLOOKUP($C67&amp;"-"&amp;FD$4,'05市民生活実感調査'!$A$3:$BC$218,COLUMN('05市民生活実感調査'!$AI:$AI),FALSE),"-")</f>
        <v>-</v>
      </c>
      <c r="FE67" s="878" t="str">
        <f>IF($M67="○",VLOOKUP($C67&amp;"-"&amp;FE$4,'05市民生活実感調査'!$A$3:$BC$218,COLUMN('05市民生活実感調査'!$AI:$AI),FALSE),"-")</f>
        <v>-</v>
      </c>
      <c r="FF67" s="878" t="str">
        <f>IF($N67="○",VLOOKUP($C67&amp;"-"&amp;FF$4,'05市民生活実感調査'!$A$3:$BC$218,COLUMN('05市民生活実感調査'!$AI:$AI),FALSE),"-")</f>
        <v>c</v>
      </c>
      <c r="FG67" s="878" t="str">
        <f>IF($O67="○",VLOOKUP($C67&amp;"-"&amp;FG$4,'05市民生活実感調査'!$A$3:$BC$218,COLUMN('05市民生活実感調査'!$AI:$AI),FALSE),"-")</f>
        <v>-</v>
      </c>
      <c r="FH67" s="878" t="str">
        <f>IF($P67="○",VLOOKUP($C67&amp;"-"&amp;FH$4,'05市民生活実感調査'!$A$3:$BC$218,COLUMN('05市民生活実感調査'!$AI:$AI),FALSE),"-")</f>
        <v>-</v>
      </c>
      <c r="FI67" s="878" t="str">
        <f>IF($Q67="○",VLOOKUP($C67&amp;"-"&amp;FI$4,'05市民生活実感調査'!$A$3:$BC$218,COLUMN('05市民生活実感調査'!$AI:$AI),FALSE),"-")</f>
        <v>-</v>
      </c>
      <c r="FJ67" s="878" t="str">
        <f>IF($R67="○",VLOOKUP($C67&amp;"-"&amp;FJ$4,'05市民生活実感調査'!$A$3:$BC$218,COLUMN('05市民生活実感調査'!$AI:$AI),FALSE),"-")</f>
        <v>-</v>
      </c>
      <c r="FK67" s="879" t="str">
        <f t="shared" si="203"/>
        <v>c</v>
      </c>
      <c r="FL67" s="877" t="str">
        <f t="shared" si="204"/>
        <v/>
      </c>
      <c r="FM67" s="878" t="str">
        <f t="shared" si="205"/>
        <v/>
      </c>
      <c r="FN67" s="878" t="str">
        <f t="shared" si="206"/>
        <v/>
      </c>
      <c r="FO67" s="878">
        <f t="shared" si="207"/>
        <v>2</v>
      </c>
      <c r="FP67" s="878" t="str">
        <f t="shared" si="208"/>
        <v/>
      </c>
      <c r="FQ67" s="878" t="str">
        <f t="shared" si="209"/>
        <v/>
      </c>
      <c r="FR67" s="878" t="str">
        <f t="shared" si="210"/>
        <v/>
      </c>
      <c r="FS67" s="878" t="str">
        <f t="shared" si="211"/>
        <v/>
      </c>
      <c r="FT67" s="840">
        <f t="shared" si="212"/>
        <v>0.5</v>
      </c>
      <c r="FU67" s="876" t="str">
        <f t="shared" si="213"/>
        <v>客観指標</v>
      </c>
      <c r="FV67" s="863" t="str">
        <f t="shared" si="214"/>
        <v>本施策の対象が教職員に限定されており、多くの市民にはその効果が実感されにくいものであるため、客観指標を重視する。</v>
      </c>
      <c r="FW67" s="877" t="str">
        <f>VLOOKUP(EH67&amp;FK67&amp;FU67,プルダウン!$AC$2:$AD$71,2,FALSE)</f>
        <v>B</v>
      </c>
      <c r="FX67" s="859" t="str">
        <f>VLOOKUP(FW67,プルダウン!$A$1:$B$6,2,FALSE)</f>
        <v>政策の目的がかなり達成されている</v>
      </c>
      <c r="FY67" s="860"/>
      <c r="FZ67" s="859"/>
      <c r="GA67" s="889" t="str">
        <f>VLOOKUP($A67&amp;"-"&amp;GA$4,'04施策の客観指標'!$A$4:$AY$1029,COLUMN('04施策の客観指標'!$AV:$AV),FALSE)</f>
        <v>a</v>
      </c>
      <c r="GB67" s="878" t="str">
        <f>VLOOKUP($A67&amp;"-"&amp;GB$4,'04施策の客観指標'!$A$4:$AY$1029,COLUMN('04施策の客観指標'!$AV:$AV),FALSE)</f>
        <v>e</v>
      </c>
      <c r="GC67" s="878" t="str">
        <f>VLOOKUP($A67&amp;"-"&amp;GC$4,'04施策の客観指標'!$A$4:$AY$1029,COLUMN('04施策の客観指標'!$AV:$AV),FALSE)</f>
        <v>a</v>
      </c>
      <c r="GD67" s="878" t="str">
        <f>VLOOKUP($A67&amp;"-"&amp;GD$4,'04施策の客観指標'!$A$4:$AY$1029,COLUMN('04施策の客観指標'!$AV:$AV),FALSE)</f>
        <v>-</v>
      </c>
      <c r="GE67" s="878" t="str">
        <f>VLOOKUP($A67&amp;"-"&amp;GE$4,'04施策の客観指標'!$A$4:$AY$1029,COLUMN('04施策の客観指標'!$AV:$AV),FALSE)</f>
        <v>-</v>
      </c>
      <c r="GF67" s="878" t="str">
        <f>VLOOKUP($A67&amp;"-"&amp;GF$4,'04施策の客観指標'!$A$4:$AY$1029,COLUMN('04施策の客観指標'!$AV:$AV),FALSE)</f>
        <v>-</v>
      </c>
      <c r="GG67" s="878" t="str">
        <f>VLOOKUP($A67&amp;"-"&amp;GG$4,'04施策の客観指標'!$A$4:$AY$1029,COLUMN('04施策の客観指標'!$AV:$AV),FALSE)</f>
        <v>-</v>
      </c>
      <c r="GH67" s="878" t="str">
        <f>VLOOKUP($A67&amp;"-"&amp;GH$4,'04施策の客観指標'!$A$4:$AY$1029,COLUMN('04施策の客観指標'!$AV:$AV),FALSE)</f>
        <v>-</v>
      </c>
      <c r="GI67" s="878" t="str">
        <f>VLOOKUP($A67&amp;"-"&amp;GI$4,'04施策の客観指標'!$A$4:$AY$1029,COLUMN('04施策の客観指標'!$AV:$AV),FALSE)</f>
        <v>-</v>
      </c>
      <c r="GJ67" s="879" t="str">
        <f t="shared" si="215"/>
        <v>b</v>
      </c>
      <c r="GK67" s="856">
        <f>IF(GA67="-","-",VLOOKUP($A67&amp;"-"&amp;GA$4,'04施策の客観指標'!$A$4:$AY$1029,COLUMN('04施策の客観指標'!$AY:$AY),FALSE))</f>
        <v>1</v>
      </c>
      <c r="GL67" s="856">
        <f>IF(GB67="-","-",VLOOKUP($A67&amp;"-"&amp;GB$4,'04施策の客観指標'!$A$4:$AY$1029,COLUMN('04施策の客観指標'!$AY:$AY),FALSE))</f>
        <v>1</v>
      </c>
      <c r="GM67" s="856">
        <f>IF(GC67="-","-",VLOOKUP($A67&amp;"-"&amp;GC$4,'04施策の客観指標'!$A$4:$AY$1029,COLUMN('04施策の客観指標'!$AY:$AY),FALSE))</f>
        <v>1</v>
      </c>
      <c r="GN67" s="856" t="str">
        <f>IF(GD67="-","-",VLOOKUP($A67&amp;"-"&amp;GD$4,'04施策の客観指標'!$A$4:$AY$1029,COLUMN('04施策の客観指標'!$AY:$AY),FALSE))</f>
        <v>-</v>
      </c>
      <c r="GO67" s="856" t="str">
        <f>IF(GE67="-","-",VLOOKUP($A67&amp;"-"&amp;GE$4,'04施策の客観指標'!$A$4:$AY$1029,COLUMN('04施策の客観指標'!$AY:$AY),FALSE))</f>
        <v>-</v>
      </c>
      <c r="GP67" s="856" t="str">
        <f>IF(GF67="-","-",VLOOKUP($A67&amp;"-"&amp;GF$4,'04施策の客観指標'!$A$4:$AY$1029,COLUMN('04施策の客観指標'!$AY:$AY),FALSE))</f>
        <v>-</v>
      </c>
      <c r="GQ67" s="856" t="str">
        <f>IF(GG67="-","-",VLOOKUP($A67&amp;"-"&amp;GG$4,'04施策の客観指標'!$A$4:$AY$1029,COLUMN('04施策の客観指標'!$AY:$AY),FALSE))</f>
        <v>-</v>
      </c>
      <c r="GR67" s="856" t="str">
        <f>IF(GH67="-","-",VLOOKUP($A67&amp;"-"&amp;GH$4,'04施策の客観指標'!$A$4:$AY$1029,COLUMN('04施策の客観指標'!$AY:$AY),FALSE))</f>
        <v>-</v>
      </c>
      <c r="GS67" s="856" t="str">
        <f>IF(GI67="-","-",VLOOKUP($A67&amp;"-"&amp;GI$4,'04施策の客観指標'!$A$4:$AY$1029,COLUMN('04施策の客観指標'!$AY:$AY),FALSE))</f>
        <v>-</v>
      </c>
      <c r="GT67" s="879">
        <f t="shared" si="216"/>
        <v>3</v>
      </c>
      <c r="GU67" s="877">
        <f t="shared" si="217"/>
        <v>4</v>
      </c>
      <c r="GV67" s="878">
        <f t="shared" si="218"/>
        <v>0</v>
      </c>
      <c r="GW67" s="878">
        <f t="shared" si="219"/>
        <v>4</v>
      </c>
      <c r="GX67" s="878" t="str">
        <f t="shared" si="220"/>
        <v/>
      </c>
      <c r="GY67" s="878" t="str">
        <f t="shared" si="221"/>
        <v/>
      </c>
      <c r="GZ67" s="878" t="str">
        <f t="shared" si="222"/>
        <v/>
      </c>
      <c r="HA67" s="878" t="str">
        <f t="shared" si="223"/>
        <v/>
      </c>
      <c r="HB67" s="878" t="str">
        <f t="shared" si="224"/>
        <v/>
      </c>
      <c r="HC67" s="878" t="str">
        <f t="shared" si="225"/>
        <v/>
      </c>
      <c r="HD67" s="855">
        <f t="shared" si="226"/>
        <v>0.66666666666666663</v>
      </c>
      <c r="HE67" s="877" t="str">
        <f>IF($K67="○",VLOOKUP($C67&amp;"-"&amp;HE$4,'05市民生活実感調査'!$A$3:$BC$218,COLUMN('05市民生活実感調査'!$AS:$AS),FALSE),"-")</f>
        <v>-</v>
      </c>
      <c r="HF67" s="878" t="str">
        <f>IF($L67="○",VLOOKUP($C67&amp;"-"&amp;HF$4,'05市民生活実感調査'!$A$3:$BC$218,COLUMN('05市民生活実感調査'!$AS:$AS),FALSE),"-")</f>
        <v>-</v>
      </c>
      <c r="HG67" s="878" t="str">
        <f>IF($M67="○",VLOOKUP($C67&amp;"-"&amp;HG$4,'05市民生活実感調査'!$A$3:$BC$218,COLUMN('05市民生活実感調査'!$AS:$AS),FALSE),"-")</f>
        <v>-</v>
      </c>
      <c r="HH67" s="878" t="str">
        <f>IF($N67="○",VLOOKUP($C67&amp;"-"&amp;HH$4,'05市民生活実感調査'!$A$3:$BC$218,COLUMN('05市民生活実感調査'!$AS:$AS),FALSE),"-")</f>
        <v>c</v>
      </c>
      <c r="HI67" s="878" t="str">
        <f>IF($O67="○",VLOOKUP($C67&amp;"-"&amp;HI$4,'05市民生活実感調査'!$A$3:$BC$218,COLUMN('05市民生活実感調査'!$AS:$AS),FALSE),"-")</f>
        <v>-</v>
      </c>
      <c r="HJ67" s="878" t="str">
        <f>IF($P67="○",VLOOKUP($C67&amp;"-"&amp;HJ$4,'05市民生活実感調査'!$A$3:$BC$218,COLUMN('05市民生活実感調査'!$AS:$AS),FALSE),"-")</f>
        <v>-</v>
      </c>
      <c r="HK67" s="878" t="str">
        <f>IF($Q67="○",VLOOKUP($C67&amp;"-"&amp;HK$4,'05市民生活実感調査'!$A$3:$BC$218,COLUMN('05市民生活実感調査'!$AS:$AS),FALSE),"-")</f>
        <v>-</v>
      </c>
      <c r="HL67" s="878" t="str">
        <f>IF($R67="○",VLOOKUP($C67&amp;"-"&amp;HL$4,'05市民生活実感調査'!$A$3:$BC$218,COLUMN('05市民生活実感調査'!$AS:$AS),FALSE),"-")</f>
        <v>-</v>
      </c>
      <c r="HM67" s="879" t="str">
        <f t="shared" si="227"/>
        <v>c</v>
      </c>
      <c r="HN67" s="877" t="str">
        <f t="shared" si="228"/>
        <v/>
      </c>
      <c r="HO67" s="878" t="str">
        <f t="shared" si="229"/>
        <v/>
      </c>
      <c r="HP67" s="878" t="str">
        <f t="shared" si="230"/>
        <v/>
      </c>
      <c r="HQ67" s="878">
        <f t="shared" si="231"/>
        <v>2</v>
      </c>
      <c r="HR67" s="878" t="str">
        <f t="shared" si="232"/>
        <v/>
      </c>
      <c r="HS67" s="878" t="str">
        <f t="shared" si="233"/>
        <v/>
      </c>
      <c r="HT67" s="878" t="str">
        <f t="shared" si="234"/>
        <v/>
      </c>
      <c r="HU67" s="878" t="str">
        <f t="shared" si="235"/>
        <v/>
      </c>
      <c r="HV67" s="840">
        <f t="shared" si="236"/>
        <v>0.5</v>
      </c>
      <c r="HW67" s="876" t="str">
        <f t="shared" si="237"/>
        <v>客観指標</v>
      </c>
      <c r="HX67" s="863" t="str">
        <f t="shared" si="238"/>
        <v>本施策の対象が教職員に限定されており、多くの市民にはその効果が実感されにくいものであるため、客観指標を重視する。</v>
      </c>
      <c r="HY67" s="877" t="str">
        <f>VLOOKUP(GJ67&amp;HM67&amp;HW67,プルダウン!$AC$2:$AD$71,2,FALSE)</f>
        <v>B</v>
      </c>
      <c r="HZ67" s="859" t="str">
        <f>VLOOKUP(HY67,プルダウン!$A$1:$B$6,2,FALSE)</f>
        <v>政策の目的がかなり達成されている</v>
      </c>
      <c r="IA67" s="860"/>
      <c r="IB67" s="859"/>
      <c r="IC67" s="889" t="str">
        <f>VLOOKUP($A67&amp;"-"&amp;IC$4,'04施策の客観指標'!$A$4:$AY$1029,COLUMN('04施策の客観指標'!$AW:$AW),FALSE)</f>
        <v>a</v>
      </c>
      <c r="ID67" s="878" t="str">
        <f>VLOOKUP($A67&amp;"-"&amp;ID$4,'04施策の客観指標'!$A$4:$AY$1029,COLUMN('04施策の客観指標'!$AW:$AW),FALSE)</f>
        <v>e</v>
      </c>
      <c r="IE67" s="878" t="str">
        <f>VLOOKUP($A67&amp;"-"&amp;IE$4,'04施策の客観指標'!$A$4:$AY$1029,COLUMN('04施策の客観指標'!$AW:$AW),FALSE)</f>
        <v>a</v>
      </c>
      <c r="IF67" s="878" t="str">
        <f>VLOOKUP($A67&amp;"-"&amp;IF$4,'04施策の客観指標'!$A$4:$AY$1029,COLUMN('04施策の客観指標'!$AW:$AW),FALSE)</f>
        <v>-</v>
      </c>
      <c r="IG67" s="878" t="str">
        <f>VLOOKUP($A67&amp;"-"&amp;IG$4,'04施策の客観指標'!$A$4:$AY$1029,COLUMN('04施策の客観指標'!$AW:$AW),FALSE)</f>
        <v>-</v>
      </c>
      <c r="IH67" s="878" t="str">
        <f>VLOOKUP($A67&amp;"-"&amp;IH$4,'04施策の客観指標'!$A$4:$AY$1029,COLUMN('04施策の客観指標'!$AW:$AW),FALSE)</f>
        <v>-</v>
      </c>
      <c r="II67" s="878" t="str">
        <f>VLOOKUP($A67&amp;"-"&amp;II$4,'04施策の客観指標'!$A$4:$AY$1029,COLUMN('04施策の客観指標'!$AW:$AW),FALSE)</f>
        <v>-</v>
      </c>
      <c r="IJ67" s="878" t="str">
        <f>VLOOKUP($A67&amp;"-"&amp;IJ$4,'04施策の客観指標'!$A$4:$AY$1029,COLUMN('04施策の客観指標'!$AW:$AW),FALSE)</f>
        <v>-</v>
      </c>
      <c r="IK67" s="878" t="str">
        <f>VLOOKUP($A67&amp;"-"&amp;IK$4,'04施策の客観指標'!$A$4:$AY$1029,COLUMN('04施策の客観指標'!$AW:$AW),FALSE)</f>
        <v>-</v>
      </c>
      <c r="IL67" s="879" t="str">
        <f t="shared" si="239"/>
        <v>b</v>
      </c>
      <c r="IM67" s="856">
        <f>IF(IC67="-","-",VLOOKUP($A67&amp;"-"&amp;IC$4,'04施策の客観指標'!$A$4:$AY$1029,COLUMN('04施策の客観指標'!$AY:$AY),FALSE))</f>
        <v>1</v>
      </c>
      <c r="IN67" s="856">
        <f>IF(ID67="-","-",VLOOKUP($A67&amp;"-"&amp;ID$4,'04施策の客観指標'!$A$4:$AY$1029,COLUMN('04施策の客観指標'!$AY:$AY),FALSE))</f>
        <v>1</v>
      </c>
      <c r="IO67" s="856">
        <f>IF(IE67="-","-",VLOOKUP($A67&amp;"-"&amp;IE$4,'04施策の客観指標'!$A$4:$AY$1029,COLUMN('04施策の客観指標'!$AY:$AY),FALSE))</f>
        <v>1</v>
      </c>
      <c r="IP67" s="856" t="str">
        <f>IF(IF67="-","-",VLOOKUP($A67&amp;"-"&amp;IF$4,'04施策の客観指標'!$A$4:$AY$1029,COLUMN('04施策の客観指標'!$AY:$AY),FALSE))</f>
        <v>-</v>
      </c>
      <c r="IQ67" s="856" t="str">
        <f>IF(IG67="-","-",VLOOKUP($A67&amp;"-"&amp;IG$4,'04施策の客観指標'!$A$4:$AY$1029,COLUMN('04施策の客観指標'!$AY:$AY),FALSE))</f>
        <v>-</v>
      </c>
      <c r="IR67" s="856" t="str">
        <f>IF(IH67="-","-",VLOOKUP($A67&amp;"-"&amp;IH$4,'04施策の客観指標'!$A$4:$AY$1029,COLUMN('04施策の客観指標'!$AY:$AY),FALSE))</f>
        <v>-</v>
      </c>
      <c r="IS67" s="856" t="str">
        <f>IF(II67="-","-",VLOOKUP($A67&amp;"-"&amp;II$4,'04施策の客観指標'!$A$4:$AY$1029,COLUMN('04施策の客観指標'!$AY:$AY),FALSE))</f>
        <v>-</v>
      </c>
      <c r="IT67" s="856" t="str">
        <f>IF(IJ67="-","-",VLOOKUP($A67&amp;"-"&amp;IJ$4,'04施策の客観指標'!$A$4:$AY$1029,COLUMN('04施策の客観指標'!$AY:$AY),FALSE))</f>
        <v>-</v>
      </c>
      <c r="IU67" s="856" t="str">
        <f>IF(IK67="-","-",VLOOKUP($A67&amp;"-"&amp;IK$4,'04施策の客観指標'!$A$4:$AY$1029,COLUMN('04施策の客観指標'!$AY:$AY),FALSE))</f>
        <v>-</v>
      </c>
      <c r="IV67" s="879">
        <f t="shared" si="240"/>
        <v>3</v>
      </c>
      <c r="IW67" s="877">
        <f t="shared" si="241"/>
        <v>4</v>
      </c>
      <c r="IX67" s="878">
        <f t="shared" si="242"/>
        <v>0</v>
      </c>
      <c r="IY67" s="878">
        <f t="shared" si="243"/>
        <v>4</v>
      </c>
      <c r="IZ67" s="878" t="str">
        <f t="shared" si="244"/>
        <v/>
      </c>
      <c r="JA67" s="878" t="str">
        <f t="shared" si="245"/>
        <v/>
      </c>
      <c r="JB67" s="878" t="str">
        <f t="shared" si="246"/>
        <v/>
      </c>
      <c r="JC67" s="878" t="str">
        <f t="shared" si="247"/>
        <v/>
      </c>
      <c r="JD67" s="878" t="str">
        <f t="shared" si="248"/>
        <v/>
      </c>
      <c r="JE67" s="878" t="str">
        <f t="shared" si="249"/>
        <v/>
      </c>
      <c r="JF67" s="855">
        <f t="shared" si="250"/>
        <v>0.66666666666666663</v>
      </c>
      <c r="JG67" s="877" t="str">
        <f>IF($K67="○",VLOOKUP($C67&amp;"-"&amp;JG$4,'05市民生活実感調査'!$A$3:$BC$218,COLUMN('05市民生活実感調査'!$BC:$BC),FALSE),"-")</f>
        <v>-</v>
      </c>
      <c r="JH67" s="878" t="str">
        <f>IF($L67="○",VLOOKUP($C67&amp;"-"&amp;JH$4,'05市民生活実感調査'!$A$3:$BC$218,COLUMN('05市民生活実感調査'!$BC:$BC),FALSE),"-")</f>
        <v>-</v>
      </c>
      <c r="JI67" s="878" t="str">
        <f>IF($M67="○",VLOOKUP($C67&amp;"-"&amp;JI$4,'05市民生活実感調査'!$A$3:$BC$218,COLUMN('05市民生活実感調査'!$BC:$BC),FALSE),"-")</f>
        <v>-</v>
      </c>
      <c r="JJ67" s="878" t="str">
        <f>IF($N67="○",VLOOKUP($C67&amp;"-"&amp;JJ$4,'05市民生活実感調査'!$A$3:$BC$218,COLUMN('05市民生活実感調査'!$BC:$BC),FALSE),"-")</f>
        <v>c</v>
      </c>
      <c r="JK67" s="878" t="str">
        <f>IF($O67="○",VLOOKUP($C67&amp;"-"&amp;JK$4,'05市民生活実感調査'!$A$3:$BC$218,COLUMN('05市民生活実感調査'!$BC:$BC),FALSE),"-")</f>
        <v>-</v>
      </c>
      <c r="JL67" s="878" t="str">
        <f>IF($P67="○",VLOOKUP($C67&amp;"-"&amp;JL$4,'05市民生活実感調査'!$A$3:$BC$218,COLUMN('05市民生活実感調査'!$BC:$BC),FALSE),"-")</f>
        <v>-</v>
      </c>
      <c r="JM67" s="878" t="str">
        <f>IF($Q67="○",VLOOKUP($C67&amp;"-"&amp;JM$4,'05市民生活実感調査'!$A$3:$BC$218,COLUMN('05市民生活実感調査'!$BC:$BC),FALSE),"-")</f>
        <v>-</v>
      </c>
      <c r="JN67" s="878" t="str">
        <f>IF($R67="○",VLOOKUP($C67&amp;"-"&amp;JN$4,'05市民生活実感調査'!$A$3:$BC$218,COLUMN('05市民生活実感調査'!$BC:$BC),FALSE),"-")</f>
        <v>-</v>
      </c>
      <c r="JO67" s="879" t="str">
        <f t="shared" si="251"/>
        <v>c</v>
      </c>
      <c r="JP67" s="877" t="str">
        <f t="shared" si="252"/>
        <v/>
      </c>
      <c r="JQ67" s="878" t="str">
        <f t="shared" si="253"/>
        <v/>
      </c>
      <c r="JR67" s="878" t="str">
        <f t="shared" si="254"/>
        <v/>
      </c>
      <c r="JS67" s="878">
        <f t="shared" si="255"/>
        <v>2</v>
      </c>
      <c r="JT67" s="878" t="str">
        <f t="shared" si="256"/>
        <v/>
      </c>
      <c r="JU67" s="878" t="str">
        <f t="shared" si="257"/>
        <v/>
      </c>
      <c r="JV67" s="878" t="str">
        <f t="shared" si="258"/>
        <v/>
      </c>
      <c r="JW67" s="878" t="str">
        <f t="shared" si="259"/>
        <v/>
      </c>
      <c r="JX67" s="840">
        <f t="shared" si="260"/>
        <v>0.5</v>
      </c>
      <c r="JY67" s="876" t="str">
        <f t="shared" si="263"/>
        <v>客観指標</v>
      </c>
      <c r="JZ67" s="863" t="str">
        <f t="shared" si="261"/>
        <v>本施策の対象が教職員に限定されており、多くの市民にはその効果が実感されにくいものであるため、客観指標を重視する。</v>
      </c>
      <c r="KA67" s="877" t="str">
        <f>VLOOKUP(IL67&amp;JO67&amp;JY67,プルダウン!$AC$2:$AD$71,2,FALSE)</f>
        <v>B</v>
      </c>
      <c r="KB67" s="859" t="str">
        <f>VLOOKUP(KA67,プルダウン!$A$1:$B$6,2,FALSE)</f>
        <v>政策の目的がかなり達成されている</v>
      </c>
      <c r="KC67" s="860"/>
      <c r="KD67" s="859"/>
      <c r="KE67" s="883" t="str">
        <f>VLOOKUP($A67&amp;"-"&amp;KE$4,'04施策の客観指標'!$A$4:$AY$1029,COLUMN('04施策の客観指標'!$AX:$AX),FALSE)</f>
        <v>a</v>
      </c>
      <c r="KF67" s="813" t="str">
        <f>VLOOKUP($A67&amp;"-"&amp;KF$4,'04施策の客観指標'!$A$4:$AY$1029,COLUMN('04施策の客観指標'!$AX:$AX),FALSE)</f>
        <v>e</v>
      </c>
      <c r="KG67" s="813" t="str">
        <f>VLOOKUP($A67&amp;"-"&amp;KG$4,'04施策の客観指標'!$A$4:$AY$1029,COLUMN('04施策の客観指標'!$AX:$AX),FALSE)</f>
        <v>a</v>
      </c>
      <c r="KH67" s="813" t="str">
        <f>VLOOKUP($A67&amp;"-"&amp;KH$4,'04施策の客観指標'!$A$4:$AY$1029,COLUMN('04施策の客観指標'!$AX:$AX),FALSE)</f>
        <v>-</v>
      </c>
      <c r="KI67" s="813" t="str">
        <f>VLOOKUP($A67&amp;"-"&amp;KI$4,'04施策の客観指標'!$A$4:$AY$1029,COLUMN('04施策の客観指標'!$AX:$AX),FALSE)</f>
        <v>-</v>
      </c>
      <c r="KJ67" s="813" t="str">
        <f>VLOOKUP($A67&amp;"-"&amp;KJ$4,'04施策の客観指標'!$A$4:$AY$1029,COLUMN('04施策の客観指標'!$AX:$AX),FALSE)</f>
        <v>-</v>
      </c>
      <c r="KK67" s="813" t="str">
        <f>VLOOKUP($A67&amp;"-"&amp;KK$4,'04施策の客観指標'!$A$4:$AY$1029,COLUMN('04施策の客観指標'!$AX:$AX),FALSE)</f>
        <v>-</v>
      </c>
      <c r="KL67" s="813" t="str">
        <f>VLOOKUP($A67&amp;"-"&amp;KL$4,'04施策の客観指標'!$A$4:$AY$1029,COLUMN('04施策の客観指標'!$AX:$AX),FALSE)</f>
        <v>-</v>
      </c>
      <c r="KM67" s="813" t="str">
        <f>VLOOKUP($A67&amp;"-"&amp;KM$4,'04施策の客観指標'!$A$4:$AY$1029,COLUMN('04施策の客観指標'!$AX:$AX),FALSE)</f>
        <v>-</v>
      </c>
      <c r="KN67" s="814" t="str">
        <f t="shared" si="118"/>
        <v>b</v>
      </c>
      <c r="KO67" s="423">
        <f>IF(KE67="-","-",VLOOKUP($A67&amp;"-"&amp;KE$4,'04施策の客観指標'!$A$4:$AY$1029,COLUMN('04施策の客観指標'!$AY:$AY),FALSE))</f>
        <v>1</v>
      </c>
      <c r="KP67" s="423">
        <f>IF(KF67="-","-",VLOOKUP($A67&amp;"-"&amp;KF$4,'04施策の客観指標'!$A$4:$AY$1029,COLUMN('04施策の客観指標'!$AY:$AY),FALSE))</f>
        <v>1</v>
      </c>
      <c r="KQ67" s="423">
        <f>IF(KG67="-","-",VLOOKUP($A67&amp;"-"&amp;KG$4,'04施策の客観指標'!$A$4:$AY$1029,COLUMN('04施策の客観指標'!$AY:$AY),FALSE))</f>
        <v>1</v>
      </c>
      <c r="KR67" s="423" t="str">
        <f>IF(KH67="-","-",VLOOKUP($A67&amp;"-"&amp;KH$4,'04施策の客観指標'!$A$4:$AY$1029,COLUMN('04施策の客観指標'!$AY:$AY),FALSE))</f>
        <v>-</v>
      </c>
      <c r="KS67" s="423" t="str">
        <f>IF(KI67="-","-",VLOOKUP($A67&amp;"-"&amp;KI$4,'04施策の客観指標'!$A$4:$AY$1029,COLUMN('04施策の客観指標'!$AY:$AY),FALSE))</f>
        <v>-</v>
      </c>
      <c r="KT67" s="423" t="str">
        <f>IF(KJ67="-","-",VLOOKUP($A67&amp;"-"&amp;KJ$4,'04施策の客観指標'!$A$4:$AY$1029,COLUMN('04施策の客観指標'!$AY:$AY),FALSE))</f>
        <v>-</v>
      </c>
      <c r="KU67" s="423" t="str">
        <f>IF(KK67="-","-",VLOOKUP($A67&amp;"-"&amp;KK$4,'04施策の客観指標'!$A$4:$AY$1029,COLUMN('04施策の客観指標'!$AY:$AY),FALSE))</f>
        <v>-</v>
      </c>
      <c r="KV67" s="423" t="str">
        <f>IF(KL67="-","-",VLOOKUP($A67&amp;"-"&amp;KL$4,'04施策の客観指標'!$A$4:$AY$1029,COLUMN('04施策の客観指標'!$AY:$AY),FALSE))</f>
        <v>-</v>
      </c>
      <c r="KW67" s="423" t="str">
        <f>IF(KM67="-","-",VLOOKUP($A67&amp;"-"&amp;KM$4,'04施策の客観指標'!$A$4:$AY$1029,COLUMN('04施策の客観指標'!$AY:$AY),FALSE))</f>
        <v>-</v>
      </c>
      <c r="KX67" s="234">
        <f t="shared" si="119"/>
        <v>3</v>
      </c>
      <c r="KY67" s="237">
        <f t="shared" si="120"/>
        <v>4</v>
      </c>
      <c r="KZ67" s="187">
        <f t="shared" si="121"/>
        <v>0</v>
      </c>
      <c r="LA67" s="187">
        <f t="shared" si="122"/>
        <v>4</v>
      </c>
      <c r="LB67" s="187" t="str">
        <f t="shared" si="123"/>
        <v/>
      </c>
      <c r="LC67" s="187" t="str">
        <f t="shared" si="124"/>
        <v/>
      </c>
      <c r="LD67" s="187" t="str">
        <f t="shared" si="125"/>
        <v/>
      </c>
      <c r="LE67" s="187" t="str">
        <f t="shared" si="126"/>
        <v/>
      </c>
      <c r="LF67" s="187" t="str">
        <f t="shared" si="127"/>
        <v/>
      </c>
      <c r="LG67" s="187" t="str">
        <f t="shared" si="128"/>
        <v/>
      </c>
      <c r="LH67" s="240">
        <f t="shared" si="129"/>
        <v>0.66666666666666663</v>
      </c>
      <c r="LI67" s="820" t="str">
        <f>IF($K67="○",VLOOKUP($C67&amp;"-"&amp;LI$4,'05市民生活実感調査'!$A$3:$BM$218,COLUMN('05市民生活実感調査'!$BM:$BM),FALSE),"-")</f>
        <v>-</v>
      </c>
      <c r="LJ67" s="821" t="str">
        <f>IF($L67="○",VLOOKUP($C67&amp;"-"&amp;LJ$4,'05市民生活実感調査'!$A$3:$BM$218,COLUMN('05市民生活実感調査'!$BM:$BM),FALSE),"-")</f>
        <v>-</v>
      </c>
      <c r="LK67" s="821" t="str">
        <f>IF($M67="○",VLOOKUP($C67&amp;"-"&amp;LK$4,'05市民生活実感調査'!$A$3:$BM$218,COLUMN('05市民生活実感調査'!$BM:$BM),FALSE),"-")</f>
        <v>-</v>
      </c>
      <c r="LL67" s="821" t="str">
        <f>IF($N67="○",VLOOKUP($C67&amp;"-"&amp;LL$4,'05市民生活実感調査'!$A$3:$BM$218,COLUMN('05市民生活実感調査'!$BM:$BM),FALSE),"-")</f>
        <v>c</v>
      </c>
      <c r="LM67" s="821" t="str">
        <f>IF($O67="○",VLOOKUP($C67&amp;"-"&amp;LM$4,'05市民生活実感調査'!$A$3:$BM$218,COLUMN('05市民生活実感調査'!$BM:$BM),FALSE),"-")</f>
        <v>-</v>
      </c>
      <c r="LN67" s="821" t="str">
        <f>IF($P67="○",VLOOKUP($C67&amp;"-"&amp;LN$4,'05市民生活実感調査'!$A$3:$BM$218,COLUMN('05市民生活実感調査'!$BM:$BM),FALSE),"-")</f>
        <v>-</v>
      </c>
      <c r="LO67" s="821" t="str">
        <f>IF($Q67="○",VLOOKUP($C67&amp;"-"&amp;LO$4,'05市民生活実感調査'!$A$3:$BM$218,COLUMN('05市民生活実感調査'!$BM:$BM),FALSE),"-")</f>
        <v>-</v>
      </c>
      <c r="LP67" s="821" t="str">
        <f>IF($R67="○",VLOOKUP($C67&amp;"-"&amp;LP$4,'05市民生活実感調査'!$A$3:$BM$218,COLUMN('05市民生活実感調査'!$BM:$BM),FALSE),"-")</f>
        <v>-</v>
      </c>
      <c r="LQ67" s="822" t="str">
        <f t="shared" si="130"/>
        <v>c</v>
      </c>
      <c r="LR67" s="237" t="str">
        <f t="shared" si="131"/>
        <v/>
      </c>
      <c r="LS67" s="187" t="str">
        <f t="shared" si="132"/>
        <v/>
      </c>
      <c r="LT67" s="187" t="str">
        <f t="shared" si="133"/>
        <v/>
      </c>
      <c r="LU67" s="187">
        <f t="shared" si="134"/>
        <v>2</v>
      </c>
      <c r="LV67" s="187" t="str">
        <f t="shared" si="135"/>
        <v/>
      </c>
      <c r="LW67" s="187" t="str">
        <f t="shared" si="136"/>
        <v/>
      </c>
      <c r="LX67" s="187" t="str">
        <f t="shared" si="137"/>
        <v/>
      </c>
      <c r="LY67" s="187" t="str">
        <f t="shared" si="138"/>
        <v/>
      </c>
      <c r="LZ67" s="422">
        <f t="shared" si="142"/>
        <v>0.5</v>
      </c>
      <c r="MA67" s="103" t="str">
        <f t="shared" si="144"/>
        <v>客観指標</v>
      </c>
      <c r="MB67" s="104" t="str">
        <f t="shared" si="140"/>
        <v>本施策の対象が教職員に限定されており、多くの市民にはその効果が実感されにくいものであるため、客観指標を重視する。</v>
      </c>
      <c r="MC67" s="823" t="str">
        <f>VLOOKUP(KN67&amp;LQ67&amp;MA67,プルダウン!$AC$2:$AD$71,2,FALSE)</f>
        <v>B</v>
      </c>
      <c r="MD67" s="824" t="str">
        <f>VLOOKUP(MC67,プルダウン!$A$1:$B$6,2,FALSE)</f>
        <v>政策の目的がかなり達成されている</v>
      </c>
      <c r="ME67" s="91"/>
      <c r="MF67" s="190"/>
    </row>
    <row r="68" spans="1:344" ht="252" customHeight="1">
      <c r="A68" s="231">
        <v>1704</v>
      </c>
      <c r="B68" s="104" t="s">
        <v>220</v>
      </c>
      <c r="C68" s="237">
        <f t="shared" si="145"/>
        <v>17</v>
      </c>
      <c r="D68" s="190" t="str">
        <f>IFERROR(VLOOKUP(C68,プルダウン!$L$2:$M$28,2,FALSE),"-")</f>
        <v>学校教育</v>
      </c>
      <c r="E68" s="104"/>
      <c r="F68" s="91" t="s">
        <v>1412</v>
      </c>
      <c r="G68" s="117" t="s">
        <v>1567</v>
      </c>
      <c r="H68" s="91"/>
      <c r="I68" s="117"/>
      <c r="J68" s="104"/>
      <c r="K68" s="420" t="s">
        <v>383</v>
      </c>
      <c r="L68" s="421" t="s">
        <v>383</v>
      </c>
      <c r="M68" s="421" t="s">
        <v>383</v>
      </c>
      <c r="N68" s="421" t="s">
        <v>83</v>
      </c>
      <c r="O68" s="421" t="s">
        <v>83</v>
      </c>
      <c r="P68" s="421" t="s">
        <v>83</v>
      </c>
      <c r="Q68" s="421" t="s">
        <v>83</v>
      </c>
      <c r="R68" s="422" t="s">
        <v>83</v>
      </c>
      <c r="S68" s="877" t="str">
        <f>VLOOKUP($A68&amp;"-"&amp;S$4,'04施策の客観指標'!$A$4:$AY$1029,COLUMN('04施策の客観指標'!$AS:$AS),FALSE)</f>
        <v>a</v>
      </c>
      <c r="T68" s="878" t="str">
        <f>VLOOKUP($A68&amp;"-"&amp;T$4,'04施策の客観指標'!$A$4:$AY$1029,COLUMN('04施策の客観指標'!$AS:$AS),FALSE)</f>
        <v>b</v>
      </c>
      <c r="U68" s="878" t="str">
        <f>VLOOKUP($A68&amp;"-"&amp;U$4,'04施策の客観指標'!$A$4:$AY$1029,COLUMN('04施策の客観指標'!$AS:$AS),FALSE)</f>
        <v>-</v>
      </c>
      <c r="V68" s="878" t="str">
        <f>VLOOKUP($A68&amp;"-"&amp;V$4,'04施策の客観指標'!$A$4:$AY$1029,COLUMN('04施策の客観指標'!$AS:$AS),FALSE)</f>
        <v>-</v>
      </c>
      <c r="W68" s="878" t="str">
        <f>VLOOKUP($A68&amp;"-"&amp;W$4,'04施策の客観指標'!$A$4:$AY$1029,COLUMN('04施策の客観指標'!$AS:$AS),FALSE)</f>
        <v>-</v>
      </c>
      <c r="X68" s="878" t="str">
        <f>VLOOKUP($A68&amp;"-"&amp;X$4,'04施策の客観指標'!$A$4:$AY$1029,COLUMN('04施策の客観指標'!$AS:$AS),FALSE)</f>
        <v>-</v>
      </c>
      <c r="Y68" s="878" t="str">
        <f>VLOOKUP($A68&amp;"-"&amp;Y$4,'04施策の客観指標'!$A$4:$AY$1029,COLUMN('04施策の客観指標'!$AS:$AS),FALSE)</f>
        <v>-</v>
      </c>
      <c r="Z68" s="878" t="str">
        <f>VLOOKUP($A68&amp;"-"&amp;Z$4,'04施策の客観指標'!$A$4:$AY$1029,COLUMN('04施策の客観指標'!$AS:$AS),FALSE)</f>
        <v>-</v>
      </c>
      <c r="AA68" s="852" t="str">
        <f>VLOOKUP($A68&amp;"-"&amp;AA$4,'04施策の客観指標'!$A$4:$AY$1029,COLUMN('04施策の客観指標'!$AS:$AS),FALSE)</f>
        <v>-</v>
      </c>
      <c r="AB68" s="876" t="str">
        <f t="shared" si="146"/>
        <v>a</v>
      </c>
      <c r="AC68" s="856">
        <v>1</v>
      </c>
      <c r="AD68" s="878">
        <v>1</v>
      </c>
      <c r="AE68" s="878" t="s">
        <v>83</v>
      </c>
      <c r="AF68" s="878" t="s">
        <v>83</v>
      </c>
      <c r="AG68" s="878" t="s">
        <v>83</v>
      </c>
      <c r="AH68" s="878" t="s">
        <v>83</v>
      </c>
      <c r="AI68" s="878" t="s">
        <v>83</v>
      </c>
      <c r="AJ68" s="878" t="s">
        <v>83</v>
      </c>
      <c r="AK68" s="878" t="s">
        <v>83</v>
      </c>
      <c r="AL68" s="879">
        <f t="shared" si="147"/>
        <v>2</v>
      </c>
      <c r="AM68" s="877">
        <f t="shared" si="148"/>
        <v>4</v>
      </c>
      <c r="AN68" s="878">
        <f t="shared" si="149"/>
        <v>3</v>
      </c>
      <c r="AO68" s="878" t="str">
        <f t="shared" si="150"/>
        <v/>
      </c>
      <c r="AP68" s="878" t="str">
        <f t="shared" si="151"/>
        <v/>
      </c>
      <c r="AQ68" s="878" t="str">
        <f t="shared" si="152"/>
        <v/>
      </c>
      <c r="AR68" s="878" t="str">
        <f t="shared" si="153"/>
        <v/>
      </c>
      <c r="AS68" s="878" t="str">
        <f t="shared" si="154"/>
        <v/>
      </c>
      <c r="AT68" s="878" t="str">
        <f t="shared" si="155"/>
        <v/>
      </c>
      <c r="AU68" s="852" t="str">
        <f t="shared" si="156"/>
        <v/>
      </c>
      <c r="AV68" s="855">
        <f t="shared" si="157"/>
        <v>0.875</v>
      </c>
      <c r="AW68" s="856" t="str">
        <f>IF($K68="○",VLOOKUP($C68&amp;"-"&amp;AW$4,'05市民生活実感調査'!$A$3:$BC$218,COLUMN('05市民生活実感調査'!$O:$O),FALSE),"-")</f>
        <v>c</v>
      </c>
      <c r="AX68" s="878" t="str">
        <f>IF($L68="○",VLOOKUP($C68&amp;"-"&amp;AX$4,'05市民生活実感調査'!$A$3:$BC$218,COLUMN('05市民生活実感調査'!$O:$O),FALSE),"-")</f>
        <v>c</v>
      </c>
      <c r="AY68" s="878" t="str">
        <f>IF($M68="○",VLOOKUP($C68&amp;"-"&amp;AY$4,'05市民生活実感調査'!$A$3:$BC$218,COLUMN('05市民生活実感調査'!$O:$O),FALSE),"-")</f>
        <v>c</v>
      </c>
      <c r="AZ68" s="878" t="str">
        <f>IF($N68="○",VLOOKUP($C68&amp;"-"&amp;AZ$4,'05市民生活実感調査'!$A$3:$BC$218,COLUMN('05市民生活実感調査'!$O:$O),FALSE),"-")</f>
        <v>-</v>
      </c>
      <c r="BA68" s="878" t="str">
        <f>IF($O68="○",VLOOKUP($C68&amp;"-"&amp;BA$4,'05市民生活実感調査'!$A$3:$BC$218,COLUMN('05市民生活実感調査'!$O:$O),FALSE),"-")</f>
        <v>-</v>
      </c>
      <c r="BB68" s="878" t="str">
        <f>IF($P68="○",VLOOKUP($C68&amp;"-"&amp;BB$4,'05市民生活実感調査'!$A$3:$BC$218,COLUMN('05市民生活実感調査'!$O:$O),FALSE),"-")</f>
        <v>-</v>
      </c>
      <c r="BC68" s="878" t="str">
        <f>IF($Q68="○",VLOOKUP($C68&amp;"-"&amp;BC$4,'05市民生活実感調査'!$A$3:$BC$218,COLUMN('05市民生活実感調査'!$O:$O),FALSE),"-")</f>
        <v>-</v>
      </c>
      <c r="BD68" s="878" t="str">
        <f>IF($R68="○",VLOOKUP($C68&amp;"-"&amp;BD$4,'05市民生活実感調査'!$A$3:$BC$218,COLUMN('05市民生活実感調査'!$O:$O),FALSE),"-")</f>
        <v>-</v>
      </c>
      <c r="BE68" s="879" t="str">
        <f t="shared" si="158"/>
        <v>c</v>
      </c>
      <c r="BF68" s="877">
        <f t="shared" si="159"/>
        <v>2</v>
      </c>
      <c r="BG68" s="878">
        <f t="shared" si="160"/>
        <v>2</v>
      </c>
      <c r="BH68" s="878">
        <f t="shared" si="161"/>
        <v>2</v>
      </c>
      <c r="BI68" s="878" t="str">
        <f t="shared" si="162"/>
        <v/>
      </c>
      <c r="BJ68" s="878" t="str">
        <f t="shared" si="163"/>
        <v/>
      </c>
      <c r="BK68" s="878" t="str">
        <f t="shared" si="164"/>
        <v/>
      </c>
      <c r="BL68" s="878" t="str">
        <f t="shared" si="165"/>
        <v/>
      </c>
      <c r="BM68" s="878" t="str">
        <f t="shared" si="166"/>
        <v/>
      </c>
      <c r="BN68" s="840">
        <f t="shared" si="167"/>
        <v>0.5</v>
      </c>
      <c r="BO68" s="880" t="s">
        <v>122</v>
      </c>
      <c r="BP68" s="863" t="s">
        <v>2011</v>
      </c>
      <c r="BQ68" s="877" t="s">
        <v>313</v>
      </c>
      <c r="BR68" s="887" t="str">
        <f>VLOOKUP(BQ68,プルダウン!$A$1:$B$6,2,FALSE)</f>
        <v>政策の目的がかなり達成されている</v>
      </c>
      <c r="BS68" s="860"/>
      <c r="BT68" s="887" t="s">
        <v>1570</v>
      </c>
      <c r="BU68" s="863" t="s">
        <v>1460</v>
      </c>
      <c r="BV68" s="891" t="s">
        <v>1573</v>
      </c>
      <c r="BW68" s="889" t="str">
        <f>VLOOKUP($A68&amp;"-"&amp;BW$4,'04施策の客観指標'!$A$4:$AY$1029,COLUMN('04施策の客観指標'!$AT:$AT),FALSE)</f>
        <v>a</v>
      </c>
      <c r="BX68" s="878" t="str">
        <f>VLOOKUP($A68&amp;"-"&amp;BX$4,'04施策の客観指標'!$A$4:$AY$1029,COLUMN('04施策の客観指標'!$AT:$AT),FALSE)</f>
        <v>d</v>
      </c>
      <c r="BY68" s="878" t="str">
        <f>VLOOKUP($A68&amp;"-"&amp;BY$4,'04施策の客観指標'!$A$4:$AY$1029,COLUMN('04施策の客観指標'!$AT:$AT),FALSE)</f>
        <v>a</v>
      </c>
      <c r="BZ68" s="878" t="str">
        <f>VLOOKUP($A68&amp;"-"&amp;BZ$4,'04施策の客観指標'!$A$4:$AY$1029,COLUMN('04施策の客観指標'!$AT:$AT),FALSE)</f>
        <v>-</v>
      </c>
      <c r="CA68" s="878" t="str">
        <f>VLOOKUP($A68&amp;"-"&amp;CA$4,'04施策の客観指標'!$A$4:$AY$1029,COLUMN('04施策の客観指標'!$AT:$AT),FALSE)</f>
        <v>-</v>
      </c>
      <c r="CB68" s="878" t="str">
        <f>VLOOKUP($A68&amp;"-"&amp;CB$4,'04施策の客観指標'!$A$4:$AY$1029,COLUMN('04施策の客観指標'!$AT:$AT),FALSE)</f>
        <v>-</v>
      </c>
      <c r="CC68" s="878" t="str">
        <f>VLOOKUP($A68&amp;"-"&amp;CC$4,'04施策の客観指標'!$A$4:$AY$1029,COLUMN('04施策の客観指標'!$AT:$AT),FALSE)</f>
        <v>-</v>
      </c>
      <c r="CD68" s="878" t="str">
        <f>VLOOKUP($A68&amp;"-"&amp;CD$4,'04施策の客観指標'!$A$4:$AY$1029,COLUMN('04施策の客観指標'!$AT:$AT),FALSE)</f>
        <v>-</v>
      </c>
      <c r="CE68" s="852" t="str">
        <f>VLOOKUP($A68&amp;"-"&amp;CE$4,'04施策の客観指標'!$A$4:$AY$1029,COLUMN('04施策の客観指標'!$AT:$AT),FALSE)</f>
        <v>-</v>
      </c>
      <c r="CF68" s="879" t="str">
        <f t="shared" si="168"/>
        <v>b</v>
      </c>
      <c r="CG68" s="856">
        <f>IF(BW68="-","-",VLOOKUP($A68&amp;"-"&amp;BW$4,'04施策の客観指標'!$A$4:$AY$1029,COLUMN('04施策の客観指標'!$AY:$AY),FALSE))</f>
        <v>1</v>
      </c>
      <c r="CH68" s="856">
        <f>IF(BX68="-","-",VLOOKUP($A68&amp;"-"&amp;BX$4,'04施策の客観指標'!$A$4:$AY$1029,COLUMN('04施策の客観指標'!$AY:$AY),FALSE))</f>
        <v>1</v>
      </c>
      <c r="CI68" s="856">
        <f>IF(BY68="-","-",VLOOKUP($A68&amp;"-"&amp;BY$4,'04施策の客観指標'!$A$4:$AY$1029,COLUMN('04施策の客観指標'!$AY:$AY),FALSE))</f>
        <v>1</v>
      </c>
      <c r="CJ68" s="856" t="str">
        <f>IF(BZ68="-","-",VLOOKUP($A68&amp;"-"&amp;BZ$4,'04施策の客観指標'!$A$4:$AY$1029,COLUMN('04施策の客観指標'!$AY:$AY),FALSE))</f>
        <v>-</v>
      </c>
      <c r="CK68" s="856" t="str">
        <f>IF(CA68="-","-",VLOOKUP($A68&amp;"-"&amp;CA$4,'04施策の客観指標'!$A$4:$AY$1029,COLUMN('04施策の客観指標'!$AY:$AY),FALSE))</f>
        <v>-</v>
      </c>
      <c r="CL68" s="856" t="str">
        <f>IF(CB68="-","-",VLOOKUP($A68&amp;"-"&amp;CB$4,'04施策の客観指標'!$A$4:$AY$1029,COLUMN('04施策の客観指標'!$AY:$AY),FALSE))</f>
        <v>-</v>
      </c>
      <c r="CM68" s="856" t="str">
        <f>IF(CC68="-","-",VLOOKUP($A68&amp;"-"&amp;CC$4,'04施策の客観指標'!$A$4:$AY$1029,COLUMN('04施策の客観指標'!$AY:$AY),FALSE))</f>
        <v>-</v>
      </c>
      <c r="CN68" s="856" t="str">
        <f>IF(CD68="-","-",VLOOKUP($A68&amp;"-"&amp;CD$4,'04施策の客観指標'!$A$4:$AY$1029,COLUMN('04施策の客観指標'!$AY:$AY),FALSE))</f>
        <v>-</v>
      </c>
      <c r="CO68" s="856" t="str">
        <f>IF(CE68="-","-",VLOOKUP($A68&amp;"-"&amp;CE$4,'04施策の客観指標'!$A$4:$AY$1029,COLUMN('04施策の客観指標'!$AY:$AY),FALSE))</f>
        <v>-</v>
      </c>
      <c r="CP68" s="879">
        <f t="shared" si="169"/>
        <v>3</v>
      </c>
      <c r="CQ68" s="877">
        <f t="shared" si="170"/>
        <v>4</v>
      </c>
      <c r="CR68" s="878">
        <f t="shared" si="171"/>
        <v>1</v>
      </c>
      <c r="CS68" s="878">
        <f t="shared" si="172"/>
        <v>4</v>
      </c>
      <c r="CT68" s="878" t="str">
        <f t="shared" si="173"/>
        <v/>
      </c>
      <c r="CU68" s="878" t="str">
        <f t="shared" si="174"/>
        <v/>
      </c>
      <c r="CV68" s="878" t="str">
        <f t="shared" si="175"/>
        <v/>
      </c>
      <c r="CW68" s="878" t="str">
        <f t="shared" si="176"/>
        <v/>
      </c>
      <c r="CX68" s="878" t="str">
        <f t="shared" si="177"/>
        <v/>
      </c>
      <c r="CY68" s="878" t="str">
        <f t="shared" si="178"/>
        <v/>
      </c>
      <c r="CZ68" s="855">
        <f t="shared" si="179"/>
        <v>0.75</v>
      </c>
      <c r="DA68" s="877" t="str">
        <f>IF($K68="○",VLOOKUP($C68&amp;"-"&amp;DA$4,'05市民生活実感調査'!$A$3:$BC$218,COLUMN('05市民生活実感調査'!$Y:$Y),FALSE),"-")</f>
        <v>c</v>
      </c>
      <c r="DB68" s="878" t="str">
        <f>IF($L68="○",VLOOKUP($C68&amp;"-"&amp;DB$4,'05市民生活実感調査'!$A$3:$BC$218,COLUMN('05市民生活実感調査'!$Y:$Y),FALSE),"-")</f>
        <v>c</v>
      </c>
      <c r="DC68" s="878" t="str">
        <f>IF($M68="○",VLOOKUP($C68&amp;"-"&amp;DC$4,'05市民生活実感調査'!$A$3:$BC$218,COLUMN('05市民生活実感調査'!$Y:$Y),FALSE),"-")</f>
        <v>c</v>
      </c>
      <c r="DD68" s="878" t="str">
        <f>IF($N68="○",VLOOKUP($C68&amp;"-"&amp;DD$4,'05市民生活実感調査'!$A$3:$BC$218,COLUMN('05市民生活実感調査'!$Y:$Y),FALSE),"-")</f>
        <v>-</v>
      </c>
      <c r="DE68" s="878" t="str">
        <f>IF($O68="○",VLOOKUP($C68&amp;"-"&amp;DE$4,'05市民生活実感調査'!$A$3:$BC$218,COLUMN('05市民生活実感調査'!$Y:$Y),FALSE),"-")</f>
        <v>-</v>
      </c>
      <c r="DF68" s="878" t="str">
        <f>IF($P68="○",VLOOKUP($C68&amp;"-"&amp;DF$4,'05市民生活実感調査'!$A$3:$BC$218,COLUMN('05市民生活実感調査'!$Y:$Y),FALSE),"-")</f>
        <v>-</v>
      </c>
      <c r="DG68" s="878" t="str">
        <f>IF($Q68="○",VLOOKUP($C68&amp;"-"&amp;DG$4,'05市民生活実感調査'!$A$3:$BC$218,COLUMN('05市民生活実感調査'!$Y:$Y),FALSE),"-")</f>
        <v>-</v>
      </c>
      <c r="DH68" s="878" t="str">
        <f>IF($R68="○",VLOOKUP($C68&amp;"-"&amp;DH$4,'05市民生活実感調査'!$A$3:$BC$218,COLUMN('05市民生活実感調査'!$Y:$Y),FALSE),"-")</f>
        <v>-</v>
      </c>
      <c r="DI68" s="879" t="str">
        <f t="shared" si="180"/>
        <v>c</v>
      </c>
      <c r="DJ68" s="877">
        <f t="shared" si="181"/>
        <v>2</v>
      </c>
      <c r="DK68" s="878">
        <f t="shared" si="182"/>
        <v>2</v>
      </c>
      <c r="DL68" s="878">
        <f t="shared" si="183"/>
        <v>2</v>
      </c>
      <c r="DM68" s="878" t="str">
        <f t="shared" si="184"/>
        <v/>
      </c>
      <c r="DN68" s="878" t="str">
        <f t="shared" si="262"/>
        <v/>
      </c>
      <c r="DO68" s="878" t="str">
        <f t="shared" si="185"/>
        <v/>
      </c>
      <c r="DP68" s="878" t="str">
        <f t="shared" si="186"/>
        <v/>
      </c>
      <c r="DQ68" s="878" t="str">
        <f t="shared" si="187"/>
        <v/>
      </c>
      <c r="DR68" s="840">
        <f t="shared" si="188"/>
        <v>0.5</v>
      </c>
      <c r="DS68" s="876" t="str">
        <f t="shared" si="189"/>
        <v>客観指標</v>
      </c>
      <c r="DT68" s="863" t="str">
        <f t="shared" si="190"/>
        <v>市立学校施設整備や学習環境整備等、対象が限られた施策であり、市民の生活実感に施策の効果がすぐには反映されにくい性質があるため客観指標を重視する。</v>
      </c>
      <c r="DU68" s="877" t="str">
        <f>VLOOKUP(CF68&amp;DI68&amp;DS68,プルダウン!$AC$2:$AD$71,2,FALSE)</f>
        <v>B</v>
      </c>
      <c r="DV68" s="859" t="str">
        <f>VLOOKUP(DU68,プルダウン!$A$1:$B$6,2,FALSE)</f>
        <v>政策の目的がかなり達成されている</v>
      </c>
      <c r="DW68" s="860"/>
      <c r="DX68" s="859"/>
      <c r="DY68" s="889" t="str">
        <f>VLOOKUP($A68&amp;"-"&amp;DY$4,'04施策の客観指標'!$A$4:$AY$1029,COLUMN('04施策の客観指標'!$AU:$AU),FALSE)</f>
        <v>a</v>
      </c>
      <c r="DZ68" s="878" t="str">
        <f>VLOOKUP($A68&amp;"-"&amp;DZ$4,'04施策の客観指標'!$A$4:$AY$1029,COLUMN('04施策の客観指標'!$AU:$AU),FALSE)</f>
        <v>a</v>
      </c>
      <c r="EA68" s="878" t="str">
        <f>VLOOKUP($A68&amp;"-"&amp;EA$4,'04施策の客観指標'!$A$4:$AY$1029,COLUMN('04施策の客観指標'!$AU:$AU),FALSE)</f>
        <v>a</v>
      </c>
      <c r="EB68" s="878" t="str">
        <f>VLOOKUP($A68&amp;"-"&amp;EB$4,'04施策の客観指標'!$A$4:$AY$1029,COLUMN('04施策の客観指標'!$AU:$AU),FALSE)</f>
        <v>-</v>
      </c>
      <c r="EC68" s="878" t="str">
        <f>VLOOKUP($A68&amp;"-"&amp;EC$4,'04施策の客観指標'!$A$4:$AY$1029,COLUMN('04施策の客観指標'!$AU:$AU),FALSE)</f>
        <v>-</v>
      </c>
      <c r="ED68" s="878" t="str">
        <f>VLOOKUP($A68&amp;"-"&amp;ED$4,'04施策の客観指標'!$A$4:$AY$1029,COLUMN('04施策の客観指標'!$AU:$AU),FALSE)</f>
        <v>-</v>
      </c>
      <c r="EE68" s="878" t="str">
        <f>VLOOKUP($A68&amp;"-"&amp;EE$4,'04施策の客観指標'!$A$4:$AY$1029,COLUMN('04施策の客観指標'!$AU:$AU),FALSE)</f>
        <v>-</v>
      </c>
      <c r="EF68" s="878" t="str">
        <f>VLOOKUP($A68&amp;"-"&amp;EF$4,'04施策の客観指標'!$A$4:$AY$1029,COLUMN('04施策の客観指標'!$AU:$AU),FALSE)</f>
        <v>-</v>
      </c>
      <c r="EG68" s="878" t="str">
        <f>VLOOKUP($A68&amp;"-"&amp;EG$4,'04施策の客観指標'!$A$4:$AY$1029,COLUMN('04施策の客観指標'!$AU:$AU),FALSE)</f>
        <v>-</v>
      </c>
      <c r="EH68" s="879" t="str">
        <f t="shared" si="191"/>
        <v>a</v>
      </c>
      <c r="EI68" s="895">
        <f>IF(DY68="-","-",VLOOKUP($A68&amp;"-"&amp;DY$4,'04施策の客観指標'!$A$4:$AY$1029,COLUMN('04施策の客観指標'!$AY:$AY),FALSE))</f>
        <v>1</v>
      </c>
      <c r="EJ68" s="895">
        <f>IF(DZ68="-","-",VLOOKUP($A68&amp;"-"&amp;DZ$4,'04施策の客観指標'!$A$4:$AY$1029,COLUMN('04施策の客観指標'!$AY:$AY),FALSE))</f>
        <v>1</v>
      </c>
      <c r="EK68" s="895">
        <f>IF(EA68="-","-",VLOOKUP($A68&amp;"-"&amp;EA$4,'04施策の客観指標'!$A$4:$AY$1029,COLUMN('04施策の客観指標'!$AY:$AY),FALSE))</f>
        <v>1</v>
      </c>
      <c r="EL68" s="895" t="str">
        <f>IF(EB68="-","-",VLOOKUP($A68&amp;"-"&amp;EB$4,'04施策の客観指標'!$A$4:$AY$1029,COLUMN('04施策の客観指標'!$AY:$AY),FALSE))</f>
        <v>-</v>
      </c>
      <c r="EM68" s="895" t="str">
        <f>IF(EC68="-","-",VLOOKUP($A68&amp;"-"&amp;EC$4,'04施策の客観指標'!$A$4:$AY$1029,COLUMN('04施策の客観指標'!$AY:$AY),FALSE))</f>
        <v>-</v>
      </c>
      <c r="EN68" s="895" t="str">
        <f>IF(ED68="-","-",VLOOKUP($A68&amp;"-"&amp;ED$4,'04施策の客観指標'!$A$4:$AY$1029,COLUMN('04施策の客観指標'!$AY:$AY),FALSE))</f>
        <v>-</v>
      </c>
      <c r="EO68" s="895" t="str">
        <f>IF(EE68="-","-",VLOOKUP($A68&amp;"-"&amp;EE$4,'04施策の客観指標'!$A$4:$AY$1029,COLUMN('04施策の客観指標'!$AY:$AY),FALSE))</f>
        <v>-</v>
      </c>
      <c r="EP68" s="895" t="str">
        <f>IF(EF68="-","-",VLOOKUP($A68&amp;"-"&amp;EF$4,'04施策の客観指標'!$A$4:$AY$1029,COLUMN('04施策の客観指標'!$AY:$AY),FALSE))</f>
        <v>-</v>
      </c>
      <c r="EQ68" s="895" t="str">
        <f>IF(EG68="-","-",VLOOKUP($A68&amp;"-"&amp;EG$4,'04施策の客観指標'!$A$4:$AY$1029,COLUMN('04施策の客観指標'!$AY:$AY),FALSE))</f>
        <v>-</v>
      </c>
      <c r="ER68" s="879">
        <f t="shared" si="192"/>
        <v>3</v>
      </c>
      <c r="ES68" s="877">
        <f t="shared" si="193"/>
        <v>4</v>
      </c>
      <c r="ET68" s="878">
        <f t="shared" si="194"/>
        <v>4</v>
      </c>
      <c r="EU68" s="878">
        <f t="shared" si="195"/>
        <v>4</v>
      </c>
      <c r="EV68" s="878" t="str">
        <f t="shared" si="196"/>
        <v/>
      </c>
      <c r="EW68" s="878" t="str">
        <f t="shared" si="197"/>
        <v/>
      </c>
      <c r="EX68" s="878" t="str">
        <f t="shared" si="198"/>
        <v/>
      </c>
      <c r="EY68" s="878" t="str">
        <f t="shared" si="199"/>
        <v/>
      </c>
      <c r="EZ68" s="878" t="str">
        <f t="shared" si="200"/>
        <v/>
      </c>
      <c r="FA68" s="878" t="str">
        <f t="shared" si="201"/>
        <v/>
      </c>
      <c r="FB68" s="855">
        <f t="shared" si="202"/>
        <v>1</v>
      </c>
      <c r="FC68" s="877" t="str">
        <f>IF($K68="○",VLOOKUP($C68&amp;"-"&amp;FC$4,'05市民生活実感調査'!$A$3:$BC$218,COLUMN('05市民生活実感調査'!$AI:$AI),FALSE),"-")</f>
        <v>c</v>
      </c>
      <c r="FD68" s="878" t="str">
        <f>IF($L68="○",VLOOKUP($C68&amp;"-"&amp;FD$4,'05市民生活実感調査'!$A$3:$BC$218,COLUMN('05市民生活実感調査'!$AI:$AI),FALSE),"-")</f>
        <v>c</v>
      </c>
      <c r="FE68" s="878" t="str">
        <f>IF($M68="○",VLOOKUP($C68&amp;"-"&amp;FE$4,'05市民生活実感調査'!$A$3:$BC$218,COLUMN('05市民生活実感調査'!$AI:$AI),FALSE),"-")</f>
        <v>c</v>
      </c>
      <c r="FF68" s="878" t="str">
        <f>IF($N68="○",VLOOKUP($C68&amp;"-"&amp;FF$4,'05市民生活実感調査'!$A$3:$BC$218,COLUMN('05市民生活実感調査'!$AI:$AI),FALSE),"-")</f>
        <v>-</v>
      </c>
      <c r="FG68" s="878" t="str">
        <f>IF($O68="○",VLOOKUP($C68&amp;"-"&amp;FG$4,'05市民生活実感調査'!$A$3:$BC$218,COLUMN('05市民生活実感調査'!$AI:$AI),FALSE),"-")</f>
        <v>-</v>
      </c>
      <c r="FH68" s="878" t="str">
        <f>IF($P68="○",VLOOKUP($C68&amp;"-"&amp;FH$4,'05市民生活実感調査'!$A$3:$BC$218,COLUMN('05市民生活実感調査'!$AI:$AI),FALSE),"-")</f>
        <v>-</v>
      </c>
      <c r="FI68" s="878" t="str">
        <f>IF($Q68="○",VLOOKUP($C68&amp;"-"&amp;FI$4,'05市民生活実感調査'!$A$3:$BC$218,COLUMN('05市民生活実感調査'!$AI:$AI),FALSE),"-")</f>
        <v>-</v>
      </c>
      <c r="FJ68" s="878" t="str">
        <f>IF($R68="○",VLOOKUP($C68&amp;"-"&amp;FJ$4,'05市民生活実感調査'!$A$3:$BC$218,COLUMN('05市民生活実感調査'!$AI:$AI),FALSE),"-")</f>
        <v>-</v>
      </c>
      <c r="FK68" s="879" t="str">
        <f t="shared" si="203"/>
        <v>c</v>
      </c>
      <c r="FL68" s="877">
        <f t="shared" si="204"/>
        <v>2</v>
      </c>
      <c r="FM68" s="878">
        <f t="shared" si="205"/>
        <v>2</v>
      </c>
      <c r="FN68" s="878">
        <f t="shared" si="206"/>
        <v>2</v>
      </c>
      <c r="FO68" s="878" t="str">
        <f t="shared" si="207"/>
        <v/>
      </c>
      <c r="FP68" s="878" t="str">
        <f t="shared" si="208"/>
        <v/>
      </c>
      <c r="FQ68" s="878" t="str">
        <f t="shared" si="209"/>
        <v/>
      </c>
      <c r="FR68" s="878" t="str">
        <f t="shared" si="210"/>
        <v/>
      </c>
      <c r="FS68" s="878" t="str">
        <f t="shared" si="211"/>
        <v/>
      </c>
      <c r="FT68" s="840">
        <f t="shared" si="212"/>
        <v>0.5</v>
      </c>
      <c r="FU68" s="876" t="str">
        <f t="shared" si="213"/>
        <v>客観指標</v>
      </c>
      <c r="FV68" s="863" t="str">
        <f t="shared" si="214"/>
        <v>市立学校施設整備や学習環境整備等、対象が限られた施策であり、市民の生活実感に施策の効果がすぐには反映されにくい性質があるため客観指標を重視する。</v>
      </c>
      <c r="FW68" s="877" t="str">
        <f>VLOOKUP(EH68&amp;FK68&amp;FU68,プルダウン!$AC$2:$AD$71,2,FALSE)</f>
        <v>B</v>
      </c>
      <c r="FX68" s="859" t="str">
        <f>VLOOKUP(FW68,プルダウン!$A$1:$B$6,2,FALSE)</f>
        <v>政策の目的がかなり達成されている</v>
      </c>
      <c r="FY68" s="860"/>
      <c r="FZ68" s="859"/>
      <c r="GA68" s="889" t="str">
        <f>VLOOKUP($A68&amp;"-"&amp;GA$4,'04施策の客観指標'!$A$4:$AY$1029,COLUMN('04施策の客観指標'!$AV:$AV),FALSE)</f>
        <v>a</v>
      </c>
      <c r="GB68" s="878" t="str">
        <f>VLOOKUP($A68&amp;"-"&amp;GB$4,'04施策の客観指標'!$A$4:$AY$1029,COLUMN('04施策の客観指標'!$AV:$AV),FALSE)</f>
        <v>d</v>
      </c>
      <c r="GC68" s="878" t="str">
        <f>VLOOKUP($A68&amp;"-"&amp;GC$4,'04施策の客観指標'!$A$4:$AY$1029,COLUMN('04施策の客観指標'!$AV:$AV),FALSE)</f>
        <v>a</v>
      </c>
      <c r="GD68" s="878" t="str">
        <f>VLOOKUP($A68&amp;"-"&amp;GD$4,'04施策の客観指標'!$A$4:$AY$1029,COLUMN('04施策の客観指標'!$AV:$AV),FALSE)</f>
        <v>-</v>
      </c>
      <c r="GE68" s="878" t="str">
        <f>VLOOKUP($A68&amp;"-"&amp;GE$4,'04施策の客観指標'!$A$4:$AY$1029,COLUMN('04施策の客観指標'!$AV:$AV),FALSE)</f>
        <v>-</v>
      </c>
      <c r="GF68" s="878" t="str">
        <f>VLOOKUP($A68&amp;"-"&amp;GF$4,'04施策の客観指標'!$A$4:$AY$1029,COLUMN('04施策の客観指標'!$AV:$AV),FALSE)</f>
        <v>-</v>
      </c>
      <c r="GG68" s="878" t="str">
        <f>VLOOKUP($A68&amp;"-"&amp;GG$4,'04施策の客観指標'!$A$4:$AY$1029,COLUMN('04施策の客観指標'!$AV:$AV),FALSE)</f>
        <v>-</v>
      </c>
      <c r="GH68" s="878" t="str">
        <f>VLOOKUP($A68&amp;"-"&amp;GH$4,'04施策の客観指標'!$A$4:$AY$1029,COLUMN('04施策の客観指標'!$AV:$AV),FALSE)</f>
        <v>-</v>
      </c>
      <c r="GI68" s="878" t="str">
        <f>VLOOKUP($A68&amp;"-"&amp;GI$4,'04施策の客観指標'!$A$4:$AY$1029,COLUMN('04施策の客観指標'!$AV:$AV),FALSE)</f>
        <v>-</v>
      </c>
      <c r="GJ68" s="879" t="str">
        <f t="shared" si="215"/>
        <v>b</v>
      </c>
      <c r="GK68" s="856">
        <f>IF(GA68="-","-",VLOOKUP($A68&amp;"-"&amp;GA$4,'04施策の客観指標'!$A$4:$AY$1029,COLUMN('04施策の客観指標'!$AY:$AY),FALSE))</f>
        <v>1</v>
      </c>
      <c r="GL68" s="856">
        <f>IF(GB68="-","-",VLOOKUP($A68&amp;"-"&amp;GB$4,'04施策の客観指標'!$A$4:$AY$1029,COLUMN('04施策の客観指標'!$AY:$AY),FALSE))</f>
        <v>1</v>
      </c>
      <c r="GM68" s="856">
        <f>IF(GC68="-","-",VLOOKUP($A68&amp;"-"&amp;GC$4,'04施策の客観指標'!$A$4:$AY$1029,COLUMN('04施策の客観指標'!$AY:$AY),FALSE))</f>
        <v>1</v>
      </c>
      <c r="GN68" s="856" t="str">
        <f>IF(GD68="-","-",VLOOKUP($A68&amp;"-"&amp;GD$4,'04施策の客観指標'!$A$4:$AY$1029,COLUMN('04施策の客観指標'!$AY:$AY),FALSE))</f>
        <v>-</v>
      </c>
      <c r="GO68" s="856" t="str">
        <f>IF(GE68="-","-",VLOOKUP($A68&amp;"-"&amp;GE$4,'04施策の客観指標'!$A$4:$AY$1029,COLUMN('04施策の客観指標'!$AY:$AY),FALSE))</f>
        <v>-</v>
      </c>
      <c r="GP68" s="856" t="str">
        <f>IF(GF68="-","-",VLOOKUP($A68&amp;"-"&amp;GF$4,'04施策の客観指標'!$A$4:$AY$1029,COLUMN('04施策の客観指標'!$AY:$AY),FALSE))</f>
        <v>-</v>
      </c>
      <c r="GQ68" s="856" t="str">
        <f>IF(GG68="-","-",VLOOKUP($A68&amp;"-"&amp;GG$4,'04施策の客観指標'!$A$4:$AY$1029,COLUMN('04施策の客観指標'!$AY:$AY),FALSE))</f>
        <v>-</v>
      </c>
      <c r="GR68" s="856" t="str">
        <f>IF(GH68="-","-",VLOOKUP($A68&amp;"-"&amp;GH$4,'04施策の客観指標'!$A$4:$AY$1029,COLUMN('04施策の客観指標'!$AY:$AY),FALSE))</f>
        <v>-</v>
      </c>
      <c r="GS68" s="856" t="str">
        <f>IF(GI68="-","-",VLOOKUP($A68&amp;"-"&amp;GI$4,'04施策の客観指標'!$A$4:$AY$1029,COLUMN('04施策の客観指標'!$AY:$AY),FALSE))</f>
        <v>-</v>
      </c>
      <c r="GT68" s="879">
        <f t="shared" si="216"/>
        <v>3</v>
      </c>
      <c r="GU68" s="877">
        <f t="shared" si="217"/>
        <v>4</v>
      </c>
      <c r="GV68" s="878">
        <f t="shared" si="218"/>
        <v>1</v>
      </c>
      <c r="GW68" s="878">
        <f t="shared" si="219"/>
        <v>4</v>
      </c>
      <c r="GX68" s="878" t="str">
        <f t="shared" si="220"/>
        <v/>
      </c>
      <c r="GY68" s="878" t="str">
        <f t="shared" si="221"/>
        <v/>
      </c>
      <c r="GZ68" s="878" t="str">
        <f t="shared" si="222"/>
        <v/>
      </c>
      <c r="HA68" s="878" t="str">
        <f t="shared" si="223"/>
        <v/>
      </c>
      <c r="HB68" s="878" t="str">
        <f t="shared" si="224"/>
        <v/>
      </c>
      <c r="HC68" s="878" t="str">
        <f t="shared" si="225"/>
        <v/>
      </c>
      <c r="HD68" s="855">
        <f t="shared" si="226"/>
        <v>0.75</v>
      </c>
      <c r="HE68" s="877" t="str">
        <f>IF($K68="○",VLOOKUP($C68&amp;"-"&amp;HE$4,'05市民生活実感調査'!$A$3:$BC$218,COLUMN('05市民生活実感調査'!$AS:$AS),FALSE),"-")</f>
        <v>c</v>
      </c>
      <c r="HF68" s="878" t="str">
        <f>IF($L68="○",VLOOKUP($C68&amp;"-"&amp;HF$4,'05市民生活実感調査'!$A$3:$BC$218,COLUMN('05市民生活実感調査'!$AS:$AS),FALSE),"-")</f>
        <v>c</v>
      </c>
      <c r="HG68" s="878" t="str">
        <f>IF($M68="○",VLOOKUP($C68&amp;"-"&amp;HG$4,'05市民生活実感調査'!$A$3:$BC$218,COLUMN('05市民生活実感調査'!$AS:$AS),FALSE),"-")</f>
        <v>c</v>
      </c>
      <c r="HH68" s="878" t="str">
        <f>IF($N68="○",VLOOKUP($C68&amp;"-"&amp;HH$4,'05市民生活実感調査'!$A$3:$BC$218,COLUMN('05市民生活実感調査'!$AS:$AS),FALSE),"-")</f>
        <v>-</v>
      </c>
      <c r="HI68" s="878" t="str">
        <f>IF($O68="○",VLOOKUP($C68&amp;"-"&amp;HI$4,'05市民生活実感調査'!$A$3:$BC$218,COLUMN('05市民生活実感調査'!$AS:$AS),FALSE),"-")</f>
        <v>-</v>
      </c>
      <c r="HJ68" s="878" t="str">
        <f>IF($P68="○",VLOOKUP($C68&amp;"-"&amp;HJ$4,'05市民生活実感調査'!$A$3:$BC$218,COLUMN('05市民生活実感調査'!$AS:$AS),FALSE),"-")</f>
        <v>-</v>
      </c>
      <c r="HK68" s="878" t="str">
        <f>IF($Q68="○",VLOOKUP($C68&amp;"-"&amp;HK$4,'05市民生活実感調査'!$A$3:$BC$218,COLUMN('05市民生活実感調査'!$AS:$AS),FALSE),"-")</f>
        <v>-</v>
      </c>
      <c r="HL68" s="878" t="str">
        <f>IF($R68="○",VLOOKUP($C68&amp;"-"&amp;HL$4,'05市民生活実感調査'!$A$3:$BC$218,COLUMN('05市民生活実感調査'!$AS:$AS),FALSE),"-")</f>
        <v>-</v>
      </c>
      <c r="HM68" s="879" t="str">
        <f t="shared" si="227"/>
        <v>c</v>
      </c>
      <c r="HN68" s="877">
        <f t="shared" si="228"/>
        <v>2</v>
      </c>
      <c r="HO68" s="878">
        <f t="shared" si="229"/>
        <v>2</v>
      </c>
      <c r="HP68" s="878">
        <f t="shared" si="230"/>
        <v>2</v>
      </c>
      <c r="HQ68" s="878" t="str">
        <f t="shared" si="231"/>
        <v/>
      </c>
      <c r="HR68" s="878" t="str">
        <f t="shared" si="232"/>
        <v/>
      </c>
      <c r="HS68" s="878" t="str">
        <f t="shared" si="233"/>
        <v/>
      </c>
      <c r="HT68" s="878" t="str">
        <f t="shared" si="234"/>
        <v/>
      </c>
      <c r="HU68" s="878" t="str">
        <f t="shared" si="235"/>
        <v/>
      </c>
      <c r="HV68" s="840">
        <f t="shared" si="236"/>
        <v>0.5</v>
      </c>
      <c r="HW68" s="876" t="str">
        <f t="shared" si="237"/>
        <v>客観指標</v>
      </c>
      <c r="HX68" s="863" t="str">
        <f t="shared" si="238"/>
        <v>市立学校施設整備や学習環境整備等、対象が限られた施策であり、市民の生活実感に施策の効果がすぐには反映されにくい性質があるため客観指標を重視する。</v>
      </c>
      <c r="HY68" s="877" t="str">
        <f>VLOOKUP(GJ68&amp;HM68&amp;HW68,プルダウン!$AC$2:$AD$71,2,FALSE)</f>
        <v>B</v>
      </c>
      <c r="HZ68" s="859" t="str">
        <f>VLOOKUP(HY68,プルダウン!$A$1:$B$6,2,FALSE)</f>
        <v>政策の目的がかなり達成されている</v>
      </c>
      <c r="IA68" s="860"/>
      <c r="IB68" s="859"/>
      <c r="IC68" s="889" t="str">
        <f>VLOOKUP($A68&amp;"-"&amp;IC$4,'04施策の客観指標'!$A$4:$AY$1029,COLUMN('04施策の客観指標'!$AW:$AW),FALSE)</f>
        <v>a</v>
      </c>
      <c r="ID68" s="878" t="str">
        <f>VLOOKUP($A68&amp;"-"&amp;ID$4,'04施策の客観指標'!$A$4:$AY$1029,COLUMN('04施策の客観指標'!$AW:$AW),FALSE)</f>
        <v>d</v>
      </c>
      <c r="IE68" s="878" t="str">
        <f>VLOOKUP($A68&amp;"-"&amp;IE$4,'04施策の客観指標'!$A$4:$AY$1029,COLUMN('04施策の客観指標'!$AW:$AW),FALSE)</f>
        <v>a</v>
      </c>
      <c r="IF68" s="878" t="str">
        <f>VLOOKUP($A68&amp;"-"&amp;IF$4,'04施策の客観指標'!$A$4:$AY$1029,COLUMN('04施策の客観指標'!$AW:$AW),FALSE)</f>
        <v>-</v>
      </c>
      <c r="IG68" s="878" t="str">
        <f>VLOOKUP($A68&amp;"-"&amp;IG$4,'04施策の客観指標'!$A$4:$AY$1029,COLUMN('04施策の客観指標'!$AW:$AW),FALSE)</f>
        <v>-</v>
      </c>
      <c r="IH68" s="878" t="str">
        <f>VLOOKUP($A68&amp;"-"&amp;IH$4,'04施策の客観指標'!$A$4:$AY$1029,COLUMN('04施策の客観指標'!$AW:$AW),FALSE)</f>
        <v>-</v>
      </c>
      <c r="II68" s="878" t="str">
        <f>VLOOKUP($A68&amp;"-"&amp;II$4,'04施策の客観指標'!$A$4:$AY$1029,COLUMN('04施策の客観指標'!$AW:$AW),FALSE)</f>
        <v>-</v>
      </c>
      <c r="IJ68" s="878" t="str">
        <f>VLOOKUP($A68&amp;"-"&amp;IJ$4,'04施策の客観指標'!$A$4:$AY$1029,COLUMN('04施策の客観指標'!$AW:$AW),FALSE)</f>
        <v>-</v>
      </c>
      <c r="IK68" s="878" t="str">
        <f>VLOOKUP($A68&amp;"-"&amp;IK$4,'04施策の客観指標'!$A$4:$AY$1029,COLUMN('04施策の客観指標'!$AW:$AW),FALSE)</f>
        <v>-</v>
      </c>
      <c r="IL68" s="879" t="str">
        <f t="shared" si="239"/>
        <v>b</v>
      </c>
      <c r="IM68" s="856">
        <f>IF(IC68="-","-",VLOOKUP($A68&amp;"-"&amp;IC$4,'04施策の客観指標'!$A$4:$AY$1029,COLUMN('04施策の客観指標'!$AY:$AY),FALSE))</f>
        <v>1</v>
      </c>
      <c r="IN68" s="856">
        <f>IF(ID68="-","-",VLOOKUP($A68&amp;"-"&amp;ID$4,'04施策の客観指標'!$A$4:$AY$1029,COLUMN('04施策の客観指標'!$AY:$AY),FALSE))</f>
        <v>1</v>
      </c>
      <c r="IO68" s="856">
        <f>IF(IE68="-","-",VLOOKUP($A68&amp;"-"&amp;IE$4,'04施策の客観指標'!$A$4:$AY$1029,COLUMN('04施策の客観指標'!$AY:$AY),FALSE))</f>
        <v>1</v>
      </c>
      <c r="IP68" s="856" t="str">
        <f>IF(IF68="-","-",VLOOKUP($A68&amp;"-"&amp;IF$4,'04施策の客観指標'!$A$4:$AY$1029,COLUMN('04施策の客観指標'!$AY:$AY),FALSE))</f>
        <v>-</v>
      </c>
      <c r="IQ68" s="856" t="str">
        <f>IF(IG68="-","-",VLOOKUP($A68&amp;"-"&amp;IG$4,'04施策の客観指標'!$A$4:$AY$1029,COLUMN('04施策の客観指標'!$AY:$AY),FALSE))</f>
        <v>-</v>
      </c>
      <c r="IR68" s="856" t="str">
        <f>IF(IH68="-","-",VLOOKUP($A68&amp;"-"&amp;IH$4,'04施策の客観指標'!$A$4:$AY$1029,COLUMN('04施策の客観指標'!$AY:$AY),FALSE))</f>
        <v>-</v>
      </c>
      <c r="IS68" s="856" t="str">
        <f>IF(II68="-","-",VLOOKUP($A68&amp;"-"&amp;II$4,'04施策の客観指標'!$A$4:$AY$1029,COLUMN('04施策の客観指標'!$AY:$AY),FALSE))</f>
        <v>-</v>
      </c>
      <c r="IT68" s="856" t="str">
        <f>IF(IJ68="-","-",VLOOKUP($A68&amp;"-"&amp;IJ$4,'04施策の客観指標'!$A$4:$AY$1029,COLUMN('04施策の客観指標'!$AY:$AY),FALSE))</f>
        <v>-</v>
      </c>
      <c r="IU68" s="856" t="str">
        <f>IF(IK68="-","-",VLOOKUP($A68&amp;"-"&amp;IK$4,'04施策の客観指標'!$A$4:$AY$1029,COLUMN('04施策の客観指標'!$AY:$AY),FALSE))</f>
        <v>-</v>
      </c>
      <c r="IV68" s="879">
        <f t="shared" si="240"/>
        <v>3</v>
      </c>
      <c r="IW68" s="877">
        <f t="shared" si="241"/>
        <v>4</v>
      </c>
      <c r="IX68" s="878">
        <f t="shared" si="242"/>
        <v>1</v>
      </c>
      <c r="IY68" s="878">
        <f t="shared" si="243"/>
        <v>4</v>
      </c>
      <c r="IZ68" s="878" t="str">
        <f t="shared" si="244"/>
        <v/>
      </c>
      <c r="JA68" s="878" t="str">
        <f t="shared" si="245"/>
        <v/>
      </c>
      <c r="JB68" s="878" t="str">
        <f t="shared" si="246"/>
        <v/>
      </c>
      <c r="JC68" s="878" t="str">
        <f t="shared" si="247"/>
        <v/>
      </c>
      <c r="JD68" s="878" t="str">
        <f t="shared" si="248"/>
        <v/>
      </c>
      <c r="JE68" s="878" t="str">
        <f t="shared" si="249"/>
        <v/>
      </c>
      <c r="JF68" s="855">
        <f t="shared" si="250"/>
        <v>0.75</v>
      </c>
      <c r="JG68" s="877" t="str">
        <f>IF($K68="○",VLOOKUP($C68&amp;"-"&amp;JG$4,'05市民生活実感調査'!$A$3:$BC$218,COLUMN('05市民生活実感調査'!$BC:$BC),FALSE),"-")</f>
        <v>c</v>
      </c>
      <c r="JH68" s="878" t="str">
        <f>IF($L68="○",VLOOKUP($C68&amp;"-"&amp;JH$4,'05市民生活実感調査'!$A$3:$BC$218,COLUMN('05市民生活実感調査'!$BC:$BC),FALSE),"-")</f>
        <v>c</v>
      </c>
      <c r="JI68" s="878" t="str">
        <f>IF($M68="○",VLOOKUP($C68&amp;"-"&amp;JI$4,'05市民生活実感調査'!$A$3:$BC$218,COLUMN('05市民生活実感調査'!$BC:$BC),FALSE),"-")</f>
        <v>c</v>
      </c>
      <c r="JJ68" s="878" t="str">
        <f>IF($N68="○",VLOOKUP($C68&amp;"-"&amp;JJ$4,'05市民生活実感調査'!$A$3:$BC$218,COLUMN('05市民生活実感調査'!$BC:$BC),FALSE),"-")</f>
        <v>-</v>
      </c>
      <c r="JK68" s="878" t="str">
        <f>IF($O68="○",VLOOKUP($C68&amp;"-"&amp;JK$4,'05市民生活実感調査'!$A$3:$BC$218,COLUMN('05市民生活実感調査'!$BC:$BC),FALSE),"-")</f>
        <v>-</v>
      </c>
      <c r="JL68" s="878" t="str">
        <f>IF($P68="○",VLOOKUP($C68&amp;"-"&amp;JL$4,'05市民生活実感調査'!$A$3:$BC$218,COLUMN('05市民生活実感調査'!$BC:$BC),FALSE),"-")</f>
        <v>-</v>
      </c>
      <c r="JM68" s="878" t="str">
        <f>IF($Q68="○",VLOOKUP($C68&amp;"-"&amp;JM$4,'05市民生活実感調査'!$A$3:$BC$218,COLUMN('05市民生活実感調査'!$BC:$BC),FALSE),"-")</f>
        <v>-</v>
      </c>
      <c r="JN68" s="878" t="str">
        <f>IF($R68="○",VLOOKUP($C68&amp;"-"&amp;JN$4,'05市民生活実感調査'!$A$3:$BC$218,COLUMN('05市民生活実感調査'!$BC:$BC),FALSE),"-")</f>
        <v>-</v>
      </c>
      <c r="JO68" s="879" t="str">
        <f t="shared" si="251"/>
        <v>c</v>
      </c>
      <c r="JP68" s="877">
        <f t="shared" si="252"/>
        <v>2</v>
      </c>
      <c r="JQ68" s="878">
        <f t="shared" si="253"/>
        <v>2</v>
      </c>
      <c r="JR68" s="878">
        <f t="shared" si="254"/>
        <v>2</v>
      </c>
      <c r="JS68" s="878" t="str">
        <f t="shared" si="255"/>
        <v/>
      </c>
      <c r="JT68" s="878" t="str">
        <f t="shared" si="256"/>
        <v/>
      </c>
      <c r="JU68" s="878" t="str">
        <f t="shared" si="257"/>
        <v/>
      </c>
      <c r="JV68" s="878" t="str">
        <f t="shared" si="258"/>
        <v/>
      </c>
      <c r="JW68" s="878" t="str">
        <f t="shared" si="259"/>
        <v/>
      </c>
      <c r="JX68" s="840">
        <f t="shared" si="260"/>
        <v>0.5</v>
      </c>
      <c r="JY68" s="876" t="str">
        <f t="shared" si="263"/>
        <v>客観指標</v>
      </c>
      <c r="JZ68" s="863" t="str">
        <f t="shared" si="261"/>
        <v>市立学校施設整備や学習環境整備等、対象が限られた施策であり、市民の生活実感に施策の効果がすぐには反映されにくい性質があるため客観指標を重視する。</v>
      </c>
      <c r="KA68" s="877" t="str">
        <f>VLOOKUP(IL68&amp;JO68&amp;JY68,プルダウン!$AC$2:$AD$71,2,FALSE)</f>
        <v>B</v>
      </c>
      <c r="KB68" s="859" t="str">
        <f>VLOOKUP(KA68,プルダウン!$A$1:$B$6,2,FALSE)</f>
        <v>政策の目的がかなり達成されている</v>
      </c>
      <c r="KC68" s="860"/>
      <c r="KD68" s="859"/>
      <c r="KE68" s="883" t="str">
        <f>VLOOKUP($A68&amp;"-"&amp;KE$4,'04施策の客観指標'!$A$4:$AY$1029,COLUMN('04施策の客観指標'!$AX:$AX),FALSE)</f>
        <v>a</v>
      </c>
      <c r="KF68" s="813" t="str">
        <f>VLOOKUP($A68&amp;"-"&amp;KF$4,'04施策の客観指標'!$A$4:$AY$1029,COLUMN('04施策の客観指標'!$AX:$AX),FALSE)</f>
        <v>a</v>
      </c>
      <c r="KG68" s="813" t="str">
        <f>VLOOKUP($A68&amp;"-"&amp;KG$4,'04施策の客観指標'!$A$4:$AY$1029,COLUMN('04施策の客観指標'!$AX:$AX),FALSE)</f>
        <v>a</v>
      </c>
      <c r="KH68" s="813" t="str">
        <f>VLOOKUP($A68&amp;"-"&amp;KH$4,'04施策の客観指標'!$A$4:$AY$1029,COLUMN('04施策の客観指標'!$AX:$AX),FALSE)</f>
        <v>-</v>
      </c>
      <c r="KI68" s="813" t="str">
        <f>VLOOKUP($A68&amp;"-"&amp;KI$4,'04施策の客観指標'!$A$4:$AY$1029,COLUMN('04施策の客観指標'!$AX:$AX),FALSE)</f>
        <v>-</v>
      </c>
      <c r="KJ68" s="813" t="str">
        <f>VLOOKUP($A68&amp;"-"&amp;KJ$4,'04施策の客観指標'!$A$4:$AY$1029,COLUMN('04施策の客観指標'!$AX:$AX),FALSE)</f>
        <v>-</v>
      </c>
      <c r="KK68" s="813" t="str">
        <f>VLOOKUP($A68&amp;"-"&amp;KK$4,'04施策の客観指標'!$A$4:$AY$1029,COLUMN('04施策の客観指標'!$AX:$AX),FALSE)</f>
        <v>-</v>
      </c>
      <c r="KL68" s="813" t="str">
        <f>VLOOKUP($A68&amp;"-"&amp;KL$4,'04施策の客観指標'!$A$4:$AY$1029,COLUMN('04施策の客観指標'!$AX:$AX),FALSE)</f>
        <v>-</v>
      </c>
      <c r="KM68" s="813" t="str">
        <f>VLOOKUP($A68&amp;"-"&amp;KM$4,'04施策の客観指標'!$A$4:$AY$1029,COLUMN('04施策の客観指標'!$AX:$AX),FALSE)</f>
        <v>-</v>
      </c>
      <c r="KN68" s="814" t="str">
        <f t="shared" si="118"/>
        <v>a</v>
      </c>
      <c r="KO68" s="423">
        <f>IF(KE68="-","-",VLOOKUP($A68&amp;"-"&amp;KE$4,'04施策の客観指標'!$A$4:$AY$1029,COLUMN('04施策の客観指標'!$AY:$AY),FALSE))</f>
        <v>1</v>
      </c>
      <c r="KP68" s="423">
        <f>IF(KF68="-","-",VLOOKUP($A68&amp;"-"&amp;KF$4,'04施策の客観指標'!$A$4:$AY$1029,COLUMN('04施策の客観指標'!$AY:$AY),FALSE))</f>
        <v>1</v>
      </c>
      <c r="KQ68" s="423">
        <f>IF(KG68="-","-",VLOOKUP($A68&amp;"-"&amp;KG$4,'04施策の客観指標'!$A$4:$AY$1029,COLUMN('04施策の客観指標'!$AY:$AY),FALSE))</f>
        <v>1</v>
      </c>
      <c r="KR68" s="423" t="str">
        <f>IF(KH68="-","-",VLOOKUP($A68&amp;"-"&amp;KH$4,'04施策の客観指標'!$A$4:$AY$1029,COLUMN('04施策の客観指標'!$AY:$AY),FALSE))</f>
        <v>-</v>
      </c>
      <c r="KS68" s="423" t="str">
        <f>IF(KI68="-","-",VLOOKUP($A68&amp;"-"&amp;KI$4,'04施策の客観指標'!$A$4:$AY$1029,COLUMN('04施策の客観指標'!$AY:$AY),FALSE))</f>
        <v>-</v>
      </c>
      <c r="KT68" s="423" t="str">
        <f>IF(KJ68="-","-",VLOOKUP($A68&amp;"-"&amp;KJ$4,'04施策の客観指標'!$A$4:$AY$1029,COLUMN('04施策の客観指標'!$AY:$AY),FALSE))</f>
        <v>-</v>
      </c>
      <c r="KU68" s="423" t="str">
        <f>IF(KK68="-","-",VLOOKUP($A68&amp;"-"&amp;KK$4,'04施策の客観指標'!$A$4:$AY$1029,COLUMN('04施策の客観指標'!$AY:$AY),FALSE))</f>
        <v>-</v>
      </c>
      <c r="KV68" s="423" t="str">
        <f>IF(KL68="-","-",VLOOKUP($A68&amp;"-"&amp;KL$4,'04施策の客観指標'!$A$4:$AY$1029,COLUMN('04施策の客観指標'!$AY:$AY),FALSE))</f>
        <v>-</v>
      </c>
      <c r="KW68" s="423" t="str">
        <f>IF(KM68="-","-",VLOOKUP($A68&amp;"-"&amp;KM$4,'04施策の客観指標'!$A$4:$AY$1029,COLUMN('04施策の客観指標'!$AY:$AY),FALSE))</f>
        <v>-</v>
      </c>
      <c r="KX68" s="234">
        <f t="shared" si="119"/>
        <v>3</v>
      </c>
      <c r="KY68" s="237">
        <f t="shared" si="120"/>
        <v>4</v>
      </c>
      <c r="KZ68" s="187">
        <f t="shared" si="121"/>
        <v>4</v>
      </c>
      <c r="LA68" s="187">
        <f t="shared" si="122"/>
        <v>4</v>
      </c>
      <c r="LB68" s="187" t="str">
        <f t="shared" si="123"/>
        <v/>
      </c>
      <c r="LC68" s="187" t="str">
        <f t="shared" si="124"/>
        <v/>
      </c>
      <c r="LD68" s="187" t="str">
        <f t="shared" si="125"/>
        <v/>
      </c>
      <c r="LE68" s="187" t="str">
        <f t="shared" si="126"/>
        <v/>
      </c>
      <c r="LF68" s="187" t="str">
        <f t="shared" si="127"/>
        <v/>
      </c>
      <c r="LG68" s="187" t="str">
        <f t="shared" si="128"/>
        <v/>
      </c>
      <c r="LH68" s="240">
        <f t="shared" si="129"/>
        <v>1</v>
      </c>
      <c r="LI68" s="820" t="str">
        <f>IF($K68="○",VLOOKUP($C68&amp;"-"&amp;LI$4,'05市民生活実感調査'!$A$3:$BM$218,COLUMN('05市民生活実感調査'!$BM:$BM),FALSE),"-")</f>
        <v>c</v>
      </c>
      <c r="LJ68" s="821" t="str">
        <f>IF($L68="○",VLOOKUP($C68&amp;"-"&amp;LJ$4,'05市民生活実感調査'!$A$3:$BM$218,COLUMN('05市民生活実感調査'!$BM:$BM),FALSE),"-")</f>
        <v>c</v>
      </c>
      <c r="LK68" s="821" t="str">
        <f>IF($M68="○",VLOOKUP($C68&amp;"-"&amp;LK$4,'05市民生活実感調査'!$A$3:$BM$218,COLUMN('05市民生活実感調査'!$BM:$BM),FALSE),"-")</f>
        <v>c</v>
      </c>
      <c r="LL68" s="821" t="str">
        <f>IF($N68="○",VLOOKUP($C68&amp;"-"&amp;LL$4,'05市民生活実感調査'!$A$3:$BM$218,COLUMN('05市民生活実感調査'!$BM:$BM),FALSE),"-")</f>
        <v>-</v>
      </c>
      <c r="LM68" s="821" t="str">
        <f>IF($O68="○",VLOOKUP($C68&amp;"-"&amp;LM$4,'05市民生活実感調査'!$A$3:$BM$218,COLUMN('05市民生活実感調査'!$BM:$BM),FALSE),"-")</f>
        <v>-</v>
      </c>
      <c r="LN68" s="821" t="str">
        <f>IF($P68="○",VLOOKUP($C68&amp;"-"&amp;LN$4,'05市民生活実感調査'!$A$3:$BM$218,COLUMN('05市民生活実感調査'!$BM:$BM),FALSE),"-")</f>
        <v>-</v>
      </c>
      <c r="LO68" s="821" t="str">
        <f>IF($Q68="○",VLOOKUP($C68&amp;"-"&amp;LO$4,'05市民生活実感調査'!$A$3:$BM$218,COLUMN('05市民生活実感調査'!$BM:$BM),FALSE),"-")</f>
        <v>-</v>
      </c>
      <c r="LP68" s="821" t="str">
        <f>IF($R68="○",VLOOKUP($C68&amp;"-"&amp;LP$4,'05市民生活実感調査'!$A$3:$BM$218,COLUMN('05市民生活実感調査'!$BM:$BM),FALSE),"-")</f>
        <v>-</v>
      </c>
      <c r="LQ68" s="822" t="str">
        <f t="shared" si="130"/>
        <v>c</v>
      </c>
      <c r="LR68" s="237">
        <f t="shared" si="131"/>
        <v>2</v>
      </c>
      <c r="LS68" s="187">
        <f t="shared" si="132"/>
        <v>2</v>
      </c>
      <c r="LT68" s="187">
        <f t="shared" si="133"/>
        <v>2</v>
      </c>
      <c r="LU68" s="187" t="str">
        <f t="shared" si="134"/>
        <v/>
      </c>
      <c r="LV68" s="187" t="str">
        <f t="shared" si="135"/>
        <v/>
      </c>
      <c r="LW68" s="187" t="str">
        <f t="shared" si="136"/>
        <v/>
      </c>
      <c r="LX68" s="187" t="str">
        <f t="shared" si="137"/>
        <v/>
      </c>
      <c r="LY68" s="187" t="str">
        <f t="shared" si="138"/>
        <v/>
      </c>
      <c r="LZ68" s="422">
        <f t="shared" si="142"/>
        <v>0.5</v>
      </c>
      <c r="MA68" s="103" t="str">
        <f t="shared" si="144"/>
        <v>客観指標</v>
      </c>
      <c r="MB68" s="104" t="str">
        <f t="shared" si="140"/>
        <v>市立学校施設整備や学習環境整備等、対象が限られた施策であり、市民の生活実感に施策の効果がすぐには反映されにくい性質があるため客観指標を重視する。</v>
      </c>
      <c r="MC68" s="823" t="str">
        <f>VLOOKUP(KN68&amp;LQ68&amp;MA68,プルダウン!$AC$2:$AD$71,2,FALSE)</f>
        <v>B</v>
      </c>
      <c r="MD68" s="824" t="str">
        <f>VLOOKUP(MC68,プルダウン!$A$1:$B$6,2,FALSE)</f>
        <v>政策の目的がかなり達成されている</v>
      </c>
      <c r="ME68" s="91"/>
      <c r="MF68" s="190"/>
    </row>
    <row r="69" spans="1:344" ht="294.75" customHeight="1">
      <c r="A69" s="231">
        <v>1801</v>
      </c>
      <c r="B69" s="104" t="s">
        <v>221</v>
      </c>
      <c r="C69" s="237">
        <f t="shared" ref="C69:C100" si="264">ROUNDDOWN(A69/100,0)</f>
        <v>18</v>
      </c>
      <c r="D69" s="190" t="str">
        <f>IFERROR(VLOOKUP(C69,プルダウン!$L$2:$M$28,2,FALSE),"-")</f>
        <v>生涯学習</v>
      </c>
      <c r="E69" s="104"/>
      <c r="F69" s="91" t="s">
        <v>1412</v>
      </c>
      <c r="G69" s="117" t="s">
        <v>1574</v>
      </c>
      <c r="H69" s="91"/>
      <c r="I69" s="117"/>
      <c r="J69" s="104"/>
      <c r="K69" s="420" t="s">
        <v>383</v>
      </c>
      <c r="L69" s="421" t="s">
        <v>83</v>
      </c>
      <c r="M69" s="421" t="s">
        <v>83</v>
      </c>
      <c r="N69" s="421" t="s">
        <v>83</v>
      </c>
      <c r="O69" s="421" t="s">
        <v>83</v>
      </c>
      <c r="P69" s="421" t="s">
        <v>83</v>
      </c>
      <c r="Q69" s="421" t="s">
        <v>83</v>
      </c>
      <c r="R69" s="422" t="s">
        <v>83</v>
      </c>
      <c r="S69" s="877" t="str">
        <f>VLOOKUP($A69&amp;"-"&amp;S$4,'04施策の客観指標'!$A$4:$AY$1029,COLUMN('04施策の客観指標'!$AS:$AS),FALSE)</f>
        <v>-</v>
      </c>
      <c r="T69" s="878" t="str">
        <f>VLOOKUP($A69&amp;"-"&amp;T$4,'04施策の客観指標'!$A$4:$AY$1029,COLUMN('04施策の客観指標'!$AS:$AS),FALSE)</f>
        <v>b</v>
      </c>
      <c r="U69" s="878" t="str">
        <f>VLOOKUP($A69&amp;"-"&amp;U$4,'04施策の客観指標'!$A$4:$AY$1029,COLUMN('04施策の客観指標'!$AS:$AS),FALSE)</f>
        <v>-</v>
      </c>
      <c r="V69" s="878" t="str">
        <f>VLOOKUP($A69&amp;"-"&amp;V$4,'04施策の客観指標'!$A$4:$AY$1029,COLUMN('04施策の客観指標'!$AS:$AS),FALSE)</f>
        <v>-</v>
      </c>
      <c r="W69" s="878" t="str">
        <f>VLOOKUP($A69&amp;"-"&amp;W$4,'04施策の客観指標'!$A$4:$AY$1029,COLUMN('04施策の客観指標'!$AS:$AS),FALSE)</f>
        <v>-</v>
      </c>
      <c r="X69" s="878" t="str">
        <f>VLOOKUP($A69&amp;"-"&amp;X$4,'04施策の客観指標'!$A$4:$AY$1029,COLUMN('04施策の客観指標'!$AS:$AS),FALSE)</f>
        <v>-</v>
      </c>
      <c r="Y69" s="878" t="str">
        <f>VLOOKUP($A69&amp;"-"&amp;Y$4,'04施策の客観指標'!$A$4:$AY$1029,COLUMN('04施策の客観指標'!$AS:$AS),FALSE)</f>
        <v>-</v>
      </c>
      <c r="Z69" s="878" t="str">
        <f>VLOOKUP($A69&amp;"-"&amp;Z$4,'04施策の客観指標'!$A$4:$AY$1029,COLUMN('04施策の客観指標'!$AS:$AS),FALSE)</f>
        <v>-</v>
      </c>
      <c r="AA69" s="852" t="str">
        <f>VLOOKUP($A69&amp;"-"&amp;AA$4,'04施策の客観指標'!$A$4:$AY$1029,COLUMN('04施策の客観指標'!$AS:$AS),FALSE)</f>
        <v>-</v>
      </c>
      <c r="AB69" s="876" t="str">
        <f t="shared" ref="AB69:AB100" si="265">_xlfn.IFS(AV69="-","-",AV69&gt;=0.8,"a",AV69&gt;=0.6,"b",AV69&gt;=0.4,"c",AV69&gt;=0.2,"d",AV69&lt;0.2,"e")</f>
        <v>b</v>
      </c>
      <c r="AC69" s="856" t="s">
        <v>83</v>
      </c>
      <c r="AD69" s="878">
        <v>1</v>
      </c>
      <c r="AE69" s="878" t="s">
        <v>83</v>
      </c>
      <c r="AF69" s="878" t="s">
        <v>83</v>
      </c>
      <c r="AG69" s="878" t="s">
        <v>83</v>
      </c>
      <c r="AH69" s="878" t="s">
        <v>83</v>
      </c>
      <c r="AI69" s="878" t="s">
        <v>83</v>
      </c>
      <c r="AJ69" s="878" t="s">
        <v>83</v>
      </c>
      <c r="AK69" s="878" t="s">
        <v>83</v>
      </c>
      <c r="AL69" s="879">
        <f t="shared" ref="AL69:AL100" si="266">SUM(AC69:AK69)</f>
        <v>1</v>
      </c>
      <c r="AM69" s="877" t="str">
        <f t="shared" ref="AM69:AM100" si="267">_xlfn.SWITCH(S69,"a",4*AC69,"b",3*AC69,"c",2*AC69,"d",1*AC69,"e",0*AC69,"-","")</f>
        <v/>
      </c>
      <c r="AN69" s="878">
        <f t="shared" ref="AN69:AN100" si="268">_xlfn.SWITCH(T69,"a",4*AD69,"b",3*AD69,"c",2*AD69,"d",1*AD69,"e",0*AD69,"-","")</f>
        <v>3</v>
      </c>
      <c r="AO69" s="878" t="str">
        <f t="shared" ref="AO69:AO100" si="269">_xlfn.SWITCH(U69,"a",4*AE69,"b",3*AE69,"c",2*AE69,"d",1*AE69,"e",0*AE69,"-","")</f>
        <v/>
      </c>
      <c r="AP69" s="878" t="str">
        <f t="shared" ref="AP69:AP100" si="270">_xlfn.SWITCH(V69,"a",4*AF69,"b",3*AF69,"c",2*AF69,"d",1*AF69,"e",0*AF69,"-","")</f>
        <v/>
      </c>
      <c r="AQ69" s="878" t="str">
        <f t="shared" ref="AQ69:AQ100" si="271">_xlfn.SWITCH(W69,"a",4*AG69,"b",3*AG69,"c",2*AG69,"d",1*AG69,"e",0*AG69,"-","")</f>
        <v/>
      </c>
      <c r="AR69" s="878" t="str">
        <f t="shared" ref="AR69:AR100" si="272">_xlfn.SWITCH(X69,"a",4*AH69,"b",3*AH69,"c",2*AH69,"d",1*AH69,"e",0*AH69,"-","")</f>
        <v/>
      </c>
      <c r="AS69" s="878" t="str">
        <f t="shared" ref="AS69:AS100" si="273">_xlfn.SWITCH(Y69,"a",4*AI69,"b",3*AI69,"c",2*AI69,"d",1*AI69,"e",0*AI69,"-","")</f>
        <v/>
      </c>
      <c r="AT69" s="878" t="str">
        <f t="shared" ref="AT69:AT100" si="274">_xlfn.SWITCH(Z69,"a",4*AJ69,"b",3*AJ69,"c",2*AJ69,"d",1*AJ69,"e",0*AJ69,"-","")</f>
        <v/>
      </c>
      <c r="AU69" s="852" t="str">
        <f t="shared" ref="AU69:AU100" si="275">_xlfn.SWITCH(AA69,"a",4*AK69,"b",3*AK69,"c",2*AK69,"d",1*AK69,"e",0*AK69,"-","")</f>
        <v/>
      </c>
      <c r="AV69" s="855">
        <f t="shared" ref="AV69:AV100" si="276">IF(COUNT(AM69:AU69)=0,"-",SUM(AM69:AU69)/AL69/4)</f>
        <v>0.75</v>
      </c>
      <c r="AW69" s="856" t="str">
        <f>IF($K69="○",VLOOKUP($C69&amp;"-"&amp;AW$4,'05市民生活実感調査'!$A$3:$BC$218,COLUMN('05市民生活実感調査'!$O:$O),FALSE),"-")</f>
        <v>c</v>
      </c>
      <c r="AX69" s="878" t="str">
        <f>IF($L69="○",VLOOKUP($C69&amp;"-"&amp;AX$4,'05市民生活実感調査'!$A$3:$BC$218,COLUMN('05市民生活実感調査'!$O:$O),FALSE),"-")</f>
        <v>-</v>
      </c>
      <c r="AY69" s="878" t="str">
        <f>IF($M69="○",VLOOKUP($C69&amp;"-"&amp;AY$4,'05市民生活実感調査'!$A$3:$BC$218,COLUMN('05市民生活実感調査'!$O:$O),FALSE),"-")</f>
        <v>-</v>
      </c>
      <c r="AZ69" s="878" t="str">
        <f>IF($N69="○",VLOOKUP($C69&amp;"-"&amp;AZ$4,'05市民生活実感調査'!$A$3:$BC$218,COLUMN('05市民生活実感調査'!$O:$O),FALSE),"-")</f>
        <v>-</v>
      </c>
      <c r="BA69" s="878" t="str">
        <f>IF($O69="○",VLOOKUP($C69&amp;"-"&amp;BA$4,'05市民生活実感調査'!$A$3:$BC$218,COLUMN('05市民生活実感調査'!$O:$O),FALSE),"-")</f>
        <v>-</v>
      </c>
      <c r="BB69" s="878" t="str">
        <f>IF($P69="○",VLOOKUP($C69&amp;"-"&amp;BB$4,'05市民生活実感調査'!$A$3:$BC$218,COLUMN('05市民生活実感調査'!$O:$O),FALSE),"-")</f>
        <v>-</v>
      </c>
      <c r="BC69" s="878" t="str">
        <f>IF($Q69="○",VLOOKUP($C69&amp;"-"&amp;BC$4,'05市民生活実感調査'!$A$3:$BC$218,COLUMN('05市民生活実感調査'!$O:$O),FALSE),"-")</f>
        <v>-</v>
      </c>
      <c r="BD69" s="878" t="str">
        <f>IF($R69="○",VLOOKUP($C69&amp;"-"&amp;BD$4,'05市民生活実感調査'!$A$3:$BC$218,COLUMN('05市民生活実感調査'!$O:$O),FALSE),"-")</f>
        <v>-</v>
      </c>
      <c r="BE69" s="879" t="str">
        <f t="shared" ref="BE69:BE100" si="277">_xlfn.IFS(BN69&gt;=0.8,"a",BN69&gt;=0.6,"b",BN69&gt;=0.4,"c",BN69&gt;=0.2,"d",BN69&lt;0.2,"e")</f>
        <v>c</v>
      </c>
      <c r="BF69" s="877">
        <f t="shared" ref="BF69:BF100" si="278">_xlfn.SWITCH(AW69,"a",4,"b",3,"c",2,"d",1,"e",0,"-","")</f>
        <v>2</v>
      </c>
      <c r="BG69" s="878" t="str">
        <f t="shared" ref="BG69:BG100" si="279">_xlfn.SWITCH(AX69,"a",4,"b",3,"c",2,"d",1,"e",0,"-","")</f>
        <v/>
      </c>
      <c r="BH69" s="878" t="str">
        <f t="shared" ref="BH69:BH100" si="280">_xlfn.SWITCH(AY69,"a",4,"b",3,"c",2,"d",1,"e",0,"-","")</f>
        <v/>
      </c>
      <c r="BI69" s="878" t="str">
        <f t="shared" ref="BI69:BI100" si="281">_xlfn.SWITCH(AZ69,"a",4,"b",3,"c",2,"d",1,"e",0,"-","")</f>
        <v/>
      </c>
      <c r="BJ69" s="878" t="str">
        <f t="shared" ref="BJ69:BJ100" si="282">_xlfn.SWITCH(BA69,"a",4,"b",3,"c",2,"d",1,"e",0,"-","")</f>
        <v/>
      </c>
      <c r="BK69" s="878" t="str">
        <f t="shared" ref="BK69:BK100" si="283">_xlfn.SWITCH(BB69,"a",4,"b",3,"c",2,"d",1,"e",0,"-","")</f>
        <v/>
      </c>
      <c r="BL69" s="878" t="str">
        <f t="shared" ref="BL69:BL100" si="284">_xlfn.SWITCH(BC69,"a",4,"b",3,"c",2,"d",1,"e",0,"-","")</f>
        <v/>
      </c>
      <c r="BM69" s="878" t="str">
        <f t="shared" ref="BM69:BM100" si="285">_xlfn.SWITCH(BD69,"a",4,"b",3,"c",2,"d",1,"e",0,"-","")</f>
        <v/>
      </c>
      <c r="BN69" s="840">
        <f t="shared" ref="BN69:BN100" si="286">SUM(BF69:BM69)/COUNT(BF69:BM69)/4</f>
        <v>0.5</v>
      </c>
      <c r="BO69" s="880" t="s">
        <v>123</v>
      </c>
      <c r="BP69" s="863" t="s">
        <v>2012</v>
      </c>
      <c r="BQ69" s="877" t="s">
        <v>314</v>
      </c>
      <c r="BR69" s="887" t="str">
        <f>VLOOKUP(BQ69,プルダウン!$A$1:$B$6,2,FALSE)</f>
        <v>政策の目的がそこそこ達成されている</v>
      </c>
      <c r="BS69" s="860"/>
      <c r="BT69" s="887" t="s">
        <v>1575</v>
      </c>
      <c r="BU69" s="948" t="s">
        <v>1576</v>
      </c>
      <c r="BV69" s="891"/>
      <c r="BW69" s="889" t="str">
        <f>VLOOKUP($A69&amp;"-"&amp;BW$4,'04施策の客観指標'!$A$4:$AY$1029,COLUMN('04施策の客観指標'!$AT:$AT),FALSE)</f>
        <v>b</v>
      </c>
      <c r="BX69" s="878" t="str">
        <f>VLOOKUP($A69&amp;"-"&amp;BX$4,'04施策の客観指標'!$A$4:$AY$1029,COLUMN('04施策の客観指標'!$AT:$AT),FALSE)</f>
        <v>b</v>
      </c>
      <c r="BY69" s="878" t="str">
        <f>VLOOKUP($A69&amp;"-"&amp;BY$4,'04施策の客観指標'!$A$4:$AY$1029,COLUMN('04施策の客観指標'!$AT:$AT),FALSE)</f>
        <v>-</v>
      </c>
      <c r="BZ69" s="878" t="str">
        <f>VLOOKUP($A69&amp;"-"&amp;BZ$4,'04施策の客観指標'!$A$4:$AY$1029,COLUMN('04施策の客観指標'!$AT:$AT),FALSE)</f>
        <v>-</v>
      </c>
      <c r="CA69" s="878" t="str">
        <f>VLOOKUP($A69&amp;"-"&amp;CA$4,'04施策の客観指標'!$A$4:$AY$1029,COLUMN('04施策の客観指標'!$AT:$AT),FALSE)</f>
        <v>-</v>
      </c>
      <c r="CB69" s="878" t="str">
        <f>VLOOKUP($A69&amp;"-"&amp;CB$4,'04施策の客観指標'!$A$4:$AY$1029,COLUMN('04施策の客観指標'!$AT:$AT),FALSE)</f>
        <v>-</v>
      </c>
      <c r="CC69" s="878" t="str">
        <f>VLOOKUP($A69&amp;"-"&amp;CC$4,'04施策の客観指標'!$A$4:$AY$1029,COLUMN('04施策の客観指標'!$AT:$AT),FALSE)</f>
        <v>-</v>
      </c>
      <c r="CD69" s="878" t="str">
        <f>VLOOKUP($A69&amp;"-"&amp;CD$4,'04施策の客観指標'!$A$4:$AY$1029,COLUMN('04施策の客観指標'!$AT:$AT),FALSE)</f>
        <v>-</v>
      </c>
      <c r="CE69" s="852" t="str">
        <f>VLOOKUP($A69&amp;"-"&amp;CE$4,'04施策の客観指標'!$A$4:$AY$1029,COLUMN('04施策の客観指標'!$AT:$AT),FALSE)</f>
        <v>-</v>
      </c>
      <c r="CF69" s="879" t="str">
        <f t="shared" ref="CF69:CF100" si="287">_xlfn.IFS(CZ69="-","-",CZ69&gt;=0.8,"a",CZ69&gt;=0.6,"b",CZ69&gt;=0.4,"c",CZ69&gt;=0.2,"d",CZ69&lt;0.2,"e")</f>
        <v>b</v>
      </c>
      <c r="CG69" s="856">
        <f>IF(BW69="-","-",VLOOKUP($A69&amp;"-"&amp;BW$4,'04施策の客観指標'!$A$4:$AY$1029,COLUMN('04施策の客観指標'!$AY:$AY),FALSE))</f>
        <v>1</v>
      </c>
      <c r="CH69" s="856">
        <f>IF(BX69="-","-",VLOOKUP($A69&amp;"-"&amp;BX$4,'04施策の客観指標'!$A$4:$AY$1029,COLUMN('04施策の客観指標'!$AY:$AY),FALSE))</f>
        <v>1</v>
      </c>
      <c r="CI69" s="856" t="str">
        <f>IF(BY69="-","-",VLOOKUP($A69&amp;"-"&amp;BY$4,'04施策の客観指標'!$A$4:$AY$1029,COLUMN('04施策の客観指標'!$AY:$AY),FALSE))</f>
        <v>-</v>
      </c>
      <c r="CJ69" s="856" t="str">
        <f>IF(BZ69="-","-",VLOOKUP($A69&amp;"-"&amp;BZ$4,'04施策の客観指標'!$A$4:$AY$1029,COLUMN('04施策の客観指標'!$AY:$AY),FALSE))</f>
        <v>-</v>
      </c>
      <c r="CK69" s="856" t="str">
        <f>IF(CA69="-","-",VLOOKUP($A69&amp;"-"&amp;CA$4,'04施策の客観指標'!$A$4:$AY$1029,COLUMN('04施策の客観指標'!$AY:$AY),FALSE))</f>
        <v>-</v>
      </c>
      <c r="CL69" s="856" t="str">
        <f>IF(CB69="-","-",VLOOKUP($A69&amp;"-"&amp;CB$4,'04施策の客観指標'!$A$4:$AY$1029,COLUMN('04施策の客観指標'!$AY:$AY),FALSE))</f>
        <v>-</v>
      </c>
      <c r="CM69" s="856" t="str">
        <f>IF(CC69="-","-",VLOOKUP($A69&amp;"-"&amp;CC$4,'04施策の客観指標'!$A$4:$AY$1029,COLUMN('04施策の客観指標'!$AY:$AY),FALSE))</f>
        <v>-</v>
      </c>
      <c r="CN69" s="856" t="str">
        <f>IF(CD69="-","-",VLOOKUP($A69&amp;"-"&amp;CD$4,'04施策の客観指標'!$A$4:$AY$1029,COLUMN('04施策の客観指標'!$AY:$AY),FALSE))</f>
        <v>-</v>
      </c>
      <c r="CO69" s="856" t="str">
        <f>IF(CE69="-","-",VLOOKUP($A69&amp;"-"&amp;CE$4,'04施策の客観指標'!$A$4:$AY$1029,COLUMN('04施策の客観指標'!$AY:$AY),FALSE))</f>
        <v>-</v>
      </c>
      <c r="CP69" s="879">
        <f t="shared" ref="CP69:CP100" si="288">SUM(CG69:CO69)</f>
        <v>2</v>
      </c>
      <c r="CQ69" s="877">
        <f t="shared" ref="CQ69:CQ100" si="289">_xlfn.SWITCH(BW69,"a",4*CG69,"b",3*CG69,"c",2*CG69,"d",1*CG69,"e",0*CG69,"-","")</f>
        <v>3</v>
      </c>
      <c r="CR69" s="878">
        <f t="shared" ref="CR69:CR100" si="290">_xlfn.SWITCH(BX69,"a",4*CH69,"b",3*CH69,"c",2*CH69,"d",1*CH69,"e",0*CH69,"-","")</f>
        <v>3</v>
      </c>
      <c r="CS69" s="878" t="str">
        <f t="shared" ref="CS69:CS100" si="291">_xlfn.SWITCH(BY69,"a",4*CI69,"b",3*CI69,"c",2*CI69,"d",1*CI69,"e",0*CI69,"-","")</f>
        <v/>
      </c>
      <c r="CT69" s="878" t="str">
        <f t="shared" ref="CT69:CT100" si="292">_xlfn.SWITCH(BZ69,"a",4*CJ69,"b",3*CJ69,"c",2*CJ69,"d",1*CJ69,"e",0*CJ69,"-","")</f>
        <v/>
      </c>
      <c r="CU69" s="878" t="str">
        <f t="shared" ref="CU69:CU100" si="293">_xlfn.SWITCH(CA69,"a",4*CK69,"b",3*CK69,"c",2*CK69,"d",1*CK69,"e",0*CK69,"-","")</f>
        <v/>
      </c>
      <c r="CV69" s="878" t="str">
        <f t="shared" ref="CV69:CV100" si="294">_xlfn.SWITCH(CB69,"a",4*CL69,"b",3*CL69,"c",2*CL69,"d",1*CL69,"e",0*CL69,"-","")</f>
        <v/>
      </c>
      <c r="CW69" s="878" t="str">
        <f t="shared" ref="CW69:CW100" si="295">_xlfn.SWITCH(CC69,"a",4*CM69,"b",3*CM69,"c",2*CM69,"d",1*CM69,"e",0*CM69,"-","")</f>
        <v/>
      </c>
      <c r="CX69" s="878" t="str">
        <f t="shared" ref="CX69:CX100" si="296">_xlfn.SWITCH(CD69,"a",4*CN69,"b",3*CN69,"c",2*CN69,"d",1*CN69,"e",0*CN69,"-","")</f>
        <v/>
      </c>
      <c r="CY69" s="878" t="str">
        <f t="shared" ref="CY69:CY100" si="297">_xlfn.SWITCH(CE69,"a",4*CO69,"b",3*CO69,"c",2*CO69,"d",1*CO69,"e",0*CO69,"-","")</f>
        <v/>
      </c>
      <c r="CZ69" s="855">
        <f t="shared" ref="CZ69:CZ100" si="298">IF(COUNT(CQ69:CY69)=0,"-",SUM(CQ69:CY69)/CP69/4)</f>
        <v>0.75</v>
      </c>
      <c r="DA69" s="877" t="str">
        <f>IF($K69="○",VLOOKUP($C69&amp;"-"&amp;DA$4,'05市民生活実感調査'!$A$3:$BC$218,COLUMN('05市民生活実感調査'!$Y:$Y),FALSE),"-")</f>
        <v>c</v>
      </c>
      <c r="DB69" s="878" t="str">
        <f>IF($L69="○",VLOOKUP($C69&amp;"-"&amp;DB$4,'05市民生活実感調査'!$A$3:$BC$218,COLUMN('05市民生活実感調査'!$Y:$Y),FALSE),"-")</f>
        <v>-</v>
      </c>
      <c r="DC69" s="878" t="str">
        <f>IF($M69="○",VLOOKUP($C69&amp;"-"&amp;DC$4,'05市民生活実感調査'!$A$3:$BC$218,COLUMN('05市民生活実感調査'!$Y:$Y),FALSE),"-")</f>
        <v>-</v>
      </c>
      <c r="DD69" s="878" t="str">
        <f>IF($N69="○",VLOOKUP($C69&amp;"-"&amp;DD$4,'05市民生活実感調査'!$A$3:$BC$218,COLUMN('05市民生活実感調査'!$Y:$Y),FALSE),"-")</f>
        <v>-</v>
      </c>
      <c r="DE69" s="878" t="str">
        <f>IF($O69="○",VLOOKUP($C69&amp;"-"&amp;DE$4,'05市民生活実感調査'!$A$3:$BC$218,COLUMN('05市民生活実感調査'!$Y:$Y),FALSE),"-")</f>
        <v>-</v>
      </c>
      <c r="DF69" s="878" t="str">
        <f>IF($P69="○",VLOOKUP($C69&amp;"-"&amp;DF$4,'05市民生活実感調査'!$A$3:$BC$218,COLUMN('05市民生活実感調査'!$Y:$Y),FALSE),"-")</f>
        <v>-</v>
      </c>
      <c r="DG69" s="878" t="str">
        <f>IF($Q69="○",VLOOKUP($C69&amp;"-"&amp;DG$4,'05市民生活実感調査'!$A$3:$BC$218,COLUMN('05市民生活実感調査'!$Y:$Y),FALSE),"-")</f>
        <v>-</v>
      </c>
      <c r="DH69" s="878" t="str">
        <f>IF($R69="○",VLOOKUP($C69&amp;"-"&amp;DH$4,'05市民生活実感調査'!$A$3:$BC$218,COLUMN('05市民生活実感調査'!$Y:$Y),FALSE),"-")</f>
        <v>-</v>
      </c>
      <c r="DI69" s="879" t="str">
        <f t="shared" ref="DI69:DI100" si="299">_xlfn.IFS(DR69&gt;=0.8,"a",DR69&gt;=0.6,"b",DR69&gt;=0.4,"c",DR69&gt;=0.2,"d",DR69&lt;0.2,"e")</f>
        <v>c</v>
      </c>
      <c r="DJ69" s="877">
        <f t="shared" ref="DJ69:DJ100" si="300">_xlfn.SWITCH(DA69,"a",4,"b",3,"c",2,"d",1,"e",0,"-","")</f>
        <v>2</v>
      </c>
      <c r="DK69" s="878" t="str">
        <f t="shared" ref="DK69:DK100" si="301">_xlfn.SWITCH(DB69,"a",4,"b",3,"c",2,"d",1,"e",0,"-","")</f>
        <v/>
      </c>
      <c r="DL69" s="878" t="str">
        <f t="shared" ref="DL69:DL100" si="302">_xlfn.SWITCH(DC69,"a",4,"b",3,"c",2,"d",1,"e",0,"-","")</f>
        <v/>
      </c>
      <c r="DM69" s="878" t="str">
        <f t="shared" ref="DM69:DM100" si="303">_xlfn.SWITCH(DD69,"a",4,"b",3,"c",2,"d",1,"e",0,"-","")</f>
        <v/>
      </c>
      <c r="DN69" s="878" t="str">
        <f t="shared" si="262"/>
        <v/>
      </c>
      <c r="DO69" s="878" t="str">
        <f t="shared" ref="DO69:DO100" si="304">_xlfn.SWITCH(DF69,"a",4,"b",3,"c",2,"d",1,"e",0,"-","")</f>
        <v/>
      </c>
      <c r="DP69" s="878" t="str">
        <f t="shared" ref="DP69:DP100" si="305">_xlfn.SWITCH(DG69,"a",4,"b",3,"c",2,"d",1,"e",0,"-","")</f>
        <v/>
      </c>
      <c r="DQ69" s="878" t="str">
        <f t="shared" ref="DQ69:DQ100" si="306">_xlfn.SWITCH(DH69,"a",4,"b",3,"c",2,"d",1,"e",0,"-","")</f>
        <v/>
      </c>
      <c r="DR69" s="840">
        <f t="shared" ref="DR69:DR100" si="307">SUM(DJ69:DQ69)/COUNT(DJ69:DQ69)/4</f>
        <v>0.5</v>
      </c>
      <c r="DS69" s="876" t="str">
        <f t="shared" ref="DS69:DS100" si="308">$BO69</f>
        <v>市民実感</v>
      </c>
      <c r="DT69" s="863" t="str">
        <f t="shared" ref="DT69:DT100" si="309">$BP69</f>
        <v>多彩な市民のニーズに応えられているかは、客観指標よりも実際に利用されている市民の実感に重みを付ける方が適切であるため市民実感評価を重視する。</v>
      </c>
      <c r="DU69" s="877" t="str">
        <f>VLOOKUP(CF69&amp;DI69&amp;DS69,プルダウン!$AC$2:$AD$71,2,FALSE)</f>
        <v>C</v>
      </c>
      <c r="DV69" s="859" t="str">
        <f>VLOOKUP(DU69,プルダウン!$A$1:$B$6,2,FALSE)</f>
        <v>政策の目的がそこそこ達成されている</v>
      </c>
      <c r="DW69" s="860"/>
      <c r="DX69" s="859"/>
      <c r="DY69" s="889" t="str">
        <f>VLOOKUP($A69&amp;"-"&amp;DY$4,'04施策の客観指標'!$A$4:$AY$1029,COLUMN('04施策の客観指標'!$AU:$AU),FALSE)</f>
        <v>a</v>
      </c>
      <c r="DZ69" s="878" t="str">
        <f>VLOOKUP($A69&amp;"-"&amp;DZ$4,'04施策の客観指標'!$A$4:$AY$1029,COLUMN('04施策の客観指標'!$AU:$AU),FALSE)</f>
        <v>b</v>
      </c>
      <c r="EA69" s="878" t="str">
        <f>VLOOKUP($A69&amp;"-"&amp;EA$4,'04施策の客観指標'!$A$4:$AY$1029,COLUMN('04施策の客観指標'!$AU:$AU),FALSE)</f>
        <v>-</v>
      </c>
      <c r="EB69" s="878" t="str">
        <f>VLOOKUP($A69&amp;"-"&amp;EB$4,'04施策の客観指標'!$A$4:$AY$1029,COLUMN('04施策の客観指標'!$AU:$AU),FALSE)</f>
        <v>-</v>
      </c>
      <c r="EC69" s="878" t="str">
        <f>VLOOKUP($A69&amp;"-"&amp;EC$4,'04施策の客観指標'!$A$4:$AY$1029,COLUMN('04施策の客観指標'!$AU:$AU),FALSE)</f>
        <v>-</v>
      </c>
      <c r="ED69" s="878" t="str">
        <f>VLOOKUP($A69&amp;"-"&amp;ED$4,'04施策の客観指標'!$A$4:$AY$1029,COLUMN('04施策の客観指標'!$AU:$AU),FALSE)</f>
        <v>-</v>
      </c>
      <c r="EE69" s="878" t="str">
        <f>VLOOKUP($A69&amp;"-"&amp;EE$4,'04施策の客観指標'!$A$4:$AY$1029,COLUMN('04施策の客観指標'!$AU:$AU),FALSE)</f>
        <v>-</v>
      </c>
      <c r="EF69" s="878" t="str">
        <f>VLOOKUP($A69&amp;"-"&amp;EF$4,'04施策の客観指標'!$A$4:$AY$1029,COLUMN('04施策の客観指標'!$AU:$AU),FALSE)</f>
        <v>-</v>
      </c>
      <c r="EG69" s="878" t="str">
        <f>VLOOKUP($A69&amp;"-"&amp;EG$4,'04施策の客観指標'!$A$4:$AY$1029,COLUMN('04施策の客観指標'!$AU:$AU),FALSE)</f>
        <v>-</v>
      </c>
      <c r="EH69" s="879" t="str">
        <f t="shared" ref="EH69:EH100" si="310">_xlfn.IFS(FB69="-","-",FB69&gt;=0.8,"a",FB69&gt;=0.6,"b",FB69&gt;=0.4,"c",FB69&gt;=0.2,"d",FB69&lt;0.2,"e")</f>
        <v>a</v>
      </c>
      <c r="EI69" s="895">
        <f>IF(DY69="-","-",VLOOKUP($A69&amp;"-"&amp;DY$4,'04施策の客観指標'!$A$4:$AY$1029,COLUMN('04施策の客観指標'!$AY:$AY),FALSE))</f>
        <v>1</v>
      </c>
      <c r="EJ69" s="895">
        <f>IF(DZ69="-","-",VLOOKUP($A69&amp;"-"&amp;DZ$4,'04施策の客観指標'!$A$4:$AY$1029,COLUMN('04施策の客観指標'!$AY:$AY),FALSE))</f>
        <v>1</v>
      </c>
      <c r="EK69" s="895" t="str">
        <f>IF(EA69="-","-",VLOOKUP($A69&amp;"-"&amp;EA$4,'04施策の客観指標'!$A$4:$AY$1029,COLUMN('04施策の客観指標'!$AY:$AY),FALSE))</f>
        <v>-</v>
      </c>
      <c r="EL69" s="895" t="str">
        <f>IF(EB69="-","-",VLOOKUP($A69&amp;"-"&amp;EB$4,'04施策の客観指標'!$A$4:$AY$1029,COLUMN('04施策の客観指標'!$AY:$AY),FALSE))</f>
        <v>-</v>
      </c>
      <c r="EM69" s="895" t="str">
        <f>IF(EC69="-","-",VLOOKUP($A69&amp;"-"&amp;EC$4,'04施策の客観指標'!$A$4:$AY$1029,COLUMN('04施策の客観指標'!$AY:$AY),FALSE))</f>
        <v>-</v>
      </c>
      <c r="EN69" s="895" t="str">
        <f>IF(ED69="-","-",VLOOKUP($A69&amp;"-"&amp;ED$4,'04施策の客観指標'!$A$4:$AY$1029,COLUMN('04施策の客観指標'!$AY:$AY),FALSE))</f>
        <v>-</v>
      </c>
      <c r="EO69" s="895" t="str">
        <f>IF(EE69="-","-",VLOOKUP($A69&amp;"-"&amp;EE$4,'04施策の客観指標'!$A$4:$AY$1029,COLUMN('04施策の客観指標'!$AY:$AY),FALSE))</f>
        <v>-</v>
      </c>
      <c r="EP69" s="895" t="str">
        <f>IF(EF69="-","-",VLOOKUP($A69&amp;"-"&amp;EF$4,'04施策の客観指標'!$A$4:$AY$1029,COLUMN('04施策の客観指標'!$AY:$AY),FALSE))</f>
        <v>-</v>
      </c>
      <c r="EQ69" s="895" t="str">
        <f>IF(EG69="-","-",VLOOKUP($A69&amp;"-"&amp;EG$4,'04施策の客観指標'!$A$4:$AY$1029,COLUMN('04施策の客観指標'!$AY:$AY),FALSE))</f>
        <v>-</v>
      </c>
      <c r="ER69" s="879">
        <f t="shared" ref="ER69:ER100" si="311">SUM(EI69:EQ69)</f>
        <v>2</v>
      </c>
      <c r="ES69" s="877">
        <f t="shared" ref="ES69:ES100" si="312">_xlfn.SWITCH(DY69,"a",4*EI69,"b",3*EI69,"c",2*EI69,"d",1*EI69,"e",0*EI69,"-","")</f>
        <v>4</v>
      </c>
      <c r="ET69" s="878">
        <f t="shared" ref="ET69:ET100" si="313">_xlfn.SWITCH(DZ69,"a",4*EJ69,"b",3*EJ69,"c",2*EJ69,"d",1*EJ69,"e",0*EJ69,"-","")</f>
        <v>3</v>
      </c>
      <c r="EU69" s="878" t="str">
        <f t="shared" ref="EU69:EU100" si="314">_xlfn.SWITCH(EA69,"a",4*EK69,"b",3*EK69,"c",2*EK69,"d",1*EK69,"e",0*EK69,"-","")</f>
        <v/>
      </c>
      <c r="EV69" s="878" t="str">
        <f t="shared" ref="EV69:EV100" si="315">_xlfn.SWITCH(EB69,"a",4*EL69,"b",3*EL69,"c",2*EL69,"d",1*EL69,"e",0*EL69,"-","")</f>
        <v/>
      </c>
      <c r="EW69" s="878" t="str">
        <f t="shared" ref="EW69:EW100" si="316">_xlfn.SWITCH(EC69,"a",4*EM69,"b",3*EM69,"c",2*EM69,"d",1*EM69,"e",0*EM69,"-","")</f>
        <v/>
      </c>
      <c r="EX69" s="878" t="str">
        <f t="shared" ref="EX69:EX100" si="317">_xlfn.SWITCH(ED69,"a",4*EN69,"b",3*EN69,"c",2*EN69,"d",1*EN69,"e",0*EN69,"-","")</f>
        <v/>
      </c>
      <c r="EY69" s="878" t="str">
        <f t="shared" ref="EY69:EY100" si="318">_xlfn.SWITCH(EE69,"a",4*EO69,"b",3*EO69,"c",2*EO69,"d",1*EO69,"e",0*EO69,"-","")</f>
        <v/>
      </c>
      <c r="EZ69" s="878" t="str">
        <f t="shared" ref="EZ69:EZ100" si="319">_xlfn.SWITCH(EF69,"a",4*EP69,"b",3*EP69,"c",2*EP69,"d",1*EP69,"e",0*EP69,"-","")</f>
        <v/>
      </c>
      <c r="FA69" s="878" t="str">
        <f t="shared" ref="FA69:FA100" si="320">_xlfn.SWITCH(EG69,"a",4*EQ69,"b",3*EQ69,"c",2*EQ69,"d",1*EQ69,"e",0*EQ69,"-","")</f>
        <v/>
      </c>
      <c r="FB69" s="855">
        <f t="shared" ref="FB69:FB100" si="321">IF(COUNT(ES69:FA69)=0,"-",SUM(ES69:FA69)/ER69/4)</f>
        <v>0.875</v>
      </c>
      <c r="FC69" s="877" t="str">
        <f>IF($K69="○",VLOOKUP($C69&amp;"-"&amp;FC$4,'05市民生活実感調査'!$A$3:$BC$218,COLUMN('05市民生活実感調査'!$AI:$AI),FALSE),"-")</f>
        <v>c</v>
      </c>
      <c r="FD69" s="878" t="str">
        <f>IF($L69="○",VLOOKUP($C69&amp;"-"&amp;FD$4,'05市民生活実感調査'!$A$3:$BC$218,COLUMN('05市民生活実感調査'!$AI:$AI),FALSE),"-")</f>
        <v>-</v>
      </c>
      <c r="FE69" s="878" t="str">
        <f>IF($M69="○",VLOOKUP($C69&amp;"-"&amp;FE$4,'05市民生活実感調査'!$A$3:$BC$218,COLUMN('05市民生活実感調査'!$AI:$AI),FALSE),"-")</f>
        <v>-</v>
      </c>
      <c r="FF69" s="878" t="str">
        <f>IF($N69="○",VLOOKUP($C69&amp;"-"&amp;FF$4,'05市民生活実感調査'!$A$3:$BC$218,COLUMN('05市民生活実感調査'!$AI:$AI),FALSE),"-")</f>
        <v>-</v>
      </c>
      <c r="FG69" s="878" t="str">
        <f>IF($O69="○",VLOOKUP($C69&amp;"-"&amp;FG$4,'05市民生活実感調査'!$A$3:$BC$218,COLUMN('05市民生活実感調査'!$AI:$AI),FALSE),"-")</f>
        <v>-</v>
      </c>
      <c r="FH69" s="878" t="str">
        <f>IF($P69="○",VLOOKUP($C69&amp;"-"&amp;FH$4,'05市民生活実感調査'!$A$3:$BC$218,COLUMN('05市民生活実感調査'!$AI:$AI),FALSE),"-")</f>
        <v>-</v>
      </c>
      <c r="FI69" s="878" t="str">
        <f>IF($Q69="○",VLOOKUP($C69&amp;"-"&amp;FI$4,'05市民生活実感調査'!$A$3:$BC$218,COLUMN('05市民生活実感調査'!$AI:$AI),FALSE),"-")</f>
        <v>-</v>
      </c>
      <c r="FJ69" s="878" t="str">
        <f>IF($R69="○",VLOOKUP($C69&amp;"-"&amp;FJ$4,'05市民生活実感調査'!$A$3:$BC$218,COLUMN('05市民生活実感調査'!$AI:$AI),FALSE),"-")</f>
        <v>-</v>
      </c>
      <c r="FK69" s="879" t="str">
        <f t="shared" ref="FK69:FK100" si="322">_xlfn.IFS(FT69&gt;=0.8,"a",FT69&gt;=0.6,"b",FT69&gt;=0.4,"c",FT69&gt;=0.2,"d",FT69&lt;0.2,"e")</f>
        <v>c</v>
      </c>
      <c r="FL69" s="877">
        <f t="shared" ref="FL69:FL100" si="323">_xlfn.SWITCH(FC69,"a",4,"b",3,"c",2,"d",1,"e",0,"-","")</f>
        <v>2</v>
      </c>
      <c r="FM69" s="878" t="str">
        <f t="shared" ref="FM69:FM100" si="324">_xlfn.SWITCH(FD69,"a",4,"b",3,"c",2,"d",1,"e",0,"-","")</f>
        <v/>
      </c>
      <c r="FN69" s="878" t="str">
        <f t="shared" ref="FN69:FN100" si="325">_xlfn.SWITCH(FE69,"a",4,"b",3,"c",2,"d",1,"e",0,"-","")</f>
        <v/>
      </c>
      <c r="FO69" s="878" t="str">
        <f t="shared" ref="FO69:FO100" si="326">_xlfn.SWITCH(FF69,"a",4,"b",3,"c",2,"d",1,"e",0,"-","")</f>
        <v/>
      </c>
      <c r="FP69" s="878" t="str">
        <f t="shared" ref="FP69:FP100" si="327">_xlfn.SWITCH(FG69,"a",4,"b",3,"c",2,"d",1,"e",0,"-","")</f>
        <v/>
      </c>
      <c r="FQ69" s="878" t="str">
        <f t="shared" ref="FQ69:FQ100" si="328">_xlfn.SWITCH(FH69,"a",4,"b",3,"c",2,"d",1,"e",0,"-","")</f>
        <v/>
      </c>
      <c r="FR69" s="878" t="str">
        <f t="shared" ref="FR69:FR100" si="329">_xlfn.SWITCH(FI69,"a",4,"b",3,"c",2,"d",1,"e",0,"-","")</f>
        <v/>
      </c>
      <c r="FS69" s="878" t="str">
        <f t="shared" ref="FS69:FS100" si="330">_xlfn.SWITCH(FJ69,"a",4,"b",3,"c",2,"d",1,"e",0,"-","")</f>
        <v/>
      </c>
      <c r="FT69" s="840">
        <f t="shared" ref="FT69:FT100" si="331">SUM(FL69:FS69)/COUNT(FL69:FS69)/4</f>
        <v>0.5</v>
      </c>
      <c r="FU69" s="876" t="str">
        <f t="shared" ref="FU69:FU100" si="332">$BO69</f>
        <v>市民実感</v>
      </c>
      <c r="FV69" s="863" t="str">
        <f t="shared" ref="FV69:FV100" si="333">$BP69</f>
        <v>多彩な市民のニーズに応えられているかは、客観指標よりも実際に利用されている市民の実感に重みを付ける方が適切であるため市民実感評価を重視する。</v>
      </c>
      <c r="FW69" s="877" t="str">
        <f>VLOOKUP(EH69&amp;FK69&amp;FU69,プルダウン!$AC$2:$AD$71,2,FALSE)</f>
        <v>B</v>
      </c>
      <c r="FX69" s="859" t="str">
        <f>VLOOKUP(FW69,プルダウン!$A$1:$B$6,2,FALSE)</f>
        <v>政策の目的がかなり達成されている</v>
      </c>
      <c r="FY69" s="860"/>
      <c r="FZ69" s="859"/>
      <c r="GA69" s="889" t="str">
        <f>VLOOKUP($A69&amp;"-"&amp;GA$4,'04施策の客観指標'!$A$4:$AY$1029,COLUMN('04施策の客観指標'!$AV:$AV),FALSE)</f>
        <v>a</v>
      </c>
      <c r="GB69" s="878" t="str">
        <f>VLOOKUP($A69&amp;"-"&amp;GB$4,'04施策の客観指標'!$A$4:$AY$1029,COLUMN('04施策の客観指標'!$AV:$AV),FALSE)</f>
        <v>b</v>
      </c>
      <c r="GC69" s="878" t="str">
        <f>VLOOKUP($A69&amp;"-"&amp;GC$4,'04施策の客観指標'!$A$4:$AY$1029,COLUMN('04施策の客観指標'!$AV:$AV),FALSE)</f>
        <v>-</v>
      </c>
      <c r="GD69" s="878" t="str">
        <f>VLOOKUP($A69&amp;"-"&amp;GD$4,'04施策の客観指標'!$A$4:$AY$1029,COLUMN('04施策の客観指標'!$AV:$AV),FALSE)</f>
        <v>-</v>
      </c>
      <c r="GE69" s="878" t="str">
        <f>VLOOKUP($A69&amp;"-"&amp;GE$4,'04施策の客観指標'!$A$4:$AY$1029,COLUMN('04施策の客観指標'!$AV:$AV),FALSE)</f>
        <v>-</v>
      </c>
      <c r="GF69" s="878" t="str">
        <f>VLOOKUP($A69&amp;"-"&amp;GF$4,'04施策の客観指標'!$A$4:$AY$1029,COLUMN('04施策の客観指標'!$AV:$AV),FALSE)</f>
        <v>-</v>
      </c>
      <c r="GG69" s="878" t="str">
        <f>VLOOKUP($A69&amp;"-"&amp;GG$4,'04施策の客観指標'!$A$4:$AY$1029,COLUMN('04施策の客観指標'!$AV:$AV),FALSE)</f>
        <v>-</v>
      </c>
      <c r="GH69" s="878" t="str">
        <f>VLOOKUP($A69&amp;"-"&amp;GH$4,'04施策の客観指標'!$A$4:$AY$1029,COLUMN('04施策の客観指標'!$AV:$AV),FALSE)</f>
        <v>-</v>
      </c>
      <c r="GI69" s="878" t="str">
        <f>VLOOKUP($A69&amp;"-"&amp;GI$4,'04施策の客観指標'!$A$4:$AY$1029,COLUMN('04施策の客観指標'!$AV:$AV),FALSE)</f>
        <v>-</v>
      </c>
      <c r="GJ69" s="879" t="str">
        <f t="shared" ref="GJ69:GJ100" si="334">_xlfn.IFS(HD69="-","-",HD69&gt;=0.8,"a",HD69&gt;=0.6,"b",HD69&gt;=0.4,"c",HD69&gt;=0.2,"d",HD69&lt;0.2,"e")</f>
        <v>a</v>
      </c>
      <c r="GK69" s="856">
        <f>IF(GA69="-","-",VLOOKUP($A69&amp;"-"&amp;GA$4,'04施策の客観指標'!$A$4:$AY$1029,COLUMN('04施策の客観指標'!$AY:$AY),FALSE))</f>
        <v>1</v>
      </c>
      <c r="GL69" s="856">
        <f>IF(GB69="-","-",VLOOKUP($A69&amp;"-"&amp;GB$4,'04施策の客観指標'!$A$4:$AY$1029,COLUMN('04施策の客観指標'!$AY:$AY),FALSE))</f>
        <v>1</v>
      </c>
      <c r="GM69" s="856" t="str">
        <f>IF(GC69="-","-",VLOOKUP($A69&amp;"-"&amp;GC$4,'04施策の客観指標'!$A$4:$AY$1029,COLUMN('04施策の客観指標'!$AY:$AY),FALSE))</f>
        <v>-</v>
      </c>
      <c r="GN69" s="856" t="str">
        <f>IF(GD69="-","-",VLOOKUP($A69&amp;"-"&amp;GD$4,'04施策の客観指標'!$A$4:$AY$1029,COLUMN('04施策の客観指標'!$AY:$AY),FALSE))</f>
        <v>-</v>
      </c>
      <c r="GO69" s="856" t="str">
        <f>IF(GE69="-","-",VLOOKUP($A69&amp;"-"&amp;GE$4,'04施策の客観指標'!$A$4:$AY$1029,COLUMN('04施策の客観指標'!$AY:$AY),FALSE))</f>
        <v>-</v>
      </c>
      <c r="GP69" s="856" t="str">
        <f>IF(GF69="-","-",VLOOKUP($A69&amp;"-"&amp;GF$4,'04施策の客観指標'!$A$4:$AY$1029,COLUMN('04施策の客観指標'!$AY:$AY),FALSE))</f>
        <v>-</v>
      </c>
      <c r="GQ69" s="856" t="str">
        <f>IF(GG69="-","-",VLOOKUP($A69&amp;"-"&amp;GG$4,'04施策の客観指標'!$A$4:$AY$1029,COLUMN('04施策の客観指標'!$AY:$AY),FALSE))</f>
        <v>-</v>
      </c>
      <c r="GR69" s="856" t="str">
        <f>IF(GH69="-","-",VLOOKUP($A69&amp;"-"&amp;GH$4,'04施策の客観指標'!$A$4:$AY$1029,COLUMN('04施策の客観指標'!$AY:$AY),FALSE))</f>
        <v>-</v>
      </c>
      <c r="GS69" s="856" t="str">
        <f>IF(GI69="-","-",VLOOKUP($A69&amp;"-"&amp;GI$4,'04施策の客観指標'!$A$4:$AY$1029,COLUMN('04施策の客観指標'!$AY:$AY),FALSE))</f>
        <v>-</v>
      </c>
      <c r="GT69" s="879">
        <f t="shared" ref="GT69:GT100" si="335">SUM(GK69:GS69)</f>
        <v>2</v>
      </c>
      <c r="GU69" s="877">
        <f t="shared" ref="GU69:GU100" si="336">_xlfn.SWITCH(GA69,"a",4*GK69,"b",3*GK69,"c",2*GK69,"d",1*GK69,"e",0*GK69,"-","")</f>
        <v>4</v>
      </c>
      <c r="GV69" s="878">
        <f t="shared" ref="GV69:GV100" si="337">_xlfn.SWITCH(GB69,"a",4*GL69,"b",3*GL69,"c",2*GL69,"d",1*GL69,"e",0*GL69,"-","")</f>
        <v>3</v>
      </c>
      <c r="GW69" s="878" t="str">
        <f t="shared" ref="GW69:GW100" si="338">_xlfn.SWITCH(GC69,"a",4*GM69,"b",3*GM69,"c",2*GM69,"d",1*GM69,"e",0*GM69,"-","")</f>
        <v/>
      </c>
      <c r="GX69" s="878" t="str">
        <f t="shared" ref="GX69:GX100" si="339">_xlfn.SWITCH(GD69,"a",4*GN69,"b",3*GN69,"c",2*GN69,"d",1*GN69,"e",0*GN69,"-","")</f>
        <v/>
      </c>
      <c r="GY69" s="878" t="str">
        <f t="shared" ref="GY69:GY100" si="340">_xlfn.SWITCH(GE69,"a",4*GO69,"b",3*GO69,"c",2*GO69,"d",1*GO69,"e",0*GO69,"-","")</f>
        <v/>
      </c>
      <c r="GZ69" s="878" t="str">
        <f t="shared" ref="GZ69:GZ100" si="341">_xlfn.SWITCH(GF69,"a",4*GP69,"b",3*GP69,"c",2*GP69,"d",1*GP69,"e",0*GP69,"-","")</f>
        <v/>
      </c>
      <c r="HA69" s="878" t="str">
        <f t="shared" ref="HA69:HA100" si="342">_xlfn.SWITCH(GG69,"a",4*GQ69,"b",3*GQ69,"c",2*GQ69,"d",1*GQ69,"e",0*GQ69,"-","")</f>
        <v/>
      </c>
      <c r="HB69" s="878" t="str">
        <f t="shared" ref="HB69:HB100" si="343">_xlfn.SWITCH(GH69,"a",4*GR69,"b",3*GR69,"c",2*GR69,"d",1*GR69,"e",0*GR69,"-","")</f>
        <v/>
      </c>
      <c r="HC69" s="878" t="str">
        <f t="shared" ref="HC69:HC100" si="344">_xlfn.SWITCH(GI69,"a",4*GS69,"b",3*GS69,"c",2*GS69,"d",1*GS69,"e",0*GS69,"-","")</f>
        <v/>
      </c>
      <c r="HD69" s="855">
        <f t="shared" ref="HD69:HD100" si="345">IF(COUNT(GU69:HC69)=0,"-",SUM(GU69:HC69)/GT69/4)</f>
        <v>0.875</v>
      </c>
      <c r="HE69" s="877" t="str">
        <f>IF($K69="○",VLOOKUP($C69&amp;"-"&amp;HE$4,'05市民生活実感調査'!$A$3:$BC$218,COLUMN('05市民生活実感調査'!$AS:$AS),FALSE),"-")</f>
        <v>c</v>
      </c>
      <c r="HF69" s="878" t="str">
        <f>IF($L69="○",VLOOKUP($C69&amp;"-"&amp;HF$4,'05市民生活実感調査'!$A$3:$BC$218,COLUMN('05市民生活実感調査'!$AS:$AS),FALSE),"-")</f>
        <v>-</v>
      </c>
      <c r="HG69" s="878" t="str">
        <f>IF($M69="○",VLOOKUP($C69&amp;"-"&amp;HG$4,'05市民生活実感調査'!$A$3:$BC$218,COLUMN('05市民生活実感調査'!$AS:$AS),FALSE),"-")</f>
        <v>-</v>
      </c>
      <c r="HH69" s="878" t="str">
        <f>IF($N69="○",VLOOKUP($C69&amp;"-"&amp;HH$4,'05市民生活実感調査'!$A$3:$BC$218,COLUMN('05市民生活実感調査'!$AS:$AS),FALSE),"-")</f>
        <v>-</v>
      </c>
      <c r="HI69" s="878" t="str">
        <f>IF($O69="○",VLOOKUP($C69&amp;"-"&amp;HI$4,'05市民生活実感調査'!$A$3:$BC$218,COLUMN('05市民生活実感調査'!$AS:$AS),FALSE),"-")</f>
        <v>-</v>
      </c>
      <c r="HJ69" s="878" t="str">
        <f>IF($P69="○",VLOOKUP($C69&amp;"-"&amp;HJ$4,'05市民生活実感調査'!$A$3:$BC$218,COLUMN('05市民生活実感調査'!$AS:$AS),FALSE),"-")</f>
        <v>-</v>
      </c>
      <c r="HK69" s="878" t="str">
        <f>IF($Q69="○",VLOOKUP($C69&amp;"-"&amp;HK$4,'05市民生活実感調査'!$A$3:$BC$218,COLUMN('05市民生活実感調査'!$AS:$AS),FALSE),"-")</f>
        <v>-</v>
      </c>
      <c r="HL69" s="878" t="str">
        <f>IF($R69="○",VLOOKUP($C69&amp;"-"&amp;HL$4,'05市民生活実感調査'!$A$3:$BC$218,COLUMN('05市民生活実感調査'!$AS:$AS),FALSE),"-")</f>
        <v>-</v>
      </c>
      <c r="HM69" s="879" t="str">
        <f t="shared" ref="HM69:HM100" si="346">_xlfn.IFS(HV69&gt;=0.8,"a",HV69&gt;=0.6,"b",HV69&gt;=0.4,"c",HV69&gt;=0.2,"d",HV69&lt;0.2,"e")</f>
        <v>c</v>
      </c>
      <c r="HN69" s="877">
        <f t="shared" ref="HN69:HN100" si="347">_xlfn.SWITCH(HE69,"a",4,"b",3,"c",2,"d",1,"e",0,"-","")</f>
        <v>2</v>
      </c>
      <c r="HO69" s="878" t="str">
        <f t="shared" ref="HO69:HO100" si="348">_xlfn.SWITCH(HF69,"a",4,"b",3,"c",2,"d",1,"e",0,"-","")</f>
        <v/>
      </c>
      <c r="HP69" s="878" t="str">
        <f t="shared" ref="HP69:HP100" si="349">_xlfn.SWITCH(HG69,"a",4,"b",3,"c",2,"d",1,"e",0,"-","")</f>
        <v/>
      </c>
      <c r="HQ69" s="878" t="str">
        <f t="shared" ref="HQ69:HQ100" si="350">_xlfn.SWITCH(HH69,"a",4,"b",3,"c",2,"d",1,"e",0,"-","")</f>
        <v/>
      </c>
      <c r="HR69" s="878" t="str">
        <f t="shared" ref="HR69:HR100" si="351">_xlfn.SWITCH(HI69,"a",4,"b",3,"c",2,"d",1,"e",0,"-","")</f>
        <v/>
      </c>
      <c r="HS69" s="878" t="str">
        <f t="shared" ref="HS69:HS100" si="352">_xlfn.SWITCH(HJ69,"a",4,"b",3,"c",2,"d",1,"e",0,"-","")</f>
        <v/>
      </c>
      <c r="HT69" s="878" t="str">
        <f t="shared" ref="HT69:HT100" si="353">_xlfn.SWITCH(HK69,"a",4,"b",3,"c",2,"d",1,"e",0,"-","")</f>
        <v/>
      </c>
      <c r="HU69" s="878" t="str">
        <f t="shared" ref="HU69:HU100" si="354">_xlfn.SWITCH(HL69,"a",4,"b",3,"c",2,"d",1,"e",0,"-","")</f>
        <v/>
      </c>
      <c r="HV69" s="840">
        <f t="shared" ref="HV69:HV100" si="355">SUM(HN69:HU69)/COUNT(HN69:HU69)/4</f>
        <v>0.5</v>
      </c>
      <c r="HW69" s="876" t="str">
        <f t="shared" ref="HW69:HW100" si="356">$BO69</f>
        <v>市民実感</v>
      </c>
      <c r="HX69" s="863" t="str">
        <f t="shared" ref="HX69:HX100" si="357">$BP69</f>
        <v>多彩な市民のニーズに応えられているかは、客観指標よりも実際に利用されている市民の実感に重みを付ける方が適切であるため市民実感評価を重視する。</v>
      </c>
      <c r="HY69" s="877" t="str">
        <f>VLOOKUP(GJ69&amp;HM69&amp;HW69,プルダウン!$AC$2:$AD$71,2,FALSE)</f>
        <v>B</v>
      </c>
      <c r="HZ69" s="859" t="str">
        <f>VLOOKUP(HY69,プルダウン!$A$1:$B$6,2,FALSE)</f>
        <v>政策の目的がかなり達成されている</v>
      </c>
      <c r="IA69" s="860"/>
      <c r="IB69" s="859"/>
      <c r="IC69" s="889" t="str">
        <f>VLOOKUP($A69&amp;"-"&amp;IC$4,'04施策の客観指標'!$A$4:$AY$1029,COLUMN('04施策の客観指標'!$AW:$AW),FALSE)</f>
        <v>a</v>
      </c>
      <c r="ID69" s="878" t="str">
        <f>VLOOKUP($A69&amp;"-"&amp;ID$4,'04施策の客観指標'!$A$4:$AY$1029,COLUMN('04施策の客観指標'!$AW:$AW),FALSE)</f>
        <v>b</v>
      </c>
      <c r="IE69" s="878" t="str">
        <f>VLOOKUP($A69&amp;"-"&amp;IE$4,'04施策の客観指標'!$A$4:$AY$1029,COLUMN('04施策の客観指標'!$AW:$AW),FALSE)</f>
        <v>-</v>
      </c>
      <c r="IF69" s="878" t="str">
        <f>VLOOKUP($A69&amp;"-"&amp;IF$4,'04施策の客観指標'!$A$4:$AY$1029,COLUMN('04施策の客観指標'!$AW:$AW),FALSE)</f>
        <v>-</v>
      </c>
      <c r="IG69" s="878" t="str">
        <f>VLOOKUP($A69&amp;"-"&amp;IG$4,'04施策の客観指標'!$A$4:$AY$1029,COLUMN('04施策の客観指標'!$AW:$AW),FALSE)</f>
        <v>-</v>
      </c>
      <c r="IH69" s="878" t="str">
        <f>VLOOKUP($A69&amp;"-"&amp;IH$4,'04施策の客観指標'!$A$4:$AY$1029,COLUMN('04施策の客観指標'!$AW:$AW),FALSE)</f>
        <v>-</v>
      </c>
      <c r="II69" s="878" t="str">
        <f>VLOOKUP($A69&amp;"-"&amp;II$4,'04施策の客観指標'!$A$4:$AY$1029,COLUMN('04施策の客観指標'!$AW:$AW),FALSE)</f>
        <v>-</v>
      </c>
      <c r="IJ69" s="878" t="str">
        <f>VLOOKUP($A69&amp;"-"&amp;IJ$4,'04施策の客観指標'!$A$4:$AY$1029,COLUMN('04施策の客観指標'!$AW:$AW),FALSE)</f>
        <v>-</v>
      </c>
      <c r="IK69" s="878" t="str">
        <f>VLOOKUP($A69&amp;"-"&amp;IK$4,'04施策の客観指標'!$A$4:$AY$1029,COLUMN('04施策の客観指標'!$AW:$AW),FALSE)</f>
        <v>-</v>
      </c>
      <c r="IL69" s="879" t="str">
        <f t="shared" ref="IL69:IL100" si="358">_xlfn.IFS(JF69="-","-",JF69&gt;=0.8,"a",JF69&gt;=0.6,"b",JF69&gt;=0.4,"c",JF69&gt;=0.2,"d",JF69&lt;0.2,"e")</f>
        <v>a</v>
      </c>
      <c r="IM69" s="856">
        <f>IF(IC69="-","-",VLOOKUP($A69&amp;"-"&amp;IC$4,'04施策の客観指標'!$A$4:$AY$1029,COLUMN('04施策の客観指標'!$AY:$AY),FALSE))</f>
        <v>1</v>
      </c>
      <c r="IN69" s="856">
        <f>IF(ID69="-","-",VLOOKUP($A69&amp;"-"&amp;ID$4,'04施策の客観指標'!$A$4:$AY$1029,COLUMN('04施策の客観指標'!$AY:$AY),FALSE))</f>
        <v>1</v>
      </c>
      <c r="IO69" s="856" t="str">
        <f>IF(IE69="-","-",VLOOKUP($A69&amp;"-"&amp;IE$4,'04施策の客観指標'!$A$4:$AY$1029,COLUMN('04施策の客観指標'!$AY:$AY),FALSE))</f>
        <v>-</v>
      </c>
      <c r="IP69" s="856" t="str">
        <f>IF(IF69="-","-",VLOOKUP($A69&amp;"-"&amp;IF$4,'04施策の客観指標'!$A$4:$AY$1029,COLUMN('04施策の客観指標'!$AY:$AY),FALSE))</f>
        <v>-</v>
      </c>
      <c r="IQ69" s="856" t="str">
        <f>IF(IG69="-","-",VLOOKUP($A69&amp;"-"&amp;IG$4,'04施策の客観指標'!$A$4:$AY$1029,COLUMN('04施策の客観指標'!$AY:$AY),FALSE))</f>
        <v>-</v>
      </c>
      <c r="IR69" s="856" t="str">
        <f>IF(IH69="-","-",VLOOKUP($A69&amp;"-"&amp;IH$4,'04施策の客観指標'!$A$4:$AY$1029,COLUMN('04施策の客観指標'!$AY:$AY),FALSE))</f>
        <v>-</v>
      </c>
      <c r="IS69" s="856" t="str">
        <f>IF(II69="-","-",VLOOKUP($A69&amp;"-"&amp;II$4,'04施策の客観指標'!$A$4:$AY$1029,COLUMN('04施策の客観指標'!$AY:$AY),FALSE))</f>
        <v>-</v>
      </c>
      <c r="IT69" s="856" t="str">
        <f>IF(IJ69="-","-",VLOOKUP($A69&amp;"-"&amp;IJ$4,'04施策の客観指標'!$A$4:$AY$1029,COLUMN('04施策の客観指標'!$AY:$AY),FALSE))</f>
        <v>-</v>
      </c>
      <c r="IU69" s="856" t="str">
        <f>IF(IK69="-","-",VLOOKUP($A69&amp;"-"&amp;IK$4,'04施策の客観指標'!$A$4:$AY$1029,COLUMN('04施策の客観指標'!$AY:$AY),FALSE))</f>
        <v>-</v>
      </c>
      <c r="IV69" s="879">
        <f t="shared" ref="IV69:IV100" si="359">SUM(IM69:IU69)</f>
        <v>2</v>
      </c>
      <c r="IW69" s="877">
        <f t="shared" ref="IW69:IW100" si="360">_xlfn.SWITCH(IC69,"a",4*IM69,"b",3*IM69,"c",2*IM69,"d",1*IM69,"e",0*IM69,"-","")</f>
        <v>4</v>
      </c>
      <c r="IX69" s="878">
        <f t="shared" ref="IX69:IX100" si="361">_xlfn.SWITCH(ID69,"a",4*IN69,"b",3*IN69,"c",2*IN69,"d",1*IN69,"e",0*IN69,"-","")</f>
        <v>3</v>
      </c>
      <c r="IY69" s="878" t="str">
        <f t="shared" ref="IY69:IY100" si="362">_xlfn.SWITCH(IE69,"a",4*IO69,"b",3*IO69,"c",2*IO69,"d",1*IO69,"e",0*IO69,"-","")</f>
        <v/>
      </c>
      <c r="IZ69" s="878" t="str">
        <f t="shared" ref="IZ69:IZ100" si="363">_xlfn.SWITCH(IF69,"a",4*IP69,"b",3*IP69,"c",2*IP69,"d",1*IP69,"e",0*IP69,"-","")</f>
        <v/>
      </c>
      <c r="JA69" s="878" t="str">
        <f t="shared" ref="JA69:JA100" si="364">_xlfn.SWITCH(IG69,"a",4*IQ69,"b",3*IQ69,"c",2*IQ69,"d",1*IQ69,"e",0*IQ69,"-","")</f>
        <v/>
      </c>
      <c r="JB69" s="878" t="str">
        <f t="shared" ref="JB69:JB100" si="365">_xlfn.SWITCH(IH69,"a",4*IR69,"b",3*IR69,"c",2*IR69,"d",1*IR69,"e",0*IR69,"-","")</f>
        <v/>
      </c>
      <c r="JC69" s="878" t="str">
        <f t="shared" ref="JC69:JC100" si="366">_xlfn.SWITCH(II69,"a",4*IS69,"b",3*IS69,"c",2*IS69,"d",1*IS69,"e",0*IS69,"-","")</f>
        <v/>
      </c>
      <c r="JD69" s="878" t="str">
        <f t="shared" ref="JD69:JD100" si="367">_xlfn.SWITCH(IJ69,"a",4*IT69,"b",3*IT69,"c",2*IT69,"d",1*IT69,"e",0*IT69,"-","")</f>
        <v/>
      </c>
      <c r="JE69" s="878" t="str">
        <f t="shared" ref="JE69:JE100" si="368">_xlfn.SWITCH(IK69,"a",4*IU69,"b",3*IU69,"c",2*IU69,"d",1*IU69,"e",0*IU69,"-","")</f>
        <v/>
      </c>
      <c r="JF69" s="855">
        <f t="shared" ref="JF69:JF100" si="369">IF(COUNT(IW69:JE69)=0,"-",SUM(IW69:JE69)/IV69/4)</f>
        <v>0.875</v>
      </c>
      <c r="JG69" s="877" t="str">
        <f>IF($K69="○",VLOOKUP($C69&amp;"-"&amp;JG$4,'05市民生活実感調査'!$A$3:$BC$218,COLUMN('05市民生活実感調査'!$BC:$BC),FALSE),"-")</f>
        <v>c</v>
      </c>
      <c r="JH69" s="878" t="str">
        <f>IF($L69="○",VLOOKUP($C69&amp;"-"&amp;JH$4,'05市民生活実感調査'!$A$3:$BC$218,COLUMN('05市民生活実感調査'!$BC:$BC),FALSE),"-")</f>
        <v>-</v>
      </c>
      <c r="JI69" s="878" t="str">
        <f>IF($M69="○",VLOOKUP($C69&amp;"-"&amp;JI$4,'05市民生活実感調査'!$A$3:$BC$218,COLUMN('05市民生活実感調査'!$BC:$BC),FALSE),"-")</f>
        <v>-</v>
      </c>
      <c r="JJ69" s="878" t="str">
        <f>IF($N69="○",VLOOKUP($C69&amp;"-"&amp;JJ$4,'05市民生活実感調査'!$A$3:$BC$218,COLUMN('05市民生活実感調査'!$BC:$BC),FALSE),"-")</f>
        <v>-</v>
      </c>
      <c r="JK69" s="878" t="str">
        <f>IF($O69="○",VLOOKUP($C69&amp;"-"&amp;JK$4,'05市民生活実感調査'!$A$3:$BC$218,COLUMN('05市民生活実感調査'!$BC:$BC),FALSE),"-")</f>
        <v>-</v>
      </c>
      <c r="JL69" s="878" t="str">
        <f>IF($P69="○",VLOOKUP($C69&amp;"-"&amp;JL$4,'05市民生活実感調査'!$A$3:$BC$218,COLUMN('05市民生活実感調査'!$BC:$BC),FALSE),"-")</f>
        <v>-</v>
      </c>
      <c r="JM69" s="878" t="str">
        <f>IF($Q69="○",VLOOKUP($C69&amp;"-"&amp;JM$4,'05市民生活実感調査'!$A$3:$BC$218,COLUMN('05市民生活実感調査'!$BC:$BC),FALSE),"-")</f>
        <v>-</v>
      </c>
      <c r="JN69" s="878" t="str">
        <f>IF($R69="○",VLOOKUP($C69&amp;"-"&amp;JN$4,'05市民生活実感調査'!$A$3:$BC$218,COLUMN('05市民生活実感調査'!$BC:$BC),FALSE),"-")</f>
        <v>-</v>
      </c>
      <c r="JO69" s="879" t="str">
        <f t="shared" ref="JO69:JO100" si="370">_xlfn.IFS(JX69&gt;=0.8,"a",JX69&gt;=0.6,"b",JX69&gt;=0.4,"c",JX69&gt;=0.2,"d",JX69&lt;0.2,"e")</f>
        <v>c</v>
      </c>
      <c r="JP69" s="877">
        <f t="shared" ref="JP69:JP100" si="371">_xlfn.SWITCH(JG69,"a",4,"b",3,"c",2,"d",1,"e",0,"-","")</f>
        <v>2</v>
      </c>
      <c r="JQ69" s="878" t="str">
        <f t="shared" ref="JQ69:JQ100" si="372">_xlfn.SWITCH(JH69,"a",4,"b",3,"c",2,"d",1,"e",0,"-","")</f>
        <v/>
      </c>
      <c r="JR69" s="878" t="str">
        <f t="shared" ref="JR69:JR100" si="373">_xlfn.SWITCH(JI69,"a",4,"b",3,"c",2,"d",1,"e",0,"-","")</f>
        <v/>
      </c>
      <c r="JS69" s="878" t="str">
        <f t="shared" ref="JS69:JS100" si="374">_xlfn.SWITCH(JJ69,"a",4,"b",3,"c",2,"d",1,"e",0,"-","")</f>
        <v/>
      </c>
      <c r="JT69" s="878" t="str">
        <f t="shared" ref="JT69:JT100" si="375">_xlfn.SWITCH(JK69,"a",4,"b",3,"c",2,"d",1,"e",0,"-","")</f>
        <v/>
      </c>
      <c r="JU69" s="878" t="str">
        <f t="shared" ref="JU69:JU100" si="376">_xlfn.SWITCH(JL69,"a",4,"b",3,"c",2,"d",1,"e",0,"-","")</f>
        <v/>
      </c>
      <c r="JV69" s="878" t="str">
        <f t="shared" ref="JV69:JV100" si="377">_xlfn.SWITCH(JM69,"a",4,"b",3,"c",2,"d",1,"e",0,"-","")</f>
        <v/>
      </c>
      <c r="JW69" s="878" t="str">
        <f t="shared" ref="JW69:JW100" si="378">_xlfn.SWITCH(JN69,"a",4,"b",3,"c",2,"d",1,"e",0,"-","")</f>
        <v/>
      </c>
      <c r="JX69" s="840">
        <f t="shared" ref="JX69:JX100" si="379">SUM(JP69:JW69)/COUNT(JP69:JW69)/4</f>
        <v>0.5</v>
      </c>
      <c r="JY69" s="876" t="str">
        <f t="shared" si="263"/>
        <v>市民実感</v>
      </c>
      <c r="JZ69" s="863" t="str">
        <f t="shared" ref="JZ69:JZ100" si="380">$BP69</f>
        <v>多彩な市民のニーズに応えられているかは、客観指標よりも実際に利用されている市民の実感に重みを付ける方が適切であるため市民実感評価を重視する。</v>
      </c>
      <c r="KA69" s="877" t="str">
        <f>VLOOKUP(IL69&amp;JO69&amp;JY69,プルダウン!$AC$2:$AD$71,2,FALSE)</f>
        <v>B</v>
      </c>
      <c r="KB69" s="859" t="str">
        <f>VLOOKUP(KA69,プルダウン!$A$1:$B$6,2,FALSE)</f>
        <v>政策の目的がかなり達成されている</v>
      </c>
      <c r="KC69" s="860"/>
      <c r="KD69" s="859"/>
      <c r="KE69" s="883" t="str">
        <f>VLOOKUP($A69&amp;"-"&amp;KE$4,'04施策の客観指標'!$A$4:$AY$1029,COLUMN('04施策の客観指標'!$AX:$AX),FALSE)</f>
        <v>b</v>
      </c>
      <c r="KF69" s="813" t="str">
        <f>VLOOKUP($A69&amp;"-"&amp;KF$4,'04施策の客観指標'!$A$4:$AY$1029,COLUMN('04施策の客観指標'!$AX:$AX),FALSE)</f>
        <v>b</v>
      </c>
      <c r="KG69" s="813" t="str">
        <f>VLOOKUP($A69&amp;"-"&amp;KG$4,'04施策の客観指標'!$A$4:$AY$1029,COLUMN('04施策の客観指標'!$AX:$AX),FALSE)</f>
        <v>-</v>
      </c>
      <c r="KH69" s="813" t="str">
        <f>VLOOKUP($A69&amp;"-"&amp;KH$4,'04施策の客観指標'!$A$4:$AY$1029,COLUMN('04施策の客観指標'!$AX:$AX),FALSE)</f>
        <v>-</v>
      </c>
      <c r="KI69" s="813" t="str">
        <f>VLOOKUP($A69&amp;"-"&amp;KI$4,'04施策の客観指標'!$A$4:$AY$1029,COLUMN('04施策の客観指標'!$AX:$AX),FALSE)</f>
        <v>-</v>
      </c>
      <c r="KJ69" s="813" t="str">
        <f>VLOOKUP($A69&amp;"-"&amp;KJ$4,'04施策の客観指標'!$A$4:$AY$1029,COLUMN('04施策の客観指標'!$AX:$AX),FALSE)</f>
        <v>-</v>
      </c>
      <c r="KK69" s="813" t="str">
        <f>VLOOKUP($A69&amp;"-"&amp;KK$4,'04施策の客観指標'!$A$4:$AY$1029,COLUMN('04施策の客観指標'!$AX:$AX),FALSE)</f>
        <v>-</v>
      </c>
      <c r="KL69" s="813" t="str">
        <f>VLOOKUP($A69&amp;"-"&amp;KL$4,'04施策の客観指標'!$A$4:$AY$1029,COLUMN('04施策の客観指標'!$AX:$AX),FALSE)</f>
        <v>-</v>
      </c>
      <c r="KM69" s="813" t="str">
        <f>VLOOKUP($A69&amp;"-"&amp;KM$4,'04施策の客観指標'!$A$4:$AY$1029,COLUMN('04施策の客観指標'!$AX:$AX),FALSE)</f>
        <v>-</v>
      </c>
      <c r="KN69" s="814" t="str">
        <f t="shared" ref="KN69:KN118" si="381">_xlfn.IFS(LH69="-","-",LH69&gt;=0.8,"a",LH69&gt;=0.6,"b",LH69&gt;=0.4,"c",LH69&gt;=0.2,"d",LH69&lt;0.2,"e")</f>
        <v>b</v>
      </c>
      <c r="KO69" s="423">
        <f>IF(KE69="-","-",VLOOKUP($A69&amp;"-"&amp;KE$4,'04施策の客観指標'!$A$4:$AY$1029,COLUMN('04施策の客観指標'!$AY:$AY),FALSE))</f>
        <v>1</v>
      </c>
      <c r="KP69" s="423">
        <f>IF(KF69="-","-",VLOOKUP($A69&amp;"-"&amp;KF$4,'04施策の客観指標'!$A$4:$AY$1029,COLUMN('04施策の客観指標'!$AY:$AY),FALSE))</f>
        <v>1</v>
      </c>
      <c r="KQ69" s="423" t="str">
        <f>IF(KG69="-","-",VLOOKUP($A69&amp;"-"&amp;KG$4,'04施策の客観指標'!$A$4:$AY$1029,COLUMN('04施策の客観指標'!$AY:$AY),FALSE))</f>
        <v>-</v>
      </c>
      <c r="KR69" s="423" t="str">
        <f>IF(KH69="-","-",VLOOKUP($A69&amp;"-"&amp;KH$4,'04施策の客観指標'!$A$4:$AY$1029,COLUMN('04施策の客観指標'!$AY:$AY),FALSE))</f>
        <v>-</v>
      </c>
      <c r="KS69" s="423" t="str">
        <f>IF(KI69="-","-",VLOOKUP($A69&amp;"-"&amp;KI$4,'04施策の客観指標'!$A$4:$AY$1029,COLUMN('04施策の客観指標'!$AY:$AY),FALSE))</f>
        <v>-</v>
      </c>
      <c r="KT69" s="423" t="str">
        <f>IF(KJ69="-","-",VLOOKUP($A69&amp;"-"&amp;KJ$4,'04施策の客観指標'!$A$4:$AY$1029,COLUMN('04施策の客観指標'!$AY:$AY),FALSE))</f>
        <v>-</v>
      </c>
      <c r="KU69" s="423" t="str">
        <f>IF(KK69="-","-",VLOOKUP($A69&amp;"-"&amp;KK$4,'04施策の客観指標'!$A$4:$AY$1029,COLUMN('04施策の客観指標'!$AY:$AY),FALSE))</f>
        <v>-</v>
      </c>
      <c r="KV69" s="423" t="str">
        <f>IF(KL69="-","-",VLOOKUP($A69&amp;"-"&amp;KL$4,'04施策の客観指標'!$A$4:$AY$1029,COLUMN('04施策の客観指標'!$AY:$AY),FALSE))</f>
        <v>-</v>
      </c>
      <c r="KW69" s="423" t="str">
        <f>IF(KM69="-","-",VLOOKUP($A69&amp;"-"&amp;KM$4,'04施策の客観指標'!$A$4:$AY$1029,COLUMN('04施策の客観指標'!$AY:$AY),FALSE))</f>
        <v>-</v>
      </c>
      <c r="KX69" s="234">
        <f t="shared" ref="KX69:KX118" si="382">SUM(KO69:KW69)</f>
        <v>2</v>
      </c>
      <c r="KY69" s="237">
        <f t="shared" ref="KY69:KY118" si="383">_xlfn.SWITCH(KE69,"a",4*KO69,"b",3*KO69,"c",2*KO69,"d",1*KO69,"e",0*KO69,"-","")</f>
        <v>3</v>
      </c>
      <c r="KZ69" s="187">
        <f t="shared" ref="KZ69:KZ118" si="384">_xlfn.SWITCH(KF69,"a",4*KP69,"b",3*KP69,"c",2*KP69,"d",1*KP69,"e",0*KP69,"-","")</f>
        <v>3</v>
      </c>
      <c r="LA69" s="187" t="str">
        <f t="shared" ref="LA69:LA118" si="385">_xlfn.SWITCH(KG69,"a",4*KQ69,"b",3*KQ69,"c",2*KQ69,"d",1*KQ69,"e",0*KQ69,"-","")</f>
        <v/>
      </c>
      <c r="LB69" s="187" t="str">
        <f t="shared" ref="LB69:LB118" si="386">_xlfn.SWITCH(KH69,"a",4*KR69,"b",3*KR69,"c",2*KR69,"d",1*KR69,"e",0*KR69,"-","")</f>
        <v/>
      </c>
      <c r="LC69" s="187" t="str">
        <f t="shared" ref="LC69:LC118" si="387">_xlfn.SWITCH(KI69,"a",4*KS69,"b",3*KS69,"c",2*KS69,"d",1*KS69,"e",0*KS69,"-","")</f>
        <v/>
      </c>
      <c r="LD69" s="187" t="str">
        <f t="shared" ref="LD69:LD118" si="388">_xlfn.SWITCH(KJ69,"a",4*KT69,"b",3*KT69,"c",2*KT69,"d",1*KT69,"e",0*KT69,"-","")</f>
        <v/>
      </c>
      <c r="LE69" s="187" t="str">
        <f t="shared" ref="LE69:LE118" si="389">_xlfn.SWITCH(KK69,"a",4*KU69,"b",3*KU69,"c",2*KU69,"d",1*KU69,"e",0*KU69,"-","")</f>
        <v/>
      </c>
      <c r="LF69" s="187" t="str">
        <f t="shared" ref="LF69:LF118" si="390">_xlfn.SWITCH(KL69,"a",4*KV69,"b",3*KV69,"c",2*KV69,"d",1*KV69,"e",0*KV69,"-","")</f>
        <v/>
      </c>
      <c r="LG69" s="187" t="str">
        <f t="shared" ref="LG69:LG118" si="391">_xlfn.SWITCH(KM69,"a",4*KW69,"b",3*KW69,"c",2*KW69,"d",1*KW69,"e",0*KW69,"-","")</f>
        <v/>
      </c>
      <c r="LH69" s="240">
        <f t="shared" ref="LH69:LH118" si="392">IF(COUNT(KY69:LG69)=0,"-",SUM(KY69:LG69)/KX69/4)</f>
        <v>0.75</v>
      </c>
      <c r="LI69" s="820" t="str">
        <f>IF($K69="○",VLOOKUP($C69&amp;"-"&amp;LI$4,'05市民生活実感調査'!$A$3:$BM$218,COLUMN('05市民生活実感調査'!$BM:$BM),FALSE),"-")</f>
        <v>c</v>
      </c>
      <c r="LJ69" s="821" t="str">
        <f>IF($L69="○",VLOOKUP($C69&amp;"-"&amp;LJ$4,'05市民生活実感調査'!$A$3:$BM$218,COLUMN('05市民生活実感調査'!$BM:$BM),FALSE),"-")</f>
        <v>-</v>
      </c>
      <c r="LK69" s="821" t="str">
        <f>IF($M69="○",VLOOKUP($C69&amp;"-"&amp;LK$4,'05市民生活実感調査'!$A$3:$BM$218,COLUMN('05市民生活実感調査'!$BM:$BM),FALSE),"-")</f>
        <v>-</v>
      </c>
      <c r="LL69" s="821" t="str">
        <f>IF($N69="○",VLOOKUP($C69&amp;"-"&amp;LL$4,'05市民生活実感調査'!$A$3:$BM$218,COLUMN('05市民生活実感調査'!$BM:$BM),FALSE),"-")</f>
        <v>-</v>
      </c>
      <c r="LM69" s="821" t="str">
        <f>IF($O69="○",VLOOKUP($C69&amp;"-"&amp;LM$4,'05市民生活実感調査'!$A$3:$BM$218,COLUMN('05市民生活実感調査'!$BM:$BM),FALSE),"-")</f>
        <v>-</v>
      </c>
      <c r="LN69" s="821" t="str">
        <f>IF($P69="○",VLOOKUP($C69&amp;"-"&amp;LN$4,'05市民生活実感調査'!$A$3:$BM$218,COLUMN('05市民生活実感調査'!$BM:$BM),FALSE),"-")</f>
        <v>-</v>
      </c>
      <c r="LO69" s="821" t="str">
        <f>IF($Q69="○",VLOOKUP($C69&amp;"-"&amp;LO$4,'05市民生活実感調査'!$A$3:$BM$218,COLUMN('05市民生活実感調査'!$BM:$BM),FALSE),"-")</f>
        <v>-</v>
      </c>
      <c r="LP69" s="821" t="str">
        <f>IF($R69="○",VLOOKUP($C69&amp;"-"&amp;LP$4,'05市民生活実感調査'!$A$3:$BM$218,COLUMN('05市民生活実感調査'!$BM:$BM),FALSE),"-")</f>
        <v>-</v>
      </c>
      <c r="LQ69" s="822" t="str">
        <f t="shared" ref="LQ69:LQ118" si="393">_xlfn.IFS(LZ69&gt;=0.8,"a",LZ69&gt;=0.6,"b",LZ69&gt;=0.4,"c",LZ69&gt;=0.2,"d",LZ69&lt;0.2,"e")</f>
        <v>c</v>
      </c>
      <c r="LR69" s="237">
        <f t="shared" ref="LR69:LR118" si="394">_xlfn.SWITCH(LI69,"a",4,"b",3,"c",2,"d",1,"e",0,"-","")</f>
        <v>2</v>
      </c>
      <c r="LS69" s="187" t="str">
        <f t="shared" ref="LS69:LS118" si="395">_xlfn.SWITCH(LJ69,"a",4,"b",3,"c",2,"d",1,"e",0,"-","")</f>
        <v/>
      </c>
      <c r="LT69" s="187" t="str">
        <f t="shared" ref="LT69:LT118" si="396">_xlfn.SWITCH(LK69,"a",4,"b",3,"c",2,"d",1,"e",0,"-","")</f>
        <v/>
      </c>
      <c r="LU69" s="187" t="str">
        <f t="shared" ref="LU69:LU118" si="397">_xlfn.SWITCH(LL69,"a",4,"b",3,"c",2,"d",1,"e",0,"-","")</f>
        <v/>
      </c>
      <c r="LV69" s="187" t="str">
        <f t="shared" ref="LV69:LV118" si="398">_xlfn.SWITCH(LM69,"a",4,"b",3,"c",2,"d",1,"e",0,"-","")</f>
        <v/>
      </c>
      <c r="LW69" s="187" t="str">
        <f t="shared" ref="LW69:LW118" si="399">_xlfn.SWITCH(LN69,"a",4,"b",3,"c",2,"d",1,"e",0,"-","")</f>
        <v/>
      </c>
      <c r="LX69" s="187" t="str">
        <f t="shared" ref="LX69:LX118" si="400">_xlfn.SWITCH(LO69,"a",4,"b",3,"c",2,"d",1,"e",0,"-","")</f>
        <v/>
      </c>
      <c r="LY69" s="187" t="str">
        <f t="shared" ref="LY69:LY118" si="401">_xlfn.SWITCH(LP69,"a",4,"b",3,"c",2,"d",1,"e",0,"-","")</f>
        <v/>
      </c>
      <c r="LZ69" s="422">
        <f t="shared" ref="LZ69:LZ118" si="402">SUM(LR69:LY69)/COUNT(LR69:LY69)/4</f>
        <v>0.5</v>
      </c>
      <c r="MA69" s="103" t="str">
        <f t="shared" si="144"/>
        <v>市民実感</v>
      </c>
      <c r="MB69" s="104" t="str">
        <f t="shared" ref="MB69:MB118" si="403">$BP69</f>
        <v>多彩な市民のニーズに応えられているかは、客観指標よりも実際に利用されている市民の実感に重みを付ける方が適切であるため市民実感評価を重視する。</v>
      </c>
      <c r="MC69" s="823" t="str">
        <f>VLOOKUP(KN69&amp;LQ69&amp;MA69,プルダウン!$AC$2:$AD$71,2,FALSE)</f>
        <v>C</v>
      </c>
      <c r="MD69" s="824" t="str">
        <f>VLOOKUP(MC69,プルダウン!$A$1:$B$6,2,FALSE)</f>
        <v>政策の目的がそこそこ達成されている</v>
      </c>
      <c r="ME69" s="91"/>
      <c r="MF69" s="190"/>
    </row>
    <row r="70" spans="1:344" ht="199.5" customHeight="1">
      <c r="A70" s="231">
        <v>1802</v>
      </c>
      <c r="B70" s="104" t="s">
        <v>222</v>
      </c>
      <c r="C70" s="237">
        <f t="shared" si="264"/>
        <v>18</v>
      </c>
      <c r="D70" s="190" t="str">
        <f>IFERROR(VLOOKUP(C70,プルダウン!$L$2:$M$28,2,FALSE),"-")</f>
        <v>生涯学習</v>
      </c>
      <c r="E70" s="104"/>
      <c r="F70" s="91" t="s">
        <v>1412</v>
      </c>
      <c r="G70" s="117" t="s">
        <v>1574</v>
      </c>
      <c r="H70" s="91"/>
      <c r="I70" s="117"/>
      <c r="J70" s="104"/>
      <c r="K70" s="420" t="s">
        <v>83</v>
      </c>
      <c r="L70" s="421" t="s">
        <v>383</v>
      </c>
      <c r="M70" s="421" t="s">
        <v>383</v>
      </c>
      <c r="N70" s="421" t="s">
        <v>83</v>
      </c>
      <c r="O70" s="421" t="s">
        <v>83</v>
      </c>
      <c r="P70" s="421" t="s">
        <v>83</v>
      </c>
      <c r="Q70" s="421" t="s">
        <v>83</v>
      </c>
      <c r="R70" s="422" t="s">
        <v>83</v>
      </c>
      <c r="S70" s="877" t="str">
        <f>VLOOKUP($A70&amp;"-"&amp;S$4,'04施策の客観指標'!$A$4:$AY$1029,COLUMN('04施策の客観指標'!$AS:$AS),FALSE)</f>
        <v>-</v>
      </c>
      <c r="T70" s="878" t="str">
        <f>VLOOKUP($A70&amp;"-"&amp;T$4,'04施策の客観指標'!$A$4:$AY$1029,COLUMN('04施策の客観指標'!$AS:$AS),FALSE)</f>
        <v>-</v>
      </c>
      <c r="U70" s="878" t="str">
        <f>VLOOKUP($A70&amp;"-"&amp;U$4,'04施策の客観指標'!$A$4:$AY$1029,COLUMN('04施策の客観指標'!$AS:$AS),FALSE)</f>
        <v>-</v>
      </c>
      <c r="V70" s="878" t="str">
        <f>VLOOKUP($A70&amp;"-"&amp;V$4,'04施策の客観指標'!$A$4:$AY$1029,COLUMN('04施策の客観指標'!$AS:$AS),FALSE)</f>
        <v>-</v>
      </c>
      <c r="W70" s="878" t="str">
        <f>VLOOKUP($A70&amp;"-"&amp;W$4,'04施策の客観指標'!$A$4:$AY$1029,COLUMN('04施策の客観指標'!$AS:$AS),FALSE)</f>
        <v>-</v>
      </c>
      <c r="X70" s="878" t="str">
        <f>VLOOKUP($A70&amp;"-"&amp;X$4,'04施策の客観指標'!$A$4:$AY$1029,COLUMN('04施策の客観指標'!$AS:$AS),FALSE)</f>
        <v>-</v>
      </c>
      <c r="Y70" s="878" t="str">
        <f>VLOOKUP($A70&amp;"-"&amp;Y$4,'04施策の客観指標'!$A$4:$AY$1029,COLUMN('04施策の客観指標'!$AS:$AS),FALSE)</f>
        <v>-</v>
      </c>
      <c r="Z70" s="878" t="str">
        <f>VLOOKUP($A70&amp;"-"&amp;Z$4,'04施策の客観指標'!$A$4:$AY$1029,COLUMN('04施策の客観指標'!$AS:$AS),FALSE)</f>
        <v>-</v>
      </c>
      <c r="AA70" s="852" t="str">
        <f>VLOOKUP($A70&amp;"-"&amp;AA$4,'04施策の客観指標'!$A$4:$AY$1029,COLUMN('04施策の客観指標'!$AS:$AS),FALSE)</f>
        <v>-</v>
      </c>
      <c r="AB70" s="876" t="str">
        <f t="shared" si="265"/>
        <v>-</v>
      </c>
      <c r="AC70" s="856" t="s">
        <v>83</v>
      </c>
      <c r="AD70" s="878" t="s">
        <v>83</v>
      </c>
      <c r="AE70" s="878" t="s">
        <v>83</v>
      </c>
      <c r="AF70" s="878" t="s">
        <v>83</v>
      </c>
      <c r="AG70" s="878" t="s">
        <v>83</v>
      </c>
      <c r="AH70" s="878" t="s">
        <v>83</v>
      </c>
      <c r="AI70" s="878" t="s">
        <v>83</v>
      </c>
      <c r="AJ70" s="878" t="s">
        <v>83</v>
      </c>
      <c r="AK70" s="878" t="s">
        <v>83</v>
      </c>
      <c r="AL70" s="879">
        <f t="shared" si="266"/>
        <v>0</v>
      </c>
      <c r="AM70" s="877" t="str">
        <f t="shared" si="267"/>
        <v/>
      </c>
      <c r="AN70" s="878" t="str">
        <f t="shared" si="268"/>
        <v/>
      </c>
      <c r="AO70" s="878" t="str">
        <f t="shared" si="269"/>
        <v/>
      </c>
      <c r="AP70" s="878" t="str">
        <f t="shared" si="270"/>
        <v/>
      </c>
      <c r="AQ70" s="878" t="str">
        <f t="shared" si="271"/>
        <v/>
      </c>
      <c r="AR70" s="878" t="str">
        <f t="shared" si="272"/>
        <v/>
      </c>
      <c r="AS70" s="878" t="str">
        <f t="shared" si="273"/>
        <v/>
      </c>
      <c r="AT70" s="878" t="str">
        <f t="shared" si="274"/>
        <v/>
      </c>
      <c r="AU70" s="852" t="str">
        <f t="shared" si="275"/>
        <v/>
      </c>
      <c r="AV70" s="855" t="str">
        <f t="shared" si="276"/>
        <v>-</v>
      </c>
      <c r="AW70" s="856" t="str">
        <f>IF($K70="○",VLOOKUP($C70&amp;"-"&amp;AW$4,'05市民生活実感調査'!$A$3:$BC$218,COLUMN('05市民生活実感調査'!$O:$O),FALSE),"-")</f>
        <v>-</v>
      </c>
      <c r="AX70" s="878" t="str">
        <f>IF($L70="○",VLOOKUP($C70&amp;"-"&amp;AX$4,'05市民生活実感調査'!$A$3:$BC$218,COLUMN('05市民生活実感調査'!$O:$O),FALSE),"-")</f>
        <v>c</v>
      </c>
      <c r="AY70" s="878" t="str">
        <f>IF($M70="○",VLOOKUP($C70&amp;"-"&amp;AY$4,'05市民生活実感調査'!$A$3:$BC$218,COLUMN('05市民生活実感調査'!$O:$O),FALSE),"-")</f>
        <v>c</v>
      </c>
      <c r="AZ70" s="878" t="str">
        <f>IF($N70="○",VLOOKUP($C70&amp;"-"&amp;AZ$4,'05市民生活実感調査'!$A$3:$BC$218,COLUMN('05市民生活実感調査'!$O:$O),FALSE),"-")</f>
        <v>-</v>
      </c>
      <c r="BA70" s="878" t="str">
        <f>IF($O70="○",VLOOKUP($C70&amp;"-"&amp;BA$4,'05市民生活実感調査'!$A$3:$BC$218,COLUMN('05市民生活実感調査'!$O:$O),FALSE),"-")</f>
        <v>-</v>
      </c>
      <c r="BB70" s="878" t="str">
        <f>IF($P70="○",VLOOKUP($C70&amp;"-"&amp;BB$4,'05市民生活実感調査'!$A$3:$BC$218,COLUMN('05市民生活実感調査'!$O:$O),FALSE),"-")</f>
        <v>-</v>
      </c>
      <c r="BC70" s="878" t="str">
        <f>IF($Q70="○",VLOOKUP($C70&amp;"-"&amp;BC$4,'05市民生活実感調査'!$A$3:$BC$218,COLUMN('05市民生活実感調査'!$O:$O),FALSE),"-")</f>
        <v>-</v>
      </c>
      <c r="BD70" s="878" t="str">
        <f>IF($R70="○",VLOOKUP($C70&amp;"-"&amp;BD$4,'05市民生活実感調査'!$A$3:$BC$218,COLUMN('05市民生活実感調査'!$O:$O),FALSE),"-")</f>
        <v>-</v>
      </c>
      <c r="BE70" s="879" t="str">
        <f t="shared" si="277"/>
        <v>c</v>
      </c>
      <c r="BF70" s="877" t="str">
        <f t="shared" si="278"/>
        <v/>
      </c>
      <c r="BG70" s="878">
        <f t="shared" si="279"/>
        <v>2</v>
      </c>
      <c r="BH70" s="878">
        <f t="shared" si="280"/>
        <v>2</v>
      </c>
      <c r="BI70" s="878" t="str">
        <f t="shared" si="281"/>
        <v/>
      </c>
      <c r="BJ70" s="878" t="str">
        <f t="shared" si="282"/>
        <v/>
      </c>
      <c r="BK70" s="878" t="str">
        <f t="shared" si="283"/>
        <v/>
      </c>
      <c r="BL70" s="878" t="str">
        <f t="shared" si="284"/>
        <v/>
      </c>
      <c r="BM70" s="878" t="str">
        <f t="shared" si="285"/>
        <v/>
      </c>
      <c r="BN70" s="840">
        <f t="shared" si="286"/>
        <v>0.5</v>
      </c>
      <c r="BO70" s="880" t="s">
        <v>122</v>
      </c>
      <c r="BP70" s="863" t="s">
        <v>2013</v>
      </c>
      <c r="BQ70" s="877" t="s">
        <v>314</v>
      </c>
      <c r="BR70" s="887" t="str">
        <f>VLOOKUP(BQ70,プルダウン!$A$1:$B$6,2,FALSE)</f>
        <v>政策の目的がそこそこ達成されている</v>
      </c>
      <c r="BS70" s="860"/>
      <c r="BT70" s="887" t="s">
        <v>1577</v>
      </c>
      <c r="BU70" s="863" t="s">
        <v>1578</v>
      </c>
      <c r="BV70" s="891"/>
      <c r="BW70" s="889" t="str">
        <f>VLOOKUP($A70&amp;"-"&amp;BW$4,'04施策の客観指標'!$A$4:$AY$1029,COLUMN('04施策の客観指標'!$AT:$AT),FALSE)</f>
        <v>a</v>
      </c>
      <c r="BX70" s="878" t="str">
        <f>VLOOKUP($A70&amp;"-"&amp;BX$4,'04施策の客観指標'!$A$4:$AY$1029,COLUMN('04施策の客観指標'!$AT:$AT),FALSE)</f>
        <v>-</v>
      </c>
      <c r="BY70" s="878" t="str">
        <f>VLOOKUP($A70&amp;"-"&amp;BY$4,'04施策の客観指標'!$A$4:$AY$1029,COLUMN('04施策の客観指標'!$AT:$AT),FALSE)</f>
        <v>-</v>
      </c>
      <c r="BZ70" s="878" t="str">
        <f>VLOOKUP($A70&amp;"-"&amp;BZ$4,'04施策の客観指標'!$A$4:$AY$1029,COLUMN('04施策の客観指標'!$AT:$AT),FALSE)</f>
        <v>-</v>
      </c>
      <c r="CA70" s="878" t="str">
        <f>VLOOKUP($A70&amp;"-"&amp;CA$4,'04施策の客観指標'!$A$4:$AY$1029,COLUMN('04施策の客観指標'!$AT:$AT),FALSE)</f>
        <v>-</v>
      </c>
      <c r="CB70" s="878" t="str">
        <f>VLOOKUP($A70&amp;"-"&amp;CB$4,'04施策の客観指標'!$A$4:$AY$1029,COLUMN('04施策の客観指標'!$AT:$AT),FALSE)</f>
        <v>-</v>
      </c>
      <c r="CC70" s="878" t="str">
        <f>VLOOKUP($A70&amp;"-"&amp;CC$4,'04施策の客観指標'!$A$4:$AY$1029,COLUMN('04施策の客観指標'!$AT:$AT),FALSE)</f>
        <v>-</v>
      </c>
      <c r="CD70" s="878" t="str">
        <f>VLOOKUP($A70&amp;"-"&amp;CD$4,'04施策の客観指標'!$A$4:$AY$1029,COLUMN('04施策の客観指標'!$AT:$AT),FALSE)</f>
        <v>-</v>
      </c>
      <c r="CE70" s="852" t="str">
        <f>VLOOKUP($A70&amp;"-"&amp;CE$4,'04施策の客観指標'!$A$4:$AY$1029,COLUMN('04施策の客観指標'!$AT:$AT),FALSE)</f>
        <v>-</v>
      </c>
      <c r="CF70" s="879" t="str">
        <f t="shared" si="287"/>
        <v>a</v>
      </c>
      <c r="CG70" s="856">
        <f>IF(BW70="-","-",VLOOKUP($A70&amp;"-"&amp;BW$4,'04施策の客観指標'!$A$4:$AY$1029,COLUMN('04施策の客観指標'!$AY:$AY),FALSE))</f>
        <v>1</v>
      </c>
      <c r="CH70" s="856" t="str">
        <f>IF(BX70="-","-",VLOOKUP($A70&amp;"-"&amp;BX$4,'04施策の客観指標'!$A$4:$AY$1029,COLUMN('04施策の客観指標'!$AY:$AY),FALSE))</f>
        <v>-</v>
      </c>
      <c r="CI70" s="856" t="str">
        <f>IF(BY70="-","-",VLOOKUP($A70&amp;"-"&amp;BY$4,'04施策の客観指標'!$A$4:$AY$1029,COLUMN('04施策の客観指標'!$AY:$AY),FALSE))</f>
        <v>-</v>
      </c>
      <c r="CJ70" s="856" t="str">
        <f>IF(BZ70="-","-",VLOOKUP($A70&amp;"-"&amp;BZ$4,'04施策の客観指標'!$A$4:$AY$1029,COLUMN('04施策の客観指標'!$AY:$AY),FALSE))</f>
        <v>-</v>
      </c>
      <c r="CK70" s="856" t="str">
        <f>IF(CA70="-","-",VLOOKUP($A70&amp;"-"&amp;CA$4,'04施策の客観指標'!$A$4:$AY$1029,COLUMN('04施策の客観指標'!$AY:$AY),FALSE))</f>
        <v>-</v>
      </c>
      <c r="CL70" s="856" t="str">
        <f>IF(CB70="-","-",VLOOKUP($A70&amp;"-"&amp;CB$4,'04施策の客観指標'!$A$4:$AY$1029,COLUMN('04施策の客観指標'!$AY:$AY),FALSE))</f>
        <v>-</v>
      </c>
      <c r="CM70" s="856" t="str">
        <f>IF(CC70="-","-",VLOOKUP($A70&amp;"-"&amp;CC$4,'04施策の客観指標'!$A$4:$AY$1029,COLUMN('04施策の客観指標'!$AY:$AY),FALSE))</f>
        <v>-</v>
      </c>
      <c r="CN70" s="856" t="str">
        <f>IF(CD70="-","-",VLOOKUP($A70&amp;"-"&amp;CD$4,'04施策の客観指標'!$A$4:$AY$1029,COLUMN('04施策の客観指標'!$AY:$AY),FALSE))</f>
        <v>-</v>
      </c>
      <c r="CO70" s="856" t="str">
        <f>IF(CE70="-","-",VLOOKUP($A70&amp;"-"&amp;CE$4,'04施策の客観指標'!$A$4:$AY$1029,COLUMN('04施策の客観指標'!$AY:$AY),FALSE))</f>
        <v>-</v>
      </c>
      <c r="CP70" s="879">
        <f t="shared" si="288"/>
        <v>1</v>
      </c>
      <c r="CQ70" s="877">
        <f t="shared" si="289"/>
        <v>4</v>
      </c>
      <c r="CR70" s="878" t="str">
        <f t="shared" si="290"/>
        <v/>
      </c>
      <c r="CS70" s="878" t="str">
        <f t="shared" si="291"/>
        <v/>
      </c>
      <c r="CT70" s="878" t="str">
        <f t="shared" si="292"/>
        <v/>
      </c>
      <c r="CU70" s="878" t="str">
        <f t="shared" si="293"/>
        <v/>
      </c>
      <c r="CV70" s="878" t="str">
        <f t="shared" si="294"/>
        <v/>
      </c>
      <c r="CW70" s="878" t="str">
        <f t="shared" si="295"/>
        <v/>
      </c>
      <c r="CX70" s="878" t="str">
        <f t="shared" si="296"/>
        <v/>
      </c>
      <c r="CY70" s="878" t="str">
        <f t="shared" si="297"/>
        <v/>
      </c>
      <c r="CZ70" s="855">
        <f t="shared" si="298"/>
        <v>1</v>
      </c>
      <c r="DA70" s="877" t="str">
        <f>IF($K70="○",VLOOKUP($C70&amp;"-"&amp;DA$4,'05市民生活実感調査'!$A$3:$BC$218,COLUMN('05市民生活実感調査'!$Y:$Y),FALSE),"-")</f>
        <v>-</v>
      </c>
      <c r="DB70" s="878" t="str">
        <f>IF($L70="○",VLOOKUP($C70&amp;"-"&amp;DB$4,'05市民生活実感調査'!$A$3:$BC$218,COLUMN('05市民生活実感調査'!$Y:$Y),FALSE),"-")</f>
        <v>c</v>
      </c>
      <c r="DC70" s="878" t="str">
        <f>IF($M70="○",VLOOKUP($C70&amp;"-"&amp;DC$4,'05市民生活実感調査'!$A$3:$BC$218,COLUMN('05市民生活実感調査'!$Y:$Y),FALSE),"-")</f>
        <v>c</v>
      </c>
      <c r="DD70" s="878" t="str">
        <f>IF($N70="○",VLOOKUP($C70&amp;"-"&amp;DD$4,'05市民生活実感調査'!$A$3:$BC$218,COLUMN('05市民生活実感調査'!$Y:$Y),FALSE),"-")</f>
        <v>-</v>
      </c>
      <c r="DE70" s="878" t="str">
        <f>IF($O70="○",VLOOKUP($C70&amp;"-"&amp;DE$4,'05市民生活実感調査'!$A$3:$BC$218,COLUMN('05市民生活実感調査'!$Y:$Y),FALSE),"-")</f>
        <v>-</v>
      </c>
      <c r="DF70" s="878" t="str">
        <f>IF($P70="○",VLOOKUP($C70&amp;"-"&amp;DF$4,'05市民生活実感調査'!$A$3:$BC$218,COLUMN('05市民生活実感調査'!$Y:$Y),FALSE),"-")</f>
        <v>-</v>
      </c>
      <c r="DG70" s="878" t="str">
        <f>IF($Q70="○",VLOOKUP($C70&amp;"-"&amp;DG$4,'05市民生活実感調査'!$A$3:$BC$218,COLUMN('05市民生活実感調査'!$Y:$Y),FALSE),"-")</f>
        <v>-</v>
      </c>
      <c r="DH70" s="878" t="str">
        <f>IF($R70="○",VLOOKUP($C70&amp;"-"&amp;DH$4,'05市民生活実感調査'!$A$3:$BC$218,COLUMN('05市民生活実感調査'!$Y:$Y),FALSE),"-")</f>
        <v>-</v>
      </c>
      <c r="DI70" s="879" t="str">
        <f t="shared" si="299"/>
        <v>c</v>
      </c>
      <c r="DJ70" s="877" t="str">
        <f t="shared" si="300"/>
        <v/>
      </c>
      <c r="DK70" s="878">
        <f t="shared" si="301"/>
        <v>2</v>
      </c>
      <c r="DL70" s="878">
        <f t="shared" si="302"/>
        <v>2</v>
      </c>
      <c r="DM70" s="878" t="str">
        <f t="shared" si="303"/>
        <v/>
      </c>
      <c r="DN70" s="878" t="str">
        <f t="shared" ref="DN70:DN101" si="404">_xlfn.SWITCH(DE70,"a",4,"b",3,"c",2,"d",1,"e",0,"-","")</f>
        <v/>
      </c>
      <c r="DO70" s="878" t="str">
        <f t="shared" si="304"/>
        <v/>
      </c>
      <c r="DP70" s="878" t="str">
        <f t="shared" si="305"/>
        <v/>
      </c>
      <c r="DQ70" s="878" t="str">
        <f t="shared" si="306"/>
        <v/>
      </c>
      <c r="DR70" s="840">
        <f t="shared" si="307"/>
        <v>0.5</v>
      </c>
      <c r="DS70" s="876" t="str">
        <f t="shared" si="308"/>
        <v>客観指標</v>
      </c>
      <c r="DT70" s="863" t="str">
        <f t="shared" si="309"/>
        <v>市民一人一人の学びが、それぞれの仕事や社会活動に生かされる機会そのものが少ないことや、実際には何らかの形で学びと仕事や社会活動が繋がっていても生活実感に反映されにくいため、客観指標を重視する。</v>
      </c>
      <c r="DU70" s="877" t="str">
        <f>VLOOKUP(CF70&amp;DI70&amp;DS70,プルダウン!$AC$2:$AD$71,2,FALSE)</f>
        <v>B</v>
      </c>
      <c r="DV70" s="859" t="str">
        <f>VLOOKUP(DU70,プルダウン!$A$1:$B$6,2,FALSE)</f>
        <v>政策の目的がかなり達成されている</v>
      </c>
      <c r="DW70" s="860"/>
      <c r="DX70" s="859"/>
      <c r="DY70" s="889" t="str">
        <f>VLOOKUP($A70&amp;"-"&amp;DY$4,'04施策の客観指標'!$A$4:$AY$1029,COLUMN('04施策の客観指標'!$AU:$AU),FALSE)</f>
        <v>a</v>
      </c>
      <c r="DZ70" s="878" t="str">
        <f>VLOOKUP($A70&amp;"-"&amp;DZ$4,'04施策の客観指標'!$A$4:$AY$1029,COLUMN('04施策の客観指標'!$AU:$AU),FALSE)</f>
        <v>-</v>
      </c>
      <c r="EA70" s="878" t="str">
        <f>VLOOKUP($A70&amp;"-"&amp;EA$4,'04施策の客観指標'!$A$4:$AY$1029,COLUMN('04施策の客観指標'!$AU:$AU),FALSE)</f>
        <v>-</v>
      </c>
      <c r="EB70" s="878" t="str">
        <f>VLOOKUP($A70&amp;"-"&amp;EB$4,'04施策の客観指標'!$A$4:$AY$1029,COLUMN('04施策の客観指標'!$AU:$AU),FALSE)</f>
        <v>-</v>
      </c>
      <c r="EC70" s="878" t="str">
        <f>VLOOKUP($A70&amp;"-"&amp;EC$4,'04施策の客観指標'!$A$4:$AY$1029,COLUMN('04施策の客観指標'!$AU:$AU),FALSE)</f>
        <v>-</v>
      </c>
      <c r="ED70" s="878" t="str">
        <f>VLOOKUP($A70&amp;"-"&amp;ED$4,'04施策の客観指標'!$A$4:$AY$1029,COLUMN('04施策の客観指標'!$AU:$AU),FALSE)</f>
        <v>-</v>
      </c>
      <c r="EE70" s="878" t="str">
        <f>VLOOKUP($A70&amp;"-"&amp;EE$4,'04施策の客観指標'!$A$4:$AY$1029,COLUMN('04施策の客観指標'!$AU:$AU),FALSE)</f>
        <v>-</v>
      </c>
      <c r="EF70" s="878" t="str">
        <f>VLOOKUP($A70&amp;"-"&amp;EF$4,'04施策の客観指標'!$A$4:$AY$1029,COLUMN('04施策の客観指標'!$AU:$AU),FALSE)</f>
        <v>-</v>
      </c>
      <c r="EG70" s="878" t="str">
        <f>VLOOKUP($A70&amp;"-"&amp;EG$4,'04施策の客観指標'!$A$4:$AY$1029,COLUMN('04施策の客観指標'!$AU:$AU),FALSE)</f>
        <v>-</v>
      </c>
      <c r="EH70" s="879" t="str">
        <f t="shared" si="310"/>
        <v>a</v>
      </c>
      <c r="EI70" s="895">
        <f>IF(DY70="-","-",VLOOKUP($A70&amp;"-"&amp;DY$4,'04施策の客観指標'!$A$4:$AY$1029,COLUMN('04施策の客観指標'!$AY:$AY),FALSE))</f>
        <v>1</v>
      </c>
      <c r="EJ70" s="895" t="str">
        <f>IF(DZ70="-","-",VLOOKUP($A70&amp;"-"&amp;DZ$4,'04施策の客観指標'!$A$4:$AY$1029,COLUMN('04施策の客観指標'!$AY:$AY),FALSE))</f>
        <v>-</v>
      </c>
      <c r="EK70" s="895" t="str">
        <f>IF(EA70="-","-",VLOOKUP($A70&amp;"-"&amp;EA$4,'04施策の客観指標'!$A$4:$AY$1029,COLUMN('04施策の客観指標'!$AY:$AY),FALSE))</f>
        <v>-</v>
      </c>
      <c r="EL70" s="895" t="str">
        <f>IF(EB70="-","-",VLOOKUP($A70&amp;"-"&amp;EB$4,'04施策の客観指標'!$A$4:$AY$1029,COLUMN('04施策の客観指標'!$AY:$AY),FALSE))</f>
        <v>-</v>
      </c>
      <c r="EM70" s="895" t="str">
        <f>IF(EC70="-","-",VLOOKUP($A70&amp;"-"&amp;EC$4,'04施策の客観指標'!$A$4:$AY$1029,COLUMN('04施策の客観指標'!$AY:$AY),FALSE))</f>
        <v>-</v>
      </c>
      <c r="EN70" s="895" t="str">
        <f>IF(ED70="-","-",VLOOKUP($A70&amp;"-"&amp;ED$4,'04施策の客観指標'!$A$4:$AY$1029,COLUMN('04施策の客観指標'!$AY:$AY),FALSE))</f>
        <v>-</v>
      </c>
      <c r="EO70" s="895" t="str">
        <f>IF(EE70="-","-",VLOOKUP($A70&amp;"-"&amp;EE$4,'04施策の客観指標'!$A$4:$AY$1029,COLUMN('04施策の客観指標'!$AY:$AY),FALSE))</f>
        <v>-</v>
      </c>
      <c r="EP70" s="895" t="str">
        <f>IF(EF70="-","-",VLOOKUP($A70&amp;"-"&amp;EF$4,'04施策の客観指標'!$A$4:$AY$1029,COLUMN('04施策の客観指標'!$AY:$AY),FALSE))</f>
        <v>-</v>
      </c>
      <c r="EQ70" s="895" t="str">
        <f>IF(EG70="-","-",VLOOKUP($A70&amp;"-"&amp;EG$4,'04施策の客観指標'!$A$4:$AY$1029,COLUMN('04施策の客観指標'!$AY:$AY),FALSE))</f>
        <v>-</v>
      </c>
      <c r="ER70" s="879">
        <f t="shared" si="311"/>
        <v>1</v>
      </c>
      <c r="ES70" s="877">
        <f t="shared" si="312"/>
        <v>4</v>
      </c>
      <c r="ET70" s="878" t="str">
        <f t="shared" si="313"/>
        <v/>
      </c>
      <c r="EU70" s="878" t="str">
        <f t="shared" si="314"/>
        <v/>
      </c>
      <c r="EV70" s="878" t="str">
        <f t="shared" si="315"/>
        <v/>
      </c>
      <c r="EW70" s="878" t="str">
        <f t="shared" si="316"/>
        <v/>
      </c>
      <c r="EX70" s="878" t="str">
        <f t="shared" si="317"/>
        <v/>
      </c>
      <c r="EY70" s="878" t="str">
        <f t="shared" si="318"/>
        <v/>
      </c>
      <c r="EZ70" s="878" t="str">
        <f t="shared" si="319"/>
        <v/>
      </c>
      <c r="FA70" s="878" t="str">
        <f t="shared" si="320"/>
        <v/>
      </c>
      <c r="FB70" s="855">
        <f t="shared" si="321"/>
        <v>1</v>
      </c>
      <c r="FC70" s="877" t="str">
        <f>IF($K70="○",VLOOKUP($C70&amp;"-"&amp;FC$4,'05市民生活実感調査'!$A$3:$BC$218,COLUMN('05市民生活実感調査'!$AI:$AI),FALSE),"-")</f>
        <v>-</v>
      </c>
      <c r="FD70" s="878" t="str">
        <f>IF($L70="○",VLOOKUP($C70&amp;"-"&amp;FD$4,'05市民生活実感調査'!$A$3:$BC$218,COLUMN('05市民生活実感調査'!$AI:$AI),FALSE),"-")</f>
        <v>c</v>
      </c>
      <c r="FE70" s="878" t="str">
        <f>IF($M70="○",VLOOKUP($C70&amp;"-"&amp;FE$4,'05市民生活実感調査'!$A$3:$BC$218,COLUMN('05市民生活実感調査'!$AI:$AI),FALSE),"-")</f>
        <v>c</v>
      </c>
      <c r="FF70" s="878" t="str">
        <f>IF($N70="○",VLOOKUP($C70&amp;"-"&amp;FF$4,'05市民生活実感調査'!$A$3:$BC$218,COLUMN('05市民生活実感調査'!$AI:$AI),FALSE),"-")</f>
        <v>-</v>
      </c>
      <c r="FG70" s="878" t="str">
        <f>IF($O70="○",VLOOKUP($C70&amp;"-"&amp;FG$4,'05市民生活実感調査'!$A$3:$BC$218,COLUMN('05市民生活実感調査'!$AI:$AI),FALSE),"-")</f>
        <v>-</v>
      </c>
      <c r="FH70" s="878" t="str">
        <f>IF($P70="○",VLOOKUP($C70&amp;"-"&amp;FH$4,'05市民生活実感調査'!$A$3:$BC$218,COLUMN('05市民生活実感調査'!$AI:$AI),FALSE),"-")</f>
        <v>-</v>
      </c>
      <c r="FI70" s="878" t="str">
        <f>IF($Q70="○",VLOOKUP($C70&amp;"-"&amp;FI$4,'05市民生活実感調査'!$A$3:$BC$218,COLUMN('05市民生活実感調査'!$AI:$AI),FALSE),"-")</f>
        <v>-</v>
      </c>
      <c r="FJ70" s="878" t="str">
        <f>IF($R70="○",VLOOKUP($C70&amp;"-"&amp;FJ$4,'05市民生活実感調査'!$A$3:$BC$218,COLUMN('05市民生活実感調査'!$AI:$AI),FALSE),"-")</f>
        <v>-</v>
      </c>
      <c r="FK70" s="879" t="str">
        <f t="shared" si="322"/>
        <v>c</v>
      </c>
      <c r="FL70" s="877" t="str">
        <f t="shared" si="323"/>
        <v/>
      </c>
      <c r="FM70" s="878">
        <f t="shared" si="324"/>
        <v>2</v>
      </c>
      <c r="FN70" s="878">
        <f t="shared" si="325"/>
        <v>2</v>
      </c>
      <c r="FO70" s="878" t="str">
        <f t="shared" si="326"/>
        <v/>
      </c>
      <c r="FP70" s="878" t="str">
        <f t="shared" si="327"/>
        <v/>
      </c>
      <c r="FQ70" s="878" t="str">
        <f t="shared" si="328"/>
        <v/>
      </c>
      <c r="FR70" s="878" t="str">
        <f t="shared" si="329"/>
        <v/>
      </c>
      <c r="FS70" s="878" t="str">
        <f t="shared" si="330"/>
        <v/>
      </c>
      <c r="FT70" s="840">
        <f t="shared" si="331"/>
        <v>0.5</v>
      </c>
      <c r="FU70" s="876" t="str">
        <f t="shared" si="332"/>
        <v>客観指標</v>
      </c>
      <c r="FV70" s="863" t="str">
        <f t="shared" si="333"/>
        <v>市民一人一人の学びが、それぞれの仕事や社会活動に生かされる機会そのものが少ないことや、実際には何らかの形で学びと仕事や社会活動が繋がっていても生活実感に反映されにくいため、客観指標を重視する。</v>
      </c>
      <c r="FW70" s="877" t="str">
        <f>VLOOKUP(EH70&amp;FK70&amp;FU70,プルダウン!$AC$2:$AD$71,2,FALSE)</f>
        <v>B</v>
      </c>
      <c r="FX70" s="859" t="str">
        <f>VLOOKUP(FW70,プルダウン!$A$1:$B$6,2,FALSE)</f>
        <v>政策の目的がかなり達成されている</v>
      </c>
      <c r="FY70" s="860"/>
      <c r="FZ70" s="859"/>
      <c r="GA70" s="889" t="str">
        <f>VLOOKUP($A70&amp;"-"&amp;GA$4,'04施策の客観指標'!$A$4:$AY$1029,COLUMN('04施策の客観指標'!$AV:$AV),FALSE)</f>
        <v>a</v>
      </c>
      <c r="GB70" s="878" t="str">
        <f>VLOOKUP($A70&amp;"-"&amp;GB$4,'04施策の客観指標'!$A$4:$AY$1029,COLUMN('04施策の客観指標'!$AV:$AV),FALSE)</f>
        <v>-</v>
      </c>
      <c r="GC70" s="878" t="str">
        <f>VLOOKUP($A70&amp;"-"&amp;GC$4,'04施策の客観指標'!$A$4:$AY$1029,COLUMN('04施策の客観指標'!$AV:$AV),FALSE)</f>
        <v>-</v>
      </c>
      <c r="GD70" s="878" t="str">
        <f>VLOOKUP($A70&amp;"-"&amp;GD$4,'04施策の客観指標'!$A$4:$AY$1029,COLUMN('04施策の客観指標'!$AV:$AV),FALSE)</f>
        <v>-</v>
      </c>
      <c r="GE70" s="878" t="str">
        <f>VLOOKUP($A70&amp;"-"&amp;GE$4,'04施策の客観指標'!$A$4:$AY$1029,COLUMN('04施策の客観指標'!$AV:$AV),FALSE)</f>
        <v>-</v>
      </c>
      <c r="GF70" s="878" t="str">
        <f>VLOOKUP($A70&amp;"-"&amp;GF$4,'04施策の客観指標'!$A$4:$AY$1029,COLUMN('04施策の客観指標'!$AV:$AV),FALSE)</f>
        <v>-</v>
      </c>
      <c r="GG70" s="878" t="str">
        <f>VLOOKUP($A70&amp;"-"&amp;GG$4,'04施策の客観指標'!$A$4:$AY$1029,COLUMN('04施策の客観指標'!$AV:$AV),FALSE)</f>
        <v>-</v>
      </c>
      <c r="GH70" s="878" t="str">
        <f>VLOOKUP($A70&amp;"-"&amp;GH$4,'04施策の客観指標'!$A$4:$AY$1029,COLUMN('04施策の客観指標'!$AV:$AV),FALSE)</f>
        <v>-</v>
      </c>
      <c r="GI70" s="878" t="str">
        <f>VLOOKUP($A70&amp;"-"&amp;GI$4,'04施策の客観指標'!$A$4:$AY$1029,COLUMN('04施策の客観指標'!$AV:$AV),FALSE)</f>
        <v>-</v>
      </c>
      <c r="GJ70" s="879" t="str">
        <f t="shared" si="334"/>
        <v>a</v>
      </c>
      <c r="GK70" s="856">
        <f>IF(GA70="-","-",VLOOKUP($A70&amp;"-"&amp;GA$4,'04施策の客観指標'!$A$4:$AY$1029,COLUMN('04施策の客観指標'!$AY:$AY),FALSE))</f>
        <v>1</v>
      </c>
      <c r="GL70" s="856" t="str">
        <f>IF(GB70="-","-",VLOOKUP($A70&amp;"-"&amp;GB$4,'04施策の客観指標'!$A$4:$AY$1029,COLUMN('04施策の客観指標'!$AY:$AY),FALSE))</f>
        <v>-</v>
      </c>
      <c r="GM70" s="856" t="str">
        <f>IF(GC70="-","-",VLOOKUP($A70&amp;"-"&amp;GC$4,'04施策の客観指標'!$A$4:$AY$1029,COLUMN('04施策の客観指標'!$AY:$AY),FALSE))</f>
        <v>-</v>
      </c>
      <c r="GN70" s="856" t="str">
        <f>IF(GD70="-","-",VLOOKUP($A70&amp;"-"&amp;GD$4,'04施策の客観指標'!$A$4:$AY$1029,COLUMN('04施策の客観指標'!$AY:$AY),FALSE))</f>
        <v>-</v>
      </c>
      <c r="GO70" s="856" t="str">
        <f>IF(GE70="-","-",VLOOKUP($A70&amp;"-"&amp;GE$4,'04施策の客観指標'!$A$4:$AY$1029,COLUMN('04施策の客観指標'!$AY:$AY),FALSE))</f>
        <v>-</v>
      </c>
      <c r="GP70" s="856" t="str">
        <f>IF(GF70="-","-",VLOOKUP($A70&amp;"-"&amp;GF$4,'04施策の客観指標'!$A$4:$AY$1029,COLUMN('04施策の客観指標'!$AY:$AY),FALSE))</f>
        <v>-</v>
      </c>
      <c r="GQ70" s="856" t="str">
        <f>IF(GG70="-","-",VLOOKUP($A70&amp;"-"&amp;GG$4,'04施策の客観指標'!$A$4:$AY$1029,COLUMN('04施策の客観指標'!$AY:$AY),FALSE))</f>
        <v>-</v>
      </c>
      <c r="GR70" s="856" t="str">
        <f>IF(GH70="-","-",VLOOKUP($A70&amp;"-"&amp;GH$4,'04施策の客観指標'!$A$4:$AY$1029,COLUMN('04施策の客観指標'!$AY:$AY),FALSE))</f>
        <v>-</v>
      </c>
      <c r="GS70" s="856" t="str">
        <f>IF(GI70="-","-",VLOOKUP($A70&amp;"-"&amp;GI$4,'04施策の客観指標'!$A$4:$AY$1029,COLUMN('04施策の客観指標'!$AY:$AY),FALSE))</f>
        <v>-</v>
      </c>
      <c r="GT70" s="879">
        <f t="shared" si="335"/>
        <v>1</v>
      </c>
      <c r="GU70" s="877">
        <f t="shared" si="336"/>
        <v>4</v>
      </c>
      <c r="GV70" s="878" t="str">
        <f t="shared" si="337"/>
        <v/>
      </c>
      <c r="GW70" s="878" t="str">
        <f t="shared" si="338"/>
        <v/>
      </c>
      <c r="GX70" s="878" t="str">
        <f t="shared" si="339"/>
        <v/>
      </c>
      <c r="GY70" s="878" t="str">
        <f t="shared" si="340"/>
        <v/>
      </c>
      <c r="GZ70" s="878" t="str">
        <f t="shared" si="341"/>
        <v/>
      </c>
      <c r="HA70" s="878" t="str">
        <f t="shared" si="342"/>
        <v/>
      </c>
      <c r="HB70" s="878" t="str">
        <f t="shared" si="343"/>
        <v/>
      </c>
      <c r="HC70" s="878" t="str">
        <f t="shared" si="344"/>
        <v/>
      </c>
      <c r="HD70" s="855">
        <f t="shared" si="345"/>
        <v>1</v>
      </c>
      <c r="HE70" s="877" t="str">
        <f>IF($K70="○",VLOOKUP($C70&amp;"-"&amp;HE$4,'05市民生活実感調査'!$A$3:$BC$218,COLUMN('05市民生活実感調査'!$AS:$AS),FALSE),"-")</f>
        <v>-</v>
      </c>
      <c r="HF70" s="878" t="str">
        <f>IF($L70="○",VLOOKUP($C70&amp;"-"&amp;HF$4,'05市民生活実感調査'!$A$3:$BC$218,COLUMN('05市民生活実感調査'!$AS:$AS),FALSE),"-")</f>
        <v>c</v>
      </c>
      <c r="HG70" s="878" t="str">
        <f>IF($M70="○",VLOOKUP($C70&amp;"-"&amp;HG$4,'05市民生活実感調査'!$A$3:$BC$218,COLUMN('05市民生活実感調査'!$AS:$AS),FALSE),"-")</f>
        <v>c</v>
      </c>
      <c r="HH70" s="878" t="str">
        <f>IF($N70="○",VLOOKUP($C70&amp;"-"&amp;HH$4,'05市民生活実感調査'!$A$3:$BC$218,COLUMN('05市民生活実感調査'!$AS:$AS),FALSE),"-")</f>
        <v>-</v>
      </c>
      <c r="HI70" s="878" t="str">
        <f>IF($O70="○",VLOOKUP($C70&amp;"-"&amp;HI$4,'05市民生活実感調査'!$A$3:$BC$218,COLUMN('05市民生活実感調査'!$AS:$AS),FALSE),"-")</f>
        <v>-</v>
      </c>
      <c r="HJ70" s="878" t="str">
        <f>IF($P70="○",VLOOKUP($C70&amp;"-"&amp;HJ$4,'05市民生活実感調査'!$A$3:$BC$218,COLUMN('05市民生活実感調査'!$AS:$AS),FALSE),"-")</f>
        <v>-</v>
      </c>
      <c r="HK70" s="878" t="str">
        <f>IF($Q70="○",VLOOKUP($C70&amp;"-"&amp;HK$4,'05市民生活実感調査'!$A$3:$BC$218,COLUMN('05市民生活実感調査'!$AS:$AS),FALSE),"-")</f>
        <v>-</v>
      </c>
      <c r="HL70" s="878" t="str">
        <f>IF($R70="○",VLOOKUP($C70&amp;"-"&amp;HL$4,'05市民生活実感調査'!$A$3:$BC$218,COLUMN('05市民生活実感調査'!$AS:$AS),FALSE),"-")</f>
        <v>-</v>
      </c>
      <c r="HM70" s="879" t="str">
        <f t="shared" si="346"/>
        <v>c</v>
      </c>
      <c r="HN70" s="877" t="str">
        <f t="shared" si="347"/>
        <v/>
      </c>
      <c r="HO70" s="878">
        <f t="shared" si="348"/>
        <v>2</v>
      </c>
      <c r="HP70" s="878">
        <f t="shared" si="349"/>
        <v>2</v>
      </c>
      <c r="HQ70" s="878" t="str">
        <f t="shared" si="350"/>
        <v/>
      </c>
      <c r="HR70" s="878" t="str">
        <f t="shared" si="351"/>
        <v/>
      </c>
      <c r="HS70" s="878" t="str">
        <f t="shared" si="352"/>
        <v/>
      </c>
      <c r="HT70" s="878" t="str">
        <f t="shared" si="353"/>
        <v/>
      </c>
      <c r="HU70" s="878" t="str">
        <f t="shared" si="354"/>
        <v/>
      </c>
      <c r="HV70" s="840">
        <f t="shared" si="355"/>
        <v>0.5</v>
      </c>
      <c r="HW70" s="876" t="str">
        <f t="shared" si="356"/>
        <v>客観指標</v>
      </c>
      <c r="HX70" s="863" t="str">
        <f t="shared" si="357"/>
        <v>市民一人一人の学びが、それぞれの仕事や社会活動に生かされる機会そのものが少ないことや、実際には何らかの形で学びと仕事や社会活動が繋がっていても生活実感に反映されにくいため、客観指標を重視する。</v>
      </c>
      <c r="HY70" s="877" t="str">
        <f>VLOOKUP(GJ70&amp;HM70&amp;HW70,プルダウン!$AC$2:$AD$71,2,FALSE)</f>
        <v>B</v>
      </c>
      <c r="HZ70" s="859" t="str">
        <f>VLOOKUP(HY70,プルダウン!$A$1:$B$6,2,FALSE)</f>
        <v>政策の目的がかなり達成されている</v>
      </c>
      <c r="IA70" s="860"/>
      <c r="IB70" s="859"/>
      <c r="IC70" s="889" t="str">
        <f>VLOOKUP($A70&amp;"-"&amp;IC$4,'04施策の客観指標'!$A$4:$AY$1029,COLUMN('04施策の客観指標'!$AW:$AW),FALSE)</f>
        <v>b</v>
      </c>
      <c r="ID70" s="878" t="str">
        <f>VLOOKUP($A70&amp;"-"&amp;ID$4,'04施策の客観指標'!$A$4:$AY$1029,COLUMN('04施策の客観指標'!$AW:$AW),FALSE)</f>
        <v>-</v>
      </c>
      <c r="IE70" s="878" t="str">
        <f>VLOOKUP($A70&amp;"-"&amp;IE$4,'04施策の客観指標'!$A$4:$AY$1029,COLUMN('04施策の客観指標'!$AW:$AW),FALSE)</f>
        <v>-</v>
      </c>
      <c r="IF70" s="878" t="str">
        <f>VLOOKUP($A70&amp;"-"&amp;IF$4,'04施策の客観指標'!$A$4:$AY$1029,COLUMN('04施策の客観指標'!$AW:$AW),FALSE)</f>
        <v>-</v>
      </c>
      <c r="IG70" s="878" t="str">
        <f>VLOOKUP($A70&amp;"-"&amp;IG$4,'04施策の客観指標'!$A$4:$AY$1029,COLUMN('04施策の客観指標'!$AW:$AW),FALSE)</f>
        <v>-</v>
      </c>
      <c r="IH70" s="878" t="str">
        <f>VLOOKUP($A70&amp;"-"&amp;IH$4,'04施策の客観指標'!$A$4:$AY$1029,COLUMN('04施策の客観指標'!$AW:$AW),FALSE)</f>
        <v>-</v>
      </c>
      <c r="II70" s="878" t="str">
        <f>VLOOKUP($A70&amp;"-"&amp;II$4,'04施策の客観指標'!$A$4:$AY$1029,COLUMN('04施策の客観指標'!$AW:$AW),FALSE)</f>
        <v>-</v>
      </c>
      <c r="IJ70" s="878" t="str">
        <f>VLOOKUP($A70&amp;"-"&amp;IJ$4,'04施策の客観指標'!$A$4:$AY$1029,COLUMN('04施策の客観指標'!$AW:$AW),FALSE)</f>
        <v>-</v>
      </c>
      <c r="IK70" s="878" t="str">
        <f>VLOOKUP($A70&amp;"-"&amp;IK$4,'04施策の客観指標'!$A$4:$AY$1029,COLUMN('04施策の客観指標'!$AW:$AW),FALSE)</f>
        <v>-</v>
      </c>
      <c r="IL70" s="879" t="str">
        <f t="shared" si="358"/>
        <v>b</v>
      </c>
      <c r="IM70" s="856">
        <f>IF(IC70="-","-",VLOOKUP($A70&amp;"-"&amp;IC$4,'04施策の客観指標'!$A$4:$AY$1029,COLUMN('04施策の客観指標'!$AY:$AY),FALSE))</f>
        <v>1</v>
      </c>
      <c r="IN70" s="856" t="str">
        <f>IF(ID70="-","-",VLOOKUP($A70&amp;"-"&amp;ID$4,'04施策の客観指標'!$A$4:$AY$1029,COLUMN('04施策の客観指標'!$AY:$AY),FALSE))</f>
        <v>-</v>
      </c>
      <c r="IO70" s="856" t="str">
        <f>IF(IE70="-","-",VLOOKUP($A70&amp;"-"&amp;IE$4,'04施策の客観指標'!$A$4:$AY$1029,COLUMN('04施策の客観指標'!$AY:$AY),FALSE))</f>
        <v>-</v>
      </c>
      <c r="IP70" s="856" t="str">
        <f>IF(IF70="-","-",VLOOKUP($A70&amp;"-"&amp;IF$4,'04施策の客観指標'!$A$4:$AY$1029,COLUMN('04施策の客観指標'!$AY:$AY),FALSE))</f>
        <v>-</v>
      </c>
      <c r="IQ70" s="856" t="str">
        <f>IF(IG70="-","-",VLOOKUP($A70&amp;"-"&amp;IG$4,'04施策の客観指標'!$A$4:$AY$1029,COLUMN('04施策の客観指標'!$AY:$AY),FALSE))</f>
        <v>-</v>
      </c>
      <c r="IR70" s="856" t="str">
        <f>IF(IH70="-","-",VLOOKUP($A70&amp;"-"&amp;IH$4,'04施策の客観指標'!$A$4:$AY$1029,COLUMN('04施策の客観指標'!$AY:$AY),FALSE))</f>
        <v>-</v>
      </c>
      <c r="IS70" s="856" t="str">
        <f>IF(II70="-","-",VLOOKUP($A70&amp;"-"&amp;II$4,'04施策の客観指標'!$A$4:$AY$1029,COLUMN('04施策の客観指標'!$AY:$AY),FALSE))</f>
        <v>-</v>
      </c>
      <c r="IT70" s="856" t="str">
        <f>IF(IJ70="-","-",VLOOKUP($A70&amp;"-"&amp;IJ$4,'04施策の客観指標'!$A$4:$AY$1029,COLUMN('04施策の客観指標'!$AY:$AY),FALSE))</f>
        <v>-</v>
      </c>
      <c r="IU70" s="856" t="str">
        <f>IF(IK70="-","-",VLOOKUP($A70&amp;"-"&amp;IK$4,'04施策の客観指標'!$A$4:$AY$1029,COLUMN('04施策の客観指標'!$AY:$AY),FALSE))</f>
        <v>-</v>
      </c>
      <c r="IV70" s="879">
        <f t="shared" si="359"/>
        <v>1</v>
      </c>
      <c r="IW70" s="877">
        <f t="shared" si="360"/>
        <v>3</v>
      </c>
      <c r="IX70" s="878" t="str">
        <f t="shared" si="361"/>
        <v/>
      </c>
      <c r="IY70" s="878" t="str">
        <f t="shared" si="362"/>
        <v/>
      </c>
      <c r="IZ70" s="878" t="str">
        <f t="shared" si="363"/>
        <v/>
      </c>
      <c r="JA70" s="878" t="str">
        <f t="shared" si="364"/>
        <v/>
      </c>
      <c r="JB70" s="878" t="str">
        <f t="shared" si="365"/>
        <v/>
      </c>
      <c r="JC70" s="878" t="str">
        <f t="shared" si="366"/>
        <v/>
      </c>
      <c r="JD70" s="878" t="str">
        <f t="shared" si="367"/>
        <v/>
      </c>
      <c r="JE70" s="878" t="str">
        <f t="shared" si="368"/>
        <v/>
      </c>
      <c r="JF70" s="855">
        <f t="shared" si="369"/>
        <v>0.75</v>
      </c>
      <c r="JG70" s="877" t="str">
        <f>IF($K70="○",VLOOKUP($C70&amp;"-"&amp;JG$4,'05市民生活実感調査'!$A$3:$BC$218,COLUMN('05市民生活実感調査'!$BC:$BC),FALSE),"-")</f>
        <v>-</v>
      </c>
      <c r="JH70" s="878" t="str">
        <f>IF($L70="○",VLOOKUP($C70&amp;"-"&amp;JH$4,'05市民生活実感調査'!$A$3:$BC$218,COLUMN('05市民生活実感調査'!$BC:$BC),FALSE),"-")</f>
        <v>c</v>
      </c>
      <c r="JI70" s="878" t="str">
        <f>IF($M70="○",VLOOKUP($C70&amp;"-"&amp;JI$4,'05市民生活実感調査'!$A$3:$BC$218,COLUMN('05市民生活実感調査'!$BC:$BC),FALSE),"-")</f>
        <v>c</v>
      </c>
      <c r="JJ70" s="878" t="str">
        <f>IF($N70="○",VLOOKUP($C70&amp;"-"&amp;JJ$4,'05市民生活実感調査'!$A$3:$BC$218,COLUMN('05市民生活実感調査'!$BC:$BC),FALSE),"-")</f>
        <v>-</v>
      </c>
      <c r="JK70" s="878" t="str">
        <f>IF($O70="○",VLOOKUP($C70&amp;"-"&amp;JK$4,'05市民生活実感調査'!$A$3:$BC$218,COLUMN('05市民生活実感調査'!$BC:$BC),FALSE),"-")</f>
        <v>-</v>
      </c>
      <c r="JL70" s="878" t="str">
        <f>IF($P70="○",VLOOKUP($C70&amp;"-"&amp;JL$4,'05市民生活実感調査'!$A$3:$BC$218,COLUMN('05市民生活実感調査'!$BC:$BC),FALSE),"-")</f>
        <v>-</v>
      </c>
      <c r="JM70" s="878" t="str">
        <f>IF($Q70="○",VLOOKUP($C70&amp;"-"&amp;JM$4,'05市民生活実感調査'!$A$3:$BC$218,COLUMN('05市民生活実感調査'!$BC:$BC),FALSE),"-")</f>
        <v>-</v>
      </c>
      <c r="JN70" s="878" t="str">
        <f>IF($R70="○",VLOOKUP($C70&amp;"-"&amp;JN$4,'05市民生活実感調査'!$A$3:$BC$218,COLUMN('05市民生活実感調査'!$BC:$BC),FALSE),"-")</f>
        <v>-</v>
      </c>
      <c r="JO70" s="879" t="str">
        <f t="shared" si="370"/>
        <v>c</v>
      </c>
      <c r="JP70" s="877" t="str">
        <f t="shared" si="371"/>
        <v/>
      </c>
      <c r="JQ70" s="878">
        <f t="shared" si="372"/>
        <v>2</v>
      </c>
      <c r="JR70" s="878">
        <f t="shared" si="373"/>
        <v>2</v>
      </c>
      <c r="JS70" s="878" t="str">
        <f t="shared" si="374"/>
        <v/>
      </c>
      <c r="JT70" s="878" t="str">
        <f t="shared" si="375"/>
        <v/>
      </c>
      <c r="JU70" s="878" t="str">
        <f t="shared" si="376"/>
        <v/>
      </c>
      <c r="JV70" s="878" t="str">
        <f t="shared" si="377"/>
        <v/>
      </c>
      <c r="JW70" s="878" t="str">
        <f t="shared" si="378"/>
        <v/>
      </c>
      <c r="JX70" s="840">
        <f t="shared" si="379"/>
        <v>0.5</v>
      </c>
      <c r="JY70" s="876" t="str">
        <f t="shared" si="263"/>
        <v>客観指標</v>
      </c>
      <c r="JZ70" s="863" t="str">
        <f t="shared" si="380"/>
        <v>市民一人一人の学びが、それぞれの仕事や社会活動に生かされる機会そのものが少ないことや、実際には何らかの形で学びと仕事や社会活動が繋がっていても生活実感に反映されにくいため、客観指標を重視する。</v>
      </c>
      <c r="KA70" s="877" t="str">
        <f>VLOOKUP(IL70&amp;JO70&amp;JY70,プルダウン!$AC$2:$AD$71,2,FALSE)</f>
        <v>B</v>
      </c>
      <c r="KB70" s="859" t="str">
        <f>VLOOKUP(KA70,プルダウン!$A$1:$B$6,2,FALSE)</f>
        <v>政策の目的がかなり達成されている</v>
      </c>
      <c r="KC70" s="860"/>
      <c r="KD70" s="859"/>
      <c r="KE70" s="883" t="str">
        <f>VLOOKUP($A70&amp;"-"&amp;KE$4,'04施策の客観指標'!$A$4:$AY$1029,COLUMN('04施策の客観指標'!$AX:$AX),FALSE)</f>
        <v>b</v>
      </c>
      <c r="KF70" s="813" t="str">
        <f>VLOOKUP($A70&amp;"-"&amp;KF$4,'04施策の客観指標'!$A$4:$AY$1029,COLUMN('04施策の客観指標'!$AX:$AX),FALSE)</f>
        <v>-</v>
      </c>
      <c r="KG70" s="813" t="str">
        <f>VLOOKUP($A70&amp;"-"&amp;KG$4,'04施策の客観指標'!$A$4:$AY$1029,COLUMN('04施策の客観指標'!$AX:$AX),FALSE)</f>
        <v>-</v>
      </c>
      <c r="KH70" s="813" t="str">
        <f>VLOOKUP($A70&amp;"-"&amp;KH$4,'04施策の客観指標'!$A$4:$AY$1029,COLUMN('04施策の客観指標'!$AX:$AX),FALSE)</f>
        <v>-</v>
      </c>
      <c r="KI70" s="813" t="str">
        <f>VLOOKUP($A70&amp;"-"&amp;KI$4,'04施策の客観指標'!$A$4:$AY$1029,COLUMN('04施策の客観指標'!$AX:$AX),FALSE)</f>
        <v>-</v>
      </c>
      <c r="KJ70" s="813" t="str">
        <f>VLOOKUP($A70&amp;"-"&amp;KJ$4,'04施策の客観指標'!$A$4:$AY$1029,COLUMN('04施策の客観指標'!$AX:$AX),FALSE)</f>
        <v>-</v>
      </c>
      <c r="KK70" s="813" t="str">
        <f>VLOOKUP($A70&amp;"-"&amp;KK$4,'04施策の客観指標'!$A$4:$AY$1029,COLUMN('04施策の客観指標'!$AX:$AX),FALSE)</f>
        <v>-</v>
      </c>
      <c r="KL70" s="813" t="str">
        <f>VLOOKUP($A70&amp;"-"&amp;KL$4,'04施策の客観指標'!$A$4:$AY$1029,COLUMN('04施策の客観指標'!$AX:$AX),FALSE)</f>
        <v>-</v>
      </c>
      <c r="KM70" s="813" t="str">
        <f>VLOOKUP($A70&amp;"-"&amp;KM$4,'04施策の客観指標'!$A$4:$AY$1029,COLUMN('04施策の客観指標'!$AX:$AX),FALSE)</f>
        <v>-</v>
      </c>
      <c r="KN70" s="814" t="str">
        <f t="shared" si="381"/>
        <v>b</v>
      </c>
      <c r="KO70" s="423">
        <f>IF(KE70="-","-",VLOOKUP($A70&amp;"-"&amp;KE$4,'04施策の客観指標'!$A$4:$AY$1029,COLUMN('04施策の客観指標'!$AY:$AY),FALSE))</f>
        <v>1</v>
      </c>
      <c r="KP70" s="423" t="str">
        <f>IF(KF70="-","-",VLOOKUP($A70&amp;"-"&amp;KF$4,'04施策の客観指標'!$A$4:$AY$1029,COLUMN('04施策の客観指標'!$AY:$AY),FALSE))</f>
        <v>-</v>
      </c>
      <c r="KQ70" s="423" t="str">
        <f>IF(KG70="-","-",VLOOKUP($A70&amp;"-"&amp;KG$4,'04施策の客観指標'!$A$4:$AY$1029,COLUMN('04施策の客観指標'!$AY:$AY),FALSE))</f>
        <v>-</v>
      </c>
      <c r="KR70" s="423" t="str">
        <f>IF(KH70="-","-",VLOOKUP($A70&amp;"-"&amp;KH$4,'04施策の客観指標'!$A$4:$AY$1029,COLUMN('04施策の客観指標'!$AY:$AY),FALSE))</f>
        <v>-</v>
      </c>
      <c r="KS70" s="423" t="str">
        <f>IF(KI70="-","-",VLOOKUP($A70&amp;"-"&amp;KI$4,'04施策の客観指標'!$A$4:$AY$1029,COLUMN('04施策の客観指標'!$AY:$AY),FALSE))</f>
        <v>-</v>
      </c>
      <c r="KT70" s="423" t="str">
        <f>IF(KJ70="-","-",VLOOKUP($A70&amp;"-"&amp;KJ$4,'04施策の客観指標'!$A$4:$AY$1029,COLUMN('04施策の客観指標'!$AY:$AY),FALSE))</f>
        <v>-</v>
      </c>
      <c r="KU70" s="423" t="str">
        <f>IF(KK70="-","-",VLOOKUP($A70&amp;"-"&amp;KK$4,'04施策の客観指標'!$A$4:$AY$1029,COLUMN('04施策の客観指標'!$AY:$AY),FALSE))</f>
        <v>-</v>
      </c>
      <c r="KV70" s="423" t="str">
        <f>IF(KL70="-","-",VLOOKUP($A70&amp;"-"&amp;KL$4,'04施策の客観指標'!$A$4:$AY$1029,COLUMN('04施策の客観指標'!$AY:$AY),FALSE))</f>
        <v>-</v>
      </c>
      <c r="KW70" s="423" t="str">
        <f>IF(KM70="-","-",VLOOKUP($A70&amp;"-"&amp;KM$4,'04施策の客観指標'!$A$4:$AY$1029,COLUMN('04施策の客観指標'!$AY:$AY),FALSE))</f>
        <v>-</v>
      </c>
      <c r="KX70" s="234">
        <f t="shared" si="382"/>
        <v>1</v>
      </c>
      <c r="KY70" s="237">
        <f t="shared" si="383"/>
        <v>3</v>
      </c>
      <c r="KZ70" s="187" t="str">
        <f t="shared" si="384"/>
        <v/>
      </c>
      <c r="LA70" s="187" t="str">
        <f t="shared" si="385"/>
        <v/>
      </c>
      <c r="LB70" s="187" t="str">
        <f t="shared" si="386"/>
        <v/>
      </c>
      <c r="LC70" s="187" t="str">
        <f t="shared" si="387"/>
        <v/>
      </c>
      <c r="LD70" s="187" t="str">
        <f t="shared" si="388"/>
        <v/>
      </c>
      <c r="LE70" s="187" t="str">
        <f t="shared" si="389"/>
        <v/>
      </c>
      <c r="LF70" s="187" t="str">
        <f t="shared" si="390"/>
        <v/>
      </c>
      <c r="LG70" s="187" t="str">
        <f t="shared" si="391"/>
        <v/>
      </c>
      <c r="LH70" s="240">
        <f t="shared" si="392"/>
        <v>0.75</v>
      </c>
      <c r="LI70" s="820" t="str">
        <f>IF($K70="○",VLOOKUP($C70&amp;"-"&amp;LI$4,'05市民生活実感調査'!$A$3:$BM$218,COLUMN('05市民生活実感調査'!$BM:$BM),FALSE),"-")</f>
        <v>-</v>
      </c>
      <c r="LJ70" s="821" t="str">
        <f>IF($L70="○",VLOOKUP($C70&amp;"-"&amp;LJ$4,'05市民生活実感調査'!$A$3:$BM$218,COLUMN('05市民生活実感調査'!$BM:$BM),FALSE),"-")</f>
        <v>c</v>
      </c>
      <c r="LK70" s="821" t="str">
        <f>IF($M70="○",VLOOKUP($C70&amp;"-"&amp;LK$4,'05市民生活実感調査'!$A$3:$BM$218,COLUMN('05市民生活実感調査'!$BM:$BM),FALSE),"-")</f>
        <v>c</v>
      </c>
      <c r="LL70" s="821" t="str">
        <f>IF($N70="○",VLOOKUP($C70&amp;"-"&amp;LL$4,'05市民生活実感調査'!$A$3:$BM$218,COLUMN('05市民生活実感調査'!$BM:$BM),FALSE),"-")</f>
        <v>-</v>
      </c>
      <c r="LM70" s="821" t="str">
        <f>IF($O70="○",VLOOKUP($C70&amp;"-"&amp;LM$4,'05市民生活実感調査'!$A$3:$BM$218,COLUMN('05市民生活実感調査'!$BM:$BM),FALSE),"-")</f>
        <v>-</v>
      </c>
      <c r="LN70" s="821" t="str">
        <f>IF($P70="○",VLOOKUP($C70&amp;"-"&amp;LN$4,'05市民生活実感調査'!$A$3:$BM$218,COLUMN('05市民生活実感調査'!$BM:$BM),FALSE),"-")</f>
        <v>-</v>
      </c>
      <c r="LO70" s="821" t="str">
        <f>IF($Q70="○",VLOOKUP($C70&amp;"-"&amp;LO$4,'05市民生活実感調査'!$A$3:$BM$218,COLUMN('05市民生活実感調査'!$BM:$BM),FALSE),"-")</f>
        <v>-</v>
      </c>
      <c r="LP70" s="821" t="str">
        <f>IF($R70="○",VLOOKUP($C70&amp;"-"&amp;LP$4,'05市民生活実感調査'!$A$3:$BM$218,COLUMN('05市民生活実感調査'!$BM:$BM),FALSE),"-")</f>
        <v>-</v>
      </c>
      <c r="LQ70" s="822" t="str">
        <f t="shared" si="393"/>
        <v>c</v>
      </c>
      <c r="LR70" s="237" t="str">
        <f t="shared" si="394"/>
        <v/>
      </c>
      <c r="LS70" s="187">
        <f t="shared" si="395"/>
        <v>2</v>
      </c>
      <c r="LT70" s="187">
        <f t="shared" si="396"/>
        <v>2</v>
      </c>
      <c r="LU70" s="187" t="str">
        <f t="shared" si="397"/>
        <v/>
      </c>
      <c r="LV70" s="187" t="str">
        <f t="shared" si="398"/>
        <v/>
      </c>
      <c r="LW70" s="187" t="str">
        <f t="shared" si="399"/>
        <v/>
      </c>
      <c r="LX70" s="187" t="str">
        <f t="shared" si="400"/>
        <v/>
      </c>
      <c r="LY70" s="187" t="str">
        <f t="shared" si="401"/>
        <v/>
      </c>
      <c r="LZ70" s="422">
        <f t="shared" si="402"/>
        <v>0.5</v>
      </c>
      <c r="MA70" s="103" t="str">
        <f t="shared" si="144"/>
        <v>客観指標</v>
      </c>
      <c r="MB70" s="104" t="str">
        <f t="shared" si="403"/>
        <v>市民一人一人の学びが、それぞれの仕事や社会活動に生かされる機会そのものが少ないことや、実際には何らかの形で学びと仕事や社会活動が繋がっていても生活実感に反映されにくいため、客観指標を重視する。</v>
      </c>
      <c r="MC70" s="823" t="str">
        <f>VLOOKUP(KN70&amp;LQ70&amp;MA70,プルダウン!$AC$2:$AD$71,2,FALSE)</f>
        <v>B</v>
      </c>
      <c r="MD70" s="824" t="str">
        <f>VLOOKUP(MC70,プルダウン!$A$1:$B$6,2,FALSE)</f>
        <v>政策の目的がかなり達成されている</v>
      </c>
      <c r="ME70" s="91"/>
      <c r="MF70" s="190"/>
    </row>
    <row r="71" spans="1:344" ht="218.25" customHeight="1">
      <c r="A71" s="231">
        <v>1803</v>
      </c>
      <c r="B71" s="104" t="s">
        <v>223</v>
      </c>
      <c r="C71" s="237">
        <f t="shared" si="264"/>
        <v>18</v>
      </c>
      <c r="D71" s="190" t="str">
        <f>IFERROR(VLOOKUP(C71,プルダウン!$L$2:$M$28,2,FALSE),"-")</f>
        <v>生涯学習</v>
      </c>
      <c r="E71" s="104"/>
      <c r="F71" s="91" t="s">
        <v>1410</v>
      </c>
      <c r="G71" s="117" t="s">
        <v>1588</v>
      </c>
      <c r="H71" s="91"/>
      <c r="I71" s="117"/>
      <c r="J71" s="104"/>
      <c r="K71" s="420" t="s">
        <v>83</v>
      </c>
      <c r="L71" s="421" t="s">
        <v>83</v>
      </c>
      <c r="M71" s="421" t="s">
        <v>83</v>
      </c>
      <c r="N71" s="421" t="s">
        <v>383</v>
      </c>
      <c r="O71" s="421" t="s">
        <v>83</v>
      </c>
      <c r="P71" s="421" t="s">
        <v>83</v>
      </c>
      <c r="Q71" s="421" t="s">
        <v>83</v>
      </c>
      <c r="R71" s="422" t="s">
        <v>83</v>
      </c>
      <c r="S71" s="877" t="str">
        <f>VLOOKUP($A71&amp;"-"&amp;S$4,'04施策の客観指標'!$A$4:$AY$1029,COLUMN('04施策の客観指標'!$AS:$AS),FALSE)</f>
        <v>c</v>
      </c>
      <c r="T71" s="878" t="str">
        <f>VLOOKUP($A71&amp;"-"&amp;T$4,'04施策の客観指標'!$A$4:$AY$1029,COLUMN('04施策の客観指標'!$AS:$AS),FALSE)</f>
        <v>a</v>
      </c>
      <c r="U71" s="878" t="str">
        <f>VLOOKUP($A71&amp;"-"&amp;U$4,'04施策の客観指標'!$A$4:$AY$1029,COLUMN('04施策の客観指標'!$AS:$AS),FALSE)</f>
        <v>a</v>
      </c>
      <c r="V71" s="878" t="str">
        <f>VLOOKUP($A71&amp;"-"&amp;V$4,'04施策の客観指標'!$A$4:$AY$1029,COLUMN('04施策の客観指標'!$AS:$AS),FALSE)</f>
        <v>-</v>
      </c>
      <c r="W71" s="878" t="str">
        <f>VLOOKUP($A71&amp;"-"&amp;W$4,'04施策の客観指標'!$A$4:$AY$1029,COLUMN('04施策の客観指標'!$AS:$AS),FALSE)</f>
        <v>-</v>
      </c>
      <c r="X71" s="878" t="str">
        <f>VLOOKUP($A71&amp;"-"&amp;X$4,'04施策の客観指標'!$A$4:$AY$1029,COLUMN('04施策の客観指標'!$AS:$AS),FALSE)</f>
        <v>-</v>
      </c>
      <c r="Y71" s="878" t="str">
        <f>VLOOKUP($A71&amp;"-"&amp;Y$4,'04施策の客観指標'!$A$4:$AY$1029,COLUMN('04施策の客観指標'!$AS:$AS),FALSE)</f>
        <v>-</v>
      </c>
      <c r="Z71" s="878" t="str">
        <f>VLOOKUP($A71&amp;"-"&amp;Z$4,'04施策の客観指標'!$A$4:$AY$1029,COLUMN('04施策の客観指標'!$AS:$AS),FALSE)</f>
        <v>-</v>
      </c>
      <c r="AA71" s="852" t="str">
        <f>VLOOKUP($A71&amp;"-"&amp;AA$4,'04施策の客観指標'!$A$4:$AY$1029,COLUMN('04施策の客観指標'!$AS:$AS),FALSE)</f>
        <v>-</v>
      </c>
      <c r="AB71" s="876" t="str">
        <f t="shared" si="265"/>
        <v>a</v>
      </c>
      <c r="AC71" s="856">
        <v>1</v>
      </c>
      <c r="AD71" s="878">
        <v>1</v>
      </c>
      <c r="AE71" s="878">
        <v>1</v>
      </c>
      <c r="AF71" s="878" t="s">
        <v>83</v>
      </c>
      <c r="AG71" s="878" t="s">
        <v>83</v>
      </c>
      <c r="AH71" s="878" t="s">
        <v>83</v>
      </c>
      <c r="AI71" s="878" t="s">
        <v>83</v>
      </c>
      <c r="AJ71" s="878" t="s">
        <v>83</v>
      </c>
      <c r="AK71" s="878" t="s">
        <v>83</v>
      </c>
      <c r="AL71" s="879">
        <f t="shared" si="266"/>
        <v>3</v>
      </c>
      <c r="AM71" s="877">
        <f t="shared" si="267"/>
        <v>2</v>
      </c>
      <c r="AN71" s="878">
        <f t="shared" si="268"/>
        <v>4</v>
      </c>
      <c r="AO71" s="878">
        <f t="shared" si="269"/>
        <v>4</v>
      </c>
      <c r="AP71" s="878" t="str">
        <f t="shared" si="270"/>
        <v/>
      </c>
      <c r="AQ71" s="878" t="str">
        <f t="shared" si="271"/>
        <v/>
      </c>
      <c r="AR71" s="878" t="str">
        <f t="shared" si="272"/>
        <v/>
      </c>
      <c r="AS71" s="878" t="str">
        <f t="shared" si="273"/>
        <v/>
      </c>
      <c r="AT71" s="878" t="str">
        <f t="shared" si="274"/>
        <v/>
      </c>
      <c r="AU71" s="852" t="str">
        <f t="shared" si="275"/>
        <v/>
      </c>
      <c r="AV71" s="855">
        <f t="shared" si="276"/>
        <v>0.83333333333333337</v>
      </c>
      <c r="AW71" s="856" t="str">
        <f>IF($K71="○",VLOOKUP($C71&amp;"-"&amp;AW$4,'05市民生活実感調査'!$A$3:$BC$218,COLUMN('05市民生活実感調査'!$O:$O),FALSE),"-")</f>
        <v>-</v>
      </c>
      <c r="AX71" s="878" t="str">
        <f>IF($L71="○",VLOOKUP($C71&amp;"-"&amp;AX$4,'05市民生活実感調査'!$A$3:$BC$218,COLUMN('05市民生活実感調査'!$O:$O),FALSE),"-")</f>
        <v>-</v>
      </c>
      <c r="AY71" s="878" t="str">
        <f>IF($M71="○",VLOOKUP($C71&amp;"-"&amp;AY$4,'05市民生活実感調査'!$A$3:$BC$218,COLUMN('05市民生活実感調査'!$O:$O),FALSE),"-")</f>
        <v>-</v>
      </c>
      <c r="AZ71" s="878" t="str">
        <f>IF($N71="○",VLOOKUP($C71&amp;"-"&amp;AZ$4,'05市民生活実感調査'!$A$3:$BC$218,COLUMN('05市民生活実感調査'!$O:$O),FALSE),"-")</f>
        <v>c</v>
      </c>
      <c r="BA71" s="878" t="str">
        <f>IF($O71="○",VLOOKUP($C71&amp;"-"&amp;BA$4,'05市民生活実感調査'!$A$3:$BC$218,COLUMN('05市民生活実感調査'!$O:$O),FALSE),"-")</f>
        <v>-</v>
      </c>
      <c r="BB71" s="878" t="str">
        <f>IF($P71="○",VLOOKUP($C71&amp;"-"&amp;BB$4,'05市民生活実感調査'!$A$3:$BC$218,COLUMN('05市民生活実感調査'!$O:$O),FALSE),"-")</f>
        <v>-</v>
      </c>
      <c r="BC71" s="878" t="str">
        <f>IF($Q71="○",VLOOKUP($C71&amp;"-"&amp;BC$4,'05市民生活実感調査'!$A$3:$BC$218,COLUMN('05市民生活実感調査'!$O:$O),FALSE),"-")</f>
        <v>-</v>
      </c>
      <c r="BD71" s="878" t="str">
        <f>IF($R71="○",VLOOKUP($C71&amp;"-"&amp;BD$4,'05市民生活実感調査'!$A$3:$BC$218,COLUMN('05市民生活実感調査'!$O:$O),FALSE),"-")</f>
        <v>-</v>
      </c>
      <c r="BE71" s="879" t="str">
        <f t="shared" si="277"/>
        <v>c</v>
      </c>
      <c r="BF71" s="877" t="str">
        <f t="shared" si="278"/>
        <v/>
      </c>
      <c r="BG71" s="878" t="str">
        <f t="shared" si="279"/>
        <v/>
      </c>
      <c r="BH71" s="878" t="str">
        <f t="shared" si="280"/>
        <v/>
      </c>
      <c r="BI71" s="878">
        <f t="shared" si="281"/>
        <v>2</v>
      </c>
      <c r="BJ71" s="878" t="str">
        <f t="shared" si="282"/>
        <v/>
      </c>
      <c r="BK71" s="878" t="str">
        <f t="shared" si="283"/>
        <v/>
      </c>
      <c r="BL71" s="878" t="str">
        <f t="shared" si="284"/>
        <v/>
      </c>
      <c r="BM71" s="878" t="str">
        <f t="shared" si="285"/>
        <v/>
      </c>
      <c r="BN71" s="840">
        <f t="shared" si="286"/>
        <v>0.5</v>
      </c>
      <c r="BO71" s="880" t="s">
        <v>123</v>
      </c>
      <c r="BP71" s="863" t="s">
        <v>2959</v>
      </c>
      <c r="BQ71" s="877" t="s">
        <v>313</v>
      </c>
      <c r="BR71" s="887" t="str">
        <f>VLOOKUP(BQ71,プルダウン!$A$1:$B$6,2,FALSE)</f>
        <v>政策の目的がかなり達成されている</v>
      </c>
      <c r="BS71" s="860"/>
      <c r="BT71" s="887" t="s">
        <v>1589</v>
      </c>
      <c r="BU71" s="863" t="s">
        <v>1460</v>
      </c>
      <c r="BV71" s="891" t="s">
        <v>1755</v>
      </c>
      <c r="BW71" s="889" t="str">
        <f>VLOOKUP($A71&amp;"-"&amp;BW$4,'04施策の客観指標'!$A$4:$AY$1029,COLUMN('04施策の客観指標'!$AT:$AT),FALSE)</f>
        <v>c</v>
      </c>
      <c r="BX71" s="878" t="str">
        <f>VLOOKUP($A71&amp;"-"&amp;BX$4,'04施策の客観指標'!$A$4:$AY$1029,COLUMN('04施策の客観指標'!$AT:$AT),FALSE)</f>
        <v>a</v>
      </c>
      <c r="BY71" s="878" t="str">
        <f>VLOOKUP($A71&amp;"-"&amp;BY$4,'04施策の客観指標'!$A$4:$AY$1029,COLUMN('04施策の客観指標'!$AT:$AT),FALSE)</f>
        <v>a</v>
      </c>
      <c r="BZ71" s="878" t="str">
        <f>VLOOKUP($A71&amp;"-"&amp;BZ$4,'04施策の客観指標'!$A$4:$AY$1029,COLUMN('04施策の客観指標'!$AT:$AT),FALSE)</f>
        <v>-</v>
      </c>
      <c r="CA71" s="878" t="str">
        <f>VLOOKUP($A71&amp;"-"&amp;CA$4,'04施策の客観指標'!$A$4:$AY$1029,COLUMN('04施策の客観指標'!$AT:$AT),FALSE)</f>
        <v>-</v>
      </c>
      <c r="CB71" s="878" t="str">
        <f>VLOOKUP($A71&amp;"-"&amp;CB$4,'04施策の客観指標'!$A$4:$AY$1029,COLUMN('04施策の客観指標'!$AT:$AT),FALSE)</f>
        <v>-</v>
      </c>
      <c r="CC71" s="878" t="str">
        <f>VLOOKUP($A71&amp;"-"&amp;CC$4,'04施策の客観指標'!$A$4:$AY$1029,COLUMN('04施策の客観指標'!$AT:$AT),FALSE)</f>
        <v>-</v>
      </c>
      <c r="CD71" s="878" t="str">
        <f>VLOOKUP($A71&amp;"-"&amp;CD$4,'04施策の客観指標'!$A$4:$AY$1029,COLUMN('04施策の客観指標'!$AT:$AT),FALSE)</f>
        <v>-</v>
      </c>
      <c r="CE71" s="852" t="str">
        <f>VLOOKUP($A71&amp;"-"&amp;CE$4,'04施策の客観指標'!$A$4:$AY$1029,COLUMN('04施策の客観指標'!$AT:$AT),FALSE)</f>
        <v>-</v>
      </c>
      <c r="CF71" s="879" t="str">
        <f t="shared" si="287"/>
        <v>a</v>
      </c>
      <c r="CG71" s="856">
        <f>IF(BW71="-","-",VLOOKUP($A71&amp;"-"&amp;BW$4,'04施策の客観指標'!$A$4:$AY$1029,COLUMN('04施策の客観指標'!$AY:$AY),FALSE))</f>
        <v>1</v>
      </c>
      <c r="CH71" s="856">
        <f>IF(BX71="-","-",VLOOKUP($A71&amp;"-"&amp;BX$4,'04施策の客観指標'!$A$4:$AY$1029,COLUMN('04施策の客観指標'!$AY:$AY),FALSE))</f>
        <v>1</v>
      </c>
      <c r="CI71" s="856">
        <f>IF(BY71="-","-",VLOOKUP($A71&amp;"-"&amp;BY$4,'04施策の客観指標'!$A$4:$AY$1029,COLUMN('04施策の客観指標'!$AY:$AY),FALSE))</f>
        <v>1</v>
      </c>
      <c r="CJ71" s="856" t="str">
        <f>IF(BZ71="-","-",VLOOKUP($A71&amp;"-"&amp;BZ$4,'04施策の客観指標'!$A$4:$AY$1029,COLUMN('04施策の客観指標'!$AY:$AY),FALSE))</f>
        <v>-</v>
      </c>
      <c r="CK71" s="856" t="str">
        <f>IF(CA71="-","-",VLOOKUP($A71&amp;"-"&amp;CA$4,'04施策の客観指標'!$A$4:$AY$1029,COLUMN('04施策の客観指標'!$AY:$AY),FALSE))</f>
        <v>-</v>
      </c>
      <c r="CL71" s="856" t="str">
        <f>IF(CB71="-","-",VLOOKUP($A71&amp;"-"&amp;CB$4,'04施策の客観指標'!$A$4:$AY$1029,COLUMN('04施策の客観指標'!$AY:$AY),FALSE))</f>
        <v>-</v>
      </c>
      <c r="CM71" s="856" t="str">
        <f>IF(CC71="-","-",VLOOKUP($A71&amp;"-"&amp;CC$4,'04施策の客観指標'!$A$4:$AY$1029,COLUMN('04施策の客観指標'!$AY:$AY),FALSE))</f>
        <v>-</v>
      </c>
      <c r="CN71" s="856" t="str">
        <f>IF(CD71="-","-",VLOOKUP($A71&amp;"-"&amp;CD$4,'04施策の客観指標'!$A$4:$AY$1029,COLUMN('04施策の客観指標'!$AY:$AY),FALSE))</f>
        <v>-</v>
      </c>
      <c r="CO71" s="856" t="str">
        <f>IF(CE71="-","-",VLOOKUP($A71&amp;"-"&amp;CE$4,'04施策の客観指標'!$A$4:$AY$1029,COLUMN('04施策の客観指標'!$AY:$AY),FALSE))</f>
        <v>-</v>
      </c>
      <c r="CP71" s="879">
        <f t="shared" si="288"/>
        <v>3</v>
      </c>
      <c r="CQ71" s="877">
        <f t="shared" si="289"/>
        <v>2</v>
      </c>
      <c r="CR71" s="878">
        <f t="shared" si="290"/>
        <v>4</v>
      </c>
      <c r="CS71" s="878">
        <f t="shared" si="291"/>
        <v>4</v>
      </c>
      <c r="CT71" s="878" t="str">
        <f t="shared" si="292"/>
        <v/>
      </c>
      <c r="CU71" s="878" t="str">
        <f t="shared" si="293"/>
        <v/>
      </c>
      <c r="CV71" s="878" t="str">
        <f t="shared" si="294"/>
        <v/>
      </c>
      <c r="CW71" s="878" t="str">
        <f t="shared" si="295"/>
        <v/>
      </c>
      <c r="CX71" s="878" t="str">
        <f t="shared" si="296"/>
        <v/>
      </c>
      <c r="CY71" s="878" t="str">
        <f t="shared" si="297"/>
        <v/>
      </c>
      <c r="CZ71" s="855">
        <f t="shared" si="298"/>
        <v>0.83333333333333337</v>
      </c>
      <c r="DA71" s="877" t="str">
        <f>IF($K71="○",VLOOKUP($C71&amp;"-"&amp;DA$4,'05市民生活実感調査'!$A$3:$BC$218,COLUMN('05市民生活実感調査'!$Y:$Y),FALSE),"-")</f>
        <v>-</v>
      </c>
      <c r="DB71" s="878" t="str">
        <f>IF($L71="○",VLOOKUP($C71&amp;"-"&amp;DB$4,'05市民生活実感調査'!$A$3:$BC$218,COLUMN('05市民生活実感調査'!$Y:$Y),FALSE),"-")</f>
        <v>-</v>
      </c>
      <c r="DC71" s="878" t="str">
        <f>IF($M71="○",VLOOKUP($C71&amp;"-"&amp;DC$4,'05市民生活実感調査'!$A$3:$BC$218,COLUMN('05市民生活実感調査'!$Y:$Y),FALSE),"-")</f>
        <v>-</v>
      </c>
      <c r="DD71" s="878" t="str">
        <f>IF($N71="○",VLOOKUP($C71&amp;"-"&amp;DD$4,'05市民生活実感調査'!$A$3:$BC$218,COLUMN('05市民生活実感調査'!$Y:$Y),FALSE),"-")</f>
        <v>c</v>
      </c>
      <c r="DE71" s="878" t="str">
        <f>IF($O71="○",VLOOKUP($C71&amp;"-"&amp;DE$4,'05市民生活実感調査'!$A$3:$BC$218,COLUMN('05市民生活実感調査'!$Y:$Y),FALSE),"-")</f>
        <v>-</v>
      </c>
      <c r="DF71" s="878" t="str">
        <f>IF($P71="○",VLOOKUP($C71&amp;"-"&amp;DF$4,'05市民生活実感調査'!$A$3:$BC$218,COLUMN('05市民生活実感調査'!$Y:$Y),FALSE),"-")</f>
        <v>-</v>
      </c>
      <c r="DG71" s="878" t="str">
        <f>IF($Q71="○",VLOOKUP($C71&amp;"-"&amp;DG$4,'05市民生活実感調査'!$A$3:$BC$218,COLUMN('05市民生活実感調査'!$Y:$Y),FALSE),"-")</f>
        <v>-</v>
      </c>
      <c r="DH71" s="878" t="str">
        <f>IF($R71="○",VLOOKUP($C71&amp;"-"&amp;DH$4,'05市民生活実感調査'!$A$3:$BC$218,COLUMN('05市民生活実感調査'!$Y:$Y),FALSE),"-")</f>
        <v>-</v>
      </c>
      <c r="DI71" s="879" t="str">
        <f t="shared" si="299"/>
        <v>c</v>
      </c>
      <c r="DJ71" s="877" t="str">
        <f t="shared" si="300"/>
        <v/>
      </c>
      <c r="DK71" s="878" t="str">
        <f t="shared" si="301"/>
        <v/>
      </c>
      <c r="DL71" s="878" t="str">
        <f t="shared" si="302"/>
        <v/>
      </c>
      <c r="DM71" s="878">
        <f t="shared" si="303"/>
        <v>2</v>
      </c>
      <c r="DN71" s="878" t="str">
        <f t="shared" si="404"/>
        <v/>
      </c>
      <c r="DO71" s="878" t="str">
        <f t="shared" si="304"/>
        <v/>
      </c>
      <c r="DP71" s="878" t="str">
        <f t="shared" si="305"/>
        <v/>
      </c>
      <c r="DQ71" s="878" t="str">
        <f t="shared" si="306"/>
        <v/>
      </c>
      <c r="DR71" s="840">
        <f t="shared" si="307"/>
        <v>0.5</v>
      </c>
      <c r="DS71" s="876" t="str">
        <f t="shared" si="308"/>
        <v>市民実感</v>
      </c>
      <c r="DT71" s="863" t="str">
        <f t="shared" si="309"/>
        <v>子どもを共に育む社会になっていると市民に実感されることにより初めて目的が達成される施策であり、市民の実感に重みを付ける方が適切であるため。</v>
      </c>
      <c r="DU71" s="877" t="str">
        <f>VLOOKUP(CF71&amp;DI71&amp;DS71,プルダウン!$AC$2:$AD$71,2,FALSE)</f>
        <v>B</v>
      </c>
      <c r="DV71" s="859" t="str">
        <f>VLOOKUP(DU71,プルダウン!$A$1:$B$6,2,FALSE)</f>
        <v>政策の目的がかなり達成されている</v>
      </c>
      <c r="DW71" s="860"/>
      <c r="DX71" s="859"/>
      <c r="DY71" s="889" t="str">
        <f>VLOOKUP($A71&amp;"-"&amp;DY$4,'04施策の客観指標'!$A$4:$AY$1029,COLUMN('04施策の客観指標'!$AU:$AU),FALSE)</f>
        <v>c</v>
      </c>
      <c r="DZ71" s="878" t="str">
        <f>VLOOKUP($A71&amp;"-"&amp;DZ$4,'04施策の客観指標'!$A$4:$AY$1029,COLUMN('04施策の客観指標'!$AU:$AU),FALSE)</f>
        <v>a</v>
      </c>
      <c r="EA71" s="878" t="str">
        <f>VLOOKUP($A71&amp;"-"&amp;EA$4,'04施策の客観指標'!$A$4:$AY$1029,COLUMN('04施策の客観指標'!$AU:$AU),FALSE)</f>
        <v>b</v>
      </c>
      <c r="EB71" s="878" t="str">
        <f>VLOOKUP($A71&amp;"-"&amp;EB$4,'04施策の客観指標'!$A$4:$AY$1029,COLUMN('04施策の客観指標'!$AU:$AU),FALSE)</f>
        <v>-</v>
      </c>
      <c r="EC71" s="878" t="str">
        <f>VLOOKUP($A71&amp;"-"&amp;EC$4,'04施策の客観指標'!$A$4:$AY$1029,COLUMN('04施策の客観指標'!$AU:$AU),FALSE)</f>
        <v>-</v>
      </c>
      <c r="ED71" s="878" t="str">
        <f>VLOOKUP($A71&amp;"-"&amp;ED$4,'04施策の客観指標'!$A$4:$AY$1029,COLUMN('04施策の客観指標'!$AU:$AU),FALSE)</f>
        <v>-</v>
      </c>
      <c r="EE71" s="878" t="str">
        <f>VLOOKUP($A71&amp;"-"&amp;EE$4,'04施策の客観指標'!$A$4:$AY$1029,COLUMN('04施策の客観指標'!$AU:$AU),FALSE)</f>
        <v>-</v>
      </c>
      <c r="EF71" s="878" t="str">
        <f>VLOOKUP($A71&amp;"-"&amp;EF$4,'04施策の客観指標'!$A$4:$AY$1029,COLUMN('04施策の客観指標'!$AU:$AU),FALSE)</f>
        <v>-</v>
      </c>
      <c r="EG71" s="878" t="str">
        <f>VLOOKUP($A71&amp;"-"&amp;EG$4,'04施策の客観指標'!$A$4:$AY$1029,COLUMN('04施策の客観指標'!$AU:$AU),FALSE)</f>
        <v>-</v>
      </c>
      <c r="EH71" s="879" t="str">
        <f t="shared" si="310"/>
        <v>b</v>
      </c>
      <c r="EI71" s="895">
        <f>IF(DY71="-","-",VLOOKUP($A71&amp;"-"&amp;DY$4,'04施策の客観指標'!$A$4:$AY$1029,COLUMN('04施策の客観指標'!$AY:$AY),FALSE))</f>
        <v>1</v>
      </c>
      <c r="EJ71" s="895">
        <f>IF(DZ71="-","-",VLOOKUP($A71&amp;"-"&amp;DZ$4,'04施策の客観指標'!$A$4:$AY$1029,COLUMN('04施策の客観指標'!$AY:$AY),FALSE))</f>
        <v>1</v>
      </c>
      <c r="EK71" s="895">
        <f>IF(EA71="-","-",VLOOKUP($A71&amp;"-"&amp;EA$4,'04施策の客観指標'!$A$4:$AY$1029,COLUMN('04施策の客観指標'!$AY:$AY),FALSE))</f>
        <v>1</v>
      </c>
      <c r="EL71" s="895" t="str">
        <f>IF(EB71="-","-",VLOOKUP($A71&amp;"-"&amp;EB$4,'04施策の客観指標'!$A$4:$AY$1029,COLUMN('04施策の客観指標'!$AY:$AY),FALSE))</f>
        <v>-</v>
      </c>
      <c r="EM71" s="895" t="str">
        <f>IF(EC71="-","-",VLOOKUP($A71&amp;"-"&amp;EC$4,'04施策の客観指標'!$A$4:$AY$1029,COLUMN('04施策の客観指標'!$AY:$AY),FALSE))</f>
        <v>-</v>
      </c>
      <c r="EN71" s="895" t="str">
        <f>IF(ED71="-","-",VLOOKUP($A71&amp;"-"&amp;ED$4,'04施策の客観指標'!$A$4:$AY$1029,COLUMN('04施策の客観指標'!$AY:$AY),FALSE))</f>
        <v>-</v>
      </c>
      <c r="EO71" s="895" t="str">
        <f>IF(EE71="-","-",VLOOKUP($A71&amp;"-"&amp;EE$4,'04施策の客観指標'!$A$4:$AY$1029,COLUMN('04施策の客観指標'!$AY:$AY),FALSE))</f>
        <v>-</v>
      </c>
      <c r="EP71" s="895" t="str">
        <f>IF(EF71="-","-",VLOOKUP($A71&amp;"-"&amp;EF$4,'04施策の客観指標'!$A$4:$AY$1029,COLUMN('04施策の客観指標'!$AY:$AY),FALSE))</f>
        <v>-</v>
      </c>
      <c r="EQ71" s="895" t="str">
        <f>IF(EG71="-","-",VLOOKUP($A71&amp;"-"&amp;EG$4,'04施策の客観指標'!$A$4:$AY$1029,COLUMN('04施策の客観指標'!$AY:$AY),FALSE))</f>
        <v>-</v>
      </c>
      <c r="ER71" s="879">
        <f t="shared" si="311"/>
        <v>3</v>
      </c>
      <c r="ES71" s="877">
        <f t="shared" si="312"/>
        <v>2</v>
      </c>
      <c r="ET71" s="878">
        <f t="shared" si="313"/>
        <v>4</v>
      </c>
      <c r="EU71" s="878">
        <f t="shared" si="314"/>
        <v>3</v>
      </c>
      <c r="EV71" s="878" t="str">
        <f t="shared" si="315"/>
        <v/>
      </c>
      <c r="EW71" s="878" t="str">
        <f t="shared" si="316"/>
        <v/>
      </c>
      <c r="EX71" s="878" t="str">
        <f t="shared" si="317"/>
        <v/>
      </c>
      <c r="EY71" s="878" t="str">
        <f t="shared" si="318"/>
        <v/>
      </c>
      <c r="EZ71" s="878" t="str">
        <f t="shared" si="319"/>
        <v/>
      </c>
      <c r="FA71" s="878" t="str">
        <f t="shared" si="320"/>
        <v/>
      </c>
      <c r="FB71" s="855">
        <f t="shared" si="321"/>
        <v>0.75</v>
      </c>
      <c r="FC71" s="877" t="str">
        <f>IF($K71="○",VLOOKUP($C71&amp;"-"&amp;FC$4,'05市民生活実感調査'!$A$3:$BC$218,COLUMN('05市民生活実感調査'!$AI:$AI),FALSE),"-")</f>
        <v>-</v>
      </c>
      <c r="FD71" s="878" t="str">
        <f>IF($L71="○",VLOOKUP($C71&amp;"-"&amp;FD$4,'05市民生活実感調査'!$A$3:$BC$218,COLUMN('05市民生活実感調査'!$AI:$AI),FALSE),"-")</f>
        <v>-</v>
      </c>
      <c r="FE71" s="878" t="str">
        <f>IF($M71="○",VLOOKUP($C71&amp;"-"&amp;FE$4,'05市民生活実感調査'!$A$3:$BC$218,COLUMN('05市民生活実感調査'!$AI:$AI),FALSE),"-")</f>
        <v>-</v>
      </c>
      <c r="FF71" s="878" t="str">
        <f>IF($N71="○",VLOOKUP($C71&amp;"-"&amp;FF$4,'05市民生活実感調査'!$A$3:$BC$218,COLUMN('05市民生活実感調査'!$AI:$AI),FALSE),"-")</f>
        <v>c</v>
      </c>
      <c r="FG71" s="878" t="str">
        <f>IF($O71="○",VLOOKUP($C71&amp;"-"&amp;FG$4,'05市民生活実感調査'!$A$3:$BC$218,COLUMN('05市民生活実感調査'!$AI:$AI),FALSE),"-")</f>
        <v>-</v>
      </c>
      <c r="FH71" s="878" t="str">
        <f>IF($P71="○",VLOOKUP($C71&amp;"-"&amp;FH$4,'05市民生活実感調査'!$A$3:$BC$218,COLUMN('05市民生活実感調査'!$AI:$AI),FALSE),"-")</f>
        <v>-</v>
      </c>
      <c r="FI71" s="878" t="str">
        <f>IF($Q71="○",VLOOKUP($C71&amp;"-"&amp;FI$4,'05市民生活実感調査'!$A$3:$BC$218,COLUMN('05市民生活実感調査'!$AI:$AI),FALSE),"-")</f>
        <v>-</v>
      </c>
      <c r="FJ71" s="878" t="str">
        <f>IF($R71="○",VLOOKUP($C71&amp;"-"&amp;FJ$4,'05市民生活実感調査'!$A$3:$BC$218,COLUMN('05市民生活実感調査'!$AI:$AI),FALSE),"-")</f>
        <v>-</v>
      </c>
      <c r="FK71" s="879" t="str">
        <f t="shared" si="322"/>
        <v>c</v>
      </c>
      <c r="FL71" s="877" t="str">
        <f t="shared" si="323"/>
        <v/>
      </c>
      <c r="FM71" s="878" t="str">
        <f t="shared" si="324"/>
        <v/>
      </c>
      <c r="FN71" s="878" t="str">
        <f t="shared" si="325"/>
        <v/>
      </c>
      <c r="FO71" s="878">
        <f t="shared" si="326"/>
        <v>2</v>
      </c>
      <c r="FP71" s="878" t="str">
        <f t="shared" si="327"/>
        <v/>
      </c>
      <c r="FQ71" s="878" t="str">
        <f t="shared" si="328"/>
        <v/>
      </c>
      <c r="FR71" s="878" t="str">
        <f t="shared" si="329"/>
        <v/>
      </c>
      <c r="FS71" s="878" t="str">
        <f t="shared" si="330"/>
        <v/>
      </c>
      <c r="FT71" s="840">
        <f t="shared" si="331"/>
        <v>0.5</v>
      </c>
      <c r="FU71" s="876" t="str">
        <f t="shared" si="332"/>
        <v>市民実感</v>
      </c>
      <c r="FV71" s="863" t="str">
        <f t="shared" si="333"/>
        <v>子どもを共に育む社会になっていると市民に実感されることにより初めて目的が達成される施策であり、市民の実感に重みを付ける方が適切であるため。</v>
      </c>
      <c r="FW71" s="877" t="str">
        <f>VLOOKUP(EH71&amp;FK71&amp;FU71,プルダウン!$AC$2:$AD$71,2,FALSE)</f>
        <v>C</v>
      </c>
      <c r="FX71" s="859" t="str">
        <f>VLOOKUP(FW71,プルダウン!$A$1:$B$6,2,FALSE)</f>
        <v>政策の目的がそこそこ達成されている</v>
      </c>
      <c r="FY71" s="860"/>
      <c r="FZ71" s="859"/>
      <c r="GA71" s="889" t="str">
        <f>VLOOKUP($A71&amp;"-"&amp;GA$4,'04施策の客観指標'!$A$4:$AY$1029,COLUMN('04施策の客観指標'!$AV:$AV),FALSE)</f>
        <v>a</v>
      </c>
      <c r="GB71" s="878" t="str">
        <f>VLOOKUP($A71&amp;"-"&amp;GB$4,'04施策の客観指標'!$A$4:$AY$1029,COLUMN('04施策の客観指標'!$AV:$AV),FALSE)</f>
        <v>a</v>
      </c>
      <c r="GC71" s="878" t="str">
        <f>VLOOKUP($A71&amp;"-"&amp;GC$4,'04施策の客観指標'!$A$4:$AY$1029,COLUMN('04施策の客観指標'!$AV:$AV),FALSE)</f>
        <v>a</v>
      </c>
      <c r="GD71" s="878" t="str">
        <f>VLOOKUP($A71&amp;"-"&amp;GD$4,'04施策の客観指標'!$A$4:$AY$1029,COLUMN('04施策の客観指標'!$AV:$AV),FALSE)</f>
        <v>-</v>
      </c>
      <c r="GE71" s="878" t="str">
        <f>VLOOKUP($A71&amp;"-"&amp;GE$4,'04施策の客観指標'!$A$4:$AY$1029,COLUMN('04施策の客観指標'!$AV:$AV),FALSE)</f>
        <v>-</v>
      </c>
      <c r="GF71" s="878" t="str">
        <f>VLOOKUP($A71&amp;"-"&amp;GF$4,'04施策の客観指標'!$A$4:$AY$1029,COLUMN('04施策の客観指標'!$AV:$AV),FALSE)</f>
        <v>-</v>
      </c>
      <c r="GG71" s="878" t="str">
        <f>VLOOKUP($A71&amp;"-"&amp;GG$4,'04施策の客観指標'!$A$4:$AY$1029,COLUMN('04施策の客観指標'!$AV:$AV),FALSE)</f>
        <v>-</v>
      </c>
      <c r="GH71" s="878" t="str">
        <f>VLOOKUP($A71&amp;"-"&amp;GH$4,'04施策の客観指標'!$A$4:$AY$1029,COLUMN('04施策の客観指標'!$AV:$AV),FALSE)</f>
        <v>-</v>
      </c>
      <c r="GI71" s="878" t="str">
        <f>VLOOKUP($A71&amp;"-"&amp;GI$4,'04施策の客観指標'!$A$4:$AY$1029,COLUMN('04施策の客観指標'!$AV:$AV),FALSE)</f>
        <v>-</v>
      </c>
      <c r="GJ71" s="879" t="str">
        <f t="shared" si="334"/>
        <v>a</v>
      </c>
      <c r="GK71" s="856">
        <f>IF(GA71="-","-",VLOOKUP($A71&amp;"-"&amp;GA$4,'04施策の客観指標'!$A$4:$AY$1029,COLUMN('04施策の客観指標'!$AY:$AY),FALSE))</f>
        <v>1</v>
      </c>
      <c r="GL71" s="856">
        <f>IF(GB71="-","-",VLOOKUP($A71&amp;"-"&amp;GB$4,'04施策の客観指標'!$A$4:$AY$1029,COLUMN('04施策の客観指標'!$AY:$AY),FALSE))</f>
        <v>1</v>
      </c>
      <c r="GM71" s="856">
        <f>IF(GC71="-","-",VLOOKUP($A71&amp;"-"&amp;GC$4,'04施策の客観指標'!$A$4:$AY$1029,COLUMN('04施策の客観指標'!$AY:$AY),FALSE))</f>
        <v>1</v>
      </c>
      <c r="GN71" s="856" t="str">
        <f>IF(GD71="-","-",VLOOKUP($A71&amp;"-"&amp;GD$4,'04施策の客観指標'!$A$4:$AY$1029,COLUMN('04施策の客観指標'!$AY:$AY),FALSE))</f>
        <v>-</v>
      </c>
      <c r="GO71" s="856" t="str">
        <f>IF(GE71="-","-",VLOOKUP($A71&amp;"-"&amp;GE$4,'04施策の客観指標'!$A$4:$AY$1029,COLUMN('04施策の客観指標'!$AY:$AY),FALSE))</f>
        <v>-</v>
      </c>
      <c r="GP71" s="856" t="str">
        <f>IF(GF71="-","-",VLOOKUP($A71&amp;"-"&amp;GF$4,'04施策の客観指標'!$A$4:$AY$1029,COLUMN('04施策の客観指標'!$AY:$AY),FALSE))</f>
        <v>-</v>
      </c>
      <c r="GQ71" s="856" t="str">
        <f>IF(GG71="-","-",VLOOKUP($A71&amp;"-"&amp;GG$4,'04施策の客観指標'!$A$4:$AY$1029,COLUMN('04施策の客観指標'!$AY:$AY),FALSE))</f>
        <v>-</v>
      </c>
      <c r="GR71" s="856" t="str">
        <f>IF(GH71="-","-",VLOOKUP($A71&amp;"-"&amp;GH$4,'04施策の客観指標'!$A$4:$AY$1029,COLUMN('04施策の客観指標'!$AY:$AY),FALSE))</f>
        <v>-</v>
      </c>
      <c r="GS71" s="856" t="str">
        <f>IF(GI71="-","-",VLOOKUP($A71&amp;"-"&amp;GI$4,'04施策の客観指標'!$A$4:$AY$1029,COLUMN('04施策の客観指標'!$AY:$AY),FALSE))</f>
        <v>-</v>
      </c>
      <c r="GT71" s="879">
        <f t="shared" si="335"/>
        <v>3</v>
      </c>
      <c r="GU71" s="877">
        <f t="shared" si="336"/>
        <v>4</v>
      </c>
      <c r="GV71" s="878">
        <f t="shared" si="337"/>
        <v>4</v>
      </c>
      <c r="GW71" s="878">
        <f t="shared" si="338"/>
        <v>4</v>
      </c>
      <c r="GX71" s="878" t="str">
        <f t="shared" si="339"/>
        <v/>
      </c>
      <c r="GY71" s="878" t="str">
        <f t="shared" si="340"/>
        <v/>
      </c>
      <c r="GZ71" s="878" t="str">
        <f t="shared" si="341"/>
        <v/>
      </c>
      <c r="HA71" s="878" t="str">
        <f t="shared" si="342"/>
        <v/>
      </c>
      <c r="HB71" s="878" t="str">
        <f t="shared" si="343"/>
        <v/>
      </c>
      <c r="HC71" s="878" t="str">
        <f t="shared" si="344"/>
        <v/>
      </c>
      <c r="HD71" s="855">
        <f t="shared" si="345"/>
        <v>1</v>
      </c>
      <c r="HE71" s="877" t="str">
        <f>IF($K71="○",VLOOKUP($C71&amp;"-"&amp;HE$4,'05市民生活実感調査'!$A$3:$BC$218,COLUMN('05市民生活実感調査'!$AS:$AS),FALSE),"-")</f>
        <v>-</v>
      </c>
      <c r="HF71" s="878" t="str">
        <f>IF($L71="○",VLOOKUP($C71&amp;"-"&amp;HF$4,'05市民生活実感調査'!$A$3:$BC$218,COLUMN('05市民生活実感調査'!$AS:$AS),FALSE),"-")</f>
        <v>-</v>
      </c>
      <c r="HG71" s="878" t="str">
        <f>IF($M71="○",VLOOKUP($C71&amp;"-"&amp;HG$4,'05市民生活実感調査'!$A$3:$BC$218,COLUMN('05市民生活実感調査'!$AS:$AS),FALSE),"-")</f>
        <v>-</v>
      </c>
      <c r="HH71" s="878" t="str">
        <f>IF($N71="○",VLOOKUP($C71&amp;"-"&amp;HH$4,'05市民生活実感調査'!$A$3:$BC$218,COLUMN('05市民生活実感調査'!$AS:$AS),FALSE),"-")</f>
        <v>c</v>
      </c>
      <c r="HI71" s="878" t="str">
        <f>IF($O71="○",VLOOKUP($C71&amp;"-"&amp;HI$4,'05市民生活実感調査'!$A$3:$BC$218,COLUMN('05市民生活実感調査'!$AS:$AS),FALSE),"-")</f>
        <v>-</v>
      </c>
      <c r="HJ71" s="878" t="str">
        <f>IF($P71="○",VLOOKUP($C71&amp;"-"&amp;HJ$4,'05市民生活実感調査'!$A$3:$BC$218,COLUMN('05市民生活実感調査'!$AS:$AS),FALSE),"-")</f>
        <v>-</v>
      </c>
      <c r="HK71" s="878" t="str">
        <f>IF($Q71="○",VLOOKUP($C71&amp;"-"&amp;HK$4,'05市民生活実感調査'!$A$3:$BC$218,COLUMN('05市民生活実感調査'!$AS:$AS),FALSE),"-")</f>
        <v>-</v>
      </c>
      <c r="HL71" s="878" t="str">
        <f>IF($R71="○",VLOOKUP($C71&amp;"-"&amp;HL$4,'05市民生活実感調査'!$A$3:$BC$218,COLUMN('05市民生活実感調査'!$AS:$AS),FALSE),"-")</f>
        <v>-</v>
      </c>
      <c r="HM71" s="879" t="str">
        <f t="shared" si="346"/>
        <v>c</v>
      </c>
      <c r="HN71" s="877" t="str">
        <f t="shared" si="347"/>
        <v/>
      </c>
      <c r="HO71" s="878" t="str">
        <f t="shared" si="348"/>
        <v/>
      </c>
      <c r="HP71" s="878" t="str">
        <f t="shared" si="349"/>
        <v/>
      </c>
      <c r="HQ71" s="878">
        <f t="shared" si="350"/>
        <v>2</v>
      </c>
      <c r="HR71" s="878" t="str">
        <f t="shared" si="351"/>
        <v/>
      </c>
      <c r="HS71" s="878" t="str">
        <f t="shared" si="352"/>
        <v/>
      </c>
      <c r="HT71" s="878" t="str">
        <f t="shared" si="353"/>
        <v/>
      </c>
      <c r="HU71" s="878" t="str">
        <f t="shared" si="354"/>
        <v/>
      </c>
      <c r="HV71" s="840">
        <f t="shared" si="355"/>
        <v>0.5</v>
      </c>
      <c r="HW71" s="876" t="str">
        <f t="shared" si="356"/>
        <v>市民実感</v>
      </c>
      <c r="HX71" s="863" t="str">
        <f t="shared" si="357"/>
        <v>子どもを共に育む社会になっていると市民に実感されることにより初めて目的が達成される施策であり、市民の実感に重みを付ける方が適切であるため。</v>
      </c>
      <c r="HY71" s="877" t="str">
        <f>VLOOKUP(GJ71&amp;HM71&amp;HW71,プルダウン!$AC$2:$AD$71,2,FALSE)</f>
        <v>B</v>
      </c>
      <c r="HZ71" s="859" t="str">
        <f>VLOOKUP(HY71,プルダウン!$A$1:$B$6,2,FALSE)</f>
        <v>政策の目的がかなり達成されている</v>
      </c>
      <c r="IA71" s="860"/>
      <c r="IB71" s="859"/>
      <c r="IC71" s="889" t="str">
        <f>VLOOKUP($A71&amp;"-"&amp;IC$4,'04施策の客観指標'!$A$4:$AY$1029,COLUMN('04施策の客観指標'!$AW:$AW),FALSE)</f>
        <v>a</v>
      </c>
      <c r="ID71" s="878" t="str">
        <f>VLOOKUP($A71&amp;"-"&amp;ID$4,'04施策の客観指標'!$A$4:$AY$1029,COLUMN('04施策の客観指標'!$AW:$AW),FALSE)</f>
        <v>a</v>
      </c>
      <c r="IE71" s="878" t="str">
        <f>VLOOKUP($A71&amp;"-"&amp;IE$4,'04施策の客観指標'!$A$4:$AY$1029,COLUMN('04施策の客観指標'!$AW:$AW),FALSE)</f>
        <v>a</v>
      </c>
      <c r="IF71" s="878" t="str">
        <f>VLOOKUP($A71&amp;"-"&amp;IF$4,'04施策の客観指標'!$A$4:$AY$1029,COLUMN('04施策の客観指標'!$AW:$AW),FALSE)</f>
        <v>-</v>
      </c>
      <c r="IG71" s="878" t="str">
        <f>VLOOKUP($A71&amp;"-"&amp;IG$4,'04施策の客観指標'!$A$4:$AY$1029,COLUMN('04施策の客観指標'!$AW:$AW),FALSE)</f>
        <v>-</v>
      </c>
      <c r="IH71" s="878" t="str">
        <f>VLOOKUP($A71&amp;"-"&amp;IH$4,'04施策の客観指標'!$A$4:$AY$1029,COLUMN('04施策の客観指標'!$AW:$AW),FALSE)</f>
        <v>-</v>
      </c>
      <c r="II71" s="878" t="str">
        <f>VLOOKUP($A71&amp;"-"&amp;II$4,'04施策の客観指標'!$A$4:$AY$1029,COLUMN('04施策の客観指標'!$AW:$AW),FALSE)</f>
        <v>-</v>
      </c>
      <c r="IJ71" s="878" t="str">
        <f>VLOOKUP($A71&amp;"-"&amp;IJ$4,'04施策の客観指標'!$A$4:$AY$1029,COLUMN('04施策の客観指標'!$AW:$AW),FALSE)</f>
        <v>-</v>
      </c>
      <c r="IK71" s="878" t="str">
        <f>VLOOKUP($A71&amp;"-"&amp;IK$4,'04施策の客観指標'!$A$4:$AY$1029,COLUMN('04施策の客観指標'!$AW:$AW),FALSE)</f>
        <v>-</v>
      </c>
      <c r="IL71" s="879" t="str">
        <f t="shared" si="358"/>
        <v>a</v>
      </c>
      <c r="IM71" s="856">
        <f>IF(IC71="-","-",VLOOKUP($A71&amp;"-"&amp;IC$4,'04施策の客観指標'!$A$4:$AY$1029,COLUMN('04施策の客観指標'!$AY:$AY),FALSE))</f>
        <v>1</v>
      </c>
      <c r="IN71" s="856">
        <f>IF(ID71="-","-",VLOOKUP($A71&amp;"-"&amp;ID$4,'04施策の客観指標'!$A$4:$AY$1029,COLUMN('04施策の客観指標'!$AY:$AY),FALSE))</f>
        <v>1</v>
      </c>
      <c r="IO71" s="856">
        <f>IF(IE71="-","-",VLOOKUP($A71&amp;"-"&amp;IE$4,'04施策の客観指標'!$A$4:$AY$1029,COLUMN('04施策の客観指標'!$AY:$AY),FALSE))</f>
        <v>1</v>
      </c>
      <c r="IP71" s="856" t="str">
        <f>IF(IF71="-","-",VLOOKUP($A71&amp;"-"&amp;IF$4,'04施策の客観指標'!$A$4:$AY$1029,COLUMN('04施策の客観指標'!$AY:$AY),FALSE))</f>
        <v>-</v>
      </c>
      <c r="IQ71" s="856" t="str">
        <f>IF(IG71="-","-",VLOOKUP($A71&amp;"-"&amp;IG$4,'04施策の客観指標'!$A$4:$AY$1029,COLUMN('04施策の客観指標'!$AY:$AY),FALSE))</f>
        <v>-</v>
      </c>
      <c r="IR71" s="856" t="str">
        <f>IF(IH71="-","-",VLOOKUP($A71&amp;"-"&amp;IH$4,'04施策の客観指標'!$A$4:$AY$1029,COLUMN('04施策の客観指標'!$AY:$AY),FALSE))</f>
        <v>-</v>
      </c>
      <c r="IS71" s="856" t="str">
        <f>IF(II71="-","-",VLOOKUP($A71&amp;"-"&amp;II$4,'04施策の客観指標'!$A$4:$AY$1029,COLUMN('04施策の客観指標'!$AY:$AY),FALSE))</f>
        <v>-</v>
      </c>
      <c r="IT71" s="856" t="str">
        <f>IF(IJ71="-","-",VLOOKUP($A71&amp;"-"&amp;IJ$4,'04施策の客観指標'!$A$4:$AY$1029,COLUMN('04施策の客観指標'!$AY:$AY),FALSE))</f>
        <v>-</v>
      </c>
      <c r="IU71" s="856" t="str">
        <f>IF(IK71="-","-",VLOOKUP($A71&amp;"-"&amp;IK$4,'04施策の客観指標'!$A$4:$AY$1029,COLUMN('04施策の客観指標'!$AY:$AY),FALSE))</f>
        <v>-</v>
      </c>
      <c r="IV71" s="879">
        <f t="shared" si="359"/>
        <v>3</v>
      </c>
      <c r="IW71" s="877">
        <f t="shared" si="360"/>
        <v>4</v>
      </c>
      <c r="IX71" s="878">
        <f t="shared" si="361"/>
        <v>4</v>
      </c>
      <c r="IY71" s="878">
        <f t="shared" si="362"/>
        <v>4</v>
      </c>
      <c r="IZ71" s="878" t="str">
        <f t="shared" si="363"/>
        <v/>
      </c>
      <c r="JA71" s="878" t="str">
        <f t="shared" si="364"/>
        <v/>
      </c>
      <c r="JB71" s="878" t="str">
        <f t="shared" si="365"/>
        <v/>
      </c>
      <c r="JC71" s="878" t="str">
        <f t="shared" si="366"/>
        <v/>
      </c>
      <c r="JD71" s="878" t="str">
        <f t="shared" si="367"/>
        <v/>
      </c>
      <c r="JE71" s="878" t="str">
        <f t="shared" si="368"/>
        <v/>
      </c>
      <c r="JF71" s="855">
        <f t="shared" si="369"/>
        <v>1</v>
      </c>
      <c r="JG71" s="877" t="str">
        <f>IF($K71="○",VLOOKUP($C71&amp;"-"&amp;JG$4,'05市民生活実感調査'!$A$3:$BC$218,COLUMN('05市民生活実感調査'!$BC:$BC),FALSE),"-")</f>
        <v>-</v>
      </c>
      <c r="JH71" s="878" t="str">
        <f>IF($L71="○",VLOOKUP($C71&amp;"-"&amp;JH$4,'05市民生活実感調査'!$A$3:$BC$218,COLUMN('05市民生活実感調査'!$BC:$BC),FALSE),"-")</f>
        <v>-</v>
      </c>
      <c r="JI71" s="878" t="str">
        <f>IF($M71="○",VLOOKUP($C71&amp;"-"&amp;JI$4,'05市民生活実感調査'!$A$3:$BC$218,COLUMN('05市民生活実感調査'!$BC:$BC),FALSE),"-")</f>
        <v>-</v>
      </c>
      <c r="JJ71" s="878" t="str">
        <f>IF($N71="○",VLOOKUP($C71&amp;"-"&amp;JJ$4,'05市民生活実感調査'!$A$3:$BC$218,COLUMN('05市民生活実感調査'!$BC:$BC),FALSE),"-")</f>
        <v>c</v>
      </c>
      <c r="JK71" s="878" t="str">
        <f>IF($O71="○",VLOOKUP($C71&amp;"-"&amp;JK$4,'05市民生活実感調査'!$A$3:$BC$218,COLUMN('05市民生活実感調査'!$BC:$BC),FALSE),"-")</f>
        <v>-</v>
      </c>
      <c r="JL71" s="878" t="str">
        <f>IF($P71="○",VLOOKUP($C71&amp;"-"&amp;JL$4,'05市民生活実感調査'!$A$3:$BC$218,COLUMN('05市民生活実感調査'!$BC:$BC),FALSE),"-")</f>
        <v>-</v>
      </c>
      <c r="JM71" s="878" t="str">
        <f>IF($Q71="○",VLOOKUP($C71&amp;"-"&amp;JM$4,'05市民生活実感調査'!$A$3:$BC$218,COLUMN('05市民生活実感調査'!$BC:$BC),FALSE),"-")</f>
        <v>-</v>
      </c>
      <c r="JN71" s="878" t="str">
        <f>IF($R71="○",VLOOKUP($C71&amp;"-"&amp;JN$4,'05市民生活実感調査'!$A$3:$BC$218,COLUMN('05市民生活実感調査'!$BC:$BC),FALSE),"-")</f>
        <v>-</v>
      </c>
      <c r="JO71" s="879" t="str">
        <f t="shared" si="370"/>
        <v>c</v>
      </c>
      <c r="JP71" s="877" t="str">
        <f t="shared" si="371"/>
        <v/>
      </c>
      <c r="JQ71" s="878" t="str">
        <f t="shared" si="372"/>
        <v/>
      </c>
      <c r="JR71" s="878" t="str">
        <f t="shared" si="373"/>
        <v/>
      </c>
      <c r="JS71" s="878">
        <f t="shared" si="374"/>
        <v>2</v>
      </c>
      <c r="JT71" s="878" t="str">
        <f t="shared" si="375"/>
        <v/>
      </c>
      <c r="JU71" s="878" t="str">
        <f t="shared" si="376"/>
        <v/>
      </c>
      <c r="JV71" s="878" t="str">
        <f t="shared" si="377"/>
        <v/>
      </c>
      <c r="JW71" s="878" t="str">
        <f t="shared" si="378"/>
        <v/>
      </c>
      <c r="JX71" s="840">
        <f t="shared" si="379"/>
        <v>0.5</v>
      </c>
      <c r="JY71" s="876" t="str">
        <f t="shared" si="263"/>
        <v>市民実感</v>
      </c>
      <c r="JZ71" s="863" t="str">
        <f t="shared" si="380"/>
        <v>子どもを共に育む社会になっていると市民に実感されることにより初めて目的が達成される施策であり、市民の実感に重みを付ける方が適切であるため。</v>
      </c>
      <c r="KA71" s="877" t="str">
        <f>VLOOKUP(IL71&amp;JO71&amp;JY71,プルダウン!$AC$2:$AD$71,2,FALSE)</f>
        <v>B</v>
      </c>
      <c r="KB71" s="859" t="str">
        <f>VLOOKUP(KA71,プルダウン!$A$1:$B$6,2,FALSE)</f>
        <v>政策の目的がかなり達成されている</v>
      </c>
      <c r="KC71" s="860"/>
      <c r="KD71" s="859"/>
      <c r="KE71" s="883" t="str">
        <f>VLOOKUP($A71&amp;"-"&amp;KE$4,'04施策の客観指標'!$A$4:$AY$1029,COLUMN('04施策の客観指標'!$AX:$AX),FALSE)</f>
        <v>a</v>
      </c>
      <c r="KF71" s="813" t="str">
        <f>VLOOKUP($A71&amp;"-"&amp;KF$4,'04施策の客観指標'!$A$4:$AY$1029,COLUMN('04施策の客観指標'!$AX:$AX),FALSE)</f>
        <v>a</v>
      </c>
      <c r="KG71" s="813" t="str">
        <f>VLOOKUP($A71&amp;"-"&amp;KG$4,'04施策の客観指標'!$A$4:$AY$1029,COLUMN('04施策の客観指標'!$AX:$AX),FALSE)</f>
        <v>a</v>
      </c>
      <c r="KH71" s="813" t="str">
        <f>VLOOKUP($A71&amp;"-"&amp;KH$4,'04施策の客観指標'!$A$4:$AY$1029,COLUMN('04施策の客観指標'!$AX:$AX),FALSE)</f>
        <v>-</v>
      </c>
      <c r="KI71" s="813" t="str">
        <f>VLOOKUP($A71&amp;"-"&amp;KI$4,'04施策の客観指標'!$A$4:$AY$1029,COLUMN('04施策の客観指標'!$AX:$AX),FALSE)</f>
        <v>-</v>
      </c>
      <c r="KJ71" s="813" t="str">
        <f>VLOOKUP($A71&amp;"-"&amp;KJ$4,'04施策の客観指標'!$A$4:$AY$1029,COLUMN('04施策の客観指標'!$AX:$AX),FALSE)</f>
        <v>-</v>
      </c>
      <c r="KK71" s="813" t="str">
        <f>VLOOKUP($A71&amp;"-"&amp;KK$4,'04施策の客観指標'!$A$4:$AY$1029,COLUMN('04施策の客観指標'!$AX:$AX),FALSE)</f>
        <v>-</v>
      </c>
      <c r="KL71" s="813" t="str">
        <f>VLOOKUP($A71&amp;"-"&amp;KL$4,'04施策の客観指標'!$A$4:$AY$1029,COLUMN('04施策の客観指標'!$AX:$AX),FALSE)</f>
        <v>-</v>
      </c>
      <c r="KM71" s="813" t="str">
        <f>VLOOKUP($A71&amp;"-"&amp;KM$4,'04施策の客観指標'!$A$4:$AY$1029,COLUMN('04施策の客観指標'!$AX:$AX),FALSE)</f>
        <v>-</v>
      </c>
      <c r="KN71" s="814" t="str">
        <f t="shared" si="381"/>
        <v>a</v>
      </c>
      <c r="KO71" s="423">
        <f>IF(KE71="-","-",VLOOKUP($A71&amp;"-"&amp;KE$4,'04施策の客観指標'!$A$4:$AY$1029,COLUMN('04施策の客観指標'!$AY:$AY),FALSE))</f>
        <v>1</v>
      </c>
      <c r="KP71" s="423">
        <f>IF(KF71="-","-",VLOOKUP($A71&amp;"-"&amp;KF$4,'04施策の客観指標'!$A$4:$AY$1029,COLUMN('04施策の客観指標'!$AY:$AY),FALSE))</f>
        <v>1</v>
      </c>
      <c r="KQ71" s="423">
        <f>IF(KG71="-","-",VLOOKUP($A71&amp;"-"&amp;KG$4,'04施策の客観指標'!$A$4:$AY$1029,COLUMN('04施策の客観指標'!$AY:$AY),FALSE))</f>
        <v>1</v>
      </c>
      <c r="KR71" s="423" t="str">
        <f>IF(KH71="-","-",VLOOKUP($A71&amp;"-"&amp;KH$4,'04施策の客観指標'!$A$4:$AY$1029,COLUMN('04施策の客観指標'!$AY:$AY),FALSE))</f>
        <v>-</v>
      </c>
      <c r="KS71" s="423" t="str">
        <f>IF(KI71="-","-",VLOOKUP($A71&amp;"-"&amp;KI$4,'04施策の客観指標'!$A$4:$AY$1029,COLUMN('04施策の客観指標'!$AY:$AY),FALSE))</f>
        <v>-</v>
      </c>
      <c r="KT71" s="423" t="str">
        <f>IF(KJ71="-","-",VLOOKUP($A71&amp;"-"&amp;KJ$4,'04施策の客観指標'!$A$4:$AY$1029,COLUMN('04施策の客観指標'!$AY:$AY),FALSE))</f>
        <v>-</v>
      </c>
      <c r="KU71" s="423" t="str">
        <f>IF(KK71="-","-",VLOOKUP($A71&amp;"-"&amp;KK$4,'04施策の客観指標'!$A$4:$AY$1029,COLUMN('04施策の客観指標'!$AY:$AY),FALSE))</f>
        <v>-</v>
      </c>
      <c r="KV71" s="423" t="str">
        <f>IF(KL71="-","-",VLOOKUP($A71&amp;"-"&amp;KL$4,'04施策の客観指標'!$A$4:$AY$1029,COLUMN('04施策の客観指標'!$AY:$AY),FALSE))</f>
        <v>-</v>
      </c>
      <c r="KW71" s="423" t="str">
        <f>IF(KM71="-","-",VLOOKUP($A71&amp;"-"&amp;KM$4,'04施策の客観指標'!$A$4:$AY$1029,COLUMN('04施策の客観指標'!$AY:$AY),FALSE))</f>
        <v>-</v>
      </c>
      <c r="KX71" s="234">
        <f t="shared" si="382"/>
        <v>3</v>
      </c>
      <c r="KY71" s="237">
        <f t="shared" si="383"/>
        <v>4</v>
      </c>
      <c r="KZ71" s="187">
        <f t="shared" si="384"/>
        <v>4</v>
      </c>
      <c r="LA71" s="187">
        <f t="shared" si="385"/>
        <v>4</v>
      </c>
      <c r="LB71" s="187" t="str">
        <f t="shared" si="386"/>
        <v/>
      </c>
      <c r="LC71" s="187" t="str">
        <f t="shared" si="387"/>
        <v/>
      </c>
      <c r="LD71" s="187" t="str">
        <f t="shared" si="388"/>
        <v/>
      </c>
      <c r="LE71" s="187" t="str">
        <f t="shared" si="389"/>
        <v/>
      </c>
      <c r="LF71" s="187" t="str">
        <f t="shared" si="390"/>
        <v/>
      </c>
      <c r="LG71" s="187" t="str">
        <f t="shared" si="391"/>
        <v/>
      </c>
      <c r="LH71" s="240">
        <f t="shared" si="392"/>
        <v>1</v>
      </c>
      <c r="LI71" s="820" t="str">
        <f>IF($K71="○",VLOOKUP($C71&amp;"-"&amp;LI$4,'05市民生活実感調査'!$A$3:$BM$218,COLUMN('05市民生活実感調査'!$BM:$BM),FALSE),"-")</f>
        <v>-</v>
      </c>
      <c r="LJ71" s="821" t="str">
        <f>IF($L71="○",VLOOKUP($C71&amp;"-"&amp;LJ$4,'05市民生活実感調査'!$A$3:$BM$218,COLUMN('05市民生活実感調査'!$BM:$BM),FALSE),"-")</f>
        <v>-</v>
      </c>
      <c r="LK71" s="821" t="str">
        <f>IF($M71="○",VLOOKUP($C71&amp;"-"&amp;LK$4,'05市民生活実感調査'!$A$3:$BM$218,COLUMN('05市民生活実感調査'!$BM:$BM),FALSE),"-")</f>
        <v>-</v>
      </c>
      <c r="LL71" s="821" t="str">
        <f>IF($N71="○",VLOOKUP($C71&amp;"-"&amp;LL$4,'05市民生活実感調査'!$A$3:$BM$218,COLUMN('05市民生活実感調査'!$BM:$BM),FALSE),"-")</f>
        <v>c</v>
      </c>
      <c r="LM71" s="821" t="str">
        <f>IF($O71="○",VLOOKUP($C71&amp;"-"&amp;LM$4,'05市民生活実感調査'!$A$3:$BM$218,COLUMN('05市民生活実感調査'!$BM:$BM),FALSE),"-")</f>
        <v>-</v>
      </c>
      <c r="LN71" s="821" t="str">
        <f>IF($P71="○",VLOOKUP($C71&amp;"-"&amp;LN$4,'05市民生活実感調査'!$A$3:$BM$218,COLUMN('05市民生活実感調査'!$BM:$BM),FALSE),"-")</f>
        <v>-</v>
      </c>
      <c r="LO71" s="821" t="str">
        <f>IF($Q71="○",VLOOKUP($C71&amp;"-"&amp;LO$4,'05市民生活実感調査'!$A$3:$BM$218,COLUMN('05市民生活実感調査'!$BM:$BM),FALSE),"-")</f>
        <v>-</v>
      </c>
      <c r="LP71" s="821" t="str">
        <f>IF($R71="○",VLOOKUP($C71&amp;"-"&amp;LP$4,'05市民生活実感調査'!$A$3:$BM$218,COLUMN('05市民生活実感調査'!$BM:$BM),FALSE),"-")</f>
        <v>-</v>
      </c>
      <c r="LQ71" s="822" t="str">
        <f t="shared" si="393"/>
        <v>c</v>
      </c>
      <c r="LR71" s="237" t="str">
        <f t="shared" si="394"/>
        <v/>
      </c>
      <c r="LS71" s="187" t="str">
        <f t="shared" si="395"/>
        <v/>
      </c>
      <c r="LT71" s="187" t="str">
        <f t="shared" si="396"/>
        <v/>
      </c>
      <c r="LU71" s="187">
        <f t="shared" si="397"/>
        <v>2</v>
      </c>
      <c r="LV71" s="187" t="str">
        <f t="shared" si="398"/>
        <v/>
      </c>
      <c r="LW71" s="187" t="str">
        <f t="shared" si="399"/>
        <v/>
      </c>
      <c r="LX71" s="187" t="str">
        <f t="shared" si="400"/>
        <v/>
      </c>
      <c r="LY71" s="187" t="str">
        <f t="shared" si="401"/>
        <v/>
      </c>
      <c r="LZ71" s="422">
        <f t="shared" si="402"/>
        <v>0.5</v>
      </c>
      <c r="MA71" s="103" t="str">
        <f t="shared" si="144"/>
        <v>市民実感</v>
      </c>
      <c r="MB71" s="104" t="str">
        <f t="shared" si="403"/>
        <v>子どもを共に育む社会になっていると市民に実感されることにより初めて目的が達成される施策であり、市民の実感に重みを付ける方が適切であるため。</v>
      </c>
      <c r="MC71" s="823" t="str">
        <f>VLOOKUP(KN71&amp;LQ71&amp;MA71,プルダウン!$AC$2:$AD$71,2,FALSE)</f>
        <v>B</v>
      </c>
      <c r="MD71" s="824" t="str">
        <f>VLOOKUP(MC71,プルダウン!$A$1:$B$6,2,FALSE)</f>
        <v>政策の目的がかなり達成されている</v>
      </c>
      <c r="ME71" s="91"/>
      <c r="MF71" s="190"/>
    </row>
    <row r="72" spans="1:344" ht="196.5" customHeight="1">
      <c r="A72" s="231">
        <v>1901</v>
      </c>
      <c r="B72" s="104" t="s">
        <v>224</v>
      </c>
      <c r="C72" s="237">
        <f t="shared" si="264"/>
        <v>19</v>
      </c>
      <c r="D72" s="190" t="str">
        <f>IFERROR(VLOOKUP(C72,プルダウン!$L$2:$M$28,2,FALSE),"-")</f>
        <v>危機管理・防災・減災</v>
      </c>
      <c r="E72" s="104"/>
      <c r="F72" s="91" t="s">
        <v>1431</v>
      </c>
      <c r="G72" s="117" t="s">
        <v>1478</v>
      </c>
      <c r="H72" s="91"/>
      <c r="I72" s="117"/>
      <c r="J72" s="104"/>
      <c r="K72" s="420" t="s">
        <v>383</v>
      </c>
      <c r="L72" s="421" t="s">
        <v>83</v>
      </c>
      <c r="M72" s="421" t="s">
        <v>83</v>
      </c>
      <c r="N72" s="421" t="s">
        <v>83</v>
      </c>
      <c r="O72" s="421" t="s">
        <v>83</v>
      </c>
      <c r="P72" s="421" t="s">
        <v>83</v>
      </c>
      <c r="Q72" s="421" t="s">
        <v>83</v>
      </c>
      <c r="R72" s="422" t="s">
        <v>83</v>
      </c>
      <c r="S72" s="877" t="str">
        <f>VLOOKUP($A72&amp;"-"&amp;S$4,'04施策の客観指標'!$A$4:$AY$1029,COLUMN('04施策の客観指標'!$AS:$AS),FALSE)</f>
        <v>e</v>
      </c>
      <c r="T72" s="878" t="str">
        <f>VLOOKUP($A72&amp;"-"&amp;T$4,'04施策の客観指標'!$A$4:$AY$1029,COLUMN('04施策の客観指標'!$AS:$AS),FALSE)</f>
        <v>-</v>
      </c>
      <c r="U72" s="878" t="str">
        <f>VLOOKUP($A72&amp;"-"&amp;U$4,'04施策の客観指標'!$A$4:$AY$1029,COLUMN('04施策の客観指標'!$AS:$AS),FALSE)</f>
        <v>-</v>
      </c>
      <c r="V72" s="878" t="str">
        <f>VLOOKUP($A72&amp;"-"&amp;V$4,'04施策の客観指標'!$A$4:$AY$1029,COLUMN('04施策の客観指標'!$AS:$AS),FALSE)</f>
        <v>-</v>
      </c>
      <c r="W72" s="878" t="str">
        <f>VLOOKUP($A72&amp;"-"&amp;W$4,'04施策の客観指標'!$A$4:$AY$1029,COLUMN('04施策の客観指標'!$AS:$AS),FALSE)</f>
        <v>-</v>
      </c>
      <c r="X72" s="878" t="str">
        <f>VLOOKUP($A72&amp;"-"&amp;X$4,'04施策の客観指標'!$A$4:$AY$1029,COLUMN('04施策の客観指標'!$AS:$AS),FALSE)</f>
        <v>-</v>
      </c>
      <c r="Y72" s="878" t="str">
        <f>VLOOKUP($A72&amp;"-"&amp;Y$4,'04施策の客観指標'!$A$4:$AY$1029,COLUMN('04施策の客観指標'!$AS:$AS),FALSE)</f>
        <v>-</v>
      </c>
      <c r="Z72" s="878" t="str">
        <f>VLOOKUP($A72&amp;"-"&amp;Z$4,'04施策の客観指標'!$A$4:$AY$1029,COLUMN('04施策の客観指標'!$AS:$AS),FALSE)</f>
        <v>-</v>
      </c>
      <c r="AA72" s="852" t="str">
        <f>VLOOKUP($A72&amp;"-"&amp;AA$4,'04施策の客観指標'!$A$4:$AY$1029,COLUMN('04施策の客観指標'!$AS:$AS),FALSE)</f>
        <v>-</v>
      </c>
      <c r="AB72" s="876" t="str">
        <f t="shared" si="265"/>
        <v>e</v>
      </c>
      <c r="AC72" s="856">
        <v>1</v>
      </c>
      <c r="AD72" s="878" t="s">
        <v>83</v>
      </c>
      <c r="AE72" s="878" t="s">
        <v>83</v>
      </c>
      <c r="AF72" s="878" t="s">
        <v>83</v>
      </c>
      <c r="AG72" s="878" t="s">
        <v>83</v>
      </c>
      <c r="AH72" s="878" t="s">
        <v>83</v>
      </c>
      <c r="AI72" s="878" t="s">
        <v>83</v>
      </c>
      <c r="AJ72" s="878" t="s">
        <v>83</v>
      </c>
      <c r="AK72" s="878" t="s">
        <v>83</v>
      </c>
      <c r="AL72" s="879">
        <f t="shared" si="266"/>
        <v>1</v>
      </c>
      <c r="AM72" s="877">
        <f t="shared" si="267"/>
        <v>0</v>
      </c>
      <c r="AN72" s="878" t="str">
        <f t="shared" si="268"/>
        <v/>
      </c>
      <c r="AO72" s="878" t="str">
        <f t="shared" si="269"/>
        <v/>
      </c>
      <c r="AP72" s="878" t="str">
        <f t="shared" si="270"/>
        <v/>
      </c>
      <c r="AQ72" s="878" t="str">
        <f t="shared" si="271"/>
        <v/>
      </c>
      <c r="AR72" s="878" t="str">
        <f t="shared" si="272"/>
        <v/>
      </c>
      <c r="AS72" s="878" t="str">
        <f t="shared" si="273"/>
        <v/>
      </c>
      <c r="AT72" s="878" t="str">
        <f t="shared" si="274"/>
        <v/>
      </c>
      <c r="AU72" s="852" t="str">
        <f t="shared" si="275"/>
        <v/>
      </c>
      <c r="AV72" s="855">
        <f t="shared" si="276"/>
        <v>0</v>
      </c>
      <c r="AW72" s="856" t="str">
        <f>IF($K72="○",VLOOKUP($C72&amp;"-"&amp;AW$4,'05市民生活実感調査'!$A$3:$BC$218,COLUMN('05市民生活実感調査'!$O:$O),FALSE),"-")</f>
        <v>c</v>
      </c>
      <c r="AX72" s="878" t="str">
        <f>IF($L72="○",VLOOKUP($C72&amp;"-"&amp;AX$4,'05市民生活実感調査'!$A$3:$BC$218,COLUMN('05市民生活実感調査'!$O:$O),FALSE),"-")</f>
        <v>-</v>
      </c>
      <c r="AY72" s="878" t="str">
        <f>IF($M72="○",VLOOKUP($C72&amp;"-"&amp;AY$4,'05市民生活実感調査'!$A$3:$BC$218,COLUMN('05市民生活実感調査'!$O:$O),FALSE),"-")</f>
        <v>-</v>
      </c>
      <c r="AZ72" s="878" t="str">
        <f>IF($N72="○",VLOOKUP($C72&amp;"-"&amp;AZ$4,'05市民生活実感調査'!$A$3:$BC$218,COLUMN('05市民生活実感調査'!$O:$O),FALSE),"-")</f>
        <v>-</v>
      </c>
      <c r="BA72" s="878" t="str">
        <f>IF($O72="○",VLOOKUP($C72&amp;"-"&amp;BA$4,'05市民生活実感調査'!$A$3:$BC$218,COLUMN('05市民生活実感調査'!$O:$O),FALSE),"-")</f>
        <v>-</v>
      </c>
      <c r="BB72" s="878" t="str">
        <f>IF($P72="○",VLOOKUP($C72&amp;"-"&amp;BB$4,'05市民生活実感調査'!$A$3:$BC$218,COLUMN('05市民生活実感調査'!$O:$O),FALSE),"-")</f>
        <v>-</v>
      </c>
      <c r="BC72" s="878" t="str">
        <f>IF($Q72="○",VLOOKUP($C72&amp;"-"&amp;BC$4,'05市民生活実感調査'!$A$3:$BC$218,COLUMN('05市民生活実感調査'!$O:$O),FALSE),"-")</f>
        <v>-</v>
      </c>
      <c r="BD72" s="878" t="str">
        <f>IF($R72="○",VLOOKUP($C72&amp;"-"&amp;BD$4,'05市民生活実感調査'!$A$3:$BC$218,COLUMN('05市民生活実感調査'!$O:$O),FALSE),"-")</f>
        <v>-</v>
      </c>
      <c r="BE72" s="879" t="str">
        <f t="shared" si="277"/>
        <v>c</v>
      </c>
      <c r="BF72" s="877">
        <f t="shared" si="278"/>
        <v>2</v>
      </c>
      <c r="BG72" s="878" t="str">
        <f t="shared" si="279"/>
        <v/>
      </c>
      <c r="BH72" s="878" t="str">
        <f t="shared" si="280"/>
        <v/>
      </c>
      <c r="BI72" s="878" t="str">
        <f t="shared" si="281"/>
        <v/>
      </c>
      <c r="BJ72" s="878" t="str">
        <f t="shared" si="282"/>
        <v/>
      </c>
      <c r="BK72" s="878" t="str">
        <f t="shared" si="283"/>
        <v/>
      </c>
      <c r="BL72" s="878" t="str">
        <f t="shared" si="284"/>
        <v/>
      </c>
      <c r="BM72" s="878" t="str">
        <f t="shared" si="285"/>
        <v/>
      </c>
      <c r="BN72" s="840">
        <f t="shared" si="286"/>
        <v>0.5</v>
      </c>
      <c r="BO72" s="880" t="s">
        <v>122</v>
      </c>
      <c r="BP72" s="863" t="s">
        <v>2014</v>
      </c>
      <c r="BQ72" s="877" t="s">
        <v>315</v>
      </c>
      <c r="BR72" s="887" t="s">
        <v>3631</v>
      </c>
      <c r="BS72" s="860" t="s">
        <v>1479</v>
      </c>
      <c r="BT72" s="887" t="s">
        <v>1480</v>
      </c>
      <c r="BU72" s="863" t="s">
        <v>1481</v>
      </c>
      <c r="BV72" s="891" t="s">
        <v>1482</v>
      </c>
      <c r="BW72" s="889" t="str">
        <f>VLOOKUP($A72&amp;"-"&amp;BW$4,'04施策の客観指標'!$A$4:$AY$1029,COLUMN('04施策の客観指標'!$AT:$AT),FALSE)</f>
        <v>e</v>
      </c>
      <c r="BX72" s="878" t="str">
        <f>VLOOKUP($A72&amp;"-"&amp;BX$4,'04施策の客観指標'!$A$4:$AY$1029,COLUMN('04施策の客観指標'!$AT:$AT),FALSE)</f>
        <v>-</v>
      </c>
      <c r="BY72" s="878" t="str">
        <f>VLOOKUP($A72&amp;"-"&amp;BY$4,'04施策の客観指標'!$A$4:$AY$1029,COLUMN('04施策の客観指標'!$AT:$AT),FALSE)</f>
        <v>-</v>
      </c>
      <c r="BZ72" s="878" t="str">
        <f>VLOOKUP($A72&amp;"-"&amp;BZ$4,'04施策の客観指標'!$A$4:$AY$1029,COLUMN('04施策の客観指標'!$AT:$AT),FALSE)</f>
        <v>-</v>
      </c>
      <c r="CA72" s="878" t="str">
        <f>VLOOKUP($A72&amp;"-"&amp;CA$4,'04施策の客観指標'!$A$4:$AY$1029,COLUMN('04施策の客観指標'!$AT:$AT),FALSE)</f>
        <v>-</v>
      </c>
      <c r="CB72" s="878" t="str">
        <f>VLOOKUP($A72&amp;"-"&amp;CB$4,'04施策の客観指標'!$A$4:$AY$1029,COLUMN('04施策の客観指標'!$AT:$AT),FALSE)</f>
        <v>-</v>
      </c>
      <c r="CC72" s="878" t="str">
        <f>VLOOKUP($A72&amp;"-"&amp;CC$4,'04施策の客観指標'!$A$4:$AY$1029,COLUMN('04施策の客観指標'!$AT:$AT),FALSE)</f>
        <v>-</v>
      </c>
      <c r="CD72" s="878" t="str">
        <f>VLOOKUP($A72&amp;"-"&amp;CD$4,'04施策の客観指標'!$A$4:$AY$1029,COLUMN('04施策の客観指標'!$AT:$AT),FALSE)</f>
        <v>-</v>
      </c>
      <c r="CE72" s="852" t="str">
        <f>VLOOKUP($A72&amp;"-"&amp;CE$4,'04施策の客観指標'!$A$4:$AY$1029,COLUMN('04施策の客観指標'!$AT:$AT),FALSE)</f>
        <v>-</v>
      </c>
      <c r="CF72" s="879" t="str">
        <f t="shared" si="287"/>
        <v>e</v>
      </c>
      <c r="CG72" s="856">
        <f>IF(BW72="-","-",VLOOKUP($A72&amp;"-"&amp;BW$4,'04施策の客観指標'!$A$4:$AY$1029,COLUMN('04施策の客観指標'!$AY:$AY),FALSE))</f>
        <v>1</v>
      </c>
      <c r="CH72" s="856" t="str">
        <f>IF(BX72="-","-",VLOOKUP($A72&amp;"-"&amp;BX$4,'04施策の客観指標'!$A$4:$AY$1029,COLUMN('04施策の客観指標'!$AY:$AY),FALSE))</f>
        <v>-</v>
      </c>
      <c r="CI72" s="856" t="str">
        <f>IF(BY72="-","-",VLOOKUP($A72&amp;"-"&amp;BY$4,'04施策の客観指標'!$A$4:$AY$1029,COLUMN('04施策の客観指標'!$AY:$AY),FALSE))</f>
        <v>-</v>
      </c>
      <c r="CJ72" s="856" t="str">
        <f>IF(BZ72="-","-",VLOOKUP($A72&amp;"-"&amp;BZ$4,'04施策の客観指標'!$A$4:$AY$1029,COLUMN('04施策の客観指標'!$AY:$AY),FALSE))</f>
        <v>-</v>
      </c>
      <c r="CK72" s="856" t="str">
        <f>IF(CA72="-","-",VLOOKUP($A72&amp;"-"&amp;CA$4,'04施策の客観指標'!$A$4:$AY$1029,COLUMN('04施策の客観指標'!$AY:$AY),FALSE))</f>
        <v>-</v>
      </c>
      <c r="CL72" s="856" t="str">
        <f>IF(CB72="-","-",VLOOKUP($A72&amp;"-"&amp;CB$4,'04施策の客観指標'!$A$4:$AY$1029,COLUMN('04施策の客観指標'!$AY:$AY),FALSE))</f>
        <v>-</v>
      </c>
      <c r="CM72" s="856" t="str">
        <f>IF(CC72="-","-",VLOOKUP($A72&amp;"-"&amp;CC$4,'04施策の客観指標'!$A$4:$AY$1029,COLUMN('04施策の客観指標'!$AY:$AY),FALSE))</f>
        <v>-</v>
      </c>
      <c r="CN72" s="856" t="str">
        <f>IF(CD72="-","-",VLOOKUP($A72&amp;"-"&amp;CD$4,'04施策の客観指標'!$A$4:$AY$1029,COLUMN('04施策の客観指標'!$AY:$AY),FALSE))</f>
        <v>-</v>
      </c>
      <c r="CO72" s="856" t="str">
        <f>IF(CE72="-","-",VLOOKUP($A72&amp;"-"&amp;CE$4,'04施策の客観指標'!$A$4:$AY$1029,COLUMN('04施策の客観指標'!$AY:$AY),FALSE))</f>
        <v>-</v>
      </c>
      <c r="CP72" s="879">
        <f t="shared" si="288"/>
        <v>1</v>
      </c>
      <c r="CQ72" s="877">
        <f t="shared" si="289"/>
        <v>0</v>
      </c>
      <c r="CR72" s="878" t="str">
        <f t="shared" si="290"/>
        <v/>
      </c>
      <c r="CS72" s="878" t="str">
        <f t="shared" si="291"/>
        <v/>
      </c>
      <c r="CT72" s="878" t="str">
        <f t="shared" si="292"/>
        <v/>
      </c>
      <c r="CU72" s="878" t="str">
        <f t="shared" si="293"/>
        <v/>
      </c>
      <c r="CV72" s="878" t="str">
        <f t="shared" si="294"/>
        <v/>
      </c>
      <c r="CW72" s="878" t="str">
        <f t="shared" si="295"/>
        <v/>
      </c>
      <c r="CX72" s="878" t="str">
        <f t="shared" si="296"/>
        <v/>
      </c>
      <c r="CY72" s="878" t="str">
        <f t="shared" si="297"/>
        <v/>
      </c>
      <c r="CZ72" s="855">
        <f t="shared" si="298"/>
        <v>0</v>
      </c>
      <c r="DA72" s="877" t="str">
        <f>IF($K72="○",VLOOKUP($C72&amp;"-"&amp;DA$4,'05市民生活実感調査'!$A$3:$BC$218,COLUMN('05市民生活実感調査'!$Y:$Y),FALSE),"-")</f>
        <v>c</v>
      </c>
      <c r="DB72" s="878" t="str">
        <f>IF($L72="○",VLOOKUP($C72&amp;"-"&amp;DB$4,'05市民生活実感調査'!$A$3:$BC$218,COLUMN('05市民生活実感調査'!$Y:$Y),FALSE),"-")</f>
        <v>-</v>
      </c>
      <c r="DC72" s="878" t="str">
        <f>IF($M72="○",VLOOKUP($C72&amp;"-"&amp;DC$4,'05市民生活実感調査'!$A$3:$BC$218,COLUMN('05市民生活実感調査'!$Y:$Y),FALSE),"-")</f>
        <v>-</v>
      </c>
      <c r="DD72" s="878" t="str">
        <f>IF($N72="○",VLOOKUP($C72&amp;"-"&amp;DD$4,'05市民生活実感調査'!$A$3:$BC$218,COLUMN('05市民生活実感調査'!$Y:$Y),FALSE),"-")</f>
        <v>-</v>
      </c>
      <c r="DE72" s="878" t="str">
        <f>IF($O72="○",VLOOKUP($C72&amp;"-"&amp;DE$4,'05市民生活実感調査'!$A$3:$BC$218,COLUMN('05市民生活実感調査'!$Y:$Y),FALSE),"-")</f>
        <v>-</v>
      </c>
      <c r="DF72" s="878" t="str">
        <f>IF($P72="○",VLOOKUP($C72&amp;"-"&amp;DF$4,'05市民生活実感調査'!$A$3:$BC$218,COLUMN('05市民生活実感調査'!$Y:$Y),FALSE),"-")</f>
        <v>-</v>
      </c>
      <c r="DG72" s="878" t="str">
        <f>IF($Q72="○",VLOOKUP($C72&amp;"-"&amp;DG$4,'05市民生活実感調査'!$A$3:$BC$218,COLUMN('05市民生活実感調査'!$Y:$Y),FALSE),"-")</f>
        <v>-</v>
      </c>
      <c r="DH72" s="878" t="str">
        <f>IF($R72="○",VLOOKUP($C72&amp;"-"&amp;DH$4,'05市民生活実感調査'!$A$3:$BC$218,COLUMN('05市民生活実感調査'!$Y:$Y),FALSE),"-")</f>
        <v>-</v>
      </c>
      <c r="DI72" s="879" t="str">
        <f t="shared" si="299"/>
        <v>c</v>
      </c>
      <c r="DJ72" s="877">
        <f t="shared" si="300"/>
        <v>2</v>
      </c>
      <c r="DK72" s="878" t="str">
        <f t="shared" si="301"/>
        <v/>
      </c>
      <c r="DL72" s="878" t="str">
        <f t="shared" si="302"/>
        <v/>
      </c>
      <c r="DM72" s="878" t="str">
        <f t="shared" si="303"/>
        <v/>
      </c>
      <c r="DN72" s="878" t="str">
        <f t="shared" si="404"/>
        <v/>
      </c>
      <c r="DO72" s="878" t="str">
        <f t="shared" si="304"/>
        <v/>
      </c>
      <c r="DP72" s="878" t="str">
        <f t="shared" si="305"/>
        <v/>
      </c>
      <c r="DQ72" s="878" t="str">
        <f t="shared" si="306"/>
        <v/>
      </c>
      <c r="DR72" s="840">
        <f t="shared" si="307"/>
        <v>0.5</v>
      </c>
      <c r="DS72" s="876" t="str">
        <f t="shared" si="308"/>
        <v>客観指標</v>
      </c>
      <c r="DT72" s="863" t="str">
        <f t="shared" si="309"/>
        <v>危機管理体制については、その状況が市民に実感されにくいものであるため、客観指標を重視する。</v>
      </c>
      <c r="DU72" s="877" t="str">
        <f>VLOOKUP(CF72&amp;DI72&amp;DS72,プルダウン!$AC$2:$AD$71,2,FALSE)</f>
        <v>D</v>
      </c>
      <c r="DV72" s="859" t="str">
        <f>VLOOKUP(DU72,プルダウン!$A$1:$B$6,2,FALSE)</f>
        <v>政策の目的があまり達成されていない</v>
      </c>
      <c r="DW72" s="860" t="s">
        <v>2666</v>
      </c>
      <c r="DX72" s="859"/>
      <c r="DY72" s="889" t="str">
        <f>VLOOKUP($A72&amp;"-"&amp;DY$4,'04施策の客観指標'!$A$4:$AY$1029,COLUMN('04施策の客観指標'!$AU:$AU),FALSE)</f>
        <v>a</v>
      </c>
      <c r="DZ72" s="878" t="str">
        <f>VLOOKUP($A72&amp;"-"&amp;DZ$4,'04施策の客観指標'!$A$4:$AY$1029,COLUMN('04施策の客観指標'!$AU:$AU),FALSE)</f>
        <v>-</v>
      </c>
      <c r="EA72" s="878" t="str">
        <f>VLOOKUP($A72&amp;"-"&amp;EA$4,'04施策の客観指標'!$A$4:$AY$1029,COLUMN('04施策の客観指標'!$AU:$AU),FALSE)</f>
        <v>-</v>
      </c>
      <c r="EB72" s="878" t="str">
        <f>VLOOKUP($A72&amp;"-"&amp;EB$4,'04施策の客観指標'!$A$4:$AY$1029,COLUMN('04施策の客観指標'!$AU:$AU),FALSE)</f>
        <v>-</v>
      </c>
      <c r="EC72" s="878" t="str">
        <f>VLOOKUP($A72&amp;"-"&amp;EC$4,'04施策の客観指標'!$A$4:$AY$1029,COLUMN('04施策の客観指標'!$AU:$AU),FALSE)</f>
        <v>-</v>
      </c>
      <c r="ED72" s="878" t="str">
        <f>VLOOKUP($A72&amp;"-"&amp;ED$4,'04施策の客観指標'!$A$4:$AY$1029,COLUMN('04施策の客観指標'!$AU:$AU),FALSE)</f>
        <v>-</v>
      </c>
      <c r="EE72" s="878" t="str">
        <f>VLOOKUP($A72&amp;"-"&amp;EE$4,'04施策の客観指標'!$A$4:$AY$1029,COLUMN('04施策の客観指標'!$AU:$AU),FALSE)</f>
        <v>-</v>
      </c>
      <c r="EF72" s="878" t="str">
        <f>VLOOKUP($A72&amp;"-"&amp;EF$4,'04施策の客観指標'!$A$4:$AY$1029,COLUMN('04施策の客観指標'!$AU:$AU),FALSE)</f>
        <v>-</v>
      </c>
      <c r="EG72" s="878" t="str">
        <f>VLOOKUP($A72&amp;"-"&amp;EG$4,'04施策の客観指標'!$A$4:$AY$1029,COLUMN('04施策の客観指標'!$AU:$AU),FALSE)</f>
        <v>-</v>
      </c>
      <c r="EH72" s="879" t="str">
        <f t="shared" si="310"/>
        <v>a</v>
      </c>
      <c r="EI72" s="895">
        <f>IF(DY72="-","-",VLOOKUP($A72&amp;"-"&amp;DY$4,'04施策の客観指標'!$A$4:$AY$1029,COLUMN('04施策の客観指標'!$AY:$AY),FALSE))</f>
        <v>1</v>
      </c>
      <c r="EJ72" s="895" t="str">
        <f>IF(DZ72="-","-",VLOOKUP($A72&amp;"-"&amp;DZ$4,'04施策の客観指標'!$A$4:$AY$1029,COLUMN('04施策の客観指標'!$AY:$AY),FALSE))</f>
        <v>-</v>
      </c>
      <c r="EK72" s="895" t="str">
        <f>IF(EA72="-","-",VLOOKUP($A72&amp;"-"&amp;EA$4,'04施策の客観指標'!$A$4:$AY$1029,COLUMN('04施策の客観指標'!$AY:$AY),FALSE))</f>
        <v>-</v>
      </c>
      <c r="EL72" s="895" t="str">
        <f>IF(EB72="-","-",VLOOKUP($A72&amp;"-"&amp;EB$4,'04施策の客観指標'!$A$4:$AY$1029,COLUMN('04施策の客観指標'!$AY:$AY),FALSE))</f>
        <v>-</v>
      </c>
      <c r="EM72" s="895" t="str">
        <f>IF(EC72="-","-",VLOOKUP($A72&amp;"-"&amp;EC$4,'04施策の客観指標'!$A$4:$AY$1029,COLUMN('04施策の客観指標'!$AY:$AY),FALSE))</f>
        <v>-</v>
      </c>
      <c r="EN72" s="895" t="str">
        <f>IF(ED72="-","-",VLOOKUP($A72&amp;"-"&amp;ED$4,'04施策の客観指標'!$A$4:$AY$1029,COLUMN('04施策の客観指標'!$AY:$AY),FALSE))</f>
        <v>-</v>
      </c>
      <c r="EO72" s="895" t="str">
        <f>IF(EE72="-","-",VLOOKUP($A72&amp;"-"&amp;EE$4,'04施策の客観指標'!$A$4:$AY$1029,COLUMN('04施策の客観指標'!$AY:$AY),FALSE))</f>
        <v>-</v>
      </c>
      <c r="EP72" s="895" t="str">
        <f>IF(EF72="-","-",VLOOKUP($A72&amp;"-"&amp;EF$4,'04施策の客観指標'!$A$4:$AY$1029,COLUMN('04施策の客観指標'!$AY:$AY),FALSE))</f>
        <v>-</v>
      </c>
      <c r="EQ72" s="895" t="str">
        <f>IF(EG72="-","-",VLOOKUP($A72&amp;"-"&amp;EG$4,'04施策の客観指標'!$A$4:$AY$1029,COLUMN('04施策の客観指標'!$AY:$AY),FALSE))</f>
        <v>-</v>
      </c>
      <c r="ER72" s="879">
        <f t="shared" si="311"/>
        <v>1</v>
      </c>
      <c r="ES72" s="877">
        <f t="shared" si="312"/>
        <v>4</v>
      </c>
      <c r="ET72" s="878" t="str">
        <f t="shared" si="313"/>
        <v/>
      </c>
      <c r="EU72" s="878" t="str">
        <f t="shared" si="314"/>
        <v/>
      </c>
      <c r="EV72" s="878" t="str">
        <f t="shared" si="315"/>
        <v/>
      </c>
      <c r="EW72" s="878" t="str">
        <f t="shared" si="316"/>
        <v/>
      </c>
      <c r="EX72" s="878" t="str">
        <f t="shared" si="317"/>
        <v/>
      </c>
      <c r="EY72" s="878" t="str">
        <f t="shared" si="318"/>
        <v/>
      </c>
      <c r="EZ72" s="878" t="str">
        <f t="shared" si="319"/>
        <v/>
      </c>
      <c r="FA72" s="878" t="str">
        <f t="shared" si="320"/>
        <v/>
      </c>
      <c r="FB72" s="855">
        <f t="shared" si="321"/>
        <v>1</v>
      </c>
      <c r="FC72" s="877" t="str">
        <f>IF($K72="○",VLOOKUP($C72&amp;"-"&amp;FC$4,'05市民生活実感調査'!$A$3:$BC$218,COLUMN('05市民生活実感調査'!$AI:$AI),FALSE),"-")</f>
        <v>c</v>
      </c>
      <c r="FD72" s="878" t="str">
        <f>IF($L72="○",VLOOKUP($C72&amp;"-"&amp;FD$4,'05市民生活実感調査'!$A$3:$BC$218,COLUMN('05市民生活実感調査'!$AI:$AI),FALSE),"-")</f>
        <v>-</v>
      </c>
      <c r="FE72" s="878" t="str">
        <f>IF($M72="○",VLOOKUP($C72&amp;"-"&amp;FE$4,'05市民生活実感調査'!$A$3:$BC$218,COLUMN('05市民生活実感調査'!$AI:$AI),FALSE),"-")</f>
        <v>-</v>
      </c>
      <c r="FF72" s="878" t="str">
        <f>IF($N72="○",VLOOKUP($C72&amp;"-"&amp;FF$4,'05市民生活実感調査'!$A$3:$BC$218,COLUMN('05市民生活実感調査'!$AI:$AI),FALSE),"-")</f>
        <v>-</v>
      </c>
      <c r="FG72" s="878" t="str">
        <f>IF($O72="○",VLOOKUP($C72&amp;"-"&amp;FG$4,'05市民生活実感調査'!$A$3:$BC$218,COLUMN('05市民生活実感調査'!$AI:$AI),FALSE),"-")</f>
        <v>-</v>
      </c>
      <c r="FH72" s="878" t="str">
        <f>IF($P72="○",VLOOKUP($C72&amp;"-"&amp;FH$4,'05市民生活実感調査'!$A$3:$BC$218,COLUMN('05市民生活実感調査'!$AI:$AI),FALSE),"-")</f>
        <v>-</v>
      </c>
      <c r="FI72" s="878" t="str">
        <f>IF($Q72="○",VLOOKUP($C72&amp;"-"&amp;FI$4,'05市民生活実感調査'!$A$3:$BC$218,COLUMN('05市民生活実感調査'!$AI:$AI),FALSE),"-")</f>
        <v>-</v>
      </c>
      <c r="FJ72" s="878" t="str">
        <f>IF($R72="○",VLOOKUP($C72&amp;"-"&amp;FJ$4,'05市民生活実感調査'!$A$3:$BC$218,COLUMN('05市民生活実感調査'!$AI:$AI),FALSE),"-")</f>
        <v>-</v>
      </c>
      <c r="FK72" s="879" t="str">
        <f t="shared" si="322"/>
        <v>c</v>
      </c>
      <c r="FL72" s="877">
        <f t="shared" si="323"/>
        <v>2</v>
      </c>
      <c r="FM72" s="878" t="str">
        <f t="shared" si="324"/>
        <v/>
      </c>
      <c r="FN72" s="878" t="str">
        <f t="shared" si="325"/>
        <v/>
      </c>
      <c r="FO72" s="878" t="str">
        <f t="shared" si="326"/>
        <v/>
      </c>
      <c r="FP72" s="878" t="str">
        <f t="shared" si="327"/>
        <v/>
      </c>
      <c r="FQ72" s="878" t="str">
        <f t="shared" si="328"/>
        <v/>
      </c>
      <c r="FR72" s="878" t="str">
        <f t="shared" si="329"/>
        <v/>
      </c>
      <c r="FS72" s="878" t="str">
        <f t="shared" si="330"/>
        <v/>
      </c>
      <c r="FT72" s="840">
        <f t="shared" si="331"/>
        <v>0.5</v>
      </c>
      <c r="FU72" s="876" t="str">
        <f t="shared" si="332"/>
        <v>客観指標</v>
      </c>
      <c r="FV72" s="863" t="str">
        <f t="shared" si="333"/>
        <v>危機管理体制については、その状況が市民に実感されにくいものであるため、客観指標を重視する。</v>
      </c>
      <c r="FW72" s="877" t="str">
        <f>VLOOKUP(EH72&amp;FK72&amp;FU72,プルダウン!$AC$2:$AD$71,2,FALSE)</f>
        <v>B</v>
      </c>
      <c r="FX72" s="859" t="str">
        <f>VLOOKUP(FW72,プルダウン!$A$1:$B$6,2,FALSE)</f>
        <v>政策の目的がかなり達成されている</v>
      </c>
      <c r="FY72" s="860"/>
      <c r="FZ72" s="859"/>
      <c r="GA72" s="889" t="str">
        <f>VLOOKUP($A72&amp;"-"&amp;GA$4,'04施策の客観指標'!$A$4:$AY$1029,COLUMN('04施策の客観指標'!$AV:$AV),FALSE)</f>
        <v>a</v>
      </c>
      <c r="GB72" s="878" t="str">
        <f>VLOOKUP($A72&amp;"-"&amp;GB$4,'04施策の客観指標'!$A$4:$AY$1029,COLUMN('04施策の客観指標'!$AV:$AV),FALSE)</f>
        <v>-</v>
      </c>
      <c r="GC72" s="878" t="str">
        <f>VLOOKUP($A72&amp;"-"&amp;GC$4,'04施策の客観指標'!$A$4:$AY$1029,COLUMN('04施策の客観指標'!$AV:$AV),FALSE)</f>
        <v>-</v>
      </c>
      <c r="GD72" s="878" t="str">
        <f>VLOOKUP($A72&amp;"-"&amp;GD$4,'04施策の客観指標'!$A$4:$AY$1029,COLUMN('04施策の客観指標'!$AV:$AV),FALSE)</f>
        <v>-</v>
      </c>
      <c r="GE72" s="878" t="str">
        <f>VLOOKUP($A72&amp;"-"&amp;GE$4,'04施策の客観指標'!$A$4:$AY$1029,COLUMN('04施策の客観指標'!$AV:$AV),FALSE)</f>
        <v>-</v>
      </c>
      <c r="GF72" s="878" t="str">
        <f>VLOOKUP($A72&amp;"-"&amp;GF$4,'04施策の客観指標'!$A$4:$AY$1029,COLUMN('04施策の客観指標'!$AV:$AV),FALSE)</f>
        <v>-</v>
      </c>
      <c r="GG72" s="878" t="str">
        <f>VLOOKUP($A72&amp;"-"&amp;GG$4,'04施策の客観指標'!$A$4:$AY$1029,COLUMN('04施策の客観指標'!$AV:$AV),FALSE)</f>
        <v>-</v>
      </c>
      <c r="GH72" s="878" t="str">
        <f>VLOOKUP($A72&amp;"-"&amp;GH$4,'04施策の客観指標'!$A$4:$AY$1029,COLUMN('04施策の客観指標'!$AV:$AV),FALSE)</f>
        <v>-</v>
      </c>
      <c r="GI72" s="878" t="str">
        <f>VLOOKUP($A72&amp;"-"&amp;GI$4,'04施策の客観指標'!$A$4:$AY$1029,COLUMN('04施策の客観指標'!$AV:$AV),FALSE)</f>
        <v>-</v>
      </c>
      <c r="GJ72" s="879" t="str">
        <f t="shared" si="334"/>
        <v>a</v>
      </c>
      <c r="GK72" s="856">
        <f>IF(GA72="-","-",VLOOKUP($A72&amp;"-"&amp;GA$4,'04施策の客観指標'!$A$4:$AY$1029,COLUMN('04施策の客観指標'!$AY:$AY),FALSE))</f>
        <v>1</v>
      </c>
      <c r="GL72" s="856" t="str">
        <f>IF(GB72="-","-",VLOOKUP($A72&amp;"-"&amp;GB$4,'04施策の客観指標'!$A$4:$AY$1029,COLUMN('04施策の客観指標'!$AY:$AY),FALSE))</f>
        <v>-</v>
      </c>
      <c r="GM72" s="856" t="str">
        <f>IF(GC72="-","-",VLOOKUP($A72&amp;"-"&amp;GC$4,'04施策の客観指標'!$A$4:$AY$1029,COLUMN('04施策の客観指標'!$AY:$AY),FALSE))</f>
        <v>-</v>
      </c>
      <c r="GN72" s="856" t="str">
        <f>IF(GD72="-","-",VLOOKUP($A72&amp;"-"&amp;GD$4,'04施策の客観指標'!$A$4:$AY$1029,COLUMN('04施策の客観指標'!$AY:$AY),FALSE))</f>
        <v>-</v>
      </c>
      <c r="GO72" s="856" t="str">
        <f>IF(GE72="-","-",VLOOKUP($A72&amp;"-"&amp;GE$4,'04施策の客観指標'!$A$4:$AY$1029,COLUMN('04施策の客観指標'!$AY:$AY),FALSE))</f>
        <v>-</v>
      </c>
      <c r="GP72" s="856" t="str">
        <f>IF(GF72="-","-",VLOOKUP($A72&amp;"-"&amp;GF$4,'04施策の客観指標'!$A$4:$AY$1029,COLUMN('04施策の客観指標'!$AY:$AY),FALSE))</f>
        <v>-</v>
      </c>
      <c r="GQ72" s="856" t="str">
        <f>IF(GG72="-","-",VLOOKUP($A72&amp;"-"&amp;GG$4,'04施策の客観指標'!$A$4:$AY$1029,COLUMN('04施策の客観指標'!$AY:$AY),FALSE))</f>
        <v>-</v>
      </c>
      <c r="GR72" s="856" t="str">
        <f>IF(GH72="-","-",VLOOKUP($A72&amp;"-"&amp;GH$4,'04施策の客観指標'!$A$4:$AY$1029,COLUMN('04施策の客観指標'!$AY:$AY),FALSE))</f>
        <v>-</v>
      </c>
      <c r="GS72" s="856" t="str">
        <f>IF(GI72="-","-",VLOOKUP($A72&amp;"-"&amp;GI$4,'04施策の客観指標'!$A$4:$AY$1029,COLUMN('04施策の客観指標'!$AY:$AY),FALSE))</f>
        <v>-</v>
      </c>
      <c r="GT72" s="879">
        <f t="shared" si="335"/>
        <v>1</v>
      </c>
      <c r="GU72" s="877">
        <f t="shared" si="336"/>
        <v>4</v>
      </c>
      <c r="GV72" s="878" t="str">
        <f t="shared" si="337"/>
        <v/>
      </c>
      <c r="GW72" s="878" t="str">
        <f t="shared" si="338"/>
        <v/>
      </c>
      <c r="GX72" s="878" t="str">
        <f t="shared" si="339"/>
        <v/>
      </c>
      <c r="GY72" s="878" t="str">
        <f t="shared" si="340"/>
        <v/>
      </c>
      <c r="GZ72" s="878" t="str">
        <f t="shared" si="341"/>
        <v/>
      </c>
      <c r="HA72" s="878" t="str">
        <f t="shared" si="342"/>
        <v/>
      </c>
      <c r="HB72" s="878" t="str">
        <f t="shared" si="343"/>
        <v/>
      </c>
      <c r="HC72" s="878" t="str">
        <f t="shared" si="344"/>
        <v/>
      </c>
      <c r="HD72" s="855">
        <f t="shared" si="345"/>
        <v>1</v>
      </c>
      <c r="HE72" s="877" t="str">
        <f>IF($K72="○",VLOOKUP($C72&amp;"-"&amp;HE$4,'05市民生活実感調査'!$A$3:$BC$218,COLUMN('05市民生活実感調査'!$AS:$AS),FALSE),"-")</f>
        <v>c</v>
      </c>
      <c r="HF72" s="878" t="str">
        <f>IF($L72="○",VLOOKUP($C72&amp;"-"&amp;HF$4,'05市民生活実感調査'!$A$3:$BC$218,COLUMN('05市民生活実感調査'!$AS:$AS),FALSE),"-")</f>
        <v>-</v>
      </c>
      <c r="HG72" s="878" t="str">
        <f>IF($M72="○",VLOOKUP($C72&amp;"-"&amp;HG$4,'05市民生活実感調査'!$A$3:$BC$218,COLUMN('05市民生活実感調査'!$AS:$AS),FALSE),"-")</f>
        <v>-</v>
      </c>
      <c r="HH72" s="878" t="str">
        <f>IF($N72="○",VLOOKUP($C72&amp;"-"&amp;HH$4,'05市民生活実感調査'!$A$3:$BC$218,COLUMN('05市民生活実感調査'!$AS:$AS),FALSE),"-")</f>
        <v>-</v>
      </c>
      <c r="HI72" s="878" t="str">
        <f>IF($O72="○",VLOOKUP($C72&amp;"-"&amp;HI$4,'05市民生活実感調査'!$A$3:$BC$218,COLUMN('05市民生活実感調査'!$AS:$AS),FALSE),"-")</f>
        <v>-</v>
      </c>
      <c r="HJ72" s="878" t="str">
        <f>IF($P72="○",VLOOKUP($C72&amp;"-"&amp;HJ$4,'05市民生活実感調査'!$A$3:$BC$218,COLUMN('05市民生活実感調査'!$AS:$AS),FALSE),"-")</f>
        <v>-</v>
      </c>
      <c r="HK72" s="878" t="str">
        <f>IF($Q72="○",VLOOKUP($C72&amp;"-"&amp;HK$4,'05市民生活実感調査'!$A$3:$BC$218,COLUMN('05市民生活実感調査'!$AS:$AS),FALSE),"-")</f>
        <v>-</v>
      </c>
      <c r="HL72" s="878" t="str">
        <f>IF($R72="○",VLOOKUP($C72&amp;"-"&amp;HL$4,'05市民生活実感調査'!$A$3:$BC$218,COLUMN('05市民生活実感調査'!$AS:$AS),FALSE),"-")</f>
        <v>-</v>
      </c>
      <c r="HM72" s="879" t="str">
        <f t="shared" si="346"/>
        <v>c</v>
      </c>
      <c r="HN72" s="877">
        <f t="shared" si="347"/>
        <v>2</v>
      </c>
      <c r="HO72" s="878" t="str">
        <f t="shared" si="348"/>
        <v/>
      </c>
      <c r="HP72" s="878" t="str">
        <f t="shared" si="349"/>
        <v/>
      </c>
      <c r="HQ72" s="878" t="str">
        <f t="shared" si="350"/>
        <v/>
      </c>
      <c r="HR72" s="878" t="str">
        <f t="shared" si="351"/>
        <v/>
      </c>
      <c r="HS72" s="878" t="str">
        <f t="shared" si="352"/>
        <v/>
      </c>
      <c r="HT72" s="878" t="str">
        <f t="shared" si="353"/>
        <v/>
      </c>
      <c r="HU72" s="878" t="str">
        <f t="shared" si="354"/>
        <v/>
      </c>
      <c r="HV72" s="840">
        <f t="shared" si="355"/>
        <v>0.5</v>
      </c>
      <c r="HW72" s="876" t="str">
        <f t="shared" si="356"/>
        <v>客観指標</v>
      </c>
      <c r="HX72" s="863" t="str">
        <f t="shared" si="357"/>
        <v>危機管理体制については、その状況が市民に実感されにくいものであるため、客観指標を重視する。</v>
      </c>
      <c r="HY72" s="877" t="str">
        <f>VLOOKUP(GJ72&amp;HM72&amp;HW72,プルダウン!$AC$2:$AD$71,2,FALSE)</f>
        <v>B</v>
      </c>
      <c r="HZ72" s="859" t="str">
        <f>VLOOKUP(HY72,プルダウン!$A$1:$B$6,2,FALSE)</f>
        <v>政策の目的がかなり達成されている</v>
      </c>
      <c r="IA72" s="860"/>
      <c r="IB72" s="859"/>
      <c r="IC72" s="889" t="str">
        <f>VLOOKUP($A72&amp;"-"&amp;IC$4,'04施策の客観指標'!$A$4:$AY$1029,COLUMN('04施策の客観指標'!$AW:$AW),FALSE)</f>
        <v>a</v>
      </c>
      <c r="ID72" s="878" t="str">
        <f>VLOOKUP($A72&amp;"-"&amp;ID$4,'04施策の客観指標'!$A$4:$AY$1029,COLUMN('04施策の客観指標'!$AW:$AW),FALSE)</f>
        <v>-</v>
      </c>
      <c r="IE72" s="878" t="str">
        <f>VLOOKUP($A72&amp;"-"&amp;IE$4,'04施策の客観指標'!$A$4:$AY$1029,COLUMN('04施策の客観指標'!$AW:$AW),FALSE)</f>
        <v>-</v>
      </c>
      <c r="IF72" s="878" t="str">
        <f>VLOOKUP($A72&amp;"-"&amp;IF$4,'04施策の客観指標'!$A$4:$AY$1029,COLUMN('04施策の客観指標'!$AW:$AW),FALSE)</f>
        <v>-</v>
      </c>
      <c r="IG72" s="878" t="str">
        <f>VLOOKUP($A72&amp;"-"&amp;IG$4,'04施策の客観指標'!$A$4:$AY$1029,COLUMN('04施策の客観指標'!$AW:$AW),FALSE)</f>
        <v>-</v>
      </c>
      <c r="IH72" s="878" t="str">
        <f>VLOOKUP($A72&amp;"-"&amp;IH$4,'04施策の客観指標'!$A$4:$AY$1029,COLUMN('04施策の客観指標'!$AW:$AW),FALSE)</f>
        <v>-</v>
      </c>
      <c r="II72" s="878" t="str">
        <f>VLOOKUP($A72&amp;"-"&amp;II$4,'04施策の客観指標'!$A$4:$AY$1029,COLUMN('04施策の客観指標'!$AW:$AW),FALSE)</f>
        <v>-</v>
      </c>
      <c r="IJ72" s="878" t="str">
        <f>VLOOKUP($A72&amp;"-"&amp;IJ$4,'04施策の客観指標'!$A$4:$AY$1029,COLUMN('04施策の客観指標'!$AW:$AW),FALSE)</f>
        <v>-</v>
      </c>
      <c r="IK72" s="878" t="str">
        <f>VLOOKUP($A72&amp;"-"&amp;IK$4,'04施策の客観指標'!$A$4:$AY$1029,COLUMN('04施策の客観指標'!$AW:$AW),FALSE)</f>
        <v>-</v>
      </c>
      <c r="IL72" s="879" t="str">
        <f t="shared" si="358"/>
        <v>a</v>
      </c>
      <c r="IM72" s="856">
        <f>IF(IC72="-","-",VLOOKUP($A72&amp;"-"&amp;IC$4,'04施策の客観指標'!$A$4:$AY$1029,COLUMN('04施策の客観指標'!$AY:$AY),FALSE))</f>
        <v>1</v>
      </c>
      <c r="IN72" s="856" t="str">
        <f>IF(ID72="-","-",VLOOKUP($A72&amp;"-"&amp;ID$4,'04施策の客観指標'!$A$4:$AY$1029,COLUMN('04施策の客観指標'!$AY:$AY),FALSE))</f>
        <v>-</v>
      </c>
      <c r="IO72" s="856" t="str">
        <f>IF(IE72="-","-",VLOOKUP($A72&amp;"-"&amp;IE$4,'04施策の客観指標'!$A$4:$AY$1029,COLUMN('04施策の客観指標'!$AY:$AY),FALSE))</f>
        <v>-</v>
      </c>
      <c r="IP72" s="856" t="str">
        <f>IF(IF72="-","-",VLOOKUP($A72&amp;"-"&amp;IF$4,'04施策の客観指標'!$A$4:$AY$1029,COLUMN('04施策の客観指標'!$AY:$AY),FALSE))</f>
        <v>-</v>
      </c>
      <c r="IQ72" s="856" t="str">
        <f>IF(IG72="-","-",VLOOKUP($A72&amp;"-"&amp;IG$4,'04施策の客観指標'!$A$4:$AY$1029,COLUMN('04施策の客観指標'!$AY:$AY),FALSE))</f>
        <v>-</v>
      </c>
      <c r="IR72" s="856" t="str">
        <f>IF(IH72="-","-",VLOOKUP($A72&amp;"-"&amp;IH$4,'04施策の客観指標'!$A$4:$AY$1029,COLUMN('04施策の客観指標'!$AY:$AY),FALSE))</f>
        <v>-</v>
      </c>
      <c r="IS72" s="856" t="str">
        <f>IF(II72="-","-",VLOOKUP($A72&amp;"-"&amp;II$4,'04施策の客観指標'!$A$4:$AY$1029,COLUMN('04施策の客観指標'!$AY:$AY),FALSE))</f>
        <v>-</v>
      </c>
      <c r="IT72" s="856" t="str">
        <f>IF(IJ72="-","-",VLOOKUP($A72&amp;"-"&amp;IJ$4,'04施策の客観指標'!$A$4:$AY$1029,COLUMN('04施策の客観指標'!$AY:$AY),FALSE))</f>
        <v>-</v>
      </c>
      <c r="IU72" s="856" t="str">
        <f>IF(IK72="-","-",VLOOKUP($A72&amp;"-"&amp;IK$4,'04施策の客観指標'!$A$4:$AY$1029,COLUMN('04施策の客観指標'!$AY:$AY),FALSE))</f>
        <v>-</v>
      </c>
      <c r="IV72" s="879">
        <f t="shared" si="359"/>
        <v>1</v>
      </c>
      <c r="IW72" s="877">
        <f t="shared" si="360"/>
        <v>4</v>
      </c>
      <c r="IX72" s="878" t="str">
        <f t="shared" si="361"/>
        <v/>
      </c>
      <c r="IY72" s="878" t="str">
        <f t="shared" si="362"/>
        <v/>
      </c>
      <c r="IZ72" s="878" t="str">
        <f t="shared" si="363"/>
        <v/>
      </c>
      <c r="JA72" s="878" t="str">
        <f t="shared" si="364"/>
        <v/>
      </c>
      <c r="JB72" s="878" t="str">
        <f t="shared" si="365"/>
        <v/>
      </c>
      <c r="JC72" s="878" t="str">
        <f t="shared" si="366"/>
        <v/>
      </c>
      <c r="JD72" s="878" t="str">
        <f t="shared" si="367"/>
        <v/>
      </c>
      <c r="JE72" s="878" t="str">
        <f t="shared" si="368"/>
        <v/>
      </c>
      <c r="JF72" s="855">
        <f t="shared" si="369"/>
        <v>1</v>
      </c>
      <c r="JG72" s="877" t="str">
        <f>IF($K72="○",VLOOKUP($C72&amp;"-"&amp;JG$4,'05市民生活実感調査'!$A$3:$BC$218,COLUMN('05市民生活実感調査'!$BC:$BC),FALSE),"-")</f>
        <v>c</v>
      </c>
      <c r="JH72" s="878" t="str">
        <f>IF($L72="○",VLOOKUP($C72&amp;"-"&amp;JH$4,'05市民生活実感調査'!$A$3:$BC$218,COLUMN('05市民生活実感調査'!$BC:$BC),FALSE),"-")</f>
        <v>-</v>
      </c>
      <c r="JI72" s="878" t="str">
        <f>IF($M72="○",VLOOKUP($C72&amp;"-"&amp;JI$4,'05市民生活実感調査'!$A$3:$BC$218,COLUMN('05市民生活実感調査'!$BC:$BC),FALSE),"-")</f>
        <v>-</v>
      </c>
      <c r="JJ72" s="878" t="str">
        <f>IF($N72="○",VLOOKUP($C72&amp;"-"&amp;JJ$4,'05市民生活実感調査'!$A$3:$BC$218,COLUMN('05市民生活実感調査'!$BC:$BC),FALSE),"-")</f>
        <v>-</v>
      </c>
      <c r="JK72" s="878" t="str">
        <f>IF($O72="○",VLOOKUP($C72&amp;"-"&amp;JK$4,'05市民生活実感調査'!$A$3:$BC$218,COLUMN('05市民生活実感調査'!$BC:$BC),FALSE),"-")</f>
        <v>-</v>
      </c>
      <c r="JL72" s="878" t="str">
        <f>IF($P72="○",VLOOKUP($C72&amp;"-"&amp;JL$4,'05市民生活実感調査'!$A$3:$BC$218,COLUMN('05市民生活実感調査'!$BC:$BC),FALSE),"-")</f>
        <v>-</v>
      </c>
      <c r="JM72" s="878" t="str">
        <f>IF($Q72="○",VLOOKUP($C72&amp;"-"&amp;JM$4,'05市民生活実感調査'!$A$3:$BC$218,COLUMN('05市民生活実感調査'!$BC:$BC),FALSE),"-")</f>
        <v>-</v>
      </c>
      <c r="JN72" s="878" t="str">
        <f>IF($R72="○",VLOOKUP($C72&amp;"-"&amp;JN$4,'05市民生活実感調査'!$A$3:$BC$218,COLUMN('05市民生活実感調査'!$BC:$BC),FALSE),"-")</f>
        <v>-</v>
      </c>
      <c r="JO72" s="879" t="str">
        <f t="shared" si="370"/>
        <v>c</v>
      </c>
      <c r="JP72" s="877">
        <f t="shared" si="371"/>
        <v>2</v>
      </c>
      <c r="JQ72" s="878" t="str">
        <f t="shared" si="372"/>
        <v/>
      </c>
      <c r="JR72" s="878" t="str">
        <f t="shared" si="373"/>
        <v/>
      </c>
      <c r="JS72" s="878" t="str">
        <f t="shared" si="374"/>
        <v/>
      </c>
      <c r="JT72" s="878" t="str">
        <f t="shared" si="375"/>
        <v/>
      </c>
      <c r="JU72" s="878" t="str">
        <f t="shared" si="376"/>
        <v/>
      </c>
      <c r="JV72" s="878" t="str">
        <f t="shared" si="377"/>
        <v/>
      </c>
      <c r="JW72" s="878" t="str">
        <f t="shared" si="378"/>
        <v/>
      </c>
      <c r="JX72" s="840">
        <f t="shared" si="379"/>
        <v>0.5</v>
      </c>
      <c r="JY72" s="876" t="str">
        <f t="shared" si="263"/>
        <v>客観指標</v>
      </c>
      <c r="JZ72" s="863" t="str">
        <f t="shared" si="380"/>
        <v>危機管理体制については、その状況が市民に実感されにくいものであるため、客観指標を重視する。</v>
      </c>
      <c r="KA72" s="877" t="str">
        <f>VLOOKUP(IL72&amp;JO72&amp;JY72,プルダウン!$AC$2:$AD$71,2,FALSE)</f>
        <v>B</v>
      </c>
      <c r="KB72" s="859" t="str">
        <f>VLOOKUP(KA72,プルダウン!$A$1:$B$6,2,FALSE)</f>
        <v>政策の目的がかなり達成されている</v>
      </c>
      <c r="KC72" s="860"/>
      <c r="KD72" s="859"/>
      <c r="KE72" s="883" t="str">
        <f>VLOOKUP($A72&amp;"-"&amp;KE$4,'04施策の客観指標'!$A$4:$AY$1029,COLUMN('04施策の客観指標'!$AX:$AX),FALSE)</f>
        <v>a</v>
      </c>
      <c r="KF72" s="813" t="str">
        <f>VLOOKUP($A72&amp;"-"&amp;KF$4,'04施策の客観指標'!$A$4:$AY$1029,COLUMN('04施策の客観指標'!$AX:$AX),FALSE)</f>
        <v>-</v>
      </c>
      <c r="KG72" s="813" t="str">
        <f>VLOOKUP($A72&amp;"-"&amp;KG$4,'04施策の客観指標'!$A$4:$AY$1029,COLUMN('04施策の客観指標'!$AX:$AX),FALSE)</f>
        <v>-</v>
      </c>
      <c r="KH72" s="813" t="str">
        <f>VLOOKUP($A72&amp;"-"&amp;KH$4,'04施策の客観指標'!$A$4:$AY$1029,COLUMN('04施策の客観指標'!$AX:$AX),FALSE)</f>
        <v>-</v>
      </c>
      <c r="KI72" s="813" t="str">
        <f>VLOOKUP($A72&amp;"-"&amp;KI$4,'04施策の客観指標'!$A$4:$AY$1029,COLUMN('04施策の客観指標'!$AX:$AX),FALSE)</f>
        <v>-</v>
      </c>
      <c r="KJ72" s="813" t="str">
        <f>VLOOKUP($A72&amp;"-"&amp;KJ$4,'04施策の客観指標'!$A$4:$AY$1029,COLUMN('04施策の客観指標'!$AX:$AX),FALSE)</f>
        <v>-</v>
      </c>
      <c r="KK72" s="813" t="str">
        <f>VLOOKUP($A72&amp;"-"&amp;KK$4,'04施策の客観指標'!$A$4:$AY$1029,COLUMN('04施策の客観指標'!$AX:$AX),FALSE)</f>
        <v>-</v>
      </c>
      <c r="KL72" s="813" t="str">
        <f>VLOOKUP($A72&amp;"-"&amp;KL$4,'04施策の客観指標'!$A$4:$AY$1029,COLUMN('04施策の客観指標'!$AX:$AX),FALSE)</f>
        <v>-</v>
      </c>
      <c r="KM72" s="813" t="str">
        <f>VLOOKUP($A72&amp;"-"&amp;KM$4,'04施策の客観指標'!$A$4:$AY$1029,COLUMN('04施策の客観指標'!$AX:$AX),FALSE)</f>
        <v>-</v>
      </c>
      <c r="KN72" s="814" t="str">
        <f t="shared" si="381"/>
        <v>a</v>
      </c>
      <c r="KO72" s="423">
        <f>IF(KE72="-","-",VLOOKUP($A72&amp;"-"&amp;KE$4,'04施策の客観指標'!$A$4:$AY$1029,COLUMN('04施策の客観指標'!$AY:$AY),FALSE))</f>
        <v>1</v>
      </c>
      <c r="KP72" s="423" t="str">
        <f>IF(KF72="-","-",VLOOKUP($A72&amp;"-"&amp;KF$4,'04施策の客観指標'!$A$4:$AY$1029,COLUMN('04施策の客観指標'!$AY:$AY),FALSE))</f>
        <v>-</v>
      </c>
      <c r="KQ72" s="423" t="str">
        <f>IF(KG72="-","-",VLOOKUP($A72&amp;"-"&amp;KG$4,'04施策の客観指標'!$A$4:$AY$1029,COLUMN('04施策の客観指標'!$AY:$AY),FALSE))</f>
        <v>-</v>
      </c>
      <c r="KR72" s="423" t="str">
        <f>IF(KH72="-","-",VLOOKUP($A72&amp;"-"&amp;KH$4,'04施策の客観指標'!$A$4:$AY$1029,COLUMN('04施策の客観指標'!$AY:$AY),FALSE))</f>
        <v>-</v>
      </c>
      <c r="KS72" s="423" t="str">
        <f>IF(KI72="-","-",VLOOKUP($A72&amp;"-"&amp;KI$4,'04施策の客観指標'!$A$4:$AY$1029,COLUMN('04施策の客観指標'!$AY:$AY),FALSE))</f>
        <v>-</v>
      </c>
      <c r="KT72" s="423" t="str">
        <f>IF(KJ72="-","-",VLOOKUP($A72&amp;"-"&amp;KJ$4,'04施策の客観指標'!$A$4:$AY$1029,COLUMN('04施策の客観指標'!$AY:$AY),FALSE))</f>
        <v>-</v>
      </c>
      <c r="KU72" s="423" t="str">
        <f>IF(KK72="-","-",VLOOKUP($A72&amp;"-"&amp;KK$4,'04施策の客観指標'!$A$4:$AY$1029,COLUMN('04施策の客観指標'!$AY:$AY),FALSE))</f>
        <v>-</v>
      </c>
      <c r="KV72" s="423" t="str">
        <f>IF(KL72="-","-",VLOOKUP($A72&amp;"-"&amp;KL$4,'04施策の客観指標'!$A$4:$AY$1029,COLUMN('04施策の客観指標'!$AY:$AY),FALSE))</f>
        <v>-</v>
      </c>
      <c r="KW72" s="423" t="str">
        <f>IF(KM72="-","-",VLOOKUP($A72&amp;"-"&amp;KM$4,'04施策の客観指標'!$A$4:$AY$1029,COLUMN('04施策の客観指標'!$AY:$AY),FALSE))</f>
        <v>-</v>
      </c>
      <c r="KX72" s="234">
        <f t="shared" si="382"/>
        <v>1</v>
      </c>
      <c r="KY72" s="237">
        <f t="shared" si="383"/>
        <v>4</v>
      </c>
      <c r="KZ72" s="187" t="str">
        <f t="shared" si="384"/>
        <v/>
      </c>
      <c r="LA72" s="187" t="str">
        <f t="shared" si="385"/>
        <v/>
      </c>
      <c r="LB72" s="187" t="str">
        <f t="shared" si="386"/>
        <v/>
      </c>
      <c r="LC72" s="187" t="str">
        <f t="shared" si="387"/>
        <v/>
      </c>
      <c r="LD72" s="187" t="str">
        <f t="shared" si="388"/>
        <v/>
      </c>
      <c r="LE72" s="187" t="str">
        <f t="shared" si="389"/>
        <v/>
      </c>
      <c r="LF72" s="187" t="str">
        <f t="shared" si="390"/>
        <v/>
      </c>
      <c r="LG72" s="187" t="str">
        <f t="shared" si="391"/>
        <v/>
      </c>
      <c r="LH72" s="240">
        <f t="shared" si="392"/>
        <v>1</v>
      </c>
      <c r="LI72" s="820" t="str">
        <f>IF($K72="○",VLOOKUP($C72&amp;"-"&amp;LI$4,'05市民生活実感調査'!$A$3:$BM$218,COLUMN('05市民生活実感調査'!$BM:$BM),FALSE),"-")</f>
        <v>c</v>
      </c>
      <c r="LJ72" s="821" t="str">
        <f>IF($L72="○",VLOOKUP($C72&amp;"-"&amp;LJ$4,'05市民生活実感調査'!$A$3:$BM$218,COLUMN('05市民生活実感調査'!$BM:$BM),FALSE),"-")</f>
        <v>-</v>
      </c>
      <c r="LK72" s="821" t="str">
        <f>IF($M72="○",VLOOKUP($C72&amp;"-"&amp;LK$4,'05市民生活実感調査'!$A$3:$BM$218,COLUMN('05市民生活実感調査'!$BM:$BM),FALSE),"-")</f>
        <v>-</v>
      </c>
      <c r="LL72" s="821" t="str">
        <f>IF($N72="○",VLOOKUP($C72&amp;"-"&amp;LL$4,'05市民生活実感調査'!$A$3:$BM$218,COLUMN('05市民生活実感調査'!$BM:$BM),FALSE),"-")</f>
        <v>-</v>
      </c>
      <c r="LM72" s="821" t="str">
        <f>IF($O72="○",VLOOKUP($C72&amp;"-"&amp;LM$4,'05市民生活実感調査'!$A$3:$BM$218,COLUMN('05市民生活実感調査'!$BM:$BM),FALSE),"-")</f>
        <v>-</v>
      </c>
      <c r="LN72" s="821" t="str">
        <f>IF($P72="○",VLOOKUP($C72&amp;"-"&amp;LN$4,'05市民生活実感調査'!$A$3:$BM$218,COLUMN('05市民生活実感調査'!$BM:$BM),FALSE),"-")</f>
        <v>-</v>
      </c>
      <c r="LO72" s="821" t="str">
        <f>IF($Q72="○",VLOOKUP($C72&amp;"-"&amp;LO$4,'05市民生活実感調査'!$A$3:$BM$218,COLUMN('05市民生活実感調査'!$BM:$BM),FALSE),"-")</f>
        <v>-</v>
      </c>
      <c r="LP72" s="821" t="str">
        <f>IF($R72="○",VLOOKUP($C72&amp;"-"&amp;LP$4,'05市民生活実感調査'!$A$3:$BM$218,COLUMN('05市民生活実感調査'!$BM:$BM),FALSE),"-")</f>
        <v>-</v>
      </c>
      <c r="LQ72" s="822" t="str">
        <f t="shared" si="393"/>
        <v>c</v>
      </c>
      <c r="LR72" s="237">
        <f t="shared" si="394"/>
        <v>2</v>
      </c>
      <c r="LS72" s="187" t="str">
        <f t="shared" si="395"/>
        <v/>
      </c>
      <c r="LT72" s="187" t="str">
        <f t="shared" si="396"/>
        <v/>
      </c>
      <c r="LU72" s="187" t="str">
        <f t="shared" si="397"/>
        <v/>
      </c>
      <c r="LV72" s="187" t="str">
        <f t="shared" si="398"/>
        <v/>
      </c>
      <c r="LW72" s="187" t="str">
        <f t="shared" si="399"/>
        <v/>
      </c>
      <c r="LX72" s="187" t="str">
        <f t="shared" si="400"/>
        <v/>
      </c>
      <c r="LY72" s="187" t="str">
        <f t="shared" si="401"/>
        <v/>
      </c>
      <c r="LZ72" s="422">
        <f t="shared" si="402"/>
        <v>0.5</v>
      </c>
      <c r="MA72" s="103" t="str">
        <f t="shared" si="144"/>
        <v>客観指標</v>
      </c>
      <c r="MB72" s="104" t="str">
        <f t="shared" si="403"/>
        <v>危機管理体制については、その状況が市民に実感されにくいものであるため、客観指標を重視する。</v>
      </c>
      <c r="MC72" s="823" t="str">
        <f>VLOOKUP(KN72&amp;LQ72&amp;MA72,プルダウン!$AC$2:$AD$71,2,FALSE)</f>
        <v>B</v>
      </c>
      <c r="MD72" s="824" t="str">
        <f>VLOOKUP(MC72,プルダウン!$A$1:$B$6,2,FALSE)</f>
        <v>政策の目的がかなり達成されている</v>
      </c>
      <c r="ME72" s="91"/>
      <c r="MF72" s="190"/>
    </row>
    <row r="73" spans="1:344" ht="204" customHeight="1">
      <c r="A73" s="231">
        <v>1902</v>
      </c>
      <c r="B73" s="104" t="s">
        <v>225</v>
      </c>
      <c r="C73" s="237">
        <f t="shared" si="264"/>
        <v>19</v>
      </c>
      <c r="D73" s="190" t="str">
        <f>IFERROR(VLOOKUP(C73,プルダウン!$L$2:$M$28,2,FALSE),"-")</f>
        <v>危機管理・防災・減災</v>
      </c>
      <c r="E73" s="104"/>
      <c r="F73" s="91" t="s">
        <v>1431</v>
      </c>
      <c r="G73" s="117" t="s">
        <v>1478</v>
      </c>
      <c r="H73" s="91"/>
      <c r="I73" s="117"/>
      <c r="J73" s="104"/>
      <c r="K73" s="420" t="s">
        <v>83</v>
      </c>
      <c r="L73" s="421" t="s">
        <v>383</v>
      </c>
      <c r="M73" s="421" t="s">
        <v>83</v>
      </c>
      <c r="N73" s="421" t="s">
        <v>83</v>
      </c>
      <c r="O73" s="421" t="s">
        <v>83</v>
      </c>
      <c r="P73" s="421" t="s">
        <v>83</v>
      </c>
      <c r="Q73" s="421" t="s">
        <v>83</v>
      </c>
      <c r="R73" s="422" t="s">
        <v>83</v>
      </c>
      <c r="S73" s="877" t="str">
        <f>VLOOKUP($A73&amp;"-"&amp;S$4,'04施策の客観指標'!$A$4:$AY$1029,COLUMN('04施策の客観指標'!$AS:$AS),FALSE)</f>
        <v>-</v>
      </c>
      <c r="T73" s="878" t="str">
        <f>VLOOKUP($A73&amp;"-"&amp;T$4,'04施策の客観指標'!$A$4:$AY$1029,COLUMN('04施策の客観指標'!$AS:$AS),FALSE)</f>
        <v>-</v>
      </c>
      <c r="U73" s="878" t="str">
        <f>VLOOKUP($A73&amp;"-"&amp;U$4,'04施策の客観指標'!$A$4:$AY$1029,COLUMN('04施策の客観指標'!$AS:$AS),FALSE)</f>
        <v>-</v>
      </c>
      <c r="V73" s="878" t="str">
        <f>VLOOKUP($A73&amp;"-"&amp;V$4,'04施策の客観指標'!$A$4:$AY$1029,COLUMN('04施策の客観指標'!$AS:$AS),FALSE)</f>
        <v>-</v>
      </c>
      <c r="W73" s="878" t="str">
        <f>VLOOKUP($A73&amp;"-"&amp;W$4,'04施策の客観指標'!$A$4:$AY$1029,COLUMN('04施策の客観指標'!$AS:$AS),FALSE)</f>
        <v>-</v>
      </c>
      <c r="X73" s="878" t="str">
        <f>VLOOKUP($A73&amp;"-"&amp;X$4,'04施策の客観指標'!$A$4:$AY$1029,COLUMN('04施策の客観指標'!$AS:$AS),FALSE)</f>
        <v>-</v>
      </c>
      <c r="Y73" s="878" t="str">
        <f>VLOOKUP($A73&amp;"-"&amp;Y$4,'04施策の客観指標'!$A$4:$AY$1029,COLUMN('04施策の客観指標'!$AS:$AS),FALSE)</f>
        <v>-</v>
      </c>
      <c r="Z73" s="878" t="str">
        <f>VLOOKUP($A73&amp;"-"&amp;Z$4,'04施策の客観指標'!$A$4:$AY$1029,COLUMN('04施策の客観指標'!$AS:$AS),FALSE)</f>
        <v>-</v>
      </c>
      <c r="AA73" s="852" t="str">
        <f>VLOOKUP($A73&amp;"-"&amp;AA$4,'04施策の客観指標'!$A$4:$AY$1029,COLUMN('04施策の客観指標'!$AS:$AS),FALSE)</f>
        <v>-</v>
      </c>
      <c r="AB73" s="876" t="str">
        <f t="shared" si="265"/>
        <v>-</v>
      </c>
      <c r="AC73" s="856" t="s">
        <v>83</v>
      </c>
      <c r="AD73" s="878" t="s">
        <v>83</v>
      </c>
      <c r="AE73" s="878" t="s">
        <v>83</v>
      </c>
      <c r="AF73" s="878" t="s">
        <v>83</v>
      </c>
      <c r="AG73" s="878" t="s">
        <v>83</v>
      </c>
      <c r="AH73" s="878" t="s">
        <v>83</v>
      </c>
      <c r="AI73" s="878" t="s">
        <v>83</v>
      </c>
      <c r="AJ73" s="878" t="s">
        <v>83</v>
      </c>
      <c r="AK73" s="878" t="s">
        <v>83</v>
      </c>
      <c r="AL73" s="879">
        <f t="shared" si="266"/>
        <v>0</v>
      </c>
      <c r="AM73" s="877" t="str">
        <f t="shared" si="267"/>
        <v/>
      </c>
      <c r="AN73" s="878" t="str">
        <f t="shared" si="268"/>
        <v/>
      </c>
      <c r="AO73" s="878" t="str">
        <f t="shared" si="269"/>
        <v/>
      </c>
      <c r="AP73" s="878" t="str">
        <f t="shared" si="270"/>
        <v/>
      </c>
      <c r="AQ73" s="878" t="str">
        <f t="shared" si="271"/>
        <v/>
      </c>
      <c r="AR73" s="878" t="str">
        <f t="shared" si="272"/>
        <v/>
      </c>
      <c r="AS73" s="878" t="str">
        <f t="shared" si="273"/>
        <v/>
      </c>
      <c r="AT73" s="878" t="str">
        <f t="shared" si="274"/>
        <v/>
      </c>
      <c r="AU73" s="852" t="str">
        <f t="shared" si="275"/>
        <v/>
      </c>
      <c r="AV73" s="855" t="str">
        <f t="shared" si="276"/>
        <v>-</v>
      </c>
      <c r="AW73" s="856" t="str">
        <f>IF($K73="○",VLOOKUP($C73&amp;"-"&amp;AW$4,'05市民生活実感調査'!$A$3:$BC$218,COLUMN('05市民生活実感調査'!$O:$O),FALSE),"-")</f>
        <v>-</v>
      </c>
      <c r="AX73" s="878" t="str">
        <f>IF($L73="○",VLOOKUP($C73&amp;"-"&amp;AX$4,'05市民生活実感調査'!$A$3:$BC$218,COLUMN('05市民生活実感調査'!$O:$O),FALSE),"-")</f>
        <v>c</v>
      </c>
      <c r="AY73" s="878" t="str">
        <f>IF($M73="○",VLOOKUP($C73&amp;"-"&amp;AY$4,'05市民生活実感調査'!$A$3:$BC$218,COLUMN('05市民生活実感調査'!$O:$O),FALSE),"-")</f>
        <v>-</v>
      </c>
      <c r="AZ73" s="878" t="str">
        <f>IF($N73="○",VLOOKUP($C73&amp;"-"&amp;AZ$4,'05市民生活実感調査'!$A$3:$BC$218,COLUMN('05市民生活実感調査'!$O:$O),FALSE),"-")</f>
        <v>-</v>
      </c>
      <c r="BA73" s="878" t="str">
        <f>IF($O73="○",VLOOKUP($C73&amp;"-"&amp;BA$4,'05市民生活実感調査'!$A$3:$BC$218,COLUMN('05市民生活実感調査'!$O:$O),FALSE),"-")</f>
        <v>-</v>
      </c>
      <c r="BB73" s="878" t="str">
        <f>IF($P73="○",VLOOKUP($C73&amp;"-"&amp;BB$4,'05市民生活実感調査'!$A$3:$BC$218,COLUMN('05市民生活実感調査'!$O:$O),FALSE),"-")</f>
        <v>-</v>
      </c>
      <c r="BC73" s="878" t="str">
        <f>IF($Q73="○",VLOOKUP($C73&amp;"-"&amp;BC$4,'05市民生活実感調査'!$A$3:$BC$218,COLUMN('05市民生活実感調査'!$O:$O),FALSE),"-")</f>
        <v>-</v>
      </c>
      <c r="BD73" s="878" t="str">
        <f>IF($R73="○",VLOOKUP($C73&amp;"-"&amp;BD$4,'05市民生活実感調査'!$A$3:$BC$218,COLUMN('05市民生活実感調査'!$O:$O),FALSE),"-")</f>
        <v>-</v>
      </c>
      <c r="BE73" s="879" t="str">
        <f t="shared" si="277"/>
        <v>c</v>
      </c>
      <c r="BF73" s="877" t="str">
        <f t="shared" si="278"/>
        <v/>
      </c>
      <c r="BG73" s="878">
        <f t="shared" si="279"/>
        <v>2</v>
      </c>
      <c r="BH73" s="878" t="str">
        <f t="shared" si="280"/>
        <v/>
      </c>
      <c r="BI73" s="878" t="str">
        <f t="shared" si="281"/>
        <v/>
      </c>
      <c r="BJ73" s="878" t="str">
        <f t="shared" si="282"/>
        <v/>
      </c>
      <c r="BK73" s="878" t="str">
        <f t="shared" si="283"/>
        <v/>
      </c>
      <c r="BL73" s="878" t="str">
        <f t="shared" si="284"/>
        <v/>
      </c>
      <c r="BM73" s="878" t="str">
        <f t="shared" si="285"/>
        <v/>
      </c>
      <c r="BN73" s="840">
        <f t="shared" si="286"/>
        <v>0.5</v>
      </c>
      <c r="BO73" s="880" t="s">
        <v>123</v>
      </c>
      <c r="BP73" s="863" t="s">
        <v>2015</v>
      </c>
      <c r="BQ73" s="877" t="s">
        <v>91</v>
      </c>
      <c r="BR73" s="887" t="s">
        <v>3630</v>
      </c>
      <c r="BS73" s="864"/>
      <c r="BT73" s="887" t="s">
        <v>1483</v>
      </c>
      <c r="BU73" s="863" t="s">
        <v>1460</v>
      </c>
      <c r="BV73" s="891" t="s">
        <v>1482</v>
      </c>
      <c r="BW73" s="889" t="str">
        <f>VLOOKUP($A73&amp;"-"&amp;BW$4,'04施策の客観指標'!$A$4:$AY$1029,COLUMN('04施策の客観指標'!$AT:$AT),FALSE)</f>
        <v>a</v>
      </c>
      <c r="BX73" s="878" t="str">
        <f>VLOOKUP($A73&amp;"-"&amp;BX$4,'04施策の客観指標'!$A$4:$AY$1029,COLUMN('04施策の客観指標'!$AT:$AT),FALSE)</f>
        <v>-</v>
      </c>
      <c r="BY73" s="878" t="str">
        <f>VLOOKUP($A73&amp;"-"&amp;BY$4,'04施策の客観指標'!$A$4:$AY$1029,COLUMN('04施策の客観指標'!$AT:$AT),FALSE)</f>
        <v>-</v>
      </c>
      <c r="BZ73" s="878" t="str">
        <f>VLOOKUP($A73&amp;"-"&amp;BZ$4,'04施策の客観指標'!$A$4:$AY$1029,COLUMN('04施策の客観指標'!$AT:$AT),FALSE)</f>
        <v>-</v>
      </c>
      <c r="CA73" s="878" t="str">
        <f>VLOOKUP($A73&amp;"-"&amp;CA$4,'04施策の客観指標'!$A$4:$AY$1029,COLUMN('04施策の客観指標'!$AT:$AT),FALSE)</f>
        <v>-</v>
      </c>
      <c r="CB73" s="878" t="str">
        <f>VLOOKUP($A73&amp;"-"&amp;CB$4,'04施策の客観指標'!$A$4:$AY$1029,COLUMN('04施策の客観指標'!$AT:$AT),FALSE)</f>
        <v>-</v>
      </c>
      <c r="CC73" s="878" t="str">
        <f>VLOOKUP($A73&amp;"-"&amp;CC$4,'04施策の客観指標'!$A$4:$AY$1029,COLUMN('04施策の客観指標'!$AT:$AT),FALSE)</f>
        <v>-</v>
      </c>
      <c r="CD73" s="878" t="str">
        <f>VLOOKUP($A73&amp;"-"&amp;CD$4,'04施策の客観指標'!$A$4:$AY$1029,COLUMN('04施策の客観指標'!$AT:$AT),FALSE)</f>
        <v>-</v>
      </c>
      <c r="CE73" s="852" t="str">
        <f>VLOOKUP($A73&amp;"-"&amp;CE$4,'04施策の客観指標'!$A$4:$AY$1029,COLUMN('04施策の客観指標'!$AT:$AT),FALSE)</f>
        <v>-</v>
      </c>
      <c r="CF73" s="879" t="str">
        <f t="shared" si="287"/>
        <v>a</v>
      </c>
      <c r="CG73" s="856">
        <f>IF(BW73="-","-",VLOOKUP($A73&amp;"-"&amp;BW$4,'04施策の客観指標'!$A$4:$AY$1029,COLUMN('04施策の客観指標'!$AY:$AY),FALSE))</f>
        <v>1</v>
      </c>
      <c r="CH73" s="856" t="str">
        <f>IF(BX73="-","-",VLOOKUP($A73&amp;"-"&amp;BX$4,'04施策の客観指標'!$A$4:$AY$1029,COLUMN('04施策の客観指標'!$AY:$AY),FALSE))</f>
        <v>-</v>
      </c>
      <c r="CI73" s="856" t="str">
        <f>IF(BY73="-","-",VLOOKUP($A73&amp;"-"&amp;BY$4,'04施策の客観指標'!$A$4:$AY$1029,COLUMN('04施策の客観指標'!$AY:$AY),FALSE))</f>
        <v>-</v>
      </c>
      <c r="CJ73" s="856" t="str">
        <f>IF(BZ73="-","-",VLOOKUP($A73&amp;"-"&amp;BZ$4,'04施策の客観指標'!$A$4:$AY$1029,COLUMN('04施策の客観指標'!$AY:$AY),FALSE))</f>
        <v>-</v>
      </c>
      <c r="CK73" s="856" t="str">
        <f>IF(CA73="-","-",VLOOKUP($A73&amp;"-"&amp;CA$4,'04施策の客観指標'!$A$4:$AY$1029,COLUMN('04施策の客観指標'!$AY:$AY),FALSE))</f>
        <v>-</v>
      </c>
      <c r="CL73" s="856" t="str">
        <f>IF(CB73="-","-",VLOOKUP($A73&amp;"-"&amp;CB$4,'04施策の客観指標'!$A$4:$AY$1029,COLUMN('04施策の客観指標'!$AY:$AY),FALSE))</f>
        <v>-</v>
      </c>
      <c r="CM73" s="856" t="str">
        <f>IF(CC73="-","-",VLOOKUP($A73&amp;"-"&amp;CC$4,'04施策の客観指標'!$A$4:$AY$1029,COLUMN('04施策の客観指標'!$AY:$AY),FALSE))</f>
        <v>-</v>
      </c>
      <c r="CN73" s="856" t="str">
        <f>IF(CD73="-","-",VLOOKUP($A73&amp;"-"&amp;CD$4,'04施策の客観指標'!$A$4:$AY$1029,COLUMN('04施策の客観指標'!$AY:$AY),FALSE))</f>
        <v>-</v>
      </c>
      <c r="CO73" s="856" t="str">
        <f>IF(CE73="-","-",VLOOKUP($A73&amp;"-"&amp;CE$4,'04施策の客観指標'!$A$4:$AY$1029,COLUMN('04施策の客観指標'!$AY:$AY),FALSE))</f>
        <v>-</v>
      </c>
      <c r="CP73" s="879">
        <f t="shared" si="288"/>
        <v>1</v>
      </c>
      <c r="CQ73" s="877">
        <f t="shared" si="289"/>
        <v>4</v>
      </c>
      <c r="CR73" s="878" t="str">
        <f t="shared" si="290"/>
        <v/>
      </c>
      <c r="CS73" s="878" t="str">
        <f t="shared" si="291"/>
        <v/>
      </c>
      <c r="CT73" s="878" t="str">
        <f t="shared" si="292"/>
        <v/>
      </c>
      <c r="CU73" s="878" t="str">
        <f t="shared" si="293"/>
        <v/>
      </c>
      <c r="CV73" s="878" t="str">
        <f t="shared" si="294"/>
        <v/>
      </c>
      <c r="CW73" s="878" t="str">
        <f t="shared" si="295"/>
        <v/>
      </c>
      <c r="CX73" s="878" t="str">
        <f t="shared" si="296"/>
        <v/>
      </c>
      <c r="CY73" s="878" t="str">
        <f t="shared" si="297"/>
        <v/>
      </c>
      <c r="CZ73" s="855">
        <f t="shared" si="298"/>
        <v>1</v>
      </c>
      <c r="DA73" s="877" t="str">
        <f>IF($K73="○",VLOOKUP($C73&amp;"-"&amp;DA$4,'05市民生活実感調査'!$A$3:$BC$218,COLUMN('05市民生活実感調査'!$Y:$Y),FALSE),"-")</f>
        <v>-</v>
      </c>
      <c r="DB73" s="878" t="str">
        <f>IF($L73="○",VLOOKUP($C73&amp;"-"&amp;DB$4,'05市民生活実感調査'!$A$3:$BC$218,COLUMN('05市民生活実感調査'!$Y:$Y),FALSE),"-")</f>
        <v>c</v>
      </c>
      <c r="DC73" s="878" t="str">
        <f>IF($M73="○",VLOOKUP($C73&amp;"-"&amp;DC$4,'05市民生活実感調査'!$A$3:$BC$218,COLUMN('05市民生活実感調査'!$Y:$Y),FALSE),"-")</f>
        <v>-</v>
      </c>
      <c r="DD73" s="878" t="str">
        <f>IF($N73="○",VLOOKUP($C73&amp;"-"&amp;DD$4,'05市民生活実感調査'!$A$3:$BC$218,COLUMN('05市民生活実感調査'!$Y:$Y),FALSE),"-")</f>
        <v>-</v>
      </c>
      <c r="DE73" s="878" t="str">
        <f>IF($O73="○",VLOOKUP($C73&amp;"-"&amp;DE$4,'05市民生活実感調査'!$A$3:$BC$218,COLUMN('05市民生活実感調査'!$Y:$Y),FALSE),"-")</f>
        <v>-</v>
      </c>
      <c r="DF73" s="878" t="str">
        <f>IF($P73="○",VLOOKUP($C73&amp;"-"&amp;DF$4,'05市民生活実感調査'!$A$3:$BC$218,COLUMN('05市民生活実感調査'!$Y:$Y),FALSE),"-")</f>
        <v>-</v>
      </c>
      <c r="DG73" s="878" t="str">
        <f>IF($Q73="○",VLOOKUP($C73&amp;"-"&amp;DG$4,'05市民生活実感調査'!$A$3:$BC$218,COLUMN('05市民生活実感調査'!$Y:$Y),FALSE),"-")</f>
        <v>-</v>
      </c>
      <c r="DH73" s="878" t="str">
        <f>IF($R73="○",VLOOKUP($C73&amp;"-"&amp;DH$4,'05市民生活実感調査'!$A$3:$BC$218,COLUMN('05市民生活実感調査'!$Y:$Y),FALSE),"-")</f>
        <v>-</v>
      </c>
      <c r="DI73" s="879" t="str">
        <f t="shared" si="299"/>
        <v>c</v>
      </c>
      <c r="DJ73" s="877" t="str">
        <f t="shared" si="300"/>
        <v/>
      </c>
      <c r="DK73" s="878">
        <f t="shared" si="301"/>
        <v>2</v>
      </c>
      <c r="DL73" s="878" t="str">
        <f t="shared" si="302"/>
        <v/>
      </c>
      <c r="DM73" s="878" t="str">
        <f t="shared" si="303"/>
        <v/>
      </c>
      <c r="DN73" s="878" t="str">
        <f t="shared" si="404"/>
        <v/>
      </c>
      <c r="DO73" s="878" t="str">
        <f t="shared" si="304"/>
        <v/>
      </c>
      <c r="DP73" s="878" t="str">
        <f t="shared" si="305"/>
        <v/>
      </c>
      <c r="DQ73" s="878" t="str">
        <f t="shared" si="306"/>
        <v/>
      </c>
      <c r="DR73" s="840">
        <f t="shared" si="307"/>
        <v>0.5</v>
      </c>
      <c r="DS73" s="876" t="str">
        <f t="shared" si="308"/>
        <v>市民実感</v>
      </c>
      <c r="DT73" s="863" t="str">
        <f t="shared" si="309"/>
        <v>防災情報・災害時の情報等を市民が受け取りやすい環境となっているかが重要であり、市民の実感を重視する。</v>
      </c>
      <c r="DU73" s="877" t="str">
        <f>VLOOKUP(CF73&amp;DI73&amp;DS73,プルダウン!$AC$2:$AD$71,2,FALSE)</f>
        <v>B</v>
      </c>
      <c r="DV73" s="859" t="str">
        <f>VLOOKUP(DU73,プルダウン!$A$1:$B$6,2,FALSE)</f>
        <v>政策の目的がかなり達成されている</v>
      </c>
      <c r="DW73" s="860"/>
      <c r="DX73" s="859"/>
      <c r="DY73" s="889" t="str">
        <f>VLOOKUP($A73&amp;"-"&amp;DY$4,'04施策の客観指標'!$A$4:$AY$1029,COLUMN('04施策の客観指標'!$AU:$AU),FALSE)</f>
        <v>a</v>
      </c>
      <c r="DZ73" s="878" t="str">
        <f>VLOOKUP($A73&amp;"-"&amp;DZ$4,'04施策の客観指標'!$A$4:$AY$1029,COLUMN('04施策の客観指標'!$AU:$AU),FALSE)</f>
        <v>-</v>
      </c>
      <c r="EA73" s="878" t="str">
        <f>VLOOKUP($A73&amp;"-"&amp;EA$4,'04施策の客観指標'!$A$4:$AY$1029,COLUMN('04施策の客観指標'!$AU:$AU),FALSE)</f>
        <v>-</v>
      </c>
      <c r="EB73" s="878" t="str">
        <f>VLOOKUP($A73&amp;"-"&amp;EB$4,'04施策の客観指標'!$A$4:$AY$1029,COLUMN('04施策の客観指標'!$AU:$AU),FALSE)</f>
        <v>-</v>
      </c>
      <c r="EC73" s="878" t="str">
        <f>VLOOKUP($A73&amp;"-"&amp;EC$4,'04施策の客観指標'!$A$4:$AY$1029,COLUMN('04施策の客観指標'!$AU:$AU),FALSE)</f>
        <v>-</v>
      </c>
      <c r="ED73" s="878" t="str">
        <f>VLOOKUP($A73&amp;"-"&amp;ED$4,'04施策の客観指標'!$A$4:$AY$1029,COLUMN('04施策の客観指標'!$AU:$AU),FALSE)</f>
        <v>-</v>
      </c>
      <c r="EE73" s="878" t="str">
        <f>VLOOKUP($A73&amp;"-"&amp;EE$4,'04施策の客観指標'!$A$4:$AY$1029,COLUMN('04施策の客観指標'!$AU:$AU),FALSE)</f>
        <v>-</v>
      </c>
      <c r="EF73" s="878" t="str">
        <f>VLOOKUP($A73&amp;"-"&amp;EF$4,'04施策の客観指標'!$A$4:$AY$1029,COLUMN('04施策の客観指標'!$AU:$AU),FALSE)</f>
        <v>-</v>
      </c>
      <c r="EG73" s="878" t="str">
        <f>VLOOKUP($A73&amp;"-"&amp;EG$4,'04施策の客観指標'!$A$4:$AY$1029,COLUMN('04施策の客観指標'!$AU:$AU),FALSE)</f>
        <v>-</v>
      </c>
      <c r="EH73" s="879" t="str">
        <f t="shared" si="310"/>
        <v>a</v>
      </c>
      <c r="EI73" s="895">
        <f>IF(DY73="-","-",VLOOKUP($A73&amp;"-"&amp;DY$4,'04施策の客観指標'!$A$4:$AY$1029,COLUMN('04施策の客観指標'!$AY:$AY),FALSE))</f>
        <v>1</v>
      </c>
      <c r="EJ73" s="895" t="str">
        <f>IF(DZ73="-","-",VLOOKUP($A73&amp;"-"&amp;DZ$4,'04施策の客観指標'!$A$4:$AY$1029,COLUMN('04施策の客観指標'!$AY:$AY),FALSE))</f>
        <v>-</v>
      </c>
      <c r="EK73" s="895" t="str">
        <f>IF(EA73="-","-",VLOOKUP($A73&amp;"-"&amp;EA$4,'04施策の客観指標'!$A$4:$AY$1029,COLUMN('04施策の客観指標'!$AY:$AY),FALSE))</f>
        <v>-</v>
      </c>
      <c r="EL73" s="895" t="str">
        <f>IF(EB73="-","-",VLOOKUP($A73&amp;"-"&amp;EB$4,'04施策の客観指標'!$A$4:$AY$1029,COLUMN('04施策の客観指標'!$AY:$AY),FALSE))</f>
        <v>-</v>
      </c>
      <c r="EM73" s="895" t="str">
        <f>IF(EC73="-","-",VLOOKUP($A73&amp;"-"&amp;EC$4,'04施策の客観指標'!$A$4:$AY$1029,COLUMN('04施策の客観指標'!$AY:$AY),FALSE))</f>
        <v>-</v>
      </c>
      <c r="EN73" s="895" t="str">
        <f>IF(ED73="-","-",VLOOKUP($A73&amp;"-"&amp;ED$4,'04施策の客観指標'!$A$4:$AY$1029,COLUMN('04施策の客観指標'!$AY:$AY),FALSE))</f>
        <v>-</v>
      </c>
      <c r="EO73" s="895" t="str">
        <f>IF(EE73="-","-",VLOOKUP($A73&amp;"-"&amp;EE$4,'04施策の客観指標'!$A$4:$AY$1029,COLUMN('04施策の客観指標'!$AY:$AY),FALSE))</f>
        <v>-</v>
      </c>
      <c r="EP73" s="895" t="str">
        <f>IF(EF73="-","-",VLOOKUP($A73&amp;"-"&amp;EF$4,'04施策の客観指標'!$A$4:$AY$1029,COLUMN('04施策の客観指標'!$AY:$AY),FALSE))</f>
        <v>-</v>
      </c>
      <c r="EQ73" s="895" t="str">
        <f>IF(EG73="-","-",VLOOKUP($A73&amp;"-"&amp;EG$4,'04施策の客観指標'!$A$4:$AY$1029,COLUMN('04施策の客観指標'!$AY:$AY),FALSE))</f>
        <v>-</v>
      </c>
      <c r="ER73" s="879">
        <f t="shared" si="311"/>
        <v>1</v>
      </c>
      <c r="ES73" s="877">
        <f t="shared" si="312"/>
        <v>4</v>
      </c>
      <c r="ET73" s="878" t="str">
        <f t="shared" si="313"/>
        <v/>
      </c>
      <c r="EU73" s="878" t="str">
        <f t="shared" si="314"/>
        <v/>
      </c>
      <c r="EV73" s="878" t="str">
        <f t="shared" si="315"/>
        <v/>
      </c>
      <c r="EW73" s="878" t="str">
        <f t="shared" si="316"/>
        <v/>
      </c>
      <c r="EX73" s="878" t="str">
        <f t="shared" si="317"/>
        <v/>
      </c>
      <c r="EY73" s="878" t="str">
        <f t="shared" si="318"/>
        <v/>
      </c>
      <c r="EZ73" s="878" t="str">
        <f t="shared" si="319"/>
        <v/>
      </c>
      <c r="FA73" s="878" t="str">
        <f t="shared" si="320"/>
        <v/>
      </c>
      <c r="FB73" s="855">
        <f t="shared" si="321"/>
        <v>1</v>
      </c>
      <c r="FC73" s="877" t="str">
        <f>IF($K73="○",VLOOKUP($C73&amp;"-"&amp;FC$4,'05市民生活実感調査'!$A$3:$BC$218,COLUMN('05市民生活実感調査'!$AI:$AI),FALSE),"-")</f>
        <v>-</v>
      </c>
      <c r="FD73" s="878" t="str">
        <f>IF($L73="○",VLOOKUP($C73&amp;"-"&amp;FD$4,'05市民生活実感調査'!$A$3:$BC$218,COLUMN('05市民生活実感調査'!$AI:$AI),FALSE),"-")</f>
        <v>c</v>
      </c>
      <c r="FE73" s="878" t="str">
        <f>IF($M73="○",VLOOKUP($C73&amp;"-"&amp;FE$4,'05市民生活実感調査'!$A$3:$BC$218,COLUMN('05市民生活実感調査'!$AI:$AI),FALSE),"-")</f>
        <v>-</v>
      </c>
      <c r="FF73" s="878" t="str">
        <f>IF($N73="○",VLOOKUP($C73&amp;"-"&amp;FF$4,'05市民生活実感調査'!$A$3:$BC$218,COLUMN('05市民生活実感調査'!$AI:$AI),FALSE),"-")</f>
        <v>-</v>
      </c>
      <c r="FG73" s="878" t="str">
        <f>IF($O73="○",VLOOKUP($C73&amp;"-"&amp;FG$4,'05市民生活実感調査'!$A$3:$BC$218,COLUMN('05市民生活実感調査'!$AI:$AI),FALSE),"-")</f>
        <v>-</v>
      </c>
      <c r="FH73" s="878" t="str">
        <f>IF($P73="○",VLOOKUP($C73&amp;"-"&amp;FH$4,'05市民生活実感調査'!$A$3:$BC$218,COLUMN('05市民生活実感調査'!$AI:$AI),FALSE),"-")</f>
        <v>-</v>
      </c>
      <c r="FI73" s="878" t="str">
        <f>IF($Q73="○",VLOOKUP($C73&amp;"-"&amp;FI$4,'05市民生活実感調査'!$A$3:$BC$218,COLUMN('05市民生活実感調査'!$AI:$AI),FALSE),"-")</f>
        <v>-</v>
      </c>
      <c r="FJ73" s="878" t="str">
        <f>IF($R73="○",VLOOKUP($C73&amp;"-"&amp;FJ$4,'05市民生活実感調査'!$A$3:$BC$218,COLUMN('05市民生活実感調査'!$AI:$AI),FALSE),"-")</f>
        <v>-</v>
      </c>
      <c r="FK73" s="879" t="str">
        <f t="shared" si="322"/>
        <v>c</v>
      </c>
      <c r="FL73" s="877" t="str">
        <f t="shared" si="323"/>
        <v/>
      </c>
      <c r="FM73" s="878">
        <f t="shared" si="324"/>
        <v>2</v>
      </c>
      <c r="FN73" s="878" t="str">
        <f t="shared" si="325"/>
        <v/>
      </c>
      <c r="FO73" s="878" t="str">
        <f t="shared" si="326"/>
        <v/>
      </c>
      <c r="FP73" s="878" t="str">
        <f t="shared" si="327"/>
        <v/>
      </c>
      <c r="FQ73" s="878" t="str">
        <f t="shared" si="328"/>
        <v/>
      </c>
      <c r="FR73" s="878" t="str">
        <f t="shared" si="329"/>
        <v/>
      </c>
      <c r="FS73" s="878" t="str">
        <f t="shared" si="330"/>
        <v/>
      </c>
      <c r="FT73" s="840">
        <f t="shared" si="331"/>
        <v>0.5</v>
      </c>
      <c r="FU73" s="876" t="str">
        <f t="shared" si="332"/>
        <v>市民実感</v>
      </c>
      <c r="FV73" s="863" t="str">
        <f t="shared" si="333"/>
        <v>防災情報・災害時の情報等を市民が受け取りやすい環境となっているかが重要であり、市民の実感を重視する。</v>
      </c>
      <c r="FW73" s="877" t="str">
        <f>VLOOKUP(EH73&amp;FK73&amp;FU73,プルダウン!$AC$2:$AD$71,2,FALSE)</f>
        <v>B</v>
      </c>
      <c r="FX73" s="859" t="str">
        <f>VLOOKUP(FW73,プルダウン!$A$1:$B$6,2,FALSE)</f>
        <v>政策の目的がかなり達成されている</v>
      </c>
      <c r="FY73" s="860"/>
      <c r="FZ73" s="859"/>
      <c r="GA73" s="889" t="str">
        <f>VLOOKUP($A73&amp;"-"&amp;GA$4,'04施策の客観指標'!$A$4:$AY$1029,COLUMN('04施策の客観指標'!$AV:$AV),FALSE)</f>
        <v>a</v>
      </c>
      <c r="GB73" s="878" t="str">
        <f>VLOOKUP($A73&amp;"-"&amp;GB$4,'04施策の客観指標'!$A$4:$AY$1029,COLUMN('04施策の客観指標'!$AV:$AV),FALSE)</f>
        <v>-</v>
      </c>
      <c r="GC73" s="878" t="str">
        <f>VLOOKUP($A73&amp;"-"&amp;GC$4,'04施策の客観指標'!$A$4:$AY$1029,COLUMN('04施策の客観指標'!$AV:$AV),FALSE)</f>
        <v>-</v>
      </c>
      <c r="GD73" s="878" t="str">
        <f>VLOOKUP($A73&amp;"-"&amp;GD$4,'04施策の客観指標'!$A$4:$AY$1029,COLUMN('04施策の客観指標'!$AV:$AV),FALSE)</f>
        <v>-</v>
      </c>
      <c r="GE73" s="878" t="str">
        <f>VLOOKUP($A73&amp;"-"&amp;GE$4,'04施策の客観指標'!$A$4:$AY$1029,COLUMN('04施策の客観指標'!$AV:$AV),FALSE)</f>
        <v>-</v>
      </c>
      <c r="GF73" s="878" t="str">
        <f>VLOOKUP($A73&amp;"-"&amp;GF$4,'04施策の客観指標'!$A$4:$AY$1029,COLUMN('04施策の客観指標'!$AV:$AV),FALSE)</f>
        <v>-</v>
      </c>
      <c r="GG73" s="878" t="str">
        <f>VLOOKUP($A73&amp;"-"&amp;GG$4,'04施策の客観指標'!$A$4:$AY$1029,COLUMN('04施策の客観指標'!$AV:$AV),FALSE)</f>
        <v>-</v>
      </c>
      <c r="GH73" s="878" t="str">
        <f>VLOOKUP($A73&amp;"-"&amp;GH$4,'04施策の客観指標'!$A$4:$AY$1029,COLUMN('04施策の客観指標'!$AV:$AV),FALSE)</f>
        <v>-</v>
      </c>
      <c r="GI73" s="878" t="str">
        <f>VLOOKUP($A73&amp;"-"&amp;GI$4,'04施策の客観指標'!$A$4:$AY$1029,COLUMN('04施策の客観指標'!$AV:$AV),FALSE)</f>
        <v>-</v>
      </c>
      <c r="GJ73" s="879" t="str">
        <f t="shared" si="334"/>
        <v>a</v>
      </c>
      <c r="GK73" s="856">
        <f>IF(GA73="-","-",VLOOKUP($A73&amp;"-"&amp;GA$4,'04施策の客観指標'!$A$4:$AY$1029,COLUMN('04施策の客観指標'!$AY:$AY),FALSE))</f>
        <v>1</v>
      </c>
      <c r="GL73" s="856" t="str">
        <f>IF(GB73="-","-",VLOOKUP($A73&amp;"-"&amp;GB$4,'04施策の客観指標'!$A$4:$AY$1029,COLUMN('04施策の客観指標'!$AY:$AY),FALSE))</f>
        <v>-</v>
      </c>
      <c r="GM73" s="856" t="str">
        <f>IF(GC73="-","-",VLOOKUP($A73&amp;"-"&amp;GC$4,'04施策の客観指標'!$A$4:$AY$1029,COLUMN('04施策の客観指標'!$AY:$AY),FALSE))</f>
        <v>-</v>
      </c>
      <c r="GN73" s="856" t="str">
        <f>IF(GD73="-","-",VLOOKUP($A73&amp;"-"&amp;GD$4,'04施策の客観指標'!$A$4:$AY$1029,COLUMN('04施策の客観指標'!$AY:$AY),FALSE))</f>
        <v>-</v>
      </c>
      <c r="GO73" s="856" t="str">
        <f>IF(GE73="-","-",VLOOKUP($A73&amp;"-"&amp;GE$4,'04施策の客観指標'!$A$4:$AY$1029,COLUMN('04施策の客観指標'!$AY:$AY),FALSE))</f>
        <v>-</v>
      </c>
      <c r="GP73" s="856" t="str">
        <f>IF(GF73="-","-",VLOOKUP($A73&amp;"-"&amp;GF$4,'04施策の客観指標'!$A$4:$AY$1029,COLUMN('04施策の客観指標'!$AY:$AY),FALSE))</f>
        <v>-</v>
      </c>
      <c r="GQ73" s="856" t="str">
        <f>IF(GG73="-","-",VLOOKUP($A73&amp;"-"&amp;GG$4,'04施策の客観指標'!$A$4:$AY$1029,COLUMN('04施策の客観指標'!$AY:$AY),FALSE))</f>
        <v>-</v>
      </c>
      <c r="GR73" s="856" t="str">
        <f>IF(GH73="-","-",VLOOKUP($A73&amp;"-"&amp;GH$4,'04施策の客観指標'!$A$4:$AY$1029,COLUMN('04施策の客観指標'!$AY:$AY),FALSE))</f>
        <v>-</v>
      </c>
      <c r="GS73" s="856" t="str">
        <f>IF(GI73="-","-",VLOOKUP($A73&amp;"-"&amp;GI$4,'04施策の客観指標'!$A$4:$AY$1029,COLUMN('04施策の客観指標'!$AY:$AY),FALSE))</f>
        <v>-</v>
      </c>
      <c r="GT73" s="879">
        <f t="shared" si="335"/>
        <v>1</v>
      </c>
      <c r="GU73" s="877">
        <f t="shared" si="336"/>
        <v>4</v>
      </c>
      <c r="GV73" s="878" t="str">
        <f t="shared" si="337"/>
        <v/>
      </c>
      <c r="GW73" s="878" t="str">
        <f t="shared" si="338"/>
        <v/>
      </c>
      <c r="GX73" s="878" t="str">
        <f t="shared" si="339"/>
        <v/>
      </c>
      <c r="GY73" s="878" t="str">
        <f t="shared" si="340"/>
        <v/>
      </c>
      <c r="GZ73" s="878" t="str">
        <f t="shared" si="341"/>
        <v/>
      </c>
      <c r="HA73" s="878" t="str">
        <f t="shared" si="342"/>
        <v/>
      </c>
      <c r="HB73" s="878" t="str">
        <f t="shared" si="343"/>
        <v/>
      </c>
      <c r="HC73" s="878" t="str">
        <f t="shared" si="344"/>
        <v/>
      </c>
      <c r="HD73" s="855">
        <f t="shared" si="345"/>
        <v>1</v>
      </c>
      <c r="HE73" s="877" t="str">
        <f>IF($K73="○",VLOOKUP($C73&amp;"-"&amp;HE$4,'05市民生活実感調査'!$A$3:$BC$218,COLUMN('05市民生活実感調査'!$AS:$AS),FALSE),"-")</f>
        <v>-</v>
      </c>
      <c r="HF73" s="878" t="str">
        <f>IF($L73="○",VLOOKUP($C73&amp;"-"&amp;HF$4,'05市民生活実感調査'!$A$3:$BC$218,COLUMN('05市民生活実感調査'!$AS:$AS),FALSE),"-")</f>
        <v>c</v>
      </c>
      <c r="HG73" s="878" t="str">
        <f>IF($M73="○",VLOOKUP($C73&amp;"-"&amp;HG$4,'05市民生活実感調査'!$A$3:$BC$218,COLUMN('05市民生活実感調査'!$AS:$AS),FALSE),"-")</f>
        <v>-</v>
      </c>
      <c r="HH73" s="878" t="str">
        <f>IF($N73="○",VLOOKUP($C73&amp;"-"&amp;HH$4,'05市民生活実感調査'!$A$3:$BC$218,COLUMN('05市民生活実感調査'!$AS:$AS),FALSE),"-")</f>
        <v>-</v>
      </c>
      <c r="HI73" s="878" t="str">
        <f>IF($O73="○",VLOOKUP($C73&amp;"-"&amp;HI$4,'05市民生活実感調査'!$A$3:$BC$218,COLUMN('05市民生活実感調査'!$AS:$AS),FALSE),"-")</f>
        <v>-</v>
      </c>
      <c r="HJ73" s="878" t="str">
        <f>IF($P73="○",VLOOKUP($C73&amp;"-"&amp;HJ$4,'05市民生活実感調査'!$A$3:$BC$218,COLUMN('05市民生活実感調査'!$AS:$AS),FALSE),"-")</f>
        <v>-</v>
      </c>
      <c r="HK73" s="878" t="str">
        <f>IF($Q73="○",VLOOKUP($C73&amp;"-"&amp;HK$4,'05市民生活実感調査'!$A$3:$BC$218,COLUMN('05市民生活実感調査'!$AS:$AS),FALSE),"-")</f>
        <v>-</v>
      </c>
      <c r="HL73" s="878" t="str">
        <f>IF($R73="○",VLOOKUP($C73&amp;"-"&amp;HL$4,'05市民生活実感調査'!$A$3:$BC$218,COLUMN('05市民生活実感調査'!$AS:$AS),FALSE),"-")</f>
        <v>-</v>
      </c>
      <c r="HM73" s="879" t="str">
        <f t="shared" si="346"/>
        <v>c</v>
      </c>
      <c r="HN73" s="877" t="str">
        <f t="shared" si="347"/>
        <v/>
      </c>
      <c r="HO73" s="878">
        <f t="shared" si="348"/>
        <v>2</v>
      </c>
      <c r="HP73" s="878" t="str">
        <f t="shared" si="349"/>
        <v/>
      </c>
      <c r="HQ73" s="878" t="str">
        <f t="shared" si="350"/>
        <v/>
      </c>
      <c r="HR73" s="878" t="str">
        <f t="shared" si="351"/>
        <v/>
      </c>
      <c r="HS73" s="878" t="str">
        <f t="shared" si="352"/>
        <v/>
      </c>
      <c r="HT73" s="878" t="str">
        <f t="shared" si="353"/>
        <v/>
      </c>
      <c r="HU73" s="878" t="str">
        <f t="shared" si="354"/>
        <v/>
      </c>
      <c r="HV73" s="840">
        <f t="shared" si="355"/>
        <v>0.5</v>
      </c>
      <c r="HW73" s="876" t="str">
        <f t="shared" si="356"/>
        <v>市民実感</v>
      </c>
      <c r="HX73" s="863" t="str">
        <f t="shared" si="357"/>
        <v>防災情報・災害時の情報等を市民が受け取りやすい環境となっているかが重要であり、市民の実感を重視する。</v>
      </c>
      <c r="HY73" s="877" t="str">
        <f>VLOOKUP(GJ73&amp;HM73&amp;HW73,プルダウン!$AC$2:$AD$71,2,FALSE)</f>
        <v>B</v>
      </c>
      <c r="HZ73" s="859" t="str">
        <f>VLOOKUP(HY73,プルダウン!$A$1:$B$6,2,FALSE)</f>
        <v>政策の目的がかなり達成されている</v>
      </c>
      <c r="IA73" s="860"/>
      <c r="IB73" s="859"/>
      <c r="IC73" s="889" t="str">
        <f>VLOOKUP($A73&amp;"-"&amp;IC$4,'04施策の客観指標'!$A$4:$AY$1029,COLUMN('04施策の客観指標'!$AW:$AW),FALSE)</f>
        <v>a</v>
      </c>
      <c r="ID73" s="878" t="str">
        <f>VLOOKUP($A73&amp;"-"&amp;ID$4,'04施策の客観指標'!$A$4:$AY$1029,COLUMN('04施策の客観指標'!$AW:$AW),FALSE)</f>
        <v>-</v>
      </c>
      <c r="IE73" s="878" t="str">
        <f>VLOOKUP($A73&amp;"-"&amp;IE$4,'04施策の客観指標'!$A$4:$AY$1029,COLUMN('04施策の客観指標'!$AW:$AW),FALSE)</f>
        <v>-</v>
      </c>
      <c r="IF73" s="878" t="str">
        <f>VLOOKUP($A73&amp;"-"&amp;IF$4,'04施策の客観指標'!$A$4:$AY$1029,COLUMN('04施策の客観指標'!$AW:$AW),FALSE)</f>
        <v>-</v>
      </c>
      <c r="IG73" s="878" t="str">
        <f>VLOOKUP($A73&amp;"-"&amp;IG$4,'04施策の客観指標'!$A$4:$AY$1029,COLUMN('04施策の客観指標'!$AW:$AW),FALSE)</f>
        <v>-</v>
      </c>
      <c r="IH73" s="878" t="str">
        <f>VLOOKUP($A73&amp;"-"&amp;IH$4,'04施策の客観指標'!$A$4:$AY$1029,COLUMN('04施策の客観指標'!$AW:$AW),FALSE)</f>
        <v>-</v>
      </c>
      <c r="II73" s="878" t="str">
        <f>VLOOKUP($A73&amp;"-"&amp;II$4,'04施策の客観指標'!$A$4:$AY$1029,COLUMN('04施策の客観指標'!$AW:$AW),FALSE)</f>
        <v>-</v>
      </c>
      <c r="IJ73" s="878" t="str">
        <f>VLOOKUP($A73&amp;"-"&amp;IJ$4,'04施策の客観指標'!$A$4:$AY$1029,COLUMN('04施策の客観指標'!$AW:$AW),FALSE)</f>
        <v>-</v>
      </c>
      <c r="IK73" s="878" t="str">
        <f>VLOOKUP($A73&amp;"-"&amp;IK$4,'04施策の客観指標'!$A$4:$AY$1029,COLUMN('04施策の客観指標'!$AW:$AW),FALSE)</f>
        <v>-</v>
      </c>
      <c r="IL73" s="879" t="str">
        <f t="shared" si="358"/>
        <v>a</v>
      </c>
      <c r="IM73" s="856">
        <f>IF(IC73="-","-",VLOOKUP($A73&amp;"-"&amp;IC$4,'04施策の客観指標'!$A$4:$AY$1029,COLUMN('04施策の客観指標'!$AY:$AY),FALSE))</f>
        <v>1</v>
      </c>
      <c r="IN73" s="856" t="str">
        <f>IF(ID73="-","-",VLOOKUP($A73&amp;"-"&amp;ID$4,'04施策の客観指標'!$A$4:$AY$1029,COLUMN('04施策の客観指標'!$AY:$AY),FALSE))</f>
        <v>-</v>
      </c>
      <c r="IO73" s="856" t="str">
        <f>IF(IE73="-","-",VLOOKUP($A73&amp;"-"&amp;IE$4,'04施策の客観指標'!$A$4:$AY$1029,COLUMN('04施策の客観指標'!$AY:$AY),FALSE))</f>
        <v>-</v>
      </c>
      <c r="IP73" s="856" t="str">
        <f>IF(IF73="-","-",VLOOKUP($A73&amp;"-"&amp;IF$4,'04施策の客観指標'!$A$4:$AY$1029,COLUMN('04施策の客観指標'!$AY:$AY),FALSE))</f>
        <v>-</v>
      </c>
      <c r="IQ73" s="856" t="str">
        <f>IF(IG73="-","-",VLOOKUP($A73&amp;"-"&amp;IG$4,'04施策の客観指標'!$A$4:$AY$1029,COLUMN('04施策の客観指標'!$AY:$AY),FALSE))</f>
        <v>-</v>
      </c>
      <c r="IR73" s="856" t="str">
        <f>IF(IH73="-","-",VLOOKUP($A73&amp;"-"&amp;IH$4,'04施策の客観指標'!$A$4:$AY$1029,COLUMN('04施策の客観指標'!$AY:$AY),FALSE))</f>
        <v>-</v>
      </c>
      <c r="IS73" s="856" t="str">
        <f>IF(II73="-","-",VLOOKUP($A73&amp;"-"&amp;II$4,'04施策の客観指標'!$A$4:$AY$1029,COLUMN('04施策の客観指標'!$AY:$AY),FALSE))</f>
        <v>-</v>
      </c>
      <c r="IT73" s="856" t="str">
        <f>IF(IJ73="-","-",VLOOKUP($A73&amp;"-"&amp;IJ$4,'04施策の客観指標'!$A$4:$AY$1029,COLUMN('04施策の客観指標'!$AY:$AY),FALSE))</f>
        <v>-</v>
      </c>
      <c r="IU73" s="856" t="str">
        <f>IF(IK73="-","-",VLOOKUP($A73&amp;"-"&amp;IK$4,'04施策の客観指標'!$A$4:$AY$1029,COLUMN('04施策の客観指標'!$AY:$AY),FALSE))</f>
        <v>-</v>
      </c>
      <c r="IV73" s="879">
        <f t="shared" si="359"/>
        <v>1</v>
      </c>
      <c r="IW73" s="877">
        <f t="shared" si="360"/>
        <v>4</v>
      </c>
      <c r="IX73" s="878" t="str">
        <f t="shared" si="361"/>
        <v/>
      </c>
      <c r="IY73" s="878" t="str">
        <f t="shared" si="362"/>
        <v/>
      </c>
      <c r="IZ73" s="878" t="str">
        <f t="shared" si="363"/>
        <v/>
      </c>
      <c r="JA73" s="878" t="str">
        <f t="shared" si="364"/>
        <v/>
      </c>
      <c r="JB73" s="878" t="str">
        <f t="shared" si="365"/>
        <v/>
      </c>
      <c r="JC73" s="878" t="str">
        <f t="shared" si="366"/>
        <v/>
      </c>
      <c r="JD73" s="878" t="str">
        <f t="shared" si="367"/>
        <v/>
      </c>
      <c r="JE73" s="878" t="str">
        <f t="shared" si="368"/>
        <v/>
      </c>
      <c r="JF73" s="855">
        <f t="shared" si="369"/>
        <v>1</v>
      </c>
      <c r="JG73" s="877" t="str">
        <f>IF($K73="○",VLOOKUP($C73&amp;"-"&amp;JG$4,'05市民生活実感調査'!$A$3:$BC$218,COLUMN('05市民生活実感調査'!$BC:$BC),FALSE),"-")</f>
        <v>-</v>
      </c>
      <c r="JH73" s="878" t="str">
        <f>IF($L73="○",VLOOKUP($C73&amp;"-"&amp;JH$4,'05市民生活実感調査'!$A$3:$BC$218,COLUMN('05市民生活実感調査'!$BC:$BC),FALSE),"-")</f>
        <v>c</v>
      </c>
      <c r="JI73" s="878" t="str">
        <f>IF($M73="○",VLOOKUP($C73&amp;"-"&amp;JI$4,'05市民生活実感調査'!$A$3:$BC$218,COLUMN('05市民生活実感調査'!$BC:$BC),FALSE),"-")</f>
        <v>-</v>
      </c>
      <c r="JJ73" s="878" t="str">
        <f>IF($N73="○",VLOOKUP($C73&amp;"-"&amp;JJ$4,'05市民生活実感調査'!$A$3:$BC$218,COLUMN('05市民生活実感調査'!$BC:$BC),FALSE),"-")</f>
        <v>-</v>
      </c>
      <c r="JK73" s="878" t="str">
        <f>IF($O73="○",VLOOKUP($C73&amp;"-"&amp;JK$4,'05市民生活実感調査'!$A$3:$BC$218,COLUMN('05市民生活実感調査'!$BC:$BC),FALSE),"-")</f>
        <v>-</v>
      </c>
      <c r="JL73" s="878" t="str">
        <f>IF($P73="○",VLOOKUP($C73&amp;"-"&amp;JL$4,'05市民生活実感調査'!$A$3:$BC$218,COLUMN('05市民生活実感調査'!$BC:$BC),FALSE),"-")</f>
        <v>-</v>
      </c>
      <c r="JM73" s="878" t="str">
        <f>IF($Q73="○",VLOOKUP($C73&amp;"-"&amp;JM$4,'05市民生活実感調査'!$A$3:$BC$218,COLUMN('05市民生活実感調査'!$BC:$BC),FALSE),"-")</f>
        <v>-</v>
      </c>
      <c r="JN73" s="878" t="str">
        <f>IF($R73="○",VLOOKUP($C73&amp;"-"&amp;JN$4,'05市民生活実感調査'!$A$3:$BC$218,COLUMN('05市民生活実感調査'!$BC:$BC),FALSE),"-")</f>
        <v>-</v>
      </c>
      <c r="JO73" s="879" t="str">
        <f t="shared" si="370"/>
        <v>c</v>
      </c>
      <c r="JP73" s="877" t="str">
        <f t="shared" si="371"/>
        <v/>
      </c>
      <c r="JQ73" s="878">
        <f t="shared" si="372"/>
        <v>2</v>
      </c>
      <c r="JR73" s="878" t="str">
        <f t="shared" si="373"/>
        <v/>
      </c>
      <c r="JS73" s="878" t="str">
        <f t="shared" si="374"/>
        <v/>
      </c>
      <c r="JT73" s="878" t="str">
        <f t="shared" si="375"/>
        <v/>
      </c>
      <c r="JU73" s="878" t="str">
        <f t="shared" si="376"/>
        <v/>
      </c>
      <c r="JV73" s="878" t="str">
        <f t="shared" si="377"/>
        <v/>
      </c>
      <c r="JW73" s="878" t="str">
        <f t="shared" si="378"/>
        <v/>
      </c>
      <c r="JX73" s="840">
        <f t="shared" si="379"/>
        <v>0.5</v>
      </c>
      <c r="JY73" s="876" t="str">
        <f t="shared" si="263"/>
        <v>市民実感</v>
      </c>
      <c r="JZ73" s="863" t="str">
        <f t="shared" si="380"/>
        <v>防災情報・災害時の情報等を市民が受け取りやすい環境となっているかが重要であり、市民の実感を重視する。</v>
      </c>
      <c r="KA73" s="877" t="str">
        <f>VLOOKUP(IL73&amp;JO73&amp;JY73,プルダウン!$AC$2:$AD$71,2,FALSE)</f>
        <v>B</v>
      </c>
      <c r="KB73" s="859" t="str">
        <f>VLOOKUP(KA73,プルダウン!$A$1:$B$6,2,FALSE)</f>
        <v>政策の目的がかなり達成されている</v>
      </c>
      <c r="KC73" s="860"/>
      <c r="KD73" s="859"/>
      <c r="KE73" s="883" t="str">
        <f>VLOOKUP($A73&amp;"-"&amp;KE$4,'04施策の客観指標'!$A$4:$AY$1029,COLUMN('04施策の客観指標'!$AX:$AX),FALSE)</f>
        <v>a</v>
      </c>
      <c r="KF73" s="813" t="str">
        <f>VLOOKUP($A73&amp;"-"&amp;KF$4,'04施策の客観指標'!$A$4:$AY$1029,COLUMN('04施策の客観指標'!$AX:$AX),FALSE)</f>
        <v>-</v>
      </c>
      <c r="KG73" s="813" t="str">
        <f>VLOOKUP($A73&amp;"-"&amp;KG$4,'04施策の客観指標'!$A$4:$AY$1029,COLUMN('04施策の客観指標'!$AX:$AX),FALSE)</f>
        <v>-</v>
      </c>
      <c r="KH73" s="813" t="str">
        <f>VLOOKUP($A73&amp;"-"&amp;KH$4,'04施策の客観指標'!$A$4:$AY$1029,COLUMN('04施策の客観指標'!$AX:$AX),FALSE)</f>
        <v>-</v>
      </c>
      <c r="KI73" s="813" t="str">
        <f>VLOOKUP($A73&amp;"-"&amp;KI$4,'04施策の客観指標'!$A$4:$AY$1029,COLUMN('04施策の客観指標'!$AX:$AX),FALSE)</f>
        <v>-</v>
      </c>
      <c r="KJ73" s="813" t="str">
        <f>VLOOKUP($A73&amp;"-"&amp;KJ$4,'04施策の客観指標'!$A$4:$AY$1029,COLUMN('04施策の客観指標'!$AX:$AX),FALSE)</f>
        <v>-</v>
      </c>
      <c r="KK73" s="813" t="str">
        <f>VLOOKUP($A73&amp;"-"&amp;KK$4,'04施策の客観指標'!$A$4:$AY$1029,COLUMN('04施策の客観指標'!$AX:$AX),FALSE)</f>
        <v>-</v>
      </c>
      <c r="KL73" s="813" t="str">
        <f>VLOOKUP($A73&amp;"-"&amp;KL$4,'04施策の客観指標'!$A$4:$AY$1029,COLUMN('04施策の客観指標'!$AX:$AX),FALSE)</f>
        <v>-</v>
      </c>
      <c r="KM73" s="813" t="str">
        <f>VLOOKUP($A73&amp;"-"&amp;KM$4,'04施策の客観指標'!$A$4:$AY$1029,COLUMN('04施策の客観指標'!$AX:$AX),FALSE)</f>
        <v>-</v>
      </c>
      <c r="KN73" s="814" t="str">
        <f t="shared" si="381"/>
        <v>a</v>
      </c>
      <c r="KO73" s="423">
        <f>IF(KE73="-","-",VLOOKUP($A73&amp;"-"&amp;KE$4,'04施策の客観指標'!$A$4:$AY$1029,COLUMN('04施策の客観指標'!$AY:$AY),FALSE))</f>
        <v>1</v>
      </c>
      <c r="KP73" s="423" t="str">
        <f>IF(KF73="-","-",VLOOKUP($A73&amp;"-"&amp;KF$4,'04施策の客観指標'!$A$4:$AY$1029,COLUMN('04施策の客観指標'!$AY:$AY),FALSE))</f>
        <v>-</v>
      </c>
      <c r="KQ73" s="423" t="str">
        <f>IF(KG73="-","-",VLOOKUP($A73&amp;"-"&amp;KG$4,'04施策の客観指標'!$A$4:$AY$1029,COLUMN('04施策の客観指標'!$AY:$AY),FALSE))</f>
        <v>-</v>
      </c>
      <c r="KR73" s="423" t="str">
        <f>IF(KH73="-","-",VLOOKUP($A73&amp;"-"&amp;KH$4,'04施策の客観指標'!$A$4:$AY$1029,COLUMN('04施策の客観指標'!$AY:$AY),FALSE))</f>
        <v>-</v>
      </c>
      <c r="KS73" s="423" t="str">
        <f>IF(KI73="-","-",VLOOKUP($A73&amp;"-"&amp;KI$4,'04施策の客観指標'!$A$4:$AY$1029,COLUMN('04施策の客観指標'!$AY:$AY),FALSE))</f>
        <v>-</v>
      </c>
      <c r="KT73" s="423" t="str">
        <f>IF(KJ73="-","-",VLOOKUP($A73&amp;"-"&amp;KJ$4,'04施策の客観指標'!$A$4:$AY$1029,COLUMN('04施策の客観指標'!$AY:$AY),FALSE))</f>
        <v>-</v>
      </c>
      <c r="KU73" s="423" t="str">
        <f>IF(KK73="-","-",VLOOKUP($A73&amp;"-"&amp;KK$4,'04施策の客観指標'!$A$4:$AY$1029,COLUMN('04施策の客観指標'!$AY:$AY),FALSE))</f>
        <v>-</v>
      </c>
      <c r="KV73" s="423" t="str">
        <f>IF(KL73="-","-",VLOOKUP($A73&amp;"-"&amp;KL$4,'04施策の客観指標'!$A$4:$AY$1029,COLUMN('04施策の客観指標'!$AY:$AY),FALSE))</f>
        <v>-</v>
      </c>
      <c r="KW73" s="423" t="str">
        <f>IF(KM73="-","-",VLOOKUP($A73&amp;"-"&amp;KM$4,'04施策の客観指標'!$A$4:$AY$1029,COLUMN('04施策の客観指標'!$AY:$AY),FALSE))</f>
        <v>-</v>
      </c>
      <c r="KX73" s="234">
        <f t="shared" si="382"/>
        <v>1</v>
      </c>
      <c r="KY73" s="237">
        <f t="shared" si="383"/>
        <v>4</v>
      </c>
      <c r="KZ73" s="187" t="str">
        <f t="shared" si="384"/>
        <v/>
      </c>
      <c r="LA73" s="187" t="str">
        <f t="shared" si="385"/>
        <v/>
      </c>
      <c r="LB73" s="187" t="str">
        <f t="shared" si="386"/>
        <v/>
      </c>
      <c r="LC73" s="187" t="str">
        <f t="shared" si="387"/>
        <v/>
      </c>
      <c r="LD73" s="187" t="str">
        <f t="shared" si="388"/>
        <v/>
      </c>
      <c r="LE73" s="187" t="str">
        <f t="shared" si="389"/>
        <v/>
      </c>
      <c r="LF73" s="187" t="str">
        <f t="shared" si="390"/>
        <v/>
      </c>
      <c r="LG73" s="187" t="str">
        <f t="shared" si="391"/>
        <v/>
      </c>
      <c r="LH73" s="240">
        <f t="shared" si="392"/>
        <v>1</v>
      </c>
      <c r="LI73" s="820" t="str">
        <f>IF($K73="○",VLOOKUP($C73&amp;"-"&amp;LI$4,'05市民生活実感調査'!$A$3:$BM$218,COLUMN('05市民生活実感調査'!$BM:$BM),FALSE),"-")</f>
        <v>-</v>
      </c>
      <c r="LJ73" s="821" t="str">
        <f>IF($L73="○",VLOOKUP($C73&amp;"-"&amp;LJ$4,'05市民生活実感調査'!$A$3:$BM$218,COLUMN('05市民生活実感調査'!$BM:$BM),FALSE),"-")</f>
        <v>c</v>
      </c>
      <c r="LK73" s="821" t="str">
        <f>IF($M73="○",VLOOKUP($C73&amp;"-"&amp;LK$4,'05市民生活実感調査'!$A$3:$BM$218,COLUMN('05市民生活実感調査'!$BM:$BM),FALSE),"-")</f>
        <v>-</v>
      </c>
      <c r="LL73" s="821" t="str">
        <f>IF($N73="○",VLOOKUP($C73&amp;"-"&amp;LL$4,'05市民生活実感調査'!$A$3:$BM$218,COLUMN('05市民生活実感調査'!$BM:$BM),FALSE),"-")</f>
        <v>-</v>
      </c>
      <c r="LM73" s="821" t="str">
        <f>IF($O73="○",VLOOKUP($C73&amp;"-"&amp;LM$4,'05市民生活実感調査'!$A$3:$BM$218,COLUMN('05市民生活実感調査'!$BM:$BM),FALSE),"-")</f>
        <v>-</v>
      </c>
      <c r="LN73" s="821" t="str">
        <f>IF($P73="○",VLOOKUP($C73&amp;"-"&amp;LN$4,'05市民生活実感調査'!$A$3:$BM$218,COLUMN('05市民生活実感調査'!$BM:$BM),FALSE),"-")</f>
        <v>-</v>
      </c>
      <c r="LO73" s="821" t="str">
        <f>IF($Q73="○",VLOOKUP($C73&amp;"-"&amp;LO$4,'05市民生活実感調査'!$A$3:$BM$218,COLUMN('05市民生活実感調査'!$BM:$BM),FALSE),"-")</f>
        <v>-</v>
      </c>
      <c r="LP73" s="821" t="str">
        <f>IF($R73="○",VLOOKUP($C73&amp;"-"&amp;LP$4,'05市民生活実感調査'!$A$3:$BM$218,COLUMN('05市民生活実感調査'!$BM:$BM),FALSE),"-")</f>
        <v>-</v>
      </c>
      <c r="LQ73" s="822" t="str">
        <f t="shared" si="393"/>
        <v>c</v>
      </c>
      <c r="LR73" s="237" t="str">
        <f t="shared" si="394"/>
        <v/>
      </c>
      <c r="LS73" s="187">
        <f t="shared" si="395"/>
        <v>2</v>
      </c>
      <c r="LT73" s="187" t="str">
        <f t="shared" si="396"/>
        <v/>
      </c>
      <c r="LU73" s="187" t="str">
        <f t="shared" si="397"/>
        <v/>
      </c>
      <c r="LV73" s="187" t="str">
        <f t="shared" si="398"/>
        <v/>
      </c>
      <c r="LW73" s="187" t="str">
        <f t="shared" si="399"/>
        <v/>
      </c>
      <c r="LX73" s="187" t="str">
        <f t="shared" si="400"/>
        <v/>
      </c>
      <c r="LY73" s="187" t="str">
        <f t="shared" si="401"/>
        <v/>
      </c>
      <c r="LZ73" s="422">
        <f t="shared" si="402"/>
        <v>0.5</v>
      </c>
      <c r="MA73" s="103" t="str">
        <f t="shared" si="144"/>
        <v>市民実感</v>
      </c>
      <c r="MB73" s="104" t="str">
        <f t="shared" si="403"/>
        <v>防災情報・災害時の情報等を市民が受け取りやすい環境となっているかが重要であり、市民の実感を重視する。</v>
      </c>
      <c r="MC73" s="823" t="str">
        <f>VLOOKUP(KN73&amp;LQ73&amp;MA73,プルダウン!$AC$2:$AD$71,2,FALSE)</f>
        <v>B</v>
      </c>
      <c r="MD73" s="824" t="str">
        <f>VLOOKUP(MC73,プルダウン!$A$1:$B$6,2,FALSE)</f>
        <v>政策の目的がかなり達成されている</v>
      </c>
      <c r="ME73" s="91"/>
      <c r="MF73" s="190"/>
    </row>
    <row r="74" spans="1:344" ht="176.25" customHeight="1">
      <c r="A74" s="231">
        <v>1903</v>
      </c>
      <c r="B74" s="104" t="s">
        <v>226</v>
      </c>
      <c r="C74" s="237">
        <f t="shared" si="264"/>
        <v>19</v>
      </c>
      <c r="D74" s="190" t="str">
        <f>IFERROR(VLOOKUP(C74,プルダウン!$L$2:$M$28,2,FALSE),"-")</f>
        <v>危機管理・防災・減災</v>
      </c>
      <c r="E74" s="104"/>
      <c r="F74" s="91" t="s">
        <v>1431</v>
      </c>
      <c r="G74" s="117" t="s">
        <v>1478</v>
      </c>
      <c r="H74" s="91"/>
      <c r="I74" s="117"/>
      <c r="J74" s="104"/>
      <c r="K74" s="420" t="s">
        <v>83</v>
      </c>
      <c r="L74" s="421" t="s">
        <v>83</v>
      </c>
      <c r="M74" s="421" t="s">
        <v>383</v>
      </c>
      <c r="N74" s="421" t="s">
        <v>83</v>
      </c>
      <c r="O74" s="421" t="s">
        <v>83</v>
      </c>
      <c r="P74" s="421" t="s">
        <v>83</v>
      </c>
      <c r="Q74" s="421" t="s">
        <v>83</v>
      </c>
      <c r="R74" s="422" t="s">
        <v>83</v>
      </c>
      <c r="S74" s="877" t="str">
        <f>VLOOKUP($A74&amp;"-"&amp;S$4,'04施策の客観指標'!$A$4:$AY$1029,COLUMN('04施策の客観指標'!$AS:$AS),FALSE)</f>
        <v>c</v>
      </c>
      <c r="T74" s="878" t="str">
        <f>VLOOKUP($A74&amp;"-"&amp;T$4,'04施策の客観指標'!$A$4:$AY$1029,COLUMN('04施策の客観指標'!$AS:$AS),FALSE)</f>
        <v>-</v>
      </c>
      <c r="U74" s="878" t="str">
        <f>VLOOKUP($A74&amp;"-"&amp;U$4,'04施策の客観指標'!$A$4:$AY$1029,COLUMN('04施策の客観指標'!$AS:$AS),FALSE)</f>
        <v>-</v>
      </c>
      <c r="V74" s="878" t="str">
        <f>VLOOKUP($A74&amp;"-"&amp;V$4,'04施策の客観指標'!$A$4:$AY$1029,COLUMN('04施策の客観指標'!$AS:$AS),FALSE)</f>
        <v>-</v>
      </c>
      <c r="W74" s="878" t="str">
        <f>VLOOKUP($A74&amp;"-"&amp;W$4,'04施策の客観指標'!$A$4:$AY$1029,COLUMN('04施策の客観指標'!$AS:$AS),FALSE)</f>
        <v>-</v>
      </c>
      <c r="X74" s="878" t="str">
        <f>VLOOKUP($A74&amp;"-"&amp;X$4,'04施策の客観指標'!$A$4:$AY$1029,COLUMN('04施策の客観指標'!$AS:$AS),FALSE)</f>
        <v>-</v>
      </c>
      <c r="Y74" s="878" t="str">
        <f>VLOOKUP($A74&amp;"-"&amp;Y$4,'04施策の客観指標'!$A$4:$AY$1029,COLUMN('04施策の客観指標'!$AS:$AS),FALSE)</f>
        <v>-</v>
      </c>
      <c r="Z74" s="878" t="str">
        <f>VLOOKUP($A74&amp;"-"&amp;Z$4,'04施策の客観指標'!$A$4:$AY$1029,COLUMN('04施策の客観指標'!$AS:$AS),FALSE)</f>
        <v>-</v>
      </c>
      <c r="AA74" s="852" t="str">
        <f>VLOOKUP($A74&amp;"-"&amp;AA$4,'04施策の客観指標'!$A$4:$AY$1029,COLUMN('04施策の客観指標'!$AS:$AS),FALSE)</f>
        <v>-</v>
      </c>
      <c r="AB74" s="876" t="str">
        <f t="shared" si="265"/>
        <v>c</v>
      </c>
      <c r="AC74" s="856">
        <v>1</v>
      </c>
      <c r="AD74" s="878" t="s">
        <v>83</v>
      </c>
      <c r="AE74" s="878" t="s">
        <v>83</v>
      </c>
      <c r="AF74" s="878" t="s">
        <v>83</v>
      </c>
      <c r="AG74" s="878" t="s">
        <v>83</v>
      </c>
      <c r="AH74" s="878" t="s">
        <v>83</v>
      </c>
      <c r="AI74" s="878" t="s">
        <v>83</v>
      </c>
      <c r="AJ74" s="878" t="s">
        <v>83</v>
      </c>
      <c r="AK74" s="878" t="s">
        <v>83</v>
      </c>
      <c r="AL74" s="879">
        <f t="shared" si="266"/>
        <v>1</v>
      </c>
      <c r="AM74" s="877">
        <f t="shared" si="267"/>
        <v>2</v>
      </c>
      <c r="AN74" s="878" t="str">
        <f t="shared" si="268"/>
        <v/>
      </c>
      <c r="AO74" s="878" t="str">
        <f t="shared" si="269"/>
        <v/>
      </c>
      <c r="AP74" s="878" t="str">
        <f t="shared" si="270"/>
        <v/>
      </c>
      <c r="AQ74" s="878" t="str">
        <f t="shared" si="271"/>
        <v/>
      </c>
      <c r="AR74" s="878" t="str">
        <f t="shared" si="272"/>
        <v/>
      </c>
      <c r="AS74" s="878" t="str">
        <f t="shared" si="273"/>
        <v/>
      </c>
      <c r="AT74" s="878" t="str">
        <f t="shared" si="274"/>
        <v/>
      </c>
      <c r="AU74" s="852" t="str">
        <f t="shared" si="275"/>
        <v/>
      </c>
      <c r="AV74" s="855">
        <f t="shared" si="276"/>
        <v>0.5</v>
      </c>
      <c r="AW74" s="856" t="str">
        <f>IF($K74="○",VLOOKUP($C74&amp;"-"&amp;AW$4,'05市民生活実感調査'!$A$3:$BC$218,COLUMN('05市民生活実感調査'!$O:$O),FALSE),"-")</f>
        <v>-</v>
      </c>
      <c r="AX74" s="878" t="str">
        <f>IF($L74="○",VLOOKUP($C74&amp;"-"&amp;AX$4,'05市民生活実感調査'!$A$3:$BC$218,COLUMN('05市民生活実感調査'!$O:$O),FALSE),"-")</f>
        <v>-</v>
      </c>
      <c r="AY74" s="878" t="str">
        <f>IF($M74="○",VLOOKUP($C74&amp;"-"&amp;AY$4,'05市民生活実感調査'!$A$3:$BC$218,COLUMN('05市民生活実感調査'!$O:$O),FALSE),"-")</f>
        <v>d</v>
      </c>
      <c r="AZ74" s="878" t="str">
        <f>IF($N74="○",VLOOKUP($C74&amp;"-"&amp;AZ$4,'05市民生活実感調査'!$A$3:$BC$218,COLUMN('05市民生活実感調査'!$O:$O),FALSE),"-")</f>
        <v>-</v>
      </c>
      <c r="BA74" s="878" t="str">
        <f>IF($O74="○",VLOOKUP($C74&amp;"-"&amp;BA$4,'05市民生活実感調査'!$A$3:$BC$218,COLUMN('05市民生活実感調査'!$O:$O),FALSE),"-")</f>
        <v>-</v>
      </c>
      <c r="BB74" s="878" t="str">
        <f>IF($P74="○",VLOOKUP($C74&amp;"-"&amp;BB$4,'05市民生活実感調査'!$A$3:$BC$218,COLUMN('05市民生活実感調査'!$O:$O),FALSE),"-")</f>
        <v>-</v>
      </c>
      <c r="BC74" s="878" t="str">
        <f>IF($Q74="○",VLOOKUP($C74&amp;"-"&amp;BC$4,'05市民生活実感調査'!$A$3:$BC$218,COLUMN('05市民生活実感調査'!$O:$O),FALSE),"-")</f>
        <v>-</v>
      </c>
      <c r="BD74" s="878" t="str">
        <f>IF($R74="○",VLOOKUP($C74&amp;"-"&amp;BD$4,'05市民生活実感調査'!$A$3:$BC$218,COLUMN('05市民生活実感調査'!$O:$O),FALSE),"-")</f>
        <v>-</v>
      </c>
      <c r="BE74" s="879" t="str">
        <f t="shared" si="277"/>
        <v>d</v>
      </c>
      <c r="BF74" s="877" t="str">
        <f t="shared" si="278"/>
        <v/>
      </c>
      <c r="BG74" s="878" t="str">
        <f t="shared" si="279"/>
        <v/>
      </c>
      <c r="BH74" s="878">
        <f t="shared" si="280"/>
        <v>1</v>
      </c>
      <c r="BI74" s="878" t="str">
        <f t="shared" si="281"/>
        <v/>
      </c>
      <c r="BJ74" s="878" t="str">
        <f t="shared" si="282"/>
        <v/>
      </c>
      <c r="BK74" s="878" t="str">
        <f t="shared" si="283"/>
        <v/>
      </c>
      <c r="BL74" s="878" t="str">
        <f t="shared" si="284"/>
        <v/>
      </c>
      <c r="BM74" s="878" t="str">
        <f t="shared" si="285"/>
        <v/>
      </c>
      <c r="BN74" s="840">
        <f t="shared" si="286"/>
        <v>0.25</v>
      </c>
      <c r="BO74" s="880" t="s">
        <v>122</v>
      </c>
      <c r="BP74" s="863" t="s">
        <v>1930</v>
      </c>
      <c r="BQ74" s="877" t="s">
        <v>314</v>
      </c>
      <c r="BR74" s="887" t="s">
        <v>3630</v>
      </c>
      <c r="BS74" s="860" t="s">
        <v>1484</v>
      </c>
      <c r="BT74" s="887" t="s">
        <v>1485</v>
      </c>
      <c r="BU74" s="863" t="s">
        <v>1460</v>
      </c>
      <c r="BV74" s="891" t="s">
        <v>1482</v>
      </c>
      <c r="BW74" s="889" t="str">
        <f>VLOOKUP($A74&amp;"-"&amp;BW$4,'04施策の客観指標'!$A$4:$AY$1029,COLUMN('04施策の客観指標'!$AT:$AT),FALSE)</f>
        <v>a</v>
      </c>
      <c r="BX74" s="878" t="str">
        <f>VLOOKUP($A74&amp;"-"&amp;BX$4,'04施策の客観指標'!$A$4:$AY$1029,COLUMN('04施策の客観指標'!$AT:$AT),FALSE)</f>
        <v>-</v>
      </c>
      <c r="BY74" s="878" t="str">
        <f>VLOOKUP($A74&amp;"-"&amp;BY$4,'04施策の客観指標'!$A$4:$AY$1029,COLUMN('04施策の客観指標'!$AT:$AT),FALSE)</f>
        <v>-</v>
      </c>
      <c r="BZ74" s="878" t="str">
        <f>VLOOKUP($A74&amp;"-"&amp;BZ$4,'04施策の客観指標'!$A$4:$AY$1029,COLUMN('04施策の客観指標'!$AT:$AT),FALSE)</f>
        <v>-</v>
      </c>
      <c r="CA74" s="878" t="str">
        <f>VLOOKUP($A74&amp;"-"&amp;CA$4,'04施策の客観指標'!$A$4:$AY$1029,COLUMN('04施策の客観指標'!$AT:$AT),FALSE)</f>
        <v>-</v>
      </c>
      <c r="CB74" s="878" t="str">
        <f>VLOOKUP($A74&amp;"-"&amp;CB$4,'04施策の客観指標'!$A$4:$AY$1029,COLUMN('04施策の客観指標'!$AT:$AT),FALSE)</f>
        <v>-</v>
      </c>
      <c r="CC74" s="878" t="str">
        <f>VLOOKUP($A74&amp;"-"&amp;CC$4,'04施策の客観指標'!$A$4:$AY$1029,COLUMN('04施策の客観指標'!$AT:$AT),FALSE)</f>
        <v>-</v>
      </c>
      <c r="CD74" s="878" t="str">
        <f>VLOOKUP($A74&amp;"-"&amp;CD$4,'04施策の客観指標'!$A$4:$AY$1029,COLUMN('04施策の客観指標'!$AT:$AT),FALSE)</f>
        <v>-</v>
      </c>
      <c r="CE74" s="852" t="str">
        <f>VLOOKUP($A74&amp;"-"&amp;CE$4,'04施策の客観指標'!$A$4:$AY$1029,COLUMN('04施策の客観指標'!$AT:$AT),FALSE)</f>
        <v>-</v>
      </c>
      <c r="CF74" s="879" t="str">
        <f t="shared" si="287"/>
        <v>a</v>
      </c>
      <c r="CG74" s="856">
        <f>IF(BW74="-","-",VLOOKUP($A74&amp;"-"&amp;BW$4,'04施策の客観指標'!$A$4:$AY$1029,COLUMN('04施策の客観指標'!$AY:$AY),FALSE))</f>
        <v>1</v>
      </c>
      <c r="CH74" s="856" t="str">
        <f>IF(BX74="-","-",VLOOKUP($A74&amp;"-"&amp;BX$4,'04施策の客観指標'!$A$4:$AY$1029,COLUMN('04施策の客観指標'!$AY:$AY),FALSE))</f>
        <v>-</v>
      </c>
      <c r="CI74" s="856" t="str">
        <f>IF(BY74="-","-",VLOOKUP($A74&amp;"-"&amp;BY$4,'04施策の客観指標'!$A$4:$AY$1029,COLUMN('04施策の客観指標'!$AY:$AY),FALSE))</f>
        <v>-</v>
      </c>
      <c r="CJ74" s="856" t="str">
        <f>IF(BZ74="-","-",VLOOKUP($A74&amp;"-"&amp;BZ$4,'04施策の客観指標'!$A$4:$AY$1029,COLUMN('04施策の客観指標'!$AY:$AY),FALSE))</f>
        <v>-</v>
      </c>
      <c r="CK74" s="856" t="str">
        <f>IF(CA74="-","-",VLOOKUP($A74&amp;"-"&amp;CA$4,'04施策の客観指標'!$A$4:$AY$1029,COLUMN('04施策の客観指標'!$AY:$AY),FALSE))</f>
        <v>-</v>
      </c>
      <c r="CL74" s="856" t="str">
        <f>IF(CB74="-","-",VLOOKUP($A74&amp;"-"&amp;CB$4,'04施策の客観指標'!$A$4:$AY$1029,COLUMN('04施策の客観指標'!$AY:$AY),FALSE))</f>
        <v>-</v>
      </c>
      <c r="CM74" s="856" t="str">
        <f>IF(CC74="-","-",VLOOKUP($A74&amp;"-"&amp;CC$4,'04施策の客観指標'!$A$4:$AY$1029,COLUMN('04施策の客観指標'!$AY:$AY),FALSE))</f>
        <v>-</v>
      </c>
      <c r="CN74" s="856" t="str">
        <f>IF(CD74="-","-",VLOOKUP($A74&amp;"-"&amp;CD$4,'04施策の客観指標'!$A$4:$AY$1029,COLUMN('04施策の客観指標'!$AY:$AY),FALSE))</f>
        <v>-</v>
      </c>
      <c r="CO74" s="856" t="str">
        <f>IF(CE74="-","-",VLOOKUP($A74&amp;"-"&amp;CE$4,'04施策の客観指標'!$A$4:$AY$1029,COLUMN('04施策の客観指標'!$AY:$AY),FALSE))</f>
        <v>-</v>
      </c>
      <c r="CP74" s="879">
        <f t="shared" si="288"/>
        <v>1</v>
      </c>
      <c r="CQ74" s="877">
        <f t="shared" si="289"/>
        <v>4</v>
      </c>
      <c r="CR74" s="878" t="str">
        <f t="shared" si="290"/>
        <v/>
      </c>
      <c r="CS74" s="878" t="str">
        <f t="shared" si="291"/>
        <v/>
      </c>
      <c r="CT74" s="878" t="str">
        <f t="shared" si="292"/>
        <v/>
      </c>
      <c r="CU74" s="878" t="str">
        <f t="shared" si="293"/>
        <v/>
      </c>
      <c r="CV74" s="878" t="str">
        <f t="shared" si="294"/>
        <v/>
      </c>
      <c r="CW74" s="878" t="str">
        <f t="shared" si="295"/>
        <v/>
      </c>
      <c r="CX74" s="878" t="str">
        <f t="shared" si="296"/>
        <v/>
      </c>
      <c r="CY74" s="878" t="str">
        <f t="shared" si="297"/>
        <v/>
      </c>
      <c r="CZ74" s="855">
        <f t="shared" si="298"/>
        <v>1</v>
      </c>
      <c r="DA74" s="877" t="str">
        <f>IF($K74="○",VLOOKUP($C74&amp;"-"&amp;DA$4,'05市民生活実感調査'!$A$3:$BC$218,COLUMN('05市民生活実感調査'!$Y:$Y),FALSE),"-")</f>
        <v>-</v>
      </c>
      <c r="DB74" s="878" t="str">
        <f>IF($L74="○",VLOOKUP($C74&amp;"-"&amp;DB$4,'05市民生活実感調査'!$A$3:$BC$218,COLUMN('05市民生活実感調査'!$Y:$Y),FALSE),"-")</f>
        <v>-</v>
      </c>
      <c r="DC74" s="878" t="str">
        <f>IF($M74="○",VLOOKUP($C74&amp;"-"&amp;DC$4,'05市民生活実感調査'!$A$3:$BC$218,COLUMN('05市民生活実感調査'!$Y:$Y),FALSE),"-")</f>
        <v>d</v>
      </c>
      <c r="DD74" s="878" t="str">
        <f>IF($N74="○",VLOOKUP($C74&amp;"-"&amp;DD$4,'05市民生活実感調査'!$A$3:$BC$218,COLUMN('05市民生活実感調査'!$Y:$Y),FALSE),"-")</f>
        <v>-</v>
      </c>
      <c r="DE74" s="878" t="str">
        <f>IF($O74="○",VLOOKUP($C74&amp;"-"&amp;DE$4,'05市民生活実感調査'!$A$3:$BC$218,COLUMN('05市民生活実感調査'!$Y:$Y),FALSE),"-")</f>
        <v>-</v>
      </c>
      <c r="DF74" s="878" t="str">
        <f>IF($P74="○",VLOOKUP($C74&amp;"-"&amp;DF$4,'05市民生活実感調査'!$A$3:$BC$218,COLUMN('05市民生活実感調査'!$Y:$Y),FALSE),"-")</f>
        <v>-</v>
      </c>
      <c r="DG74" s="878" t="str">
        <f>IF($Q74="○",VLOOKUP($C74&amp;"-"&amp;DG$4,'05市民生活実感調査'!$A$3:$BC$218,COLUMN('05市民生活実感調査'!$Y:$Y),FALSE),"-")</f>
        <v>-</v>
      </c>
      <c r="DH74" s="878" t="str">
        <f>IF($R74="○",VLOOKUP($C74&amp;"-"&amp;DH$4,'05市民生活実感調査'!$A$3:$BC$218,COLUMN('05市民生活実感調査'!$Y:$Y),FALSE),"-")</f>
        <v>-</v>
      </c>
      <c r="DI74" s="879" t="str">
        <f t="shared" si="299"/>
        <v>d</v>
      </c>
      <c r="DJ74" s="877" t="str">
        <f t="shared" si="300"/>
        <v/>
      </c>
      <c r="DK74" s="878" t="str">
        <f t="shared" si="301"/>
        <v/>
      </c>
      <c r="DL74" s="878">
        <f t="shared" si="302"/>
        <v>1</v>
      </c>
      <c r="DM74" s="878" t="str">
        <f t="shared" si="303"/>
        <v/>
      </c>
      <c r="DN74" s="878" t="str">
        <f t="shared" si="404"/>
        <v/>
      </c>
      <c r="DO74" s="878" t="str">
        <f t="shared" si="304"/>
        <v/>
      </c>
      <c r="DP74" s="878" t="str">
        <f t="shared" si="305"/>
        <v/>
      </c>
      <c r="DQ74" s="878" t="str">
        <f t="shared" si="306"/>
        <v/>
      </c>
      <c r="DR74" s="840">
        <f t="shared" si="307"/>
        <v>0.25</v>
      </c>
      <c r="DS74" s="876" t="str">
        <f t="shared" si="308"/>
        <v>客観指標</v>
      </c>
      <c r="DT74" s="863" t="str">
        <f t="shared" si="309"/>
        <v>自然災害の発生時における支援が必要な人に限定される施策であり、効果が市民の生活実感に反映されにくいことから、客観指標を重視する。</v>
      </c>
      <c r="DU74" s="877" t="str">
        <f>VLOOKUP(CF74&amp;DI74&amp;DS74,プルダウン!$AC$2:$AD$71,2,FALSE)</f>
        <v>B</v>
      </c>
      <c r="DV74" s="859" t="str">
        <f>VLOOKUP(DU74,プルダウン!$A$1:$B$6,2,FALSE)</f>
        <v>政策の目的がかなり達成されている</v>
      </c>
      <c r="DW74" s="881"/>
      <c r="DX74" s="859" t="s">
        <v>2667</v>
      </c>
      <c r="DY74" s="889" t="str">
        <f>VLOOKUP($A74&amp;"-"&amp;DY$4,'04施策の客観指標'!$A$4:$AY$1029,COLUMN('04施策の客観指標'!$AU:$AU),FALSE)</f>
        <v>a</v>
      </c>
      <c r="DZ74" s="878" t="str">
        <f>VLOOKUP($A74&amp;"-"&amp;DZ$4,'04施策の客観指標'!$A$4:$AY$1029,COLUMN('04施策の客観指標'!$AU:$AU),FALSE)</f>
        <v>-</v>
      </c>
      <c r="EA74" s="878" t="str">
        <f>VLOOKUP($A74&amp;"-"&amp;EA$4,'04施策の客観指標'!$A$4:$AY$1029,COLUMN('04施策の客観指標'!$AU:$AU),FALSE)</f>
        <v>-</v>
      </c>
      <c r="EB74" s="878" t="str">
        <f>VLOOKUP($A74&amp;"-"&amp;EB$4,'04施策の客観指標'!$A$4:$AY$1029,COLUMN('04施策の客観指標'!$AU:$AU),FALSE)</f>
        <v>-</v>
      </c>
      <c r="EC74" s="878" t="str">
        <f>VLOOKUP($A74&amp;"-"&amp;EC$4,'04施策の客観指標'!$A$4:$AY$1029,COLUMN('04施策の客観指標'!$AU:$AU),FALSE)</f>
        <v>-</v>
      </c>
      <c r="ED74" s="878" t="str">
        <f>VLOOKUP($A74&amp;"-"&amp;ED$4,'04施策の客観指標'!$A$4:$AY$1029,COLUMN('04施策の客観指標'!$AU:$AU),FALSE)</f>
        <v>-</v>
      </c>
      <c r="EE74" s="878" t="str">
        <f>VLOOKUP($A74&amp;"-"&amp;EE$4,'04施策の客観指標'!$A$4:$AY$1029,COLUMN('04施策の客観指標'!$AU:$AU),FALSE)</f>
        <v>-</v>
      </c>
      <c r="EF74" s="878" t="str">
        <f>VLOOKUP($A74&amp;"-"&amp;EF$4,'04施策の客観指標'!$A$4:$AY$1029,COLUMN('04施策の客観指標'!$AU:$AU),FALSE)</f>
        <v>-</v>
      </c>
      <c r="EG74" s="878" t="str">
        <f>VLOOKUP($A74&amp;"-"&amp;EG$4,'04施策の客観指標'!$A$4:$AY$1029,COLUMN('04施策の客観指標'!$AU:$AU),FALSE)</f>
        <v>-</v>
      </c>
      <c r="EH74" s="879" t="str">
        <f t="shared" si="310"/>
        <v>a</v>
      </c>
      <c r="EI74" s="895">
        <f>IF(DY74="-","-",VLOOKUP($A74&amp;"-"&amp;DY$4,'04施策の客観指標'!$A$4:$AY$1029,COLUMN('04施策の客観指標'!$AY:$AY),FALSE))</f>
        <v>1</v>
      </c>
      <c r="EJ74" s="895" t="str">
        <f>IF(DZ74="-","-",VLOOKUP($A74&amp;"-"&amp;DZ$4,'04施策の客観指標'!$A$4:$AY$1029,COLUMN('04施策の客観指標'!$AY:$AY),FALSE))</f>
        <v>-</v>
      </c>
      <c r="EK74" s="895" t="str">
        <f>IF(EA74="-","-",VLOOKUP($A74&amp;"-"&amp;EA$4,'04施策の客観指標'!$A$4:$AY$1029,COLUMN('04施策の客観指標'!$AY:$AY),FALSE))</f>
        <v>-</v>
      </c>
      <c r="EL74" s="895" t="str">
        <f>IF(EB74="-","-",VLOOKUP($A74&amp;"-"&amp;EB$4,'04施策の客観指標'!$A$4:$AY$1029,COLUMN('04施策の客観指標'!$AY:$AY),FALSE))</f>
        <v>-</v>
      </c>
      <c r="EM74" s="895" t="str">
        <f>IF(EC74="-","-",VLOOKUP($A74&amp;"-"&amp;EC$4,'04施策の客観指標'!$A$4:$AY$1029,COLUMN('04施策の客観指標'!$AY:$AY),FALSE))</f>
        <v>-</v>
      </c>
      <c r="EN74" s="895" t="str">
        <f>IF(ED74="-","-",VLOOKUP($A74&amp;"-"&amp;ED$4,'04施策の客観指標'!$A$4:$AY$1029,COLUMN('04施策の客観指標'!$AY:$AY),FALSE))</f>
        <v>-</v>
      </c>
      <c r="EO74" s="895" t="str">
        <f>IF(EE74="-","-",VLOOKUP($A74&amp;"-"&amp;EE$4,'04施策の客観指標'!$A$4:$AY$1029,COLUMN('04施策の客観指標'!$AY:$AY),FALSE))</f>
        <v>-</v>
      </c>
      <c r="EP74" s="895" t="str">
        <f>IF(EF74="-","-",VLOOKUP($A74&amp;"-"&amp;EF$4,'04施策の客観指標'!$A$4:$AY$1029,COLUMN('04施策の客観指標'!$AY:$AY),FALSE))</f>
        <v>-</v>
      </c>
      <c r="EQ74" s="895" t="str">
        <f>IF(EG74="-","-",VLOOKUP($A74&amp;"-"&amp;EG$4,'04施策の客観指標'!$A$4:$AY$1029,COLUMN('04施策の客観指標'!$AY:$AY),FALSE))</f>
        <v>-</v>
      </c>
      <c r="ER74" s="879">
        <f t="shared" si="311"/>
        <v>1</v>
      </c>
      <c r="ES74" s="877">
        <f t="shared" si="312"/>
        <v>4</v>
      </c>
      <c r="ET74" s="878" t="str">
        <f t="shared" si="313"/>
        <v/>
      </c>
      <c r="EU74" s="878" t="str">
        <f t="shared" si="314"/>
        <v/>
      </c>
      <c r="EV74" s="878" t="str">
        <f t="shared" si="315"/>
        <v/>
      </c>
      <c r="EW74" s="878" t="str">
        <f t="shared" si="316"/>
        <v/>
      </c>
      <c r="EX74" s="878" t="str">
        <f t="shared" si="317"/>
        <v/>
      </c>
      <c r="EY74" s="878" t="str">
        <f t="shared" si="318"/>
        <v/>
      </c>
      <c r="EZ74" s="878" t="str">
        <f t="shared" si="319"/>
        <v/>
      </c>
      <c r="FA74" s="878" t="str">
        <f t="shared" si="320"/>
        <v/>
      </c>
      <c r="FB74" s="855">
        <f t="shared" si="321"/>
        <v>1</v>
      </c>
      <c r="FC74" s="877" t="str">
        <f>IF($K74="○",VLOOKUP($C74&amp;"-"&amp;FC$4,'05市民生活実感調査'!$A$3:$BC$218,COLUMN('05市民生活実感調査'!$AI:$AI),FALSE),"-")</f>
        <v>-</v>
      </c>
      <c r="FD74" s="878" t="str">
        <f>IF($L74="○",VLOOKUP($C74&amp;"-"&amp;FD$4,'05市民生活実感調査'!$A$3:$BC$218,COLUMN('05市民生活実感調査'!$AI:$AI),FALSE),"-")</f>
        <v>-</v>
      </c>
      <c r="FE74" s="878" t="str">
        <f>IF($M74="○",VLOOKUP($C74&amp;"-"&amp;FE$4,'05市民生活実感調査'!$A$3:$BC$218,COLUMN('05市民生活実感調査'!$AI:$AI),FALSE),"-")</f>
        <v>c</v>
      </c>
      <c r="FF74" s="878" t="str">
        <f>IF($N74="○",VLOOKUP($C74&amp;"-"&amp;FF$4,'05市民生活実感調査'!$A$3:$BC$218,COLUMN('05市民生活実感調査'!$AI:$AI),FALSE),"-")</f>
        <v>-</v>
      </c>
      <c r="FG74" s="878" t="str">
        <f>IF($O74="○",VLOOKUP($C74&amp;"-"&amp;FG$4,'05市民生活実感調査'!$A$3:$BC$218,COLUMN('05市民生活実感調査'!$AI:$AI),FALSE),"-")</f>
        <v>-</v>
      </c>
      <c r="FH74" s="878" t="str">
        <f>IF($P74="○",VLOOKUP($C74&amp;"-"&amp;FH$4,'05市民生活実感調査'!$A$3:$BC$218,COLUMN('05市民生活実感調査'!$AI:$AI),FALSE),"-")</f>
        <v>-</v>
      </c>
      <c r="FI74" s="878" t="str">
        <f>IF($Q74="○",VLOOKUP($C74&amp;"-"&amp;FI$4,'05市民生活実感調査'!$A$3:$BC$218,COLUMN('05市民生活実感調査'!$AI:$AI),FALSE),"-")</f>
        <v>-</v>
      </c>
      <c r="FJ74" s="878" t="str">
        <f>IF($R74="○",VLOOKUP($C74&amp;"-"&amp;FJ$4,'05市民生活実感調査'!$A$3:$BC$218,COLUMN('05市民生活実感調査'!$AI:$AI),FALSE),"-")</f>
        <v>-</v>
      </c>
      <c r="FK74" s="879" t="str">
        <f t="shared" si="322"/>
        <v>c</v>
      </c>
      <c r="FL74" s="877" t="str">
        <f t="shared" si="323"/>
        <v/>
      </c>
      <c r="FM74" s="878" t="str">
        <f t="shared" si="324"/>
        <v/>
      </c>
      <c r="FN74" s="878">
        <f t="shared" si="325"/>
        <v>2</v>
      </c>
      <c r="FO74" s="878" t="str">
        <f t="shared" si="326"/>
        <v/>
      </c>
      <c r="FP74" s="878" t="str">
        <f t="shared" si="327"/>
        <v/>
      </c>
      <c r="FQ74" s="878" t="str">
        <f t="shared" si="328"/>
        <v/>
      </c>
      <c r="FR74" s="878" t="str">
        <f t="shared" si="329"/>
        <v/>
      </c>
      <c r="FS74" s="878" t="str">
        <f t="shared" si="330"/>
        <v/>
      </c>
      <c r="FT74" s="840">
        <f t="shared" si="331"/>
        <v>0.5</v>
      </c>
      <c r="FU74" s="876" t="str">
        <f t="shared" si="332"/>
        <v>客観指標</v>
      </c>
      <c r="FV74" s="863" t="str">
        <f t="shared" si="333"/>
        <v>自然災害の発生時における支援が必要な人に限定される施策であり、効果が市民の生活実感に反映されにくいことから、客観指標を重視する。</v>
      </c>
      <c r="FW74" s="877" t="str">
        <f>VLOOKUP(EH74&amp;FK74&amp;FU74,プルダウン!$AC$2:$AD$71,2,FALSE)</f>
        <v>B</v>
      </c>
      <c r="FX74" s="859" t="str">
        <f>VLOOKUP(FW74,プルダウン!$A$1:$B$6,2,FALSE)</f>
        <v>政策の目的がかなり達成されている</v>
      </c>
      <c r="FY74" s="860"/>
      <c r="FZ74" s="859"/>
      <c r="GA74" s="889" t="str">
        <f>VLOOKUP($A74&amp;"-"&amp;GA$4,'04施策の客観指標'!$A$4:$AY$1029,COLUMN('04施策の客観指標'!$AV:$AV),FALSE)</f>
        <v>a</v>
      </c>
      <c r="GB74" s="878" t="str">
        <f>VLOOKUP($A74&amp;"-"&amp;GB$4,'04施策の客観指標'!$A$4:$AY$1029,COLUMN('04施策の客観指標'!$AV:$AV),FALSE)</f>
        <v>-</v>
      </c>
      <c r="GC74" s="878" t="str">
        <f>VLOOKUP($A74&amp;"-"&amp;GC$4,'04施策の客観指標'!$A$4:$AY$1029,COLUMN('04施策の客観指標'!$AV:$AV),FALSE)</f>
        <v>-</v>
      </c>
      <c r="GD74" s="878" t="str">
        <f>VLOOKUP($A74&amp;"-"&amp;GD$4,'04施策の客観指標'!$A$4:$AY$1029,COLUMN('04施策の客観指標'!$AV:$AV),FALSE)</f>
        <v>-</v>
      </c>
      <c r="GE74" s="878" t="str">
        <f>VLOOKUP($A74&amp;"-"&amp;GE$4,'04施策の客観指標'!$A$4:$AY$1029,COLUMN('04施策の客観指標'!$AV:$AV),FALSE)</f>
        <v>-</v>
      </c>
      <c r="GF74" s="878" t="str">
        <f>VLOOKUP($A74&amp;"-"&amp;GF$4,'04施策の客観指標'!$A$4:$AY$1029,COLUMN('04施策の客観指標'!$AV:$AV),FALSE)</f>
        <v>-</v>
      </c>
      <c r="GG74" s="878" t="str">
        <f>VLOOKUP($A74&amp;"-"&amp;GG$4,'04施策の客観指標'!$A$4:$AY$1029,COLUMN('04施策の客観指標'!$AV:$AV),FALSE)</f>
        <v>-</v>
      </c>
      <c r="GH74" s="878" t="str">
        <f>VLOOKUP($A74&amp;"-"&amp;GH$4,'04施策の客観指標'!$A$4:$AY$1029,COLUMN('04施策の客観指標'!$AV:$AV),FALSE)</f>
        <v>-</v>
      </c>
      <c r="GI74" s="878" t="str">
        <f>VLOOKUP($A74&amp;"-"&amp;GI$4,'04施策の客観指標'!$A$4:$AY$1029,COLUMN('04施策の客観指標'!$AV:$AV),FALSE)</f>
        <v>-</v>
      </c>
      <c r="GJ74" s="879" t="str">
        <f t="shared" si="334"/>
        <v>a</v>
      </c>
      <c r="GK74" s="856">
        <f>IF(GA74="-","-",VLOOKUP($A74&amp;"-"&amp;GA$4,'04施策の客観指標'!$A$4:$AY$1029,COLUMN('04施策の客観指標'!$AY:$AY),FALSE))</f>
        <v>1</v>
      </c>
      <c r="GL74" s="856" t="str">
        <f>IF(GB74="-","-",VLOOKUP($A74&amp;"-"&amp;GB$4,'04施策の客観指標'!$A$4:$AY$1029,COLUMN('04施策の客観指標'!$AY:$AY),FALSE))</f>
        <v>-</v>
      </c>
      <c r="GM74" s="856" t="str">
        <f>IF(GC74="-","-",VLOOKUP($A74&amp;"-"&amp;GC$4,'04施策の客観指標'!$A$4:$AY$1029,COLUMN('04施策の客観指標'!$AY:$AY),FALSE))</f>
        <v>-</v>
      </c>
      <c r="GN74" s="856" t="str">
        <f>IF(GD74="-","-",VLOOKUP($A74&amp;"-"&amp;GD$4,'04施策の客観指標'!$A$4:$AY$1029,COLUMN('04施策の客観指標'!$AY:$AY),FALSE))</f>
        <v>-</v>
      </c>
      <c r="GO74" s="856" t="str">
        <f>IF(GE74="-","-",VLOOKUP($A74&amp;"-"&amp;GE$4,'04施策の客観指標'!$A$4:$AY$1029,COLUMN('04施策の客観指標'!$AY:$AY),FALSE))</f>
        <v>-</v>
      </c>
      <c r="GP74" s="856" t="str">
        <f>IF(GF74="-","-",VLOOKUP($A74&amp;"-"&amp;GF$4,'04施策の客観指標'!$A$4:$AY$1029,COLUMN('04施策の客観指標'!$AY:$AY),FALSE))</f>
        <v>-</v>
      </c>
      <c r="GQ74" s="856" t="str">
        <f>IF(GG74="-","-",VLOOKUP($A74&amp;"-"&amp;GG$4,'04施策の客観指標'!$A$4:$AY$1029,COLUMN('04施策の客観指標'!$AY:$AY),FALSE))</f>
        <v>-</v>
      </c>
      <c r="GR74" s="856" t="str">
        <f>IF(GH74="-","-",VLOOKUP($A74&amp;"-"&amp;GH$4,'04施策の客観指標'!$A$4:$AY$1029,COLUMN('04施策の客観指標'!$AY:$AY),FALSE))</f>
        <v>-</v>
      </c>
      <c r="GS74" s="856" t="str">
        <f>IF(GI74="-","-",VLOOKUP($A74&amp;"-"&amp;GI$4,'04施策の客観指標'!$A$4:$AY$1029,COLUMN('04施策の客観指標'!$AY:$AY),FALSE))</f>
        <v>-</v>
      </c>
      <c r="GT74" s="879">
        <f t="shared" si="335"/>
        <v>1</v>
      </c>
      <c r="GU74" s="877">
        <f t="shared" si="336"/>
        <v>4</v>
      </c>
      <c r="GV74" s="878" t="str">
        <f t="shared" si="337"/>
        <v/>
      </c>
      <c r="GW74" s="878" t="str">
        <f t="shared" si="338"/>
        <v/>
      </c>
      <c r="GX74" s="878" t="str">
        <f t="shared" si="339"/>
        <v/>
      </c>
      <c r="GY74" s="878" t="str">
        <f t="shared" si="340"/>
        <v/>
      </c>
      <c r="GZ74" s="878" t="str">
        <f t="shared" si="341"/>
        <v/>
      </c>
      <c r="HA74" s="878" t="str">
        <f t="shared" si="342"/>
        <v/>
      </c>
      <c r="HB74" s="878" t="str">
        <f t="shared" si="343"/>
        <v/>
      </c>
      <c r="HC74" s="878" t="str">
        <f t="shared" si="344"/>
        <v/>
      </c>
      <c r="HD74" s="855">
        <f t="shared" si="345"/>
        <v>1</v>
      </c>
      <c r="HE74" s="877" t="str">
        <f>IF($K74="○",VLOOKUP($C74&amp;"-"&amp;HE$4,'05市民生活実感調査'!$A$3:$BC$218,COLUMN('05市民生活実感調査'!$AS:$AS),FALSE),"-")</f>
        <v>-</v>
      </c>
      <c r="HF74" s="878" t="str">
        <f>IF($L74="○",VLOOKUP($C74&amp;"-"&amp;HF$4,'05市民生活実感調査'!$A$3:$BC$218,COLUMN('05市民生活実感調査'!$AS:$AS),FALSE),"-")</f>
        <v>-</v>
      </c>
      <c r="HG74" s="878" t="str">
        <f>IF($M74="○",VLOOKUP($C74&amp;"-"&amp;HG$4,'05市民生活実感調査'!$A$3:$BC$218,COLUMN('05市民生活実感調査'!$AS:$AS),FALSE),"-")</f>
        <v>c</v>
      </c>
      <c r="HH74" s="878" t="str">
        <f>IF($N74="○",VLOOKUP($C74&amp;"-"&amp;HH$4,'05市民生活実感調査'!$A$3:$BC$218,COLUMN('05市民生活実感調査'!$AS:$AS),FALSE),"-")</f>
        <v>-</v>
      </c>
      <c r="HI74" s="878" t="str">
        <f>IF($O74="○",VLOOKUP($C74&amp;"-"&amp;HI$4,'05市民生活実感調査'!$A$3:$BC$218,COLUMN('05市民生活実感調査'!$AS:$AS),FALSE),"-")</f>
        <v>-</v>
      </c>
      <c r="HJ74" s="878" t="str">
        <f>IF($P74="○",VLOOKUP($C74&amp;"-"&amp;HJ$4,'05市民生活実感調査'!$A$3:$BC$218,COLUMN('05市民生活実感調査'!$AS:$AS),FALSE),"-")</f>
        <v>-</v>
      </c>
      <c r="HK74" s="878" t="str">
        <f>IF($Q74="○",VLOOKUP($C74&amp;"-"&amp;HK$4,'05市民生活実感調査'!$A$3:$BC$218,COLUMN('05市民生活実感調査'!$AS:$AS),FALSE),"-")</f>
        <v>-</v>
      </c>
      <c r="HL74" s="878" t="str">
        <f>IF($R74="○",VLOOKUP($C74&amp;"-"&amp;HL$4,'05市民生活実感調査'!$A$3:$BC$218,COLUMN('05市民生活実感調査'!$AS:$AS),FALSE),"-")</f>
        <v>-</v>
      </c>
      <c r="HM74" s="879" t="str">
        <f t="shared" si="346"/>
        <v>c</v>
      </c>
      <c r="HN74" s="877" t="str">
        <f t="shared" si="347"/>
        <v/>
      </c>
      <c r="HO74" s="878" t="str">
        <f t="shared" si="348"/>
        <v/>
      </c>
      <c r="HP74" s="878">
        <f t="shared" si="349"/>
        <v>2</v>
      </c>
      <c r="HQ74" s="878" t="str">
        <f t="shared" si="350"/>
        <v/>
      </c>
      <c r="HR74" s="878" t="str">
        <f t="shared" si="351"/>
        <v/>
      </c>
      <c r="HS74" s="878" t="str">
        <f t="shared" si="352"/>
        <v/>
      </c>
      <c r="HT74" s="878" t="str">
        <f t="shared" si="353"/>
        <v/>
      </c>
      <c r="HU74" s="878" t="str">
        <f t="shared" si="354"/>
        <v/>
      </c>
      <c r="HV74" s="840">
        <f t="shared" si="355"/>
        <v>0.5</v>
      </c>
      <c r="HW74" s="876" t="str">
        <f t="shared" si="356"/>
        <v>客観指標</v>
      </c>
      <c r="HX74" s="863" t="str">
        <f t="shared" si="357"/>
        <v>自然災害の発生時における支援が必要な人に限定される施策であり、効果が市民の生活実感に反映されにくいことから、客観指標を重視する。</v>
      </c>
      <c r="HY74" s="877" t="str">
        <f>VLOOKUP(GJ74&amp;HM74&amp;HW74,プルダウン!$AC$2:$AD$71,2,FALSE)</f>
        <v>B</v>
      </c>
      <c r="HZ74" s="859" t="str">
        <f>VLOOKUP(HY74,プルダウン!$A$1:$B$6,2,FALSE)</f>
        <v>政策の目的がかなり達成されている</v>
      </c>
      <c r="IA74" s="860"/>
      <c r="IB74" s="859"/>
      <c r="IC74" s="889" t="str">
        <f>VLOOKUP($A74&amp;"-"&amp;IC$4,'04施策の客観指標'!$A$4:$AY$1029,COLUMN('04施策の客観指標'!$AW:$AW),FALSE)</f>
        <v>b</v>
      </c>
      <c r="ID74" s="878" t="str">
        <f>VLOOKUP($A74&amp;"-"&amp;ID$4,'04施策の客観指標'!$A$4:$AY$1029,COLUMN('04施策の客観指標'!$AW:$AW),FALSE)</f>
        <v>-</v>
      </c>
      <c r="IE74" s="878" t="str">
        <f>VLOOKUP($A74&amp;"-"&amp;IE$4,'04施策の客観指標'!$A$4:$AY$1029,COLUMN('04施策の客観指標'!$AW:$AW),FALSE)</f>
        <v>-</v>
      </c>
      <c r="IF74" s="878" t="str">
        <f>VLOOKUP($A74&amp;"-"&amp;IF$4,'04施策の客観指標'!$A$4:$AY$1029,COLUMN('04施策の客観指標'!$AW:$AW),FALSE)</f>
        <v>-</v>
      </c>
      <c r="IG74" s="878" t="str">
        <f>VLOOKUP($A74&amp;"-"&amp;IG$4,'04施策の客観指標'!$A$4:$AY$1029,COLUMN('04施策の客観指標'!$AW:$AW),FALSE)</f>
        <v>-</v>
      </c>
      <c r="IH74" s="878" t="str">
        <f>VLOOKUP($A74&amp;"-"&amp;IH$4,'04施策の客観指標'!$A$4:$AY$1029,COLUMN('04施策の客観指標'!$AW:$AW),FALSE)</f>
        <v>-</v>
      </c>
      <c r="II74" s="878" t="str">
        <f>VLOOKUP($A74&amp;"-"&amp;II$4,'04施策の客観指標'!$A$4:$AY$1029,COLUMN('04施策の客観指標'!$AW:$AW),FALSE)</f>
        <v>-</v>
      </c>
      <c r="IJ74" s="878" t="str">
        <f>VLOOKUP($A74&amp;"-"&amp;IJ$4,'04施策の客観指標'!$A$4:$AY$1029,COLUMN('04施策の客観指標'!$AW:$AW),FALSE)</f>
        <v>-</v>
      </c>
      <c r="IK74" s="878" t="str">
        <f>VLOOKUP($A74&amp;"-"&amp;IK$4,'04施策の客観指標'!$A$4:$AY$1029,COLUMN('04施策の客観指標'!$AW:$AW),FALSE)</f>
        <v>-</v>
      </c>
      <c r="IL74" s="879" t="str">
        <f t="shared" si="358"/>
        <v>b</v>
      </c>
      <c r="IM74" s="856">
        <f>IF(IC74="-","-",VLOOKUP($A74&amp;"-"&amp;IC$4,'04施策の客観指標'!$A$4:$AY$1029,COLUMN('04施策の客観指標'!$AY:$AY),FALSE))</f>
        <v>1</v>
      </c>
      <c r="IN74" s="856" t="str">
        <f>IF(ID74="-","-",VLOOKUP($A74&amp;"-"&amp;ID$4,'04施策の客観指標'!$A$4:$AY$1029,COLUMN('04施策の客観指標'!$AY:$AY),FALSE))</f>
        <v>-</v>
      </c>
      <c r="IO74" s="856" t="str">
        <f>IF(IE74="-","-",VLOOKUP($A74&amp;"-"&amp;IE$4,'04施策の客観指標'!$A$4:$AY$1029,COLUMN('04施策の客観指標'!$AY:$AY),FALSE))</f>
        <v>-</v>
      </c>
      <c r="IP74" s="856" t="str">
        <f>IF(IF74="-","-",VLOOKUP($A74&amp;"-"&amp;IF$4,'04施策の客観指標'!$A$4:$AY$1029,COLUMN('04施策の客観指標'!$AY:$AY),FALSE))</f>
        <v>-</v>
      </c>
      <c r="IQ74" s="856" t="str">
        <f>IF(IG74="-","-",VLOOKUP($A74&amp;"-"&amp;IG$4,'04施策の客観指標'!$A$4:$AY$1029,COLUMN('04施策の客観指標'!$AY:$AY),FALSE))</f>
        <v>-</v>
      </c>
      <c r="IR74" s="856" t="str">
        <f>IF(IH74="-","-",VLOOKUP($A74&amp;"-"&amp;IH$4,'04施策の客観指標'!$A$4:$AY$1029,COLUMN('04施策の客観指標'!$AY:$AY),FALSE))</f>
        <v>-</v>
      </c>
      <c r="IS74" s="856" t="str">
        <f>IF(II74="-","-",VLOOKUP($A74&amp;"-"&amp;II$4,'04施策の客観指標'!$A$4:$AY$1029,COLUMN('04施策の客観指標'!$AY:$AY),FALSE))</f>
        <v>-</v>
      </c>
      <c r="IT74" s="856" t="str">
        <f>IF(IJ74="-","-",VLOOKUP($A74&amp;"-"&amp;IJ$4,'04施策の客観指標'!$A$4:$AY$1029,COLUMN('04施策の客観指標'!$AY:$AY),FALSE))</f>
        <v>-</v>
      </c>
      <c r="IU74" s="856" t="str">
        <f>IF(IK74="-","-",VLOOKUP($A74&amp;"-"&amp;IK$4,'04施策の客観指標'!$A$4:$AY$1029,COLUMN('04施策の客観指標'!$AY:$AY),FALSE))</f>
        <v>-</v>
      </c>
      <c r="IV74" s="879">
        <f t="shared" si="359"/>
        <v>1</v>
      </c>
      <c r="IW74" s="877">
        <f t="shared" si="360"/>
        <v>3</v>
      </c>
      <c r="IX74" s="878" t="str">
        <f t="shared" si="361"/>
        <v/>
      </c>
      <c r="IY74" s="878" t="str">
        <f t="shared" si="362"/>
        <v/>
      </c>
      <c r="IZ74" s="878" t="str">
        <f t="shared" si="363"/>
        <v/>
      </c>
      <c r="JA74" s="878" t="str">
        <f t="shared" si="364"/>
        <v/>
      </c>
      <c r="JB74" s="878" t="str">
        <f t="shared" si="365"/>
        <v/>
      </c>
      <c r="JC74" s="878" t="str">
        <f t="shared" si="366"/>
        <v/>
      </c>
      <c r="JD74" s="878" t="str">
        <f t="shared" si="367"/>
        <v/>
      </c>
      <c r="JE74" s="878" t="str">
        <f t="shared" si="368"/>
        <v/>
      </c>
      <c r="JF74" s="855">
        <f t="shared" si="369"/>
        <v>0.75</v>
      </c>
      <c r="JG74" s="877" t="str">
        <f>IF($K74="○",VLOOKUP($C74&amp;"-"&amp;JG$4,'05市民生活実感調査'!$A$3:$BC$218,COLUMN('05市民生活実感調査'!$BC:$BC),FALSE),"-")</f>
        <v>-</v>
      </c>
      <c r="JH74" s="878" t="str">
        <f>IF($L74="○",VLOOKUP($C74&amp;"-"&amp;JH$4,'05市民生活実感調査'!$A$3:$BC$218,COLUMN('05市民生活実感調査'!$BC:$BC),FALSE),"-")</f>
        <v>-</v>
      </c>
      <c r="JI74" s="878" t="str">
        <f>IF($M74="○",VLOOKUP($C74&amp;"-"&amp;JI$4,'05市民生活実感調査'!$A$3:$BC$218,COLUMN('05市民生活実感調査'!$BC:$BC),FALSE),"-")</f>
        <v>c</v>
      </c>
      <c r="JJ74" s="878" t="str">
        <f>IF($N74="○",VLOOKUP($C74&amp;"-"&amp;JJ$4,'05市民生活実感調査'!$A$3:$BC$218,COLUMN('05市民生活実感調査'!$BC:$BC),FALSE),"-")</f>
        <v>-</v>
      </c>
      <c r="JK74" s="878" t="str">
        <f>IF($O74="○",VLOOKUP($C74&amp;"-"&amp;JK$4,'05市民生活実感調査'!$A$3:$BC$218,COLUMN('05市民生活実感調査'!$BC:$BC),FALSE),"-")</f>
        <v>-</v>
      </c>
      <c r="JL74" s="878" t="str">
        <f>IF($P74="○",VLOOKUP($C74&amp;"-"&amp;JL$4,'05市民生活実感調査'!$A$3:$BC$218,COLUMN('05市民生活実感調査'!$BC:$BC),FALSE),"-")</f>
        <v>-</v>
      </c>
      <c r="JM74" s="878" t="str">
        <f>IF($Q74="○",VLOOKUP($C74&amp;"-"&amp;JM$4,'05市民生活実感調査'!$A$3:$BC$218,COLUMN('05市民生活実感調査'!$BC:$BC),FALSE),"-")</f>
        <v>-</v>
      </c>
      <c r="JN74" s="878" t="str">
        <f>IF($R74="○",VLOOKUP($C74&amp;"-"&amp;JN$4,'05市民生活実感調査'!$A$3:$BC$218,COLUMN('05市民生活実感調査'!$BC:$BC),FALSE),"-")</f>
        <v>-</v>
      </c>
      <c r="JO74" s="879" t="str">
        <f t="shared" si="370"/>
        <v>c</v>
      </c>
      <c r="JP74" s="877" t="str">
        <f t="shared" si="371"/>
        <v/>
      </c>
      <c r="JQ74" s="878" t="str">
        <f t="shared" si="372"/>
        <v/>
      </c>
      <c r="JR74" s="878">
        <f t="shared" si="373"/>
        <v>2</v>
      </c>
      <c r="JS74" s="878" t="str">
        <f t="shared" si="374"/>
        <v/>
      </c>
      <c r="JT74" s="878" t="str">
        <f t="shared" si="375"/>
        <v/>
      </c>
      <c r="JU74" s="878" t="str">
        <f t="shared" si="376"/>
        <v/>
      </c>
      <c r="JV74" s="878" t="str">
        <f t="shared" si="377"/>
        <v/>
      </c>
      <c r="JW74" s="878" t="str">
        <f t="shared" si="378"/>
        <v/>
      </c>
      <c r="JX74" s="840">
        <f t="shared" si="379"/>
        <v>0.5</v>
      </c>
      <c r="JY74" s="876" t="str">
        <f t="shared" si="263"/>
        <v>客観指標</v>
      </c>
      <c r="JZ74" s="863" t="str">
        <f t="shared" si="380"/>
        <v>自然災害の発生時における支援が必要な人に限定される施策であり、効果が市民の生活実感に反映されにくいことから、客観指標を重視する。</v>
      </c>
      <c r="KA74" s="877" t="str">
        <f>VLOOKUP(IL74&amp;JO74&amp;JY74,プルダウン!$AC$2:$AD$71,2,FALSE)</f>
        <v>B</v>
      </c>
      <c r="KB74" s="859" t="str">
        <f>VLOOKUP(KA74,プルダウン!$A$1:$B$6,2,FALSE)</f>
        <v>政策の目的がかなり達成されている</v>
      </c>
      <c r="KC74" s="860"/>
      <c r="KD74" s="859"/>
      <c r="KE74" s="883" t="str">
        <f>VLOOKUP($A74&amp;"-"&amp;KE$4,'04施策の客観指標'!$A$4:$AY$1029,COLUMN('04施策の客観指標'!$AX:$AX),FALSE)</f>
        <v>b</v>
      </c>
      <c r="KF74" s="813" t="str">
        <f>VLOOKUP($A74&amp;"-"&amp;KF$4,'04施策の客観指標'!$A$4:$AY$1029,COLUMN('04施策の客観指標'!$AX:$AX),FALSE)</f>
        <v>-</v>
      </c>
      <c r="KG74" s="813" t="str">
        <f>VLOOKUP($A74&amp;"-"&amp;KG$4,'04施策の客観指標'!$A$4:$AY$1029,COLUMN('04施策の客観指標'!$AX:$AX),FALSE)</f>
        <v>-</v>
      </c>
      <c r="KH74" s="813" t="str">
        <f>VLOOKUP($A74&amp;"-"&amp;KH$4,'04施策の客観指標'!$A$4:$AY$1029,COLUMN('04施策の客観指標'!$AX:$AX),FALSE)</f>
        <v>-</v>
      </c>
      <c r="KI74" s="813" t="str">
        <f>VLOOKUP($A74&amp;"-"&amp;KI$4,'04施策の客観指標'!$A$4:$AY$1029,COLUMN('04施策の客観指標'!$AX:$AX),FALSE)</f>
        <v>-</v>
      </c>
      <c r="KJ74" s="813" t="str">
        <f>VLOOKUP($A74&amp;"-"&amp;KJ$4,'04施策の客観指標'!$A$4:$AY$1029,COLUMN('04施策の客観指標'!$AX:$AX),FALSE)</f>
        <v>-</v>
      </c>
      <c r="KK74" s="813" t="str">
        <f>VLOOKUP($A74&amp;"-"&amp;KK$4,'04施策の客観指標'!$A$4:$AY$1029,COLUMN('04施策の客観指標'!$AX:$AX),FALSE)</f>
        <v>-</v>
      </c>
      <c r="KL74" s="813" t="str">
        <f>VLOOKUP($A74&amp;"-"&amp;KL$4,'04施策の客観指標'!$A$4:$AY$1029,COLUMN('04施策の客観指標'!$AX:$AX),FALSE)</f>
        <v>-</v>
      </c>
      <c r="KM74" s="813" t="str">
        <f>VLOOKUP($A74&amp;"-"&amp;KM$4,'04施策の客観指標'!$A$4:$AY$1029,COLUMN('04施策の客観指標'!$AX:$AX),FALSE)</f>
        <v>-</v>
      </c>
      <c r="KN74" s="814" t="str">
        <f t="shared" si="381"/>
        <v>b</v>
      </c>
      <c r="KO74" s="423">
        <f>IF(KE74="-","-",VLOOKUP($A74&amp;"-"&amp;KE$4,'04施策の客観指標'!$A$4:$AY$1029,COLUMN('04施策の客観指標'!$AY:$AY),FALSE))</f>
        <v>1</v>
      </c>
      <c r="KP74" s="423" t="str">
        <f>IF(KF74="-","-",VLOOKUP($A74&amp;"-"&amp;KF$4,'04施策の客観指標'!$A$4:$AY$1029,COLUMN('04施策の客観指標'!$AY:$AY),FALSE))</f>
        <v>-</v>
      </c>
      <c r="KQ74" s="423" t="str">
        <f>IF(KG74="-","-",VLOOKUP($A74&amp;"-"&amp;KG$4,'04施策の客観指標'!$A$4:$AY$1029,COLUMN('04施策の客観指標'!$AY:$AY),FALSE))</f>
        <v>-</v>
      </c>
      <c r="KR74" s="423" t="str">
        <f>IF(KH74="-","-",VLOOKUP($A74&amp;"-"&amp;KH$4,'04施策の客観指標'!$A$4:$AY$1029,COLUMN('04施策の客観指標'!$AY:$AY),FALSE))</f>
        <v>-</v>
      </c>
      <c r="KS74" s="423" t="str">
        <f>IF(KI74="-","-",VLOOKUP($A74&amp;"-"&amp;KI$4,'04施策の客観指標'!$A$4:$AY$1029,COLUMN('04施策の客観指標'!$AY:$AY),FALSE))</f>
        <v>-</v>
      </c>
      <c r="KT74" s="423" t="str">
        <f>IF(KJ74="-","-",VLOOKUP($A74&amp;"-"&amp;KJ$4,'04施策の客観指標'!$A$4:$AY$1029,COLUMN('04施策の客観指標'!$AY:$AY),FALSE))</f>
        <v>-</v>
      </c>
      <c r="KU74" s="423" t="str">
        <f>IF(KK74="-","-",VLOOKUP($A74&amp;"-"&amp;KK$4,'04施策の客観指標'!$A$4:$AY$1029,COLUMN('04施策の客観指標'!$AY:$AY),FALSE))</f>
        <v>-</v>
      </c>
      <c r="KV74" s="423" t="str">
        <f>IF(KL74="-","-",VLOOKUP($A74&amp;"-"&amp;KL$4,'04施策の客観指標'!$A$4:$AY$1029,COLUMN('04施策の客観指標'!$AY:$AY),FALSE))</f>
        <v>-</v>
      </c>
      <c r="KW74" s="423" t="str">
        <f>IF(KM74="-","-",VLOOKUP($A74&amp;"-"&amp;KM$4,'04施策の客観指標'!$A$4:$AY$1029,COLUMN('04施策の客観指標'!$AY:$AY),FALSE))</f>
        <v>-</v>
      </c>
      <c r="KX74" s="234">
        <f t="shared" si="382"/>
        <v>1</v>
      </c>
      <c r="KY74" s="237">
        <f t="shared" si="383"/>
        <v>3</v>
      </c>
      <c r="KZ74" s="187" t="str">
        <f t="shared" si="384"/>
        <v/>
      </c>
      <c r="LA74" s="187" t="str">
        <f t="shared" si="385"/>
        <v/>
      </c>
      <c r="LB74" s="187" t="str">
        <f t="shared" si="386"/>
        <v/>
      </c>
      <c r="LC74" s="187" t="str">
        <f t="shared" si="387"/>
        <v/>
      </c>
      <c r="LD74" s="187" t="str">
        <f t="shared" si="388"/>
        <v/>
      </c>
      <c r="LE74" s="187" t="str">
        <f t="shared" si="389"/>
        <v/>
      </c>
      <c r="LF74" s="187" t="str">
        <f t="shared" si="390"/>
        <v/>
      </c>
      <c r="LG74" s="187" t="str">
        <f t="shared" si="391"/>
        <v/>
      </c>
      <c r="LH74" s="240">
        <f t="shared" si="392"/>
        <v>0.75</v>
      </c>
      <c r="LI74" s="820" t="str">
        <f>IF($K74="○",VLOOKUP($C74&amp;"-"&amp;LI$4,'05市民生活実感調査'!$A$3:$BM$218,COLUMN('05市民生活実感調査'!$BM:$BM),FALSE),"-")</f>
        <v>-</v>
      </c>
      <c r="LJ74" s="821" t="str">
        <f>IF($L74="○",VLOOKUP($C74&amp;"-"&amp;LJ$4,'05市民生活実感調査'!$A$3:$BM$218,COLUMN('05市民生活実感調査'!$BM:$BM),FALSE),"-")</f>
        <v>-</v>
      </c>
      <c r="LK74" s="821" t="str">
        <f>IF($M74="○",VLOOKUP($C74&amp;"-"&amp;LK$4,'05市民生活実感調査'!$A$3:$BM$218,COLUMN('05市民生活実感調査'!$BM:$BM),FALSE),"-")</f>
        <v>c</v>
      </c>
      <c r="LL74" s="821" t="str">
        <f>IF($N74="○",VLOOKUP($C74&amp;"-"&amp;LL$4,'05市民生活実感調査'!$A$3:$BM$218,COLUMN('05市民生活実感調査'!$BM:$BM),FALSE),"-")</f>
        <v>-</v>
      </c>
      <c r="LM74" s="821" t="str">
        <f>IF($O74="○",VLOOKUP($C74&amp;"-"&amp;LM$4,'05市民生活実感調査'!$A$3:$BM$218,COLUMN('05市民生活実感調査'!$BM:$BM),FALSE),"-")</f>
        <v>-</v>
      </c>
      <c r="LN74" s="821" t="str">
        <f>IF($P74="○",VLOOKUP($C74&amp;"-"&amp;LN$4,'05市民生活実感調査'!$A$3:$BM$218,COLUMN('05市民生活実感調査'!$BM:$BM),FALSE),"-")</f>
        <v>-</v>
      </c>
      <c r="LO74" s="821" t="str">
        <f>IF($Q74="○",VLOOKUP($C74&amp;"-"&amp;LO$4,'05市民生活実感調査'!$A$3:$BM$218,COLUMN('05市民生活実感調査'!$BM:$BM),FALSE),"-")</f>
        <v>-</v>
      </c>
      <c r="LP74" s="821" t="str">
        <f>IF($R74="○",VLOOKUP($C74&amp;"-"&amp;LP$4,'05市民生活実感調査'!$A$3:$BM$218,COLUMN('05市民生活実感調査'!$BM:$BM),FALSE),"-")</f>
        <v>-</v>
      </c>
      <c r="LQ74" s="822" t="str">
        <f t="shared" si="393"/>
        <v>c</v>
      </c>
      <c r="LR74" s="237" t="str">
        <f t="shared" si="394"/>
        <v/>
      </c>
      <c r="LS74" s="187" t="str">
        <f t="shared" si="395"/>
        <v/>
      </c>
      <c r="LT74" s="187">
        <f t="shared" si="396"/>
        <v>2</v>
      </c>
      <c r="LU74" s="187" t="str">
        <f t="shared" si="397"/>
        <v/>
      </c>
      <c r="LV74" s="187" t="str">
        <f t="shared" si="398"/>
        <v/>
      </c>
      <c r="LW74" s="187" t="str">
        <f t="shared" si="399"/>
        <v/>
      </c>
      <c r="LX74" s="187" t="str">
        <f t="shared" si="400"/>
        <v/>
      </c>
      <c r="LY74" s="187" t="str">
        <f t="shared" si="401"/>
        <v/>
      </c>
      <c r="LZ74" s="422">
        <f t="shared" si="402"/>
        <v>0.5</v>
      </c>
      <c r="MA74" s="103" t="str">
        <f t="shared" si="144"/>
        <v>客観指標</v>
      </c>
      <c r="MB74" s="104" t="str">
        <f t="shared" si="403"/>
        <v>自然災害の発生時における支援が必要な人に限定される施策であり、効果が市民の生活実感に反映されにくいことから、客観指標を重視する。</v>
      </c>
      <c r="MC74" s="823" t="str">
        <f>VLOOKUP(KN74&amp;LQ74&amp;MA74,プルダウン!$AC$2:$AD$71,2,FALSE)</f>
        <v>B</v>
      </c>
      <c r="MD74" s="824" t="str">
        <f>VLOOKUP(MC74,プルダウン!$A$1:$B$6,2,FALSE)</f>
        <v>政策の目的がかなり達成されている</v>
      </c>
      <c r="ME74" s="91"/>
      <c r="MF74" s="190"/>
    </row>
    <row r="75" spans="1:344" ht="121.5" customHeight="1">
      <c r="A75" s="231">
        <v>1904</v>
      </c>
      <c r="B75" s="104" t="s">
        <v>227</v>
      </c>
      <c r="C75" s="237">
        <f t="shared" si="264"/>
        <v>19</v>
      </c>
      <c r="D75" s="190" t="str">
        <f>IFERROR(VLOOKUP(C75,プルダウン!$L$2:$M$28,2,FALSE),"-")</f>
        <v>危機管理・防災・減災</v>
      </c>
      <c r="E75" s="104"/>
      <c r="F75" s="91" t="s">
        <v>1431</v>
      </c>
      <c r="G75" s="117" t="s">
        <v>1478</v>
      </c>
      <c r="H75" s="91"/>
      <c r="I75" s="117"/>
      <c r="J75" s="104"/>
      <c r="K75" s="420" t="s">
        <v>83</v>
      </c>
      <c r="L75" s="421" t="s">
        <v>83</v>
      </c>
      <c r="M75" s="421" t="s">
        <v>83</v>
      </c>
      <c r="N75" s="421" t="s">
        <v>383</v>
      </c>
      <c r="O75" s="421" t="s">
        <v>83</v>
      </c>
      <c r="P75" s="421" t="s">
        <v>83</v>
      </c>
      <c r="Q75" s="421" t="s">
        <v>83</v>
      </c>
      <c r="R75" s="422" t="s">
        <v>83</v>
      </c>
      <c r="S75" s="877" t="str">
        <f>VLOOKUP($A75&amp;"-"&amp;S$4,'04施策の客観指標'!$A$4:$AY$1029,COLUMN('04施策の客観指標'!$AS:$AS),FALSE)</f>
        <v>c</v>
      </c>
      <c r="T75" s="878" t="str">
        <f>VLOOKUP($A75&amp;"-"&amp;T$4,'04施策の客観指標'!$A$4:$AY$1029,COLUMN('04施策の客観指標'!$AS:$AS),FALSE)</f>
        <v>-</v>
      </c>
      <c r="U75" s="878" t="str">
        <f>VLOOKUP($A75&amp;"-"&amp;U$4,'04施策の客観指標'!$A$4:$AY$1029,COLUMN('04施策の客観指標'!$AS:$AS),FALSE)</f>
        <v>-</v>
      </c>
      <c r="V75" s="878" t="str">
        <f>VLOOKUP($A75&amp;"-"&amp;V$4,'04施策の客観指標'!$A$4:$AY$1029,COLUMN('04施策の客観指標'!$AS:$AS),FALSE)</f>
        <v>-</v>
      </c>
      <c r="W75" s="878" t="str">
        <f>VLOOKUP($A75&amp;"-"&amp;W$4,'04施策の客観指標'!$A$4:$AY$1029,COLUMN('04施策の客観指標'!$AS:$AS),FALSE)</f>
        <v>-</v>
      </c>
      <c r="X75" s="878" t="str">
        <f>VLOOKUP($A75&amp;"-"&amp;X$4,'04施策の客観指標'!$A$4:$AY$1029,COLUMN('04施策の客観指標'!$AS:$AS),FALSE)</f>
        <v>-</v>
      </c>
      <c r="Y75" s="878" t="str">
        <f>VLOOKUP($A75&amp;"-"&amp;Y$4,'04施策の客観指標'!$A$4:$AY$1029,COLUMN('04施策の客観指標'!$AS:$AS),FALSE)</f>
        <v>-</v>
      </c>
      <c r="Z75" s="878" t="str">
        <f>VLOOKUP($A75&amp;"-"&amp;Z$4,'04施策の客観指標'!$A$4:$AY$1029,COLUMN('04施策の客観指標'!$AS:$AS),FALSE)</f>
        <v>-</v>
      </c>
      <c r="AA75" s="852" t="str">
        <f>VLOOKUP($A75&amp;"-"&amp;AA$4,'04施策の客観指標'!$A$4:$AY$1029,COLUMN('04施策の客観指標'!$AS:$AS),FALSE)</f>
        <v>-</v>
      </c>
      <c r="AB75" s="876" t="str">
        <f t="shared" si="265"/>
        <v>c</v>
      </c>
      <c r="AC75" s="856">
        <v>1</v>
      </c>
      <c r="AD75" s="878" t="s">
        <v>83</v>
      </c>
      <c r="AE75" s="878" t="s">
        <v>83</v>
      </c>
      <c r="AF75" s="878" t="s">
        <v>83</v>
      </c>
      <c r="AG75" s="878" t="s">
        <v>83</v>
      </c>
      <c r="AH75" s="878" t="s">
        <v>83</v>
      </c>
      <c r="AI75" s="878" t="s">
        <v>83</v>
      </c>
      <c r="AJ75" s="878" t="s">
        <v>83</v>
      </c>
      <c r="AK75" s="878" t="s">
        <v>83</v>
      </c>
      <c r="AL75" s="879">
        <f t="shared" si="266"/>
        <v>1</v>
      </c>
      <c r="AM75" s="877">
        <f t="shared" si="267"/>
        <v>2</v>
      </c>
      <c r="AN75" s="878" t="str">
        <f t="shared" si="268"/>
        <v/>
      </c>
      <c r="AO75" s="878" t="str">
        <f t="shared" si="269"/>
        <v/>
      </c>
      <c r="AP75" s="878" t="str">
        <f t="shared" si="270"/>
        <v/>
      </c>
      <c r="AQ75" s="878" t="str">
        <f t="shared" si="271"/>
        <v/>
      </c>
      <c r="AR75" s="878" t="str">
        <f t="shared" si="272"/>
        <v/>
      </c>
      <c r="AS75" s="878" t="str">
        <f t="shared" si="273"/>
        <v/>
      </c>
      <c r="AT75" s="878" t="str">
        <f t="shared" si="274"/>
        <v/>
      </c>
      <c r="AU75" s="852" t="str">
        <f t="shared" si="275"/>
        <v/>
      </c>
      <c r="AV75" s="855">
        <f t="shared" si="276"/>
        <v>0.5</v>
      </c>
      <c r="AW75" s="856" t="str">
        <f>IF($K75="○",VLOOKUP($C75&amp;"-"&amp;AW$4,'05市民生活実感調査'!$A$3:$BC$218,COLUMN('05市民生活実感調査'!$O:$O),FALSE),"-")</f>
        <v>-</v>
      </c>
      <c r="AX75" s="878" t="str">
        <f>IF($L75="○",VLOOKUP($C75&amp;"-"&amp;AX$4,'05市民生活実感調査'!$A$3:$BC$218,COLUMN('05市民生活実感調査'!$O:$O),FALSE),"-")</f>
        <v>-</v>
      </c>
      <c r="AY75" s="878" t="str">
        <f>IF($M75="○",VLOOKUP($C75&amp;"-"&amp;AY$4,'05市民生活実感調査'!$A$3:$BC$218,COLUMN('05市民生活実感調査'!$O:$O),FALSE),"-")</f>
        <v>-</v>
      </c>
      <c r="AZ75" s="878" t="str">
        <f>IF($N75="○",VLOOKUP($C75&amp;"-"&amp;AZ$4,'05市民生活実感調査'!$A$3:$BC$218,COLUMN('05市民生活実感調査'!$O:$O),FALSE),"-")</f>
        <v>c</v>
      </c>
      <c r="BA75" s="878" t="str">
        <f>IF($O75="○",VLOOKUP($C75&amp;"-"&amp;BA$4,'05市民生活実感調査'!$A$3:$BC$218,COLUMN('05市民生活実感調査'!$O:$O),FALSE),"-")</f>
        <v>-</v>
      </c>
      <c r="BB75" s="878" t="str">
        <f>IF($P75="○",VLOOKUP($C75&amp;"-"&amp;BB$4,'05市民生活実感調査'!$A$3:$BC$218,COLUMN('05市民生活実感調査'!$O:$O),FALSE),"-")</f>
        <v>-</v>
      </c>
      <c r="BC75" s="878" t="str">
        <f>IF($Q75="○",VLOOKUP($C75&amp;"-"&amp;BC$4,'05市民生活実感調査'!$A$3:$BC$218,COLUMN('05市民生活実感調査'!$O:$O),FALSE),"-")</f>
        <v>-</v>
      </c>
      <c r="BD75" s="878" t="str">
        <f>IF($R75="○",VLOOKUP($C75&amp;"-"&amp;BD$4,'05市民生活実感調査'!$A$3:$BC$218,COLUMN('05市民生活実感調査'!$O:$O),FALSE),"-")</f>
        <v>-</v>
      </c>
      <c r="BE75" s="879" t="str">
        <f t="shared" si="277"/>
        <v>c</v>
      </c>
      <c r="BF75" s="877" t="str">
        <f t="shared" si="278"/>
        <v/>
      </c>
      <c r="BG75" s="878" t="str">
        <f t="shared" si="279"/>
        <v/>
      </c>
      <c r="BH75" s="878" t="str">
        <f t="shared" si="280"/>
        <v/>
      </c>
      <c r="BI75" s="878">
        <f t="shared" si="281"/>
        <v>2</v>
      </c>
      <c r="BJ75" s="878" t="str">
        <f t="shared" si="282"/>
        <v/>
      </c>
      <c r="BK75" s="878" t="str">
        <f t="shared" si="283"/>
        <v/>
      </c>
      <c r="BL75" s="878" t="str">
        <f t="shared" si="284"/>
        <v/>
      </c>
      <c r="BM75" s="878" t="str">
        <f t="shared" si="285"/>
        <v/>
      </c>
      <c r="BN75" s="840">
        <f t="shared" si="286"/>
        <v>0.5</v>
      </c>
      <c r="BO75" s="880" t="s">
        <v>123</v>
      </c>
      <c r="BP75" s="863" t="s">
        <v>1931</v>
      </c>
      <c r="BQ75" s="877" t="s">
        <v>314</v>
      </c>
      <c r="BR75" s="887" t="s">
        <v>3630</v>
      </c>
      <c r="BS75" s="860" t="s">
        <v>1486</v>
      </c>
      <c r="BT75" s="887" t="s">
        <v>1487</v>
      </c>
      <c r="BU75" s="863" t="s">
        <v>1460</v>
      </c>
      <c r="BV75" s="891" t="s">
        <v>1482</v>
      </c>
      <c r="BW75" s="889" t="str">
        <f>VLOOKUP($A75&amp;"-"&amp;BW$4,'04施策の客観指標'!$A$4:$AY$1029,COLUMN('04施策の客観指標'!$AT:$AT),FALSE)</f>
        <v>c</v>
      </c>
      <c r="BX75" s="878" t="str">
        <f>VLOOKUP($A75&amp;"-"&amp;BX$4,'04施策の客観指標'!$A$4:$AY$1029,COLUMN('04施策の客観指標'!$AT:$AT),FALSE)</f>
        <v>-</v>
      </c>
      <c r="BY75" s="878" t="str">
        <f>VLOOKUP($A75&amp;"-"&amp;BY$4,'04施策の客観指標'!$A$4:$AY$1029,COLUMN('04施策の客観指標'!$AT:$AT),FALSE)</f>
        <v>-</v>
      </c>
      <c r="BZ75" s="878" t="str">
        <f>VLOOKUP($A75&amp;"-"&amp;BZ$4,'04施策の客観指標'!$A$4:$AY$1029,COLUMN('04施策の客観指標'!$AT:$AT),FALSE)</f>
        <v>-</v>
      </c>
      <c r="CA75" s="878" t="str">
        <f>VLOOKUP($A75&amp;"-"&amp;CA$4,'04施策の客観指標'!$A$4:$AY$1029,COLUMN('04施策の客観指標'!$AT:$AT),FALSE)</f>
        <v>-</v>
      </c>
      <c r="CB75" s="878" t="str">
        <f>VLOOKUP($A75&amp;"-"&amp;CB$4,'04施策の客観指標'!$A$4:$AY$1029,COLUMN('04施策の客観指標'!$AT:$AT),FALSE)</f>
        <v>-</v>
      </c>
      <c r="CC75" s="878" t="str">
        <f>VLOOKUP($A75&amp;"-"&amp;CC$4,'04施策の客観指標'!$A$4:$AY$1029,COLUMN('04施策の客観指標'!$AT:$AT),FALSE)</f>
        <v>-</v>
      </c>
      <c r="CD75" s="878" t="str">
        <f>VLOOKUP($A75&amp;"-"&amp;CD$4,'04施策の客観指標'!$A$4:$AY$1029,COLUMN('04施策の客観指標'!$AT:$AT),FALSE)</f>
        <v>-</v>
      </c>
      <c r="CE75" s="852" t="str">
        <f>VLOOKUP($A75&amp;"-"&amp;CE$4,'04施策の客観指標'!$A$4:$AY$1029,COLUMN('04施策の客観指標'!$AT:$AT),FALSE)</f>
        <v>-</v>
      </c>
      <c r="CF75" s="879" t="str">
        <f t="shared" si="287"/>
        <v>c</v>
      </c>
      <c r="CG75" s="856">
        <f>IF(BW75="-","-",VLOOKUP($A75&amp;"-"&amp;BW$4,'04施策の客観指標'!$A$4:$AY$1029,COLUMN('04施策の客観指標'!$AY:$AY),FALSE))</f>
        <v>1</v>
      </c>
      <c r="CH75" s="856" t="str">
        <f>IF(BX75="-","-",VLOOKUP($A75&amp;"-"&amp;BX$4,'04施策の客観指標'!$A$4:$AY$1029,COLUMN('04施策の客観指標'!$AY:$AY),FALSE))</f>
        <v>-</v>
      </c>
      <c r="CI75" s="856" t="str">
        <f>IF(BY75="-","-",VLOOKUP($A75&amp;"-"&amp;BY$4,'04施策の客観指標'!$A$4:$AY$1029,COLUMN('04施策の客観指標'!$AY:$AY),FALSE))</f>
        <v>-</v>
      </c>
      <c r="CJ75" s="856" t="str">
        <f>IF(BZ75="-","-",VLOOKUP($A75&amp;"-"&amp;BZ$4,'04施策の客観指標'!$A$4:$AY$1029,COLUMN('04施策の客観指標'!$AY:$AY),FALSE))</f>
        <v>-</v>
      </c>
      <c r="CK75" s="856" t="str">
        <f>IF(CA75="-","-",VLOOKUP($A75&amp;"-"&amp;CA$4,'04施策の客観指標'!$A$4:$AY$1029,COLUMN('04施策の客観指標'!$AY:$AY),FALSE))</f>
        <v>-</v>
      </c>
      <c r="CL75" s="856" t="str">
        <f>IF(CB75="-","-",VLOOKUP($A75&amp;"-"&amp;CB$4,'04施策の客観指標'!$A$4:$AY$1029,COLUMN('04施策の客観指標'!$AY:$AY),FALSE))</f>
        <v>-</v>
      </c>
      <c r="CM75" s="856" t="str">
        <f>IF(CC75="-","-",VLOOKUP($A75&amp;"-"&amp;CC$4,'04施策の客観指標'!$A$4:$AY$1029,COLUMN('04施策の客観指標'!$AY:$AY),FALSE))</f>
        <v>-</v>
      </c>
      <c r="CN75" s="856" t="str">
        <f>IF(CD75="-","-",VLOOKUP($A75&amp;"-"&amp;CD$4,'04施策の客観指標'!$A$4:$AY$1029,COLUMN('04施策の客観指標'!$AY:$AY),FALSE))</f>
        <v>-</v>
      </c>
      <c r="CO75" s="856" t="str">
        <f>IF(CE75="-","-",VLOOKUP($A75&amp;"-"&amp;CE$4,'04施策の客観指標'!$A$4:$AY$1029,COLUMN('04施策の客観指標'!$AY:$AY),FALSE))</f>
        <v>-</v>
      </c>
      <c r="CP75" s="879">
        <f t="shared" si="288"/>
        <v>1</v>
      </c>
      <c r="CQ75" s="877">
        <f t="shared" si="289"/>
        <v>2</v>
      </c>
      <c r="CR75" s="878" t="str">
        <f t="shared" si="290"/>
        <v/>
      </c>
      <c r="CS75" s="878" t="str">
        <f t="shared" si="291"/>
        <v/>
      </c>
      <c r="CT75" s="878" t="str">
        <f t="shared" si="292"/>
        <v/>
      </c>
      <c r="CU75" s="878" t="str">
        <f t="shared" si="293"/>
        <v/>
      </c>
      <c r="CV75" s="878" t="str">
        <f t="shared" si="294"/>
        <v/>
      </c>
      <c r="CW75" s="878" t="str">
        <f t="shared" si="295"/>
        <v/>
      </c>
      <c r="CX75" s="878" t="str">
        <f t="shared" si="296"/>
        <v/>
      </c>
      <c r="CY75" s="878" t="str">
        <f t="shared" si="297"/>
        <v/>
      </c>
      <c r="CZ75" s="855">
        <f t="shared" si="298"/>
        <v>0.5</v>
      </c>
      <c r="DA75" s="877" t="str">
        <f>IF($K75="○",VLOOKUP($C75&amp;"-"&amp;DA$4,'05市民生活実感調査'!$A$3:$BC$218,COLUMN('05市民生活実感調査'!$Y:$Y),FALSE),"-")</f>
        <v>-</v>
      </c>
      <c r="DB75" s="878" t="str">
        <f>IF($L75="○",VLOOKUP($C75&amp;"-"&amp;DB$4,'05市民生活実感調査'!$A$3:$BC$218,COLUMN('05市民生活実感調査'!$Y:$Y),FALSE),"-")</f>
        <v>-</v>
      </c>
      <c r="DC75" s="878" t="str">
        <f>IF($M75="○",VLOOKUP($C75&amp;"-"&amp;DC$4,'05市民生活実感調査'!$A$3:$BC$218,COLUMN('05市民生活実感調査'!$Y:$Y),FALSE),"-")</f>
        <v>-</v>
      </c>
      <c r="DD75" s="878" t="str">
        <f>IF($N75="○",VLOOKUP($C75&amp;"-"&amp;DD$4,'05市民生活実感調査'!$A$3:$BC$218,COLUMN('05市民生活実感調査'!$Y:$Y),FALSE),"-")</f>
        <v>c</v>
      </c>
      <c r="DE75" s="878" t="str">
        <f>IF($O75="○",VLOOKUP($C75&amp;"-"&amp;DE$4,'05市民生活実感調査'!$A$3:$BC$218,COLUMN('05市民生活実感調査'!$Y:$Y),FALSE),"-")</f>
        <v>-</v>
      </c>
      <c r="DF75" s="878" t="str">
        <f>IF($P75="○",VLOOKUP($C75&amp;"-"&amp;DF$4,'05市民生活実感調査'!$A$3:$BC$218,COLUMN('05市民生活実感調査'!$Y:$Y),FALSE),"-")</f>
        <v>-</v>
      </c>
      <c r="DG75" s="878" t="str">
        <f>IF($Q75="○",VLOOKUP($C75&amp;"-"&amp;DG$4,'05市民生活実感調査'!$A$3:$BC$218,COLUMN('05市民生活実感調査'!$Y:$Y),FALSE),"-")</f>
        <v>-</v>
      </c>
      <c r="DH75" s="878" t="str">
        <f>IF($R75="○",VLOOKUP($C75&amp;"-"&amp;DH$4,'05市民生活実感調査'!$A$3:$BC$218,COLUMN('05市民生活実感調査'!$Y:$Y),FALSE),"-")</f>
        <v>-</v>
      </c>
      <c r="DI75" s="879" t="str">
        <f t="shared" si="299"/>
        <v>c</v>
      </c>
      <c r="DJ75" s="877" t="str">
        <f t="shared" si="300"/>
        <v/>
      </c>
      <c r="DK75" s="878" t="str">
        <f t="shared" si="301"/>
        <v/>
      </c>
      <c r="DL75" s="878" t="str">
        <f t="shared" si="302"/>
        <v/>
      </c>
      <c r="DM75" s="878">
        <f t="shared" si="303"/>
        <v>2</v>
      </c>
      <c r="DN75" s="878" t="str">
        <f t="shared" si="404"/>
        <v/>
      </c>
      <c r="DO75" s="878" t="str">
        <f t="shared" si="304"/>
        <v/>
      </c>
      <c r="DP75" s="878" t="str">
        <f t="shared" si="305"/>
        <v/>
      </c>
      <c r="DQ75" s="878" t="str">
        <f t="shared" si="306"/>
        <v/>
      </c>
      <c r="DR75" s="840">
        <f t="shared" si="307"/>
        <v>0.5</v>
      </c>
      <c r="DS75" s="876" t="str">
        <f t="shared" si="308"/>
        <v>市民実感</v>
      </c>
      <c r="DT75" s="863" t="str">
        <f t="shared" si="309"/>
        <v>地域防災力の充実強化に当たっては、市民一人一人の意識を高める必要があるため、市民生活実感評価を重視する。</v>
      </c>
      <c r="DU75" s="877" t="str">
        <f>VLOOKUP(CF75&amp;DI75&amp;DS75,プルダウン!$AC$2:$AD$71,2,FALSE)</f>
        <v>C</v>
      </c>
      <c r="DV75" s="859" t="str">
        <f>VLOOKUP(DU75,プルダウン!$A$1:$B$6,2,FALSE)</f>
        <v>政策の目的がそこそこ達成されている</v>
      </c>
      <c r="DW75" s="860" t="s">
        <v>2668</v>
      </c>
      <c r="DX75" s="881"/>
      <c r="DY75" s="889" t="str">
        <f>VLOOKUP($A75&amp;"-"&amp;DY$4,'04施策の客観指標'!$A$4:$AY$1029,COLUMN('04施策の客観指標'!$AU:$AU),FALSE)</f>
        <v>c</v>
      </c>
      <c r="DZ75" s="878" t="str">
        <f>VLOOKUP($A75&amp;"-"&amp;DZ$4,'04施策の客観指標'!$A$4:$AY$1029,COLUMN('04施策の客観指標'!$AU:$AU),FALSE)</f>
        <v>-</v>
      </c>
      <c r="EA75" s="878" t="str">
        <f>VLOOKUP($A75&amp;"-"&amp;EA$4,'04施策の客観指標'!$A$4:$AY$1029,COLUMN('04施策の客観指標'!$AU:$AU),FALSE)</f>
        <v>-</v>
      </c>
      <c r="EB75" s="878" t="str">
        <f>VLOOKUP($A75&amp;"-"&amp;EB$4,'04施策の客観指標'!$A$4:$AY$1029,COLUMN('04施策の客観指標'!$AU:$AU),FALSE)</f>
        <v>-</v>
      </c>
      <c r="EC75" s="878" t="str">
        <f>VLOOKUP($A75&amp;"-"&amp;EC$4,'04施策の客観指標'!$A$4:$AY$1029,COLUMN('04施策の客観指標'!$AU:$AU),FALSE)</f>
        <v>-</v>
      </c>
      <c r="ED75" s="878" t="str">
        <f>VLOOKUP($A75&amp;"-"&amp;ED$4,'04施策の客観指標'!$A$4:$AY$1029,COLUMN('04施策の客観指標'!$AU:$AU),FALSE)</f>
        <v>-</v>
      </c>
      <c r="EE75" s="878" t="str">
        <f>VLOOKUP($A75&amp;"-"&amp;EE$4,'04施策の客観指標'!$A$4:$AY$1029,COLUMN('04施策の客観指標'!$AU:$AU),FALSE)</f>
        <v>-</v>
      </c>
      <c r="EF75" s="878" t="str">
        <f>VLOOKUP($A75&amp;"-"&amp;EF$4,'04施策の客観指標'!$A$4:$AY$1029,COLUMN('04施策の客観指標'!$AU:$AU),FALSE)</f>
        <v>-</v>
      </c>
      <c r="EG75" s="878" t="str">
        <f>VLOOKUP($A75&amp;"-"&amp;EG$4,'04施策の客観指標'!$A$4:$AY$1029,COLUMN('04施策の客観指標'!$AU:$AU),FALSE)</f>
        <v>-</v>
      </c>
      <c r="EH75" s="879" t="str">
        <f t="shared" si="310"/>
        <v>c</v>
      </c>
      <c r="EI75" s="895">
        <f>IF(DY75="-","-",VLOOKUP($A75&amp;"-"&amp;DY$4,'04施策の客観指標'!$A$4:$AY$1029,COLUMN('04施策の客観指標'!$AY:$AY),FALSE))</f>
        <v>1</v>
      </c>
      <c r="EJ75" s="895" t="str">
        <f>IF(DZ75="-","-",VLOOKUP($A75&amp;"-"&amp;DZ$4,'04施策の客観指標'!$A$4:$AY$1029,COLUMN('04施策の客観指標'!$AY:$AY),FALSE))</f>
        <v>-</v>
      </c>
      <c r="EK75" s="895" t="str">
        <f>IF(EA75="-","-",VLOOKUP($A75&amp;"-"&amp;EA$4,'04施策の客観指標'!$A$4:$AY$1029,COLUMN('04施策の客観指標'!$AY:$AY),FALSE))</f>
        <v>-</v>
      </c>
      <c r="EL75" s="895" t="str">
        <f>IF(EB75="-","-",VLOOKUP($A75&amp;"-"&amp;EB$4,'04施策の客観指標'!$A$4:$AY$1029,COLUMN('04施策の客観指標'!$AY:$AY),FALSE))</f>
        <v>-</v>
      </c>
      <c r="EM75" s="895" t="str">
        <f>IF(EC75="-","-",VLOOKUP($A75&amp;"-"&amp;EC$4,'04施策の客観指標'!$A$4:$AY$1029,COLUMN('04施策の客観指標'!$AY:$AY),FALSE))</f>
        <v>-</v>
      </c>
      <c r="EN75" s="895" t="str">
        <f>IF(ED75="-","-",VLOOKUP($A75&amp;"-"&amp;ED$4,'04施策の客観指標'!$A$4:$AY$1029,COLUMN('04施策の客観指標'!$AY:$AY),FALSE))</f>
        <v>-</v>
      </c>
      <c r="EO75" s="895" t="str">
        <f>IF(EE75="-","-",VLOOKUP($A75&amp;"-"&amp;EE$4,'04施策の客観指標'!$A$4:$AY$1029,COLUMN('04施策の客観指標'!$AY:$AY),FALSE))</f>
        <v>-</v>
      </c>
      <c r="EP75" s="895" t="str">
        <f>IF(EF75="-","-",VLOOKUP($A75&amp;"-"&amp;EF$4,'04施策の客観指標'!$A$4:$AY$1029,COLUMN('04施策の客観指標'!$AY:$AY),FALSE))</f>
        <v>-</v>
      </c>
      <c r="EQ75" s="895" t="str">
        <f>IF(EG75="-","-",VLOOKUP($A75&amp;"-"&amp;EG$4,'04施策の客観指標'!$A$4:$AY$1029,COLUMN('04施策の客観指標'!$AY:$AY),FALSE))</f>
        <v>-</v>
      </c>
      <c r="ER75" s="879">
        <f t="shared" si="311"/>
        <v>1</v>
      </c>
      <c r="ES75" s="877">
        <f t="shared" si="312"/>
        <v>2</v>
      </c>
      <c r="ET75" s="878" t="str">
        <f t="shared" si="313"/>
        <v/>
      </c>
      <c r="EU75" s="878" t="str">
        <f t="shared" si="314"/>
        <v/>
      </c>
      <c r="EV75" s="878" t="str">
        <f t="shared" si="315"/>
        <v/>
      </c>
      <c r="EW75" s="878" t="str">
        <f t="shared" si="316"/>
        <v/>
      </c>
      <c r="EX75" s="878" t="str">
        <f t="shared" si="317"/>
        <v/>
      </c>
      <c r="EY75" s="878" t="str">
        <f t="shared" si="318"/>
        <v/>
      </c>
      <c r="EZ75" s="878" t="str">
        <f t="shared" si="319"/>
        <v/>
      </c>
      <c r="FA75" s="878" t="str">
        <f t="shared" si="320"/>
        <v/>
      </c>
      <c r="FB75" s="855">
        <f t="shared" si="321"/>
        <v>0.5</v>
      </c>
      <c r="FC75" s="877" t="str">
        <f>IF($K75="○",VLOOKUP($C75&amp;"-"&amp;FC$4,'05市民生活実感調査'!$A$3:$BC$218,COLUMN('05市民生活実感調査'!$AI:$AI),FALSE),"-")</f>
        <v>-</v>
      </c>
      <c r="FD75" s="878" t="str">
        <f>IF($L75="○",VLOOKUP($C75&amp;"-"&amp;FD$4,'05市民生活実感調査'!$A$3:$BC$218,COLUMN('05市民生活実感調査'!$AI:$AI),FALSE),"-")</f>
        <v>-</v>
      </c>
      <c r="FE75" s="878" t="str">
        <f>IF($M75="○",VLOOKUP($C75&amp;"-"&amp;FE$4,'05市民生活実感調査'!$A$3:$BC$218,COLUMN('05市民生活実感調査'!$AI:$AI),FALSE),"-")</f>
        <v>-</v>
      </c>
      <c r="FF75" s="878" t="str">
        <f>IF($N75="○",VLOOKUP($C75&amp;"-"&amp;FF$4,'05市民生活実感調査'!$A$3:$BC$218,COLUMN('05市民生活実感調査'!$AI:$AI),FALSE),"-")</f>
        <v>c</v>
      </c>
      <c r="FG75" s="878" t="str">
        <f>IF($O75="○",VLOOKUP($C75&amp;"-"&amp;FG$4,'05市民生活実感調査'!$A$3:$BC$218,COLUMN('05市民生活実感調査'!$AI:$AI),FALSE),"-")</f>
        <v>-</v>
      </c>
      <c r="FH75" s="878" t="str">
        <f>IF($P75="○",VLOOKUP($C75&amp;"-"&amp;FH$4,'05市民生活実感調査'!$A$3:$BC$218,COLUMN('05市民生活実感調査'!$AI:$AI),FALSE),"-")</f>
        <v>-</v>
      </c>
      <c r="FI75" s="878" t="str">
        <f>IF($Q75="○",VLOOKUP($C75&amp;"-"&amp;FI$4,'05市民生活実感調査'!$A$3:$BC$218,COLUMN('05市民生活実感調査'!$AI:$AI),FALSE),"-")</f>
        <v>-</v>
      </c>
      <c r="FJ75" s="878" t="str">
        <f>IF($R75="○",VLOOKUP($C75&amp;"-"&amp;FJ$4,'05市民生活実感調査'!$A$3:$BC$218,COLUMN('05市民生活実感調査'!$AI:$AI),FALSE),"-")</f>
        <v>-</v>
      </c>
      <c r="FK75" s="879" t="str">
        <f t="shared" si="322"/>
        <v>c</v>
      </c>
      <c r="FL75" s="877" t="str">
        <f t="shared" si="323"/>
        <v/>
      </c>
      <c r="FM75" s="878" t="str">
        <f t="shared" si="324"/>
        <v/>
      </c>
      <c r="FN75" s="878" t="str">
        <f t="shared" si="325"/>
        <v/>
      </c>
      <c r="FO75" s="878">
        <f t="shared" si="326"/>
        <v>2</v>
      </c>
      <c r="FP75" s="878" t="str">
        <f t="shared" si="327"/>
        <v/>
      </c>
      <c r="FQ75" s="878" t="str">
        <f t="shared" si="328"/>
        <v/>
      </c>
      <c r="FR75" s="878" t="str">
        <f t="shared" si="329"/>
        <v/>
      </c>
      <c r="FS75" s="878" t="str">
        <f t="shared" si="330"/>
        <v/>
      </c>
      <c r="FT75" s="840">
        <f t="shared" si="331"/>
        <v>0.5</v>
      </c>
      <c r="FU75" s="876" t="str">
        <f t="shared" si="332"/>
        <v>市民実感</v>
      </c>
      <c r="FV75" s="863" t="str">
        <f t="shared" si="333"/>
        <v>地域防災力の充実強化に当たっては、市民一人一人の意識を高める必要があるため、市民生活実感評価を重視する。</v>
      </c>
      <c r="FW75" s="877" t="str">
        <f>VLOOKUP(EH75&amp;FK75&amp;FU75,プルダウン!$AC$2:$AD$71,2,FALSE)</f>
        <v>C</v>
      </c>
      <c r="FX75" s="859" t="str">
        <f>VLOOKUP(FW75,プルダウン!$A$1:$B$6,2,FALSE)</f>
        <v>政策の目的がそこそこ達成されている</v>
      </c>
      <c r="FY75" s="860"/>
      <c r="FZ75" s="859"/>
      <c r="GA75" s="889" t="str">
        <f>VLOOKUP($A75&amp;"-"&amp;GA$4,'04施策の客観指標'!$A$4:$AY$1029,COLUMN('04施策の客観指標'!$AV:$AV),FALSE)</f>
        <v>c</v>
      </c>
      <c r="GB75" s="878" t="str">
        <f>VLOOKUP($A75&amp;"-"&amp;GB$4,'04施策の客観指標'!$A$4:$AY$1029,COLUMN('04施策の客観指標'!$AV:$AV),FALSE)</f>
        <v>-</v>
      </c>
      <c r="GC75" s="878" t="str">
        <f>VLOOKUP($A75&amp;"-"&amp;GC$4,'04施策の客観指標'!$A$4:$AY$1029,COLUMN('04施策の客観指標'!$AV:$AV),FALSE)</f>
        <v>-</v>
      </c>
      <c r="GD75" s="878" t="str">
        <f>VLOOKUP($A75&amp;"-"&amp;GD$4,'04施策の客観指標'!$A$4:$AY$1029,COLUMN('04施策の客観指標'!$AV:$AV),FALSE)</f>
        <v>-</v>
      </c>
      <c r="GE75" s="878" t="str">
        <f>VLOOKUP($A75&amp;"-"&amp;GE$4,'04施策の客観指標'!$A$4:$AY$1029,COLUMN('04施策の客観指標'!$AV:$AV),FALSE)</f>
        <v>-</v>
      </c>
      <c r="GF75" s="878" t="str">
        <f>VLOOKUP($A75&amp;"-"&amp;GF$4,'04施策の客観指標'!$A$4:$AY$1029,COLUMN('04施策の客観指標'!$AV:$AV),FALSE)</f>
        <v>-</v>
      </c>
      <c r="GG75" s="878" t="str">
        <f>VLOOKUP($A75&amp;"-"&amp;GG$4,'04施策の客観指標'!$A$4:$AY$1029,COLUMN('04施策の客観指標'!$AV:$AV),FALSE)</f>
        <v>-</v>
      </c>
      <c r="GH75" s="878" t="str">
        <f>VLOOKUP($A75&amp;"-"&amp;GH$4,'04施策の客観指標'!$A$4:$AY$1029,COLUMN('04施策の客観指標'!$AV:$AV),FALSE)</f>
        <v>-</v>
      </c>
      <c r="GI75" s="878" t="str">
        <f>VLOOKUP($A75&amp;"-"&amp;GI$4,'04施策の客観指標'!$A$4:$AY$1029,COLUMN('04施策の客観指標'!$AV:$AV),FALSE)</f>
        <v>-</v>
      </c>
      <c r="GJ75" s="879" t="str">
        <f t="shared" si="334"/>
        <v>c</v>
      </c>
      <c r="GK75" s="856">
        <f>IF(GA75="-","-",VLOOKUP($A75&amp;"-"&amp;GA$4,'04施策の客観指標'!$A$4:$AY$1029,COLUMN('04施策の客観指標'!$AY:$AY),FALSE))</f>
        <v>1</v>
      </c>
      <c r="GL75" s="856" t="str">
        <f>IF(GB75="-","-",VLOOKUP($A75&amp;"-"&amp;GB$4,'04施策の客観指標'!$A$4:$AY$1029,COLUMN('04施策の客観指標'!$AY:$AY),FALSE))</f>
        <v>-</v>
      </c>
      <c r="GM75" s="856" t="str">
        <f>IF(GC75="-","-",VLOOKUP($A75&amp;"-"&amp;GC$4,'04施策の客観指標'!$A$4:$AY$1029,COLUMN('04施策の客観指標'!$AY:$AY),FALSE))</f>
        <v>-</v>
      </c>
      <c r="GN75" s="856" t="str">
        <f>IF(GD75="-","-",VLOOKUP($A75&amp;"-"&amp;GD$4,'04施策の客観指標'!$A$4:$AY$1029,COLUMN('04施策の客観指標'!$AY:$AY),FALSE))</f>
        <v>-</v>
      </c>
      <c r="GO75" s="856" t="str">
        <f>IF(GE75="-","-",VLOOKUP($A75&amp;"-"&amp;GE$4,'04施策の客観指標'!$A$4:$AY$1029,COLUMN('04施策の客観指標'!$AY:$AY),FALSE))</f>
        <v>-</v>
      </c>
      <c r="GP75" s="856" t="str">
        <f>IF(GF75="-","-",VLOOKUP($A75&amp;"-"&amp;GF$4,'04施策の客観指標'!$A$4:$AY$1029,COLUMN('04施策の客観指標'!$AY:$AY),FALSE))</f>
        <v>-</v>
      </c>
      <c r="GQ75" s="856" t="str">
        <f>IF(GG75="-","-",VLOOKUP($A75&amp;"-"&amp;GG$4,'04施策の客観指標'!$A$4:$AY$1029,COLUMN('04施策の客観指標'!$AY:$AY),FALSE))</f>
        <v>-</v>
      </c>
      <c r="GR75" s="856" t="str">
        <f>IF(GH75="-","-",VLOOKUP($A75&amp;"-"&amp;GH$4,'04施策の客観指標'!$A$4:$AY$1029,COLUMN('04施策の客観指標'!$AY:$AY),FALSE))</f>
        <v>-</v>
      </c>
      <c r="GS75" s="856" t="str">
        <f>IF(GI75="-","-",VLOOKUP($A75&amp;"-"&amp;GI$4,'04施策の客観指標'!$A$4:$AY$1029,COLUMN('04施策の客観指標'!$AY:$AY),FALSE))</f>
        <v>-</v>
      </c>
      <c r="GT75" s="879">
        <f t="shared" si="335"/>
        <v>1</v>
      </c>
      <c r="GU75" s="877">
        <f t="shared" si="336"/>
        <v>2</v>
      </c>
      <c r="GV75" s="878" t="str">
        <f t="shared" si="337"/>
        <v/>
      </c>
      <c r="GW75" s="878" t="str">
        <f t="shared" si="338"/>
        <v/>
      </c>
      <c r="GX75" s="878" t="str">
        <f t="shared" si="339"/>
        <v/>
      </c>
      <c r="GY75" s="878" t="str">
        <f t="shared" si="340"/>
        <v/>
      </c>
      <c r="GZ75" s="878" t="str">
        <f t="shared" si="341"/>
        <v/>
      </c>
      <c r="HA75" s="878" t="str">
        <f t="shared" si="342"/>
        <v/>
      </c>
      <c r="HB75" s="878" t="str">
        <f t="shared" si="343"/>
        <v/>
      </c>
      <c r="HC75" s="878" t="str">
        <f t="shared" si="344"/>
        <v/>
      </c>
      <c r="HD75" s="855">
        <f t="shared" si="345"/>
        <v>0.5</v>
      </c>
      <c r="HE75" s="877" t="str">
        <f>IF($K75="○",VLOOKUP($C75&amp;"-"&amp;HE$4,'05市民生活実感調査'!$A$3:$BC$218,COLUMN('05市民生活実感調査'!$AS:$AS),FALSE),"-")</f>
        <v>-</v>
      </c>
      <c r="HF75" s="878" t="str">
        <f>IF($L75="○",VLOOKUP($C75&amp;"-"&amp;HF$4,'05市民生活実感調査'!$A$3:$BC$218,COLUMN('05市民生活実感調査'!$AS:$AS),FALSE),"-")</f>
        <v>-</v>
      </c>
      <c r="HG75" s="878" t="str">
        <f>IF($M75="○",VLOOKUP($C75&amp;"-"&amp;HG$4,'05市民生活実感調査'!$A$3:$BC$218,COLUMN('05市民生活実感調査'!$AS:$AS),FALSE),"-")</f>
        <v>-</v>
      </c>
      <c r="HH75" s="878" t="str">
        <f>IF($N75="○",VLOOKUP($C75&amp;"-"&amp;HH$4,'05市民生活実感調査'!$A$3:$BC$218,COLUMN('05市民生活実感調査'!$AS:$AS),FALSE),"-")</f>
        <v>c</v>
      </c>
      <c r="HI75" s="878" t="str">
        <f>IF($O75="○",VLOOKUP($C75&amp;"-"&amp;HI$4,'05市民生活実感調査'!$A$3:$BC$218,COLUMN('05市民生活実感調査'!$AS:$AS),FALSE),"-")</f>
        <v>-</v>
      </c>
      <c r="HJ75" s="878" t="str">
        <f>IF($P75="○",VLOOKUP($C75&amp;"-"&amp;HJ$4,'05市民生活実感調査'!$A$3:$BC$218,COLUMN('05市民生活実感調査'!$AS:$AS),FALSE),"-")</f>
        <v>-</v>
      </c>
      <c r="HK75" s="878" t="str">
        <f>IF($Q75="○",VLOOKUP($C75&amp;"-"&amp;HK$4,'05市民生活実感調査'!$A$3:$BC$218,COLUMN('05市民生活実感調査'!$AS:$AS),FALSE),"-")</f>
        <v>-</v>
      </c>
      <c r="HL75" s="878" t="str">
        <f>IF($R75="○",VLOOKUP($C75&amp;"-"&amp;HL$4,'05市民生活実感調査'!$A$3:$BC$218,COLUMN('05市民生活実感調査'!$AS:$AS),FALSE),"-")</f>
        <v>-</v>
      </c>
      <c r="HM75" s="879" t="str">
        <f t="shared" si="346"/>
        <v>c</v>
      </c>
      <c r="HN75" s="877" t="str">
        <f t="shared" si="347"/>
        <v/>
      </c>
      <c r="HO75" s="878" t="str">
        <f t="shared" si="348"/>
        <v/>
      </c>
      <c r="HP75" s="878" t="str">
        <f t="shared" si="349"/>
        <v/>
      </c>
      <c r="HQ75" s="878">
        <f t="shared" si="350"/>
        <v>2</v>
      </c>
      <c r="HR75" s="878" t="str">
        <f t="shared" si="351"/>
        <v/>
      </c>
      <c r="HS75" s="878" t="str">
        <f t="shared" si="352"/>
        <v/>
      </c>
      <c r="HT75" s="878" t="str">
        <f t="shared" si="353"/>
        <v/>
      </c>
      <c r="HU75" s="878" t="str">
        <f t="shared" si="354"/>
        <v/>
      </c>
      <c r="HV75" s="840">
        <f t="shared" si="355"/>
        <v>0.5</v>
      </c>
      <c r="HW75" s="876" t="str">
        <f t="shared" si="356"/>
        <v>市民実感</v>
      </c>
      <c r="HX75" s="863" t="str">
        <f t="shared" si="357"/>
        <v>地域防災力の充実強化に当たっては、市民一人一人の意識を高める必要があるため、市民生活実感評価を重視する。</v>
      </c>
      <c r="HY75" s="877" t="str">
        <f>VLOOKUP(GJ75&amp;HM75&amp;HW75,プルダウン!$AC$2:$AD$71,2,FALSE)</f>
        <v>C</v>
      </c>
      <c r="HZ75" s="859" t="str">
        <f>VLOOKUP(HY75,プルダウン!$A$1:$B$6,2,FALSE)</f>
        <v>政策の目的がそこそこ達成されている</v>
      </c>
      <c r="IA75" s="860" t="s">
        <v>2977</v>
      </c>
      <c r="IB75" s="859"/>
      <c r="IC75" s="889" t="str">
        <f>VLOOKUP($A75&amp;"-"&amp;IC$4,'04施策の客観指標'!$A$4:$AY$1029,COLUMN('04施策の客観指標'!$AW:$AW),FALSE)</f>
        <v>d</v>
      </c>
      <c r="ID75" s="878" t="str">
        <f>VLOOKUP($A75&amp;"-"&amp;ID$4,'04施策の客観指標'!$A$4:$AY$1029,COLUMN('04施策の客観指標'!$AW:$AW),FALSE)</f>
        <v>-</v>
      </c>
      <c r="IE75" s="878" t="str">
        <f>VLOOKUP($A75&amp;"-"&amp;IE$4,'04施策の客観指標'!$A$4:$AY$1029,COLUMN('04施策の客観指標'!$AW:$AW),FALSE)</f>
        <v>-</v>
      </c>
      <c r="IF75" s="878" t="str">
        <f>VLOOKUP($A75&amp;"-"&amp;IF$4,'04施策の客観指標'!$A$4:$AY$1029,COLUMN('04施策の客観指標'!$AW:$AW),FALSE)</f>
        <v>-</v>
      </c>
      <c r="IG75" s="878" t="str">
        <f>VLOOKUP($A75&amp;"-"&amp;IG$4,'04施策の客観指標'!$A$4:$AY$1029,COLUMN('04施策の客観指標'!$AW:$AW),FALSE)</f>
        <v>-</v>
      </c>
      <c r="IH75" s="878" t="str">
        <f>VLOOKUP($A75&amp;"-"&amp;IH$4,'04施策の客観指標'!$A$4:$AY$1029,COLUMN('04施策の客観指標'!$AW:$AW),FALSE)</f>
        <v>-</v>
      </c>
      <c r="II75" s="878" t="str">
        <f>VLOOKUP($A75&amp;"-"&amp;II$4,'04施策の客観指標'!$A$4:$AY$1029,COLUMN('04施策の客観指標'!$AW:$AW),FALSE)</f>
        <v>-</v>
      </c>
      <c r="IJ75" s="878" t="str">
        <f>VLOOKUP($A75&amp;"-"&amp;IJ$4,'04施策の客観指標'!$A$4:$AY$1029,COLUMN('04施策の客観指標'!$AW:$AW),FALSE)</f>
        <v>-</v>
      </c>
      <c r="IK75" s="878" t="str">
        <f>VLOOKUP($A75&amp;"-"&amp;IK$4,'04施策の客観指標'!$A$4:$AY$1029,COLUMN('04施策の客観指標'!$AW:$AW),FALSE)</f>
        <v>-</v>
      </c>
      <c r="IL75" s="879" t="str">
        <f t="shared" si="358"/>
        <v>d</v>
      </c>
      <c r="IM75" s="856">
        <f>IF(IC75="-","-",VLOOKUP($A75&amp;"-"&amp;IC$4,'04施策の客観指標'!$A$4:$AY$1029,COLUMN('04施策の客観指標'!$AY:$AY),FALSE))</f>
        <v>1</v>
      </c>
      <c r="IN75" s="856" t="str">
        <f>IF(ID75="-","-",VLOOKUP($A75&amp;"-"&amp;ID$4,'04施策の客観指標'!$A$4:$AY$1029,COLUMN('04施策の客観指標'!$AY:$AY),FALSE))</f>
        <v>-</v>
      </c>
      <c r="IO75" s="856" t="str">
        <f>IF(IE75="-","-",VLOOKUP($A75&amp;"-"&amp;IE$4,'04施策の客観指標'!$A$4:$AY$1029,COLUMN('04施策の客観指標'!$AY:$AY),FALSE))</f>
        <v>-</v>
      </c>
      <c r="IP75" s="856" t="str">
        <f>IF(IF75="-","-",VLOOKUP($A75&amp;"-"&amp;IF$4,'04施策の客観指標'!$A$4:$AY$1029,COLUMN('04施策の客観指標'!$AY:$AY),FALSE))</f>
        <v>-</v>
      </c>
      <c r="IQ75" s="856" t="str">
        <f>IF(IG75="-","-",VLOOKUP($A75&amp;"-"&amp;IG$4,'04施策の客観指標'!$A$4:$AY$1029,COLUMN('04施策の客観指標'!$AY:$AY),FALSE))</f>
        <v>-</v>
      </c>
      <c r="IR75" s="856" t="str">
        <f>IF(IH75="-","-",VLOOKUP($A75&amp;"-"&amp;IH$4,'04施策の客観指標'!$A$4:$AY$1029,COLUMN('04施策の客観指標'!$AY:$AY),FALSE))</f>
        <v>-</v>
      </c>
      <c r="IS75" s="856" t="str">
        <f>IF(II75="-","-",VLOOKUP($A75&amp;"-"&amp;II$4,'04施策の客観指標'!$A$4:$AY$1029,COLUMN('04施策の客観指標'!$AY:$AY),FALSE))</f>
        <v>-</v>
      </c>
      <c r="IT75" s="856" t="str">
        <f>IF(IJ75="-","-",VLOOKUP($A75&amp;"-"&amp;IJ$4,'04施策の客観指標'!$A$4:$AY$1029,COLUMN('04施策の客観指標'!$AY:$AY),FALSE))</f>
        <v>-</v>
      </c>
      <c r="IU75" s="856" t="str">
        <f>IF(IK75="-","-",VLOOKUP($A75&amp;"-"&amp;IK$4,'04施策の客観指標'!$A$4:$AY$1029,COLUMN('04施策の客観指標'!$AY:$AY),FALSE))</f>
        <v>-</v>
      </c>
      <c r="IV75" s="879">
        <f t="shared" si="359"/>
        <v>1</v>
      </c>
      <c r="IW75" s="877">
        <f t="shared" si="360"/>
        <v>1</v>
      </c>
      <c r="IX75" s="878" t="str">
        <f t="shared" si="361"/>
        <v/>
      </c>
      <c r="IY75" s="878" t="str">
        <f t="shared" si="362"/>
        <v/>
      </c>
      <c r="IZ75" s="878" t="str">
        <f t="shared" si="363"/>
        <v/>
      </c>
      <c r="JA75" s="878" t="str">
        <f t="shared" si="364"/>
        <v/>
      </c>
      <c r="JB75" s="878" t="str">
        <f t="shared" si="365"/>
        <v/>
      </c>
      <c r="JC75" s="878" t="str">
        <f t="shared" si="366"/>
        <v/>
      </c>
      <c r="JD75" s="878" t="str">
        <f t="shared" si="367"/>
        <v/>
      </c>
      <c r="JE75" s="878" t="str">
        <f t="shared" si="368"/>
        <v/>
      </c>
      <c r="JF75" s="855">
        <f t="shared" si="369"/>
        <v>0.25</v>
      </c>
      <c r="JG75" s="877" t="str">
        <f>IF($K75="○",VLOOKUP($C75&amp;"-"&amp;JG$4,'05市民生活実感調査'!$A$3:$BC$218,COLUMN('05市民生活実感調査'!$BC:$BC),FALSE),"-")</f>
        <v>-</v>
      </c>
      <c r="JH75" s="878" t="str">
        <f>IF($L75="○",VLOOKUP($C75&amp;"-"&amp;JH$4,'05市民生活実感調査'!$A$3:$BC$218,COLUMN('05市民生活実感調査'!$BC:$BC),FALSE),"-")</f>
        <v>-</v>
      </c>
      <c r="JI75" s="878" t="str">
        <f>IF($M75="○",VLOOKUP($C75&amp;"-"&amp;JI$4,'05市民生活実感調査'!$A$3:$BC$218,COLUMN('05市民生活実感調査'!$BC:$BC),FALSE),"-")</f>
        <v>-</v>
      </c>
      <c r="JJ75" s="878" t="str">
        <f>IF($N75="○",VLOOKUP($C75&amp;"-"&amp;JJ$4,'05市民生活実感調査'!$A$3:$BC$218,COLUMN('05市民生活実感調査'!$BC:$BC),FALSE),"-")</f>
        <v>c</v>
      </c>
      <c r="JK75" s="878" t="str">
        <f>IF($O75="○",VLOOKUP($C75&amp;"-"&amp;JK$4,'05市民生活実感調査'!$A$3:$BC$218,COLUMN('05市民生活実感調査'!$BC:$BC),FALSE),"-")</f>
        <v>-</v>
      </c>
      <c r="JL75" s="878" t="str">
        <f>IF($P75="○",VLOOKUP($C75&amp;"-"&amp;JL$4,'05市民生活実感調査'!$A$3:$BC$218,COLUMN('05市民生活実感調査'!$BC:$BC),FALSE),"-")</f>
        <v>-</v>
      </c>
      <c r="JM75" s="878" t="str">
        <f>IF($Q75="○",VLOOKUP($C75&amp;"-"&amp;JM$4,'05市民生活実感調査'!$A$3:$BC$218,COLUMN('05市民生活実感調査'!$BC:$BC),FALSE),"-")</f>
        <v>-</v>
      </c>
      <c r="JN75" s="878" t="str">
        <f>IF($R75="○",VLOOKUP($C75&amp;"-"&amp;JN$4,'05市民生活実感調査'!$A$3:$BC$218,COLUMN('05市民生活実感調査'!$BC:$BC),FALSE),"-")</f>
        <v>-</v>
      </c>
      <c r="JO75" s="879" t="str">
        <f t="shared" si="370"/>
        <v>c</v>
      </c>
      <c r="JP75" s="877" t="str">
        <f t="shared" si="371"/>
        <v/>
      </c>
      <c r="JQ75" s="878" t="str">
        <f t="shared" si="372"/>
        <v/>
      </c>
      <c r="JR75" s="878" t="str">
        <f t="shared" si="373"/>
        <v/>
      </c>
      <c r="JS75" s="878">
        <f t="shared" si="374"/>
        <v>2</v>
      </c>
      <c r="JT75" s="878" t="str">
        <f t="shared" si="375"/>
        <v/>
      </c>
      <c r="JU75" s="878" t="str">
        <f t="shared" si="376"/>
        <v/>
      </c>
      <c r="JV75" s="878" t="str">
        <f t="shared" si="377"/>
        <v/>
      </c>
      <c r="JW75" s="878" t="str">
        <f t="shared" si="378"/>
        <v/>
      </c>
      <c r="JX75" s="840">
        <f t="shared" si="379"/>
        <v>0.5</v>
      </c>
      <c r="JY75" s="876" t="str">
        <f t="shared" si="263"/>
        <v>市民実感</v>
      </c>
      <c r="JZ75" s="863" t="str">
        <f t="shared" si="380"/>
        <v>地域防災力の充実強化に当たっては、市民一人一人の意識を高める必要があるため、市民生活実感評価を重視する。</v>
      </c>
      <c r="KA75" s="877" t="str">
        <f>VLOOKUP(IL75&amp;JO75&amp;JY75,プルダウン!$AC$2:$AD$71,2,FALSE)</f>
        <v>C</v>
      </c>
      <c r="KB75" s="859" t="str">
        <f>VLOOKUP(KA75,プルダウン!$A$1:$B$6,2,FALSE)</f>
        <v>政策の目的がそこそこ達成されている</v>
      </c>
      <c r="KC75" s="860" t="s">
        <v>2977</v>
      </c>
      <c r="KD75" s="859"/>
      <c r="KE75" s="883" t="str">
        <f>VLOOKUP($A75&amp;"-"&amp;KE$4,'04施策の客観指標'!$A$4:$AY$1029,COLUMN('04施策の客観指標'!$AX:$AX),FALSE)</f>
        <v>d</v>
      </c>
      <c r="KF75" s="813" t="str">
        <f>VLOOKUP($A75&amp;"-"&amp;KF$4,'04施策の客観指標'!$A$4:$AY$1029,COLUMN('04施策の客観指標'!$AX:$AX),FALSE)</f>
        <v>-</v>
      </c>
      <c r="KG75" s="813" t="str">
        <f>VLOOKUP($A75&amp;"-"&amp;KG$4,'04施策の客観指標'!$A$4:$AY$1029,COLUMN('04施策の客観指標'!$AX:$AX),FALSE)</f>
        <v>-</v>
      </c>
      <c r="KH75" s="813" t="str">
        <f>VLOOKUP($A75&amp;"-"&amp;KH$4,'04施策の客観指標'!$A$4:$AY$1029,COLUMN('04施策の客観指標'!$AX:$AX),FALSE)</f>
        <v>-</v>
      </c>
      <c r="KI75" s="813" t="str">
        <f>VLOOKUP($A75&amp;"-"&amp;KI$4,'04施策の客観指標'!$A$4:$AY$1029,COLUMN('04施策の客観指標'!$AX:$AX),FALSE)</f>
        <v>-</v>
      </c>
      <c r="KJ75" s="813" t="str">
        <f>VLOOKUP($A75&amp;"-"&amp;KJ$4,'04施策の客観指標'!$A$4:$AY$1029,COLUMN('04施策の客観指標'!$AX:$AX),FALSE)</f>
        <v>-</v>
      </c>
      <c r="KK75" s="813" t="str">
        <f>VLOOKUP($A75&amp;"-"&amp;KK$4,'04施策の客観指標'!$A$4:$AY$1029,COLUMN('04施策の客観指標'!$AX:$AX),FALSE)</f>
        <v>-</v>
      </c>
      <c r="KL75" s="813" t="str">
        <f>VLOOKUP($A75&amp;"-"&amp;KL$4,'04施策の客観指標'!$A$4:$AY$1029,COLUMN('04施策の客観指標'!$AX:$AX),FALSE)</f>
        <v>-</v>
      </c>
      <c r="KM75" s="813" t="str">
        <f>VLOOKUP($A75&amp;"-"&amp;KM$4,'04施策の客観指標'!$A$4:$AY$1029,COLUMN('04施策の客観指標'!$AX:$AX),FALSE)</f>
        <v>-</v>
      </c>
      <c r="KN75" s="814" t="str">
        <f t="shared" si="381"/>
        <v>d</v>
      </c>
      <c r="KO75" s="423">
        <f>IF(KE75="-","-",VLOOKUP($A75&amp;"-"&amp;KE$4,'04施策の客観指標'!$A$4:$AY$1029,COLUMN('04施策の客観指標'!$AY:$AY),FALSE))</f>
        <v>1</v>
      </c>
      <c r="KP75" s="423" t="str">
        <f>IF(KF75="-","-",VLOOKUP($A75&amp;"-"&amp;KF$4,'04施策の客観指標'!$A$4:$AY$1029,COLUMN('04施策の客観指標'!$AY:$AY),FALSE))</f>
        <v>-</v>
      </c>
      <c r="KQ75" s="423" t="str">
        <f>IF(KG75="-","-",VLOOKUP($A75&amp;"-"&amp;KG$4,'04施策の客観指標'!$A$4:$AY$1029,COLUMN('04施策の客観指標'!$AY:$AY),FALSE))</f>
        <v>-</v>
      </c>
      <c r="KR75" s="423" t="str">
        <f>IF(KH75="-","-",VLOOKUP($A75&amp;"-"&amp;KH$4,'04施策の客観指標'!$A$4:$AY$1029,COLUMN('04施策の客観指標'!$AY:$AY),FALSE))</f>
        <v>-</v>
      </c>
      <c r="KS75" s="423" t="str">
        <f>IF(KI75="-","-",VLOOKUP($A75&amp;"-"&amp;KI$4,'04施策の客観指標'!$A$4:$AY$1029,COLUMN('04施策の客観指標'!$AY:$AY),FALSE))</f>
        <v>-</v>
      </c>
      <c r="KT75" s="423" t="str">
        <f>IF(KJ75="-","-",VLOOKUP($A75&amp;"-"&amp;KJ$4,'04施策の客観指標'!$A$4:$AY$1029,COLUMN('04施策の客観指標'!$AY:$AY),FALSE))</f>
        <v>-</v>
      </c>
      <c r="KU75" s="423" t="str">
        <f>IF(KK75="-","-",VLOOKUP($A75&amp;"-"&amp;KK$4,'04施策の客観指標'!$A$4:$AY$1029,COLUMN('04施策の客観指標'!$AY:$AY),FALSE))</f>
        <v>-</v>
      </c>
      <c r="KV75" s="423" t="str">
        <f>IF(KL75="-","-",VLOOKUP($A75&amp;"-"&amp;KL$4,'04施策の客観指標'!$A$4:$AY$1029,COLUMN('04施策の客観指標'!$AY:$AY),FALSE))</f>
        <v>-</v>
      </c>
      <c r="KW75" s="423" t="str">
        <f>IF(KM75="-","-",VLOOKUP($A75&amp;"-"&amp;KM$4,'04施策の客観指標'!$A$4:$AY$1029,COLUMN('04施策の客観指標'!$AY:$AY),FALSE))</f>
        <v>-</v>
      </c>
      <c r="KX75" s="234">
        <f t="shared" si="382"/>
        <v>1</v>
      </c>
      <c r="KY75" s="237">
        <f t="shared" si="383"/>
        <v>1</v>
      </c>
      <c r="KZ75" s="187" t="str">
        <f t="shared" si="384"/>
        <v/>
      </c>
      <c r="LA75" s="187" t="str">
        <f t="shared" si="385"/>
        <v/>
      </c>
      <c r="LB75" s="187" t="str">
        <f t="shared" si="386"/>
        <v/>
      </c>
      <c r="LC75" s="187" t="str">
        <f t="shared" si="387"/>
        <v/>
      </c>
      <c r="LD75" s="187" t="str">
        <f t="shared" si="388"/>
        <v/>
      </c>
      <c r="LE75" s="187" t="str">
        <f t="shared" si="389"/>
        <v/>
      </c>
      <c r="LF75" s="187" t="str">
        <f t="shared" si="390"/>
        <v/>
      </c>
      <c r="LG75" s="187" t="str">
        <f t="shared" si="391"/>
        <v/>
      </c>
      <c r="LH75" s="240">
        <f t="shared" si="392"/>
        <v>0.25</v>
      </c>
      <c r="LI75" s="820" t="str">
        <f>IF($K75="○",VLOOKUP($C75&amp;"-"&amp;LI$4,'05市民生活実感調査'!$A$3:$BM$218,COLUMN('05市民生活実感調査'!$BM:$BM),FALSE),"-")</f>
        <v>-</v>
      </c>
      <c r="LJ75" s="821" t="str">
        <f>IF($L75="○",VLOOKUP($C75&amp;"-"&amp;LJ$4,'05市民生活実感調査'!$A$3:$BM$218,COLUMN('05市民生活実感調査'!$BM:$BM),FALSE),"-")</f>
        <v>-</v>
      </c>
      <c r="LK75" s="821" t="str">
        <f>IF($M75="○",VLOOKUP($C75&amp;"-"&amp;LK$4,'05市民生活実感調査'!$A$3:$BM$218,COLUMN('05市民生活実感調査'!$BM:$BM),FALSE),"-")</f>
        <v>-</v>
      </c>
      <c r="LL75" s="821" t="str">
        <f>IF($N75="○",VLOOKUP($C75&amp;"-"&amp;LL$4,'05市民生活実感調査'!$A$3:$BM$218,COLUMN('05市民生活実感調査'!$BM:$BM),FALSE),"-")</f>
        <v>c</v>
      </c>
      <c r="LM75" s="821" t="str">
        <f>IF($O75="○",VLOOKUP($C75&amp;"-"&amp;LM$4,'05市民生活実感調査'!$A$3:$BM$218,COLUMN('05市民生活実感調査'!$BM:$BM),FALSE),"-")</f>
        <v>-</v>
      </c>
      <c r="LN75" s="821" t="str">
        <f>IF($P75="○",VLOOKUP($C75&amp;"-"&amp;LN$4,'05市民生活実感調査'!$A$3:$BM$218,COLUMN('05市民生活実感調査'!$BM:$BM),FALSE),"-")</f>
        <v>-</v>
      </c>
      <c r="LO75" s="821" t="str">
        <f>IF($Q75="○",VLOOKUP($C75&amp;"-"&amp;LO$4,'05市民生活実感調査'!$A$3:$BM$218,COLUMN('05市民生活実感調査'!$BM:$BM),FALSE),"-")</f>
        <v>-</v>
      </c>
      <c r="LP75" s="821" t="str">
        <f>IF($R75="○",VLOOKUP($C75&amp;"-"&amp;LP$4,'05市民生活実感調査'!$A$3:$BM$218,COLUMN('05市民生活実感調査'!$BM:$BM),FALSE),"-")</f>
        <v>-</v>
      </c>
      <c r="LQ75" s="822" t="str">
        <f t="shared" si="393"/>
        <v>c</v>
      </c>
      <c r="LR75" s="237" t="str">
        <f t="shared" si="394"/>
        <v/>
      </c>
      <c r="LS75" s="187" t="str">
        <f t="shared" si="395"/>
        <v/>
      </c>
      <c r="LT75" s="187" t="str">
        <f t="shared" si="396"/>
        <v/>
      </c>
      <c r="LU75" s="187">
        <f t="shared" si="397"/>
        <v>2</v>
      </c>
      <c r="LV75" s="187" t="str">
        <f t="shared" si="398"/>
        <v/>
      </c>
      <c r="LW75" s="187" t="str">
        <f t="shared" si="399"/>
        <v/>
      </c>
      <c r="LX75" s="187" t="str">
        <f t="shared" si="400"/>
        <v/>
      </c>
      <c r="LY75" s="187" t="str">
        <f t="shared" si="401"/>
        <v/>
      </c>
      <c r="LZ75" s="422">
        <f t="shared" si="402"/>
        <v>0.5</v>
      </c>
      <c r="MA75" s="103" t="str">
        <f t="shared" si="144"/>
        <v>市民実感</v>
      </c>
      <c r="MB75" s="104" t="str">
        <f t="shared" si="403"/>
        <v>地域防災力の充実強化に当たっては、市民一人一人の意識を高める必要があるため、市民生活実感評価を重視する。</v>
      </c>
      <c r="MC75" s="823" t="str">
        <f>VLOOKUP(KN75&amp;LQ75&amp;MA75,プルダウン!$AC$2:$AD$71,2,FALSE)</f>
        <v>C</v>
      </c>
      <c r="MD75" s="824" t="str">
        <f>VLOOKUP(MC75,プルダウン!$A$1:$B$6,2,FALSE)</f>
        <v>政策の目的がそこそこ達成されている</v>
      </c>
      <c r="ME75" s="91" t="s">
        <v>3569</v>
      </c>
      <c r="MF75" s="190"/>
    </row>
    <row r="76" spans="1:344" ht="123" customHeight="1">
      <c r="A76" s="231">
        <v>2001</v>
      </c>
      <c r="B76" s="104" t="s">
        <v>228</v>
      </c>
      <c r="C76" s="237">
        <f t="shared" si="264"/>
        <v>20</v>
      </c>
      <c r="D76" s="190" t="str">
        <f>IFERROR(VLOOKUP(C76,プルダウン!$L$2:$M$28,2,FALSE),"-")</f>
        <v>歩くまち</v>
      </c>
      <c r="E76" s="104"/>
      <c r="F76" s="232" t="s">
        <v>1414</v>
      </c>
      <c r="G76" s="117" t="s">
        <v>1284</v>
      </c>
      <c r="H76" s="91"/>
      <c r="I76" s="117"/>
      <c r="J76" s="104"/>
      <c r="K76" s="420" t="s">
        <v>383</v>
      </c>
      <c r="L76" s="421" t="s">
        <v>383</v>
      </c>
      <c r="M76" s="421" t="s">
        <v>83</v>
      </c>
      <c r="N76" s="421" t="s">
        <v>83</v>
      </c>
      <c r="O76" s="421" t="s">
        <v>83</v>
      </c>
      <c r="P76" s="421" t="s">
        <v>83</v>
      </c>
      <c r="Q76" s="421" t="s">
        <v>83</v>
      </c>
      <c r="R76" s="422" t="s">
        <v>83</v>
      </c>
      <c r="S76" s="877" t="str">
        <f>VLOOKUP($A76&amp;"-"&amp;S$4,'04施策の客観指標'!$A$4:$AY$1029,COLUMN('04施策の客観指標'!$AS:$AS),FALSE)</f>
        <v>-</v>
      </c>
      <c r="T76" s="878" t="str">
        <f>VLOOKUP($A76&amp;"-"&amp;T$4,'04施策の客観指標'!$A$4:$AY$1029,COLUMN('04施策の客観指標'!$AS:$AS),FALSE)</f>
        <v>-</v>
      </c>
      <c r="U76" s="878" t="str">
        <f>VLOOKUP($A76&amp;"-"&amp;U$4,'04施策の客観指標'!$A$4:$AY$1029,COLUMN('04施策の客観指標'!$AS:$AS),FALSE)</f>
        <v>-</v>
      </c>
      <c r="V76" s="878" t="str">
        <f>VLOOKUP($A76&amp;"-"&amp;V$4,'04施策の客観指標'!$A$4:$AY$1029,COLUMN('04施策の客観指標'!$AS:$AS),FALSE)</f>
        <v>-</v>
      </c>
      <c r="W76" s="878" t="str">
        <f>VLOOKUP($A76&amp;"-"&amp;W$4,'04施策の客観指標'!$A$4:$AY$1029,COLUMN('04施策の客観指標'!$AS:$AS),FALSE)</f>
        <v>-</v>
      </c>
      <c r="X76" s="878" t="str">
        <f>VLOOKUP($A76&amp;"-"&amp;X$4,'04施策の客観指標'!$A$4:$AY$1029,COLUMN('04施策の客観指標'!$AS:$AS),FALSE)</f>
        <v>-</v>
      </c>
      <c r="Y76" s="878" t="str">
        <f>VLOOKUP($A76&amp;"-"&amp;Y$4,'04施策の客観指標'!$A$4:$AY$1029,COLUMN('04施策の客観指標'!$AS:$AS),FALSE)</f>
        <v>-</v>
      </c>
      <c r="Z76" s="878" t="str">
        <f>VLOOKUP($A76&amp;"-"&amp;Z$4,'04施策の客観指標'!$A$4:$AY$1029,COLUMN('04施策の客観指標'!$AS:$AS),FALSE)</f>
        <v>-</v>
      </c>
      <c r="AA76" s="852" t="str">
        <f>VLOOKUP($A76&amp;"-"&amp;AA$4,'04施策の客観指標'!$A$4:$AY$1029,COLUMN('04施策の客観指標'!$AS:$AS),FALSE)</f>
        <v>-</v>
      </c>
      <c r="AB76" s="876" t="str">
        <f t="shared" si="265"/>
        <v>-</v>
      </c>
      <c r="AC76" s="856" t="s">
        <v>83</v>
      </c>
      <c r="AD76" s="878" t="s">
        <v>83</v>
      </c>
      <c r="AE76" s="878" t="s">
        <v>83</v>
      </c>
      <c r="AF76" s="878" t="s">
        <v>83</v>
      </c>
      <c r="AG76" s="878" t="s">
        <v>83</v>
      </c>
      <c r="AH76" s="878" t="s">
        <v>83</v>
      </c>
      <c r="AI76" s="878" t="s">
        <v>83</v>
      </c>
      <c r="AJ76" s="878" t="s">
        <v>83</v>
      </c>
      <c r="AK76" s="878" t="s">
        <v>83</v>
      </c>
      <c r="AL76" s="879">
        <f t="shared" si="266"/>
        <v>0</v>
      </c>
      <c r="AM76" s="877" t="str">
        <f t="shared" si="267"/>
        <v/>
      </c>
      <c r="AN76" s="878" t="str">
        <f t="shared" si="268"/>
        <v/>
      </c>
      <c r="AO76" s="878" t="str">
        <f t="shared" si="269"/>
        <v/>
      </c>
      <c r="AP76" s="878" t="str">
        <f t="shared" si="270"/>
        <v/>
      </c>
      <c r="AQ76" s="878" t="str">
        <f t="shared" si="271"/>
        <v/>
      </c>
      <c r="AR76" s="878" t="str">
        <f t="shared" si="272"/>
        <v/>
      </c>
      <c r="AS76" s="878" t="str">
        <f t="shared" si="273"/>
        <v/>
      </c>
      <c r="AT76" s="878" t="str">
        <f t="shared" si="274"/>
        <v/>
      </c>
      <c r="AU76" s="852" t="str">
        <f t="shared" si="275"/>
        <v/>
      </c>
      <c r="AV76" s="855" t="str">
        <f t="shared" si="276"/>
        <v>-</v>
      </c>
      <c r="AW76" s="856" t="str">
        <f>IF($K76="○",VLOOKUP($C76&amp;"-"&amp;AW$4,'05市民生活実感調査'!$A$3:$BC$218,COLUMN('05市民生活実感調査'!$O:$O),FALSE),"-")</f>
        <v>c</v>
      </c>
      <c r="AX76" s="878" t="str">
        <f>IF($L76="○",VLOOKUP($C76&amp;"-"&amp;AX$4,'05市民生活実感調査'!$A$3:$BC$218,COLUMN('05市民生活実感調査'!$O:$O),FALSE),"-")</f>
        <v>b</v>
      </c>
      <c r="AY76" s="878" t="str">
        <f>IF($M76="○",VLOOKUP($C76&amp;"-"&amp;AY$4,'05市民生活実感調査'!$A$3:$BC$218,COLUMN('05市民生活実感調査'!$O:$O),FALSE),"-")</f>
        <v>-</v>
      </c>
      <c r="AZ76" s="878" t="str">
        <f>IF($N76="○",VLOOKUP($C76&amp;"-"&amp;AZ$4,'05市民生活実感調査'!$A$3:$BC$218,COLUMN('05市民生活実感調査'!$O:$O),FALSE),"-")</f>
        <v>-</v>
      </c>
      <c r="BA76" s="878" t="str">
        <f>IF($O76="○",VLOOKUP($C76&amp;"-"&amp;BA$4,'05市民生活実感調査'!$A$3:$BC$218,COLUMN('05市民生活実感調査'!$O:$O),FALSE),"-")</f>
        <v>-</v>
      </c>
      <c r="BB76" s="878" t="str">
        <f>IF($P76="○",VLOOKUP($C76&amp;"-"&amp;BB$4,'05市民生活実感調査'!$A$3:$BC$218,COLUMN('05市民生活実感調査'!$O:$O),FALSE),"-")</f>
        <v>-</v>
      </c>
      <c r="BC76" s="878" t="str">
        <f>IF($Q76="○",VLOOKUP($C76&amp;"-"&amp;BC$4,'05市民生活実感調査'!$A$3:$BC$218,COLUMN('05市民生活実感調査'!$O:$O),FALSE),"-")</f>
        <v>-</v>
      </c>
      <c r="BD76" s="878" t="str">
        <f>IF($R76="○",VLOOKUP($C76&amp;"-"&amp;BD$4,'05市民生活実感調査'!$A$3:$BC$218,COLUMN('05市民生活実感調査'!$O:$O),FALSE),"-")</f>
        <v>-</v>
      </c>
      <c r="BE76" s="879" t="str">
        <f t="shared" si="277"/>
        <v>b</v>
      </c>
      <c r="BF76" s="877">
        <f t="shared" si="278"/>
        <v>2</v>
      </c>
      <c r="BG76" s="878">
        <f t="shared" si="279"/>
        <v>3</v>
      </c>
      <c r="BH76" s="878" t="str">
        <f t="shared" si="280"/>
        <v/>
      </c>
      <c r="BI76" s="878" t="str">
        <f t="shared" si="281"/>
        <v/>
      </c>
      <c r="BJ76" s="878" t="str">
        <f t="shared" si="282"/>
        <v/>
      </c>
      <c r="BK76" s="878" t="str">
        <f t="shared" si="283"/>
        <v/>
      </c>
      <c r="BL76" s="878" t="str">
        <f t="shared" si="284"/>
        <v/>
      </c>
      <c r="BM76" s="878" t="str">
        <f t="shared" si="285"/>
        <v/>
      </c>
      <c r="BN76" s="840">
        <f t="shared" si="286"/>
        <v>0.625</v>
      </c>
      <c r="BO76" s="880" t="s">
        <v>122</v>
      </c>
      <c r="BP76" s="863" t="s">
        <v>1932</v>
      </c>
      <c r="BQ76" s="877" t="s">
        <v>313</v>
      </c>
      <c r="BR76" s="887" t="str">
        <f>VLOOKUP(BQ76,プルダウン!$A$1:$B$6,2,FALSE)</f>
        <v>政策の目的がかなり達成されている</v>
      </c>
      <c r="BS76" s="860"/>
      <c r="BT76" s="887"/>
      <c r="BU76" s="863" t="s">
        <v>1460</v>
      </c>
      <c r="BV76" s="891" t="s">
        <v>1704</v>
      </c>
      <c r="BW76" s="889" t="str">
        <f>VLOOKUP($A76&amp;"-"&amp;BW$4,'04施策の客観指標'!$A$4:$AY$1029,COLUMN('04施策の客観指標'!$AT:$AT),FALSE)</f>
        <v>-</v>
      </c>
      <c r="BX76" s="878" t="str">
        <f>VLOOKUP($A76&amp;"-"&amp;BX$4,'04施策の客観指標'!$A$4:$AY$1029,COLUMN('04施策の客観指標'!$AT:$AT),FALSE)</f>
        <v>-</v>
      </c>
      <c r="BY76" s="878" t="str">
        <f>VLOOKUP($A76&amp;"-"&amp;BY$4,'04施策の客観指標'!$A$4:$AY$1029,COLUMN('04施策の客観指標'!$AT:$AT),FALSE)</f>
        <v>-</v>
      </c>
      <c r="BZ76" s="878" t="str">
        <f>VLOOKUP($A76&amp;"-"&amp;BZ$4,'04施策の客観指標'!$A$4:$AY$1029,COLUMN('04施策の客観指標'!$AT:$AT),FALSE)</f>
        <v>-</v>
      </c>
      <c r="CA76" s="878" t="str">
        <f>VLOOKUP($A76&amp;"-"&amp;CA$4,'04施策の客観指標'!$A$4:$AY$1029,COLUMN('04施策の客観指標'!$AT:$AT),FALSE)</f>
        <v>-</v>
      </c>
      <c r="CB76" s="878" t="str">
        <f>VLOOKUP($A76&amp;"-"&amp;CB$4,'04施策の客観指標'!$A$4:$AY$1029,COLUMN('04施策の客観指標'!$AT:$AT),FALSE)</f>
        <v>-</v>
      </c>
      <c r="CC76" s="878" t="str">
        <f>VLOOKUP($A76&amp;"-"&amp;CC$4,'04施策の客観指標'!$A$4:$AY$1029,COLUMN('04施策の客観指標'!$AT:$AT),FALSE)</f>
        <v>-</v>
      </c>
      <c r="CD76" s="878" t="str">
        <f>VLOOKUP($A76&amp;"-"&amp;CD$4,'04施策の客観指標'!$A$4:$AY$1029,COLUMN('04施策の客観指標'!$AT:$AT),FALSE)</f>
        <v>-</v>
      </c>
      <c r="CE76" s="852" t="str">
        <f>VLOOKUP($A76&amp;"-"&amp;CE$4,'04施策の客観指標'!$A$4:$AY$1029,COLUMN('04施策の客観指標'!$AT:$AT),FALSE)</f>
        <v>-</v>
      </c>
      <c r="CF76" s="879" t="str">
        <f t="shared" si="287"/>
        <v>-</v>
      </c>
      <c r="CG76" s="856" t="str">
        <f>IF(BW76="-","-",VLOOKUP($A76&amp;"-"&amp;BW$4,'04施策の客観指標'!$A$4:$AY$1029,COLUMN('04施策の客観指標'!$AY:$AY),FALSE))</f>
        <v>-</v>
      </c>
      <c r="CH76" s="856" t="str">
        <f>IF(BX76="-","-",VLOOKUP($A76&amp;"-"&amp;BX$4,'04施策の客観指標'!$A$4:$AY$1029,COLUMN('04施策の客観指標'!$AY:$AY),FALSE))</f>
        <v>-</v>
      </c>
      <c r="CI76" s="856" t="str">
        <f>IF(BY76="-","-",VLOOKUP($A76&amp;"-"&amp;BY$4,'04施策の客観指標'!$A$4:$AY$1029,COLUMN('04施策の客観指標'!$AY:$AY),FALSE))</f>
        <v>-</v>
      </c>
      <c r="CJ76" s="856" t="str">
        <f>IF(BZ76="-","-",VLOOKUP($A76&amp;"-"&amp;BZ$4,'04施策の客観指標'!$A$4:$AY$1029,COLUMN('04施策の客観指標'!$AY:$AY),FALSE))</f>
        <v>-</v>
      </c>
      <c r="CK76" s="856" t="str">
        <f>IF(CA76="-","-",VLOOKUP($A76&amp;"-"&amp;CA$4,'04施策の客観指標'!$A$4:$AY$1029,COLUMN('04施策の客観指標'!$AY:$AY),FALSE))</f>
        <v>-</v>
      </c>
      <c r="CL76" s="856" t="str">
        <f>IF(CB76="-","-",VLOOKUP($A76&amp;"-"&amp;CB$4,'04施策の客観指標'!$A$4:$AY$1029,COLUMN('04施策の客観指標'!$AY:$AY),FALSE))</f>
        <v>-</v>
      </c>
      <c r="CM76" s="856" t="str">
        <f>IF(CC76="-","-",VLOOKUP($A76&amp;"-"&amp;CC$4,'04施策の客観指標'!$A$4:$AY$1029,COLUMN('04施策の客観指標'!$AY:$AY),FALSE))</f>
        <v>-</v>
      </c>
      <c r="CN76" s="856" t="str">
        <f>IF(CD76="-","-",VLOOKUP($A76&amp;"-"&amp;CD$4,'04施策の客観指標'!$A$4:$AY$1029,COLUMN('04施策の客観指標'!$AY:$AY),FALSE))</f>
        <v>-</v>
      </c>
      <c r="CO76" s="856" t="str">
        <f>IF(CE76="-","-",VLOOKUP($A76&amp;"-"&amp;CE$4,'04施策の客観指標'!$A$4:$AY$1029,COLUMN('04施策の客観指標'!$AY:$AY),FALSE))</f>
        <v>-</v>
      </c>
      <c r="CP76" s="879">
        <f t="shared" si="288"/>
        <v>0</v>
      </c>
      <c r="CQ76" s="877" t="str">
        <f t="shared" si="289"/>
        <v/>
      </c>
      <c r="CR76" s="878" t="str">
        <f t="shared" si="290"/>
        <v/>
      </c>
      <c r="CS76" s="878" t="str">
        <f t="shared" si="291"/>
        <v/>
      </c>
      <c r="CT76" s="878" t="str">
        <f t="shared" si="292"/>
        <v/>
      </c>
      <c r="CU76" s="878" t="str">
        <f t="shared" si="293"/>
        <v/>
      </c>
      <c r="CV76" s="878" t="str">
        <f t="shared" si="294"/>
        <v/>
      </c>
      <c r="CW76" s="878" t="str">
        <f t="shared" si="295"/>
        <v/>
      </c>
      <c r="CX76" s="878" t="str">
        <f t="shared" si="296"/>
        <v/>
      </c>
      <c r="CY76" s="878" t="str">
        <f t="shared" si="297"/>
        <v/>
      </c>
      <c r="CZ76" s="855" t="str">
        <f t="shared" si="298"/>
        <v>-</v>
      </c>
      <c r="DA76" s="877" t="str">
        <f>IF($K76="○",VLOOKUP($C76&amp;"-"&amp;DA$4,'05市民生活実感調査'!$A$3:$BC$218,COLUMN('05市民生活実感調査'!$Y:$Y),FALSE),"-")</f>
        <v>c</v>
      </c>
      <c r="DB76" s="878" t="str">
        <f>IF($L76="○",VLOOKUP($C76&amp;"-"&amp;DB$4,'05市民生活実感調査'!$A$3:$BC$218,COLUMN('05市民生活実感調査'!$Y:$Y),FALSE),"-")</f>
        <v>c</v>
      </c>
      <c r="DC76" s="878" t="str">
        <f>IF($M76="○",VLOOKUP($C76&amp;"-"&amp;DC$4,'05市民生活実感調査'!$A$3:$BC$218,COLUMN('05市民生活実感調査'!$Y:$Y),FALSE),"-")</f>
        <v>-</v>
      </c>
      <c r="DD76" s="878" t="str">
        <f>IF($N76="○",VLOOKUP($C76&amp;"-"&amp;DD$4,'05市民生活実感調査'!$A$3:$BC$218,COLUMN('05市民生活実感調査'!$Y:$Y),FALSE),"-")</f>
        <v>-</v>
      </c>
      <c r="DE76" s="878" t="str">
        <f>IF($O76="○",VLOOKUP($C76&amp;"-"&amp;DE$4,'05市民生活実感調査'!$A$3:$BC$218,COLUMN('05市民生活実感調査'!$Y:$Y),FALSE),"-")</f>
        <v>-</v>
      </c>
      <c r="DF76" s="878" t="str">
        <f>IF($P76="○",VLOOKUP($C76&amp;"-"&amp;DF$4,'05市民生活実感調査'!$A$3:$BC$218,COLUMN('05市民生活実感調査'!$Y:$Y),FALSE),"-")</f>
        <v>-</v>
      </c>
      <c r="DG76" s="878" t="str">
        <f>IF($Q76="○",VLOOKUP($C76&amp;"-"&amp;DG$4,'05市民生活実感調査'!$A$3:$BC$218,COLUMN('05市民生活実感調査'!$Y:$Y),FALSE),"-")</f>
        <v>-</v>
      </c>
      <c r="DH76" s="878" t="str">
        <f>IF($R76="○",VLOOKUP($C76&amp;"-"&amp;DH$4,'05市民生活実感調査'!$A$3:$BC$218,COLUMN('05市民生活実感調査'!$Y:$Y),FALSE),"-")</f>
        <v>-</v>
      </c>
      <c r="DI76" s="879" t="str">
        <f t="shared" si="299"/>
        <v>c</v>
      </c>
      <c r="DJ76" s="877">
        <f t="shared" si="300"/>
        <v>2</v>
      </c>
      <c r="DK76" s="878">
        <f t="shared" si="301"/>
        <v>2</v>
      </c>
      <c r="DL76" s="878" t="str">
        <f t="shared" si="302"/>
        <v/>
      </c>
      <c r="DM76" s="878" t="str">
        <f t="shared" si="303"/>
        <v/>
      </c>
      <c r="DN76" s="878" t="str">
        <f t="shared" si="404"/>
        <v/>
      </c>
      <c r="DO76" s="878" t="str">
        <f t="shared" si="304"/>
        <v/>
      </c>
      <c r="DP76" s="878" t="str">
        <f t="shared" si="305"/>
        <v/>
      </c>
      <c r="DQ76" s="878" t="str">
        <f t="shared" si="306"/>
        <v/>
      </c>
      <c r="DR76" s="840">
        <f t="shared" si="307"/>
        <v>0.5</v>
      </c>
      <c r="DS76" s="876" t="str">
        <f t="shared" si="308"/>
        <v>客観指標</v>
      </c>
      <c r="DT76" s="863" t="str">
        <f t="shared" si="309"/>
        <v>市民の生活実感に施策の効果がすぐ反映されにくい性質があるため、客観指標総合評価を重視する。</v>
      </c>
      <c r="DU76" s="877" t="str">
        <f>VLOOKUP(CF76&amp;DI76&amp;DS76,プルダウン!$AC$2:$AD$71,2,FALSE)</f>
        <v>C</v>
      </c>
      <c r="DV76" s="859" t="str">
        <f>VLOOKUP(DU76,プルダウン!$A$1:$B$6,2,FALSE)</f>
        <v>政策の目的がそこそこ達成されている</v>
      </c>
      <c r="DW76" s="860"/>
      <c r="DX76" s="859"/>
      <c r="DY76" s="889" t="str">
        <f>VLOOKUP($A76&amp;"-"&amp;DY$4,'04施策の客観指標'!$A$4:$AY$1029,COLUMN('04施策の客観指標'!$AU:$AU),FALSE)</f>
        <v>b</v>
      </c>
      <c r="DZ76" s="878" t="str">
        <f>VLOOKUP($A76&amp;"-"&amp;DZ$4,'04施策の客観指標'!$A$4:$AY$1029,COLUMN('04施策の客観指標'!$AU:$AU),FALSE)</f>
        <v>-</v>
      </c>
      <c r="EA76" s="878" t="str">
        <f>VLOOKUP($A76&amp;"-"&amp;EA$4,'04施策の客観指標'!$A$4:$AY$1029,COLUMN('04施策の客観指標'!$AU:$AU),FALSE)</f>
        <v>-</v>
      </c>
      <c r="EB76" s="878" t="str">
        <f>VLOOKUP($A76&amp;"-"&amp;EB$4,'04施策の客観指標'!$A$4:$AY$1029,COLUMN('04施策の客観指標'!$AU:$AU),FALSE)</f>
        <v>-</v>
      </c>
      <c r="EC76" s="878" t="str">
        <f>VLOOKUP($A76&amp;"-"&amp;EC$4,'04施策の客観指標'!$A$4:$AY$1029,COLUMN('04施策の客観指標'!$AU:$AU),FALSE)</f>
        <v>-</v>
      </c>
      <c r="ED76" s="878" t="str">
        <f>VLOOKUP($A76&amp;"-"&amp;ED$4,'04施策の客観指標'!$A$4:$AY$1029,COLUMN('04施策の客観指標'!$AU:$AU),FALSE)</f>
        <v>-</v>
      </c>
      <c r="EE76" s="878" t="str">
        <f>VLOOKUP($A76&amp;"-"&amp;EE$4,'04施策の客観指標'!$A$4:$AY$1029,COLUMN('04施策の客観指標'!$AU:$AU),FALSE)</f>
        <v>-</v>
      </c>
      <c r="EF76" s="878" t="str">
        <f>VLOOKUP($A76&amp;"-"&amp;EF$4,'04施策の客観指標'!$A$4:$AY$1029,COLUMN('04施策の客観指標'!$AU:$AU),FALSE)</f>
        <v>-</v>
      </c>
      <c r="EG76" s="878" t="str">
        <f>VLOOKUP($A76&amp;"-"&amp;EG$4,'04施策の客観指標'!$A$4:$AY$1029,COLUMN('04施策の客観指標'!$AU:$AU),FALSE)</f>
        <v>-</v>
      </c>
      <c r="EH76" s="879" t="str">
        <f t="shared" si="310"/>
        <v>b</v>
      </c>
      <c r="EI76" s="895">
        <f>IF(DY76="-","-",VLOOKUP($A76&amp;"-"&amp;DY$4,'04施策の客観指標'!$A$4:$AY$1029,COLUMN('04施策の客観指標'!$AY:$AY),FALSE))</f>
        <v>1</v>
      </c>
      <c r="EJ76" s="895" t="str">
        <f>IF(DZ76="-","-",VLOOKUP($A76&amp;"-"&amp;DZ$4,'04施策の客観指標'!$A$4:$AY$1029,COLUMN('04施策の客観指標'!$AY:$AY),FALSE))</f>
        <v>-</v>
      </c>
      <c r="EK76" s="895" t="str">
        <f>IF(EA76="-","-",VLOOKUP($A76&amp;"-"&amp;EA$4,'04施策の客観指標'!$A$4:$AY$1029,COLUMN('04施策の客観指標'!$AY:$AY),FALSE))</f>
        <v>-</v>
      </c>
      <c r="EL76" s="895" t="str">
        <f>IF(EB76="-","-",VLOOKUP($A76&amp;"-"&amp;EB$4,'04施策の客観指標'!$A$4:$AY$1029,COLUMN('04施策の客観指標'!$AY:$AY),FALSE))</f>
        <v>-</v>
      </c>
      <c r="EM76" s="895" t="str">
        <f>IF(EC76="-","-",VLOOKUP($A76&amp;"-"&amp;EC$4,'04施策の客観指標'!$A$4:$AY$1029,COLUMN('04施策の客観指標'!$AY:$AY),FALSE))</f>
        <v>-</v>
      </c>
      <c r="EN76" s="895" t="str">
        <f>IF(ED76="-","-",VLOOKUP($A76&amp;"-"&amp;ED$4,'04施策の客観指標'!$A$4:$AY$1029,COLUMN('04施策の客観指標'!$AY:$AY),FALSE))</f>
        <v>-</v>
      </c>
      <c r="EO76" s="895" t="str">
        <f>IF(EE76="-","-",VLOOKUP($A76&amp;"-"&amp;EE$4,'04施策の客観指標'!$A$4:$AY$1029,COLUMN('04施策の客観指標'!$AY:$AY),FALSE))</f>
        <v>-</v>
      </c>
      <c r="EP76" s="895" t="str">
        <f>IF(EF76="-","-",VLOOKUP($A76&amp;"-"&amp;EF$4,'04施策の客観指標'!$A$4:$AY$1029,COLUMN('04施策の客観指標'!$AY:$AY),FALSE))</f>
        <v>-</v>
      </c>
      <c r="EQ76" s="895" t="str">
        <f>IF(EG76="-","-",VLOOKUP($A76&amp;"-"&amp;EG$4,'04施策の客観指標'!$A$4:$AY$1029,COLUMN('04施策の客観指標'!$AY:$AY),FALSE))</f>
        <v>-</v>
      </c>
      <c r="ER76" s="879">
        <f t="shared" si="311"/>
        <v>1</v>
      </c>
      <c r="ES76" s="877">
        <f t="shared" si="312"/>
        <v>3</v>
      </c>
      <c r="ET76" s="878" t="str">
        <f t="shared" si="313"/>
        <v/>
      </c>
      <c r="EU76" s="878" t="str">
        <f t="shared" si="314"/>
        <v/>
      </c>
      <c r="EV76" s="878" t="str">
        <f t="shared" si="315"/>
        <v/>
      </c>
      <c r="EW76" s="878" t="str">
        <f t="shared" si="316"/>
        <v/>
      </c>
      <c r="EX76" s="878" t="str">
        <f t="shared" si="317"/>
        <v/>
      </c>
      <c r="EY76" s="878" t="str">
        <f t="shared" si="318"/>
        <v/>
      </c>
      <c r="EZ76" s="878" t="str">
        <f t="shared" si="319"/>
        <v/>
      </c>
      <c r="FA76" s="878" t="str">
        <f t="shared" si="320"/>
        <v/>
      </c>
      <c r="FB76" s="855">
        <f t="shared" si="321"/>
        <v>0.75</v>
      </c>
      <c r="FC76" s="877" t="str">
        <f>IF($K76="○",VLOOKUP($C76&amp;"-"&amp;FC$4,'05市民生活実感調査'!$A$3:$BC$218,COLUMN('05市民生活実感調査'!$AI:$AI),FALSE),"-")</f>
        <v>c</v>
      </c>
      <c r="FD76" s="878" t="str">
        <f>IF($L76="○",VLOOKUP($C76&amp;"-"&amp;FD$4,'05市民生活実感調査'!$A$3:$BC$218,COLUMN('05市民生活実感調査'!$AI:$AI),FALSE),"-")</f>
        <v>c</v>
      </c>
      <c r="FE76" s="878" t="str">
        <f>IF($M76="○",VLOOKUP($C76&amp;"-"&amp;FE$4,'05市民生活実感調査'!$A$3:$BC$218,COLUMN('05市民生活実感調査'!$AI:$AI),FALSE),"-")</f>
        <v>-</v>
      </c>
      <c r="FF76" s="878" t="str">
        <f>IF($N76="○",VLOOKUP($C76&amp;"-"&amp;FF$4,'05市民生活実感調査'!$A$3:$BC$218,COLUMN('05市民生活実感調査'!$AI:$AI),FALSE),"-")</f>
        <v>-</v>
      </c>
      <c r="FG76" s="878" t="str">
        <f>IF($O76="○",VLOOKUP($C76&amp;"-"&amp;FG$4,'05市民生活実感調査'!$A$3:$BC$218,COLUMN('05市民生活実感調査'!$AI:$AI),FALSE),"-")</f>
        <v>-</v>
      </c>
      <c r="FH76" s="878" t="str">
        <f>IF($P76="○",VLOOKUP($C76&amp;"-"&amp;FH$4,'05市民生活実感調査'!$A$3:$BC$218,COLUMN('05市民生活実感調査'!$AI:$AI),FALSE),"-")</f>
        <v>-</v>
      </c>
      <c r="FI76" s="878" t="str">
        <f>IF($Q76="○",VLOOKUP($C76&amp;"-"&amp;FI$4,'05市民生活実感調査'!$A$3:$BC$218,COLUMN('05市民生活実感調査'!$AI:$AI),FALSE),"-")</f>
        <v>-</v>
      </c>
      <c r="FJ76" s="878" t="str">
        <f>IF($R76="○",VLOOKUP($C76&amp;"-"&amp;FJ$4,'05市民生活実感調査'!$A$3:$BC$218,COLUMN('05市民生活実感調査'!$AI:$AI),FALSE),"-")</f>
        <v>-</v>
      </c>
      <c r="FK76" s="879" t="str">
        <f t="shared" si="322"/>
        <v>c</v>
      </c>
      <c r="FL76" s="877">
        <f t="shared" si="323"/>
        <v>2</v>
      </c>
      <c r="FM76" s="878">
        <f t="shared" si="324"/>
        <v>2</v>
      </c>
      <c r="FN76" s="878" t="str">
        <f t="shared" si="325"/>
        <v/>
      </c>
      <c r="FO76" s="878" t="str">
        <f t="shared" si="326"/>
        <v/>
      </c>
      <c r="FP76" s="878" t="str">
        <f t="shared" si="327"/>
        <v/>
      </c>
      <c r="FQ76" s="878" t="str">
        <f t="shared" si="328"/>
        <v/>
      </c>
      <c r="FR76" s="878" t="str">
        <f t="shared" si="329"/>
        <v/>
      </c>
      <c r="FS76" s="878" t="str">
        <f t="shared" si="330"/>
        <v/>
      </c>
      <c r="FT76" s="840">
        <f t="shared" si="331"/>
        <v>0.5</v>
      </c>
      <c r="FU76" s="876" t="str">
        <f t="shared" si="332"/>
        <v>客観指標</v>
      </c>
      <c r="FV76" s="863" t="str">
        <f t="shared" si="333"/>
        <v>市民の生活実感に施策の効果がすぐ反映されにくい性質があるため、客観指標総合評価を重視する。</v>
      </c>
      <c r="FW76" s="877" t="str">
        <f>VLOOKUP(EH76&amp;FK76&amp;FU76,プルダウン!$AC$2:$AD$71,2,FALSE)</f>
        <v>B</v>
      </c>
      <c r="FX76" s="859" t="str">
        <f>VLOOKUP(FW76,プルダウン!$A$1:$B$6,2,FALSE)</f>
        <v>政策の目的がかなり達成されている</v>
      </c>
      <c r="FY76" s="860"/>
      <c r="FZ76" s="859"/>
      <c r="GA76" s="889" t="str">
        <f>VLOOKUP($A76&amp;"-"&amp;GA$4,'04施策の客観指標'!$A$4:$AY$1029,COLUMN('04施策の客観指標'!$AV:$AV),FALSE)</f>
        <v>a</v>
      </c>
      <c r="GB76" s="878" t="str">
        <f>VLOOKUP($A76&amp;"-"&amp;GB$4,'04施策の客観指標'!$A$4:$AY$1029,COLUMN('04施策の客観指標'!$AV:$AV),FALSE)</f>
        <v>-</v>
      </c>
      <c r="GC76" s="878" t="str">
        <f>VLOOKUP($A76&amp;"-"&amp;GC$4,'04施策の客観指標'!$A$4:$AY$1029,COLUMN('04施策の客観指標'!$AV:$AV),FALSE)</f>
        <v>-</v>
      </c>
      <c r="GD76" s="878" t="str">
        <f>VLOOKUP($A76&amp;"-"&amp;GD$4,'04施策の客観指標'!$A$4:$AY$1029,COLUMN('04施策の客観指標'!$AV:$AV),FALSE)</f>
        <v>-</v>
      </c>
      <c r="GE76" s="878" t="str">
        <f>VLOOKUP($A76&amp;"-"&amp;GE$4,'04施策の客観指標'!$A$4:$AY$1029,COLUMN('04施策の客観指標'!$AV:$AV),FALSE)</f>
        <v>-</v>
      </c>
      <c r="GF76" s="878" t="str">
        <f>VLOOKUP($A76&amp;"-"&amp;GF$4,'04施策の客観指標'!$A$4:$AY$1029,COLUMN('04施策の客観指標'!$AV:$AV),FALSE)</f>
        <v>-</v>
      </c>
      <c r="GG76" s="878" t="str">
        <f>VLOOKUP($A76&amp;"-"&amp;GG$4,'04施策の客観指標'!$A$4:$AY$1029,COLUMN('04施策の客観指標'!$AV:$AV),FALSE)</f>
        <v>-</v>
      </c>
      <c r="GH76" s="878" t="str">
        <f>VLOOKUP($A76&amp;"-"&amp;GH$4,'04施策の客観指標'!$A$4:$AY$1029,COLUMN('04施策の客観指標'!$AV:$AV),FALSE)</f>
        <v>-</v>
      </c>
      <c r="GI76" s="878" t="str">
        <f>VLOOKUP($A76&amp;"-"&amp;GI$4,'04施策の客観指標'!$A$4:$AY$1029,COLUMN('04施策の客観指標'!$AV:$AV),FALSE)</f>
        <v>-</v>
      </c>
      <c r="GJ76" s="879" t="str">
        <f t="shared" si="334"/>
        <v>a</v>
      </c>
      <c r="GK76" s="856">
        <f>IF(GA76="-","-",VLOOKUP($A76&amp;"-"&amp;GA$4,'04施策の客観指標'!$A$4:$AY$1029,COLUMN('04施策の客観指標'!$AY:$AY),FALSE))</f>
        <v>1</v>
      </c>
      <c r="GL76" s="856" t="str">
        <f>IF(GB76="-","-",VLOOKUP($A76&amp;"-"&amp;GB$4,'04施策の客観指標'!$A$4:$AY$1029,COLUMN('04施策の客観指標'!$AY:$AY),FALSE))</f>
        <v>-</v>
      </c>
      <c r="GM76" s="856" t="str">
        <f>IF(GC76="-","-",VLOOKUP($A76&amp;"-"&amp;GC$4,'04施策の客観指標'!$A$4:$AY$1029,COLUMN('04施策の客観指標'!$AY:$AY),FALSE))</f>
        <v>-</v>
      </c>
      <c r="GN76" s="856" t="str">
        <f>IF(GD76="-","-",VLOOKUP($A76&amp;"-"&amp;GD$4,'04施策の客観指標'!$A$4:$AY$1029,COLUMN('04施策の客観指標'!$AY:$AY),FALSE))</f>
        <v>-</v>
      </c>
      <c r="GO76" s="856" t="str">
        <f>IF(GE76="-","-",VLOOKUP($A76&amp;"-"&amp;GE$4,'04施策の客観指標'!$A$4:$AY$1029,COLUMN('04施策の客観指標'!$AY:$AY),FALSE))</f>
        <v>-</v>
      </c>
      <c r="GP76" s="856" t="str">
        <f>IF(GF76="-","-",VLOOKUP($A76&amp;"-"&amp;GF$4,'04施策の客観指標'!$A$4:$AY$1029,COLUMN('04施策の客観指標'!$AY:$AY),FALSE))</f>
        <v>-</v>
      </c>
      <c r="GQ76" s="856" t="str">
        <f>IF(GG76="-","-",VLOOKUP($A76&amp;"-"&amp;GG$4,'04施策の客観指標'!$A$4:$AY$1029,COLUMN('04施策の客観指標'!$AY:$AY),FALSE))</f>
        <v>-</v>
      </c>
      <c r="GR76" s="856" t="str">
        <f>IF(GH76="-","-",VLOOKUP($A76&amp;"-"&amp;GH$4,'04施策の客観指標'!$A$4:$AY$1029,COLUMN('04施策の客観指標'!$AY:$AY),FALSE))</f>
        <v>-</v>
      </c>
      <c r="GS76" s="856" t="str">
        <f>IF(GI76="-","-",VLOOKUP($A76&amp;"-"&amp;GI$4,'04施策の客観指標'!$A$4:$AY$1029,COLUMN('04施策の客観指標'!$AY:$AY),FALSE))</f>
        <v>-</v>
      </c>
      <c r="GT76" s="879">
        <f t="shared" si="335"/>
        <v>1</v>
      </c>
      <c r="GU76" s="877">
        <f t="shared" si="336"/>
        <v>4</v>
      </c>
      <c r="GV76" s="878" t="str">
        <f t="shared" si="337"/>
        <v/>
      </c>
      <c r="GW76" s="878" t="str">
        <f t="shared" si="338"/>
        <v/>
      </c>
      <c r="GX76" s="878" t="str">
        <f t="shared" si="339"/>
        <v/>
      </c>
      <c r="GY76" s="878" t="str">
        <f t="shared" si="340"/>
        <v/>
      </c>
      <c r="GZ76" s="878" t="str">
        <f t="shared" si="341"/>
        <v/>
      </c>
      <c r="HA76" s="878" t="str">
        <f t="shared" si="342"/>
        <v/>
      </c>
      <c r="HB76" s="878" t="str">
        <f t="shared" si="343"/>
        <v/>
      </c>
      <c r="HC76" s="878" t="str">
        <f t="shared" si="344"/>
        <v/>
      </c>
      <c r="HD76" s="855">
        <f t="shared" si="345"/>
        <v>1</v>
      </c>
      <c r="HE76" s="877" t="str">
        <f>IF($K76="○",VLOOKUP($C76&amp;"-"&amp;HE$4,'05市民生活実感調査'!$A$3:$BC$218,COLUMN('05市民生活実感調査'!$AS:$AS),FALSE),"-")</f>
        <v>c</v>
      </c>
      <c r="HF76" s="878" t="str">
        <f>IF($L76="○",VLOOKUP($C76&amp;"-"&amp;HF$4,'05市民生活実感調査'!$A$3:$BC$218,COLUMN('05市民生活実感調査'!$AS:$AS),FALSE),"-")</f>
        <v>c</v>
      </c>
      <c r="HG76" s="878" t="str">
        <f>IF($M76="○",VLOOKUP($C76&amp;"-"&amp;HG$4,'05市民生活実感調査'!$A$3:$BC$218,COLUMN('05市民生活実感調査'!$AS:$AS),FALSE),"-")</f>
        <v>-</v>
      </c>
      <c r="HH76" s="878" t="str">
        <f>IF($N76="○",VLOOKUP($C76&amp;"-"&amp;HH$4,'05市民生活実感調査'!$A$3:$BC$218,COLUMN('05市民生活実感調査'!$AS:$AS),FALSE),"-")</f>
        <v>-</v>
      </c>
      <c r="HI76" s="878" t="str">
        <f>IF($O76="○",VLOOKUP($C76&amp;"-"&amp;HI$4,'05市民生活実感調査'!$A$3:$BC$218,COLUMN('05市民生活実感調査'!$AS:$AS),FALSE),"-")</f>
        <v>-</v>
      </c>
      <c r="HJ76" s="878" t="str">
        <f>IF($P76="○",VLOOKUP($C76&amp;"-"&amp;HJ$4,'05市民生活実感調査'!$A$3:$BC$218,COLUMN('05市民生活実感調査'!$AS:$AS),FALSE),"-")</f>
        <v>-</v>
      </c>
      <c r="HK76" s="878" t="str">
        <f>IF($Q76="○",VLOOKUP($C76&amp;"-"&amp;HK$4,'05市民生活実感調査'!$A$3:$BC$218,COLUMN('05市民生活実感調査'!$AS:$AS),FALSE),"-")</f>
        <v>-</v>
      </c>
      <c r="HL76" s="878" t="str">
        <f>IF($R76="○",VLOOKUP($C76&amp;"-"&amp;HL$4,'05市民生活実感調査'!$A$3:$BC$218,COLUMN('05市民生活実感調査'!$AS:$AS),FALSE),"-")</f>
        <v>-</v>
      </c>
      <c r="HM76" s="879" t="str">
        <f t="shared" si="346"/>
        <v>c</v>
      </c>
      <c r="HN76" s="877">
        <f t="shared" si="347"/>
        <v>2</v>
      </c>
      <c r="HO76" s="878">
        <f t="shared" si="348"/>
        <v>2</v>
      </c>
      <c r="HP76" s="878" t="str">
        <f t="shared" si="349"/>
        <v/>
      </c>
      <c r="HQ76" s="878" t="str">
        <f t="shared" si="350"/>
        <v/>
      </c>
      <c r="HR76" s="878" t="str">
        <f t="shared" si="351"/>
        <v/>
      </c>
      <c r="HS76" s="878" t="str">
        <f t="shared" si="352"/>
        <v/>
      </c>
      <c r="HT76" s="878" t="str">
        <f t="shared" si="353"/>
        <v/>
      </c>
      <c r="HU76" s="878" t="str">
        <f t="shared" si="354"/>
        <v/>
      </c>
      <c r="HV76" s="840">
        <f t="shared" si="355"/>
        <v>0.5</v>
      </c>
      <c r="HW76" s="876" t="str">
        <f t="shared" si="356"/>
        <v>客観指標</v>
      </c>
      <c r="HX76" s="863" t="str">
        <f t="shared" si="357"/>
        <v>市民の生活実感に施策の効果がすぐ反映されにくい性質があるため、客観指標総合評価を重視する。</v>
      </c>
      <c r="HY76" s="877" t="str">
        <f>VLOOKUP(GJ76&amp;HM76&amp;HW76,プルダウン!$AC$2:$AD$71,2,FALSE)</f>
        <v>B</v>
      </c>
      <c r="HZ76" s="859" t="str">
        <f>VLOOKUP(HY76,プルダウン!$A$1:$B$6,2,FALSE)</f>
        <v>政策の目的がかなり達成されている</v>
      </c>
      <c r="IA76" s="860"/>
      <c r="IB76" s="859"/>
      <c r="IC76" s="889" t="str">
        <f>VLOOKUP($A76&amp;"-"&amp;IC$4,'04施策の客観指標'!$A$4:$AY$1029,COLUMN('04施策の客観指標'!$AW:$AW),FALSE)</f>
        <v>-</v>
      </c>
      <c r="ID76" s="878" t="str">
        <f>VLOOKUP($A76&amp;"-"&amp;ID$4,'04施策の客観指標'!$A$4:$AY$1029,COLUMN('04施策の客観指標'!$AW:$AW),FALSE)</f>
        <v>-</v>
      </c>
      <c r="IE76" s="878" t="str">
        <f>VLOOKUP($A76&amp;"-"&amp;IE$4,'04施策の客観指標'!$A$4:$AY$1029,COLUMN('04施策の客観指標'!$AW:$AW),FALSE)</f>
        <v>-</v>
      </c>
      <c r="IF76" s="878" t="str">
        <f>VLOOKUP($A76&amp;"-"&amp;IF$4,'04施策の客観指標'!$A$4:$AY$1029,COLUMN('04施策の客観指標'!$AW:$AW),FALSE)</f>
        <v>-</v>
      </c>
      <c r="IG76" s="878" t="str">
        <f>VLOOKUP($A76&amp;"-"&amp;IG$4,'04施策の客観指標'!$A$4:$AY$1029,COLUMN('04施策の客観指標'!$AW:$AW),FALSE)</f>
        <v>-</v>
      </c>
      <c r="IH76" s="878" t="str">
        <f>VLOOKUP($A76&amp;"-"&amp;IH$4,'04施策の客観指標'!$A$4:$AY$1029,COLUMN('04施策の客観指標'!$AW:$AW),FALSE)</f>
        <v>-</v>
      </c>
      <c r="II76" s="878" t="str">
        <f>VLOOKUP($A76&amp;"-"&amp;II$4,'04施策の客観指標'!$A$4:$AY$1029,COLUMN('04施策の客観指標'!$AW:$AW),FALSE)</f>
        <v>-</v>
      </c>
      <c r="IJ76" s="878" t="str">
        <f>VLOOKUP($A76&amp;"-"&amp;IJ$4,'04施策の客観指標'!$A$4:$AY$1029,COLUMN('04施策の客観指標'!$AW:$AW),FALSE)</f>
        <v>-</v>
      </c>
      <c r="IK76" s="878" t="str">
        <f>VLOOKUP($A76&amp;"-"&amp;IK$4,'04施策の客観指標'!$A$4:$AY$1029,COLUMN('04施策の客観指標'!$AW:$AW),FALSE)</f>
        <v>-</v>
      </c>
      <c r="IL76" s="879" t="str">
        <f t="shared" si="358"/>
        <v>-</v>
      </c>
      <c r="IM76" s="856" t="str">
        <f>IF(IC76="-","-",VLOOKUP($A76&amp;"-"&amp;IC$4,'04施策の客観指標'!$A$4:$AY$1029,COLUMN('04施策の客観指標'!$AY:$AY),FALSE))</f>
        <v>-</v>
      </c>
      <c r="IN76" s="856" t="str">
        <f>IF(ID76="-","-",VLOOKUP($A76&amp;"-"&amp;ID$4,'04施策の客観指標'!$A$4:$AY$1029,COLUMN('04施策の客観指標'!$AY:$AY),FALSE))</f>
        <v>-</v>
      </c>
      <c r="IO76" s="856" t="str">
        <f>IF(IE76="-","-",VLOOKUP($A76&amp;"-"&amp;IE$4,'04施策の客観指標'!$A$4:$AY$1029,COLUMN('04施策の客観指標'!$AY:$AY),FALSE))</f>
        <v>-</v>
      </c>
      <c r="IP76" s="856" t="str">
        <f>IF(IF76="-","-",VLOOKUP($A76&amp;"-"&amp;IF$4,'04施策の客観指標'!$A$4:$AY$1029,COLUMN('04施策の客観指標'!$AY:$AY),FALSE))</f>
        <v>-</v>
      </c>
      <c r="IQ76" s="856" t="str">
        <f>IF(IG76="-","-",VLOOKUP($A76&amp;"-"&amp;IG$4,'04施策の客観指標'!$A$4:$AY$1029,COLUMN('04施策の客観指標'!$AY:$AY),FALSE))</f>
        <v>-</v>
      </c>
      <c r="IR76" s="856" t="str">
        <f>IF(IH76="-","-",VLOOKUP($A76&amp;"-"&amp;IH$4,'04施策の客観指標'!$A$4:$AY$1029,COLUMN('04施策の客観指標'!$AY:$AY),FALSE))</f>
        <v>-</v>
      </c>
      <c r="IS76" s="856" t="str">
        <f>IF(II76="-","-",VLOOKUP($A76&amp;"-"&amp;II$4,'04施策の客観指標'!$A$4:$AY$1029,COLUMN('04施策の客観指標'!$AY:$AY),FALSE))</f>
        <v>-</v>
      </c>
      <c r="IT76" s="856" t="str">
        <f>IF(IJ76="-","-",VLOOKUP($A76&amp;"-"&amp;IJ$4,'04施策の客観指標'!$A$4:$AY$1029,COLUMN('04施策の客観指標'!$AY:$AY),FALSE))</f>
        <v>-</v>
      </c>
      <c r="IU76" s="856" t="str">
        <f>IF(IK76="-","-",VLOOKUP($A76&amp;"-"&amp;IK$4,'04施策の客観指標'!$A$4:$AY$1029,COLUMN('04施策の客観指標'!$AY:$AY),FALSE))</f>
        <v>-</v>
      </c>
      <c r="IV76" s="879">
        <f t="shared" si="359"/>
        <v>0</v>
      </c>
      <c r="IW76" s="877" t="str">
        <f t="shared" si="360"/>
        <v/>
      </c>
      <c r="IX76" s="878" t="str">
        <f t="shared" si="361"/>
        <v/>
      </c>
      <c r="IY76" s="878" t="str">
        <f t="shared" si="362"/>
        <v/>
      </c>
      <c r="IZ76" s="878" t="str">
        <f t="shared" si="363"/>
        <v/>
      </c>
      <c r="JA76" s="878" t="str">
        <f t="shared" si="364"/>
        <v/>
      </c>
      <c r="JB76" s="878" t="str">
        <f t="shared" si="365"/>
        <v/>
      </c>
      <c r="JC76" s="878" t="str">
        <f t="shared" si="366"/>
        <v/>
      </c>
      <c r="JD76" s="878" t="str">
        <f t="shared" si="367"/>
        <v/>
      </c>
      <c r="JE76" s="878" t="str">
        <f t="shared" si="368"/>
        <v/>
      </c>
      <c r="JF76" s="855" t="str">
        <f t="shared" si="369"/>
        <v>-</v>
      </c>
      <c r="JG76" s="877" t="str">
        <f>IF($K76="○",VLOOKUP($C76&amp;"-"&amp;JG$4,'05市民生活実感調査'!$A$3:$BC$218,COLUMN('05市民生活実感調査'!$BC:$BC),FALSE),"-")</f>
        <v>c</v>
      </c>
      <c r="JH76" s="878" t="str">
        <f>IF($L76="○",VLOOKUP($C76&amp;"-"&amp;JH$4,'05市民生活実感調査'!$A$3:$BC$218,COLUMN('05市民生活実感調査'!$BC:$BC),FALSE),"-")</f>
        <v>c</v>
      </c>
      <c r="JI76" s="878" t="str">
        <f>IF($M76="○",VLOOKUP($C76&amp;"-"&amp;JI$4,'05市民生活実感調査'!$A$3:$BC$218,COLUMN('05市民生活実感調査'!$BC:$BC),FALSE),"-")</f>
        <v>-</v>
      </c>
      <c r="JJ76" s="878" t="str">
        <f>IF($N76="○",VLOOKUP($C76&amp;"-"&amp;JJ$4,'05市民生活実感調査'!$A$3:$BC$218,COLUMN('05市民生活実感調査'!$BC:$BC),FALSE),"-")</f>
        <v>-</v>
      </c>
      <c r="JK76" s="878" t="str">
        <f>IF($O76="○",VLOOKUP($C76&amp;"-"&amp;JK$4,'05市民生活実感調査'!$A$3:$BC$218,COLUMN('05市民生活実感調査'!$BC:$BC),FALSE),"-")</f>
        <v>-</v>
      </c>
      <c r="JL76" s="878" t="str">
        <f>IF($P76="○",VLOOKUP($C76&amp;"-"&amp;JL$4,'05市民生活実感調査'!$A$3:$BC$218,COLUMN('05市民生活実感調査'!$BC:$BC),FALSE),"-")</f>
        <v>-</v>
      </c>
      <c r="JM76" s="878" t="str">
        <f>IF($Q76="○",VLOOKUP($C76&amp;"-"&amp;JM$4,'05市民生活実感調査'!$A$3:$BC$218,COLUMN('05市民生活実感調査'!$BC:$BC),FALSE),"-")</f>
        <v>-</v>
      </c>
      <c r="JN76" s="878" t="str">
        <f>IF($R76="○",VLOOKUP($C76&amp;"-"&amp;JN$4,'05市民生活実感調査'!$A$3:$BC$218,COLUMN('05市民生活実感調査'!$BC:$BC),FALSE),"-")</f>
        <v>-</v>
      </c>
      <c r="JO76" s="879" t="str">
        <f t="shared" si="370"/>
        <v>c</v>
      </c>
      <c r="JP76" s="877">
        <f t="shared" si="371"/>
        <v>2</v>
      </c>
      <c r="JQ76" s="878">
        <f t="shared" si="372"/>
        <v>2</v>
      </c>
      <c r="JR76" s="878" t="str">
        <f t="shared" si="373"/>
        <v/>
      </c>
      <c r="JS76" s="878" t="str">
        <f t="shared" si="374"/>
        <v/>
      </c>
      <c r="JT76" s="878" t="str">
        <f t="shared" si="375"/>
        <v/>
      </c>
      <c r="JU76" s="878" t="str">
        <f t="shared" si="376"/>
        <v/>
      </c>
      <c r="JV76" s="878" t="str">
        <f t="shared" si="377"/>
        <v/>
      </c>
      <c r="JW76" s="878" t="str">
        <f t="shared" si="378"/>
        <v/>
      </c>
      <c r="JX76" s="840">
        <f t="shared" si="379"/>
        <v>0.5</v>
      </c>
      <c r="JY76" s="876" t="str">
        <f t="shared" si="263"/>
        <v>客観指標</v>
      </c>
      <c r="JZ76" s="863" t="str">
        <f t="shared" si="380"/>
        <v>市民の生活実感に施策の効果がすぐ反映されにくい性質があるため、客観指標総合評価を重視する。</v>
      </c>
      <c r="KA76" s="877" t="str">
        <f>VLOOKUP(IL76&amp;JO76&amp;JY76,プルダウン!$AC$2:$AD$71,2,FALSE)</f>
        <v>C</v>
      </c>
      <c r="KB76" s="859" t="str">
        <f>VLOOKUP(KA76,プルダウン!$A$1:$B$6,2,FALSE)</f>
        <v>政策の目的がそこそこ達成されている</v>
      </c>
      <c r="KC76" s="860"/>
      <c r="KD76" s="859"/>
      <c r="KE76" s="883" t="str">
        <f>VLOOKUP($A76&amp;"-"&amp;KE$4,'04施策の客観指標'!$A$4:$AY$1029,COLUMN('04施策の客観指標'!$AX:$AX),FALSE)</f>
        <v>a</v>
      </c>
      <c r="KF76" s="813" t="str">
        <f>VLOOKUP($A76&amp;"-"&amp;KF$4,'04施策の客観指標'!$A$4:$AY$1029,COLUMN('04施策の客観指標'!$AX:$AX),FALSE)</f>
        <v>-</v>
      </c>
      <c r="KG76" s="813" t="str">
        <f>VLOOKUP($A76&amp;"-"&amp;KG$4,'04施策の客観指標'!$A$4:$AY$1029,COLUMN('04施策の客観指標'!$AX:$AX),FALSE)</f>
        <v>-</v>
      </c>
      <c r="KH76" s="813" t="str">
        <f>VLOOKUP($A76&amp;"-"&amp;KH$4,'04施策の客観指標'!$A$4:$AY$1029,COLUMN('04施策の客観指標'!$AX:$AX),FALSE)</f>
        <v>-</v>
      </c>
      <c r="KI76" s="813" t="str">
        <f>VLOOKUP($A76&amp;"-"&amp;KI$4,'04施策の客観指標'!$A$4:$AY$1029,COLUMN('04施策の客観指標'!$AX:$AX),FALSE)</f>
        <v>-</v>
      </c>
      <c r="KJ76" s="813" t="str">
        <f>VLOOKUP($A76&amp;"-"&amp;KJ$4,'04施策の客観指標'!$A$4:$AY$1029,COLUMN('04施策の客観指標'!$AX:$AX),FALSE)</f>
        <v>-</v>
      </c>
      <c r="KK76" s="813" t="str">
        <f>VLOOKUP($A76&amp;"-"&amp;KK$4,'04施策の客観指標'!$A$4:$AY$1029,COLUMN('04施策の客観指標'!$AX:$AX),FALSE)</f>
        <v>-</v>
      </c>
      <c r="KL76" s="813" t="str">
        <f>VLOOKUP($A76&amp;"-"&amp;KL$4,'04施策の客観指標'!$A$4:$AY$1029,COLUMN('04施策の客観指標'!$AX:$AX),FALSE)</f>
        <v>-</v>
      </c>
      <c r="KM76" s="813" t="str">
        <f>VLOOKUP($A76&amp;"-"&amp;KM$4,'04施策の客観指標'!$A$4:$AY$1029,COLUMN('04施策の客観指標'!$AX:$AX),FALSE)</f>
        <v>-</v>
      </c>
      <c r="KN76" s="814" t="str">
        <f t="shared" si="381"/>
        <v>a</v>
      </c>
      <c r="KO76" s="423">
        <f>IF(KE76="-","-",VLOOKUP($A76&amp;"-"&amp;KE$4,'04施策の客観指標'!$A$4:$AY$1029,COLUMN('04施策の客観指標'!$AY:$AY),FALSE))</f>
        <v>1</v>
      </c>
      <c r="KP76" s="423" t="str">
        <f>IF(KF76="-","-",VLOOKUP($A76&amp;"-"&amp;KF$4,'04施策の客観指標'!$A$4:$AY$1029,COLUMN('04施策の客観指標'!$AY:$AY),FALSE))</f>
        <v>-</v>
      </c>
      <c r="KQ76" s="423" t="str">
        <f>IF(KG76="-","-",VLOOKUP($A76&amp;"-"&amp;KG$4,'04施策の客観指標'!$A$4:$AY$1029,COLUMN('04施策の客観指標'!$AY:$AY),FALSE))</f>
        <v>-</v>
      </c>
      <c r="KR76" s="423" t="str">
        <f>IF(KH76="-","-",VLOOKUP($A76&amp;"-"&amp;KH$4,'04施策の客観指標'!$A$4:$AY$1029,COLUMN('04施策の客観指標'!$AY:$AY),FALSE))</f>
        <v>-</v>
      </c>
      <c r="KS76" s="423" t="str">
        <f>IF(KI76="-","-",VLOOKUP($A76&amp;"-"&amp;KI$4,'04施策の客観指標'!$A$4:$AY$1029,COLUMN('04施策の客観指標'!$AY:$AY),FALSE))</f>
        <v>-</v>
      </c>
      <c r="KT76" s="423" t="str">
        <f>IF(KJ76="-","-",VLOOKUP($A76&amp;"-"&amp;KJ$4,'04施策の客観指標'!$A$4:$AY$1029,COLUMN('04施策の客観指標'!$AY:$AY),FALSE))</f>
        <v>-</v>
      </c>
      <c r="KU76" s="423" t="str">
        <f>IF(KK76="-","-",VLOOKUP($A76&amp;"-"&amp;KK$4,'04施策の客観指標'!$A$4:$AY$1029,COLUMN('04施策の客観指標'!$AY:$AY),FALSE))</f>
        <v>-</v>
      </c>
      <c r="KV76" s="423" t="str">
        <f>IF(KL76="-","-",VLOOKUP($A76&amp;"-"&amp;KL$4,'04施策の客観指標'!$A$4:$AY$1029,COLUMN('04施策の客観指標'!$AY:$AY),FALSE))</f>
        <v>-</v>
      </c>
      <c r="KW76" s="423" t="str">
        <f>IF(KM76="-","-",VLOOKUP($A76&amp;"-"&amp;KM$4,'04施策の客観指標'!$A$4:$AY$1029,COLUMN('04施策の客観指標'!$AY:$AY),FALSE))</f>
        <v>-</v>
      </c>
      <c r="KX76" s="234">
        <f t="shared" si="382"/>
        <v>1</v>
      </c>
      <c r="KY76" s="237">
        <f t="shared" si="383"/>
        <v>4</v>
      </c>
      <c r="KZ76" s="187" t="str">
        <f t="shared" si="384"/>
        <v/>
      </c>
      <c r="LA76" s="187" t="str">
        <f t="shared" si="385"/>
        <v/>
      </c>
      <c r="LB76" s="187" t="str">
        <f t="shared" si="386"/>
        <v/>
      </c>
      <c r="LC76" s="187" t="str">
        <f t="shared" si="387"/>
        <v/>
      </c>
      <c r="LD76" s="187" t="str">
        <f t="shared" si="388"/>
        <v/>
      </c>
      <c r="LE76" s="187" t="str">
        <f t="shared" si="389"/>
        <v/>
      </c>
      <c r="LF76" s="187" t="str">
        <f t="shared" si="390"/>
        <v/>
      </c>
      <c r="LG76" s="187" t="str">
        <f t="shared" si="391"/>
        <v/>
      </c>
      <c r="LH76" s="240">
        <f t="shared" si="392"/>
        <v>1</v>
      </c>
      <c r="LI76" s="820" t="str">
        <f>IF($K76="○",VLOOKUP($C76&amp;"-"&amp;LI$4,'05市民生活実感調査'!$A$3:$BM$218,COLUMN('05市民生活実感調査'!$BM:$BM),FALSE),"-")</f>
        <v>c</v>
      </c>
      <c r="LJ76" s="821" t="str">
        <f>IF($L76="○",VLOOKUP($C76&amp;"-"&amp;LJ$4,'05市民生活実感調査'!$A$3:$BM$218,COLUMN('05市民生活実感調査'!$BM:$BM),FALSE),"-")</f>
        <v>c</v>
      </c>
      <c r="LK76" s="821" t="str">
        <f>IF($M76="○",VLOOKUP($C76&amp;"-"&amp;LK$4,'05市民生活実感調査'!$A$3:$BM$218,COLUMN('05市民生活実感調査'!$BM:$BM),FALSE),"-")</f>
        <v>-</v>
      </c>
      <c r="LL76" s="821" t="str">
        <f>IF($N76="○",VLOOKUP($C76&amp;"-"&amp;LL$4,'05市民生活実感調査'!$A$3:$BM$218,COLUMN('05市民生活実感調査'!$BM:$BM),FALSE),"-")</f>
        <v>-</v>
      </c>
      <c r="LM76" s="821" t="str">
        <f>IF($O76="○",VLOOKUP($C76&amp;"-"&amp;LM$4,'05市民生活実感調査'!$A$3:$BM$218,COLUMN('05市民生活実感調査'!$BM:$BM),FALSE),"-")</f>
        <v>-</v>
      </c>
      <c r="LN76" s="821" t="str">
        <f>IF($P76="○",VLOOKUP($C76&amp;"-"&amp;LN$4,'05市民生活実感調査'!$A$3:$BM$218,COLUMN('05市民生活実感調査'!$BM:$BM),FALSE),"-")</f>
        <v>-</v>
      </c>
      <c r="LO76" s="821" t="str">
        <f>IF($Q76="○",VLOOKUP($C76&amp;"-"&amp;LO$4,'05市民生活実感調査'!$A$3:$BM$218,COLUMN('05市民生活実感調査'!$BM:$BM),FALSE),"-")</f>
        <v>-</v>
      </c>
      <c r="LP76" s="821" t="str">
        <f>IF($R76="○",VLOOKUP($C76&amp;"-"&amp;LP$4,'05市民生活実感調査'!$A$3:$BM$218,COLUMN('05市民生活実感調査'!$BM:$BM),FALSE),"-")</f>
        <v>-</v>
      </c>
      <c r="LQ76" s="822" t="str">
        <f t="shared" si="393"/>
        <v>c</v>
      </c>
      <c r="LR76" s="237">
        <f t="shared" si="394"/>
        <v>2</v>
      </c>
      <c r="LS76" s="187">
        <f t="shared" si="395"/>
        <v>2</v>
      </c>
      <c r="LT76" s="187" t="str">
        <f t="shared" si="396"/>
        <v/>
      </c>
      <c r="LU76" s="187" t="str">
        <f t="shared" si="397"/>
        <v/>
      </c>
      <c r="LV76" s="187" t="str">
        <f t="shared" si="398"/>
        <v/>
      </c>
      <c r="LW76" s="187" t="str">
        <f t="shared" si="399"/>
        <v/>
      </c>
      <c r="LX76" s="187" t="str">
        <f t="shared" si="400"/>
        <v/>
      </c>
      <c r="LY76" s="187" t="str">
        <f t="shared" si="401"/>
        <v/>
      </c>
      <c r="LZ76" s="422">
        <f t="shared" si="402"/>
        <v>0.5</v>
      </c>
      <c r="MA76" s="103" t="str">
        <f t="shared" si="144"/>
        <v>客観指標</v>
      </c>
      <c r="MB76" s="104" t="str">
        <f t="shared" si="403"/>
        <v>市民の生活実感に施策の効果がすぐ反映されにくい性質があるため、客観指標総合評価を重視する。</v>
      </c>
      <c r="MC76" s="823" t="str">
        <f>VLOOKUP(KN76&amp;LQ76&amp;MA76,プルダウン!$AC$2:$AD$71,2,FALSE)</f>
        <v>B</v>
      </c>
      <c r="MD76" s="824" t="str">
        <f>VLOOKUP(MC76,プルダウン!$A$1:$B$6,2,FALSE)</f>
        <v>政策の目的がかなり達成されている</v>
      </c>
      <c r="ME76" s="91"/>
      <c r="MF76" s="190"/>
    </row>
    <row r="77" spans="1:344" ht="123" customHeight="1">
      <c r="A77" s="231">
        <v>2002</v>
      </c>
      <c r="B77" s="104" t="s">
        <v>229</v>
      </c>
      <c r="C77" s="237">
        <f t="shared" si="264"/>
        <v>20</v>
      </c>
      <c r="D77" s="190" t="str">
        <f>IFERROR(VLOOKUP(C77,プルダウン!$L$2:$M$28,2,FALSE),"-")</f>
        <v>歩くまち</v>
      </c>
      <c r="E77" s="104"/>
      <c r="F77" s="232" t="s">
        <v>1414</v>
      </c>
      <c r="G77" s="117" t="s">
        <v>1284</v>
      </c>
      <c r="H77" s="91"/>
      <c r="I77" s="117"/>
      <c r="J77" s="104"/>
      <c r="K77" s="420" t="s">
        <v>383</v>
      </c>
      <c r="L77" s="421" t="s">
        <v>83</v>
      </c>
      <c r="M77" s="421" t="s">
        <v>383</v>
      </c>
      <c r="N77" s="421" t="s">
        <v>83</v>
      </c>
      <c r="O77" s="421" t="s">
        <v>83</v>
      </c>
      <c r="P77" s="421" t="s">
        <v>83</v>
      </c>
      <c r="Q77" s="421" t="s">
        <v>83</v>
      </c>
      <c r="R77" s="422" t="s">
        <v>83</v>
      </c>
      <c r="S77" s="877" t="str">
        <f>VLOOKUP($A77&amp;"-"&amp;S$4,'04施策の客観指標'!$A$4:$AY$1029,COLUMN('04施策の客観指標'!$AS:$AS),FALSE)</f>
        <v>-</v>
      </c>
      <c r="T77" s="878" t="str">
        <f>VLOOKUP($A77&amp;"-"&amp;T$4,'04施策の客観指標'!$A$4:$AY$1029,COLUMN('04施策の客観指標'!$AS:$AS),FALSE)</f>
        <v>-</v>
      </c>
      <c r="U77" s="878" t="str">
        <f>VLOOKUP($A77&amp;"-"&amp;U$4,'04施策の客観指標'!$A$4:$AY$1029,COLUMN('04施策の客観指標'!$AS:$AS),FALSE)</f>
        <v>-</v>
      </c>
      <c r="V77" s="878" t="str">
        <f>VLOOKUP($A77&amp;"-"&amp;V$4,'04施策の客観指標'!$A$4:$AY$1029,COLUMN('04施策の客観指標'!$AS:$AS),FALSE)</f>
        <v>-</v>
      </c>
      <c r="W77" s="878" t="str">
        <f>VLOOKUP($A77&amp;"-"&amp;W$4,'04施策の客観指標'!$A$4:$AY$1029,COLUMN('04施策の客観指標'!$AS:$AS),FALSE)</f>
        <v>-</v>
      </c>
      <c r="X77" s="878" t="str">
        <f>VLOOKUP($A77&amp;"-"&amp;X$4,'04施策の客観指標'!$A$4:$AY$1029,COLUMN('04施策の客観指標'!$AS:$AS),FALSE)</f>
        <v>-</v>
      </c>
      <c r="Y77" s="878" t="str">
        <f>VLOOKUP($A77&amp;"-"&amp;Y$4,'04施策の客観指標'!$A$4:$AY$1029,COLUMN('04施策の客観指標'!$AS:$AS),FALSE)</f>
        <v>-</v>
      </c>
      <c r="Z77" s="878" t="str">
        <f>VLOOKUP($A77&amp;"-"&amp;Z$4,'04施策の客観指標'!$A$4:$AY$1029,COLUMN('04施策の客観指標'!$AS:$AS),FALSE)</f>
        <v>-</v>
      </c>
      <c r="AA77" s="852" t="str">
        <f>VLOOKUP($A77&amp;"-"&amp;AA$4,'04施策の客観指標'!$A$4:$AY$1029,COLUMN('04施策の客観指標'!$AS:$AS),FALSE)</f>
        <v>-</v>
      </c>
      <c r="AB77" s="876" t="str">
        <f t="shared" si="265"/>
        <v>-</v>
      </c>
      <c r="AC77" s="856" t="s">
        <v>83</v>
      </c>
      <c r="AD77" s="878" t="s">
        <v>83</v>
      </c>
      <c r="AE77" s="878" t="s">
        <v>83</v>
      </c>
      <c r="AF77" s="878" t="s">
        <v>83</v>
      </c>
      <c r="AG77" s="878" t="s">
        <v>83</v>
      </c>
      <c r="AH77" s="878" t="s">
        <v>83</v>
      </c>
      <c r="AI77" s="878" t="s">
        <v>83</v>
      </c>
      <c r="AJ77" s="878" t="s">
        <v>83</v>
      </c>
      <c r="AK77" s="878" t="s">
        <v>83</v>
      </c>
      <c r="AL77" s="879">
        <f t="shared" si="266"/>
        <v>0</v>
      </c>
      <c r="AM77" s="877" t="str">
        <f t="shared" si="267"/>
        <v/>
      </c>
      <c r="AN77" s="878" t="str">
        <f t="shared" si="268"/>
        <v/>
      </c>
      <c r="AO77" s="878" t="str">
        <f t="shared" si="269"/>
        <v/>
      </c>
      <c r="AP77" s="878" t="str">
        <f t="shared" si="270"/>
        <v/>
      </c>
      <c r="AQ77" s="878" t="str">
        <f t="shared" si="271"/>
        <v/>
      </c>
      <c r="AR77" s="878" t="str">
        <f t="shared" si="272"/>
        <v/>
      </c>
      <c r="AS77" s="878" t="str">
        <f t="shared" si="273"/>
        <v/>
      </c>
      <c r="AT77" s="878" t="str">
        <f t="shared" si="274"/>
        <v/>
      </c>
      <c r="AU77" s="852" t="str">
        <f t="shared" si="275"/>
        <v/>
      </c>
      <c r="AV77" s="855" t="str">
        <f t="shared" si="276"/>
        <v>-</v>
      </c>
      <c r="AW77" s="856" t="str">
        <f>IF($K77="○",VLOOKUP($C77&amp;"-"&amp;AW$4,'05市民生活実感調査'!$A$3:$BC$218,COLUMN('05市民生活実感調査'!$O:$O),FALSE),"-")</f>
        <v>c</v>
      </c>
      <c r="AX77" s="878" t="str">
        <f>IF($L77="○",VLOOKUP($C77&amp;"-"&amp;AX$4,'05市民生活実感調査'!$A$3:$BC$218,COLUMN('05市民生活実感調査'!$O:$O),FALSE),"-")</f>
        <v>-</v>
      </c>
      <c r="AY77" s="878" t="str">
        <f>IF($M77="○",VLOOKUP($C77&amp;"-"&amp;AY$4,'05市民生活実感調査'!$A$3:$BC$218,COLUMN('05市民生活実感調査'!$O:$O),FALSE),"-")</f>
        <v>a</v>
      </c>
      <c r="AZ77" s="878" t="str">
        <f>IF($N77="○",VLOOKUP($C77&amp;"-"&amp;AZ$4,'05市民生活実感調査'!$A$3:$BC$218,COLUMN('05市民生活実感調査'!$O:$O),FALSE),"-")</f>
        <v>-</v>
      </c>
      <c r="BA77" s="878" t="str">
        <f>IF($O77="○",VLOOKUP($C77&amp;"-"&amp;BA$4,'05市民生活実感調査'!$A$3:$BC$218,COLUMN('05市民生活実感調査'!$O:$O),FALSE),"-")</f>
        <v>-</v>
      </c>
      <c r="BB77" s="878" t="str">
        <f>IF($P77="○",VLOOKUP($C77&amp;"-"&amp;BB$4,'05市民生活実感調査'!$A$3:$BC$218,COLUMN('05市民生活実感調査'!$O:$O),FALSE),"-")</f>
        <v>-</v>
      </c>
      <c r="BC77" s="878" t="str">
        <f>IF($Q77="○",VLOOKUP($C77&amp;"-"&amp;BC$4,'05市民生活実感調査'!$A$3:$BC$218,COLUMN('05市民生活実感調査'!$O:$O),FALSE),"-")</f>
        <v>-</v>
      </c>
      <c r="BD77" s="878" t="str">
        <f>IF($R77="○",VLOOKUP($C77&amp;"-"&amp;BD$4,'05市民生活実感調査'!$A$3:$BC$218,COLUMN('05市民生活実感調査'!$O:$O),FALSE),"-")</f>
        <v>-</v>
      </c>
      <c r="BE77" s="879" t="str">
        <f t="shared" si="277"/>
        <v>b</v>
      </c>
      <c r="BF77" s="877">
        <f t="shared" si="278"/>
        <v>2</v>
      </c>
      <c r="BG77" s="878" t="str">
        <f t="shared" si="279"/>
        <v/>
      </c>
      <c r="BH77" s="878">
        <f t="shared" si="280"/>
        <v>4</v>
      </c>
      <c r="BI77" s="878" t="str">
        <f t="shared" si="281"/>
        <v/>
      </c>
      <c r="BJ77" s="878" t="str">
        <f t="shared" si="282"/>
        <v/>
      </c>
      <c r="BK77" s="878" t="str">
        <f t="shared" si="283"/>
        <v/>
      </c>
      <c r="BL77" s="878" t="str">
        <f t="shared" si="284"/>
        <v/>
      </c>
      <c r="BM77" s="878" t="str">
        <f t="shared" si="285"/>
        <v/>
      </c>
      <c r="BN77" s="840">
        <f t="shared" si="286"/>
        <v>0.75</v>
      </c>
      <c r="BO77" s="880" t="s">
        <v>122</v>
      </c>
      <c r="BP77" s="863" t="s">
        <v>1932</v>
      </c>
      <c r="BQ77" s="877" t="s">
        <v>313</v>
      </c>
      <c r="BR77" s="887" t="str">
        <f>VLOOKUP(BQ77,プルダウン!$A$1:$B$6,2,FALSE)</f>
        <v>政策の目的がかなり達成されている</v>
      </c>
      <c r="BS77" s="860"/>
      <c r="BT77" s="887"/>
      <c r="BU77" s="863" t="s">
        <v>1460</v>
      </c>
      <c r="BV77" s="891" t="s">
        <v>1704</v>
      </c>
      <c r="BW77" s="889" t="str">
        <f>VLOOKUP($A77&amp;"-"&amp;BW$4,'04施策の客観指標'!$A$4:$AY$1029,COLUMN('04施策の客観指標'!$AT:$AT),FALSE)</f>
        <v>-</v>
      </c>
      <c r="BX77" s="878" t="str">
        <f>VLOOKUP($A77&amp;"-"&amp;BX$4,'04施策の客観指標'!$A$4:$AY$1029,COLUMN('04施策の客観指標'!$AT:$AT),FALSE)</f>
        <v>-</v>
      </c>
      <c r="BY77" s="878" t="str">
        <f>VLOOKUP($A77&amp;"-"&amp;BY$4,'04施策の客観指標'!$A$4:$AY$1029,COLUMN('04施策の客観指標'!$AT:$AT),FALSE)</f>
        <v>-</v>
      </c>
      <c r="BZ77" s="878" t="str">
        <f>VLOOKUP($A77&amp;"-"&amp;BZ$4,'04施策の客観指標'!$A$4:$AY$1029,COLUMN('04施策の客観指標'!$AT:$AT),FALSE)</f>
        <v>-</v>
      </c>
      <c r="CA77" s="878" t="str">
        <f>VLOOKUP($A77&amp;"-"&amp;CA$4,'04施策の客観指標'!$A$4:$AY$1029,COLUMN('04施策の客観指標'!$AT:$AT),FALSE)</f>
        <v>-</v>
      </c>
      <c r="CB77" s="878" t="str">
        <f>VLOOKUP($A77&amp;"-"&amp;CB$4,'04施策の客観指標'!$A$4:$AY$1029,COLUMN('04施策の客観指標'!$AT:$AT),FALSE)</f>
        <v>-</v>
      </c>
      <c r="CC77" s="878" t="str">
        <f>VLOOKUP($A77&amp;"-"&amp;CC$4,'04施策の客観指標'!$A$4:$AY$1029,COLUMN('04施策の客観指標'!$AT:$AT),FALSE)</f>
        <v>-</v>
      </c>
      <c r="CD77" s="878" t="str">
        <f>VLOOKUP($A77&amp;"-"&amp;CD$4,'04施策の客観指標'!$A$4:$AY$1029,COLUMN('04施策の客観指標'!$AT:$AT),FALSE)</f>
        <v>-</v>
      </c>
      <c r="CE77" s="852" t="str">
        <f>VLOOKUP($A77&amp;"-"&amp;CE$4,'04施策の客観指標'!$A$4:$AY$1029,COLUMN('04施策の客観指標'!$AT:$AT),FALSE)</f>
        <v>-</v>
      </c>
      <c r="CF77" s="879" t="str">
        <f t="shared" si="287"/>
        <v>-</v>
      </c>
      <c r="CG77" s="856" t="str">
        <f>IF(BW77="-","-",VLOOKUP($A77&amp;"-"&amp;BW$4,'04施策の客観指標'!$A$4:$AY$1029,COLUMN('04施策の客観指標'!$AY:$AY),FALSE))</f>
        <v>-</v>
      </c>
      <c r="CH77" s="856" t="str">
        <f>IF(BX77="-","-",VLOOKUP($A77&amp;"-"&amp;BX$4,'04施策の客観指標'!$A$4:$AY$1029,COLUMN('04施策の客観指標'!$AY:$AY),FALSE))</f>
        <v>-</v>
      </c>
      <c r="CI77" s="856" t="str">
        <f>IF(BY77="-","-",VLOOKUP($A77&amp;"-"&amp;BY$4,'04施策の客観指標'!$A$4:$AY$1029,COLUMN('04施策の客観指標'!$AY:$AY),FALSE))</f>
        <v>-</v>
      </c>
      <c r="CJ77" s="856" t="str">
        <f>IF(BZ77="-","-",VLOOKUP($A77&amp;"-"&amp;BZ$4,'04施策の客観指標'!$A$4:$AY$1029,COLUMN('04施策の客観指標'!$AY:$AY),FALSE))</f>
        <v>-</v>
      </c>
      <c r="CK77" s="856" t="str">
        <f>IF(CA77="-","-",VLOOKUP($A77&amp;"-"&amp;CA$4,'04施策の客観指標'!$A$4:$AY$1029,COLUMN('04施策の客観指標'!$AY:$AY),FALSE))</f>
        <v>-</v>
      </c>
      <c r="CL77" s="856" t="str">
        <f>IF(CB77="-","-",VLOOKUP($A77&amp;"-"&amp;CB$4,'04施策の客観指標'!$A$4:$AY$1029,COLUMN('04施策の客観指標'!$AY:$AY),FALSE))</f>
        <v>-</v>
      </c>
      <c r="CM77" s="856" t="str">
        <f>IF(CC77="-","-",VLOOKUP($A77&amp;"-"&amp;CC$4,'04施策の客観指標'!$A$4:$AY$1029,COLUMN('04施策の客観指標'!$AY:$AY),FALSE))</f>
        <v>-</v>
      </c>
      <c r="CN77" s="856" t="str">
        <f>IF(CD77="-","-",VLOOKUP($A77&amp;"-"&amp;CD$4,'04施策の客観指標'!$A$4:$AY$1029,COLUMN('04施策の客観指標'!$AY:$AY),FALSE))</f>
        <v>-</v>
      </c>
      <c r="CO77" s="856" t="str">
        <f>IF(CE77="-","-",VLOOKUP($A77&amp;"-"&amp;CE$4,'04施策の客観指標'!$A$4:$AY$1029,COLUMN('04施策の客観指標'!$AY:$AY),FALSE))</f>
        <v>-</v>
      </c>
      <c r="CP77" s="879">
        <f t="shared" si="288"/>
        <v>0</v>
      </c>
      <c r="CQ77" s="877" t="str">
        <f t="shared" si="289"/>
        <v/>
      </c>
      <c r="CR77" s="878" t="str">
        <f t="shared" si="290"/>
        <v/>
      </c>
      <c r="CS77" s="878" t="str">
        <f t="shared" si="291"/>
        <v/>
      </c>
      <c r="CT77" s="878" t="str">
        <f t="shared" si="292"/>
        <v/>
      </c>
      <c r="CU77" s="878" t="str">
        <f t="shared" si="293"/>
        <v/>
      </c>
      <c r="CV77" s="878" t="str">
        <f t="shared" si="294"/>
        <v/>
      </c>
      <c r="CW77" s="878" t="str">
        <f t="shared" si="295"/>
        <v/>
      </c>
      <c r="CX77" s="878" t="str">
        <f t="shared" si="296"/>
        <v/>
      </c>
      <c r="CY77" s="878" t="str">
        <f t="shared" si="297"/>
        <v/>
      </c>
      <c r="CZ77" s="855" t="str">
        <f t="shared" si="298"/>
        <v>-</v>
      </c>
      <c r="DA77" s="877" t="str">
        <f>IF($K77="○",VLOOKUP($C77&amp;"-"&amp;DA$4,'05市民生活実感調査'!$A$3:$BC$218,COLUMN('05市民生活実感調査'!$Y:$Y),FALSE),"-")</f>
        <v>c</v>
      </c>
      <c r="DB77" s="878" t="str">
        <f>IF($L77="○",VLOOKUP($C77&amp;"-"&amp;DB$4,'05市民生活実感調査'!$A$3:$BC$218,COLUMN('05市民生活実感調査'!$Y:$Y),FALSE),"-")</f>
        <v>-</v>
      </c>
      <c r="DC77" s="878" t="str">
        <f>IF($M77="○",VLOOKUP($C77&amp;"-"&amp;DC$4,'05市民生活実感調査'!$A$3:$BC$218,COLUMN('05市民生活実感調査'!$Y:$Y),FALSE),"-")</f>
        <v>b</v>
      </c>
      <c r="DD77" s="878" t="str">
        <f>IF($N77="○",VLOOKUP($C77&amp;"-"&amp;DD$4,'05市民生活実感調査'!$A$3:$BC$218,COLUMN('05市民生活実感調査'!$Y:$Y),FALSE),"-")</f>
        <v>-</v>
      </c>
      <c r="DE77" s="878" t="str">
        <f>IF($O77="○",VLOOKUP($C77&amp;"-"&amp;DE$4,'05市民生活実感調査'!$A$3:$BC$218,COLUMN('05市民生活実感調査'!$Y:$Y),FALSE),"-")</f>
        <v>-</v>
      </c>
      <c r="DF77" s="878" t="str">
        <f>IF($P77="○",VLOOKUP($C77&amp;"-"&amp;DF$4,'05市民生活実感調査'!$A$3:$BC$218,COLUMN('05市民生活実感調査'!$Y:$Y),FALSE),"-")</f>
        <v>-</v>
      </c>
      <c r="DG77" s="878" t="str">
        <f>IF($Q77="○",VLOOKUP($C77&amp;"-"&amp;DG$4,'05市民生活実感調査'!$A$3:$BC$218,COLUMN('05市民生活実感調査'!$Y:$Y),FALSE),"-")</f>
        <v>-</v>
      </c>
      <c r="DH77" s="878" t="str">
        <f>IF($R77="○",VLOOKUP($C77&amp;"-"&amp;DH$4,'05市民生活実感調査'!$A$3:$BC$218,COLUMN('05市民生活実感調査'!$Y:$Y),FALSE),"-")</f>
        <v>-</v>
      </c>
      <c r="DI77" s="879" t="str">
        <f t="shared" si="299"/>
        <v>b</v>
      </c>
      <c r="DJ77" s="877">
        <f t="shared" si="300"/>
        <v>2</v>
      </c>
      <c r="DK77" s="878" t="str">
        <f t="shared" si="301"/>
        <v/>
      </c>
      <c r="DL77" s="878">
        <f t="shared" si="302"/>
        <v>3</v>
      </c>
      <c r="DM77" s="878" t="str">
        <f t="shared" si="303"/>
        <v/>
      </c>
      <c r="DN77" s="878" t="str">
        <f t="shared" si="404"/>
        <v/>
      </c>
      <c r="DO77" s="878" t="str">
        <f t="shared" si="304"/>
        <v/>
      </c>
      <c r="DP77" s="878" t="str">
        <f t="shared" si="305"/>
        <v/>
      </c>
      <c r="DQ77" s="878" t="str">
        <f t="shared" si="306"/>
        <v/>
      </c>
      <c r="DR77" s="840">
        <f t="shared" si="307"/>
        <v>0.625</v>
      </c>
      <c r="DS77" s="876" t="str">
        <f t="shared" si="308"/>
        <v>客観指標</v>
      </c>
      <c r="DT77" s="863" t="str">
        <f t="shared" si="309"/>
        <v>市民の生活実感に施策の効果がすぐ反映されにくい性質があるため、客観指標総合評価を重視する。</v>
      </c>
      <c r="DU77" s="877" t="str">
        <f>VLOOKUP(CF77&amp;DI77&amp;DS77,プルダウン!$AC$2:$AD$71,2,FALSE)</f>
        <v>B</v>
      </c>
      <c r="DV77" s="859" t="str">
        <f>VLOOKUP(DU77,プルダウン!$A$1:$B$6,2,FALSE)</f>
        <v>政策の目的がかなり達成されている</v>
      </c>
      <c r="DW77" s="860"/>
      <c r="DX77" s="859"/>
      <c r="DY77" s="889" t="str">
        <f>VLOOKUP($A77&amp;"-"&amp;DY$4,'04施策の客観指標'!$A$4:$AY$1029,COLUMN('04施策の客観指標'!$AU:$AU),FALSE)</f>
        <v>a</v>
      </c>
      <c r="DZ77" s="878" t="str">
        <f>VLOOKUP($A77&amp;"-"&amp;DZ$4,'04施策の客観指標'!$A$4:$AY$1029,COLUMN('04施策の客観指標'!$AU:$AU),FALSE)</f>
        <v>-</v>
      </c>
      <c r="EA77" s="878" t="str">
        <f>VLOOKUP($A77&amp;"-"&amp;EA$4,'04施策の客観指標'!$A$4:$AY$1029,COLUMN('04施策の客観指標'!$AU:$AU),FALSE)</f>
        <v>-</v>
      </c>
      <c r="EB77" s="878" t="str">
        <f>VLOOKUP($A77&amp;"-"&amp;EB$4,'04施策の客観指標'!$A$4:$AY$1029,COLUMN('04施策の客観指標'!$AU:$AU),FALSE)</f>
        <v>-</v>
      </c>
      <c r="EC77" s="878" t="str">
        <f>VLOOKUP($A77&amp;"-"&amp;EC$4,'04施策の客観指標'!$A$4:$AY$1029,COLUMN('04施策の客観指標'!$AU:$AU),FALSE)</f>
        <v>-</v>
      </c>
      <c r="ED77" s="878" t="str">
        <f>VLOOKUP($A77&amp;"-"&amp;ED$4,'04施策の客観指標'!$A$4:$AY$1029,COLUMN('04施策の客観指標'!$AU:$AU),FALSE)</f>
        <v>-</v>
      </c>
      <c r="EE77" s="878" t="str">
        <f>VLOOKUP($A77&amp;"-"&amp;EE$4,'04施策の客観指標'!$A$4:$AY$1029,COLUMN('04施策の客観指標'!$AU:$AU),FALSE)</f>
        <v>-</v>
      </c>
      <c r="EF77" s="878" t="str">
        <f>VLOOKUP($A77&amp;"-"&amp;EF$4,'04施策の客観指標'!$A$4:$AY$1029,COLUMN('04施策の客観指標'!$AU:$AU),FALSE)</f>
        <v>-</v>
      </c>
      <c r="EG77" s="878" t="str">
        <f>VLOOKUP($A77&amp;"-"&amp;EG$4,'04施策の客観指標'!$A$4:$AY$1029,COLUMN('04施策の客観指標'!$AU:$AU),FALSE)</f>
        <v>-</v>
      </c>
      <c r="EH77" s="879" t="str">
        <f t="shared" si="310"/>
        <v>a</v>
      </c>
      <c r="EI77" s="895">
        <f>IF(DY77="-","-",VLOOKUP($A77&amp;"-"&amp;DY$4,'04施策の客観指標'!$A$4:$AY$1029,COLUMN('04施策の客観指標'!$AY:$AY),FALSE))</f>
        <v>1</v>
      </c>
      <c r="EJ77" s="895" t="str">
        <f>IF(DZ77="-","-",VLOOKUP($A77&amp;"-"&amp;DZ$4,'04施策の客観指標'!$A$4:$AY$1029,COLUMN('04施策の客観指標'!$AY:$AY),FALSE))</f>
        <v>-</v>
      </c>
      <c r="EK77" s="895" t="str">
        <f>IF(EA77="-","-",VLOOKUP($A77&amp;"-"&amp;EA$4,'04施策の客観指標'!$A$4:$AY$1029,COLUMN('04施策の客観指標'!$AY:$AY),FALSE))</f>
        <v>-</v>
      </c>
      <c r="EL77" s="895" t="str">
        <f>IF(EB77="-","-",VLOOKUP($A77&amp;"-"&amp;EB$4,'04施策の客観指標'!$A$4:$AY$1029,COLUMN('04施策の客観指標'!$AY:$AY),FALSE))</f>
        <v>-</v>
      </c>
      <c r="EM77" s="895" t="str">
        <f>IF(EC77="-","-",VLOOKUP($A77&amp;"-"&amp;EC$4,'04施策の客観指標'!$A$4:$AY$1029,COLUMN('04施策の客観指標'!$AY:$AY),FALSE))</f>
        <v>-</v>
      </c>
      <c r="EN77" s="895" t="str">
        <f>IF(ED77="-","-",VLOOKUP($A77&amp;"-"&amp;ED$4,'04施策の客観指標'!$A$4:$AY$1029,COLUMN('04施策の客観指標'!$AY:$AY),FALSE))</f>
        <v>-</v>
      </c>
      <c r="EO77" s="895" t="str">
        <f>IF(EE77="-","-",VLOOKUP($A77&amp;"-"&amp;EE$4,'04施策の客観指標'!$A$4:$AY$1029,COLUMN('04施策の客観指標'!$AY:$AY),FALSE))</f>
        <v>-</v>
      </c>
      <c r="EP77" s="895" t="str">
        <f>IF(EF77="-","-",VLOOKUP($A77&amp;"-"&amp;EF$4,'04施策の客観指標'!$A$4:$AY$1029,COLUMN('04施策の客観指標'!$AY:$AY),FALSE))</f>
        <v>-</v>
      </c>
      <c r="EQ77" s="895" t="str">
        <f>IF(EG77="-","-",VLOOKUP($A77&amp;"-"&amp;EG$4,'04施策の客観指標'!$A$4:$AY$1029,COLUMN('04施策の客観指標'!$AY:$AY),FALSE))</f>
        <v>-</v>
      </c>
      <c r="ER77" s="879">
        <f t="shared" si="311"/>
        <v>1</v>
      </c>
      <c r="ES77" s="877">
        <f t="shared" si="312"/>
        <v>4</v>
      </c>
      <c r="ET77" s="878" t="str">
        <f t="shared" si="313"/>
        <v/>
      </c>
      <c r="EU77" s="878" t="str">
        <f t="shared" si="314"/>
        <v/>
      </c>
      <c r="EV77" s="878" t="str">
        <f t="shared" si="315"/>
        <v/>
      </c>
      <c r="EW77" s="878" t="str">
        <f t="shared" si="316"/>
        <v/>
      </c>
      <c r="EX77" s="878" t="str">
        <f t="shared" si="317"/>
        <v/>
      </c>
      <c r="EY77" s="878" t="str">
        <f t="shared" si="318"/>
        <v/>
      </c>
      <c r="EZ77" s="878" t="str">
        <f t="shared" si="319"/>
        <v/>
      </c>
      <c r="FA77" s="878" t="str">
        <f t="shared" si="320"/>
        <v/>
      </c>
      <c r="FB77" s="855">
        <f t="shared" si="321"/>
        <v>1</v>
      </c>
      <c r="FC77" s="877" t="str">
        <f>IF($K77="○",VLOOKUP($C77&amp;"-"&amp;FC$4,'05市民生活実感調査'!$A$3:$BC$218,COLUMN('05市民生活実感調査'!$AI:$AI),FALSE),"-")</f>
        <v>c</v>
      </c>
      <c r="FD77" s="878" t="str">
        <f>IF($L77="○",VLOOKUP($C77&amp;"-"&amp;FD$4,'05市民生活実感調査'!$A$3:$BC$218,COLUMN('05市民生活実感調査'!$AI:$AI),FALSE),"-")</f>
        <v>-</v>
      </c>
      <c r="FE77" s="878" t="str">
        <f>IF($M77="○",VLOOKUP($C77&amp;"-"&amp;FE$4,'05市民生活実感調査'!$A$3:$BC$218,COLUMN('05市民生活実感調査'!$AI:$AI),FALSE),"-")</f>
        <v>b</v>
      </c>
      <c r="FF77" s="878" t="str">
        <f>IF($N77="○",VLOOKUP($C77&amp;"-"&amp;FF$4,'05市民生活実感調査'!$A$3:$BC$218,COLUMN('05市民生活実感調査'!$AI:$AI),FALSE),"-")</f>
        <v>-</v>
      </c>
      <c r="FG77" s="878" t="str">
        <f>IF($O77="○",VLOOKUP($C77&amp;"-"&amp;FG$4,'05市民生活実感調査'!$A$3:$BC$218,COLUMN('05市民生活実感調査'!$AI:$AI),FALSE),"-")</f>
        <v>-</v>
      </c>
      <c r="FH77" s="878" t="str">
        <f>IF($P77="○",VLOOKUP($C77&amp;"-"&amp;FH$4,'05市民生活実感調査'!$A$3:$BC$218,COLUMN('05市民生活実感調査'!$AI:$AI),FALSE),"-")</f>
        <v>-</v>
      </c>
      <c r="FI77" s="878" t="str">
        <f>IF($Q77="○",VLOOKUP($C77&amp;"-"&amp;FI$4,'05市民生活実感調査'!$A$3:$BC$218,COLUMN('05市民生活実感調査'!$AI:$AI),FALSE),"-")</f>
        <v>-</v>
      </c>
      <c r="FJ77" s="878" t="str">
        <f>IF($R77="○",VLOOKUP($C77&amp;"-"&amp;FJ$4,'05市民生活実感調査'!$A$3:$BC$218,COLUMN('05市民生活実感調査'!$AI:$AI),FALSE),"-")</f>
        <v>-</v>
      </c>
      <c r="FK77" s="879" t="str">
        <f t="shared" si="322"/>
        <v>b</v>
      </c>
      <c r="FL77" s="877">
        <f t="shared" si="323"/>
        <v>2</v>
      </c>
      <c r="FM77" s="878" t="str">
        <f t="shared" si="324"/>
        <v/>
      </c>
      <c r="FN77" s="878">
        <f t="shared" si="325"/>
        <v>3</v>
      </c>
      <c r="FO77" s="878" t="str">
        <f t="shared" si="326"/>
        <v/>
      </c>
      <c r="FP77" s="878" t="str">
        <f t="shared" si="327"/>
        <v/>
      </c>
      <c r="FQ77" s="878" t="str">
        <f t="shared" si="328"/>
        <v/>
      </c>
      <c r="FR77" s="878" t="str">
        <f t="shared" si="329"/>
        <v/>
      </c>
      <c r="FS77" s="878" t="str">
        <f t="shared" si="330"/>
        <v/>
      </c>
      <c r="FT77" s="840">
        <f t="shared" si="331"/>
        <v>0.625</v>
      </c>
      <c r="FU77" s="876" t="str">
        <f t="shared" si="332"/>
        <v>客観指標</v>
      </c>
      <c r="FV77" s="863" t="str">
        <f t="shared" si="333"/>
        <v>市民の生活実感に施策の効果がすぐ反映されにくい性質があるため、客観指標総合評価を重視する。</v>
      </c>
      <c r="FW77" s="877" t="str">
        <f>VLOOKUP(EH77&amp;FK77&amp;FU77,プルダウン!$AC$2:$AD$71,2,FALSE)</f>
        <v>A</v>
      </c>
      <c r="FX77" s="859" t="str">
        <f>VLOOKUP(FW77,プルダウン!$A$1:$B$6,2,FALSE)</f>
        <v>政策の目的が十分に達成されている</v>
      </c>
      <c r="FY77" s="860"/>
      <c r="FZ77" s="859"/>
      <c r="GA77" s="889" t="str">
        <f>VLOOKUP($A77&amp;"-"&amp;GA$4,'04施策の客観指標'!$A$4:$AY$1029,COLUMN('04施策の客観指標'!$AV:$AV),FALSE)</f>
        <v>a</v>
      </c>
      <c r="GB77" s="878" t="str">
        <f>VLOOKUP($A77&amp;"-"&amp;GB$4,'04施策の客観指標'!$A$4:$AY$1029,COLUMN('04施策の客観指標'!$AV:$AV),FALSE)</f>
        <v>-</v>
      </c>
      <c r="GC77" s="878" t="str">
        <f>VLOOKUP($A77&amp;"-"&amp;GC$4,'04施策の客観指標'!$A$4:$AY$1029,COLUMN('04施策の客観指標'!$AV:$AV),FALSE)</f>
        <v>-</v>
      </c>
      <c r="GD77" s="878" t="str">
        <f>VLOOKUP($A77&amp;"-"&amp;GD$4,'04施策の客観指標'!$A$4:$AY$1029,COLUMN('04施策の客観指標'!$AV:$AV),FALSE)</f>
        <v>-</v>
      </c>
      <c r="GE77" s="878" t="str">
        <f>VLOOKUP($A77&amp;"-"&amp;GE$4,'04施策の客観指標'!$A$4:$AY$1029,COLUMN('04施策の客観指標'!$AV:$AV),FALSE)</f>
        <v>-</v>
      </c>
      <c r="GF77" s="878" t="str">
        <f>VLOOKUP($A77&amp;"-"&amp;GF$4,'04施策の客観指標'!$A$4:$AY$1029,COLUMN('04施策の客観指標'!$AV:$AV),FALSE)</f>
        <v>-</v>
      </c>
      <c r="GG77" s="878" t="str">
        <f>VLOOKUP($A77&amp;"-"&amp;GG$4,'04施策の客観指標'!$A$4:$AY$1029,COLUMN('04施策の客観指標'!$AV:$AV),FALSE)</f>
        <v>-</v>
      </c>
      <c r="GH77" s="878" t="str">
        <f>VLOOKUP($A77&amp;"-"&amp;GH$4,'04施策の客観指標'!$A$4:$AY$1029,COLUMN('04施策の客観指標'!$AV:$AV),FALSE)</f>
        <v>-</v>
      </c>
      <c r="GI77" s="878" t="str">
        <f>VLOOKUP($A77&amp;"-"&amp;GI$4,'04施策の客観指標'!$A$4:$AY$1029,COLUMN('04施策の客観指標'!$AV:$AV),FALSE)</f>
        <v>-</v>
      </c>
      <c r="GJ77" s="879" t="str">
        <f t="shared" si="334"/>
        <v>a</v>
      </c>
      <c r="GK77" s="856">
        <f>IF(GA77="-","-",VLOOKUP($A77&amp;"-"&amp;GA$4,'04施策の客観指標'!$A$4:$AY$1029,COLUMN('04施策の客観指標'!$AY:$AY),FALSE))</f>
        <v>1</v>
      </c>
      <c r="GL77" s="856" t="str">
        <f>IF(GB77="-","-",VLOOKUP($A77&amp;"-"&amp;GB$4,'04施策の客観指標'!$A$4:$AY$1029,COLUMN('04施策の客観指標'!$AY:$AY),FALSE))</f>
        <v>-</v>
      </c>
      <c r="GM77" s="856" t="str">
        <f>IF(GC77="-","-",VLOOKUP($A77&amp;"-"&amp;GC$4,'04施策の客観指標'!$A$4:$AY$1029,COLUMN('04施策の客観指標'!$AY:$AY),FALSE))</f>
        <v>-</v>
      </c>
      <c r="GN77" s="856" t="str">
        <f>IF(GD77="-","-",VLOOKUP($A77&amp;"-"&amp;GD$4,'04施策の客観指標'!$A$4:$AY$1029,COLUMN('04施策の客観指標'!$AY:$AY),FALSE))</f>
        <v>-</v>
      </c>
      <c r="GO77" s="856" t="str">
        <f>IF(GE77="-","-",VLOOKUP($A77&amp;"-"&amp;GE$4,'04施策の客観指標'!$A$4:$AY$1029,COLUMN('04施策の客観指標'!$AY:$AY),FALSE))</f>
        <v>-</v>
      </c>
      <c r="GP77" s="856" t="str">
        <f>IF(GF77="-","-",VLOOKUP($A77&amp;"-"&amp;GF$4,'04施策の客観指標'!$A$4:$AY$1029,COLUMN('04施策の客観指標'!$AY:$AY),FALSE))</f>
        <v>-</v>
      </c>
      <c r="GQ77" s="856" t="str">
        <f>IF(GG77="-","-",VLOOKUP($A77&amp;"-"&amp;GG$4,'04施策の客観指標'!$A$4:$AY$1029,COLUMN('04施策の客観指標'!$AY:$AY),FALSE))</f>
        <v>-</v>
      </c>
      <c r="GR77" s="856" t="str">
        <f>IF(GH77="-","-",VLOOKUP($A77&amp;"-"&amp;GH$4,'04施策の客観指標'!$A$4:$AY$1029,COLUMN('04施策の客観指標'!$AY:$AY),FALSE))</f>
        <v>-</v>
      </c>
      <c r="GS77" s="856" t="str">
        <f>IF(GI77="-","-",VLOOKUP($A77&amp;"-"&amp;GI$4,'04施策の客観指標'!$A$4:$AY$1029,COLUMN('04施策の客観指標'!$AY:$AY),FALSE))</f>
        <v>-</v>
      </c>
      <c r="GT77" s="879">
        <f t="shared" si="335"/>
        <v>1</v>
      </c>
      <c r="GU77" s="877">
        <f t="shared" si="336"/>
        <v>4</v>
      </c>
      <c r="GV77" s="878" t="str">
        <f t="shared" si="337"/>
        <v/>
      </c>
      <c r="GW77" s="878" t="str">
        <f t="shared" si="338"/>
        <v/>
      </c>
      <c r="GX77" s="878" t="str">
        <f t="shared" si="339"/>
        <v/>
      </c>
      <c r="GY77" s="878" t="str">
        <f t="shared" si="340"/>
        <v/>
      </c>
      <c r="GZ77" s="878" t="str">
        <f t="shared" si="341"/>
        <v/>
      </c>
      <c r="HA77" s="878" t="str">
        <f t="shared" si="342"/>
        <v/>
      </c>
      <c r="HB77" s="878" t="str">
        <f t="shared" si="343"/>
        <v/>
      </c>
      <c r="HC77" s="878" t="str">
        <f t="shared" si="344"/>
        <v/>
      </c>
      <c r="HD77" s="855">
        <f t="shared" si="345"/>
        <v>1</v>
      </c>
      <c r="HE77" s="877" t="str">
        <f>IF($K77="○",VLOOKUP($C77&amp;"-"&amp;HE$4,'05市民生活実感調査'!$A$3:$BC$218,COLUMN('05市民生活実感調査'!$AS:$AS),FALSE),"-")</f>
        <v>c</v>
      </c>
      <c r="HF77" s="878" t="str">
        <f>IF($L77="○",VLOOKUP($C77&amp;"-"&amp;HF$4,'05市民生活実感調査'!$A$3:$BC$218,COLUMN('05市民生活実感調査'!$AS:$AS),FALSE),"-")</f>
        <v>-</v>
      </c>
      <c r="HG77" s="878" t="str">
        <f>IF($M77="○",VLOOKUP($C77&amp;"-"&amp;HG$4,'05市民生活実感調査'!$A$3:$BC$218,COLUMN('05市民生活実感調査'!$AS:$AS),FALSE),"-")</f>
        <v>b</v>
      </c>
      <c r="HH77" s="878" t="str">
        <f>IF($N77="○",VLOOKUP($C77&amp;"-"&amp;HH$4,'05市民生活実感調査'!$A$3:$BC$218,COLUMN('05市民生活実感調査'!$AS:$AS),FALSE),"-")</f>
        <v>-</v>
      </c>
      <c r="HI77" s="878" t="str">
        <f>IF($O77="○",VLOOKUP($C77&amp;"-"&amp;HI$4,'05市民生活実感調査'!$A$3:$BC$218,COLUMN('05市民生活実感調査'!$AS:$AS),FALSE),"-")</f>
        <v>-</v>
      </c>
      <c r="HJ77" s="878" t="str">
        <f>IF($P77="○",VLOOKUP($C77&amp;"-"&amp;HJ$4,'05市民生活実感調査'!$A$3:$BC$218,COLUMN('05市民生活実感調査'!$AS:$AS),FALSE),"-")</f>
        <v>-</v>
      </c>
      <c r="HK77" s="878" t="str">
        <f>IF($Q77="○",VLOOKUP($C77&amp;"-"&amp;HK$4,'05市民生活実感調査'!$A$3:$BC$218,COLUMN('05市民生活実感調査'!$AS:$AS),FALSE),"-")</f>
        <v>-</v>
      </c>
      <c r="HL77" s="878" t="str">
        <f>IF($R77="○",VLOOKUP($C77&amp;"-"&amp;HL$4,'05市民生活実感調査'!$A$3:$BC$218,COLUMN('05市民生活実感調査'!$AS:$AS),FALSE),"-")</f>
        <v>-</v>
      </c>
      <c r="HM77" s="879" t="str">
        <f t="shared" si="346"/>
        <v>b</v>
      </c>
      <c r="HN77" s="877">
        <f t="shared" si="347"/>
        <v>2</v>
      </c>
      <c r="HO77" s="878" t="str">
        <f t="shared" si="348"/>
        <v/>
      </c>
      <c r="HP77" s="878">
        <f t="shared" si="349"/>
        <v>3</v>
      </c>
      <c r="HQ77" s="878" t="str">
        <f t="shared" si="350"/>
        <v/>
      </c>
      <c r="HR77" s="878" t="str">
        <f t="shared" si="351"/>
        <v/>
      </c>
      <c r="HS77" s="878" t="str">
        <f t="shared" si="352"/>
        <v/>
      </c>
      <c r="HT77" s="878" t="str">
        <f t="shared" si="353"/>
        <v/>
      </c>
      <c r="HU77" s="878" t="str">
        <f t="shared" si="354"/>
        <v/>
      </c>
      <c r="HV77" s="840">
        <f t="shared" si="355"/>
        <v>0.625</v>
      </c>
      <c r="HW77" s="876" t="str">
        <f t="shared" si="356"/>
        <v>客観指標</v>
      </c>
      <c r="HX77" s="863" t="str">
        <f t="shared" si="357"/>
        <v>市民の生活実感に施策の効果がすぐ反映されにくい性質があるため、客観指標総合評価を重視する。</v>
      </c>
      <c r="HY77" s="877" t="str">
        <f>VLOOKUP(GJ77&amp;HM77&amp;HW77,プルダウン!$AC$2:$AD$71,2,FALSE)</f>
        <v>A</v>
      </c>
      <c r="HZ77" s="859" t="str">
        <f>VLOOKUP(HY77,プルダウン!$A$1:$B$6,2,FALSE)</f>
        <v>政策の目的が十分に達成されている</v>
      </c>
      <c r="IA77" s="860"/>
      <c r="IB77" s="859"/>
      <c r="IC77" s="889" t="str">
        <f>VLOOKUP($A77&amp;"-"&amp;IC$4,'04施策の客観指標'!$A$4:$AY$1029,COLUMN('04施策の客観指標'!$AW:$AW),FALSE)</f>
        <v>-</v>
      </c>
      <c r="ID77" s="878" t="str">
        <f>VLOOKUP($A77&amp;"-"&amp;ID$4,'04施策の客観指標'!$A$4:$AY$1029,COLUMN('04施策の客観指標'!$AW:$AW),FALSE)</f>
        <v>-</v>
      </c>
      <c r="IE77" s="878" t="str">
        <f>VLOOKUP($A77&amp;"-"&amp;IE$4,'04施策の客観指標'!$A$4:$AY$1029,COLUMN('04施策の客観指標'!$AW:$AW),FALSE)</f>
        <v>-</v>
      </c>
      <c r="IF77" s="878" t="str">
        <f>VLOOKUP($A77&amp;"-"&amp;IF$4,'04施策の客観指標'!$A$4:$AY$1029,COLUMN('04施策の客観指標'!$AW:$AW),FALSE)</f>
        <v>-</v>
      </c>
      <c r="IG77" s="878" t="str">
        <f>VLOOKUP($A77&amp;"-"&amp;IG$4,'04施策の客観指標'!$A$4:$AY$1029,COLUMN('04施策の客観指標'!$AW:$AW),FALSE)</f>
        <v>-</v>
      </c>
      <c r="IH77" s="878" t="str">
        <f>VLOOKUP($A77&amp;"-"&amp;IH$4,'04施策の客観指標'!$A$4:$AY$1029,COLUMN('04施策の客観指標'!$AW:$AW),FALSE)</f>
        <v>-</v>
      </c>
      <c r="II77" s="878" t="str">
        <f>VLOOKUP($A77&amp;"-"&amp;II$4,'04施策の客観指標'!$A$4:$AY$1029,COLUMN('04施策の客観指標'!$AW:$AW),FALSE)</f>
        <v>-</v>
      </c>
      <c r="IJ77" s="878" t="str">
        <f>VLOOKUP($A77&amp;"-"&amp;IJ$4,'04施策の客観指標'!$A$4:$AY$1029,COLUMN('04施策の客観指標'!$AW:$AW),FALSE)</f>
        <v>-</v>
      </c>
      <c r="IK77" s="878" t="str">
        <f>VLOOKUP($A77&amp;"-"&amp;IK$4,'04施策の客観指標'!$A$4:$AY$1029,COLUMN('04施策の客観指標'!$AW:$AW),FALSE)</f>
        <v>-</v>
      </c>
      <c r="IL77" s="879" t="str">
        <f t="shared" si="358"/>
        <v>-</v>
      </c>
      <c r="IM77" s="856" t="str">
        <f>IF(IC77="-","-",VLOOKUP($A77&amp;"-"&amp;IC$4,'04施策の客観指標'!$A$4:$AY$1029,COLUMN('04施策の客観指標'!$AY:$AY),FALSE))</f>
        <v>-</v>
      </c>
      <c r="IN77" s="856" t="str">
        <f>IF(ID77="-","-",VLOOKUP($A77&amp;"-"&amp;ID$4,'04施策の客観指標'!$A$4:$AY$1029,COLUMN('04施策の客観指標'!$AY:$AY),FALSE))</f>
        <v>-</v>
      </c>
      <c r="IO77" s="856" t="str">
        <f>IF(IE77="-","-",VLOOKUP($A77&amp;"-"&amp;IE$4,'04施策の客観指標'!$A$4:$AY$1029,COLUMN('04施策の客観指標'!$AY:$AY),FALSE))</f>
        <v>-</v>
      </c>
      <c r="IP77" s="856" t="str">
        <f>IF(IF77="-","-",VLOOKUP($A77&amp;"-"&amp;IF$4,'04施策の客観指標'!$A$4:$AY$1029,COLUMN('04施策の客観指標'!$AY:$AY),FALSE))</f>
        <v>-</v>
      </c>
      <c r="IQ77" s="856" t="str">
        <f>IF(IG77="-","-",VLOOKUP($A77&amp;"-"&amp;IG$4,'04施策の客観指標'!$A$4:$AY$1029,COLUMN('04施策の客観指標'!$AY:$AY),FALSE))</f>
        <v>-</v>
      </c>
      <c r="IR77" s="856" t="str">
        <f>IF(IH77="-","-",VLOOKUP($A77&amp;"-"&amp;IH$4,'04施策の客観指標'!$A$4:$AY$1029,COLUMN('04施策の客観指標'!$AY:$AY),FALSE))</f>
        <v>-</v>
      </c>
      <c r="IS77" s="856" t="str">
        <f>IF(II77="-","-",VLOOKUP($A77&amp;"-"&amp;II$4,'04施策の客観指標'!$A$4:$AY$1029,COLUMN('04施策の客観指標'!$AY:$AY),FALSE))</f>
        <v>-</v>
      </c>
      <c r="IT77" s="856" t="str">
        <f>IF(IJ77="-","-",VLOOKUP($A77&amp;"-"&amp;IJ$4,'04施策の客観指標'!$A$4:$AY$1029,COLUMN('04施策の客観指標'!$AY:$AY),FALSE))</f>
        <v>-</v>
      </c>
      <c r="IU77" s="856" t="str">
        <f>IF(IK77="-","-",VLOOKUP($A77&amp;"-"&amp;IK$4,'04施策の客観指標'!$A$4:$AY$1029,COLUMN('04施策の客観指標'!$AY:$AY),FALSE))</f>
        <v>-</v>
      </c>
      <c r="IV77" s="879">
        <f t="shared" si="359"/>
        <v>0</v>
      </c>
      <c r="IW77" s="877" t="str">
        <f t="shared" si="360"/>
        <v/>
      </c>
      <c r="IX77" s="878" t="str">
        <f t="shared" si="361"/>
        <v/>
      </c>
      <c r="IY77" s="878" t="str">
        <f t="shared" si="362"/>
        <v/>
      </c>
      <c r="IZ77" s="878" t="str">
        <f t="shared" si="363"/>
        <v/>
      </c>
      <c r="JA77" s="878" t="str">
        <f t="shared" si="364"/>
        <v/>
      </c>
      <c r="JB77" s="878" t="str">
        <f t="shared" si="365"/>
        <v/>
      </c>
      <c r="JC77" s="878" t="str">
        <f t="shared" si="366"/>
        <v/>
      </c>
      <c r="JD77" s="878" t="str">
        <f t="shared" si="367"/>
        <v/>
      </c>
      <c r="JE77" s="878" t="str">
        <f t="shared" si="368"/>
        <v/>
      </c>
      <c r="JF77" s="855" t="str">
        <f t="shared" si="369"/>
        <v>-</v>
      </c>
      <c r="JG77" s="877" t="str">
        <f>IF($K77="○",VLOOKUP($C77&amp;"-"&amp;JG$4,'05市民生活実感調査'!$A$3:$BC$218,COLUMN('05市民生活実感調査'!$BC:$BC),FALSE),"-")</f>
        <v>c</v>
      </c>
      <c r="JH77" s="878" t="str">
        <f>IF($L77="○",VLOOKUP($C77&amp;"-"&amp;JH$4,'05市民生活実感調査'!$A$3:$BC$218,COLUMN('05市民生活実感調査'!$BC:$BC),FALSE),"-")</f>
        <v>-</v>
      </c>
      <c r="JI77" s="878" t="str">
        <f>IF($M77="○",VLOOKUP($C77&amp;"-"&amp;JI$4,'05市民生活実感調査'!$A$3:$BC$218,COLUMN('05市民生活実感調査'!$BC:$BC),FALSE),"-")</f>
        <v>b</v>
      </c>
      <c r="JJ77" s="878" t="str">
        <f>IF($N77="○",VLOOKUP($C77&amp;"-"&amp;JJ$4,'05市民生活実感調査'!$A$3:$BC$218,COLUMN('05市民生活実感調査'!$BC:$BC),FALSE),"-")</f>
        <v>-</v>
      </c>
      <c r="JK77" s="878" t="str">
        <f>IF($O77="○",VLOOKUP($C77&amp;"-"&amp;JK$4,'05市民生活実感調査'!$A$3:$BC$218,COLUMN('05市民生活実感調査'!$BC:$BC),FALSE),"-")</f>
        <v>-</v>
      </c>
      <c r="JL77" s="878" t="str">
        <f>IF($P77="○",VLOOKUP($C77&amp;"-"&amp;JL$4,'05市民生活実感調査'!$A$3:$BC$218,COLUMN('05市民生活実感調査'!$BC:$BC),FALSE),"-")</f>
        <v>-</v>
      </c>
      <c r="JM77" s="878" t="str">
        <f>IF($Q77="○",VLOOKUP($C77&amp;"-"&amp;JM$4,'05市民生活実感調査'!$A$3:$BC$218,COLUMN('05市民生活実感調査'!$BC:$BC),FALSE),"-")</f>
        <v>-</v>
      </c>
      <c r="JN77" s="878" t="str">
        <f>IF($R77="○",VLOOKUP($C77&amp;"-"&amp;JN$4,'05市民生活実感調査'!$A$3:$BC$218,COLUMN('05市民生活実感調査'!$BC:$BC),FALSE),"-")</f>
        <v>-</v>
      </c>
      <c r="JO77" s="879" t="str">
        <f t="shared" si="370"/>
        <v>b</v>
      </c>
      <c r="JP77" s="877">
        <f t="shared" si="371"/>
        <v>2</v>
      </c>
      <c r="JQ77" s="878" t="str">
        <f t="shared" si="372"/>
        <v/>
      </c>
      <c r="JR77" s="878">
        <f t="shared" si="373"/>
        <v>3</v>
      </c>
      <c r="JS77" s="878" t="str">
        <f t="shared" si="374"/>
        <v/>
      </c>
      <c r="JT77" s="878" t="str">
        <f t="shared" si="375"/>
        <v/>
      </c>
      <c r="JU77" s="878" t="str">
        <f t="shared" si="376"/>
        <v/>
      </c>
      <c r="JV77" s="878" t="str">
        <f t="shared" si="377"/>
        <v/>
      </c>
      <c r="JW77" s="878" t="str">
        <f t="shared" si="378"/>
        <v/>
      </c>
      <c r="JX77" s="840">
        <f t="shared" si="379"/>
        <v>0.625</v>
      </c>
      <c r="JY77" s="876" t="str">
        <f t="shared" si="263"/>
        <v>客観指標</v>
      </c>
      <c r="JZ77" s="863" t="str">
        <f t="shared" si="380"/>
        <v>市民の生活実感に施策の効果がすぐ反映されにくい性質があるため、客観指標総合評価を重視する。</v>
      </c>
      <c r="KA77" s="877" t="str">
        <f>VLOOKUP(IL77&amp;JO77&amp;JY77,プルダウン!$AC$2:$AD$71,2,FALSE)</f>
        <v>B</v>
      </c>
      <c r="KB77" s="859" t="str">
        <f>VLOOKUP(KA77,プルダウン!$A$1:$B$6,2,FALSE)</f>
        <v>政策の目的がかなり達成されている</v>
      </c>
      <c r="KC77" s="860"/>
      <c r="KD77" s="859"/>
      <c r="KE77" s="883" t="str">
        <f>VLOOKUP($A77&amp;"-"&amp;KE$4,'04施策の客観指標'!$A$4:$AY$1029,COLUMN('04施策の客観指標'!$AX:$AX),FALSE)</f>
        <v>a</v>
      </c>
      <c r="KF77" s="813" t="str">
        <f>VLOOKUP($A77&amp;"-"&amp;KF$4,'04施策の客観指標'!$A$4:$AY$1029,COLUMN('04施策の客観指標'!$AX:$AX),FALSE)</f>
        <v>-</v>
      </c>
      <c r="KG77" s="813" t="str">
        <f>VLOOKUP($A77&amp;"-"&amp;KG$4,'04施策の客観指標'!$A$4:$AY$1029,COLUMN('04施策の客観指標'!$AX:$AX),FALSE)</f>
        <v>-</v>
      </c>
      <c r="KH77" s="813" t="str">
        <f>VLOOKUP($A77&amp;"-"&amp;KH$4,'04施策の客観指標'!$A$4:$AY$1029,COLUMN('04施策の客観指標'!$AX:$AX),FALSE)</f>
        <v>-</v>
      </c>
      <c r="KI77" s="813" t="str">
        <f>VLOOKUP($A77&amp;"-"&amp;KI$4,'04施策の客観指標'!$A$4:$AY$1029,COLUMN('04施策の客観指標'!$AX:$AX),FALSE)</f>
        <v>-</v>
      </c>
      <c r="KJ77" s="813" t="str">
        <f>VLOOKUP($A77&amp;"-"&amp;KJ$4,'04施策の客観指標'!$A$4:$AY$1029,COLUMN('04施策の客観指標'!$AX:$AX),FALSE)</f>
        <v>-</v>
      </c>
      <c r="KK77" s="813" t="str">
        <f>VLOOKUP($A77&amp;"-"&amp;KK$4,'04施策の客観指標'!$A$4:$AY$1029,COLUMN('04施策の客観指標'!$AX:$AX),FALSE)</f>
        <v>-</v>
      </c>
      <c r="KL77" s="813" t="str">
        <f>VLOOKUP($A77&amp;"-"&amp;KL$4,'04施策の客観指標'!$A$4:$AY$1029,COLUMN('04施策の客観指標'!$AX:$AX),FALSE)</f>
        <v>-</v>
      </c>
      <c r="KM77" s="813" t="str">
        <f>VLOOKUP($A77&amp;"-"&amp;KM$4,'04施策の客観指標'!$A$4:$AY$1029,COLUMN('04施策の客観指標'!$AX:$AX),FALSE)</f>
        <v>-</v>
      </c>
      <c r="KN77" s="814" t="str">
        <f t="shared" si="381"/>
        <v>a</v>
      </c>
      <c r="KO77" s="423">
        <f>IF(KE77="-","-",VLOOKUP($A77&amp;"-"&amp;KE$4,'04施策の客観指標'!$A$4:$AY$1029,COLUMN('04施策の客観指標'!$AY:$AY),FALSE))</f>
        <v>1</v>
      </c>
      <c r="KP77" s="423" t="str">
        <f>IF(KF77="-","-",VLOOKUP($A77&amp;"-"&amp;KF$4,'04施策の客観指標'!$A$4:$AY$1029,COLUMN('04施策の客観指標'!$AY:$AY),FALSE))</f>
        <v>-</v>
      </c>
      <c r="KQ77" s="423" t="str">
        <f>IF(KG77="-","-",VLOOKUP($A77&amp;"-"&amp;KG$4,'04施策の客観指標'!$A$4:$AY$1029,COLUMN('04施策の客観指標'!$AY:$AY),FALSE))</f>
        <v>-</v>
      </c>
      <c r="KR77" s="423" t="str">
        <f>IF(KH77="-","-",VLOOKUP($A77&amp;"-"&amp;KH$4,'04施策の客観指標'!$A$4:$AY$1029,COLUMN('04施策の客観指標'!$AY:$AY),FALSE))</f>
        <v>-</v>
      </c>
      <c r="KS77" s="423" t="str">
        <f>IF(KI77="-","-",VLOOKUP($A77&amp;"-"&amp;KI$4,'04施策の客観指標'!$A$4:$AY$1029,COLUMN('04施策の客観指標'!$AY:$AY),FALSE))</f>
        <v>-</v>
      </c>
      <c r="KT77" s="423" t="str">
        <f>IF(KJ77="-","-",VLOOKUP($A77&amp;"-"&amp;KJ$4,'04施策の客観指標'!$A$4:$AY$1029,COLUMN('04施策の客観指標'!$AY:$AY),FALSE))</f>
        <v>-</v>
      </c>
      <c r="KU77" s="423" t="str">
        <f>IF(KK77="-","-",VLOOKUP($A77&amp;"-"&amp;KK$4,'04施策の客観指標'!$A$4:$AY$1029,COLUMN('04施策の客観指標'!$AY:$AY),FALSE))</f>
        <v>-</v>
      </c>
      <c r="KV77" s="423" t="str">
        <f>IF(KL77="-","-",VLOOKUP($A77&amp;"-"&amp;KL$4,'04施策の客観指標'!$A$4:$AY$1029,COLUMN('04施策の客観指標'!$AY:$AY),FALSE))</f>
        <v>-</v>
      </c>
      <c r="KW77" s="423" t="str">
        <f>IF(KM77="-","-",VLOOKUP($A77&amp;"-"&amp;KM$4,'04施策の客観指標'!$A$4:$AY$1029,COLUMN('04施策の客観指標'!$AY:$AY),FALSE))</f>
        <v>-</v>
      </c>
      <c r="KX77" s="234">
        <f t="shared" si="382"/>
        <v>1</v>
      </c>
      <c r="KY77" s="237">
        <f t="shared" si="383"/>
        <v>4</v>
      </c>
      <c r="KZ77" s="187" t="str">
        <f t="shared" si="384"/>
        <v/>
      </c>
      <c r="LA77" s="187" t="str">
        <f t="shared" si="385"/>
        <v/>
      </c>
      <c r="LB77" s="187" t="str">
        <f t="shared" si="386"/>
        <v/>
      </c>
      <c r="LC77" s="187" t="str">
        <f t="shared" si="387"/>
        <v/>
      </c>
      <c r="LD77" s="187" t="str">
        <f t="shared" si="388"/>
        <v/>
      </c>
      <c r="LE77" s="187" t="str">
        <f t="shared" si="389"/>
        <v/>
      </c>
      <c r="LF77" s="187" t="str">
        <f t="shared" si="390"/>
        <v/>
      </c>
      <c r="LG77" s="187" t="str">
        <f t="shared" si="391"/>
        <v/>
      </c>
      <c r="LH77" s="240">
        <f t="shared" si="392"/>
        <v>1</v>
      </c>
      <c r="LI77" s="820" t="str">
        <f>IF($K77="○",VLOOKUP($C77&amp;"-"&amp;LI$4,'05市民生活実感調査'!$A$3:$BM$218,COLUMN('05市民生活実感調査'!$BM:$BM),FALSE),"-")</f>
        <v>c</v>
      </c>
      <c r="LJ77" s="821" t="str">
        <f>IF($L77="○",VLOOKUP($C77&amp;"-"&amp;LJ$4,'05市民生活実感調査'!$A$3:$BM$218,COLUMN('05市民生活実感調査'!$BM:$BM),FALSE),"-")</f>
        <v>-</v>
      </c>
      <c r="LK77" s="821" t="str">
        <f>IF($M77="○",VLOOKUP($C77&amp;"-"&amp;LK$4,'05市民生活実感調査'!$A$3:$BM$218,COLUMN('05市民生活実感調査'!$BM:$BM),FALSE),"-")</f>
        <v>b</v>
      </c>
      <c r="LL77" s="821" t="str">
        <f>IF($N77="○",VLOOKUP($C77&amp;"-"&amp;LL$4,'05市民生活実感調査'!$A$3:$BM$218,COLUMN('05市民生活実感調査'!$BM:$BM),FALSE),"-")</f>
        <v>-</v>
      </c>
      <c r="LM77" s="821" t="str">
        <f>IF($O77="○",VLOOKUP($C77&amp;"-"&amp;LM$4,'05市民生活実感調査'!$A$3:$BM$218,COLUMN('05市民生活実感調査'!$BM:$BM),FALSE),"-")</f>
        <v>-</v>
      </c>
      <c r="LN77" s="821" t="str">
        <f>IF($P77="○",VLOOKUP($C77&amp;"-"&amp;LN$4,'05市民生活実感調査'!$A$3:$BM$218,COLUMN('05市民生活実感調査'!$BM:$BM),FALSE),"-")</f>
        <v>-</v>
      </c>
      <c r="LO77" s="821" t="str">
        <f>IF($Q77="○",VLOOKUP($C77&amp;"-"&amp;LO$4,'05市民生活実感調査'!$A$3:$BM$218,COLUMN('05市民生活実感調査'!$BM:$BM),FALSE),"-")</f>
        <v>-</v>
      </c>
      <c r="LP77" s="821" t="str">
        <f>IF($R77="○",VLOOKUP($C77&amp;"-"&amp;LP$4,'05市民生活実感調査'!$A$3:$BM$218,COLUMN('05市民生活実感調査'!$BM:$BM),FALSE),"-")</f>
        <v>-</v>
      </c>
      <c r="LQ77" s="822" t="str">
        <f t="shared" si="393"/>
        <v>b</v>
      </c>
      <c r="LR77" s="237">
        <f t="shared" si="394"/>
        <v>2</v>
      </c>
      <c r="LS77" s="187" t="str">
        <f t="shared" si="395"/>
        <v/>
      </c>
      <c r="LT77" s="187">
        <f t="shared" si="396"/>
        <v>3</v>
      </c>
      <c r="LU77" s="187" t="str">
        <f t="shared" si="397"/>
        <v/>
      </c>
      <c r="LV77" s="187" t="str">
        <f t="shared" si="398"/>
        <v/>
      </c>
      <c r="LW77" s="187" t="str">
        <f t="shared" si="399"/>
        <v/>
      </c>
      <c r="LX77" s="187" t="str">
        <f t="shared" si="400"/>
        <v/>
      </c>
      <c r="LY77" s="187" t="str">
        <f t="shared" si="401"/>
        <v/>
      </c>
      <c r="LZ77" s="422">
        <f t="shared" si="402"/>
        <v>0.625</v>
      </c>
      <c r="MA77" s="103" t="str">
        <f t="shared" si="144"/>
        <v>客観指標</v>
      </c>
      <c r="MB77" s="104" t="str">
        <f t="shared" si="403"/>
        <v>市民の生活実感に施策の効果がすぐ反映されにくい性質があるため、客観指標総合評価を重視する。</v>
      </c>
      <c r="MC77" s="823" t="str">
        <f>VLOOKUP(KN77&amp;LQ77&amp;MA77,プルダウン!$AC$2:$AD$71,2,FALSE)</f>
        <v>A</v>
      </c>
      <c r="MD77" s="824" t="str">
        <f>VLOOKUP(MC77,プルダウン!$A$1:$B$6,2,FALSE)</f>
        <v>政策の目的が十分に達成されている</v>
      </c>
      <c r="ME77" s="91"/>
      <c r="MF77" s="190"/>
    </row>
    <row r="78" spans="1:344" ht="123" customHeight="1">
      <c r="A78" s="231">
        <v>2003</v>
      </c>
      <c r="B78" s="104" t="s">
        <v>230</v>
      </c>
      <c r="C78" s="237">
        <f t="shared" si="264"/>
        <v>20</v>
      </c>
      <c r="D78" s="190" t="str">
        <f>IFERROR(VLOOKUP(C78,プルダウン!$L$2:$M$28,2,FALSE),"-")</f>
        <v>歩くまち</v>
      </c>
      <c r="E78" s="104"/>
      <c r="F78" s="232" t="s">
        <v>1414</v>
      </c>
      <c r="G78" s="117" t="s">
        <v>1284</v>
      </c>
      <c r="H78" s="91"/>
      <c r="I78" s="117"/>
      <c r="J78" s="104"/>
      <c r="K78" s="420" t="s">
        <v>383</v>
      </c>
      <c r="L78" s="421" t="s">
        <v>383</v>
      </c>
      <c r="M78" s="421" t="s">
        <v>83</v>
      </c>
      <c r="N78" s="421" t="s">
        <v>83</v>
      </c>
      <c r="O78" s="421" t="s">
        <v>83</v>
      </c>
      <c r="P78" s="421" t="s">
        <v>83</v>
      </c>
      <c r="Q78" s="421" t="s">
        <v>83</v>
      </c>
      <c r="R78" s="422" t="s">
        <v>83</v>
      </c>
      <c r="S78" s="877" t="str">
        <f>VLOOKUP($A78&amp;"-"&amp;S$4,'04施策の客観指標'!$A$4:$AY$1029,COLUMN('04施策の客観指標'!$AS:$AS),FALSE)</f>
        <v>-</v>
      </c>
      <c r="T78" s="878" t="str">
        <f>VLOOKUP($A78&amp;"-"&amp;T$4,'04施策の客観指標'!$A$4:$AY$1029,COLUMN('04施策の客観指標'!$AS:$AS),FALSE)</f>
        <v>-</v>
      </c>
      <c r="U78" s="878" t="str">
        <f>VLOOKUP($A78&amp;"-"&amp;U$4,'04施策の客観指標'!$A$4:$AY$1029,COLUMN('04施策の客観指標'!$AS:$AS),FALSE)</f>
        <v>-</v>
      </c>
      <c r="V78" s="878" t="str">
        <f>VLOOKUP($A78&amp;"-"&amp;V$4,'04施策の客観指標'!$A$4:$AY$1029,COLUMN('04施策の客観指標'!$AS:$AS),FALSE)</f>
        <v>-</v>
      </c>
      <c r="W78" s="878" t="str">
        <f>VLOOKUP($A78&amp;"-"&amp;W$4,'04施策の客観指標'!$A$4:$AY$1029,COLUMN('04施策の客観指標'!$AS:$AS),FALSE)</f>
        <v>-</v>
      </c>
      <c r="X78" s="878" t="str">
        <f>VLOOKUP($A78&amp;"-"&amp;X$4,'04施策の客観指標'!$A$4:$AY$1029,COLUMN('04施策の客観指標'!$AS:$AS),FALSE)</f>
        <v>-</v>
      </c>
      <c r="Y78" s="878" t="str">
        <f>VLOOKUP($A78&amp;"-"&amp;Y$4,'04施策の客観指標'!$A$4:$AY$1029,COLUMN('04施策の客観指標'!$AS:$AS),FALSE)</f>
        <v>-</v>
      </c>
      <c r="Z78" s="878" t="str">
        <f>VLOOKUP($A78&amp;"-"&amp;Z$4,'04施策の客観指標'!$A$4:$AY$1029,COLUMN('04施策の客観指標'!$AS:$AS),FALSE)</f>
        <v>-</v>
      </c>
      <c r="AA78" s="852" t="str">
        <f>VLOOKUP($A78&amp;"-"&amp;AA$4,'04施策の客観指標'!$A$4:$AY$1029,COLUMN('04施策の客観指標'!$AS:$AS),FALSE)</f>
        <v>-</v>
      </c>
      <c r="AB78" s="876" t="str">
        <f t="shared" si="265"/>
        <v>-</v>
      </c>
      <c r="AC78" s="856" t="s">
        <v>83</v>
      </c>
      <c r="AD78" s="878" t="s">
        <v>83</v>
      </c>
      <c r="AE78" s="878" t="s">
        <v>83</v>
      </c>
      <c r="AF78" s="878" t="s">
        <v>83</v>
      </c>
      <c r="AG78" s="878" t="s">
        <v>83</v>
      </c>
      <c r="AH78" s="878" t="s">
        <v>83</v>
      </c>
      <c r="AI78" s="878" t="s">
        <v>83</v>
      </c>
      <c r="AJ78" s="878" t="s">
        <v>83</v>
      </c>
      <c r="AK78" s="878" t="s">
        <v>83</v>
      </c>
      <c r="AL78" s="879">
        <f t="shared" si="266"/>
        <v>0</v>
      </c>
      <c r="AM78" s="877" t="str">
        <f t="shared" si="267"/>
        <v/>
      </c>
      <c r="AN78" s="878" t="str">
        <f t="shared" si="268"/>
        <v/>
      </c>
      <c r="AO78" s="878" t="str">
        <f t="shared" si="269"/>
        <v/>
      </c>
      <c r="AP78" s="878" t="str">
        <f t="shared" si="270"/>
        <v/>
      </c>
      <c r="AQ78" s="878" t="str">
        <f t="shared" si="271"/>
        <v/>
      </c>
      <c r="AR78" s="878" t="str">
        <f t="shared" si="272"/>
        <v/>
      </c>
      <c r="AS78" s="878" t="str">
        <f t="shared" si="273"/>
        <v/>
      </c>
      <c r="AT78" s="878" t="str">
        <f t="shared" si="274"/>
        <v/>
      </c>
      <c r="AU78" s="852" t="str">
        <f t="shared" si="275"/>
        <v/>
      </c>
      <c r="AV78" s="855" t="str">
        <f t="shared" si="276"/>
        <v>-</v>
      </c>
      <c r="AW78" s="856" t="str">
        <f>IF($K78="○",VLOOKUP($C78&amp;"-"&amp;AW$4,'05市民生活実感調査'!$A$3:$BC$218,COLUMN('05市民生活実感調査'!$O:$O),FALSE),"-")</f>
        <v>c</v>
      </c>
      <c r="AX78" s="878" t="str">
        <f>IF($L78="○",VLOOKUP($C78&amp;"-"&amp;AX$4,'05市民生活実感調査'!$A$3:$BC$218,COLUMN('05市民生活実感調査'!$O:$O),FALSE),"-")</f>
        <v>b</v>
      </c>
      <c r="AY78" s="878" t="str">
        <f>IF($M78="○",VLOOKUP($C78&amp;"-"&amp;AY$4,'05市民生活実感調査'!$A$3:$BC$218,COLUMN('05市民生活実感調査'!$O:$O),FALSE),"-")</f>
        <v>-</v>
      </c>
      <c r="AZ78" s="878" t="str">
        <f>IF($N78="○",VLOOKUP($C78&amp;"-"&amp;AZ$4,'05市民生活実感調査'!$A$3:$BC$218,COLUMN('05市民生活実感調査'!$O:$O),FALSE),"-")</f>
        <v>-</v>
      </c>
      <c r="BA78" s="878" t="str">
        <f>IF($O78="○",VLOOKUP($C78&amp;"-"&amp;BA$4,'05市民生活実感調査'!$A$3:$BC$218,COLUMN('05市民生活実感調査'!$O:$O),FALSE),"-")</f>
        <v>-</v>
      </c>
      <c r="BB78" s="878" t="str">
        <f>IF($P78="○",VLOOKUP($C78&amp;"-"&amp;BB$4,'05市民生活実感調査'!$A$3:$BC$218,COLUMN('05市民生活実感調査'!$O:$O),FALSE),"-")</f>
        <v>-</v>
      </c>
      <c r="BC78" s="878" t="str">
        <f>IF($Q78="○",VLOOKUP($C78&amp;"-"&amp;BC$4,'05市民生活実感調査'!$A$3:$BC$218,COLUMN('05市民生活実感調査'!$O:$O),FALSE),"-")</f>
        <v>-</v>
      </c>
      <c r="BD78" s="878" t="str">
        <f>IF($R78="○",VLOOKUP($C78&amp;"-"&amp;BD$4,'05市民生活実感調査'!$A$3:$BC$218,COLUMN('05市民生活実感調査'!$O:$O),FALSE),"-")</f>
        <v>-</v>
      </c>
      <c r="BE78" s="879" t="str">
        <f t="shared" si="277"/>
        <v>b</v>
      </c>
      <c r="BF78" s="877">
        <f t="shared" si="278"/>
        <v>2</v>
      </c>
      <c r="BG78" s="878">
        <f t="shared" si="279"/>
        <v>3</v>
      </c>
      <c r="BH78" s="878" t="str">
        <f t="shared" si="280"/>
        <v/>
      </c>
      <c r="BI78" s="878" t="str">
        <f t="shared" si="281"/>
        <v/>
      </c>
      <c r="BJ78" s="878" t="str">
        <f t="shared" si="282"/>
        <v/>
      </c>
      <c r="BK78" s="878" t="str">
        <f t="shared" si="283"/>
        <v/>
      </c>
      <c r="BL78" s="878" t="str">
        <f t="shared" si="284"/>
        <v/>
      </c>
      <c r="BM78" s="878" t="str">
        <f t="shared" si="285"/>
        <v/>
      </c>
      <c r="BN78" s="840">
        <f t="shared" si="286"/>
        <v>0.625</v>
      </c>
      <c r="BO78" s="880" t="s">
        <v>122</v>
      </c>
      <c r="BP78" s="863" t="s">
        <v>1932</v>
      </c>
      <c r="BQ78" s="877" t="s">
        <v>313</v>
      </c>
      <c r="BR78" s="887" t="str">
        <f>VLOOKUP(BQ78,プルダウン!$A$1:$B$6,2,FALSE)</f>
        <v>政策の目的がかなり達成されている</v>
      </c>
      <c r="BS78" s="860"/>
      <c r="BT78" s="887"/>
      <c r="BU78" s="863" t="s">
        <v>1460</v>
      </c>
      <c r="BV78" s="891" t="s">
        <v>1704</v>
      </c>
      <c r="BW78" s="889" t="str">
        <f>VLOOKUP($A78&amp;"-"&amp;BW$4,'04施策の客観指標'!$A$4:$AY$1029,COLUMN('04施策の客観指標'!$AT:$AT),FALSE)</f>
        <v>-</v>
      </c>
      <c r="BX78" s="878" t="str">
        <f>VLOOKUP($A78&amp;"-"&amp;BX$4,'04施策の客観指標'!$A$4:$AY$1029,COLUMN('04施策の客観指標'!$AT:$AT),FALSE)</f>
        <v>-</v>
      </c>
      <c r="BY78" s="878" t="str">
        <f>VLOOKUP($A78&amp;"-"&amp;BY$4,'04施策の客観指標'!$A$4:$AY$1029,COLUMN('04施策の客観指標'!$AT:$AT),FALSE)</f>
        <v>-</v>
      </c>
      <c r="BZ78" s="878" t="str">
        <f>VLOOKUP($A78&amp;"-"&amp;BZ$4,'04施策の客観指標'!$A$4:$AY$1029,COLUMN('04施策の客観指標'!$AT:$AT),FALSE)</f>
        <v>-</v>
      </c>
      <c r="CA78" s="878" t="str">
        <f>VLOOKUP($A78&amp;"-"&amp;CA$4,'04施策の客観指標'!$A$4:$AY$1029,COLUMN('04施策の客観指標'!$AT:$AT),FALSE)</f>
        <v>-</v>
      </c>
      <c r="CB78" s="878" t="str">
        <f>VLOOKUP($A78&amp;"-"&amp;CB$4,'04施策の客観指標'!$A$4:$AY$1029,COLUMN('04施策の客観指標'!$AT:$AT),FALSE)</f>
        <v>-</v>
      </c>
      <c r="CC78" s="878" t="str">
        <f>VLOOKUP($A78&amp;"-"&amp;CC$4,'04施策の客観指標'!$A$4:$AY$1029,COLUMN('04施策の客観指標'!$AT:$AT),FALSE)</f>
        <v>-</v>
      </c>
      <c r="CD78" s="878" t="str">
        <f>VLOOKUP($A78&amp;"-"&amp;CD$4,'04施策の客観指標'!$A$4:$AY$1029,COLUMN('04施策の客観指標'!$AT:$AT),FALSE)</f>
        <v>-</v>
      </c>
      <c r="CE78" s="852" t="str">
        <f>VLOOKUP($A78&amp;"-"&amp;CE$4,'04施策の客観指標'!$A$4:$AY$1029,COLUMN('04施策の客観指標'!$AT:$AT),FALSE)</f>
        <v>-</v>
      </c>
      <c r="CF78" s="879" t="str">
        <f t="shared" si="287"/>
        <v>-</v>
      </c>
      <c r="CG78" s="856" t="str">
        <f>IF(BW78="-","-",VLOOKUP($A78&amp;"-"&amp;BW$4,'04施策の客観指標'!$A$4:$AY$1029,COLUMN('04施策の客観指標'!$AY:$AY),FALSE))</f>
        <v>-</v>
      </c>
      <c r="CH78" s="856" t="str">
        <f>IF(BX78="-","-",VLOOKUP($A78&amp;"-"&amp;BX$4,'04施策の客観指標'!$A$4:$AY$1029,COLUMN('04施策の客観指標'!$AY:$AY),FALSE))</f>
        <v>-</v>
      </c>
      <c r="CI78" s="856" t="str">
        <f>IF(BY78="-","-",VLOOKUP($A78&amp;"-"&amp;BY$4,'04施策の客観指標'!$A$4:$AY$1029,COLUMN('04施策の客観指標'!$AY:$AY),FALSE))</f>
        <v>-</v>
      </c>
      <c r="CJ78" s="856" t="str">
        <f>IF(BZ78="-","-",VLOOKUP($A78&amp;"-"&amp;BZ$4,'04施策の客観指標'!$A$4:$AY$1029,COLUMN('04施策の客観指標'!$AY:$AY),FALSE))</f>
        <v>-</v>
      </c>
      <c r="CK78" s="856" t="str">
        <f>IF(CA78="-","-",VLOOKUP($A78&amp;"-"&amp;CA$4,'04施策の客観指標'!$A$4:$AY$1029,COLUMN('04施策の客観指標'!$AY:$AY),FALSE))</f>
        <v>-</v>
      </c>
      <c r="CL78" s="856" t="str">
        <f>IF(CB78="-","-",VLOOKUP($A78&amp;"-"&amp;CB$4,'04施策の客観指標'!$A$4:$AY$1029,COLUMN('04施策の客観指標'!$AY:$AY),FALSE))</f>
        <v>-</v>
      </c>
      <c r="CM78" s="856" t="str">
        <f>IF(CC78="-","-",VLOOKUP($A78&amp;"-"&amp;CC$4,'04施策の客観指標'!$A$4:$AY$1029,COLUMN('04施策の客観指標'!$AY:$AY),FALSE))</f>
        <v>-</v>
      </c>
      <c r="CN78" s="856" t="str">
        <f>IF(CD78="-","-",VLOOKUP($A78&amp;"-"&amp;CD$4,'04施策の客観指標'!$A$4:$AY$1029,COLUMN('04施策の客観指標'!$AY:$AY),FALSE))</f>
        <v>-</v>
      </c>
      <c r="CO78" s="856" t="str">
        <f>IF(CE78="-","-",VLOOKUP($A78&amp;"-"&amp;CE$4,'04施策の客観指標'!$A$4:$AY$1029,COLUMN('04施策の客観指標'!$AY:$AY),FALSE))</f>
        <v>-</v>
      </c>
      <c r="CP78" s="879">
        <f t="shared" si="288"/>
        <v>0</v>
      </c>
      <c r="CQ78" s="877" t="str">
        <f t="shared" si="289"/>
        <v/>
      </c>
      <c r="CR78" s="878" t="str">
        <f t="shared" si="290"/>
        <v/>
      </c>
      <c r="CS78" s="878" t="str">
        <f t="shared" si="291"/>
        <v/>
      </c>
      <c r="CT78" s="878" t="str">
        <f t="shared" si="292"/>
        <v/>
      </c>
      <c r="CU78" s="878" t="str">
        <f t="shared" si="293"/>
        <v/>
      </c>
      <c r="CV78" s="878" t="str">
        <f t="shared" si="294"/>
        <v/>
      </c>
      <c r="CW78" s="878" t="str">
        <f t="shared" si="295"/>
        <v/>
      </c>
      <c r="CX78" s="878" t="str">
        <f t="shared" si="296"/>
        <v/>
      </c>
      <c r="CY78" s="878" t="str">
        <f t="shared" si="297"/>
        <v/>
      </c>
      <c r="CZ78" s="855" t="str">
        <f t="shared" si="298"/>
        <v>-</v>
      </c>
      <c r="DA78" s="877" t="str">
        <f>IF($K78="○",VLOOKUP($C78&amp;"-"&amp;DA$4,'05市民生活実感調査'!$A$3:$BC$218,COLUMN('05市民生活実感調査'!$Y:$Y),FALSE),"-")</f>
        <v>c</v>
      </c>
      <c r="DB78" s="878" t="str">
        <f>IF($L78="○",VLOOKUP($C78&amp;"-"&amp;DB$4,'05市民生活実感調査'!$A$3:$BC$218,COLUMN('05市民生活実感調査'!$Y:$Y),FALSE),"-")</f>
        <v>c</v>
      </c>
      <c r="DC78" s="878" t="str">
        <f>IF($M78="○",VLOOKUP($C78&amp;"-"&amp;DC$4,'05市民生活実感調査'!$A$3:$BC$218,COLUMN('05市民生活実感調査'!$Y:$Y),FALSE),"-")</f>
        <v>-</v>
      </c>
      <c r="DD78" s="878" t="str">
        <f>IF($N78="○",VLOOKUP($C78&amp;"-"&amp;DD$4,'05市民生活実感調査'!$A$3:$BC$218,COLUMN('05市民生活実感調査'!$Y:$Y),FALSE),"-")</f>
        <v>-</v>
      </c>
      <c r="DE78" s="878" t="str">
        <f>IF($O78="○",VLOOKUP($C78&amp;"-"&amp;DE$4,'05市民生活実感調査'!$A$3:$BC$218,COLUMN('05市民生活実感調査'!$Y:$Y),FALSE),"-")</f>
        <v>-</v>
      </c>
      <c r="DF78" s="878" t="str">
        <f>IF($P78="○",VLOOKUP($C78&amp;"-"&amp;DF$4,'05市民生活実感調査'!$A$3:$BC$218,COLUMN('05市民生活実感調査'!$Y:$Y),FALSE),"-")</f>
        <v>-</v>
      </c>
      <c r="DG78" s="878" t="str">
        <f>IF($Q78="○",VLOOKUP($C78&amp;"-"&amp;DG$4,'05市民生活実感調査'!$A$3:$BC$218,COLUMN('05市民生活実感調査'!$Y:$Y),FALSE),"-")</f>
        <v>-</v>
      </c>
      <c r="DH78" s="878" t="str">
        <f>IF($R78="○",VLOOKUP($C78&amp;"-"&amp;DH$4,'05市民生活実感調査'!$A$3:$BC$218,COLUMN('05市民生活実感調査'!$Y:$Y),FALSE),"-")</f>
        <v>-</v>
      </c>
      <c r="DI78" s="879" t="str">
        <f t="shared" si="299"/>
        <v>c</v>
      </c>
      <c r="DJ78" s="877">
        <f t="shared" si="300"/>
        <v>2</v>
      </c>
      <c r="DK78" s="878">
        <f t="shared" si="301"/>
        <v>2</v>
      </c>
      <c r="DL78" s="878" t="str">
        <f t="shared" si="302"/>
        <v/>
      </c>
      <c r="DM78" s="878" t="str">
        <f t="shared" si="303"/>
        <v/>
      </c>
      <c r="DN78" s="878" t="str">
        <f t="shared" si="404"/>
        <v/>
      </c>
      <c r="DO78" s="878" t="str">
        <f t="shared" si="304"/>
        <v/>
      </c>
      <c r="DP78" s="878" t="str">
        <f t="shared" si="305"/>
        <v/>
      </c>
      <c r="DQ78" s="878" t="str">
        <f t="shared" si="306"/>
        <v/>
      </c>
      <c r="DR78" s="840">
        <f t="shared" si="307"/>
        <v>0.5</v>
      </c>
      <c r="DS78" s="876" t="str">
        <f t="shared" si="308"/>
        <v>客観指標</v>
      </c>
      <c r="DT78" s="863" t="str">
        <f t="shared" si="309"/>
        <v>市民の生活実感に施策の効果がすぐ反映されにくい性質があるため、客観指標総合評価を重視する。</v>
      </c>
      <c r="DU78" s="877" t="str">
        <f>VLOOKUP(CF78&amp;DI78&amp;DS78,プルダウン!$AC$2:$AD$71,2,FALSE)</f>
        <v>C</v>
      </c>
      <c r="DV78" s="859" t="str">
        <f>VLOOKUP(DU78,プルダウン!$A$1:$B$6,2,FALSE)</f>
        <v>政策の目的がそこそこ達成されている</v>
      </c>
      <c r="DW78" s="860"/>
      <c r="DX78" s="859"/>
      <c r="DY78" s="889" t="str">
        <f>VLOOKUP($A78&amp;"-"&amp;DY$4,'04施策の客観指標'!$A$4:$AY$1029,COLUMN('04施策の客観指標'!$AU:$AU),FALSE)</f>
        <v>b</v>
      </c>
      <c r="DZ78" s="878" t="str">
        <f>VLOOKUP($A78&amp;"-"&amp;DZ$4,'04施策の客観指標'!$A$4:$AY$1029,COLUMN('04施策の客観指標'!$AU:$AU),FALSE)</f>
        <v>-</v>
      </c>
      <c r="EA78" s="878" t="str">
        <f>VLOOKUP($A78&amp;"-"&amp;EA$4,'04施策の客観指標'!$A$4:$AY$1029,COLUMN('04施策の客観指標'!$AU:$AU),FALSE)</f>
        <v>-</v>
      </c>
      <c r="EB78" s="878" t="str">
        <f>VLOOKUP($A78&amp;"-"&amp;EB$4,'04施策の客観指標'!$A$4:$AY$1029,COLUMN('04施策の客観指標'!$AU:$AU),FALSE)</f>
        <v>-</v>
      </c>
      <c r="EC78" s="878" t="str">
        <f>VLOOKUP($A78&amp;"-"&amp;EC$4,'04施策の客観指標'!$A$4:$AY$1029,COLUMN('04施策の客観指標'!$AU:$AU),FALSE)</f>
        <v>-</v>
      </c>
      <c r="ED78" s="878" t="str">
        <f>VLOOKUP($A78&amp;"-"&amp;ED$4,'04施策の客観指標'!$A$4:$AY$1029,COLUMN('04施策の客観指標'!$AU:$AU),FALSE)</f>
        <v>-</v>
      </c>
      <c r="EE78" s="878" t="str">
        <f>VLOOKUP($A78&amp;"-"&amp;EE$4,'04施策の客観指標'!$A$4:$AY$1029,COLUMN('04施策の客観指標'!$AU:$AU),FALSE)</f>
        <v>-</v>
      </c>
      <c r="EF78" s="878" t="str">
        <f>VLOOKUP($A78&amp;"-"&amp;EF$4,'04施策の客観指標'!$A$4:$AY$1029,COLUMN('04施策の客観指標'!$AU:$AU),FALSE)</f>
        <v>-</v>
      </c>
      <c r="EG78" s="878" t="str">
        <f>VLOOKUP($A78&amp;"-"&amp;EG$4,'04施策の客観指標'!$A$4:$AY$1029,COLUMN('04施策の客観指標'!$AU:$AU),FALSE)</f>
        <v>-</v>
      </c>
      <c r="EH78" s="879" t="str">
        <f t="shared" si="310"/>
        <v>b</v>
      </c>
      <c r="EI78" s="895">
        <f>IF(DY78="-","-",VLOOKUP($A78&amp;"-"&amp;DY$4,'04施策の客観指標'!$A$4:$AY$1029,COLUMN('04施策の客観指標'!$AY:$AY),FALSE))</f>
        <v>1</v>
      </c>
      <c r="EJ78" s="895" t="str">
        <f>IF(DZ78="-","-",VLOOKUP($A78&amp;"-"&amp;DZ$4,'04施策の客観指標'!$A$4:$AY$1029,COLUMN('04施策の客観指標'!$AY:$AY),FALSE))</f>
        <v>-</v>
      </c>
      <c r="EK78" s="895" t="str">
        <f>IF(EA78="-","-",VLOOKUP($A78&amp;"-"&amp;EA$4,'04施策の客観指標'!$A$4:$AY$1029,COLUMN('04施策の客観指標'!$AY:$AY),FALSE))</f>
        <v>-</v>
      </c>
      <c r="EL78" s="895" t="str">
        <f>IF(EB78="-","-",VLOOKUP($A78&amp;"-"&amp;EB$4,'04施策の客観指標'!$A$4:$AY$1029,COLUMN('04施策の客観指標'!$AY:$AY),FALSE))</f>
        <v>-</v>
      </c>
      <c r="EM78" s="895" t="str">
        <f>IF(EC78="-","-",VLOOKUP($A78&amp;"-"&amp;EC$4,'04施策の客観指標'!$A$4:$AY$1029,COLUMN('04施策の客観指標'!$AY:$AY),FALSE))</f>
        <v>-</v>
      </c>
      <c r="EN78" s="895" t="str">
        <f>IF(ED78="-","-",VLOOKUP($A78&amp;"-"&amp;ED$4,'04施策の客観指標'!$A$4:$AY$1029,COLUMN('04施策の客観指標'!$AY:$AY),FALSE))</f>
        <v>-</v>
      </c>
      <c r="EO78" s="895" t="str">
        <f>IF(EE78="-","-",VLOOKUP($A78&amp;"-"&amp;EE$4,'04施策の客観指標'!$A$4:$AY$1029,COLUMN('04施策の客観指標'!$AY:$AY),FALSE))</f>
        <v>-</v>
      </c>
      <c r="EP78" s="895" t="str">
        <f>IF(EF78="-","-",VLOOKUP($A78&amp;"-"&amp;EF$4,'04施策の客観指標'!$A$4:$AY$1029,COLUMN('04施策の客観指標'!$AY:$AY),FALSE))</f>
        <v>-</v>
      </c>
      <c r="EQ78" s="895" t="str">
        <f>IF(EG78="-","-",VLOOKUP($A78&amp;"-"&amp;EG$4,'04施策の客観指標'!$A$4:$AY$1029,COLUMN('04施策の客観指標'!$AY:$AY),FALSE))</f>
        <v>-</v>
      </c>
      <c r="ER78" s="879">
        <f t="shared" si="311"/>
        <v>1</v>
      </c>
      <c r="ES78" s="877">
        <f t="shared" si="312"/>
        <v>3</v>
      </c>
      <c r="ET78" s="878" t="str">
        <f t="shared" si="313"/>
        <v/>
      </c>
      <c r="EU78" s="878" t="str">
        <f t="shared" si="314"/>
        <v/>
      </c>
      <c r="EV78" s="878" t="str">
        <f t="shared" si="315"/>
        <v/>
      </c>
      <c r="EW78" s="878" t="str">
        <f t="shared" si="316"/>
        <v/>
      </c>
      <c r="EX78" s="878" t="str">
        <f t="shared" si="317"/>
        <v/>
      </c>
      <c r="EY78" s="878" t="str">
        <f t="shared" si="318"/>
        <v/>
      </c>
      <c r="EZ78" s="878" t="str">
        <f t="shared" si="319"/>
        <v/>
      </c>
      <c r="FA78" s="878" t="str">
        <f t="shared" si="320"/>
        <v/>
      </c>
      <c r="FB78" s="855">
        <f t="shared" si="321"/>
        <v>0.75</v>
      </c>
      <c r="FC78" s="877" t="str">
        <f>IF($K78="○",VLOOKUP($C78&amp;"-"&amp;FC$4,'05市民生活実感調査'!$A$3:$BC$218,COLUMN('05市民生活実感調査'!$AI:$AI),FALSE),"-")</f>
        <v>c</v>
      </c>
      <c r="FD78" s="878" t="str">
        <f>IF($L78="○",VLOOKUP($C78&amp;"-"&amp;FD$4,'05市民生活実感調査'!$A$3:$BC$218,COLUMN('05市民生活実感調査'!$AI:$AI),FALSE),"-")</f>
        <v>c</v>
      </c>
      <c r="FE78" s="878" t="str">
        <f>IF($M78="○",VLOOKUP($C78&amp;"-"&amp;FE$4,'05市民生活実感調査'!$A$3:$BC$218,COLUMN('05市民生活実感調査'!$AI:$AI),FALSE),"-")</f>
        <v>-</v>
      </c>
      <c r="FF78" s="878" t="str">
        <f>IF($N78="○",VLOOKUP($C78&amp;"-"&amp;FF$4,'05市民生活実感調査'!$A$3:$BC$218,COLUMN('05市民生活実感調査'!$AI:$AI),FALSE),"-")</f>
        <v>-</v>
      </c>
      <c r="FG78" s="878" t="str">
        <f>IF($O78="○",VLOOKUP($C78&amp;"-"&amp;FG$4,'05市民生活実感調査'!$A$3:$BC$218,COLUMN('05市民生活実感調査'!$AI:$AI),FALSE),"-")</f>
        <v>-</v>
      </c>
      <c r="FH78" s="878" t="str">
        <f>IF($P78="○",VLOOKUP($C78&amp;"-"&amp;FH$4,'05市民生活実感調査'!$A$3:$BC$218,COLUMN('05市民生活実感調査'!$AI:$AI),FALSE),"-")</f>
        <v>-</v>
      </c>
      <c r="FI78" s="878" t="str">
        <f>IF($Q78="○",VLOOKUP($C78&amp;"-"&amp;FI$4,'05市民生活実感調査'!$A$3:$BC$218,COLUMN('05市民生活実感調査'!$AI:$AI),FALSE),"-")</f>
        <v>-</v>
      </c>
      <c r="FJ78" s="878" t="str">
        <f>IF($R78="○",VLOOKUP($C78&amp;"-"&amp;FJ$4,'05市民生活実感調査'!$A$3:$BC$218,COLUMN('05市民生活実感調査'!$AI:$AI),FALSE),"-")</f>
        <v>-</v>
      </c>
      <c r="FK78" s="879" t="str">
        <f t="shared" si="322"/>
        <v>c</v>
      </c>
      <c r="FL78" s="877">
        <f t="shared" si="323"/>
        <v>2</v>
      </c>
      <c r="FM78" s="878">
        <f t="shared" si="324"/>
        <v>2</v>
      </c>
      <c r="FN78" s="878" t="str">
        <f t="shared" si="325"/>
        <v/>
      </c>
      <c r="FO78" s="878" t="str">
        <f t="shared" si="326"/>
        <v/>
      </c>
      <c r="FP78" s="878" t="str">
        <f t="shared" si="327"/>
        <v/>
      </c>
      <c r="FQ78" s="878" t="str">
        <f t="shared" si="328"/>
        <v/>
      </c>
      <c r="FR78" s="878" t="str">
        <f t="shared" si="329"/>
        <v/>
      </c>
      <c r="FS78" s="878" t="str">
        <f t="shared" si="330"/>
        <v/>
      </c>
      <c r="FT78" s="840">
        <f t="shared" si="331"/>
        <v>0.5</v>
      </c>
      <c r="FU78" s="876" t="str">
        <f t="shared" si="332"/>
        <v>客観指標</v>
      </c>
      <c r="FV78" s="863" t="str">
        <f t="shared" si="333"/>
        <v>市民の生活実感に施策の効果がすぐ反映されにくい性質があるため、客観指標総合評価を重視する。</v>
      </c>
      <c r="FW78" s="877" t="str">
        <f>VLOOKUP(EH78&amp;FK78&amp;FU78,プルダウン!$AC$2:$AD$71,2,FALSE)</f>
        <v>B</v>
      </c>
      <c r="FX78" s="859" t="str">
        <f>VLOOKUP(FW78,プルダウン!$A$1:$B$6,2,FALSE)</f>
        <v>政策の目的がかなり達成されている</v>
      </c>
      <c r="FY78" s="860"/>
      <c r="FZ78" s="859"/>
      <c r="GA78" s="889" t="str">
        <f>VLOOKUP($A78&amp;"-"&amp;GA$4,'04施策の客観指標'!$A$4:$AY$1029,COLUMN('04施策の客観指標'!$AV:$AV),FALSE)</f>
        <v>a</v>
      </c>
      <c r="GB78" s="878" t="str">
        <f>VLOOKUP($A78&amp;"-"&amp;GB$4,'04施策の客観指標'!$A$4:$AY$1029,COLUMN('04施策の客観指標'!$AV:$AV),FALSE)</f>
        <v>-</v>
      </c>
      <c r="GC78" s="878" t="str">
        <f>VLOOKUP($A78&amp;"-"&amp;GC$4,'04施策の客観指標'!$A$4:$AY$1029,COLUMN('04施策の客観指標'!$AV:$AV),FALSE)</f>
        <v>-</v>
      </c>
      <c r="GD78" s="878" t="str">
        <f>VLOOKUP($A78&amp;"-"&amp;GD$4,'04施策の客観指標'!$A$4:$AY$1029,COLUMN('04施策の客観指標'!$AV:$AV),FALSE)</f>
        <v>-</v>
      </c>
      <c r="GE78" s="878" t="str">
        <f>VLOOKUP($A78&amp;"-"&amp;GE$4,'04施策の客観指標'!$A$4:$AY$1029,COLUMN('04施策の客観指標'!$AV:$AV),FALSE)</f>
        <v>-</v>
      </c>
      <c r="GF78" s="878" t="str">
        <f>VLOOKUP($A78&amp;"-"&amp;GF$4,'04施策の客観指標'!$A$4:$AY$1029,COLUMN('04施策の客観指標'!$AV:$AV),FALSE)</f>
        <v>-</v>
      </c>
      <c r="GG78" s="878" t="str">
        <f>VLOOKUP($A78&amp;"-"&amp;GG$4,'04施策の客観指標'!$A$4:$AY$1029,COLUMN('04施策の客観指標'!$AV:$AV),FALSE)</f>
        <v>-</v>
      </c>
      <c r="GH78" s="878" t="str">
        <f>VLOOKUP($A78&amp;"-"&amp;GH$4,'04施策の客観指標'!$A$4:$AY$1029,COLUMN('04施策の客観指標'!$AV:$AV),FALSE)</f>
        <v>-</v>
      </c>
      <c r="GI78" s="878" t="str">
        <f>VLOOKUP($A78&amp;"-"&amp;GI$4,'04施策の客観指標'!$A$4:$AY$1029,COLUMN('04施策の客観指標'!$AV:$AV),FALSE)</f>
        <v>-</v>
      </c>
      <c r="GJ78" s="879" t="str">
        <f t="shared" si="334"/>
        <v>a</v>
      </c>
      <c r="GK78" s="856">
        <f>IF(GA78="-","-",VLOOKUP($A78&amp;"-"&amp;GA$4,'04施策の客観指標'!$A$4:$AY$1029,COLUMN('04施策の客観指標'!$AY:$AY),FALSE))</f>
        <v>1</v>
      </c>
      <c r="GL78" s="856" t="str">
        <f>IF(GB78="-","-",VLOOKUP($A78&amp;"-"&amp;GB$4,'04施策の客観指標'!$A$4:$AY$1029,COLUMN('04施策の客観指標'!$AY:$AY),FALSE))</f>
        <v>-</v>
      </c>
      <c r="GM78" s="856" t="str">
        <f>IF(GC78="-","-",VLOOKUP($A78&amp;"-"&amp;GC$4,'04施策の客観指標'!$A$4:$AY$1029,COLUMN('04施策の客観指標'!$AY:$AY),FALSE))</f>
        <v>-</v>
      </c>
      <c r="GN78" s="856" t="str">
        <f>IF(GD78="-","-",VLOOKUP($A78&amp;"-"&amp;GD$4,'04施策の客観指標'!$A$4:$AY$1029,COLUMN('04施策の客観指標'!$AY:$AY),FALSE))</f>
        <v>-</v>
      </c>
      <c r="GO78" s="856" t="str">
        <f>IF(GE78="-","-",VLOOKUP($A78&amp;"-"&amp;GE$4,'04施策の客観指標'!$A$4:$AY$1029,COLUMN('04施策の客観指標'!$AY:$AY),FALSE))</f>
        <v>-</v>
      </c>
      <c r="GP78" s="856" t="str">
        <f>IF(GF78="-","-",VLOOKUP($A78&amp;"-"&amp;GF$4,'04施策の客観指標'!$A$4:$AY$1029,COLUMN('04施策の客観指標'!$AY:$AY),FALSE))</f>
        <v>-</v>
      </c>
      <c r="GQ78" s="856" t="str">
        <f>IF(GG78="-","-",VLOOKUP($A78&amp;"-"&amp;GG$4,'04施策の客観指標'!$A$4:$AY$1029,COLUMN('04施策の客観指標'!$AY:$AY),FALSE))</f>
        <v>-</v>
      </c>
      <c r="GR78" s="856" t="str">
        <f>IF(GH78="-","-",VLOOKUP($A78&amp;"-"&amp;GH$4,'04施策の客観指標'!$A$4:$AY$1029,COLUMN('04施策の客観指標'!$AY:$AY),FALSE))</f>
        <v>-</v>
      </c>
      <c r="GS78" s="856" t="str">
        <f>IF(GI78="-","-",VLOOKUP($A78&amp;"-"&amp;GI$4,'04施策の客観指標'!$A$4:$AY$1029,COLUMN('04施策の客観指標'!$AY:$AY),FALSE))</f>
        <v>-</v>
      </c>
      <c r="GT78" s="879">
        <f t="shared" si="335"/>
        <v>1</v>
      </c>
      <c r="GU78" s="877">
        <f t="shared" si="336"/>
        <v>4</v>
      </c>
      <c r="GV78" s="878" t="str">
        <f t="shared" si="337"/>
        <v/>
      </c>
      <c r="GW78" s="878" t="str">
        <f t="shared" si="338"/>
        <v/>
      </c>
      <c r="GX78" s="878" t="str">
        <f t="shared" si="339"/>
        <v/>
      </c>
      <c r="GY78" s="878" t="str">
        <f t="shared" si="340"/>
        <v/>
      </c>
      <c r="GZ78" s="878" t="str">
        <f t="shared" si="341"/>
        <v/>
      </c>
      <c r="HA78" s="878" t="str">
        <f t="shared" si="342"/>
        <v/>
      </c>
      <c r="HB78" s="878" t="str">
        <f t="shared" si="343"/>
        <v/>
      </c>
      <c r="HC78" s="878" t="str">
        <f t="shared" si="344"/>
        <v/>
      </c>
      <c r="HD78" s="855">
        <f t="shared" si="345"/>
        <v>1</v>
      </c>
      <c r="HE78" s="877" t="str">
        <f>IF($K78="○",VLOOKUP($C78&amp;"-"&amp;HE$4,'05市民生活実感調査'!$A$3:$BC$218,COLUMN('05市民生活実感調査'!$AS:$AS),FALSE),"-")</f>
        <v>c</v>
      </c>
      <c r="HF78" s="878" t="str">
        <f>IF($L78="○",VLOOKUP($C78&amp;"-"&amp;HF$4,'05市民生活実感調査'!$A$3:$BC$218,COLUMN('05市民生活実感調査'!$AS:$AS),FALSE),"-")</f>
        <v>c</v>
      </c>
      <c r="HG78" s="878" t="str">
        <f>IF($M78="○",VLOOKUP($C78&amp;"-"&amp;HG$4,'05市民生活実感調査'!$A$3:$BC$218,COLUMN('05市民生活実感調査'!$AS:$AS),FALSE),"-")</f>
        <v>-</v>
      </c>
      <c r="HH78" s="878" t="str">
        <f>IF($N78="○",VLOOKUP($C78&amp;"-"&amp;HH$4,'05市民生活実感調査'!$A$3:$BC$218,COLUMN('05市民生活実感調査'!$AS:$AS),FALSE),"-")</f>
        <v>-</v>
      </c>
      <c r="HI78" s="878" t="str">
        <f>IF($O78="○",VLOOKUP($C78&amp;"-"&amp;HI$4,'05市民生活実感調査'!$A$3:$BC$218,COLUMN('05市民生活実感調査'!$AS:$AS),FALSE),"-")</f>
        <v>-</v>
      </c>
      <c r="HJ78" s="878" t="str">
        <f>IF($P78="○",VLOOKUP($C78&amp;"-"&amp;HJ$4,'05市民生活実感調査'!$A$3:$BC$218,COLUMN('05市民生活実感調査'!$AS:$AS),FALSE),"-")</f>
        <v>-</v>
      </c>
      <c r="HK78" s="878" t="str">
        <f>IF($Q78="○",VLOOKUP($C78&amp;"-"&amp;HK$4,'05市民生活実感調査'!$A$3:$BC$218,COLUMN('05市民生活実感調査'!$AS:$AS),FALSE),"-")</f>
        <v>-</v>
      </c>
      <c r="HL78" s="878" t="str">
        <f>IF($R78="○",VLOOKUP($C78&amp;"-"&amp;HL$4,'05市民生活実感調査'!$A$3:$BC$218,COLUMN('05市民生活実感調査'!$AS:$AS),FALSE),"-")</f>
        <v>-</v>
      </c>
      <c r="HM78" s="879" t="str">
        <f t="shared" si="346"/>
        <v>c</v>
      </c>
      <c r="HN78" s="877">
        <f t="shared" si="347"/>
        <v>2</v>
      </c>
      <c r="HO78" s="878">
        <f t="shared" si="348"/>
        <v>2</v>
      </c>
      <c r="HP78" s="878" t="str">
        <f t="shared" si="349"/>
        <v/>
      </c>
      <c r="HQ78" s="878" t="str">
        <f t="shared" si="350"/>
        <v/>
      </c>
      <c r="HR78" s="878" t="str">
        <f t="shared" si="351"/>
        <v/>
      </c>
      <c r="HS78" s="878" t="str">
        <f t="shared" si="352"/>
        <v/>
      </c>
      <c r="HT78" s="878" t="str">
        <f t="shared" si="353"/>
        <v/>
      </c>
      <c r="HU78" s="878" t="str">
        <f t="shared" si="354"/>
        <v/>
      </c>
      <c r="HV78" s="840">
        <f t="shared" si="355"/>
        <v>0.5</v>
      </c>
      <c r="HW78" s="876" t="str">
        <f t="shared" si="356"/>
        <v>客観指標</v>
      </c>
      <c r="HX78" s="863" t="str">
        <f t="shared" si="357"/>
        <v>市民の生活実感に施策の効果がすぐ反映されにくい性質があるため、客観指標総合評価を重視する。</v>
      </c>
      <c r="HY78" s="877" t="str">
        <f>VLOOKUP(GJ78&amp;HM78&amp;HW78,プルダウン!$AC$2:$AD$71,2,FALSE)</f>
        <v>B</v>
      </c>
      <c r="HZ78" s="859" t="str">
        <f>VLOOKUP(HY78,プルダウン!$A$1:$B$6,2,FALSE)</f>
        <v>政策の目的がかなり達成されている</v>
      </c>
      <c r="IA78" s="860"/>
      <c r="IB78" s="859"/>
      <c r="IC78" s="889" t="str">
        <f>VLOOKUP($A78&amp;"-"&amp;IC$4,'04施策の客観指標'!$A$4:$AY$1029,COLUMN('04施策の客観指標'!$AW:$AW),FALSE)</f>
        <v>-</v>
      </c>
      <c r="ID78" s="878" t="str">
        <f>VLOOKUP($A78&amp;"-"&amp;ID$4,'04施策の客観指標'!$A$4:$AY$1029,COLUMN('04施策の客観指標'!$AW:$AW),FALSE)</f>
        <v>-</v>
      </c>
      <c r="IE78" s="878" t="str">
        <f>VLOOKUP($A78&amp;"-"&amp;IE$4,'04施策の客観指標'!$A$4:$AY$1029,COLUMN('04施策の客観指標'!$AW:$AW),FALSE)</f>
        <v>-</v>
      </c>
      <c r="IF78" s="878" t="str">
        <f>VLOOKUP($A78&amp;"-"&amp;IF$4,'04施策の客観指標'!$A$4:$AY$1029,COLUMN('04施策の客観指標'!$AW:$AW),FALSE)</f>
        <v>-</v>
      </c>
      <c r="IG78" s="878" t="str">
        <f>VLOOKUP($A78&amp;"-"&amp;IG$4,'04施策の客観指標'!$A$4:$AY$1029,COLUMN('04施策の客観指標'!$AW:$AW),FALSE)</f>
        <v>-</v>
      </c>
      <c r="IH78" s="878" t="str">
        <f>VLOOKUP($A78&amp;"-"&amp;IH$4,'04施策の客観指標'!$A$4:$AY$1029,COLUMN('04施策の客観指標'!$AW:$AW),FALSE)</f>
        <v>-</v>
      </c>
      <c r="II78" s="878" t="str">
        <f>VLOOKUP($A78&amp;"-"&amp;II$4,'04施策の客観指標'!$A$4:$AY$1029,COLUMN('04施策の客観指標'!$AW:$AW),FALSE)</f>
        <v>-</v>
      </c>
      <c r="IJ78" s="878" t="str">
        <f>VLOOKUP($A78&amp;"-"&amp;IJ$4,'04施策の客観指標'!$A$4:$AY$1029,COLUMN('04施策の客観指標'!$AW:$AW),FALSE)</f>
        <v>-</v>
      </c>
      <c r="IK78" s="878" t="str">
        <f>VLOOKUP($A78&amp;"-"&amp;IK$4,'04施策の客観指標'!$A$4:$AY$1029,COLUMN('04施策の客観指標'!$AW:$AW),FALSE)</f>
        <v>-</v>
      </c>
      <c r="IL78" s="879" t="str">
        <f t="shared" si="358"/>
        <v>-</v>
      </c>
      <c r="IM78" s="856" t="str">
        <f>IF(IC78="-","-",VLOOKUP($A78&amp;"-"&amp;IC$4,'04施策の客観指標'!$A$4:$AY$1029,COLUMN('04施策の客観指標'!$AY:$AY),FALSE))</f>
        <v>-</v>
      </c>
      <c r="IN78" s="856" t="str">
        <f>IF(ID78="-","-",VLOOKUP($A78&amp;"-"&amp;ID$4,'04施策の客観指標'!$A$4:$AY$1029,COLUMN('04施策の客観指標'!$AY:$AY),FALSE))</f>
        <v>-</v>
      </c>
      <c r="IO78" s="856" t="str">
        <f>IF(IE78="-","-",VLOOKUP($A78&amp;"-"&amp;IE$4,'04施策の客観指標'!$A$4:$AY$1029,COLUMN('04施策の客観指標'!$AY:$AY),FALSE))</f>
        <v>-</v>
      </c>
      <c r="IP78" s="856" t="str">
        <f>IF(IF78="-","-",VLOOKUP($A78&amp;"-"&amp;IF$4,'04施策の客観指標'!$A$4:$AY$1029,COLUMN('04施策の客観指標'!$AY:$AY),FALSE))</f>
        <v>-</v>
      </c>
      <c r="IQ78" s="856" t="str">
        <f>IF(IG78="-","-",VLOOKUP($A78&amp;"-"&amp;IG$4,'04施策の客観指標'!$A$4:$AY$1029,COLUMN('04施策の客観指標'!$AY:$AY),FALSE))</f>
        <v>-</v>
      </c>
      <c r="IR78" s="856" t="str">
        <f>IF(IH78="-","-",VLOOKUP($A78&amp;"-"&amp;IH$4,'04施策の客観指標'!$A$4:$AY$1029,COLUMN('04施策の客観指標'!$AY:$AY),FALSE))</f>
        <v>-</v>
      </c>
      <c r="IS78" s="856" t="str">
        <f>IF(II78="-","-",VLOOKUP($A78&amp;"-"&amp;II$4,'04施策の客観指標'!$A$4:$AY$1029,COLUMN('04施策の客観指標'!$AY:$AY),FALSE))</f>
        <v>-</v>
      </c>
      <c r="IT78" s="856" t="str">
        <f>IF(IJ78="-","-",VLOOKUP($A78&amp;"-"&amp;IJ$4,'04施策の客観指標'!$A$4:$AY$1029,COLUMN('04施策の客観指標'!$AY:$AY),FALSE))</f>
        <v>-</v>
      </c>
      <c r="IU78" s="856" t="str">
        <f>IF(IK78="-","-",VLOOKUP($A78&amp;"-"&amp;IK$4,'04施策の客観指標'!$A$4:$AY$1029,COLUMN('04施策の客観指標'!$AY:$AY),FALSE))</f>
        <v>-</v>
      </c>
      <c r="IV78" s="879">
        <f t="shared" si="359"/>
        <v>0</v>
      </c>
      <c r="IW78" s="877" t="str">
        <f t="shared" si="360"/>
        <v/>
      </c>
      <c r="IX78" s="878" t="str">
        <f t="shared" si="361"/>
        <v/>
      </c>
      <c r="IY78" s="878" t="str">
        <f t="shared" si="362"/>
        <v/>
      </c>
      <c r="IZ78" s="878" t="str">
        <f t="shared" si="363"/>
        <v/>
      </c>
      <c r="JA78" s="878" t="str">
        <f t="shared" si="364"/>
        <v/>
      </c>
      <c r="JB78" s="878" t="str">
        <f t="shared" si="365"/>
        <v/>
      </c>
      <c r="JC78" s="878" t="str">
        <f t="shared" si="366"/>
        <v/>
      </c>
      <c r="JD78" s="878" t="str">
        <f t="shared" si="367"/>
        <v/>
      </c>
      <c r="JE78" s="878" t="str">
        <f t="shared" si="368"/>
        <v/>
      </c>
      <c r="JF78" s="855" t="str">
        <f t="shared" si="369"/>
        <v>-</v>
      </c>
      <c r="JG78" s="877" t="str">
        <f>IF($K78="○",VLOOKUP($C78&amp;"-"&amp;JG$4,'05市民生活実感調査'!$A$3:$BC$218,COLUMN('05市民生活実感調査'!$BC:$BC),FALSE),"-")</f>
        <v>c</v>
      </c>
      <c r="JH78" s="878" t="str">
        <f>IF($L78="○",VLOOKUP($C78&amp;"-"&amp;JH$4,'05市民生活実感調査'!$A$3:$BC$218,COLUMN('05市民生活実感調査'!$BC:$BC),FALSE),"-")</f>
        <v>c</v>
      </c>
      <c r="JI78" s="878" t="str">
        <f>IF($M78="○",VLOOKUP($C78&amp;"-"&amp;JI$4,'05市民生活実感調査'!$A$3:$BC$218,COLUMN('05市民生活実感調査'!$BC:$BC),FALSE),"-")</f>
        <v>-</v>
      </c>
      <c r="JJ78" s="878" t="str">
        <f>IF($N78="○",VLOOKUP($C78&amp;"-"&amp;JJ$4,'05市民生活実感調査'!$A$3:$BC$218,COLUMN('05市民生活実感調査'!$BC:$BC),FALSE),"-")</f>
        <v>-</v>
      </c>
      <c r="JK78" s="878" t="str">
        <f>IF($O78="○",VLOOKUP($C78&amp;"-"&amp;JK$4,'05市民生活実感調査'!$A$3:$BC$218,COLUMN('05市民生活実感調査'!$BC:$BC),FALSE),"-")</f>
        <v>-</v>
      </c>
      <c r="JL78" s="878" t="str">
        <f>IF($P78="○",VLOOKUP($C78&amp;"-"&amp;JL$4,'05市民生活実感調査'!$A$3:$BC$218,COLUMN('05市民生活実感調査'!$BC:$BC),FALSE),"-")</f>
        <v>-</v>
      </c>
      <c r="JM78" s="878" t="str">
        <f>IF($Q78="○",VLOOKUP($C78&amp;"-"&amp;JM$4,'05市民生活実感調査'!$A$3:$BC$218,COLUMN('05市民生活実感調査'!$BC:$BC),FALSE),"-")</f>
        <v>-</v>
      </c>
      <c r="JN78" s="878" t="str">
        <f>IF($R78="○",VLOOKUP($C78&amp;"-"&amp;JN$4,'05市民生活実感調査'!$A$3:$BC$218,COLUMN('05市民生活実感調査'!$BC:$BC),FALSE),"-")</f>
        <v>-</v>
      </c>
      <c r="JO78" s="879" t="str">
        <f t="shared" si="370"/>
        <v>c</v>
      </c>
      <c r="JP78" s="877">
        <f t="shared" si="371"/>
        <v>2</v>
      </c>
      <c r="JQ78" s="878">
        <f t="shared" si="372"/>
        <v>2</v>
      </c>
      <c r="JR78" s="878" t="str">
        <f t="shared" si="373"/>
        <v/>
      </c>
      <c r="JS78" s="878" t="str">
        <f t="shared" si="374"/>
        <v/>
      </c>
      <c r="JT78" s="878" t="str">
        <f t="shared" si="375"/>
        <v/>
      </c>
      <c r="JU78" s="878" t="str">
        <f t="shared" si="376"/>
        <v/>
      </c>
      <c r="JV78" s="878" t="str">
        <f t="shared" si="377"/>
        <v/>
      </c>
      <c r="JW78" s="878" t="str">
        <f t="shared" si="378"/>
        <v/>
      </c>
      <c r="JX78" s="840">
        <f t="shared" si="379"/>
        <v>0.5</v>
      </c>
      <c r="JY78" s="876" t="str">
        <f t="shared" si="263"/>
        <v>客観指標</v>
      </c>
      <c r="JZ78" s="863" t="str">
        <f t="shared" si="380"/>
        <v>市民の生活実感に施策の効果がすぐ反映されにくい性質があるため、客観指標総合評価を重視する。</v>
      </c>
      <c r="KA78" s="877" t="str">
        <f>VLOOKUP(IL78&amp;JO78&amp;JY78,プルダウン!$AC$2:$AD$71,2,FALSE)</f>
        <v>C</v>
      </c>
      <c r="KB78" s="859" t="str">
        <f>VLOOKUP(KA78,プルダウン!$A$1:$B$6,2,FALSE)</f>
        <v>政策の目的がそこそこ達成されている</v>
      </c>
      <c r="KC78" s="860"/>
      <c r="KD78" s="859"/>
      <c r="KE78" s="883" t="str">
        <f>VLOOKUP($A78&amp;"-"&amp;KE$4,'04施策の客観指標'!$A$4:$AY$1029,COLUMN('04施策の客観指標'!$AX:$AX),FALSE)</f>
        <v>a</v>
      </c>
      <c r="KF78" s="813" t="str">
        <f>VLOOKUP($A78&amp;"-"&amp;KF$4,'04施策の客観指標'!$A$4:$AY$1029,COLUMN('04施策の客観指標'!$AX:$AX),FALSE)</f>
        <v>-</v>
      </c>
      <c r="KG78" s="813" t="str">
        <f>VLOOKUP($A78&amp;"-"&amp;KG$4,'04施策の客観指標'!$A$4:$AY$1029,COLUMN('04施策の客観指標'!$AX:$AX),FALSE)</f>
        <v>-</v>
      </c>
      <c r="KH78" s="813" t="str">
        <f>VLOOKUP($A78&amp;"-"&amp;KH$4,'04施策の客観指標'!$A$4:$AY$1029,COLUMN('04施策の客観指標'!$AX:$AX),FALSE)</f>
        <v>-</v>
      </c>
      <c r="KI78" s="813" t="str">
        <f>VLOOKUP($A78&amp;"-"&amp;KI$4,'04施策の客観指標'!$A$4:$AY$1029,COLUMN('04施策の客観指標'!$AX:$AX),FALSE)</f>
        <v>-</v>
      </c>
      <c r="KJ78" s="813" t="str">
        <f>VLOOKUP($A78&amp;"-"&amp;KJ$4,'04施策の客観指標'!$A$4:$AY$1029,COLUMN('04施策の客観指標'!$AX:$AX),FALSE)</f>
        <v>-</v>
      </c>
      <c r="KK78" s="813" t="str">
        <f>VLOOKUP($A78&amp;"-"&amp;KK$4,'04施策の客観指標'!$A$4:$AY$1029,COLUMN('04施策の客観指標'!$AX:$AX),FALSE)</f>
        <v>-</v>
      </c>
      <c r="KL78" s="813" t="str">
        <f>VLOOKUP($A78&amp;"-"&amp;KL$4,'04施策の客観指標'!$A$4:$AY$1029,COLUMN('04施策の客観指標'!$AX:$AX),FALSE)</f>
        <v>-</v>
      </c>
      <c r="KM78" s="813" t="str">
        <f>VLOOKUP($A78&amp;"-"&amp;KM$4,'04施策の客観指標'!$A$4:$AY$1029,COLUMN('04施策の客観指標'!$AX:$AX),FALSE)</f>
        <v>-</v>
      </c>
      <c r="KN78" s="814" t="str">
        <f t="shared" si="381"/>
        <v>a</v>
      </c>
      <c r="KO78" s="423">
        <f>IF(KE78="-","-",VLOOKUP($A78&amp;"-"&amp;KE$4,'04施策の客観指標'!$A$4:$AY$1029,COLUMN('04施策の客観指標'!$AY:$AY),FALSE))</f>
        <v>1</v>
      </c>
      <c r="KP78" s="423" t="str">
        <f>IF(KF78="-","-",VLOOKUP($A78&amp;"-"&amp;KF$4,'04施策の客観指標'!$A$4:$AY$1029,COLUMN('04施策の客観指標'!$AY:$AY),FALSE))</f>
        <v>-</v>
      </c>
      <c r="KQ78" s="423" t="str">
        <f>IF(KG78="-","-",VLOOKUP($A78&amp;"-"&amp;KG$4,'04施策の客観指標'!$A$4:$AY$1029,COLUMN('04施策の客観指標'!$AY:$AY),FALSE))</f>
        <v>-</v>
      </c>
      <c r="KR78" s="423" t="str">
        <f>IF(KH78="-","-",VLOOKUP($A78&amp;"-"&amp;KH$4,'04施策の客観指標'!$A$4:$AY$1029,COLUMN('04施策の客観指標'!$AY:$AY),FALSE))</f>
        <v>-</v>
      </c>
      <c r="KS78" s="423" t="str">
        <f>IF(KI78="-","-",VLOOKUP($A78&amp;"-"&amp;KI$4,'04施策の客観指標'!$A$4:$AY$1029,COLUMN('04施策の客観指標'!$AY:$AY),FALSE))</f>
        <v>-</v>
      </c>
      <c r="KT78" s="423" t="str">
        <f>IF(KJ78="-","-",VLOOKUP($A78&amp;"-"&amp;KJ$4,'04施策の客観指標'!$A$4:$AY$1029,COLUMN('04施策の客観指標'!$AY:$AY),FALSE))</f>
        <v>-</v>
      </c>
      <c r="KU78" s="423" t="str">
        <f>IF(KK78="-","-",VLOOKUP($A78&amp;"-"&amp;KK$4,'04施策の客観指標'!$A$4:$AY$1029,COLUMN('04施策の客観指標'!$AY:$AY),FALSE))</f>
        <v>-</v>
      </c>
      <c r="KV78" s="423" t="str">
        <f>IF(KL78="-","-",VLOOKUP($A78&amp;"-"&amp;KL$4,'04施策の客観指標'!$A$4:$AY$1029,COLUMN('04施策の客観指標'!$AY:$AY),FALSE))</f>
        <v>-</v>
      </c>
      <c r="KW78" s="423" t="str">
        <f>IF(KM78="-","-",VLOOKUP($A78&amp;"-"&amp;KM$4,'04施策の客観指標'!$A$4:$AY$1029,COLUMN('04施策の客観指標'!$AY:$AY),FALSE))</f>
        <v>-</v>
      </c>
      <c r="KX78" s="234">
        <f t="shared" si="382"/>
        <v>1</v>
      </c>
      <c r="KY78" s="237">
        <f t="shared" si="383"/>
        <v>4</v>
      </c>
      <c r="KZ78" s="187" t="str">
        <f t="shared" si="384"/>
        <v/>
      </c>
      <c r="LA78" s="187" t="str">
        <f t="shared" si="385"/>
        <v/>
      </c>
      <c r="LB78" s="187" t="str">
        <f t="shared" si="386"/>
        <v/>
      </c>
      <c r="LC78" s="187" t="str">
        <f t="shared" si="387"/>
        <v/>
      </c>
      <c r="LD78" s="187" t="str">
        <f t="shared" si="388"/>
        <v/>
      </c>
      <c r="LE78" s="187" t="str">
        <f t="shared" si="389"/>
        <v/>
      </c>
      <c r="LF78" s="187" t="str">
        <f t="shared" si="390"/>
        <v/>
      </c>
      <c r="LG78" s="187" t="str">
        <f t="shared" si="391"/>
        <v/>
      </c>
      <c r="LH78" s="240">
        <f t="shared" si="392"/>
        <v>1</v>
      </c>
      <c r="LI78" s="820" t="str">
        <f>IF($K78="○",VLOOKUP($C78&amp;"-"&amp;LI$4,'05市民生活実感調査'!$A$3:$BM$218,COLUMN('05市民生活実感調査'!$BM:$BM),FALSE),"-")</f>
        <v>c</v>
      </c>
      <c r="LJ78" s="821" t="str">
        <f>IF($L78="○",VLOOKUP($C78&amp;"-"&amp;LJ$4,'05市民生活実感調査'!$A$3:$BM$218,COLUMN('05市民生活実感調査'!$BM:$BM),FALSE),"-")</f>
        <v>c</v>
      </c>
      <c r="LK78" s="821" t="str">
        <f>IF($M78="○",VLOOKUP($C78&amp;"-"&amp;LK$4,'05市民生活実感調査'!$A$3:$BM$218,COLUMN('05市民生活実感調査'!$BM:$BM),FALSE),"-")</f>
        <v>-</v>
      </c>
      <c r="LL78" s="821" t="str">
        <f>IF($N78="○",VLOOKUP($C78&amp;"-"&amp;LL$4,'05市民生活実感調査'!$A$3:$BM$218,COLUMN('05市民生活実感調査'!$BM:$BM),FALSE),"-")</f>
        <v>-</v>
      </c>
      <c r="LM78" s="821" t="str">
        <f>IF($O78="○",VLOOKUP($C78&amp;"-"&amp;LM$4,'05市民生活実感調査'!$A$3:$BM$218,COLUMN('05市民生活実感調査'!$BM:$BM),FALSE),"-")</f>
        <v>-</v>
      </c>
      <c r="LN78" s="821" t="str">
        <f>IF($P78="○",VLOOKUP($C78&amp;"-"&amp;LN$4,'05市民生活実感調査'!$A$3:$BM$218,COLUMN('05市民生活実感調査'!$BM:$BM),FALSE),"-")</f>
        <v>-</v>
      </c>
      <c r="LO78" s="821" t="str">
        <f>IF($Q78="○",VLOOKUP($C78&amp;"-"&amp;LO$4,'05市民生活実感調査'!$A$3:$BM$218,COLUMN('05市民生活実感調査'!$BM:$BM),FALSE),"-")</f>
        <v>-</v>
      </c>
      <c r="LP78" s="821" t="str">
        <f>IF($R78="○",VLOOKUP($C78&amp;"-"&amp;LP$4,'05市民生活実感調査'!$A$3:$BM$218,COLUMN('05市民生活実感調査'!$BM:$BM),FALSE),"-")</f>
        <v>-</v>
      </c>
      <c r="LQ78" s="822" t="str">
        <f t="shared" si="393"/>
        <v>c</v>
      </c>
      <c r="LR78" s="237">
        <f t="shared" si="394"/>
        <v>2</v>
      </c>
      <c r="LS78" s="187">
        <f t="shared" si="395"/>
        <v>2</v>
      </c>
      <c r="LT78" s="187" t="str">
        <f t="shared" si="396"/>
        <v/>
      </c>
      <c r="LU78" s="187" t="str">
        <f t="shared" si="397"/>
        <v/>
      </c>
      <c r="LV78" s="187" t="str">
        <f t="shared" si="398"/>
        <v/>
      </c>
      <c r="LW78" s="187" t="str">
        <f t="shared" si="399"/>
        <v/>
      </c>
      <c r="LX78" s="187" t="str">
        <f t="shared" si="400"/>
        <v/>
      </c>
      <c r="LY78" s="187" t="str">
        <f t="shared" si="401"/>
        <v/>
      </c>
      <c r="LZ78" s="422">
        <f t="shared" si="402"/>
        <v>0.5</v>
      </c>
      <c r="MA78" s="103" t="str">
        <f t="shared" si="144"/>
        <v>客観指標</v>
      </c>
      <c r="MB78" s="104" t="str">
        <f t="shared" si="403"/>
        <v>市民の生活実感に施策の効果がすぐ反映されにくい性質があるため、客観指標総合評価を重視する。</v>
      </c>
      <c r="MC78" s="823" t="str">
        <f>VLOOKUP(KN78&amp;LQ78&amp;MA78,プルダウン!$AC$2:$AD$71,2,FALSE)</f>
        <v>B</v>
      </c>
      <c r="MD78" s="824" t="str">
        <f>VLOOKUP(MC78,プルダウン!$A$1:$B$6,2,FALSE)</f>
        <v>政策の目的がかなり達成されている</v>
      </c>
      <c r="ME78" s="91"/>
      <c r="MF78" s="190"/>
    </row>
    <row r="79" spans="1:344" ht="185.25" customHeight="1">
      <c r="A79" s="231">
        <v>2004</v>
      </c>
      <c r="B79" s="104" t="s">
        <v>231</v>
      </c>
      <c r="C79" s="237">
        <f t="shared" si="264"/>
        <v>20</v>
      </c>
      <c r="D79" s="190" t="str">
        <f>IFERROR(VLOOKUP(C79,プルダウン!$L$2:$M$28,2,FALSE),"-")</f>
        <v>歩くまち</v>
      </c>
      <c r="E79" s="104"/>
      <c r="F79" s="232" t="s">
        <v>1450</v>
      </c>
      <c r="G79" s="117" t="s">
        <v>1551</v>
      </c>
      <c r="H79" s="91"/>
      <c r="I79" s="117"/>
      <c r="J79" s="104"/>
      <c r="K79" s="420" t="s">
        <v>383</v>
      </c>
      <c r="L79" s="421" t="s">
        <v>383</v>
      </c>
      <c r="M79" s="421" t="s">
        <v>83</v>
      </c>
      <c r="N79" s="421" t="s">
        <v>383</v>
      </c>
      <c r="O79" s="421" t="s">
        <v>83</v>
      </c>
      <c r="P79" s="421" t="s">
        <v>83</v>
      </c>
      <c r="Q79" s="421" t="s">
        <v>83</v>
      </c>
      <c r="R79" s="422" t="s">
        <v>83</v>
      </c>
      <c r="S79" s="877" t="str">
        <f>VLOOKUP($A79&amp;"-"&amp;S$4,'04施策の客観指標'!$A$4:$AY$1029,COLUMN('04施策の客観指標'!$AS:$AS),FALSE)</f>
        <v>e</v>
      </c>
      <c r="T79" s="878" t="str">
        <f>VLOOKUP($A79&amp;"-"&amp;T$4,'04施策の客観指標'!$A$4:$AY$1029,COLUMN('04施策の客観指標'!$AS:$AS),FALSE)</f>
        <v>e</v>
      </c>
      <c r="U79" s="878" t="str">
        <f>VLOOKUP($A79&amp;"-"&amp;U$4,'04施策の客観指標'!$A$4:$AY$1029,COLUMN('04施策の客観指標'!$AS:$AS),FALSE)</f>
        <v>-</v>
      </c>
      <c r="V79" s="878" t="str">
        <f>VLOOKUP($A79&amp;"-"&amp;V$4,'04施策の客観指標'!$A$4:$AY$1029,COLUMN('04施策の客観指標'!$AS:$AS),FALSE)</f>
        <v>-</v>
      </c>
      <c r="W79" s="878" t="str">
        <f>VLOOKUP($A79&amp;"-"&amp;W$4,'04施策の客観指標'!$A$4:$AY$1029,COLUMN('04施策の客観指標'!$AS:$AS),FALSE)</f>
        <v>-</v>
      </c>
      <c r="X79" s="878" t="str">
        <f>VLOOKUP($A79&amp;"-"&amp;X$4,'04施策の客観指標'!$A$4:$AY$1029,COLUMN('04施策の客観指標'!$AS:$AS),FALSE)</f>
        <v>-</v>
      </c>
      <c r="Y79" s="878" t="str">
        <f>VLOOKUP($A79&amp;"-"&amp;Y$4,'04施策の客観指標'!$A$4:$AY$1029,COLUMN('04施策の客観指標'!$AS:$AS),FALSE)</f>
        <v>-</v>
      </c>
      <c r="Z79" s="878" t="str">
        <f>VLOOKUP($A79&amp;"-"&amp;Z$4,'04施策の客観指標'!$A$4:$AY$1029,COLUMN('04施策の客観指標'!$AS:$AS),FALSE)</f>
        <v>-</v>
      </c>
      <c r="AA79" s="852" t="str">
        <f>VLOOKUP($A79&amp;"-"&amp;AA$4,'04施策の客観指標'!$A$4:$AY$1029,COLUMN('04施策の客観指標'!$AS:$AS),FALSE)</f>
        <v>-</v>
      </c>
      <c r="AB79" s="876" t="str">
        <f t="shared" si="265"/>
        <v>e</v>
      </c>
      <c r="AC79" s="856">
        <v>1</v>
      </c>
      <c r="AD79" s="878">
        <v>1</v>
      </c>
      <c r="AE79" s="878" t="s">
        <v>83</v>
      </c>
      <c r="AF79" s="878" t="s">
        <v>83</v>
      </c>
      <c r="AG79" s="878" t="s">
        <v>83</v>
      </c>
      <c r="AH79" s="878" t="s">
        <v>83</v>
      </c>
      <c r="AI79" s="878" t="s">
        <v>83</v>
      </c>
      <c r="AJ79" s="878" t="s">
        <v>83</v>
      </c>
      <c r="AK79" s="878" t="s">
        <v>83</v>
      </c>
      <c r="AL79" s="879">
        <f t="shared" si="266"/>
        <v>2</v>
      </c>
      <c r="AM79" s="877">
        <f t="shared" si="267"/>
        <v>0</v>
      </c>
      <c r="AN79" s="878">
        <f t="shared" si="268"/>
        <v>0</v>
      </c>
      <c r="AO79" s="878" t="str">
        <f t="shared" si="269"/>
        <v/>
      </c>
      <c r="AP79" s="878" t="str">
        <f t="shared" si="270"/>
        <v/>
      </c>
      <c r="AQ79" s="878" t="str">
        <f t="shared" si="271"/>
        <v/>
      </c>
      <c r="AR79" s="878" t="str">
        <f t="shared" si="272"/>
        <v/>
      </c>
      <c r="AS79" s="878" t="str">
        <f t="shared" si="273"/>
        <v/>
      </c>
      <c r="AT79" s="878" t="str">
        <f t="shared" si="274"/>
        <v/>
      </c>
      <c r="AU79" s="852" t="str">
        <f t="shared" si="275"/>
        <v/>
      </c>
      <c r="AV79" s="855">
        <f t="shared" si="276"/>
        <v>0</v>
      </c>
      <c r="AW79" s="856" t="str">
        <f>IF($K79="○",VLOOKUP($C79&amp;"-"&amp;AW$4,'05市民生活実感調査'!$A$3:$BC$218,COLUMN('05市民生活実感調査'!$O:$O),FALSE),"-")</f>
        <v>c</v>
      </c>
      <c r="AX79" s="878" t="str">
        <f>IF($L79="○",VLOOKUP($C79&amp;"-"&amp;AX$4,'05市民生活実感調査'!$A$3:$BC$218,COLUMN('05市民生活実感調査'!$O:$O),FALSE),"-")</f>
        <v>b</v>
      </c>
      <c r="AY79" s="878" t="str">
        <f>IF($M79="○",VLOOKUP($C79&amp;"-"&amp;AY$4,'05市民生活実感調査'!$A$3:$BC$218,COLUMN('05市民生活実感調査'!$O:$O),FALSE),"-")</f>
        <v>-</v>
      </c>
      <c r="AZ79" s="878" t="str">
        <f>IF($N79="○",VLOOKUP($C79&amp;"-"&amp;AZ$4,'05市民生活実感調査'!$A$3:$BC$218,COLUMN('05市民生活実感調査'!$O:$O),FALSE),"-")</f>
        <v>a</v>
      </c>
      <c r="BA79" s="878" t="str">
        <f>IF($O79="○",VLOOKUP($C79&amp;"-"&amp;BA$4,'05市民生活実感調査'!$A$3:$BC$218,COLUMN('05市民生活実感調査'!$O:$O),FALSE),"-")</f>
        <v>-</v>
      </c>
      <c r="BB79" s="878" t="str">
        <f>IF($P79="○",VLOOKUP($C79&amp;"-"&amp;BB$4,'05市民生活実感調査'!$A$3:$BC$218,COLUMN('05市民生活実感調査'!$O:$O),FALSE),"-")</f>
        <v>-</v>
      </c>
      <c r="BC79" s="878" t="str">
        <f>IF($Q79="○",VLOOKUP($C79&amp;"-"&amp;BC$4,'05市民生活実感調査'!$A$3:$BC$218,COLUMN('05市民生活実感調査'!$O:$O),FALSE),"-")</f>
        <v>-</v>
      </c>
      <c r="BD79" s="878" t="str">
        <f>IF($R79="○",VLOOKUP($C79&amp;"-"&amp;BD$4,'05市民生活実感調査'!$A$3:$BC$218,COLUMN('05市民生活実感調査'!$O:$O),FALSE),"-")</f>
        <v>-</v>
      </c>
      <c r="BE79" s="879" t="str">
        <f t="shared" si="277"/>
        <v>b</v>
      </c>
      <c r="BF79" s="877">
        <f t="shared" si="278"/>
        <v>2</v>
      </c>
      <c r="BG79" s="878">
        <f t="shared" si="279"/>
        <v>3</v>
      </c>
      <c r="BH79" s="878" t="str">
        <f t="shared" si="280"/>
        <v/>
      </c>
      <c r="BI79" s="878">
        <f t="shared" si="281"/>
        <v>4</v>
      </c>
      <c r="BJ79" s="878" t="str">
        <f t="shared" si="282"/>
        <v/>
      </c>
      <c r="BK79" s="878" t="str">
        <f t="shared" si="283"/>
        <v/>
      </c>
      <c r="BL79" s="878" t="str">
        <f t="shared" si="284"/>
        <v/>
      </c>
      <c r="BM79" s="878" t="str">
        <f t="shared" si="285"/>
        <v/>
      </c>
      <c r="BN79" s="840">
        <f t="shared" si="286"/>
        <v>0.75</v>
      </c>
      <c r="BO79" s="880" t="s">
        <v>122</v>
      </c>
      <c r="BP79" s="863" t="s">
        <v>1933</v>
      </c>
      <c r="BQ79" s="877" t="s">
        <v>315</v>
      </c>
      <c r="BR79" s="887" t="s">
        <v>3631</v>
      </c>
      <c r="BS79" s="860" t="s">
        <v>1552</v>
      </c>
      <c r="BT79" s="887"/>
      <c r="BU79" s="863" t="s">
        <v>1460</v>
      </c>
      <c r="BV79" s="891" t="s">
        <v>1749</v>
      </c>
      <c r="BW79" s="889" t="str">
        <f>VLOOKUP($A79&amp;"-"&amp;BW$4,'04施策の客観指標'!$A$4:$AY$1029,COLUMN('04施策の客観指標'!$AT:$AT),FALSE)</f>
        <v>a</v>
      </c>
      <c r="BX79" s="878" t="str">
        <f>VLOOKUP($A79&amp;"-"&amp;BX$4,'04施策の客観指標'!$A$4:$AY$1029,COLUMN('04施策の客観指標'!$AT:$AT),FALSE)</f>
        <v>a</v>
      </c>
      <c r="BY79" s="878" t="str">
        <f>VLOOKUP($A79&amp;"-"&amp;BY$4,'04施策の客観指標'!$A$4:$AY$1029,COLUMN('04施策の客観指標'!$AT:$AT),FALSE)</f>
        <v>-</v>
      </c>
      <c r="BZ79" s="878" t="str">
        <f>VLOOKUP($A79&amp;"-"&amp;BZ$4,'04施策の客観指標'!$A$4:$AY$1029,COLUMN('04施策の客観指標'!$AT:$AT),FALSE)</f>
        <v>-</v>
      </c>
      <c r="CA79" s="878" t="str">
        <f>VLOOKUP($A79&amp;"-"&amp;CA$4,'04施策の客観指標'!$A$4:$AY$1029,COLUMN('04施策の客観指標'!$AT:$AT),FALSE)</f>
        <v>-</v>
      </c>
      <c r="CB79" s="878" t="str">
        <f>VLOOKUP($A79&amp;"-"&amp;CB$4,'04施策の客観指標'!$A$4:$AY$1029,COLUMN('04施策の客観指標'!$AT:$AT),FALSE)</f>
        <v>-</v>
      </c>
      <c r="CC79" s="878" t="str">
        <f>VLOOKUP($A79&amp;"-"&amp;CC$4,'04施策の客観指標'!$A$4:$AY$1029,COLUMN('04施策の客観指標'!$AT:$AT),FALSE)</f>
        <v>-</v>
      </c>
      <c r="CD79" s="878" t="str">
        <f>VLOOKUP($A79&amp;"-"&amp;CD$4,'04施策の客観指標'!$A$4:$AY$1029,COLUMN('04施策の客観指標'!$AT:$AT),FALSE)</f>
        <v>-</v>
      </c>
      <c r="CE79" s="852" t="str">
        <f>VLOOKUP($A79&amp;"-"&amp;CE$4,'04施策の客観指標'!$A$4:$AY$1029,COLUMN('04施策の客観指標'!$AT:$AT),FALSE)</f>
        <v>-</v>
      </c>
      <c r="CF79" s="879" t="str">
        <f t="shared" si="287"/>
        <v>a</v>
      </c>
      <c r="CG79" s="856">
        <f>IF(BW79="-","-",VLOOKUP($A79&amp;"-"&amp;BW$4,'04施策の客観指標'!$A$4:$AY$1029,COLUMN('04施策の客観指標'!$AY:$AY),FALSE))</f>
        <v>1</v>
      </c>
      <c r="CH79" s="856">
        <f>IF(BX79="-","-",VLOOKUP($A79&amp;"-"&amp;BX$4,'04施策の客観指標'!$A$4:$AY$1029,COLUMN('04施策の客観指標'!$AY:$AY),FALSE))</f>
        <v>1</v>
      </c>
      <c r="CI79" s="856" t="str">
        <f>IF(BY79="-","-",VLOOKUP($A79&amp;"-"&amp;BY$4,'04施策の客観指標'!$A$4:$AY$1029,COLUMN('04施策の客観指標'!$AY:$AY),FALSE))</f>
        <v>-</v>
      </c>
      <c r="CJ79" s="856" t="str">
        <f>IF(BZ79="-","-",VLOOKUP($A79&amp;"-"&amp;BZ$4,'04施策の客観指標'!$A$4:$AY$1029,COLUMN('04施策の客観指標'!$AY:$AY),FALSE))</f>
        <v>-</v>
      </c>
      <c r="CK79" s="856" t="str">
        <f>IF(CA79="-","-",VLOOKUP($A79&amp;"-"&amp;CA$4,'04施策の客観指標'!$A$4:$AY$1029,COLUMN('04施策の客観指標'!$AY:$AY),FALSE))</f>
        <v>-</v>
      </c>
      <c r="CL79" s="856" t="str">
        <f>IF(CB79="-","-",VLOOKUP($A79&amp;"-"&amp;CB$4,'04施策の客観指標'!$A$4:$AY$1029,COLUMN('04施策の客観指標'!$AY:$AY),FALSE))</f>
        <v>-</v>
      </c>
      <c r="CM79" s="856" t="str">
        <f>IF(CC79="-","-",VLOOKUP($A79&amp;"-"&amp;CC$4,'04施策の客観指標'!$A$4:$AY$1029,COLUMN('04施策の客観指標'!$AY:$AY),FALSE))</f>
        <v>-</v>
      </c>
      <c r="CN79" s="856" t="str">
        <f>IF(CD79="-","-",VLOOKUP($A79&amp;"-"&amp;CD$4,'04施策の客観指標'!$A$4:$AY$1029,COLUMN('04施策の客観指標'!$AY:$AY),FALSE))</f>
        <v>-</v>
      </c>
      <c r="CO79" s="856" t="str">
        <f>IF(CE79="-","-",VLOOKUP($A79&amp;"-"&amp;CE$4,'04施策の客観指標'!$A$4:$AY$1029,COLUMN('04施策の客観指標'!$AY:$AY),FALSE))</f>
        <v>-</v>
      </c>
      <c r="CP79" s="879">
        <f t="shared" si="288"/>
        <v>2</v>
      </c>
      <c r="CQ79" s="877">
        <f t="shared" si="289"/>
        <v>4</v>
      </c>
      <c r="CR79" s="878">
        <f t="shared" si="290"/>
        <v>4</v>
      </c>
      <c r="CS79" s="878" t="str">
        <f t="shared" si="291"/>
        <v/>
      </c>
      <c r="CT79" s="878" t="str">
        <f t="shared" si="292"/>
        <v/>
      </c>
      <c r="CU79" s="878" t="str">
        <f t="shared" si="293"/>
        <v/>
      </c>
      <c r="CV79" s="878" t="str">
        <f t="shared" si="294"/>
        <v/>
      </c>
      <c r="CW79" s="878" t="str">
        <f t="shared" si="295"/>
        <v/>
      </c>
      <c r="CX79" s="878" t="str">
        <f t="shared" si="296"/>
        <v/>
      </c>
      <c r="CY79" s="878" t="str">
        <f t="shared" si="297"/>
        <v/>
      </c>
      <c r="CZ79" s="855">
        <f t="shared" si="298"/>
        <v>1</v>
      </c>
      <c r="DA79" s="877" t="str">
        <f>IF($K79="○",VLOOKUP($C79&amp;"-"&amp;DA$4,'05市民生活実感調査'!$A$3:$BC$218,COLUMN('05市民生活実感調査'!$Y:$Y),FALSE),"-")</f>
        <v>c</v>
      </c>
      <c r="DB79" s="878" t="str">
        <f>IF($L79="○",VLOOKUP($C79&amp;"-"&amp;DB$4,'05市民生活実感調査'!$A$3:$BC$218,COLUMN('05市民生活実感調査'!$Y:$Y),FALSE),"-")</f>
        <v>c</v>
      </c>
      <c r="DC79" s="878" t="str">
        <f>IF($M79="○",VLOOKUP($C79&amp;"-"&amp;DC$4,'05市民生活実感調査'!$A$3:$BC$218,COLUMN('05市民生活実感調査'!$Y:$Y),FALSE),"-")</f>
        <v>-</v>
      </c>
      <c r="DD79" s="878" t="str">
        <f>IF($N79="○",VLOOKUP($C79&amp;"-"&amp;DD$4,'05市民生活実感調査'!$A$3:$BC$218,COLUMN('05市民生活実感調査'!$Y:$Y),FALSE),"-")</f>
        <v>b</v>
      </c>
      <c r="DE79" s="878" t="str">
        <f>IF($O79="○",VLOOKUP($C79&amp;"-"&amp;DE$4,'05市民生活実感調査'!$A$3:$BC$218,COLUMN('05市民生活実感調査'!$Y:$Y),FALSE),"-")</f>
        <v>-</v>
      </c>
      <c r="DF79" s="878" t="str">
        <f>IF($P79="○",VLOOKUP($C79&amp;"-"&amp;DF$4,'05市民生活実感調査'!$A$3:$BC$218,COLUMN('05市民生活実感調査'!$Y:$Y),FALSE),"-")</f>
        <v>-</v>
      </c>
      <c r="DG79" s="878" t="str">
        <f>IF($Q79="○",VLOOKUP($C79&amp;"-"&amp;DG$4,'05市民生活実感調査'!$A$3:$BC$218,COLUMN('05市民生活実感調査'!$Y:$Y),FALSE),"-")</f>
        <v>-</v>
      </c>
      <c r="DH79" s="878" t="str">
        <f>IF($R79="○",VLOOKUP($C79&amp;"-"&amp;DH$4,'05市民生活実感調査'!$A$3:$BC$218,COLUMN('05市民生活実感調査'!$Y:$Y),FALSE),"-")</f>
        <v>-</v>
      </c>
      <c r="DI79" s="879" t="str">
        <f t="shared" si="299"/>
        <v>c</v>
      </c>
      <c r="DJ79" s="877">
        <f t="shared" si="300"/>
        <v>2</v>
      </c>
      <c r="DK79" s="878">
        <f t="shared" si="301"/>
        <v>2</v>
      </c>
      <c r="DL79" s="878" t="str">
        <f t="shared" si="302"/>
        <v/>
      </c>
      <c r="DM79" s="878">
        <f t="shared" si="303"/>
        <v>3</v>
      </c>
      <c r="DN79" s="878" t="str">
        <f t="shared" si="404"/>
        <v/>
      </c>
      <c r="DO79" s="878" t="str">
        <f t="shared" si="304"/>
        <v/>
      </c>
      <c r="DP79" s="878" t="str">
        <f t="shared" si="305"/>
        <v/>
      </c>
      <c r="DQ79" s="878" t="str">
        <f t="shared" si="306"/>
        <v/>
      </c>
      <c r="DR79" s="840">
        <f t="shared" si="307"/>
        <v>0.58333333333333337</v>
      </c>
      <c r="DS79" s="876" t="str">
        <f t="shared" si="308"/>
        <v>客観指標</v>
      </c>
      <c r="DT79" s="863" t="str">
        <f t="shared" si="309"/>
        <v>将来にわたり「市民の足」としての役割を果たしていくためには、事業の根幹である運賃収入の増収を中心とした持続可能な財政運営に努めることが必要であることから、客観指標を重視する。</v>
      </c>
      <c r="DU79" s="877" t="str">
        <f>VLOOKUP(CF79&amp;DI79&amp;DS79,プルダウン!$AC$2:$AD$71,2,FALSE)</f>
        <v>B</v>
      </c>
      <c r="DV79" s="859" t="str">
        <f>VLOOKUP(DU79,プルダウン!$A$1:$B$6,2,FALSE)</f>
        <v>政策の目的がかなり達成されている</v>
      </c>
      <c r="DW79" s="860"/>
      <c r="DX79" s="859"/>
      <c r="DY79" s="889" t="str">
        <f>VLOOKUP($A79&amp;"-"&amp;DY$4,'04施策の客観指標'!$A$4:$AY$1029,COLUMN('04施策の客観指標'!$AU:$AU),FALSE)</f>
        <v>a</v>
      </c>
      <c r="DZ79" s="878" t="str">
        <f>VLOOKUP($A79&amp;"-"&amp;DZ$4,'04施策の客観指標'!$A$4:$AY$1029,COLUMN('04施策の客観指標'!$AU:$AU),FALSE)</f>
        <v>a</v>
      </c>
      <c r="EA79" s="878" t="str">
        <f>VLOOKUP($A79&amp;"-"&amp;EA$4,'04施策の客観指標'!$A$4:$AY$1029,COLUMN('04施策の客観指標'!$AU:$AU),FALSE)</f>
        <v>-</v>
      </c>
      <c r="EB79" s="878" t="str">
        <f>VLOOKUP($A79&amp;"-"&amp;EB$4,'04施策の客観指標'!$A$4:$AY$1029,COLUMN('04施策の客観指標'!$AU:$AU),FALSE)</f>
        <v>-</v>
      </c>
      <c r="EC79" s="878" t="str">
        <f>VLOOKUP($A79&amp;"-"&amp;EC$4,'04施策の客観指標'!$A$4:$AY$1029,COLUMN('04施策の客観指標'!$AU:$AU),FALSE)</f>
        <v>-</v>
      </c>
      <c r="ED79" s="878" t="str">
        <f>VLOOKUP($A79&amp;"-"&amp;ED$4,'04施策の客観指標'!$A$4:$AY$1029,COLUMN('04施策の客観指標'!$AU:$AU),FALSE)</f>
        <v>-</v>
      </c>
      <c r="EE79" s="878" t="str">
        <f>VLOOKUP($A79&amp;"-"&amp;EE$4,'04施策の客観指標'!$A$4:$AY$1029,COLUMN('04施策の客観指標'!$AU:$AU),FALSE)</f>
        <v>-</v>
      </c>
      <c r="EF79" s="878" t="str">
        <f>VLOOKUP($A79&amp;"-"&amp;EF$4,'04施策の客観指標'!$A$4:$AY$1029,COLUMN('04施策の客観指標'!$AU:$AU),FALSE)</f>
        <v>-</v>
      </c>
      <c r="EG79" s="878" t="str">
        <f>VLOOKUP($A79&amp;"-"&amp;EG$4,'04施策の客観指標'!$A$4:$AY$1029,COLUMN('04施策の客観指標'!$AU:$AU),FALSE)</f>
        <v>-</v>
      </c>
      <c r="EH79" s="879" t="str">
        <f t="shared" si="310"/>
        <v>a</v>
      </c>
      <c r="EI79" s="895">
        <f>IF(DY79="-","-",VLOOKUP($A79&amp;"-"&amp;DY$4,'04施策の客観指標'!$A$4:$AY$1029,COLUMN('04施策の客観指標'!$AY:$AY),FALSE))</f>
        <v>1</v>
      </c>
      <c r="EJ79" s="895">
        <f>IF(DZ79="-","-",VLOOKUP($A79&amp;"-"&amp;DZ$4,'04施策の客観指標'!$A$4:$AY$1029,COLUMN('04施策の客観指標'!$AY:$AY),FALSE))</f>
        <v>1</v>
      </c>
      <c r="EK79" s="895" t="str">
        <f>IF(EA79="-","-",VLOOKUP($A79&amp;"-"&amp;EA$4,'04施策の客観指標'!$A$4:$AY$1029,COLUMN('04施策の客観指標'!$AY:$AY),FALSE))</f>
        <v>-</v>
      </c>
      <c r="EL79" s="895" t="str">
        <f>IF(EB79="-","-",VLOOKUP($A79&amp;"-"&amp;EB$4,'04施策の客観指標'!$A$4:$AY$1029,COLUMN('04施策の客観指標'!$AY:$AY),FALSE))</f>
        <v>-</v>
      </c>
      <c r="EM79" s="895" t="str">
        <f>IF(EC79="-","-",VLOOKUP($A79&amp;"-"&amp;EC$4,'04施策の客観指標'!$A$4:$AY$1029,COLUMN('04施策の客観指標'!$AY:$AY),FALSE))</f>
        <v>-</v>
      </c>
      <c r="EN79" s="895" t="str">
        <f>IF(ED79="-","-",VLOOKUP($A79&amp;"-"&amp;ED$4,'04施策の客観指標'!$A$4:$AY$1029,COLUMN('04施策の客観指標'!$AY:$AY),FALSE))</f>
        <v>-</v>
      </c>
      <c r="EO79" s="895" t="str">
        <f>IF(EE79="-","-",VLOOKUP($A79&amp;"-"&amp;EE$4,'04施策の客観指標'!$A$4:$AY$1029,COLUMN('04施策の客観指標'!$AY:$AY),FALSE))</f>
        <v>-</v>
      </c>
      <c r="EP79" s="895" t="str">
        <f>IF(EF79="-","-",VLOOKUP($A79&amp;"-"&amp;EF$4,'04施策の客観指標'!$A$4:$AY$1029,COLUMN('04施策の客観指標'!$AY:$AY),FALSE))</f>
        <v>-</v>
      </c>
      <c r="EQ79" s="895" t="str">
        <f>IF(EG79="-","-",VLOOKUP($A79&amp;"-"&amp;EG$4,'04施策の客観指標'!$A$4:$AY$1029,COLUMN('04施策の客観指標'!$AY:$AY),FALSE))</f>
        <v>-</v>
      </c>
      <c r="ER79" s="879">
        <f t="shared" si="311"/>
        <v>2</v>
      </c>
      <c r="ES79" s="877">
        <f t="shared" si="312"/>
        <v>4</v>
      </c>
      <c r="ET79" s="878">
        <f t="shared" si="313"/>
        <v>4</v>
      </c>
      <c r="EU79" s="878" t="str">
        <f t="shared" si="314"/>
        <v/>
      </c>
      <c r="EV79" s="878" t="str">
        <f t="shared" si="315"/>
        <v/>
      </c>
      <c r="EW79" s="878" t="str">
        <f t="shared" si="316"/>
        <v/>
      </c>
      <c r="EX79" s="878" t="str">
        <f t="shared" si="317"/>
        <v/>
      </c>
      <c r="EY79" s="878" t="str">
        <f t="shared" si="318"/>
        <v/>
      </c>
      <c r="EZ79" s="878" t="str">
        <f t="shared" si="319"/>
        <v/>
      </c>
      <c r="FA79" s="878" t="str">
        <f t="shared" si="320"/>
        <v/>
      </c>
      <c r="FB79" s="855">
        <f t="shared" si="321"/>
        <v>1</v>
      </c>
      <c r="FC79" s="877" t="str">
        <f>IF($K79="○",VLOOKUP($C79&amp;"-"&amp;FC$4,'05市民生活実感調査'!$A$3:$BC$218,COLUMN('05市民生活実感調査'!$AI:$AI),FALSE),"-")</f>
        <v>c</v>
      </c>
      <c r="FD79" s="878" t="str">
        <f>IF($L79="○",VLOOKUP($C79&amp;"-"&amp;FD$4,'05市民生活実感調査'!$A$3:$BC$218,COLUMN('05市民生活実感調査'!$AI:$AI),FALSE),"-")</f>
        <v>c</v>
      </c>
      <c r="FE79" s="878" t="str">
        <f>IF($M79="○",VLOOKUP($C79&amp;"-"&amp;FE$4,'05市民生活実感調査'!$A$3:$BC$218,COLUMN('05市民生活実感調査'!$AI:$AI),FALSE),"-")</f>
        <v>-</v>
      </c>
      <c r="FF79" s="878" t="str">
        <f>IF($N79="○",VLOOKUP($C79&amp;"-"&amp;FF$4,'05市民生活実感調査'!$A$3:$BC$218,COLUMN('05市民生活実感調査'!$AI:$AI),FALSE),"-")</f>
        <v>b</v>
      </c>
      <c r="FG79" s="878" t="str">
        <f>IF($O79="○",VLOOKUP($C79&amp;"-"&amp;FG$4,'05市民生活実感調査'!$A$3:$BC$218,COLUMN('05市民生活実感調査'!$AI:$AI),FALSE),"-")</f>
        <v>-</v>
      </c>
      <c r="FH79" s="878" t="str">
        <f>IF($P79="○",VLOOKUP($C79&amp;"-"&amp;FH$4,'05市民生活実感調査'!$A$3:$BC$218,COLUMN('05市民生活実感調査'!$AI:$AI),FALSE),"-")</f>
        <v>-</v>
      </c>
      <c r="FI79" s="878" t="str">
        <f>IF($Q79="○",VLOOKUP($C79&amp;"-"&amp;FI$4,'05市民生活実感調査'!$A$3:$BC$218,COLUMN('05市民生活実感調査'!$AI:$AI),FALSE),"-")</f>
        <v>-</v>
      </c>
      <c r="FJ79" s="878" t="str">
        <f>IF($R79="○",VLOOKUP($C79&amp;"-"&amp;FJ$4,'05市民生活実感調査'!$A$3:$BC$218,COLUMN('05市民生活実感調査'!$AI:$AI),FALSE),"-")</f>
        <v>-</v>
      </c>
      <c r="FK79" s="879" t="str">
        <f t="shared" si="322"/>
        <v>c</v>
      </c>
      <c r="FL79" s="877">
        <f t="shared" si="323"/>
        <v>2</v>
      </c>
      <c r="FM79" s="878">
        <f t="shared" si="324"/>
        <v>2</v>
      </c>
      <c r="FN79" s="878" t="str">
        <f t="shared" si="325"/>
        <v/>
      </c>
      <c r="FO79" s="878">
        <f t="shared" si="326"/>
        <v>3</v>
      </c>
      <c r="FP79" s="878" t="str">
        <f t="shared" si="327"/>
        <v/>
      </c>
      <c r="FQ79" s="878" t="str">
        <f t="shared" si="328"/>
        <v/>
      </c>
      <c r="FR79" s="878" t="str">
        <f t="shared" si="329"/>
        <v/>
      </c>
      <c r="FS79" s="878" t="str">
        <f t="shared" si="330"/>
        <v/>
      </c>
      <c r="FT79" s="840">
        <f t="shared" si="331"/>
        <v>0.58333333333333337</v>
      </c>
      <c r="FU79" s="876" t="str">
        <f t="shared" si="332"/>
        <v>客観指標</v>
      </c>
      <c r="FV79" s="863" t="str">
        <f t="shared" si="333"/>
        <v>将来にわたり「市民の足」としての役割を果たしていくためには、事業の根幹である運賃収入の増収を中心とした持続可能な財政運営に努めることが必要であることから、客観指標を重視する。</v>
      </c>
      <c r="FW79" s="877" t="str">
        <f>VLOOKUP(EH79&amp;FK79&amp;FU79,プルダウン!$AC$2:$AD$71,2,FALSE)</f>
        <v>B</v>
      </c>
      <c r="FX79" s="859" t="str">
        <f>VLOOKUP(FW79,プルダウン!$A$1:$B$6,2,FALSE)</f>
        <v>政策の目的がかなり達成されている</v>
      </c>
      <c r="FY79" s="860"/>
      <c r="FZ79" s="859"/>
      <c r="GA79" s="889" t="str">
        <f>VLOOKUP($A79&amp;"-"&amp;GA$4,'04施策の客観指標'!$A$4:$AY$1029,COLUMN('04施策の客観指標'!$AV:$AV),FALSE)</f>
        <v>a</v>
      </c>
      <c r="GB79" s="878" t="str">
        <f>VLOOKUP($A79&amp;"-"&amp;GB$4,'04施策の客観指標'!$A$4:$AY$1029,COLUMN('04施策の客観指標'!$AV:$AV),FALSE)</f>
        <v>a</v>
      </c>
      <c r="GC79" s="878" t="str">
        <f>VLOOKUP($A79&amp;"-"&amp;GC$4,'04施策の客観指標'!$A$4:$AY$1029,COLUMN('04施策の客観指標'!$AV:$AV),FALSE)</f>
        <v>-</v>
      </c>
      <c r="GD79" s="878" t="str">
        <f>VLOOKUP($A79&amp;"-"&amp;GD$4,'04施策の客観指標'!$A$4:$AY$1029,COLUMN('04施策の客観指標'!$AV:$AV),FALSE)</f>
        <v>-</v>
      </c>
      <c r="GE79" s="878" t="str">
        <f>VLOOKUP($A79&amp;"-"&amp;GE$4,'04施策の客観指標'!$A$4:$AY$1029,COLUMN('04施策の客観指標'!$AV:$AV),FALSE)</f>
        <v>-</v>
      </c>
      <c r="GF79" s="878" t="str">
        <f>VLOOKUP($A79&amp;"-"&amp;GF$4,'04施策の客観指標'!$A$4:$AY$1029,COLUMN('04施策の客観指標'!$AV:$AV),FALSE)</f>
        <v>-</v>
      </c>
      <c r="GG79" s="878" t="str">
        <f>VLOOKUP($A79&amp;"-"&amp;GG$4,'04施策の客観指標'!$A$4:$AY$1029,COLUMN('04施策の客観指標'!$AV:$AV),FALSE)</f>
        <v>-</v>
      </c>
      <c r="GH79" s="878" t="str">
        <f>VLOOKUP($A79&amp;"-"&amp;GH$4,'04施策の客観指標'!$A$4:$AY$1029,COLUMN('04施策の客観指標'!$AV:$AV),FALSE)</f>
        <v>-</v>
      </c>
      <c r="GI79" s="878" t="str">
        <f>VLOOKUP($A79&amp;"-"&amp;GI$4,'04施策の客観指標'!$A$4:$AY$1029,COLUMN('04施策の客観指標'!$AV:$AV),FALSE)</f>
        <v>-</v>
      </c>
      <c r="GJ79" s="879" t="str">
        <f t="shared" si="334"/>
        <v>a</v>
      </c>
      <c r="GK79" s="856">
        <f>IF(GA79="-","-",VLOOKUP($A79&amp;"-"&amp;GA$4,'04施策の客観指標'!$A$4:$AY$1029,COLUMN('04施策の客観指標'!$AY:$AY),FALSE))</f>
        <v>1</v>
      </c>
      <c r="GL79" s="856">
        <f>IF(GB79="-","-",VLOOKUP($A79&amp;"-"&amp;GB$4,'04施策の客観指標'!$A$4:$AY$1029,COLUMN('04施策の客観指標'!$AY:$AY),FALSE))</f>
        <v>1</v>
      </c>
      <c r="GM79" s="856" t="str">
        <f>IF(GC79="-","-",VLOOKUP($A79&amp;"-"&amp;GC$4,'04施策の客観指標'!$A$4:$AY$1029,COLUMN('04施策の客観指標'!$AY:$AY),FALSE))</f>
        <v>-</v>
      </c>
      <c r="GN79" s="856" t="str">
        <f>IF(GD79="-","-",VLOOKUP($A79&amp;"-"&amp;GD$4,'04施策の客観指標'!$A$4:$AY$1029,COLUMN('04施策の客観指標'!$AY:$AY),FALSE))</f>
        <v>-</v>
      </c>
      <c r="GO79" s="856" t="str">
        <f>IF(GE79="-","-",VLOOKUP($A79&amp;"-"&amp;GE$4,'04施策の客観指標'!$A$4:$AY$1029,COLUMN('04施策の客観指標'!$AY:$AY),FALSE))</f>
        <v>-</v>
      </c>
      <c r="GP79" s="856" t="str">
        <f>IF(GF79="-","-",VLOOKUP($A79&amp;"-"&amp;GF$4,'04施策の客観指標'!$A$4:$AY$1029,COLUMN('04施策の客観指標'!$AY:$AY),FALSE))</f>
        <v>-</v>
      </c>
      <c r="GQ79" s="856" t="str">
        <f>IF(GG79="-","-",VLOOKUP($A79&amp;"-"&amp;GG$4,'04施策の客観指標'!$A$4:$AY$1029,COLUMN('04施策の客観指標'!$AY:$AY),FALSE))</f>
        <v>-</v>
      </c>
      <c r="GR79" s="856" t="str">
        <f>IF(GH79="-","-",VLOOKUP($A79&amp;"-"&amp;GH$4,'04施策の客観指標'!$A$4:$AY$1029,COLUMN('04施策の客観指標'!$AY:$AY),FALSE))</f>
        <v>-</v>
      </c>
      <c r="GS79" s="856" t="str">
        <f>IF(GI79="-","-",VLOOKUP($A79&amp;"-"&amp;GI$4,'04施策の客観指標'!$A$4:$AY$1029,COLUMN('04施策の客観指標'!$AY:$AY),FALSE))</f>
        <v>-</v>
      </c>
      <c r="GT79" s="879">
        <f t="shared" si="335"/>
        <v>2</v>
      </c>
      <c r="GU79" s="877">
        <f t="shared" si="336"/>
        <v>4</v>
      </c>
      <c r="GV79" s="878">
        <f t="shared" si="337"/>
        <v>4</v>
      </c>
      <c r="GW79" s="878" t="str">
        <f t="shared" si="338"/>
        <v/>
      </c>
      <c r="GX79" s="878" t="str">
        <f t="shared" si="339"/>
        <v/>
      </c>
      <c r="GY79" s="878" t="str">
        <f t="shared" si="340"/>
        <v/>
      </c>
      <c r="GZ79" s="878" t="str">
        <f t="shared" si="341"/>
        <v/>
      </c>
      <c r="HA79" s="878" t="str">
        <f t="shared" si="342"/>
        <v/>
      </c>
      <c r="HB79" s="878" t="str">
        <f t="shared" si="343"/>
        <v/>
      </c>
      <c r="HC79" s="878" t="str">
        <f t="shared" si="344"/>
        <v/>
      </c>
      <c r="HD79" s="855">
        <f t="shared" si="345"/>
        <v>1</v>
      </c>
      <c r="HE79" s="877" t="str">
        <f>IF($K79="○",VLOOKUP($C79&amp;"-"&amp;HE$4,'05市民生活実感調査'!$A$3:$BC$218,COLUMN('05市民生活実感調査'!$AS:$AS),FALSE),"-")</f>
        <v>c</v>
      </c>
      <c r="HF79" s="878" t="str">
        <f>IF($L79="○",VLOOKUP($C79&amp;"-"&amp;HF$4,'05市民生活実感調査'!$A$3:$BC$218,COLUMN('05市民生活実感調査'!$AS:$AS),FALSE),"-")</f>
        <v>c</v>
      </c>
      <c r="HG79" s="878" t="str">
        <f>IF($M79="○",VLOOKUP($C79&amp;"-"&amp;HG$4,'05市民生活実感調査'!$A$3:$BC$218,COLUMN('05市民生活実感調査'!$AS:$AS),FALSE),"-")</f>
        <v>-</v>
      </c>
      <c r="HH79" s="878" t="str">
        <f>IF($N79="○",VLOOKUP($C79&amp;"-"&amp;HH$4,'05市民生活実感調査'!$A$3:$BC$218,COLUMN('05市民生活実感調査'!$AS:$AS),FALSE),"-")</f>
        <v>b</v>
      </c>
      <c r="HI79" s="878" t="str">
        <f>IF($O79="○",VLOOKUP($C79&amp;"-"&amp;HI$4,'05市民生活実感調査'!$A$3:$BC$218,COLUMN('05市民生活実感調査'!$AS:$AS),FALSE),"-")</f>
        <v>-</v>
      </c>
      <c r="HJ79" s="878" t="str">
        <f>IF($P79="○",VLOOKUP($C79&amp;"-"&amp;HJ$4,'05市民生活実感調査'!$A$3:$BC$218,COLUMN('05市民生活実感調査'!$AS:$AS),FALSE),"-")</f>
        <v>-</v>
      </c>
      <c r="HK79" s="878" t="str">
        <f>IF($Q79="○",VLOOKUP($C79&amp;"-"&amp;HK$4,'05市民生活実感調査'!$A$3:$BC$218,COLUMN('05市民生活実感調査'!$AS:$AS),FALSE),"-")</f>
        <v>-</v>
      </c>
      <c r="HL79" s="878" t="str">
        <f>IF($R79="○",VLOOKUP($C79&amp;"-"&amp;HL$4,'05市民生活実感調査'!$A$3:$BC$218,COLUMN('05市民生活実感調査'!$AS:$AS),FALSE),"-")</f>
        <v>-</v>
      </c>
      <c r="HM79" s="879" t="str">
        <f t="shared" si="346"/>
        <v>c</v>
      </c>
      <c r="HN79" s="877">
        <f t="shared" si="347"/>
        <v>2</v>
      </c>
      <c r="HO79" s="878">
        <f t="shared" si="348"/>
        <v>2</v>
      </c>
      <c r="HP79" s="878" t="str">
        <f t="shared" si="349"/>
        <v/>
      </c>
      <c r="HQ79" s="878">
        <f t="shared" si="350"/>
        <v>3</v>
      </c>
      <c r="HR79" s="878" t="str">
        <f t="shared" si="351"/>
        <v/>
      </c>
      <c r="HS79" s="878" t="str">
        <f t="shared" si="352"/>
        <v/>
      </c>
      <c r="HT79" s="878" t="str">
        <f t="shared" si="353"/>
        <v/>
      </c>
      <c r="HU79" s="878" t="str">
        <f t="shared" si="354"/>
        <v/>
      </c>
      <c r="HV79" s="840">
        <f t="shared" si="355"/>
        <v>0.58333333333333337</v>
      </c>
      <c r="HW79" s="876" t="str">
        <f t="shared" si="356"/>
        <v>客観指標</v>
      </c>
      <c r="HX79" s="863" t="str">
        <f t="shared" si="357"/>
        <v>将来にわたり「市民の足」としての役割を果たしていくためには、事業の根幹である運賃収入の増収を中心とした持続可能な財政運営に努めることが必要であることから、客観指標を重視する。</v>
      </c>
      <c r="HY79" s="877" t="str">
        <f>VLOOKUP(GJ79&amp;HM79&amp;HW79,プルダウン!$AC$2:$AD$71,2,FALSE)</f>
        <v>B</v>
      </c>
      <c r="HZ79" s="859" t="str">
        <f>VLOOKUP(HY79,プルダウン!$A$1:$B$6,2,FALSE)</f>
        <v>政策の目的がかなり達成されている</v>
      </c>
      <c r="IA79" s="860"/>
      <c r="IB79" s="859"/>
      <c r="IC79" s="889" t="str">
        <f>VLOOKUP($A79&amp;"-"&amp;IC$4,'04施策の客観指標'!$A$4:$AY$1029,COLUMN('04施策の客観指標'!$AW:$AW),FALSE)</f>
        <v>a</v>
      </c>
      <c r="ID79" s="878" t="str">
        <f>VLOOKUP($A79&amp;"-"&amp;ID$4,'04施策の客観指標'!$A$4:$AY$1029,COLUMN('04施策の客観指標'!$AW:$AW),FALSE)</f>
        <v>a</v>
      </c>
      <c r="IE79" s="878" t="str">
        <f>VLOOKUP($A79&amp;"-"&amp;IE$4,'04施策の客観指標'!$A$4:$AY$1029,COLUMN('04施策の客観指標'!$AW:$AW),FALSE)</f>
        <v>-</v>
      </c>
      <c r="IF79" s="878" t="str">
        <f>VLOOKUP($A79&amp;"-"&amp;IF$4,'04施策の客観指標'!$A$4:$AY$1029,COLUMN('04施策の客観指標'!$AW:$AW),FALSE)</f>
        <v>-</v>
      </c>
      <c r="IG79" s="878" t="str">
        <f>VLOOKUP($A79&amp;"-"&amp;IG$4,'04施策の客観指標'!$A$4:$AY$1029,COLUMN('04施策の客観指標'!$AW:$AW),FALSE)</f>
        <v>-</v>
      </c>
      <c r="IH79" s="878" t="str">
        <f>VLOOKUP($A79&amp;"-"&amp;IH$4,'04施策の客観指標'!$A$4:$AY$1029,COLUMN('04施策の客観指標'!$AW:$AW),FALSE)</f>
        <v>-</v>
      </c>
      <c r="II79" s="878" t="str">
        <f>VLOOKUP($A79&amp;"-"&amp;II$4,'04施策の客観指標'!$A$4:$AY$1029,COLUMN('04施策の客観指標'!$AW:$AW),FALSE)</f>
        <v>-</v>
      </c>
      <c r="IJ79" s="878" t="str">
        <f>VLOOKUP($A79&amp;"-"&amp;IJ$4,'04施策の客観指標'!$A$4:$AY$1029,COLUMN('04施策の客観指標'!$AW:$AW),FALSE)</f>
        <v>-</v>
      </c>
      <c r="IK79" s="878" t="str">
        <f>VLOOKUP($A79&amp;"-"&amp;IK$4,'04施策の客観指標'!$A$4:$AY$1029,COLUMN('04施策の客観指標'!$AW:$AW),FALSE)</f>
        <v>-</v>
      </c>
      <c r="IL79" s="879" t="str">
        <f t="shared" si="358"/>
        <v>a</v>
      </c>
      <c r="IM79" s="856">
        <f>IF(IC79="-","-",VLOOKUP($A79&amp;"-"&amp;IC$4,'04施策の客観指標'!$A$4:$AY$1029,COLUMN('04施策の客観指標'!$AY:$AY),FALSE))</f>
        <v>1</v>
      </c>
      <c r="IN79" s="856">
        <f>IF(ID79="-","-",VLOOKUP($A79&amp;"-"&amp;ID$4,'04施策の客観指標'!$A$4:$AY$1029,COLUMN('04施策の客観指標'!$AY:$AY),FALSE))</f>
        <v>1</v>
      </c>
      <c r="IO79" s="856" t="str">
        <f>IF(IE79="-","-",VLOOKUP($A79&amp;"-"&amp;IE$4,'04施策の客観指標'!$A$4:$AY$1029,COLUMN('04施策の客観指標'!$AY:$AY),FALSE))</f>
        <v>-</v>
      </c>
      <c r="IP79" s="856" t="str">
        <f>IF(IF79="-","-",VLOOKUP($A79&amp;"-"&amp;IF$4,'04施策の客観指標'!$A$4:$AY$1029,COLUMN('04施策の客観指標'!$AY:$AY),FALSE))</f>
        <v>-</v>
      </c>
      <c r="IQ79" s="856" t="str">
        <f>IF(IG79="-","-",VLOOKUP($A79&amp;"-"&amp;IG$4,'04施策の客観指標'!$A$4:$AY$1029,COLUMN('04施策の客観指標'!$AY:$AY),FALSE))</f>
        <v>-</v>
      </c>
      <c r="IR79" s="856" t="str">
        <f>IF(IH79="-","-",VLOOKUP($A79&amp;"-"&amp;IH$4,'04施策の客観指標'!$A$4:$AY$1029,COLUMN('04施策の客観指標'!$AY:$AY),FALSE))</f>
        <v>-</v>
      </c>
      <c r="IS79" s="856" t="str">
        <f>IF(II79="-","-",VLOOKUP($A79&amp;"-"&amp;II$4,'04施策の客観指標'!$A$4:$AY$1029,COLUMN('04施策の客観指標'!$AY:$AY),FALSE))</f>
        <v>-</v>
      </c>
      <c r="IT79" s="856" t="str">
        <f>IF(IJ79="-","-",VLOOKUP($A79&amp;"-"&amp;IJ$4,'04施策の客観指標'!$A$4:$AY$1029,COLUMN('04施策の客観指標'!$AY:$AY),FALSE))</f>
        <v>-</v>
      </c>
      <c r="IU79" s="856" t="str">
        <f>IF(IK79="-","-",VLOOKUP($A79&amp;"-"&amp;IK$4,'04施策の客観指標'!$A$4:$AY$1029,COLUMN('04施策の客観指標'!$AY:$AY),FALSE))</f>
        <v>-</v>
      </c>
      <c r="IV79" s="879">
        <f t="shared" si="359"/>
        <v>2</v>
      </c>
      <c r="IW79" s="877">
        <f t="shared" si="360"/>
        <v>4</v>
      </c>
      <c r="IX79" s="878">
        <f t="shared" si="361"/>
        <v>4</v>
      </c>
      <c r="IY79" s="878" t="str">
        <f t="shared" si="362"/>
        <v/>
      </c>
      <c r="IZ79" s="878" t="str">
        <f t="shared" si="363"/>
        <v/>
      </c>
      <c r="JA79" s="878" t="str">
        <f t="shared" si="364"/>
        <v/>
      </c>
      <c r="JB79" s="878" t="str">
        <f t="shared" si="365"/>
        <v/>
      </c>
      <c r="JC79" s="878" t="str">
        <f t="shared" si="366"/>
        <v/>
      </c>
      <c r="JD79" s="878" t="str">
        <f t="shared" si="367"/>
        <v/>
      </c>
      <c r="JE79" s="878" t="str">
        <f t="shared" si="368"/>
        <v/>
      </c>
      <c r="JF79" s="855">
        <f t="shared" si="369"/>
        <v>1</v>
      </c>
      <c r="JG79" s="877" t="str">
        <f>IF($K79="○",VLOOKUP($C79&amp;"-"&amp;JG$4,'05市民生活実感調査'!$A$3:$BC$218,COLUMN('05市民生活実感調査'!$BC:$BC),FALSE),"-")</f>
        <v>c</v>
      </c>
      <c r="JH79" s="878" t="str">
        <f>IF($L79="○",VLOOKUP($C79&amp;"-"&amp;JH$4,'05市民生活実感調査'!$A$3:$BC$218,COLUMN('05市民生活実感調査'!$BC:$BC),FALSE),"-")</f>
        <v>c</v>
      </c>
      <c r="JI79" s="878" t="str">
        <f>IF($M79="○",VLOOKUP($C79&amp;"-"&amp;JI$4,'05市民生活実感調査'!$A$3:$BC$218,COLUMN('05市民生活実感調査'!$BC:$BC),FALSE),"-")</f>
        <v>-</v>
      </c>
      <c r="JJ79" s="878" t="str">
        <f>IF($N79="○",VLOOKUP($C79&amp;"-"&amp;JJ$4,'05市民生活実感調査'!$A$3:$BC$218,COLUMN('05市民生活実感調査'!$BC:$BC),FALSE),"-")</f>
        <v>b</v>
      </c>
      <c r="JK79" s="878" t="str">
        <f>IF($O79="○",VLOOKUP($C79&amp;"-"&amp;JK$4,'05市民生活実感調査'!$A$3:$BC$218,COLUMN('05市民生活実感調査'!$BC:$BC),FALSE),"-")</f>
        <v>-</v>
      </c>
      <c r="JL79" s="878" t="str">
        <f>IF($P79="○",VLOOKUP($C79&amp;"-"&amp;JL$4,'05市民生活実感調査'!$A$3:$BC$218,COLUMN('05市民生活実感調査'!$BC:$BC),FALSE),"-")</f>
        <v>-</v>
      </c>
      <c r="JM79" s="878" t="str">
        <f>IF($Q79="○",VLOOKUP($C79&amp;"-"&amp;JM$4,'05市民生活実感調査'!$A$3:$BC$218,COLUMN('05市民生活実感調査'!$BC:$BC),FALSE),"-")</f>
        <v>-</v>
      </c>
      <c r="JN79" s="878" t="str">
        <f>IF($R79="○",VLOOKUP($C79&amp;"-"&amp;JN$4,'05市民生活実感調査'!$A$3:$BC$218,COLUMN('05市民生活実感調査'!$BC:$BC),FALSE),"-")</f>
        <v>-</v>
      </c>
      <c r="JO79" s="879" t="str">
        <f t="shared" si="370"/>
        <v>c</v>
      </c>
      <c r="JP79" s="877">
        <f t="shared" si="371"/>
        <v>2</v>
      </c>
      <c r="JQ79" s="878">
        <f t="shared" si="372"/>
        <v>2</v>
      </c>
      <c r="JR79" s="878" t="str">
        <f t="shared" si="373"/>
        <v/>
      </c>
      <c r="JS79" s="878">
        <f t="shared" si="374"/>
        <v>3</v>
      </c>
      <c r="JT79" s="878" t="str">
        <f t="shared" si="375"/>
        <v/>
      </c>
      <c r="JU79" s="878" t="str">
        <f t="shared" si="376"/>
        <v/>
      </c>
      <c r="JV79" s="878" t="str">
        <f t="shared" si="377"/>
        <v/>
      </c>
      <c r="JW79" s="878" t="str">
        <f t="shared" si="378"/>
        <v/>
      </c>
      <c r="JX79" s="840">
        <f t="shared" si="379"/>
        <v>0.58333333333333337</v>
      </c>
      <c r="JY79" s="876" t="str">
        <f t="shared" si="263"/>
        <v>客観指標</v>
      </c>
      <c r="JZ79" s="863" t="str">
        <f t="shared" si="380"/>
        <v>将来にわたり「市民の足」としての役割を果たしていくためには、事業の根幹である運賃収入の増収を中心とした持続可能な財政運営に努めることが必要であることから、客観指標を重視する。</v>
      </c>
      <c r="KA79" s="877" t="str">
        <f>VLOOKUP(IL79&amp;JO79&amp;JY79,プルダウン!$AC$2:$AD$71,2,FALSE)</f>
        <v>B</v>
      </c>
      <c r="KB79" s="859" t="str">
        <f>VLOOKUP(KA79,プルダウン!$A$1:$B$6,2,FALSE)</f>
        <v>政策の目的がかなり達成されている</v>
      </c>
      <c r="KC79" s="860"/>
      <c r="KD79" s="859"/>
      <c r="KE79" s="883" t="str">
        <f>VLOOKUP($A79&amp;"-"&amp;KE$4,'04施策の客観指標'!$A$4:$AY$1029,COLUMN('04施策の客観指標'!$AX:$AX),FALSE)</f>
        <v>a</v>
      </c>
      <c r="KF79" s="813" t="str">
        <f>VLOOKUP($A79&amp;"-"&amp;KF$4,'04施策の客観指標'!$A$4:$AY$1029,COLUMN('04施策の客観指標'!$AX:$AX),FALSE)</f>
        <v>a</v>
      </c>
      <c r="KG79" s="813" t="str">
        <f>VLOOKUP($A79&amp;"-"&amp;KG$4,'04施策の客観指標'!$A$4:$AY$1029,COLUMN('04施策の客観指標'!$AX:$AX),FALSE)</f>
        <v>-</v>
      </c>
      <c r="KH79" s="813" t="str">
        <f>VLOOKUP($A79&amp;"-"&amp;KH$4,'04施策の客観指標'!$A$4:$AY$1029,COLUMN('04施策の客観指標'!$AX:$AX),FALSE)</f>
        <v>-</v>
      </c>
      <c r="KI79" s="813" t="str">
        <f>VLOOKUP($A79&amp;"-"&amp;KI$4,'04施策の客観指標'!$A$4:$AY$1029,COLUMN('04施策の客観指標'!$AX:$AX),FALSE)</f>
        <v>-</v>
      </c>
      <c r="KJ79" s="813" t="str">
        <f>VLOOKUP($A79&amp;"-"&amp;KJ$4,'04施策の客観指標'!$A$4:$AY$1029,COLUMN('04施策の客観指標'!$AX:$AX),FALSE)</f>
        <v>-</v>
      </c>
      <c r="KK79" s="813" t="str">
        <f>VLOOKUP($A79&amp;"-"&amp;KK$4,'04施策の客観指標'!$A$4:$AY$1029,COLUMN('04施策の客観指標'!$AX:$AX),FALSE)</f>
        <v>-</v>
      </c>
      <c r="KL79" s="813" t="str">
        <f>VLOOKUP($A79&amp;"-"&amp;KL$4,'04施策の客観指標'!$A$4:$AY$1029,COLUMN('04施策の客観指標'!$AX:$AX),FALSE)</f>
        <v>-</v>
      </c>
      <c r="KM79" s="813" t="str">
        <f>VLOOKUP($A79&amp;"-"&amp;KM$4,'04施策の客観指標'!$A$4:$AY$1029,COLUMN('04施策の客観指標'!$AX:$AX),FALSE)</f>
        <v>-</v>
      </c>
      <c r="KN79" s="814" t="str">
        <f t="shared" si="381"/>
        <v>a</v>
      </c>
      <c r="KO79" s="423">
        <f>IF(KE79="-","-",VLOOKUP($A79&amp;"-"&amp;KE$4,'04施策の客観指標'!$A$4:$AY$1029,COLUMN('04施策の客観指標'!$AY:$AY),FALSE))</f>
        <v>1</v>
      </c>
      <c r="KP79" s="423">
        <f>IF(KF79="-","-",VLOOKUP($A79&amp;"-"&amp;KF$4,'04施策の客観指標'!$A$4:$AY$1029,COLUMN('04施策の客観指標'!$AY:$AY),FALSE))</f>
        <v>1</v>
      </c>
      <c r="KQ79" s="423" t="str">
        <f>IF(KG79="-","-",VLOOKUP($A79&amp;"-"&amp;KG$4,'04施策の客観指標'!$A$4:$AY$1029,COLUMN('04施策の客観指標'!$AY:$AY),FALSE))</f>
        <v>-</v>
      </c>
      <c r="KR79" s="423" t="str">
        <f>IF(KH79="-","-",VLOOKUP($A79&amp;"-"&amp;KH$4,'04施策の客観指標'!$A$4:$AY$1029,COLUMN('04施策の客観指標'!$AY:$AY),FALSE))</f>
        <v>-</v>
      </c>
      <c r="KS79" s="423" t="str">
        <f>IF(KI79="-","-",VLOOKUP($A79&amp;"-"&amp;KI$4,'04施策の客観指標'!$A$4:$AY$1029,COLUMN('04施策の客観指標'!$AY:$AY),FALSE))</f>
        <v>-</v>
      </c>
      <c r="KT79" s="423" t="str">
        <f>IF(KJ79="-","-",VLOOKUP($A79&amp;"-"&amp;KJ$4,'04施策の客観指標'!$A$4:$AY$1029,COLUMN('04施策の客観指標'!$AY:$AY),FALSE))</f>
        <v>-</v>
      </c>
      <c r="KU79" s="423" t="str">
        <f>IF(KK79="-","-",VLOOKUP($A79&amp;"-"&amp;KK$4,'04施策の客観指標'!$A$4:$AY$1029,COLUMN('04施策の客観指標'!$AY:$AY),FALSE))</f>
        <v>-</v>
      </c>
      <c r="KV79" s="423" t="str">
        <f>IF(KL79="-","-",VLOOKUP($A79&amp;"-"&amp;KL$4,'04施策の客観指標'!$A$4:$AY$1029,COLUMN('04施策の客観指標'!$AY:$AY),FALSE))</f>
        <v>-</v>
      </c>
      <c r="KW79" s="423" t="str">
        <f>IF(KM79="-","-",VLOOKUP($A79&amp;"-"&amp;KM$4,'04施策の客観指標'!$A$4:$AY$1029,COLUMN('04施策の客観指標'!$AY:$AY),FALSE))</f>
        <v>-</v>
      </c>
      <c r="KX79" s="234">
        <f t="shared" si="382"/>
        <v>2</v>
      </c>
      <c r="KY79" s="237">
        <f t="shared" si="383"/>
        <v>4</v>
      </c>
      <c r="KZ79" s="187">
        <f t="shared" si="384"/>
        <v>4</v>
      </c>
      <c r="LA79" s="187" t="str">
        <f t="shared" si="385"/>
        <v/>
      </c>
      <c r="LB79" s="187" t="str">
        <f t="shared" si="386"/>
        <v/>
      </c>
      <c r="LC79" s="187" t="str">
        <f t="shared" si="387"/>
        <v/>
      </c>
      <c r="LD79" s="187" t="str">
        <f t="shared" si="388"/>
        <v/>
      </c>
      <c r="LE79" s="187" t="str">
        <f t="shared" si="389"/>
        <v/>
      </c>
      <c r="LF79" s="187" t="str">
        <f t="shared" si="390"/>
        <v/>
      </c>
      <c r="LG79" s="187" t="str">
        <f t="shared" si="391"/>
        <v/>
      </c>
      <c r="LH79" s="240">
        <f t="shared" si="392"/>
        <v>1</v>
      </c>
      <c r="LI79" s="820" t="str">
        <f>IF($K79="○",VLOOKUP($C79&amp;"-"&amp;LI$4,'05市民生活実感調査'!$A$3:$BM$218,COLUMN('05市民生活実感調査'!$BM:$BM),FALSE),"-")</f>
        <v>c</v>
      </c>
      <c r="LJ79" s="821" t="str">
        <f>IF($L79="○",VLOOKUP($C79&amp;"-"&amp;LJ$4,'05市民生活実感調査'!$A$3:$BM$218,COLUMN('05市民生活実感調査'!$BM:$BM),FALSE),"-")</f>
        <v>c</v>
      </c>
      <c r="LK79" s="821" t="str">
        <f>IF($M79="○",VLOOKUP($C79&amp;"-"&amp;LK$4,'05市民生活実感調査'!$A$3:$BM$218,COLUMN('05市民生活実感調査'!$BM:$BM),FALSE),"-")</f>
        <v>-</v>
      </c>
      <c r="LL79" s="821" t="str">
        <f>IF($N79="○",VLOOKUP($C79&amp;"-"&amp;LL$4,'05市民生活実感調査'!$A$3:$BM$218,COLUMN('05市民生活実感調査'!$BM:$BM),FALSE),"-")</f>
        <v>b</v>
      </c>
      <c r="LM79" s="821" t="str">
        <f>IF($O79="○",VLOOKUP($C79&amp;"-"&amp;LM$4,'05市民生活実感調査'!$A$3:$BM$218,COLUMN('05市民生活実感調査'!$BM:$BM),FALSE),"-")</f>
        <v>-</v>
      </c>
      <c r="LN79" s="821" t="str">
        <f>IF($P79="○",VLOOKUP($C79&amp;"-"&amp;LN$4,'05市民生活実感調査'!$A$3:$BM$218,COLUMN('05市民生活実感調査'!$BM:$BM),FALSE),"-")</f>
        <v>-</v>
      </c>
      <c r="LO79" s="821" t="str">
        <f>IF($Q79="○",VLOOKUP($C79&amp;"-"&amp;LO$4,'05市民生活実感調査'!$A$3:$BM$218,COLUMN('05市民生活実感調査'!$BM:$BM),FALSE),"-")</f>
        <v>-</v>
      </c>
      <c r="LP79" s="821" t="str">
        <f>IF($R79="○",VLOOKUP($C79&amp;"-"&amp;LP$4,'05市民生活実感調査'!$A$3:$BM$218,COLUMN('05市民生活実感調査'!$BM:$BM),FALSE),"-")</f>
        <v>-</v>
      </c>
      <c r="LQ79" s="822" t="str">
        <f t="shared" si="393"/>
        <v>c</v>
      </c>
      <c r="LR79" s="237">
        <f t="shared" si="394"/>
        <v>2</v>
      </c>
      <c r="LS79" s="187">
        <f t="shared" si="395"/>
        <v>2</v>
      </c>
      <c r="LT79" s="187" t="str">
        <f t="shared" si="396"/>
        <v/>
      </c>
      <c r="LU79" s="187">
        <f t="shared" si="397"/>
        <v>3</v>
      </c>
      <c r="LV79" s="187" t="str">
        <f t="shared" si="398"/>
        <v/>
      </c>
      <c r="LW79" s="187" t="str">
        <f t="shared" si="399"/>
        <v/>
      </c>
      <c r="LX79" s="187" t="str">
        <f t="shared" si="400"/>
        <v/>
      </c>
      <c r="LY79" s="187" t="str">
        <f t="shared" si="401"/>
        <v/>
      </c>
      <c r="LZ79" s="422">
        <f t="shared" si="402"/>
        <v>0.58333333333333337</v>
      </c>
      <c r="MA79" s="103" t="str">
        <f t="shared" si="144"/>
        <v>客観指標</v>
      </c>
      <c r="MB79" s="104" t="str">
        <f t="shared" si="403"/>
        <v>将来にわたり「市民の足」としての役割を果たしていくためには、事業の根幹である運賃収入の増収を中心とした持続可能な財政運営に努めることが必要であることから、客観指標を重視する。</v>
      </c>
      <c r="MC79" s="823" t="str">
        <f>VLOOKUP(KN79&amp;LQ79&amp;MA79,プルダウン!$AC$2:$AD$71,2,FALSE)</f>
        <v>B</v>
      </c>
      <c r="MD79" s="824" t="str">
        <f>VLOOKUP(MC79,プルダウン!$A$1:$B$6,2,FALSE)</f>
        <v>政策の目的がかなり達成されている</v>
      </c>
      <c r="ME79" s="91"/>
      <c r="MF79" s="190"/>
    </row>
    <row r="80" spans="1:344" ht="214.9" customHeight="1">
      <c r="A80" s="231">
        <v>2005</v>
      </c>
      <c r="B80" s="104" t="s">
        <v>232</v>
      </c>
      <c r="C80" s="237">
        <f t="shared" si="264"/>
        <v>20</v>
      </c>
      <c r="D80" s="190" t="str">
        <f>IFERROR(VLOOKUP(C80,プルダウン!$L$2:$M$28,2,FALSE),"-")</f>
        <v>歩くまち</v>
      </c>
      <c r="E80" s="104"/>
      <c r="F80" s="232" t="s">
        <v>1420</v>
      </c>
      <c r="G80" s="117" t="s">
        <v>1265</v>
      </c>
      <c r="H80" s="91"/>
      <c r="I80" s="117"/>
      <c r="J80" s="104"/>
      <c r="K80" s="420" t="s">
        <v>383</v>
      </c>
      <c r="L80" s="421" t="s">
        <v>83</v>
      </c>
      <c r="M80" s="421" t="s">
        <v>83</v>
      </c>
      <c r="N80" s="421" t="s">
        <v>83</v>
      </c>
      <c r="O80" s="421" t="s">
        <v>383</v>
      </c>
      <c r="P80" s="421" t="s">
        <v>83</v>
      </c>
      <c r="Q80" s="421" t="s">
        <v>83</v>
      </c>
      <c r="R80" s="422" t="s">
        <v>83</v>
      </c>
      <c r="S80" s="877" t="str">
        <f>VLOOKUP($A80&amp;"-"&amp;S$4,'04施策の客観指標'!$A$4:$AY$1029,COLUMN('04施策の客観指標'!$AS:$AS),FALSE)</f>
        <v>a</v>
      </c>
      <c r="T80" s="878" t="str">
        <f>VLOOKUP($A80&amp;"-"&amp;T$4,'04施策の客観指標'!$A$4:$AY$1029,COLUMN('04施策の客観指標'!$AS:$AS),FALSE)</f>
        <v>-</v>
      </c>
      <c r="U80" s="878" t="str">
        <f>VLOOKUP($A80&amp;"-"&amp;U$4,'04施策の客観指標'!$A$4:$AY$1029,COLUMN('04施策の客観指標'!$AS:$AS),FALSE)</f>
        <v>-</v>
      </c>
      <c r="V80" s="878" t="str">
        <f>VLOOKUP($A80&amp;"-"&amp;V$4,'04施策の客観指標'!$A$4:$AY$1029,COLUMN('04施策の客観指標'!$AS:$AS),FALSE)</f>
        <v>-</v>
      </c>
      <c r="W80" s="878" t="str">
        <f>VLOOKUP($A80&amp;"-"&amp;W$4,'04施策の客観指標'!$A$4:$AY$1029,COLUMN('04施策の客観指標'!$AS:$AS),FALSE)</f>
        <v>-</v>
      </c>
      <c r="X80" s="878" t="str">
        <f>VLOOKUP($A80&amp;"-"&amp;X$4,'04施策の客観指標'!$A$4:$AY$1029,COLUMN('04施策の客観指標'!$AS:$AS),FALSE)</f>
        <v>-</v>
      </c>
      <c r="Y80" s="878" t="str">
        <f>VLOOKUP($A80&amp;"-"&amp;Y$4,'04施策の客観指標'!$A$4:$AY$1029,COLUMN('04施策の客観指標'!$AS:$AS),FALSE)</f>
        <v>-</v>
      </c>
      <c r="Z80" s="878" t="str">
        <f>VLOOKUP($A80&amp;"-"&amp;Z$4,'04施策の客観指標'!$A$4:$AY$1029,COLUMN('04施策の客観指標'!$AS:$AS),FALSE)</f>
        <v>-</v>
      </c>
      <c r="AA80" s="852" t="str">
        <f>VLOOKUP($A80&amp;"-"&amp;AA$4,'04施策の客観指標'!$A$4:$AY$1029,COLUMN('04施策の客観指標'!$AS:$AS),FALSE)</f>
        <v>-</v>
      </c>
      <c r="AB80" s="876" t="str">
        <f t="shared" si="265"/>
        <v>a</v>
      </c>
      <c r="AC80" s="856">
        <v>1</v>
      </c>
      <c r="AD80" s="878" t="s">
        <v>83</v>
      </c>
      <c r="AE80" s="878" t="s">
        <v>83</v>
      </c>
      <c r="AF80" s="878" t="s">
        <v>83</v>
      </c>
      <c r="AG80" s="878" t="s">
        <v>83</v>
      </c>
      <c r="AH80" s="878" t="s">
        <v>83</v>
      </c>
      <c r="AI80" s="878" t="s">
        <v>83</v>
      </c>
      <c r="AJ80" s="878" t="s">
        <v>83</v>
      </c>
      <c r="AK80" s="878" t="s">
        <v>83</v>
      </c>
      <c r="AL80" s="879">
        <f t="shared" si="266"/>
        <v>1</v>
      </c>
      <c r="AM80" s="877">
        <f t="shared" si="267"/>
        <v>4</v>
      </c>
      <c r="AN80" s="878" t="str">
        <f t="shared" si="268"/>
        <v/>
      </c>
      <c r="AO80" s="878" t="str">
        <f t="shared" si="269"/>
        <v/>
      </c>
      <c r="AP80" s="878" t="str">
        <f t="shared" si="270"/>
        <v/>
      </c>
      <c r="AQ80" s="878" t="str">
        <f t="shared" si="271"/>
        <v/>
      </c>
      <c r="AR80" s="878" t="str">
        <f t="shared" si="272"/>
        <v/>
      </c>
      <c r="AS80" s="878" t="str">
        <f t="shared" si="273"/>
        <v/>
      </c>
      <c r="AT80" s="878" t="str">
        <f t="shared" si="274"/>
        <v/>
      </c>
      <c r="AU80" s="852" t="str">
        <f t="shared" si="275"/>
        <v/>
      </c>
      <c r="AV80" s="855">
        <f t="shared" si="276"/>
        <v>1</v>
      </c>
      <c r="AW80" s="856" t="str">
        <f>IF($K80="○",VLOOKUP($C80&amp;"-"&amp;AW$4,'05市民生活実感調査'!$A$3:$BC$218,COLUMN('05市民生活実感調査'!$O:$O),FALSE),"-")</f>
        <v>c</v>
      </c>
      <c r="AX80" s="878" t="str">
        <f>IF($L80="○",VLOOKUP($C80&amp;"-"&amp;AX$4,'05市民生活実感調査'!$A$3:$BC$218,COLUMN('05市民生活実感調査'!$O:$O),FALSE),"-")</f>
        <v>-</v>
      </c>
      <c r="AY80" s="878" t="str">
        <f>IF($M80="○",VLOOKUP($C80&amp;"-"&amp;AY$4,'05市民生活実感調査'!$A$3:$BC$218,COLUMN('05市民生活実感調査'!$O:$O),FALSE),"-")</f>
        <v>-</v>
      </c>
      <c r="AZ80" s="878" t="str">
        <f>IF($N80="○",VLOOKUP($C80&amp;"-"&amp;AZ$4,'05市民生活実感調査'!$A$3:$BC$218,COLUMN('05市民生活実感調査'!$O:$O),FALSE),"-")</f>
        <v>-</v>
      </c>
      <c r="BA80" s="878" t="str">
        <f>IF($O80="○",VLOOKUP($C80&amp;"-"&amp;BA$4,'05市民生活実感調査'!$A$3:$BC$218,COLUMN('05市民生活実感調査'!$O:$O),FALSE),"-")</f>
        <v>d</v>
      </c>
      <c r="BB80" s="878" t="str">
        <f>IF($P80="○",VLOOKUP($C80&amp;"-"&amp;BB$4,'05市民生活実感調査'!$A$3:$BC$218,COLUMN('05市民生活実感調査'!$O:$O),FALSE),"-")</f>
        <v>-</v>
      </c>
      <c r="BC80" s="878" t="str">
        <f>IF($Q80="○",VLOOKUP($C80&amp;"-"&amp;BC$4,'05市民生活実感調査'!$A$3:$BC$218,COLUMN('05市民生活実感調査'!$O:$O),FALSE),"-")</f>
        <v>-</v>
      </c>
      <c r="BD80" s="878" t="str">
        <f>IF($R80="○",VLOOKUP($C80&amp;"-"&amp;BD$4,'05市民生活実感調査'!$A$3:$BC$218,COLUMN('05市民生活実感調査'!$O:$O),FALSE),"-")</f>
        <v>-</v>
      </c>
      <c r="BE80" s="879" t="str">
        <f t="shared" si="277"/>
        <v>d</v>
      </c>
      <c r="BF80" s="877">
        <f t="shared" si="278"/>
        <v>2</v>
      </c>
      <c r="BG80" s="878" t="str">
        <f t="shared" si="279"/>
        <v/>
      </c>
      <c r="BH80" s="878" t="str">
        <f t="shared" si="280"/>
        <v/>
      </c>
      <c r="BI80" s="878" t="str">
        <f t="shared" si="281"/>
        <v/>
      </c>
      <c r="BJ80" s="878">
        <f t="shared" si="282"/>
        <v>1</v>
      </c>
      <c r="BK80" s="878" t="str">
        <f t="shared" si="283"/>
        <v/>
      </c>
      <c r="BL80" s="878" t="str">
        <f t="shared" si="284"/>
        <v/>
      </c>
      <c r="BM80" s="878" t="str">
        <f t="shared" si="285"/>
        <v/>
      </c>
      <c r="BN80" s="840">
        <f t="shared" si="286"/>
        <v>0.375</v>
      </c>
      <c r="BO80" s="880" t="s">
        <v>123</v>
      </c>
      <c r="BP80" s="863" t="s">
        <v>1934</v>
      </c>
      <c r="BQ80" s="877" t="s">
        <v>314</v>
      </c>
      <c r="BR80" s="887" t="str">
        <f>VLOOKUP(BQ80,プルダウン!$A$1:$B$6,2,FALSE)</f>
        <v>政策の目的がそこそこ達成されている</v>
      </c>
      <c r="BS80" s="860"/>
      <c r="BT80" s="949" t="s">
        <v>1625</v>
      </c>
      <c r="BU80" s="863" t="s">
        <v>1460</v>
      </c>
      <c r="BV80" s="950" t="s">
        <v>1750</v>
      </c>
      <c r="BW80" s="889" t="str">
        <f>VLOOKUP($A80&amp;"-"&amp;BW$4,'04施策の客観指標'!$A$4:$AY$1029,COLUMN('04施策の客観指標'!$AT:$AT),FALSE)</f>
        <v>a</v>
      </c>
      <c r="BX80" s="878" t="str">
        <f>VLOOKUP($A80&amp;"-"&amp;BX$4,'04施策の客観指標'!$A$4:$AY$1029,COLUMN('04施策の客観指標'!$AT:$AT),FALSE)</f>
        <v>-</v>
      </c>
      <c r="BY80" s="878" t="str">
        <f>VLOOKUP($A80&amp;"-"&amp;BY$4,'04施策の客観指標'!$A$4:$AY$1029,COLUMN('04施策の客観指標'!$AT:$AT),FALSE)</f>
        <v>-</v>
      </c>
      <c r="BZ80" s="878" t="str">
        <f>VLOOKUP($A80&amp;"-"&amp;BZ$4,'04施策の客観指標'!$A$4:$AY$1029,COLUMN('04施策の客観指標'!$AT:$AT),FALSE)</f>
        <v>-</v>
      </c>
      <c r="CA80" s="878" t="str">
        <f>VLOOKUP($A80&amp;"-"&amp;CA$4,'04施策の客観指標'!$A$4:$AY$1029,COLUMN('04施策の客観指標'!$AT:$AT),FALSE)</f>
        <v>-</v>
      </c>
      <c r="CB80" s="878" t="str">
        <f>VLOOKUP($A80&amp;"-"&amp;CB$4,'04施策の客観指標'!$A$4:$AY$1029,COLUMN('04施策の客観指標'!$AT:$AT),FALSE)</f>
        <v>-</v>
      </c>
      <c r="CC80" s="878" t="str">
        <f>VLOOKUP($A80&amp;"-"&amp;CC$4,'04施策の客観指標'!$A$4:$AY$1029,COLUMN('04施策の客観指標'!$AT:$AT),FALSE)</f>
        <v>-</v>
      </c>
      <c r="CD80" s="878" t="str">
        <f>VLOOKUP($A80&amp;"-"&amp;CD$4,'04施策の客観指標'!$A$4:$AY$1029,COLUMN('04施策の客観指標'!$AT:$AT),FALSE)</f>
        <v>-</v>
      </c>
      <c r="CE80" s="852" t="str">
        <f>VLOOKUP($A80&amp;"-"&amp;CE$4,'04施策の客観指標'!$A$4:$AY$1029,COLUMN('04施策の客観指標'!$AT:$AT),FALSE)</f>
        <v>-</v>
      </c>
      <c r="CF80" s="879" t="str">
        <f t="shared" si="287"/>
        <v>a</v>
      </c>
      <c r="CG80" s="856">
        <f>IF(BW80="-","-",VLOOKUP($A80&amp;"-"&amp;BW$4,'04施策の客観指標'!$A$4:$AY$1029,COLUMN('04施策の客観指標'!$AY:$AY),FALSE))</f>
        <v>1</v>
      </c>
      <c r="CH80" s="856" t="str">
        <f>IF(BX80="-","-",VLOOKUP($A80&amp;"-"&amp;BX$4,'04施策の客観指標'!$A$4:$AY$1029,COLUMN('04施策の客観指標'!$AY:$AY),FALSE))</f>
        <v>-</v>
      </c>
      <c r="CI80" s="856" t="str">
        <f>IF(BY80="-","-",VLOOKUP($A80&amp;"-"&amp;BY$4,'04施策の客観指標'!$A$4:$AY$1029,COLUMN('04施策の客観指標'!$AY:$AY),FALSE))</f>
        <v>-</v>
      </c>
      <c r="CJ80" s="856" t="str">
        <f>IF(BZ80="-","-",VLOOKUP($A80&amp;"-"&amp;BZ$4,'04施策の客観指標'!$A$4:$AY$1029,COLUMN('04施策の客観指標'!$AY:$AY),FALSE))</f>
        <v>-</v>
      </c>
      <c r="CK80" s="856" t="str">
        <f>IF(CA80="-","-",VLOOKUP($A80&amp;"-"&amp;CA$4,'04施策の客観指標'!$A$4:$AY$1029,COLUMN('04施策の客観指標'!$AY:$AY),FALSE))</f>
        <v>-</v>
      </c>
      <c r="CL80" s="856" t="str">
        <f>IF(CB80="-","-",VLOOKUP($A80&amp;"-"&amp;CB$4,'04施策の客観指標'!$A$4:$AY$1029,COLUMN('04施策の客観指標'!$AY:$AY),FALSE))</f>
        <v>-</v>
      </c>
      <c r="CM80" s="856" t="str">
        <f>IF(CC80="-","-",VLOOKUP($A80&amp;"-"&amp;CC$4,'04施策の客観指標'!$A$4:$AY$1029,COLUMN('04施策の客観指標'!$AY:$AY),FALSE))</f>
        <v>-</v>
      </c>
      <c r="CN80" s="856" t="str">
        <f>IF(CD80="-","-",VLOOKUP($A80&amp;"-"&amp;CD$4,'04施策の客観指標'!$A$4:$AY$1029,COLUMN('04施策の客観指標'!$AY:$AY),FALSE))</f>
        <v>-</v>
      </c>
      <c r="CO80" s="856" t="str">
        <f>IF(CE80="-","-",VLOOKUP($A80&amp;"-"&amp;CE$4,'04施策の客観指標'!$A$4:$AY$1029,COLUMN('04施策の客観指標'!$AY:$AY),FALSE))</f>
        <v>-</v>
      </c>
      <c r="CP80" s="879">
        <f t="shared" si="288"/>
        <v>1</v>
      </c>
      <c r="CQ80" s="877">
        <f t="shared" si="289"/>
        <v>4</v>
      </c>
      <c r="CR80" s="878" t="str">
        <f t="shared" si="290"/>
        <v/>
      </c>
      <c r="CS80" s="878" t="str">
        <f t="shared" si="291"/>
        <v/>
      </c>
      <c r="CT80" s="878" t="str">
        <f t="shared" si="292"/>
        <v/>
      </c>
      <c r="CU80" s="878" t="str">
        <f t="shared" si="293"/>
        <v/>
      </c>
      <c r="CV80" s="878" t="str">
        <f t="shared" si="294"/>
        <v/>
      </c>
      <c r="CW80" s="878" t="str">
        <f t="shared" si="295"/>
        <v/>
      </c>
      <c r="CX80" s="878" t="str">
        <f t="shared" si="296"/>
        <v/>
      </c>
      <c r="CY80" s="878" t="str">
        <f t="shared" si="297"/>
        <v/>
      </c>
      <c r="CZ80" s="855">
        <f t="shared" si="298"/>
        <v>1</v>
      </c>
      <c r="DA80" s="877" t="str">
        <f>IF($K80="○",VLOOKUP($C80&amp;"-"&amp;DA$4,'05市民生活実感調査'!$A$3:$BC$218,COLUMN('05市民生活実感調査'!$Y:$Y),FALSE),"-")</f>
        <v>c</v>
      </c>
      <c r="DB80" s="878" t="str">
        <f>IF($L80="○",VLOOKUP($C80&amp;"-"&amp;DB$4,'05市民生活実感調査'!$A$3:$BC$218,COLUMN('05市民生活実感調査'!$Y:$Y),FALSE),"-")</f>
        <v>-</v>
      </c>
      <c r="DC80" s="878" t="str">
        <f>IF($M80="○",VLOOKUP($C80&amp;"-"&amp;DC$4,'05市民生活実感調査'!$A$3:$BC$218,COLUMN('05市民生活実感調査'!$Y:$Y),FALSE),"-")</f>
        <v>-</v>
      </c>
      <c r="DD80" s="878" t="str">
        <f>IF($N80="○",VLOOKUP($C80&amp;"-"&amp;DD$4,'05市民生活実感調査'!$A$3:$BC$218,COLUMN('05市民生活実感調査'!$Y:$Y),FALSE),"-")</f>
        <v>-</v>
      </c>
      <c r="DE80" s="878" t="str">
        <f>IF($O80="○",VLOOKUP($C80&amp;"-"&amp;DE$4,'05市民生活実感調査'!$A$3:$BC$218,COLUMN('05市民生活実感調査'!$Y:$Y),FALSE),"-")</f>
        <v>d</v>
      </c>
      <c r="DF80" s="878" t="str">
        <f>IF($P80="○",VLOOKUP($C80&amp;"-"&amp;DF$4,'05市民生活実感調査'!$A$3:$BC$218,COLUMN('05市民生活実感調査'!$Y:$Y),FALSE),"-")</f>
        <v>-</v>
      </c>
      <c r="DG80" s="878" t="str">
        <f>IF($Q80="○",VLOOKUP($C80&amp;"-"&amp;DG$4,'05市民生活実感調査'!$A$3:$BC$218,COLUMN('05市民生活実感調査'!$Y:$Y),FALSE),"-")</f>
        <v>-</v>
      </c>
      <c r="DH80" s="878" t="str">
        <f>IF($R80="○",VLOOKUP($C80&amp;"-"&amp;DH$4,'05市民生活実感調査'!$A$3:$BC$218,COLUMN('05市民生活実感調査'!$Y:$Y),FALSE),"-")</f>
        <v>-</v>
      </c>
      <c r="DI80" s="879" t="str">
        <f t="shared" si="299"/>
        <v>d</v>
      </c>
      <c r="DJ80" s="877">
        <f t="shared" si="300"/>
        <v>2</v>
      </c>
      <c r="DK80" s="878" t="str">
        <f t="shared" si="301"/>
        <v/>
      </c>
      <c r="DL80" s="878" t="str">
        <f t="shared" si="302"/>
        <v/>
      </c>
      <c r="DM80" s="878" t="str">
        <f t="shared" si="303"/>
        <v/>
      </c>
      <c r="DN80" s="878">
        <f t="shared" si="404"/>
        <v>1</v>
      </c>
      <c r="DO80" s="878" t="str">
        <f t="shared" si="304"/>
        <v/>
      </c>
      <c r="DP80" s="878" t="str">
        <f t="shared" si="305"/>
        <v/>
      </c>
      <c r="DQ80" s="878" t="str">
        <f t="shared" si="306"/>
        <v/>
      </c>
      <c r="DR80" s="840">
        <f t="shared" si="307"/>
        <v>0.375</v>
      </c>
      <c r="DS80" s="876" t="str">
        <f t="shared" si="308"/>
        <v>市民実感</v>
      </c>
      <c r="DT80" s="863" t="str">
        <f t="shared" si="309"/>
        <v>安心・安全な自転車の利用環境は、市民に実感されることが重要であるため、市民生活実感評価を重視する。</v>
      </c>
      <c r="DU80" s="877" t="str">
        <f>VLOOKUP(CF80&amp;DI80&amp;DS80,プルダウン!$AC$2:$AD$71,2,FALSE)</f>
        <v>C</v>
      </c>
      <c r="DV80" s="859" t="str">
        <f>VLOOKUP(DU80,プルダウン!$A$1:$B$6,2,FALSE)</f>
        <v>政策の目的がそこそこ達成されている</v>
      </c>
      <c r="DW80" s="860"/>
      <c r="DX80" s="859" t="s">
        <v>2368</v>
      </c>
      <c r="DY80" s="889" t="str">
        <f>VLOOKUP($A80&amp;"-"&amp;DY$4,'04施策の客観指標'!$A$4:$AY$1029,COLUMN('04施策の客観指標'!$AU:$AU),FALSE)</f>
        <v>b</v>
      </c>
      <c r="DZ80" s="878" t="str">
        <f>VLOOKUP($A80&amp;"-"&amp;DZ$4,'04施策の客観指標'!$A$4:$AY$1029,COLUMN('04施策の客観指標'!$AU:$AU),FALSE)</f>
        <v>-</v>
      </c>
      <c r="EA80" s="878" t="str">
        <f>VLOOKUP($A80&amp;"-"&amp;EA$4,'04施策の客観指標'!$A$4:$AY$1029,COLUMN('04施策の客観指標'!$AU:$AU),FALSE)</f>
        <v>-</v>
      </c>
      <c r="EB80" s="878" t="str">
        <f>VLOOKUP($A80&amp;"-"&amp;EB$4,'04施策の客観指標'!$A$4:$AY$1029,COLUMN('04施策の客観指標'!$AU:$AU),FALSE)</f>
        <v>-</v>
      </c>
      <c r="EC80" s="878" t="str">
        <f>VLOOKUP($A80&amp;"-"&amp;EC$4,'04施策の客観指標'!$A$4:$AY$1029,COLUMN('04施策の客観指標'!$AU:$AU),FALSE)</f>
        <v>-</v>
      </c>
      <c r="ED80" s="878" t="str">
        <f>VLOOKUP($A80&amp;"-"&amp;ED$4,'04施策の客観指標'!$A$4:$AY$1029,COLUMN('04施策の客観指標'!$AU:$AU),FALSE)</f>
        <v>-</v>
      </c>
      <c r="EE80" s="878" t="str">
        <f>VLOOKUP($A80&amp;"-"&amp;EE$4,'04施策の客観指標'!$A$4:$AY$1029,COLUMN('04施策の客観指標'!$AU:$AU),FALSE)</f>
        <v>-</v>
      </c>
      <c r="EF80" s="878" t="str">
        <f>VLOOKUP($A80&amp;"-"&amp;EF$4,'04施策の客観指標'!$A$4:$AY$1029,COLUMN('04施策の客観指標'!$AU:$AU),FALSE)</f>
        <v>-</v>
      </c>
      <c r="EG80" s="878" t="str">
        <f>VLOOKUP($A80&amp;"-"&amp;EG$4,'04施策の客観指標'!$A$4:$AY$1029,COLUMN('04施策の客観指標'!$AU:$AU),FALSE)</f>
        <v>-</v>
      </c>
      <c r="EH80" s="879" t="str">
        <f t="shared" si="310"/>
        <v>b</v>
      </c>
      <c r="EI80" s="895">
        <f>IF(DY80="-","-",VLOOKUP($A80&amp;"-"&amp;DY$4,'04施策の客観指標'!$A$4:$AY$1029,COLUMN('04施策の客観指標'!$AY:$AY),FALSE))</f>
        <v>1</v>
      </c>
      <c r="EJ80" s="895" t="str">
        <f>IF(DZ80="-","-",VLOOKUP($A80&amp;"-"&amp;DZ$4,'04施策の客観指標'!$A$4:$AY$1029,COLUMN('04施策の客観指標'!$AY:$AY),FALSE))</f>
        <v>-</v>
      </c>
      <c r="EK80" s="895" t="str">
        <f>IF(EA80="-","-",VLOOKUP($A80&amp;"-"&amp;EA$4,'04施策の客観指標'!$A$4:$AY$1029,COLUMN('04施策の客観指標'!$AY:$AY),FALSE))</f>
        <v>-</v>
      </c>
      <c r="EL80" s="895" t="str">
        <f>IF(EB80="-","-",VLOOKUP($A80&amp;"-"&amp;EB$4,'04施策の客観指標'!$A$4:$AY$1029,COLUMN('04施策の客観指標'!$AY:$AY),FALSE))</f>
        <v>-</v>
      </c>
      <c r="EM80" s="895" t="str">
        <f>IF(EC80="-","-",VLOOKUP($A80&amp;"-"&amp;EC$4,'04施策の客観指標'!$A$4:$AY$1029,COLUMN('04施策の客観指標'!$AY:$AY),FALSE))</f>
        <v>-</v>
      </c>
      <c r="EN80" s="895" t="str">
        <f>IF(ED80="-","-",VLOOKUP($A80&amp;"-"&amp;ED$4,'04施策の客観指標'!$A$4:$AY$1029,COLUMN('04施策の客観指標'!$AY:$AY),FALSE))</f>
        <v>-</v>
      </c>
      <c r="EO80" s="895" t="str">
        <f>IF(EE80="-","-",VLOOKUP($A80&amp;"-"&amp;EE$4,'04施策の客観指標'!$A$4:$AY$1029,COLUMN('04施策の客観指標'!$AY:$AY),FALSE))</f>
        <v>-</v>
      </c>
      <c r="EP80" s="895" t="str">
        <f>IF(EF80="-","-",VLOOKUP($A80&amp;"-"&amp;EF$4,'04施策の客観指標'!$A$4:$AY$1029,COLUMN('04施策の客観指標'!$AY:$AY),FALSE))</f>
        <v>-</v>
      </c>
      <c r="EQ80" s="895" t="str">
        <f>IF(EG80="-","-",VLOOKUP($A80&amp;"-"&amp;EG$4,'04施策の客観指標'!$A$4:$AY$1029,COLUMN('04施策の客観指標'!$AY:$AY),FALSE))</f>
        <v>-</v>
      </c>
      <c r="ER80" s="879">
        <f t="shared" si="311"/>
        <v>1</v>
      </c>
      <c r="ES80" s="877">
        <f t="shared" si="312"/>
        <v>3</v>
      </c>
      <c r="ET80" s="878" t="str">
        <f t="shared" si="313"/>
        <v/>
      </c>
      <c r="EU80" s="878" t="str">
        <f t="shared" si="314"/>
        <v/>
      </c>
      <c r="EV80" s="878" t="str">
        <f t="shared" si="315"/>
        <v/>
      </c>
      <c r="EW80" s="878" t="str">
        <f t="shared" si="316"/>
        <v/>
      </c>
      <c r="EX80" s="878" t="str">
        <f t="shared" si="317"/>
        <v/>
      </c>
      <c r="EY80" s="878" t="str">
        <f t="shared" si="318"/>
        <v/>
      </c>
      <c r="EZ80" s="878" t="str">
        <f t="shared" si="319"/>
        <v/>
      </c>
      <c r="FA80" s="878" t="str">
        <f t="shared" si="320"/>
        <v/>
      </c>
      <c r="FB80" s="855">
        <f t="shared" si="321"/>
        <v>0.75</v>
      </c>
      <c r="FC80" s="877" t="str">
        <f>IF($K80="○",VLOOKUP($C80&amp;"-"&amp;FC$4,'05市民生活実感調査'!$A$3:$BC$218,COLUMN('05市民生活実感調査'!$AI:$AI),FALSE),"-")</f>
        <v>c</v>
      </c>
      <c r="FD80" s="878" t="str">
        <f>IF($L80="○",VLOOKUP($C80&amp;"-"&amp;FD$4,'05市民生活実感調査'!$A$3:$BC$218,COLUMN('05市民生活実感調査'!$AI:$AI),FALSE),"-")</f>
        <v>-</v>
      </c>
      <c r="FE80" s="878" t="str">
        <f>IF($M80="○",VLOOKUP($C80&amp;"-"&amp;FE$4,'05市民生活実感調査'!$A$3:$BC$218,COLUMN('05市民生活実感調査'!$AI:$AI),FALSE),"-")</f>
        <v>-</v>
      </c>
      <c r="FF80" s="878" t="str">
        <f>IF($N80="○",VLOOKUP($C80&amp;"-"&amp;FF$4,'05市民生活実感調査'!$A$3:$BC$218,COLUMN('05市民生活実感調査'!$AI:$AI),FALSE),"-")</f>
        <v>-</v>
      </c>
      <c r="FG80" s="878" t="str">
        <f>IF($O80="○",VLOOKUP($C80&amp;"-"&amp;FG$4,'05市民生活実感調査'!$A$3:$BC$218,COLUMN('05市民生活実感調査'!$AI:$AI),FALSE),"-")</f>
        <v>d</v>
      </c>
      <c r="FH80" s="878" t="str">
        <f>IF($P80="○",VLOOKUP($C80&amp;"-"&amp;FH$4,'05市民生活実感調査'!$A$3:$BC$218,COLUMN('05市民生活実感調査'!$AI:$AI),FALSE),"-")</f>
        <v>-</v>
      </c>
      <c r="FI80" s="878" t="str">
        <f>IF($Q80="○",VLOOKUP($C80&amp;"-"&amp;FI$4,'05市民生活実感調査'!$A$3:$BC$218,COLUMN('05市民生活実感調査'!$AI:$AI),FALSE),"-")</f>
        <v>-</v>
      </c>
      <c r="FJ80" s="878" t="str">
        <f>IF($R80="○",VLOOKUP($C80&amp;"-"&amp;FJ$4,'05市民生活実感調査'!$A$3:$BC$218,COLUMN('05市民生活実感調査'!$AI:$AI),FALSE),"-")</f>
        <v>-</v>
      </c>
      <c r="FK80" s="879" t="str">
        <f t="shared" si="322"/>
        <v>d</v>
      </c>
      <c r="FL80" s="877">
        <f t="shared" si="323"/>
        <v>2</v>
      </c>
      <c r="FM80" s="878" t="str">
        <f t="shared" si="324"/>
        <v/>
      </c>
      <c r="FN80" s="878" t="str">
        <f t="shared" si="325"/>
        <v/>
      </c>
      <c r="FO80" s="878" t="str">
        <f t="shared" si="326"/>
        <v/>
      </c>
      <c r="FP80" s="878">
        <f t="shared" si="327"/>
        <v>1</v>
      </c>
      <c r="FQ80" s="878" t="str">
        <f t="shared" si="328"/>
        <v/>
      </c>
      <c r="FR80" s="878" t="str">
        <f t="shared" si="329"/>
        <v/>
      </c>
      <c r="FS80" s="878" t="str">
        <f t="shared" si="330"/>
        <v/>
      </c>
      <c r="FT80" s="840">
        <f t="shared" si="331"/>
        <v>0.375</v>
      </c>
      <c r="FU80" s="876" t="str">
        <f t="shared" si="332"/>
        <v>市民実感</v>
      </c>
      <c r="FV80" s="863" t="str">
        <f t="shared" si="333"/>
        <v>安心・安全な自転車の利用環境は、市民に実感されることが重要であるため、市民生活実感評価を重視する。</v>
      </c>
      <c r="FW80" s="877" t="str">
        <f>VLOOKUP(EH80&amp;FK80&amp;FU80,プルダウン!$AC$2:$AD$71,2,FALSE)</f>
        <v>C</v>
      </c>
      <c r="FX80" s="859" t="str">
        <f>VLOOKUP(FW80,プルダウン!$A$1:$B$6,2,FALSE)</f>
        <v>政策の目的がそこそこ達成されている</v>
      </c>
      <c r="FY80" s="860"/>
      <c r="FZ80" s="859"/>
      <c r="GA80" s="889" t="str">
        <f>VLOOKUP($A80&amp;"-"&amp;GA$4,'04施策の客観指標'!$A$4:$AY$1029,COLUMN('04施策の客観指標'!$AV:$AV),FALSE)</f>
        <v>c</v>
      </c>
      <c r="GB80" s="878" t="str">
        <f>VLOOKUP($A80&amp;"-"&amp;GB$4,'04施策の客観指標'!$A$4:$AY$1029,COLUMN('04施策の客観指標'!$AV:$AV),FALSE)</f>
        <v>-</v>
      </c>
      <c r="GC80" s="878" t="str">
        <f>VLOOKUP($A80&amp;"-"&amp;GC$4,'04施策の客観指標'!$A$4:$AY$1029,COLUMN('04施策の客観指標'!$AV:$AV),FALSE)</f>
        <v>-</v>
      </c>
      <c r="GD80" s="878" t="str">
        <f>VLOOKUP($A80&amp;"-"&amp;GD$4,'04施策の客観指標'!$A$4:$AY$1029,COLUMN('04施策の客観指標'!$AV:$AV),FALSE)</f>
        <v>-</v>
      </c>
      <c r="GE80" s="878" t="str">
        <f>VLOOKUP($A80&amp;"-"&amp;GE$4,'04施策の客観指標'!$A$4:$AY$1029,COLUMN('04施策の客観指標'!$AV:$AV),FALSE)</f>
        <v>-</v>
      </c>
      <c r="GF80" s="878" t="str">
        <f>VLOOKUP($A80&amp;"-"&amp;GF$4,'04施策の客観指標'!$A$4:$AY$1029,COLUMN('04施策の客観指標'!$AV:$AV),FALSE)</f>
        <v>-</v>
      </c>
      <c r="GG80" s="878" t="str">
        <f>VLOOKUP($A80&amp;"-"&amp;GG$4,'04施策の客観指標'!$A$4:$AY$1029,COLUMN('04施策の客観指標'!$AV:$AV),FALSE)</f>
        <v>-</v>
      </c>
      <c r="GH80" s="878" t="str">
        <f>VLOOKUP($A80&amp;"-"&amp;GH$4,'04施策の客観指標'!$A$4:$AY$1029,COLUMN('04施策の客観指標'!$AV:$AV),FALSE)</f>
        <v>-</v>
      </c>
      <c r="GI80" s="878" t="str">
        <f>VLOOKUP($A80&amp;"-"&amp;GI$4,'04施策の客観指標'!$A$4:$AY$1029,COLUMN('04施策の客観指標'!$AV:$AV),FALSE)</f>
        <v>-</v>
      </c>
      <c r="GJ80" s="879" t="str">
        <f t="shared" si="334"/>
        <v>c</v>
      </c>
      <c r="GK80" s="856">
        <f>IF(GA80="-","-",VLOOKUP($A80&amp;"-"&amp;GA$4,'04施策の客観指標'!$A$4:$AY$1029,COLUMN('04施策の客観指標'!$AY:$AY),FALSE))</f>
        <v>1</v>
      </c>
      <c r="GL80" s="856" t="str">
        <f>IF(GB80="-","-",VLOOKUP($A80&amp;"-"&amp;GB$4,'04施策の客観指標'!$A$4:$AY$1029,COLUMN('04施策の客観指標'!$AY:$AY),FALSE))</f>
        <v>-</v>
      </c>
      <c r="GM80" s="856" t="str">
        <f>IF(GC80="-","-",VLOOKUP($A80&amp;"-"&amp;GC$4,'04施策の客観指標'!$A$4:$AY$1029,COLUMN('04施策の客観指標'!$AY:$AY),FALSE))</f>
        <v>-</v>
      </c>
      <c r="GN80" s="856" t="str">
        <f>IF(GD80="-","-",VLOOKUP($A80&amp;"-"&amp;GD$4,'04施策の客観指標'!$A$4:$AY$1029,COLUMN('04施策の客観指標'!$AY:$AY),FALSE))</f>
        <v>-</v>
      </c>
      <c r="GO80" s="856" t="str">
        <f>IF(GE80="-","-",VLOOKUP($A80&amp;"-"&amp;GE$4,'04施策の客観指標'!$A$4:$AY$1029,COLUMN('04施策の客観指標'!$AY:$AY),FALSE))</f>
        <v>-</v>
      </c>
      <c r="GP80" s="856" t="str">
        <f>IF(GF80="-","-",VLOOKUP($A80&amp;"-"&amp;GF$4,'04施策の客観指標'!$A$4:$AY$1029,COLUMN('04施策の客観指標'!$AY:$AY),FALSE))</f>
        <v>-</v>
      </c>
      <c r="GQ80" s="856" t="str">
        <f>IF(GG80="-","-",VLOOKUP($A80&amp;"-"&amp;GG$4,'04施策の客観指標'!$A$4:$AY$1029,COLUMN('04施策の客観指標'!$AY:$AY),FALSE))</f>
        <v>-</v>
      </c>
      <c r="GR80" s="856" t="str">
        <f>IF(GH80="-","-",VLOOKUP($A80&amp;"-"&amp;GH$4,'04施策の客観指標'!$A$4:$AY$1029,COLUMN('04施策の客観指標'!$AY:$AY),FALSE))</f>
        <v>-</v>
      </c>
      <c r="GS80" s="856" t="str">
        <f>IF(GI80="-","-",VLOOKUP($A80&amp;"-"&amp;GI$4,'04施策の客観指標'!$A$4:$AY$1029,COLUMN('04施策の客観指標'!$AY:$AY),FALSE))</f>
        <v>-</v>
      </c>
      <c r="GT80" s="879">
        <f t="shared" si="335"/>
        <v>1</v>
      </c>
      <c r="GU80" s="877">
        <f t="shared" si="336"/>
        <v>2</v>
      </c>
      <c r="GV80" s="878" t="str">
        <f t="shared" si="337"/>
        <v/>
      </c>
      <c r="GW80" s="878" t="str">
        <f t="shared" si="338"/>
        <v/>
      </c>
      <c r="GX80" s="878" t="str">
        <f t="shared" si="339"/>
        <v/>
      </c>
      <c r="GY80" s="878" t="str">
        <f t="shared" si="340"/>
        <v/>
      </c>
      <c r="GZ80" s="878" t="str">
        <f t="shared" si="341"/>
        <v/>
      </c>
      <c r="HA80" s="878" t="str">
        <f t="shared" si="342"/>
        <v/>
      </c>
      <c r="HB80" s="878" t="str">
        <f t="shared" si="343"/>
        <v/>
      </c>
      <c r="HC80" s="878" t="str">
        <f t="shared" si="344"/>
        <v/>
      </c>
      <c r="HD80" s="855">
        <f t="shared" si="345"/>
        <v>0.5</v>
      </c>
      <c r="HE80" s="877" t="str">
        <f>IF($K80="○",VLOOKUP($C80&amp;"-"&amp;HE$4,'05市民生活実感調査'!$A$3:$BC$218,COLUMN('05市民生活実感調査'!$AS:$AS),FALSE),"-")</f>
        <v>c</v>
      </c>
      <c r="HF80" s="878" t="str">
        <f>IF($L80="○",VLOOKUP($C80&amp;"-"&amp;HF$4,'05市民生活実感調査'!$A$3:$BC$218,COLUMN('05市民生活実感調査'!$AS:$AS),FALSE),"-")</f>
        <v>-</v>
      </c>
      <c r="HG80" s="878" t="str">
        <f>IF($M80="○",VLOOKUP($C80&amp;"-"&amp;HG$4,'05市民生活実感調査'!$A$3:$BC$218,COLUMN('05市民生活実感調査'!$AS:$AS),FALSE),"-")</f>
        <v>-</v>
      </c>
      <c r="HH80" s="878" t="str">
        <f>IF($N80="○",VLOOKUP($C80&amp;"-"&amp;HH$4,'05市民生活実感調査'!$A$3:$BC$218,COLUMN('05市民生活実感調査'!$AS:$AS),FALSE),"-")</f>
        <v>-</v>
      </c>
      <c r="HI80" s="878" t="str">
        <f>IF($O80="○",VLOOKUP($C80&amp;"-"&amp;HI$4,'05市民生活実感調査'!$A$3:$BC$218,COLUMN('05市民生活実感調査'!$AS:$AS),FALSE),"-")</f>
        <v>d</v>
      </c>
      <c r="HJ80" s="878" t="str">
        <f>IF($P80="○",VLOOKUP($C80&amp;"-"&amp;HJ$4,'05市民生活実感調査'!$A$3:$BC$218,COLUMN('05市民生活実感調査'!$AS:$AS),FALSE),"-")</f>
        <v>-</v>
      </c>
      <c r="HK80" s="878" t="str">
        <f>IF($Q80="○",VLOOKUP($C80&amp;"-"&amp;HK$4,'05市民生活実感調査'!$A$3:$BC$218,COLUMN('05市民生活実感調査'!$AS:$AS),FALSE),"-")</f>
        <v>-</v>
      </c>
      <c r="HL80" s="878" t="str">
        <f>IF($R80="○",VLOOKUP($C80&amp;"-"&amp;HL$4,'05市民生活実感調査'!$A$3:$BC$218,COLUMN('05市民生活実感調査'!$AS:$AS),FALSE),"-")</f>
        <v>-</v>
      </c>
      <c r="HM80" s="879" t="str">
        <f t="shared" si="346"/>
        <v>d</v>
      </c>
      <c r="HN80" s="877">
        <f t="shared" si="347"/>
        <v>2</v>
      </c>
      <c r="HO80" s="878" t="str">
        <f t="shared" si="348"/>
        <v/>
      </c>
      <c r="HP80" s="878" t="str">
        <f t="shared" si="349"/>
        <v/>
      </c>
      <c r="HQ80" s="878" t="str">
        <f t="shared" si="350"/>
        <v/>
      </c>
      <c r="HR80" s="878">
        <f t="shared" si="351"/>
        <v>1</v>
      </c>
      <c r="HS80" s="878" t="str">
        <f t="shared" si="352"/>
        <v/>
      </c>
      <c r="HT80" s="878" t="str">
        <f t="shared" si="353"/>
        <v/>
      </c>
      <c r="HU80" s="878" t="str">
        <f t="shared" si="354"/>
        <v/>
      </c>
      <c r="HV80" s="840">
        <f t="shared" si="355"/>
        <v>0.375</v>
      </c>
      <c r="HW80" s="876" t="str">
        <f t="shared" si="356"/>
        <v>市民実感</v>
      </c>
      <c r="HX80" s="863" t="str">
        <f t="shared" si="357"/>
        <v>安心・安全な自転車の利用環境は、市民に実感されることが重要であるため、市民生活実感評価を重視する。</v>
      </c>
      <c r="HY80" s="877" t="str">
        <f>VLOOKUP(GJ80&amp;HM80&amp;HW80,プルダウン!$AC$2:$AD$71,2,FALSE)</f>
        <v>D</v>
      </c>
      <c r="HZ80" s="859" t="str">
        <f>VLOOKUP(HY80,プルダウン!$A$1:$B$6,2,FALSE)</f>
        <v>政策の目的があまり達成されていない</v>
      </c>
      <c r="IA80" s="860" t="s">
        <v>2985</v>
      </c>
      <c r="IB80" s="859" t="s">
        <v>2986</v>
      </c>
      <c r="IC80" s="889" t="str">
        <f>VLOOKUP($A80&amp;"-"&amp;IC$4,'04施策の客観指標'!$A$4:$AY$1029,COLUMN('04施策の客観指標'!$AW:$AW),FALSE)</f>
        <v>c</v>
      </c>
      <c r="ID80" s="878" t="str">
        <f>VLOOKUP($A80&amp;"-"&amp;ID$4,'04施策の客観指標'!$A$4:$AY$1029,COLUMN('04施策の客観指標'!$AW:$AW),FALSE)</f>
        <v>-</v>
      </c>
      <c r="IE80" s="878" t="str">
        <f>VLOOKUP($A80&amp;"-"&amp;IE$4,'04施策の客観指標'!$A$4:$AY$1029,COLUMN('04施策の客観指標'!$AW:$AW),FALSE)</f>
        <v>-</v>
      </c>
      <c r="IF80" s="878" t="str">
        <f>VLOOKUP($A80&amp;"-"&amp;IF$4,'04施策の客観指標'!$A$4:$AY$1029,COLUMN('04施策の客観指標'!$AW:$AW),FALSE)</f>
        <v>-</v>
      </c>
      <c r="IG80" s="878" t="str">
        <f>VLOOKUP($A80&amp;"-"&amp;IG$4,'04施策の客観指標'!$A$4:$AY$1029,COLUMN('04施策の客観指標'!$AW:$AW),FALSE)</f>
        <v>-</v>
      </c>
      <c r="IH80" s="878" t="str">
        <f>VLOOKUP($A80&amp;"-"&amp;IH$4,'04施策の客観指標'!$A$4:$AY$1029,COLUMN('04施策の客観指標'!$AW:$AW),FALSE)</f>
        <v>-</v>
      </c>
      <c r="II80" s="878" t="str">
        <f>VLOOKUP($A80&amp;"-"&amp;II$4,'04施策の客観指標'!$A$4:$AY$1029,COLUMN('04施策の客観指標'!$AW:$AW),FALSE)</f>
        <v>-</v>
      </c>
      <c r="IJ80" s="878" t="str">
        <f>VLOOKUP($A80&amp;"-"&amp;IJ$4,'04施策の客観指標'!$A$4:$AY$1029,COLUMN('04施策の客観指標'!$AW:$AW),FALSE)</f>
        <v>-</v>
      </c>
      <c r="IK80" s="878" t="str">
        <f>VLOOKUP($A80&amp;"-"&amp;IK$4,'04施策の客観指標'!$A$4:$AY$1029,COLUMN('04施策の客観指標'!$AW:$AW),FALSE)</f>
        <v>-</v>
      </c>
      <c r="IL80" s="879" t="str">
        <f t="shared" si="358"/>
        <v>c</v>
      </c>
      <c r="IM80" s="856">
        <f>IF(IC80="-","-",VLOOKUP($A80&amp;"-"&amp;IC$4,'04施策の客観指標'!$A$4:$AY$1029,COLUMN('04施策の客観指標'!$AY:$AY),FALSE))</f>
        <v>1</v>
      </c>
      <c r="IN80" s="856" t="str">
        <f>IF(ID80="-","-",VLOOKUP($A80&amp;"-"&amp;ID$4,'04施策の客観指標'!$A$4:$AY$1029,COLUMN('04施策の客観指標'!$AY:$AY),FALSE))</f>
        <v>-</v>
      </c>
      <c r="IO80" s="856" t="str">
        <f>IF(IE80="-","-",VLOOKUP($A80&amp;"-"&amp;IE$4,'04施策の客観指標'!$A$4:$AY$1029,COLUMN('04施策の客観指標'!$AY:$AY),FALSE))</f>
        <v>-</v>
      </c>
      <c r="IP80" s="856" t="str">
        <f>IF(IF80="-","-",VLOOKUP($A80&amp;"-"&amp;IF$4,'04施策の客観指標'!$A$4:$AY$1029,COLUMN('04施策の客観指標'!$AY:$AY),FALSE))</f>
        <v>-</v>
      </c>
      <c r="IQ80" s="856" t="str">
        <f>IF(IG80="-","-",VLOOKUP($A80&amp;"-"&amp;IG$4,'04施策の客観指標'!$A$4:$AY$1029,COLUMN('04施策の客観指標'!$AY:$AY),FALSE))</f>
        <v>-</v>
      </c>
      <c r="IR80" s="856" t="str">
        <f>IF(IH80="-","-",VLOOKUP($A80&amp;"-"&amp;IH$4,'04施策の客観指標'!$A$4:$AY$1029,COLUMN('04施策の客観指標'!$AY:$AY),FALSE))</f>
        <v>-</v>
      </c>
      <c r="IS80" s="856" t="str">
        <f>IF(II80="-","-",VLOOKUP($A80&amp;"-"&amp;II$4,'04施策の客観指標'!$A$4:$AY$1029,COLUMN('04施策の客観指標'!$AY:$AY),FALSE))</f>
        <v>-</v>
      </c>
      <c r="IT80" s="856" t="str">
        <f>IF(IJ80="-","-",VLOOKUP($A80&amp;"-"&amp;IJ$4,'04施策の客観指標'!$A$4:$AY$1029,COLUMN('04施策の客観指標'!$AY:$AY),FALSE))</f>
        <v>-</v>
      </c>
      <c r="IU80" s="856" t="str">
        <f>IF(IK80="-","-",VLOOKUP($A80&amp;"-"&amp;IK$4,'04施策の客観指標'!$A$4:$AY$1029,COLUMN('04施策の客観指標'!$AY:$AY),FALSE))</f>
        <v>-</v>
      </c>
      <c r="IV80" s="879">
        <f t="shared" si="359"/>
        <v>1</v>
      </c>
      <c r="IW80" s="877">
        <f t="shared" si="360"/>
        <v>2</v>
      </c>
      <c r="IX80" s="878" t="str">
        <f t="shared" si="361"/>
        <v/>
      </c>
      <c r="IY80" s="878" t="str">
        <f t="shared" si="362"/>
        <v/>
      </c>
      <c r="IZ80" s="878" t="str">
        <f t="shared" si="363"/>
        <v/>
      </c>
      <c r="JA80" s="878" t="str">
        <f t="shared" si="364"/>
        <v/>
      </c>
      <c r="JB80" s="878" t="str">
        <f t="shared" si="365"/>
        <v/>
      </c>
      <c r="JC80" s="878" t="str">
        <f t="shared" si="366"/>
        <v/>
      </c>
      <c r="JD80" s="878" t="str">
        <f t="shared" si="367"/>
        <v/>
      </c>
      <c r="JE80" s="878" t="str">
        <f t="shared" si="368"/>
        <v/>
      </c>
      <c r="JF80" s="855">
        <f t="shared" si="369"/>
        <v>0.5</v>
      </c>
      <c r="JG80" s="877" t="str">
        <f>IF($K80="○",VLOOKUP($C80&amp;"-"&amp;JG$4,'05市民生活実感調査'!$A$3:$BC$218,COLUMN('05市民生活実感調査'!$BC:$BC),FALSE),"-")</f>
        <v>c</v>
      </c>
      <c r="JH80" s="878" t="str">
        <f>IF($L80="○",VLOOKUP($C80&amp;"-"&amp;JH$4,'05市民生活実感調査'!$A$3:$BC$218,COLUMN('05市民生活実感調査'!$BC:$BC),FALSE),"-")</f>
        <v>-</v>
      </c>
      <c r="JI80" s="878" t="str">
        <f>IF($M80="○",VLOOKUP($C80&amp;"-"&amp;JI$4,'05市民生活実感調査'!$A$3:$BC$218,COLUMN('05市民生活実感調査'!$BC:$BC),FALSE),"-")</f>
        <v>-</v>
      </c>
      <c r="JJ80" s="878" t="str">
        <f>IF($N80="○",VLOOKUP($C80&amp;"-"&amp;JJ$4,'05市民生活実感調査'!$A$3:$BC$218,COLUMN('05市民生活実感調査'!$BC:$BC),FALSE),"-")</f>
        <v>-</v>
      </c>
      <c r="JK80" s="878" t="str">
        <f>IF($O80="○",VLOOKUP($C80&amp;"-"&amp;JK$4,'05市民生活実感調査'!$A$3:$BC$218,COLUMN('05市民生活実感調査'!$BC:$BC),FALSE),"-")</f>
        <v>d</v>
      </c>
      <c r="JL80" s="878" t="str">
        <f>IF($P80="○",VLOOKUP($C80&amp;"-"&amp;JL$4,'05市民生活実感調査'!$A$3:$BC$218,COLUMN('05市民生活実感調査'!$BC:$BC),FALSE),"-")</f>
        <v>-</v>
      </c>
      <c r="JM80" s="878" t="str">
        <f>IF($Q80="○",VLOOKUP($C80&amp;"-"&amp;JM$4,'05市民生活実感調査'!$A$3:$BC$218,COLUMN('05市民生活実感調査'!$BC:$BC),FALSE),"-")</f>
        <v>-</v>
      </c>
      <c r="JN80" s="878" t="str">
        <f>IF($R80="○",VLOOKUP($C80&amp;"-"&amp;JN$4,'05市民生活実感調査'!$A$3:$BC$218,COLUMN('05市民生活実感調査'!$BC:$BC),FALSE),"-")</f>
        <v>-</v>
      </c>
      <c r="JO80" s="879" t="str">
        <f t="shared" si="370"/>
        <v>d</v>
      </c>
      <c r="JP80" s="877">
        <f t="shared" si="371"/>
        <v>2</v>
      </c>
      <c r="JQ80" s="878" t="str">
        <f t="shared" si="372"/>
        <v/>
      </c>
      <c r="JR80" s="878" t="str">
        <f t="shared" si="373"/>
        <v/>
      </c>
      <c r="JS80" s="878" t="str">
        <f t="shared" si="374"/>
        <v/>
      </c>
      <c r="JT80" s="878">
        <f t="shared" si="375"/>
        <v>1</v>
      </c>
      <c r="JU80" s="878" t="str">
        <f t="shared" si="376"/>
        <v/>
      </c>
      <c r="JV80" s="878" t="str">
        <f t="shared" si="377"/>
        <v/>
      </c>
      <c r="JW80" s="878" t="str">
        <f t="shared" si="378"/>
        <v/>
      </c>
      <c r="JX80" s="840">
        <f t="shared" si="379"/>
        <v>0.375</v>
      </c>
      <c r="JY80" s="876" t="str">
        <f t="shared" si="263"/>
        <v>市民実感</v>
      </c>
      <c r="JZ80" s="863" t="str">
        <f t="shared" si="380"/>
        <v>安心・安全な自転車の利用環境は、市民に実感されることが重要であるため、市民生活実感評価を重視する。</v>
      </c>
      <c r="KA80" s="877" t="str">
        <f>VLOOKUP(IL80&amp;JO80&amp;JY80,プルダウン!$AC$2:$AD$71,2,FALSE)</f>
        <v>D</v>
      </c>
      <c r="KB80" s="859" t="str">
        <f>VLOOKUP(KA80,プルダウン!$A$1:$B$6,2,FALSE)</f>
        <v>政策の目的があまり達成されていない</v>
      </c>
      <c r="KC80" s="860" t="s">
        <v>3206</v>
      </c>
      <c r="KD80" s="859" t="s">
        <v>3207</v>
      </c>
      <c r="KE80" s="883" t="str">
        <f>VLOOKUP($A80&amp;"-"&amp;KE$4,'04施策の客観指標'!$A$4:$AY$1029,COLUMN('04施策の客観指標'!$AX:$AX),FALSE)</f>
        <v>c</v>
      </c>
      <c r="KF80" s="813" t="str">
        <f>VLOOKUP($A80&amp;"-"&amp;KF$4,'04施策の客観指標'!$A$4:$AY$1029,COLUMN('04施策の客観指標'!$AX:$AX),FALSE)</f>
        <v>-</v>
      </c>
      <c r="KG80" s="813" t="str">
        <f>VLOOKUP($A80&amp;"-"&amp;KG$4,'04施策の客観指標'!$A$4:$AY$1029,COLUMN('04施策の客観指標'!$AX:$AX),FALSE)</f>
        <v>-</v>
      </c>
      <c r="KH80" s="813" t="str">
        <f>VLOOKUP($A80&amp;"-"&amp;KH$4,'04施策の客観指標'!$A$4:$AY$1029,COLUMN('04施策の客観指標'!$AX:$AX),FALSE)</f>
        <v>-</v>
      </c>
      <c r="KI80" s="813" t="str">
        <f>VLOOKUP($A80&amp;"-"&amp;KI$4,'04施策の客観指標'!$A$4:$AY$1029,COLUMN('04施策の客観指標'!$AX:$AX),FALSE)</f>
        <v>-</v>
      </c>
      <c r="KJ80" s="813" t="str">
        <f>VLOOKUP($A80&amp;"-"&amp;KJ$4,'04施策の客観指標'!$A$4:$AY$1029,COLUMN('04施策の客観指標'!$AX:$AX),FALSE)</f>
        <v>-</v>
      </c>
      <c r="KK80" s="813" t="str">
        <f>VLOOKUP($A80&amp;"-"&amp;KK$4,'04施策の客観指標'!$A$4:$AY$1029,COLUMN('04施策の客観指標'!$AX:$AX),FALSE)</f>
        <v>-</v>
      </c>
      <c r="KL80" s="813" t="str">
        <f>VLOOKUP($A80&amp;"-"&amp;KL$4,'04施策の客観指標'!$A$4:$AY$1029,COLUMN('04施策の客観指標'!$AX:$AX),FALSE)</f>
        <v>-</v>
      </c>
      <c r="KM80" s="813" t="str">
        <f>VLOOKUP($A80&amp;"-"&amp;KM$4,'04施策の客観指標'!$A$4:$AY$1029,COLUMN('04施策の客観指標'!$AX:$AX),FALSE)</f>
        <v>-</v>
      </c>
      <c r="KN80" s="814" t="str">
        <f t="shared" si="381"/>
        <v>c</v>
      </c>
      <c r="KO80" s="423">
        <f>IF(KE80="-","-",VLOOKUP($A80&amp;"-"&amp;KE$4,'04施策の客観指標'!$A$4:$AY$1029,COLUMN('04施策の客観指標'!$AY:$AY),FALSE))</f>
        <v>1</v>
      </c>
      <c r="KP80" s="423" t="str">
        <f>IF(KF80="-","-",VLOOKUP($A80&amp;"-"&amp;KF$4,'04施策の客観指標'!$A$4:$AY$1029,COLUMN('04施策の客観指標'!$AY:$AY),FALSE))</f>
        <v>-</v>
      </c>
      <c r="KQ80" s="423" t="str">
        <f>IF(KG80="-","-",VLOOKUP($A80&amp;"-"&amp;KG$4,'04施策の客観指標'!$A$4:$AY$1029,COLUMN('04施策の客観指標'!$AY:$AY),FALSE))</f>
        <v>-</v>
      </c>
      <c r="KR80" s="423" t="str">
        <f>IF(KH80="-","-",VLOOKUP($A80&amp;"-"&amp;KH$4,'04施策の客観指標'!$A$4:$AY$1029,COLUMN('04施策の客観指標'!$AY:$AY),FALSE))</f>
        <v>-</v>
      </c>
      <c r="KS80" s="423" t="str">
        <f>IF(KI80="-","-",VLOOKUP($A80&amp;"-"&amp;KI$4,'04施策の客観指標'!$A$4:$AY$1029,COLUMN('04施策の客観指標'!$AY:$AY),FALSE))</f>
        <v>-</v>
      </c>
      <c r="KT80" s="423" t="str">
        <f>IF(KJ80="-","-",VLOOKUP($A80&amp;"-"&amp;KJ$4,'04施策の客観指標'!$A$4:$AY$1029,COLUMN('04施策の客観指標'!$AY:$AY),FALSE))</f>
        <v>-</v>
      </c>
      <c r="KU80" s="423" t="str">
        <f>IF(KK80="-","-",VLOOKUP($A80&amp;"-"&amp;KK$4,'04施策の客観指標'!$A$4:$AY$1029,COLUMN('04施策の客観指標'!$AY:$AY),FALSE))</f>
        <v>-</v>
      </c>
      <c r="KV80" s="423" t="str">
        <f>IF(KL80="-","-",VLOOKUP($A80&amp;"-"&amp;KL$4,'04施策の客観指標'!$A$4:$AY$1029,COLUMN('04施策の客観指標'!$AY:$AY),FALSE))</f>
        <v>-</v>
      </c>
      <c r="KW80" s="423" t="str">
        <f>IF(KM80="-","-",VLOOKUP($A80&amp;"-"&amp;KM$4,'04施策の客観指標'!$A$4:$AY$1029,COLUMN('04施策の客観指標'!$AY:$AY),FALSE))</f>
        <v>-</v>
      </c>
      <c r="KX80" s="234">
        <f t="shared" si="382"/>
        <v>1</v>
      </c>
      <c r="KY80" s="237">
        <f t="shared" si="383"/>
        <v>2</v>
      </c>
      <c r="KZ80" s="187" t="str">
        <f t="shared" si="384"/>
        <v/>
      </c>
      <c r="LA80" s="187" t="str">
        <f t="shared" si="385"/>
        <v/>
      </c>
      <c r="LB80" s="187" t="str">
        <f t="shared" si="386"/>
        <v/>
      </c>
      <c r="LC80" s="187" t="str">
        <f t="shared" si="387"/>
        <v/>
      </c>
      <c r="LD80" s="187" t="str">
        <f t="shared" si="388"/>
        <v/>
      </c>
      <c r="LE80" s="187" t="str">
        <f t="shared" si="389"/>
        <v/>
      </c>
      <c r="LF80" s="187" t="str">
        <f t="shared" si="390"/>
        <v/>
      </c>
      <c r="LG80" s="187" t="str">
        <f t="shared" si="391"/>
        <v/>
      </c>
      <c r="LH80" s="240">
        <f t="shared" si="392"/>
        <v>0.5</v>
      </c>
      <c r="LI80" s="820" t="str">
        <f>IF($K80="○",VLOOKUP($C80&amp;"-"&amp;LI$4,'05市民生活実感調査'!$A$3:$BM$218,COLUMN('05市民生活実感調査'!$BM:$BM),FALSE),"-")</f>
        <v>c</v>
      </c>
      <c r="LJ80" s="821" t="str">
        <f>IF($L80="○",VLOOKUP($C80&amp;"-"&amp;LJ$4,'05市民生活実感調査'!$A$3:$BM$218,COLUMN('05市民生活実感調査'!$BM:$BM),FALSE),"-")</f>
        <v>-</v>
      </c>
      <c r="LK80" s="821" t="str">
        <f>IF($M80="○",VLOOKUP($C80&amp;"-"&amp;LK$4,'05市民生活実感調査'!$A$3:$BM$218,COLUMN('05市民生活実感調査'!$BM:$BM),FALSE),"-")</f>
        <v>-</v>
      </c>
      <c r="LL80" s="821" t="str">
        <f>IF($N80="○",VLOOKUP($C80&amp;"-"&amp;LL$4,'05市民生活実感調査'!$A$3:$BM$218,COLUMN('05市民生活実感調査'!$BM:$BM),FALSE),"-")</f>
        <v>-</v>
      </c>
      <c r="LM80" s="821" t="str">
        <f>IF($O80="○",VLOOKUP($C80&amp;"-"&amp;LM$4,'05市民生活実感調査'!$A$3:$BM$218,COLUMN('05市民生活実感調査'!$BM:$BM),FALSE),"-")</f>
        <v>d</v>
      </c>
      <c r="LN80" s="821" t="str">
        <f>IF($P80="○",VLOOKUP($C80&amp;"-"&amp;LN$4,'05市民生活実感調査'!$A$3:$BM$218,COLUMN('05市民生活実感調査'!$BM:$BM),FALSE),"-")</f>
        <v>-</v>
      </c>
      <c r="LO80" s="821" t="str">
        <f>IF($Q80="○",VLOOKUP($C80&amp;"-"&amp;LO$4,'05市民生活実感調査'!$A$3:$BM$218,COLUMN('05市民生活実感調査'!$BM:$BM),FALSE),"-")</f>
        <v>-</v>
      </c>
      <c r="LP80" s="821" t="str">
        <f>IF($R80="○",VLOOKUP($C80&amp;"-"&amp;LP$4,'05市民生活実感調査'!$A$3:$BM$218,COLUMN('05市民生活実感調査'!$BM:$BM),FALSE),"-")</f>
        <v>-</v>
      </c>
      <c r="LQ80" s="822" t="str">
        <f t="shared" si="393"/>
        <v>d</v>
      </c>
      <c r="LR80" s="237">
        <f t="shared" si="394"/>
        <v>2</v>
      </c>
      <c r="LS80" s="187" t="str">
        <f t="shared" si="395"/>
        <v/>
      </c>
      <c r="LT80" s="187" t="str">
        <f t="shared" si="396"/>
        <v/>
      </c>
      <c r="LU80" s="187" t="str">
        <f t="shared" si="397"/>
        <v/>
      </c>
      <c r="LV80" s="187">
        <f t="shared" si="398"/>
        <v>1</v>
      </c>
      <c r="LW80" s="187" t="str">
        <f t="shared" si="399"/>
        <v/>
      </c>
      <c r="LX80" s="187" t="str">
        <f t="shared" si="400"/>
        <v/>
      </c>
      <c r="LY80" s="187" t="str">
        <f t="shared" si="401"/>
        <v/>
      </c>
      <c r="LZ80" s="422">
        <f t="shared" si="402"/>
        <v>0.375</v>
      </c>
      <c r="MA80" s="103" t="str">
        <f t="shared" si="144"/>
        <v>市民実感</v>
      </c>
      <c r="MB80" s="104" t="str">
        <f t="shared" si="403"/>
        <v>安心・安全な自転車の利用環境は、市民に実感されることが重要であるため、市民生活実感評価を重視する。</v>
      </c>
      <c r="MC80" s="823" t="str">
        <f>VLOOKUP(KN80&amp;LQ80&amp;MA80,プルダウン!$AC$2:$AD$71,2,FALSE)</f>
        <v>D</v>
      </c>
      <c r="MD80" s="824" t="str">
        <f>VLOOKUP(MC80,プルダウン!$A$1:$B$6,2,FALSE)</f>
        <v>政策の目的があまり達成されていない</v>
      </c>
      <c r="ME80" s="91" t="s">
        <v>3477</v>
      </c>
      <c r="MF80" s="190" t="s">
        <v>3476</v>
      </c>
    </row>
    <row r="81" spans="1:344" ht="178.5" customHeight="1">
      <c r="A81" s="231">
        <v>2101</v>
      </c>
      <c r="B81" s="104" t="s">
        <v>233</v>
      </c>
      <c r="C81" s="237">
        <f t="shared" si="264"/>
        <v>21</v>
      </c>
      <c r="D81" s="190" t="str">
        <f>IFERROR(VLOOKUP(C81,プルダウン!$L$2:$M$28,2,FALSE),"-")</f>
        <v>土地・空間利用と都市機能配置</v>
      </c>
      <c r="E81" s="104"/>
      <c r="F81" s="232" t="s">
        <v>1414</v>
      </c>
      <c r="G81" s="117" t="s">
        <v>521</v>
      </c>
      <c r="H81" s="91"/>
      <c r="I81" s="117"/>
      <c r="J81" s="104"/>
      <c r="K81" s="420" t="s">
        <v>383</v>
      </c>
      <c r="L81" s="421" t="s">
        <v>83</v>
      </c>
      <c r="M81" s="421" t="s">
        <v>83</v>
      </c>
      <c r="N81" s="421" t="s">
        <v>83</v>
      </c>
      <c r="O81" s="421" t="s">
        <v>83</v>
      </c>
      <c r="P81" s="421" t="s">
        <v>83</v>
      </c>
      <c r="Q81" s="421" t="s">
        <v>83</v>
      </c>
      <c r="R81" s="422" t="s">
        <v>83</v>
      </c>
      <c r="S81" s="877" t="str">
        <f>VLOOKUP($A81&amp;"-"&amp;S$4,'04施策の客観指標'!$A$4:$AY$1029,COLUMN('04施策の客観指標'!$AS:$AS),FALSE)</f>
        <v>a</v>
      </c>
      <c r="T81" s="878" t="str">
        <f>VLOOKUP($A81&amp;"-"&amp;T$4,'04施策の客観指標'!$A$4:$AY$1029,COLUMN('04施策の客観指標'!$AS:$AS),FALSE)</f>
        <v>-</v>
      </c>
      <c r="U81" s="878" t="str">
        <f>VLOOKUP($A81&amp;"-"&amp;U$4,'04施策の客観指標'!$A$4:$AY$1029,COLUMN('04施策の客観指標'!$AS:$AS),FALSE)</f>
        <v>-</v>
      </c>
      <c r="V81" s="878" t="str">
        <f>VLOOKUP($A81&amp;"-"&amp;V$4,'04施策の客観指標'!$A$4:$AY$1029,COLUMN('04施策の客観指標'!$AS:$AS),FALSE)</f>
        <v>-</v>
      </c>
      <c r="W81" s="878" t="str">
        <f>VLOOKUP($A81&amp;"-"&amp;W$4,'04施策の客観指標'!$A$4:$AY$1029,COLUMN('04施策の客観指標'!$AS:$AS),FALSE)</f>
        <v>-</v>
      </c>
      <c r="X81" s="878" t="str">
        <f>VLOOKUP($A81&amp;"-"&amp;X$4,'04施策の客観指標'!$A$4:$AY$1029,COLUMN('04施策の客観指標'!$AS:$AS),FALSE)</f>
        <v>-</v>
      </c>
      <c r="Y81" s="878" t="str">
        <f>VLOOKUP($A81&amp;"-"&amp;Y$4,'04施策の客観指標'!$A$4:$AY$1029,COLUMN('04施策の客観指標'!$AS:$AS),FALSE)</f>
        <v>-</v>
      </c>
      <c r="Z81" s="878" t="str">
        <f>VLOOKUP($A81&amp;"-"&amp;Z$4,'04施策の客観指標'!$A$4:$AY$1029,COLUMN('04施策の客観指標'!$AS:$AS),FALSE)</f>
        <v>-</v>
      </c>
      <c r="AA81" s="852" t="str">
        <f>VLOOKUP($A81&amp;"-"&amp;AA$4,'04施策の客観指標'!$A$4:$AY$1029,COLUMN('04施策の客観指標'!$AS:$AS),FALSE)</f>
        <v>-</v>
      </c>
      <c r="AB81" s="876" t="str">
        <f t="shared" si="265"/>
        <v>a</v>
      </c>
      <c r="AC81" s="856">
        <v>1</v>
      </c>
      <c r="AD81" s="878" t="s">
        <v>83</v>
      </c>
      <c r="AE81" s="878" t="s">
        <v>83</v>
      </c>
      <c r="AF81" s="878" t="s">
        <v>83</v>
      </c>
      <c r="AG81" s="878" t="s">
        <v>83</v>
      </c>
      <c r="AH81" s="878" t="s">
        <v>83</v>
      </c>
      <c r="AI81" s="878" t="s">
        <v>83</v>
      </c>
      <c r="AJ81" s="878" t="s">
        <v>83</v>
      </c>
      <c r="AK81" s="878" t="s">
        <v>83</v>
      </c>
      <c r="AL81" s="879">
        <f t="shared" si="266"/>
        <v>1</v>
      </c>
      <c r="AM81" s="877">
        <f t="shared" si="267"/>
        <v>4</v>
      </c>
      <c r="AN81" s="878" t="str">
        <f t="shared" si="268"/>
        <v/>
      </c>
      <c r="AO81" s="878" t="str">
        <f t="shared" si="269"/>
        <v/>
      </c>
      <c r="AP81" s="878" t="str">
        <f t="shared" si="270"/>
        <v/>
      </c>
      <c r="AQ81" s="878" t="str">
        <f t="shared" si="271"/>
        <v/>
      </c>
      <c r="AR81" s="878" t="str">
        <f t="shared" si="272"/>
        <v/>
      </c>
      <c r="AS81" s="878" t="str">
        <f t="shared" si="273"/>
        <v/>
      </c>
      <c r="AT81" s="878" t="str">
        <f t="shared" si="274"/>
        <v/>
      </c>
      <c r="AU81" s="852" t="str">
        <f t="shared" si="275"/>
        <v/>
      </c>
      <c r="AV81" s="855">
        <f t="shared" si="276"/>
        <v>1</v>
      </c>
      <c r="AW81" s="856" t="str">
        <f>IF($K81="○",VLOOKUP($C81&amp;"-"&amp;AW$4,'05市民生活実感調査'!$A$3:$BC$218,COLUMN('05市民生活実感調査'!$O:$O),FALSE),"-")</f>
        <v>b</v>
      </c>
      <c r="AX81" s="878" t="str">
        <f>IF($L81="○",VLOOKUP($C81&amp;"-"&amp;AX$4,'05市民生活実感調査'!$A$3:$BC$218,COLUMN('05市民生活実感調査'!$O:$O),FALSE),"-")</f>
        <v>-</v>
      </c>
      <c r="AY81" s="878" t="str">
        <f>IF($M81="○",VLOOKUP($C81&amp;"-"&amp;AY$4,'05市民生活実感調査'!$A$3:$BC$218,COLUMN('05市民生活実感調査'!$O:$O),FALSE),"-")</f>
        <v>-</v>
      </c>
      <c r="AZ81" s="878" t="str">
        <f>IF($N81="○",VLOOKUP($C81&amp;"-"&amp;AZ$4,'05市民生活実感調査'!$A$3:$BC$218,COLUMN('05市民生活実感調査'!$O:$O),FALSE),"-")</f>
        <v>-</v>
      </c>
      <c r="BA81" s="878" t="str">
        <f>IF($O81="○",VLOOKUP($C81&amp;"-"&amp;BA$4,'05市民生活実感調査'!$A$3:$BC$218,COLUMN('05市民生活実感調査'!$O:$O),FALSE),"-")</f>
        <v>-</v>
      </c>
      <c r="BB81" s="878" t="str">
        <f>IF($P81="○",VLOOKUP($C81&amp;"-"&amp;BB$4,'05市民生活実感調査'!$A$3:$BC$218,COLUMN('05市民生活実感調査'!$O:$O),FALSE),"-")</f>
        <v>-</v>
      </c>
      <c r="BC81" s="878" t="str">
        <f>IF($Q81="○",VLOOKUP($C81&amp;"-"&amp;BC$4,'05市民生活実感調査'!$A$3:$BC$218,COLUMN('05市民生活実感調査'!$O:$O),FALSE),"-")</f>
        <v>-</v>
      </c>
      <c r="BD81" s="878" t="str">
        <f>IF($R81="○",VLOOKUP($C81&amp;"-"&amp;BD$4,'05市民生活実感調査'!$A$3:$BC$218,COLUMN('05市民生活実感調査'!$O:$O),FALSE),"-")</f>
        <v>-</v>
      </c>
      <c r="BE81" s="879" t="str">
        <f t="shared" si="277"/>
        <v>b</v>
      </c>
      <c r="BF81" s="877">
        <f t="shared" si="278"/>
        <v>3</v>
      </c>
      <c r="BG81" s="878" t="str">
        <f t="shared" si="279"/>
        <v/>
      </c>
      <c r="BH81" s="878" t="str">
        <f t="shared" si="280"/>
        <v/>
      </c>
      <c r="BI81" s="878" t="str">
        <f t="shared" si="281"/>
        <v/>
      </c>
      <c r="BJ81" s="878" t="str">
        <f t="shared" si="282"/>
        <v/>
      </c>
      <c r="BK81" s="878" t="str">
        <f t="shared" si="283"/>
        <v/>
      </c>
      <c r="BL81" s="878" t="str">
        <f t="shared" si="284"/>
        <v/>
      </c>
      <c r="BM81" s="878" t="str">
        <f t="shared" si="285"/>
        <v/>
      </c>
      <c r="BN81" s="840">
        <f t="shared" si="286"/>
        <v>0.75</v>
      </c>
      <c r="BO81" s="880" t="s">
        <v>123</v>
      </c>
      <c r="BP81" s="863" t="s">
        <v>2958</v>
      </c>
      <c r="BQ81" s="877" t="s">
        <v>313</v>
      </c>
      <c r="BR81" s="887" t="str">
        <f>VLOOKUP(BQ81,プルダウン!$A$1:$B$6,2,FALSE)</f>
        <v>政策の目的がかなり達成されている</v>
      </c>
      <c r="BS81" s="881" t="s">
        <v>12</v>
      </c>
      <c r="BT81" s="951" t="s">
        <v>12</v>
      </c>
      <c r="BU81" s="863" t="s">
        <v>1685</v>
      </c>
      <c r="BV81" s="891"/>
      <c r="BW81" s="889" t="str">
        <f>VLOOKUP($A81&amp;"-"&amp;BW$4,'04施策の客観指標'!$A$4:$AY$1029,COLUMN('04施策の客観指標'!$AT:$AT),FALSE)</f>
        <v>a</v>
      </c>
      <c r="BX81" s="878" t="str">
        <f>VLOOKUP($A81&amp;"-"&amp;BX$4,'04施策の客観指標'!$A$4:$AY$1029,COLUMN('04施策の客観指標'!$AT:$AT),FALSE)</f>
        <v>-</v>
      </c>
      <c r="BY81" s="878" t="str">
        <f>VLOOKUP($A81&amp;"-"&amp;BY$4,'04施策の客観指標'!$A$4:$AY$1029,COLUMN('04施策の客観指標'!$AT:$AT),FALSE)</f>
        <v>-</v>
      </c>
      <c r="BZ81" s="878" t="str">
        <f>VLOOKUP($A81&amp;"-"&amp;BZ$4,'04施策の客観指標'!$A$4:$AY$1029,COLUMN('04施策の客観指標'!$AT:$AT),FALSE)</f>
        <v>-</v>
      </c>
      <c r="CA81" s="878" t="str">
        <f>VLOOKUP($A81&amp;"-"&amp;CA$4,'04施策の客観指標'!$A$4:$AY$1029,COLUMN('04施策の客観指標'!$AT:$AT),FALSE)</f>
        <v>-</v>
      </c>
      <c r="CB81" s="878" t="str">
        <f>VLOOKUP($A81&amp;"-"&amp;CB$4,'04施策の客観指標'!$A$4:$AY$1029,COLUMN('04施策の客観指標'!$AT:$AT),FALSE)</f>
        <v>-</v>
      </c>
      <c r="CC81" s="878" t="str">
        <f>VLOOKUP($A81&amp;"-"&amp;CC$4,'04施策の客観指標'!$A$4:$AY$1029,COLUMN('04施策の客観指標'!$AT:$AT),FALSE)</f>
        <v>-</v>
      </c>
      <c r="CD81" s="878" t="str">
        <f>VLOOKUP($A81&amp;"-"&amp;CD$4,'04施策の客観指標'!$A$4:$AY$1029,COLUMN('04施策の客観指標'!$AT:$AT),FALSE)</f>
        <v>-</v>
      </c>
      <c r="CE81" s="852" t="str">
        <f>VLOOKUP($A81&amp;"-"&amp;CE$4,'04施策の客観指標'!$A$4:$AY$1029,COLUMN('04施策の客観指標'!$AT:$AT),FALSE)</f>
        <v>-</v>
      </c>
      <c r="CF81" s="879" t="str">
        <f t="shared" si="287"/>
        <v>a</v>
      </c>
      <c r="CG81" s="856">
        <f>IF(BW81="-","-",VLOOKUP($A81&amp;"-"&amp;BW$4,'04施策の客観指標'!$A$4:$AY$1029,COLUMN('04施策の客観指標'!$AY:$AY),FALSE))</f>
        <v>1</v>
      </c>
      <c r="CH81" s="856" t="str">
        <f>IF(BX81="-","-",VLOOKUP($A81&amp;"-"&amp;BX$4,'04施策の客観指標'!$A$4:$AY$1029,COLUMN('04施策の客観指標'!$AY:$AY),FALSE))</f>
        <v>-</v>
      </c>
      <c r="CI81" s="856" t="str">
        <f>IF(BY81="-","-",VLOOKUP($A81&amp;"-"&amp;BY$4,'04施策の客観指標'!$A$4:$AY$1029,COLUMN('04施策の客観指標'!$AY:$AY),FALSE))</f>
        <v>-</v>
      </c>
      <c r="CJ81" s="856" t="str">
        <f>IF(BZ81="-","-",VLOOKUP($A81&amp;"-"&amp;BZ$4,'04施策の客観指標'!$A$4:$AY$1029,COLUMN('04施策の客観指標'!$AY:$AY),FALSE))</f>
        <v>-</v>
      </c>
      <c r="CK81" s="856" t="str">
        <f>IF(CA81="-","-",VLOOKUP($A81&amp;"-"&amp;CA$4,'04施策の客観指標'!$A$4:$AY$1029,COLUMN('04施策の客観指標'!$AY:$AY),FALSE))</f>
        <v>-</v>
      </c>
      <c r="CL81" s="856" t="str">
        <f>IF(CB81="-","-",VLOOKUP($A81&amp;"-"&amp;CB$4,'04施策の客観指標'!$A$4:$AY$1029,COLUMN('04施策の客観指標'!$AY:$AY),FALSE))</f>
        <v>-</v>
      </c>
      <c r="CM81" s="856" t="str">
        <f>IF(CC81="-","-",VLOOKUP($A81&amp;"-"&amp;CC$4,'04施策の客観指標'!$A$4:$AY$1029,COLUMN('04施策の客観指標'!$AY:$AY),FALSE))</f>
        <v>-</v>
      </c>
      <c r="CN81" s="856" t="str">
        <f>IF(CD81="-","-",VLOOKUP($A81&amp;"-"&amp;CD$4,'04施策の客観指標'!$A$4:$AY$1029,COLUMN('04施策の客観指標'!$AY:$AY),FALSE))</f>
        <v>-</v>
      </c>
      <c r="CO81" s="856" t="str">
        <f>IF(CE81="-","-",VLOOKUP($A81&amp;"-"&amp;CE$4,'04施策の客観指標'!$A$4:$AY$1029,COLUMN('04施策の客観指標'!$AY:$AY),FALSE))</f>
        <v>-</v>
      </c>
      <c r="CP81" s="879">
        <f t="shared" si="288"/>
        <v>1</v>
      </c>
      <c r="CQ81" s="877">
        <f t="shared" si="289"/>
        <v>4</v>
      </c>
      <c r="CR81" s="878" t="str">
        <f t="shared" si="290"/>
        <v/>
      </c>
      <c r="CS81" s="878" t="str">
        <f t="shared" si="291"/>
        <v/>
      </c>
      <c r="CT81" s="878" t="str">
        <f t="shared" si="292"/>
        <v/>
      </c>
      <c r="CU81" s="878" t="str">
        <f t="shared" si="293"/>
        <v/>
      </c>
      <c r="CV81" s="878" t="str">
        <f t="shared" si="294"/>
        <v/>
      </c>
      <c r="CW81" s="878" t="str">
        <f t="shared" si="295"/>
        <v/>
      </c>
      <c r="CX81" s="878" t="str">
        <f t="shared" si="296"/>
        <v/>
      </c>
      <c r="CY81" s="878" t="str">
        <f t="shared" si="297"/>
        <v/>
      </c>
      <c r="CZ81" s="855">
        <f t="shared" si="298"/>
        <v>1</v>
      </c>
      <c r="DA81" s="877" t="str">
        <f>IF($K81="○",VLOOKUP($C81&amp;"-"&amp;DA$4,'05市民生活実感調査'!$A$3:$BC$218,COLUMN('05市民生活実感調査'!$Y:$Y),FALSE),"-")</f>
        <v>b</v>
      </c>
      <c r="DB81" s="878" t="str">
        <f>IF($L81="○",VLOOKUP($C81&amp;"-"&amp;DB$4,'05市民生活実感調査'!$A$3:$BC$218,COLUMN('05市民生活実感調査'!$Y:$Y),FALSE),"-")</f>
        <v>-</v>
      </c>
      <c r="DC81" s="878" t="str">
        <f>IF($M81="○",VLOOKUP($C81&amp;"-"&amp;DC$4,'05市民生活実感調査'!$A$3:$BC$218,COLUMN('05市民生活実感調査'!$Y:$Y),FALSE),"-")</f>
        <v>-</v>
      </c>
      <c r="DD81" s="878" t="str">
        <f>IF($N81="○",VLOOKUP($C81&amp;"-"&amp;DD$4,'05市民生活実感調査'!$A$3:$BC$218,COLUMN('05市民生活実感調査'!$Y:$Y),FALSE),"-")</f>
        <v>-</v>
      </c>
      <c r="DE81" s="878" t="str">
        <f>IF($O81="○",VLOOKUP($C81&amp;"-"&amp;DE$4,'05市民生活実感調査'!$A$3:$BC$218,COLUMN('05市民生活実感調査'!$Y:$Y),FALSE),"-")</f>
        <v>-</v>
      </c>
      <c r="DF81" s="878" t="str">
        <f>IF($P81="○",VLOOKUP($C81&amp;"-"&amp;DF$4,'05市民生活実感調査'!$A$3:$BC$218,COLUMN('05市民生活実感調査'!$Y:$Y),FALSE),"-")</f>
        <v>-</v>
      </c>
      <c r="DG81" s="878" t="str">
        <f>IF($Q81="○",VLOOKUP($C81&amp;"-"&amp;DG$4,'05市民生活実感調査'!$A$3:$BC$218,COLUMN('05市民生活実感調査'!$Y:$Y),FALSE),"-")</f>
        <v>-</v>
      </c>
      <c r="DH81" s="878" t="str">
        <f>IF($R81="○",VLOOKUP($C81&amp;"-"&amp;DH$4,'05市民生活実感調査'!$A$3:$BC$218,COLUMN('05市民生活実感調査'!$Y:$Y),FALSE),"-")</f>
        <v>-</v>
      </c>
      <c r="DI81" s="879" t="str">
        <f t="shared" si="299"/>
        <v>b</v>
      </c>
      <c r="DJ81" s="877">
        <f t="shared" si="300"/>
        <v>3</v>
      </c>
      <c r="DK81" s="878" t="str">
        <f t="shared" si="301"/>
        <v/>
      </c>
      <c r="DL81" s="878" t="str">
        <f t="shared" si="302"/>
        <v/>
      </c>
      <c r="DM81" s="878" t="str">
        <f t="shared" si="303"/>
        <v/>
      </c>
      <c r="DN81" s="878" t="str">
        <f t="shared" si="404"/>
        <v/>
      </c>
      <c r="DO81" s="878" t="str">
        <f t="shared" si="304"/>
        <v/>
      </c>
      <c r="DP81" s="878" t="str">
        <f t="shared" si="305"/>
        <v/>
      </c>
      <c r="DQ81" s="878" t="str">
        <f t="shared" si="306"/>
        <v/>
      </c>
      <c r="DR81" s="840">
        <f t="shared" si="307"/>
        <v>0.75</v>
      </c>
      <c r="DS81" s="876" t="str">
        <f t="shared" si="308"/>
        <v>市民実感</v>
      </c>
      <c r="DT81" s="863" t="str">
        <f t="shared" si="309"/>
        <v>各地域で人々が集う拠点の周辺において、あらゆる世代の市民が安心・安全で快適に暮らし続け活動することができると実感することが重要であると考えるため。</v>
      </c>
      <c r="DU81" s="877" t="str">
        <f>VLOOKUP(CF81&amp;DI81&amp;DS81,プルダウン!$AC$2:$AD$71,2,FALSE)</f>
        <v>B</v>
      </c>
      <c r="DV81" s="859" t="str">
        <f>VLOOKUP(DU81,プルダウン!$A$1:$B$6,2,FALSE)</f>
        <v>政策の目的がかなり達成されている</v>
      </c>
      <c r="DW81" s="860"/>
      <c r="DX81" s="859"/>
      <c r="DY81" s="889" t="str">
        <f>VLOOKUP($A81&amp;"-"&amp;DY$4,'04施策の客観指標'!$A$4:$AY$1029,COLUMN('04施策の客観指標'!$AU:$AU),FALSE)</f>
        <v>b</v>
      </c>
      <c r="DZ81" s="878" t="str">
        <f>VLOOKUP($A81&amp;"-"&amp;DZ$4,'04施策の客観指標'!$A$4:$AY$1029,COLUMN('04施策の客観指標'!$AU:$AU),FALSE)</f>
        <v>-</v>
      </c>
      <c r="EA81" s="878" t="str">
        <f>VLOOKUP($A81&amp;"-"&amp;EA$4,'04施策の客観指標'!$A$4:$AY$1029,COLUMN('04施策の客観指標'!$AU:$AU),FALSE)</f>
        <v>-</v>
      </c>
      <c r="EB81" s="878" t="str">
        <f>VLOOKUP($A81&amp;"-"&amp;EB$4,'04施策の客観指標'!$A$4:$AY$1029,COLUMN('04施策の客観指標'!$AU:$AU),FALSE)</f>
        <v>-</v>
      </c>
      <c r="EC81" s="878" t="str">
        <f>VLOOKUP($A81&amp;"-"&amp;EC$4,'04施策の客観指標'!$A$4:$AY$1029,COLUMN('04施策の客観指標'!$AU:$AU),FALSE)</f>
        <v>-</v>
      </c>
      <c r="ED81" s="878" t="str">
        <f>VLOOKUP($A81&amp;"-"&amp;ED$4,'04施策の客観指標'!$A$4:$AY$1029,COLUMN('04施策の客観指標'!$AU:$AU),FALSE)</f>
        <v>-</v>
      </c>
      <c r="EE81" s="878" t="str">
        <f>VLOOKUP($A81&amp;"-"&amp;EE$4,'04施策の客観指標'!$A$4:$AY$1029,COLUMN('04施策の客観指標'!$AU:$AU),FALSE)</f>
        <v>-</v>
      </c>
      <c r="EF81" s="878" t="str">
        <f>VLOOKUP($A81&amp;"-"&amp;EF$4,'04施策の客観指標'!$A$4:$AY$1029,COLUMN('04施策の客観指標'!$AU:$AU),FALSE)</f>
        <v>-</v>
      </c>
      <c r="EG81" s="878" t="str">
        <f>VLOOKUP($A81&amp;"-"&amp;EG$4,'04施策の客観指標'!$A$4:$AY$1029,COLUMN('04施策の客観指標'!$AU:$AU),FALSE)</f>
        <v>-</v>
      </c>
      <c r="EH81" s="879" t="str">
        <f t="shared" si="310"/>
        <v>b</v>
      </c>
      <c r="EI81" s="895">
        <f>IF(DY81="-","-",VLOOKUP($A81&amp;"-"&amp;DY$4,'04施策の客観指標'!$A$4:$AY$1029,COLUMN('04施策の客観指標'!$AY:$AY),FALSE))</f>
        <v>1</v>
      </c>
      <c r="EJ81" s="895" t="str">
        <f>IF(DZ81="-","-",VLOOKUP($A81&amp;"-"&amp;DZ$4,'04施策の客観指標'!$A$4:$AY$1029,COLUMN('04施策の客観指標'!$AY:$AY),FALSE))</f>
        <v>-</v>
      </c>
      <c r="EK81" s="895" t="str">
        <f>IF(EA81="-","-",VLOOKUP($A81&amp;"-"&amp;EA$4,'04施策の客観指標'!$A$4:$AY$1029,COLUMN('04施策の客観指標'!$AY:$AY),FALSE))</f>
        <v>-</v>
      </c>
      <c r="EL81" s="895" t="str">
        <f>IF(EB81="-","-",VLOOKUP($A81&amp;"-"&amp;EB$4,'04施策の客観指標'!$A$4:$AY$1029,COLUMN('04施策の客観指標'!$AY:$AY),FALSE))</f>
        <v>-</v>
      </c>
      <c r="EM81" s="895" t="str">
        <f>IF(EC81="-","-",VLOOKUP($A81&amp;"-"&amp;EC$4,'04施策の客観指標'!$A$4:$AY$1029,COLUMN('04施策の客観指標'!$AY:$AY),FALSE))</f>
        <v>-</v>
      </c>
      <c r="EN81" s="895" t="str">
        <f>IF(ED81="-","-",VLOOKUP($A81&amp;"-"&amp;ED$4,'04施策の客観指標'!$A$4:$AY$1029,COLUMN('04施策の客観指標'!$AY:$AY),FALSE))</f>
        <v>-</v>
      </c>
      <c r="EO81" s="895" t="str">
        <f>IF(EE81="-","-",VLOOKUP($A81&amp;"-"&amp;EE$4,'04施策の客観指標'!$A$4:$AY$1029,COLUMN('04施策の客観指標'!$AY:$AY),FALSE))</f>
        <v>-</v>
      </c>
      <c r="EP81" s="895" t="str">
        <f>IF(EF81="-","-",VLOOKUP($A81&amp;"-"&amp;EF$4,'04施策の客観指標'!$A$4:$AY$1029,COLUMN('04施策の客観指標'!$AY:$AY),FALSE))</f>
        <v>-</v>
      </c>
      <c r="EQ81" s="895" t="str">
        <f>IF(EG81="-","-",VLOOKUP($A81&amp;"-"&amp;EG$4,'04施策の客観指標'!$A$4:$AY$1029,COLUMN('04施策の客観指標'!$AY:$AY),FALSE))</f>
        <v>-</v>
      </c>
      <c r="ER81" s="879">
        <f t="shared" si="311"/>
        <v>1</v>
      </c>
      <c r="ES81" s="877">
        <f t="shared" si="312"/>
        <v>3</v>
      </c>
      <c r="ET81" s="878" t="str">
        <f t="shared" si="313"/>
        <v/>
      </c>
      <c r="EU81" s="878" t="str">
        <f t="shared" si="314"/>
        <v/>
      </c>
      <c r="EV81" s="878" t="str">
        <f t="shared" si="315"/>
        <v/>
      </c>
      <c r="EW81" s="878" t="str">
        <f t="shared" si="316"/>
        <v/>
      </c>
      <c r="EX81" s="878" t="str">
        <f t="shared" si="317"/>
        <v/>
      </c>
      <c r="EY81" s="878" t="str">
        <f t="shared" si="318"/>
        <v/>
      </c>
      <c r="EZ81" s="878" t="str">
        <f t="shared" si="319"/>
        <v/>
      </c>
      <c r="FA81" s="878" t="str">
        <f t="shared" si="320"/>
        <v/>
      </c>
      <c r="FB81" s="855">
        <f t="shared" si="321"/>
        <v>0.75</v>
      </c>
      <c r="FC81" s="877" t="str">
        <f>IF($K81="○",VLOOKUP($C81&amp;"-"&amp;FC$4,'05市民生活実感調査'!$A$3:$BC$218,COLUMN('05市民生活実感調査'!$AI:$AI),FALSE),"-")</f>
        <v>c</v>
      </c>
      <c r="FD81" s="878" t="str">
        <f>IF($L81="○",VLOOKUP($C81&amp;"-"&amp;FD$4,'05市民生活実感調査'!$A$3:$BC$218,COLUMN('05市民生活実感調査'!$AI:$AI),FALSE),"-")</f>
        <v>-</v>
      </c>
      <c r="FE81" s="878" t="str">
        <f>IF($M81="○",VLOOKUP($C81&amp;"-"&amp;FE$4,'05市民生活実感調査'!$A$3:$BC$218,COLUMN('05市民生活実感調査'!$AI:$AI),FALSE),"-")</f>
        <v>-</v>
      </c>
      <c r="FF81" s="878" t="str">
        <f>IF($N81="○",VLOOKUP($C81&amp;"-"&amp;FF$4,'05市民生活実感調査'!$A$3:$BC$218,COLUMN('05市民生活実感調査'!$AI:$AI),FALSE),"-")</f>
        <v>-</v>
      </c>
      <c r="FG81" s="878" t="str">
        <f>IF($O81="○",VLOOKUP($C81&amp;"-"&amp;FG$4,'05市民生活実感調査'!$A$3:$BC$218,COLUMN('05市民生活実感調査'!$AI:$AI),FALSE),"-")</f>
        <v>-</v>
      </c>
      <c r="FH81" s="878" t="str">
        <f>IF($P81="○",VLOOKUP($C81&amp;"-"&amp;FH$4,'05市民生活実感調査'!$A$3:$BC$218,COLUMN('05市民生活実感調査'!$AI:$AI),FALSE),"-")</f>
        <v>-</v>
      </c>
      <c r="FI81" s="878" t="str">
        <f>IF($Q81="○",VLOOKUP($C81&amp;"-"&amp;FI$4,'05市民生活実感調査'!$A$3:$BC$218,COLUMN('05市民生活実感調査'!$AI:$AI),FALSE),"-")</f>
        <v>-</v>
      </c>
      <c r="FJ81" s="878" t="str">
        <f>IF($R81="○",VLOOKUP($C81&amp;"-"&amp;FJ$4,'05市民生活実感調査'!$A$3:$BC$218,COLUMN('05市民生活実感調査'!$AI:$AI),FALSE),"-")</f>
        <v>-</v>
      </c>
      <c r="FK81" s="879" t="str">
        <f t="shared" si="322"/>
        <v>c</v>
      </c>
      <c r="FL81" s="877">
        <f t="shared" si="323"/>
        <v>2</v>
      </c>
      <c r="FM81" s="878" t="str">
        <f t="shared" si="324"/>
        <v/>
      </c>
      <c r="FN81" s="878" t="str">
        <f t="shared" si="325"/>
        <v/>
      </c>
      <c r="FO81" s="878" t="str">
        <f t="shared" si="326"/>
        <v/>
      </c>
      <c r="FP81" s="878" t="str">
        <f t="shared" si="327"/>
        <v/>
      </c>
      <c r="FQ81" s="878" t="str">
        <f t="shared" si="328"/>
        <v/>
      </c>
      <c r="FR81" s="878" t="str">
        <f t="shared" si="329"/>
        <v/>
      </c>
      <c r="FS81" s="878" t="str">
        <f t="shared" si="330"/>
        <v/>
      </c>
      <c r="FT81" s="840">
        <f t="shared" si="331"/>
        <v>0.5</v>
      </c>
      <c r="FU81" s="876" t="str">
        <f t="shared" si="332"/>
        <v>市民実感</v>
      </c>
      <c r="FV81" s="863" t="str">
        <f t="shared" si="333"/>
        <v>各地域で人々が集う拠点の周辺において、あらゆる世代の市民が安心・安全で快適に暮らし続け活動することができると実感することが重要であると考えるため。</v>
      </c>
      <c r="FW81" s="877" t="str">
        <f>VLOOKUP(EH81&amp;FK81&amp;FU81,プルダウン!$AC$2:$AD$71,2,FALSE)</f>
        <v>C</v>
      </c>
      <c r="FX81" s="859" t="str">
        <f>VLOOKUP(FW81,プルダウン!$A$1:$B$6,2,FALSE)</f>
        <v>政策の目的がそこそこ達成されている</v>
      </c>
      <c r="FY81" s="860"/>
      <c r="FZ81" s="859"/>
      <c r="GA81" s="889" t="str">
        <f>VLOOKUP($A81&amp;"-"&amp;GA$4,'04施策の客観指標'!$A$4:$AY$1029,COLUMN('04施策の客観指標'!$AV:$AV),FALSE)</f>
        <v>b</v>
      </c>
      <c r="GB81" s="878" t="str">
        <f>VLOOKUP($A81&amp;"-"&amp;GB$4,'04施策の客観指標'!$A$4:$AY$1029,COLUMN('04施策の客観指標'!$AV:$AV),FALSE)</f>
        <v>-</v>
      </c>
      <c r="GC81" s="878" t="str">
        <f>VLOOKUP($A81&amp;"-"&amp;GC$4,'04施策の客観指標'!$A$4:$AY$1029,COLUMN('04施策の客観指標'!$AV:$AV),FALSE)</f>
        <v>-</v>
      </c>
      <c r="GD81" s="878" t="str">
        <f>VLOOKUP($A81&amp;"-"&amp;GD$4,'04施策の客観指標'!$A$4:$AY$1029,COLUMN('04施策の客観指標'!$AV:$AV),FALSE)</f>
        <v>-</v>
      </c>
      <c r="GE81" s="878" t="str">
        <f>VLOOKUP($A81&amp;"-"&amp;GE$4,'04施策の客観指標'!$A$4:$AY$1029,COLUMN('04施策の客観指標'!$AV:$AV),FALSE)</f>
        <v>-</v>
      </c>
      <c r="GF81" s="878" t="str">
        <f>VLOOKUP($A81&amp;"-"&amp;GF$4,'04施策の客観指標'!$A$4:$AY$1029,COLUMN('04施策の客観指標'!$AV:$AV),FALSE)</f>
        <v>-</v>
      </c>
      <c r="GG81" s="878" t="str">
        <f>VLOOKUP($A81&amp;"-"&amp;GG$4,'04施策の客観指標'!$A$4:$AY$1029,COLUMN('04施策の客観指標'!$AV:$AV),FALSE)</f>
        <v>-</v>
      </c>
      <c r="GH81" s="878" t="str">
        <f>VLOOKUP($A81&amp;"-"&amp;GH$4,'04施策の客観指標'!$A$4:$AY$1029,COLUMN('04施策の客観指標'!$AV:$AV),FALSE)</f>
        <v>-</v>
      </c>
      <c r="GI81" s="878" t="str">
        <f>VLOOKUP($A81&amp;"-"&amp;GI$4,'04施策の客観指標'!$A$4:$AY$1029,COLUMN('04施策の客観指標'!$AV:$AV),FALSE)</f>
        <v>-</v>
      </c>
      <c r="GJ81" s="879" t="str">
        <f t="shared" si="334"/>
        <v>b</v>
      </c>
      <c r="GK81" s="856">
        <f>IF(GA81="-","-",VLOOKUP($A81&amp;"-"&amp;GA$4,'04施策の客観指標'!$A$4:$AY$1029,COLUMN('04施策の客観指標'!$AY:$AY),FALSE))</f>
        <v>1</v>
      </c>
      <c r="GL81" s="856" t="str">
        <f>IF(GB81="-","-",VLOOKUP($A81&amp;"-"&amp;GB$4,'04施策の客観指標'!$A$4:$AY$1029,COLUMN('04施策の客観指標'!$AY:$AY),FALSE))</f>
        <v>-</v>
      </c>
      <c r="GM81" s="856" t="str">
        <f>IF(GC81="-","-",VLOOKUP($A81&amp;"-"&amp;GC$4,'04施策の客観指標'!$A$4:$AY$1029,COLUMN('04施策の客観指標'!$AY:$AY),FALSE))</f>
        <v>-</v>
      </c>
      <c r="GN81" s="856" t="str">
        <f>IF(GD81="-","-",VLOOKUP($A81&amp;"-"&amp;GD$4,'04施策の客観指標'!$A$4:$AY$1029,COLUMN('04施策の客観指標'!$AY:$AY),FALSE))</f>
        <v>-</v>
      </c>
      <c r="GO81" s="856" t="str">
        <f>IF(GE81="-","-",VLOOKUP($A81&amp;"-"&amp;GE$4,'04施策の客観指標'!$A$4:$AY$1029,COLUMN('04施策の客観指標'!$AY:$AY),FALSE))</f>
        <v>-</v>
      </c>
      <c r="GP81" s="856" t="str">
        <f>IF(GF81="-","-",VLOOKUP($A81&amp;"-"&amp;GF$4,'04施策の客観指標'!$A$4:$AY$1029,COLUMN('04施策の客観指標'!$AY:$AY),FALSE))</f>
        <v>-</v>
      </c>
      <c r="GQ81" s="856" t="str">
        <f>IF(GG81="-","-",VLOOKUP($A81&amp;"-"&amp;GG$4,'04施策の客観指標'!$A$4:$AY$1029,COLUMN('04施策の客観指標'!$AY:$AY),FALSE))</f>
        <v>-</v>
      </c>
      <c r="GR81" s="856" t="str">
        <f>IF(GH81="-","-",VLOOKUP($A81&amp;"-"&amp;GH$4,'04施策の客観指標'!$A$4:$AY$1029,COLUMN('04施策の客観指標'!$AY:$AY),FALSE))</f>
        <v>-</v>
      </c>
      <c r="GS81" s="856" t="str">
        <f>IF(GI81="-","-",VLOOKUP($A81&amp;"-"&amp;GI$4,'04施策の客観指標'!$A$4:$AY$1029,COLUMN('04施策の客観指標'!$AY:$AY),FALSE))</f>
        <v>-</v>
      </c>
      <c r="GT81" s="879">
        <f t="shared" si="335"/>
        <v>1</v>
      </c>
      <c r="GU81" s="877">
        <f t="shared" si="336"/>
        <v>3</v>
      </c>
      <c r="GV81" s="878" t="str">
        <f t="shared" si="337"/>
        <v/>
      </c>
      <c r="GW81" s="878" t="str">
        <f t="shared" si="338"/>
        <v/>
      </c>
      <c r="GX81" s="878" t="str">
        <f t="shared" si="339"/>
        <v/>
      </c>
      <c r="GY81" s="878" t="str">
        <f t="shared" si="340"/>
        <v/>
      </c>
      <c r="GZ81" s="878" t="str">
        <f t="shared" si="341"/>
        <v/>
      </c>
      <c r="HA81" s="878" t="str">
        <f t="shared" si="342"/>
        <v/>
      </c>
      <c r="HB81" s="878" t="str">
        <f t="shared" si="343"/>
        <v/>
      </c>
      <c r="HC81" s="878" t="str">
        <f t="shared" si="344"/>
        <v/>
      </c>
      <c r="HD81" s="855">
        <f t="shared" si="345"/>
        <v>0.75</v>
      </c>
      <c r="HE81" s="877" t="str">
        <f>IF($K81="○",VLOOKUP($C81&amp;"-"&amp;HE$4,'05市民生活実感調査'!$A$3:$BC$218,COLUMN('05市民生活実感調査'!$AS:$AS),FALSE),"-")</f>
        <v>c</v>
      </c>
      <c r="HF81" s="878" t="str">
        <f>IF($L81="○",VLOOKUP($C81&amp;"-"&amp;HF$4,'05市民生活実感調査'!$A$3:$BC$218,COLUMN('05市民生活実感調査'!$AS:$AS),FALSE),"-")</f>
        <v>-</v>
      </c>
      <c r="HG81" s="878" t="str">
        <f>IF($M81="○",VLOOKUP($C81&amp;"-"&amp;HG$4,'05市民生活実感調査'!$A$3:$BC$218,COLUMN('05市民生活実感調査'!$AS:$AS),FALSE),"-")</f>
        <v>-</v>
      </c>
      <c r="HH81" s="878" t="str">
        <f>IF($N81="○",VLOOKUP($C81&amp;"-"&amp;HH$4,'05市民生活実感調査'!$A$3:$BC$218,COLUMN('05市民生活実感調査'!$AS:$AS),FALSE),"-")</f>
        <v>-</v>
      </c>
      <c r="HI81" s="878" t="str">
        <f>IF($O81="○",VLOOKUP($C81&amp;"-"&amp;HI$4,'05市民生活実感調査'!$A$3:$BC$218,COLUMN('05市民生活実感調査'!$AS:$AS),FALSE),"-")</f>
        <v>-</v>
      </c>
      <c r="HJ81" s="878" t="str">
        <f>IF($P81="○",VLOOKUP($C81&amp;"-"&amp;HJ$4,'05市民生活実感調査'!$A$3:$BC$218,COLUMN('05市民生活実感調査'!$AS:$AS),FALSE),"-")</f>
        <v>-</v>
      </c>
      <c r="HK81" s="878" t="str">
        <f>IF($Q81="○",VLOOKUP($C81&amp;"-"&amp;HK$4,'05市民生活実感調査'!$A$3:$BC$218,COLUMN('05市民生活実感調査'!$AS:$AS),FALSE),"-")</f>
        <v>-</v>
      </c>
      <c r="HL81" s="878" t="str">
        <f>IF($R81="○",VLOOKUP($C81&amp;"-"&amp;HL$4,'05市民生活実感調査'!$A$3:$BC$218,COLUMN('05市民生活実感調査'!$AS:$AS),FALSE),"-")</f>
        <v>-</v>
      </c>
      <c r="HM81" s="879" t="str">
        <f t="shared" si="346"/>
        <v>c</v>
      </c>
      <c r="HN81" s="877">
        <f t="shared" si="347"/>
        <v>2</v>
      </c>
      <c r="HO81" s="878" t="str">
        <f t="shared" si="348"/>
        <v/>
      </c>
      <c r="HP81" s="878" t="str">
        <f t="shared" si="349"/>
        <v/>
      </c>
      <c r="HQ81" s="878" t="str">
        <f t="shared" si="350"/>
        <v/>
      </c>
      <c r="HR81" s="878" t="str">
        <f t="shared" si="351"/>
        <v/>
      </c>
      <c r="HS81" s="878" t="str">
        <f t="shared" si="352"/>
        <v/>
      </c>
      <c r="HT81" s="878" t="str">
        <f t="shared" si="353"/>
        <v/>
      </c>
      <c r="HU81" s="878" t="str">
        <f t="shared" si="354"/>
        <v/>
      </c>
      <c r="HV81" s="840">
        <f t="shared" si="355"/>
        <v>0.5</v>
      </c>
      <c r="HW81" s="876" t="str">
        <f t="shared" si="356"/>
        <v>市民実感</v>
      </c>
      <c r="HX81" s="863" t="str">
        <f t="shared" si="357"/>
        <v>各地域で人々が集う拠点の周辺において、あらゆる世代の市民が安心・安全で快適に暮らし続け活動することができると実感することが重要であると考えるため。</v>
      </c>
      <c r="HY81" s="877" t="str">
        <f>VLOOKUP(GJ81&amp;HM81&amp;HW81,プルダウン!$AC$2:$AD$71,2,FALSE)</f>
        <v>C</v>
      </c>
      <c r="HZ81" s="859" t="str">
        <f>VLOOKUP(HY81,プルダウン!$A$1:$B$6,2,FALSE)</f>
        <v>政策の目的がそこそこ達成されている</v>
      </c>
      <c r="IA81" s="860"/>
      <c r="IB81" s="859"/>
      <c r="IC81" s="889" t="str">
        <f>VLOOKUP($A81&amp;"-"&amp;IC$4,'04施策の客観指標'!$A$4:$AY$1029,COLUMN('04施策の客観指標'!$AW:$AW),FALSE)</f>
        <v>a</v>
      </c>
      <c r="ID81" s="878" t="str">
        <f>VLOOKUP($A81&amp;"-"&amp;ID$4,'04施策の客観指標'!$A$4:$AY$1029,COLUMN('04施策の客観指標'!$AW:$AW),FALSE)</f>
        <v>-</v>
      </c>
      <c r="IE81" s="878" t="str">
        <f>VLOOKUP($A81&amp;"-"&amp;IE$4,'04施策の客観指標'!$A$4:$AY$1029,COLUMN('04施策の客観指標'!$AW:$AW),FALSE)</f>
        <v>-</v>
      </c>
      <c r="IF81" s="878" t="str">
        <f>VLOOKUP($A81&amp;"-"&amp;IF$4,'04施策の客観指標'!$A$4:$AY$1029,COLUMN('04施策の客観指標'!$AW:$AW),FALSE)</f>
        <v>-</v>
      </c>
      <c r="IG81" s="878" t="str">
        <f>VLOOKUP($A81&amp;"-"&amp;IG$4,'04施策の客観指標'!$A$4:$AY$1029,COLUMN('04施策の客観指標'!$AW:$AW),FALSE)</f>
        <v>-</v>
      </c>
      <c r="IH81" s="878" t="str">
        <f>VLOOKUP($A81&amp;"-"&amp;IH$4,'04施策の客観指標'!$A$4:$AY$1029,COLUMN('04施策の客観指標'!$AW:$AW),FALSE)</f>
        <v>-</v>
      </c>
      <c r="II81" s="878" t="str">
        <f>VLOOKUP($A81&amp;"-"&amp;II$4,'04施策の客観指標'!$A$4:$AY$1029,COLUMN('04施策の客観指標'!$AW:$AW),FALSE)</f>
        <v>-</v>
      </c>
      <c r="IJ81" s="878" t="str">
        <f>VLOOKUP($A81&amp;"-"&amp;IJ$4,'04施策の客観指標'!$A$4:$AY$1029,COLUMN('04施策の客観指標'!$AW:$AW),FALSE)</f>
        <v>-</v>
      </c>
      <c r="IK81" s="878" t="str">
        <f>VLOOKUP($A81&amp;"-"&amp;IK$4,'04施策の客観指標'!$A$4:$AY$1029,COLUMN('04施策の客観指標'!$AW:$AW),FALSE)</f>
        <v>-</v>
      </c>
      <c r="IL81" s="879" t="str">
        <f t="shared" si="358"/>
        <v>a</v>
      </c>
      <c r="IM81" s="856">
        <f>IF(IC81="-","-",VLOOKUP($A81&amp;"-"&amp;IC$4,'04施策の客観指標'!$A$4:$AY$1029,COLUMN('04施策の客観指標'!$AY:$AY),FALSE))</f>
        <v>1</v>
      </c>
      <c r="IN81" s="856" t="str">
        <f>IF(ID81="-","-",VLOOKUP($A81&amp;"-"&amp;ID$4,'04施策の客観指標'!$A$4:$AY$1029,COLUMN('04施策の客観指標'!$AY:$AY),FALSE))</f>
        <v>-</v>
      </c>
      <c r="IO81" s="856" t="str">
        <f>IF(IE81="-","-",VLOOKUP($A81&amp;"-"&amp;IE$4,'04施策の客観指標'!$A$4:$AY$1029,COLUMN('04施策の客観指標'!$AY:$AY),FALSE))</f>
        <v>-</v>
      </c>
      <c r="IP81" s="856" t="str">
        <f>IF(IF81="-","-",VLOOKUP($A81&amp;"-"&amp;IF$4,'04施策の客観指標'!$A$4:$AY$1029,COLUMN('04施策の客観指標'!$AY:$AY),FALSE))</f>
        <v>-</v>
      </c>
      <c r="IQ81" s="856" t="str">
        <f>IF(IG81="-","-",VLOOKUP($A81&amp;"-"&amp;IG$4,'04施策の客観指標'!$A$4:$AY$1029,COLUMN('04施策の客観指標'!$AY:$AY),FALSE))</f>
        <v>-</v>
      </c>
      <c r="IR81" s="856" t="str">
        <f>IF(IH81="-","-",VLOOKUP($A81&amp;"-"&amp;IH$4,'04施策の客観指標'!$A$4:$AY$1029,COLUMN('04施策の客観指標'!$AY:$AY),FALSE))</f>
        <v>-</v>
      </c>
      <c r="IS81" s="856" t="str">
        <f>IF(II81="-","-",VLOOKUP($A81&amp;"-"&amp;II$4,'04施策の客観指標'!$A$4:$AY$1029,COLUMN('04施策の客観指標'!$AY:$AY),FALSE))</f>
        <v>-</v>
      </c>
      <c r="IT81" s="856" t="str">
        <f>IF(IJ81="-","-",VLOOKUP($A81&amp;"-"&amp;IJ$4,'04施策の客観指標'!$A$4:$AY$1029,COLUMN('04施策の客観指標'!$AY:$AY),FALSE))</f>
        <v>-</v>
      </c>
      <c r="IU81" s="856" t="str">
        <f>IF(IK81="-","-",VLOOKUP($A81&amp;"-"&amp;IK$4,'04施策の客観指標'!$A$4:$AY$1029,COLUMN('04施策の客観指標'!$AY:$AY),FALSE))</f>
        <v>-</v>
      </c>
      <c r="IV81" s="879">
        <f t="shared" si="359"/>
        <v>1</v>
      </c>
      <c r="IW81" s="877">
        <f t="shared" si="360"/>
        <v>4</v>
      </c>
      <c r="IX81" s="878" t="str">
        <f t="shared" si="361"/>
        <v/>
      </c>
      <c r="IY81" s="878" t="str">
        <f t="shared" si="362"/>
        <v/>
      </c>
      <c r="IZ81" s="878" t="str">
        <f t="shared" si="363"/>
        <v/>
      </c>
      <c r="JA81" s="878" t="str">
        <f t="shared" si="364"/>
        <v/>
      </c>
      <c r="JB81" s="878" t="str">
        <f t="shared" si="365"/>
        <v/>
      </c>
      <c r="JC81" s="878" t="str">
        <f t="shared" si="366"/>
        <v/>
      </c>
      <c r="JD81" s="878" t="str">
        <f t="shared" si="367"/>
        <v/>
      </c>
      <c r="JE81" s="878" t="str">
        <f t="shared" si="368"/>
        <v/>
      </c>
      <c r="JF81" s="855">
        <f t="shared" si="369"/>
        <v>1</v>
      </c>
      <c r="JG81" s="877" t="str">
        <f>IF($K81="○",VLOOKUP($C81&amp;"-"&amp;JG$4,'05市民生活実感調査'!$A$3:$BC$218,COLUMN('05市民生活実感調査'!$BC:$BC),FALSE),"-")</f>
        <v>c</v>
      </c>
      <c r="JH81" s="878" t="str">
        <f>IF($L81="○",VLOOKUP($C81&amp;"-"&amp;JH$4,'05市民生活実感調査'!$A$3:$BC$218,COLUMN('05市民生活実感調査'!$BC:$BC),FALSE),"-")</f>
        <v>-</v>
      </c>
      <c r="JI81" s="878" t="str">
        <f>IF($M81="○",VLOOKUP($C81&amp;"-"&amp;JI$4,'05市民生活実感調査'!$A$3:$BC$218,COLUMN('05市民生活実感調査'!$BC:$BC),FALSE),"-")</f>
        <v>-</v>
      </c>
      <c r="JJ81" s="878" t="str">
        <f>IF($N81="○",VLOOKUP($C81&amp;"-"&amp;JJ$4,'05市民生活実感調査'!$A$3:$BC$218,COLUMN('05市民生活実感調査'!$BC:$BC),FALSE),"-")</f>
        <v>-</v>
      </c>
      <c r="JK81" s="878" t="str">
        <f>IF($O81="○",VLOOKUP($C81&amp;"-"&amp;JK$4,'05市民生活実感調査'!$A$3:$BC$218,COLUMN('05市民生活実感調査'!$BC:$BC),FALSE),"-")</f>
        <v>-</v>
      </c>
      <c r="JL81" s="878" t="str">
        <f>IF($P81="○",VLOOKUP($C81&amp;"-"&amp;JL$4,'05市民生活実感調査'!$A$3:$BC$218,COLUMN('05市民生活実感調査'!$BC:$BC),FALSE),"-")</f>
        <v>-</v>
      </c>
      <c r="JM81" s="878" t="str">
        <f>IF($Q81="○",VLOOKUP($C81&amp;"-"&amp;JM$4,'05市民生活実感調査'!$A$3:$BC$218,COLUMN('05市民生活実感調査'!$BC:$BC),FALSE),"-")</f>
        <v>-</v>
      </c>
      <c r="JN81" s="878" t="str">
        <f>IF($R81="○",VLOOKUP($C81&amp;"-"&amp;JN$4,'05市民生活実感調査'!$A$3:$BC$218,COLUMN('05市民生活実感調査'!$BC:$BC),FALSE),"-")</f>
        <v>-</v>
      </c>
      <c r="JO81" s="879" t="str">
        <f t="shared" si="370"/>
        <v>c</v>
      </c>
      <c r="JP81" s="877">
        <f t="shared" si="371"/>
        <v>2</v>
      </c>
      <c r="JQ81" s="878" t="str">
        <f t="shared" si="372"/>
        <v/>
      </c>
      <c r="JR81" s="878" t="str">
        <f t="shared" si="373"/>
        <v/>
      </c>
      <c r="JS81" s="878" t="str">
        <f t="shared" si="374"/>
        <v/>
      </c>
      <c r="JT81" s="878" t="str">
        <f t="shared" si="375"/>
        <v/>
      </c>
      <c r="JU81" s="878" t="str">
        <f t="shared" si="376"/>
        <v/>
      </c>
      <c r="JV81" s="878" t="str">
        <f t="shared" si="377"/>
        <v/>
      </c>
      <c r="JW81" s="878" t="str">
        <f t="shared" si="378"/>
        <v/>
      </c>
      <c r="JX81" s="840">
        <f t="shared" si="379"/>
        <v>0.5</v>
      </c>
      <c r="JY81" s="876" t="str">
        <f t="shared" ref="JY81:JY112" si="405">$BO81</f>
        <v>市民実感</v>
      </c>
      <c r="JZ81" s="863" t="str">
        <f t="shared" si="380"/>
        <v>各地域で人々が集う拠点の周辺において、あらゆる世代の市民が安心・安全で快適に暮らし続け活動することができると実感することが重要であると考えるため。</v>
      </c>
      <c r="KA81" s="877" t="str">
        <f>VLOOKUP(IL81&amp;JO81&amp;JY81,プルダウン!$AC$2:$AD$71,2,FALSE)</f>
        <v>B</v>
      </c>
      <c r="KB81" s="859" t="str">
        <f>VLOOKUP(KA81,プルダウン!$A$1:$B$6,2,FALSE)</f>
        <v>政策の目的がかなり達成されている</v>
      </c>
      <c r="KC81" s="860"/>
      <c r="KD81" s="859"/>
      <c r="KE81" s="883" t="str">
        <f>VLOOKUP($A81&amp;"-"&amp;KE$4,'04施策の客観指標'!$A$4:$AY$1029,COLUMN('04施策の客観指標'!$AX:$AX),FALSE)</f>
        <v>a</v>
      </c>
      <c r="KF81" s="813" t="str">
        <f>VLOOKUP($A81&amp;"-"&amp;KF$4,'04施策の客観指標'!$A$4:$AY$1029,COLUMN('04施策の客観指標'!$AX:$AX),FALSE)</f>
        <v>-</v>
      </c>
      <c r="KG81" s="813" t="str">
        <f>VLOOKUP($A81&amp;"-"&amp;KG$4,'04施策の客観指標'!$A$4:$AY$1029,COLUMN('04施策の客観指標'!$AX:$AX),FALSE)</f>
        <v>-</v>
      </c>
      <c r="KH81" s="813" t="str">
        <f>VLOOKUP($A81&amp;"-"&amp;KH$4,'04施策の客観指標'!$A$4:$AY$1029,COLUMN('04施策の客観指標'!$AX:$AX),FALSE)</f>
        <v>-</v>
      </c>
      <c r="KI81" s="813" t="str">
        <f>VLOOKUP($A81&amp;"-"&amp;KI$4,'04施策の客観指標'!$A$4:$AY$1029,COLUMN('04施策の客観指標'!$AX:$AX),FALSE)</f>
        <v>-</v>
      </c>
      <c r="KJ81" s="813" t="str">
        <f>VLOOKUP($A81&amp;"-"&amp;KJ$4,'04施策の客観指標'!$A$4:$AY$1029,COLUMN('04施策の客観指標'!$AX:$AX),FALSE)</f>
        <v>-</v>
      </c>
      <c r="KK81" s="813" t="str">
        <f>VLOOKUP($A81&amp;"-"&amp;KK$4,'04施策の客観指標'!$A$4:$AY$1029,COLUMN('04施策の客観指標'!$AX:$AX),FALSE)</f>
        <v>-</v>
      </c>
      <c r="KL81" s="813" t="str">
        <f>VLOOKUP($A81&amp;"-"&amp;KL$4,'04施策の客観指標'!$A$4:$AY$1029,COLUMN('04施策の客観指標'!$AX:$AX),FALSE)</f>
        <v>-</v>
      </c>
      <c r="KM81" s="813" t="str">
        <f>VLOOKUP($A81&amp;"-"&amp;KM$4,'04施策の客観指標'!$A$4:$AY$1029,COLUMN('04施策の客観指標'!$AX:$AX),FALSE)</f>
        <v>-</v>
      </c>
      <c r="KN81" s="814" t="str">
        <f t="shared" si="381"/>
        <v>a</v>
      </c>
      <c r="KO81" s="423">
        <f>IF(KE81="-","-",VLOOKUP($A81&amp;"-"&amp;KE$4,'04施策の客観指標'!$A$4:$AY$1029,COLUMN('04施策の客観指標'!$AY:$AY),FALSE))</f>
        <v>1</v>
      </c>
      <c r="KP81" s="423" t="str">
        <f>IF(KF81="-","-",VLOOKUP($A81&amp;"-"&amp;KF$4,'04施策の客観指標'!$A$4:$AY$1029,COLUMN('04施策の客観指標'!$AY:$AY),FALSE))</f>
        <v>-</v>
      </c>
      <c r="KQ81" s="423" t="str">
        <f>IF(KG81="-","-",VLOOKUP($A81&amp;"-"&amp;KG$4,'04施策の客観指標'!$A$4:$AY$1029,COLUMN('04施策の客観指標'!$AY:$AY),FALSE))</f>
        <v>-</v>
      </c>
      <c r="KR81" s="423" t="str">
        <f>IF(KH81="-","-",VLOOKUP($A81&amp;"-"&amp;KH$4,'04施策の客観指標'!$A$4:$AY$1029,COLUMN('04施策の客観指標'!$AY:$AY),FALSE))</f>
        <v>-</v>
      </c>
      <c r="KS81" s="423" t="str">
        <f>IF(KI81="-","-",VLOOKUP($A81&amp;"-"&amp;KI$4,'04施策の客観指標'!$A$4:$AY$1029,COLUMN('04施策の客観指標'!$AY:$AY),FALSE))</f>
        <v>-</v>
      </c>
      <c r="KT81" s="423" t="str">
        <f>IF(KJ81="-","-",VLOOKUP($A81&amp;"-"&amp;KJ$4,'04施策の客観指標'!$A$4:$AY$1029,COLUMN('04施策の客観指標'!$AY:$AY),FALSE))</f>
        <v>-</v>
      </c>
      <c r="KU81" s="423" t="str">
        <f>IF(KK81="-","-",VLOOKUP($A81&amp;"-"&amp;KK$4,'04施策の客観指標'!$A$4:$AY$1029,COLUMN('04施策の客観指標'!$AY:$AY),FALSE))</f>
        <v>-</v>
      </c>
      <c r="KV81" s="423" t="str">
        <f>IF(KL81="-","-",VLOOKUP($A81&amp;"-"&amp;KL$4,'04施策の客観指標'!$A$4:$AY$1029,COLUMN('04施策の客観指標'!$AY:$AY),FALSE))</f>
        <v>-</v>
      </c>
      <c r="KW81" s="423" t="str">
        <f>IF(KM81="-","-",VLOOKUP($A81&amp;"-"&amp;KM$4,'04施策の客観指標'!$A$4:$AY$1029,COLUMN('04施策の客観指標'!$AY:$AY),FALSE))</f>
        <v>-</v>
      </c>
      <c r="KX81" s="234">
        <f t="shared" si="382"/>
        <v>1</v>
      </c>
      <c r="KY81" s="237">
        <f t="shared" si="383"/>
        <v>4</v>
      </c>
      <c r="KZ81" s="187" t="str">
        <f t="shared" si="384"/>
        <v/>
      </c>
      <c r="LA81" s="187" t="str">
        <f t="shared" si="385"/>
        <v/>
      </c>
      <c r="LB81" s="187" t="str">
        <f t="shared" si="386"/>
        <v/>
      </c>
      <c r="LC81" s="187" t="str">
        <f t="shared" si="387"/>
        <v/>
      </c>
      <c r="LD81" s="187" t="str">
        <f t="shared" si="388"/>
        <v/>
      </c>
      <c r="LE81" s="187" t="str">
        <f t="shared" si="389"/>
        <v/>
      </c>
      <c r="LF81" s="187" t="str">
        <f t="shared" si="390"/>
        <v/>
      </c>
      <c r="LG81" s="187" t="str">
        <f t="shared" si="391"/>
        <v/>
      </c>
      <c r="LH81" s="240">
        <f t="shared" si="392"/>
        <v>1</v>
      </c>
      <c r="LI81" s="820" t="str">
        <f>IF($K81="○",VLOOKUP($C81&amp;"-"&amp;LI$4,'05市民生活実感調査'!$A$3:$BM$218,COLUMN('05市民生活実感調査'!$BM:$BM),FALSE),"-")</f>
        <v>c</v>
      </c>
      <c r="LJ81" s="821" t="str">
        <f>IF($L81="○",VLOOKUP($C81&amp;"-"&amp;LJ$4,'05市民生活実感調査'!$A$3:$BM$218,COLUMN('05市民生活実感調査'!$BM:$BM),FALSE),"-")</f>
        <v>-</v>
      </c>
      <c r="LK81" s="821" t="str">
        <f>IF($M81="○",VLOOKUP($C81&amp;"-"&amp;LK$4,'05市民生活実感調査'!$A$3:$BM$218,COLUMN('05市民生活実感調査'!$BM:$BM),FALSE),"-")</f>
        <v>-</v>
      </c>
      <c r="LL81" s="821" t="str">
        <f>IF($N81="○",VLOOKUP($C81&amp;"-"&amp;LL$4,'05市民生活実感調査'!$A$3:$BM$218,COLUMN('05市民生活実感調査'!$BM:$BM),FALSE),"-")</f>
        <v>-</v>
      </c>
      <c r="LM81" s="821" t="str">
        <f>IF($O81="○",VLOOKUP($C81&amp;"-"&amp;LM$4,'05市民生活実感調査'!$A$3:$BM$218,COLUMN('05市民生活実感調査'!$BM:$BM),FALSE),"-")</f>
        <v>-</v>
      </c>
      <c r="LN81" s="821" t="str">
        <f>IF($P81="○",VLOOKUP($C81&amp;"-"&amp;LN$4,'05市民生活実感調査'!$A$3:$BM$218,COLUMN('05市民生活実感調査'!$BM:$BM),FALSE),"-")</f>
        <v>-</v>
      </c>
      <c r="LO81" s="821" t="str">
        <f>IF($Q81="○",VLOOKUP($C81&amp;"-"&amp;LO$4,'05市民生活実感調査'!$A$3:$BM$218,COLUMN('05市民生活実感調査'!$BM:$BM),FALSE),"-")</f>
        <v>-</v>
      </c>
      <c r="LP81" s="821" t="str">
        <f>IF($R81="○",VLOOKUP($C81&amp;"-"&amp;LP$4,'05市民生活実感調査'!$A$3:$BM$218,COLUMN('05市民生活実感調査'!$BM:$BM),FALSE),"-")</f>
        <v>-</v>
      </c>
      <c r="LQ81" s="822" t="str">
        <f t="shared" si="393"/>
        <v>c</v>
      </c>
      <c r="LR81" s="237">
        <f t="shared" si="394"/>
        <v>2</v>
      </c>
      <c r="LS81" s="187" t="str">
        <f t="shared" si="395"/>
        <v/>
      </c>
      <c r="LT81" s="187" t="str">
        <f t="shared" si="396"/>
        <v/>
      </c>
      <c r="LU81" s="187" t="str">
        <f t="shared" si="397"/>
        <v/>
      </c>
      <c r="LV81" s="187" t="str">
        <f t="shared" si="398"/>
        <v/>
      </c>
      <c r="LW81" s="187" t="str">
        <f t="shared" si="399"/>
        <v/>
      </c>
      <c r="LX81" s="187" t="str">
        <f t="shared" si="400"/>
        <v/>
      </c>
      <c r="LY81" s="187" t="str">
        <f t="shared" si="401"/>
        <v/>
      </c>
      <c r="LZ81" s="422">
        <f t="shared" si="402"/>
        <v>0.5</v>
      </c>
      <c r="MA81" s="103" t="str">
        <f t="shared" ref="MA81:MA118" si="406">$BO81</f>
        <v>市民実感</v>
      </c>
      <c r="MB81" s="104" t="str">
        <f t="shared" si="403"/>
        <v>各地域で人々が集う拠点の周辺において、あらゆる世代の市民が安心・安全で快適に暮らし続け活動することができると実感することが重要であると考えるため。</v>
      </c>
      <c r="MC81" s="823" t="str">
        <f>VLOOKUP(KN81&amp;LQ81&amp;MA81,プルダウン!$AC$2:$AD$71,2,FALSE)</f>
        <v>B</v>
      </c>
      <c r="MD81" s="824" t="str">
        <f>VLOOKUP(MC81,プルダウン!$A$1:$B$6,2,FALSE)</f>
        <v>政策の目的がかなり達成されている</v>
      </c>
      <c r="ME81" s="91"/>
      <c r="MF81" s="190"/>
    </row>
    <row r="82" spans="1:344" ht="235.5" customHeight="1">
      <c r="A82" s="231">
        <v>2102</v>
      </c>
      <c r="B82" s="104" t="s">
        <v>234</v>
      </c>
      <c r="C82" s="237">
        <f t="shared" si="264"/>
        <v>21</v>
      </c>
      <c r="D82" s="190" t="str">
        <f>IFERROR(VLOOKUP(C82,プルダウン!$L$2:$M$28,2,FALSE),"-")</f>
        <v>土地・空間利用と都市機能配置</v>
      </c>
      <c r="E82" s="104"/>
      <c r="F82" s="232" t="s">
        <v>1414</v>
      </c>
      <c r="G82" s="117" t="s">
        <v>521</v>
      </c>
      <c r="H82" s="91"/>
      <c r="I82" s="117"/>
      <c r="J82" s="104"/>
      <c r="K82" s="420" t="s">
        <v>83</v>
      </c>
      <c r="L82" s="421" t="s">
        <v>383</v>
      </c>
      <c r="M82" s="421" t="s">
        <v>83</v>
      </c>
      <c r="N82" s="421" t="s">
        <v>83</v>
      </c>
      <c r="O82" s="421" t="s">
        <v>83</v>
      </c>
      <c r="P82" s="421" t="s">
        <v>83</v>
      </c>
      <c r="Q82" s="421" t="s">
        <v>83</v>
      </c>
      <c r="R82" s="422" t="s">
        <v>83</v>
      </c>
      <c r="S82" s="877" t="str">
        <f>VLOOKUP($A82&amp;"-"&amp;S$4,'04施策の客観指標'!$A$4:$AY$1029,COLUMN('04施策の客観指標'!$AS:$AS),FALSE)</f>
        <v>a</v>
      </c>
      <c r="T82" s="878" t="str">
        <f>VLOOKUP($A82&amp;"-"&amp;T$4,'04施策の客観指標'!$A$4:$AY$1029,COLUMN('04施策の客観指標'!$AS:$AS),FALSE)</f>
        <v>-</v>
      </c>
      <c r="U82" s="878" t="str">
        <f>VLOOKUP($A82&amp;"-"&amp;U$4,'04施策の客観指標'!$A$4:$AY$1029,COLUMN('04施策の客観指標'!$AS:$AS),FALSE)</f>
        <v>-</v>
      </c>
      <c r="V82" s="878" t="str">
        <f>VLOOKUP($A82&amp;"-"&amp;V$4,'04施策の客観指標'!$A$4:$AY$1029,COLUMN('04施策の客観指標'!$AS:$AS),FALSE)</f>
        <v>-</v>
      </c>
      <c r="W82" s="878" t="str">
        <f>VLOOKUP($A82&amp;"-"&amp;W$4,'04施策の客観指標'!$A$4:$AY$1029,COLUMN('04施策の客観指標'!$AS:$AS),FALSE)</f>
        <v>-</v>
      </c>
      <c r="X82" s="878" t="str">
        <f>VLOOKUP($A82&amp;"-"&amp;X$4,'04施策の客観指標'!$A$4:$AY$1029,COLUMN('04施策の客観指標'!$AS:$AS),FALSE)</f>
        <v>-</v>
      </c>
      <c r="Y82" s="878" t="str">
        <f>VLOOKUP($A82&amp;"-"&amp;Y$4,'04施策の客観指標'!$A$4:$AY$1029,COLUMN('04施策の客観指標'!$AS:$AS),FALSE)</f>
        <v>-</v>
      </c>
      <c r="Z82" s="878" t="str">
        <f>VLOOKUP($A82&amp;"-"&amp;Z$4,'04施策の客観指標'!$A$4:$AY$1029,COLUMN('04施策の客観指標'!$AS:$AS),FALSE)</f>
        <v>-</v>
      </c>
      <c r="AA82" s="852" t="str">
        <f>VLOOKUP($A82&amp;"-"&amp;AA$4,'04施策の客観指標'!$A$4:$AY$1029,COLUMN('04施策の客観指標'!$AS:$AS),FALSE)</f>
        <v>-</v>
      </c>
      <c r="AB82" s="876" t="str">
        <f t="shared" si="265"/>
        <v>a</v>
      </c>
      <c r="AC82" s="856">
        <v>1</v>
      </c>
      <c r="AD82" s="878" t="s">
        <v>83</v>
      </c>
      <c r="AE82" s="878" t="s">
        <v>83</v>
      </c>
      <c r="AF82" s="878" t="s">
        <v>83</v>
      </c>
      <c r="AG82" s="878" t="s">
        <v>83</v>
      </c>
      <c r="AH82" s="878" t="s">
        <v>83</v>
      </c>
      <c r="AI82" s="878" t="s">
        <v>83</v>
      </c>
      <c r="AJ82" s="878" t="s">
        <v>83</v>
      </c>
      <c r="AK82" s="878" t="s">
        <v>83</v>
      </c>
      <c r="AL82" s="879">
        <f t="shared" si="266"/>
        <v>1</v>
      </c>
      <c r="AM82" s="877">
        <f t="shared" si="267"/>
        <v>4</v>
      </c>
      <c r="AN82" s="878" t="str">
        <f t="shared" si="268"/>
        <v/>
      </c>
      <c r="AO82" s="878" t="str">
        <f t="shared" si="269"/>
        <v/>
      </c>
      <c r="AP82" s="878" t="str">
        <f t="shared" si="270"/>
        <v/>
      </c>
      <c r="AQ82" s="878" t="str">
        <f t="shared" si="271"/>
        <v/>
      </c>
      <c r="AR82" s="878" t="str">
        <f t="shared" si="272"/>
        <v/>
      </c>
      <c r="AS82" s="878" t="str">
        <f t="shared" si="273"/>
        <v/>
      </c>
      <c r="AT82" s="878" t="str">
        <f t="shared" si="274"/>
        <v/>
      </c>
      <c r="AU82" s="852" t="str">
        <f t="shared" si="275"/>
        <v/>
      </c>
      <c r="AV82" s="855">
        <f t="shared" si="276"/>
        <v>1</v>
      </c>
      <c r="AW82" s="856" t="str">
        <f>IF($K82="○",VLOOKUP($C82&amp;"-"&amp;AW$4,'05市民生活実感調査'!$A$3:$BC$218,COLUMN('05市民生活実感調査'!$O:$O),FALSE),"-")</f>
        <v>-</v>
      </c>
      <c r="AX82" s="878" t="str">
        <f>IF($L82="○",VLOOKUP($C82&amp;"-"&amp;AX$4,'05市民生活実感調査'!$A$3:$BC$218,COLUMN('05市民生活実感調査'!$O:$O),FALSE),"-")</f>
        <v>b</v>
      </c>
      <c r="AY82" s="878" t="str">
        <f>IF($M82="○",VLOOKUP($C82&amp;"-"&amp;AY$4,'05市民生活実感調査'!$A$3:$BC$218,COLUMN('05市民生活実感調査'!$O:$O),FALSE),"-")</f>
        <v>-</v>
      </c>
      <c r="AZ82" s="878" t="str">
        <f>IF($N82="○",VLOOKUP($C82&amp;"-"&amp;AZ$4,'05市民生活実感調査'!$A$3:$BC$218,COLUMN('05市民生活実感調査'!$O:$O),FALSE),"-")</f>
        <v>-</v>
      </c>
      <c r="BA82" s="878" t="str">
        <f>IF($O82="○",VLOOKUP($C82&amp;"-"&amp;BA$4,'05市民生活実感調査'!$A$3:$BC$218,COLUMN('05市民生活実感調査'!$O:$O),FALSE),"-")</f>
        <v>-</v>
      </c>
      <c r="BB82" s="878" t="str">
        <f>IF($P82="○",VLOOKUP($C82&amp;"-"&amp;BB$4,'05市民生活実感調査'!$A$3:$BC$218,COLUMN('05市民生活実感調査'!$O:$O),FALSE),"-")</f>
        <v>-</v>
      </c>
      <c r="BC82" s="878" t="str">
        <f>IF($Q82="○",VLOOKUP($C82&amp;"-"&amp;BC$4,'05市民生活実感調査'!$A$3:$BC$218,COLUMN('05市民生活実感調査'!$O:$O),FALSE),"-")</f>
        <v>-</v>
      </c>
      <c r="BD82" s="878" t="str">
        <f>IF($R82="○",VLOOKUP($C82&amp;"-"&amp;BD$4,'05市民生活実感調査'!$A$3:$BC$218,COLUMN('05市民生活実感調査'!$O:$O),FALSE),"-")</f>
        <v>-</v>
      </c>
      <c r="BE82" s="879" t="str">
        <f t="shared" si="277"/>
        <v>b</v>
      </c>
      <c r="BF82" s="877" t="str">
        <f t="shared" si="278"/>
        <v/>
      </c>
      <c r="BG82" s="878">
        <f t="shared" si="279"/>
        <v>3</v>
      </c>
      <c r="BH82" s="878" t="str">
        <f t="shared" si="280"/>
        <v/>
      </c>
      <c r="BI82" s="878" t="str">
        <f t="shared" si="281"/>
        <v/>
      </c>
      <c r="BJ82" s="878" t="str">
        <f t="shared" si="282"/>
        <v/>
      </c>
      <c r="BK82" s="878" t="str">
        <f t="shared" si="283"/>
        <v/>
      </c>
      <c r="BL82" s="878" t="str">
        <f t="shared" si="284"/>
        <v/>
      </c>
      <c r="BM82" s="878" t="str">
        <f t="shared" si="285"/>
        <v/>
      </c>
      <c r="BN82" s="840">
        <f t="shared" si="286"/>
        <v>0.75</v>
      </c>
      <c r="BO82" s="880" t="s">
        <v>123</v>
      </c>
      <c r="BP82" s="863" t="s">
        <v>1935</v>
      </c>
      <c r="BQ82" s="877" t="s">
        <v>313</v>
      </c>
      <c r="BR82" s="887" t="str">
        <f>VLOOKUP(BQ82,プルダウン!$A$1:$B$6,2,FALSE)</f>
        <v>政策の目的がかなり達成されている</v>
      </c>
      <c r="BS82" s="881" t="s">
        <v>12</v>
      </c>
      <c r="BT82" s="951" t="s">
        <v>12</v>
      </c>
      <c r="BU82" s="863" t="s">
        <v>1686</v>
      </c>
      <c r="BV82" s="891"/>
      <c r="BW82" s="889" t="str">
        <f>VLOOKUP($A82&amp;"-"&amp;BW$4,'04施策の客観指標'!$A$4:$AY$1029,COLUMN('04施策の客観指標'!$AT:$AT),FALSE)</f>
        <v>a</v>
      </c>
      <c r="BX82" s="878" t="str">
        <f>VLOOKUP($A82&amp;"-"&amp;BX$4,'04施策の客観指標'!$A$4:$AY$1029,COLUMN('04施策の客観指標'!$AT:$AT),FALSE)</f>
        <v>-</v>
      </c>
      <c r="BY82" s="878" t="str">
        <f>VLOOKUP($A82&amp;"-"&amp;BY$4,'04施策の客観指標'!$A$4:$AY$1029,COLUMN('04施策の客観指標'!$AT:$AT),FALSE)</f>
        <v>-</v>
      </c>
      <c r="BZ82" s="878" t="str">
        <f>VLOOKUP($A82&amp;"-"&amp;BZ$4,'04施策の客観指標'!$A$4:$AY$1029,COLUMN('04施策の客観指標'!$AT:$AT),FALSE)</f>
        <v>-</v>
      </c>
      <c r="CA82" s="878" t="str">
        <f>VLOOKUP($A82&amp;"-"&amp;CA$4,'04施策の客観指標'!$A$4:$AY$1029,COLUMN('04施策の客観指標'!$AT:$AT),FALSE)</f>
        <v>-</v>
      </c>
      <c r="CB82" s="878" t="str">
        <f>VLOOKUP($A82&amp;"-"&amp;CB$4,'04施策の客観指標'!$A$4:$AY$1029,COLUMN('04施策の客観指標'!$AT:$AT),FALSE)</f>
        <v>-</v>
      </c>
      <c r="CC82" s="878" t="str">
        <f>VLOOKUP($A82&amp;"-"&amp;CC$4,'04施策の客観指標'!$A$4:$AY$1029,COLUMN('04施策の客観指標'!$AT:$AT),FALSE)</f>
        <v>-</v>
      </c>
      <c r="CD82" s="878" t="str">
        <f>VLOOKUP($A82&amp;"-"&amp;CD$4,'04施策の客観指標'!$A$4:$AY$1029,COLUMN('04施策の客観指標'!$AT:$AT),FALSE)</f>
        <v>-</v>
      </c>
      <c r="CE82" s="852" t="str">
        <f>VLOOKUP($A82&amp;"-"&amp;CE$4,'04施策の客観指標'!$A$4:$AY$1029,COLUMN('04施策の客観指標'!$AT:$AT),FALSE)</f>
        <v>-</v>
      </c>
      <c r="CF82" s="879" t="str">
        <f t="shared" si="287"/>
        <v>a</v>
      </c>
      <c r="CG82" s="856">
        <f>IF(BW82="-","-",VLOOKUP($A82&amp;"-"&amp;BW$4,'04施策の客観指標'!$A$4:$AY$1029,COLUMN('04施策の客観指標'!$AY:$AY),FALSE))</f>
        <v>1</v>
      </c>
      <c r="CH82" s="856" t="str">
        <f>IF(BX82="-","-",VLOOKUP($A82&amp;"-"&amp;BX$4,'04施策の客観指標'!$A$4:$AY$1029,COLUMN('04施策の客観指標'!$AY:$AY),FALSE))</f>
        <v>-</v>
      </c>
      <c r="CI82" s="856" t="str">
        <f>IF(BY82="-","-",VLOOKUP($A82&amp;"-"&amp;BY$4,'04施策の客観指標'!$A$4:$AY$1029,COLUMN('04施策の客観指標'!$AY:$AY),FALSE))</f>
        <v>-</v>
      </c>
      <c r="CJ82" s="856" t="str">
        <f>IF(BZ82="-","-",VLOOKUP($A82&amp;"-"&amp;BZ$4,'04施策の客観指標'!$A$4:$AY$1029,COLUMN('04施策の客観指標'!$AY:$AY),FALSE))</f>
        <v>-</v>
      </c>
      <c r="CK82" s="856" t="str">
        <f>IF(CA82="-","-",VLOOKUP($A82&amp;"-"&amp;CA$4,'04施策の客観指標'!$A$4:$AY$1029,COLUMN('04施策の客観指標'!$AY:$AY),FALSE))</f>
        <v>-</v>
      </c>
      <c r="CL82" s="856" t="str">
        <f>IF(CB82="-","-",VLOOKUP($A82&amp;"-"&amp;CB$4,'04施策の客観指標'!$A$4:$AY$1029,COLUMN('04施策の客観指標'!$AY:$AY),FALSE))</f>
        <v>-</v>
      </c>
      <c r="CM82" s="856" t="str">
        <f>IF(CC82="-","-",VLOOKUP($A82&amp;"-"&amp;CC$4,'04施策の客観指標'!$A$4:$AY$1029,COLUMN('04施策の客観指標'!$AY:$AY),FALSE))</f>
        <v>-</v>
      </c>
      <c r="CN82" s="856" t="str">
        <f>IF(CD82="-","-",VLOOKUP($A82&amp;"-"&amp;CD$4,'04施策の客観指標'!$A$4:$AY$1029,COLUMN('04施策の客観指標'!$AY:$AY),FALSE))</f>
        <v>-</v>
      </c>
      <c r="CO82" s="856" t="str">
        <f>IF(CE82="-","-",VLOOKUP($A82&amp;"-"&amp;CE$4,'04施策の客観指標'!$A$4:$AY$1029,COLUMN('04施策の客観指標'!$AY:$AY),FALSE))</f>
        <v>-</v>
      </c>
      <c r="CP82" s="879">
        <f t="shared" si="288"/>
        <v>1</v>
      </c>
      <c r="CQ82" s="877">
        <f t="shared" si="289"/>
        <v>4</v>
      </c>
      <c r="CR82" s="878" t="str">
        <f t="shared" si="290"/>
        <v/>
      </c>
      <c r="CS82" s="878" t="str">
        <f t="shared" si="291"/>
        <v/>
      </c>
      <c r="CT82" s="878" t="str">
        <f t="shared" si="292"/>
        <v/>
      </c>
      <c r="CU82" s="878" t="str">
        <f t="shared" si="293"/>
        <v/>
      </c>
      <c r="CV82" s="878" t="str">
        <f t="shared" si="294"/>
        <v/>
      </c>
      <c r="CW82" s="878" t="str">
        <f t="shared" si="295"/>
        <v/>
      </c>
      <c r="CX82" s="878" t="str">
        <f t="shared" si="296"/>
        <v/>
      </c>
      <c r="CY82" s="878" t="str">
        <f t="shared" si="297"/>
        <v/>
      </c>
      <c r="CZ82" s="855">
        <f t="shared" si="298"/>
        <v>1</v>
      </c>
      <c r="DA82" s="877" t="str">
        <f>IF($K82="○",VLOOKUP($C82&amp;"-"&amp;DA$4,'05市民生活実感調査'!$A$3:$BC$218,COLUMN('05市民生活実感調査'!$Y:$Y),FALSE),"-")</f>
        <v>-</v>
      </c>
      <c r="DB82" s="878" t="str">
        <f>IF($L82="○",VLOOKUP($C82&amp;"-"&amp;DB$4,'05市民生活実感調査'!$A$3:$BC$218,COLUMN('05市民生活実感調査'!$Y:$Y),FALSE),"-")</f>
        <v>b</v>
      </c>
      <c r="DC82" s="878" t="str">
        <f>IF($M82="○",VLOOKUP($C82&amp;"-"&amp;DC$4,'05市民生活実感調査'!$A$3:$BC$218,COLUMN('05市民生活実感調査'!$Y:$Y),FALSE),"-")</f>
        <v>-</v>
      </c>
      <c r="DD82" s="878" t="str">
        <f>IF($N82="○",VLOOKUP($C82&amp;"-"&amp;DD$4,'05市民生活実感調査'!$A$3:$BC$218,COLUMN('05市民生活実感調査'!$Y:$Y),FALSE),"-")</f>
        <v>-</v>
      </c>
      <c r="DE82" s="878" t="str">
        <f>IF($O82="○",VLOOKUP($C82&amp;"-"&amp;DE$4,'05市民生活実感調査'!$A$3:$BC$218,COLUMN('05市民生活実感調査'!$Y:$Y),FALSE),"-")</f>
        <v>-</v>
      </c>
      <c r="DF82" s="878" t="str">
        <f>IF($P82="○",VLOOKUP($C82&amp;"-"&amp;DF$4,'05市民生活実感調査'!$A$3:$BC$218,COLUMN('05市民生活実感調査'!$Y:$Y),FALSE),"-")</f>
        <v>-</v>
      </c>
      <c r="DG82" s="878" t="str">
        <f>IF($Q82="○",VLOOKUP($C82&amp;"-"&amp;DG$4,'05市民生活実感調査'!$A$3:$BC$218,COLUMN('05市民生活実感調査'!$Y:$Y),FALSE),"-")</f>
        <v>-</v>
      </c>
      <c r="DH82" s="878" t="str">
        <f>IF($R82="○",VLOOKUP($C82&amp;"-"&amp;DH$4,'05市民生活実感調査'!$A$3:$BC$218,COLUMN('05市民生活実感調査'!$Y:$Y),FALSE),"-")</f>
        <v>-</v>
      </c>
      <c r="DI82" s="879" t="str">
        <f t="shared" si="299"/>
        <v>b</v>
      </c>
      <c r="DJ82" s="877" t="str">
        <f t="shared" si="300"/>
        <v/>
      </c>
      <c r="DK82" s="878">
        <f t="shared" si="301"/>
        <v>3</v>
      </c>
      <c r="DL82" s="878" t="str">
        <f t="shared" si="302"/>
        <v/>
      </c>
      <c r="DM82" s="878" t="str">
        <f t="shared" si="303"/>
        <v/>
      </c>
      <c r="DN82" s="878" t="str">
        <f t="shared" si="404"/>
        <v/>
      </c>
      <c r="DO82" s="878" t="str">
        <f t="shared" si="304"/>
        <v/>
      </c>
      <c r="DP82" s="878" t="str">
        <f t="shared" si="305"/>
        <v/>
      </c>
      <c r="DQ82" s="878" t="str">
        <f t="shared" si="306"/>
        <v/>
      </c>
      <c r="DR82" s="840">
        <f t="shared" si="307"/>
        <v>0.75</v>
      </c>
      <c r="DS82" s="876" t="str">
        <f t="shared" si="308"/>
        <v>市民実感</v>
      </c>
      <c r="DT82" s="863" t="str">
        <f t="shared" si="309"/>
        <v>客観指標は、商業・業務施設の施設規模を表すものであり、にぎわいが集積してきていることを示す一つの指標でしかなく、空きテナントや集客力などについては評価に反映できていないため、より全般的な視点でにぎわいのあるまちづくりを評価できる市民生活実感調査の方が適している。</v>
      </c>
      <c r="DU82" s="877" t="str">
        <f>VLOOKUP(CF82&amp;DI82&amp;DS82,プルダウン!$AC$2:$AD$71,2,FALSE)</f>
        <v>B</v>
      </c>
      <c r="DV82" s="859" t="str">
        <f>VLOOKUP(DU82,プルダウン!$A$1:$B$6,2,FALSE)</f>
        <v>政策の目的がかなり達成されている</v>
      </c>
      <c r="DW82" s="860"/>
      <c r="DX82" s="859"/>
      <c r="DY82" s="889" t="str">
        <f>VLOOKUP($A82&amp;"-"&amp;DY$4,'04施策の客観指標'!$A$4:$AY$1029,COLUMN('04施策の客観指標'!$AU:$AU),FALSE)</f>
        <v>a</v>
      </c>
      <c r="DZ82" s="878" t="str">
        <f>VLOOKUP($A82&amp;"-"&amp;DZ$4,'04施策の客観指標'!$A$4:$AY$1029,COLUMN('04施策の客観指標'!$AU:$AU),FALSE)</f>
        <v>-</v>
      </c>
      <c r="EA82" s="878" t="str">
        <f>VLOOKUP($A82&amp;"-"&amp;EA$4,'04施策の客観指標'!$A$4:$AY$1029,COLUMN('04施策の客観指標'!$AU:$AU),FALSE)</f>
        <v>-</v>
      </c>
      <c r="EB82" s="878" t="str">
        <f>VLOOKUP($A82&amp;"-"&amp;EB$4,'04施策の客観指標'!$A$4:$AY$1029,COLUMN('04施策の客観指標'!$AU:$AU),FALSE)</f>
        <v>-</v>
      </c>
      <c r="EC82" s="878" t="str">
        <f>VLOOKUP($A82&amp;"-"&amp;EC$4,'04施策の客観指標'!$A$4:$AY$1029,COLUMN('04施策の客観指標'!$AU:$AU),FALSE)</f>
        <v>-</v>
      </c>
      <c r="ED82" s="878" t="str">
        <f>VLOOKUP($A82&amp;"-"&amp;ED$4,'04施策の客観指標'!$A$4:$AY$1029,COLUMN('04施策の客観指標'!$AU:$AU),FALSE)</f>
        <v>-</v>
      </c>
      <c r="EE82" s="878" t="str">
        <f>VLOOKUP($A82&amp;"-"&amp;EE$4,'04施策の客観指標'!$A$4:$AY$1029,COLUMN('04施策の客観指標'!$AU:$AU),FALSE)</f>
        <v>-</v>
      </c>
      <c r="EF82" s="878" t="str">
        <f>VLOOKUP($A82&amp;"-"&amp;EF$4,'04施策の客観指標'!$A$4:$AY$1029,COLUMN('04施策の客観指標'!$AU:$AU),FALSE)</f>
        <v>-</v>
      </c>
      <c r="EG82" s="878" t="str">
        <f>VLOOKUP($A82&amp;"-"&amp;EG$4,'04施策の客観指標'!$A$4:$AY$1029,COLUMN('04施策の客観指標'!$AU:$AU),FALSE)</f>
        <v>-</v>
      </c>
      <c r="EH82" s="879" t="str">
        <f t="shared" si="310"/>
        <v>a</v>
      </c>
      <c r="EI82" s="895">
        <f>IF(DY82="-","-",VLOOKUP($A82&amp;"-"&amp;DY$4,'04施策の客観指標'!$A$4:$AY$1029,COLUMN('04施策の客観指標'!$AY:$AY),FALSE))</f>
        <v>1</v>
      </c>
      <c r="EJ82" s="895" t="str">
        <f>IF(DZ82="-","-",VLOOKUP($A82&amp;"-"&amp;DZ$4,'04施策の客観指標'!$A$4:$AY$1029,COLUMN('04施策の客観指標'!$AY:$AY),FALSE))</f>
        <v>-</v>
      </c>
      <c r="EK82" s="895" t="str">
        <f>IF(EA82="-","-",VLOOKUP($A82&amp;"-"&amp;EA$4,'04施策の客観指標'!$A$4:$AY$1029,COLUMN('04施策の客観指標'!$AY:$AY),FALSE))</f>
        <v>-</v>
      </c>
      <c r="EL82" s="895" t="str">
        <f>IF(EB82="-","-",VLOOKUP($A82&amp;"-"&amp;EB$4,'04施策の客観指標'!$A$4:$AY$1029,COLUMN('04施策の客観指標'!$AY:$AY),FALSE))</f>
        <v>-</v>
      </c>
      <c r="EM82" s="895" t="str">
        <f>IF(EC82="-","-",VLOOKUP($A82&amp;"-"&amp;EC$4,'04施策の客観指標'!$A$4:$AY$1029,COLUMN('04施策の客観指標'!$AY:$AY),FALSE))</f>
        <v>-</v>
      </c>
      <c r="EN82" s="895" t="str">
        <f>IF(ED82="-","-",VLOOKUP($A82&amp;"-"&amp;ED$4,'04施策の客観指標'!$A$4:$AY$1029,COLUMN('04施策の客観指標'!$AY:$AY),FALSE))</f>
        <v>-</v>
      </c>
      <c r="EO82" s="895" t="str">
        <f>IF(EE82="-","-",VLOOKUP($A82&amp;"-"&amp;EE$4,'04施策の客観指標'!$A$4:$AY$1029,COLUMN('04施策の客観指標'!$AY:$AY),FALSE))</f>
        <v>-</v>
      </c>
      <c r="EP82" s="895" t="str">
        <f>IF(EF82="-","-",VLOOKUP($A82&amp;"-"&amp;EF$4,'04施策の客観指標'!$A$4:$AY$1029,COLUMN('04施策の客観指標'!$AY:$AY),FALSE))</f>
        <v>-</v>
      </c>
      <c r="EQ82" s="895" t="str">
        <f>IF(EG82="-","-",VLOOKUP($A82&amp;"-"&amp;EG$4,'04施策の客観指標'!$A$4:$AY$1029,COLUMN('04施策の客観指標'!$AY:$AY),FALSE))</f>
        <v>-</v>
      </c>
      <c r="ER82" s="879">
        <f t="shared" si="311"/>
        <v>1</v>
      </c>
      <c r="ES82" s="877">
        <f t="shared" si="312"/>
        <v>4</v>
      </c>
      <c r="ET82" s="878" t="str">
        <f t="shared" si="313"/>
        <v/>
      </c>
      <c r="EU82" s="878" t="str">
        <f t="shared" si="314"/>
        <v/>
      </c>
      <c r="EV82" s="878" t="str">
        <f t="shared" si="315"/>
        <v/>
      </c>
      <c r="EW82" s="878" t="str">
        <f t="shared" si="316"/>
        <v/>
      </c>
      <c r="EX82" s="878" t="str">
        <f t="shared" si="317"/>
        <v/>
      </c>
      <c r="EY82" s="878" t="str">
        <f t="shared" si="318"/>
        <v/>
      </c>
      <c r="EZ82" s="878" t="str">
        <f t="shared" si="319"/>
        <v/>
      </c>
      <c r="FA82" s="878" t="str">
        <f t="shared" si="320"/>
        <v/>
      </c>
      <c r="FB82" s="855">
        <f t="shared" si="321"/>
        <v>1</v>
      </c>
      <c r="FC82" s="877" t="str">
        <f>IF($K82="○",VLOOKUP($C82&amp;"-"&amp;FC$4,'05市民生活実感調査'!$A$3:$BC$218,COLUMN('05市民生活実感調査'!$AI:$AI),FALSE),"-")</f>
        <v>-</v>
      </c>
      <c r="FD82" s="878" t="str">
        <f>IF($L82="○",VLOOKUP($C82&amp;"-"&amp;FD$4,'05市民生活実感調査'!$A$3:$BC$218,COLUMN('05市民生活実感調査'!$AI:$AI),FALSE),"-")</f>
        <v>b</v>
      </c>
      <c r="FE82" s="878" t="str">
        <f>IF($M82="○",VLOOKUP($C82&amp;"-"&amp;FE$4,'05市民生活実感調査'!$A$3:$BC$218,COLUMN('05市民生活実感調査'!$AI:$AI),FALSE),"-")</f>
        <v>-</v>
      </c>
      <c r="FF82" s="878" t="str">
        <f>IF($N82="○",VLOOKUP($C82&amp;"-"&amp;FF$4,'05市民生活実感調査'!$A$3:$BC$218,COLUMN('05市民生活実感調査'!$AI:$AI),FALSE),"-")</f>
        <v>-</v>
      </c>
      <c r="FG82" s="878" t="str">
        <f>IF($O82="○",VLOOKUP($C82&amp;"-"&amp;FG$4,'05市民生活実感調査'!$A$3:$BC$218,COLUMN('05市民生活実感調査'!$AI:$AI),FALSE),"-")</f>
        <v>-</v>
      </c>
      <c r="FH82" s="878" t="str">
        <f>IF($P82="○",VLOOKUP($C82&amp;"-"&amp;FH$4,'05市民生活実感調査'!$A$3:$BC$218,COLUMN('05市民生活実感調査'!$AI:$AI),FALSE),"-")</f>
        <v>-</v>
      </c>
      <c r="FI82" s="878" t="str">
        <f>IF($Q82="○",VLOOKUP($C82&amp;"-"&amp;FI$4,'05市民生活実感調査'!$A$3:$BC$218,COLUMN('05市民生活実感調査'!$AI:$AI),FALSE),"-")</f>
        <v>-</v>
      </c>
      <c r="FJ82" s="878" t="str">
        <f>IF($R82="○",VLOOKUP($C82&amp;"-"&amp;FJ$4,'05市民生活実感調査'!$A$3:$BC$218,COLUMN('05市民生活実感調査'!$AI:$AI),FALSE),"-")</f>
        <v>-</v>
      </c>
      <c r="FK82" s="879" t="str">
        <f t="shared" si="322"/>
        <v>b</v>
      </c>
      <c r="FL82" s="877" t="str">
        <f t="shared" si="323"/>
        <v/>
      </c>
      <c r="FM82" s="878">
        <f t="shared" si="324"/>
        <v>3</v>
      </c>
      <c r="FN82" s="878" t="str">
        <f t="shared" si="325"/>
        <v/>
      </c>
      <c r="FO82" s="878" t="str">
        <f t="shared" si="326"/>
        <v/>
      </c>
      <c r="FP82" s="878" t="str">
        <f t="shared" si="327"/>
        <v/>
      </c>
      <c r="FQ82" s="878" t="str">
        <f t="shared" si="328"/>
        <v/>
      </c>
      <c r="FR82" s="878" t="str">
        <f t="shared" si="329"/>
        <v/>
      </c>
      <c r="FS82" s="878" t="str">
        <f t="shared" si="330"/>
        <v/>
      </c>
      <c r="FT82" s="840">
        <f t="shared" si="331"/>
        <v>0.75</v>
      </c>
      <c r="FU82" s="876" t="str">
        <f t="shared" si="332"/>
        <v>市民実感</v>
      </c>
      <c r="FV82" s="863" t="str">
        <f t="shared" si="333"/>
        <v>客観指標は、商業・業務施設の施設規模を表すものであり、にぎわいが集積してきていることを示す一つの指標でしかなく、空きテナントや集客力などについては評価に反映できていないため、より全般的な視点でにぎわいのあるまちづくりを評価できる市民生活実感調査の方が適している。</v>
      </c>
      <c r="FW82" s="877" t="str">
        <f>VLOOKUP(EH82&amp;FK82&amp;FU82,プルダウン!$AC$2:$AD$71,2,FALSE)</f>
        <v>B</v>
      </c>
      <c r="FX82" s="859" t="str">
        <f>VLOOKUP(FW82,プルダウン!$A$1:$B$6,2,FALSE)</f>
        <v>政策の目的がかなり達成されている</v>
      </c>
      <c r="FY82" s="860"/>
      <c r="FZ82" s="859"/>
      <c r="GA82" s="889" t="str">
        <f>VLOOKUP($A82&amp;"-"&amp;GA$4,'04施策の客観指標'!$A$4:$AY$1029,COLUMN('04施策の客観指標'!$AV:$AV),FALSE)</f>
        <v>d</v>
      </c>
      <c r="GB82" s="878" t="str">
        <f>VLOOKUP($A82&amp;"-"&amp;GB$4,'04施策の客観指標'!$A$4:$AY$1029,COLUMN('04施策の客観指標'!$AV:$AV),FALSE)</f>
        <v>-</v>
      </c>
      <c r="GC82" s="878" t="str">
        <f>VLOOKUP($A82&amp;"-"&amp;GC$4,'04施策の客観指標'!$A$4:$AY$1029,COLUMN('04施策の客観指標'!$AV:$AV),FALSE)</f>
        <v>-</v>
      </c>
      <c r="GD82" s="878" t="str">
        <f>VLOOKUP($A82&amp;"-"&amp;GD$4,'04施策の客観指標'!$A$4:$AY$1029,COLUMN('04施策の客観指標'!$AV:$AV),FALSE)</f>
        <v>-</v>
      </c>
      <c r="GE82" s="878" t="str">
        <f>VLOOKUP($A82&amp;"-"&amp;GE$4,'04施策の客観指標'!$A$4:$AY$1029,COLUMN('04施策の客観指標'!$AV:$AV),FALSE)</f>
        <v>-</v>
      </c>
      <c r="GF82" s="878" t="str">
        <f>VLOOKUP($A82&amp;"-"&amp;GF$4,'04施策の客観指標'!$A$4:$AY$1029,COLUMN('04施策の客観指標'!$AV:$AV),FALSE)</f>
        <v>-</v>
      </c>
      <c r="GG82" s="878" t="str">
        <f>VLOOKUP($A82&amp;"-"&amp;GG$4,'04施策の客観指標'!$A$4:$AY$1029,COLUMN('04施策の客観指標'!$AV:$AV),FALSE)</f>
        <v>-</v>
      </c>
      <c r="GH82" s="878" t="str">
        <f>VLOOKUP($A82&amp;"-"&amp;GH$4,'04施策の客観指標'!$A$4:$AY$1029,COLUMN('04施策の客観指標'!$AV:$AV),FALSE)</f>
        <v>-</v>
      </c>
      <c r="GI82" s="878" t="str">
        <f>VLOOKUP($A82&amp;"-"&amp;GI$4,'04施策の客観指標'!$A$4:$AY$1029,COLUMN('04施策の客観指標'!$AV:$AV),FALSE)</f>
        <v>-</v>
      </c>
      <c r="GJ82" s="879" t="str">
        <f t="shared" si="334"/>
        <v>d</v>
      </c>
      <c r="GK82" s="856">
        <f>IF(GA82="-","-",VLOOKUP($A82&amp;"-"&amp;GA$4,'04施策の客観指標'!$A$4:$AY$1029,COLUMN('04施策の客観指標'!$AY:$AY),FALSE))</f>
        <v>1</v>
      </c>
      <c r="GL82" s="856" t="str">
        <f>IF(GB82="-","-",VLOOKUP($A82&amp;"-"&amp;GB$4,'04施策の客観指標'!$A$4:$AY$1029,COLUMN('04施策の客観指標'!$AY:$AY),FALSE))</f>
        <v>-</v>
      </c>
      <c r="GM82" s="856" t="str">
        <f>IF(GC82="-","-",VLOOKUP($A82&amp;"-"&amp;GC$4,'04施策の客観指標'!$A$4:$AY$1029,COLUMN('04施策の客観指標'!$AY:$AY),FALSE))</f>
        <v>-</v>
      </c>
      <c r="GN82" s="856" t="str">
        <f>IF(GD82="-","-",VLOOKUP($A82&amp;"-"&amp;GD$4,'04施策の客観指標'!$A$4:$AY$1029,COLUMN('04施策の客観指標'!$AY:$AY),FALSE))</f>
        <v>-</v>
      </c>
      <c r="GO82" s="856" t="str">
        <f>IF(GE82="-","-",VLOOKUP($A82&amp;"-"&amp;GE$4,'04施策の客観指標'!$A$4:$AY$1029,COLUMN('04施策の客観指標'!$AY:$AY),FALSE))</f>
        <v>-</v>
      </c>
      <c r="GP82" s="856" t="str">
        <f>IF(GF82="-","-",VLOOKUP($A82&amp;"-"&amp;GF$4,'04施策の客観指標'!$A$4:$AY$1029,COLUMN('04施策の客観指標'!$AY:$AY),FALSE))</f>
        <v>-</v>
      </c>
      <c r="GQ82" s="856" t="str">
        <f>IF(GG82="-","-",VLOOKUP($A82&amp;"-"&amp;GG$4,'04施策の客観指標'!$A$4:$AY$1029,COLUMN('04施策の客観指標'!$AY:$AY),FALSE))</f>
        <v>-</v>
      </c>
      <c r="GR82" s="856" t="str">
        <f>IF(GH82="-","-",VLOOKUP($A82&amp;"-"&amp;GH$4,'04施策の客観指標'!$A$4:$AY$1029,COLUMN('04施策の客観指標'!$AY:$AY),FALSE))</f>
        <v>-</v>
      </c>
      <c r="GS82" s="856" t="str">
        <f>IF(GI82="-","-",VLOOKUP($A82&amp;"-"&amp;GI$4,'04施策の客観指標'!$A$4:$AY$1029,COLUMN('04施策の客観指標'!$AY:$AY),FALSE))</f>
        <v>-</v>
      </c>
      <c r="GT82" s="879">
        <f t="shared" si="335"/>
        <v>1</v>
      </c>
      <c r="GU82" s="877">
        <f t="shared" si="336"/>
        <v>1</v>
      </c>
      <c r="GV82" s="878" t="str">
        <f t="shared" si="337"/>
        <v/>
      </c>
      <c r="GW82" s="878" t="str">
        <f t="shared" si="338"/>
        <v/>
      </c>
      <c r="GX82" s="878" t="str">
        <f t="shared" si="339"/>
        <v/>
      </c>
      <c r="GY82" s="878" t="str">
        <f t="shared" si="340"/>
        <v/>
      </c>
      <c r="GZ82" s="878" t="str">
        <f t="shared" si="341"/>
        <v/>
      </c>
      <c r="HA82" s="878" t="str">
        <f t="shared" si="342"/>
        <v/>
      </c>
      <c r="HB82" s="878" t="str">
        <f t="shared" si="343"/>
        <v/>
      </c>
      <c r="HC82" s="878" t="str">
        <f t="shared" si="344"/>
        <v/>
      </c>
      <c r="HD82" s="855">
        <f t="shared" si="345"/>
        <v>0.25</v>
      </c>
      <c r="HE82" s="877" t="str">
        <f>IF($K82="○",VLOOKUP($C82&amp;"-"&amp;HE$4,'05市民生活実感調査'!$A$3:$BC$218,COLUMN('05市民生活実感調査'!$AS:$AS),FALSE),"-")</f>
        <v>-</v>
      </c>
      <c r="HF82" s="878" t="str">
        <f>IF($L82="○",VLOOKUP($C82&amp;"-"&amp;HF$4,'05市民生活実感調査'!$A$3:$BC$218,COLUMN('05市民生活実感調査'!$AS:$AS),FALSE),"-")</f>
        <v>b</v>
      </c>
      <c r="HG82" s="878" t="str">
        <f>IF($M82="○",VLOOKUP($C82&amp;"-"&amp;HG$4,'05市民生活実感調査'!$A$3:$BC$218,COLUMN('05市民生活実感調査'!$AS:$AS),FALSE),"-")</f>
        <v>-</v>
      </c>
      <c r="HH82" s="878" t="str">
        <f>IF($N82="○",VLOOKUP($C82&amp;"-"&amp;HH$4,'05市民生活実感調査'!$A$3:$BC$218,COLUMN('05市民生活実感調査'!$AS:$AS),FALSE),"-")</f>
        <v>-</v>
      </c>
      <c r="HI82" s="878" t="str">
        <f>IF($O82="○",VLOOKUP($C82&amp;"-"&amp;HI$4,'05市民生活実感調査'!$A$3:$BC$218,COLUMN('05市民生活実感調査'!$AS:$AS),FALSE),"-")</f>
        <v>-</v>
      </c>
      <c r="HJ82" s="878" t="str">
        <f>IF($P82="○",VLOOKUP($C82&amp;"-"&amp;HJ$4,'05市民生活実感調査'!$A$3:$BC$218,COLUMN('05市民生活実感調査'!$AS:$AS),FALSE),"-")</f>
        <v>-</v>
      </c>
      <c r="HK82" s="878" t="str">
        <f>IF($Q82="○",VLOOKUP($C82&amp;"-"&amp;HK$4,'05市民生活実感調査'!$A$3:$BC$218,COLUMN('05市民生活実感調査'!$AS:$AS),FALSE),"-")</f>
        <v>-</v>
      </c>
      <c r="HL82" s="878" t="str">
        <f>IF($R82="○",VLOOKUP($C82&amp;"-"&amp;HL$4,'05市民生活実感調査'!$A$3:$BC$218,COLUMN('05市民生活実感調査'!$AS:$AS),FALSE),"-")</f>
        <v>-</v>
      </c>
      <c r="HM82" s="879" t="str">
        <f t="shared" si="346"/>
        <v>b</v>
      </c>
      <c r="HN82" s="877" t="str">
        <f t="shared" si="347"/>
        <v/>
      </c>
      <c r="HO82" s="878">
        <f t="shared" si="348"/>
        <v>3</v>
      </c>
      <c r="HP82" s="878" t="str">
        <f t="shared" si="349"/>
        <v/>
      </c>
      <c r="HQ82" s="878" t="str">
        <f t="shared" si="350"/>
        <v/>
      </c>
      <c r="HR82" s="878" t="str">
        <f t="shared" si="351"/>
        <v/>
      </c>
      <c r="HS82" s="878" t="str">
        <f t="shared" si="352"/>
        <v/>
      </c>
      <c r="HT82" s="878" t="str">
        <f t="shared" si="353"/>
        <v/>
      </c>
      <c r="HU82" s="878" t="str">
        <f t="shared" si="354"/>
        <v/>
      </c>
      <c r="HV82" s="840">
        <f t="shared" si="355"/>
        <v>0.75</v>
      </c>
      <c r="HW82" s="876" t="str">
        <f t="shared" si="356"/>
        <v>市民実感</v>
      </c>
      <c r="HX82" s="863" t="str">
        <f t="shared" si="357"/>
        <v>客観指標は、商業・業務施設の施設規模を表すものであり、にぎわいが集積してきていることを示す一つの指標でしかなく、空きテナントや集客力などについては評価に反映できていないため、より全般的な視点でにぎわいのあるまちづくりを評価できる市民生活実感調査の方が適している。</v>
      </c>
      <c r="HY82" s="877" t="str">
        <f>VLOOKUP(GJ82&amp;HM82&amp;HW82,プルダウン!$AC$2:$AD$71,2,FALSE)</f>
        <v>C</v>
      </c>
      <c r="HZ82" s="859" t="str">
        <f>VLOOKUP(HY82,プルダウン!$A$1:$B$6,2,FALSE)</f>
        <v>政策の目的がそこそこ達成されている</v>
      </c>
      <c r="IA82" s="860" t="s">
        <v>2987</v>
      </c>
      <c r="IB82" s="859"/>
      <c r="IC82" s="889" t="str">
        <f>VLOOKUP($A82&amp;"-"&amp;IC$4,'04施策の客観指標'!$A$4:$AY$1029,COLUMN('04施策の客観指標'!$AW:$AW),FALSE)</f>
        <v>d</v>
      </c>
      <c r="ID82" s="878" t="str">
        <f>VLOOKUP($A82&amp;"-"&amp;ID$4,'04施策の客観指標'!$A$4:$AY$1029,COLUMN('04施策の客観指標'!$AW:$AW),FALSE)</f>
        <v>-</v>
      </c>
      <c r="IE82" s="878" t="str">
        <f>VLOOKUP($A82&amp;"-"&amp;IE$4,'04施策の客観指標'!$A$4:$AY$1029,COLUMN('04施策の客観指標'!$AW:$AW),FALSE)</f>
        <v>-</v>
      </c>
      <c r="IF82" s="878" t="str">
        <f>VLOOKUP($A82&amp;"-"&amp;IF$4,'04施策の客観指標'!$A$4:$AY$1029,COLUMN('04施策の客観指標'!$AW:$AW),FALSE)</f>
        <v>-</v>
      </c>
      <c r="IG82" s="878" t="str">
        <f>VLOOKUP($A82&amp;"-"&amp;IG$4,'04施策の客観指標'!$A$4:$AY$1029,COLUMN('04施策の客観指標'!$AW:$AW),FALSE)</f>
        <v>-</v>
      </c>
      <c r="IH82" s="878" t="str">
        <f>VLOOKUP($A82&amp;"-"&amp;IH$4,'04施策の客観指標'!$A$4:$AY$1029,COLUMN('04施策の客観指標'!$AW:$AW),FALSE)</f>
        <v>-</v>
      </c>
      <c r="II82" s="878" t="str">
        <f>VLOOKUP($A82&amp;"-"&amp;II$4,'04施策の客観指標'!$A$4:$AY$1029,COLUMN('04施策の客観指標'!$AW:$AW),FALSE)</f>
        <v>-</v>
      </c>
      <c r="IJ82" s="878" t="str">
        <f>VLOOKUP($A82&amp;"-"&amp;IJ$4,'04施策の客観指標'!$A$4:$AY$1029,COLUMN('04施策の客観指標'!$AW:$AW),FALSE)</f>
        <v>-</v>
      </c>
      <c r="IK82" s="878" t="str">
        <f>VLOOKUP($A82&amp;"-"&amp;IK$4,'04施策の客観指標'!$A$4:$AY$1029,COLUMN('04施策の客観指標'!$AW:$AW),FALSE)</f>
        <v>-</v>
      </c>
      <c r="IL82" s="879" t="str">
        <f t="shared" si="358"/>
        <v>d</v>
      </c>
      <c r="IM82" s="856">
        <f>IF(IC82="-","-",VLOOKUP($A82&amp;"-"&amp;IC$4,'04施策の客観指標'!$A$4:$AY$1029,COLUMN('04施策の客観指標'!$AY:$AY),FALSE))</f>
        <v>1</v>
      </c>
      <c r="IN82" s="856" t="str">
        <f>IF(ID82="-","-",VLOOKUP($A82&amp;"-"&amp;ID$4,'04施策の客観指標'!$A$4:$AY$1029,COLUMN('04施策の客観指標'!$AY:$AY),FALSE))</f>
        <v>-</v>
      </c>
      <c r="IO82" s="856" t="str">
        <f>IF(IE82="-","-",VLOOKUP($A82&amp;"-"&amp;IE$4,'04施策の客観指標'!$A$4:$AY$1029,COLUMN('04施策の客観指標'!$AY:$AY),FALSE))</f>
        <v>-</v>
      </c>
      <c r="IP82" s="856" t="str">
        <f>IF(IF82="-","-",VLOOKUP($A82&amp;"-"&amp;IF$4,'04施策の客観指標'!$A$4:$AY$1029,COLUMN('04施策の客観指標'!$AY:$AY),FALSE))</f>
        <v>-</v>
      </c>
      <c r="IQ82" s="856" t="str">
        <f>IF(IG82="-","-",VLOOKUP($A82&amp;"-"&amp;IG$4,'04施策の客観指標'!$A$4:$AY$1029,COLUMN('04施策の客観指標'!$AY:$AY),FALSE))</f>
        <v>-</v>
      </c>
      <c r="IR82" s="856" t="str">
        <f>IF(IH82="-","-",VLOOKUP($A82&amp;"-"&amp;IH$4,'04施策の客観指標'!$A$4:$AY$1029,COLUMN('04施策の客観指標'!$AY:$AY),FALSE))</f>
        <v>-</v>
      </c>
      <c r="IS82" s="856" t="str">
        <f>IF(II82="-","-",VLOOKUP($A82&amp;"-"&amp;II$4,'04施策の客観指標'!$A$4:$AY$1029,COLUMN('04施策の客観指標'!$AY:$AY),FALSE))</f>
        <v>-</v>
      </c>
      <c r="IT82" s="856" t="str">
        <f>IF(IJ82="-","-",VLOOKUP($A82&amp;"-"&amp;IJ$4,'04施策の客観指標'!$A$4:$AY$1029,COLUMN('04施策の客観指標'!$AY:$AY),FALSE))</f>
        <v>-</v>
      </c>
      <c r="IU82" s="856" t="str">
        <f>IF(IK82="-","-",VLOOKUP($A82&amp;"-"&amp;IK$4,'04施策の客観指標'!$A$4:$AY$1029,COLUMN('04施策の客観指標'!$AY:$AY),FALSE))</f>
        <v>-</v>
      </c>
      <c r="IV82" s="879">
        <f t="shared" si="359"/>
        <v>1</v>
      </c>
      <c r="IW82" s="877">
        <f t="shared" si="360"/>
        <v>1</v>
      </c>
      <c r="IX82" s="878" t="str">
        <f t="shared" si="361"/>
        <v/>
      </c>
      <c r="IY82" s="878" t="str">
        <f t="shared" si="362"/>
        <v/>
      </c>
      <c r="IZ82" s="878" t="str">
        <f t="shared" si="363"/>
        <v/>
      </c>
      <c r="JA82" s="878" t="str">
        <f t="shared" si="364"/>
        <v/>
      </c>
      <c r="JB82" s="878" t="str">
        <f t="shared" si="365"/>
        <v/>
      </c>
      <c r="JC82" s="878" t="str">
        <f t="shared" si="366"/>
        <v/>
      </c>
      <c r="JD82" s="878" t="str">
        <f t="shared" si="367"/>
        <v/>
      </c>
      <c r="JE82" s="878" t="str">
        <f t="shared" si="368"/>
        <v/>
      </c>
      <c r="JF82" s="855">
        <f t="shared" si="369"/>
        <v>0.25</v>
      </c>
      <c r="JG82" s="877" t="str">
        <f>IF($K82="○",VLOOKUP($C82&amp;"-"&amp;JG$4,'05市民生活実感調査'!$A$3:$BC$218,COLUMN('05市民生活実感調査'!$BC:$BC),FALSE),"-")</f>
        <v>-</v>
      </c>
      <c r="JH82" s="878" t="str">
        <f>IF($L82="○",VLOOKUP($C82&amp;"-"&amp;JH$4,'05市民生活実感調査'!$A$3:$BC$218,COLUMN('05市民生活実感調査'!$BC:$BC),FALSE),"-")</f>
        <v>b</v>
      </c>
      <c r="JI82" s="878" t="str">
        <f>IF($M82="○",VLOOKUP($C82&amp;"-"&amp;JI$4,'05市民生活実感調査'!$A$3:$BC$218,COLUMN('05市民生活実感調査'!$BC:$BC),FALSE),"-")</f>
        <v>-</v>
      </c>
      <c r="JJ82" s="878" t="str">
        <f>IF($N82="○",VLOOKUP($C82&amp;"-"&amp;JJ$4,'05市民生活実感調査'!$A$3:$BC$218,COLUMN('05市民生活実感調査'!$BC:$BC),FALSE),"-")</f>
        <v>-</v>
      </c>
      <c r="JK82" s="878" t="str">
        <f>IF($O82="○",VLOOKUP($C82&amp;"-"&amp;JK$4,'05市民生活実感調査'!$A$3:$BC$218,COLUMN('05市民生活実感調査'!$BC:$BC),FALSE),"-")</f>
        <v>-</v>
      </c>
      <c r="JL82" s="878" t="str">
        <f>IF($P82="○",VLOOKUP($C82&amp;"-"&amp;JL$4,'05市民生活実感調査'!$A$3:$BC$218,COLUMN('05市民生活実感調査'!$BC:$BC),FALSE),"-")</f>
        <v>-</v>
      </c>
      <c r="JM82" s="878" t="str">
        <f>IF($Q82="○",VLOOKUP($C82&amp;"-"&amp;JM$4,'05市民生活実感調査'!$A$3:$BC$218,COLUMN('05市民生活実感調査'!$BC:$BC),FALSE),"-")</f>
        <v>-</v>
      </c>
      <c r="JN82" s="878" t="str">
        <f>IF($R82="○",VLOOKUP($C82&amp;"-"&amp;JN$4,'05市民生活実感調査'!$A$3:$BC$218,COLUMN('05市民生活実感調査'!$BC:$BC),FALSE),"-")</f>
        <v>-</v>
      </c>
      <c r="JO82" s="879" t="str">
        <f t="shared" si="370"/>
        <v>b</v>
      </c>
      <c r="JP82" s="877" t="str">
        <f t="shared" si="371"/>
        <v/>
      </c>
      <c r="JQ82" s="878">
        <f t="shared" si="372"/>
        <v>3</v>
      </c>
      <c r="JR82" s="878" t="str">
        <f t="shared" si="373"/>
        <v/>
      </c>
      <c r="JS82" s="878" t="str">
        <f t="shared" si="374"/>
        <v/>
      </c>
      <c r="JT82" s="878" t="str">
        <f t="shared" si="375"/>
        <v/>
      </c>
      <c r="JU82" s="878" t="str">
        <f t="shared" si="376"/>
        <v/>
      </c>
      <c r="JV82" s="878" t="str">
        <f t="shared" si="377"/>
        <v/>
      </c>
      <c r="JW82" s="878" t="str">
        <f t="shared" si="378"/>
        <v/>
      </c>
      <c r="JX82" s="840">
        <f t="shared" si="379"/>
        <v>0.75</v>
      </c>
      <c r="JY82" s="876" t="str">
        <f t="shared" si="405"/>
        <v>市民実感</v>
      </c>
      <c r="JZ82" s="863" t="str">
        <f t="shared" si="380"/>
        <v>客観指標は、商業・業務施設の施設規模を表すものであり、にぎわいが集積してきていることを示す一つの指標でしかなく、空きテナントや集客力などについては評価に反映できていないため、より全般的な視点でにぎわいのあるまちづくりを評価できる市民生活実感調査の方が適している。</v>
      </c>
      <c r="KA82" s="877" t="str">
        <f>VLOOKUP(IL82&amp;JO82&amp;JY82,プルダウン!$AC$2:$AD$71,2,FALSE)</f>
        <v>C</v>
      </c>
      <c r="KB82" s="859" t="str">
        <f>VLOOKUP(KA82,プルダウン!$A$1:$B$6,2,FALSE)</f>
        <v>政策の目的がそこそこ達成されている</v>
      </c>
      <c r="KC82" s="860" t="s">
        <v>3214</v>
      </c>
      <c r="KD82" s="859"/>
      <c r="KE82" s="883" t="str">
        <f>VLOOKUP($A82&amp;"-"&amp;KE$4,'04施策の客観指標'!$A$4:$AY$1029,COLUMN('04施策の客観指標'!$AX:$AX),FALSE)</f>
        <v>b</v>
      </c>
      <c r="KF82" s="813" t="str">
        <f>VLOOKUP($A82&amp;"-"&amp;KF$4,'04施策の客観指標'!$A$4:$AY$1029,COLUMN('04施策の客観指標'!$AX:$AX),FALSE)</f>
        <v>-</v>
      </c>
      <c r="KG82" s="813" t="str">
        <f>VLOOKUP($A82&amp;"-"&amp;KG$4,'04施策の客観指標'!$A$4:$AY$1029,COLUMN('04施策の客観指標'!$AX:$AX),FALSE)</f>
        <v>-</v>
      </c>
      <c r="KH82" s="813" t="str">
        <f>VLOOKUP($A82&amp;"-"&amp;KH$4,'04施策の客観指標'!$A$4:$AY$1029,COLUMN('04施策の客観指標'!$AX:$AX),FALSE)</f>
        <v>-</v>
      </c>
      <c r="KI82" s="813" t="str">
        <f>VLOOKUP($A82&amp;"-"&amp;KI$4,'04施策の客観指標'!$A$4:$AY$1029,COLUMN('04施策の客観指標'!$AX:$AX),FALSE)</f>
        <v>-</v>
      </c>
      <c r="KJ82" s="813" t="str">
        <f>VLOOKUP($A82&amp;"-"&amp;KJ$4,'04施策の客観指標'!$A$4:$AY$1029,COLUMN('04施策の客観指標'!$AX:$AX),FALSE)</f>
        <v>-</v>
      </c>
      <c r="KK82" s="813" t="str">
        <f>VLOOKUP($A82&amp;"-"&amp;KK$4,'04施策の客観指標'!$A$4:$AY$1029,COLUMN('04施策の客観指標'!$AX:$AX),FALSE)</f>
        <v>-</v>
      </c>
      <c r="KL82" s="813" t="str">
        <f>VLOOKUP($A82&amp;"-"&amp;KL$4,'04施策の客観指標'!$A$4:$AY$1029,COLUMN('04施策の客観指標'!$AX:$AX),FALSE)</f>
        <v>-</v>
      </c>
      <c r="KM82" s="813" t="str">
        <f>VLOOKUP($A82&amp;"-"&amp;KM$4,'04施策の客観指標'!$A$4:$AY$1029,COLUMN('04施策の客観指標'!$AX:$AX),FALSE)</f>
        <v>-</v>
      </c>
      <c r="KN82" s="814" t="str">
        <f t="shared" si="381"/>
        <v>b</v>
      </c>
      <c r="KO82" s="423">
        <f>IF(KE82="-","-",VLOOKUP($A82&amp;"-"&amp;KE$4,'04施策の客観指標'!$A$4:$AY$1029,COLUMN('04施策の客観指標'!$AY:$AY),FALSE))</f>
        <v>1</v>
      </c>
      <c r="KP82" s="423" t="str">
        <f>IF(KF82="-","-",VLOOKUP($A82&amp;"-"&amp;KF$4,'04施策の客観指標'!$A$4:$AY$1029,COLUMN('04施策の客観指標'!$AY:$AY),FALSE))</f>
        <v>-</v>
      </c>
      <c r="KQ82" s="423" t="str">
        <f>IF(KG82="-","-",VLOOKUP($A82&amp;"-"&amp;KG$4,'04施策の客観指標'!$A$4:$AY$1029,COLUMN('04施策の客観指標'!$AY:$AY),FALSE))</f>
        <v>-</v>
      </c>
      <c r="KR82" s="423" t="str">
        <f>IF(KH82="-","-",VLOOKUP($A82&amp;"-"&amp;KH$4,'04施策の客観指標'!$A$4:$AY$1029,COLUMN('04施策の客観指標'!$AY:$AY),FALSE))</f>
        <v>-</v>
      </c>
      <c r="KS82" s="423" t="str">
        <f>IF(KI82="-","-",VLOOKUP($A82&amp;"-"&amp;KI$4,'04施策の客観指標'!$A$4:$AY$1029,COLUMN('04施策の客観指標'!$AY:$AY),FALSE))</f>
        <v>-</v>
      </c>
      <c r="KT82" s="423" t="str">
        <f>IF(KJ82="-","-",VLOOKUP($A82&amp;"-"&amp;KJ$4,'04施策の客観指標'!$A$4:$AY$1029,COLUMN('04施策の客観指標'!$AY:$AY),FALSE))</f>
        <v>-</v>
      </c>
      <c r="KU82" s="423" t="str">
        <f>IF(KK82="-","-",VLOOKUP($A82&amp;"-"&amp;KK$4,'04施策の客観指標'!$A$4:$AY$1029,COLUMN('04施策の客観指標'!$AY:$AY),FALSE))</f>
        <v>-</v>
      </c>
      <c r="KV82" s="423" t="str">
        <f>IF(KL82="-","-",VLOOKUP($A82&amp;"-"&amp;KL$4,'04施策の客観指標'!$A$4:$AY$1029,COLUMN('04施策の客観指標'!$AY:$AY),FALSE))</f>
        <v>-</v>
      </c>
      <c r="KW82" s="423" t="str">
        <f>IF(KM82="-","-",VLOOKUP($A82&amp;"-"&amp;KM$4,'04施策の客観指標'!$A$4:$AY$1029,COLUMN('04施策の客観指標'!$AY:$AY),FALSE))</f>
        <v>-</v>
      </c>
      <c r="KX82" s="234">
        <f t="shared" si="382"/>
        <v>1</v>
      </c>
      <c r="KY82" s="237">
        <f t="shared" si="383"/>
        <v>3</v>
      </c>
      <c r="KZ82" s="187" t="str">
        <f t="shared" si="384"/>
        <v/>
      </c>
      <c r="LA82" s="187" t="str">
        <f t="shared" si="385"/>
        <v/>
      </c>
      <c r="LB82" s="187" t="str">
        <f t="shared" si="386"/>
        <v/>
      </c>
      <c r="LC82" s="187" t="str">
        <f t="shared" si="387"/>
        <v/>
      </c>
      <c r="LD82" s="187" t="str">
        <f t="shared" si="388"/>
        <v/>
      </c>
      <c r="LE82" s="187" t="str">
        <f t="shared" si="389"/>
        <v/>
      </c>
      <c r="LF82" s="187" t="str">
        <f t="shared" si="390"/>
        <v/>
      </c>
      <c r="LG82" s="187" t="str">
        <f t="shared" si="391"/>
        <v/>
      </c>
      <c r="LH82" s="240">
        <f t="shared" si="392"/>
        <v>0.75</v>
      </c>
      <c r="LI82" s="820" t="str">
        <f>IF($K82="○",VLOOKUP($C82&amp;"-"&amp;LI$4,'05市民生活実感調査'!$A$3:$BM$218,COLUMN('05市民生活実感調査'!$BM:$BM),FALSE),"-")</f>
        <v>-</v>
      </c>
      <c r="LJ82" s="821" t="str">
        <f>IF($L82="○",VLOOKUP($C82&amp;"-"&amp;LJ$4,'05市民生活実感調査'!$A$3:$BM$218,COLUMN('05市民生活実感調査'!$BM:$BM),FALSE),"-")</f>
        <v>b</v>
      </c>
      <c r="LK82" s="821" t="str">
        <f>IF($M82="○",VLOOKUP($C82&amp;"-"&amp;LK$4,'05市民生活実感調査'!$A$3:$BM$218,COLUMN('05市民生活実感調査'!$BM:$BM),FALSE),"-")</f>
        <v>-</v>
      </c>
      <c r="LL82" s="821" t="str">
        <f>IF($N82="○",VLOOKUP($C82&amp;"-"&amp;LL$4,'05市民生活実感調査'!$A$3:$BM$218,COLUMN('05市民生活実感調査'!$BM:$BM),FALSE),"-")</f>
        <v>-</v>
      </c>
      <c r="LM82" s="821" t="str">
        <f>IF($O82="○",VLOOKUP($C82&amp;"-"&amp;LM$4,'05市民生活実感調査'!$A$3:$BM$218,COLUMN('05市民生活実感調査'!$BM:$BM),FALSE),"-")</f>
        <v>-</v>
      </c>
      <c r="LN82" s="821" t="str">
        <f>IF($P82="○",VLOOKUP($C82&amp;"-"&amp;LN$4,'05市民生活実感調査'!$A$3:$BM$218,COLUMN('05市民生活実感調査'!$BM:$BM),FALSE),"-")</f>
        <v>-</v>
      </c>
      <c r="LO82" s="821" t="str">
        <f>IF($Q82="○",VLOOKUP($C82&amp;"-"&amp;LO$4,'05市民生活実感調査'!$A$3:$BM$218,COLUMN('05市民生活実感調査'!$BM:$BM),FALSE),"-")</f>
        <v>-</v>
      </c>
      <c r="LP82" s="821" t="str">
        <f>IF($R82="○",VLOOKUP($C82&amp;"-"&amp;LP$4,'05市民生活実感調査'!$A$3:$BM$218,COLUMN('05市民生活実感調査'!$BM:$BM),FALSE),"-")</f>
        <v>-</v>
      </c>
      <c r="LQ82" s="822" t="str">
        <f t="shared" si="393"/>
        <v>b</v>
      </c>
      <c r="LR82" s="237" t="str">
        <f t="shared" si="394"/>
        <v/>
      </c>
      <c r="LS82" s="187">
        <f t="shared" si="395"/>
        <v>3</v>
      </c>
      <c r="LT82" s="187" t="str">
        <f t="shared" si="396"/>
        <v/>
      </c>
      <c r="LU82" s="187" t="str">
        <f t="shared" si="397"/>
        <v/>
      </c>
      <c r="LV82" s="187" t="str">
        <f t="shared" si="398"/>
        <v/>
      </c>
      <c r="LW82" s="187" t="str">
        <f t="shared" si="399"/>
        <v/>
      </c>
      <c r="LX82" s="187" t="str">
        <f t="shared" si="400"/>
        <v/>
      </c>
      <c r="LY82" s="187" t="str">
        <f t="shared" si="401"/>
        <v/>
      </c>
      <c r="LZ82" s="422">
        <f t="shared" si="402"/>
        <v>0.75</v>
      </c>
      <c r="MA82" s="103" t="str">
        <f t="shared" si="406"/>
        <v>市民実感</v>
      </c>
      <c r="MB82" s="104" t="str">
        <f t="shared" si="403"/>
        <v>客観指標は、商業・業務施設の施設規模を表すものであり、にぎわいが集積してきていることを示す一つの指標でしかなく、空きテナントや集客力などについては評価に反映できていないため、より全般的な視点でにぎわいのあるまちづくりを評価できる市民生活実感調査の方が適している。</v>
      </c>
      <c r="MC82" s="823" t="str">
        <f>VLOOKUP(KN82&amp;LQ82&amp;MA82,プルダウン!$AC$2:$AD$71,2,FALSE)</f>
        <v>B</v>
      </c>
      <c r="MD82" s="824" t="str">
        <f>VLOOKUP(MC82,プルダウン!$A$1:$B$6,2,FALSE)</f>
        <v>政策の目的がかなり達成されている</v>
      </c>
      <c r="ME82" s="91"/>
      <c r="MF82" s="190"/>
    </row>
    <row r="83" spans="1:344" ht="288.75" customHeight="1">
      <c r="A83" s="231">
        <v>2103</v>
      </c>
      <c r="B83" s="104" t="s">
        <v>235</v>
      </c>
      <c r="C83" s="237">
        <f t="shared" si="264"/>
        <v>21</v>
      </c>
      <c r="D83" s="190" t="str">
        <f>IFERROR(VLOOKUP(C83,プルダウン!$L$2:$M$28,2,FALSE),"-")</f>
        <v>土地・空間利用と都市機能配置</v>
      </c>
      <c r="E83" s="104"/>
      <c r="F83" s="232" t="s">
        <v>1414</v>
      </c>
      <c r="G83" s="117" t="s">
        <v>526</v>
      </c>
      <c r="H83" s="91" t="s">
        <v>1414</v>
      </c>
      <c r="I83" s="117" t="s">
        <v>1684</v>
      </c>
      <c r="J83" s="104"/>
      <c r="K83" s="420" t="s">
        <v>83</v>
      </c>
      <c r="L83" s="421" t="s">
        <v>83</v>
      </c>
      <c r="M83" s="421" t="s">
        <v>383</v>
      </c>
      <c r="N83" s="421" t="s">
        <v>83</v>
      </c>
      <c r="O83" s="421" t="s">
        <v>83</v>
      </c>
      <c r="P83" s="421" t="s">
        <v>83</v>
      </c>
      <c r="Q83" s="421" t="s">
        <v>83</v>
      </c>
      <c r="R83" s="422" t="s">
        <v>83</v>
      </c>
      <c r="S83" s="877" t="str">
        <f>VLOOKUP($A83&amp;"-"&amp;S$4,'04施策の客観指標'!$A$4:$AY$1029,COLUMN('04施策の客観指標'!$AS:$AS),FALSE)</f>
        <v>-</v>
      </c>
      <c r="T83" s="878" t="str">
        <f>VLOOKUP($A83&amp;"-"&amp;T$4,'04施策の客観指標'!$A$4:$AY$1029,COLUMN('04施策の客観指標'!$AS:$AS),FALSE)</f>
        <v>-</v>
      </c>
      <c r="U83" s="878" t="str">
        <f>VLOOKUP($A83&amp;"-"&amp;U$4,'04施策の客観指標'!$A$4:$AY$1029,COLUMN('04施策の客観指標'!$AS:$AS),FALSE)</f>
        <v>-</v>
      </c>
      <c r="V83" s="878" t="str">
        <f>VLOOKUP($A83&amp;"-"&amp;V$4,'04施策の客観指標'!$A$4:$AY$1029,COLUMN('04施策の客観指標'!$AS:$AS),FALSE)</f>
        <v>-</v>
      </c>
      <c r="W83" s="878" t="str">
        <f>VLOOKUP($A83&amp;"-"&amp;W$4,'04施策の客観指標'!$A$4:$AY$1029,COLUMN('04施策の客観指標'!$AS:$AS),FALSE)</f>
        <v>-</v>
      </c>
      <c r="X83" s="878" t="str">
        <f>VLOOKUP($A83&amp;"-"&amp;X$4,'04施策の客観指標'!$A$4:$AY$1029,COLUMN('04施策の客観指標'!$AS:$AS),FALSE)</f>
        <v>-</v>
      </c>
      <c r="Y83" s="878" t="str">
        <f>VLOOKUP($A83&amp;"-"&amp;Y$4,'04施策の客観指標'!$A$4:$AY$1029,COLUMN('04施策の客観指標'!$AS:$AS),FALSE)</f>
        <v>-</v>
      </c>
      <c r="Z83" s="878" t="str">
        <f>VLOOKUP($A83&amp;"-"&amp;Z$4,'04施策の客観指標'!$A$4:$AY$1029,COLUMN('04施策の客観指標'!$AS:$AS),FALSE)</f>
        <v>-</v>
      </c>
      <c r="AA83" s="852" t="str">
        <f>VLOOKUP($A83&amp;"-"&amp;AA$4,'04施策の客観指標'!$A$4:$AY$1029,COLUMN('04施策の客観指標'!$AS:$AS),FALSE)</f>
        <v>-</v>
      </c>
      <c r="AB83" s="876" t="str">
        <f t="shared" si="265"/>
        <v>-</v>
      </c>
      <c r="AC83" s="856" t="s">
        <v>83</v>
      </c>
      <c r="AD83" s="878" t="s">
        <v>83</v>
      </c>
      <c r="AE83" s="878" t="s">
        <v>83</v>
      </c>
      <c r="AF83" s="878" t="s">
        <v>83</v>
      </c>
      <c r="AG83" s="878" t="s">
        <v>83</v>
      </c>
      <c r="AH83" s="878" t="s">
        <v>83</v>
      </c>
      <c r="AI83" s="878" t="s">
        <v>83</v>
      </c>
      <c r="AJ83" s="878" t="s">
        <v>83</v>
      </c>
      <c r="AK83" s="878" t="s">
        <v>83</v>
      </c>
      <c r="AL83" s="879">
        <f t="shared" si="266"/>
        <v>0</v>
      </c>
      <c r="AM83" s="877" t="str">
        <f t="shared" si="267"/>
        <v/>
      </c>
      <c r="AN83" s="878" t="str">
        <f t="shared" si="268"/>
        <v/>
      </c>
      <c r="AO83" s="878" t="str">
        <f t="shared" si="269"/>
        <v/>
      </c>
      <c r="AP83" s="878" t="str">
        <f t="shared" si="270"/>
        <v/>
      </c>
      <c r="AQ83" s="878" t="str">
        <f t="shared" si="271"/>
        <v/>
      </c>
      <c r="AR83" s="878" t="str">
        <f t="shared" si="272"/>
        <v/>
      </c>
      <c r="AS83" s="878" t="str">
        <f t="shared" si="273"/>
        <v/>
      </c>
      <c r="AT83" s="878" t="str">
        <f t="shared" si="274"/>
        <v/>
      </c>
      <c r="AU83" s="852" t="str">
        <f t="shared" si="275"/>
        <v/>
      </c>
      <c r="AV83" s="855" t="str">
        <f t="shared" si="276"/>
        <v>-</v>
      </c>
      <c r="AW83" s="856" t="str">
        <f>IF($K83="○",VLOOKUP($C83&amp;"-"&amp;AW$4,'05市民生活実感調査'!$A$3:$BC$218,COLUMN('05市民生活実感調査'!$O:$O),FALSE),"-")</f>
        <v>-</v>
      </c>
      <c r="AX83" s="878" t="str">
        <f>IF($L83="○",VLOOKUP($C83&amp;"-"&amp;AX$4,'05市民生活実感調査'!$A$3:$BC$218,COLUMN('05市民生活実感調査'!$O:$O),FALSE),"-")</f>
        <v>-</v>
      </c>
      <c r="AY83" s="878" t="str">
        <f>IF($M83="○",VLOOKUP($C83&amp;"-"&amp;AY$4,'05市民生活実感調査'!$A$3:$BC$218,COLUMN('05市民生活実感調査'!$O:$O),FALSE),"-")</f>
        <v>c</v>
      </c>
      <c r="AZ83" s="878" t="str">
        <f>IF($N83="○",VLOOKUP($C83&amp;"-"&amp;AZ$4,'05市民生活実感調査'!$A$3:$BC$218,COLUMN('05市民生活実感調査'!$O:$O),FALSE),"-")</f>
        <v>-</v>
      </c>
      <c r="BA83" s="878" t="str">
        <f>IF($O83="○",VLOOKUP($C83&amp;"-"&amp;BA$4,'05市民生活実感調査'!$A$3:$BC$218,COLUMN('05市民生活実感調査'!$O:$O),FALSE),"-")</f>
        <v>-</v>
      </c>
      <c r="BB83" s="878" t="str">
        <f>IF($P83="○",VLOOKUP($C83&amp;"-"&amp;BB$4,'05市民生活実感調査'!$A$3:$BC$218,COLUMN('05市民生活実感調査'!$O:$O),FALSE),"-")</f>
        <v>-</v>
      </c>
      <c r="BC83" s="878" t="str">
        <f>IF($Q83="○",VLOOKUP($C83&amp;"-"&amp;BC$4,'05市民生活実感調査'!$A$3:$BC$218,COLUMN('05市民生活実感調査'!$O:$O),FALSE),"-")</f>
        <v>-</v>
      </c>
      <c r="BD83" s="878" t="str">
        <f>IF($R83="○",VLOOKUP($C83&amp;"-"&amp;BD$4,'05市民生活実感調査'!$A$3:$BC$218,COLUMN('05市民生活実感調査'!$O:$O),FALSE),"-")</f>
        <v>-</v>
      </c>
      <c r="BE83" s="879" t="str">
        <f t="shared" si="277"/>
        <v>c</v>
      </c>
      <c r="BF83" s="877" t="str">
        <f t="shared" si="278"/>
        <v/>
      </c>
      <c r="BG83" s="878" t="str">
        <f t="shared" si="279"/>
        <v/>
      </c>
      <c r="BH83" s="878">
        <f t="shared" si="280"/>
        <v>2</v>
      </c>
      <c r="BI83" s="878" t="str">
        <f t="shared" si="281"/>
        <v/>
      </c>
      <c r="BJ83" s="878" t="str">
        <f t="shared" si="282"/>
        <v/>
      </c>
      <c r="BK83" s="878" t="str">
        <f t="shared" si="283"/>
        <v/>
      </c>
      <c r="BL83" s="878" t="str">
        <f t="shared" si="284"/>
        <v/>
      </c>
      <c r="BM83" s="878" t="str">
        <f t="shared" si="285"/>
        <v/>
      </c>
      <c r="BN83" s="840">
        <f t="shared" si="286"/>
        <v>0.5</v>
      </c>
      <c r="BO83" s="880" t="s">
        <v>122</v>
      </c>
      <c r="BP83" s="863" t="s">
        <v>1936</v>
      </c>
      <c r="BQ83" s="877" t="s">
        <v>314</v>
      </c>
      <c r="BR83" s="887" t="str">
        <f>VLOOKUP(BQ83,プルダウン!$A$1:$B$6,2,FALSE)</f>
        <v>政策の目的がそこそこ達成されている</v>
      </c>
      <c r="BS83" s="881" t="s">
        <v>12</v>
      </c>
      <c r="BT83" s="887" t="s">
        <v>1687</v>
      </c>
      <c r="BU83" s="863" t="s">
        <v>1460</v>
      </c>
      <c r="BV83" s="891" t="s">
        <v>1759</v>
      </c>
      <c r="BW83" s="889" t="str">
        <f>VLOOKUP($A83&amp;"-"&amp;BW$4,'04施策の客観指標'!$A$4:$AY$1029,COLUMN('04施策の客観指標'!$AT:$AT),FALSE)</f>
        <v>b</v>
      </c>
      <c r="BX83" s="878" t="str">
        <f>VLOOKUP($A83&amp;"-"&amp;BX$4,'04施策の客観指標'!$A$4:$AY$1029,COLUMN('04施策の客観指標'!$AT:$AT),FALSE)</f>
        <v>-</v>
      </c>
      <c r="BY83" s="878" t="str">
        <f>VLOOKUP($A83&amp;"-"&amp;BY$4,'04施策の客観指標'!$A$4:$AY$1029,COLUMN('04施策の客観指標'!$AT:$AT),FALSE)</f>
        <v>-</v>
      </c>
      <c r="BZ83" s="878" t="str">
        <f>VLOOKUP($A83&amp;"-"&amp;BZ$4,'04施策の客観指標'!$A$4:$AY$1029,COLUMN('04施策の客観指標'!$AT:$AT),FALSE)</f>
        <v>-</v>
      </c>
      <c r="CA83" s="878" t="str">
        <f>VLOOKUP($A83&amp;"-"&amp;CA$4,'04施策の客観指標'!$A$4:$AY$1029,COLUMN('04施策の客観指標'!$AT:$AT),FALSE)</f>
        <v>-</v>
      </c>
      <c r="CB83" s="878" t="str">
        <f>VLOOKUP($A83&amp;"-"&amp;CB$4,'04施策の客観指標'!$A$4:$AY$1029,COLUMN('04施策の客観指標'!$AT:$AT),FALSE)</f>
        <v>-</v>
      </c>
      <c r="CC83" s="878" t="str">
        <f>VLOOKUP($A83&amp;"-"&amp;CC$4,'04施策の客観指標'!$A$4:$AY$1029,COLUMN('04施策の客観指標'!$AT:$AT),FALSE)</f>
        <v>-</v>
      </c>
      <c r="CD83" s="878" t="str">
        <f>VLOOKUP($A83&amp;"-"&amp;CD$4,'04施策の客観指標'!$A$4:$AY$1029,COLUMN('04施策の客観指標'!$AT:$AT),FALSE)</f>
        <v>-</v>
      </c>
      <c r="CE83" s="852" t="str">
        <f>VLOOKUP($A83&amp;"-"&amp;CE$4,'04施策の客観指標'!$A$4:$AY$1029,COLUMN('04施策の客観指標'!$AT:$AT),FALSE)</f>
        <v>-</v>
      </c>
      <c r="CF83" s="879" t="str">
        <f t="shared" si="287"/>
        <v>b</v>
      </c>
      <c r="CG83" s="856">
        <f>IF(BW83="-","-",VLOOKUP($A83&amp;"-"&amp;BW$4,'04施策の客観指標'!$A$4:$AY$1029,COLUMN('04施策の客観指標'!$AY:$AY),FALSE))</f>
        <v>1</v>
      </c>
      <c r="CH83" s="856" t="str">
        <f>IF(BX83="-","-",VLOOKUP($A83&amp;"-"&amp;BX$4,'04施策の客観指標'!$A$4:$AY$1029,COLUMN('04施策の客観指標'!$AY:$AY),FALSE))</f>
        <v>-</v>
      </c>
      <c r="CI83" s="856" t="str">
        <f>IF(BY83="-","-",VLOOKUP($A83&amp;"-"&amp;BY$4,'04施策の客観指標'!$A$4:$AY$1029,COLUMN('04施策の客観指標'!$AY:$AY),FALSE))</f>
        <v>-</v>
      </c>
      <c r="CJ83" s="856" t="str">
        <f>IF(BZ83="-","-",VLOOKUP($A83&amp;"-"&amp;BZ$4,'04施策の客観指標'!$A$4:$AY$1029,COLUMN('04施策の客観指標'!$AY:$AY),FALSE))</f>
        <v>-</v>
      </c>
      <c r="CK83" s="856" t="str">
        <f>IF(CA83="-","-",VLOOKUP($A83&amp;"-"&amp;CA$4,'04施策の客観指標'!$A$4:$AY$1029,COLUMN('04施策の客観指標'!$AY:$AY),FALSE))</f>
        <v>-</v>
      </c>
      <c r="CL83" s="856" t="str">
        <f>IF(CB83="-","-",VLOOKUP($A83&amp;"-"&amp;CB$4,'04施策の客観指標'!$A$4:$AY$1029,COLUMN('04施策の客観指標'!$AY:$AY),FALSE))</f>
        <v>-</v>
      </c>
      <c r="CM83" s="856" t="str">
        <f>IF(CC83="-","-",VLOOKUP($A83&amp;"-"&amp;CC$4,'04施策の客観指標'!$A$4:$AY$1029,COLUMN('04施策の客観指標'!$AY:$AY),FALSE))</f>
        <v>-</v>
      </c>
      <c r="CN83" s="856" t="str">
        <f>IF(CD83="-","-",VLOOKUP($A83&amp;"-"&amp;CD$4,'04施策の客観指標'!$A$4:$AY$1029,COLUMN('04施策の客観指標'!$AY:$AY),FALSE))</f>
        <v>-</v>
      </c>
      <c r="CO83" s="856" t="str">
        <f>IF(CE83="-","-",VLOOKUP($A83&amp;"-"&amp;CE$4,'04施策の客観指標'!$A$4:$AY$1029,COLUMN('04施策の客観指標'!$AY:$AY),FALSE))</f>
        <v>-</v>
      </c>
      <c r="CP83" s="879">
        <f t="shared" si="288"/>
        <v>1</v>
      </c>
      <c r="CQ83" s="877">
        <f t="shared" si="289"/>
        <v>3</v>
      </c>
      <c r="CR83" s="878" t="str">
        <f t="shared" si="290"/>
        <v/>
      </c>
      <c r="CS83" s="878" t="str">
        <f t="shared" si="291"/>
        <v/>
      </c>
      <c r="CT83" s="878" t="str">
        <f t="shared" si="292"/>
        <v/>
      </c>
      <c r="CU83" s="878" t="str">
        <f t="shared" si="293"/>
        <v/>
      </c>
      <c r="CV83" s="878" t="str">
        <f t="shared" si="294"/>
        <v/>
      </c>
      <c r="CW83" s="878" t="str">
        <f t="shared" si="295"/>
        <v/>
      </c>
      <c r="CX83" s="878" t="str">
        <f t="shared" si="296"/>
        <v/>
      </c>
      <c r="CY83" s="878" t="str">
        <f t="shared" si="297"/>
        <v/>
      </c>
      <c r="CZ83" s="855">
        <f t="shared" si="298"/>
        <v>0.75</v>
      </c>
      <c r="DA83" s="877" t="str">
        <f>IF($K83="○",VLOOKUP($C83&amp;"-"&amp;DA$4,'05市民生活実感調査'!$A$3:$BC$218,COLUMN('05市民生活実感調査'!$Y:$Y),FALSE),"-")</f>
        <v>-</v>
      </c>
      <c r="DB83" s="878" t="str">
        <f>IF($L83="○",VLOOKUP($C83&amp;"-"&amp;DB$4,'05市民生活実感調査'!$A$3:$BC$218,COLUMN('05市民生活実感調査'!$Y:$Y),FALSE),"-")</f>
        <v>-</v>
      </c>
      <c r="DC83" s="878" t="str">
        <f>IF($M83="○",VLOOKUP($C83&amp;"-"&amp;DC$4,'05市民生活実感調査'!$A$3:$BC$218,COLUMN('05市民生活実感調査'!$Y:$Y),FALSE),"-")</f>
        <v>c</v>
      </c>
      <c r="DD83" s="878" t="str">
        <f>IF($N83="○",VLOOKUP($C83&amp;"-"&amp;DD$4,'05市民生活実感調査'!$A$3:$BC$218,COLUMN('05市民生活実感調査'!$Y:$Y),FALSE),"-")</f>
        <v>-</v>
      </c>
      <c r="DE83" s="878" t="str">
        <f>IF($O83="○",VLOOKUP($C83&amp;"-"&amp;DE$4,'05市民生活実感調査'!$A$3:$BC$218,COLUMN('05市民生活実感調査'!$Y:$Y),FALSE),"-")</f>
        <v>-</v>
      </c>
      <c r="DF83" s="878" t="str">
        <f>IF($P83="○",VLOOKUP($C83&amp;"-"&amp;DF$4,'05市民生活実感調査'!$A$3:$BC$218,COLUMN('05市民生活実感調査'!$Y:$Y),FALSE),"-")</f>
        <v>-</v>
      </c>
      <c r="DG83" s="878" t="str">
        <f>IF($Q83="○",VLOOKUP($C83&amp;"-"&amp;DG$4,'05市民生活実感調査'!$A$3:$BC$218,COLUMN('05市民生活実感調査'!$Y:$Y),FALSE),"-")</f>
        <v>-</v>
      </c>
      <c r="DH83" s="878" t="str">
        <f>IF($R83="○",VLOOKUP($C83&amp;"-"&amp;DH$4,'05市民生活実感調査'!$A$3:$BC$218,COLUMN('05市民生活実感調査'!$Y:$Y),FALSE),"-")</f>
        <v>-</v>
      </c>
      <c r="DI83" s="879" t="str">
        <f t="shared" si="299"/>
        <v>c</v>
      </c>
      <c r="DJ83" s="877" t="str">
        <f t="shared" si="300"/>
        <v/>
      </c>
      <c r="DK83" s="878" t="str">
        <f t="shared" si="301"/>
        <v/>
      </c>
      <c r="DL83" s="878">
        <f t="shared" si="302"/>
        <v>2</v>
      </c>
      <c r="DM83" s="878" t="str">
        <f t="shared" si="303"/>
        <v/>
      </c>
      <c r="DN83" s="878" t="str">
        <f t="shared" si="404"/>
        <v/>
      </c>
      <c r="DO83" s="878" t="str">
        <f t="shared" si="304"/>
        <v/>
      </c>
      <c r="DP83" s="878" t="str">
        <f t="shared" si="305"/>
        <v/>
      </c>
      <c r="DQ83" s="878" t="str">
        <f t="shared" si="306"/>
        <v/>
      </c>
      <c r="DR83" s="840">
        <f t="shared" si="307"/>
        <v>0.5</v>
      </c>
      <c r="DS83" s="876" t="str">
        <f t="shared" si="308"/>
        <v>客観指標</v>
      </c>
      <c r="DT83" s="863" t="str">
        <f t="shared" si="309"/>
        <v>施策の性質として、市民の生活実感に施策の効果がすぐには反映されにくいものであるため、客観指標を重視する。</v>
      </c>
      <c r="DU83" s="877" t="str">
        <f>VLOOKUP(CF83&amp;DI83&amp;DS83,プルダウン!$AC$2:$AD$71,2,FALSE)</f>
        <v>B</v>
      </c>
      <c r="DV83" s="859" t="str">
        <f>VLOOKUP(DU83,プルダウン!$A$1:$B$6,2,FALSE)</f>
        <v>政策の目的がかなり達成されている</v>
      </c>
      <c r="DW83" s="860"/>
      <c r="DX83" s="859"/>
      <c r="DY83" s="889" t="str">
        <f>VLOOKUP($A83&amp;"-"&amp;DY$4,'04施策の客観指標'!$A$4:$AY$1029,COLUMN('04施策の客観指標'!$AU:$AU),FALSE)</f>
        <v>a</v>
      </c>
      <c r="DZ83" s="878" t="str">
        <f>VLOOKUP($A83&amp;"-"&amp;DZ$4,'04施策の客観指標'!$A$4:$AY$1029,COLUMN('04施策の客観指標'!$AU:$AU),FALSE)</f>
        <v>-</v>
      </c>
      <c r="EA83" s="878" t="str">
        <f>VLOOKUP($A83&amp;"-"&amp;EA$4,'04施策の客観指標'!$A$4:$AY$1029,COLUMN('04施策の客観指標'!$AU:$AU),FALSE)</f>
        <v>-</v>
      </c>
      <c r="EB83" s="878" t="str">
        <f>VLOOKUP($A83&amp;"-"&amp;EB$4,'04施策の客観指標'!$A$4:$AY$1029,COLUMN('04施策の客観指標'!$AU:$AU),FALSE)</f>
        <v>-</v>
      </c>
      <c r="EC83" s="878" t="str">
        <f>VLOOKUP($A83&amp;"-"&amp;EC$4,'04施策の客観指標'!$A$4:$AY$1029,COLUMN('04施策の客観指標'!$AU:$AU),FALSE)</f>
        <v>-</v>
      </c>
      <c r="ED83" s="878" t="str">
        <f>VLOOKUP($A83&amp;"-"&amp;ED$4,'04施策の客観指標'!$A$4:$AY$1029,COLUMN('04施策の客観指標'!$AU:$AU),FALSE)</f>
        <v>-</v>
      </c>
      <c r="EE83" s="878" t="str">
        <f>VLOOKUP($A83&amp;"-"&amp;EE$4,'04施策の客観指標'!$A$4:$AY$1029,COLUMN('04施策の客観指標'!$AU:$AU),FALSE)</f>
        <v>-</v>
      </c>
      <c r="EF83" s="878" t="str">
        <f>VLOOKUP($A83&amp;"-"&amp;EF$4,'04施策の客観指標'!$A$4:$AY$1029,COLUMN('04施策の客観指標'!$AU:$AU),FALSE)</f>
        <v>-</v>
      </c>
      <c r="EG83" s="878" t="str">
        <f>VLOOKUP($A83&amp;"-"&amp;EG$4,'04施策の客観指標'!$A$4:$AY$1029,COLUMN('04施策の客観指標'!$AU:$AU),FALSE)</f>
        <v>-</v>
      </c>
      <c r="EH83" s="879" t="str">
        <f t="shared" si="310"/>
        <v>a</v>
      </c>
      <c r="EI83" s="895">
        <f>IF(DY83="-","-",VLOOKUP($A83&amp;"-"&amp;DY$4,'04施策の客観指標'!$A$4:$AY$1029,COLUMN('04施策の客観指標'!$AY:$AY),FALSE))</f>
        <v>1</v>
      </c>
      <c r="EJ83" s="895" t="str">
        <f>IF(DZ83="-","-",VLOOKUP($A83&amp;"-"&amp;DZ$4,'04施策の客観指標'!$A$4:$AY$1029,COLUMN('04施策の客観指標'!$AY:$AY),FALSE))</f>
        <v>-</v>
      </c>
      <c r="EK83" s="895" t="str">
        <f>IF(EA83="-","-",VLOOKUP($A83&amp;"-"&amp;EA$4,'04施策の客観指標'!$A$4:$AY$1029,COLUMN('04施策の客観指標'!$AY:$AY),FALSE))</f>
        <v>-</v>
      </c>
      <c r="EL83" s="895" t="str">
        <f>IF(EB83="-","-",VLOOKUP($A83&amp;"-"&amp;EB$4,'04施策の客観指標'!$A$4:$AY$1029,COLUMN('04施策の客観指標'!$AY:$AY),FALSE))</f>
        <v>-</v>
      </c>
      <c r="EM83" s="895" t="str">
        <f>IF(EC83="-","-",VLOOKUP($A83&amp;"-"&amp;EC$4,'04施策の客観指標'!$A$4:$AY$1029,COLUMN('04施策の客観指標'!$AY:$AY),FALSE))</f>
        <v>-</v>
      </c>
      <c r="EN83" s="895" t="str">
        <f>IF(ED83="-","-",VLOOKUP($A83&amp;"-"&amp;ED$4,'04施策の客観指標'!$A$4:$AY$1029,COLUMN('04施策の客観指標'!$AY:$AY),FALSE))</f>
        <v>-</v>
      </c>
      <c r="EO83" s="895" t="str">
        <f>IF(EE83="-","-",VLOOKUP($A83&amp;"-"&amp;EE$4,'04施策の客観指標'!$A$4:$AY$1029,COLUMN('04施策の客観指標'!$AY:$AY),FALSE))</f>
        <v>-</v>
      </c>
      <c r="EP83" s="895" t="str">
        <f>IF(EF83="-","-",VLOOKUP($A83&amp;"-"&amp;EF$4,'04施策の客観指標'!$A$4:$AY$1029,COLUMN('04施策の客観指標'!$AY:$AY),FALSE))</f>
        <v>-</v>
      </c>
      <c r="EQ83" s="895" t="str">
        <f>IF(EG83="-","-",VLOOKUP($A83&amp;"-"&amp;EG$4,'04施策の客観指標'!$A$4:$AY$1029,COLUMN('04施策の客観指標'!$AY:$AY),FALSE))</f>
        <v>-</v>
      </c>
      <c r="ER83" s="879">
        <f t="shared" si="311"/>
        <v>1</v>
      </c>
      <c r="ES83" s="877">
        <f t="shared" si="312"/>
        <v>4</v>
      </c>
      <c r="ET83" s="878" t="str">
        <f t="shared" si="313"/>
        <v/>
      </c>
      <c r="EU83" s="878" t="str">
        <f t="shared" si="314"/>
        <v/>
      </c>
      <c r="EV83" s="878" t="str">
        <f t="shared" si="315"/>
        <v/>
      </c>
      <c r="EW83" s="878" t="str">
        <f t="shared" si="316"/>
        <v/>
      </c>
      <c r="EX83" s="878" t="str">
        <f t="shared" si="317"/>
        <v/>
      </c>
      <c r="EY83" s="878" t="str">
        <f t="shared" si="318"/>
        <v/>
      </c>
      <c r="EZ83" s="878" t="str">
        <f t="shared" si="319"/>
        <v/>
      </c>
      <c r="FA83" s="878" t="str">
        <f t="shared" si="320"/>
        <v/>
      </c>
      <c r="FB83" s="855">
        <f t="shared" si="321"/>
        <v>1</v>
      </c>
      <c r="FC83" s="877" t="str">
        <f>IF($K83="○",VLOOKUP($C83&amp;"-"&amp;FC$4,'05市民生活実感調査'!$A$3:$BC$218,COLUMN('05市民生活実感調査'!$AI:$AI),FALSE),"-")</f>
        <v>-</v>
      </c>
      <c r="FD83" s="878" t="str">
        <f>IF($L83="○",VLOOKUP($C83&amp;"-"&amp;FD$4,'05市民生活実感調査'!$A$3:$BC$218,COLUMN('05市民生活実感調査'!$AI:$AI),FALSE),"-")</f>
        <v>-</v>
      </c>
      <c r="FE83" s="878" t="str">
        <f>IF($M83="○",VLOOKUP($C83&amp;"-"&amp;FE$4,'05市民生活実感調査'!$A$3:$BC$218,COLUMN('05市民生活実感調査'!$AI:$AI),FALSE),"-")</f>
        <v>c</v>
      </c>
      <c r="FF83" s="878" t="str">
        <f>IF($N83="○",VLOOKUP($C83&amp;"-"&amp;FF$4,'05市民生活実感調査'!$A$3:$BC$218,COLUMN('05市民生活実感調査'!$AI:$AI),FALSE),"-")</f>
        <v>-</v>
      </c>
      <c r="FG83" s="878" t="str">
        <f>IF($O83="○",VLOOKUP($C83&amp;"-"&amp;FG$4,'05市民生活実感調査'!$A$3:$BC$218,COLUMN('05市民生活実感調査'!$AI:$AI),FALSE),"-")</f>
        <v>-</v>
      </c>
      <c r="FH83" s="878" t="str">
        <f>IF($P83="○",VLOOKUP($C83&amp;"-"&amp;FH$4,'05市民生活実感調査'!$A$3:$BC$218,COLUMN('05市民生活実感調査'!$AI:$AI),FALSE),"-")</f>
        <v>-</v>
      </c>
      <c r="FI83" s="878" t="str">
        <f>IF($Q83="○",VLOOKUP($C83&amp;"-"&amp;FI$4,'05市民生活実感調査'!$A$3:$BC$218,COLUMN('05市民生活実感調査'!$AI:$AI),FALSE),"-")</f>
        <v>-</v>
      </c>
      <c r="FJ83" s="878" t="str">
        <f>IF($R83="○",VLOOKUP($C83&amp;"-"&amp;FJ$4,'05市民生活実感調査'!$A$3:$BC$218,COLUMN('05市民生活実感調査'!$AI:$AI),FALSE),"-")</f>
        <v>-</v>
      </c>
      <c r="FK83" s="879" t="str">
        <f t="shared" si="322"/>
        <v>c</v>
      </c>
      <c r="FL83" s="877" t="str">
        <f t="shared" si="323"/>
        <v/>
      </c>
      <c r="FM83" s="878" t="str">
        <f t="shared" si="324"/>
        <v/>
      </c>
      <c r="FN83" s="878">
        <f t="shared" si="325"/>
        <v>2</v>
      </c>
      <c r="FO83" s="878" t="str">
        <f t="shared" si="326"/>
        <v/>
      </c>
      <c r="FP83" s="878" t="str">
        <f t="shared" si="327"/>
        <v/>
      </c>
      <c r="FQ83" s="878" t="str">
        <f t="shared" si="328"/>
        <v/>
      </c>
      <c r="FR83" s="878" t="str">
        <f t="shared" si="329"/>
        <v/>
      </c>
      <c r="FS83" s="878" t="str">
        <f t="shared" si="330"/>
        <v/>
      </c>
      <c r="FT83" s="840">
        <f t="shared" si="331"/>
        <v>0.5</v>
      </c>
      <c r="FU83" s="876" t="str">
        <f t="shared" si="332"/>
        <v>客観指標</v>
      </c>
      <c r="FV83" s="863" t="str">
        <f t="shared" si="333"/>
        <v>施策の性質として、市民の生活実感に施策の効果がすぐには反映されにくいものであるため、客観指標を重視する。</v>
      </c>
      <c r="FW83" s="877" t="str">
        <f>VLOOKUP(EH83&amp;FK83&amp;FU83,プルダウン!$AC$2:$AD$71,2,FALSE)</f>
        <v>B</v>
      </c>
      <c r="FX83" s="859" t="str">
        <f>VLOOKUP(FW83,プルダウン!$A$1:$B$6,2,FALSE)</f>
        <v>政策の目的がかなり達成されている</v>
      </c>
      <c r="FY83" s="860"/>
      <c r="FZ83" s="859"/>
      <c r="GA83" s="889" t="str">
        <f>VLOOKUP($A83&amp;"-"&amp;GA$4,'04施策の客観指標'!$A$4:$AY$1029,COLUMN('04施策の客観指標'!$AV:$AV),FALSE)</f>
        <v>b</v>
      </c>
      <c r="GB83" s="878" t="str">
        <f>VLOOKUP($A83&amp;"-"&amp;GB$4,'04施策の客観指標'!$A$4:$AY$1029,COLUMN('04施策の客観指標'!$AV:$AV),FALSE)</f>
        <v>-</v>
      </c>
      <c r="GC83" s="878" t="str">
        <f>VLOOKUP($A83&amp;"-"&amp;GC$4,'04施策の客観指標'!$A$4:$AY$1029,COLUMN('04施策の客観指標'!$AV:$AV),FALSE)</f>
        <v>-</v>
      </c>
      <c r="GD83" s="878" t="str">
        <f>VLOOKUP($A83&amp;"-"&amp;GD$4,'04施策の客観指標'!$A$4:$AY$1029,COLUMN('04施策の客観指標'!$AV:$AV),FALSE)</f>
        <v>-</v>
      </c>
      <c r="GE83" s="878" t="str">
        <f>VLOOKUP($A83&amp;"-"&amp;GE$4,'04施策の客観指標'!$A$4:$AY$1029,COLUMN('04施策の客観指標'!$AV:$AV),FALSE)</f>
        <v>-</v>
      </c>
      <c r="GF83" s="878" t="str">
        <f>VLOOKUP($A83&amp;"-"&amp;GF$4,'04施策の客観指標'!$A$4:$AY$1029,COLUMN('04施策の客観指標'!$AV:$AV),FALSE)</f>
        <v>-</v>
      </c>
      <c r="GG83" s="878" t="str">
        <f>VLOOKUP($A83&amp;"-"&amp;GG$4,'04施策の客観指標'!$A$4:$AY$1029,COLUMN('04施策の客観指標'!$AV:$AV),FALSE)</f>
        <v>-</v>
      </c>
      <c r="GH83" s="878" t="str">
        <f>VLOOKUP($A83&amp;"-"&amp;GH$4,'04施策の客観指標'!$A$4:$AY$1029,COLUMN('04施策の客観指標'!$AV:$AV),FALSE)</f>
        <v>-</v>
      </c>
      <c r="GI83" s="878" t="str">
        <f>VLOOKUP($A83&amp;"-"&amp;GI$4,'04施策の客観指標'!$A$4:$AY$1029,COLUMN('04施策の客観指標'!$AV:$AV),FALSE)</f>
        <v>-</v>
      </c>
      <c r="GJ83" s="879" t="str">
        <f t="shared" si="334"/>
        <v>b</v>
      </c>
      <c r="GK83" s="856">
        <f>IF(GA83="-","-",VLOOKUP($A83&amp;"-"&amp;GA$4,'04施策の客観指標'!$A$4:$AY$1029,COLUMN('04施策の客観指標'!$AY:$AY),FALSE))</f>
        <v>1</v>
      </c>
      <c r="GL83" s="856" t="str">
        <f>IF(GB83="-","-",VLOOKUP($A83&amp;"-"&amp;GB$4,'04施策の客観指標'!$A$4:$AY$1029,COLUMN('04施策の客観指標'!$AY:$AY),FALSE))</f>
        <v>-</v>
      </c>
      <c r="GM83" s="856" t="str">
        <f>IF(GC83="-","-",VLOOKUP($A83&amp;"-"&amp;GC$4,'04施策の客観指標'!$A$4:$AY$1029,COLUMN('04施策の客観指標'!$AY:$AY),FALSE))</f>
        <v>-</v>
      </c>
      <c r="GN83" s="856" t="str">
        <f>IF(GD83="-","-",VLOOKUP($A83&amp;"-"&amp;GD$4,'04施策の客観指標'!$A$4:$AY$1029,COLUMN('04施策の客観指標'!$AY:$AY),FALSE))</f>
        <v>-</v>
      </c>
      <c r="GO83" s="856" t="str">
        <f>IF(GE83="-","-",VLOOKUP($A83&amp;"-"&amp;GE$4,'04施策の客観指標'!$A$4:$AY$1029,COLUMN('04施策の客観指標'!$AY:$AY),FALSE))</f>
        <v>-</v>
      </c>
      <c r="GP83" s="856" t="str">
        <f>IF(GF83="-","-",VLOOKUP($A83&amp;"-"&amp;GF$4,'04施策の客観指標'!$A$4:$AY$1029,COLUMN('04施策の客観指標'!$AY:$AY),FALSE))</f>
        <v>-</v>
      </c>
      <c r="GQ83" s="856" t="str">
        <f>IF(GG83="-","-",VLOOKUP($A83&amp;"-"&amp;GG$4,'04施策の客観指標'!$A$4:$AY$1029,COLUMN('04施策の客観指標'!$AY:$AY),FALSE))</f>
        <v>-</v>
      </c>
      <c r="GR83" s="856" t="str">
        <f>IF(GH83="-","-",VLOOKUP($A83&amp;"-"&amp;GH$4,'04施策の客観指標'!$A$4:$AY$1029,COLUMN('04施策の客観指標'!$AY:$AY),FALSE))</f>
        <v>-</v>
      </c>
      <c r="GS83" s="856" t="str">
        <f>IF(GI83="-","-",VLOOKUP($A83&amp;"-"&amp;GI$4,'04施策の客観指標'!$A$4:$AY$1029,COLUMN('04施策の客観指標'!$AY:$AY),FALSE))</f>
        <v>-</v>
      </c>
      <c r="GT83" s="879">
        <f t="shared" si="335"/>
        <v>1</v>
      </c>
      <c r="GU83" s="877">
        <f t="shared" si="336"/>
        <v>3</v>
      </c>
      <c r="GV83" s="878" t="str">
        <f t="shared" si="337"/>
        <v/>
      </c>
      <c r="GW83" s="878" t="str">
        <f t="shared" si="338"/>
        <v/>
      </c>
      <c r="GX83" s="878" t="str">
        <f t="shared" si="339"/>
        <v/>
      </c>
      <c r="GY83" s="878" t="str">
        <f t="shared" si="340"/>
        <v/>
      </c>
      <c r="GZ83" s="878" t="str">
        <f t="shared" si="341"/>
        <v/>
      </c>
      <c r="HA83" s="878" t="str">
        <f t="shared" si="342"/>
        <v/>
      </c>
      <c r="HB83" s="878" t="str">
        <f t="shared" si="343"/>
        <v/>
      </c>
      <c r="HC83" s="878" t="str">
        <f t="shared" si="344"/>
        <v/>
      </c>
      <c r="HD83" s="855">
        <f t="shared" si="345"/>
        <v>0.75</v>
      </c>
      <c r="HE83" s="877" t="str">
        <f>IF($K83="○",VLOOKUP($C83&amp;"-"&amp;HE$4,'05市民生活実感調査'!$A$3:$BC$218,COLUMN('05市民生活実感調査'!$AS:$AS),FALSE),"-")</f>
        <v>-</v>
      </c>
      <c r="HF83" s="878" t="str">
        <f>IF($L83="○",VLOOKUP($C83&amp;"-"&amp;HF$4,'05市民生活実感調査'!$A$3:$BC$218,COLUMN('05市民生活実感調査'!$AS:$AS),FALSE),"-")</f>
        <v>-</v>
      </c>
      <c r="HG83" s="878" t="str">
        <f>IF($M83="○",VLOOKUP($C83&amp;"-"&amp;HG$4,'05市民生活実感調査'!$A$3:$BC$218,COLUMN('05市民生活実感調査'!$AS:$AS),FALSE),"-")</f>
        <v>c</v>
      </c>
      <c r="HH83" s="878" t="str">
        <f>IF($N83="○",VLOOKUP($C83&amp;"-"&amp;HH$4,'05市民生活実感調査'!$A$3:$BC$218,COLUMN('05市民生活実感調査'!$AS:$AS),FALSE),"-")</f>
        <v>-</v>
      </c>
      <c r="HI83" s="878" t="str">
        <f>IF($O83="○",VLOOKUP($C83&amp;"-"&amp;HI$4,'05市民生活実感調査'!$A$3:$BC$218,COLUMN('05市民生活実感調査'!$AS:$AS),FALSE),"-")</f>
        <v>-</v>
      </c>
      <c r="HJ83" s="878" t="str">
        <f>IF($P83="○",VLOOKUP($C83&amp;"-"&amp;HJ$4,'05市民生活実感調査'!$A$3:$BC$218,COLUMN('05市民生活実感調査'!$AS:$AS),FALSE),"-")</f>
        <v>-</v>
      </c>
      <c r="HK83" s="878" t="str">
        <f>IF($Q83="○",VLOOKUP($C83&amp;"-"&amp;HK$4,'05市民生活実感調査'!$A$3:$BC$218,COLUMN('05市民生活実感調査'!$AS:$AS),FALSE),"-")</f>
        <v>-</v>
      </c>
      <c r="HL83" s="878" t="str">
        <f>IF($R83="○",VLOOKUP($C83&amp;"-"&amp;HL$4,'05市民生活実感調査'!$A$3:$BC$218,COLUMN('05市民生活実感調査'!$AS:$AS),FALSE),"-")</f>
        <v>-</v>
      </c>
      <c r="HM83" s="879" t="str">
        <f t="shared" si="346"/>
        <v>c</v>
      </c>
      <c r="HN83" s="877" t="str">
        <f t="shared" si="347"/>
        <v/>
      </c>
      <c r="HO83" s="878" t="str">
        <f t="shared" si="348"/>
        <v/>
      </c>
      <c r="HP83" s="878">
        <f t="shared" si="349"/>
        <v>2</v>
      </c>
      <c r="HQ83" s="878" t="str">
        <f t="shared" si="350"/>
        <v/>
      </c>
      <c r="HR83" s="878" t="str">
        <f t="shared" si="351"/>
        <v/>
      </c>
      <c r="HS83" s="878" t="str">
        <f t="shared" si="352"/>
        <v/>
      </c>
      <c r="HT83" s="878" t="str">
        <f t="shared" si="353"/>
        <v/>
      </c>
      <c r="HU83" s="878" t="str">
        <f t="shared" si="354"/>
        <v/>
      </c>
      <c r="HV83" s="840">
        <f t="shared" si="355"/>
        <v>0.5</v>
      </c>
      <c r="HW83" s="876" t="str">
        <f t="shared" si="356"/>
        <v>客観指標</v>
      </c>
      <c r="HX83" s="863" t="str">
        <f t="shared" si="357"/>
        <v>施策の性質として、市民の生活実感に施策の効果がすぐには反映されにくいものであるため、客観指標を重視する。</v>
      </c>
      <c r="HY83" s="877" t="str">
        <f>VLOOKUP(GJ83&amp;HM83&amp;HW83,プルダウン!$AC$2:$AD$71,2,FALSE)</f>
        <v>B</v>
      </c>
      <c r="HZ83" s="859" t="str">
        <f>VLOOKUP(HY83,プルダウン!$A$1:$B$6,2,FALSE)</f>
        <v>政策の目的がかなり達成されている</v>
      </c>
      <c r="IA83" s="860"/>
      <c r="IB83" s="859"/>
      <c r="IC83" s="889" t="str">
        <f>VLOOKUP($A83&amp;"-"&amp;IC$4,'04施策の客観指標'!$A$4:$AY$1029,COLUMN('04施策の客観指標'!$AW:$AW),FALSE)</f>
        <v>b</v>
      </c>
      <c r="ID83" s="878" t="str">
        <f>VLOOKUP($A83&amp;"-"&amp;ID$4,'04施策の客観指標'!$A$4:$AY$1029,COLUMN('04施策の客観指標'!$AW:$AW),FALSE)</f>
        <v>-</v>
      </c>
      <c r="IE83" s="878" t="str">
        <f>VLOOKUP($A83&amp;"-"&amp;IE$4,'04施策の客観指標'!$A$4:$AY$1029,COLUMN('04施策の客観指標'!$AW:$AW),FALSE)</f>
        <v>-</v>
      </c>
      <c r="IF83" s="878" t="str">
        <f>VLOOKUP($A83&amp;"-"&amp;IF$4,'04施策の客観指標'!$A$4:$AY$1029,COLUMN('04施策の客観指標'!$AW:$AW),FALSE)</f>
        <v>-</v>
      </c>
      <c r="IG83" s="878" t="str">
        <f>VLOOKUP($A83&amp;"-"&amp;IG$4,'04施策の客観指標'!$A$4:$AY$1029,COLUMN('04施策の客観指標'!$AW:$AW),FALSE)</f>
        <v>-</v>
      </c>
      <c r="IH83" s="878" t="str">
        <f>VLOOKUP($A83&amp;"-"&amp;IH$4,'04施策の客観指標'!$A$4:$AY$1029,COLUMN('04施策の客観指標'!$AW:$AW),FALSE)</f>
        <v>-</v>
      </c>
      <c r="II83" s="878" t="str">
        <f>VLOOKUP($A83&amp;"-"&amp;II$4,'04施策の客観指標'!$A$4:$AY$1029,COLUMN('04施策の客観指標'!$AW:$AW),FALSE)</f>
        <v>-</v>
      </c>
      <c r="IJ83" s="878" t="str">
        <f>VLOOKUP($A83&amp;"-"&amp;IJ$4,'04施策の客観指標'!$A$4:$AY$1029,COLUMN('04施策の客観指標'!$AW:$AW),FALSE)</f>
        <v>-</v>
      </c>
      <c r="IK83" s="878" t="str">
        <f>VLOOKUP($A83&amp;"-"&amp;IK$4,'04施策の客観指標'!$A$4:$AY$1029,COLUMN('04施策の客観指標'!$AW:$AW),FALSE)</f>
        <v>-</v>
      </c>
      <c r="IL83" s="879" t="str">
        <f t="shared" si="358"/>
        <v>b</v>
      </c>
      <c r="IM83" s="856">
        <f>IF(IC83="-","-",VLOOKUP($A83&amp;"-"&amp;IC$4,'04施策の客観指標'!$A$4:$AY$1029,COLUMN('04施策の客観指標'!$AY:$AY),FALSE))</f>
        <v>1</v>
      </c>
      <c r="IN83" s="856" t="str">
        <f>IF(ID83="-","-",VLOOKUP($A83&amp;"-"&amp;ID$4,'04施策の客観指標'!$A$4:$AY$1029,COLUMN('04施策の客観指標'!$AY:$AY),FALSE))</f>
        <v>-</v>
      </c>
      <c r="IO83" s="856" t="str">
        <f>IF(IE83="-","-",VLOOKUP($A83&amp;"-"&amp;IE$4,'04施策の客観指標'!$A$4:$AY$1029,COLUMN('04施策の客観指標'!$AY:$AY),FALSE))</f>
        <v>-</v>
      </c>
      <c r="IP83" s="856" t="str">
        <f>IF(IF83="-","-",VLOOKUP($A83&amp;"-"&amp;IF$4,'04施策の客観指標'!$A$4:$AY$1029,COLUMN('04施策の客観指標'!$AY:$AY),FALSE))</f>
        <v>-</v>
      </c>
      <c r="IQ83" s="856" t="str">
        <f>IF(IG83="-","-",VLOOKUP($A83&amp;"-"&amp;IG$4,'04施策の客観指標'!$A$4:$AY$1029,COLUMN('04施策の客観指標'!$AY:$AY),FALSE))</f>
        <v>-</v>
      </c>
      <c r="IR83" s="856" t="str">
        <f>IF(IH83="-","-",VLOOKUP($A83&amp;"-"&amp;IH$4,'04施策の客観指標'!$A$4:$AY$1029,COLUMN('04施策の客観指標'!$AY:$AY),FALSE))</f>
        <v>-</v>
      </c>
      <c r="IS83" s="856" t="str">
        <f>IF(II83="-","-",VLOOKUP($A83&amp;"-"&amp;II$4,'04施策の客観指標'!$A$4:$AY$1029,COLUMN('04施策の客観指標'!$AY:$AY),FALSE))</f>
        <v>-</v>
      </c>
      <c r="IT83" s="856" t="str">
        <f>IF(IJ83="-","-",VLOOKUP($A83&amp;"-"&amp;IJ$4,'04施策の客観指標'!$A$4:$AY$1029,COLUMN('04施策の客観指標'!$AY:$AY),FALSE))</f>
        <v>-</v>
      </c>
      <c r="IU83" s="856" t="str">
        <f>IF(IK83="-","-",VLOOKUP($A83&amp;"-"&amp;IK$4,'04施策の客観指標'!$A$4:$AY$1029,COLUMN('04施策の客観指標'!$AY:$AY),FALSE))</f>
        <v>-</v>
      </c>
      <c r="IV83" s="879">
        <f t="shared" si="359"/>
        <v>1</v>
      </c>
      <c r="IW83" s="877">
        <f t="shared" si="360"/>
        <v>3</v>
      </c>
      <c r="IX83" s="878" t="str">
        <f t="shared" si="361"/>
        <v/>
      </c>
      <c r="IY83" s="878" t="str">
        <f t="shared" si="362"/>
        <v/>
      </c>
      <c r="IZ83" s="878" t="str">
        <f t="shared" si="363"/>
        <v/>
      </c>
      <c r="JA83" s="878" t="str">
        <f t="shared" si="364"/>
        <v/>
      </c>
      <c r="JB83" s="878" t="str">
        <f t="shared" si="365"/>
        <v/>
      </c>
      <c r="JC83" s="878" t="str">
        <f t="shared" si="366"/>
        <v/>
      </c>
      <c r="JD83" s="878" t="str">
        <f t="shared" si="367"/>
        <v/>
      </c>
      <c r="JE83" s="878" t="str">
        <f t="shared" si="368"/>
        <v/>
      </c>
      <c r="JF83" s="855">
        <f t="shared" si="369"/>
        <v>0.75</v>
      </c>
      <c r="JG83" s="877" t="str">
        <f>IF($K83="○",VLOOKUP($C83&amp;"-"&amp;JG$4,'05市民生活実感調査'!$A$3:$BC$218,COLUMN('05市民生活実感調査'!$BC:$BC),FALSE),"-")</f>
        <v>-</v>
      </c>
      <c r="JH83" s="878" t="str">
        <f>IF($L83="○",VLOOKUP($C83&amp;"-"&amp;JH$4,'05市民生活実感調査'!$A$3:$BC$218,COLUMN('05市民生活実感調査'!$BC:$BC),FALSE),"-")</f>
        <v>-</v>
      </c>
      <c r="JI83" s="878" t="str">
        <f>IF($M83="○",VLOOKUP($C83&amp;"-"&amp;JI$4,'05市民生活実感調査'!$A$3:$BC$218,COLUMN('05市民生活実感調査'!$BC:$BC),FALSE),"-")</f>
        <v>c</v>
      </c>
      <c r="JJ83" s="878" t="str">
        <f>IF($N83="○",VLOOKUP($C83&amp;"-"&amp;JJ$4,'05市民生活実感調査'!$A$3:$BC$218,COLUMN('05市民生活実感調査'!$BC:$BC),FALSE),"-")</f>
        <v>-</v>
      </c>
      <c r="JK83" s="878" t="str">
        <f>IF($O83="○",VLOOKUP($C83&amp;"-"&amp;JK$4,'05市民生活実感調査'!$A$3:$BC$218,COLUMN('05市民生活実感調査'!$BC:$BC),FALSE),"-")</f>
        <v>-</v>
      </c>
      <c r="JL83" s="878" t="str">
        <f>IF($P83="○",VLOOKUP($C83&amp;"-"&amp;JL$4,'05市民生活実感調査'!$A$3:$BC$218,COLUMN('05市民生活実感調査'!$BC:$BC),FALSE),"-")</f>
        <v>-</v>
      </c>
      <c r="JM83" s="878" t="str">
        <f>IF($Q83="○",VLOOKUP($C83&amp;"-"&amp;JM$4,'05市民生活実感調査'!$A$3:$BC$218,COLUMN('05市民生活実感調査'!$BC:$BC),FALSE),"-")</f>
        <v>-</v>
      </c>
      <c r="JN83" s="878" t="str">
        <f>IF($R83="○",VLOOKUP($C83&amp;"-"&amp;JN$4,'05市民生活実感調査'!$A$3:$BC$218,COLUMN('05市民生活実感調査'!$BC:$BC),FALSE),"-")</f>
        <v>-</v>
      </c>
      <c r="JO83" s="879" t="str">
        <f t="shared" si="370"/>
        <v>c</v>
      </c>
      <c r="JP83" s="877" t="str">
        <f t="shared" si="371"/>
        <v/>
      </c>
      <c r="JQ83" s="878" t="str">
        <f t="shared" si="372"/>
        <v/>
      </c>
      <c r="JR83" s="878">
        <f t="shared" si="373"/>
        <v>2</v>
      </c>
      <c r="JS83" s="878" t="str">
        <f t="shared" si="374"/>
        <v/>
      </c>
      <c r="JT83" s="878" t="str">
        <f t="shared" si="375"/>
        <v/>
      </c>
      <c r="JU83" s="878" t="str">
        <f t="shared" si="376"/>
        <v/>
      </c>
      <c r="JV83" s="878" t="str">
        <f t="shared" si="377"/>
        <v/>
      </c>
      <c r="JW83" s="878" t="str">
        <f t="shared" si="378"/>
        <v/>
      </c>
      <c r="JX83" s="840">
        <f t="shared" si="379"/>
        <v>0.5</v>
      </c>
      <c r="JY83" s="876" t="str">
        <f t="shared" si="405"/>
        <v>客観指標</v>
      </c>
      <c r="JZ83" s="863" t="str">
        <f t="shared" si="380"/>
        <v>施策の性質として、市民の生活実感に施策の効果がすぐには反映されにくいものであるため、客観指標を重視する。</v>
      </c>
      <c r="KA83" s="877" t="str">
        <f>VLOOKUP(IL83&amp;JO83&amp;JY83,プルダウン!$AC$2:$AD$71,2,FALSE)</f>
        <v>B</v>
      </c>
      <c r="KB83" s="859" t="str">
        <f>VLOOKUP(KA83,プルダウン!$A$1:$B$6,2,FALSE)</f>
        <v>政策の目的がかなり達成されている</v>
      </c>
      <c r="KC83" s="860"/>
      <c r="KD83" s="859"/>
      <c r="KE83" s="883" t="str">
        <f>VLOOKUP($A83&amp;"-"&amp;KE$4,'04施策の客観指標'!$A$4:$AY$1029,COLUMN('04施策の客観指標'!$AX:$AX),FALSE)</f>
        <v>b</v>
      </c>
      <c r="KF83" s="813" t="str">
        <f>VLOOKUP($A83&amp;"-"&amp;KF$4,'04施策の客観指標'!$A$4:$AY$1029,COLUMN('04施策の客観指標'!$AX:$AX),FALSE)</f>
        <v>-</v>
      </c>
      <c r="KG83" s="813" t="str">
        <f>VLOOKUP($A83&amp;"-"&amp;KG$4,'04施策の客観指標'!$A$4:$AY$1029,COLUMN('04施策の客観指標'!$AX:$AX),FALSE)</f>
        <v>-</v>
      </c>
      <c r="KH83" s="813" t="str">
        <f>VLOOKUP($A83&amp;"-"&amp;KH$4,'04施策の客観指標'!$A$4:$AY$1029,COLUMN('04施策の客観指標'!$AX:$AX),FALSE)</f>
        <v>-</v>
      </c>
      <c r="KI83" s="813" t="str">
        <f>VLOOKUP($A83&amp;"-"&amp;KI$4,'04施策の客観指標'!$A$4:$AY$1029,COLUMN('04施策の客観指標'!$AX:$AX),FALSE)</f>
        <v>-</v>
      </c>
      <c r="KJ83" s="813" t="str">
        <f>VLOOKUP($A83&amp;"-"&amp;KJ$4,'04施策の客観指標'!$A$4:$AY$1029,COLUMN('04施策の客観指標'!$AX:$AX),FALSE)</f>
        <v>-</v>
      </c>
      <c r="KK83" s="813" t="str">
        <f>VLOOKUP($A83&amp;"-"&amp;KK$4,'04施策の客観指標'!$A$4:$AY$1029,COLUMN('04施策の客観指標'!$AX:$AX),FALSE)</f>
        <v>-</v>
      </c>
      <c r="KL83" s="813" t="str">
        <f>VLOOKUP($A83&amp;"-"&amp;KL$4,'04施策の客観指標'!$A$4:$AY$1029,COLUMN('04施策の客観指標'!$AX:$AX),FALSE)</f>
        <v>-</v>
      </c>
      <c r="KM83" s="813" t="str">
        <f>VLOOKUP($A83&amp;"-"&amp;KM$4,'04施策の客観指標'!$A$4:$AY$1029,COLUMN('04施策の客観指標'!$AX:$AX),FALSE)</f>
        <v>-</v>
      </c>
      <c r="KN83" s="814" t="str">
        <f t="shared" si="381"/>
        <v>b</v>
      </c>
      <c r="KO83" s="423">
        <f>IF(KE83="-","-",VLOOKUP($A83&amp;"-"&amp;KE$4,'04施策の客観指標'!$A$4:$AY$1029,COLUMN('04施策の客観指標'!$AY:$AY),FALSE))</f>
        <v>1</v>
      </c>
      <c r="KP83" s="423" t="str">
        <f>IF(KF83="-","-",VLOOKUP($A83&amp;"-"&amp;KF$4,'04施策の客観指標'!$A$4:$AY$1029,COLUMN('04施策の客観指標'!$AY:$AY),FALSE))</f>
        <v>-</v>
      </c>
      <c r="KQ83" s="423" t="str">
        <f>IF(KG83="-","-",VLOOKUP($A83&amp;"-"&amp;KG$4,'04施策の客観指標'!$A$4:$AY$1029,COLUMN('04施策の客観指標'!$AY:$AY),FALSE))</f>
        <v>-</v>
      </c>
      <c r="KR83" s="423" t="str">
        <f>IF(KH83="-","-",VLOOKUP($A83&amp;"-"&amp;KH$4,'04施策の客観指標'!$A$4:$AY$1029,COLUMN('04施策の客観指標'!$AY:$AY),FALSE))</f>
        <v>-</v>
      </c>
      <c r="KS83" s="423" t="str">
        <f>IF(KI83="-","-",VLOOKUP($A83&amp;"-"&amp;KI$4,'04施策の客観指標'!$A$4:$AY$1029,COLUMN('04施策の客観指標'!$AY:$AY),FALSE))</f>
        <v>-</v>
      </c>
      <c r="KT83" s="423" t="str">
        <f>IF(KJ83="-","-",VLOOKUP($A83&amp;"-"&amp;KJ$4,'04施策の客観指標'!$A$4:$AY$1029,COLUMN('04施策の客観指標'!$AY:$AY),FALSE))</f>
        <v>-</v>
      </c>
      <c r="KU83" s="423" t="str">
        <f>IF(KK83="-","-",VLOOKUP($A83&amp;"-"&amp;KK$4,'04施策の客観指標'!$A$4:$AY$1029,COLUMN('04施策の客観指標'!$AY:$AY),FALSE))</f>
        <v>-</v>
      </c>
      <c r="KV83" s="423" t="str">
        <f>IF(KL83="-","-",VLOOKUP($A83&amp;"-"&amp;KL$4,'04施策の客観指標'!$A$4:$AY$1029,COLUMN('04施策の客観指標'!$AY:$AY),FALSE))</f>
        <v>-</v>
      </c>
      <c r="KW83" s="423" t="str">
        <f>IF(KM83="-","-",VLOOKUP($A83&amp;"-"&amp;KM$4,'04施策の客観指標'!$A$4:$AY$1029,COLUMN('04施策の客観指標'!$AY:$AY),FALSE))</f>
        <v>-</v>
      </c>
      <c r="KX83" s="234">
        <f t="shared" si="382"/>
        <v>1</v>
      </c>
      <c r="KY83" s="237">
        <f t="shared" si="383"/>
        <v>3</v>
      </c>
      <c r="KZ83" s="187" t="str">
        <f t="shared" si="384"/>
        <v/>
      </c>
      <c r="LA83" s="187" t="str">
        <f t="shared" si="385"/>
        <v/>
      </c>
      <c r="LB83" s="187" t="str">
        <f t="shared" si="386"/>
        <v/>
      </c>
      <c r="LC83" s="187" t="str">
        <f t="shared" si="387"/>
        <v/>
      </c>
      <c r="LD83" s="187" t="str">
        <f t="shared" si="388"/>
        <v/>
      </c>
      <c r="LE83" s="187" t="str">
        <f t="shared" si="389"/>
        <v/>
      </c>
      <c r="LF83" s="187" t="str">
        <f t="shared" si="390"/>
        <v/>
      </c>
      <c r="LG83" s="187" t="str">
        <f t="shared" si="391"/>
        <v/>
      </c>
      <c r="LH83" s="240">
        <f t="shared" si="392"/>
        <v>0.75</v>
      </c>
      <c r="LI83" s="820" t="str">
        <f>IF($K83="○",VLOOKUP($C83&amp;"-"&amp;LI$4,'05市民生活実感調査'!$A$3:$BM$218,COLUMN('05市民生活実感調査'!$BM:$BM),FALSE),"-")</f>
        <v>-</v>
      </c>
      <c r="LJ83" s="821" t="str">
        <f>IF($L83="○",VLOOKUP($C83&amp;"-"&amp;LJ$4,'05市民生活実感調査'!$A$3:$BM$218,COLUMN('05市民生活実感調査'!$BM:$BM),FALSE),"-")</f>
        <v>-</v>
      </c>
      <c r="LK83" s="821" t="str">
        <f>IF($M83="○",VLOOKUP($C83&amp;"-"&amp;LK$4,'05市民生活実感調査'!$A$3:$BM$218,COLUMN('05市民生活実感調査'!$BM:$BM),FALSE),"-")</f>
        <v>c</v>
      </c>
      <c r="LL83" s="821" t="str">
        <f>IF($N83="○",VLOOKUP($C83&amp;"-"&amp;LL$4,'05市民生活実感調査'!$A$3:$BM$218,COLUMN('05市民生活実感調査'!$BM:$BM),FALSE),"-")</f>
        <v>-</v>
      </c>
      <c r="LM83" s="821" t="str">
        <f>IF($O83="○",VLOOKUP($C83&amp;"-"&amp;LM$4,'05市民生活実感調査'!$A$3:$BM$218,COLUMN('05市民生活実感調査'!$BM:$BM),FALSE),"-")</f>
        <v>-</v>
      </c>
      <c r="LN83" s="821" t="str">
        <f>IF($P83="○",VLOOKUP($C83&amp;"-"&amp;LN$4,'05市民生活実感調査'!$A$3:$BM$218,COLUMN('05市民生活実感調査'!$BM:$BM),FALSE),"-")</f>
        <v>-</v>
      </c>
      <c r="LO83" s="821" t="str">
        <f>IF($Q83="○",VLOOKUP($C83&amp;"-"&amp;LO$4,'05市民生活実感調査'!$A$3:$BM$218,COLUMN('05市民生活実感調査'!$BM:$BM),FALSE),"-")</f>
        <v>-</v>
      </c>
      <c r="LP83" s="821" t="str">
        <f>IF($R83="○",VLOOKUP($C83&amp;"-"&amp;LP$4,'05市民生活実感調査'!$A$3:$BM$218,COLUMN('05市民生活実感調査'!$BM:$BM),FALSE),"-")</f>
        <v>-</v>
      </c>
      <c r="LQ83" s="822" t="str">
        <f t="shared" si="393"/>
        <v>c</v>
      </c>
      <c r="LR83" s="237" t="str">
        <f t="shared" si="394"/>
        <v/>
      </c>
      <c r="LS83" s="187" t="str">
        <f t="shared" si="395"/>
        <v/>
      </c>
      <c r="LT83" s="187">
        <f t="shared" si="396"/>
        <v>2</v>
      </c>
      <c r="LU83" s="187" t="str">
        <f t="shared" si="397"/>
        <v/>
      </c>
      <c r="LV83" s="187" t="str">
        <f t="shared" si="398"/>
        <v/>
      </c>
      <c r="LW83" s="187" t="str">
        <f t="shared" si="399"/>
        <v/>
      </c>
      <c r="LX83" s="187" t="str">
        <f t="shared" si="400"/>
        <v/>
      </c>
      <c r="LY83" s="187" t="str">
        <f t="shared" si="401"/>
        <v/>
      </c>
      <c r="LZ83" s="422">
        <f t="shared" si="402"/>
        <v>0.5</v>
      </c>
      <c r="MA83" s="103" t="str">
        <f t="shared" si="406"/>
        <v>客観指標</v>
      </c>
      <c r="MB83" s="104" t="str">
        <f t="shared" si="403"/>
        <v>施策の性質として、市民の生活実感に施策の効果がすぐには反映されにくいものであるため、客観指標を重視する。</v>
      </c>
      <c r="MC83" s="823" t="str">
        <f>VLOOKUP(KN83&amp;LQ83&amp;MA83,プルダウン!$AC$2:$AD$71,2,FALSE)</f>
        <v>B</v>
      </c>
      <c r="MD83" s="824" t="str">
        <f>VLOOKUP(MC83,プルダウン!$A$1:$B$6,2,FALSE)</f>
        <v>政策の目的がかなり達成されている</v>
      </c>
      <c r="ME83" s="91"/>
      <c r="MF83" s="190"/>
    </row>
    <row r="84" spans="1:344" ht="204" customHeight="1">
      <c r="A84" s="231">
        <v>2104</v>
      </c>
      <c r="B84" s="104" t="s">
        <v>236</v>
      </c>
      <c r="C84" s="237">
        <f t="shared" si="264"/>
        <v>21</v>
      </c>
      <c r="D84" s="190" t="str">
        <f>IFERROR(VLOOKUP(C84,プルダウン!$L$2:$M$28,2,FALSE),"-")</f>
        <v>土地・空間利用と都市機能配置</v>
      </c>
      <c r="E84" s="104"/>
      <c r="F84" s="232" t="s">
        <v>1414</v>
      </c>
      <c r="G84" s="117" t="s">
        <v>521</v>
      </c>
      <c r="H84" s="91"/>
      <c r="I84" s="117"/>
      <c r="J84" s="104"/>
      <c r="K84" s="420" t="s">
        <v>83</v>
      </c>
      <c r="L84" s="421" t="s">
        <v>83</v>
      </c>
      <c r="M84" s="421" t="s">
        <v>83</v>
      </c>
      <c r="N84" s="421" t="s">
        <v>383</v>
      </c>
      <c r="O84" s="421" t="s">
        <v>83</v>
      </c>
      <c r="P84" s="421" t="s">
        <v>83</v>
      </c>
      <c r="Q84" s="421" t="s">
        <v>83</v>
      </c>
      <c r="R84" s="422" t="s">
        <v>83</v>
      </c>
      <c r="S84" s="877" t="str">
        <f>VLOOKUP($A84&amp;"-"&amp;S$4,'04施策の客観指標'!$A$4:$AY$1029,COLUMN('04施策の客観指標'!$AS:$AS),FALSE)</f>
        <v>e</v>
      </c>
      <c r="T84" s="878" t="str">
        <f>VLOOKUP($A84&amp;"-"&amp;T$4,'04施策の客観指標'!$A$4:$AY$1029,COLUMN('04施策の客観指標'!$AS:$AS),FALSE)</f>
        <v>-</v>
      </c>
      <c r="U84" s="878" t="str">
        <f>VLOOKUP($A84&amp;"-"&amp;U$4,'04施策の客観指標'!$A$4:$AY$1029,COLUMN('04施策の客観指標'!$AS:$AS),FALSE)</f>
        <v>-</v>
      </c>
      <c r="V84" s="878" t="str">
        <f>VLOOKUP($A84&amp;"-"&amp;V$4,'04施策の客観指標'!$A$4:$AY$1029,COLUMN('04施策の客観指標'!$AS:$AS),FALSE)</f>
        <v>-</v>
      </c>
      <c r="W84" s="878" t="str">
        <f>VLOOKUP($A84&amp;"-"&amp;W$4,'04施策の客観指標'!$A$4:$AY$1029,COLUMN('04施策の客観指標'!$AS:$AS),FALSE)</f>
        <v>-</v>
      </c>
      <c r="X84" s="878" t="str">
        <f>VLOOKUP($A84&amp;"-"&amp;X$4,'04施策の客観指標'!$A$4:$AY$1029,COLUMN('04施策の客観指標'!$AS:$AS),FALSE)</f>
        <v>-</v>
      </c>
      <c r="Y84" s="878" t="str">
        <f>VLOOKUP($A84&amp;"-"&amp;Y$4,'04施策の客観指標'!$A$4:$AY$1029,COLUMN('04施策の客観指標'!$AS:$AS),FALSE)</f>
        <v>-</v>
      </c>
      <c r="Z84" s="878" t="str">
        <f>VLOOKUP($A84&amp;"-"&amp;Z$4,'04施策の客観指標'!$A$4:$AY$1029,COLUMN('04施策の客観指標'!$AS:$AS),FALSE)</f>
        <v>-</v>
      </c>
      <c r="AA84" s="852" t="str">
        <f>VLOOKUP($A84&amp;"-"&amp;AA$4,'04施策の客観指標'!$A$4:$AY$1029,COLUMN('04施策の客観指標'!$AS:$AS),FALSE)</f>
        <v>-</v>
      </c>
      <c r="AB84" s="876" t="str">
        <f t="shared" si="265"/>
        <v>e</v>
      </c>
      <c r="AC84" s="856">
        <v>1</v>
      </c>
      <c r="AD84" s="878" t="s">
        <v>83</v>
      </c>
      <c r="AE84" s="878" t="s">
        <v>83</v>
      </c>
      <c r="AF84" s="878" t="s">
        <v>83</v>
      </c>
      <c r="AG84" s="878" t="s">
        <v>83</v>
      </c>
      <c r="AH84" s="878" t="s">
        <v>83</v>
      </c>
      <c r="AI84" s="878" t="s">
        <v>83</v>
      </c>
      <c r="AJ84" s="878" t="s">
        <v>83</v>
      </c>
      <c r="AK84" s="878" t="s">
        <v>83</v>
      </c>
      <c r="AL84" s="879">
        <f t="shared" si="266"/>
        <v>1</v>
      </c>
      <c r="AM84" s="877">
        <f t="shared" si="267"/>
        <v>0</v>
      </c>
      <c r="AN84" s="878" t="str">
        <f t="shared" si="268"/>
        <v/>
      </c>
      <c r="AO84" s="878" t="str">
        <f t="shared" si="269"/>
        <v/>
      </c>
      <c r="AP84" s="878" t="str">
        <f t="shared" si="270"/>
        <v/>
      </c>
      <c r="AQ84" s="878" t="str">
        <f t="shared" si="271"/>
        <v/>
      </c>
      <c r="AR84" s="878" t="str">
        <f t="shared" si="272"/>
        <v/>
      </c>
      <c r="AS84" s="878" t="str">
        <f t="shared" si="273"/>
        <v/>
      </c>
      <c r="AT84" s="878" t="str">
        <f t="shared" si="274"/>
        <v/>
      </c>
      <c r="AU84" s="852" t="str">
        <f t="shared" si="275"/>
        <v/>
      </c>
      <c r="AV84" s="855">
        <f t="shared" si="276"/>
        <v>0</v>
      </c>
      <c r="AW84" s="856" t="str">
        <f>IF($K84="○",VLOOKUP($C84&amp;"-"&amp;AW$4,'05市民生活実感調査'!$A$3:$BC$218,COLUMN('05市民生活実感調査'!$O:$O),FALSE),"-")</f>
        <v>-</v>
      </c>
      <c r="AX84" s="878" t="str">
        <f>IF($L84="○",VLOOKUP($C84&amp;"-"&amp;AX$4,'05市民生活実感調査'!$A$3:$BC$218,COLUMN('05市民生活実感調査'!$O:$O),FALSE),"-")</f>
        <v>-</v>
      </c>
      <c r="AY84" s="878" t="str">
        <f>IF($M84="○",VLOOKUP($C84&amp;"-"&amp;AY$4,'05市民生活実感調査'!$A$3:$BC$218,COLUMN('05市民生活実感調査'!$O:$O),FALSE),"-")</f>
        <v>-</v>
      </c>
      <c r="AZ84" s="878" t="str">
        <f>IF($N84="○",VLOOKUP($C84&amp;"-"&amp;AZ$4,'05市民生活実感調査'!$A$3:$BC$218,COLUMN('05市民生活実感調査'!$O:$O),FALSE),"-")</f>
        <v>c</v>
      </c>
      <c r="BA84" s="878" t="str">
        <f>IF($O84="○",VLOOKUP($C84&amp;"-"&amp;BA$4,'05市民生活実感調査'!$A$3:$BC$218,COLUMN('05市民生活実感調査'!$O:$O),FALSE),"-")</f>
        <v>-</v>
      </c>
      <c r="BB84" s="878" t="str">
        <f>IF($P84="○",VLOOKUP($C84&amp;"-"&amp;BB$4,'05市民生活実感調査'!$A$3:$BC$218,COLUMN('05市民生活実感調査'!$O:$O),FALSE),"-")</f>
        <v>-</v>
      </c>
      <c r="BC84" s="878" t="str">
        <f>IF($Q84="○",VLOOKUP($C84&amp;"-"&amp;BC$4,'05市民生活実感調査'!$A$3:$BC$218,COLUMN('05市民生活実感調査'!$O:$O),FALSE),"-")</f>
        <v>-</v>
      </c>
      <c r="BD84" s="878" t="str">
        <f>IF($R84="○",VLOOKUP($C84&amp;"-"&amp;BD$4,'05市民生活実感調査'!$A$3:$BC$218,COLUMN('05市民生活実感調査'!$O:$O),FALSE),"-")</f>
        <v>-</v>
      </c>
      <c r="BE84" s="879" t="str">
        <f t="shared" si="277"/>
        <v>c</v>
      </c>
      <c r="BF84" s="877" t="str">
        <f t="shared" si="278"/>
        <v/>
      </c>
      <c r="BG84" s="878" t="str">
        <f t="shared" si="279"/>
        <v/>
      </c>
      <c r="BH84" s="878" t="str">
        <f t="shared" si="280"/>
        <v/>
      </c>
      <c r="BI84" s="878">
        <f t="shared" si="281"/>
        <v>2</v>
      </c>
      <c r="BJ84" s="878" t="str">
        <f t="shared" si="282"/>
        <v/>
      </c>
      <c r="BK84" s="878" t="str">
        <f t="shared" si="283"/>
        <v/>
      </c>
      <c r="BL84" s="878" t="str">
        <f t="shared" si="284"/>
        <v/>
      </c>
      <c r="BM84" s="878" t="str">
        <f t="shared" si="285"/>
        <v/>
      </c>
      <c r="BN84" s="840">
        <f t="shared" si="286"/>
        <v>0.5</v>
      </c>
      <c r="BO84" s="880" t="s">
        <v>123</v>
      </c>
      <c r="BP84" s="863" t="s">
        <v>1937</v>
      </c>
      <c r="BQ84" s="877" t="s">
        <v>315</v>
      </c>
      <c r="BR84" s="887" t="str">
        <f>VLOOKUP(BQ84,プルダウン!$A$1:$B$6,2,FALSE)</f>
        <v>政策の目的があまり達成されていない</v>
      </c>
      <c r="BS84" s="860" t="s">
        <v>1688</v>
      </c>
      <c r="BT84" s="887" t="s">
        <v>1689</v>
      </c>
      <c r="BU84" s="863" t="s">
        <v>1481</v>
      </c>
      <c r="BV84" s="891" t="s">
        <v>1760</v>
      </c>
      <c r="BW84" s="889" t="str">
        <f>VLOOKUP($A84&amp;"-"&amp;BW$4,'04施策の客観指標'!$A$4:$AY$1029,COLUMN('04施策の客観指標'!$AT:$AT),FALSE)</f>
        <v>d</v>
      </c>
      <c r="BX84" s="878" t="str">
        <f>VLOOKUP($A84&amp;"-"&amp;BX$4,'04施策の客観指標'!$A$4:$AY$1029,COLUMN('04施策の客観指標'!$AT:$AT),FALSE)</f>
        <v>-</v>
      </c>
      <c r="BY84" s="878" t="str">
        <f>VLOOKUP($A84&amp;"-"&amp;BY$4,'04施策の客観指標'!$A$4:$AY$1029,COLUMN('04施策の客観指標'!$AT:$AT),FALSE)</f>
        <v>-</v>
      </c>
      <c r="BZ84" s="878" t="str">
        <f>VLOOKUP($A84&amp;"-"&amp;BZ$4,'04施策の客観指標'!$A$4:$AY$1029,COLUMN('04施策の客観指標'!$AT:$AT),FALSE)</f>
        <v>-</v>
      </c>
      <c r="CA84" s="878" t="str">
        <f>VLOOKUP($A84&amp;"-"&amp;CA$4,'04施策の客観指標'!$A$4:$AY$1029,COLUMN('04施策の客観指標'!$AT:$AT),FALSE)</f>
        <v>-</v>
      </c>
      <c r="CB84" s="878" t="str">
        <f>VLOOKUP($A84&amp;"-"&amp;CB$4,'04施策の客観指標'!$A$4:$AY$1029,COLUMN('04施策の客観指標'!$AT:$AT),FALSE)</f>
        <v>-</v>
      </c>
      <c r="CC84" s="878" t="str">
        <f>VLOOKUP($A84&amp;"-"&amp;CC$4,'04施策の客観指標'!$A$4:$AY$1029,COLUMN('04施策の客観指標'!$AT:$AT),FALSE)</f>
        <v>-</v>
      </c>
      <c r="CD84" s="878" t="str">
        <f>VLOOKUP($A84&amp;"-"&amp;CD$4,'04施策の客観指標'!$A$4:$AY$1029,COLUMN('04施策の客観指標'!$AT:$AT),FALSE)</f>
        <v>-</v>
      </c>
      <c r="CE84" s="852" t="str">
        <f>VLOOKUP($A84&amp;"-"&amp;CE$4,'04施策の客観指標'!$A$4:$AY$1029,COLUMN('04施策の客観指標'!$AT:$AT),FALSE)</f>
        <v>-</v>
      </c>
      <c r="CF84" s="879" t="str">
        <f t="shared" si="287"/>
        <v>d</v>
      </c>
      <c r="CG84" s="856">
        <f>IF(BW84="-","-",VLOOKUP($A84&amp;"-"&amp;BW$4,'04施策の客観指標'!$A$4:$AY$1029,COLUMN('04施策の客観指標'!$AY:$AY),FALSE))</f>
        <v>1</v>
      </c>
      <c r="CH84" s="856" t="str">
        <f>IF(BX84="-","-",VLOOKUP($A84&amp;"-"&amp;BX$4,'04施策の客観指標'!$A$4:$AY$1029,COLUMN('04施策の客観指標'!$AY:$AY),FALSE))</f>
        <v>-</v>
      </c>
      <c r="CI84" s="856" t="str">
        <f>IF(BY84="-","-",VLOOKUP($A84&amp;"-"&amp;BY$4,'04施策の客観指標'!$A$4:$AY$1029,COLUMN('04施策の客観指標'!$AY:$AY),FALSE))</f>
        <v>-</v>
      </c>
      <c r="CJ84" s="856" t="str">
        <f>IF(BZ84="-","-",VLOOKUP($A84&amp;"-"&amp;BZ$4,'04施策の客観指標'!$A$4:$AY$1029,COLUMN('04施策の客観指標'!$AY:$AY),FALSE))</f>
        <v>-</v>
      </c>
      <c r="CK84" s="856" t="str">
        <f>IF(CA84="-","-",VLOOKUP($A84&amp;"-"&amp;CA$4,'04施策の客観指標'!$A$4:$AY$1029,COLUMN('04施策の客観指標'!$AY:$AY),FALSE))</f>
        <v>-</v>
      </c>
      <c r="CL84" s="856" t="str">
        <f>IF(CB84="-","-",VLOOKUP($A84&amp;"-"&amp;CB$4,'04施策の客観指標'!$A$4:$AY$1029,COLUMN('04施策の客観指標'!$AY:$AY),FALSE))</f>
        <v>-</v>
      </c>
      <c r="CM84" s="856" t="str">
        <f>IF(CC84="-","-",VLOOKUP($A84&amp;"-"&amp;CC$4,'04施策の客観指標'!$A$4:$AY$1029,COLUMN('04施策の客観指標'!$AY:$AY),FALSE))</f>
        <v>-</v>
      </c>
      <c r="CN84" s="856" t="str">
        <f>IF(CD84="-","-",VLOOKUP($A84&amp;"-"&amp;CD$4,'04施策の客観指標'!$A$4:$AY$1029,COLUMN('04施策の客観指標'!$AY:$AY),FALSE))</f>
        <v>-</v>
      </c>
      <c r="CO84" s="856" t="str">
        <f>IF(CE84="-","-",VLOOKUP($A84&amp;"-"&amp;CE$4,'04施策の客観指標'!$A$4:$AY$1029,COLUMN('04施策の客観指標'!$AY:$AY),FALSE))</f>
        <v>-</v>
      </c>
      <c r="CP84" s="879">
        <f t="shared" si="288"/>
        <v>1</v>
      </c>
      <c r="CQ84" s="877">
        <f t="shared" si="289"/>
        <v>1</v>
      </c>
      <c r="CR84" s="878" t="str">
        <f t="shared" si="290"/>
        <v/>
      </c>
      <c r="CS84" s="878" t="str">
        <f t="shared" si="291"/>
        <v/>
      </c>
      <c r="CT84" s="878" t="str">
        <f t="shared" si="292"/>
        <v/>
      </c>
      <c r="CU84" s="878" t="str">
        <f t="shared" si="293"/>
        <v/>
      </c>
      <c r="CV84" s="878" t="str">
        <f t="shared" si="294"/>
        <v/>
      </c>
      <c r="CW84" s="878" t="str">
        <f t="shared" si="295"/>
        <v/>
      </c>
      <c r="CX84" s="878" t="str">
        <f t="shared" si="296"/>
        <v/>
      </c>
      <c r="CY84" s="878" t="str">
        <f t="shared" si="297"/>
        <v/>
      </c>
      <c r="CZ84" s="855">
        <f t="shared" si="298"/>
        <v>0.25</v>
      </c>
      <c r="DA84" s="877" t="str">
        <f>IF($K84="○",VLOOKUP($C84&amp;"-"&amp;DA$4,'05市民生活実感調査'!$A$3:$BC$218,COLUMN('05市民生活実感調査'!$Y:$Y),FALSE),"-")</f>
        <v>-</v>
      </c>
      <c r="DB84" s="878" t="str">
        <f>IF($L84="○",VLOOKUP($C84&amp;"-"&amp;DB$4,'05市民生活実感調査'!$A$3:$BC$218,COLUMN('05市民生活実感調査'!$Y:$Y),FALSE),"-")</f>
        <v>-</v>
      </c>
      <c r="DC84" s="878" t="str">
        <f>IF($M84="○",VLOOKUP($C84&amp;"-"&amp;DC$4,'05市民生活実感調査'!$A$3:$BC$218,COLUMN('05市民生活実感調査'!$Y:$Y),FALSE),"-")</f>
        <v>-</v>
      </c>
      <c r="DD84" s="878" t="str">
        <f>IF($N84="○",VLOOKUP($C84&amp;"-"&amp;DD$4,'05市民生活実感調査'!$A$3:$BC$218,COLUMN('05市民生活実感調査'!$Y:$Y),FALSE),"-")</f>
        <v>c</v>
      </c>
      <c r="DE84" s="878" t="str">
        <f>IF($O84="○",VLOOKUP($C84&amp;"-"&amp;DE$4,'05市民生活実感調査'!$A$3:$BC$218,COLUMN('05市民生活実感調査'!$Y:$Y),FALSE),"-")</f>
        <v>-</v>
      </c>
      <c r="DF84" s="878" t="str">
        <f>IF($P84="○",VLOOKUP($C84&amp;"-"&amp;DF$4,'05市民生活実感調査'!$A$3:$BC$218,COLUMN('05市民生活実感調査'!$Y:$Y),FALSE),"-")</f>
        <v>-</v>
      </c>
      <c r="DG84" s="878" t="str">
        <f>IF($Q84="○",VLOOKUP($C84&amp;"-"&amp;DG$4,'05市民生活実感調査'!$A$3:$BC$218,COLUMN('05市民生活実感調査'!$Y:$Y),FALSE),"-")</f>
        <v>-</v>
      </c>
      <c r="DH84" s="878" t="str">
        <f>IF($R84="○",VLOOKUP($C84&amp;"-"&amp;DH$4,'05市民生活実感調査'!$A$3:$BC$218,COLUMN('05市民生活実感調査'!$Y:$Y),FALSE),"-")</f>
        <v>-</v>
      </c>
      <c r="DI84" s="879" t="str">
        <f t="shared" si="299"/>
        <v>c</v>
      </c>
      <c r="DJ84" s="877" t="str">
        <f t="shared" si="300"/>
        <v/>
      </c>
      <c r="DK84" s="878" t="str">
        <f t="shared" si="301"/>
        <v/>
      </c>
      <c r="DL84" s="878" t="str">
        <f t="shared" si="302"/>
        <v/>
      </c>
      <c r="DM84" s="878">
        <f t="shared" si="303"/>
        <v>2</v>
      </c>
      <c r="DN84" s="878" t="str">
        <f t="shared" si="404"/>
        <v/>
      </c>
      <c r="DO84" s="878" t="str">
        <f t="shared" si="304"/>
        <v/>
      </c>
      <c r="DP84" s="878" t="str">
        <f t="shared" si="305"/>
        <v/>
      </c>
      <c r="DQ84" s="878" t="str">
        <f t="shared" si="306"/>
        <v/>
      </c>
      <c r="DR84" s="840">
        <f t="shared" si="307"/>
        <v>0.5</v>
      </c>
      <c r="DS84" s="876" t="str">
        <f t="shared" si="308"/>
        <v>市民実感</v>
      </c>
      <c r="DT84" s="863" t="str">
        <f t="shared" si="309"/>
        <v>客観指標は地区計画等の締結数としており、少なくともこれらの地域では地域の個性を生かした魅力的なまちづくりが展開されていると判断されるが、全てのまちづくり活動を捕捉したものではないため、身近な地域が魅力的か否かを全般的に捉えられる市民生活実感調査を優先している。</v>
      </c>
      <c r="DU84" s="877" t="str">
        <f>VLOOKUP(CF84&amp;DI84&amp;DS84,プルダウン!$AC$2:$AD$71,2,FALSE)</f>
        <v>C</v>
      </c>
      <c r="DV84" s="859" t="str">
        <f>VLOOKUP(DU84,プルダウン!$A$1:$B$6,2,FALSE)</f>
        <v>政策の目的がそこそこ達成されている</v>
      </c>
      <c r="DW84" s="860" t="s">
        <v>2653</v>
      </c>
      <c r="DX84" s="859"/>
      <c r="DY84" s="889" t="str">
        <f>VLOOKUP($A84&amp;"-"&amp;DY$4,'04施策の客観指標'!$A$4:$AY$1029,COLUMN('04施策の客観指標'!$AU:$AU),FALSE)</f>
        <v>c</v>
      </c>
      <c r="DZ84" s="878" t="str">
        <f>VLOOKUP($A84&amp;"-"&amp;DZ$4,'04施策の客観指標'!$A$4:$AY$1029,COLUMN('04施策の客観指標'!$AU:$AU),FALSE)</f>
        <v>-</v>
      </c>
      <c r="EA84" s="878" t="str">
        <f>VLOOKUP($A84&amp;"-"&amp;EA$4,'04施策の客観指標'!$A$4:$AY$1029,COLUMN('04施策の客観指標'!$AU:$AU),FALSE)</f>
        <v>-</v>
      </c>
      <c r="EB84" s="878" t="str">
        <f>VLOOKUP($A84&amp;"-"&amp;EB$4,'04施策の客観指標'!$A$4:$AY$1029,COLUMN('04施策の客観指標'!$AU:$AU),FALSE)</f>
        <v>-</v>
      </c>
      <c r="EC84" s="878" t="str">
        <f>VLOOKUP($A84&amp;"-"&amp;EC$4,'04施策の客観指標'!$A$4:$AY$1029,COLUMN('04施策の客観指標'!$AU:$AU),FALSE)</f>
        <v>-</v>
      </c>
      <c r="ED84" s="878" t="str">
        <f>VLOOKUP($A84&amp;"-"&amp;ED$4,'04施策の客観指標'!$A$4:$AY$1029,COLUMN('04施策の客観指標'!$AU:$AU),FALSE)</f>
        <v>-</v>
      </c>
      <c r="EE84" s="878" t="str">
        <f>VLOOKUP($A84&amp;"-"&amp;EE$4,'04施策の客観指標'!$A$4:$AY$1029,COLUMN('04施策の客観指標'!$AU:$AU),FALSE)</f>
        <v>-</v>
      </c>
      <c r="EF84" s="878" t="str">
        <f>VLOOKUP($A84&amp;"-"&amp;EF$4,'04施策の客観指標'!$A$4:$AY$1029,COLUMN('04施策の客観指標'!$AU:$AU),FALSE)</f>
        <v>-</v>
      </c>
      <c r="EG84" s="878" t="str">
        <f>VLOOKUP($A84&amp;"-"&amp;EG$4,'04施策の客観指標'!$A$4:$AY$1029,COLUMN('04施策の客観指標'!$AU:$AU),FALSE)</f>
        <v>-</v>
      </c>
      <c r="EH84" s="879" t="str">
        <f t="shared" si="310"/>
        <v>c</v>
      </c>
      <c r="EI84" s="895">
        <f>IF(DY84="-","-",VLOOKUP($A84&amp;"-"&amp;DY$4,'04施策の客観指標'!$A$4:$AY$1029,COLUMN('04施策の客観指標'!$AY:$AY),FALSE))</f>
        <v>1</v>
      </c>
      <c r="EJ84" s="895" t="str">
        <f>IF(DZ84="-","-",VLOOKUP($A84&amp;"-"&amp;DZ$4,'04施策の客観指標'!$A$4:$AY$1029,COLUMN('04施策の客観指標'!$AY:$AY),FALSE))</f>
        <v>-</v>
      </c>
      <c r="EK84" s="895" t="str">
        <f>IF(EA84="-","-",VLOOKUP($A84&amp;"-"&amp;EA$4,'04施策の客観指標'!$A$4:$AY$1029,COLUMN('04施策の客観指標'!$AY:$AY),FALSE))</f>
        <v>-</v>
      </c>
      <c r="EL84" s="895" t="str">
        <f>IF(EB84="-","-",VLOOKUP($A84&amp;"-"&amp;EB$4,'04施策の客観指標'!$A$4:$AY$1029,COLUMN('04施策の客観指標'!$AY:$AY),FALSE))</f>
        <v>-</v>
      </c>
      <c r="EM84" s="895" t="str">
        <f>IF(EC84="-","-",VLOOKUP($A84&amp;"-"&amp;EC$4,'04施策の客観指標'!$A$4:$AY$1029,COLUMN('04施策の客観指標'!$AY:$AY),FALSE))</f>
        <v>-</v>
      </c>
      <c r="EN84" s="895" t="str">
        <f>IF(ED84="-","-",VLOOKUP($A84&amp;"-"&amp;ED$4,'04施策の客観指標'!$A$4:$AY$1029,COLUMN('04施策の客観指標'!$AY:$AY),FALSE))</f>
        <v>-</v>
      </c>
      <c r="EO84" s="895" t="str">
        <f>IF(EE84="-","-",VLOOKUP($A84&amp;"-"&amp;EE$4,'04施策の客観指標'!$A$4:$AY$1029,COLUMN('04施策の客観指標'!$AY:$AY),FALSE))</f>
        <v>-</v>
      </c>
      <c r="EP84" s="895" t="str">
        <f>IF(EF84="-","-",VLOOKUP($A84&amp;"-"&amp;EF$4,'04施策の客観指標'!$A$4:$AY$1029,COLUMN('04施策の客観指標'!$AY:$AY),FALSE))</f>
        <v>-</v>
      </c>
      <c r="EQ84" s="895" t="str">
        <f>IF(EG84="-","-",VLOOKUP($A84&amp;"-"&amp;EG$4,'04施策の客観指標'!$A$4:$AY$1029,COLUMN('04施策の客観指標'!$AY:$AY),FALSE))</f>
        <v>-</v>
      </c>
      <c r="ER84" s="879">
        <f t="shared" si="311"/>
        <v>1</v>
      </c>
      <c r="ES84" s="877">
        <f t="shared" si="312"/>
        <v>2</v>
      </c>
      <c r="ET84" s="878" t="str">
        <f t="shared" si="313"/>
        <v/>
      </c>
      <c r="EU84" s="878" t="str">
        <f t="shared" si="314"/>
        <v/>
      </c>
      <c r="EV84" s="878" t="str">
        <f t="shared" si="315"/>
        <v/>
      </c>
      <c r="EW84" s="878" t="str">
        <f t="shared" si="316"/>
        <v/>
      </c>
      <c r="EX84" s="878" t="str">
        <f t="shared" si="317"/>
        <v/>
      </c>
      <c r="EY84" s="878" t="str">
        <f t="shared" si="318"/>
        <v/>
      </c>
      <c r="EZ84" s="878" t="str">
        <f t="shared" si="319"/>
        <v/>
      </c>
      <c r="FA84" s="878" t="str">
        <f t="shared" si="320"/>
        <v/>
      </c>
      <c r="FB84" s="855">
        <f t="shared" si="321"/>
        <v>0.5</v>
      </c>
      <c r="FC84" s="877" t="str">
        <f>IF($K84="○",VLOOKUP($C84&amp;"-"&amp;FC$4,'05市民生活実感調査'!$A$3:$BC$218,COLUMN('05市民生活実感調査'!$AI:$AI),FALSE),"-")</f>
        <v>-</v>
      </c>
      <c r="FD84" s="878" t="str">
        <f>IF($L84="○",VLOOKUP($C84&amp;"-"&amp;FD$4,'05市民生活実感調査'!$A$3:$BC$218,COLUMN('05市民生活実感調査'!$AI:$AI),FALSE),"-")</f>
        <v>-</v>
      </c>
      <c r="FE84" s="878" t="str">
        <f>IF($M84="○",VLOOKUP($C84&amp;"-"&amp;FE$4,'05市民生活実感調査'!$A$3:$BC$218,COLUMN('05市民生活実感調査'!$AI:$AI),FALSE),"-")</f>
        <v>-</v>
      </c>
      <c r="FF84" s="878" t="str">
        <f>IF($N84="○",VLOOKUP($C84&amp;"-"&amp;FF$4,'05市民生活実感調査'!$A$3:$BC$218,COLUMN('05市民生活実感調査'!$AI:$AI),FALSE),"-")</f>
        <v>c</v>
      </c>
      <c r="FG84" s="878" t="str">
        <f>IF($O84="○",VLOOKUP($C84&amp;"-"&amp;FG$4,'05市民生活実感調査'!$A$3:$BC$218,COLUMN('05市民生活実感調査'!$AI:$AI),FALSE),"-")</f>
        <v>-</v>
      </c>
      <c r="FH84" s="878" t="str">
        <f>IF($P84="○",VLOOKUP($C84&amp;"-"&amp;FH$4,'05市民生活実感調査'!$A$3:$BC$218,COLUMN('05市民生活実感調査'!$AI:$AI),FALSE),"-")</f>
        <v>-</v>
      </c>
      <c r="FI84" s="878" t="str">
        <f>IF($Q84="○",VLOOKUP($C84&amp;"-"&amp;FI$4,'05市民生活実感調査'!$A$3:$BC$218,COLUMN('05市民生活実感調査'!$AI:$AI),FALSE),"-")</f>
        <v>-</v>
      </c>
      <c r="FJ84" s="878" t="str">
        <f>IF($R84="○",VLOOKUP($C84&amp;"-"&amp;FJ$4,'05市民生活実感調査'!$A$3:$BC$218,COLUMN('05市民生活実感調査'!$AI:$AI),FALSE),"-")</f>
        <v>-</v>
      </c>
      <c r="FK84" s="879" t="str">
        <f t="shared" si="322"/>
        <v>c</v>
      </c>
      <c r="FL84" s="877" t="str">
        <f t="shared" si="323"/>
        <v/>
      </c>
      <c r="FM84" s="878" t="str">
        <f t="shared" si="324"/>
        <v/>
      </c>
      <c r="FN84" s="878" t="str">
        <f t="shared" si="325"/>
        <v/>
      </c>
      <c r="FO84" s="878">
        <f t="shared" si="326"/>
        <v>2</v>
      </c>
      <c r="FP84" s="878" t="str">
        <f t="shared" si="327"/>
        <v/>
      </c>
      <c r="FQ84" s="878" t="str">
        <f t="shared" si="328"/>
        <v/>
      </c>
      <c r="FR84" s="878" t="str">
        <f t="shared" si="329"/>
        <v/>
      </c>
      <c r="FS84" s="878" t="str">
        <f t="shared" si="330"/>
        <v/>
      </c>
      <c r="FT84" s="840">
        <f t="shared" si="331"/>
        <v>0.5</v>
      </c>
      <c r="FU84" s="876" t="str">
        <f t="shared" si="332"/>
        <v>市民実感</v>
      </c>
      <c r="FV84" s="863" t="str">
        <f t="shared" si="333"/>
        <v>客観指標は地区計画等の締結数としており、少なくともこれらの地域では地域の個性を生かした魅力的なまちづくりが展開されていると判断されるが、全てのまちづくり活動を捕捉したものではないため、身近な地域が魅力的か否かを全般的に捉えられる市民生活実感調査を優先している。</v>
      </c>
      <c r="FW84" s="877" t="str">
        <f>VLOOKUP(EH84&amp;FK84&amp;FU84,プルダウン!$AC$2:$AD$71,2,FALSE)</f>
        <v>C</v>
      </c>
      <c r="FX84" s="859" t="str">
        <f>VLOOKUP(FW84,プルダウン!$A$1:$B$6,2,FALSE)</f>
        <v>政策の目的がそこそこ達成されている</v>
      </c>
      <c r="FY84" s="860"/>
      <c r="FZ84" s="859"/>
      <c r="GA84" s="889" t="str">
        <f>VLOOKUP($A84&amp;"-"&amp;GA$4,'04施策の客観指標'!$A$4:$AY$1029,COLUMN('04施策の客観指標'!$AV:$AV),FALSE)</f>
        <v>c</v>
      </c>
      <c r="GB84" s="878" t="str">
        <f>VLOOKUP($A84&amp;"-"&amp;GB$4,'04施策の客観指標'!$A$4:$AY$1029,COLUMN('04施策の客観指標'!$AV:$AV),FALSE)</f>
        <v>-</v>
      </c>
      <c r="GC84" s="878" t="str">
        <f>VLOOKUP($A84&amp;"-"&amp;GC$4,'04施策の客観指標'!$A$4:$AY$1029,COLUMN('04施策の客観指標'!$AV:$AV),FALSE)</f>
        <v>-</v>
      </c>
      <c r="GD84" s="878" t="str">
        <f>VLOOKUP($A84&amp;"-"&amp;GD$4,'04施策の客観指標'!$A$4:$AY$1029,COLUMN('04施策の客観指標'!$AV:$AV),FALSE)</f>
        <v>-</v>
      </c>
      <c r="GE84" s="878" t="str">
        <f>VLOOKUP($A84&amp;"-"&amp;GE$4,'04施策の客観指標'!$A$4:$AY$1029,COLUMN('04施策の客観指標'!$AV:$AV),FALSE)</f>
        <v>-</v>
      </c>
      <c r="GF84" s="878" t="str">
        <f>VLOOKUP($A84&amp;"-"&amp;GF$4,'04施策の客観指標'!$A$4:$AY$1029,COLUMN('04施策の客観指標'!$AV:$AV),FALSE)</f>
        <v>-</v>
      </c>
      <c r="GG84" s="878" t="str">
        <f>VLOOKUP($A84&amp;"-"&amp;GG$4,'04施策の客観指標'!$A$4:$AY$1029,COLUMN('04施策の客観指標'!$AV:$AV),FALSE)</f>
        <v>-</v>
      </c>
      <c r="GH84" s="878" t="str">
        <f>VLOOKUP($A84&amp;"-"&amp;GH$4,'04施策の客観指標'!$A$4:$AY$1029,COLUMN('04施策の客観指標'!$AV:$AV),FALSE)</f>
        <v>-</v>
      </c>
      <c r="GI84" s="878" t="str">
        <f>VLOOKUP($A84&amp;"-"&amp;GI$4,'04施策の客観指標'!$A$4:$AY$1029,COLUMN('04施策の客観指標'!$AV:$AV),FALSE)</f>
        <v>-</v>
      </c>
      <c r="GJ84" s="879" t="str">
        <f t="shared" si="334"/>
        <v>c</v>
      </c>
      <c r="GK84" s="856">
        <f>IF(GA84="-","-",VLOOKUP($A84&amp;"-"&amp;GA$4,'04施策の客観指標'!$A$4:$AY$1029,COLUMN('04施策の客観指標'!$AY:$AY),FALSE))</f>
        <v>1</v>
      </c>
      <c r="GL84" s="856" t="str">
        <f>IF(GB84="-","-",VLOOKUP($A84&amp;"-"&amp;GB$4,'04施策の客観指標'!$A$4:$AY$1029,COLUMN('04施策の客観指標'!$AY:$AY),FALSE))</f>
        <v>-</v>
      </c>
      <c r="GM84" s="856" t="str">
        <f>IF(GC84="-","-",VLOOKUP($A84&amp;"-"&amp;GC$4,'04施策の客観指標'!$A$4:$AY$1029,COLUMN('04施策の客観指標'!$AY:$AY),FALSE))</f>
        <v>-</v>
      </c>
      <c r="GN84" s="856" t="str">
        <f>IF(GD84="-","-",VLOOKUP($A84&amp;"-"&amp;GD$4,'04施策の客観指標'!$A$4:$AY$1029,COLUMN('04施策の客観指標'!$AY:$AY),FALSE))</f>
        <v>-</v>
      </c>
      <c r="GO84" s="856" t="str">
        <f>IF(GE84="-","-",VLOOKUP($A84&amp;"-"&amp;GE$4,'04施策の客観指標'!$A$4:$AY$1029,COLUMN('04施策の客観指標'!$AY:$AY),FALSE))</f>
        <v>-</v>
      </c>
      <c r="GP84" s="856" t="str">
        <f>IF(GF84="-","-",VLOOKUP($A84&amp;"-"&amp;GF$4,'04施策の客観指標'!$A$4:$AY$1029,COLUMN('04施策の客観指標'!$AY:$AY),FALSE))</f>
        <v>-</v>
      </c>
      <c r="GQ84" s="856" t="str">
        <f>IF(GG84="-","-",VLOOKUP($A84&amp;"-"&amp;GG$4,'04施策の客観指標'!$A$4:$AY$1029,COLUMN('04施策の客観指標'!$AY:$AY),FALSE))</f>
        <v>-</v>
      </c>
      <c r="GR84" s="856" t="str">
        <f>IF(GH84="-","-",VLOOKUP($A84&amp;"-"&amp;GH$4,'04施策の客観指標'!$A$4:$AY$1029,COLUMN('04施策の客観指標'!$AY:$AY),FALSE))</f>
        <v>-</v>
      </c>
      <c r="GS84" s="856" t="str">
        <f>IF(GI84="-","-",VLOOKUP($A84&amp;"-"&amp;GI$4,'04施策の客観指標'!$A$4:$AY$1029,COLUMN('04施策の客観指標'!$AY:$AY),FALSE))</f>
        <v>-</v>
      </c>
      <c r="GT84" s="879">
        <f t="shared" si="335"/>
        <v>1</v>
      </c>
      <c r="GU84" s="877">
        <f t="shared" si="336"/>
        <v>2</v>
      </c>
      <c r="GV84" s="878" t="str">
        <f t="shared" si="337"/>
        <v/>
      </c>
      <c r="GW84" s="878" t="str">
        <f t="shared" si="338"/>
        <v/>
      </c>
      <c r="GX84" s="878" t="str">
        <f t="shared" si="339"/>
        <v/>
      </c>
      <c r="GY84" s="878" t="str">
        <f t="shared" si="340"/>
        <v/>
      </c>
      <c r="GZ84" s="878" t="str">
        <f t="shared" si="341"/>
        <v/>
      </c>
      <c r="HA84" s="878" t="str">
        <f t="shared" si="342"/>
        <v/>
      </c>
      <c r="HB84" s="878" t="str">
        <f t="shared" si="343"/>
        <v/>
      </c>
      <c r="HC84" s="878" t="str">
        <f t="shared" si="344"/>
        <v/>
      </c>
      <c r="HD84" s="855">
        <f t="shared" si="345"/>
        <v>0.5</v>
      </c>
      <c r="HE84" s="877" t="str">
        <f>IF($K84="○",VLOOKUP($C84&amp;"-"&amp;HE$4,'05市民生活実感調査'!$A$3:$BC$218,COLUMN('05市民生活実感調査'!$AS:$AS),FALSE),"-")</f>
        <v>-</v>
      </c>
      <c r="HF84" s="878" t="str">
        <f>IF($L84="○",VLOOKUP($C84&amp;"-"&amp;HF$4,'05市民生活実感調査'!$A$3:$BC$218,COLUMN('05市民生活実感調査'!$AS:$AS),FALSE),"-")</f>
        <v>-</v>
      </c>
      <c r="HG84" s="878" t="str">
        <f>IF($M84="○",VLOOKUP($C84&amp;"-"&amp;HG$4,'05市民生活実感調査'!$A$3:$BC$218,COLUMN('05市民生活実感調査'!$AS:$AS),FALSE),"-")</f>
        <v>-</v>
      </c>
      <c r="HH84" s="878" t="str">
        <f>IF($N84="○",VLOOKUP($C84&amp;"-"&amp;HH$4,'05市民生活実感調査'!$A$3:$BC$218,COLUMN('05市民生活実感調査'!$AS:$AS),FALSE),"-")</f>
        <v>c</v>
      </c>
      <c r="HI84" s="878" t="str">
        <f>IF($O84="○",VLOOKUP($C84&amp;"-"&amp;HI$4,'05市民生活実感調査'!$A$3:$BC$218,COLUMN('05市民生活実感調査'!$AS:$AS),FALSE),"-")</f>
        <v>-</v>
      </c>
      <c r="HJ84" s="878" t="str">
        <f>IF($P84="○",VLOOKUP($C84&amp;"-"&amp;HJ$4,'05市民生活実感調査'!$A$3:$BC$218,COLUMN('05市民生活実感調査'!$AS:$AS),FALSE),"-")</f>
        <v>-</v>
      </c>
      <c r="HK84" s="878" t="str">
        <f>IF($Q84="○",VLOOKUP($C84&amp;"-"&amp;HK$4,'05市民生活実感調査'!$A$3:$BC$218,COLUMN('05市民生活実感調査'!$AS:$AS),FALSE),"-")</f>
        <v>-</v>
      </c>
      <c r="HL84" s="878" t="str">
        <f>IF($R84="○",VLOOKUP($C84&amp;"-"&amp;HL$4,'05市民生活実感調査'!$A$3:$BC$218,COLUMN('05市民生活実感調査'!$AS:$AS),FALSE),"-")</f>
        <v>-</v>
      </c>
      <c r="HM84" s="879" t="str">
        <f t="shared" si="346"/>
        <v>c</v>
      </c>
      <c r="HN84" s="877" t="str">
        <f t="shared" si="347"/>
        <v/>
      </c>
      <c r="HO84" s="878" t="str">
        <f t="shared" si="348"/>
        <v/>
      </c>
      <c r="HP84" s="878" t="str">
        <f t="shared" si="349"/>
        <v/>
      </c>
      <c r="HQ84" s="878">
        <f t="shared" si="350"/>
        <v>2</v>
      </c>
      <c r="HR84" s="878" t="str">
        <f t="shared" si="351"/>
        <v/>
      </c>
      <c r="HS84" s="878" t="str">
        <f t="shared" si="352"/>
        <v/>
      </c>
      <c r="HT84" s="878" t="str">
        <f t="shared" si="353"/>
        <v/>
      </c>
      <c r="HU84" s="878" t="str">
        <f t="shared" si="354"/>
        <v/>
      </c>
      <c r="HV84" s="840">
        <f t="shared" si="355"/>
        <v>0.5</v>
      </c>
      <c r="HW84" s="876" t="str">
        <f t="shared" si="356"/>
        <v>市民実感</v>
      </c>
      <c r="HX84" s="863" t="str">
        <f t="shared" si="357"/>
        <v>客観指標は地区計画等の締結数としており、少なくともこれらの地域では地域の個性を生かした魅力的なまちづくりが展開されていると判断されるが、全てのまちづくり活動を捕捉したものではないため、身近な地域が魅力的か否かを全般的に捉えられる市民生活実感調査を優先している。</v>
      </c>
      <c r="HY84" s="877" t="str">
        <f>VLOOKUP(GJ84&amp;HM84&amp;HW84,プルダウン!$AC$2:$AD$71,2,FALSE)</f>
        <v>C</v>
      </c>
      <c r="HZ84" s="859" t="str">
        <f>VLOOKUP(HY84,プルダウン!$A$1:$B$6,2,FALSE)</f>
        <v>政策の目的がそこそこ達成されている</v>
      </c>
      <c r="IA84" s="860" t="s">
        <v>2988</v>
      </c>
      <c r="IB84" s="859"/>
      <c r="IC84" s="889" t="str">
        <f>VLOOKUP($A84&amp;"-"&amp;IC$4,'04施策の客観指標'!$A$4:$AY$1029,COLUMN('04施策の客観指標'!$AW:$AW),FALSE)</f>
        <v>e</v>
      </c>
      <c r="ID84" s="878" t="str">
        <f>VLOOKUP($A84&amp;"-"&amp;ID$4,'04施策の客観指標'!$A$4:$AY$1029,COLUMN('04施策の客観指標'!$AW:$AW),FALSE)</f>
        <v>-</v>
      </c>
      <c r="IE84" s="878" t="str">
        <f>VLOOKUP($A84&amp;"-"&amp;IE$4,'04施策の客観指標'!$A$4:$AY$1029,COLUMN('04施策の客観指標'!$AW:$AW),FALSE)</f>
        <v>-</v>
      </c>
      <c r="IF84" s="878" t="str">
        <f>VLOOKUP($A84&amp;"-"&amp;IF$4,'04施策の客観指標'!$A$4:$AY$1029,COLUMN('04施策の客観指標'!$AW:$AW),FALSE)</f>
        <v>-</v>
      </c>
      <c r="IG84" s="878" t="str">
        <f>VLOOKUP($A84&amp;"-"&amp;IG$4,'04施策の客観指標'!$A$4:$AY$1029,COLUMN('04施策の客観指標'!$AW:$AW),FALSE)</f>
        <v>-</v>
      </c>
      <c r="IH84" s="878" t="str">
        <f>VLOOKUP($A84&amp;"-"&amp;IH$4,'04施策の客観指標'!$A$4:$AY$1029,COLUMN('04施策の客観指標'!$AW:$AW),FALSE)</f>
        <v>-</v>
      </c>
      <c r="II84" s="878" t="str">
        <f>VLOOKUP($A84&amp;"-"&amp;II$4,'04施策の客観指標'!$A$4:$AY$1029,COLUMN('04施策の客観指標'!$AW:$AW),FALSE)</f>
        <v>-</v>
      </c>
      <c r="IJ84" s="878" t="str">
        <f>VLOOKUP($A84&amp;"-"&amp;IJ$4,'04施策の客観指標'!$A$4:$AY$1029,COLUMN('04施策の客観指標'!$AW:$AW),FALSE)</f>
        <v>-</v>
      </c>
      <c r="IK84" s="878" t="str">
        <f>VLOOKUP($A84&amp;"-"&amp;IK$4,'04施策の客観指標'!$A$4:$AY$1029,COLUMN('04施策の客観指標'!$AW:$AW),FALSE)</f>
        <v>-</v>
      </c>
      <c r="IL84" s="879" t="str">
        <f t="shared" si="358"/>
        <v>e</v>
      </c>
      <c r="IM84" s="856">
        <f>IF(IC84="-","-",VLOOKUP($A84&amp;"-"&amp;IC$4,'04施策の客観指標'!$A$4:$AY$1029,COLUMN('04施策の客観指標'!$AY:$AY),FALSE))</f>
        <v>1</v>
      </c>
      <c r="IN84" s="856" t="str">
        <f>IF(ID84="-","-",VLOOKUP($A84&amp;"-"&amp;ID$4,'04施策の客観指標'!$A$4:$AY$1029,COLUMN('04施策の客観指標'!$AY:$AY),FALSE))</f>
        <v>-</v>
      </c>
      <c r="IO84" s="856" t="str">
        <f>IF(IE84="-","-",VLOOKUP($A84&amp;"-"&amp;IE$4,'04施策の客観指標'!$A$4:$AY$1029,COLUMN('04施策の客観指標'!$AY:$AY),FALSE))</f>
        <v>-</v>
      </c>
      <c r="IP84" s="856" t="str">
        <f>IF(IF84="-","-",VLOOKUP($A84&amp;"-"&amp;IF$4,'04施策の客観指標'!$A$4:$AY$1029,COLUMN('04施策の客観指標'!$AY:$AY),FALSE))</f>
        <v>-</v>
      </c>
      <c r="IQ84" s="856" t="str">
        <f>IF(IG84="-","-",VLOOKUP($A84&amp;"-"&amp;IG$4,'04施策の客観指標'!$A$4:$AY$1029,COLUMN('04施策の客観指標'!$AY:$AY),FALSE))</f>
        <v>-</v>
      </c>
      <c r="IR84" s="856" t="str">
        <f>IF(IH84="-","-",VLOOKUP($A84&amp;"-"&amp;IH$4,'04施策の客観指標'!$A$4:$AY$1029,COLUMN('04施策の客観指標'!$AY:$AY),FALSE))</f>
        <v>-</v>
      </c>
      <c r="IS84" s="856" t="str">
        <f>IF(II84="-","-",VLOOKUP($A84&amp;"-"&amp;II$4,'04施策の客観指標'!$A$4:$AY$1029,COLUMN('04施策の客観指標'!$AY:$AY),FALSE))</f>
        <v>-</v>
      </c>
      <c r="IT84" s="856" t="str">
        <f>IF(IJ84="-","-",VLOOKUP($A84&amp;"-"&amp;IJ$4,'04施策の客観指標'!$A$4:$AY$1029,COLUMN('04施策の客観指標'!$AY:$AY),FALSE))</f>
        <v>-</v>
      </c>
      <c r="IU84" s="856" t="str">
        <f>IF(IK84="-","-",VLOOKUP($A84&amp;"-"&amp;IK$4,'04施策の客観指標'!$A$4:$AY$1029,COLUMN('04施策の客観指標'!$AY:$AY),FALSE))</f>
        <v>-</v>
      </c>
      <c r="IV84" s="879">
        <f t="shared" si="359"/>
        <v>1</v>
      </c>
      <c r="IW84" s="877">
        <f t="shared" si="360"/>
        <v>0</v>
      </c>
      <c r="IX84" s="878" t="str">
        <f t="shared" si="361"/>
        <v/>
      </c>
      <c r="IY84" s="878" t="str">
        <f t="shared" si="362"/>
        <v/>
      </c>
      <c r="IZ84" s="878" t="str">
        <f t="shared" si="363"/>
        <v/>
      </c>
      <c r="JA84" s="878" t="str">
        <f t="shared" si="364"/>
        <v/>
      </c>
      <c r="JB84" s="878" t="str">
        <f t="shared" si="365"/>
        <v/>
      </c>
      <c r="JC84" s="878" t="str">
        <f t="shared" si="366"/>
        <v/>
      </c>
      <c r="JD84" s="878" t="str">
        <f t="shared" si="367"/>
        <v/>
      </c>
      <c r="JE84" s="878" t="str">
        <f t="shared" si="368"/>
        <v/>
      </c>
      <c r="JF84" s="855">
        <f t="shared" si="369"/>
        <v>0</v>
      </c>
      <c r="JG84" s="877" t="str">
        <f>IF($K84="○",VLOOKUP($C84&amp;"-"&amp;JG$4,'05市民生活実感調査'!$A$3:$BC$218,COLUMN('05市民生活実感調査'!$BC:$BC),FALSE),"-")</f>
        <v>-</v>
      </c>
      <c r="JH84" s="878" t="str">
        <f>IF($L84="○",VLOOKUP($C84&amp;"-"&amp;JH$4,'05市民生活実感調査'!$A$3:$BC$218,COLUMN('05市民生活実感調査'!$BC:$BC),FALSE),"-")</f>
        <v>-</v>
      </c>
      <c r="JI84" s="878" t="str">
        <f>IF($M84="○",VLOOKUP($C84&amp;"-"&amp;JI$4,'05市民生活実感調査'!$A$3:$BC$218,COLUMN('05市民生活実感調査'!$BC:$BC),FALSE),"-")</f>
        <v>-</v>
      </c>
      <c r="JJ84" s="878" t="str">
        <f>IF($N84="○",VLOOKUP($C84&amp;"-"&amp;JJ$4,'05市民生活実感調査'!$A$3:$BC$218,COLUMN('05市民生活実感調査'!$BC:$BC),FALSE),"-")</f>
        <v>c</v>
      </c>
      <c r="JK84" s="878" t="str">
        <f>IF($O84="○",VLOOKUP($C84&amp;"-"&amp;JK$4,'05市民生活実感調査'!$A$3:$BC$218,COLUMN('05市民生活実感調査'!$BC:$BC),FALSE),"-")</f>
        <v>-</v>
      </c>
      <c r="JL84" s="878" t="str">
        <f>IF($P84="○",VLOOKUP($C84&amp;"-"&amp;JL$4,'05市民生活実感調査'!$A$3:$BC$218,COLUMN('05市民生活実感調査'!$BC:$BC),FALSE),"-")</f>
        <v>-</v>
      </c>
      <c r="JM84" s="878" t="str">
        <f>IF($Q84="○",VLOOKUP($C84&amp;"-"&amp;JM$4,'05市民生活実感調査'!$A$3:$BC$218,COLUMN('05市民生活実感調査'!$BC:$BC),FALSE),"-")</f>
        <v>-</v>
      </c>
      <c r="JN84" s="878" t="str">
        <f>IF($R84="○",VLOOKUP($C84&amp;"-"&amp;JN$4,'05市民生活実感調査'!$A$3:$BC$218,COLUMN('05市民生活実感調査'!$BC:$BC),FALSE),"-")</f>
        <v>-</v>
      </c>
      <c r="JO84" s="879" t="str">
        <f t="shared" si="370"/>
        <v>c</v>
      </c>
      <c r="JP84" s="877" t="str">
        <f t="shared" si="371"/>
        <v/>
      </c>
      <c r="JQ84" s="878" t="str">
        <f t="shared" si="372"/>
        <v/>
      </c>
      <c r="JR84" s="878" t="str">
        <f t="shared" si="373"/>
        <v/>
      </c>
      <c r="JS84" s="878">
        <f t="shared" si="374"/>
        <v>2</v>
      </c>
      <c r="JT84" s="878" t="str">
        <f t="shared" si="375"/>
        <v/>
      </c>
      <c r="JU84" s="878" t="str">
        <f t="shared" si="376"/>
        <v/>
      </c>
      <c r="JV84" s="878" t="str">
        <f t="shared" si="377"/>
        <v/>
      </c>
      <c r="JW84" s="878" t="str">
        <f t="shared" si="378"/>
        <v/>
      </c>
      <c r="JX84" s="840">
        <f t="shared" si="379"/>
        <v>0.5</v>
      </c>
      <c r="JY84" s="876" t="str">
        <f t="shared" si="405"/>
        <v>市民実感</v>
      </c>
      <c r="JZ84" s="863" t="str">
        <f t="shared" si="380"/>
        <v>客観指標は地区計画等の締結数としており、少なくともこれらの地域では地域の個性を生かした魅力的なまちづくりが展開されていると判断されるが、全てのまちづくり活動を捕捉したものではないため、身近な地域が魅力的か否かを全般的に捉えられる市民生活実感調査を優先している。</v>
      </c>
      <c r="KA84" s="877" t="str">
        <f>VLOOKUP(IL84&amp;JO84&amp;JY84,プルダウン!$AC$2:$AD$71,2,FALSE)</f>
        <v>D</v>
      </c>
      <c r="KB84" s="859" t="str">
        <f>VLOOKUP(KA84,プルダウン!$A$1:$B$6,2,FALSE)</f>
        <v>政策の目的があまり達成されていない</v>
      </c>
      <c r="KC84" s="860" t="s">
        <v>3310</v>
      </c>
      <c r="KD84" s="859"/>
      <c r="KE84" s="883" t="str">
        <f>VLOOKUP($A84&amp;"-"&amp;KE$4,'04施策の客観指標'!$A$4:$AY$1029,COLUMN('04施策の客観指標'!$AX:$AX),FALSE)</f>
        <v>d</v>
      </c>
      <c r="KF84" s="813" t="str">
        <f>VLOOKUP($A84&amp;"-"&amp;KF$4,'04施策の客観指標'!$A$4:$AY$1029,COLUMN('04施策の客観指標'!$AX:$AX),FALSE)</f>
        <v>-</v>
      </c>
      <c r="KG84" s="813" t="str">
        <f>VLOOKUP($A84&amp;"-"&amp;KG$4,'04施策の客観指標'!$A$4:$AY$1029,COLUMN('04施策の客観指標'!$AX:$AX),FALSE)</f>
        <v>-</v>
      </c>
      <c r="KH84" s="813" t="str">
        <f>VLOOKUP($A84&amp;"-"&amp;KH$4,'04施策の客観指標'!$A$4:$AY$1029,COLUMN('04施策の客観指標'!$AX:$AX),FALSE)</f>
        <v>-</v>
      </c>
      <c r="KI84" s="813" t="str">
        <f>VLOOKUP($A84&amp;"-"&amp;KI$4,'04施策の客観指標'!$A$4:$AY$1029,COLUMN('04施策の客観指標'!$AX:$AX),FALSE)</f>
        <v>-</v>
      </c>
      <c r="KJ84" s="813" t="str">
        <f>VLOOKUP($A84&amp;"-"&amp;KJ$4,'04施策の客観指標'!$A$4:$AY$1029,COLUMN('04施策の客観指標'!$AX:$AX),FALSE)</f>
        <v>-</v>
      </c>
      <c r="KK84" s="813" t="str">
        <f>VLOOKUP($A84&amp;"-"&amp;KK$4,'04施策の客観指標'!$A$4:$AY$1029,COLUMN('04施策の客観指標'!$AX:$AX),FALSE)</f>
        <v>-</v>
      </c>
      <c r="KL84" s="813" t="str">
        <f>VLOOKUP($A84&amp;"-"&amp;KL$4,'04施策の客観指標'!$A$4:$AY$1029,COLUMN('04施策の客観指標'!$AX:$AX),FALSE)</f>
        <v>-</v>
      </c>
      <c r="KM84" s="813" t="str">
        <f>VLOOKUP($A84&amp;"-"&amp;KM$4,'04施策の客観指標'!$A$4:$AY$1029,COLUMN('04施策の客観指標'!$AX:$AX),FALSE)</f>
        <v>-</v>
      </c>
      <c r="KN84" s="814" t="str">
        <f t="shared" si="381"/>
        <v>d</v>
      </c>
      <c r="KO84" s="423">
        <f>IF(KE84="-","-",VLOOKUP($A84&amp;"-"&amp;KE$4,'04施策の客観指標'!$A$4:$AY$1029,COLUMN('04施策の客観指標'!$AY:$AY),FALSE))</f>
        <v>1</v>
      </c>
      <c r="KP84" s="423" t="str">
        <f>IF(KF84="-","-",VLOOKUP($A84&amp;"-"&amp;KF$4,'04施策の客観指標'!$A$4:$AY$1029,COLUMN('04施策の客観指標'!$AY:$AY),FALSE))</f>
        <v>-</v>
      </c>
      <c r="KQ84" s="423" t="str">
        <f>IF(KG84="-","-",VLOOKUP($A84&amp;"-"&amp;KG$4,'04施策の客観指標'!$A$4:$AY$1029,COLUMN('04施策の客観指標'!$AY:$AY),FALSE))</f>
        <v>-</v>
      </c>
      <c r="KR84" s="423" t="str">
        <f>IF(KH84="-","-",VLOOKUP($A84&amp;"-"&amp;KH$4,'04施策の客観指標'!$A$4:$AY$1029,COLUMN('04施策の客観指標'!$AY:$AY),FALSE))</f>
        <v>-</v>
      </c>
      <c r="KS84" s="423" t="str">
        <f>IF(KI84="-","-",VLOOKUP($A84&amp;"-"&amp;KI$4,'04施策の客観指標'!$A$4:$AY$1029,COLUMN('04施策の客観指標'!$AY:$AY),FALSE))</f>
        <v>-</v>
      </c>
      <c r="KT84" s="423" t="str">
        <f>IF(KJ84="-","-",VLOOKUP($A84&amp;"-"&amp;KJ$4,'04施策の客観指標'!$A$4:$AY$1029,COLUMN('04施策の客観指標'!$AY:$AY),FALSE))</f>
        <v>-</v>
      </c>
      <c r="KU84" s="423" t="str">
        <f>IF(KK84="-","-",VLOOKUP($A84&amp;"-"&amp;KK$4,'04施策の客観指標'!$A$4:$AY$1029,COLUMN('04施策の客観指標'!$AY:$AY),FALSE))</f>
        <v>-</v>
      </c>
      <c r="KV84" s="423" t="str">
        <f>IF(KL84="-","-",VLOOKUP($A84&amp;"-"&amp;KL$4,'04施策の客観指標'!$A$4:$AY$1029,COLUMN('04施策の客観指標'!$AY:$AY),FALSE))</f>
        <v>-</v>
      </c>
      <c r="KW84" s="423" t="str">
        <f>IF(KM84="-","-",VLOOKUP($A84&amp;"-"&amp;KM$4,'04施策の客観指標'!$A$4:$AY$1029,COLUMN('04施策の客観指標'!$AY:$AY),FALSE))</f>
        <v>-</v>
      </c>
      <c r="KX84" s="234">
        <f t="shared" si="382"/>
        <v>1</v>
      </c>
      <c r="KY84" s="237">
        <f t="shared" si="383"/>
        <v>1</v>
      </c>
      <c r="KZ84" s="187" t="str">
        <f t="shared" si="384"/>
        <v/>
      </c>
      <c r="LA84" s="187" t="str">
        <f t="shared" si="385"/>
        <v/>
      </c>
      <c r="LB84" s="187" t="str">
        <f t="shared" si="386"/>
        <v/>
      </c>
      <c r="LC84" s="187" t="str">
        <f t="shared" si="387"/>
        <v/>
      </c>
      <c r="LD84" s="187" t="str">
        <f t="shared" si="388"/>
        <v/>
      </c>
      <c r="LE84" s="187" t="str">
        <f t="shared" si="389"/>
        <v/>
      </c>
      <c r="LF84" s="187" t="str">
        <f t="shared" si="390"/>
        <v/>
      </c>
      <c r="LG84" s="187" t="str">
        <f t="shared" si="391"/>
        <v/>
      </c>
      <c r="LH84" s="240">
        <f t="shared" si="392"/>
        <v>0.25</v>
      </c>
      <c r="LI84" s="820" t="str">
        <f>IF($K84="○",VLOOKUP($C84&amp;"-"&amp;LI$4,'05市民生活実感調査'!$A$3:$BM$218,COLUMN('05市民生活実感調査'!$BM:$BM),FALSE),"-")</f>
        <v>-</v>
      </c>
      <c r="LJ84" s="821" t="str">
        <f>IF($L84="○",VLOOKUP($C84&amp;"-"&amp;LJ$4,'05市民生活実感調査'!$A$3:$BM$218,COLUMN('05市民生活実感調査'!$BM:$BM),FALSE),"-")</f>
        <v>-</v>
      </c>
      <c r="LK84" s="821" t="str">
        <f>IF($M84="○",VLOOKUP($C84&amp;"-"&amp;LK$4,'05市民生活実感調査'!$A$3:$BM$218,COLUMN('05市民生活実感調査'!$BM:$BM),FALSE),"-")</f>
        <v>-</v>
      </c>
      <c r="LL84" s="821" t="str">
        <f>IF($N84="○",VLOOKUP($C84&amp;"-"&amp;LL$4,'05市民生活実感調査'!$A$3:$BM$218,COLUMN('05市民生活実感調査'!$BM:$BM),FALSE),"-")</f>
        <v>c</v>
      </c>
      <c r="LM84" s="821" t="str">
        <f>IF($O84="○",VLOOKUP($C84&amp;"-"&amp;LM$4,'05市民生活実感調査'!$A$3:$BM$218,COLUMN('05市民生活実感調査'!$BM:$BM),FALSE),"-")</f>
        <v>-</v>
      </c>
      <c r="LN84" s="821" t="str">
        <f>IF($P84="○",VLOOKUP($C84&amp;"-"&amp;LN$4,'05市民生活実感調査'!$A$3:$BM$218,COLUMN('05市民生活実感調査'!$BM:$BM),FALSE),"-")</f>
        <v>-</v>
      </c>
      <c r="LO84" s="821" t="str">
        <f>IF($Q84="○",VLOOKUP($C84&amp;"-"&amp;LO$4,'05市民生活実感調査'!$A$3:$BM$218,COLUMN('05市民生活実感調査'!$BM:$BM),FALSE),"-")</f>
        <v>-</v>
      </c>
      <c r="LP84" s="821" t="str">
        <f>IF($R84="○",VLOOKUP($C84&amp;"-"&amp;LP$4,'05市民生活実感調査'!$A$3:$BM$218,COLUMN('05市民生活実感調査'!$BM:$BM),FALSE),"-")</f>
        <v>-</v>
      </c>
      <c r="LQ84" s="822" t="str">
        <f t="shared" si="393"/>
        <v>c</v>
      </c>
      <c r="LR84" s="237" t="str">
        <f t="shared" si="394"/>
        <v/>
      </c>
      <c r="LS84" s="187" t="str">
        <f t="shared" si="395"/>
        <v/>
      </c>
      <c r="LT84" s="187" t="str">
        <f t="shared" si="396"/>
        <v/>
      </c>
      <c r="LU84" s="187">
        <f t="shared" si="397"/>
        <v>2</v>
      </c>
      <c r="LV84" s="187" t="str">
        <f t="shared" si="398"/>
        <v/>
      </c>
      <c r="LW84" s="187" t="str">
        <f t="shared" si="399"/>
        <v/>
      </c>
      <c r="LX84" s="187" t="str">
        <f t="shared" si="400"/>
        <v/>
      </c>
      <c r="LY84" s="187" t="str">
        <f t="shared" si="401"/>
        <v/>
      </c>
      <c r="LZ84" s="422">
        <f t="shared" si="402"/>
        <v>0.5</v>
      </c>
      <c r="MA84" s="103" t="str">
        <f t="shared" si="406"/>
        <v>市民実感</v>
      </c>
      <c r="MB84" s="104" t="str">
        <f t="shared" si="403"/>
        <v>客観指標は地区計画等の締結数としており、少なくともこれらの地域では地域の個性を生かした魅力的なまちづくりが展開されていると判断されるが、全てのまちづくり活動を捕捉したものではないため、身近な地域が魅力的か否かを全般的に捉えられる市民生活実感調査を優先している。</v>
      </c>
      <c r="MC84" s="823" t="str">
        <f>VLOOKUP(KN84&amp;LQ84&amp;MA84,プルダウン!$AC$2:$AD$71,2,FALSE)</f>
        <v>C</v>
      </c>
      <c r="MD84" s="824" t="str">
        <f>VLOOKUP(MC84,プルダウン!$A$1:$B$6,2,FALSE)</f>
        <v>政策の目的がそこそこ達成されている</v>
      </c>
      <c r="ME84" s="91" t="s">
        <v>3581</v>
      </c>
      <c r="MF84" s="190"/>
    </row>
    <row r="85" spans="1:344" ht="180.75" customHeight="1">
      <c r="A85" s="231">
        <v>2105</v>
      </c>
      <c r="B85" s="104" t="s">
        <v>237</v>
      </c>
      <c r="C85" s="237">
        <f t="shared" si="264"/>
        <v>21</v>
      </c>
      <c r="D85" s="190" t="str">
        <f>IFERROR(VLOOKUP(C85,プルダウン!$L$2:$M$28,2,FALSE),"-")</f>
        <v>土地・空間利用と都市機能配置</v>
      </c>
      <c r="E85" s="104"/>
      <c r="F85" s="232" t="s">
        <v>1414</v>
      </c>
      <c r="G85" s="117" t="s">
        <v>1663</v>
      </c>
      <c r="H85" s="91"/>
      <c r="I85" s="117"/>
      <c r="J85" s="104"/>
      <c r="K85" s="420" t="s">
        <v>83</v>
      </c>
      <c r="L85" s="421" t="s">
        <v>83</v>
      </c>
      <c r="M85" s="421" t="s">
        <v>83</v>
      </c>
      <c r="N85" s="421" t="s">
        <v>83</v>
      </c>
      <c r="O85" s="421" t="s">
        <v>383</v>
      </c>
      <c r="P85" s="421" t="s">
        <v>83</v>
      </c>
      <c r="Q85" s="421" t="s">
        <v>83</v>
      </c>
      <c r="R85" s="422" t="s">
        <v>83</v>
      </c>
      <c r="S85" s="877" t="str">
        <f>VLOOKUP($A85&amp;"-"&amp;S$4,'04施策の客観指標'!$A$4:$AY$1029,COLUMN('04施策の客観指標'!$AS:$AS),FALSE)</f>
        <v>a</v>
      </c>
      <c r="T85" s="878" t="str">
        <f>VLOOKUP($A85&amp;"-"&amp;T$4,'04施策の客観指標'!$A$4:$AY$1029,COLUMN('04施策の客観指標'!$AS:$AS),FALSE)</f>
        <v>a</v>
      </c>
      <c r="U85" s="878" t="str">
        <f>VLOOKUP($A85&amp;"-"&amp;U$4,'04施策の客観指標'!$A$4:$AY$1029,COLUMN('04施策の客観指標'!$AS:$AS),FALSE)</f>
        <v>-</v>
      </c>
      <c r="V85" s="878" t="str">
        <f>VLOOKUP($A85&amp;"-"&amp;V$4,'04施策の客観指標'!$A$4:$AY$1029,COLUMN('04施策の客観指標'!$AS:$AS),FALSE)</f>
        <v>-</v>
      </c>
      <c r="W85" s="878" t="str">
        <f>VLOOKUP($A85&amp;"-"&amp;W$4,'04施策の客観指標'!$A$4:$AY$1029,COLUMN('04施策の客観指標'!$AS:$AS),FALSE)</f>
        <v>-</v>
      </c>
      <c r="X85" s="878" t="str">
        <f>VLOOKUP($A85&amp;"-"&amp;X$4,'04施策の客観指標'!$A$4:$AY$1029,COLUMN('04施策の客観指標'!$AS:$AS),FALSE)</f>
        <v>-</v>
      </c>
      <c r="Y85" s="878" t="str">
        <f>VLOOKUP($A85&amp;"-"&amp;Y$4,'04施策の客観指標'!$A$4:$AY$1029,COLUMN('04施策の客観指標'!$AS:$AS),FALSE)</f>
        <v>-</v>
      </c>
      <c r="Z85" s="878" t="str">
        <f>VLOOKUP($A85&amp;"-"&amp;Z$4,'04施策の客観指標'!$A$4:$AY$1029,COLUMN('04施策の客観指標'!$AS:$AS),FALSE)</f>
        <v>-</v>
      </c>
      <c r="AA85" s="852" t="str">
        <f>VLOOKUP($A85&amp;"-"&amp;AA$4,'04施策の客観指標'!$A$4:$AY$1029,COLUMN('04施策の客観指標'!$AS:$AS),FALSE)</f>
        <v>-</v>
      </c>
      <c r="AB85" s="876" t="str">
        <f t="shared" si="265"/>
        <v>a</v>
      </c>
      <c r="AC85" s="856">
        <v>1</v>
      </c>
      <c r="AD85" s="878">
        <v>1</v>
      </c>
      <c r="AE85" s="878" t="s">
        <v>83</v>
      </c>
      <c r="AF85" s="878" t="s">
        <v>83</v>
      </c>
      <c r="AG85" s="878" t="s">
        <v>83</v>
      </c>
      <c r="AH85" s="878" t="s">
        <v>83</v>
      </c>
      <c r="AI85" s="878" t="s">
        <v>83</v>
      </c>
      <c r="AJ85" s="878" t="s">
        <v>83</v>
      </c>
      <c r="AK85" s="878" t="s">
        <v>83</v>
      </c>
      <c r="AL85" s="879">
        <f t="shared" si="266"/>
        <v>2</v>
      </c>
      <c r="AM85" s="877">
        <f t="shared" si="267"/>
        <v>4</v>
      </c>
      <c r="AN85" s="878">
        <f t="shared" si="268"/>
        <v>4</v>
      </c>
      <c r="AO85" s="878" t="str">
        <f t="shared" si="269"/>
        <v/>
      </c>
      <c r="AP85" s="878" t="str">
        <f t="shared" si="270"/>
        <v/>
      </c>
      <c r="AQ85" s="878" t="str">
        <f t="shared" si="271"/>
        <v/>
      </c>
      <c r="AR85" s="878" t="str">
        <f t="shared" si="272"/>
        <v/>
      </c>
      <c r="AS85" s="878" t="str">
        <f t="shared" si="273"/>
        <v/>
      </c>
      <c r="AT85" s="878" t="str">
        <f t="shared" si="274"/>
        <v/>
      </c>
      <c r="AU85" s="852" t="str">
        <f t="shared" si="275"/>
        <v/>
      </c>
      <c r="AV85" s="855">
        <f t="shared" si="276"/>
        <v>1</v>
      </c>
      <c r="AW85" s="856" t="str">
        <f>IF($K85="○",VLOOKUP($C85&amp;"-"&amp;AW$4,'05市民生活実感調査'!$A$3:$BC$218,COLUMN('05市民生活実感調査'!$O:$O),FALSE),"-")</f>
        <v>-</v>
      </c>
      <c r="AX85" s="878" t="str">
        <f>IF($L85="○",VLOOKUP($C85&amp;"-"&amp;AX$4,'05市民生活実感調査'!$A$3:$BC$218,COLUMN('05市民生活実感調査'!$O:$O),FALSE),"-")</f>
        <v>-</v>
      </c>
      <c r="AY85" s="878" t="str">
        <f>IF($M85="○",VLOOKUP($C85&amp;"-"&amp;AY$4,'05市民生活実感調査'!$A$3:$BC$218,COLUMN('05市民生活実感調査'!$O:$O),FALSE),"-")</f>
        <v>-</v>
      </c>
      <c r="AZ85" s="878" t="str">
        <f>IF($N85="○",VLOOKUP($C85&amp;"-"&amp;AZ$4,'05市民生活実感調査'!$A$3:$BC$218,COLUMN('05市民生活実感調査'!$O:$O),FALSE),"-")</f>
        <v>-</v>
      </c>
      <c r="BA85" s="878" t="str">
        <f>IF($O85="○",VLOOKUP($C85&amp;"-"&amp;BA$4,'05市民生活実感調査'!$A$3:$BC$218,COLUMN('05市民生活実感調査'!$O:$O),FALSE),"-")</f>
        <v>d</v>
      </c>
      <c r="BB85" s="878" t="str">
        <f>IF($P85="○",VLOOKUP($C85&amp;"-"&amp;BB$4,'05市民生活実感調査'!$A$3:$BC$218,COLUMN('05市民生活実感調査'!$O:$O),FALSE),"-")</f>
        <v>-</v>
      </c>
      <c r="BC85" s="878" t="str">
        <f>IF($Q85="○",VLOOKUP($C85&amp;"-"&amp;BC$4,'05市民生活実感調査'!$A$3:$BC$218,COLUMN('05市民生活実感調査'!$O:$O),FALSE),"-")</f>
        <v>-</v>
      </c>
      <c r="BD85" s="878" t="str">
        <f>IF($R85="○",VLOOKUP($C85&amp;"-"&amp;BD$4,'05市民生活実感調査'!$A$3:$BC$218,COLUMN('05市民生活実感調査'!$O:$O),FALSE),"-")</f>
        <v>-</v>
      </c>
      <c r="BE85" s="879" t="str">
        <f t="shared" si="277"/>
        <v>d</v>
      </c>
      <c r="BF85" s="877" t="str">
        <f t="shared" si="278"/>
        <v/>
      </c>
      <c r="BG85" s="878" t="str">
        <f t="shared" si="279"/>
        <v/>
      </c>
      <c r="BH85" s="878" t="str">
        <f t="shared" si="280"/>
        <v/>
      </c>
      <c r="BI85" s="878" t="str">
        <f t="shared" si="281"/>
        <v/>
      </c>
      <c r="BJ85" s="878">
        <f t="shared" si="282"/>
        <v>1</v>
      </c>
      <c r="BK85" s="878" t="str">
        <f t="shared" si="283"/>
        <v/>
      </c>
      <c r="BL85" s="878" t="str">
        <f t="shared" si="284"/>
        <v/>
      </c>
      <c r="BM85" s="878" t="str">
        <f t="shared" si="285"/>
        <v/>
      </c>
      <c r="BN85" s="840">
        <f t="shared" si="286"/>
        <v>0.25</v>
      </c>
      <c r="BO85" s="880" t="s">
        <v>122</v>
      </c>
      <c r="BP85" s="863" t="s">
        <v>1938</v>
      </c>
      <c r="BQ85" s="877" t="s">
        <v>313</v>
      </c>
      <c r="BR85" s="887" t="str">
        <f>VLOOKUP(BQ85,プルダウン!$A$1:$B$6,2,FALSE)</f>
        <v>政策の目的がかなり達成されている</v>
      </c>
      <c r="BS85" s="881" t="s">
        <v>12</v>
      </c>
      <c r="BT85" s="887" t="s">
        <v>1690</v>
      </c>
      <c r="BU85" s="863" t="s">
        <v>1460</v>
      </c>
      <c r="BV85" s="891" t="s">
        <v>1761</v>
      </c>
      <c r="BW85" s="889" t="str">
        <f>VLOOKUP($A85&amp;"-"&amp;BW$4,'04施策の客観指標'!$A$4:$AY$1029,COLUMN('04施策の客観指標'!$AT:$AT),FALSE)</f>
        <v>a</v>
      </c>
      <c r="BX85" s="878" t="str">
        <f>VLOOKUP($A85&amp;"-"&amp;BX$4,'04施策の客観指標'!$A$4:$AY$1029,COLUMN('04施策の客観指標'!$AT:$AT),FALSE)</f>
        <v>a</v>
      </c>
      <c r="BY85" s="878" t="str">
        <f>VLOOKUP($A85&amp;"-"&amp;BY$4,'04施策の客観指標'!$A$4:$AY$1029,COLUMN('04施策の客観指標'!$AT:$AT),FALSE)</f>
        <v>-</v>
      </c>
      <c r="BZ85" s="878" t="str">
        <f>VLOOKUP($A85&amp;"-"&amp;BZ$4,'04施策の客観指標'!$A$4:$AY$1029,COLUMN('04施策の客観指標'!$AT:$AT),FALSE)</f>
        <v>-</v>
      </c>
      <c r="CA85" s="878" t="str">
        <f>VLOOKUP($A85&amp;"-"&amp;CA$4,'04施策の客観指標'!$A$4:$AY$1029,COLUMN('04施策の客観指標'!$AT:$AT),FALSE)</f>
        <v>-</v>
      </c>
      <c r="CB85" s="878" t="str">
        <f>VLOOKUP($A85&amp;"-"&amp;CB$4,'04施策の客観指標'!$A$4:$AY$1029,COLUMN('04施策の客観指標'!$AT:$AT),FALSE)</f>
        <v>-</v>
      </c>
      <c r="CC85" s="878" t="str">
        <f>VLOOKUP($A85&amp;"-"&amp;CC$4,'04施策の客観指標'!$A$4:$AY$1029,COLUMN('04施策の客観指標'!$AT:$AT),FALSE)</f>
        <v>-</v>
      </c>
      <c r="CD85" s="878" t="str">
        <f>VLOOKUP($A85&amp;"-"&amp;CD$4,'04施策の客観指標'!$A$4:$AY$1029,COLUMN('04施策の客観指標'!$AT:$AT),FALSE)</f>
        <v>-</v>
      </c>
      <c r="CE85" s="852" t="str">
        <f>VLOOKUP($A85&amp;"-"&amp;CE$4,'04施策の客観指標'!$A$4:$AY$1029,COLUMN('04施策の客観指標'!$AT:$AT),FALSE)</f>
        <v>-</v>
      </c>
      <c r="CF85" s="879" t="str">
        <f t="shared" si="287"/>
        <v>a</v>
      </c>
      <c r="CG85" s="856">
        <f>IF(BW85="-","-",VLOOKUP($A85&amp;"-"&amp;BW$4,'04施策の客観指標'!$A$4:$AY$1029,COLUMN('04施策の客観指標'!$AY:$AY),FALSE))</f>
        <v>1</v>
      </c>
      <c r="CH85" s="856">
        <f>IF(BX85="-","-",VLOOKUP($A85&amp;"-"&amp;BX$4,'04施策の客観指標'!$A$4:$AY$1029,COLUMN('04施策の客観指標'!$AY:$AY),FALSE))</f>
        <v>1</v>
      </c>
      <c r="CI85" s="856" t="str">
        <f>IF(BY85="-","-",VLOOKUP($A85&amp;"-"&amp;BY$4,'04施策の客観指標'!$A$4:$AY$1029,COLUMN('04施策の客観指標'!$AY:$AY),FALSE))</f>
        <v>-</v>
      </c>
      <c r="CJ85" s="856" t="str">
        <f>IF(BZ85="-","-",VLOOKUP($A85&amp;"-"&amp;BZ$4,'04施策の客観指標'!$A$4:$AY$1029,COLUMN('04施策の客観指標'!$AY:$AY),FALSE))</f>
        <v>-</v>
      </c>
      <c r="CK85" s="856" t="str">
        <f>IF(CA85="-","-",VLOOKUP($A85&amp;"-"&amp;CA$4,'04施策の客観指標'!$A$4:$AY$1029,COLUMN('04施策の客観指標'!$AY:$AY),FALSE))</f>
        <v>-</v>
      </c>
      <c r="CL85" s="856" t="str">
        <f>IF(CB85="-","-",VLOOKUP($A85&amp;"-"&amp;CB$4,'04施策の客観指標'!$A$4:$AY$1029,COLUMN('04施策の客観指標'!$AY:$AY),FALSE))</f>
        <v>-</v>
      </c>
      <c r="CM85" s="856" t="str">
        <f>IF(CC85="-","-",VLOOKUP($A85&amp;"-"&amp;CC$4,'04施策の客観指標'!$A$4:$AY$1029,COLUMN('04施策の客観指標'!$AY:$AY),FALSE))</f>
        <v>-</v>
      </c>
      <c r="CN85" s="856" t="str">
        <f>IF(CD85="-","-",VLOOKUP($A85&amp;"-"&amp;CD$4,'04施策の客観指標'!$A$4:$AY$1029,COLUMN('04施策の客観指標'!$AY:$AY),FALSE))</f>
        <v>-</v>
      </c>
      <c r="CO85" s="856" t="str">
        <f>IF(CE85="-","-",VLOOKUP($A85&amp;"-"&amp;CE$4,'04施策の客観指標'!$A$4:$AY$1029,COLUMN('04施策の客観指標'!$AY:$AY),FALSE))</f>
        <v>-</v>
      </c>
      <c r="CP85" s="879">
        <f t="shared" si="288"/>
        <v>2</v>
      </c>
      <c r="CQ85" s="877">
        <f t="shared" si="289"/>
        <v>4</v>
      </c>
      <c r="CR85" s="878">
        <f t="shared" si="290"/>
        <v>4</v>
      </c>
      <c r="CS85" s="878" t="str">
        <f t="shared" si="291"/>
        <v/>
      </c>
      <c r="CT85" s="878" t="str">
        <f t="shared" si="292"/>
        <v/>
      </c>
      <c r="CU85" s="878" t="str">
        <f t="shared" si="293"/>
        <v/>
      </c>
      <c r="CV85" s="878" t="str">
        <f t="shared" si="294"/>
        <v/>
      </c>
      <c r="CW85" s="878" t="str">
        <f t="shared" si="295"/>
        <v/>
      </c>
      <c r="CX85" s="878" t="str">
        <f t="shared" si="296"/>
        <v/>
      </c>
      <c r="CY85" s="878" t="str">
        <f t="shared" si="297"/>
        <v/>
      </c>
      <c r="CZ85" s="855">
        <f t="shared" si="298"/>
        <v>1</v>
      </c>
      <c r="DA85" s="877" t="str">
        <f>IF($K85="○",VLOOKUP($C85&amp;"-"&amp;DA$4,'05市民生活実感調査'!$A$3:$BC$218,COLUMN('05市民生活実感調査'!$Y:$Y),FALSE),"-")</f>
        <v>-</v>
      </c>
      <c r="DB85" s="878" t="str">
        <f>IF($L85="○",VLOOKUP($C85&amp;"-"&amp;DB$4,'05市民生活実感調査'!$A$3:$BC$218,COLUMN('05市民生活実感調査'!$Y:$Y),FALSE),"-")</f>
        <v>-</v>
      </c>
      <c r="DC85" s="878" t="str">
        <f>IF($M85="○",VLOOKUP($C85&amp;"-"&amp;DC$4,'05市民生活実感調査'!$A$3:$BC$218,COLUMN('05市民生活実感調査'!$Y:$Y),FALSE),"-")</f>
        <v>-</v>
      </c>
      <c r="DD85" s="878" t="str">
        <f>IF($N85="○",VLOOKUP($C85&amp;"-"&amp;DD$4,'05市民生活実感調査'!$A$3:$BC$218,COLUMN('05市民生活実感調査'!$Y:$Y),FALSE),"-")</f>
        <v>-</v>
      </c>
      <c r="DE85" s="878" t="str">
        <f>IF($O85="○",VLOOKUP($C85&amp;"-"&amp;DE$4,'05市民生活実感調査'!$A$3:$BC$218,COLUMN('05市民生活実感調査'!$Y:$Y),FALSE),"-")</f>
        <v>d</v>
      </c>
      <c r="DF85" s="878" t="str">
        <f>IF($P85="○",VLOOKUP($C85&amp;"-"&amp;DF$4,'05市民生活実感調査'!$A$3:$BC$218,COLUMN('05市民生活実感調査'!$Y:$Y),FALSE),"-")</f>
        <v>-</v>
      </c>
      <c r="DG85" s="878" t="str">
        <f>IF($Q85="○",VLOOKUP($C85&amp;"-"&amp;DG$4,'05市民生活実感調査'!$A$3:$BC$218,COLUMN('05市民生活実感調査'!$Y:$Y),FALSE),"-")</f>
        <v>-</v>
      </c>
      <c r="DH85" s="878" t="str">
        <f>IF($R85="○",VLOOKUP($C85&amp;"-"&amp;DH$4,'05市民生活実感調査'!$A$3:$BC$218,COLUMN('05市民生活実感調査'!$Y:$Y),FALSE),"-")</f>
        <v>-</v>
      </c>
      <c r="DI85" s="879" t="str">
        <f t="shared" si="299"/>
        <v>d</v>
      </c>
      <c r="DJ85" s="877" t="str">
        <f t="shared" si="300"/>
        <v/>
      </c>
      <c r="DK85" s="878" t="str">
        <f t="shared" si="301"/>
        <v/>
      </c>
      <c r="DL85" s="878" t="str">
        <f t="shared" si="302"/>
        <v/>
      </c>
      <c r="DM85" s="878" t="str">
        <f t="shared" si="303"/>
        <v/>
      </c>
      <c r="DN85" s="878">
        <f t="shared" si="404"/>
        <v>1</v>
      </c>
      <c r="DO85" s="878" t="str">
        <f t="shared" si="304"/>
        <v/>
      </c>
      <c r="DP85" s="878" t="str">
        <f t="shared" si="305"/>
        <v/>
      </c>
      <c r="DQ85" s="878" t="str">
        <f t="shared" si="306"/>
        <v/>
      </c>
      <c r="DR85" s="840">
        <f t="shared" si="307"/>
        <v>0.25</v>
      </c>
      <c r="DS85" s="876" t="str">
        <f t="shared" si="308"/>
        <v>客観指標</v>
      </c>
      <c r="DT85" s="863" t="str">
        <f t="shared" si="309"/>
        <v>洛西及び向島ニュータウンに限った施策であり、ニュータウン外では市民実感は得られにくいと考えられるため、客観指標として活性化策の取組数を設定し、客観的に地域のまちづくりが進んでいるかどうかを評価することとする。</v>
      </c>
      <c r="DU85" s="877" t="str">
        <f>VLOOKUP(CF85&amp;DI85&amp;DS85,プルダウン!$AC$2:$AD$71,2,FALSE)</f>
        <v>B</v>
      </c>
      <c r="DV85" s="859" t="str">
        <f>VLOOKUP(DU85,プルダウン!$A$1:$B$6,2,FALSE)</f>
        <v>政策の目的がかなり達成されている</v>
      </c>
      <c r="DW85" s="860"/>
      <c r="DX85" s="887" t="s">
        <v>2655</v>
      </c>
      <c r="DY85" s="889" t="str">
        <f>VLOOKUP($A85&amp;"-"&amp;DY$4,'04施策の客観指標'!$A$4:$AY$1029,COLUMN('04施策の客観指標'!$AU:$AU),FALSE)</f>
        <v>a</v>
      </c>
      <c r="DZ85" s="878" t="str">
        <f>VLOOKUP($A85&amp;"-"&amp;DZ$4,'04施策の客観指標'!$A$4:$AY$1029,COLUMN('04施策の客観指標'!$AU:$AU),FALSE)</f>
        <v>a</v>
      </c>
      <c r="EA85" s="878" t="str">
        <f>VLOOKUP($A85&amp;"-"&amp;EA$4,'04施策の客観指標'!$A$4:$AY$1029,COLUMN('04施策の客観指標'!$AU:$AU),FALSE)</f>
        <v>-</v>
      </c>
      <c r="EB85" s="878" t="str">
        <f>VLOOKUP($A85&amp;"-"&amp;EB$4,'04施策の客観指標'!$A$4:$AY$1029,COLUMN('04施策の客観指標'!$AU:$AU),FALSE)</f>
        <v>-</v>
      </c>
      <c r="EC85" s="878" t="str">
        <f>VLOOKUP($A85&amp;"-"&amp;EC$4,'04施策の客観指標'!$A$4:$AY$1029,COLUMN('04施策の客観指標'!$AU:$AU),FALSE)</f>
        <v>-</v>
      </c>
      <c r="ED85" s="878" t="str">
        <f>VLOOKUP($A85&amp;"-"&amp;ED$4,'04施策の客観指標'!$A$4:$AY$1029,COLUMN('04施策の客観指標'!$AU:$AU),FALSE)</f>
        <v>-</v>
      </c>
      <c r="EE85" s="878" t="str">
        <f>VLOOKUP($A85&amp;"-"&amp;EE$4,'04施策の客観指標'!$A$4:$AY$1029,COLUMN('04施策の客観指標'!$AU:$AU),FALSE)</f>
        <v>-</v>
      </c>
      <c r="EF85" s="878" t="str">
        <f>VLOOKUP($A85&amp;"-"&amp;EF$4,'04施策の客観指標'!$A$4:$AY$1029,COLUMN('04施策の客観指標'!$AU:$AU),FALSE)</f>
        <v>-</v>
      </c>
      <c r="EG85" s="878" t="str">
        <f>VLOOKUP($A85&amp;"-"&amp;EG$4,'04施策の客観指標'!$A$4:$AY$1029,COLUMN('04施策の客観指標'!$AU:$AU),FALSE)</f>
        <v>-</v>
      </c>
      <c r="EH85" s="879" t="str">
        <f t="shared" si="310"/>
        <v>a</v>
      </c>
      <c r="EI85" s="895">
        <f>IF(DY85="-","-",VLOOKUP($A85&amp;"-"&amp;DY$4,'04施策の客観指標'!$A$4:$AY$1029,COLUMN('04施策の客観指標'!$AY:$AY),FALSE))</f>
        <v>1</v>
      </c>
      <c r="EJ85" s="895">
        <f>IF(DZ85="-","-",VLOOKUP($A85&amp;"-"&amp;DZ$4,'04施策の客観指標'!$A$4:$AY$1029,COLUMN('04施策の客観指標'!$AY:$AY),FALSE))</f>
        <v>1</v>
      </c>
      <c r="EK85" s="895" t="str">
        <f>IF(EA85="-","-",VLOOKUP($A85&amp;"-"&amp;EA$4,'04施策の客観指標'!$A$4:$AY$1029,COLUMN('04施策の客観指標'!$AY:$AY),FALSE))</f>
        <v>-</v>
      </c>
      <c r="EL85" s="895" t="str">
        <f>IF(EB85="-","-",VLOOKUP($A85&amp;"-"&amp;EB$4,'04施策の客観指標'!$A$4:$AY$1029,COLUMN('04施策の客観指標'!$AY:$AY),FALSE))</f>
        <v>-</v>
      </c>
      <c r="EM85" s="895" t="str">
        <f>IF(EC85="-","-",VLOOKUP($A85&amp;"-"&amp;EC$4,'04施策の客観指標'!$A$4:$AY$1029,COLUMN('04施策の客観指標'!$AY:$AY),FALSE))</f>
        <v>-</v>
      </c>
      <c r="EN85" s="895" t="str">
        <f>IF(ED85="-","-",VLOOKUP($A85&amp;"-"&amp;ED$4,'04施策の客観指標'!$A$4:$AY$1029,COLUMN('04施策の客観指標'!$AY:$AY),FALSE))</f>
        <v>-</v>
      </c>
      <c r="EO85" s="895" t="str">
        <f>IF(EE85="-","-",VLOOKUP($A85&amp;"-"&amp;EE$4,'04施策の客観指標'!$A$4:$AY$1029,COLUMN('04施策の客観指標'!$AY:$AY),FALSE))</f>
        <v>-</v>
      </c>
      <c r="EP85" s="895" t="str">
        <f>IF(EF85="-","-",VLOOKUP($A85&amp;"-"&amp;EF$4,'04施策の客観指標'!$A$4:$AY$1029,COLUMN('04施策の客観指標'!$AY:$AY),FALSE))</f>
        <v>-</v>
      </c>
      <c r="EQ85" s="895" t="str">
        <f>IF(EG85="-","-",VLOOKUP($A85&amp;"-"&amp;EG$4,'04施策の客観指標'!$A$4:$AY$1029,COLUMN('04施策の客観指標'!$AY:$AY),FALSE))</f>
        <v>-</v>
      </c>
      <c r="ER85" s="879">
        <f t="shared" si="311"/>
        <v>2</v>
      </c>
      <c r="ES85" s="877">
        <f t="shared" si="312"/>
        <v>4</v>
      </c>
      <c r="ET85" s="878">
        <f t="shared" si="313"/>
        <v>4</v>
      </c>
      <c r="EU85" s="878" t="str">
        <f t="shared" si="314"/>
        <v/>
      </c>
      <c r="EV85" s="878" t="str">
        <f t="shared" si="315"/>
        <v/>
      </c>
      <c r="EW85" s="878" t="str">
        <f t="shared" si="316"/>
        <v/>
      </c>
      <c r="EX85" s="878" t="str">
        <f t="shared" si="317"/>
        <v/>
      </c>
      <c r="EY85" s="878" t="str">
        <f t="shared" si="318"/>
        <v/>
      </c>
      <c r="EZ85" s="878" t="str">
        <f t="shared" si="319"/>
        <v/>
      </c>
      <c r="FA85" s="878" t="str">
        <f t="shared" si="320"/>
        <v/>
      </c>
      <c r="FB85" s="855">
        <f t="shared" si="321"/>
        <v>1</v>
      </c>
      <c r="FC85" s="877" t="str">
        <f>IF($K85="○",VLOOKUP($C85&amp;"-"&amp;FC$4,'05市民生活実感調査'!$A$3:$BC$218,COLUMN('05市民生活実感調査'!$AI:$AI),FALSE),"-")</f>
        <v>-</v>
      </c>
      <c r="FD85" s="878" t="str">
        <f>IF($L85="○",VLOOKUP($C85&amp;"-"&amp;FD$4,'05市民生活実感調査'!$A$3:$BC$218,COLUMN('05市民生活実感調査'!$AI:$AI),FALSE),"-")</f>
        <v>-</v>
      </c>
      <c r="FE85" s="878" t="str">
        <f>IF($M85="○",VLOOKUP($C85&amp;"-"&amp;FE$4,'05市民生活実感調査'!$A$3:$BC$218,COLUMN('05市民生活実感調査'!$AI:$AI),FALSE),"-")</f>
        <v>-</v>
      </c>
      <c r="FF85" s="878" t="str">
        <f>IF($N85="○",VLOOKUP($C85&amp;"-"&amp;FF$4,'05市民生活実感調査'!$A$3:$BC$218,COLUMN('05市民生活実感調査'!$AI:$AI),FALSE),"-")</f>
        <v>-</v>
      </c>
      <c r="FG85" s="878" t="str">
        <f>IF($O85="○",VLOOKUP($C85&amp;"-"&amp;FG$4,'05市民生活実感調査'!$A$3:$BC$218,COLUMN('05市民生活実感調査'!$AI:$AI),FALSE),"-")</f>
        <v>d</v>
      </c>
      <c r="FH85" s="878" t="str">
        <f>IF($P85="○",VLOOKUP($C85&amp;"-"&amp;FH$4,'05市民生活実感調査'!$A$3:$BC$218,COLUMN('05市民生活実感調査'!$AI:$AI),FALSE),"-")</f>
        <v>-</v>
      </c>
      <c r="FI85" s="878" t="str">
        <f>IF($Q85="○",VLOOKUP($C85&amp;"-"&amp;FI$4,'05市民生活実感調査'!$A$3:$BC$218,COLUMN('05市民生活実感調査'!$AI:$AI),FALSE),"-")</f>
        <v>-</v>
      </c>
      <c r="FJ85" s="878" t="str">
        <f>IF($R85="○",VLOOKUP($C85&amp;"-"&amp;FJ$4,'05市民生活実感調査'!$A$3:$BC$218,COLUMN('05市民生活実感調査'!$AI:$AI),FALSE),"-")</f>
        <v>-</v>
      </c>
      <c r="FK85" s="879" t="str">
        <f t="shared" si="322"/>
        <v>d</v>
      </c>
      <c r="FL85" s="877" t="str">
        <f t="shared" si="323"/>
        <v/>
      </c>
      <c r="FM85" s="878" t="str">
        <f t="shared" si="324"/>
        <v/>
      </c>
      <c r="FN85" s="878" t="str">
        <f t="shared" si="325"/>
        <v/>
      </c>
      <c r="FO85" s="878" t="str">
        <f t="shared" si="326"/>
        <v/>
      </c>
      <c r="FP85" s="878">
        <f t="shared" si="327"/>
        <v>1</v>
      </c>
      <c r="FQ85" s="878" t="str">
        <f t="shared" si="328"/>
        <v/>
      </c>
      <c r="FR85" s="878" t="str">
        <f t="shared" si="329"/>
        <v/>
      </c>
      <c r="FS85" s="878" t="str">
        <f t="shared" si="330"/>
        <v/>
      </c>
      <c r="FT85" s="840">
        <f t="shared" si="331"/>
        <v>0.25</v>
      </c>
      <c r="FU85" s="876" t="str">
        <f t="shared" si="332"/>
        <v>客観指標</v>
      </c>
      <c r="FV85" s="863" t="str">
        <f t="shared" si="333"/>
        <v>洛西及び向島ニュータウンに限った施策であり、ニュータウン外では市民実感は得られにくいと考えられるため、客観指標として活性化策の取組数を設定し、客観的に地域のまちづくりが進んでいるかどうかを評価することとする。</v>
      </c>
      <c r="FW85" s="877" t="str">
        <f>VLOOKUP(EH85&amp;FK85&amp;FU85,プルダウン!$AC$2:$AD$71,2,FALSE)</f>
        <v>B</v>
      </c>
      <c r="FX85" s="859" t="str">
        <f>VLOOKUP(FW85,プルダウン!$A$1:$B$6,2,FALSE)</f>
        <v>政策の目的がかなり達成されている</v>
      </c>
      <c r="FY85" s="860"/>
      <c r="FZ85" s="859"/>
      <c r="GA85" s="889" t="str">
        <f>VLOOKUP($A85&amp;"-"&amp;GA$4,'04施策の客観指標'!$A$4:$AY$1029,COLUMN('04施策の客観指標'!$AV:$AV),FALSE)</f>
        <v>a</v>
      </c>
      <c r="GB85" s="878" t="str">
        <f>VLOOKUP($A85&amp;"-"&amp;GB$4,'04施策の客観指標'!$A$4:$AY$1029,COLUMN('04施策の客観指標'!$AV:$AV),FALSE)</f>
        <v>a</v>
      </c>
      <c r="GC85" s="878" t="str">
        <f>VLOOKUP($A85&amp;"-"&amp;GC$4,'04施策の客観指標'!$A$4:$AY$1029,COLUMN('04施策の客観指標'!$AV:$AV),FALSE)</f>
        <v>-</v>
      </c>
      <c r="GD85" s="878" t="str">
        <f>VLOOKUP($A85&amp;"-"&amp;GD$4,'04施策の客観指標'!$A$4:$AY$1029,COLUMN('04施策の客観指標'!$AV:$AV),FALSE)</f>
        <v>-</v>
      </c>
      <c r="GE85" s="878" t="str">
        <f>VLOOKUP($A85&amp;"-"&amp;GE$4,'04施策の客観指標'!$A$4:$AY$1029,COLUMN('04施策の客観指標'!$AV:$AV),FALSE)</f>
        <v>-</v>
      </c>
      <c r="GF85" s="878" t="str">
        <f>VLOOKUP($A85&amp;"-"&amp;GF$4,'04施策の客観指標'!$A$4:$AY$1029,COLUMN('04施策の客観指標'!$AV:$AV),FALSE)</f>
        <v>-</v>
      </c>
      <c r="GG85" s="878" t="str">
        <f>VLOOKUP($A85&amp;"-"&amp;GG$4,'04施策の客観指標'!$A$4:$AY$1029,COLUMN('04施策の客観指標'!$AV:$AV),FALSE)</f>
        <v>-</v>
      </c>
      <c r="GH85" s="878" t="str">
        <f>VLOOKUP($A85&amp;"-"&amp;GH$4,'04施策の客観指標'!$A$4:$AY$1029,COLUMN('04施策の客観指標'!$AV:$AV),FALSE)</f>
        <v>-</v>
      </c>
      <c r="GI85" s="878" t="str">
        <f>VLOOKUP($A85&amp;"-"&amp;GI$4,'04施策の客観指標'!$A$4:$AY$1029,COLUMN('04施策の客観指標'!$AV:$AV),FALSE)</f>
        <v>-</v>
      </c>
      <c r="GJ85" s="879" t="str">
        <f t="shared" si="334"/>
        <v>a</v>
      </c>
      <c r="GK85" s="856">
        <f>IF(GA85="-","-",VLOOKUP($A85&amp;"-"&amp;GA$4,'04施策の客観指標'!$A$4:$AY$1029,COLUMN('04施策の客観指標'!$AY:$AY),FALSE))</f>
        <v>1</v>
      </c>
      <c r="GL85" s="856">
        <f>IF(GB85="-","-",VLOOKUP($A85&amp;"-"&amp;GB$4,'04施策の客観指標'!$A$4:$AY$1029,COLUMN('04施策の客観指標'!$AY:$AY),FALSE))</f>
        <v>1</v>
      </c>
      <c r="GM85" s="856" t="str">
        <f>IF(GC85="-","-",VLOOKUP($A85&amp;"-"&amp;GC$4,'04施策の客観指標'!$A$4:$AY$1029,COLUMN('04施策の客観指標'!$AY:$AY),FALSE))</f>
        <v>-</v>
      </c>
      <c r="GN85" s="856" t="str">
        <f>IF(GD85="-","-",VLOOKUP($A85&amp;"-"&amp;GD$4,'04施策の客観指標'!$A$4:$AY$1029,COLUMN('04施策の客観指標'!$AY:$AY),FALSE))</f>
        <v>-</v>
      </c>
      <c r="GO85" s="856" t="str">
        <f>IF(GE85="-","-",VLOOKUP($A85&amp;"-"&amp;GE$4,'04施策の客観指標'!$A$4:$AY$1029,COLUMN('04施策の客観指標'!$AY:$AY),FALSE))</f>
        <v>-</v>
      </c>
      <c r="GP85" s="856" t="str">
        <f>IF(GF85="-","-",VLOOKUP($A85&amp;"-"&amp;GF$4,'04施策の客観指標'!$A$4:$AY$1029,COLUMN('04施策の客観指標'!$AY:$AY),FALSE))</f>
        <v>-</v>
      </c>
      <c r="GQ85" s="856" t="str">
        <f>IF(GG85="-","-",VLOOKUP($A85&amp;"-"&amp;GG$4,'04施策の客観指標'!$A$4:$AY$1029,COLUMN('04施策の客観指標'!$AY:$AY),FALSE))</f>
        <v>-</v>
      </c>
      <c r="GR85" s="856" t="str">
        <f>IF(GH85="-","-",VLOOKUP($A85&amp;"-"&amp;GH$4,'04施策の客観指標'!$A$4:$AY$1029,COLUMN('04施策の客観指標'!$AY:$AY),FALSE))</f>
        <v>-</v>
      </c>
      <c r="GS85" s="856" t="str">
        <f>IF(GI85="-","-",VLOOKUP($A85&amp;"-"&amp;GI$4,'04施策の客観指標'!$A$4:$AY$1029,COLUMN('04施策の客観指標'!$AY:$AY),FALSE))</f>
        <v>-</v>
      </c>
      <c r="GT85" s="879">
        <f t="shared" si="335"/>
        <v>2</v>
      </c>
      <c r="GU85" s="877">
        <f t="shared" si="336"/>
        <v>4</v>
      </c>
      <c r="GV85" s="878">
        <f t="shared" si="337"/>
        <v>4</v>
      </c>
      <c r="GW85" s="878" t="str">
        <f t="shared" si="338"/>
        <v/>
      </c>
      <c r="GX85" s="878" t="str">
        <f t="shared" si="339"/>
        <v/>
      </c>
      <c r="GY85" s="878" t="str">
        <f t="shared" si="340"/>
        <v/>
      </c>
      <c r="GZ85" s="878" t="str">
        <f t="shared" si="341"/>
        <v/>
      </c>
      <c r="HA85" s="878" t="str">
        <f t="shared" si="342"/>
        <v/>
      </c>
      <c r="HB85" s="878" t="str">
        <f t="shared" si="343"/>
        <v/>
      </c>
      <c r="HC85" s="878" t="str">
        <f t="shared" si="344"/>
        <v/>
      </c>
      <c r="HD85" s="855">
        <f t="shared" si="345"/>
        <v>1</v>
      </c>
      <c r="HE85" s="877" t="str">
        <f>IF($K85="○",VLOOKUP($C85&amp;"-"&amp;HE$4,'05市民生活実感調査'!$A$3:$BC$218,COLUMN('05市民生活実感調査'!$AS:$AS),FALSE),"-")</f>
        <v>-</v>
      </c>
      <c r="HF85" s="878" t="str">
        <f>IF($L85="○",VLOOKUP($C85&amp;"-"&amp;HF$4,'05市民生活実感調査'!$A$3:$BC$218,COLUMN('05市民生活実感調査'!$AS:$AS),FALSE),"-")</f>
        <v>-</v>
      </c>
      <c r="HG85" s="878" t="str">
        <f>IF($M85="○",VLOOKUP($C85&amp;"-"&amp;HG$4,'05市民生活実感調査'!$A$3:$BC$218,COLUMN('05市民生活実感調査'!$AS:$AS),FALSE),"-")</f>
        <v>-</v>
      </c>
      <c r="HH85" s="878" t="str">
        <f>IF($N85="○",VLOOKUP($C85&amp;"-"&amp;HH$4,'05市民生活実感調査'!$A$3:$BC$218,COLUMN('05市民生活実感調査'!$AS:$AS),FALSE),"-")</f>
        <v>-</v>
      </c>
      <c r="HI85" s="878" t="str">
        <f>IF($O85="○",VLOOKUP($C85&amp;"-"&amp;HI$4,'05市民生活実感調査'!$A$3:$BC$218,COLUMN('05市民生活実感調査'!$AS:$AS),FALSE),"-")</f>
        <v>d</v>
      </c>
      <c r="HJ85" s="878" t="str">
        <f>IF($P85="○",VLOOKUP($C85&amp;"-"&amp;HJ$4,'05市民生活実感調査'!$A$3:$BC$218,COLUMN('05市民生活実感調査'!$AS:$AS),FALSE),"-")</f>
        <v>-</v>
      </c>
      <c r="HK85" s="878" t="str">
        <f>IF($Q85="○",VLOOKUP($C85&amp;"-"&amp;HK$4,'05市民生活実感調査'!$A$3:$BC$218,COLUMN('05市民生活実感調査'!$AS:$AS),FALSE),"-")</f>
        <v>-</v>
      </c>
      <c r="HL85" s="878" t="str">
        <f>IF($R85="○",VLOOKUP($C85&amp;"-"&amp;HL$4,'05市民生活実感調査'!$A$3:$BC$218,COLUMN('05市民生活実感調査'!$AS:$AS),FALSE),"-")</f>
        <v>-</v>
      </c>
      <c r="HM85" s="879" t="str">
        <f t="shared" si="346"/>
        <v>d</v>
      </c>
      <c r="HN85" s="877" t="str">
        <f t="shared" si="347"/>
        <v/>
      </c>
      <c r="HO85" s="878" t="str">
        <f t="shared" si="348"/>
        <v/>
      </c>
      <c r="HP85" s="878" t="str">
        <f t="shared" si="349"/>
        <v/>
      </c>
      <c r="HQ85" s="878" t="str">
        <f t="shared" si="350"/>
        <v/>
      </c>
      <c r="HR85" s="878">
        <f t="shared" si="351"/>
        <v>1</v>
      </c>
      <c r="HS85" s="878" t="str">
        <f t="shared" si="352"/>
        <v/>
      </c>
      <c r="HT85" s="878" t="str">
        <f t="shared" si="353"/>
        <v/>
      </c>
      <c r="HU85" s="878" t="str">
        <f t="shared" si="354"/>
        <v/>
      </c>
      <c r="HV85" s="840">
        <f t="shared" si="355"/>
        <v>0.25</v>
      </c>
      <c r="HW85" s="876" t="str">
        <f t="shared" si="356"/>
        <v>客観指標</v>
      </c>
      <c r="HX85" s="863" t="str">
        <f t="shared" si="357"/>
        <v>洛西及び向島ニュータウンに限った施策であり、ニュータウン外では市民実感は得られにくいと考えられるため、客観指標として活性化策の取組数を設定し、客観的に地域のまちづくりが進んでいるかどうかを評価することとする。</v>
      </c>
      <c r="HY85" s="877" t="str">
        <f>VLOOKUP(GJ85&amp;HM85&amp;HW85,プルダウン!$AC$2:$AD$71,2,FALSE)</f>
        <v>B</v>
      </c>
      <c r="HZ85" s="859" t="str">
        <f>VLOOKUP(HY85,プルダウン!$A$1:$B$6,2,FALSE)</f>
        <v>政策の目的がかなり達成されている</v>
      </c>
      <c r="IA85" s="860"/>
      <c r="IB85" s="859" t="s">
        <v>3103</v>
      </c>
      <c r="IC85" s="889" t="str">
        <f>VLOOKUP($A85&amp;"-"&amp;IC$4,'04施策の客観指標'!$A$4:$AY$1029,COLUMN('04施策の客観指標'!$AW:$AW),FALSE)</f>
        <v>a</v>
      </c>
      <c r="ID85" s="878" t="str">
        <f>VLOOKUP($A85&amp;"-"&amp;ID$4,'04施策の客観指標'!$A$4:$AY$1029,COLUMN('04施策の客観指標'!$AW:$AW),FALSE)</f>
        <v>a</v>
      </c>
      <c r="IE85" s="878" t="str">
        <f>VLOOKUP($A85&amp;"-"&amp;IE$4,'04施策の客観指標'!$A$4:$AY$1029,COLUMN('04施策の客観指標'!$AW:$AW),FALSE)</f>
        <v>-</v>
      </c>
      <c r="IF85" s="878" t="str">
        <f>VLOOKUP($A85&amp;"-"&amp;IF$4,'04施策の客観指標'!$A$4:$AY$1029,COLUMN('04施策の客観指標'!$AW:$AW),FALSE)</f>
        <v>-</v>
      </c>
      <c r="IG85" s="878" t="str">
        <f>VLOOKUP($A85&amp;"-"&amp;IG$4,'04施策の客観指標'!$A$4:$AY$1029,COLUMN('04施策の客観指標'!$AW:$AW),FALSE)</f>
        <v>-</v>
      </c>
      <c r="IH85" s="878" t="str">
        <f>VLOOKUP($A85&amp;"-"&amp;IH$4,'04施策の客観指標'!$A$4:$AY$1029,COLUMN('04施策の客観指標'!$AW:$AW),FALSE)</f>
        <v>-</v>
      </c>
      <c r="II85" s="878" t="str">
        <f>VLOOKUP($A85&amp;"-"&amp;II$4,'04施策の客観指標'!$A$4:$AY$1029,COLUMN('04施策の客観指標'!$AW:$AW),FALSE)</f>
        <v>-</v>
      </c>
      <c r="IJ85" s="878" t="str">
        <f>VLOOKUP($A85&amp;"-"&amp;IJ$4,'04施策の客観指標'!$A$4:$AY$1029,COLUMN('04施策の客観指標'!$AW:$AW),FALSE)</f>
        <v>-</v>
      </c>
      <c r="IK85" s="878" t="str">
        <f>VLOOKUP($A85&amp;"-"&amp;IK$4,'04施策の客観指標'!$A$4:$AY$1029,COLUMN('04施策の客観指標'!$AW:$AW),FALSE)</f>
        <v>-</v>
      </c>
      <c r="IL85" s="879" t="str">
        <f t="shared" si="358"/>
        <v>a</v>
      </c>
      <c r="IM85" s="856">
        <f>IF(IC85="-","-",VLOOKUP($A85&amp;"-"&amp;IC$4,'04施策の客観指標'!$A$4:$AY$1029,COLUMN('04施策の客観指標'!$AY:$AY),FALSE))</f>
        <v>1</v>
      </c>
      <c r="IN85" s="856">
        <f>IF(ID85="-","-",VLOOKUP($A85&amp;"-"&amp;ID$4,'04施策の客観指標'!$A$4:$AY$1029,COLUMN('04施策の客観指標'!$AY:$AY),FALSE))</f>
        <v>1</v>
      </c>
      <c r="IO85" s="856" t="str">
        <f>IF(IE85="-","-",VLOOKUP($A85&amp;"-"&amp;IE$4,'04施策の客観指標'!$A$4:$AY$1029,COLUMN('04施策の客観指標'!$AY:$AY),FALSE))</f>
        <v>-</v>
      </c>
      <c r="IP85" s="856" t="str">
        <f>IF(IF85="-","-",VLOOKUP($A85&amp;"-"&amp;IF$4,'04施策の客観指標'!$A$4:$AY$1029,COLUMN('04施策の客観指標'!$AY:$AY),FALSE))</f>
        <v>-</v>
      </c>
      <c r="IQ85" s="856" t="str">
        <f>IF(IG85="-","-",VLOOKUP($A85&amp;"-"&amp;IG$4,'04施策の客観指標'!$A$4:$AY$1029,COLUMN('04施策の客観指標'!$AY:$AY),FALSE))</f>
        <v>-</v>
      </c>
      <c r="IR85" s="856" t="str">
        <f>IF(IH85="-","-",VLOOKUP($A85&amp;"-"&amp;IH$4,'04施策の客観指標'!$A$4:$AY$1029,COLUMN('04施策の客観指標'!$AY:$AY),FALSE))</f>
        <v>-</v>
      </c>
      <c r="IS85" s="856" t="str">
        <f>IF(II85="-","-",VLOOKUP($A85&amp;"-"&amp;II$4,'04施策の客観指標'!$A$4:$AY$1029,COLUMN('04施策の客観指標'!$AY:$AY),FALSE))</f>
        <v>-</v>
      </c>
      <c r="IT85" s="856" t="str">
        <f>IF(IJ85="-","-",VLOOKUP($A85&amp;"-"&amp;IJ$4,'04施策の客観指標'!$A$4:$AY$1029,COLUMN('04施策の客観指標'!$AY:$AY),FALSE))</f>
        <v>-</v>
      </c>
      <c r="IU85" s="856" t="str">
        <f>IF(IK85="-","-",VLOOKUP($A85&amp;"-"&amp;IK$4,'04施策の客観指標'!$A$4:$AY$1029,COLUMN('04施策の客観指標'!$AY:$AY),FALSE))</f>
        <v>-</v>
      </c>
      <c r="IV85" s="879">
        <f t="shared" si="359"/>
        <v>2</v>
      </c>
      <c r="IW85" s="877">
        <f t="shared" si="360"/>
        <v>4</v>
      </c>
      <c r="IX85" s="878">
        <f t="shared" si="361"/>
        <v>4</v>
      </c>
      <c r="IY85" s="878" t="str">
        <f t="shared" si="362"/>
        <v/>
      </c>
      <c r="IZ85" s="878" t="str">
        <f t="shared" si="363"/>
        <v/>
      </c>
      <c r="JA85" s="878" t="str">
        <f t="shared" si="364"/>
        <v/>
      </c>
      <c r="JB85" s="878" t="str">
        <f t="shared" si="365"/>
        <v/>
      </c>
      <c r="JC85" s="878" t="str">
        <f t="shared" si="366"/>
        <v/>
      </c>
      <c r="JD85" s="878" t="str">
        <f t="shared" si="367"/>
        <v/>
      </c>
      <c r="JE85" s="878" t="str">
        <f t="shared" si="368"/>
        <v/>
      </c>
      <c r="JF85" s="855">
        <f t="shared" si="369"/>
        <v>1</v>
      </c>
      <c r="JG85" s="877" t="str">
        <f>IF($K85="○",VLOOKUP($C85&amp;"-"&amp;JG$4,'05市民生活実感調査'!$A$3:$BC$218,COLUMN('05市民生活実感調査'!$BC:$BC),FALSE),"-")</f>
        <v>-</v>
      </c>
      <c r="JH85" s="878" t="str">
        <f>IF($L85="○",VLOOKUP($C85&amp;"-"&amp;JH$4,'05市民生活実感調査'!$A$3:$BC$218,COLUMN('05市民生活実感調査'!$BC:$BC),FALSE),"-")</f>
        <v>-</v>
      </c>
      <c r="JI85" s="878" t="str">
        <f>IF($M85="○",VLOOKUP($C85&amp;"-"&amp;JI$4,'05市民生活実感調査'!$A$3:$BC$218,COLUMN('05市民生活実感調査'!$BC:$BC),FALSE),"-")</f>
        <v>-</v>
      </c>
      <c r="JJ85" s="878" t="str">
        <f>IF($N85="○",VLOOKUP($C85&amp;"-"&amp;JJ$4,'05市民生活実感調査'!$A$3:$BC$218,COLUMN('05市民生活実感調査'!$BC:$BC),FALSE),"-")</f>
        <v>-</v>
      </c>
      <c r="JK85" s="878" t="str">
        <f>IF($O85="○",VLOOKUP($C85&amp;"-"&amp;JK$4,'05市民生活実感調査'!$A$3:$BC$218,COLUMN('05市民生活実感調査'!$BC:$BC),FALSE),"-")</f>
        <v>d</v>
      </c>
      <c r="JL85" s="878" t="str">
        <f>IF($P85="○",VLOOKUP($C85&amp;"-"&amp;JL$4,'05市民生活実感調査'!$A$3:$BC$218,COLUMN('05市民生活実感調査'!$BC:$BC),FALSE),"-")</f>
        <v>-</v>
      </c>
      <c r="JM85" s="878" t="str">
        <f>IF($Q85="○",VLOOKUP($C85&amp;"-"&amp;JM$4,'05市民生活実感調査'!$A$3:$BC$218,COLUMN('05市民生活実感調査'!$BC:$BC),FALSE),"-")</f>
        <v>-</v>
      </c>
      <c r="JN85" s="878" t="str">
        <f>IF($R85="○",VLOOKUP($C85&amp;"-"&amp;JN$4,'05市民生活実感調査'!$A$3:$BC$218,COLUMN('05市民生活実感調査'!$BC:$BC),FALSE),"-")</f>
        <v>-</v>
      </c>
      <c r="JO85" s="879" t="str">
        <f t="shared" si="370"/>
        <v>d</v>
      </c>
      <c r="JP85" s="877" t="str">
        <f t="shared" si="371"/>
        <v/>
      </c>
      <c r="JQ85" s="878" t="str">
        <f t="shared" si="372"/>
        <v/>
      </c>
      <c r="JR85" s="878" t="str">
        <f t="shared" si="373"/>
        <v/>
      </c>
      <c r="JS85" s="878" t="str">
        <f t="shared" si="374"/>
        <v/>
      </c>
      <c r="JT85" s="878">
        <f t="shared" si="375"/>
        <v>1</v>
      </c>
      <c r="JU85" s="878" t="str">
        <f t="shared" si="376"/>
        <v/>
      </c>
      <c r="JV85" s="878" t="str">
        <f t="shared" si="377"/>
        <v/>
      </c>
      <c r="JW85" s="878" t="str">
        <f t="shared" si="378"/>
        <v/>
      </c>
      <c r="JX85" s="840">
        <f t="shared" si="379"/>
        <v>0.25</v>
      </c>
      <c r="JY85" s="876" t="str">
        <f t="shared" si="405"/>
        <v>客観指標</v>
      </c>
      <c r="JZ85" s="863" t="str">
        <f t="shared" si="380"/>
        <v>洛西及び向島ニュータウンに限った施策であり、ニュータウン外では市民実感は得られにくいと考えられるため、客観指標として活性化策の取組数を設定し、客観的に地域のまちづくりが進んでいるかどうかを評価することとする。</v>
      </c>
      <c r="KA85" s="877" t="str">
        <f>VLOOKUP(IL85&amp;JO85&amp;JY85,プルダウン!$AC$2:$AD$71,2,FALSE)</f>
        <v>B</v>
      </c>
      <c r="KB85" s="859" t="str">
        <f>VLOOKUP(KA85,プルダウン!$A$1:$B$6,2,FALSE)</f>
        <v>政策の目的がかなり達成されている</v>
      </c>
      <c r="KC85" s="860"/>
      <c r="KD85" s="859" t="s">
        <v>3215</v>
      </c>
      <c r="KE85" s="883" t="str">
        <f>VLOOKUP($A85&amp;"-"&amp;KE$4,'04施策の客観指標'!$A$4:$AY$1029,COLUMN('04施策の客観指標'!$AX:$AX),FALSE)</f>
        <v>a</v>
      </c>
      <c r="KF85" s="813" t="str">
        <f>VLOOKUP($A85&amp;"-"&amp;KF$4,'04施策の客観指標'!$A$4:$AY$1029,COLUMN('04施策の客観指標'!$AX:$AX),FALSE)</f>
        <v>a</v>
      </c>
      <c r="KG85" s="813" t="str">
        <f>VLOOKUP($A85&amp;"-"&amp;KG$4,'04施策の客観指標'!$A$4:$AY$1029,COLUMN('04施策の客観指標'!$AX:$AX),FALSE)</f>
        <v>-</v>
      </c>
      <c r="KH85" s="813" t="str">
        <f>VLOOKUP($A85&amp;"-"&amp;KH$4,'04施策の客観指標'!$A$4:$AY$1029,COLUMN('04施策の客観指標'!$AX:$AX),FALSE)</f>
        <v>-</v>
      </c>
      <c r="KI85" s="813" t="str">
        <f>VLOOKUP($A85&amp;"-"&amp;KI$4,'04施策の客観指標'!$A$4:$AY$1029,COLUMN('04施策の客観指標'!$AX:$AX),FALSE)</f>
        <v>-</v>
      </c>
      <c r="KJ85" s="813" t="str">
        <f>VLOOKUP($A85&amp;"-"&amp;KJ$4,'04施策の客観指標'!$A$4:$AY$1029,COLUMN('04施策の客観指標'!$AX:$AX),FALSE)</f>
        <v>-</v>
      </c>
      <c r="KK85" s="813" t="str">
        <f>VLOOKUP($A85&amp;"-"&amp;KK$4,'04施策の客観指標'!$A$4:$AY$1029,COLUMN('04施策の客観指標'!$AX:$AX),FALSE)</f>
        <v>-</v>
      </c>
      <c r="KL85" s="813" t="str">
        <f>VLOOKUP($A85&amp;"-"&amp;KL$4,'04施策の客観指標'!$A$4:$AY$1029,COLUMN('04施策の客観指標'!$AX:$AX),FALSE)</f>
        <v>-</v>
      </c>
      <c r="KM85" s="813" t="str">
        <f>VLOOKUP($A85&amp;"-"&amp;KM$4,'04施策の客観指標'!$A$4:$AY$1029,COLUMN('04施策の客観指標'!$AX:$AX),FALSE)</f>
        <v>-</v>
      </c>
      <c r="KN85" s="814" t="str">
        <f t="shared" si="381"/>
        <v>a</v>
      </c>
      <c r="KO85" s="423">
        <f>IF(KE85="-","-",VLOOKUP($A85&amp;"-"&amp;KE$4,'04施策の客観指標'!$A$4:$AY$1029,COLUMN('04施策の客観指標'!$AY:$AY),FALSE))</f>
        <v>1</v>
      </c>
      <c r="KP85" s="423">
        <f>IF(KF85="-","-",VLOOKUP($A85&amp;"-"&amp;KF$4,'04施策の客観指標'!$A$4:$AY$1029,COLUMN('04施策の客観指標'!$AY:$AY),FALSE))</f>
        <v>1</v>
      </c>
      <c r="KQ85" s="423" t="str">
        <f>IF(KG85="-","-",VLOOKUP($A85&amp;"-"&amp;KG$4,'04施策の客観指標'!$A$4:$AY$1029,COLUMN('04施策の客観指標'!$AY:$AY),FALSE))</f>
        <v>-</v>
      </c>
      <c r="KR85" s="423" t="str">
        <f>IF(KH85="-","-",VLOOKUP($A85&amp;"-"&amp;KH$4,'04施策の客観指標'!$A$4:$AY$1029,COLUMN('04施策の客観指標'!$AY:$AY),FALSE))</f>
        <v>-</v>
      </c>
      <c r="KS85" s="423" t="str">
        <f>IF(KI85="-","-",VLOOKUP($A85&amp;"-"&amp;KI$4,'04施策の客観指標'!$A$4:$AY$1029,COLUMN('04施策の客観指標'!$AY:$AY),FALSE))</f>
        <v>-</v>
      </c>
      <c r="KT85" s="423" t="str">
        <f>IF(KJ85="-","-",VLOOKUP($A85&amp;"-"&amp;KJ$4,'04施策の客観指標'!$A$4:$AY$1029,COLUMN('04施策の客観指標'!$AY:$AY),FALSE))</f>
        <v>-</v>
      </c>
      <c r="KU85" s="423" t="str">
        <f>IF(KK85="-","-",VLOOKUP($A85&amp;"-"&amp;KK$4,'04施策の客観指標'!$A$4:$AY$1029,COLUMN('04施策の客観指標'!$AY:$AY),FALSE))</f>
        <v>-</v>
      </c>
      <c r="KV85" s="423" t="str">
        <f>IF(KL85="-","-",VLOOKUP($A85&amp;"-"&amp;KL$4,'04施策の客観指標'!$A$4:$AY$1029,COLUMN('04施策の客観指標'!$AY:$AY),FALSE))</f>
        <v>-</v>
      </c>
      <c r="KW85" s="423" t="str">
        <f>IF(KM85="-","-",VLOOKUP($A85&amp;"-"&amp;KM$4,'04施策の客観指標'!$A$4:$AY$1029,COLUMN('04施策の客観指標'!$AY:$AY),FALSE))</f>
        <v>-</v>
      </c>
      <c r="KX85" s="234">
        <f t="shared" si="382"/>
        <v>2</v>
      </c>
      <c r="KY85" s="237">
        <f t="shared" si="383"/>
        <v>4</v>
      </c>
      <c r="KZ85" s="187">
        <f t="shared" si="384"/>
        <v>4</v>
      </c>
      <c r="LA85" s="187" t="str">
        <f t="shared" si="385"/>
        <v/>
      </c>
      <c r="LB85" s="187" t="str">
        <f t="shared" si="386"/>
        <v/>
      </c>
      <c r="LC85" s="187" t="str">
        <f t="shared" si="387"/>
        <v/>
      </c>
      <c r="LD85" s="187" t="str">
        <f t="shared" si="388"/>
        <v/>
      </c>
      <c r="LE85" s="187" t="str">
        <f t="shared" si="389"/>
        <v/>
      </c>
      <c r="LF85" s="187" t="str">
        <f t="shared" si="390"/>
        <v/>
      </c>
      <c r="LG85" s="187" t="str">
        <f t="shared" si="391"/>
        <v/>
      </c>
      <c r="LH85" s="240">
        <f t="shared" si="392"/>
        <v>1</v>
      </c>
      <c r="LI85" s="820" t="str">
        <f>IF($K85="○",VLOOKUP($C85&amp;"-"&amp;LI$4,'05市民生活実感調査'!$A$3:$BM$218,COLUMN('05市民生活実感調査'!$BM:$BM),FALSE),"-")</f>
        <v>-</v>
      </c>
      <c r="LJ85" s="821" t="str">
        <f>IF($L85="○",VLOOKUP($C85&amp;"-"&amp;LJ$4,'05市民生活実感調査'!$A$3:$BM$218,COLUMN('05市民生活実感調査'!$BM:$BM),FALSE),"-")</f>
        <v>-</v>
      </c>
      <c r="LK85" s="821" t="str">
        <f>IF($M85="○",VLOOKUP($C85&amp;"-"&amp;LK$4,'05市民生活実感調査'!$A$3:$BM$218,COLUMN('05市民生活実感調査'!$BM:$BM),FALSE),"-")</f>
        <v>-</v>
      </c>
      <c r="LL85" s="821" t="str">
        <f>IF($N85="○",VLOOKUP($C85&amp;"-"&amp;LL$4,'05市民生活実感調査'!$A$3:$BM$218,COLUMN('05市民生活実感調査'!$BM:$BM),FALSE),"-")</f>
        <v>-</v>
      </c>
      <c r="LM85" s="821" t="str">
        <f>IF($O85="○",VLOOKUP($C85&amp;"-"&amp;LM$4,'05市民生活実感調査'!$A$3:$BM$218,COLUMN('05市民生活実感調査'!$BM:$BM),FALSE),"-")</f>
        <v>d</v>
      </c>
      <c r="LN85" s="821" t="str">
        <f>IF($P85="○",VLOOKUP($C85&amp;"-"&amp;LN$4,'05市民生活実感調査'!$A$3:$BM$218,COLUMN('05市民生活実感調査'!$BM:$BM),FALSE),"-")</f>
        <v>-</v>
      </c>
      <c r="LO85" s="821" t="str">
        <f>IF($Q85="○",VLOOKUP($C85&amp;"-"&amp;LO$4,'05市民生活実感調査'!$A$3:$BM$218,COLUMN('05市民生活実感調査'!$BM:$BM),FALSE),"-")</f>
        <v>-</v>
      </c>
      <c r="LP85" s="821" t="str">
        <f>IF($R85="○",VLOOKUP($C85&amp;"-"&amp;LP$4,'05市民生活実感調査'!$A$3:$BM$218,COLUMN('05市民生活実感調査'!$BM:$BM),FALSE),"-")</f>
        <v>-</v>
      </c>
      <c r="LQ85" s="822" t="str">
        <f t="shared" si="393"/>
        <v>d</v>
      </c>
      <c r="LR85" s="237" t="str">
        <f t="shared" si="394"/>
        <v/>
      </c>
      <c r="LS85" s="187" t="str">
        <f t="shared" si="395"/>
        <v/>
      </c>
      <c r="LT85" s="187" t="str">
        <f t="shared" si="396"/>
        <v/>
      </c>
      <c r="LU85" s="187" t="str">
        <f t="shared" si="397"/>
        <v/>
      </c>
      <c r="LV85" s="187">
        <f t="shared" si="398"/>
        <v>1</v>
      </c>
      <c r="LW85" s="187" t="str">
        <f t="shared" si="399"/>
        <v/>
      </c>
      <c r="LX85" s="187" t="str">
        <f t="shared" si="400"/>
        <v/>
      </c>
      <c r="LY85" s="187" t="str">
        <f t="shared" si="401"/>
        <v/>
      </c>
      <c r="LZ85" s="422">
        <f t="shared" si="402"/>
        <v>0.25</v>
      </c>
      <c r="MA85" s="103" t="str">
        <f t="shared" si="406"/>
        <v>客観指標</v>
      </c>
      <c r="MB85" s="104" t="str">
        <f t="shared" si="403"/>
        <v>洛西及び向島ニュータウンに限った施策であり、ニュータウン外では市民実感は得られにくいと考えられるため、客観指標として活性化策の取組数を設定し、客観的に地域のまちづくりが進んでいるかどうかを評価することとする。</v>
      </c>
      <c r="MC85" s="823" t="str">
        <f>VLOOKUP(KN85&amp;LQ85&amp;MA85,プルダウン!$AC$2:$AD$71,2,FALSE)</f>
        <v>B</v>
      </c>
      <c r="MD85" s="824" t="str">
        <f>VLOOKUP(MC85,プルダウン!$A$1:$B$6,2,FALSE)</f>
        <v>政策の目的がかなり達成されている</v>
      </c>
      <c r="ME85" s="91"/>
      <c r="MF85" s="190" t="s">
        <v>3570</v>
      </c>
    </row>
    <row r="86" spans="1:344" ht="180" customHeight="1">
      <c r="A86" s="231">
        <v>2106</v>
      </c>
      <c r="B86" s="104" t="s">
        <v>238</v>
      </c>
      <c r="C86" s="237">
        <f t="shared" si="264"/>
        <v>21</v>
      </c>
      <c r="D86" s="190" t="str">
        <f>IFERROR(VLOOKUP(C86,プルダウン!$L$2:$M$28,2,FALSE),"-")</f>
        <v>土地・空間利用と都市機能配置</v>
      </c>
      <c r="E86" s="104"/>
      <c r="F86" s="232" t="s">
        <v>1414</v>
      </c>
      <c r="G86" s="117" t="s">
        <v>526</v>
      </c>
      <c r="H86" s="91"/>
      <c r="I86" s="117"/>
      <c r="J86" s="104"/>
      <c r="K86" s="420" t="s">
        <v>83</v>
      </c>
      <c r="L86" s="421" t="s">
        <v>83</v>
      </c>
      <c r="M86" s="421" t="s">
        <v>83</v>
      </c>
      <c r="N86" s="421" t="s">
        <v>83</v>
      </c>
      <c r="O86" s="421" t="s">
        <v>83</v>
      </c>
      <c r="P86" s="421" t="s">
        <v>383</v>
      </c>
      <c r="Q86" s="421" t="s">
        <v>83</v>
      </c>
      <c r="R86" s="422" t="s">
        <v>83</v>
      </c>
      <c r="S86" s="877" t="str">
        <f>VLOOKUP($A86&amp;"-"&amp;S$4,'04施策の客観指標'!$A$4:$AY$1029,COLUMN('04施策の客観指標'!$AS:$AS),FALSE)</f>
        <v>e</v>
      </c>
      <c r="T86" s="878" t="str">
        <f>VLOOKUP($A86&amp;"-"&amp;T$4,'04施策の客観指標'!$A$4:$AY$1029,COLUMN('04施策の客観指標'!$AS:$AS),FALSE)</f>
        <v>c</v>
      </c>
      <c r="U86" s="878" t="str">
        <f>VLOOKUP($A86&amp;"-"&amp;U$4,'04施策の客観指標'!$A$4:$AY$1029,COLUMN('04施策の客観指標'!$AS:$AS),FALSE)</f>
        <v>-</v>
      </c>
      <c r="V86" s="878" t="str">
        <f>VLOOKUP($A86&amp;"-"&amp;V$4,'04施策の客観指標'!$A$4:$AY$1029,COLUMN('04施策の客観指標'!$AS:$AS),FALSE)</f>
        <v>-</v>
      </c>
      <c r="W86" s="878" t="str">
        <f>VLOOKUP($A86&amp;"-"&amp;W$4,'04施策の客観指標'!$A$4:$AY$1029,COLUMN('04施策の客観指標'!$AS:$AS),FALSE)</f>
        <v>-</v>
      </c>
      <c r="X86" s="878" t="str">
        <f>VLOOKUP($A86&amp;"-"&amp;X$4,'04施策の客観指標'!$A$4:$AY$1029,COLUMN('04施策の客観指標'!$AS:$AS),FALSE)</f>
        <v>-</v>
      </c>
      <c r="Y86" s="878" t="str">
        <f>VLOOKUP($A86&amp;"-"&amp;Y$4,'04施策の客観指標'!$A$4:$AY$1029,COLUMN('04施策の客観指標'!$AS:$AS),FALSE)</f>
        <v>-</v>
      </c>
      <c r="Z86" s="878" t="str">
        <f>VLOOKUP($A86&amp;"-"&amp;Z$4,'04施策の客観指標'!$A$4:$AY$1029,COLUMN('04施策の客観指標'!$AS:$AS),FALSE)</f>
        <v>-</v>
      </c>
      <c r="AA86" s="852" t="str">
        <f>VLOOKUP($A86&amp;"-"&amp;AA$4,'04施策の客観指標'!$A$4:$AY$1029,COLUMN('04施策の客観指標'!$AS:$AS),FALSE)</f>
        <v>-</v>
      </c>
      <c r="AB86" s="876" t="str">
        <f t="shared" si="265"/>
        <v>d</v>
      </c>
      <c r="AC86" s="856">
        <v>1</v>
      </c>
      <c r="AD86" s="878">
        <v>1</v>
      </c>
      <c r="AE86" s="878" t="s">
        <v>83</v>
      </c>
      <c r="AF86" s="878" t="s">
        <v>83</v>
      </c>
      <c r="AG86" s="878" t="s">
        <v>83</v>
      </c>
      <c r="AH86" s="878" t="s">
        <v>83</v>
      </c>
      <c r="AI86" s="878" t="s">
        <v>83</v>
      </c>
      <c r="AJ86" s="878" t="s">
        <v>83</v>
      </c>
      <c r="AK86" s="878" t="s">
        <v>83</v>
      </c>
      <c r="AL86" s="879">
        <f t="shared" si="266"/>
        <v>2</v>
      </c>
      <c r="AM86" s="877">
        <f t="shared" si="267"/>
        <v>0</v>
      </c>
      <c r="AN86" s="878">
        <f t="shared" si="268"/>
        <v>2</v>
      </c>
      <c r="AO86" s="878" t="str">
        <f t="shared" si="269"/>
        <v/>
      </c>
      <c r="AP86" s="878" t="str">
        <f t="shared" si="270"/>
        <v/>
      </c>
      <c r="AQ86" s="878" t="str">
        <f t="shared" si="271"/>
        <v/>
      </c>
      <c r="AR86" s="878" t="str">
        <f t="shared" si="272"/>
        <v/>
      </c>
      <c r="AS86" s="878" t="str">
        <f t="shared" si="273"/>
        <v/>
      </c>
      <c r="AT86" s="878" t="str">
        <f t="shared" si="274"/>
        <v/>
      </c>
      <c r="AU86" s="852" t="str">
        <f t="shared" si="275"/>
        <v/>
      </c>
      <c r="AV86" s="855">
        <f t="shared" si="276"/>
        <v>0.25</v>
      </c>
      <c r="AW86" s="856" t="str">
        <f>IF($K86="○",VLOOKUP($C86&amp;"-"&amp;AW$4,'05市民生活実感調査'!$A$3:$BC$218,COLUMN('05市民生活実感調査'!$O:$O),FALSE),"-")</f>
        <v>-</v>
      </c>
      <c r="AX86" s="878" t="str">
        <f>IF($L86="○",VLOOKUP($C86&amp;"-"&amp;AX$4,'05市民生活実感調査'!$A$3:$BC$218,COLUMN('05市民生活実感調査'!$O:$O),FALSE),"-")</f>
        <v>-</v>
      </c>
      <c r="AY86" s="878" t="str">
        <f>IF($M86="○",VLOOKUP($C86&amp;"-"&amp;AY$4,'05市民生活実感調査'!$A$3:$BC$218,COLUMN('05市民生活実感調査'!$O:$O),FALSE),"-")</f>
        <v>-</v>
      </c>
      <c r="AZ86" s="878" t="str">
        <f>IF($N86="○",VLOOKUP($C86&amp;"-"&amp;AZ$4,'05市民生活実感調査'!$A$3:$BC$218,COLUMN('05市民生活実感調査'!$O:$O),FALSE),"-")</f>
        <v>-</v>
      </c>
      <c r="BA86" s="878" t="str">
        <f>IF($O86="○",VLOOKUP($C86&amp;"-"&amp;BA$4,'05市民生活実感調査'!$A$3:$BC$218,COLUMN('05市民生活実感調査'!$O:$O),FALSE),"-")</f>
        <v>-</v>
      </c>
      <c r="BB86" s="878" t="str">
        <f>IF($P86="○",VLOOKUP($C86&amp;"-"&amp;BB$4,'05市民生活実感調査'!$A$3:$BC$218,COLUMN('05市民生活実感調査'!$O:$O),FALSE),"-")</f>
        <v>c</v>
      </c>
      <c r="BC86" s="878" t="str">
        <f>IF($Q86="○",VLOOKUP($C86&amp;"-"&amp;BC$4,'05市民生活実感調査'!$A$3:$BC$218,COLUMN('05市民生活実感調査'!$O:$O),FALSE),"-")</f>
        <v>-</v>
      </c>
      <c r="BD86" s="878" t="str">
        <f>IF($R86="○",VLOOKUP($C86&amp;"-"&amp;BD$4,'05市民生活実感調査'!$A$3:$BC$218,COLUMN('05市民生活実感調査'!$O:$O),FALSE),"-")</f>
        <v>-</v>
      </c>
      <c r="BE86" s="879" t="str">
        <f t="shared" si="277"/>
        <v>c</v>
      </c>
      <c r="BF86" s="877" t="str">
        <f t="shared" si="278"/>
        <v/>
      </c>
      <c r="BG86" s="878" t="str">
        <f t="shared" si="279"/>
        <v/>
      </c>
      <c r="BH86" s="878" t="str">
        <f t="shared" si="280"/>
        <v/>
      </c>
      <c r="BI86" s="878" t="str">
        <f t="shared" si="281"/>
        <v/>
      </c>
      <c r="BJ86" s="878" t="str">
        <f t="shared" si="282"/>
        <v/>
      </c>
      <c r="BK86" s="878">
        <f t="shared" si="283"/>
        <v>2</v>
      </c>
      <c r="BL86" s="878" t="str">
        <f t="shared" si="284"/>
        <v/>
      </c>
      <c r="BM86" s="878" t="str">
        <f t="shared" si="285"/>
        <v/>
      </c>
      <c r="BN86" s="840">
        <f t="shared" si="286"/>
        <v>0.5</v>
      </c>
      <c r="BO86" s="880" t="s">
        <v>123</v>
      </c>
      <c r="BP86" s="863" t="s">
        <v>1939</v>
      </c>
      <c r="BQ86" s="877" t="s">
        <v>314</v>
      </c>
      <c r="BR86" s="887" t="str">
        <f>VLOOKUP(BQ86,プルダウン!$A$1:$B$6,2,FALSE)</f>
        <v>政策の目的がそこそこ達成されている</v>
      </c>
      <c r="BS86" s="860" t="s">
        <v>1691</v>
      </c>
      <c r="BT86" s="887" t="s">
        <v>1692</v>
      </c>
      <c r="BU86" s="863" t="s">
        <v>1693</v>
      </c>
      <c r="BV86" s="891"/>
      <c r="BW86" s="889" t="str">
        <f>VLOOKUP($A86&amp;"-"&amp;BW$4,'04施策の客観指標'!$A$4:$AY$1029,COLUMN('04施策の客観指標'!$AT:$AT),FALSE)</f>
        <v>d</v>
      </c>
      <c r="BX86" s="878" t="str">
        <f>VLOOKUP($A86&amp;"-"&amp;BX$4,'04施策の客観指標'!$A$4:$AY$1029,COLUMN('04施策の客観指標'!$AT:$AT),FALSE)</f>
        <v>d</v>
      </c>
      <c r="BY86" s="878" t="str">
        <f>VLOOKUP($A86&amp;"-"&amp;BY$4,'04施策の客観指標'!$A$4:$AY$1029,COLUMN('04施策の客観指標'!$AT:$AT),FALSE)</f>
        <v>-</v>
      </c>
      <c r="BZ86" s="878" t="str">
        <f>VLOOKUP($A86&amp;"-"&amp;BZ$4,'04施策の客観指標'!$A$4:$AY$1029,COLUMN('04施策の客観指標'!$AT:$AT),FALSE)</f>
        <v>-</v>
      </c>
      <c r="CA86" s="878" t="str">
        <f>VLOOKUP($A86&amp;"-"&amp;CA$4,'04施策の客観指標'!$A$4:$AY$1029,COLUMN('04施策の客観指標'!$AT:$AT),FALSE)</f>
        <v>-</v>
      </c>
      <c r="CB86" s="878" t="str">
        <f>VLOOKUP($A86&amp;"-"&amp;CB$4,'04施策の客観指標'!$A$4:$AY$1029,COLUMN('04施策の客観指標'!$AT:$AT),FALSE)</f>
        <v>-</v>
      </c>
      <c r="CC86" s="878" t="str">
        <f>VLOOKUP($A86&amp;"-"&amp;CC$4,'04施策の客観指標'!$A$4:$AY$1029,COLUMN('04施策の客観指標'!$AT:$AT),FALSE)</f>
        <v>-</v>
      </c>
      <c r="CD86" s="878" t="str">
        <f>VLOOKUP($A86&amp;"-"&amp;CD$4,'04施策の客観指標'!$A$4:$AY$1029,COLUMN('04施策の客観指標'!$AT:$AT),FALSE)</f>
        <v>-</v>
      </c>
      <c r="CE86" s="852" t="str">
        <f>VLOOKUP($A86&amp;"-"&amp;CE$4,'04施策の客観指標'!$A$4:$AY$1029,COLUMN('04施策の客観指標'!$AT:$AT),FALSE)</f>
        <v>-</v>
      </c>
      <c r="CF86" s="879" t="str">
        <f t="shared" si="287"/>
        <v>d</v>
      </c>
      <c r="CG86" s="856">
        <f>IF(BW86="-","-",VLOOKUP($A86&amp;"-"&amp;BW$4,'04施策の客観指標'!$A$4:$AY$1029,COLUMN('04施策の客観指標'!$AY:$AY),FALSE))</f>
        <v>1</v>
      </c>
      <c r="CH86" s="856">
        <f>IF(BX86="-","-",VLOOKUP($A86&amp;"-"&amp;BX$4,'04施策の客観指標'!$A$4:$AY$1029,COLUMN('04施策の客観指標'!$AY:$AY),FALSE))</f>
        <v>1</v>
      </c>
      <c r="CI86" s="856" t="str">
        <f>IF(BY86="-","-",VLOOKUP($A86&amp;"-"&amp;BY$4,'04施策の客観指標'!$A$4:$AY$1029,COLUMN('04施策の客観指標'!$AY:$AY),FALSE))</f>
        <v>-</v>
      </c>
      <c r="CJ86" s="856" t="str">
        <f>IF(BZ86="-","-",VLOOKUP($A86&amp;"-"&amp;BZ$4,'04施策の客観指標'!$A$4:$AY$1029,COLUMN('04施策の客観指標'!$AY:$AY),FALSE))</f>
        <v>-</v>
      </c>
      <c r="CK86" s="856" t="str">
        <f>IF(CA86="-","-",VLOOKUP($A86&amp;"-"&amp;CA$4,'04施策の客観指標'!$A$4:$AY$1029,COLUMN('04施策の客観指標'!$AY:$AY),FALSE))</f>
        <v>-</v>
      </c>
      <c r="CL86" s="856" t="str">
        <f>IF(CB86="-","-",VLOOKUP($A86&amp;"-"&amp;CB$4,'04施策の客観指標'!$A$4:$AY$1029,COLUMN('04施策の客観指標'!$AY:$AY),FALSE))</f>
        <v>-</v>
      </c>
      <c r="CM86" s="856" t="str">
        <f>IF(CC86="-","-",VLOOKUP($A86&amp;"-"&amp;CC$4,'04施策の客観指標'!$A$4:$AY$1029,COLUMN('04施策の客観指標'!$AY:$AY),FALSE))</f>
        <v>-</v>
      </c>
      <c r="CN86" s="856" t="str">
        <f>IF(CD86="-","-",VLOOKUP($A86&amp;"-"&amp;CD$4,'04施策の客観指標'!$A$4:$AY$1029,COLUMN('04施策の客観指標'!$AY:$AY),FALSE))</f>
        <v>-</v>
      </c>
      <c r="CO86" s="856" t="str">
        <f>IF(CE86="-","-",VLOOKUP($A86&amp;"-"&amp;CE$4,'04施策の客観指標'!$A$4:$AY$1029,COLUMN('04施策の客観指標'!$AY:$AY),FALSE))</f>
        <v>-</v>
      </c>
      <c r="CP86" s="879">
        <f t="shared" si="288"/>
        <v>2</v>
      </c>
      <c r="CQ86" s="877">
        <f t="shared" si="289"/>
        <v>1</v>
      </c>
      <c r="CR86" s="878">
        <f t="shared" si="290"/>
        <v>1</v>
      </c>
      <c r="CS86" s="878" t="str">
        <f t="shared" si="291"/>
        <v/>
      </c>
      <c r="CT86" s="878" t="str">
        <f t="shared" si="292"/>
        <v/>
      </c>
      <c r="CU86" s="878" t="str">
        <f t="shared" si="293"/>
        <v/>
      </c>
      <c r="CV86" s="878" t="str">
        <f t="shared" si="294"/>
        <v/>
      </c>
      <c r="CW86" s="878" t="str">
        <f t="shared" si="295"/>
        <v/>
      </c>
      <c r="CX86" s="878" t="str">
        <f t="shared" si="296"/>
        <v/>
      </c>
      <c r="CY86" s="878" t="str">
        <f t="shared" si="297"/>
        <v/>
      </c>
      <c r="CZ86" s="855">
        <f t="shared" si="298"/>
        <v>0.25</v>
      </c>
      <c r="DA86" s="877" t="str">
        <f>IF($K86="○",VLOOKUP($C86&amp;"-"&amp;DA$4,'05市民生活実感調査'!$A$3:$BC$218,COLUMN('05市民生活実感調査'!$Y:$Y),FALSE),"-")</f>
        <v>-</v>
      </c>
      <c r="DB86" s="878" t="str">
        <f>IF($L86="○",VLOOKUP($C86&amp;"-"&amp;DB$4,'05市民生活実感調査'!$A$3:$BC$218,COLUMN('05市民生活実感調査'!$Y:$Y),FALSE),"-")</f>
        <v>-</v>
      </c>
      <c r="DC86" s="878" t="str">
        <f>IF($M86="○",VLOOKUP($C86&amp;"-"&amp;DC$4,'05市民生活実感調査'!$A$3:$BC$218,COLUMN('05市民生活実感調査'!$Y:$Y),FALSE),"-")</f>
        <v>-</v>
      </c>
      <c r="DD86" s="878" t="str">
        <f>IF($N86="○",VLOOKUP($C86&amp;"-"&amp;DD$4,'05市民生活実感調査'!$A$3:$BC$218,COLUMN('05市民生活実感調査'!$Y:$Y),FALSE),"-")</f>
        <v>-</v>
      </c>
      <c r="DE86" s="878" t="str">
        <f>IF($O86="○",VLOOKUP($C86&amp;"-"&amp;DE$4,'05市民生活実感調査'!$A$3:$BC$218,COLUMN('05市民生活実感調査'!$Y:$Y),FALSE),"-")</f>
        <v>-</v>
      </c>
      <c r="DF86" s="878" t="str">
        <f>IF($P86="○",VLOOKUP($C86&amp;"-"&amp;DF$4,'05市民生活実感調査'!$A$3:$BC$218,COLUMN('05市民生活実感調査'!$Y:$Y),FALSE),"-")</f>
        <v>c</v>
      </c>
      <c r="DG86" s="878" t="str">
        <f>IF($Q86="○",VLOOKUP($C86&amp;"-"&amp;DG$4,'05市民生活実感調査'!$A$3:$BC$218,COLUMN('05市民生活実感調査'!$Y:$Y),FALSE),"-")</f>
        <v>-</v>
      </c>
      <c r="DH86" s="878" t="str">
        <f>IF($R86="○",VLOOKUP($C86&amp;"-"&amp;DH$4,'05市民生活実感調査'!$A$3:$BC$218,COLUMN('05市民生活実感調査'!$Y:$Y),FALSE),"-")</f>
        <v>-</v>
      </c>
      <c r="DI86" s="879" t="str">
        <f t="shared" si="299"/>
        <v>c</v>
      </c>
      <c r="DJ86" s="877" t="str">
        <f t="shared" si="300"/>
        <v/>
      </c>
      <c r="DK86" s="878" t="str">
        <f t="shared" si="301"/>
        <v/>
      </c>
      <c r="DL86" s="878" t="str">
        <f t="shared" si="302"/>
        <v/>
      </c>
      <c r="DM86" s="878" t="str">
        <f t="shared" si="303"/>
        <v/>
      </c>
      <c r="DN86" s="878" t="str">
        <f t="shared" si="404"/>
        <v/>
      </c>
      <c r="DO86" s="878">
        <f t="shared" si="304"/>
        <v>2</v>
      </c>
      <c r="DP86" s="878" t="str">
        <f t="shared" si="305"/>
        <v/>
      </c>
      <c r="DQ86" s="878" t="str">
        <f t="shared" si="306"/>
        <v/>
      </c>
      <c r="DR86" s="840">
        <f t="shared" si="307"/>
        <v>0.5</v>
      </c>
      <c r="DS86" s="876" t="str">
        <f t="shared" si="308"/>
        <v>市民実感</v>
      </c>
      <c r="DT86" s="863" t="str">
        <f t="shared" si="309"/>
        <v>客観指標は地区計画等の締結数及び景観・まちづくりに関する相談件数としており、少なくともこれらの対象となる地域では地域の特性に応じた自主的なまちづくりのルール化が展開されていると判断されるが、全ての地域の自主的なまちづくり活動を捕捉したものではないため、全般的な状況が捉えられる市民生活実感調査を優先している。</v>
      </c>
      <c r="DU86" s="877" t="str">
        <f>VLOOKUP(CF86&amp;DI86&amp;DS86,プルダウン!$AC$2:$AD$71,2,FALSE)</f>
        <v>C</v>
      </c>
      <c r="DV86" s="859" t="str">
        <f>VLOOKUP(DU86,プルダウン!$A$1:$B$6,2,FALSE)</f>
        <v>政策の目的がそこそこ達成されている</v>
      </c>
      <c r="DW86" s="860" t="s">
        <v>2654</v>
      </c>
      <c r="DX86" s="859"/>
      <c r="DY86" s="889" t="str">
        <f>VLOOKUP($A86&amp;"-"&amp;DY$4,'04施策の客観指標'!$A$4:$AY$1029,COLUMN('04施策の客観指標'!$AU:$AU),FALSE)</f>
        <v>c</v>
      </c>
      <c r="DZ86" s="878" t="str">
        <f>VLOOKUP($A86&amp;"-"&amp;DZ$4,'04施策の客観指標'!$A$4:$AY$1029,COLUMN('04施策の客観指標'!$AU:$AU),FALSE)</f>
        <v>d</v>
      </c>
      <c r="EA86" s="878" t="str">
        <f>VLOOKUP($A86&amp;"-"&amp;EA$4,'04施策の客観指標'!$A$4:$AY$1029,COLUMN('04施策の客観指標'!$AU:$AU),FALSE)</f>
        <v>-</v>
      </c>
      <c r="EB86" s="878" t="str">
        <f>VLOOKUP($A86&amp;"-"&amp;EB$4,'04施策の客観指標'!$A$4:$AY$1029,COLUMN('04施策の客観指標'!$AU:$AU),FALSE)</f>
        <v>-</v>
      </c>
      <c r="EC86" s="878" t="str">
        <f>VLOOKUP($A86&amp;"-"&amp;EC$4,'04施策の客観指標'!$A$4:$AY$1029,COLUMN('04施策の客観指標'!$AU:$AU),FALSE)</f>
        <v>-</v>
      </c>
      <c r="ED86" s="878" t="str">
        <f>VLOOKUP($A86&amp;"-"&amp;ED$4,'04施策の客観指標'!$A$4:$AY$1029,COLUMN('04施策の客観指標'!$AU:$AU),FALSE)</f>
        <v>-</v>
      </c>
      <c r="EE86" s="878" t="str">
        <f>VLOOKUP($A86&amp;"-"&amp;EE$4,'04施策の客観指標'!$A$4:$AY$1029,COLUMN('04施策の客観指標'!$AU:$AU),FALSE)</f>
        <v>-</v>
      </c>
      <c r="EF86" s="878" t="str">
        <f>VLOOKUP($A86&amp;"-"&amp;EF$4,'04施策の客観指標'!$A$4:$AY$1029,COLUMN('04施策の客観指標'!$AU:$AU),FALSE)</f>
        <v>-</v>
      </c>
      <c r="EG86" s="878" t="str">
        <f>VLOOKUP($A86&amp;"-"&amp;EG$4,'04施策の客観指標'!$A$4:$AY$1029,COLUMN('04施策の客観指標'!$AU:$AU),FALSE)</f>
        <v>-</v>
      </c>
      <c r="EH86" s="879" t="str">
        <f t="shared" si="310"/>
        <v>d</v>
      </c>
      <c r="EI86" s="895">
        <f>IF(DY86="-","-",VLOOKUP($A86&amp;"-"&amp;DY$4,'04施策の客観指標'!$A$4:$AY$1029,COLUMN('04施策の客観指標'!$AY:$AY),FALSE))</f>
        <v>1</v>
      </c>
      <c r="EJ86" s="895">
        <f>IF(DZ86="-","-",VLOOKUP($A86&amp;"-"&amp;DZ$4,'04施策の客観指標'!$A$4:$AY$1029,COLUMN('04施策の客観指標'!$AY:$AY),FALSE))</f>
        <v>1</v>
      </c>
      <c r="EK86" s="895" t="str">
        <f>IF(EA86="-","-",VLOOKUP($A86&amp;"-"&amp;EA$4,'04施策の客観指標'!$A$4:$AY$1029,COLUMN('04施策の客観指標'!$AY:$AY),FALSE))</f>
        <v>-</v>
      </c>
      <c r="EL86" s="895" t="str">
        <f>IF(EB86="-","-",VLOOKUP($A86&amp;"-"&amp;EB$4,'04施策の客観指標'!$A$4:$AY$1029,COLUMN('04施策の客観指標'!$AY:$AY),FALSE))</f>
        <v>-</v>
      </c>
      <c r="EM86" s="895" t="str">
        <f>IF(EC86="-","-",VLOOKUP($A86&amp;"-"&amp;EC$4,'04施策の客観指標'!$A$4:$AY$1029,COLUMN('04施策の客観指標'!$AY:$AY),FALSE))</f>
        <v>-</v>
      </c>
      <c r="EN86" s="895" t="str">
        <f>IF(ED86="-","-",VLOOKUP($A86&amp;"-"&amp;ED$4,'04施策の客観指標'!$A$4:$AY$1029,COLUMN('04施策の客観指標'!$AY:$AY),FALSE))</f>
        <v>-</v>
      </c>
      <c r="EO86" s="895" t="str">
        <f>IF(EE86="-","-",VLOOKUP($A86&amp;"-"&amp;EE$4,'04施策の客観指標'!$A$4:$AY$1029,COLUMN('04施策の客観指標'!$AY:$AY),FALSE))</f>
        <v>-</v>
      </c>
      <c r="EP86" s="895" t="str">
        <f>IF(EF86="-","-",VLOOKUP($A86&amp;"-"&amp;EF$4,'04施策の客観指標'!$A$4:$AY$1029,COLUMN('04施策の客観指標'!$AY:$AY),FALSE))</f>
        <v>-</v>
      </c>
      <c r="EQ86" s="895" t="str">
        <f>IF(EG86="-","-",VLOOKUP($A86&amp;"-"&amp;EG$4,'04施策の客観指標'!$A$4:$AY$1029,COLUMN('04施策の客観指標'!$AY:$AY),FALSE))</f>
        <v>-</v>
      </c>
      <c r="ER86" s="879">
        <f t="shared" si="311"/>
        <v>2</v>
      </c>
      <c r="ES86" s="877">
        <f t="shared" si="312"/>
        <v>2</v>
      </c>
      <c r="ET86" s="878">
        <f t="shared" si="313"/>
        <v>1</v>
      </c>
      <c r="EU86" s="878" t="str">
        <f t="shared" si="314"/>
        <v/>
      </c>
      <c r="EV86" s="878" t="str">
        <f t="shared" si="315"/>
        <v/>
      </c>
      <c r="EW86" s="878" t="str">
        <f t="shared" si="316"/>
        <v/>
      </c>
      <c r="EX86" s="878" t="str">
        <f t="shared" si="317"/>
        <v/>
      </c>
      <c r="EY86" s="878" t="str">
        <f t="shared" si="318"/>
        <v/>
      </c>
      <c r="EZ86" s="878" t="str">
        <f t="shared" si="319"/>
        <v/>
      </c>
      <c r="FA86" s="878" t="str">
        <f t="shared" si="320"/>
        <v/>
      </c>
      <c r="FB86" s="855">
        <f t="shared" si="321"/>
        <v>0.375</v>
      </c>
      <c r="FC86" s="877" t="str">
        <f>IF($K86="○",VLOOKUP($C86&amp;"-"&amp;FC$4,'05市民生活実感調査'!$A$3:$BC$218,COLUMN('05市民生活実感調査'!$AI:$AI),FALSE),"-")</f>
        <v>-</v>
      </c>
      <c r="FD86" s="878" t="str">
        <f>IF($L86="○",VLOOKUP($C86&amp;"-"&amp;FD$4,'05市民生活実感調査'!$A$3:$BC$218,COLUMN('05市民生活実感調査'!$AI:$AI),FALSE),"-")</f>
        <v>-</v>
      </c>
      <c r="FE86" s="878" t="str">
        <f>IF($M86="○",VLOOKUP($C86&amp;"-"&amp;FE$4,'05市民生活実感調査'!$A$3:$BC$218,COLUMN('05市民生活実感調査'!$AI:$AI),FALSE),"-")</f>
        <v>-</v>
      </c>
      <c r="FF86" s="878" t="str">
        <f>IF($N86="○",VLOOKUP($C86&amp;"-"&amp;FF$4,'05市民生活実感調査'!$A$3:$BC$218,COLUMN('05市民生活実感調査'!$AI:$AI),FALSE),"-")</f>
        <v>-</v>
      </c>
      <c r="FG86" s="878" t="str">
        <f>IF($O86="○",VLOOKUP($C86&amp;"-"&amp;FG$4,'05市民生活実感調査'!$A$3:$BC$218,COLUMN('05市民生活実感調査'!$AI:$AI),FALSE),"-")</f>
        <v>-</v>
      </c>
      <c r="FH86" s="878" t="str">
        <f>IF($P86="○",VLOOKUP($C86&amp;"-"&amp;FH$4,'05市民生活実感調査'!$A$3:$BC$218,COLUMN('05市民生活実感調査'!$AI:$AI),FALSE),"-")</f>
        <v>c</v>
      </c>
      <c r="FI86" s="878" t="str">
        <f>IF($Q86="○",VLOOKUP($C86&amp;"-"&amp;FI$4,'05市民生活実感調査'!$A$3:$BC$218,COLUMN('05市民生活実感調査'!$AI:$AI),FALSE),"-")</f>
        <v>-</v>
      </c>
      <c r="FJ86" s="878" t="str">
        <f>IF($R86="○",VLOOKUP($C86&amp;"-"&amp;FJ$4,'05市民生活実感調査'!$A$3:$BC$218,COLUMN('05市民生活実感調査'!$AI:$AI),FALSE),"-")</f>
        <v>-</v>
      </c>
      <c r="FK86" s="879" t="str">
        <f t="shared" si="322"/>
        <v>c</v>
      </c>
      <c r="FL86" s="877" t="str">
        <f t="shared" si="323"/>
        <v/>
      </c>
      <c r="FM86" s="878" t="str">
        <f t="shared" si="324"/>
        <v/>
      </c>
      <c r="FN86" s="878" t="str">
        <f t="shared" si="325"/>
        <v/>
      </c>
      <c r="FO86" s="878" t="str">
        <f t="shared" si="326"/>
        <v/>
      </c>
      <c r="FP86" s="878" t="str">
        <f t="shared" si="327"/>
        <v/>
      </c>
      <c r="FQ86" s="878">
        <f t="shared" si="328"/>
        <v>2</v>
      </c>
      <c r="FR86" s="878" t="str">
        <f t="shared" si="329"/>
        <v/>
      </c>
      <c r="FS86" s="878" t="str">
        <f t="shared" si="330"/>
        <v/>
      </c>
      <c r="FT86" s="840">
        <f t="shared" si="331"/>
        <v>0.5</v>
      </c>
      <c r="FU86" s="876" t="str">
        <f t="shared" si="332"/>
        <v>市民実感</v>
      </c>
      <c r="FV86" s="863" t="str">
        <f t="shared" si="333"/>
        <v>客観指標は地区計画等の締結数及び景観・まちづくりに関する相談件数としており、少なくともこれらの対象となる地域では地域の特性に応じた自主的なまちづくりのルール化が展開されていると判断されるが、全ての地域の自主的なまちづくり活動を捕捉したものではないため、全般的な状況が捉えられる市民生活実感調査を優先している。</v>
      </c>
      <c r="FW86" s="877" t="str">
        <f>VLOOKUP(EH86&amp;FK86&amp;FU86,プルダウン!$AC$2:$AD$71,2,FALSE)</f>
        <v>C</v>
      </c>
      <c r="FX86" s="859" t="str">
        <f>VLOOKUP(FW86,プルダウン!$A$1:$B$6,2,FALSE)</f>
        <v>政策の目的がそこそこ達成されている</v>
      </c>
      <c r="FY86" s="860"/>
      <c r="FZ86" s="859"/>
      <c r="GA86" s="889" t="str">
        <f>VLOOKUP($A86&amp;"-"&amp;GA$4,'04施策の客観指標'!$A$4:$AY$1029,COLUMN('04施策の客観指標'!$AV:$AV),FALSE)</f>
        <v>c</v>
      </c>
      <c r="GB86" s="878" t="str">
        <f>VLOOKUP($A86&amp;"-"&amp;GB$4,'04施策の客観指標'!$A$4:$AY$1029,COLUMN('04施策の客観指標'!$AV:$AV),FALSE)</f>
        <v>b</v>
      </c>
      <c r="GC86" s="878" t="str">
        <f>VLOOKUP($A86&amp;"-"&amp;GC$4,'04施策の客観指標'!$A$4:$AY$1029,COLUMN('04施策の客観指標'!$AV:$AV),FALSE)</f>
        <v>-</v>
      </c>
      <c r="GD86" s="878" t="str">
        <f>VLOOKUP($A86&amp;"-"&amp;GD$4,'04施策の客観指標'!$A$4:$AY$1029,COLUMN('04施策の客観指標'!$AV:$AV),FALSE)</f>
        <v>-</v>
      </c>
      <c r="GE86" s="878" t="str">
        <f>VLOOKUP($A86&amp;"-"&amp;GE$4,'04施策の客観指標'!$A$4:$AY$1029,COLUMN('04施策の客観指標'!$AV:$AV),FALSE)</f>
        <v>-</v>
      </c>
      <c r="GF86" s="878" t="str">
        <f>VLOOKUP($A86&amp;"-"&amp;GF$4,'04施策の客観指標'!$A$4:$AY$1029,COLUMN('04施策の客観指標'!$AV:$AV),FALSE)</f>
        <v>-</v>
      </c>
      <c r="GG86" s="878" t="str">
        <f>VLOOKUP($A86&amp;"-"&amp;GG$4,'04施策の客観指標'!$A$4:$AY$1029,COLUMN('04施策の客観指標'!$AV:$AV),FALSE)</f>
        <v>-</v>
      </c>
      <c r="GH86" s="878" t="str">
        <f>VLOOKUP($A86&amp;"-"&amp;GH$4,'04施策の客観指標'!$A$4:$AY$1029,COLUMN('04施策の客観指標'!$AV:$AV),FALSE)</f>
        <v>-</v>
      </c>
      <c r="GI86" s="878" t="str">
        <f>VLOOKUP($A86&amp;"-"&amp;GI$4,'04施策の客観指標'!$A$4:$AY$1029,COLUMN('04施策の客観指標'!$AV:$AV),FALSE)</f>
        <v>-</v>
      </c>
      <c r="GJ86" s="879" t="str">
        <f t="shared" si="334"/>
        <v>b</v>
      </c>
      <c r="GK86" s="856">
        <f>IF(GA86="-","-",VLOOKUP($A86&amp;"-"&amp;GA$4,'04施策の客観指標'!$A$4:$AY$1029,COLUMN('04施策の客観指標'!$AY:$AY),FALSE))</f>
        <v>1</v>
      </c>
      <c r="GL86" s="856">
        <f>IF(GB86="-","-",VLOOKUP($A86&amp;"-"&amp;GB$4,'04施策の客観指標'!$A$4:$AY$1029,COLUMN('04施策の客観指標'!$AY:$AY),FALSE))</f>
        <v>1</v>
      </c>
      <c r="GM86" s="856" t="str">
        <f>IF(GC86="-","-",VLOOKUP($A86&amp;"-"&amp;GC$4,'04施策の客観指標'!$A$4:$AY$1029,COLUMN('04施策の客観指標'!$AY:$AY),FALSE))</f>
        <v>-</v>
      </c>
      <c r="GN86" s="856" t="str">
        <f>IF(GD86="-","-",VLOOKUP($A86&amp;"-"&amp;GD$4,'04施策の客観指標'!$A$4:$AY$1029,COLUMN('04施策の客観指標'!$AY:$AY),FALSE))</f>
        <v>-</v>
      </c>
      <c r="GO86" s="856" t="str">
        <f>IF(GE86="-","-",VLOOKUP($A86&amp;"-"&amp;GE$4,'04施策の客観指標'!$A$4:$AY$1029,COLUMN('04施策の客観指標'!$AY:$AY),FALSE))</f>
        <v>-</v>
      </c>
      <c r="GP86" s="856" t="str">
        <f>IF(GF86="-","-",VLOOKUP($A86&amp;"-"&amp;GF$4,'04施策の客観指標'!$A$4:$AY$1029,COLUMN('04施策の客観指標'!$AY:$AY),FALSE))</f>
        <v>-</v>
      </c>
      <c r="GQ86" s="856" t="str">
        <f>IF(GG86="-","-",VLOOKUP($A86&amp;"-"&amp;GG$4,'04施策の客観指標'!$A$4:$AY$1029,COLUMN('04施策の客観指標'!$AY:$AY),FALSE))</f>
        <v>-</v>
      </c>
      <c r="GR86" s="856" t="str">
        <f>IF(GH86="-","-",VLOOKUP($A86&amp;"-"&amp;GH$4,'04施策の客観指標'!$A$4:$AY$1029,COLUMN('04施策の客観指標'!$AY:$AY),FALSE))</f>
        <v>-</v>
      </c>
      <c r="GS86" s="856" t="str">
        <f>IF(GI86="-","-",VLOOKUP($A86&amp;"-"&amp;GI$4,'04施策の客観指標'!$A$4:$AY$1029,COLUMN('04施策の客観指標'!$AY:$AY),FALSE))</f>
        <v>-</v>
      </c>
      <c r="GT86" s="879">
        <f t="shared" si="335"/>
        <v>2</v>
      </c>
      <c r="GU86" s="877">
        <f t="shared" si="336"/>
        <v>2</v>
      </c>
      <c r="GV86" s="878">
        <f t="shared" si="337"/>
        <v>3</v>
      </c>
      <c r="GW86" s="878" t="str">
        <f t="shared" si="338"/>
        <v/>
      </c>
      <c r="GX86" s="878" t="str">
        <f t="shared" si="339"/>
        <v/>
      </c>
      <c r="GY86" s="878" t="str">
        <f t="shared" si="340"/>
        <v/>
      </c>
      <c r="GZ86" s="878" t="str">
        <f t="shared" si="341"/>
        <v/>
      </c>
      <c r="HA86" s="878" t="str">
        <f t="shared" si="342"/>
        <v/>
      </c>
      <c r="HB86" s="878" t="str">
        <f t="shared" si="343"/>
        <v/>
      </c>
      <c r="HC86" s="878" t="str">
        <f t="shared" si="344"/>
        <v/>
      </c>
      <c r="HD86" s="855">
        <f t="shared" si="345"/>
        <v>0.625</v>
      </c>
      <c r="HE86" s="877" t="str">
        <f>IF($K86="○",VLOOKUP($C86&amp;"-"&amp;HE$4,'05市民生活実感調査'!$A$3:$BC$218,COLUMN('05市民生活実感調査'!$AS:$AS),FALSE),"-")</f>
        <v>-</v>
      </c>
      <c r="HF86" s="878" t="str">
        <f>IF($L86="○",VLOOKUP($C86&amp;"-"&amp;HF$4,'05市民生活実感調査'!$A$3:$BC$218,COLUMN('05市民生活実感調査'!$AS:$AS),FALSE),"-")</f>
        <v>-</v>
      </c>
      <c r="HG86" s="878" t="str">
        <f>IF($M86="○",VLOOKUP($C86&amp;"-"&amp;HG$4,'05市民生活実感調査'!$A$3:$BC$218,COLUMN('05市民生活実感調査'!$AS:$AS),FALSE),"-")</f>
        <v>-</v>
      </c>
      <c r="HH86" s="878" t="str">
        <f>IF($N86="○",VLOOKUP($C86&amp;"-"&amp;HH$4,'05市民生活実感調査'!$A$3:$BC$218,COLUMN('05市民生活実感調査'!$AS:$AS),FALSE),"-")</f>
        <v>-</v>
      </c>
      <c r="HI86" s="878" t="str">
        <f>IF($O86="○",VLOOKUP($C86&amp;"-"&amp;HI$4,'05市民生活実感調査'!$A$3:$BC$218,COLUMN('05市民生活実感調査'!$AS:$AS),FALSE),"-")</f>
        <v>-</v>
      </c>
      <c r="HJ86" s="878" t="str">
        <f>IF($P86="○",VLOOKUP($C86&amp;"-"&amp;HJ$4,'05市民生活実感調査'!$A$3:$BC$218,COLUMN('05市民生活実感調査'!$AS:$AS),FALSE),"-")</f>
        <v>c</v>
      </c>
      <c r="HK86" s="878" t="str">
        <f>IF($Q86="○",VLOOKUP($C86&amp;"-"&amp;HK$4,'05市民生活実感調査'!$A$3:$BC$218,COLUMN('05市民生活実感調査'!$AS:$AS),FALSE),"-")</f>
        <v>-</v>
      </c>
      <c r="HL86" s="878" t="str">
        <f>IF($R86="○",VLOOKUP($C86&amp;"-"&amp;HL$4,'05市民生活実感調査'!$A$3:$BC$218,COLUMN('05市民生活実感調査'!$AS:$AS),FALSE),"-")</f>
        <v>-</v>
      </c>
      <c r="HM86" s="879" t="str">
        <f t="shared" si="346"/>
        <v>c</v>
      </c>
      <c r="HN86" s="877" t="str">
        <f t="shared" si="347"/>
        <v/>
      </c>
      <c r="HO86" s="878" t="str">
        <f t="shared" si="348"/>
        <v/>
      </c>
      <c r="HP86" s="878" t="str">
        <f t="shared" si="349"/>
        <v/>
      </c>
      <c r="HQ86" s="878" t="str">
        <f t="shared" si="350"/>
        <v/>
      </c>
      <c r="HR86" s="878" t="str">
        <f t="shared" si="351"/>
        <v/>
      </c>
      <c r="HS86" s="878">
        <f t="shared" si="352"/>
        <v>2</v>
      </c>
      <c r="HT86" s="878" t="str">
        <f t="shared" si="353"/>
        <v/>
      </c>
      <c r="HU86" s="878" t="str">
        <f t="shared" si="354"/>
        <v/>
      </c>
      <c r="HV86" s="840">
        <f t="shared" si="355"/>
        <v>0.5</v>
      </c>
      <c r="HW86" s="876" t="str">
        <f t="shared" si="356"/>
        <v>市民実感</v>
      </c>
      <c r="HX86" s="863" t="str">
        <f t="shared" si="357"/>
        <v>客観指標は地区計画等の締結数及び景観・まちづくりに関する相談件数としており、少なくともこれらの対象となる地域では地域の特性に応じた自主的なまちづくりのルール化が展開されていると判断されるが、全ての地域の自主的なまちづくり活動を捕捉したものではないため、全般的な状況が捉えられる市民生活実感調査を優先している。</v>
      </c>
      <c r="HY86" s="877" t="str">
        <f>VLOOKUP(GJ86&amp;HM86&amp;HW86,プルダウン!$AC$2:$AD$71,2,FALSE)</f>
        <v>C</v>
      </c>
      <c r="HZ86" s="859" t="str">
        <f>VLOOKUP(HY86,プルダウン!$A$1:$B$6,2,FALSE)</f>
        <v>政策の目的がそこそこ達成されている</v>
      </c>
      <c r="IA86" s="860"/>
      <c r="IB86" s="859"/>
      <c r="IC86" s="889" t="str">
        <f>VLOOKUP($A86&amp;"-"&amp;IC$4,'04施策の客観指標'!$A$4:$AY$1029,COLUMN('04施策の客観指標'!$AW:$AW),FALSE)</f>
        <v>e</v>
      </c>
      <c r="ID86" s="878" t="str">
        <f>VLOOKUP($A86&amp;"-"&amp;ID$4,'04施策の客観指標'!$A$4:$AY$1029,COLUMN('04施策の客観指標'!$AW:$AW),FALSE)</f>
        <v>c</v>
      </c>
      <c r="IE86" s="878" t="str">
        <f>VLOOKUP($A86&amp;"-"&amp;IE$4,'04施策の客観指標'!$A$4:$AY$1029,COLUMN('04施策の客観指標'!$AW:$AW),FALSE)</f>
        <v>-</v>
      </c>
      <c r="IF86" s="878" t="str">
        <f>VLOOKUP($A86&amp;"-"&amp;IF$4,'04施策の客観指標'!$A$4:$AY$1029,COLUMN('04施策の客観指標'!$AW:$AW),FALSE)</f>
        <v>-</v>
      </c>
      <c r="IG86" s="878" t="str">
        <f>VLOOKUP($A86&amp;"-"&amp;IG$4,'04施策の客観指標'!$A$4:$AY$1029,COLUMN('04施策の客観指標'!$AW:$AW),FALSE)</f>
        <v>-</v>
      </c>
      <c r="IH86" s="878" t="str">
        <f>VLOOKUP($A86&amp;"-"&amp;IH$4,'04施策の客観指標'!$A$4:$AY$1029,COLUMN('04施策の客観指標'!$AW:$AW),FALSE)</f>
        <v>-</v>
      </c>
      <c r="II86" s="878" t="str">
        <f>VLOOKUP($A86&amp;"-"&amp;II$4,'04施策の客観指標'!$A$4:$AY$1029,COLUMN('04施策の客観指標'!$AW:$AW),FALSE)</f>
        <v>-</v>
      </c>
      <c r="IJ86" s="878" t="str">
        <f>VLOOKUP($A86&amp;"-"&amp;IJ$4,'04施策の客観指標'!$A$4:$AY$1029,COLUMN('04施策の客観指標'!$AW:$AW),FALSE)</f>
        <v>-</v>
      </c>
      <c r="IK86" s="878" t="str">
        <f>VLOOKUP($A86&amp;"-"&amp;IK$4,'04施策の客観指標'!$A$4:$AY$1029,COLUMN('04施策の客観指標'!$AW:$AW),FALSE)</f>
        <v>-</v>
      </c>
      <c r="IL86" s="879" t="str">
        <f t="shared" si="358"/>
        <v>d</v>
      </c>
      <c r="IM86" s="856">
        <f>IF(IC86="-","-",VLOOKUP($A86&amp;"-"&amp;IC$4,'04施策の客観指標'!$A$4:$AY$1029,COLUMN('04施策の客観指標'!$AY:$AY),FALSE))</f>
        <v>1</v>
      </c>
      <c r="IN86" s="856">
        <f>IF(ID86="-","-",VLOOKUP($A86&amp;"-"&amp;ID$4,'04施策の客観指標'!$A$4:$AY$1029,COLUMN('04施策の客観指標'!$AY:$AY),FALSE))</f>
        <v>1</v>
      </c>
      <c r="IO86" s="856" t="str">
        <f>IF(IE86="-","-",VLOOKUP($A86&amp;"-"&amp;IE$4,'04施策の客観指標'!$A$4:$AY$1029,COLUMN('04施策の客観指標'!$AY:$AY),FALSE))</f>
        <v>-</v>
      </c>
      <c r="IP86" s="856" t="str">
        <f>IF(IF86="-","-",VLOOKUP($A86&amp;"-"&amp;IF$4,'04施策の客観指標'!$A$4:$AY$1029,COLUMN('04施策の客観指標'!$AY:$AY),FALSE))</f>
        <v>-</v>
      </c>
      <c r="IQ86" s="856" t="str">
        <f>IF(IG86="-","-",VLOOKUP($A86&amp;"-"&amp;IG$4,'04施策の客観指標'!$A$4:$AY$1029,COLUMN('04施策の客観指標'!$AY:$AY),FALSE))</f>
        <v>-</v>
      </c>
      <c r="IR86" s="856" t="str">
        <f>IF(IH86="-","-",VLOOKUP($A86&amp;"-"&amp;IH$4,'04施策の客観指標'!$A$4:$AY$1029,COLUMN('04施策の客観指標'!$AY:$AY),FALSE))</f>
        <v>-</v>
      </c>
      <c r="IS86" s="856" t="str">
        <f>IF(II86="-","-",VLOOKUP($A86&amp;"-"&amp;II$4,'04施策の客観指標'!$A$4:$AY$1029,COLUMN('04施策の客観指標'!$AY:$AY),FALSE))</f>
        <v>-</v>
      </c>
      <c r="IT86" s="856" t="str">
        <f>IF(IJ86="-","-",VLOOKUP($A86&amp;"-"&amp;IJ$4,'04施策の客観指標'!$A$4:$AY$1029,COLUMN('04施策の客観指標'!$AY:$AY),FALSE))</f>
        <v>-</v>
      </c>
      <c r="IU86" s="856" t="str">
        <f>IF(IK86="-","-",VLOOKUP($A86&amp;"-"&amp;IK$4,'04施策の客観指標'!$A$4:$AY$1029,COLUMN('04施策の客観指標'!$AY:$AY),FALSE))</f>
        <v>-</v>
      </c>
      <c r="IV86" s="879">
        <f t="shared" si="359"/>
        <v>2</v>
      </c>
      <c r="IW86" s="877">
        <f t="shared" si="360"/>
        <v>0</v>
      </c>
      <c r="IX86" s="878">
        <f t="shared" si="361"/>
        <v>2</v>
      </c>
      <c r="IY86" s="878" t="str">
        <f t="shared" si="362"/>
        <v/>
      </c>
      <c r="IZ86" s="878" t="str">
        <f t="shared" si="363"/>
        <v/>
      </c>
      <c r="JA86" s="878" t="str">
        <f t="shared" si="364"/>
        <v/>
      </c>
      <c r="JB86" s="878" t="str">
        <f t="shared" si="365"/>
        <v/>
      </c>
      <c r="JC86" s="878" t="str">
        <f t="shared" si="366"/>
        <v/>
      </c>
      <c r="JD86" s="878" t="str">
        <f t="shared" si="367"/>
        <v/>
      </c>
      <c r="JE86" s="878" t="str">
        <f t="shared" si="368"/>
        <v/>
      </c>
      <c r="JF86" s="855">
        <f t="shared" si="369"/>
        <v>0.25</v>
      </c>
      <c r="JG86" s="877" t="str">
        <f>IF($K86="○",VLOOKUP($C86&amp;"-"&amp;JG$4,'05市民生活実感調査'!$A$3:$BC$218,COLUMN('05市民生活実感調査'!$BC:$BC),FALSE),"-")</f>
        <v>-</v>
      </c>
      <c r="JH86" s="878" t="str">
        <f>IF($L86="○",VLOOKUP($C86&amp;"-"&amp;JH$4,'05市民生活実感調査'!$A$3:$BC$218,COLUMN('05市民生活実感調査'!$BC:$BC),FALSE),"-")</f>
        <v>-</v>
      </c>
      <c r="JI86" s="878" t="str">
        <f>IF($M86="○",VLOOKUP($C86&amp;"-"&amp;JI$4,'05市民生活実感調査'!$A$3:$BC$218,COLUMN('05市民生活実感調査'!$BC:$BC),FALSE),"-")</f>
        <v>-</v>
      </c>
      <c r="JJ86" s="878" t="str">
        <f>IF($N86="○",VLOOKUP($C86&amp;"-"&amp;JJ$4,'05市民生活実感調査'!$A$3:$BC$218,COLUMN('05市民生活実感調査'!$BC:$BC),FALSE),"-")</f>
        <v>-</v>
      </c>
      <c r="JK86" s="878" t="str">
        <f>IF($O86="○",VLOOKUP($C86&amp;"-"&amp;JK$4,'05市民生活実感調査'!$A$3:$BC$218,COLUMN('05市民生活実感調査'!$BC:$BC),FALSE),"-")</f>
        <v>-</v>
      </c>
      <c r="JL86" s="878" t="str">
        <f>IF($P86="○",VLOOKUP($C86&amp;"-"&amp;JL$4,'05市民生活実感調査'!$A$3:$BC$218,COLUMN('05市民生活実感調査'!$BC:$BC),FALSE),"-")</f>
        <v>c</v>
      </c>
      <c r="JM86" s="878" t="str">
        <f>IF($Q86="○",VLOOKUP($C86&amp;"-"&amp;JM$4,'05市民生活実感調査'!$A$3:$BC$218,COLUMN('05市民生活実感調査'!$BC:$BC),FALSE),"-")</f>
        <v>-</v>
      </c>
      <c r="JN86" s="878" t="str">
        <f>IF($R86="○",VLOOKUP($C86&amp;"-"&amp;JN$4,'05市民生活実感調査'!$A$3:$BC$218,COLUMN('05市民生活実感調査'!$BC:$BC),FALSE),"-")</f>
        <v>-</v>
      </c>
      <c r="JO86" s="879" t="str">
        <f t="shared" si="370"/>
        <v>c</v>
      </c>
      <c r="JP86" s="877" t="str">
        <f t="shared" si="371"/>
        <v/>
      </c>
      <c r="JQ86" s="878" t="str">
        <f t="shared" si="372"/>
        <v/>
      </c>
      <c r="JR86" s="878" t="str">
        <f t="shared" si="373"/>
        <v/>
      </c>
      <c r="JS86" s="878" t="str">
        <f t="shared" si="374"/>
        <v/>
      </c>
      <c r="JT86" s="878" t="str">
        <f t="shared" si="375"/>
        <v/>
      </c>
      <c r="JU86" s="878">
        <f t="shared" si="376"/>
        <v>2</v>
      </c>
      <c r="JV86" s="878" t="str">
        <f t="shared" si="377"/>
        <v/>
      </c>
      <c r="JW86" s="878" t="str">
        <f t="shared" si="378"/>
        <v/>
      </c>
      <c r="JX86" s="840">
        <f t="shared" si="379"/>
        <v>0.5</v>
      </c>
      <c r="JY86" s="876" t="str">
        <f t="shared" si="405"/>
        <v>市民実感</v>
      </c>
      <c r="JZ86" s="863" t="str">
        <f t="shared" si="380"/>
        <v>客観指標は地区計画等の締結数及び景観・まちづくりに関する相談件数としており、少なくともこれらの対象となる地域では地域の特性に応じた自主的なまちづくりのルール化が展開されていると判断されるが、全ての地域の自主的なまちづくり活動を捕捉したものではないため、全般的な状況が捉えられる市民生活実感調査を優先している。</v>
      </c>
      <c r="KA86" s="877" t="str">
        <f>VLOOKUP(IL86&amp;JO86&amp;JY86,プルダウン!$AC$2:$AD$71,2,FALSE)</f>
        <v>C</v>
      </c>
      <c r="KB86" s="859" t="str">
        <f>VLOOKUP(KA86,プルダウン!$A$1:$B$6,2,FALSE)</f>
        <v>政策の目的がそこそこ達成されている</v>
      </c>
      <c r="KC86" s="860" t="s">
        <v>3216</v>
      </c>
      <c r="KD86" s="859"/>
      <c r="KE86" s="883" t="str">
        <f>VLOOKUP($A86&amp;"-"&amp;KE$4,'04施策の客観指標'!$A$4:$AY$1029,COLUMN('04施策の客観指標'!$AX:$AX),FALSE)</f>
        <v>d</v>
      </c>
      <c r="KF86" s="813" t="str">
        <f>VLOOKUP($A86&amp;"-"&amp;KF$4,'04施策の客観指標'!$A$4:$AY$1029,COLUMN('04施策の客観指標'!$AX:$AX),FALSE)</f>
        <v>b</v>
      </c>
      <c r="KG86" s="813" t="str">
        <f>VLOOKUP($A86&amp;"-"&amp;KG$4,'04施策の客観指標'!$A$4:$AY$1029,COLUMN('04施策の客観指標'!$AX:$AX),FALSE)</f>
        <v>-</v>
      </c>
      <c r="KH86" s="813" t="str">
        <f>VLOOKUP($A86&amp;"-"&amp;KH$4,'04施策の客観指標'!$A$4:$AY$1029,COLUMN('04施策の客観指標'!$AX:$AX),FALSE)</f>
        <v>-</v>
      </c>
      <c r="KI86" s="813" t="str">
        <f>VLOOKUP($A86&amp;"-"&amp;KI$4,'04施策の客観指標'!$A$4:$AY$1029,COLUMN('04施策の客観指標'!$AX:$AX),FALSE)</f>
        <v>-</v>
      </c>
      <c r="KJ86" s="813" t="str">
        <f>VLOOKUP($A86&amp;"-"&amp;KJ$4,'04施策の客観指標'!$A$4:$AY$1029,COLUMN('04施策の客観指標'!$AX:$AX),FALSE)</f>
        <v>-</v>
      </c>
      <c r="KK86" s="813" t="str">
        <f>VLOOKUP($A86&amp;"-"&amp;KK$4,'04施策の客観指標'!$A$4:$AY$1029,COLUMN('04施策の客観指標'!$AX:$AX),FALSE)</f>
        <v>-</v>
      </c>
      <c r="KL86" s="813" t="str">
        <f>VLOOKUP($A86&amp;"-"&amp;KL$4,'04施策の客観指標'!$A$4:$AY$1029,COLUMN('04施策の客観指標'!$AX:$AX),FALSE)</f>
        <v>-</v>
      </c>
      <c r="KM86" s="813" t="str">
        <f>VLOOKUP($A86&amp;"-"&amp;KM$4,'04施策の客観指標'!$A$4:$AY$1029,COLUMN('04施策の客観指標'!$AX:$AX),FALSE)</f>
        <v>-</v>
      </c>
      <c r="KN86" s="814" t="str">
        <f t="shared" si="381"/>
        <v>c</v>
      </c>
      <c r="KO86" s="423">
        <f>IF(KE86="-","-",VLOOKUP($A86&amp;"-"&amp;KE$4,'04施策の客観指標'!$A$4:$AY$1029,COLUMN('04施策の客観指標'!$AY:$AY),FALSE))</f>
        <v>1</v>
      </c>
      <c r="KP86" s="423">
        <f>IF(KF86="-","-",VLOOKUP($A86&amp;"-"&amp;KF$4,'04施策の客観指標'!$A$4:$AY$1029,COLUMN('04施策の客観指標'!$AY:$AY),FALSE))</f>
        <v>1</v>
      </c>
      <c r="KQ86" s="423" t="str">
        <f>IF(KG86="-","-",VLOOKUP($A86&amp;"-"&amp;KG$4,'04施策の客観指標'!$A$4:$AY$1029,COLUMN('04施策の客観指標'!$AY:$AY),FALSE))</f>
        <v>-</v>
      </c>
      <c r="KR86" s="423" t="str">
        <f>IF(KH86="-","-",VLOOKUP($A86&amp;"-"&amp;KH$4,'04施策の客観指標'!$A$4:$AY$1029,COLUMN('04施策の客観指標'!$AY:$AY),FALSE))</f>
        <v>-</v>
      </c>
      <c r="KS86" s="423" t="str">
        <f>IF(KI86="-","-",VLOOKUP($A86&amp;"-"&amp;KI$4,'04施策の客観指標'!$A$4:$AY$1029,COLUMN('04施策の客観指標'!$AY:$AY),FALSE))</f>
        <v>-</v>
      </c>
      <c r="KT86" s="423" t="str">
        <f>IF(KJ86="-","-",VLOOKUP($A86&amp;"-"&amp;KJ$4,'04施策の客観指標'!$A$4:$AY$1029,COLUMN('04施策の客観指標'!$AY:$AY),FALSE))</f>
        <v>-</v>
      </c>
      <c r="KU86" s="423" t="str">
        <f>IF(KK86="-","-",VLOOKUP($A86&amp;"-"&amp;KK$4,'04施策の客観指標'!$A$4:$AY$1029,COLUMN('04施策の客観指標'!$AY:$AY),FALSE))</f>
        <v>-</v>
      </c>
      <c r="KV86" s="423" t="str">
        <f>IF(KL86="-","-",VLOOKUP($A86&amp;"-"&amp;KL$4,'04施策の客観指標'!$A$4:$AY$1029,COLUMN('04施策の客観指標'!$AY:$AY),FALSE))</f>
        <v>-</v>
      </c>
      <c r="KW86" s="423" t="str">
        <f>IF(KM86="-","-",VLOOKUP($A86&amp;"-"&amp;KM$4,'04施策の客観指標'!$A$4:$AY$1029,COLUMN('04施策の客観指標'!$AY:$AY),FALSE))</f>
        <v>-</v>
      </c>
      <c r="KX86" s="234">
        <f t="shared" si="382"/>
        <v>2</v>
      </c>
      <c r="KY86" s="237">
        <f t="shared" si="383"/>
        <v>1</v>
      </c>
      <c r="KZ86" s="187">
        <f t="shared" si="384"/>
        <v>3</v>
      </c>
      <c r="LA86" s="187" t="str">
        <f t="shared" si="385"/>
        <v/>
      </c>
      <c r="LB86" s="187" t="str">
        <f t="shared" si="386"/>
        <v/>
      </c>
      <c r="LC86" s="187" t="str">
        <f t="shared" si="387"/>
        <v/>
      </c>
      <c r="LD86" s="187" t="str">
        <f t="shared" si="388"/>
        <v/>
      </c>
      <c r="LE86" s="187" t="str">
        <f t="shared" si="389"/>
        <v/>
      </c>
      <c r="LF86" s="187" t="str">
        <f t="shared" si="390"/>
        <v/>
      </c>
      <c r="LG86" s="187" t="str">
        <f t="shared" si="391"/>
        <v/>
      </c>
      <c r="LH86" s="240">
        <f t="shared" si="392"/>
        <v>0.5</v>
      </c>
      <c r="LI86" s="820" t="str">
        <f>IF($K86="○",VLOOKUP($C86&amp;"-"&amp;LI$4,'05市民生活実感調査'!$A$3:$BM$218,COLUMN('05市民生活実感調査'!$BM:$BM),FALSE),"-")</f>
        <v>-</v>
      </c>
      <c r="LJ86" s="821" t="str">
        <f>IF($L86="○",VLOOKUP($C86&amp;"-"&amp;LJ$4,'05市民生活実感調査'!$A$3:$BM$218,COLUMN('05市民生活実感調査'!$BM:$BM),FALSE),"-")</f>
        <v>-</v>
      </c>
      <c r="LK86" s="821" t="str">
        <f>IF($M86="○",VLOOKUP($C86&amp;"-"&amp;LK$4,'05市民生活実感調査'!$A$3:$BM$218,COLUMN('05市民生活実感調査'!$BM:$BM),FALSE),"-")</f>
        <v>-</v>
      </c>
      <c r="LL86" s="821" t="str">
        <f>IF($N86="○",VLOOKUP($C86&amp;"-"&amp;LL$4,'05市民生活実感調査'!$A$3:$BM$218,COLUMN('05市民生活実感調査'!$BM:$BM),FALSE),"-")</f>
        <v>-</v>
      </c>
      <c r="LM86" s="821" t="str">
        <f>IF($O86="○",VLOOKUP($C86&amp;"-"&amp;LM$4,'05市民生活実感調査'!$A$3:$BM$218,COLUMN('05市民生活実感調査'!$BM:$BM),FALSE),"-")</f>
        <v>-</v>
      </c>
      <c r="LN86" s="821" t="str">
        <f>IF($P86="○",VLOOKUP($C86&amp;"-"&amp;LN$4,'05市民生活実感調査'!$A$3:$BM$218,COLUMN('05市民生活実感調査'!$BM:$BM),FALSE),"-")</f>
        <v>c</v>
      </c>
      <c r="LO86" s="821" t="str">
        <f>IF($Q86="○",VLOOKUP($C86&amp;"-"&amp;LO$4,'05市民生活実感調査'!$A$3:$BM$218,COLUMN('05市民生活実感調査'!$BM:$BM),FALSE),"-")</f>
        <v>-</v>
      </c>
      <c r="LP86" s="821" t="str">
        <f>IF($R86="○",VLOOKUP($C86&amp;"-"&amp;LP$4,'05市民生活実感調査'!$A$3:$BM$218,COLUMN('05市民生活実感調査'!$BM:$BM),FALSE),"-")</f>
        <v>-</v>
      </c>
      <c r="LQ86" s="822" t="str">
        <f t="shared" si="393"/>
        <v>c</v>
      </c>
      <c r="LR86" s="237" t="str">
        <f t="shared" si="394"/>
        <v/>
      </c>
      <c r="LS86" s="187" t="str">
        <f t="shared" si="395"/>
        <v/>
      </c>
      <c r="LT86" s="187" t="str">
        <f t="shared" si="396"/>
        <v/>
      </c>
      <c r="LU86" s="187" t="str">
        <f t="shared" si="397"/>
        <v/>
      </c>
      <c r="LV86" s="187" t="str">
        <f t="shared" si="398"/>
        <v/>
      </c>
      <c r="LW86" s="187">
        <f t="shared" si="399"/>
        <v>2</v>
      </c>
      <c r="LX86" s="187" t="str">
        <f t="shared" si="400"/>
        <v/>
      </c>
      <c r="LY86" s="187" t="str">
        <f t="shared" si="401"/>
        <v/>
      </c>
      <c r="LZ86" s="422">
        <f t="shared" si="402"/>
        <v>0.5</v>
      </c>
      <c r="MA86" s="103" t="str">
        <f t="shared" si="406"/>
        <v>市民実感</v>
      </c>
      <c r="MB86" s="104" t="str">
        <f t="shared" si="403"/>
        <v>客観指標は地区計画等の締結数及び景観・まちづくりに関する相談件数としており、少なくともこれらの対象となる地域では地域の特性に応じた自主的なまちづくりのルール化が展開されていると判断されるが、全ての地域の自主的なまちづくり活動を捕捉したものではないため、全般的な状況が捉えられる市民生活実感調査を優先している。</v>
      </c>
      <c r="MC86" s="823" t="str">
        <f>VLOOKUP(KN86&amp;LQ86&amp;MA86,プルダウン!$AC$2:$AD$71,2,FALSE)</f>
        <v>C</v>
      </c>
      <c r="MD86" s="824" t="str">
        <f>VLOOKUP(MC86,プルダウン!$A$1:$B$6,2,FALSE)</f>
        <v>政策の目的がそこそこ達成されている</v>
      </c>
      <c r="ME86" s="91" t="s">
        <v>3474</v>
      </c>
      <c r="MF86" s="190"/>
    </row>
    <row r="87" spans="1:344" ht="180" customHeight="1">
      <c r="A87" s="231">
        <v>2201</v>
      </c>
      <c r="B87" s="104" t="s">
        <v>239</v>
      </c>
      <c r="C87" s="237">
        <f t="shared" si="264"/>
        <v>22</v>
      </c>
      <c r="D87" s="190" t="str">
        <f>IFERROR(VLOOKUP(C87,プルダウン!$L$2:$M$28,2,FALSE),"-")</f>
        <v>景観</v>
      </c>
      <c r="E87" s="104"/>
      <c r="F87" s="232" t="s">
        <v>1414</v>
      </c>
      <c r="G87" s="117" t="s">
        <v>1639</v>
      </c>
      <c r="H87" s="91"/>
      <c r="I87" s="117"/>
      <c r="J87" s="104"/>
      <c r="K87" s="420" t="s">
        <v>383</v>
      </c>
      <c r="L87" s="421" t="s">
        <v>83</v>
      </c>
      <c r="M87" s="421" t="s">
        <v>83</v>
      </c>
      <c r="N87" s="421" t="s">
        <v>83</v>
      </c>
      <c r="O87" s="421" t="s">
        <v>83</v>
      </c>
      <c r="P87" s="421" t="s">
        <v>83</v>
      </c>
      <c r="Q87" s="421" t="s">
        <v>83</v>
      </c>
      <c r="R87" s="422" t="s">
        <v>83</v>
      </c>
      <c r="S87" s="877" t="str">
        <f>VLOOKUP($A87&amp;"-"&amp;S$4,'04施策の客観指標'!$A$4:$AY$1029,COLUMN('04施策の客観指標'!$AS:$AS),FALSE)</f>
        <v>a</v>
      </c>
      <c r="T87" s="878" t="str">
        <f>VLOOKUP($A87&amp;"-"&amp;T$4,'04施策の客観指標'!$A$4:$AY$1029,COLUMN('04施策の客観指標'!$AS:$AS),FALSE)</f>
        <v>-</v>
      </c>
      <c r="U87" s="878" t="str">
        <f>VLOOKUP($A87&amp;"-"&amp;U$4,'04施策の客観指標'!$A$4:$AY$1029,COLUMN('04施策の客観指標'!$AS:$AS),FALSE)</f>
        <v>-</v>
      </c>
      <c r="V87" s="878" t="str">
        <f>VLOOKUP($A87&amp;"-"&amp;V$4,'04施策の客観指標'!$A$4:$AY$1029,COLUMN('04施策の客観指標'!$AS:$AS),FALSE)</f>
        <v>-</v>
      </c>
      <c r="W87" s="878" t="str">
        <f>VLOOKUP($A87&amp;"-"&amp;W$4,'04施策の客観指標'!$A$4:$AY$1029,COLUMN('04施策の客観指標'!$AS:$AS),FALSE)</f>
        <v>-</v>
      </c>
      <c r="X87" s="878" t="str">
        <f>VLOOKUP($A87&amp;"-"&amp;X$4,'04施策の客観指標'!$A$4:$AY$1029,COLUMN('04施策の客観指標'!$AS:$AS),FALSE)</f>
        <v>-</v>
      </c>
      <c r="Y87" s="878" t="str">
        <f>VLOOKUP($A87&amp;"-"&amp;Y$4,'04施策の客観指標'!$A$4:$AY$1029,COLUMN('04施策の客観指標'!$AS:$AS),FALSE)</f>
        <v>-</v>
      </c>
      <c r="Z87" s="878" t="str">
        <f>VLOOKUP($A87&amp;"-"&amp;Z$4,'04施策の客観指標'!$A$4:$AY$1029,COLUMN('04施策の客観指標'!$AS:$AS),FALSE)</f>
        <v>-</v>
      </c>
      <c r="AA87" s="852" t="str">
        <f>VLOOKUP($A87&amp;"-"&amp;AA$4,'04施策の客観指標'!$A$4:$AY$1029,COLUMN('04施策の客観指標'!$AS:$AS),FALSE)</f>
        <v>-</v>
      </c>
      <c r="AB87" s="876" t="str">
        <f t="shared" si="265"/>
        <v>a</v>
      </c>
      <c r="AC87" s="856">
        <v>1</v>
      </c>
      <c r="AD87" s="878" t="s">
        <v>83</v>
      </c>
      <c r="AE87" s="878" t="s">
        <v>83</v>
      </c>
      <c r="AF87" s="878" t="s">
        <v>83</v>
      </c>
      <c r="AG87" s="878" t="s">
        <v>83</v>
      </c>
      <c r="AH87" s="878" t="s">
        <v>83</v>
      </c>
      <c r="AI87" s="878" t="s">
        <v>83</v>
      </c>
      <c r="AJ87" s="878" t="s">
        <v>83</v>
      </c>
      <c r="AK87" s="878" t="s">
        <v>83</v>
      </c>
      <c r="AL87" s="879">
        <f t="shared" si="266"/>
        <v>1</v>
      </c>
      <c r="AM87" s="877">
        <f t="shared" si="267"/>
        <v>4</v>
      </c>
      <c r="AN87" s="878" t="str">
        <f t="shared" si="268"/>
        <v/>
      </c>
      <c r="AO87" s="878" t="str">
        <f t="shared" si="269"/>
        <v/>
      </c>
      <c r="AP87" s="878" t="str">
        <f t="shared" si="270"/>
        <v/>
      </c>
      <c r="AQ87" s="878" t="str">
        <f t="shared" si="271"/>
        <v/>
      </c>
      <c r="AR87" s="878" t="str">
        <f t="shared" si="272"/>
        <v/>
      </c>
      <c r="AS87" s="878" t="str">
        <f t="shared" si="273"/>
        <v/>
      </c>
      <c r="AT87" s="878" t="str">
        <f t="shared" si="274"/>
        <v/>
      </c>
      <c r="AU87" s="852" t="str">
        <f t="shared" si="275"/>
        <v/>
      </c>
      <c r="AV87" s="855">
        <f t="shared" si="276"/>
        <v>1</v>
      </c>
      <c r="AW87" s="856" t="str">
        <f>IF($K87="○",VLOOKUP($C87&amp;"-"&amp;AW$4,'05市民生活実感調査'!$A$3:$BC$218,COLUMN('05市民生活実感調査'!$O:$O),FALSE),"-")</f>
        <v>b</v>
      </c>
      <c r="AX87" s="878" t="str">
        <f>IF($L87="○",VLOOKUP($C87&amp;"-"&amp;AX$4,'05市民生活実感調査'!$A$3:$BC$218,COLUMN('05市民生活実感調査'!$O:$O),FALSE),"-")</f>
        <v>-</v>
      </c>
      <c r="AY87" s="878" t="str">
        <f>IF($M87="○",VLOOKUP($C87&amp;"-"&amp;AY$4,'05市民生活実感調査'!$A$3:$BC$218,COLUMN('05市民生活実感調査'!$O:$O),FALSE),"-")</f>
        <v>-</v>
      </c>
      <c r="AZ87" s="878" t="str">
        <f>IF($N87="○",VLOOKUP($C87&amp;"-"&amp;AZ$4,'05市民生活実感調査'!$A$3:$BC$218,COLUMN('05市民生活実感調査'!$O:$O),FALSE),"-")</f>
        <v>-</v>
      </c>
      <c r="BA87" s="878" t="str">
        <f>IF($O87="○",VLOOKUP($C87&amp;"-"&amp;BA$4,'05市民生活実感調査'!$A$3:$BC$218,COLUMN('05市民生活実感調査'!$O:$O),FALSE),"-")</f>
        <v>-</v>
      </c>
      <c r="BB87" s="878" t="str">
        <f>IF($P87="○",VLOOKUP($C87&amp;"-"&amp;BB$4,'05市民生活実感調査'!$A$3:$BC$218,COLUMN('05市民生活実感調査'!$O:$O),FALSE),"-")</f>
        <v>-</v>
      </c>
      <c r="BC87" s="878" t="str">
        <f>IF($Q87="○",VLOOKUP($C87&amp;"-"&amp;BC$4,'05市民生活実感調査'!$A$3:$BC$218,COLUMN('05市民生活実感調査'!$O:$O),FALSE),"-")</f>
        <v>-</v>
      </c>
      <c r="BD87" s="878" t="str">
        <f>IF($R87="○",VLOOKUP($C87&amp;"-"&amp;BD$4,'05市民生活実感調査'!$A$3:$BC$218,COLUMN('05市民生活実感調査'!$O:$O),FALSE),"-")</f>
        <v>-</v>
      </c>
      <c r="BE87" s="879" t="str">
        <f t="shared" si="277"/>
        <v>b</v>
      </c>
      <c r="BF87" s="877">
        <f t="shared" si="278"/>
        <v>3</v>
      </c>
      <c r="BG87" s="878" t="str">
        <f t="shared" si="279"/>
        <v/>
      </c>
      <c r="BH87" s="878" t="str">
        <f t="shared" si="280"/>
        <v/>
      </c>
      <c r="BI87" s="878" t="str">
        <f t="shared" si="281"/>
        <v/>
      </c>
      <c r="BJ87" s="878" t="str">
        <f t="shared" si="282"/>
        <v/>
      </c>
      <c r="BK87" s="878" t="str">
        <f t="shared" si="283"/>
        <v/>
      </c>
      <c r="BL87" s="878" t="str">
        <f t="shared" si="284"/>
        <v/>
      </c>
      <c r="BM87" s="878" t="str">
        <f t="shared" si="285"/>
        <v/>
      </c>
      <c r="BN87" s="840">
        <f t="shared" si="286"/>
        <v>0.75</v>
      </c>
      <c r="BO87" s="880" t="s">
        <v>123</v>
      </c>
      <c r="BP87" s="863" t="s">
        <v>1940</v>
      </c>
      <c r="BQ87" s="877" t="s">
        <v>313</v>
      </c>
      <c r="BR87" s="887" t="str">
        <f>VLOOKUP(BQ87,プルダウン!$A$1:$B$6,2,FALSE)</f>
        <v>政策の目的がかなり達成されている</v>
      </c>
      <c r="BS87" s="860"/>
      <c r="BT87" s="887"/>
      <c r="BU87" s="863" t="s">
        <v>1460</v>
      </c>
      <c r="BV87" s="890" t="s">
        <v>1640</v>
      </c>
      <c r="BW87" s="889" t="str">
        <f>VLOOKUP($A87&amp;"-"&amp;BW$4,'04施策の客観指標'!$A$4:$AY$1029,COLUMN('04施策の客観指標'!$AT:$AT),FALSE)</f>
        <v>a</v>
      </c>
      <c r="BX87" s="878" t="str">
        <f>VLOOKUP($A87&amp;"-"&amp;BX$4,'04施策の客観指標'!$A$4:$AY$1029,COLUMN('04施策の客観指標'!$AT:$AT),FALSE)</f>
        <v>-</v>
      </c>
      <c r="BY87" s="878" t="str">
        <f>VLOOKUP($A87&amp;"-"&amp;BY$4,'04施策の客観指標'!$A$4:$AY$1029,COLUMN('04施策の客観指標'!$AT:$AT),FALSE)</f>
        <v>-</v>
      </c>
      <c r="BZ87" s="878" t="str">
        <f>VLOOKUP($A87&amp;"-"&amp;BZ$4,'04施策の客観指標'!$A$4:$AY$1029,COLUMN('04施策の客観指標'!$AT:$AT),FALSE)</f>
        <v>-</v>
      </c>
      <c r="CA87" s="878" t="str">
        <f>VLOOKUP($A87&amp;"-"&amp;CA$4,'04施策の客観指標'!$A$4:$AY$1029,COLUMN('04施策の客観指標'!$AT:$AT),FALSE)</f>
        <v>-</v>
      </c>
      <c r="CB87" s="878" t="str">
        <f>VLOOKUP($A87&amp;"-"&amp;CB$4,'04施策の客観指標'!$A$4:$AY$1029,COLUMN('04施策の客観指標'!$AT:$AT),FALSE)</f>
        <v>-</v>
      </c>
      <c r="CC87" s="878" t="str">
        <f>VLOOKUP($A87&amp;"-"&amp;CC$4,'04施策の客観指標'!$A$4:$AY$1029,COLUMN('04施策の客観指標'!$AT:$AT),FALSE)</f>
        <v>-</v>
      </c>
      <c r="CD87" s="878" t="str">
        <f>VLOOKUP($A87&amp;"-"&amp;CD$4,'04施策の客観指標'!$A$4:$AY$1029,COLUMN('04施策の客観指標'!$AT:$AT),FALSE)</f>
        <v>-</v>
      </c>
      <c r="CE87" s="852" t="str">
        <f>VLOOKUP($A87&amp;"-"&amp;CE$4,'04施策の客観指標'!$A$4:$AY$1029,COLUMN('04施策の客観指標'!$AT:$AT),FALSE)</f>
        <v>-</v>
      </c>
      <c r="CF87" s="879" t="str">
        <f t="shared" si="287"/>
        <v>a</v>
      </c>
      <c r="CG87" s="856">
        <f>IF(BW87="-","-",VLOOKUP($A87&amp;"-"&amp;BW$4,'04施策の客観指標'!$A$4:$AY$1029,COLUMN('04施策の客観指標'!$AY:$AY),FALSE))</f>
        <v>1</v>
      </c>
      <c r="CH87" s="856" t="str">
        <f>IF(BX87="-","-",VLOOKUP($A87&amp;"-"&amp;BX$4,'04施策の客観指標'!$A$4:$AY$1029,COLUMN('04施策の客観指標'!$AY:$AY),FALSE))</f>
        <v>-</v>
      </c>
      <c r="CI87" s="856" t="str">
        <f>IF(BY87="-","-",VLOOKUP($A87&amp;"-"&amp;BY$4,'04施策の客観指標'!$A$4:$AY$1029,COLUMN('04施策の客観指標'!$AY:$AY),FALSE))</f>
        <v>-</v>
      </c>
      <c r="CJ87" s="856" t="str">
        <f>IF(BZ87="-","-",VLOOKUP($A87&amp;"-"&amp;BZ$4,'04施策の客観指標'!$A$4:$AY$1029,COLUMN('04施策の客観指標'!$AY:$AY),FALSE))</f>
        <v>-</v>
      </c>
      <c r="CK87" s="856" t="str">
        <f>IF(CA87="-","-",VLOOKUP($A87&amp;"-"&amp;CA$4,'04施策の客観指標'!$A$4:$AY$1029,COLUMN('04施策の客観指標'!$AY:$AY),FALSE))</f>
        <v>-</v>
      </c>
      <c r="CL87" s="856" t="str">
        <f>IF(CB87="-","-",VLOOKUP($A87&amp;"-"&amp;CB$4,'04施策の客観指標'!$A$4:$AY$1029,COLUMN('04施策の客観指標'!$AY:$AY),FALSE))</f>
        <v>-</v>
      </c>
      <c r="CM87" s="856" t="str">
        <f>IF(CC87="-","-",VLOOKUP($A87&amp;"-"&amp;CC$4,'04施策の客観指標'!$A$4:$AY$1029,COLUMN('04施策の客観指標'!$AY:$AY),FALSE))</f>
        <v>-</v>
      </c>
      <c r="CN87" s="856" t="str">
        <f>IF(CD87="-","-",VLOOKUP($A87&amp;"-"&amp;CD$4,'04施策の客観指標'!$A$4:$AY$1029,COLUMN('04施策の客観指標'!$AY:$AY),FALSE))</f>
        <v>-</v>
      </c>
      <c r="CO87" s="856" t="str">
        <f>IF(CE87="-","-",VLOOKUP($A87&amp;"-"&amp;CE$4,'04施策の客観指標'!$A$4:$AY$1029,COLUMN('04施策の客観指標'!$AY:$AY),FALSE))</f>
        <v>-</v>
      </c>
      <c r="CP87" s="879">
        <f t="shared" si="288"/>
        <v>1</v>
      </c>
      <c r="CQ87" s="877">
        <f t="shared" si="289"/>
        <v>4</v>
      </c>
      <c r="CR87" s="878" t="str">
        <f t="shared" si="290"/>
        <v/>
      </c>
      <c r="CS87" s="878" t="str">
        <f t="shared" si="291"/>
        <v/>
      </c>
      <c r="CT87" s="878" t="str">
        <f t="shared" si="292"/>
        <v/>
      </c>
      <c r="CU87" s="878" t="str">
        <f t="shared" si="293"/>
        <v/>
      </c>
      <c r="CV87" s="878" t="str">
        <f t="shared" si="294"/>
        <v/>
      </c>
      <c r="CW87" s="878" t="str">
        <f t="shared" si="295"/>
        <v/>
      </c>
      <c r="CX87" s="878" t="str">
        <f t="shared" si="296"/>
        <v/>
      </c>
      <c r="CY87" s="878" t="str">
        <f t="shared" si="297"/>
        <v/>
      </c>
      <c r="CZ87" s="855">
        <f t="shared" si="298"/>
        <v>1</v>
      </c>
      <c r="DA87" s="877" t="str">
        <f>IF($K87="○",VLOOKUP($C87&amp;"-"&amp;DA$4,'05市民生活実感調査'!$A$3:$BC$218,COLUMN('05市民生活実感調査'!$Y:$Y),FALSE),"-")</f>
        <v>b</v>
      </c>
      <c r="DB87" s="878" t="str">
        <f>IF($L87="○",VLOOKUP($C87&amp;"-"&amp;DB$4,'05市民生活実感調査'!$A$3:$BC$218,COLUMN('05市民生活実感調査'!$Y:$Y),FALSE),"-")</f>
        <v>-</v>
      </c>
      <c r="DC87" s="878" t="str">
        <f>IF($M87="○",VLOOKUP($C87&amp;"-"&amp;DC$4,'05市民生活実感調査'!$A$3:$BC$218,COLUMN('05市民生活実感調査'!$Y:$Y),FALSE),"-")</f>
        <v>-</v>
      </c>
      <c r="DD87" s="878" t="str">
        <f>IF($N87="○",VLOOKUP($C87&amp;"-"&amp;DD$4,'05市民生活実感調査'!$A$3:$BC$218,COLUMN('05市民生活実感調査'!$Y:$Y),FALSE),"-")</f>
        <v>-</v>
      </c>
      <c r="DE87" s="878" t="str">
        <f>IF($O87="○",VLOOKUP($C87&amp;"-"&amp;DE$4,'05市民生活実感調査'!$A$3:$BC$218,COLUMN('05市民生活実感調査'!$Y:$Y),FALSE),"-")</f>
        <v>-</v>
      </c>
      <c r="DF87" s="878" t="str">
        <f>IF($P87="○",VLOOKUP($C87&amp;"-"&amp;DF$4,'05市民生活実感調査'!$A$3:$BC$218,COLUMN('05市民生活実感調査'!$Y:$Y),FALSE),"-")</f>
        <v>-</v>
      </c>
      <c r="DG87" s="878" t="str">
        <f>IF($Q87="○",VLOOKUP($C87&amp;"-"&amp;DG$4,'05市民生活実感調査'!$A$3:$BC$218,COLUMN('05市民生活実感調査'!$Y:$Y),FALSE),"-")</f>
        <v>-</v>
      </c>
      <c r="DH87" s="878" t="str">
        <f>IF($R87="○",VLOOKUP($C87&amp;"-"&amp;DH$4,'05市民生活実感調査'!$A$3:$BC$218,COLUMN('05市民生活実感調査'!$Y:$Y),FALSE),"-")</f>
        <v>-</v>
      </c>
      <c r="DI87" s="879" t="str">
        <f t="shared" si="299"/>
        <v>b</v>
      </c>
      <c r="DJ87" s="877">
        <f t="shared" si="300"/>
        <v>3</v>
      </c>
      <c r="DK87" s="878" t="str">
        <f t="shared" si="301"/>
        <v/>
      </c>
      <c r="DL87" s="878" t="str">
        <f t="shared" si="302"/>
        <v/>
      </c>
      <c r="DM87" s="878" t="str">
        <f t="shared" si="303"/>
        <v/>
      </c>
      <c r="DN87" s="878" t="str">
        <f t="shared" si="404"/>
        <v/>
      </c>
      <c r="DO87" s="878" t="str">
        <f t="shared" si="304"/>
        <v/>
      </c>
      <c r="DP87" s="878" t="str">
        <f t="shared" si="305"/>
        <v/>
      </c>
      <c r="DQ87" s="878" t="str">
        <f t="shared" si="306"/>
        <v/>
      </c>
      <c r="DR87" s="840">
        <f t="shared" si="307"/>
        <v>0.75</v>
      </c>
      <c r="DS87" s="876" t="str">
        <f t="shared" si="308"/>
        <v>市民実感</v>
      </c>
      <c r="DT87" s="863" t="str">
        <f t="shared" si="309"/>
        <v>「四季を楽しめるまち」を実現するためには、森林景観づくりの取組が推進された結果、三山全体の「山並み」や「自然風景」がどのように変化し、評価されているのかを知ることが欠かせないため、市民の実感に重み付けを行った。</v>
      </c>
      <c r="DU87" s="877" t="str">
        <f>VLOOKUP(CF87&amp;DI87&amp;DS87,プルダウン!$AC$2:$AD$71,2,FALSE)</f>
        <v>B</v>
      </c>
      <c r="DV87" s="859" t="str">
        <f>VLOOKUP(DU87,プルダウン!$A$1:$B$6,2,FALSE)</f>
        <v>政策の目的がかなり達成されている</v>
      </c>
      <c r="DW87" s="860"/>
      <c r="DX87" s="859"/>
      <c r="DY87" s="889" t="str">
        <f>VLOOKUP($A87&amp;"-"&amp;DY$4,'04施策の客観指標'!$A$4:$AY$1029,COLUMN('04施策の客観指標'!$AU:$AU),FALSE)</f>
        <v>a</v>
      </c>
      <c r="DZ87" s="878" t="str">
        <f>VLOOKUP($A87&amp;"-"&amp;DZ$4,'04施策の客観指標'!$A$4:$AY$1029,COLUMN('04施策の客観指標'!$AU:$AU),FALSE)</f>
        <v>-</v>
      </c>
      <c r="EA87" s="878" t="str">
        <f>VLOOKUP($A87&amp;"-"&amp;EA$4,'04施策の客観指標'!$A$4:$AY$1029,COLUMN('04施策の客観指標'!$AU:$AU),FALSE)</f>
        <v>-</v>
      </c>
      <c r="EB87" s="878" t="str">
        <f>VLOOKUP($A87&amp;"-"&amp;EB$4,'04施策の客観指標'!$A$4:$AY$1029,COLUMN('04施策の客観指標'!$AU:$AU),FALSE)</f>
        <v>-</v>
      </c>
      <c r="EC87" s="878" t="str">
        <f>VLOOKUP($A87&amp;"-"&amp;EC$4,'04施策の客観指標'!$A$4:$AY$1029,COLUMN('04施策の客観指標'!$AU:$AU),FALSE)</f>
        <v>-</v>
      </c>
      <c r="ED87" s="878" t="str">
        <f>VLOOKUP($A87&amp;"-"&amp;ED$4,'04施策の客観指標'!$A$4:$AY$1029,COLUMN('04施策の客観指標'!$AU:$AU),FALSE)</f>
        <v>-</v>
      </c>
      <c r="EE87" s="878" t="str">
        <f>VLOOKUP($A87&amp;"-"&amp;EE$4,'04施策の客観指標'!$A$4:$AY$1029,COLUMN('04施策の客観指標'!$AU:$AU),FALSE)</f>
        <v>-</v>
      </c>
      <c r="EF87" s="878" t="str">
        <f>VLOOKUP($A87&amp;"-"&amp;EF$4,'04施策の客観指標'!$A$4:$AY$1029,COLUMN('04施策の客観指標'!$AU:$AU),FALSE)</f>
        <v>-</v>
      </c>
      <c r="EG87" s="878" t="str">
        <f>VLOOKUP($A87&amp;"-"&amp;EG$4,'04施策の客観指標'!$A$4:$AY$1029,COLUMN('04施策の客観指標'!$AU:$AU),FALSE)</f>
        <v>-</v>
      </c>
      <c r="EH87" s="879" t="str">
        <f t="shared" si="310"/>
        <v>a</v>
      </c>
      <c r="EI87" s="895">
        <f>IF(DY87="-","-",VLOOKUP($A87&amp;"-"&amp;DY$4,'04施策の客観指標'!$A$4:$AY$1029,COLUMN('04施策の客観指標'!$AY:$AY),FALSE))</f>
        <v>1</v>
      </c>
      <c r="EJ87" s="895" t="str">
        <f>IF(DZ87="-","-",VLOOKUP($A87&amp;"-"&amp;DZ$4,'04施策の客観指標'!$A$4:$AY$1029,COLUMN('04施策の客観指標'!$AY:$AY),FALSE))</f>
        <v>-</v>
      </c>
      <c r="EK87" s="895" t="str">
        <f>IF(EA87="-","-",VLOOKUP($A87&amp;"-"&amp;EA$4,'04施策の客観指標'!$A$4:$AY$1029,COLUMN('04施策の客観指標'!$AY:$AY),FALSE))</f>
        <v>-</v>
      </c>
      <c r="EL87" s="895" t="str">
        <f>IF(EB87="-","-",VLOOKUP($A87&amp;"-"&amp;EB$4,'04施策の客観指標'!$A$4:$AY$1029,COLUMN('04施策の客観指標'!$AY:$AY),FALSE))</f>
        <v>-</v>
      </c>
      <c r="EM87" s="895" t="str">
        <f>IF(EC87="-","-",VLOOKUP($A87&amp;"-"&amp;EC$4,'04施策の客観指標'!$A$4:$AY$1029,COLUMN('04施策の客観指標'!$AY:$AY),FALSE))</f>
        <v>-</v>
      </c>
      <c r="EN87" s="895" t="str">
        <f>IF(ED87="-","-",VLOOKUP($A87&amp;"-"&amp;ED$4,'04施策の客観指標'!$A$4:$AY$1029,COLUMN('04施策の客観指標'!$AY:$AY),FALSE))</f>
        <v>-</v>
      </c>
      <c r="EO87" s="895" t="str">
        <f>IF(EE87="-","-",VLOOKUP($A87&amp;"-"&amp;EE$4,'04施策の客観指標'!$A$4:$AY$1029,COLUMN('04施策の客観指標'!$AY:$AY),FALSE))</f>
        <v>-</v>
      </c>
      <c r="EP87" s="895" t="str">
        <f>IF(EF87="-","-",VLOOKUP($A87&amp;"-"&amp;EF$4,'04施策の客観指標'!$A$4:$AY$1029,COLUMN('04施策の客観指標'!$AY:$AY),FALSE))</f>
        <v>-</v>
      </c>
      <c r="EQ87" s="895" t="str">
        <f>IF(EG87="-","-",VLOOKUP($A87&amp;"-"&amp;EG$4,'04施策の客観指標'!$A$4:$AY$1029,COLUMN('04施策の客観指標'!$AY:$AY),FALSE))</f>
        <v>-</v>
      </c>
      <c r="ER87" s="879">
        <f t="shared" si="311"/>
        <v>1</v>
      </c>
      <c r="ES87" s="877">
        <f t="shared" si="312"/>
        <v>4</v>
      </c>
      <c r="ET87" s="878" t="str">
        <f t="shared" si="313"/>
        <v/>
      </c>
      <c r="EU87" s="878" t="str">
        <f t="shared" si="314"/>
        <v/>
      </c>
      <c r="EV87" s="878" t="str">
        <f t="shared" si="315"/>
        <v/>
      </c>
      <c r="EW87" s="878" t="str">
        <f t="shared" si="316"/>
        <v/>
      </c>
      <c r="EX87" s="878" t="str">
        <f t="shared" si="317"/>
        <v/>
      </c>
      <c r="EY87" s="878" t="str">
        <f t="shared" si="318"/>
        <v/>
      </c>
      <c r="EZ87" s="878" t="str">
        <f t="shared" si="319"/>
        <v/>
      </c>
      <c r="FA87" s="878" t="str">
        <f t="shared" si="320"/>
        <v/>
      </c>
      <c r="FB87" s="855">
        <f t="shared" si="321"/>
        <v>1</v>
      </c>
      <c r="FC87" s="877" t="str">
        <f>IF($K87="○",VLOOKUP($C87&amp;"-"&amp;FC$4,'05市民生活実感調査'!$A$3:$BC$218,COLUMN('05市民生活実感調査'!$AI:$AI),FALSE),"-")</f>
        <v>b</v>
      </c>
      <c r="FD87" s="878" t="str">
        <f>IF($L87="○",VLOOKUP($C87&amp;"-"&amp;FD$4,'05市民生活実感調査'!$A$3:$BC$218,COLUMN('05市民生活実感調査'!$AI:$AI),FALSE),"-")</f>
        <v>-</v>
      </c>
      <c r="FE87" s="878" t="str">
        <f>IF($M87="○",VLOOKUP($C87&amp;"-"&amp;FE$4,'05市民生活実感調査'!$A$3:$BC$218,COLUMN('05市民生活実感調査'!$AI:$AI),FALSE),"-")</f>
        <v>-</v>
      </c>
      <c r="FF87" s="878" t="str">
        <f>IF($N87="○",VLOOKUP($C87&amp;"-"&amp;FF$4,'05市民生活実感調査'!$A$3:$BC$218,COLUMN('05市民生活実感調査'!$AI:$AI),FALSE),"-")</f>
        <v>-</v>
      </c>
      <c r="FG87" s="878" t="str">
        <f>IF($O87="○",VLOOKUP($C87&amp;"-"&amp;FG$4,'05市民生活実感調査'!$A$3:$BC$218,COLUMN('05市民生活実感調査'!$AI:$AI),FALSE),"-")</f>
        <v>-</v>
      </c>
      <c r="FH87" s="878" t="str">
        <f>IF($P87="○",VLOOKUP($C87&amp;"-"&amp;FH$4,'05市民生活実感調査'!$A$3:$BC$218,COLUMN('05市民生活実感調査'!$AI:$AI),FALSE),"-")</f>
        <v>-</v>
      </c>
      <c r="FI87" s="878" t="str">
        <f>IF($Q87="○",VLOOKUP($C87&amp;"-"&amp;FI$4,'05市民生活実感調査'!$A$3:$BC$218,COLUMN('05市民生活実感調査'!$AI:$AI),FALSE),"-")</f>
        <v>-</v>
      </c>
      <c r="FJ87" s="878" t="str">
        <f>IF($R87="○",VLOOKUP($C87&amp;"-"&amp;FJ$4,'05市民生活実感調査'!$A$3:$BC$218,COLUMN('05市民生活実感調査'!$AI:$AI),FALSE),"-")</f>
        <v>-</v>
      </c>
      <c r="FK87" s="879" t="str">
        <f t="shared" si="322"/>
        <v>b</v>
      </c>
      <c r="FL87" s="877">
        <f t="shared" si="323"/>
        <v>3</v>
      </c>
      <c r="FM87" s="878" t="str">
        <f t="shared" si="324"/>
        <v/>
      </c>
      <c r="FN87" s="878" t="str">
        <f t="shared" si="325"/>
        <v/>
      </c>
      <c r="FO87" s="878" t="str">
        <f t="shared" si="326"/>
        <v/>
      </c>
      <c r="FP87" s="878" t="str">
        <f t="shared" si="327"/>
        <v/>
      </c>
      <c r="FQ87" s="878" t="str">
        <f t="shared" si="328"/>
        <v/>
      </c>
      <c r="FR87" s="878" t="str">
        <f t="shared" si="329"/>
        <v/>
      </c>
      <c r="FS87" s="878" t="str">
        <f t="shared" si="330"/>
        <v/>
      </c>
      <c r="FT87" s="840">
        <f t="shared" si="331"/>
        <v>0.75</v>
      </c>
      <c r="FU87" s="876" t="str">
        <f t="shared" si="332"/>
        <v>市民実感</v>
      </c>
      <c r="FV87" s="863" t="str">
        <f t="shared" si="333"/>
        <v>「四季を楽しめるまち」を実現するためには、森林景観づくりの取組が推進された結果、三山全体の「山並み」や「自然風景」がどのように変化し、評価されているのかを知ることが欠かせないため、市民の実感に重み付けを行った。</v>
      </c>
      <c r="FW87" s="877" t="str">
        <f>VLOOKUP(EH87&amp;FK87&amp;FU87,プルダウン!$AC$2:$AD$71,2,FALSE)</f>
        <v>B</v>
      </c>
      <c r="FX87" s="859" t="str">
        <f>VLOOKUP(FW87,プルダウン!$A$1:$B$6,2,FALSE)</f>
        <v>政策の目的がかなり達成されている</v>
      </c>
      <c r="FY87" s="860"/>
      <c r="FZ87" s="859"/>
      <c r="GA87" s="889" t="str">
        <f>VLOOKUP($A87&amp;"-"&amp;GA$4,'04施策の客観指標'!$A$4:$AY$1029,COLUMN('04施策の客観指標'!$AV:$AV),FALSE)</f>
        <v>a</v>
      </c>
      <c r="GB87" s="878" t="str">
        <f>VLOOKUP($A87&amp;"-"&amp;GB$4,'04施策の客観指標'!$A$4:$AY$1029,COLUMN('04施策の客観指標'!$AV:$AV),FALSE)</f>
        <v>-</v>
      </c>
      <c r="GC87" s="878" t="str">
        <f>VLOOKUP($A87&amp;"-"&amp;GC$4,'04施策の客観指標'!$A$4:$AY$1029,COLUMN('04施策の客観指標'!$AV:$AV),FALSE)</f>
        <v>-</v>
      </c>
      <c r="GD87" s="878" t="str">
        <f>VLOOKUP($A87&amp;"-"&amp;GD$4,'04施策の客観指標'!$A$4:$AY$1029,COLUMN('04施策の客観指標'!$AV:$AV),FALSE)</f>
        <v>-</v>
      </c>
      <c r="GE87" s="878" t="str">
        <f>VLOOKUP($A87&amp;"-"&amp;GE$4,'04施策の客観指標'!$A$4:$AY$1029,COLUMN('04施策の客観指標'!$AV:$AV),FALSE)</f>
        <v>-</v>
      </c>
      <c r="GF87" s="878" t="str">
        <f>VLOOKUP($A87&amp;"-"&amp;GF$4,'04施策の客観指標'!$A$4:$AY$1029,COLUMN('04施策の客観指標'!$AV:$AV),FALSE)</f>
        <v>-</v>
      </c>
      <c r="GG87" s="878" t="str">
        <f>VLOOKUP($A87&amp;"-"&amp;GG$4,'04施策の客観指標'!$A$4:$AY$1029,COLUMN('04施策の客観指標'!$AV:$AV),FALSE)</f>
        <v>-</v>
      </c>
      <c r="GH87" s="878" t="str">
        <f>VLOOKUP($A87&amp;"-"&amp;GH$4,'04施策の客観指標'!$A$4:$AY$1029,COLUMN('04施策の客観指標'!$AV:$AV),FALSE)</f>
        <v>-</v>
      </c>
      <c r="GI87" s="878" t="str">
        <f>VLOOKUP($A87&amp;"-"&amp;GI$4,'04施策の客観指標'!$A$4:$AY$1029,COLUMN('04施策の客観指標'!$AV:$AV),FALSE)</f>
        <v>-</v>
      </c>
      <c r="GJ87" s="879" t="str">
        <f t="shared" si="334"/>
        <v>a</v>
      </c>
      <c r="GK87" s="856">
        <f>IF(GA87="-","-",VLOOKUP($A87&amp;"-"&amp;GA$4,'04施策の客観指標'!$A$4:$AY$1029,COLUMN('04施策の客観指標'!$AY:$AY),FALSE))</f>
        <v>1</v>
      </c>
      <c r="GL87" s="856" t="str">
        <f>IF(GB87="-","-",VLOOKUP($A87&amp;"-"&amp;GB$4,'04施策の客観指標'!$A$4:$AY$1029,COLUMN('04施策の客観指標'!$AY:$AY),FALSE))</f>
        <v>-</v>
      </c>
      <c r="GM87" s="856" t="str">
        <f>IF(GC87="-","-",VLOOKUP($A87&amp;"-"&amp;GC$4,'04施策の客観指標'!$A$4:$AY$1029,COLUMN('04施策の客観指標'!$AY:$AY),FALSE))</f>
        <v>-</v>
      </c>
      <c r="GN87" s="856" t="str">
        <f>IF(GD87="-","-",VLOOKUP($A87&amp;"-"&amp;GD$4,'04施策の客観指標'!$A$4:$AY$1029,COLUMN('04施策の客観指標'!$AY:$AY),FALSE))</f>
        <v>-</v>
      </c>
      <c r="GO87" s="856" t="str">
        <f>IF(GE87="-","-",VLOOKUP($A87&amp;"-"&amp;GE$4,'04施策の客観指標'!$A$4:$AY$1029,COLUMN('04施策の客観指標'!$AY:$AY),FALSE))</f>
        <v>-</v>
      </c>
      <c r="GP87" s="856" t="str">
        <f>IF(GF87="-","-",VLOOKUP($A87&amp;"-"&amp;GF$4,'04施策の客観指標'!$A$4:$AY$1029,COLUMN('04施策の客観指標'!$AY:$AY),FALSE))</f>
        <v>-</v>
      </c>
      <c r="GQ87" s="856" t="str">
        <f>IF(GG87="-","-",VLOOKUP($A87&amp;"-"&amp;GG$4,'04施策の客観指標'!$A$4:$AY$1029,COLUMN('04施策の客観指標'!$AY:$AY),FALSE))</f>
        <v>-</v>
      </c>
      <c r="GR87" s="856" t="str">
        <f>IF(GH87="-","-",VLOOKUP($A87&amp;"-"&amp;GH$4,'04施策の客観指標'!$A$4:$AY$1029,COLUMN('04施策の客観指標'!$AY:$AY),FALSE))</f>
        <v>-</v>
      </c>
      <c r="GS87" s="856" t="str">
        <f>IF(GI87="-","-",VLOOKUP($A87&amp;"-"&amp;GI$4,'04施策の客観指標'!$A$4:$AY$1029,COLUMN('04施策の客観指標'!$AY:$AY),FALSE))</f>
        <v>-</v>
      </c>
      <c r="GT87" s="879">
        <f t="shared" si="335"/>
        <v>1</v>
      </c>
      <c r="GU87" s="877">
        <f t="shared" si="336"/>
        <v>4</v>
      </c>
      <c r="GV87" s="878" t="str">
        <f t="shared" si="337"/>
        <v/>
      </c>
      <c r="GW87" s="878" t="str">
        <f t="shared" si="338"/>
        <v/>
      </c>
      <c r="GX87" s="878" t="str">
        <f t="shared" si="339"/>
        <v/>
      </c>
      <c r="GY87" s="878" t="str">
        <f t="shared" si="340"/>
        <v/>
      </c>
      <c r="GZ87" s="878" t="str">
        <f t="shared" si="341"/>
        <v/>
      </c>
      <c r="HA87" s="878" t="str">
        <f t="shared" si="342"/>
        <v/>
      </c>
      <c r="HB87" s="878" t="str">
        <f t="shared" si="343"/>
        <v/>
      </c>
      <c r="HC87" s="878" t="str">
        <f t="shared" si="344"/>
        <v/>
      </c>
      <c r="HD87" s="855">
        <f t="shared" si="345"/>
        <v>1</v>
      </c>
      <c r="HE87" s="877" t="str">
        <f>IF($K87="○",VLOOKUP($C87&amp;"-"&amp;HE$4,'05市民生活実感調査'!$A$3:$BC$218,COLUMN('05市民生活実感調査'!$AS:$AS),FALSE),"-")</f>
        <v>b</v>
      </c>
      <c r="HF87" s="878" t="str">
        <f>IF($L87="○",VLOOKUP($C87&amp;"-"&amp;HF$4,'05市民生活実感調査'!$A$3:$BC$218,COLUMN('05市民生活実感調査'!$AS:$AS),FALSE),"-")</f>
        <v>-</v>
      </c>
      <c r="HG87" s="878" t="str">
        <f>IF($M87="○",VLOOKUP($C87&amp;"-"&amp;HG$4,'05市民生活実感調査'!$A$3:$BC$218,COLUMN('05市民生活実感調査'!$AS:$AS),FALSE),"-")</f>
        <v>-</v>
      </c>
      <c r="HH87" s="878" t="str">
        <f>IF($N87="○",VLOOKUP($C87&amp;"-"&amp;HH$4,'05市民生活実感調査'!$A$3:$BC$218,COLUMN('05市民生活実感調査'!$AS:$AS),FALSE),"-")</f>
        <v>-</v>
      </c>
      <c r="HI87" s="878" t="str">
        <f>IF($O87="○",VLOOKUP($C87&amp;"-"&amp;HI$4,'05市民生活実感調査'!$A$3:$BC$218,COLUMN('05市民生活実感調査'!$AS:$AS),FALSE),"-")</f>
        <v>-</v>
      </c>
      <c r="HJ87" s="878" t="str">
        <f>IF($P87="○",VLOOKUP($C87&amp;"-"&amp;HJ$4,'05市民生活実感調査'!$A$3:$BC$218,COLUMN('05市民生活実感調査'!$AS:$AS),FALSE),"-")</f>
        <v>-</v>
      </c>
      <c r="HK87" s="878" t="str">
        <f>IF($Q87="○",VLOOKUP($C87&amp;"-"&amp;HK$4,'05市民生活実感調査'!$A$3:$BC$218,COLUMN('05市民生活実感調査'!$AS:$AS),FALSE),"-")</f>
        <v>-</v>
      </c>
      <c r="HL87" s="878" t="str">
        <f>IF($R87="○",VLOOKUP($C87&amp;"-"&amp;HL$4,'05市民生活実感調査'!$A$3:$BC$218,COLUMN('05市民生活実感調査'!$AS:$AS),FALSE),"-")</f>
        <v>-</v>
      </c>
      <c r="HM87" s="879" t="str">
        <f t="shared" si="346"/>
        <v>b</v>
      </c>
      <c r="HN87" s="877">
        <f t="shared" si="347"/>
        <v>3</v>
      </c>
      <c r="HO87" s="878" t="str">
        <f t="shared" si="348"/>
        <v/>
      </c>
      <c r="HP87" s="878" t="str">
        <f t="shared" si="349"/>
        <v/>
      </c>
      <c r="HQ87" s="878" t="str">
        <f t="shared" si="350"/>
        <v/>
      </c>
      <c r="HR87" s="878" t="str">
        <f t="shared" si="351"/>
        <v/>
      </c>
      <c r="HS87" s="878" t="str">
        <f t="shared" si="352"/>
        <v/>
      </c>
      <c r="HT87" s="878" t="str">
        <f t="shared" si="353"/>
        <v/>
      </c>
      <c r="HU87" s="878" t="str">
        <f t="shared" si="354"/>
        <v/>
      </c>
      <c r="HV87" s="840">
        <f t="shared" si="355"/>
        <v>0.75</v>
      </c>
      <c r="HW87" s="876" t="str">
        <f t="shared" si="356"/>
        <v>市民実感</v>
      </c>
      <c r="HX87" s="863" t="str">
        <f t="shared" si="357"/>
        <v>「四季を楽しめるまち」を実現するためには、森林景観づくりの取組が推進された結果、三山全体の「山並み」や「自然風景」がどのように変化し、評価されているのかを知ることが欠かせないため、市民の実感に重み付けを行った。</v>
      </c>
      <c r="HY87" s="877" t="str">
        <f>VLOOKUP(GJ87&amp;HM87&amp;HW87,プルダウン!$AC$2:$AD$71,2,FALSE)</f>
        <v>B</v>
      </c>
      <c r="HZ87" s="859" t="str">
        <f>VLOOKUP(HY87,プルダウン!$A$1:$B$6,2,FALSE)</f>
        <v>政策の目的がかなり達成されている</v>
      </c>
      <c r="IA87" s="860"/>
      <c r="IB87" s="859"/>
      <c r="IC87" s="889" t="str">
        <f>VLOOKUP($A87&amp;"-"&amp;IC$4,'04施策の客観指標'!$A$4:$AY$1029,COLUMN('04施策の客観指標'!$AW:$AW),FALSE)</f>
        <v>a</v>
      </c>
      <c r="ID87" s="878" t="str">
        <f>VLOOKUP($A87&amp;"-"&amp;ID$4,'04施策の客観指標'!$A$4:$AY$1029,COLUMN('04施策の客観指標'!$AW:$AW),FALSE)</f>
        <v>-</v>
      </c>
      <c r="IE87" s="878" t="str">
        <f>VLOOKUP($A87&amp;"-"&amp;IE$4,'04施策の客観指標'!$A$4:$AY$1029,COLUMN('04施策の客観指標'!$AW:$AW),FALSE)</f>
        <v>-</v>
      </c>
      <c r="IF87" s="878" t="str">
        <f>VLOOKUP($A87&amp;"-"&amp;IF$4,'04施策の客観指標'!$A$4:$AY$1029,COLUMN('04施策の客観指標'!$AW:$AW),FALSE)</f>
        <v>-</v>
      </c>
      <c r="IG87" s="878" t="str">
        <f>VLOOKUP($A87&amp;"-"&amp;IG$4,'04施策の客観指標'!$A$4:$AY$1029,COLUMN('04施策の客観指標'!$AW:$AW),FALSE)</f>
        <v>-</v>
      </c>
      <c r="IH87" s="878" t="str">
        <f>VLOOKUP($A87&amp;"-"&amp;IH$4,'04施策の客観指標'!$A$4:$AY$1029,COLUMN('04施策の客観指標'!$AW:$AW),FALSE)</f>
        <v>-</v>
      </c>
      <c r="II87" s="878" t="str">
        <f>VLOOKUP($A87&amp;"-"&amp;II$4,'04施策の客観指標'!$A$4:$AY$1029,COLUMN('04施策の客観指標'!$AW:$AW),FALSE)</f>
        <v>-</v>
      </c>
      <c r="IJ87" s="878" t="str">
        <f>VLOOKUP($A87&amp;"-"&amp;IJ$4,'04施策の客観指標'!$A$4:$AY$1029,COLUMN('04施策の客観指標'!$AW:$AW),FALSE)</f>
        <v>-</v>
      </c>
      <c r="IK87" s="878" t="str">
        <f>VLOOKUP($A87&amp;"-"&amp;IK$4,'04施策の客観指標'!$A$4:$AY$1029,COLUMN('04施策の客観指標'!$AW:$AW),FALSE)</f>
        <v>-</v>
      </c>
      <c r="IL87" s="879" t="str">
        <f t="shared" si="358"/>
        <v>a</v>
      </c>
      <c r="IM87" s="856">
        <f>IF(IC87="-","-",VLOOKUP($A87&amp;"-"&amp;IC$4,'04施策の客観指標'!$A$4:$AY$1029,COLUMN('04施策の客観指標'!$AY:$AY),FALSE))</f>
        <v>1</v>
      </c>
      <c r="IN87" s="856" t="str">
        <f>IF(ID87="-","-",VLOOKUP($A87&amp;"-"&amp;ID$4,'04施策の客観指標'!$A$4:$AY$1029,COLUMN('04施策の客観指標'!$AY:$AY),FALSE))</f>
        <v>-</v>
      </c>
      <c r="IO87" s="856" t="str">
        <f>IF(IE87="-","-",VLOOKUP($A87&amp;"-"&amp;IE$4,'04施策の客観指標'!$A$4:$AY$1029,COLUMN('04施策の客観指標'!$AY:$AY),FALSE))</f>
        <v>-</v>
      </c>
      <c r="IP87" s="856" t="str">
        <f>IF(IF87="-","-",VLOOKUP($A87&amp;"-"&amp;IF$4,'04施策の客観指標'!$A$4:$AY$1029,COLUMN('04施策の客観指標'!$AY:$AY),FALSE))</f>
        <v>-</v>
      </c>
      <c r="IQ87" s="856" t="str">
        <f>IF(IG87="-","-",VLOOKUP($A87&amp;"-"&amp;IG$4,'04施策の客観指標'!$A$4:$AY$1029,COLUMN('04施策の客観指標'!$AY:$AY),FALSE))</f>
        <v>-</v>
      </c>
      <c r="IR87" s="856" t="str">
        <f>IF(IH87="-","-",VLOOKUP($A87&amp;"-"&amp;IH$4,'04施策の客観指標'!$A$4:$AY$1029,COLUMN('04施策の客観指標'!$AY:$AY),FALSE))</f>
        <v>-</v>
      </c>
      <c r="IS87" s="856" t="str">
        <f>IF(II87="-","-",VLOOKUP($A87&amp;"-"&amp;II$4,'04施策の客観指標'!$A$4:$AY$1029,COLUMN('04施策の客観指標'!$AY:$AY),FALSE))</f>
        <v>-</v>
      </c>
      <c r="IT87" s="856" t="str">
        <f>IF(IJ87="-","-",VLOOKUP($A87&amp;"-"&amp;IJ$4,'04施策の客観指標'!$A$4:$AY$1029,COLUMN('04施策の客観指標'!$AY:$AY),FALSE))</f>
        <v>-</v>
      </c>
      <c r="IU87" s="856" t="str">
        <f>IF(IK87="-","-",VLOOKUP($A87&amp;"-"&amp;IK$4,'04施策の客観指標'!$A$4:$AY$1029,COLUMN('04施策の客観指標'!$AY:$AY),FALSE))</f>
        <v>-</v>
      </c>
      <c r="IV87" s="879">
        <f t="shared" si="359"/>
        <v>1</v>
      </c>
      <c r="IW87" s="877">
        <f t="shared" si="360"/>
        <v>4</v>
      </c>
      <c r="IX87" s="878" t="str">
        <f t="shared" si="361"/>
        <v/>
      </c>
      <c r="IY87" s="878" t="str">
        <f t="shared" si="362"/>
        <v/>
      </c>
      <c r="IZ87" s="878" t="str">
        <f t="shared" si="363"/>
        <v/>
      </c>
      <c r="JA87" s="878" t="str">
        <f t="shared" si="364"/>
        <v/>
      </c>
      <c r="JB87" s="878" t="str">
        <f t="shared" si="365"/>
        <v/>
      </c>
      <c r="JC87" s="878" t="str">
        <f t="shared" si="366"/>
        <v/>
      </c>
      <c r="JD87" s="878" t="str">
        <f t="shared" si="367"/>
        <v/>
      </c>
      <c r="JE87" s="878" t="str">
        <f t="shared" si="368"/>
        <v/>
      </c>
      <c r="JF87" s="855">
        <f t="shared" si="369"/>
        <v>1</v>
      </c>
      <c r="JG87" s="877" t="str">
        <f>IF($K87="○",VLOOKUP($C87&amp;"-"&amp;JG$4,'05市民生活実感調査'!$A$3:$BC$218,COLUMN('05市民生活実感調査'!$BC:$BC),FALSE),"-")</f>
        <v>c</v>
      </c>
      <c r="JH87" s="878" t="str">
        <f>IF($L87="○",VLOOKUP($C87&amp;"-"&amp;JH$4,'05市民生活実感調査'!$A$3:$BC$218,COLUMN('05市民生活実感調査'!$BC:$BC),FALSE),"-")</f>
        <v>-</v>
      </c>
      <c r="JI87" s="878" t="str">
        <f>IF($M87="○",VLOOKUP($C87&amp;"-"&amp;JI$4,'05市民生活実感調査'!$A$3:$BC$218,COLUMN('05市民生活実感調査'!$BC:$BC),FALSE),"-")</f>
        <v>-</v>
      </c>
      <c r="JJ87" s="878" t="str">
        <f>IF($N87="○",VLOOKUP($C87&amp;"-"&amp;JJ$4,'05市民生活実感調査'!$A$3:$BC$218,COLUMN('05市民生活実感調査'!$BC:$BC),FALSE),"-")</f>
        <v>-</v>
      </c>
      <c r="JK87" s="878" t="str">
        <f>IF($O87="○",VLOOKUP($C87&amp;"-"&amp;JK$4,'05市民生活実感調査'!$A$3:$BC$218,COLUMN('05市民生活実感調査'!$BC:$BC),FALSE),"-")</f>
        <v>-</v>
      </c>
      <c r="JL87" s="878" t="str">
        <f>IF($P87="○",VLOOKUP($C87&amp;"-"&amp;JL$4,'05市民生活実感調査'!$A$3:$BC$218,COLUMN('05市民生活実感調査'!$BC:$BC),FALSE),"-")</f>
        <v>-</v>
      </c>
      <c r="JM87" s="878" t="str">
        <f>IF($Q87="○",VLOOKUP($C87&amp;"-"&amp;JM$4,'05市民生活実感調査'!$A$3:$BC$218,COLUMN('05市民生活実感調査'!$BC:$BC),FALSE),"-")</f>
        <v>-</v>
      </c>
      <c r="JN87" s="878" t="str">
        <f>IF($R87="○",VLOOKUP($C87&amp;"-"&amp;JN$4,'05市民生活実感調査'!$A$3:$BC$218,COLUMN('05市民生活実感調査'!$BC:$BC),FALSE),"-")</f>
        <v>-</v>
      </c>
      <c r="JO87" s="879" t="str">
        <f t="shared" si="370"/>
        <v>c</v>
      </c>
      <c r="JP87" s="877">
        <f t="shared" si="371"/>
        <v>2</v>
      </c>
      <c r="JQ87" s="878" t="str">
        <f t="shared" si="372"/>
        <v/>
      </c>
      <c r="JR87" s="878" t="str">
        <f t="shared" si="373"/>
        <v/>
      </c>
      <c r="JS87" s="878" t="str">
        <f t="shared" si="374"/>
        <v/>
      </c>
      <c r="JT87" s="878" t="str">
        <f t="shared" si="375"/>
        <v/>
      </c>
      <c r="JU87" s="878" t="str">
        <f t="shared" si="376"/>
        <v/>
      </c>
      <c r="JV87" s="878" t="str">
        <f t="shared" si="377"/>
        <v/>
      </c>
      <c r="JW87" s="878" t="str">
        <f t="shared" si="378"/>
        <v/>
      </c>
      <c r="JX87" s="840">
        <f t="shared" si="379"/>
        <v>0.5</v>
      </c>
      <c r="JY87" s="876" t="str">
        <f t="shared" si="405"/>
        <v>市民実感</v>
      </c>
      <c r="JZ87" s="863" t="str">
        <f t="shared" si="380"/>
        <v>「四季を楽しめるまち」を実現するためには、森林景観づくりの取組が推進された結果、三山全体の「山並み」や「自然風景」がどのように変化し、評価されているのかを知ることが欠かせないため、市民の実感に重み付けを行った。</v>
      </c>
      <c r="KA87" s="877" t="str">
        <f>VLOOKUP(IL87&amp;JO87&amp;JY87,プルダウン!$AC$2:$AD$71,2,FALSE)</f>
        <v>B</v>
      </c>
      <c r="KB87" s="859" t="str">
        <f>VLOOKUP(KA87,プルダウン!$A$1:$B$6,2,FALSE)</f>
        <v>政策の目的がかなり達成されている</v>
      </c>
      <c r="KC87" s="860"/>
      <c r="KD87" s="859"/>
      <c r="KE87" s="883" t="str">
        <f>VLOOKUP($A87&amp;"-"&amp;KE$4,'04施策の客観指標'!$A$4:$AY$1029,COLUMN('04施策の客観指標'!$AX:$AX),FALSE)</f>
        <v>a</v>
      </c>
      <c r="KF87" s="813" t="str">
        <f>VLOOKUP($A87&amp;"-"&amp;KF$4,'04施策の客観指標'!$A$4:$AY$1029,COLUMN('04施策の客観指標'!$AX:$AX),FALSE)</f>
        <v>-</v>
      </c>
      <c r="KG87" s="813" t="str">
        <f>VLOOKUP($A87&amp;"-"&amp;KG$4,'04施策の客観指標'!$A$4:$AY$1029,COLUMN('04施策の客観指標'!$AX:$AX),FALSE)</f>
        <v>-</v>
      </c>
      <c r="KH87" s="813" t="str">
        <f>VLOOKUP($A87&amp;"-"&amp;KH$4,'04施策の客観指標'!$A$4:$AY$1029,COLUMN('04施策の客観指標'!$AX:$AX),FALSE)</f>
        <v>-</v>
      </c>
      <c r="KI87" s="813" t="str">
        <f>VLOOKUP($A87&amp;"-"&amp;KI$4,'04施策の客観指標'!$A$4:$AY$1029,COLUMN('04施策の客観指標'!$AX:$AX),FALSE)</f>
        <v>-</v>
      </c>
      <c r="KJ87" s="813" t="str">
        <f>VLOOKUP($A87&amp;"-"&amp;KJ$4,'04施策の客観指標'!$A$4:$AY$1029,COLUMN('04施策の客観指標'!$AX:$AX),FALSE)</f>
        <v>-</v>
      </c>
      <c r="KK87" s="813" t="str">
        <f>VLOOKUP($A87&amp;"-"&amp;KK$4,'04施策の客観指標'!$A$4:$AY$1029,COLUMN('04施策の客観指標'!$AX:$AX),FALSE)</f>
        <v>-</v>
      </c>
      <c r="KL87" s="813" t="str">
        <f>VLOOKUP($A87&amp;"-"&amp;KL$4,'04施策の客観指標'!$A$4:$AY$1029,COLUMN('04施策の客観指標'!$AX:$AX),FALSE)</f>
        <v>-</v>
      </c>
      <c r="KM87" s="813" t="str">
        <f>VLOOKUP($A87&amp;"-"&amp;KM$4,'04施策の客観指標'!$A$4:$AY$1029,COLUMN('04施策の客観指標'!$AX:$AX),FALSE)</f>
        <v>-</v>
      </c>
      <c r="KN87" s="814" t="str">
        <f t="shared" si="381"/>
        <v>a</v>
      </c>
      <c r="KO87" s="423">
        <f>IF(KE87="-","-",VLOOKUP($A87&amp;"-"&amp;KE$4,'04施策の客観指標'!$A$4:$AY$1029,COLUMN('04施策の客観指標'!$AY:$AY),FALSE))</f>
        <v>1</v>
      </c>
      <c r="KP87" s="423" t="str">
        <f>IF(KF87="-","-",VLOOKUP($A87&amp;"-"&amp;KF$4,'04施策の客観指標'!$A$4:$AY$1029,COLUMN('04施策の客観指標'!$AY:$AY),FALSE))</f>
        <v>-</v>
      </c>
      <c r="KQ87" s="423" t="str">
        <f>IF(KG87="-","-",VLOOKUP($A87&amp;"-"&amp;KG$4,'04施策の客観指標'!$A$4:$AY$1029,COLUMN('04施策の客観指標'!$AY:$AY),FALSE))</f>
        <v>-</v>
      </c>
      <c r="KR87" s="423" t="str">
        <f>IF(KH87="-","-",VLOOKUP($A87&amp;"-"&amp;KH$4,'04施策の客観指標'!$A$4:$AY$1029,COLUMN('04施策の客観指標'!$AY:$AY),FALSE))</f>
        <v>-</v>
      </c>
      <c r="KS87" s="423" t="str">
        <f>IF(KI87="-","-",VLOOKUP($A87&amp;"-"&amp;KI$4,'04施策の客観指標'!$A$4:$AY$1029,COLUMN('04施策の客観指標'!$AY:$AY),FALSE))</f>
        <v>-</v>
      </c>
      <c r="KT87" s="423" t="str">
        <f>IF(KJ87="-","-",VLOOKUP($A87&amp;"-"&amp;KJ$4,'04施策の客観指標'!$A$4:$AY$1029,COLUMN('04施策の客観指標'!$AY:$AY),FALSE))</f>
        <v>-</v>
      </c>
      <c r="KU87" s="423" t="str">
        <f>IF(KK87="-","-",VLOOKUP($A87&amp;"-"&amp;KK$4,'04施策の客観指標'!$A$4:$AY$1029,COLUMN('04施策の客観指標'!$AY:$AY),FALSE))</f>
        <v>-</v>
      </c>
      <c r="KV87" s="423" t="str">
        <f>IF(KL87="-","-",VLOOKUP($A87&amp;"-"&amp;KL$4,'04施策の客観指標'!$A$4:$AY$1029,COLUMN('04施策の客観指標'!$AY:$AY),FALSE))</f>
        <v>-</v>
      </c>
      <c r="KW87" s="423" t="str">
        <f>IF(KM87="-","-",VLOOKUP($A87&amp;"-"&amp;KM$4,'04施策の客観指標'!$A$4:$AY$1029,COLUMN('04施策の客観指標'!$AY:$AY),FALSE))</f>
        <v>-</v>
      </c>
      <c r="KX87" s="234">
        <f t="shared" si="382"/>
        <v>1</v>
      </c>
      <c r="KY87" s="237">
        <f t="shared" si="383"/>
        <v>4</v>
      </c>
      <c r="KZ87" s="187" t="str">
        <f t="shared" si="384"/>
        <v/>
      </c>
      <c r="LA87" s="187" t="str">
        <f t="shared" si="385"/>
        <v/>
      </c>
      <c r="LB87" s="187" t="str">
        <f t="shared" si="386"/>
        <v/>
      </c>
      <c r="LC87" s="187" t="str">
        <f t="shared" si="387"/>
        <v/>
      </c>
      <c r="LD87" s="187" t="str">
        <f t="shared" si="388"/>
        <v/>
      </c>
      <c r="LE87" s="187" t="str">
        <f t="shared" si="389"/>
        <v/>
      </c>
      <c r="LF87" s="187" t="str">
        <f t="shared" si="390"/>
        <v/>
      </c>
      <c r="LG87" s="187" t="str">
        <f t="shared" si="391"/>
        <v/>
      </c>
      <c r="LH87" s="240">
        <f t="shared" si="392"/>
        <v>1</v>
      </c>
      <c r="LI87" s="820" t="str">
        <f>IF($K87="○",VLOOKUP($C87&amp;"-"&amp;LI$4,'05市民生活実感調査'!$A$3:$BM$218,COLUMN('05市民生活実感調査'!$BM:$BM),FALSE),"-")</f>
        <v>b</v>
      </c>
      <c r="LJ87" s="821" t="str">
        <f>IF($L87="○",VLOOKUP($C87&amp;"-"&amp;LJ$4,'05市民生活実感調査'!$A$3:$BM$218,COLUMN('05市民生活実感調査'!$BM:$BM),FALSE),"-")</f>
        <v>-</v>
      </c>
      <c r="LK87" s="821" t="str">
        <f>IF($M87="○",VLOOKUP($C87&amp;"-"&amp;LK$4,'05市民生活実感調査'!$A$3:$BM$218,COLUMN('05市民生活実感調査'!$BM:$BM),FALSE),"-")</f>
        <v>-</v>
      </c>
      <c r="LL87" s="821" t="str">
        <f>IF($N87="○",VLOOKUP($C87&amp;"-"&amp;LL$4,'05市民生活実感調査'!$A$3:$BM$218,COLUMN('05市民生活実感調査'!$BM:$BM),FALSE),"-")</f>
        <v>-</v>
      </c>
      <c r="LM87" s="821" t="str">
        <f>IF($O87="○",VLOOKUP($C87&amp;"-"&amp;LM$4,'05市民生活実感調査'!$A$3:$BM$218,COLUMN('05市民生活実感調査'!$BM:$BM),FALSE),"-")</f>
        <v>-</v>
      </c>
      <c r="LN87" s="821" t="str">
        <f>IF($P87="○",VLOOKUP($C87&amp;"-"&amp;LN$4,'05市民生活実感調査'!$A$3:$BM$218,COLUMN('05市民生活実感調査'!$BM:$BM),FALSE),"-")</f>
        <v>-</v>
      </c>
      <c r="LO87" s="821" t="str">
        <f>IF($Q87="○",VLOOKUP($C87&amp;"-"&amp;LO$4,'05市民生活実感調査'!$A$3:$BM$218,COLUMN('05市民生活実感調査'!$BM:$BM),FALSE),"-")</f>
        <v>-</v>
      </c>
      <c r="LP87" s="821" t="str">
        <f>IF($R87="○",VLOOKUP($C87&amp;"-"&amp;LP$4,'05市民生活実感調査'!$A$3:$BM$218,COLUMN('05市民生活実感調査'!$BM:$BM),FALSE),"-")</f>
        <v>-</v>
      </c>
      <c r="LQ87" s="822" t="str">
        <f t="shared" si="393"/>
        <v>b</v>
      </c>
      <c r="LR87" s="237">
        <f t="shared" si="394"/>
        <v>3</v>
      </c>
      <c r="LS87" s="187" t="str">
        <f t="shared" si="395"/>
        <v/>
      </c>
      <c r="LT87" s="187" t="str">
        <f t="shared" si="396"/>
        <v/>
      </c>
      <c r="LU87" s="187" t="str">
        <f t="shared" si="397"/>
        <v/>
      </c>
      <c r="LV87" s="187" t="str">
        <f t="shared" si="398"/>
        <v/>
      </c>
      <c r="LW87" s="187" t="str">
        <f t="shared" si="399"/>
        <v/>
      </c>
      <c r="LX87" s="187" t="str">
        <f t="shared" si="400"/>
        <v/>
      </c>
      <c r="LY87" s="187" t="str">
        <f t="shared" si="401"/>
        <v/>
      </c>
      <c r="LZ87" s="422">
        <f t="shared" si="402"/>
        <v>0.75</v>
      </c>
      <c r="MA87" s="103" t="str">
        <f t="shared" si="406"/>
        <v>市民実感</v>
      </c>
      <c r="MB87" s="104" t="str">
        <f t="shared" si="403"/>
        <v>「四季を楽しめるまち」を実現するためには、森林景観づくりの取組が推進された結果、三山全体の「山並み」や「自然風景」がどのように変化し、評価されているのかを知ることが欠かせないため、市民の実感に重み付けを行った。</v>
      </c>
      <c r="MC87" s="823" t="str">
        <f>VLOOKUP(KN87&amp;LQ87&amp;MA87,プルダウン!$AC$2:$AD$71,2,FALSE)</f>
        <v>B</v>
      </c>
      <c r="MD87" s="824" t="str">
        <f>VLOOKUP(MC87,プルダウン!$A$1:$B$6,2,FALSE)</f>
        <v>政策の目的がかなり達成されている</v>
      </c>
      <c r="ME87" s="91"/>
      <c r="MF87" s="190"/>
    </row>
    <row r="88" spans="1:344" ht="180" customHeight="1">
      <c r="A88" s="231">
        <v>2202</v>
      </c>
      <c r="B88" s="104" t="s">
        <v>240</v>
      </c>
      <c r="C88" s="237">
        <f t="shared" si="264"/>
        <v>22</v>
      </c>
      <c r="D88" s="190" t="str">
        <f>IFERROR(VLOOKUP(C88,プルダウン!$L$2:$M$28,2,FALSE),"-")</f>
        <v>景観</v>
      </c>
      <c r="E88" s="104"/>
      <c r="F88" s="232" t="s">
        <v>1414</v>
      </c>
      <c r="G88" s="117" t="s">
        <v>1639</v>
      </c>
      <c r="H88" s="91"/>
      <c r="I88" s="117"/>
      <c r="J88" s="104"/>
      <c r="K88" s="420" t="s">
        <v>83</v>
      </c>
      <c r="L88" s="421" t="s">
        <v>383</v>
      </c>
      <c r="M88" s="421" t="s">
        <v>83</v>
      </c>
      <c r="N88" s="421" t="s">
        <v>83</v>
      </c>
      <c r="O88" s="421" t="s">
        <v>83</v>
      </c>
      <c r="P88" s="421" t="s">
        <v>83</v>
      </c>
      <c r="Q88" s="421" t="s">
        <v>83</v>
      </c>
      <c r="R88" s="422" t="s">
        <v>83</v>
      </c>
      <c r="S88" s="877" t="str">
        <f>VLOOKUP($A88&amp;"-"&amp;S$4,'04施策の客観指標'!$A$4:$AY$1029,COLUMN('04施策の客観指標'!$AS:$AS),FALSE)</f>
        <v>a</v>
      </c>
      <c r="T88" s="878" t="str">
        <f>VLOOKUP($A88&amp;"-"&amp;T$4,'04施策の客観指標'!$A$4:$AY$1029,COLUMN('04施策の客観指標'!$AS:$AS),FALSE)</f>
        <v>b</v>
      </c>
      <c r="U88" s="878" t="str">
        <f>VLOOKUP($A88&amp;"-"&amp;U$4,'04施策の客観指標'!$A$4:$AY$1029,COLUMN('04施策の客観指標'!$AS:$AS),FALSE)</f>
        <v>-</v>
      </c>
      <c r="V88" s="878" t="str">
        <f>VLOOKUP($A88&amp;"-"&amp;V$4,'04施策の客観指標'!$A$4:$AY$1029,COLUMN('04施策の客観指標'!$AS:$AS),FALSE)</f>
        <v>-</v>
      </c>
      <c r="W88" s="878" t="str">
        <f>VLOOKUP($A88&amp;"-"&amp;W$4,'04施策の客観指標'!$A$4:$AY$1029,COLUMN('04施策の客観指標'!$AS:$AS),FALSE)</f>
        <v>-</v>
      </c>
      <c r="X88" s="878" t="str">
        <f>VLOOKUP($A88&amp;"-"&amp;X$4,'04施策の客観指標'!$A$4:$AY$1029,COLUMN('04施策の客観指標'!$AS:$AS),FALSE)</f>
        <v>-</v>
      </c>
      <c r="Y88" s="878" t="str">
        <f>VLOOKUP($A88&amp;"-"&amp;Y$4,'04施策の客観指標'!$A$4:$AY$1029,COLUMN('04施策の客観指標'!$AS:$AS),FALSE)</f>
        <v>-</v>
      </c>
      <c r="Z88" s="878" t="str">
        <f>VLOOKUP($A88&amp;"-"&amp;Z$4,'04施策の客観指標'!$A$4:$AY$1029,COLUMN('04施策の客観指標'!$AS:$AS),FALSE)</f>
        <v>-</v>
      </c>
      <c r="AA88" s="852" t="str">
        <f>VLOOKUP($A88&amp;"-"&amp;AA$4,'04施策の客観指標'!$A$4:$AY$1029,COLUMN('04施策の客観指標'!$AS:$AS),FALSE)</f>
        <v>-</v>
      </c>
      <c r="AB88" s="876" t="str">
        <f t="shared" si="265"/>
        <v>a</v>
      </c>
      <c r="AC88" s="856">
        <v>1</v>
      </c>
      <c r="AD88" s="878">
        <v>1</v>
      </c>
      <c r="AE88" s="878" t="s">
        <v>83</v>
      </c>
      <c r="AF88" s="878" t="s">
        <v>83</v>
      </c>
      <c r="AG88" s="878" t="s">
        <v>83</v>
      </c>
      <c r="AH88" s="878" t="s">
        <v>83</v>
      </c>
      <c r="AI88" s="878" t="s">
        <v>83</v>
      </c>
      <c r="AJ88" s="878" t="s">
        <v>83</v>
      </c>
      <c r="AK88" s="878" t="s">
        <v>83</v>
      </c>
      <c r="AL88" s="879">
        <f t="shared" si="266"/>
        <v>2</v>
      </c>
      <c r="AM88" s="877">
        <f t="shared" si="267"/>
        <v>4</v>
      </c>
      <c r="AN88" s="878">
        <f t="shared" si="268"/>
        <v>3</v>
      </c>
      <c r="AO88" s="878" t="str">
        <f t="shared" si="269"/>
        <v/>
      </c>
      <c r="AP88" s="878" t="str">
        <f t="shared" si="270"/>
        <v/>
      </c>
      <c r="AQ88" s="878" t="str">
        <f t="shared" si="271"/>
        <v/>
      </c>
      <c r="AR88" s="878" t="str">
        <f t="shared" si="272"/>
        <v/>
      </c>
      <c r="AS88" s="878" t="str">
        <f t="shared" si="273"/>
        <v/>
      </c>
      <c r="AT88" s="878" t="str">
        <f t="shared" si="274"/>
        <v/>
      </c>
      <c r="AU88" s="852" t="str">
        <f t="shared" si="275"/>
        <v/>
      </c>
      <c r="AV88" s="855">
        <f t="shared" si="276"/>
        <v>0.875</v>
      </c>
      <c r="AW88" s="856" t="str">
        <f>IF($K88="○",VLOOKUP($C88&amp;"-"&amp;AW$4,'05市民生活実感調査'!$A$3:$BC$218,COLUMN('05市民生活実感調査'!$O:$O),FALSE),"-")</f>
        <v>-</v>
      </c>
      <c r="AX88" s="878" t="str">
        <f>IF($L88="○",VLOOKUP($C88&amp;"-"&amp;AX$4,'05市民生活実感調査'!$A$3:$BC$218,COLUMN('05市民生活実感調査'!$O:$O),FALSE),"-")</f>
        <v>b</v>
      </c>
      <c r="AY88" s="878" t="str">
        <f>IF($M88="○",VLOOKUP($C88&amp;"-"&amp;AY$4,'05市民生活実感調査'!$A$3:$BC$218,COLUMN('05市民生活実感調査'!$O:$O),FALSE),"-")</f>
        <v>-</v>
      </c>
      <c r="AZ88" s="878" t="str">
        <f>IF($N88="○",VLOOKUP($C88&amp;"-"&amp;AZ$4,'05市民生活実感調査'!$A$3:$BC$218,COLUMN('05市民生活実感調査'!$O:$O),FALSE),"-")</f>
        <v>-</v>
      </c>
      <c r="BA88" s="878" t="str">
        <f>IF($O88="○",VLOOKUP($C88&amp;"-"&amp;BA$4,'05市民生活実感調査'!$A$3:$BC$218,COLUMN('05市民生活実感調査'!$O:$O),FALSE),"-")</f>
        <v>-</v>
      </c>
      <c r="BB88" s="878" t="str">
        <f>IF($P88="○",VLOOKUP($C88&amp;"-"&amp;BB$4,'05市民生活実感調査'!$A$3:$BC$218,COLUMN('05市民生活実感調査'!$O:$O),FALSE),"-")</f>
        <v>-</v>
      </c>
      <c r="BC88" s="878" t="str">
        <f>IF($Q88="○",VLOOKUP($C88&amp;"-"&amp;BC$4,'05市民生活実感調査'!$A$3:$BC$218,COLUMN('05市民生活実感調査'!$O:$O),FALSE),"-")</f>
        <v>-</v>
      </c>
      <c r="BD88" s="878" t="str">
        <f>IF($R88="○",VLOOKUP($C88&amp;"-"&amp;BD$4,'05市民生活実感調査'!$A$3:$BC$218,COLUMN('05市民生活実感調査'!$O:$O),FALSE),"-")</f>
        <v>-</v>
      </c>
      <c r="BE88" s="879" t="str">
        <f t="shared" si="277"/>
        <v>b</v>
      </c>
      <c r="BF88" s="877" t="str">
        <f t="shared" si="278"/>
        <v/>
      </c>
      <c r="BG88" s="878">
        <f t="shared" si="279"/>
        <v>3</v>
      </c>
      <c r="BH88" s="878" t="str">
        <f t="shared" si="280"/>
        <v/>
      </c>
      <c r="BI88" s="878" t="str">
        <f t="shared" si="281"/>
        <v/>
      </c>
      <c r="BJ88" s="878" t="str">
        <f t="shared" si="282"/>
        <v/>
      </c>
      <c r="BK88" s="878" t="str">
        <f t="shared" si="283"/>
        <v/>
      </c>
      <c r="BL88" s="878" t="str">
        <f t="shared" si="284"/>
        <v/>
      </c>
      <c r="BM88" s="878" t="str">
        <f t="shared" si="285"/>
        <v/>
      </c>
      <c r="BN88" s="840">
        <f t="shared" si="286"/>
        <v>0.75</v>
      </c>
      <c r="BO88" s="880" t="s">
        <v>123</v>
      </c>
      <c r="BP88" s="863" t="s">
        <v>1941</v>
      </c>
      <c r="BQ88" s="877" t="s">
        <v>313</v>
      </c>
      <c r="BR88" s="887" t="str">
        <f>VLOOKUP(BQ88,プルダウン!$A$1:$B$6,2,FALSE)</f>
        <v>政策の目的がかなり達成されている</v>
      </c>
      <c r="BS88" s="860"/>
      <c r="BT88" s="887"/>
      <c r="BU88" s="863" t="s">
        <v>1460</v>
      </c>
      <c r="BV88" s="890" t="s">
        <v>1641</v>
      </c>
      <c r="BW88" s="889" t="str">
        <f>VLOOKUP($A88&amp;"-"&amp;BW$4,'04施策の客観指標'!$A$4:$AY$1029,COLUMN('04施策の客観指標'!$AT:$AT),FALSE)</f>
        <v>a</v>
      </c>
      <c r="BX88" s="878" t="str">
        <f>VLOOKUP($A88&amp;"-"&amp;BX$4,'04施策の客観指標'!$A$4:$AY$1029,COLUMN('04施策の客観指標'!$AT:$AT),FALSE)</f>
        <v>a</v>
      </c>
      <c r="BY88" s="878" t="str">
        <f>VLOOKUP($A88&amp;"-"&amp;BY$4,'04施策の客観指標'!$A$4:$AY$1029,COLUMN('04施策の客観指標'!$AT:$AT),FALSE)</f>
        <v>-</v>
      </c>
      <c r="BZ88" s="878" t="str">
        <f>VLOOKUP($A88&amp;"-"&amp;BZ$4,'04施策の客観指標'!$A$4:$AY$1029,COLUMN('04施策の客観指標'!$AT:$AT),FALSE)</f>
        <v>-</v>
      </c>
      <c r="CA88" s="878" t="str">
        <f>VLOOKUP($A88&amp;"-"&amp;CA$4,'04施策の客観指標'!$A$4:$AY$1029,COLUMN('04施策の客観指標'!$AT:$AT),FALSE)</f>
        <v>-</v>
      </c>
      <c r="CB88" s="878" t="str">
        <f>VLOOKUP($A88&amp;"-"&amp;CB$4,'04施策の客観指標'!$A$4:$AY$1029,COLUMN('04施策の客観指標'!$AT:$AT),FALSE)</f>
        <v>-</v>
      </c>
      <c r="CC88" s="878" t="str">
        <f>VLOOKUP($A88&amp;"-"&amp;CC$4,'04施策の客観指標'!$A$4:$AY$1029,COLUMN('04施策の客観指標'!$AT:$AT),FALSE)</f>
        <v>-</v>
      </c>
      <c r="CD88" s="878" t="str">
        <f>VLOOKUP($A88&amp;"-"&amp;CD$4,'04施策の客観指標'!$A$4:$AY$1029,COLUMN('04施策の客観指標'!$AT:$AT),FALSE)</f>
        <v>-</v>
      </c>
      <c r="CE88" s="852" t="str">
        <f>VLOOKUP($A88&amp;"-"&amp;CE$4,'04施策の客観指標'!$A$4:$AY$1029,COLUMN('04施策の客観指標'!$AT:$AT),FALSE)</f>
        <v>-</v>
      </c>
      <c r="CF88" s="879" t="str">
        <f t="shared" si="287"/>
        <v>a</v>
      </c>
      <c r="CG88" s="856">
        <f>IF(BW88="-","-",VLOOKUP($A88&amp;"-"&amp;BW$4,'04施策の客観指標'!$A$4:$AY$1029,COLUMN('04施策の客観指標'!$AY:$AY),FALSE))</f>
        <v>1</v>
      </c>
      <c r="CH88" s="856">
        <f>IF(BX88="-","-",VLOOKUP($A88&amp;"-"&amp;BX$4,'04施策の客観指標'!$A$4:$AY$1029,COLUMN('04施策の客観指標'!$AY:$AY),FALSE))</f>
        <v>1</v>
      </c>
      <c r="CI88" s="856" t="str">
        <f>IF(BY88="-","-",VLOOKUP($A88&amp;"-"&amp;BY$4,'04施策の客観指標'!$A$4:$AY$1029,COLUMN('04施策の客観指標'!$AY:$AY),FALSE))</f>
        <v>-</v>
      </c>
      <c r="CJ88" s="856" t="str">
        <f>IF(BZ88="-","-",VLOOKUP($A88&amp;"-"&amp;BZ$4,'04施策の客観指標'!$A$4:$AY$1029,COLUMN('04施策の客観指標'!$AY:$AY),FALSE))</f>
        <v>-</v>
      </c>
      <c r="CK88" s="856" t="str">
        <f>IF(CA88="-","-",VLOOKUP($A88&amp;"-"&amp;CA$4,'04施策の客観指標'!$A$4:$AY$1029,COLUMN('04施策の客観指標'!$AY:$AY),FALSE))</f>
        <v>-</v>
      </c>
      <c r="CL88" s="856" t="str">
        <f>IF(CB88="-","-",VLOOKUP($A88&amp;"-"&amp;CB$4,'04施策の客観指標'!$A$4:$AY$1029,COLUMN('04施策の客観指標'!$AY:$AY),FALSE))</f>
        <v>-</v>
      </c>
      <c r="CM88" s="856" t="str">
        <f>IF(CC88="-","-",VLOOKUP($A88&amp;"-"&amp;CC$4,'04施策の客観指標'!$A$4:$AY$1029,COLUMN('04施策の客観指標'!$AY:$AY),FALSE))</f>
        <v>-</v>
      </c>
      <c r="CN88" s="856" t="str">
        <f>IF(CD88="-","-",VLOOKUP($A88&amp;"-"&amp;CD$4,'04施策の客観指標'!$A$4:$AY$1029,COLUMN('04施策の客観指標'!$AY:$AY),FALSE))</f>
        <v>-</v>
      </c>
      <c r="CO88" s="856" t="str">
        <f>IF(CE88="-","-",VLOOKUP($A88&amp;"-"&amp;CE$4,'04施策の客観指標'!$A$4:$AY$1029,COLUMN('04施策の客観指標'!$AY:$AY),FALSE))</f>
        <v>-</v>
      </c>
      <c r="CP88" s="879">
        <f t="shared" si="288"/>
        <v>2</v>
      </c>
      <c r="CQ88" s="877">
        <f t="shared" si="289"/>
        <v>4</v>
      </c>
      <c r="CR88" s="878">
        <f t="shared" si="290"/>
        <v>4</v>
      </c>
      <c r="CS88" s="878" t="str">
        <f t="shared" si="291"/>
        <v/>
      </c>
      <c r="CT88" s="878" t="str">
        <f t="shared" si="292"/>
        <v/>
      </c>
      <c r="CU88" s="878" t="str">
        <f t="shared" si="293"/>
        <v/>
      </c>
      <c r="CV88" s="878" t="str">
        <f t="shared" si="294"/>
        <v/>
      </c>
      <c r="CW88" s="878" t="str">
        <f t="shared" si="295"/>
        <v/>
      </c>
      <c r="CX88" s="878" t="str">
        <f t="shared" si="296"/>
        <v/>
      </c>
      <c r="CY88" s="878" t="str">
        <f t="shared" si="297"/>
        <v/>
      </c>
      <c r="CZ88" s="855">
        <f t="shared" si="298"/>
        <v>1</v>
      </c>
      <c r="DA88" s="877" t="str">
        <f>IF($K88="○",VLOOKUP($C88&amp;"-"&amp;DA$4,'05市民生活実感調査'!$A$3:$BC$218,COLUMN('05市民生活実感調査'!$Y:$Y),FALSE),"-")</f>
        <v>-</v>
      </c>
      <c r="DB88" s="878" t="str">
        <f>IF($L88="○",VLOOKUP($C88&amp;"-"&amp;DB$4,'05市民生活実感調査'!$A$3:$BC$218,COLUMN('05市民生活実感調査'!$Y:$Y),FALSE),"-")</f>
        <v>b</v>
      </c>
      <c r="DC88" s="878" t="str">
        <f>IF($M88="○",VLOOKUP($C88&amp;"-"&amp;DC$4,'05市民生活実感調査'!$A$3:$BC$218,COLUMN('05市民生活実感調査'!$Y:$Y),FALSE),"-")</f>
        <v>-</v>
      </c>
      <c r="DD88" s="878" t="str">
        <f>IF($N88="○",VLOOKUP($C88&amp;"-"&amp;DD$4,'05市民生活実感調査'!$A$3:$BC$218,COLUMN('05市民生活実感調査'!$Y:$Y),FALSE),"-")</f>
        <v>-</v>
      </c>
      <c r="DE88" s="878" t="str">
        <f>IF($O88="○",VLOOKUP($C88&amp;"-"&amp;DE$4,'05市民生活実感調査'!$A$3:$BC$218,COLUMN('05市民生活実感調査'!$Y:$Y),FALSE),"-")</f>
        <v>-</v>
      </c>
      <c r="DF88" s="878" t="str">
        <f>IF($P88="○",VLOOKUP($C88&amp;"-"&amp;DF$4,'05市民生活実感調査'!$A$3:$BC$218,COLUMN('05市民生活実感調査'!$Y:$Y),FALSE),"-")</f>
        <v>-</v>
      </c>
      <c r="DG88" s="878" t="str">
        <f>IF($Q88="○",VLOOKUP($C88&amp;"-"&amp;DG$4,'05市民生活実感調査'!$A$3:$BC$218,COLUMN('05市民生活実感調査'!$Y:$Y),FALSE),"-")</f>
        <v>-</v>
      </c>
      <c r="DH88" s="878" t="str">
        <f>IF($R88="○",VLOOKUP($C88&amp;"-"&amp;DH$4,'05市民生活実感調査'!$A$3:$BC$218,COLUMN('05市民生活実感調査'!$Y:$Y),FALSE),"-")</f>
        <v>-</v>
      </c>
      <c r="DI88" s="879" t="str">
        <f t="shared" si="299"/>
        <v>b</v>
      </c>
      <c r="DJ88" s="877" t="str">
        <f t="shared" si="300"/>
        <v/>
      </c>
      <c r="DK88" s="878">
        <f t="shared" si="301"/>
        <v>3</v>
      </c>
      <c r="DL88" s="878" t="str">
        <f t="shared" si="302"/>
        <v/>
      </c>
      <c r="DM88" s="878" t="str">
        <f t="shared" si="303"/>
        <v/>
      </c>
      <c r="DN88" s="878" t="str">
        <f t="shared" si="404"/>
        <v/>
      </c>
      <c r="DO88" s="878" t="str">
        <f t="shared" si="304"/>
        <v/>
      </c>
      <c r="DP88" s="878" t="str">
        <f t="shared" si="305"/>
        <v/>
      </c>
      <c r="DQ88" s="878" t="str">
        <f t="shared" si="306"/>
        <v/>
      </c>
      <c r="DR88" s="840">
        <f t="shared" si="307"/>
        <v>0.75</v>
      </c>
      <c r="DS88" s="876" t="str">
        <f t="shared" si="308"/>
        <v>市民実感</v>
      </c>
      <c r="DT88" s="863" t="str">
        <f t="shared" si="309"/>
        <v>景観上の規制や誘導など、本市の景観に関する取組を推進した結果、京都らしい町並み景観が守られていると市民が実感し、良好な景観の保全・創出につながっていると感じることが重要であることから、市民の実感に重み付けを行った。</v>
      </c>
      <c r="DU88" s="877" t="str">
        <f>VLOOKUP(CF88&amp;DI88&amp;DS88,プルダウン!$AC$2:$AD$71,2,FALSE)</f>
        <v>B</v>
      </c>
      <c r="DV88" s="859" t="str">
        <f>VLOOKUP(DU88,プルダウン!$A$1:$B$6,2,FALSE)</f>
        <v>政策の目的がかなり達成されている</v>
      </c>
      <c r="DW88" s="860"/>
      <c r="DX88" s="859"/>
      <c r="DY88" s="889" t="str">
        <f>VLOOKUP($A88&amp;"-"&amp;DY$4,'04施策の客観指標'!$A$4:$AY$1029,COLUMN('04施策の客観指標'!$AU:$AU),FALSE)</f>
        <v>a</v>
      </c>
      <c r="DZ88" s="878" t="str">
        <f>VLOOKUP($A88&amp;"-"&amp;DZ$4,'04施策の客観指標'!$A$4:$AY$1029,COLUMN('04施策の客観指標'!$AU:$AU),FALSE)</f>
        <v>a</v>
      </c>
      <c r="EA88" s="878" t="str">
        <f>VLOOKUP($A88&amp;"-"&amp;EA$4,'04施策の客観指標'!$A$4:$AY$1029,COLUMN('04施策の客観指標'!$AU:$AU),FALSE)</f>
        <v>-</v>
      </c>
      <c r="EB88" s="878" t="str">
        <f>VLOOKUP($A88&amp;"-"&amp;EB$4,'04施策の客観指標'!$A$4:$AY$1029,COLUMN('04施策の客観指標'!$AU:$AU),FALSE)</f>
        <v>-</v>
      </c>
      <c r="EC88" s="878" t="str">
        <f>VLOOKUP($A88&amp;"-"&amp;EC$4,'04施策の客観指標'!$A$4:$AY$1029,COLUMN('04施策の客観指標'!$AU:$AU),FALSE)</f>
        <v>-</v>
      </c>
      <c r="ED88" s="878" t="str">
        <f>VLOOKUP($A88&amp;"-"&amp;ED$4,'04施策の客観指標'!$A$4:$AY$1029,COLUMN('04施策の客観指標'!$AU:$AU),FALSE)</f>
        <v>-</v>
      </c>
      <c r="EE88" s="878" t="str">
        <f>VLOOKUP($A88&amp;"-"&amp;EE$4,'04施策の客観指標'!$A$4:$AY$1029,COLUMN('04施策の客観指標'!$AU:$AU),FALSE)</f>
        <v>-</v>
      </c>
      <c r="EF88" s="878" t="str">
        <f>VLOOKUP($A88&amp;"-"&amp;EF$4,'04施策の客観指標'!$A$4:$AY$1029,COLUMN('04施策の客観指標'!$AU:$AU),FALSE)</f>
        <v>-</v>
      </c>
      <c r="EG88" s="878" t="str">
        <f>VLOOKUP($A88&amp;"-"&amp;EG$4,'04施策の客観指標'!$A$4:$AY$1029,COLUMN('04施策の客観指標'!$AU:$AU),FALSE)</f>
        <v>-</v>
      </c>
      <c r="EH88" s="879" t="str">
        <f t="shared" si="310"/>
        <v>a</v>
      </c>
      <c r="EI88" s="895">
        <f>IF(DY88="-","-",VLOOKUP($A88&amp;"-"&amp;DY$4,'04施策の客観指標'!$A$4:$AY$1029,COLUMN('04施策の客観指標'!$AY:$AY),FALSE))</f>
        <v>1</v>
      </c>
      <c r="EJ88" s="895">
        <f>IF(DZ88="-","-",VLOOKUP($A88&amp;"-"&amp;DZ$4,'04施策の客観指標'!$A$4:$AY$1029,COLUMN('04施策の客観指標'!$AY:$AY),FALSE))</f>
        <v>1</v>
      </c>
      <c r="EK88" s="895" t="str">
        <f>IF(EA88="-","-",VLOOKUP($A88&amp;"-"&amp;EA$4,'04施策の客観指標'!$A$4:$AY$1029,COLUMN('04施策の客観指標'!$AY:$AY),FALSE))</f>
        <v>-</v>
      </c>
      <c r="EL88" s="895" t="str">
        <f>IF(EB88="-","-",VLOOKUP($A88&amp;"-"&amp;EB$4,'04施策の客観指標'!$A$4:$AY$1029,COLUMN('04施策の客観指標'!$AY:$AY),FALSE))</f>
        <v>-</v>
      </c>
      <c r="EM88" s="895" t="str">
        <f>IF(EC88="-","-",VLOOKUP($A88&amp;"-"&amp;EC$4,'04施策の客観指標'!$A$4:$AY$1029,COLUMN('04施策の客観指標'!$AY:$AY),FALSE))</f>
        <v>-</v>
      </c>
      <c r="EN88" s="895" t="str">
        <f>IF(ED88="-","-",VLOOKUP($A88&amp;"-"&amp;ED$4,'04施策の客観指標'!$A$4:$AY$1029,COLUMN('04施策の客観指標'!$AY:$AY),FALSE))</f>
        <v>-</v>
      </c>
      <c r="EO88" s="895" t="str">
        <f>IF(EE88="-","-",VLOOKUP($A88&amp;"-"&amp;EE$4,'04施策の客観指標'!$A$4:$AY$1029,COLUMN('04施策の客観指標'!$AY:$AY),FALSE))</f>
        <v>-</v>
      </c>
      <c r="EP88" s="895" t="str">
        <f>IF(EF88="-","-",VLOOKUP($A88&amp;"-"&amp;EF$4,'04施策の客観指標'!$A$4:$AY$1029,COLUMN('04施策の客観指標'!$AY:$AY),FALSE))</f>
        <v>-</v>
      </c>
      <c r="EQ88" s="895" t="str">
        <f>IF(EG88="-","-",VLOOKUP($A88&amp;"-"&amp;EG$4,'04施策の客観指標'!$A$4:$AY$1029,COLUMN('04施策の客観指標'!$AY:$AY),FALSE))</f>
        <v>-</v>
      </c>
      <c r="ER88" s="879">
        <f t="shared" si="311"/>
        <v>2</v>
      </c>
      <c r="ES88" s="877">
        <f t="shared" si="312"/>
        <v>4</v>
      </c>
      <c r="ET88" s="878">
        <f t="shared" si="313"/>
        <v>4</v>
      </c>
      <c r="EU88" s="878" t="str">
        <f t="shared" si="314"/>
        <v/>
      </c>
      <c r="EV88" s="878" t="str">
        <f t="shared" si="315"/>
        <v/>
      </c>
      <c r="EW88" s="878" t="str">
        <f t="shared" si="316"/>
        <v/>
      </c>
      <c r="EX88" s="878" t="str">
        <f t="shared" si="317"/>
        <v/>
      </c>
      <c r="EY88" s="878" t="str">
        <f t="shared" si="318"/>
        <v/>
      </c>
      <c r="EZ88" s="878" t="str">
        <f t="shared" si="319"/>
        <v/>
      </c>
      <c r="FA88" s="878" t="str">
        <f t="shared" si="320"/>
        <v/>
      </c>
      <c r="FB88" s="855">
        <f t="shared" si="321"/>
        <v>1</v>
      </c>
      <c r="FC88" s="877" t="str">
        <f>IF($K88="○",VLOOKUP($C88&amp;"-"&amp;FC$4,'05市民生活実感調査'!$A$3:$BC$218,COLUMN('05市民生活実感調査'!$AI:$AI),FALSE),"-")</f>
        <v>-</v>
      </c>
      <c r="FD88" s="878" t="str">
        <f>IF($L88="○",VLOOKUP($C88&amp;"-"&amp;FD$4,'05市民生活実感調査'!$A$3:$BC$218,COLUMN('05市民生活実感調査'!$AI:$AI),FALSE),"-")</f>
        <v>c</v>
      </c>
      <c r="FE88" s="878" t="str">
        <f>IF($M88="○",VLOOKUP($C88&amp;"-"&amp;FE$4,'05市民生活実感調査'!$A$3:$BC$218,COLUMN('05市民生活実感調査'!$AI:$AI),FALSE),"-")</f>
        <v>-</v>
      </c>
      <c r="FF88" s="878" t="str">
        <f>IF($N88="○",VLOOKUP($C88&amp;"-"&amp;FF$4,'05市民生活実感調査'!$A$3:$BC$218,COLUMN('05市民生活実感調査'!$AI:$AI),FALSE),"-")</f>
        <v>-</v>
      </c>
      <c r="FG88" s="878" t="str">
        <f>IF($O88="○",VLOOKUP($C88&amp;"-"&amp;FG$4,'05市民生活実感調査'!$A$3:$BC$218,COLUMN('05市民生活実感調査'!$AI:$AI),FALSE),"-")</f>
        <v>-</v>
      </c>
      <c r="FH88" s="878" t="str">
        <f>IF($P88="○",VLOOKUP($C88&amp;"-"&amp;FH$4,'05市民生活実感調査'!$A$3:$BC$218,COLUMN('05市民生活実感調査'!$AI:$AI),FALSE),"-")</f>
        <v>-</v>
      </c>
      <c r="FI88" s="878" t="str">
        <f>IF($Q88="○",VLOOKUP($C88&amp;"-"&amp;FI$4,'05市民生活実感調査'!$A$3:$BC$218,COLUMN('05市民生活実感調査'!$AI:$AI),FALSE),"-")</f>
        <v>-</v>
      </c>
      <c r="FJ88" s="878" t="str">
        <f>IF($R88="○",VLOOKUP($C88&amp;"-"&amp;FJ$4,'05市民生活実感調査'!$A$3:$BC$218,COLUMN('05市民生活実感調査'!$AI:$AI),FALSE),"-")</f>
        <v>-</v>
      </c>
      <c r="FK88" s="879" t="str">
        <f t="shared" si="322"/>
        <v>c</v>
      </c>
      <c r="FL88" s="877" t="str">
        <f t="shared" si="323"/>
        <v/>
      </c>
      <c r="FM88" s="878">
        <f t="shared" si="324"/>
        <v>2</v>
      </c>
      <c r="FN88" s="878" t="str">
        <f t="shared" si="325"/>
        <v/>
      </c>
      <c r="FO88" s="878" t="str">
        <f t="shared" si="326"/>
        <v/>
      </c>
      <c r="FP88" s="878" t="str">
        <f t="shared" si="327"/>
        <v/>
      </c>
      <c r="FQ88" s="878" t="str">
        <f t="shared" si="328"/>
        <v/>
      </c>
      <c r="FR88" s="878" t="str">
        <f t="shared" si="329"/>
        <v/>
      </c>
      <c r="FS88" s="878" t="str">
        <f t="shared" si="330"/>
        <v/>
      </c>
      <c r="FT88" s="840">
        <f t="shared" si="331"/>
        <v>0.5</v>
      </c>
      <c r="FU88" s="876" t="str">
        <f t="shared" si="332"/>
        <v>市民実感</v>
      </c>
      <c r="FV88" s="863" t="str">
        <f t="shared" si="333"/>
        <v>景観上の規制や誘導など、本市の景観に関する取組を推進した結果、京都らしい町並み景観が守られていると市民が実感し、良好な景観の保全・創出につながっていると感じることが重要であることから、市民の実感に重み付けを行った。</v>
      </c>
      <c r="FW88" s="877" t="str">
        <f>VLOOKUP(EH88&amp;FK88&amp;FU88,プルダウン!$AC$2:$AD$71,2,FALSE)</f>
        <v>B</v>
      </c>
      <c r="FX88" s="859" t="str">
        <f>VLOOKUP(FW88,プルダウン!$A$1:$B$6,2,FALSE)</f>
        <v>政策の目的がかなり達成されている</v>
      </c>
      <c r="FY88" s="860"/>
      <c r="FZ88" s="859"/>
      <c r="GA88" s="889" t="str">
        <f>VLOOKUP($A88&amp;"-"&amp;GA$4,'04施策の客観指標'!$A$4:$AY$1029,COLUMN('04施策の客観指標'!$AV:$AV),FALSE)</f>
        <v>a</v>
      </c>
      <c r="GB88" s="878" t="str">
        <f>VLOOKUP($A88&amp;"-"&amp;GB$4,'04施策の客観指標'!$A$4:$AY$1029,COLUMN('04施策の客観指標'!$AV:$AV),FALSE)</f>
        <v>a</v>
      </c>
      <c r="GC88" s="878" t="str">
        <f>VLOOKUP($A88&amp;"-"&amp;GC$4,'04施策の客観指標'!$A$4:$AY$1029,COLUMN('04施策の客観指標'!$AV:$AV),FALSE)</f>
        <v>-</v>
      </c>
      <c r="GD88" s="878" t="str">
        <f>VLOOKUP($A88&amp;"-"&amp;GD$4,'04施策の客観指標'!$A$4:$AY$1029,COLUMN('04施策の客観指標'!$AV:$AV),FALSE)</f>
        <v>-</v>
      </c>
      <c r="GE88" s="878" t="str">
        <f>VLOOKUP($A88&amp;"-"&amp;GE$4,'04施策の客観指標'!$A$4:$AY$1029,COLUMN('04施策の客観指標'!$AV:$AV),FALSE)</f>
        <v>-</v>
      </c>
      <c r="GF88" s="878" t="str">
        <f>VLOOKUP($A88&amp;"-"&amp;GF$4,'04施策の客観指標'!$A$4:$AY$1029,COLUMN('04施策の客観指標'!$AV:$AV),FALSE)</f>
        <v>-</v>
      </c>
      <c r="GG88" s="878" t="str">
        <f>VLOOKUP($A88&amp;"-"&amp;GG$4,'04施策の客観指標'!$A$4:$AY$1029,COLUMN('04施策の客観指標'!$AV:$AV),FALSE)</f>
        <v>-</v>
      </c>
      <c r="GH88" s="878" t="str">
        <f>VLOOKUP($A88&amp;"-"&amp;GH$4,'04施策の客観指標'!$A$4:$AY$1029,COLUMN('04施策の客観指標'!$AV:$AV),FALSE)</f>
        <v>-</v>
      </c>
      <c r="GI88" s="878" t="str">
        <f>VLOOKUP($A88&amp;"-"&amp;GI$4,'04施策の客観指標'!$A$4:$AY$1029,COLUMN('04施策の客観指標'!$AV:$AV),FALSE)</f>
        <v>-</v>
      </c>
      <c r="GJ88" s="879" t="str">
        <f t="shared" si="334"/>
        <v>a</v>
      </c>
      <c r="GK88" s="856">
        <f>IF(GA88="-","-",VLOOKUP($A88&amp;"-"&amp;GA$4,'04施策の客観指標'!$A$4:$AY$1029,COLUMN('04施策の客観指標'!$AY:$AY),FALSE))</f>
        <v>1</v>
      </c>
      <c r="GL88" s="856">
        <f>IF(GB88="-","-",VLOOKUP($A88&amp;"-"&amp;GB$4,'04施策の客観指標'!$A$4:$AY$1029,COLUMN('04施策の客観指標'!$AY:$AY),FALSE))</f>
        <v>1</v>
      </c>
      <c r="GM88" s="856" t="str">
        <f>IF(GC88="-","-",VLOOKUP($A88&amp;"-"&amp;GC$4,'04施策の客観指標'!$A$4:$AY$1029,COLUMN('04施策の客観指標'!$AY:$AY),FALSE))</f>
        <v>-</v>
      </c>
      <c r="GN88" s="856" t="str">
        <f>IF(GD88="-","-",VLOOKUP($A88&amp;"-"&amp;GD$4,'04施策の客観指標'!$A$4:$AY$1029,COLUMN('04施策の客観指標'!$AY:$AY),FALSE))</f>
        <v>-</v>
      </c>
      <c r="GO88" s="856" t="str">
        <f>IF(GE88="-","-",VLOOKUP($A88&amp;"-"&amp;GE$4,'04施策の客観指標'!$A$4:$AY$1029,COLUMN('04施策の客観指標'!$AY:$AY),FALSE))</f>
        <v>-</v>
      </c>
      <c r="GP88" s="856" t="str">
        <f>IF(GF88="-","-",VLOOKUP($A88&amp;"-"&amp;GF$4,'04施策の客観指標'!$A$4:$AY$1029,COLUMN('04施策の客観指標'!$AY:$AY),FALSE))</f>
        <v>-</v>
      </c>
      <c r="GQ88" s="856" t="str">
        <f>IF(GG88="-","-",VLOOKUP($A88&amp;"-"&amp;GG$4,'04施策の客観指標'!$A$4:$AY$1029,COLUMN('04施策の客観指標'!$AY:$AY),FALSE))</f>
        <v>-</v>
      </c>
      <c r="GR88" s="856" t="str">
        <f>IF(GH88="-","-",VLOOKUP($A88&amp;"-"&amp;GH$4,'04施策の客観指標'!$A$4:$AY$1029,COLUMN('04施策の客観指標'!$AY:$AY),FALSE))</f>
        <v>-</v>
      </c>
      <c r="GS88" s="856" t="str">
        <f>IF(GI88="-","-",VLOOKUP($A88&amp;"-"&amp;GI$4,'04施策の客観指標'!$A$4:$AY$1029,COLUMN('04施策の客観指標'!$AY:$AY),FALSE))</f>
        <v>-</v>
      </c>
      <c r="GT88" s="879">
        <f t="shared" si="335"/>
        <v>2</v>
      </c>
      <c r="GU88" s="877">
        <f t="shared" si="336"/>
        <v>4</v>
      </c>
      <c r="GV88" s="878">
        <f t="shared" si="337"/>
        <v>4</v>
      </c>
      <c r="GW88" s="878" t="str">
        <f t="shared" si="338"/>
        <v/>
      </c>
      <c r="GX88" s="878" t="str">
        <f t="shared" si="339"/>
        <v/>
      </c>
      <c r="GY88" s="878" t="str">
        <f t="shared" si="340"/>
        <v/>
      </c>
      <c r="GZ88" s="878" t="str">
        <f t="shared" si="341"/>
        <v/>
      </c>
      <c r="HA88" s="878" t="str">
        <f t="shared" si="342"/>
        <v/>
      </c>
      <c r="HB88" s="878" t="str">
        <f t="shared" si="343"/>
        <v/>
      </c>
      <c r="HC88" s="878" t="str">
        <f t="shared" si="344"/>
        <v/>
      </c>
      <c r="HD88" s="855">
        <f t="shared" si="345"/>
        <v>1</v>
      </c>
      <c r="HE88" s="877" t="str">
        <f>IF($K88="○",VLOOKUP($C88&amp;"-"&amp;HE$4,'05市民生活実感調査'!$A$3:$BC$218,COLUMN('05市民生活実感調査'!$AS:$AS),FALSE),"-")</f>
        <v>-</v>
      </c>
      <c r="HF88" s="878" t="str">
        <f>IF($L88="○",VLOOKUP($C88&amp;"-"&amp;HF$4,'05市民生活実感調査'!$A$3:$BC$218,COLUMN('05市民生活実感調査'!$AS:$AS),FALSE),"-")</f>
        <v>b</v>
      </c>
      <c r="HG88" s="878" t="str">
        <f>IF($M88="○",VLOOKUP($C88&amp;"-"&amp;HG$4,'05市民生活実感調査'!$A$3:$BC$218,COLUMN('05市民生活実感調査'!$AS:$AS),FALSE),"-")</f>
        <v>-</v>
      </c>
      <c r="HH88" s="878" t="str">
        <f>IF($N88="○",VLOOKUP($C88&amp;"-"&amp;HH$4,'05市民生活実感調査'!$A$3:$BC$218,COLUMN('05市民生活実感調査'!$AS:$AS),FALSE),"-")</f>
        <v>-</v>
      </c>
      <c r="HI88" s="878" t="str">
        <f>IF($O88="○",VLOOKUP($C88&amp;"-"&amp;HI$4,'05市民生活実感調査'!$A$3:$BC$218,COLUMN('05市民生活実感調査'!$AS:$AS),FALSE),"-")</f>
        <v>-</v>
      </c>
      <c r="HJ88" s="878" t="str">
        <f>IF($P88="○",VLOOKUP($C88&amp;"-"&amp;HJ$4,'05市民生活実感調査'!$A$3:$BC$218,COLUMN('05市民生活実感調査'!$AS:$AS),FALSE),"-")</f>
        <v>-</v>
      </c>
      <c r="HK88" s="878" t="str">
        <f>IF($Q88="○",VLOOKUP($C88&amp;"-"&amp;HK$4,'05市民生活実感調査'!$A$3:$BC$218,COLUMN('05市民生活実感調査'!$AS:$AS),FALSE),"-")</f>
        <v>-</v>
      </c>
      <c r="HL88" s="878" t="str">
        <f>IF($R88="○",VLOOKUP($C88&amp;"-"&amp;HL$4,'05市民生活実感調査'!$A$3:$BC$218,COLUMN('05市民生活実感調査'!$AS:$AS),FALSE),"-")</f>
        <v>-</v>
      </c>
      <c r="HM88" s="879" t="str">
        <f t="shared" si="346"/>
        <v>b</v>
      </c>
      <c r="HN88" s="877" t="str">
        <f t="shared" si="347"/>
        <v/>
      </c>
      <c r="HO88" s="878">
        <f t="shared" si="348"/>
        <v>3</v>
      </c>
      <c r="HP88" s="878" t="str">
        <f t="shared" si="349"/>
        <v/>
      </c>
      <c r="HQ88" s="878" t="str">
        <f t="shared" si="350"/>
        <v/>
      </c>
      <c r="HR88" s="878" t="str">
        <f t="shared" si="351"/>
        <v/>
      </c>
      <c r="HS88" s="878" t="str">
        <f t="shared" si="352"/>
        <v/>
      </c>
      <c r="HT88" s="878" t="str">
        <f t="shared" si="353"/>
        <v/>
      </c>
      <c r="HU88" s="878" t="str">
        <f t="shared" si="354"/>
        <v/>
      </c>
      <c r="HV88" s="840">
        <f t="shared" si="355"/>
        <v>0.75</v>
      </c>
      <c r="HW88" s="876" t="str">
        <f t="shared" si="356"/>
        <v>市民実感</v>
      </c>
      <c r="HX88" s="863" t="str">
        <f t="shared" si="357"/>
        <v>景観上の規制や誘導など、本市の景観に関する取組を推進した結果、京都らしい町並み景観が守られていると市民が実感し、良好な景観の保全・創出につながっていると感じることが重要であることから、市民の実感に重み付けを行った。</v>
      </c>
      <c r="HY88" s="877" t="str">
        <f>VLOOKUP(GJ88&amp;HM88&amp;HW88,プルダウン!$AC$2:$AD$71,2,FALSE)</f>
        <v>B</v>
      </c>
      <c r="HZ88" s="859" t="str">
        <f>VLOOKUP(HY88,プルダウン!$A$1:$B$6,2,FALSE)</f>
        <v>政策の目的がかなり達成されている</v>
      </c>
      <c r="IA88" s="860"/>
      <c r="IB88" s="859"/>
      <c r="IC88" s="889" t="str">
        <f>VLOOKUP($A88&amp;"-"&amp;IC$4,'04施策の客観指標'!$A$4:$AY$1029,COLUMN('04施策の客観指標'!$AW:$AW),FALSE)</f>
        <v>a</v>
      </c>
      <c r="ID88" s="878" t="str">
        <f>VLOOKUP($A88&amp;"-"&amp;ID$4,'04施策の客観指標'!$A$4:$AY$1029,COLUMN('04施策の客観指標'!$AW:$AW),FALSE)</f>
        <v>a</v>
      </c>
      <c r="IE88" s="878" t="str">
        <f>VLOOKUP($A88&amp;"-"&amp;IE$4,'04施策の客観指標'!$A$4:$AY$1029,COLUMN('04施策の客観指標'!$AW:$AW),FALSE)</f>
        <v>-</v>
      </c>
      <c r="IF88" s="878" t="str">
        <f>VLOOKUP($A88&amp;"-"&amp;IF$4,'04施策の客観指標'!$A$4:$AY$1029,COLUMN('04施策の客観指標'!$AW:$AW),FALSE)</f>
        <v>-</v>
      </c>
      <c r="IG88" s="878" t="str">
        <f>VLOOKUP($A88&amp;"-"&amp;IG$4,'04施策の客観指標'!$A$4:$AY$1029,COLUMN('04施策の客観指標'!$AW:$AW),FALSE)</f>
        <v>-</v>
      </c>
      <c r="IH88" s="878" t="str">
        <f>VLOOKUP($A88&amp;"-"&amp;IH$4,'04施策の客観指標'!$A$4:$AY$1029,COLUMN('04施策の客観指標'!$AW:$AW),FALSE)</f>
        <v>-</v>
      </c>
      <c r="II88" s="878" t="str">
        <f>VLOOKUP($A88&amp;"-"&amp;II$4,'04施策の客観指標'!$A$4:$AY$1029,COLUMN('04施策の客観指標'!$AW:$AW),FALSE)</f>
        <v>-</v>
      </c>
      <c r="IJ88" s="878" t="str">
        <f>VLOOKUP($A88&amp;"-"&amp;IJ$4,'04施策の客観指標'!$A$4:$AY$1029,COLUMN('04施策の客観指標'!$AW:$AW),FALSE)</f>
        <v>-</v>
      </c>
      <c r="IK88" s="878" t="str">
        <f>VLOOKUP($A88&amp;"-"&amp;IK$4,'04施策の客観指標'!$A$4:$AY$1029,COLUMN('04施策の客観指標'!$AW:$AW),FALSE)</f>
        <v>-</v>
      </c>
      <c r="IL88" s="879" t="str">
        <f t="shared" si="358"/>
        <v>a</v>
      </c>
      <c r="IM88" s="856">
        <f>IF(IC88="-","-",VLOOKUP($A88&amp;"-"&amp;IC$4,'04施策の客観指標'!$A$4:$AY$1029,COLUMN('04施策の客観指標'!$AY:$AY),FALSE))</f>
        <v>1</v>
      </c>
      <c r="IN88" s="856">
        <f>IF(ID88="-","-",VLOOKUP($A88&amp;"-"&amp;ID$4,'04施策の客観指標'!$A$4:$AY$1029,COLUMN('04施策の客観指標'!$AY:$AY),FALSE))</f>
        <v>1</v>
      </c>
      <c r="IO88" s="856" t="str">
        <f>IF(IE88="-","-",VLOOKUP($A88&amp;"-"&amp;IE$4,'04施策の客観指標'!$A$4:$AY$1029,COLUMN('04施策の客観指標'!$AY:$AY),FALSE))</f>
        <v>-</v>
      </c>
      <c r="IP88" s="856" t="str">
        <f>IF(IF88="-","-",VLOOKUP($A88&amp;"-"&amp;IF$4,'04施策の客観指標'!$A$4:$AY$1029,COLUMN('04施策の客観指標'!$AY:$AY),FALSE))</f>
        <v>-</v>
      </c>
      <c r="IQ88" s="856" t="str">
        <f>IF(IG88="-","-",VLOOKUP($A88&amp;"-"&amp;IG$4,'04施策の客観指標'!$A$4:$AY$1029,COLUMN('04施策の客観指標'!$AY:$AY),FALSE))</f>
        <v>-</v>
      </c>
      <c r="IR88" s="856" t="str">
        <f>IF(IH88="-","-",VLOOKUP($A88&amp;"-"&amp;IH$4,'04施策の客観指標'!$A$4:$AY$1029,COLUMN('04施策の客観指標'!$AY:$AY),FALSE))</f>
        <v>-</v>
      </c>
      <c r="IS88" s="856" t="str">
        <f>IF(II88="-","-",VLOOKUP($A88&amp;"-"&amp;II$4,'04施策の客観指標'!$A$4:$AY$1029,COLUMN('04施策の客観指標'!$AY:$AY),FALSE))</f>
        <v>-</v>
      </c>
      <c r="IT88" s="856" t="str">
        <f>IF(IJ88="-","-",VLOOKUP($A88&amp;"-"&amp;IJ$4,'04施策の客観指標'!$A$4:$AY$1029,COLUMN('04施策の客観指標'!$AY:$AY),FALSE))</f>
        <v>-</v>
      </c>
      <c r="IU88" s="856" t="str">
        <f>IF(IK88="-","-",VLOOKUP($A88&amp;"-"&amp;IK$4,'04施策の客観指標'!$A$4:$AY$1029,COLUMN('04施策の客観指標'!$AY:$AY),FALSE))</f>
        <v>-</v>
      </c>
      <c r="IV88" s="879">
        <f t="shared" si="359"/>
        <v>2</v>
      </c>
      <c r="IW88" s="877">
        <f t="shared" si="360"/>
        <v>4</v>
      </c>
      <c r="IX88" s="878">
        <f t="shared" si="361"/>
        <v>4</v>
      </c>
      <c r="IY88" s="878" t="str">
        <f t="shared" si="362"/>
        <v/>
      </c>
      <c r="IZ88" s="878" t="str">
        <f t="shared" si="363"/>
        <v/>
      </c>
      <c r="JA88" s="878" t="str">
        <f t="shared" si="364"/>
        <v/>
      </c>
      <c r="JB88" s="878" t="str">
        <f t="shared" si="365"/>
        <v/>
      </c>
      <c r="JC88" s="878" t="str">
        <f t="shared" si="366"/>
        <v/>
      </c>
      <c r="JD88" s="878" t="str">
        <f t="shared" si="367"/>
        <v/>
      </c>
      <c r="JE88" s="878" t="str">
        <f t="shared" si="368"/>
        <v/>
      </c>
      <c r="JF88" s="855">
        <f t="shared" si="369"/>
        <v>1</v>
      </c>
      <c r="JG88" s="877" t="str">
        <f>IF($K88="○",VLOOKUP($C88&amp;"-"&amp;JG$4,'05市民生活実感調査'!$A$3:$BC$218,COLUMN('05市民生活実感調査'!$BC:$BC),FALSE),"-")</f>
        <v>-</v>
      </c>
      <c r="JH88" s="878" t="str">
        <f>IF($L88="○",VLOOKUP($C88&amp;"-"&amp;JH$4,'05市民生活実感調査'!$A$3:$BC$218,COLUMN('05市民生活実感調査'!$BC:$BC),FALSE),"-")</f>
        <v>c</v>
      </c>
      <c r="JI88" s="878" t="str">
        <f>IF($M88="○",VLOOKUP($C88&amp;"-"&amp;JI$4,'05市民生活実感調査'!$A$3:$BC$218,COLUMN('05市民生活実感調査'!$BC:$BC),FALSE),"-")</f>
        <v>-</v>
      </c>
      <c r="JJ88" s="878" t="str">
        <f>IF($N88="○",VLOOKUP($C88&amp;"-"&amp;JJ$4,'05市民生活実感調査'!$A$3:$BC$218,COLUMN('05市民生活実感調査'!$BC:$BC),FALSE),"-")</f>
        <v>-</v>
      </c>
      <c r="JK88" s="878" t="str">
        <f>IF($O88="○",VLOOKUP($C88&amp;"-"&amp;JK$4,'05市民生活実感調査'!$A$3:$BC$218,COLUMN('05市民生活実感調査'!$BC:$BC),FALSE),"-")</f>
        <v>-</v>
      </c>
      <c r="JL88" s="878" t="str">
        <f>IF($P88="○",VLOOKUP($C88&amp;"-"&amp;JL$4,'05市民生活実感調査'!$A$3:$BC$218,COLUMN('05市民生活実感調査'!$BC:$BC),FALSE),"-")</f>
        <v>-</v>
      </c>
      <c r="JM88" s="878" t="str">
        <f>IF($Q88="○",VLOOKUP($C88&amp;"-"&amp;JM$4,'05市民生活実感調査'!$A$3:$BC$218,COLUMN('05市民生活実感調査'!$BC:$BC),FALSE),"-")</f>
        <v>-</v>
      </c>
      <c r="JN88" s="878" t="str">
        <f>IF($R88="○",VLOOKUP($C88&amp;"-"&amp;JN$4,'05市民生活実感調査'!$A$3:$BC$218,COLUMN('05市民生活実感調査'!$BC:$BC),FALSE),"-")</f>
        <v>-</v>
      </c>
      <c r="JO88" s="879" t="str">
        <f t="shared" si="370"/>
        <v>c</v>
      </c>
      <c r="JP88" s="877" t="str">
        <f t="shared" si="371"/>
        <v/>
      </c>
      <c r="JQ88" s="878">
        <f t="shared" si="372"/>
        <v>2</v>
      </c>
      <c r="JR88" s="878" t="str">
        <f t="shared" si="373"/>
        <v/>
      </c>
      <c r="JS88" s="878" t="str">
        <f t="shared" si="374"/>
        <v/>
      </c>
      <c r="JT88" s="878" t="str">
        <f t="shared" si="375"/>
        <v/>
      </c>
      <c r="JU88" s="878" t="str">
        <f t="shared" si="376"/>
        <v/>
      </c>
      <c r="JV88" s="878" t="str">
        <f t="shared" si="377"/>
        <v/>
      </c>
      <c r="JW88" s="878" t="str">
        <f t="shared" si="378"/>
        <v/>
      </c>
      <c r="JX88" s="840">
        <f t="shared" si="379"/>
        <v>0.5</v>
      </c>
      <c r="JY88" s="876" t="str">
        <f t="shared" si="405"/>
        <v>市民実感</v>
      </c>
      <c r="JZ88" s="863" t="str">
        <f t="shared" si="380"/>
        <v>景観上の規制や誘導など、本市の景観に関する取組を推進した結果、京都らしい町並み景観が守られていると市民が実感し、良好な景観の保全・創出につながっていると感じることが重要であることから、市民の実感に重み付けを行った。</v>
      </c>
      <c r="KA88" s="877" t="str">
        <f>VLOOKUP(IL88&amp;JO88&amp;JY88,プルダウン!$AC$2:$AD$71,2,FALSE)</f>
        <v>B</v>
      </c>
      <c r="KB88" s="859" t="str">
        <f>VLOOKUP(KA88,プルダウン!$A$1:$B$6,2,FALSE)</f>
        <v>政策の目的がかなり達成されている</v>
      </c>
      <c r="KC88" s="860"/>
      <c r="KD88" s="859"/>
      <c r="KE88" s="883" t="str">
        <f>VLOOKUP($A88&amp;"-"&amp;KE$4,'04施策の客観指標'!$A$4:$AY$1029,COLUMN('04施策の客観指標'!$AX:$AX),FALSE)</f>
        <v>a</v>
      </c>
      <c r="KF88" s="813" t="str">
        <f>VLOOKUP($A88&amp;"-"&amp;KF$4,'04施策の客観指標'!$A$4:$AY$1029,COLUMN('04施策の客観指標'!$AX:$AX),FALSE)</f>
        <v>b</v>
      </c>
      <c r="KG88" s="813" t="str">
        <f>VLOOKUP($A88&amp;"-"&amp;KG$4,'04施策の客観指標'!$A$4:$AY$1029,COLUMN('04施策の客観指標'!$AX:$AX),FALSE)</f>
        <v>-</v>
      </c>
      <c r="KH88" s="813" t="str">
        <f>VLOOKUP($A88&amp;"-"&amp;KH$4,'04施策の客観指標'!$A$4:$AY$1029,COLUMN('04施策の客観指標'!$AX:$AX),FALSE)</f>
        <v>-</v>
      </c>
      <c r="KI88" s="813" t="str">
        <f>VLOOKUP($A88&amp;"-"&amp;KI$4,'04施策の客観指標'!$A$4:$AY$1029,COLUMN('04施策の客観指標'!$AX:$AX),FALSE)</f>
        <v>-</v>
      </c>
      <c r="KJ88" s="813" t="str">
        <f>VLOOKUP($A88&amp;"-"&amp;KJ$4,'04施策の客観指標'!$A$4:$AY$1029,COLUMN('04施策の客観指標'!$AX:$AX),FALSE)</f>
        <v>-</v>
      </c>
      <c r="KK88" s="813" t="str">
        <f>VLOOKUP($A88&amp;"-"&amp;KK$4,'04施策の客観指標'!$A$4:$AY$1029,COLUMN('04施策の客観指標'!$AX:$AX),FALSE)</f>
        <v>-</v>
      </c>
      <c r="KL88" s="813" t="str">
        <f>VLOOKUP($A88&amp;"-"&amp;KL$4,'04施策の客観指標'!$A$4:$AY$1029,COLUMN('04施策の客観指標'!$AX:$AX),FALSE)</f>
        <v>-</v>
      </c>
      <c r="KM88" s="813" t="str">
        <f>VLOOKUP($A88&amp;"-"&amp;KM$4,'04施策の客観指標'!$A$4:$AY$1029,COLUMN('04施策の客観指標'!$AX:$AX),FALSE)</f>
        <v>-</v>
      </c>
      <c r="KN88" s="814" t="str">
        <f t="shared" si="381"/>
        <v>a</v>
      </c>
      <c r="KO88" s="423">
        <f>IF(KE88="-","-",VLOOKUP($A88&amp;"-"&amp;KE$4,'04施策の客観指標'!$A$4:$AY$1029,COLUMN('04施策の客観指標'!$AY:$AY),FALSE))</f>
        <v>1</v>
      </c>
      <c r="KP88" s="423">
        <f>IF(KF88="-","-",VLOOKUP($A88&amp;"-"&amp;KF$4,'04施策の客観指標'!$A$4:$AY$1029,COLUMN('04施策の客観指標'!$AY:$AY),FALSE))</f>
        <v>1</v>
      </c>
      <c r="KQ88" s="423" t="str">
        <f>IF(KG88="-","-",VLOOKUP($A88&amp;"-"&amp;KG$4,'04施策の客観指標'!$A$4:$AY$1029,COLUMN('04施策の客観指標'!$AY:$AY),FALSE))</f>
        <v>-</v>
      </c>
      <c r="KR88" s="423" t="str">
        <f>IF(KH88="-","-",VLOOKUP($A88&amp;"-"&amp;KH$4,'04施策の客観指標'!$A$4:$AY$1029,COLUMN('04施策の客観指標'!$AY:$AY),FALSE))</f>
        <v>-</v>
      </c>
      <c r="KS88" s="423" t="str">
        <f>IF(KI88="-","-",VLOOKUP($A88&amp;"-"&amp;KI$4,'04施策の客観指標'!$A$4:$AY$1029,COLUMN('04施策の客観指標'!$AY:$AY),FALSE))</f>
        <v>-</v>
      </c>
      <c r="KT88" s="423" t="str">
        <f>IF(KJ88="-","-",VLOOKUP($A88&amp;"-"&amp;KJ$4,'04施策の客観指標'!$A$4:$AY$1029,COLUMN('04施策の客観指標'!$AY:$AY),FALSE))</f>
        <v>-</v>
      </c>
      <c r="KU88" s="423" t="str">
        <f>IF(KK88="-","-",VLOOKUP($A88&amp;"-"&amp;KK$4,'04施策の客観指標'!$A$4:$AY$1029,COLUMN('04施策の客観指標'!$AY:$AY),FALSE))</f>
        <v>-</v>
      </c>
      <c r="KV88" s="423" t="str">
        <f>IF(KL88="-","-",VLOOKUP($A88&amp;"-"&amp;KL$4,'04施策の客観指標'!$A$4:$AY$1029,COLUMN('04施策の客観指標'!$AY:$AY),FALSE))</f>
        <v>-</v>
      </c>
      <c r="KW88" s="423" t="str">
        <f>IF(KM88="-","-",VLOOKUP($A88&amp;"-"&amp;KM$4,'04施策の客観指標'!$A$4:$AY$1029,COLUMN('04施策の客観指標'!$AY:$AY),FALSE))</f>
        <v>-</v>
      </c>
      <c r="KX88" s="234">
        <f t="shared" si="382"/>
        <v>2</v>
      </c>
      <c r="KY88" s="237">
        <f t="shared" si="383"/>
        <v>4</v>
      </c>
      <c r="KZ88" s="187">
        <f t="shared" si="384"/>
        <v>3</v>
      </c>
      <c r="LA88" s="187" t="str">
        <f t="shared" si="385"/>
        <v/>
      </c>
      <c r="LB88" s="187" t="str">
        <f t="shared" si="386"/>
        <v/>
      </c>
      <c r="LC88" s="187" t="str">
        <f t="shared" si="387"/>
        <v/>
      </c>
      <c r="LD88" s="187" t="str">
        <f t="shared" si="388"/>
        <v/>
      </c>
      <c r="LE88" s="187" t="str">
        <f t="shared" si="389"/>
        <v/>
      </c>
      <c r="LF88" s="187" t="str">
        <f t="shared" si="390"/>
        <v/>
      </c>
      <c r="LG88" s="187" t="str">
        <f t="shared" si="391"/>
        <v/>
      </c>
      <c r="LH88" s="240">
        <f t="shared" si="392"/>
        <v>0.875</v>
      </c>
      <c r="LI88" s="820" t="str">
        <f>IF($K88="○",VLOOKUP($C88&amp;"-"&amp;LI$4,'05市民生活実感調査'!$A$3:$BM$218,COLUMN('05市民生活実感調査'!$BM:$BM),FALSE),"-")</f>
        <v>-</v>
      </c>
      <c r="LJ88" s="821" t="str">
        <f>IF($L88="○",VLOOKUP($C88&amp;"-"&amp;LJ$4,'05市民生活実感調査'!$A$3:$BM$218,COLUMN('05市民生活実感調査'!$BM:$BM),FALSE),"-")</f>
        <v>b</v>
      </c>
      <c r="LK88" s="821" t="str">
        <f>IF($M88="○",VLOOKUP($C88&amp;"-"&amp;LK$4,'05市民生活実感調査'!$A$3:$BM$218,COLUMN('05市民生活実感調査'!$BM:$BM),FALSE),"-")</f>
        <v>-</v>
      </c>
      <c r="LL88" s="821" t="str">
        <f>IF($N88="○",VLOOKUP($C88&amp;"-"&amp;LL$4,'05市民生活実感調査'!$A$3:$BM$218,COLUMN('05市民生活実感調査'!$BM:$BM),FALSE),"-")</f>
        <v>-</v>
      </c>
      <c r="LM88" s="821" t="str">
        <f>IF($O88="○",VLOOKUP($C88&amp;"-"&amp;LM$4,'05市民生活実感調査'!$A$3:$BM$218,COLUMN('05市民生活実感調査'!$BM:$BM),FALSE),"-")</f>
        <v>-</v>
      </c>
      <c r="LN88" s="821" t="str">
        <f>IF($P88="○",VLOOKUP($C88&amp;"-"&amp;LN$4,'05市民生活実感調査'!$A$3:$BM$218,COLUMN('05市民生活実感調査'!$BM:$BM),FALSE),"-")</f>
        <v>-</v>
      </c>
      <c r="LO88" s="821" t="str">
        <f>IF($Q88="○",VLOOKUP($C88&amp;"-"&amp;LO$4,'05市民生活実感調査'!$A$3:$BM$218,COLUMN('05市民生活実感調査'!$BM:$BM),FALSE),"-")</f>
        <v>-</v>
      </c>
      <c r="LP88" s="821" t="str">
        <f>IF($R88="○",VLOOKUP($C88&amp;"-"&amp;LP$4,'05市民生活実感調査'!$A$3:$BM$218,COLUMN('05市民生活実感調査'!$BM:$BM),FALSE),"-")</f>
        <v>-</v>
      </c>
      <c r="LQ88" s="822" t="str">
        <f t="shared" si="393"/>
        <v>b</v>
      </c>
      <c r="LR88" s="237" t="str">
        <f t="shared" si="394"/>
        <v/>
      </c>
      <c r="LS88" s="187">
        <f t="shared" si="395"/>
        <v>3</v>
      </c>
      <c r="LT88" s="187" t="str">
        <f t="shared" si="396"/>
        <v/>
      </c>
      <c r="LU88" s="187" t="str">
        <f t="shared" si="397"/>
        <v/>
      </c>
      <c r="LV88" s="187" t="str">
        <f t="shared" si="398"/>
        <v/>
      </c>
      <c r="LW88" s="187" t="str">
        <f t="shared" si="399"/>
        <v/>
      </c>
      <c r="LX88" s="187" t="str">
        <f t="shared" si="400"/>
        <v/>
      </c>
      <c r="LY88" s="187" t="str">
        <f t="shared" si="401"/>
        <v/>
      </c>
      <c r="LZ88" s="422">
        <f t="shared" si="402"/>
        <v>0.75</v>
      </c>
      <c r="MA88" s="103" t="str">
        <f t="shared" si="406"/>
        <v>市民実感</v>
      </c>
      <c r="MB88" s="104" t="str">
        <f t="shared" si="403"/>
        <v>景観上の規制や誘導など、本市の景観に関する取組を推進した結果、京都らしい町並み景観が守られていると市民が実感し、良好な景観の保全・創出につながっていると感じることが重要であることから、市民の実感に重み付けを行った。</v>
      </c>
      <c r="MC88" s="823" t="str">
        <f>VLOOKUP(KN88&amp;LQ88&amp;MA88,プルダウン!$AC$2:$AD$71,2,FALSE)</f>
        <v>B</v>
      </c>
      <c r="MD88" s="824" t="str">
        <f>VLOOKUP(MC88,プルダウン!$A$1:$B$6,2,FALSE)</f>
        <v>政策の目的がかなり達成されている</v>
      </c>
      <c r="ME88" s="91"/>
      <c r="MF88" s="190"/>
    </row>
    <row r="89" spans="1:344" ht="180" customHeight="1">
      <c r="A89" s="231">
        <v>2203</v>
      </c>
      <c r="B89" s="104" t="s">
        <v>241</v>
      </c>
      <c r="C89" s="237">
        <f t="shared" si="264"/>
        <v>22</v>
      </c>
      <c r="D89" s="190" t="str">
        <f>IFERROR(VLOOKUP(C89,プルダウン!$L$2:$M$28,2,FALSE),"-")</f>
        <v>景観</v>
      </c>
      <c r="E89" s="104"/>
      <c r="F89" s="232" t="s">
        <v>1414</v>
      </c>
      <c r="G89" s="117" t="s">
        <v>1639</v>
      </c>
      <c r="H89" s="91"/>
      <c r="I89" s="117"/>
      <c r="J89" s="104"/>
      <c r="K89" s="420" t="s">
        <v>83</v>
      </c>
      <c r="L89" s="421" t="s">
        <v>83</v>
      </c>
      <c r="M89" s="421" t="s">
        <v>383</v>
      </c>
      <c r="N89" s="421" t="s">
        <v>83</v>
      </c>
      <c r="O89" s="421" t="s">
        <v>83</v>
      </c>
      <c r="P89" s="421" t="s">
        <v>83</v>
      </c>
      <c r="Q89" s="421" t="s">
        <v>83</v>
      </c>
      <c r="R89" s="422" t="s">
        <v>83</v>
      </c>
      <c r="S89" s="877" t="str">
        <f>VLOOKUP($A89&amp;"-"&amp;S$4,'04施策の客観指標'!$A$4:$AY$1029,COLUMN('04施策の客観指標'!$AS:$AS),FALSE)</f>
        <v>a</v>
      </c>
      <c r="T89" s="878" t="str">
        <f>VLOOKUP($A89&amp;"-"&amp;T$4,'04施策の客観指標'!$A$4:$AY$1029,COLUMN('04施策の客観指標'!$AS:$AS),FALSE)</f>
        <v>-</v>
      </c>
      <c r="U89" s="878" t="str">
        <f>VLOOKUP($A89&amp;"-"&amp;U$4,'04施策の客観指標'!$A$4:$AY$1029,COLUMN('04施策の客観指標'!$AS:$AS),FALSE)</f>
        <v>-</v>
      </c>
      <c r="V89" s="878" t="str">
        <f>VLOOKUP($A89&amp;"-"&amp;V$4,'04施策の客観指標'!$A$4:$AY$1029,COLUMN('04施策の客観指標'!$AS:$AS),FALSE)</f>
        <v>-</v>
      </c>
      <c r="W89" s="878" t="str">
        <f>VLOOKUP($A89&amp;"-"&amp;W$4,'04施策の客観指標'!$A$4:$AY$1029,COLUMN('04施策の客観指標'!$AS:$AS),FALSE)</f>
        <v>-</v>
      </c>
      <c r="X89" s="878" t="str">
        <f>VLOOKUP($A89&amp;"-"&amp;X$4,'04施策の客観指標'!$A$4:$AY$1029,COLUMN('04施策の客観指標'!$AS:$AS),FALSE)</f>
        <v>-</v>
      </c>
      <c r="Y89" s="878" t="str">
        <f>VLOOKUP($A89&amp;"-"&amp;Y$4,'04施策の客観指標'!$A$4:$AY$1029,COLUMN('04施策の客観指標'!$AS:$AS),FALSE)</f>
        <v>-</v>
      </c>
      <c r="Z89" s="878" t="str">
        <f>VLOOKUP($A89&amp;"-"&amp;Z$4,'04施策の客観指標'!$A$4:$AY$1029,COLUMN('04施策の客観指標'!$AS:$AS),FALSE)</f>
        <v>-</v>
      </c>
      <c r="AA89" s="852" t="str">
        <f>VLOOKUP($A89&amp;"-"&amp;AA$4,'04施策の客観指標'!$A$4:$AY$1029,COLUMN('04施策の客観指標'!$AS:$AS),FALSE)</f>
        <v>-</v>
      </c>
      <c r="AB89" s="876" t="str">
        <f t="shared" si="265"/>
        <v>a</v>
      </c>
      <c r="AC89" s="856">
        <v>1</v>
      </c>
      <c r="AD89" s="878" t="s">
        <v>83</v>
      </c>
      <c r="AE89" s="878" t="s">
        <v>83</v>
      </c>
      <c r="AF89" s="878" t="s">
        <v>83</v>
      </c>
      <c r="AG89" s="878" t="s">
        <v>83</v>
      </c>
      <c r="AH89" s="878" t="s">
        <v>83</v>
      </c>
      <c r="AI89" s="878" t="s">
        <v>83</v>
      </c>
      <c r="AJ89" s="878" t="s">
        <v>83</v>
      </c>
      <c r="AK89" s="878" t="s">
        <v>83</v>
      </c>
      <c r="AL89" s="879">
        <f t="shared" si="266"/>
        <v>1</v>
      </c>
      <c r="AM89" s="877">
        <f t="shared" si="267"/>
        <v>4</v>
      </c>
      <c r="AN89" s="878" t="str">
        <f t="shared" si="268"/>
        <v/>
      </c>
      <c r="AO89" s="878" t="str">
        <f t="shared" si="269"/>
        <v/>
      </c>
      <c r="AP89" s="878" t="str">
        <f t="shared" si="270"/>
        <v/>
      </c>
      <c r="AQ89" s="878" t="str">
        <f t="shared" si="271"/>
        <v/>
      </c>
      <c r="AR89" s="878" t="str">
        <f t="shared" si="272"/>
        <v/>
      </c>
      <c r="AS89" s="878" t="str">
        <f t="shared" si="273"/>
        <v/>
      </c>
      <c r="AT89" s="878" t="str">
        <f t="shared" si="274"/>
        <v/>
      </c>
      <c r="AU89" s="852" t="str">
        <f t="shared" si="275"/>
        <v/>
      </c>
      <c r="AV89" s="855">
        <f t="shared" si="276"/>
        <v>1</v>
      </c>
      <c r="AW89" s="856" t="str">
        <f>IF($K89="○",VLOOKUP($C89&amp;"-"&amp;AW$4,'05市民生活実感調査'!$A$3:$BC$218,COLUMN('05市民生活実感調査'!$O:$O),FALSE),"-")</f>
        <v>-</v>
      </c>
      <c r="AX89" s="878" t="str">
        <f>IF($L89="○",VLOOKUP($C89&amp;"-"&amp;AX$4,'05市民生活実感調査'!$A$3:$BC$218,COLUMN('05市民生活実感調査'!$O:$O),FALSE),"-")</f>
        <v>-</v>
      </c>
      <c r="AY89" s="878" t="str">
        <f>IF($M89="○",VLOOKUP($C89&amp;"-"&amp;AY$4,'05市民生活実感調査'!$A$3:$BC$218,COLUMN('05市民生活実感調査'!$O:$O),FALSE),"-")</f>
        <v>b</v>
      </c>
      <c r="AZ89" s="878" t="str">
        <f>IF($N89="○",VLOOKUP($C89&amp;"-"&amp;AZ$4,'05市民生活実感調査'!$A$3:$BC$218,COLUMN('05市民生活実感調査'!$O:$O),FALSE),"-")</f>
        <v>-</v>
      </c>
      <c r="BA89" s="878" t="str">
        <f>IF($O89="○",VLOOKUP($C89&amp;"-"&amp;BA$4,'05市民生活実感調査'!$A$3:$BC$218,COLUMN('05市民生活実感調査'!$O:$O),FALSE),"-")</f>
        <v>-</v>
      </c>
      <c r="BB89" s="878" t="str">
        <f>IF($P89="○",VLOOKUP($C89&amp;"-"&amp;BB$4,'05市民生活実感調査'!$A$3:$BC$218,COLUMN('05市民生活実感調査'!$O:$O),FALSE),"-")</f>
        <v>-</v>
      </c>
      <c r="BC89" s="878" t="str">
        <f>IF($Q89="○",VLOOKUP($C89&amp;"-"&amp;BC$4,'05市民生活実感調査'!$A$3:$BC$218,COLUMN('05市民生活実感調査'!$O:$O),FALSE),"-")</f>
        <v>-</v>
      </c>
      <c r="BD89" s="878" t="str">
        <f>IF($R89="○",VLOOKUP($C89&amp;"-"&amp;BD$4,'05市民生活実感調査'!$A$3:$BC$218,COLUMN('05市民生活実感調査'!$O:$O),FALSE),"-")</f>
        <v>-</v>
      </c>
      <c r="BE89" s="879" t="str">
        <f t="shared" si="277"/>
        <v>b</v>
      </c>
      <c r="BF89" s="877" t="str">
        <f t="shared" si="278"/>
        <v/>
      </c>
      <c r="BG89" s="878" t="str">
        <f t="shared" si="279"/>
        <v/>
      </c>
      <c r="BH89" s="878">
        <f t="shared" si="280"/>
        <v>3</v>
      </c>
      <c r="BI89" s="878" t="str">
        <f t="shared" si="281"/>
        <v/>
      </c>
      <c r="BJ89" s="878" t="str">
        <f t="shared" si="282"/>
        <v/>
      </c>
      <c r="BK89" s="878" t="str">
        <f t="shared" si="283"/>
        <v/>
      </c>
      <c r="BL89" s="878" t="str">
        <f t="shared" si="284"/>
        <v/>
      </c>
      <c r="BM89" s="878" t="str">
        <f t="shared" si="285"/>
        <v/>
      </c>
      <c r="BN89" s="840">
        <f t="shared" si="286"/>
        <v>0.75</v>
      </c>
      <c r="BO89" s="880" t="s">
        <v>123</v>
      </c>
      <c r="BP89" s="863" t="s">
        <v>1942</v>
      </c>
      <c r="BQ89" s="877" t="s">
        <v>313</v>
      </c>
      <c r="BR89" s="887" t="str">
        <f>VLOOKUP(BQ89,プルダウン!$A$1:$B$6,2,FALSE)</f>
        <v>政策の目的がかなり達成されている</v>
      </c>
      <c r="BS89" s="860"/>
      <c r="BT89" s="887"/>
      <c r="BU89" s="863" t="s">
        <v>1460</v>
      </c>
      <c r="BV89" s="890" t="s">
        <v>1641</v>
      </c>
      <c r="BW89" s="889" t="str">
        <f>VLOOKUP($A89&amp;"-"&amp;BW$4,'04施策の客観指標'!$A$4:$AY$1029,COLUMN('04施策の客観指標'!$AT:$AT),FALSE)</f>
        <v>a</v>
      </c>
      <c r="BX89" s="878" t="str">
        <f>VLOOKUP($A89&amp;"-"&amp;BX$4,'04施策の客観指標'!$A$4:$AY$1029,COLUMN('04施策の客観指標'!$AT:$AT),FALSE)</f>
        <v>-</v>
      </c>
      <c r="BY89" s="878" t="str">
        <f>VLOOKUP($A89&amp;"-"&amp;BY$4,'04施策の客観指標'!$A$4:$AY$1029,COLUMN('04施策の客観指標'!$AT:$AT),FALSE)</f>
        <v>-</v>
      </c>
      <c r="BZ89" s="878" t="str">
        <f>VLOOKUP($A89&amp;"-"&amp;BZ$4,'04施策の客観指標'!$A$4:$AY$1029,COLUMN('04施策の客観指標'!$AT:$AT),FALSE)</f>
        <v>-</v>
      </c>
      <c r="CA89" s="878" t="str">
        <f>VLOOKUP($A89&amp;"-"&amp;CA$4,'04施策の客観指標'!$A$4:$AY$1029,COLUMN('04施策の客観指標'!$AT:$AT),FALSE)</f>
        <v>-</v>
      </c>
      <c r="CB89" s="878" t="str">
        <f>VLOOKUP($A89&amp;"-"&amp;CB$4,'04施策の客観指標'!$A$4:$AY$1029,COLUMN('04施策の客観指標'!$AT:$AT),FALSE)</f>
        <v>-</v>
      </c>
      <c r="CC89" s="878" t="str">
        <f>VLOOKUP($A89&amp;"-"&amp;CC$4,'04施策の客観指標'!$A$4:$AY$1029,COLUMN('04施策の客観指標'!$AT:$AT),FALSE)</f>
        <v>-</v>
      </c>
      <c r="CD89" s="878" t="str">
        <f>VLOOKUP($A89&amp;"-"&amp;CD$4,'04施策の客観指標'!$A$4:$AY$1029,COLUMN('04施策の客観指標'!$AT:$AT),FALSE)</f>
        <v>-</v>
      </c>
      <c r="CE89" s="852" t="str">
        <f>VLOOKUP($A89&amp;"-"&amp;CE$4,'04施策の客観指標'!$A$4:$AY$1029,COLUMN('04施策の客観指標'!$AT:$AT),FALSE)</f>
        <v>-</v>
      </c>
      <c r="CF89" s="879" t="str">
        <f t="shared" si="287"/>
        <v>a</v>
      </c>
      <c r="CG89" s="856">
        <f>IF(BW89="-","-",VLOOKUP($A89&amp;"-"&amp;BW$4,'04施策の客観指標'!$A$4:$AY$1029,COLUMN('04施策の客観指標'!$AY:$AY),FALSE))</f>
        <v>1</v>
      </c>
      <c r="CH89" s="856" t="str">
        <f>IF(BX89="-","-",VLOOKUP($A89&amp;"-"&amp;BX$4,'04施策の客観指標'!$A$4:$AY$1029,COLUMN('04施策の客観指標'!$AY:$AY),FALSE))</f>
        <v>-</v>
      </c>
      <c r="CI89" s="856" t="str">
        <f>IF(BY89="-","-",VLOOKUP($A89&amp;"-"&amp;BY$4,'04施策の客観指標'!$A$4:$AY$1029,COLUMN('04施策の客観指標'!$AY:$AY),FALSE))</f>
        <v>-</v>
      </c>
      <c r="CJ89" s="856" t="str">
        <f>IF(BZ89="-","-",VLOOKUP($A89&amp;"-"&amp;BZ$4,'04施策の客観指標'!$A$4:$AY$1029,COLUMN('04施策の客観指標'!$AY:$AY),FALSE))</f>
        <v>-</v>
      </c>
      <c r="CK89" s="856" t="str">
        <f>IF(CA89="-","-",VLOOKUP($A89&amp;"-"&amp;CA$4,'04施策の客観指標'!$A$4:$AY$1029,COLUMN('04施策の客観指標'!$AY:$AY),FALSE))</f>
        <v>-</v>
      </c>
      <c r="CL89" s="856" t="str">
        <f>IF(CB89="-","-",VLOOKUP($A89&amp;"-"&amp;CB$4,'04施策の客観指標'!$A$4:$AY$1029,COLUMN('04施策の客観指標'!$AY:$AY),FALSE))</f>
        <v>-</v>
      </c>
      <c r="CM89" s="856" t="str">
        <f>IF(CC89="-","-",VLOOKUP($A89&amp;"-"&amp;CC$4,'04施策の客観指標'!$A$4:$AY$1029,COLUMN('04施策の客観指標'!$AY:$AY),FALSE))</f>
        <v>-</v>
      </c>
      <c r="CN89" s="856" t="str">
        <f>IF(CD89="-","-",VLOOKUP($A89&amp;"-"&amp;CD$4,'04施策の客観指標'!$A$4:$AY$1029,COLUMN('04施策の客観指標'!$AY:$AY),FALSE))</f>
        <v>-</v>
      </c>
      <c r="CO89" s="856" t="str">
        <f>IF(CE89="-","-",VLOOKUP($A89&amp;"-"&amp;CE$4,'04施策の客観指標'!$A$4:$AY$1029,COLUMN('04施策の客観指標'!$AY:$AY),FALSE))</f>
        <v>-</v>
      </c>
      <c r="CP89" s="879">
        <f t="shared" si="288"/>
        <v>1</v>
      </c>
      <c r="CQ89" s="877">
        <f t="shared" si="289"/>
        <v>4</v>
      </c>
      <c r="CR89" s="878" t="str">
        <f t="shared" si="290"/>
        <v/>
      </c>
      <c r="CS89" s="878" t="str">
        <f t="shared" si="291"/>
        <v/>
      </c>
      <c r="CT89" s="878" t="str">
        <f t="shared" si="292"/>
        <v/>
      </c>
      <c r="CU89" s="878" t="str">
        <f t="shared" si="293"/>
        <v/>
      </c>
      <c r="CV89" s="878" t="str">
        <f t="shared" si="294"/>
        <v/>
      </c>
      <c r="CW89" s="878" t="str">
        <f t="shared" si="295"/>
        <v/>
      </c>
      <c r="CX89" s="878" t="str">
        <f t="shared" si="296"/>
        <v/>
      </c>
      <c r="CY89" s="878" t="str">
        <f t="shared" si="297"/>
        <v/>
      </c>
      <c r="CZ89" s="855">
        <f t="shared" si="298"/>
        <v>1</v>
      </c>
      <c r="DA89" s="877" t="str">
        <f>IF($K89="○",VLOOKUP($C89&amp;"-"&amp;DA$4,'05市民生活実感調査'!$A$3:$BC$218,COLUMN('05市民生活実感調査'!$Y:$Y),FALSE),"-")</f>
        <v>-</v>
      </c>
      <c r="DB89" s="878" t="str">
        <f>IF($L89="○",VLOOKUP($C89&amp;"-"&amp;DB$4,'05市民生活実感調査'!$A$3:$BC$218,COLUMN('05市民生活実感調査'!$Y:$Y),FALSE),"-")</f>
        <v>-</v>
      </c>
      <c r="DC89" s="878" t="str">
        <f>IF($M89="○",VLOOKUP($C89&amp;"-"&amp;DC$4,'05市民生活実感調査'!$A$3:$BC$218,COLUMN('05市民生活実感調査'!$Y:$Y),FALSE),"-")</f>
        <v>b</v>
      </c>
      <c r="DD89" s="878" t="str">
        <f>IF($N89="○",VLOOKUP($C89&amp;"-"&amp;DD$4,'05市民生活実感調査'!$A$3:$BC$218,COLUMN('05市民生活実感調査'!$Y:$Y),FALSE),"-")</f>
        <v>-</v>
      </c>
      <c r="DE89" s="878" t="str">
        <f>IF($O89="○",VLOOKUP($C89&amp;"-"&amp;DE$4,'05市民生活実感調査'!$A$3:$BC$218,COLUMN('05市民生活実感調査'!$Y:$Y),FALSE),"-")</f>
        <v>-</v>
      </c>
      <c r="DF89" s="878" t="str">
        <f>IF($P89="○",VLOOKUP($C89&amp;"-"&amp;DF$4,'05市民生活実感調査'!$A$3:$BC$218,COLUMN('05市民生活実感調査'!$Y:$Y),FALSE),"-")</f>
        <v>-</v>
      </c>
      <c r="DG89" s="878" t="str">
        <f>IF($Q89="○",VLOOKUP($C89&amp;"-"&amp;DG$4,'05市民生活実感調査'!$A$3:$BC$218,COLUMN('05市民生活実感調査'!$Y:$Y),FALSE),"-")</f>
        <v>-</v>
      </c>
      <c r="DH89" s="878" t="str">
        <f>IF($R89="○",VLOOKUP($C89&amp;"-"&amp;DH$4,'05市民生活実感調査'!$A$3:$BC$218,COLUMN('05市民生活実感調査'!$Y:$Y),FALSE),"-")</f>
        <v>-</v>
      </c>
      <c r="DI89" s="879" t="str">
        <f t="shared" si="299"/>
        <v>b</v>
      </c>
      <c r="DJ89" s="877" t="str">
        <f t="shared" si="300"/>
        <v/>
      </c>
      <c r="DK89" s="878" t="str">
        <f t="shared" si="301"/>
        <v/>
      </c>
      <c r="DL89" s="878">
        <f t="shared" si="302"/>
        <v>3</v>
      </c>
      <c r="DM89" s="878" t="str">
        <f t="shared" si="303"/>
        <v/>
      </c>
      <c r="DN89" s="878" t="str">
        <f t="shared" si="404"/>
        <v/>
      </c>
      <c r="DO89" s="878" t="str">
        <f t="shared" si="304"/>
        <v/>
      </c>
      <c r="DP89" s="878" t="str">
        <f t="shared" si="305"/>
        <v/>
      </c>
      <c r="DQ89" s="878" t="str">
        <f t="shared" si="306"/>
        <v/>
      </c>
      <c r="DR89" s="840">
        <f t="shared" si="307"/>
        <v>0.75</v>
      </c>
      <c r="DS89" s="876" t="str">
        <f t="shared" si="308"/>
        <v>市民実感</v>
      </c>
      <c r="DT89" s="863" t="str">
        <f t="shared" si="309"/>
        <v>京都らしい景観を守るため、地域の景観を形成する重要な要素である京町家を指定制度も活用しながら保全していることを市民が実感し、景観の保全につながっていると感じることが重要であることから、市民の実感に重み付けを行った。</v>
      </c>
      <c r="DU89" s="877" t="str">
        <f>VLOOKUP(CF89&amp;DI89&amp;DS89,プルダウン!$AC$2:$AD$71,2,FALSE)</f>
        <v>B</v>
      </c>
      <c r="DV89" s="859" t="str">
        <f>VLOOKUP(DU89,プルダウン!$A$1:$B$6,2,FALSE)</f>
        <v>政策の目的がかなり達成されている</v>
      </c>
      <c r="DW89" s="860"/>
      <c r="DX89" s="859"/>
      <c r="DY89" s="889" t="str">
        <f>VLOOKUP($A89&amp;"-"&amp;DY$4,'04施策の客観指標'!$A$4:$AY$1029,COLUMN('04施策の客観指標'!$AU:$AU),FALSE)</f>
        <v>a</v>
      </c>
      <c r="DZ89" s="878" t="str">
        <f>VLOOKUP($A89&amp;"-"&amp;DZ$4,'04施策の客観指標'!$A$4:$AY$1029,COLUMN('04施策の客観指標'!$AU:$AU),FALSE)</f>
        <v>-</v>
      </c>
      <c r="EA89" s="878" t="str">
        <f>VLOOKUP($A89&amp;"-"&amp;EA$4,'04施策の客観指標'!$A$4:$AY$1029,COLUMN('04施策の客観指標'!$AU:$AU),FALSE)</f>
        <v>-</v>
      </c>
      <c r="EB89" s="878" t="str">
        <f>VLOOKUP($A89&amp;"-"&amp;EB$4,'04施策の客観指標'!$A$4:$AY$1029,COLUMN('04施策の客観指標'!$AU:$AU),FALSE)</f>
        <v>-</v>
      </c>
      <c r="EC89" s="878" t="str">
        <f>VLOOKUP($A89&amp;"-"&amp;EC$4,'04施策の客観指標'!$A$4:$AY$1029,COLUMN('04施策の客観指標'!$AU:$AU),FALSE)</f>
        <v>-</v>
      </c>
      <c r="ED89" s="878" t="str">
        <f>VLOOKUP($A89&amp;"-"&amp;ED$4,'04施策の客観指標'!$A$4:$AY$1029,COLUMN('04施策の客観指標'!$AU:$AU),FALSE)</f>
        <v>-</v>
      </c>
      <c r="EE89" s="878" t="str">
        <f>VLOOKUP($A89&amp;"-"&amp;EE$4,'04施策の客観指標'!$A$4:$AY$1029,COLUMN('04施策の客観指標'!$AU:$AU),FALSE)</f>
        <v>-</v>
      </c>
      <c r="EF89" s="878" t="str">
        <f>VLOOKUP($A89&amp;"-"&amp;EF$4,'04施策の客観指標'!$A$4:$AY$1029,COLUMN('04施策の客観指標'!$AU:$AU),FALSE)</f>
        <v>-</v>
      </c>
      <c r="EG89" s="878" t="str">
        <f>VLOOKUP($A89&amp;"-"&amp;EG$4,'04施策の客観指標'!$A$4:$AY$1029,COLUMN('04施策の客観指標'!$AU:$AU),FALSE)</f>
        <v>-</v>
      </c>
      <c r="EH89" s="879" t="str">
        <f t="shared" si="310"/>
        <v>a</v>
      </c>
      <c r="EI89" s="895">
        <f>IF(DY89="-","-",VLOOKUP($A89&amp;"-"&amp;DY$4,'04施策の客観指標'!$A$4:$AY$1029,COLUMN('04施策の客観指標'!$AY:$AY),FALSE))</f>
        <v>1</v>
      </c>
      <c r="EJ89" s="895" t="str">
        <f>IF(DZ89="-","-",VLOOKUP($A89&amp;"-"&amp;DZ$4,'04施策の客観指標'!$A$4:$AY$1029,COLUMN('04施策の客観指標'!$AY:$AY),FALSE))</f>
        <v>-</v>
      </c>
      <c r="EK89" s="895" t="str">
        <f>IF(EA89="-","-",VLOOKUP($A89&amp;"-"&amp;EA$4,'04施策の客観指標'!$A$4:$AY$1029,COLUMN('04施策の客観指標'!$AY:$AY),FALSE))</f>
        <v>-</v>
      </c>
      <c r="EL89" s="895" t="str">
        <f>IF(EB89="-","-",VLOOKUP($A89&amp;"-"&amp;EB$4,'04施策の客観指標'!$A$4:$AY$1029,COLUMN('04施策の客観指標'!$AY:$AY),FALSE))</f>
        <v>-</v>
      </c>
      <c r="EM89" s="895" t="str">
        <f>IF(EC89="-","-",VLOOKUP($A89&amp;"-"&amp;EC$4,'04施策の客観指標'!$A$4:$AY$1029,COLUMN('04施策の客観指標'!$AY:$AY),FALSE))</f>
        <v>-</v>
      </c>
      <c r="EN89" s="895" t="str">
        <f>IF(ED89="-","-",VLOOKUP($A89&amp;"-"&amp;ED$4,'04施策の客観指標'!$A$4:$AY$1029,COLUMN('04施策の客観指標'!$AY:$AY),FALSE))</f>
        <v>-</v>
      </c>
      <c r="EO89" s="895" t="str">
        <f>IF(EE89="-","-",VLOOKUP($A89&amp;"-"&amp;EE$4,'04施策の客観指標'!$A$4:$AY$1029,COLUMN('04施策の客観指標'!$AY:$AY),FALSE))</f>
        <v>-</v>
      </c>
      <c r="EP89" s="895" t="str">
        <f>IF(EF89="-","-",VLOOKUP($A89&amp;"-"&amp;EF$4,'04施策の客観指標'!$A$4:$AY$1029,COLUMN('04施策の客観指標'!$AY:$AY),FALSE))</f>
        <v>-</v>
      </c>
      <c r="EQ89" s="895" t="str">
        <f>IF(EG89="-","-",VLOOKUP($A89&amp;"-"&amp;EG$4,'04施策の客観指標'!$A$4:$AY$1029,COLUMN('04施策の客観指標'!$AY:$AY),FALSE))</f>
        <v>-</v>
      </c>
      <c r="ER89" s="879">
        <f t="shared" si="311"/>
        <v>1</v>
      </c>
      <c r="ES89" s="877">
        <f t="shared" si="312"/>
        <v>4</v>
      </c>
      <c r="ET89" s="878" t="str">
        <f t="shared" si="313"/>
        <v/>
      </c>
      <c r="EU89" s="878" t="str">
        <f t="shared" si="314"/>
        <v/>
      </c>
      <c r="EV89" s="878" t="str">
        <f t="shared" si="315"/>
        <v/>
      </c>
      <c r="EW89" s="878" t="str">
        <f t="shared" si="316"/>
        <v/>
      </c>
      <c r="EX89" s="878" t="str">
        <f t="shared" si="317"/>
        <v/>
      </c>
      <c r="EY89" s="878" t="str">
        <f t="shared" si="318"/>
        <v/>
      </c>
      <c r="EZ89" s="878" t="str">
        <f t="shared" si="319"/>
        <v/>
      </c>
      <c r="FA89" s="878" t="str">
        <f t="shared" si="320"/>
        <v/>
      </c>
      <c r="FB89" s="855">
        <f t="shared" si="321"/>
        <v>1</v>
      </c>
      <c r="FC89" s="877" t="str">
        <f>IF($K89="○",VLOOKUP($C89&amp;"-"&amp;FC$4,'05市民生活実感調査'!$A$3:$BC$218,COLUMN('05市民生活実感調査'!$AI:$AI),FALSE),"-")</f>
        <v>-</v>
      </c>
      <c r="FD89" s="878" t="str">
        <f>IF($L89="○",VLOOKUP($C89&amp;"-"&amp;FD$4,'05市民生活実感調査'!$A$3:$BC$218,COLUMN('05市民生活実感調査'!$AI:$AI),FALSE),"-")</f>
        <v>-</v>
      </c>
      <c r="FE89" s="878" t="str">
        <f>IF($M89="○",VLOOKUP($C89&amp;"-"&amp;FE$4,'05市民生活実感調査'!$A$3:$BC$218,COLUMN('05市民生活実感調査'!$AI:$AI),FALSE),"-")</f>
        <v>b</v>
      </c>
      <c r="FF89" s="878" t="str">
        <f>IF($N89="○",VLOOKUP($C89&amp;"-"&amp;FF$4,'05市民生活実感調査'!$A$3:$BC$218,COLUMN('05市民生活実感調査'!$AI:$AI),FALSE),"-")</f>
        <v>-</v>
      </c>
      <c r="FG89" s="878" t="str">
        <f>IF($O89="○",VLOOKUP($C89&amp;"-"&amp;FG$4,'05市民生活実感調査'!$A$3:$BC$218,COLUMN('05市民生活実感調査'!$AI:$AI),FALSE),"-")</f>
        <v>-</v>
      </c>
      <c r="FH89" s="878" t="str">
        <f>IF($P89="○",VLOOKUP($C89&amp;"-"&amp;FH$4,'05市民生活実感調査'!$A$3:$BC$218,COLUMN('05市民生活実感調査'!$AI:$AI),FALSE),"-")</f>
        <v>-</v>
      </c>
      <c r="FI89" s="878" t="str">
        <f>IF($Q89="○",VLOOKUP($C89&amp;"-"&amp;FI$4,'05市民生活実感調査'!$A$3:$BC$218,COLUMN('05市民生活実感調査'!$AI:$AI),FALSE),"-")</f>
        <v>-</v>
      </c>
      <c r="FJ89" s="878" t="str">
        <f>IF($R89="○",VLOOKUP($C89&amp;"-"&amp;FJ$4,'05市民生活実感調査'!$A$3:$BC$218,COLUMN('05市民生活実感調査'!$AI:$AI),FALSE),"-")</f>
        <v>-</v>
      </c>
      <c r="FK89" s="879" t="str">
        <f t="shared" si="322"/>
        <v>b</v>
      </c>
      <c r="FL89" s="877" t="str">
        <f t="shared" si="323"/>
        <v/>
      </c>
      <c r="FM89" s="878" t="str">
        <f t="shared" si="324"/>
        <v/>
      </c>
      <c r="FN89" s="878">
        <f t="shared" si="325"/>
        <v>3</v>
      </c>
      <c r="FO89" s="878" t="str">
        <f t="shared" si="326"/>
        <v/>
      </c>
      <c r="FP89" s="878" t="str">
        <f t="shared" si="327"/>
        <v/>
      </c>
      <c r="FQ89" s="878" t="str">
        <f t="shared" si="328"/>
        <v/>
      </c>
      <c r="FR89" s="878" t="str">
        <f t="shared" si="329"/>
        <v/>
      </c>
      <c r="FS89" s="878" t="str">
        <f t="shared" si="330"/>
        <v/>
      </c>
      <c r="FT89" s="840">
        <f t="shared" si="331"/>
        <v>0.75</v>
      </c>
      <c r="FU89" s="876" t="str">
        <f t="shared" si="332"/>
        <v>市民実感</v>
      </c>
      <c r="FV89" s="863" t="str">
        <f t="shared" si="333"/>
        <v>京都らしい景観を守るため、地域の景観を形成する重要な要素である京町家を指定制度も活用しながら保全していることを市民が実感し、景観の保全につながっていると感じることが重要であることから、市民の実感に重み付けを行った。</v>
      </c>
      <c r="FW89" s="877" t="str">
        <f>VLOOKUP(EH89&amp;FK89&amp;FU89,プルダウン!$AC$2:$AD$71,2,FALSE)</f>
        <v>B</v>
      </c>
      <c r="FX89" s="859" t="str">
        <f>VLOOKUP(FW89,プルダウン!$A$1:$B$6,2,FALSE)</f>
        <v>政策の目的がかなり達成されている</v>
      </c>
      <c r="FY89" s="860"/>
      <c r="FZ89" s="859"/>
      <c r="GA89" s="889" t="str">
        <f>VLOOKUP($A89&amp;"-"&amp;GA$4,'04施策の客観指標'!$A$4:$AY$1029,COLUMN('04施策の客観指標'!$AV:$AV),FALSE)</f>
        <v>a</v>
      </c>
      <c r="GB89" s="878" t="str">
        <f>VLOOKUP($A89&amp;"-"&amp;GB$4,'04施策の客観指標'!$A$4:$AY$1029,COLUMN('04施策の客観指標'!$AV:$AV),FALSE)</f>
        <v>-</v>
      </c>
      <c r="GC89" s="878" t="str">
        <f>VLOOKUP($A89&amp;"-"&amp;GC$4,'04施策の客観指標'!$A$4:$AY$1029,COLUMN('04施策の客観指標'!$AV:$AV),FALSE)</f>
        <v>-</v>
      </c>
      <c r="GD89" s="878" t="str">
        <f>VLOOKUP($A89&amp;"-"&amp;GD$4,'04施策の客観指標'!$A$4:$AY$1029,COLUMN('04施策の客観指標'!$AV:$AV),FALSE)</f>
        <v>-</v>
      </c>
      <c r="GE89" s="878" t="str">
        <f>VLOOKUP($A89&amp;"-"&amp;GE$4,'04施策の客観指標'!$A$4:$AY$1029,COLUMN('04施策の客観指標'!$AV:$AV),FALSE)</f>
        <v>-</v>
      </c>
      <c r="GF89" s="878" t="str">
        <f>VLOOKUP($A89&amp;"-"&amp;GF$4,'04施策の客観指標'!$A$4:$AY$1029,COLUMN('04施策の客観指標'!$AV:$AV),FALSE)</f>
        <v>-</v>
      </c>
      <c r="GG89" s="878" t="str">
        <f>VLOOKUP($A89&amp;"-"&amp;GG$4,'04施策の客観指標'!$A$4:$AY$1029,COLUMN('04施策の客観指標'!$AV:$AV),FALSE)</f>
        <v>-</v>
      </c>
      <c r="GH89" s="878" t="str">
        <f>VLOOKUP($A89&amp;"-"&amp;GH$4,'04施策の客観指標'!$A$4:$AY$1029,COLUMN('04施策の客観指標'!$AV:$AV),FALSE)</f>
        <v>-</v>
      </c>
      <c r="GI89" s="878" t="str">
        <f>VLOOKUP($A89&amp;"-"&amp;GI$4,'04施策の客観指標'!$A$4:$AY$1029,COLUMN('04施策の客観指標'!$AV:$AV),FALSE)</f>
        <v>-</v>
      </c>
      <c r="GJ89" s="879" t="str">
        <f t="shared" si="334"/>
        <v>a</v>
      </c>
      <c r="GK89" s="856">
        <f>IF(GA89="-","-",VLOOKUP($A89&amp;"-"&amp;GA$4,'04施策の客観指標'!$A$4:$AY$1029,COLUMN('04施策の客観指標'!$AY:$AY),FALSE))</f>
        <v>1</v>
      </c>
      <c r="GL89" s="856" t="str">
        <f>IF(GB89="-","-",VLOOKUP($A89&amp;"-"&amp;GB$4,'04施策の客観指標'!$A$4:$AY$1029,COLUMN('04施策の客観指標'!$AY:$AY),FALSE))</f>
        <v>-</v>
      </c>
      <c r="GM89" s="856" t="str">
        <f>IF(GC89="-","-",VLOOKUP($A89&amp;"-"&amp;GC$4,'04施策の客観指標'!$A$4:$AY$1029,COLUMN('04施策の客観指標'!$AY:$AY),FALSE))</f>
        <v>-</v>
      </c>
      <c r="GN89" s="856" t="str">
        <f>IF(GD89="-","-",VLOOKUP($A89&amp;"-"&amp;GD$4,'04施策の客観指標'!$A$4:$AY$1029,COLUMN('04施策の客観指標'!$AY:$AY),FALSE))</f>
        <v>-</v>
      </c>
      <c r="GO89" s="856" t="str">
        <f>IF(GE89="-","-",VLOOKUP($A89&amp;"-"&amp;GE$4,'04施策の客観指標'!$A$4:$AY$1029,COLUMN('04施策の客観指標'!$AY:$AY),FALSE))</f>
        <v>-</v>
      </c>
      <c r="GP89" s="856" t="str">
        <f>IF(GF89="-","-",VLOOKUP($A89&amp;"-"&amp;GF$4,'04施策の客観指標'!$A$4:$AY$1029,COLUMN('04施策の客観指標'!$AY:$AY),FALSE))</f>
        <v>-</v>
      </c>
      <c r="GQ89" s="856" t="str">
        <f>IF(GG89="-","-",VLOOKUP($A89&amp;"-"&amp;GG$4,'04施策の客観指標'!$A$4:$AY$1029,COLUMN('04施策の客観指標'!$AY:$AY),FALSE))</f>
        <v>-</v>
      </c>
      <c r="GR89" s="856" t="str">
        <f>IF(GH89="-","-",VLOOKUP($A89&amp;"-"&amp;GH$4,'04施策の客観指標'!$A$4:$AY$1029,COLUMN('04施策の客観指標'!$AY:$AY),FALSE))</f>
        <v>-</v>
      </c>
      <c r="GS89" s="856" t="str">
        <f>IF(GI89="-","-",VLOOKUP($A89&amp;"-"&amp;GI$4,'04施策の客観指標'!$A$4:$AY$1029,COLUMN('04施策の客観指標'!$AY:$AY),FALSE))</f>
        <v>-</v>
      </c>
      <c r="GT89" s="879">
        <f t="shared" si="335"/>
        <v>1</v>
      </c>
      <c r="GU89" s="877">
        <f t="shared" si="336"/>
        <v>4</v>
      </c>
      <c r="GV89" s="878" t="str">
        <f t="shared" si="337"/>
        <v/>
      </c>
      <c r="GW89" s="878" t="str">
        <f t="shared" si="338"/>
        <v/>
      </c>
      <c r="GX89" s="878" t="str">
        <f t="shared" si="339"/>
        <v/>
      </c>
      <c r="GY89" s="878" t="str">
        <f t="shared" si="340"/>
        <v/>
      </c>
      <c r="GZ89" s="878" t="str">
        <f t="shared" si="341"/>
        <v/>
      </c>
      <c r="HA89" s="878" t="str">
        <f t="shared" si="342"/>
        <v/>
      </c>
      <c r="HB89" s="878" t="str">
        <f t="shared" si="343"/>
        <v/>
      </c>
      <c r="HC89" s="878" t="str">
        <f t="shared" si="344"/>
        <v/>
      </c>
      <c r="HD89" s="855">
        <f t="shared" si="345"/>
        <v>1</v>
      </c>
      <c r="HE89" s="877" t="str">
        <f>IF($K89="○",VLOOKUP($C89&amp;"-"&amp;HE$4,'05市民生活実感調査'!$A$3:$BC$218,COLUMN('05市民生活実感調査'!$AS:$AS),FALSE),"-")</f>
        <v>-</v>
      </c>
      <c r="HF89" s="878" t="str">
        <f>IF($L89="○",VLOOKUP($C89&amp;"-"&amp;HF$4,'05市民生活実感調査'!$A$3:$BC$218,COLUMN('05市民生活実感調査'!$AS:$AS),FALSE),"-")</f>
        <v>-</v>
      </c>
      <c r="HG89" s="878" t="str">
        <f>IF($M89="○",VLOOKUP($C89&amp;"-"&amp;HG$4,'05市民生活実感調査'!$A$3:$BC$218,COLUMN('05市民生活実感調査'!$AS:$AS),FALSE),"-")</f>
        <v>b</v>
      </c>
      <c r="HH89" s="878" t="str">
        <f>IF($N89="○",VLOOKUP($C89&amp;"-"&amp;HH$4,'05市民生活実感調査'!$A$3:$BC$218,COLUMN('05市民生活実感調査'!$AS:$AS),FALSE),"-")</f>
        <v>-</v>
      </c>
      <c r="HI89" s="878" t="str">
        <f>IF($O89="○",VLOOKUP($C89&amp;"-"&amp;HI$4,'05市民生活実感調査'!$A$3:$BC$218,COLUMN('05市民生活実感調査'!$AS:$AS),FALSE),"-")</f>
        <v>-</v>
      </c>
      <c r="HJ89" s="878" t="str">
        <f>IF($P89="○",VLOOKUP($C89&amp;"-"&amp;HJ$4,'05市民生活実感調査'!$A$3:$BC$218,COLUMN('05市民生活実感調査'!$AS:$AS),FALSE),"-")</f>
        <v>-</v>
      </c>
      <c r="HK89" s="878" t="str">
        <f>IF($Q89="○",VLOOKUP($C89&amp;"-"&amp;HK$4,'05市民生活実感調査'!$A$3:$BC$218,COLUMN('05市民生活実感調査'!$AS:$AS),FALSE),"-")</f>
        <v>-</v>
      </c>
      <c r="HL89" s="878" t="str">
        <f>IF($R89="○",VLOOKUP($C89&amp;"-"&amp;HL$4,'05市民生活実感調査'!$A$3:$BC$218,COLUMN('05市民生活実感調査'!$AS:$AS),FALSE),"-")</f>
        <v>-</v>
      </c>
      <c r="HM89" s="879" t="str">
        <f t="shared" si="346"/>
        <v>b</v>
      </c>
      <c r="HN89" s="877" t="str">
        <f t="shared" si="347"/>
        <v/>
      </c>
      <c r="HO89" s="878" t="str">
        <f t="shared" si="348"/>
        <v/>
      </c>
      <c r="HP89" s="878">
        <f t="shared" si="349"/>
        <v>3</v>
      </c>
      <c r="HQ89" s="878" t="str">
        <f t="shared" si="350"/>
        <v/>
      </c>
      <c r="HR89" s="878" t="str">
        <f t="shared" si="351"/>
        <v/>
      </c>
      <c r="HS89" s="878" t="str">
        <f t="shared" si="352"/>
        <v/>
      </c>
      <c r="HT89" s="878" t="str">
        <f t="shared" si="353"/>
        <v/>
      </c>
      <c r="HU89" s="878" t="str">
        <f t="shared" si="354"/>
        <v/>
      </c>
      <c r="HV89" s="840">
        <f t="shared" si="355"/>
        <v>0.75</v>
      </c>
      <c r="HW89" s="876" t="str">
        <f t="shared" si="356"/>
        <v>市民実感</v>
      </c>
      <c r="HX89" s="863" t="str">
        <f t="shared" si="357"/>
        <v>京都らしい景観を守るため、地域の景観を形成する重要な要素である京町家を指定制度も活用しながら保全していることを市民が実感し、景観の保全につながっていると感じることが重要であることから、市民の実感に重み付けを行った。</v>
      </c>
      <c r="HY89" s="877" t="str">
        <f>VLOOKUP(GJ89&amp;HM89&amp;HW89,プルダウン!$AC$2:$AD$71,2,FALSE)</f>
        <v>B</v>
      </c>
      <c r="HZ89" s="859" t="str">
        <f>VLOOKUP(HY89,プルダウン!$A$1:$B$6,2,FALSE)</f>
        <v>政策の目的がかなり達成されている</v>
      </c>
      <c r="IA89" s="860"/>
      <c r="IB89" s="859"/>
      <c r="IC89" s="889" t="str">
        <f>VLOOKUP($A89&amp;"-"&amp;IC$4,'04施策の客観指標'!$A$4:$AY$1029,COLUMN('04施策の客観指標'!$AW:$AW),FALSE)</f>
        <v>a</v>
      </c>
      <c r="ID89" s="878" t="str">
        <f>VLOOKUP($A89&amp;"-"&amp;ID$4,'04施策の客観指標'!$A$4:$AY$1029,COLUMN('04施策の客観指標'!$AW:$AW),FALSE)</f>
        <v>-</v>
      </c>
      <c r="IE89" s="878" t="str">
        <f>VLOOKUP($A89&amp;"-"&amp;IE$4,'04施策の客観指標'!$A$4:$AY$1029,COLUMN('04施策の客観指標'!$AW:$AW),FALSE)</f>
        <v>-</v>
      </c>
      <c r="IF89" s="878" t="str">
        <f>VLOOKUP($A89&amp;"-"&amp;IF$4,'04施策の客観指標'!$A$4:$AY$1029,COLUMN('04施策の客観指標'!$AW:$AW),FALSE)</f>
        <v>-</v>
      </c>
      <c r="IG89" s="878" t="str">
        <f>VLOOKUP($A89&amp;"-"&amp;IG$4,'04施策の客観指標'!$A$4:$AY$1029,COLUMN('04施策の客観指標'!$AW:$AW),FALSE)</f>
        <v>-</v>
      </c>
      <c r="IH89" s="878" t="str">
        <f>VLOOKUP($A89&amp;"-"&amp;IH$4,'04施策の客観指標'!$A$4:$AY$1029,COLUMN('04施策の客観指標'!$AW:$AW),FALSE)</f>
        <v>-</v>
      </c>
      <c r="II89" s="878" t="str">
        <f>VLOOKUP($A89&amp;"-"&amp;II$4,'04施策の客観指標'!$A$4:$AY$1029,COLUMN('04施策の客観指標'!$AW:$AW),FALSE)</f>
        <v>-</v>
      </c>
      <c r="IJ89" s="878" t="str">
        <f>VLOOKUP($A89&amp;"-"&amp;IJ$4,'04施策の客観指標'!$A$4:$AY$1029,COLUMN('04施策の客観指標'!$AW:$AW),FALSE)</f>
        <v>-</v>
      </c>
      <c r="IK89" s="878" t="str">
        <f>VLOOKUP($A89&amp;"-"&amp;IK$4,'04施策の客観指標'!$A$4:$AY$1029,COLUMN('04施策の客観指標'!$AW:$AW),FALSE)</f>
        <v>-</v>
      </c>
      <c r="IL89" s="879" t="str">
        <f t="shared" si="358"/>
        <v>a</v>
      </c>
      <c r="IM89" s="856">
        <f>IF(IC89="-","-",VLOOKUP($A89&amp;"-"&amp;IC$4,'04施策の客観指標'!$A$4:$AY$1029,COLUMN('04施策の客観指標'!$AY:$AY),FALSE))</f>
        <v>1</v>
      </c>
      <c r="IN89" s="856" t="str">
        <f>IF(ID89="-","-",VLOOKUP($A89&amp;"-"&amp;ID$4,'04施策の客観指標'!$A$4:$AY$1029,COLUMN('04施策の客観指標'!$AY:$AY),FALSE))</f>
        <v>-</v>
      </c>
      <c r="IO89" s="856" t="str">
        <f>IF(IE89="-","-",VLOOKUP($A89&amp;"-"&amp;IE$4,'04施策の客観指標'!$A$4:$AY$1029,COLUMN('04施策の客観指標'!$AY:$AY),FALSE))</f>
        <v>-</v>
      </c>
      <c r="IP89" s="856" t="str">
        <f>IF(IF89="-","-",VLOOKUP($A89&amp;"-"&amp;IF$4,'04施策の客観指標'!$A$4:$AY$1029,COLUMN('04施策の客観指標'!$AY:$AY),FALSE))</f>
        <v>-</v>
      </c>
      <c r="IQ89" s="856" t="str">
        <f>IF(IG89="-","-",VLOOKUP($A89&amp;"-"&amp;IG$4,'04施策の客観指標'!$A$4:$AY$1029,COLUMN('04施策の客観指標'!$AY:$AY),FALSE))</f>
        <v>-</v>
      </c>
      <c r="IR89" s="856" t="str">
        <f>IF(IH89="-","-",VLOOKUP($A89&amp;"-"&amp;IH$4,'04施策の客観指標'!$A$4:$AY$1029,COLUMN('04施策の客観指標'!$AY:$AY),FALSE))</f>
        <v>-</v>
      </c>
      <c r="IS89" s="856" t="str">
        <f>IF(II89="-","-",VLOOKUP($A89&amp;"-"&amp;II$4,'04施策の客観指標'!$A$4:$AY$1029,COLUMN('04施策の客観指標'!$AY:$AY),FALSE))</f>
        <v>-</v>
      </c>
      <c r="IT89" s="856" t="str">
        <f>IF(IJ89="-","-",VLOOKUP($A89&amp;"-"&amp;IJ$4,'04施策の客観指標'!$A$4:$AY$1029,COLUMN('04施策の客観指標'!$AY:$AY),FALSE))</f>
        <v>-</v>
      </c>
      <c r="IU89" s="856" t="str">
        <f>IF(IK89="-","-",VLOOKUP($A89&amp;"-"&amp;IK$4,'04施策の客観指標'!$A$4:$AY$1029,COLUMN('04施策の客観指標'!$AY:$AY),FALSE))</f>
        <v>-</v>
      </c>
      <c r="IV89" s="879">
        <f t="shared" si="359"/>
        <v>1</v>
      </c>
      <c r="IW89" s="877">
        <f t="shared" si="360"/>
        <v>4</v>
      </c>
      <c r="IX89" s="878" t="str">
        <f t="shared" si="361"/>
        <v/>
      </c>
      <c r="IY89" s="878" t="str">
        <f t="shared" si="362"/>
        <v/>
      </c>
      <c r="IZ89" s="878" t="str">
        <f t="shared" si="363"/>
        <v/>
      </c>
      <c r="JA89" s="878" t="str">
        <f t="shared" si="364"/>
        <v/>
      </c>
      <c r="JB89" s="878" t="str">
        <f t="shared" si="365"/>
        <v/>
      </c>
      <c r="JC89" s="878" t="str">
        <f t="shared" si="366"/>
        <v/>
      </c>
      <c r="JD89" s="878" t="str">
        <f t="shared" si="367"/>
        <v/>
      </c>
      <c r="JE89" s="878" t="str">
        <f t="shared" si="368"/>
        <v/>
      </c>
      <c r="JF89" s="855">
        <f t="shared" si="369"/>
        <v>1</v>
      </c>
      <c r="JG89" s="877" t="str">
        <f>IF($K89="○",VLOOKUP($C89&amp;"-"&amp;JG$4,'05市民生活実感調査'!$A$3:$BC$218,COLUMN('05市民生活実感調査'!$BC:$BC),FALSE),"-")</f>
        <v>-</v>
      </c>
      <c r="JH89" s="878" t="str">
        <f>IF($L89="○",VLOOKUP($C89&amp;"-"&amp;JH$4,'05市民生活実感調査'!$A$3:$BC$218,COLUMN('05市民生活実感調査'!$BC:$BC),FALSE),"-")</f>
        <v>-</v>
      </c>
      <c r="JI89" s="878" t="str">
        <f>IF($M89="○",VLOOKUP($C89&amp;"-"&amp;JI$4,'05市民生活実感調査'!$A$3:$BC$218,COLUMN('05市民生活実感調査'!$BC:$BC),FALSE),"-")</f>
        <v>b</v>
      </c>
      <c r="JJ89" s="878" t="str">
        <f>IF($N89="○",VLOOKUP($C89&amp;"-"&amp;JJ$4,'05市民生活実感調査'!$A$3:$BC$218,COLUMN('05市民生活実感調査'!$BC:$BC),FALSE),"-")</f>
        <v>-</v>
      </c>
      <c r="JK89" s="878" t="str">
        <f>IF($O89="○",VLOOKUP($C89&amp;"-"&amp;JK$4,'05市民生活実感調査'!$A$3:$BC$218,COLUMN('05市民生活実感調査'!$BC:$BC),FALSE),"-")</f>
        <v>-</v>
      </c>
      <c r="JL89" s="878" t="str">
        <f>IF($P89="○",VLOOKUP($C89&amp;"-"&amp;JL$4,'05市民生活実感調査'!$A$3:$BC$218,COLUMN('05市民生活実感調査'!$BC:$BC),FALSE),"-")</f>
        <v>-</v>
      </c>
      <c r="JM89" s="878" t="str">
        <f>IF($Q89="○",VLOOKUP($C89&amp;"-"&amp;JM$4,'05市民生活実感調査'!$A$3:$BC$218,COLUMN('05市民生活実感調査'!$BC:$BC),FALSE),"-")</f>
        <v>-</v>
      </c>
      <c r="JN89" s="878" t="str">
        <f>IF($R89="○",VLOOKUP($C89&amp;"-"&amp;JN$4,'05市民生活実感調査'!$A$3:$BC$218,COLUMN('05市民生活実感調査'!$BC:$BC),FALSE),"-")</f>
        <v>-</v>
      </c>
      <c r="JO89" s="879" t="str">
        <f t="shared" si="370"/>
        <v>b</v>
      </c>
      <c r="JP89" s="877" t="str">
        <f t="shared" si="371"/>
        <v/>
      </c>
      <c r="JQ89" s="878" t="str">
        <f t="shared" si="372"/>
        <v/>
      </c>
      <c r="JR89" s="878">
        <f t="shared" si="373"/>
        <v>3</v>
      </c>
      <c r="JS89" s="878" t="str">
        <f t="shared" si="374"/>
        <v/>
      </c>
      <c r="JT89" s="878" t="str">
        <f t="shared" si="375"/>
        <v/>
      </c>
      <c r="JU89" s="878" t="str">
        <f t="shared" si="376"/>
        <v/>
      </c>
      <c r="JV89" s="878" t="str">
        <f t="shared" si="377"/>
        <v/>
      </c>
      <c r="JW89" s="878" t="str">
        <f t="shared" si="378"/>
        <v/>
      </c>
      <c r="JX89" s="840">
        <f t="shared" si="379"/>
        <v>0.75</v>
      </c>
      <c r="JY89" s="876" t="str">
        <f t="shared" si="405"/>
        <v>市民実感</v>
      </c>
      <c r="JZ89" s="863" t="str">
        <f t="shared" si="380"/>
        <v>京都らしい景観を守るため、地域の景観を形成する重要な要素である京町家を指定制度も活用しながら保全していることを市民が実感し、景観の保全につながっていると感じることが重要であることから、市民の実感に重み付けを行った。</v>
      </c>
      <c r="KA89" s="877" t="str">
        <f>VLOOKUP(IL89&amp;JO89&amp;JY89,プルダウン!$AC$2:$AD$71,2,FALSE)</f>
        <v>B</v>
      </c>
      <c r="KB89" s="859" t="str">
        <f>VLOOKUP(KA89,プルダウン!$A$1:$B$6,2,FALSE)</f>
        <v>政策の目的がかなり達成されている</v>
      </c>
      <c r="KC89" s="860"/>
      <c r="KD89" s="859"/>
      <c r="KE89" s="883" t="str">
        <f>VLOOKUP($A89&amp;"-"&amp;KE$4,'04施策の客観指標'!$A$4:$AY$1029,COLUMN('04施策の客観指標'!$AX:$AX),FALSE)</f>
        <v>a</v>
      </c>
      <c r="KF89" s="813" t="str">
        <f>VLOOKUP($A89&amp;"-"&amp;KF$4,'04施策の客観指標'!$A$4:$AY$1029,COLUMN('04施策の客観指標'!$AX:$AX),FALSE)</f>
        <v>-</v>
      </c>
      <c r="KG89" s="813" t="str">
        <f>VLOOKUP($A89&amp;"-"&amp;KG$4,'04施策の客観指標'!$A$4:$AY$1029,COLUMN('04施策の客観指標'!$AX:$AX),FALSE)</f>
        <v>-</v>
      </c>
      <c r="KH89" s="813" t="str">
        <f>VLOOKUP($A89&amp;"-"&amp;KH$4,'04施策の客観指標'!$A$4:$AY$1029,COLUMN('04施策の客観指標'!$AX:$AX),FALSE)</f>
        <v>-</v>
      </c>
      <c r="KI89" s="813" t="str">
        <f>VLOOKUP($A89&amp;"-"&amp;KI$4,'04施策の客観指標'!$A$4:$AY$1029,COLUMN('04施策の客観指標'!$AX:$AX),FALSE)</f>
        <v>-</v>
      </c>
      <c r="KJ89" s="813" t="str">
        <f>VLOOKUP($A89&amp;"-"&amp;KJ$4,'04施策の客観指標'!$A$4:$AY$1029,COLUMN('04施策の客観指標'!$AX:$AX),FALSE)</f>
        <v>-</v>
      </c>
      <c r="KK89" s="813" t="str">
        <f>VLOOKUP($A89&amp;"-"&amp;KK$4,'04施策の客観指標'!$A$4:$AY$1029,COLUMN('04施策の客観指標'!$AX:$AX),FALSE)</f>
        <v>-</v>
      </c>
      <c r="KL89" s="813" t="str">
        <f>VLOOKUP($A89&amp;"-"&amp;KL$4,'04施策の客観指標'!$A$4:$AY$1029,COLUMN('04施策の客観指標'!$AX:$AX),FALSE)</f>
        <v>-</v>
      </c>
      <c r="KM89" s="813" t="str">
        <f>VLOOKUP($A89&amp;"-"&amp;KM$4,'04施策の客観指標'!$A$4:$AY$1029,COLUMN('04施策の客観指標'!$AX:$AX),FALSE)</f>
        <v>-</v>
      </c>
      <c r="KN89" s="814" t="str">
        <f t="shared" si="381"/>
        <v>a</v>
      </c>
      <c r="KO89" s="423">
        <f>IF(KE89="-","-",VLOOKUP($A89&amp;"-"&amp;KE$4,'04施策の客観指標'!$A$4:$AY$1029,COLUMN('04施策の客観指標'!$AY:$AY),FALSE))</f>
        <v>1</v>
      </c>
      <c r="KP89" s="423" t="str">
        <f>IF(KF89="-","-",VLOOKUP($A89&amp;"-"&amp;KF$4,'04施策の客観指標'!$A$4:$AY$1029,COLUMN('04施策の客観指標'!$AY:$AY),FALSE))</f>
        <v>-</v>
      </c>
      <c r="KQ89" s="423" t="str">
        <f>IF(KG89="-","-",VLOOKUP($A89&amp;"-"&amp;KG$4,'04施策の客観指標'!$A$4:$AY$1029,COLUMN('04施策の客観指標'!$AY:$AY),FALSE))</f>
        <v>-</v>
      </c>
      <c r="KR89" s="423" t="str">
        <f>IF(KH89="-","-",VLOOKUP($A89&amp;"-"&amp;KH$4,'04施策の客観指標'!$A$4:$AY$1029,COLUMN('04施策の客観指標'!$AY:$AY),FALSE))</f>
        <v>-</v>
      </c>
      <c r="KS89" s="423" t="str">
        <f>IF(KI89="-","-",VLOOKUP($A89&amp;"-"&amp;KI$4,'04施策の客観指標'!$A$4:$AY$1029,COLUMN('04施策の客観指標'!$AY:$AY),FALSE))</f>
        <v>-</v>
      </c>
      <c r="KT89" s="423" t="str">
        <f>IF(KJ89="-","-",VLOOKUP($A89&amp;"-"&amp;KJ$4,'04施策の客観指標'!$A$4:$AY$1029,COLUMN('04施策の客観指標'!$AY:$AY),FALSE))</f>
        <v>-</v>
      </c>
      <c r="KU89" s="423" t="str">
        <f>IF(KK89="-","-",VLOOKUP($A89&amp;"-"&amp;KK$4,'04施策の客観指標'!$A$4:$AY$1029,COLUMN('04施策の客観指標'!$AY:$AY),FALSE))</f>
        <v>-</v>
      </c>
      <c r="KV89" s="423" t="str">
        <f>IF(KL89="-","-",VLOOKUP($A89&amp;"-"&amp;KL$4,'04施策の客観指標'!$A$4:$AY$1029,COLUMN('04施策の客観指標'!$AY:$AY),FALSE))</f>
        <v>-</v>
      </c>
      <c r="KW89" s="423" t="str">
        <f>IF(KM89="-","-",VLOOKUP($A89&amp;"-"&amp;KM$4,'04施策の客観指標'!$A$4:$AY$1029,COLUMN('04施策の客観指標'!$AY:$AY),FALSE))</f>
        <v>-</v>
      </c>
      <c r="KX89" s="234">
        <f t="shared" si="382"/>
        <v>1</v>
      </c>
      <c r="KY89" s="237">
        <f t="shared" si="383"/>
        <v>4</v>
      </c>
      <c r="KZ89" s="187" t="str">
        <f t="shared" si="384"/>
        <v/>
      </c>
      <c r="LA89" s="187" t="str">
        <f t="shared" si="385"/>
        <v/>
      </c>
      <c r="LB89" s="187" t="str">
        <f t="shared" si="386"/>
        <v/>
      </c>
      <c r="LC89" s="187" t="str">
        <f t="shared" si="387"/>
        <v/>
      </c>
      <c r="LD89" s="187" t="str">
        <f t="shared" si="388"/>
        <v/>
      </c>
      <c r="LE89" s="187" t="str">
        <f t="shared" si="389"/>
        <v/>
      </c>
      <c r="LF89" s="187" t="str">
        <f t="shared" si="390"/>
        <v/>
      </c>
      <c r="LG89" s="187" t="str">
        <f t="shared" si="391"/>
        <v/>
      </c>
      <c r="LH89" s="240">
        <f t="shared" si="392"/>
        <v>1</v>
      </c>
      <c r="LI89" s="820" t="str">
        <f>IF($K89="○",VLOOKUP($C89&amp;"-"&amp;LI$4,'05市民生活実感調査'!$A$3:$BM$218,COLUMN('05市民生活実感調査'!$BM:$BM),FALSE),"-")</f>
        <v>-</v>
      </c>
      <c r="LJ89" s="821" t="str">
        <f>IF($L89="○",VLOOKUP($C89&amp;"-"&amp;LJ$4,'05市民生活実感調査'!$A$3:$BM$218,COLUMN('05市民生活実感調査'!$BM:$BM),FALSE),"-")</f>
        <v>-</v>
      </c>
      <c r="LK89" s="821" t="str">
        <f>IF($M89="○",VLOOKUP($C89&amp;"-"&amp;LK$4,'05市民生活実感調査'!$A$3:$BM$218,COLUMN('05市民生活実感調査'!$BM:$BM),FALSE),"-")</f>
        <v>b</v>
      </c>
      <c r="LL89" s="821" t="str">
        <f>IF($N89="○",VLOOKUP($C89&amp;"-"&amp;LL$4,'05市民生活実感調査'!$A$3:$BM$218,COLUMN('05市民生活実感調査'!$BM:$BM),FALSE),"-")</f>
        <v>-</v>
      </c>
      <c r="LM89" s="821" t="str">
        <f>IF($O89="○",VLOOKUP($C89&amp;"-"&amp;LM$4,'05市民生活実感調査'!$A$3:$BM$218,COLUMN('05市民生活実感調査'!$BM:$BM),FALSE),"-")</f>
        <v>-</v>
      </c>
      <c r="LN89" s="821" t="str">
        <f>IF($P89="○",VLOOKUP($C89&amp;"-"&amp;LN$4,'05市民生活実感調査'!$A$3:$BM$218,COLUMN('05市民生活実感調査'!$BM:$BM),FALSE),"-")</f>
        <v>-</v>
      </c>
      <c r="LO89" s="821" t="str">
        <f>IF($Q89="○",VLOOKUP($C89&amp;"-"&amp;LO$4,'05市民生活実感調査'!$A$3:$BM$218,COLUMN('05市民生活実感調査'!$BM:$BM),FALSE),"-")</f>
        <v>-</v>
      </c>
      <c r="LP89" s="821" t="str">
        <f>IF($R89="○",VLOOKUP($C89&amp;"-"&amp;LP$4,'05市民生活実感調査'!$A$3:$BM$218,COLUMN('05市民生活実感調査'!$BM:$BM),FALSE),"-")</f>
        <v>-</v>
      </c>
      <c r="LQ89" s="822" t="str">
        <f t="shared" si="393"/>
        <v>b</v>
      </c>
      <c r="LR89" s="237" t="str">
        <f t="shared" si="394"/>
        <v/>
      </c>
      <c r="LS89" s="187" t="str">
        <f t="shared" si="395"/>
        <v/>
      </c>
      <c r="LT89" s="187">
        <f t="shared" si="396"/>
        <v>3</v>
      </c>
      <c r="LU89" s="187" t="str">
        <f t="shared" si="397"/>
        <v/>
      </c>
      <c r="LV89" s="187" t="str">
        <f t="shared" si="398"/>
        <v/>
      </c>
      <c r="LW89" s="187" t="str">
        <f t="shared" si="399"/>
        <v/>
      </c>
      <c r="LX89" s="187" t="str">
        <f t="shared" si="400"/>
        <v/>
      </c>
      <c r="LY89" s="187" t="str">
        <f t="shared" si="401"/>
        <v/>
      </c>
      <c r="LZ89" s="422">
        <f t="shared" si="402"/>
        <v>0.75</v>
      </c>
      <c r="MA89" s="103" t="str">
        <f t="shared" si="406"/>
        <v>市民実感</v>
      </c>
      <c r="MB89" s="104" t="str">
        <f t="shared" si="403"/>
        <v>京都らしい景観を守るため、地域の景観を形成する重要な要素である京町家を指定制度も活用しながら保全していることを市民が実感し、景観の保全につながっていると感じることが重要であることから、市民の実感に重み付けを行った。</v>
      </c>
      <c r="MC89" s="823" t="str">
        <f>VLOOKUP(KN89&amp;LQ89&amp;MA89,プルダウン!$AC$2:$AD$71,2,FALSE)</f>
        <v>B</v>
      </c>
      <c r="MD89" s="824" t="str">
        <f>VLOOKUP(MC89,プルダウン!$A$1:$B$6,2,FALSE)</f>
        <v>政策の目的がかなり達成されている</v>
      </c>
      <c r="ME89" s="91"/>
      <c r="MF89" s="190"/>
    </row>
    <row r="90" spans="1:344" ht="143.25" customHeight="1">
      <c r="A90" s="231">
        <v>2204</v>
      </c>
      <c r="B90" s="104" t="s">
        <v>242</v>
      </c>
      <c r="C90" s="237">
        <f t="shared" si="264"/>
        <v>22</v>
      </c>
      <c r="D90" s="190" t="str">
        <f>IFERROR(VLOOKUP(C90,プルダウン!$L$2:$M$28,2,FALSE),"-")</f>
        <v>景観</v>
      </c>
      <c r="E90" s="104"/>
      <c r="F90" s="232" t="s">
        <v>1414</v>
      </c>
      <c r="G90" s="117" t="s">
        <v>1639</v>
      </c>
      <c r="H90" s="91"/>
      <c r="I90" s="117"/>
      <c r="J90" s="104"/>
      <c r="K90" s="420" t="s">
        <v>83</v>
      </c>
      <c r="L90" s="421" t="s">
        <v>83</v>
      </c>
      <c r="M90" s="421" t="s">
        <v>83</v>
      </c>
      <c r="N90" s="421" t="s">
        <v>383</v>
      </c>
      <c r="O90" s="421" t="s">
        <v>83</v>
      </c>
      <c r="P90" s="421" t="s">
        <v>83</v>
      </c>
      <c r="Q90" s="421" t="s">
        <v>83</v>
      </c>
      <c r="R90" s="422" t="s">
        <v>83</v>
      </c>
      <c r="S90" s="877" t="str">
        <f>VLOOKUP($A90&amp;"-"&amp;S$4,'04施策の客観指標'!$A$4:$AY$1029,COLUMN('04施策の客観指標'!$AS:$AS),FALSE)</f>
        <v>c</v>
      </c>
      <c r="T90" s="878" t="str">
        <f>VLOOKUP($A90&amp;"-"&amp;T$4,'04施策の客観指標'!$A$4:$AY$1029,COLUMN('04施策の客観指標'!$AS:$AS),FALSE)</f>
        <v>-</v>
      </c>
      <c r="U90" s="878" t="str">
        <f>VLOOKUP($A90&amp;"-"&amp;U$4,'04施策の客観指標'!$A$4:$AY$1029,COLUMN('04施策の客観指標'!$AS:$AS),FALSE)</f>
        <v>-</v>
      </c>
      <c r="V90" s="878" t="str">
        <f>VLOOKUP($A90&amp;"-"&amp;V$4,'04施策の客観指標'!$A$4:$AY$1029,COLUMN('04施策の客観指標'!$AS:$AS),FALSE)</f>
        <v>-</v>
      </c>
      <c r="W90" s="878" t="str">
        <f>VLOOKUP($A90&amp;"-"&amp;W$4,'04施策の客観指標'!$A$4:$AY$1029,COLUMN('04施策の客観指標'!$AS:$AS),FALSE)</f>
        <v>-</v>
      </c>
      <c r="X90" s="878" t="str">
        <f>VLOOKUP($A90&amp;"-"&amp;X$4,'04施策の客観指標'!$A$4:$AY$1029,COLUMN('04施策の客観指標'!$AS:$AS),FALSE)</f>
        <v>-</v>
      </c>
      <c r="Y90" s="878" t="str">
        <f>VLOOKUP($A90&amp;"-"&amp;Y$4,'04施策の客観指標'!$A$4:$AY$1029,COLUMN('04施策の客観指標'!$AS:$AS),FALSE)</f>
        <v>-</v>
      </c>
      <c r="Z90" s="878" t="str">
        <f>VLOOKUP($A90&amp;"-"&amp;Z$4,'04施策の客観指標'!$A$4:$AY$1029,COLUMN('04施策の客観指標'!$AS:$AS),FALSE)</f>
        <v>-</v>
      </c>
      <c r="AA90" s="852" t="str">
        <f>VLOOKUP($A90&amp;"-"&amp;AA$4,'04施策の客観指標'!$A$4:$AY$1029,COLUMN('04施策の客観指標'!$AS:$AS),FALSE)</f>
        <v>-</v>
      </c>
      <c r="AB90" s="876" t="str">
        <f t="shared" si="265"/>
        <v>c</v>
      </c>
      <c r="AC90" s="856">
        <v>1</v>
      </c>
      <c r="AD90" s="878" t="s">
        <v>83</v>
      </c>
      <c r="AE90" s="878" t="s">
        <v>83</v>
      </c>
      <c r="AF90" s="878" t="s">
        <v>83</v>
      </c>
      <c r="AG90" s="878" t="s">
        <v>83</v>
      </c>
      <c r="AH90" s="878" t="s">
        <v>83</v>
      </c>
      <c r="AI90" s="878" t="s">
        <v>83</v>
      </c>
      <c r="AJ90" s="878" t="s">
        <v>83</v>
      </c>
      <c r="AK90" s="878" t="s">
        <v>83</v>
      </c>
      <c r="AL90" s="879">
        <f t="shared" si="266"/>
        <v>1</v>
      </c>
      <c r="AM90" s="877">
        <f t="shared" si="267"/>
        <v>2</v>
      </c>
      <c r="AN90" s="878" t="str">
        <f t="shared" si="268"/>
        <v/>
      </c>
      <c r="AO90" s="878" t="str">
        <f t="shared" si="269"/>
        <v/>
      </c>
      <c r="AP90" s="878" t="str">
        <f t="shared" si="270"/>
        <v/>
      </c>
      <c r="AQ90" s="878" t="str">
        <f t="shared" si="271"/>
        <v/>
      </c>
      <c r="AR90" s="878" t="str">
        <f t="shared" si="272"/>
        <v/>
      </c>
      <c r="AS90" s="878" t="str">
        <f t="shared" si="273"/>
        <v/>
      </c>
      <c r="AT90" s="878" t="str">
        <f t="shared" si="274"/>
        <v/>
      </c>
      <c r="AU90" s="852" t="str">
        <f t="shared" si="275"/>
        <v/>
      </c>
      <c r="AV90" s="855">
        <f t="shared" si="276"/>
        <v>0.5</v>
      </c>
      <c r="AW90" s="856" t="str">
        <f>IF($K90="○",VLOOKUP($C90&amp;"-"&amp;AW$4,'05市民生活実感調査'!$A$3:$BC$218,COLUMN('05市民生活実感調査'!$O:$O),FALSE),"-")</f>
        <v>-</v>
      </c>
      <c r="AX90" s="878" t="str">
        <f>IF($L90="○",VLOOKUP($C90&amp;"-"&amp;AX$4,'05市民生活実感調査'!$A$3:$BC$218,COLUMN('05市民生活実感調査'!$O:$O),FALSE),"-")</f>
        <v>-</v>
      </c>
      <c r="AY90" s="878" t="str">
        <f>IF($M90="○",VLOOKUP($C90&amp;"-"&amp;AY$4,'05市民生活実感調査'!$A$3:$BC$218,COLUMN('05市民生活実感調査'!$O:$O),FALSE),"-")</f>
        <v>-</v>
      </c>
      <c r="AZ90" s="878" t="str">
        <f>IF($N90="○",VLOOKUP($C90&amp;"-"&amp;AZ$4,'05市民生活実感調査'!$A$3:$BC$218,COLUMN('05市民生活実感調査'!$O:$O),FALSE),"-")</f>
        <v>c</v>
      </c>
      <c r="BA90" s="878" t="str">
        <f>IF($O90="○",VLOOKUP($C90&amp;"-"&amp;BA$4,'05市民生活実感調査'!$A$3:$BC$218,COLUMN('05市民生活実感調査'!$O:$O),FALSE),"-")</f>
        <v>-</v>
      </c>
      <c r="BB90" s="878" t="str">
        <f>IF($P90="○",VLOOKUP($C90&amp;"-"&amp;BB$4,'05市民生活実感調査'!$A$3:$BC$218,COLUMN('05市民生活実感調査'!$O:$O),FALSE),"-")</f>
        <v>-</v>
      </c>
      <c r="BC90" s="878" t="str">
        <f>IF($Q90="○",VLOOKUP($C90&amp;"-"&amp;BC$4,'05市民生活実感調査'!$A$3:$BC$218,COLUMN('05市民生活実感調査'!$O:$O),FALSE),"-")</f>
        <v>-</v>
      </c>
      <c r="BD90" s="878" t="str">
        <f>IF($R90="○",VLOOKUP($C90&amp;"-"&amp;BD$4,'05市民生活実感調査'!$A$3:$BC$218,COLUMN('05市民生活実感調査'!$O:$O),FALSE),"-")</f>
        <v>-</v>
      </c>
      <c r="BE90" s="879" t="str">
        <f t="shared" si="277"/>
        <v>c</v>
      </c>
      <c r="BF90" s="877" t="str">
        <f t="shared" si="278"/>
        <v/>
      </c>
      <c r="BG90" s="878" t="str">
        <f t="shared" si="279"/>
        <v/>
      </c>
      <c r="BH90" s="878" t="str">
        <f t="shared" si="280"/>
        <v/>
      </c>
      <c r="BI90" s="878">
        <f t="shared" si="281"/>
        <v>2</v>
      </c>
      <c r="BJ90" s="878" t="str">
        <f t="shared" si="282"/>
        <v/>
      </c>
      <c r="BK90" s="878" t="str">
        <f t="shared" si="283"/>
        <v/>
      </c>
      <c r="BL90" s="878" t="str">
        <f t="shared" si="284"/>
        <v/>
      </c>
      <c r="BM90" s="878" t="str">
        <f t="shared" si="285"/>
        <v/>
      </c>
      <c r="BN90" s="840">
        <f t="shared" si="286"/>
        <v>0.5</v>
      </c>
      <c r="BO90" s="880" t="s">
        <v>123</v>
      </c>
      <c r="BP90" s="863" t="s">
        <v>2935</v>
      </c>
      <c r="BQ90" s="877" t="s">
        <v>314</v>
      </c>
      <c r="BR90" s="887" t="str">
        <f>VLOOKUP(BQ90,プルダウン!$A$1:$B$6,2,FALSE)</f>
        <v>政策の目的がそこそこ達成されている</v>
      </c>
      <c r="BS90" s="860" t="s">
        <v>1642</v>
      </c>
      <c r="BT90" s="887" t="s">
        <v>1643</v>
      </c>
      <c r="BU90" s="863" t="s">
        <v>1460</v>
      </c>
      <c r="BV90" s="890" t="s">
        <v>1641</v>
      </c>
      <c r="BW90" s="889" t="str">
        <f>VLOOKUP($A90&amp;"-"&amp;BW$4,'04施策の客観指標'!$A$4:$AY$1029,COLUMN('04施策の客観指標'!$AT:$AT),FALSE)</f>
        <v>a</v>
      </c>
      <c r="BX90" s="878" t="str">
        <f>VLOOKUP($A90&amp;"-"&amp;BX$4,'04施策の客観指標'!$A$4:$AY$1029,COLUMN('04施策の客観指標'!$AT:$AT),FALSE)</f>
        <v>-</v>
      </c>
      <c r="BY90" s="878" t="str">
        <f>VLOOKUP($A90&amp;"-"&amp;BY$4,'04施策の客観指標'!$A$4:$AY$1029,COLUMN('04施策の客観指標'!$AT:$AT),FALSE)</f>
        <v>-</v>
      </c>
      <c r="BZ90" s="878" t="str">
        <f>VLOOKUP($A90&amp;"-"&amp;BZ$4,'04施策の客観指標'!$A$4:$AY$1029,COLUMN('04施策の客観指標'!$AT:$AT),FALSE)</f>
        <v>-</v>
      </c>
      <c r="CA90" s="878" t="str">
        <f>VLOOKUP($A90&amp;"-"&amp;CA$4,'04施策の客観指標'!$A$4:$AY$1029,COLUMN('04施策の客観指標'!$AT:$AT),FALSE)</f>
        <v>-</v>
      </c>
      <c r="CB90" s="878" t="str">
        <f>VLOOKUP($A90&amp;"-"&amp;CB$4,'04施策の客観指標'!$A$4:$AY$1029,COLUMN('04施策の客観指標'!$AT:$AT),FALSE)</f>
        <v>-</v>
      </c>
      <c r="CC90" s="878" t="str">
        <f>VLOOKUP($A90&amp;"-"&amp;CC$4,'04施策の客観指標'!$A$4:$AY$1029,COLUMN('04施策の客観指標'!$AT:$AT),FALSE)</f>
        <v>-</v>
      </c>
      <c r="CD90" s="878" t="str">
        <f>VLOOKUP($A90&amp;"-"&amp;CD$4,'04施策の客観指標'!$A$4:$AY$1029,COLUMN('04施策の客観指標'!$AT:$AT),FALSE)</f>
        <v>-</v>
      </c>
      <c r="CE90" s="852" t="str">
        <f>VLOOKUP($A90&amp;"-"&amp;CE$4,'04施策の客観指標'!$A$4:$AY$1029,COLUMN('04施策の客観指標'!$AT:$AT),FALSE)</f>
        <v>-</v>
      </c>
      <c r="CF90" s="879" t="str">
        <f t="shared" si="287"/>
        <v>a</v>
      </c>
      <c r="CG90" s="856">
        <f>IF(BW90="-","-",VLOOKUP($A90&amp;"-"&amp;BW$4,'04施策の客観指標'!$A$4:$AY$1029,COLUMN('04施策の客観指標'!$AY:$AY),FALSE))</f>
        <v>1</v>
      </c>
      <c r="CH90" s="856" t="str">
        <f>IF(BX90="-","-",VLOOKUP($A90&amp;"-"&amp;BX$4,'04施策の客観指標'!$A$4:$AY$1029,COLUMN('04施策の客観指標'!$AY:$AY),FALSE))</f>
        <v>-</v>
      </c>
      <c r="CI90" s="856" t="str">
        <f>IF(BY90="-","-",VLOOKUP($A90&amp;"-"&amp;BY$4,'04施策の客観指標'!$A$4:$AY$1029,COLUMN('04施策の客観指標'!$AY:$AY),FALSE))</f>
        <v>-</v>
      </c>
      <c r="CJ90" s="856" t="str">
        <f>IF(BZ90="-","-",VLOOKUP($A90&amp;"-"&amp;BZ$4,'04施策の客観指標'!$A$4:$AY$1029,COLUMN('04施策の客観指標'!$AY:$AY),FALSE))</f>
        <v>-</v>
      </c>
      <c r="CK90" s="856" t="str">
        <f>IF(CA90="-","-",VLOOKUP($A90&amp;"-"&amp;CA$4,'04施策の客観指標'!$A$4:$AY$1029,COLUMN('04施策の客観指標'!$AY:$AY),FALSE))</f>
        <v>-</v>
      </c>
      <c r="CL90" s="856" t="str">
        <f>IF(CB90="-","-",VLOOKUP($A90&amp;"-"&amp;CB$4,'04施策の客観指標'!$A$4:$AY$1029,COLUMN('04施策の客観指標'!$AY:$AY),FALSE))</f>
        <v>-</v>
      </c>
      <c r="CM90" s="856" t="str">
        <f>IF(CC90="-","-",VLOOKUP($A90&amp;"-"&amp;CC$4,'04施策の客観指標'!$A$4:$AY$1029,COLUMN('04施策の客観指標'!$AY:$AY),FALSE))</f>
        <v>-</v>
      </c>
      <c r="CN90" s="856" t="str">
        <f>IF(CD90="-","-",VLOOKUP($A90&amp;"-"&amp;CD$4,'04施策の客観指標'!$A$4:$AY$1029,COLUMN('04施策の客観指標'!$AY:$AY),FALSE))</f>
        <v>-</v>
      </c>
      <c r="CO90" s="856" t="str">
        <f>IF(CE90="-","-",VLOOKUP($A90&amp;"-"&amp;CE$4,'04施策の客観指標'!$A$4:$AY$1029,COLUMN('04施策の客観指標'!$AY:$AY),FALSE))</f>
        <v>-</v>
      </c>
      <c r="CP90" s="879">
        <f t="shared" si="288"/>
        <v>1</v>
      </c>
      <c r="CQ90" s="877">
        <f t="shared" si="289"/>
        <v>4</v>
      </c>
      <c r="CR90" s="878" t="str">
        <f t="shared" si="290"/>
        <v/>
      </c>
      <c r="CS90" s="878" t="str">
        <f t="shared" si="291"/>
        <v/>
      </c>
      <c r="CT90" s="878" t="str">
        <f t="shared" si="292"/>
        <v/>
      </c>
      <c r="CU90" s="878" t="str">
        <f t="shared" si="293"/>
        <v/>
      </c>
      <c r="CV90" s="878" t="str">
        <f t="shared" si="294"/>
        <v/>
      </c>
      <c r="CW90" s="878" t="str">
        <f t="shared" si="295"/>
        <v/>
      </c>
      <c r="CX90" s="878" t="str">
        <f t="shared" si="296"/>
        <v/>
      </c>
      <c r="CY90" s="878" t="str">
        <f t="shared" si="297"/>
        <v/>
      </c>
      <c r="CZ90" s="855">
        <f t="shared" si="298"/>
        <v>1</v>
      </c>
      <c r="DA90" s="877" t="str">
        <f>IF($K90="○",VLOOKUP($C90&amp;"-"&amp;DA$4,'05市民生活実感調査'!$A$3:$BC$218,COLUMN('05市民生活実感調査'!$Y:$Y),FALSE),"-")</f>
        <v>-</v>
      </c>
      <c r="DB90" s="878" t="str">
        <f>IF($L90="○",VLOOKUP($C90&amp;"-"&amp;DB$4,'05市民生活実感調査'!$A$3:$BC$218,COLUMN('05市民生活実感調査'!$Y:$Y),FALSE),"-")</f>
        <v>-</v>
      </c>
      <c r="DC90" s="878" t="str">
        <f>IF($M90="○",VLOOKUP($C90&amp;"-"&amp;DC$4,'05市民生活実感調査'!$A$3:$BC$218,COLUMN('05市民生活実感調査'!$Y:$Y),FALSE),"-")</f>
        <v>-</v>
      </c>
      <c r="DD90" s="878" t="str">
        <f>IF($N90="○",VLOOKUP($C90&amp;"-"&amp;DD$4,'05市民生活実感調査'!$A$3:$BC$218,COLUMN('05市民生活実感調査'!$Y:$Y),FALSE),"-")</f>
        <v>c</v>
      </c>
      <c r="DE90" s="878" t="str">
        <f>IF($O90="○",VLOOKUP($C90&amp;"-"&amp;DE$4,'05市民生活実感調査'!$A$3:$BC$218,COLUMN('05市民生活実感調査'!$Y:$Y),FALSE),"-")</f>
        <v>-</v>
      </c>
      <c r="DF90" s="878" t="str">
        <f>IF($P90="○",VLOOKUP($C90&amp;"-"&amp;DF$4,'05市民生活実感調査'!$A$3:$BC$218,COLUMN('05市民生活実感調査'!$Y:$Y),FALSE),"-")</f>
        <v>-</v>
      </c>
      <c r="DG90" s="878" t="str">
        <f>IF($Q90="○",VLOOKUP($C90&amp;"-"&amp;DG$4,'05市民生活実感調査'!$A$3:$BC$218,COLUMN('05市民生活実感調査'!$Y:$Y),FALSE),"-")</f>
        <v>-</v>
      </c>
      <c r="DH90" s="878" t="str">
        <f>IF($R90="○",VLOOKUP($C90&amp;"-"&amp;DH$4,'05市民生活実感調査'!$A$3:$BC$218,COLUMN('05市民生活実感調査'!$Y:$Y),FALSE),"-")</f>
        <v>-</v>
      </c>
      <c r="DI90" s="879" t="str">
        <f t="shared" si="299"/>
        <v>c</v>
      </c>
      <c r="DJ90" s="877" t="str">
        <f t="shared" si="300"/>
        <v/>
      </c>
      <c r="DK90" s="878" t="str">
        <f t="shared" si="301"/>
        <v/>
      </c>
      <c r="DL90" s="878" t="str">
        <f t="shared" si="302"/>
        <v/>
      </c>
      <c r="DM90" s="878">
        <f t="shared" si="303"/>
        <v>2</v>
      </c>
      <c r="DN90" s="878" t="str">
        <f t="shared" si="404"/>
        <v/>
      </c>
      <c r="DO90" s="878" t="str">
        <f t="shared" si="304"/>
        <v/>
      </c>
      <c r="DP90" s="878" t="str">
        <f t="shared" si="305"/>
        <v/>
      </c>
      <c r="DQ90" s="878" t="str">
        <f t="shared" si="306"/>
        <v/>
      </c>
      <c r="DR90" s="840">
        <f t="shared" si="307"/>
        <v>0.5</v>
      </c>
      <c r="DS90" s="876" t="str">
        <f t="shared" si="308"/>
        <v>市民実感</v>
      </c>
      <c r="DT90" s="863" t="str">
        <f t="shared" si="309"/>
        <v>地域ごとのビジョンに応じ、いきいきとしたくらしや営みによる新たな景観が創造されていることを市民が感じることが重要であることから、市民の実感に重み付けを行った。</v>
      </c>
      <c r="DU90" s="877" t="str">
        <f>VLOOKUP(CF90&amp;DI90&amp;DS90,プルダウン!$AC$2:$AD$71,2,FALSE)</f>
        <v>B</v>
      </c>
      <c r="DV90" s="859" t="str">
        <f>VLOOKUP(DU90,プルダウン!$A$1:$B$6,2,FALSE)</f>
        <v>政策の目的がかなり達成されている</v>
      </c>
      <c r="DW90" s="860"/>
      <c r="DX90" s="859"/>
      <c r="DY90" s="889" t="str">
        <f>VLOOKUP($A90&amp;"-"&amp;DY$4,'04施策の客観指標'!$A$4:$AY$1029,COLUMN('04施策の客観指標'!$AU:$AU),FALSE)</f>
        <v>a</v>
      </c>
      <c r="DZ90" s="878" t="str">
        <f>VLOOKUP($A90&amp;"-"&amp;DZ$4,'04施策の客観指標'!$A$4:$AY$1029,COLUMN('04施策の客観指標'!$AU:$AU),FALSE)</f>
        <v>-</v>
      </c>
      <c r="EA90" s="878" t="str">
        <f>VLOOKUP($A90&amp;"-"&amp;EA$4,'04施策の客観指標'!$A$4:$AY$1029,COLUMN('04施策の客観指標'!$AU:$AU),FALSE)</f>
        <v>-</v>
      </c>
      <c r="EB90" s="878" t="str">
        <f>VLOOKUP($A90&amp;"-"&amp;EB$4,'04施策の客観指標'!$A$4:$AY$1029,COLUMN('04施策の客観指標'!$AU:$AU),FALSE)</f>
        <v>-</v>
      </c>
      <c r="EC90" s="878" t="str">
        <f>VLOOKUP($A90&amp;"-"&amp;EC$4,'04施策の客観指標'!$A$4:$AY$1029,COLUMN('04施策の客観指標'!$AU:$AU),FALSE)</f>
        <v>-</v>
      </c>
      <c r="ED90" s="878" t="str">
        <f>VLOOKUP($A90&amp;"-"&amp;ED$4,'04施策の客観指標'!$A$4:$AY$1029,COLUMN('04施策の客観指標'!$AU:$AU),FALSE)</f>
        <v>-</v>
      </c>
      <c r="EE90" s="878" t="str">
        <f>VLOOKUP($A90&amp;"-"&amp;EE$4,'04施策の客観指標'!$A$4:$AY$1029,COLUMN('04施策の客観指標'!$AU:$AU),FALSE)</f>
        <v>-</v>
      </c>
      <c r="EF90" s="878" t="str">
        <f>VLOOKUP($A90&amp;"-"&amp;EF$4,'04施策の客観指標'!$A$4:$AY$1029,COLUMN('04施策の客観指標'!$AU:$AU),FALSE)</f>
        <v>-</v>
      </c>
      <c r="EG90" s="878" t="str">
        <f>VLOOKUP($A90&amp;"-"&amp;EG$4,'04施策の客観指標'!$A$4:$AY$1029,COLUMN('04施策の客観指標'!$AU:$AU),FALSE)</f>
        <v>-</v>
      </c>
      <c r="EH90" s="879" t="str">
        <f t="shared" si="310"/>
        <v>a</v>
      </c>
      <c r="EI90" s="895">
        <f>IF(DY90="-","-",VLOOKUP($A90&amp;"-"&amp;DY$4,'04施策の客観指標'!$A$4:$AY$1029,COLUMN('04施策の客観指標'!$AY:$AY),FALSE))</f>
        <v>1</v>
      </c>
      <c r="EJ90" s="895" t="str">
        <f>IF(DZ90="-","-",VLOOKUP($A90&amp;"-"&amp;DZ$4,'04施策の客観指標'!$A$4:$AY$1029,COLUMN('04施策の客観指標'!$AY:$AY),FALSE))</f>
        <v>-</v>
      </c>
      <c r="EK90" s="895" t="str">
        <f>IF(EA90="-","-",VLOOKUP($A90&amp;"-"&amp;EA$4,'04施策の客観指標'!$A$4:$AY$1029,COLUMN('04施策の客観指標'!$AY:$AY),FALSE))</f>
        <v>-</v>
      </c>
      <c r="EL90" s="895" t="str">
        <f>IF(EB90="-","-",VLOOKUP($A90&amp;"-"&amp;EB$4,'04施策の客観指標'!$A$4:$AY$1029,COLUMN('04施策の客観指標'!$AY:$AY),FALSE))</f>
        <v>-</v>
      </c>
      <c r="EM90" s="895" t="str">
        <f>IF(EC90="-","-",VLOOKUP($A90&amp;"-"&amp;EC$4,'04施策の客観指標'!$A$4:$AY$1029,COLUMN('04施策の客観指標'!$AY:$AY),FALSE))</f>
        <v>-</v>
      </c>
      <c r="EN90" s="895" t="str">
        <f>IF(ED90="-","-",VLOOKUP($A90&amp;"-"&amp;ED$4,'04施策の客観指標'!$A$4:$AY$1029,COLUMN('04施策の客観指標'!$AY:$AY),FALSE))</f>
        <v>-</v>
      </c>
      <c r="EO90" s="895" t="str">
        <f>IF(EE90="-","-",VLOOKUP($A90&amp;"-"&amp;EE$4,'04施策の客観指標'!$A$4:$AY$1029,COLUMN('04施策の客観指標'!$AY:$AY),FALSE))</f>
        <v>-</v>
      </c>
      <c r="EP90" s="895" t="str">
        <f>IF(EF90="-","-",VLOOKUP($A90&amp;"-"&amp;EF$4,'04施策の客観指標'!$A$4:$AY$1029,COLUMN('04施策の客観指標'!$AY:$AY),FALSE))</f>
        <v>-</v>
      </c>
      <c r="EQ90" s="895" t="str">
        <f>IF(EG90="-","-",VLOOKUP($A90&amp;"-"&amp;EG$4,'04施策の客観指標'!$A$4:$AY$1029,COLUMN('04施策の客観指標'!$AY:$AY),FALSE))</f>
        <v>-</v>
      </c>
      <c r="ER90" s="879">
        <f t="shared" si="311"/>
        <v>1</v>
      </c>
      <c r="ES90" s="877">
        <f t="shared" si="312"/>
        <v>4</v>
      </c>
      <c r="ET90" s="878" t="str">
        <f t="shared" si="313"/>
        <v/>
      </c>
      <c r="EU90" s="878" t="str">
        <f t="shared" si="314"/>
        <v/>
      </c>
      <c r="EV90" s="878" t="str">
        <f t="shared" si="315"/>
        <v/>
      </c>
      <c r="EW90" s="878" t="str">
        <f t="shared" si="316"/>
        <v/>
      </c>
      <c r="EX90" s="878" t="str">
        <f t="shared" si="317"/>
        <v/>
      </c>
      <c r="EY90" s="878" t="str">
        <f t="shared" si="318"/>
        <v/>
      </c>
      <c r="EZ90" s="878" t="str">
        <f t="shared" si="319"/>
        <v/>
      </c>
      <c r="FA90" s="878" t="str">
        <f t="shared" si="320"/>
        <v/>
      </c>
      <c r="FB90" s="855">
        <f t="shared" si="321"/>
        <v>1</v>
      </c>
      <c r="FC90" s="877" t="str">
        <f>IF($K90="○",VLOOKUP($C90&amp;"-"&amp;FC$4,'05市民生活実感調査'!$A$3:$BC$218,COLUMN('05市民生活実感調査'!$AI:$AI),FALSE),"-")</f>
        <v>-</v>
      </c>
      <c r="FD90" s="878" t="str">
        <f>IF($L90="○",VLOOKUP($C90&amp;"-"&amp;FD$4,'05市民生活実感調査'!$A$3:$BC$218,COLUMN('05市民生活実感調査'!$AI:$AI),FALSE),"-")</f>
        <v>-</v>
      </c>
      <c r="FE90" s="878" t="str">
        <f>IF($M90="○",VLOOKUP($C90&amp;"-"&amp;FE$4,'05市民生活実感調査'!$A$3:$BC$218,COLUMN('05市民生活実感調査'!$AI:$AI),FALSE),"-")</f>
        <v>-</v>
      </c>
      <c r="FF90" s="878" t="str">
        <f>IF($N90="○",VLOOKUP($C90&amp;"-"&amp;FF$4,'05市民生活実感調査'!$A$3:$BC$218,COLUMN('05市民生活実感調査'!$AI:$AI),FALSE),"-")</f>
        <v>c</v>
      </c>
      <c r="FG90" s="878" t="str">
        <f>IF($O90="○",VLOOKUP($C90&amp;"-"&amp;FG$4,'05市民生活実感調査'!$A$3:$BC$218,COLUMN('05市民生活実感調査'!$AI:$AI),FALSE),"-")</f>
        <v>-</v>
      </c>
      <c r="FH90" s="878" t="str">
        <f>IF($P90="○",VLOOKUP($C90&amp;"-"&amp;FH$4,'05市民生活実感調査'!$A$3:$BC$218,COLUMN('05市民生活実感調査'!$AI:$AI),FALSE),"-")</f>
        <v>-</v>
      </c>
      <c r="FI90" s="878" t="str">
        <f>IF($Q90="○",VLOOKUP($C90&amp;"-"&amp;FI$4,'05市民生活実感調査'!$A$3:$BC$218,COLUMN('05市民生活実感調査'!$AI:$AI),FALSE),"-")</f>
        <v>-</v>
      </c>
      <c r="FJ90" s="878" t="str">
        <f>IF($R90="○",VLOOKUP($C90&amp;"-"&amp;FJ$4,'05市民生活実感調査'!$A$3:$BC$218,COLUMN('05市民生活実感調査'!$AI:$AI),FALSE),"-")</f>
        <v>-</v>
      </c>
      <c r="FK90" s="879" t="str">
        <f t="shared" si="322"/>
        <v>c</v>
      </c>
      <c r="FL90" s="877" t="str">
        <f t="shared" si="323"/>
        <v/>
      </c>
      <c r="FM90" s="878" t="str">
        <f t="shared" si="324"/>
        <v/>
      </c>
      <c r="FN90" s="878" t="str">
        <f t="shared" si="325"/>
        <v/>
      </c>
      <c r="FO90" s="878">
        <f t="shared" si="326"/>
        <v>2</v>
      </c>
      <c r="FP90" s="878" t="str">
        <f t="shared" si="327"/>
        <v/>
      </c>
      <c r="FQ90" s="878" t="str">
        <f t="shared" si="328"/>
        <v/>
      </c>
      <c r="FR90" s="878" t="str">
        <f t="shared" si="329"/>
        <v/>
      </c>
      <c r="FS90" s="878" t="str">
        <f t="shared" si="330"/>
        <v/>
      </c>
      <c r="FT90" s="840">
        <f t="shared" si="331"/>
        <v>0.5</v>
      </c>
      <c r="FU90" s="876" t="str">
        <f t="shared" si="332"/>
        <v>市民実感</v>
      </c>
      <c r="FV90" s="863" t="str">
        <f>$BP90</f>
        <v>地域ごとのビジョンに応じ、いきいきとしたくらしや営みによる新たな景観が創造されていることを市民が感じることが重要であることから、市民の実感に重み付けを行った。</v>
      </c>
      <c r="FW90" s="877" t="str">
        <f>VLOOKUP(EH90&amp;FK90&amp;FU90,プルダウン!$AC$2:$AD$71,2,FALSE)</f>
        <v>B</v>
      </c>
      <c r="FX90" s="859" t="str">
        <f>VLOOKUP(FW90,プルダウン!$A$1:$B$6,2,FALSE)</f>
        <v>政策の目的がかなり達成されている</v>
      </c>
      <c r="FY90" s="860"/>
      <c r="FZ90" s="859"/>
      <c r="GA90" s="889" t="str">
        <f>VLOOKUP($A90&amp;"-"&amp;GA$4,'04施策の客観指標'!$A$4:$AY$1029,COLUMN('04施策の客観指標'!$AV:$AV),FALSE)</f>
        <v>b</v>
      </c>
      <c r="GB90" s="878" t="str">
        <f>VLOOKUP($A90&amp;"-"&amp;GB$4,'04施策の客観指標'!$A$4:$AY$1029,COLUMN('04施策の客観指標'!$AV:$AV),FALSE)</f>
        <v>-</v>
      </c>
      <c r="GC90" s="878" t="str">
        <f>VLOOKUP($A90&amp;"-"&amp;GC$4,'04施策の客観指標'!$A$4:$AY$1029,COLUMN('04施策の客観指標'!$AV:$AV),FALSE)</f>
        <v>-</v>
      </c>
      <c r="GD90" s="878" t="str">
        <f>VLOOKUP($A90&amp;"-"&amp;GD$4,'04施策の客観指標'!$A$4:$AY$1029,COLUMN('04施策の客観指標'!$AV:$AV),FALSE)</f>
        <v>-</v>
      </c>
      <c r="GE90" s="878" t="str">
        <f>VLOOKUP($A90&amp;"-"&amp;GE$4,'04施策の客観指標'!$A$4:$AY$1029,COLUMN('04施策の客観指標'!$AV:$AV),FALSE)</f>
        <v>-</v>
      </c>
      <c r="GF90" s="878" t="str">
        <f>VLOOKUP($A90&amp;"-"&amp;GF$4,'04施策の客観指標'!$A$4:$AY$1029,COLUMN('04施策の客観指標'!$AV:$AV),FALSE)</f>
        <v>-</v>
      </c>
      <c r="GG90" s="878" t="str">
        <f>VLOOKUP($A90&amp;"-"&amp;GG$4,'04施策の客観指標'!$A$4:$AY$1029,COLUMN('04施策の客観指標'!$AV:$AV),FALSE)</f>
        <v>-</v>
      </c>
      <c r="GH90" s="878" t="str">
        <f>VLOOKUP($A90&amp;"-"&amp;GH$4,'04施策の客観指標'!$A$4:$AY$1029,COLUMN('04施策の客観指標'!$AV:$AV),FALSE)</f>
        <v>-</v>
      </c>
      <c r="GI90" s="878" t="str">
        <f>VLOOKUP($A90&amp;"-"&amp;GI$4,'04施策の客観指標'!$A$4:$AY$1029,COLUMN('04施策の客観指標'!$AV:$AV),FALSE)</f>
        <v>-</v>
      </c>
      <c r="GJ90" s="879" t="str">
        <f t="shared" si="334"/>
        <v>b</v>
      </c>
      <c r="GK90" s="856">
        <f>IF(GA90="-","-",VLOOKUP($A90&amp;"-"&amp;GA$4,'04施策の客観指標'!$A$4:$AY$1029,COLUMN('04施策の客観指標'!$AY:$AY),FALSE))</f>
        <v>1</v>
      </c>
      <c r="GL90" s="856" t="str">
        <f>IF(GB90="-","-",VLOOKUP($A90&amp;"-"&amp;GB$4,'04施策の客観指標'!$A$4:$AY$1029,COLUMN('04施策の客観指標'!$AY:$AY),FALSE))</f>
        <v>-</v>
      </c>
      <c r="GM90" s="856" t="str">
        <f>IF(GC90="-","-",VLOOKUP($A90&amp;"-"&amp;GC$4,'04施策の客観指標'!$A$4:$AY$1029,COLUMN('04施策の客観指標'!$AY:$AY),FALSE))</f>
        <v>-</v>
      </c>
      <c r="GN90" s="856" t="str">
        <f>IF(GD90="-","-",VLOOKUP($A90&amp;"-"&amp;GD$4,'04施策の客観指標'!$A$4:$AY$1029,COLUMN('04施策の客観指標'!$AY:$AY),FALSE))</f>
        <v>-</v>
      </c>
      <c r="GO90" s="856" t="str">
        <f>IF(GE90="-","-",VLOOKUP($A90&amp;"-"&amp;GE$4,'04施策の客観指標'!$A$4:$AY$1029,COLUMN('04施策の客観指標'!$AY:$AY),FALSE))</f>
        <v>-</v>
      </c>
      <c r="GP90" s="856" t="str">
        <f>IF(GF90="-","-",VLOOKUP($A90&amp;"-"&amp;GF$4,'04施策の客観指標'!$A$4:$AY$1029,COLUMN('04施策の客観指標'!$AY:$AY),FALSE))</f>
        <v>-</v>
      </c>
      <c r="GQ90" s="856" t="str">
        <f>IF(GG90="-","-",VLOOKUP($A90&amp;"-"&amp;GG$4,'04施策の客観指標'!$A$4:$AY$1029,COLUMN('04施策の客観指標'!$AY:$AY),FALSE))</f>
        <v>-</v>
      </c>
      <c r="GR90" s="856" t="str">
        <f>IF(GH90="-","-",VLOOKUP($A90&amp;"-"&amp;GH$4,'04施策の客観指標'!$A$4:$AY$1029,COLUMN('04施策の客観指標'!$AY:$AY),FALSE))</f>
        <v>-</v>
      </c>
      <c r="GS90" s="856" t="str">
        <f>IF(GI90="-","-",VLOOKUP($A90&amp;"-"&amp;GI$4,'04施策の客観指標'!$A$4:$AY$1029,COLUMN('04施策の客観指標'!$AY:$AY),FALSE))</f>
        <v>-</v>
      </c>
      <c r="GT90" s="879">
        <f t="shared" si="335"/>
        <v>1</v>
      </c>
      <c r="GU90" s="877">
        <f t="shared" si="336"/>
        <v>3</v>
      </c>
      <c r="GV90" s="878" t="str">
        <f t="shared" si="337"/>
        <v/>
      </c>
      <c r="GW90" s="878" t="str">
        <f t="shared" si="338"/>
        <v/>
      </c>
      <c r="GX90" s="878" t="str">
        <f t="shared" si="339"/>
        <v/>
      </c>
      <c r="GY90" s="878" t="str">
        <f t="shared" si="340"/>
        <v/>
      </c>
      <c r="GZ90" s="878" t="str">
        <f t="shared" si="341"/>
        <v/>
      </c>
      <c r="HA90" s="878" t="str">
        <f t="shared" si="342"/>
        <v/>
      </c>
      <c r="HB90" s="878" t="str">
        <f t="shared" si="343"/>
        <v/>
      </c>
      <c r="HC90" s="878" t="str">
        <f t="shared" si="344"/>
        <v/>
      </c>
      <c r="HD90" s="855">
        <f t="shared" si="345"/>
        <v>0.75</v>
      </c>
      <c r="HE90" s="877" t="str">
        <f>IF($K90="○",VLOOKUP($C90&amp;"-"&amp;HE$4,'05市民生活実感調査'!$A$3:$BC$218,COLUMN('05市民生活実感調査'!$AS:$AS),FALSE),"-")</f>
        <v>-</v>
      </c>
      <c r="HF90" s="878" t="str">
        <f>IF($L90="○",VLOOKUP($C90&amp;"-"&amp;HF$4,'05市民生活実感調査'!$A$3:$BC$218,COLUMN('05市民生活実感調査'!$AS:$AS),FALSE),"-")</f>
        <v>-</v>
      </c>
      <c r="HG90" s="878" t="str">
        <f>IF($M90="○",VLOOKUP($C90&amp;"-"&amp;HG$4,'05市民生活実感調査'!$A$3:$BC$218,COLUMN('05市民生活実感調査'!$AS:$AS),FALSE),"-")</f>
        <v>-</v>
      </c>
      <c r="HH90" s="878" t="str">
        <f>IF($N90="○",VLOOKUP($C90&amp;"-"&amp;HH$4,'05市民生活実感調査'!$A$3:$BC$218,COLUMN('05市民生活実感調査'!$AS:$AS),FALSE),"-")</f>
        <v>c</v>
      </c>
      <c r="HI90" s="878" t="str">
        <f>IF($O90="○",VLOOKUP($C90&amp;"-"&amp;HI$4,'05市民生活実感調査'!$A$3:$BC$218,COLUMN('05市民生活実感調査'!$AS:$AS),FALSE),"-")</f>
        <v>-</v>
      </c>
      <c r="HJ90" s="878" t="str">
        <f>IF($P90="○",VLOOKUP($C90&amp;"-"&amp;HJ$4,'05市民生活実感調査'!$A$3:$BC$218,COLUMN('05市民生活実感調査'!$AS:$AS),FALSE),"-")</f>
        <v>-</v>
      </c>
      <c r="HK90" s="878" t="str">
        <f>IF($Q90="○",VLOOKUP($C90&amp;"-"&amp;HK$4,'05市民生活実感調査'!$A$3:$BC$218,COLUMN('05市民生活実感調査'!$AS:$AS),FALSE),"-")</f>
        <v>-</v>
      </c>
      <c r="HL90" s="878" t="str">
        <f>IF($R90="○",VLOOKUP($C90&amp;"-"&amp;HL$4,'05市民生活実感調査'!$A$3:$BC$218,COLUMN('05市民生活実感調査'!$AS:$AS),FALSE),"-")</f>
        <v>-</v>
      </c>
      <c r="HM90" s="879" t="str">
        <f t="shared" si="346"/>
        <v>c</v>
      </c>
      <c r="HN90" s="877" t="str">
        <f t="shared" si="347"/>
        <v/>
      </c>
      <c r="HO90" s="878" t="str">
        <f t="shared" si="348"/>
        <v/>
      </c>
      <c r="HP90" s="878" t="str">
        <f t="shared" si="349"/>
        <v/>
      </c>
      <c r="HQ90" s="878">
        <f t="shared" si="350"/>
        <v>2</v>
      </c>
      <c r="HR90" s="878" t="str">
        <f t="shared" si="351"/>
        <v/>
      </c>
      <c r="HS90" s="878" t="str">
        <f t="shared" si="352"/>
        <v/>
      </c>
      <c r="HT90" s="878" t="str">
        <f t="shared" si="353"/>
        <v/>
      </c>
      <c r="HU90" s="878" t="str">
        <f t="shared" si="354"/>
        <v/>
      </c>
      <c r="HV90" s="840">
        <f t="shared" si="355"/>
        <v>0.5</v>
      </c>
      <c r="HW90" s="876" t="str">
        <f t="shared" si="356"/>
        <v>市民実感</v>
      </c>
      <c r="HX90" s="863" t="str">
        <f t="shared" si="357"/>
        <v>地域ごとのビジョンに応じ、いきいきとしたくらしや営みによる新たな景観が創造されていることを市民が感じることが重要であることから、市民の実感に重み付けを行った。</v>
      </c>
      <c r="HY90" s="877" t="str">
        <f>VLOOKUP(GJ90&amp;HM90&amp;HW90,プルダウン!$AC$2:$AD$71,2,FALSE)</f>
        <v>C</v>
      </c>
      <c r="HZ90" s="859" t="str">
        <f>VLOOKUP(HY90,プルダウン!$A$1:$B$6,2,FALSE)</f>
        <v>政策の目的がそこそこ達成されている</v>
      </c>
      <c r="IA90" s="860"/>
      <c r="IB90" s="859"/>
      <c r="IC90" s="889" t="str">
        <f>VLOOKUP($A90&amp;"-"&amp;IC$4,'04施策の客観指標'!$A$4:$AY$1029,COLUMN('04施策の客観指標'!$AW:$AW),FALSE)</f>
        <v>a</v>
      </c>
      <c r="ID90" s="878" t="str">
        <f>VLOOKUP($A90&amp;"-"&amp;ID$4,'04施策の客観指標'!$A$4:$AY$1029,COLUMN('04施策の客観指標'!$AW:$AW),FALSE)</f>
        <v>-</v>
      </c>
      <c r="IE90" s="878" t="str">
        <f>VLOOKUP($A90&amp;"-"&amp;IE$4,'04施策の客観指標'!$A$4:$AY$1029,COLUMN('04施策の客観指標'!$AW:$AW),FALSE)</f>
        <v>-</v>
      </c>
      <c r="IF90" s="878" t="str">
        <f>VLOOKUP($A90&amp;"-"&amp;IF$4,'04施策の客観指標'!$A$4:$AY$1029,COLUMN('04施策の客観指標'!$AW:$AW),FALSE)</f>
        <v>-</v>
      </c>
      <c r="IG90" s="878" t="str">
        <f>VLOOKUP($A90&amp;"-"&amp;IG$4,'04施策の客観指標'!$A$4:$AY$1029,COLUMN('04施策の客観指標'!$AW:$AW),FALSE)</f>
        <v>-</v>
      </c>
      <c r="IH90" s="878" t="str">
        <f>VLOOKUP($A90&amp;"-"&amp;IH$4,'04施策の客観指標'!$A$4:$AY$1029,COLUMN('04施策の客観指標'!$AW:$AW),FALSE)</f>
        <v>-</v>
      </c>
      <c r="II90" s="878" t="str">
        <f>VLOOKUP($A90&amp;"-"&amp;II$4,'04施策の客観指標'!$A$4:$AY$1029,COLUMN('04施策の客観指標'!$AW:$AW),FALSE)</f>
        <v>-</v>
      </c>
      <c r="IJ90" s="878" t="str">
        <f>VLOOKUP($A90&amp;"-"&amp;IJ$4,'04施策の客観指標'!$A$4:$AY$1029,COLUMN('04施策の客観指標'!$AW:$AW),FALSE)</f>
        <v>-</v>
      </c>
      <c r="IK90" s="878" t="str">
        <f>VLOOKUP($A90&amp;"-"&amp;IK$4,'04施策の客観指標'!$A$4:$AY$1029,COLUMN('04施策の客観指標'!$AW:$AW),FALSE)</f>
        <v>-</v>
      </c>
      <c r="IL90" s="879" t="str">
        <f t="shared" si="358"/>
        <v>a</v>
      </c>
      <c r="IM90" s="856">
        <f>IF(IC90="-","-",VLOOKUP($A90&amp;"-"&amp;IC$4,'04施策の客観指標'!$A$4:$AY$1029,COLUMN('04施策の客観指標'!$AY:$AY),FALSE))</f>
        <v>1</v>
      </c>
      <c r="IN90" s="856" t="str">
        <f>IF(ID90="-","-",VLOOKUP($A90&amp;"-"&amp;ID$4,'04施策の客観指標'!$A$4:$AY$1029,COLUMN('04施策の客観指標'!$AY:$AY),FALSE))</f>
        <v>-</v>
      </c>
      <c r="IO90" s="856" t="str">
        <f>IF(IE90="-","-",VLOOKUP($A90&amp;"-"&amp;IE$4,'04施策の客観指標'!$A$4:$AY$1029,COLUMN('04施策の客観指標'!$AY:$AY),FALSE))</f>
        <v>-</v>
      </c>
      <c r="IP90" s="856" t="str">
        <f>IF(IF90="-","-",VLOOKUP($A90&amp;"-"&amp;IF$4,'04施策の客観指標'!$A$4:$AY$1029,COLUMN('04施策の客観指標'!$AY:$AY),FALSE))</f>
        <v>-</v>
      </c>
      <c r="IQ90" s="856" t="str">
        <f>IF(IG90="-","-",VLOOKUP($A90&amp;"-"&amp;IG$4,'04施策の客観指標'!$A$4:$AY$1029,COLUMN('04施策の客観指標'!$AY:$AY),FALSE))</f>
        <v>-</v>
      </c>
      <c r="IR90" s="856" t="str">
        <f>IF(IH90="-","-",VLOOKUP($A90&amp;"-"&amp;IH$4,'04施策の客観指標'!$A$4:$AY$1029,COLUMN('04施策の客観指標'!$AY:$AY),FALSE))</f>
        <v>-</v>
      </c>
      <c r="IS90" s="856" t="str">
        <f>IF(II90="-","-",VLOOKUP($A90&amp;"-"&amp;II$4,'04施策の客観指標'!$A$4:$AY$1029,COLUMN('04施策の客観指標'!$AY:$AY),FALSE))</f>
        <v>-</v>
      </c>
      <c r="IT90" s="856" t="str">
        <f>IF(IJ90="-","-",VLOOKUP($A90&amp;"-"&amp;IJ$4,'04施策の客観指標'!$A$4:$AY$1029,COLUMN('04施策の客観指標'!$AY:$AY),FALSE))</f>
        <v>-</v>
      </c>
      <c r="IU90" s="856" t="str">
        <f>IF(IK90="-","-",VLOOKUP($A90&amp;"-"&amp;IK$4,'04施策の客観指標'!$A$4:$AY$1029,COLUMN('04施策の客観指標'!$AY:$AY),FALSE))</f>
        <v>-</v>
      </c>
      <c r="IV90" s="879">
        <f t="shared" si="359"/>
        <v>1</v>
      </c>
      <c r="IW90" s="877">
        <f t="shared" si="360"/>
        <v>4</v>
      </c>
      <c r="IX90" s="878" t="str">
        <f t="shared" si="361"/>
        <v/>
      </c>
      <c r="IY90" s="878" t="str">
        <f t="shared" si="362"/>
        <v/>
      </c>
      <c r="IZ90" s="878" t="str">
        <f t="shared" si="363"/>
        <v/>
      </c>
      <c r="JA90" s="878" t="str">
        <f t="shared" si="364"/>
        <v/>
      </c>
      <c r="JB90" s="878" t="str">
        <f t="shared" si="365"/>
        <v/>
      </c>
      <c r="JC90" s="878" t="str">
        <f t="shared" si="366"/>
        <v/>
      </c>
      <c r="JD90" s="878" t="str">
        <f t="shared" si="367"/>
        <v/>
      </c>
      <c r="JE90" s="878" t="str">
        <f t="shared" si="368"/>
        <v/>
      </c>
      <c r="JF90" s="855">
        <f t="shared" si="369"/>
        <v>1</v>
      </c>
      <c r="JG90" s="877" t="str">
        <f>IF($K90="○",VLOOKUP($C90&amp;"-"&amp;JG$4,'05市民生活実感調査'!$A$3:$BC$218,COLUMN('05市民生活実感調査'!$BC:$BC),FALSE),"-")</f>
        <v>-</v>
      </c>
      <c r="JH90" s="878" t="str">
        <f>IF($L90="○",VLOOKUP($C90&amp;"-"&amp;JH$4,'05市民生活実感調査'!$A$3:$BC$218,COLUMN('05市民生活実感調査'!$BC:$BC),FALSE),"-")</f>
        <v>-</v>
      </c>
      <c r="JI90" s="878" t="str">
        <f>IF($M90="○",VLOOKUP($C90&amp;"-"&amp;JI$4,'05市民生活実感調査'!$A$3:$BC$218,COLUMN('05市民生活実感調査'!$BC:$BC),FALSE),"-")</f>
        <v>-</v>
      </c>
      <c r="JJ90" s="878" t="str">
        <f>IF($N90="○",VLOOKUP($C90&amp;"-"&amp;JJ$4,'05市民生活実感調査'!$A$3:$BC$218,COLUMN('05市民生活実感調査'!$BC:$BC),FALSE),"-")</f>
        <v>c</v>
      </c>
      <c r="JK90" s="878" t="str">
        <f>IF($O90="○",VLOOKUP($C90&amp;"-"&amp;JK$4,'05市民生活実感調査'!$A$3:$BC$218,COLUMN('05市民生活実感調査'!$BC:$BC),FALSE),"-")</f>
        <v>-</v>
      </c>
      <c r="JL90" s="878" t="str">
        <f>IF($P90="○",VLOOKUP($C90&amp;"-"&amp;JL$4,'05市民生活実感調査'!$A$3:$BC$218,COLUMN('05市民生活実感調査'!$BC:$BC),FALSE),"-")</f>
        <v>-</v>
      </c>
      <c r="JM90" s="878" t="str">
        <f>IF($Q90="○",VLOOKUP($C90&amp;"-"&amp;JM$4,'05市民生活実感調査'!$A$3:$BC$218,COLUMN('05市民生活実感調査'!$BC:$BC),FALSE),"-")</f>
        <v>-</v>
      </c>
      <c r="JN90" s="878" t="str">
        <f>IF($R90="○",VLOOKUP($C90&amp;"-"&amp;JN$4,'05市民生活実感調査'!$A$3:$BC$218,COLUMN('05市民生活実感調査'!$BC:$BC),FALSE),"-")</f>
        <v>-</v>
      </c>
      <c r="JO90" s="879" t="str">
        <f t="shared" si="370"/>
        <v>c</v>
      </c>
      <c r="JP90" s="877" t="str">
        <f t="shared" si="371"/>
        <v/>
      </c>
      <c r="JQ90" s="878" t="str">
        <f t="shared" si="372"/>
        <v/>
      </c>
      <c r="JR90" s="878" t="str">
        <f t="shared" si="373"/>
        <v/>
      </c>
      <c r="JS90" s="878">
        <f t="shared" si="374"/>
        <v>2</v>
      </c>
      <c r="JT90" s="878" t="str">
        <f t="shared" si="375"/>
        <v/>
      </c>
      <c r="JU90" s="878" t="str">
        <f t="shared" si="376"/>
        <v/>
      </c>
      <c r="JV90" s="878" t="str">
        <f t="shared" si="377"/>
        <v/>
      </c>
      <c r="JW90" s="878" t="str">
        <f t="shared" si="378"/>
        <v/>
      </c>
      <c r="JX90" s="840">
        <f t="shared" si="379"/>
        <v>0.5</v>
      </c>
      <c r="JY90" s="876" t="str">
        <f t="shared" si="405"/>
        <v>市民実感</v>
      </c>
      <c r="JZ90" s="863" t="str">
        <f t="shared" si="380"/>
        <v>地域ごとのビジョンに応じ、いきいきとしたくらしや営みによる新たな景観が創造されていることを市民が感じることが重要であることから、市民の実感に重み付けを行った。</v>
      </c>
      <c r="KA90" s="877" t="str">
        <f>VLOOKUP(IL90&amp;JO90&amp;JY90,プルダウン!$AC$2:$AD$71,2,FALSE)</f>
        <v>B</v>
      </c>
      <c r="KB90" s="859" t="str">
        <f>VLOOKUP(KA90,プルダウン!$A$1:$B$6,2,FALSE)</f>
        <v>政策の目的がかなり達成されている</v>
      </c>
      <c r="KC90" s="860"/>
      <c r="KD90" s="859"/>
      <c r="KE90" s="883" t="str">
        <f>VLOOKUP($A90&amp;"-"&amp;KE$4,'04施策の客観指標'!$A$4:$AY$1029,COLUMN('04施策の客観指標'!$AX:$AX),FALSE)</f>
        <v>a</v>
      </c>
      <c r="KF90" s="813" t="str">
        <f>VLOOKUP($A90&amp;"-"&amp;KF$4,'04施策の客観指標'!$A$4:$AY$1029,COLUMN('04施策の客観指標'!$AX:$AX),FALSE)</f>
        <v>-</v>
      </c>
      <c r="KG90" s="813" t="str">
        <f>VLOOKUP($A90&amp;"-"&amp;KG$4,'04施策の客観指標'!$A$4:$AY$1029,COLUMN('04施策の客観指標'!$AX:$AX),FALSE)</f>
        <v>-</v>
      </c>
      <c r="KH90" s="813" t="str">
        <f>VLOOKUP($A90&amp;"-"&amp;KH$4,'04施策の客観指標'!$A$4:$AY$1029,COLUMN('04施策の客観指標'!$AX:$AX),FALSE)</f>
        <v>-</v>
      </c>
      <c r="KI90" s="813" t="str">
        <f>VLOOKUP($A90&amp;"-"&amp;KI$4,'04施策の客観指標'!$A$4:$AY$1029,COLUMN('04施策の客観指標'!$AX:$AX),FALSE)</f>
        <v>-</v>
      </c>
      <c r="KJ90" s="813" t="str">
        <f>VLOOKUP($A90&amp;"-"&amp;KJ$4,'04施策の客観指標'!$A$4:$AY$1029,COLUMN('04施策の客観指標'!$AX:$AX),FALSE)</f>
        <v>-</v>
      </c>
      <c r="KK90" s="813" t="str">
        <f>VLOOKUP($A90&amp;"-"&amp;KK$4,'04施策の客観指標'!$A$4:$AY$1029,COLUMN('04施策の客観指標'!$AX:$AX),FALSE)</f>
        <v>-</v>
      </c>
      <c r="KL90" s="813" t="str">
        <f>VLOOKUP($A90&amp;"-"&amp;KL$4,'04施策の客観指標'!$A$4:$AY$1029,COLUMN('04施策の客観指標'!$AX:$AX),FALSE)</f>
        <v>-</v>
      </c>
      <c r="KM90" s="813" t="str">
        <f>VLOOKUP($A90&amp;"-"&amp;KM$4,'04施策の客観指標'!$A$4:$AY$1029,COLUMN('04施策の客観指標'!$AX:$AX),FALSE)</f>
        <v>-</v>
      </c>
      <c r="KN90" s="814" t="str">
        <f t="shared" si="381"/>
        <v>a</v>
      </c>
      <c r="KO90" s="423">
        <f>IF(KE90="-","-",VLOOKUP($A90&amp;"-"&amp;KE$4,'04施策の客観指標'!$A$4:$AY$1029,COLUMN('04施策の客観指標'!$AY:$AY),FALSE))</f>
        <v>1</v>
      </c>
      <c r="KP90" s="423" t="str">
        <f>IF(KF90="-","-",VLOOKUP($A90&amp;"-"&amp;KF$4,'04施策の客観指標'!$A$4:$AY$1029,COLUMN('04施策の客観指標'!$AY:$AY),FALSE))</f>
        <v>-</v>
      </c>
      <c r="KQ90" s="423" t="str">
        <f>IF(KG90="-","-",VLOOKUP($A90&amp;"-"&amp;KG$4,'04施策の客観指標'!$A$4:$AY$1029,COLUMN('04施策の客観指標'!$AY:$AY),FALSE))</f>
        <v>-</v>
      </c>
      <c r="KR90" s="423" t="str">
        <f>IF(KH90="-","-",VLOOKUP($A90&amp;"-"&amp;KH$4,'04施策の客観指標'!$A$4:$AY$1029,COLUMN('04施策の客観指標'!$AY:$AY),FALSE))</f>
        <v>-</v>
      </c>
      <c r="KS90" s="423" t="str">
        <f>IF(KI90="-","-",VLOOKUP($A90&amp;"-"&amp;KI$4,'04施策の客観指標'!$A$4:$AY$1029,COLUMN('04施策の客観指標'!$AY:$AY),FALSE))</f>
        <v>-</v>
      </c>
      <c r="KT90" s="423" t="str">
        <f>IF(KJ90="-","-",VLOOKUP($A90&amp;"-"&amp;KJ$4,'04施策の客観指標'!$A$4:$AY$1029,COLUMN('04施策の客観指標'!$AY:$AY),FALSE))</f>
        <v>-</v>
      </c>
      <c r="KU90" s="423" t="str">
        <f>IF(KK90="-","-",VLOOKUP($A90&amp;"-"&amp;KK$4,'04施策の客観指標'!$A$4:$AY$1029,COLUMN('04施策の客観指標'!$AY:$AY),FALSE))</f>
        <v>-</v>
      </c>
      <c r="KV90" s="423" t="str">
        <f>IF(KL90="-","-",VLOOKUP($A90&amp;"-"&amp;KL$4,'04施策の客観指標'!$A$4:$AY$1029,COLUMN('04施策の客観指標'!$AY:$AY),FALSE))</f>
        <v>-</v>
      </c>
      <c r="KW90" s="423" t="str">
        <f>IF(KM90="-","-",VLOOKUP($A90&amp;"-"&amp;KM$4,'04施策の客観指標'!$A$4:$AY$1029,COLUMN('04施策の客観指標'!$AY:$AY),FALSE))</f>
        <v>-</v>
      </c>
      <c r="KX90" s="234">
        <f t="shared" si="382"/>
        <v>1</v>
      </c>
      <c r="KY90" s="237">
        <f t="shared" si="383"/>
        <v>4</v>
      </c>
      <c r="KZ90" s="187" t="str">
        <f t="shared" si="384"/>
        <v/>
      </c>
      <c r="LA90" s="187" t="str">
        <f t="shared" si="385"/>
        <v/>
      </c>
      <c r="LB90" s="187" t="str">
        <f t="shared" si="386"/>
        <v/>
      </c>
      <c r="LC90" s="187" t="str">
        <f t="shared" si="387"/>
        <v/>
      </c>
      <c r="LD90" s="187" t="str">
        <f t="shared" si="388"/>
        <v/>
      </c>
      <c r="LE90" s="187" t="str">
        <f t="shared" si="389"/>
        <v/>
      </c>
      <c r="LF90" s="187" t="str">
        <f t="shared" si="390"/>
        <v/>
      </c>
      <c r="LG90" s="187" t="str">
        <f t="shared" si="391"/>
        <v/>
      </c>
      <c r="LH90" s="240">
        <f t="shared" si="392"/>
        <v>1</v>
      </c>
      <c r="LI90" s="820" t="str">
        <f>IF($K90="○",VLOOKUP($C90&amp;"-"&amp;LI$4,'05市民生活実感調査'!$A$3:$BM$218,COLUMN('05市民生活実感調査'!$BM:$BM),FALSE),"-")</f>
        <v>-</v>
      </c>
      <c r="LJ90" s="821" t="str">
        <f>IF($L90="○",VLOOKUP($C90&amp;"-"&amp;LJ$4,'05市民生活実感調査'!$A$3:$BM$218,COLUMN('05市民生活実感調査'!$BM:$BM),FALSE),"-")</f>
        <v>-</v>
      </c>
      <c r="LK90" s="821" t="str">
        <f>IF($M90="○",VLOOKUP($C90&amp;"-"&amp;LK$4,'05市民生活実感調査'!$A$3:$BM$218,COLUMN('05市民生活実感調査'!$BM:$BM),FALSE),"-")</f>
        <v>-</v>
      </c>
      <c r="LL90" s="821" t="str">
        <f>IF($N90="○",VLOOKUP($C90&amp;"-"&amp;LL$4,'05市民生活実感調査'!$A$3:$BM$218,COLUMN('05市民生活実感調査'!$BM:$BM),FALSE),"-")</f>
        <v>c</v>
      </c>
      <c r="LM90" s="821" t="str">
        <f>IF($O90="○",VLOOKUP($C90&amp;"-"&amp;LM$4,'05市民生活実感調査'!$A$3:$BM$218,COLUMN('05市民生活実感調査'!$BM:$BM),FALSE),"-")</f>
        <v>-</v>
      </c>
      <c r="LN90" s="821" t="str">
        <f>IF($P90="○",VLOOKUP($C90&amp;"-"&amp;LN$4,'05市民生活実感調査'!$A$3:$BM$218,COLUMN('05市民生活実感調査'!$BM:$BM),FALSE),"-")</f>
        <v>-</v>
      </c>
      <c r="LO90" s="821" t="str">
        <f>IF($Q90="○",VLOOKUP($C90&amp;"-"&amp;LO$4,'05市民生活実感調査'!$A$3:$BM$218,COLUMN('05市民生活実感調査'!$BM:$BM),FALSE),"-")</f>
        <v>-</v>
      </c>
      <c r="LP90" s="821" t="str">
        <f>IF($R90="○",VLOOKUP($C90&amp;"-"&amp;LP$4,'05市民生活実感調査'!$A$3:$BM$218,COLUMN('05市民生活実感調査'!$BM:$BM),FALSE),"-")</f>
        <v>-</v>
      </c>
      <c r="LQ90" s="822" t="str">
        <f t="shared" si="393"/>
        <v>c</v>
      </c>
      <c r="LR90" s="237" t="str">
        <f t="shared" si="394"/>
        <v/>
      </c>
      <c r="LS90" s="187" t="str">
        <f t="shared" si="395"/>
        <v/>
      </c>
      <c r="LT90" s="187" t="str">
        <f t="shared" si="396"/>
        <v/>
      </c>
      <c r="LU90" s="187">
        <f t="shared" si="397"/>
        <v>2</v>
      </c>
      <c r="LV90" s="187" t="str">
        <f t="shared" si="398"/>
        <v/>
      </c>
      <c r="LW90" s="187" t="str">
        <f t="shared" si="399"/>
        <v/>
      </c>
      <c r="LX90" s="187" t="str">
        <f t="shared" si="400"/>
        <v/>
      </c>
      <c r="LY90" s="187" t="str">
        <f t="shared" si="401"/>
        <v/>
      </c>
      <c r="LZ90" s="422">
        <f t="shared" si="402"/>
        <v>0.5</v>
      </c>
      <c r="MA90" s="103" t="str">
        <f t="shared" si="406"/>
        <v>市民実感</v>
      </c>
      <c r="MB90" s="104" t="str">
        <f t="shared" si="403"/>
        <v>地域ごとのビジョンに応じ、いきいきとしたくらしや営みによる新たな景観が創造されていることを市民が感じることが重要であることから、市民の実感に重み付けを行った。</v>
      </c>
      <c r="MC90" s="823" t="str">
        <f>VLOOKUP(KN90&amp;LQ90&amp;MA90,プルダウン!$AC$2:$AD$71,2,FALSE)</f>
        <v>B</v>
      </c>
      <c r="MD90" s="824" t="str">
        <f>VLOOKUP(MC90,プルダウン!$A$1:$B$6,2,FALSE)</f>
        <v>政策の目的がかなり達成されている</v>
      </c>
      <c r="ME90" s="91"/>
      <c r="MF90" s="190"/>
    </row>
    <row r="91" spans="1:344" ht="180" customHeight="1">
      <c r="A91" s="231">
        <v>2205</v>
      </c>
      <c r="B91" s="104" t="s">
        <v>243</v>
      </c>
      <c r="C91" s="237">
        <f t="shared" si="264"/>
        <v>22</v>
      </c>
      <c r="D91" s="190" t="str">
        <f>IFERROR(VLOOKUP(C91,プルダウン!$L$2:$M$28,2,FALSE),"-")</f>
        <v>景観</v>
      </c>
      <c r="E91" s="104"/>
      <c r="F91" s="232" t="s">
        <v>1420</v>
      </c>
      <c r="G91" s="117" t="s">
        <v>3388</v>
      </c>
      <c r="H91" s="91"/>
      <c r="I91" s="117"/>
      <c r="J91" s="104"/>
      <c r="K91" s="420" t="s">
        <v>83</v>
      </c>
      <c r="L91" s="421" t="s">
        <v>83</v>
      </c>
      <c r="M91" s="421" t="s">
        <v>383</v>
      </c>
      <c r="N91" s="421" t="s">
        <v>83</v>
      </c>
      <c r="O91" s="421" t="s">
        <v>83</v>
      </c>
      <c r="P91" s="421" t="s">
        <v>83</v>
      </c>
      <c r="Q91" s="421" t="s">
        <v>83</v>
      </c>
      <c r="R91" s="422" t="s">
        <v>83</v>
      </c>
      <c r="S91" s="877" t="str">
        <f>VLOOKUP($A91&amp;"-"&amp;S$4,'04施策の客観指標'!$A$4:$AY$1029,COLUMN('04施策の客観指標'!$AS:$AS),FALSE)</f>
        <v>a</v>
      </c>
      <c r="T91" s="878" t="str">
        <f>VLOOKUP($A91&amp;"-"&amp;T$4,'04施策の客観指標'!$A$4:$AY$1029,COLUMN('04施策の客観指標'!$AS:$AS),FALSE)</f>
        <v>-</v>
      </c>
      <c r="U91" s="878" t="str">
        <f>VLOOKUP($A91&amp;"-"&amp;U$4,'04施策の客観指標'!$A$4:$AY$1029,COLUMN('04施策の客観指標'!$AS:$AS),FALSE)</f>
        <v>-</v>
      </c>
      <c r="V91" s="878" t="str">
        <f>VLOOKUP($A91&amp;"-"&amp;V$4,'04施策の客観指標'!$A$4:$AY$1029,COLUMN('04施策の客観指標'!$AS:$AS),FALSE)</f>
        <v>-</v>
      </c>
      <c r="W91" s="878" t="str">
        <f>VLOOKUP($A91&amp;"-"&amp;W$4,'04施策の客観指標'!$A$4:$AY$1029,COLUMN('04施策の客観指標'!$AS:$AS),FALSE)</f>
        <v>-</v>
      </c>
      <c r="X91" s="878" t="str">
        <f>VLOOKUP($A91&amp;"-"&amp;X$4,'04施策の客観指標'!$A$4:$AY$1029,COLUMN('04施策の客観指標'!$AS:$AS),FALSE)</f>
        <v>-</v>
      </c>
      <c r="Y91" s="878" t="str">
        <f>VLOOKUP($A91&amp;"-"&amp;Y$4,'04施策の客観指標'!$A$4:$AY$1029,COLUMN('04施策の客観指標'!$AS:$AS),FALSE)</f>
        <v>-</v>
      </c>
      <c r="Z91" s="878" t="str">
        <f>VLOOKUP($A91&amp;"-"&amp;Z$4,'04施策の客観指標'!$A$4:$AY$1029,COLUMN('04施策の客観指標'!$AS:$AS),FALSE)</f>
        <v>-</v>
      </c>
      <c r="AA91" s="852" t="str">
        <f>VLOOKUP($A91&amp;"-"&amp;AA$4,'04施策の客観指標'!$A$4:$AY$1029,COLUMN('04施策の客観指標'!$AS:$AS),FALSE)</f>
        <v>-</v>
      </c>
      <c r="AB91" s="876" t="str">
        <f t="shared" si="265"/>
        <v>a</v>
      </c>
      <c r="AC91" s="856">
        <v>1</v>
      </c>
      <c r="AD91" s="878" t="s">
        <v>83</v>
      </c>
      <c r="AE91" s="878" t="s">
        <v>83</v>
      </c>
      <c r="AF91" s="878" t="s">
        <v>83</v>
      </c>
      <c r="AG91" s="878" t="s">
        <v>83</v>
      </c>
      <c r="AH91" s="878" t="s">
        <v>83</v>
      </c>
      <c r="AI91" s="878" t="s">
        <v>83</v>
      </c>
      <c r="AJ91" s="878" t="s">
        <v>83</v>
      </c>
      <c r="AK91" s="878" t="s">
        <v>83</v>
      </c>
      <c r="AL91" s="879">
        <f t="shared" si="266"/>
        <v>1</v>
      </c>
      <c r="AM91" s="877">
        <f t="shared" si="267"/>
        <v>4</v>
      </c>
      <c r="AN91" s="878" t="str">
        <f t="shared" si="268"/>
        <v/>
      </c>
      <c r="AO91" s="878" t="str">
        <f t="shared" si="269"/>
        <v/>
      </c>
      <c r="AP91" s="878" t="str">
        <f t="shared" si="270"/>
        <v/>
      </c>
      <c r="AQ91" s="878" t="str">
        <f t="shared" si="271"/>
        <v/>
      </c>
      <c r="AR91" s="878" t="str">
        <f t="shared" si="272"/>
        <v/>
      </c>
      <c r="AS91" s="878" t="str">
        <f t="shared" si="273"/>
        <v/>
      </c>
      <c r="AT91" s="878" t="str">
        <f t="shared" si="274"/>
        <v/>
      </c>
      <c r="AU91" s="852" t="str">
        <f t="shared" si="275"/>
        <v/>
      </c>
      <c r="AV91" s="855">
        <f t="shared" si="276"/>
        <v>1</v>
      </c>
      <c r="AW91" s="856" t="str">
        <f>IF($K91="○",VLOOKUP($C91&amp;"-"&amp;AW$4,'05市民生活実感調査'!$A$3:$BC$218,COLUMN('05市民生活実感調査'!$O:$O),FALSE),"-")</f>
        <v>-</v>
      </c>
      <c r="AX91" s="878" t="str">
        <f>IF($L91="○",VLOOKUP($C91&amp;"-"&amp;AX$4,'05市民生活実感調査'!$A$3:$BC$218,COLUMN('05市民生活実感調査'!$O:$O),FALSE),"-")</f>
        <v>-</v>
      </c>
      <c r="AY91" s="878" t="str">
        <f>IF($M91="○",VLOOKUP($C91&amp;"-"&amp;AY$4,'05市民生活実感調査'!$A$3:$BC$218,COLUMN('05市民生活実感調査'!$O:$O),FALSE),"-")</f>
        <v>b</v>
      </c>
      <c r="AZ91" s="878" t="str">
        <f>IF($N91="○",VLOOKUP($C91&amp;"-"&amp;AZ$4,'05市民生活実感調査'!$A$3:$BC$218,COLUMN('05市民生活実感調査'!$O:$O),FALSE),"-")</f>
        <v>-</v>
      </c>
      <c r="BA91" s="878" t="str">
        <f>IF($O91="○",VLOOKUP($C91&amp;"-"&amp;BA$4,'05市民生活実感調査'!$A$3:$BC$218,COLUMN('05市民生活実感調査'!$O:$O),FALSE),"-")</f>
        <v>-</v>
      </c>
      <c r="BB91" s="878" t="str">
        <f>IF($P91="○",VLOOKUP($C91&amp;"-"&amp;BB$4,'05市民生活実感調査'!$A$3:$BC$218,COLUMN('05市民生活実感調査'!$O:$O),FALSE),"-")</f>
        <v>-</v>
      </c>
      <c r="BC91" s="878" t="str">
        <f>IF($Q91="○",VLOOKUP($C91&amp;"-"&amp;BC$4,'05市民生活実感調査'!$A$3:$BC$218,COLUMN('05市民生活実感調査'!$O:$O),FALSE),"-")</f>
        <v>-</v>
      </c>
      <c r="BD91" s="878" t="str">
        <f>IF($R91="○",VLOOKUP($C91&amp;"-"&amp;BD$4,'05市民生活実感調査'!$A$3:$BC$218,COLUMN('05市民生活実感調査'!$O:$O),FALSE),"-")</f>
        <v>-</v>
      </c>
      <c r="BE91" s="879" t="str">
        <f t="shared" si="277"/>
        <v>b</v>
      </c>
      <c r="BF91" s="877" t="str">
        <f t="shared" si="278"/>
        <v/>
      </c>
      <c r="BG91" s="878" t="str">
        <f t="shared" si="279"/>
        <v/>
      </c>
      <c r="BH91" s="878">
        <f t="shared" si="280"/>
        <v>3</v>
      </c>
      <c r="BI91" s="878" t="str">
        <f t="shared" si="281"/>
        <v/>
      </c>
      <c r="BJ91" s="878" t="str">
        <f t="shared" si="282"/>
        <v/>
      </c>
      <c r="BK91" s="878" t="str">
        <f t="shared" si="283"/>
        <v/>
      </c>
      <c r="BL91" s="878" t="str">
        <f t="shared" si="284"/>
        <v/>
      </c>
      <c r="BM91" s="878" t="str">
        <f t="shared" si="285"/>
        <v/>
      </c>
      <c r="BN91" s="840">
        <f t="shared" si="286"/>
        <v>0.75</v>
      </c>
      <c r="BO91" s="880" t="s">
        <v>123</v>
      </c>
      <c r="BP91" s="863" t="s">
        <v>1943</v>
      </c>
      <c r="BQ91" s="877" t="s">
        <v>313</v>
      </c>
      <c r="BR91" s="887" t="str">
        <f>VLOOKUP(BQ91,プルダウン!$A$1:$B$6,2,FALSE)</f>
        <v>政策の目的がかなり達成されている</v>
      </c>
      <c r="BS91" s="860"/>
      <c r="BT91" s="859"/>
      <c r="BU91" s="863" t="s">
        <v>1460</v>
      </c>
      <c r="BV91" s="952" t="s">
        <v>3311</v>
      </c>
      <c r="BW91" s="889" t="str">
        <f>VLOOKUP($A91&amp;"-"&amp;BW$4,'04施策の客観指標'!$A$4:$AY$1029,COLUMN('04施策の客観指標'!$AT:$AT),FALSE)</f>
        <v>a</v>
      </c>
      <c r="BX91" s="878" t="str">
        <f>VLOOKUP($A91&amp;"-"&amp;BX$4,'04施策の客観指標'!$A$4:$AY$1029,COLUMN('04施策の客観指標'!$AT:$AT),FALSE)</f>
        <v>-</v>
      </c>
      <c r="BY91" s="878" t="str">
        <f>VLOOKUP($A91&amp;"-"&amp;BY$4,'04施策の客観指標'!$A$4:$AY$1029,COLUMN('04施策の客観指標'!$AT:$AT),FALSE)</f>
        <v>-</v>
      </c>
      <c r="BZ91" s="878" t="str">
        <f>VLOOKUP($A91&amp;"-"&amp;BZ$4,'04施策の客観指標'!$A$4:$AY$1029,COLUMN('04施策の客観指標'!$AT:$AT),FALSE)</f>
        <v>-</v>
      </c>
      <c r="CA91" s="878" t="str">
        <f>VLOOKUP($A91&amp;"-"&amp;CA$4,'04施策の客観指標'!$A$4:$AY$1029,COLUMN('04施策の客観指標'!$AT:$AT),FALSE)</f>
        <v>-</v>
      </c>
      <c r="CB91" s="878" t="str">
        <f>VLOOKUP($A91&amp;"-"&amp;CB$4,'04施策の客観指標'!$A$4:$AY$1029,COLUMN('04施策の客観指標'!$AT:$AT),FALSE)</f>
        <v>-</v>
      </c>
      <c r="CC91" s="878" t="str">
        <f>VLOOKUP($A91&amp;"-"&amp;CC$4,'04施策の客観指標'!$A$4:$AY$1029,COLUMN('04施策の客観指標'!$AT:$AT),FALSE)</f>
        <v>-</v>
      </c>
      <c r="CD91" s="878" t="str">
        <f>VLOOKUP($A91&amp;"-"&amp;CD$4,'04施策の客観指標'!$A$4:$AY$1029,COLUMN('04施策の客観指標'!$AT:$AT),FALSE)</f>
        <v>-</v>
      </c>
      <c r="CE91" s="852" t="str">
        <f>VLOOKUP($A91&amp;"-"&amp;CE$4,'04施策の客観指標'!$A$4:$AY$1029,COLUMN('04施策の客観指標'!$AT:$AT),FALSE)</f>
        <v>-</v>
      </c>
      <c r="CF91" s="879" t="str">
        <f t="shared" si="287"/>
        <v>a</v>
      </c>
      <c r="CG91" s="856">
        <f>IF(BW91="-","-",VLOOKUP($A91&amp;"-"&amp;BW$4,'04施策の客観指標'!$A$4:$AY$1029,COLUMN('04施策の客観指標'!$AY:$AY),FALSE))</f>
        <v>1</v>
      </c>
      <c r="CH91" s="856" t="str">
        <f>IF(BX91="-","-",VLOOKUP($A91&amp;"-"&amp;BX$4,'04施策の客観指標'!$A$4:$AY$1029,COLUMN('04施策の客観指標'!$AY:$AY),FALSE))</f>
        <v>-</v>
      </c>
      <c r="CI91" s="856" t="str">
        <f>IF(BY91="-","-",VLOOKUP($A91&amp;"-"&amp;BY$4,'04施策の客観指標'!$A$4:$AY$1029,COLUMN('04施策の客観指標'!$AY:$AY),FALSE))</f>
        <v>-</v>
      </c>
      <c r="CJ91" s="856" t="str">
        <f>IF(BZ91="-","-",VLOOKUP($A91&amp;"-"&amp;BZ$4,'04施策の客観指標'!$A$4:$AY$1029,COLUMN('04施策の客観指標'!$AY:$AY),FALSE))</f>
        <v>-</v>
      </c>
      <c r="CK91" s="856" t="str">
        <f>IF(CA91="-","-",VLOOKUP($A91&amp;"-"&amp;CA$4,'04施策の客観指標'!$A$4:$AY$1029,COLUMN('04施策の客観指標'!$AY:$AY),FALSE))</f>
        <v>-</v>
      </c>
      <c r="CL91" s="856" t="str">
        <f>IF(CB91="-","-",VLOOKUP($A91&amp;"-"&amp;CB$4,'04施策の客観指標'!$A$4:$AY$1029,COLUMN('04施策の客観指標'!$AY:$AY),FALSE))</f>
        <v>-</v>
      </c>
      <c r="CM91" s="856" t="str">
        <f>IF(CC91="-","-",VLOOKUP($A91&amp;"-"&amp;CC$4,'04施策の客観指標'!$A$4:$AY$1029,COLUMN('04施策の客観指標'!$AY:$AY),FALSE))</f>
        <v>-</v>
      </c>
      <c r="CN91" s="856" t="str">
        <f>IF(CD91="-","-",VLOOKUP($A91&amp;"-"&amp;CD$4,'04施策の客観指標'!$A$4:$AY$1029,COLUMN('04施策の客観指標'!$AY:$AY),FALSE))</f>
        <v>-</v>
      </c>
      <c r="CO91" s="856" t="str">
        <f>IF(CE91="-","-",VLOOKUP($A91&amp;"-"&amp;CE$4,'04施策の客観指標'!$A$4:$AY$1029,COLUMN('04施策の客観指標'!$AY:$AY),FALSE))</f>
        <v>-</v>
      </c>
      <c r="CP91" s="879">
        <f t="shared" si="288"/>
        <v>1</v>
      </c>
      <c r="CQ91" s="877">
        <f t="shared" si="289"/>
        <v>4</v>
      </c>
      <c r="CR91" s="878" t="str">
        <f t="shared" si="290"/>
        <v/>
      </c>
      <c r="CS91" s="878" t="str">
        <f t="shared" si="291"/>
        <v/>
      </c>
      <c r="CT91" s="878" t="str">
        <f t="shared" si="292"/>
        <v/>
      </c>
      <c r="CU91" s="878" t="str">
        <f t="shared" si="293"/>
        <v/>
      </c>
      <c r="CV91" s="878" t="str">
        <f t="shared" si="294"/>
        <v/>
      </c>
      <c r="CW91" s="878" t="str">
        <f t="shared" si="295"/>
        <v/>
      </c>
      <c r="CX91" s="878" t="str">
        <f t="shared" si="296"/>
        <v/>
      </c>
      <c r="CY91" s="878" t="str">
        <f t="shared" si="297"/>
        <v/>
      </c>
      <c r="CZ91" s="855">
        <f t="shared" si="298"/>
        <v>1</v>
      </c>
      <c r="DA91" s="877" t="str">
        <f>IF($K91="○",VLOOKUP($C91&amp;"-"&amp;DA$4,'05市民生活実感調査'!$A$3:$BC$218,COLUMN('05市民生活実感調査'!$Y:$Y),FALSE),"-")</f>
        <v>-</v>
      </c>
      <c r="DB91" s="878" t="str">
        <f>IF($L91="○",VLOOKUP($C91&amp;"-"&amp;DB$4,'05市民生活実感調査'!$A$3:$BC$218,COLUMN('05市民生活実感調査'!$Y:$Y),FALSE),"-")</f>
        <v>-</v>
      </c>
      <c r="DC91" s="878" t="str">
        <f>IF($M91="○",VLOOKUP($C91&amp;"-"&amp;DC$4,'05市民生活実感調査'!$A$3:$BC$218,COLUMN('05市民生活実感調査'!$Y:$Y),FALSE),"-")</f>
        <v>b</v>
      </c>
      <c r="DD91" s="878" t="str">
        <f>IF($N91="○",VLOOKUP($C91&amp;"-"&amp;DD$4,'05市民生活実感調査'!$A$3:$BC$218,COLUMN('05市民生活実感調査'!$Y:$Y),FALSE),"-")</f>
        <v>-</v>
      </c>
      <c r="DE91" s="878" t="str">
        <f>IF($O91="○",VLOOKUP($C91&amp;"-"&amp;DE$4,'05市民生活実感調査'!$A$3:$BC$218,COLUMN('05市民生活実感調査'!$Y:$Y),FALSE),"-")</f>
        <v>-</v>
      </c>
      <c r="DF91" s="878" t="str">
        <f>IF($P91="○",VLOOKUP($C91&amp;"-"&amp;DF$4,'05市民生活実感調査'!$A$3:$BC$218,COLUMN('05市民生活実感調査'!$Y:$Y),FALSE),"-")</f>
        <v>-</v>
      </c>
      <c r="DG91" s="878" t="str">
        <f>IF($Q91="○",VLOOKUP($C91&amp;"-"&amp;DG$4,'05市民生活実感調査'!$A$3:$BC$218,COLUMN('05市民生活実感調査'!$Y:$Y),FALSE),"-")</f>
        <v>-</v>
      </c>
      <c r="DH91" s="878" t="str">
        <f>IF($R91="○",VLOOKUP($C91&amp;"-"&amp;DH$4,'05市民生活実感調査'!$A$3:$BC$218,COLUMN('05市民生活実感調査'!$Y:$Y),FALSE),"-")</f>
        <v>-</v>
      </c>
      <c r="DI91" s="879" t="str">
        <f t="shared" si="299"/>
        <v>b</v>
      </c>
      <c r="DJ91" s="877" t="str">
        <f t="shared" si="300"/>
        <v/>
      </c>
      <c r="DK91" s="878" t="str">
        <f t="shared" si="301"/>
        <v/>
      </c>
      <c r="DL91" s="878">
        <f t="shared" si="302"/>
        <v>3</v>
      </c>
      <c r="DM91" s="878" t="str">
        <f t="shared" si="303"/>
        <v/>
      </c>
      <c r="DN91" s="878" t="str">
        <f t="shared" si="404"/>
        <v/>
      </c>
      <c r="DO91" s="878" t="str">
        <f t="shared" si="304"/>
        <v/>
      </c>
      <c r="DP91" s="878" t="str">
        <f t="shared" si="305"/>
        <v/>
      </c>
      <c r="DQ91" s="878" t="str">
        <f t="shared" si="306"/>
        <v/>
      </c>
      <c r="DR91" s="840">
        <f t="shared" si="307"/>
        <v>0.75</v>
      </c>
      <c r="DS91" s="876" t="str">
        <f t="shared" si="308"/>
        <v>市民実感</v>
      </c>
      <c r="DT91" s="863" t="str">
        <f t="shared" si="309"/>
        <v>町並みの美しさは実感されてこそ価値があるので、市民生活実感評価を重視する。</v>
      </c>
      <c r="DU91" s="877" t="str">
        <f>VLOOKUP(CF91&amp;DI91&amp;DS91,プルダウン!$AC$2:$AD$71,2,FALSE)</f>
        <v>B</v>
      </c>
      <c r="DV91" s="859" t="str">
        <f>VLOOKUP(DU91,プルダウン!$A$1:$B$6,2,FALSE)</f>
        <v>政策の目的がかなり達成されている</v>
      </c>
      <c r="DW91" s="860"/>
      <c r="DX91" s="859"/>
      <c r="DY91" s="889" t="str">
        <f>VLOOKUP($A91&amp;"-"&amp;DY$4,'04施策の客観指標'!$A$4:$AY$1029,COLUMN('04施策の客観指標'!$AU:$AU),FALSE)</f>
        <v>a</v>
      </c>
      <c r="DZ91" s="878" t="str">
        <f>VLOOKUP($A91&amp;"-"&amp;DZ$4,'04施策の客観指標'!$A$4:$AY$1029,COLUMN('04施策の客観指標'!$AU:$AU),FALSE)</f>
        <v>-</v>
      </c>
      <c r="EA91" s="878" t="str">
        <f>VLOOKUP($A91&amp;"-"&amp;EA$4,'04施策の客観指標'!$A$4:$AY$1029,COLUMN('04施策の客観指標'!$AU:$AU),FALSE)</f>
        <v>-</v>
      </c>
      <c r="EB91" s="878" t="str">
        <f>VLOOKUP($A91&amp;"-"&amp;EB$4,'04施策の客観指標'!$A$4:$AY$1029,COLUMN('04施策の客観指標'!$AU:$AU),FALSE)</f>
        <v>-</v>
      </c>
      <c r="EC91" s="878" t="str">
        <f>VLOOKUP($A91&amp;"-"&amp;EC$4,'04施策の客観指標'!$A$4:$AY$1029,COLUMN('04施策の客観指標'!$AU:$AU),FALSE)</f>
        <v>-</v>
      </c>
      <c r="ED91" s="878" t="str">
        <f>VLOOKUP($A91&amp;"-"&amp;ED$4,'04施策の客観指標'!$A$4:$AY$1029,COLUMN('04施策の客観指標'!$AU:$AU),FALSE)</f>
        <v>-</v>
      </c>
      <c r="EE91" s="878" t="str">
        <f>VLOOKUP($A91&amp;"-"&amp;EE$4,'04施策の客観指標'!$A$4:$AY$1029,COLUMN('04施策の客観指標'!$AU:$AU),FALSE)</f>
        <v>-</v>
      </c>
      <c r="EF91" s="878" t="str">
        <f>VLOOKUP($A91&amp;"-"&amp;EF$4,'04施策の客観指標'!$A$4:$AY$1029,COLUMN('04施策の客観指標'!$AU:$AU),FALSE)</f>
        <v>-</v>
      </c>
      <c r="EG91" s="878" t="str">
        <f>VLOOKUP($A91&amp;"-"&amp;EG$4,'04施策の客観指標'!$A$4:$AY$1029,COLUMN('04施策の客観指標'!$AU:$AU),FALSE)</f>
        <v>-</v>
      </c>
      <c r="EH91" s="879" t="str">
        <f t="shared" si="310"/>
        <v>a</v>
      </c>
      <c r="EI91" s="895">
        <f>IF(DY91="-","-",VLOOKUP($A91&amp;"-"&amp;DY$4,'04施策の客観指標'!$A$4:$AY$1029,COLUMN('04施策の客観指標'!$AY:$AY),FALSE))</f>
        <v>1</v>
      </c>
      <c r="EJ91" s="895" t="str">
        <f>IF(DZ91="-","-",VLOOKUP($A91&amp;"-"&amp;DZ$4,'04施策の客観指標'!$A$4:$AY$1029,COLUMN('04施策の客観指標'!$AY:$AY),FALSE))</f>
        <v>-</v>
      </c>
      <c r="EK91" s="895" t="str">
        <f>IF(EA91="-","-",VLOOKUP($A91&amp;"-"&amp;EA$4,'04施策の客観指標'!$A$4:$AY$1029,COLUMN('04施策の客観指標'!$AY:$AY),FALSE))</f>
        <v>-</v>
      </c>
      <c r="EL91" s="895" t="str">
        <f>IF(EB91="-","-",VLOOKUP($A91&amp;"-"&amp;EB$4,'04施策の客観指標'!$A$4:$AY$1029,COLUMN('04施策の客観指標'!$AY:$AY),FALSE))</f>
        <v>-</v>
      </c>
      <c r="EM91" s="895" t="str">
        <f>IF(EC91="-","-",VLOOKUP($A91&amp;"-"&amp;EC$4,'04施策の客観指標'!$A$4:$AY$1029,COLUMN('04施策の客観指標'!$AY:$AY),FALSE))</f>
        <v>-</v>
      </c>
      <c r="EN91" s="895" t="str">
        <f>IF(ED91="-","-",VLOOKUP($A91&amp;"-"&amp;ED$4,'04施策の客観指標'!$A$4:$AY$1029,COLUMN('04施策の客観指標'!$AY:$AY),FALSE))</f>
        <v>-</v>
      </c>
      <c r="EO91" s="895" t="str">
        <f>IF(EE91="-","-",VLOOKUP($A91&amp;"-"&amp;EE$4,'04施策の客観指標'!$A$4:$AY$1029,COLUMN('04施策の客観指標'!$AY:$AY),FALSE))</f>
        <v>-</v>
      </c>
      <c r="EP91" s="895" t="str">
        <f>IF(EF91="-","-",VLOOKUP($A91&amp;"-"&amp;EF$4,'04施策の客観指標'!$A$4:$AY$1029,COLUMN('04施策の客観指標'!$AY:$AY),FALSE))</f>
        <v>-</v>
      </c>
      <c r="EQ91" s="895" t="str">
        <f>IF(EG91="-","-",VLOOKUP($A91&amp;"-"&amp;EG$4,'04施策の客観指標'!$A$4:$AY$1029,COLUMN('04施策の客観指標'!$AY:$AY),FALSE))</f>
        <v>-</v>
      </c>
      <c r="ER91" s="879">
        <f t="shared" si="311"/>
        <v>1</v>
      </c>
      <c r="ES91" s="877">
        <f t="shared" si="312"/>
        <v>4</v>
      </c>
      <c r="ET91" s="878" t="str">
        <f t="shared" si="313"/>
        <v/>
      </c>
      <c r="EU91" s="878" t="str">
        <f t="shared" si="314"/>
        <v/>
      </c>
      <c r="EV91" s="878" t="str">
        <f t="shared" si="315"/>
        <v/>
      </c>
      <c r="EW91" s="878" t="str">
        <f t="shared" si="316"/>
        <v/>
      </c>
      <c r="EX91" s="878" t="str">
        <f t="shared" si="317"/>
        <v/>
      </c>
      <c r="EY91" s="878" t="str">
        <f t="shared" si="318"/>
        <v/>
      </c>
      <c r="EZ91" s="878" t="str">
        <f t="shared" si="319"/>
        <v/>
      </c>
      <c r="FA91" s="878" t="str">
        <f t="shared" si="320"/>
        <v/>
      </c>
      <c r="FB91" s="855">
        <f t="shared" si="321"/>
        <v>1</v>
      </c>
      <c r="FC91" s="877" t="str">
        <f>IF($K91="○",VLOOKUP($C91&amp;"-"&amp;FC$4,'05市民生活実感調査'!$A$3:$BC$218,COLUMN('05市民生活実感調査'!$AI:$AI),FALSE),"-")</f>
        <v>-</v>
      </c>
      <c r="FD91" s="878" t="str">
        <f>IF($L91="○",VLOOKUP($C91&amp;"-"&amp;FD$4,'05市民生活実感調査'!$A$3:$BC$218,COLUMN('05市民生活実感調査'!$AI:$AI),FALSE),"-")</f>
        <v>-</v>
      </c>
      <c r="FE91" s="878" t="str">
        <f>IF($M91="○",VLOOKUP($C91&amp;"-"&amp;FE$4,'05市民生活実感調査'!$A$3:$BC$218,COLUMN('05市民生活実感調査'!$AI:$AI),FALSE),"-")</f>
        <v>b</v>
      </c>
      <c r="FF91" s="878" t="str">
        <f>IF($N91="○",VLOOKUP($C91&amp;"-"&amp;FF$4,'05市民生活実感調査'!$A$3:$BC$218,COLUMN('05市民生活実感調査'!$AI:$AI),FALSE),"-")</f>
        <v>-</v>
      </c>
      <c r="FG91" s="878" t="str">
        <f>IF($O91="○",VLOOKUP($C91&amp;"-"&amp;FG$4,'05市民生活実感調査'!$A$3:$BC$218,COLUMN('05市民生活実感調査'!$AI:$AI),FALSE),"-")</f>
        <v>-</v>
      </c>
      <c r="FH91" s="878" t="str">
        <f>IF($P91="○",VLOOKUP($C91&amp;"-"&amp;FH$4,'05市民生活実感調査'!$A$3:$BC$218,COLUMN('05市民生活実感調査'!$AI:$AI),FALSE),"-")</f>
        <v>-</v>
      </c>
      <c r="FI91" s="878" t="str">
        <f>IF($Q91="○",VLOOKUP($C91&amp;"-"&amp;FI$4,'05市民生活実感調査'!$A$3:$BC$218,COLUMN('05市民生活実感調査'!$AI:$AI),FALSE),"-")</f>
        <v>-</v>
      </c>
      <c r="FJ91" s="878" t="str">
        <f>IF($R91="○",VLOOKUP($C91&amp;"-"&amp;FJ$4,'05市民生活実感調査'!$A$3:$BC$218,COLUMN('05市民生活実感調査'!$AI:$AI),FALSE),"-")</f>
        <v>-</v>
      </c>
      <c r="FK91" s="879" t="str">
        <f t="shared" si="322"/>
        <v>b</v>
      </c>
      <c r="FL91" s="877" t="str">
        <f t="shared" si="323"/>
        <v/>
      </c>
      <c r="FM91" s="878" t="str">
        <f t="shared" si="324"/>
        <v/>
      </c>
      <c r="FN91" s="878">
        <f t="shared" si="325"/>
        <v>3</v>
      </c>
      <c r="FO91" s="878" t="str">
        <f t="shared" si="326"/>
        <v/>
      </c>
      <c r="FP91" s="878" t="str">
        <f t="shared" si="327"/>
        <v/>
      </c>
      <c r="FQ91" s="878" t="str">
        <f t="shared" si="328"/>
        <v/>
      </c>
      <c r="FR91" s="878" t="str">
        <f t="shared" si="329"/>
        <v/>
      </c>
      <c r="FS91" s="878" t="str">
        <f t="shared" si="330"/>
        <v/>
      </c>
      <c r="FT91" s="840">
        <f t="shared" si="331"/>
        <v>0.75</v>
      </c>
      <c r="FU91" s="876" t="str">
        <f t="shared" si="332"/>
        <v>市民実感</v>
      </c>
      <c r="FV91" s="863" t="str">
        <f t="shared" si="333"/>
        <v>町並みの美しさは実感されてこそ価値があるので、市民生活実感評価を重視する。</v>
      </c>
      <c r="FW91" s="877" t="str">
        <f>VLOOKUP(EH91&amp;FK91&amp;FU91,プルダウン!$AC$2:$AD$71,2,FALSE)</f>
        <v>B</v>
      </c>
      <c r="FX91" s="859" t="str">
        <f>VLOOKUP(FW91,プルダウン!$A$1:$B$6,2,FALSE)</f>
        <v>政策の目的がかなり達成されている</v>
      </c>
      <c r="FY91" s="860"/>
      <c r="FZ91" s="859"/>
      <c r="GA91" s="889" t="str">
        <f>VLOOKUP($A91&amp;"-"&amp;GA$4,'04施策の客観指標'!$A$4:$AY$1029,COLUMN('04施策の客観指標'!$AV:$AV),FALSE)</f>
        <v>a</v>
      </c>
      <c r="GB91" s="878" t="str">
        <f>VLOOKUP($A91&amp;"-"&amp;GB$4,'04施策の客観指標'!$A$4:$AY$1029,COLUMN('04施策の客観指標'!$AV:$AV),FALSE)</f>
        <v>-</v>
      </c>
      <c r="GC91" s="878" t="str">
        <f>VLOOKUP($A91&amp;"-"&amp;GC$4,'04施策の客観指標'!$A$4:$AY$1029,COLUMN('04施策の客観指標'!$AV:$AV),FALSE)</f>
        <v>-</v>
      </c>
      <c r="GD91" s="878" t="str">
        <f>VLOOKUP($A91&amp;"-"&amp;GD$4,'04施策の客観指標'!$A$4:$AY$1029,COLUMN('04施策の客観指標'!$AV:$AV),FALSE)</f>
        <v>-</v>
      </c>
      <c r="GE91" s="878" t="str">
        <f>VLOOKUP($A91&amp;"-"&amp;GE$4,'04施策の客観指標'!$A$4:$AY$1029,COLUMN('04施策の客観指標'!$AV:$AV),FALSE)</f>
        <v>-</v>
      </c>
      <c r="GF91" s="878" t="str">
        <f>VLOOKUP($A91&amp;"-"&amp;GF$4,'04施策の客観指標'!$A$4:$AY$1029,COLUMN('04施策の客観指標'!$AV:$AV),FALSE)</f>
        <v>-</v>
      </c>
      <c r="GG91" s="878" t="str">
        <f>VLOOKUP($A91&amp;"-"&amp;GG$4,'04施策の客観指標'!$A$4:$AY$1029,COLUMN('04施策の客観指標'!$AV:$AV),FALSE)</f>
        <v>-</v>
      </c>
      <c r="GH91" s="878" t="str">
        <f>VLOOKUP($A91&amp;"-"&amp;GH$4,'04施策の客観指標'!$A$4:$AY$1029,COLUMN('04施策の客観指標'!$AV:$AV),FALSE)</f>
        <v>-</v>
      </c>
      <c r="GI91" s="878" t="str">
        <f>VLOOKUP($A91&amp;"-"&amp;GI$4,'04施策の客観指標'!$A$4:$AY$1029,COLUMN('04施策の客観指標'!$AV:$AV),FALSE)</f>
        <v>-</v>
      </c>
      <c r="GJ91" s="879" t="str">
        <f t="shared" si="334"/>
        <v>a</v>
      </c>
      <c r="GK91" s="856">
        <f>IF(GA91="-","-",VLOOKUP($A91&amp;"-"&amp;GA$4,'04施策の客観指標'!$A$4:$AY$1029,COLUMN('04施策の客観指標'!$AY:$AY),FALSE))</f>
        <v>1</v>
      </c>
      <c r="GL91" s="856" t="str">
        <f>IF(GB91="-","-",VLOOKUP($A91&amp;"-"&amp;GB$4,'04施策の客観指標'!$A$4:$AY$1029,COLUMN('04施策の客観指標'!$AY:$AY),FALSE))</f>
        <v>-</v>
      </c>
      <c r="GM91" s="856" t="str">
        <f>IF(GC91="-","-",VLOOKUP($A91&amp;"-"&amp;GC$4,'04施策の客観指標'!$A$4:$AY$1029,COLUMN('04施策の客観指標'!$AY:$AY),FALSE))</f>
        <v>-</v>
      </c>
      <c r="GN91" s="856" t="str">
        <f>IF(GD91="-","-",VLOOKUP($A91&amp;"-"&amp;GD$4,'04施策の客観指標'!$A$4:$AY$1029,COLUMN('04施策の客観指標'!$AY:$AY),FALSE))</f>
        <v>-</v>
      </c>
      <c r="GO91" s="856" t="str">
        <f>IF(GE91="-","-",VLOOKUP($A91&amp;"-"&amp;GE$4,'04施策の客観指標'!$A$4:$AY$1029,COLUMN('04施策の客観指標'!$AY:$AY),FALSE))</f>
        <v>-</v>
      </c>
      <c r="GP91" s="856" t="str">
        <f>IF(GF91="-","-",VLOOKUP($A91&amp;"-"&amp;GF$4,'04施策の客観指標'!$A$4:$AY$1029,COLUMN('04施策の客観指標'!$AY:$AY),FALSE))</f>
        <v>-</v>
      </c>
      <c r="GQ91" s="856" t="str">
        <f>IF(GG91="-","-",VLOOKUP($A91&amp;"-"&amp;GG$4,'04施策の客観指標'!$A$4:$AY$1029,COLUMN('04施策の客観指標'!$AY:$AY),FALSE))</f>
        <v>-</v>
      </c>
      <c r="GR91" s="856" t="str">
        <f>IF(GH91="-","-",VLOOKUP($A91&amp;"-"&amp;GH$4,'04施策の客観指標'!$A$4:$AY$1029,COLUMN('04施策の客観指標'!$AY:$AY),FALSE))</f>
        <v>-</v>
      </c>
      <c r="GS91" s="856" t="str">
        <f>IF(GI91="-","-",VLOOKUP($A91&amp;"-"&amp;GI$4,'04施策の客観指標'!$A$4:$AY$1029,COLUMN('04施策の客観指標'!$AY:$AY),FALSE))</f>
        <v>-</v>
      </c>
      <c r="GT91" s="879">
        <f t="shared" si="335"/>
        <v>1</v>
      </c>
      <c r="GU91" s="877">
        <f t="shared" si="336"/>
        <v>4</v>
      </c>
      <c r="GV91" s="878" t="str">
        <f t="shared" si="337"/>
        <v/>
      </c>
      <c r="GW91" s="878" t="str">
        <f t="shared" si="338"/>
        <v/>
      </c>
      <c r="GX91" s="878" t="str">
        <f t="shared" si="339"/>
        <v/>
      </c>
      <c r="GY91" s="878" t="str">
        <f t="shared" si="340"/>
        <v/>
      </c>
      <c r="GZ91" s="878" t="str">
        <f t="shared" si="341"/>
        <v/>
      </c>
      <c r="HA91" s="878" t="str">
        <f t="shared" si="342"/>
        <v/>
      </c>
      <c r="HB91" s="878" t="str">
        <f t="shared" si="343"/>
        <v/>
      </c>
      <c r="HC91" s="878" t="str">
        <f t="shared" si="344"/>
        <v/>
      </c>
      <c r="HD91" s="855">
        <f t="shared" si="345"/>
        <v>1</v>
      </c>
      <c r="HE91" s="877" t="str">
        <f>IF($K91="○",VLOOKUP($C91&amp;"-"&amp;HE$4,'05市民生活実感調査'!$A$3:$BC$218,COLUMN('05市民生活実感調査'!$AS:$AS),FALSE),"-")</f>
        <v>-</v>
      </c>
      <c r="HF91" s="878" t="str">
        <f>IF($L91="○",VLOOKUP($C91&amp;"-"&amp;HF$4,'05市民生活実感調査'!$A$3:$BC$218,COLUMN('05市民生活実感調査'!$AS:$AS),FALSE),"-")</f>
        <v>-</v>
      </c>
      <c r="HG91" s="878" t="str">
        <f>IF($M91="○",VLOOKUP($C91&amp;"-"&amp;HG$4,'05市民生活実感調査'!$A$3:$BC$218,COLUMN('05市民生活実感調査'!$AS:$AS),FALSE),"-")</f>
        <v>b</v>
      </c>
      <c r="HH91" s="878" t="str">
        <f>IF($N91="○",VLOOKUP($C91&amp;"-"&amp;HH$4,'05市民生活実感調査'!$A$3:$BC$218,COLUMN('05市民生活実感調査'!$AS:$AS),FALSE),"-")</f>
        <v>-</v>
      </c>
      <c r="HI91" s="878" t="str">
        <f>IF($O91="○",VLOOKUP($C91&amp;"-"&amp;HI$4,'05市民生活実感調査'!$A$3:$BC$218,COLUMN('05市民生活実感調査'!$AS:$AS),FALSE),"-")</f>
        <v>-</v>
      </c>
      <c r="HJ91" s="878" t="str">
        <f>IF($P91="○",VLOOKUP($C91&amp;"-"&amp;HJ$4,'05市民生活実感調査'!$A$3:$BC$218,COLUMN('05市民生活実感調査'!$AS:$AS),FALSE),"-")</f>
        <v>-</v>
      </c>
      <c r="HK91" s="878" t="str">
        <f>IF($Q91="○",VLOOKUP($C91&amp;"-"&amp;HK$4,'05市民生活実感調査'!$A$3:$BC$218,COLUMN('05市民生活実感調査'!$AS:$AS),FALSE),"-")</f>
        <v>-</v>
      </c>
      <c r="HL91" s="878" t="str">
        <f>IF($R91="○",VLOOKUP($C91&amp;"-"&amp;HL$4,'05市民生活実感調査'!$A$3:$BC$218,COLUMN('05市民生活実感調査'!$AS:$AS),FALSE),"-")</f>
        <v>-</v>
      </c>
      <c r="HM91" s="879" t="str">
        <f t="shared" si="346"/>
        <v>b</v>
      </c>
      <c r="HN91" s="877" t="str">
        <f t="shared" si="347"/>
        <v/>
      </c>
      <c r="HO91" s="878" t="str">
        <f t="shared" si="348"/>
        <v/>
      </c>
      <c r="HP91" s="878">
        <f t="shared" si="349"/>
        <v>3</v>
      </c>
      <c r="HQ91" s="878" t="str">
        <f t="shared" si="350"/>
        <v/>
      </c>
      <c r="HR91" s="878" t="str">
        <f t="shared" si="351"/>
        <v/>
      </c>
      <c r="HS91" s="878" t="str">
        <f t="shared" si="352"/>
        <v/>
      </c>
      <c r="HT91" s="878" t="str">
        <f t="shared" si="353"/>
        <v/>
      </c>
      <c r="HU91" s="878" t="str">
        <f t="shared" si="354"/>
        <v/>
      </c>
      <c r="HV91" s="840">
        <f t="shared" si="355"/>
        <v>0.75</v>
      </c>
      <c r="HW91" s="876" t="str">
        <f t="shared" si="356"/>
        <v>市民実感</v>
      </c>
      <c r="HX91" s="863" t="str">
        <f t="shared" si="357"/>
        <v>町並みの美しさは実感されてこそ価値があるので、市民生活実感評価を重視する。</v>
      </c>
      <c r="HY91" s="877" t="str">
        <f>VLOOKUP(GJ91&amp;HM91&amp;HW91,プルダウン!$AC$2:$AD$71,2,FALSE)</f>
        <v>B</v>
      </c>
      <c r="HZ91" s="859" t="str">
        <f>VLOOKUP(HY91,プルダウン!$A$1:$B$6,2,FALSE)</f>
        <v>政策の目的がかなり達成されている</v>
      </c>
      <c r="IA91" s="860"/>
      <c r="IB91" s="859"/>
      <c r="IC91" s="889" t="str">
        <f>VLOOKUP($A91&amp;"-"&amp;IC$4,'04施策の客観指標'!$A$4:$AY$1029,COLUMN('04施策の客観指標'!$AW:$AW),FALSE)</f>
        <v>b</v>
      </c>
      <c r="ID91" s="878" t="str">
        <f>VLOOKUP($A91&amp;"-"&amp;ID$4,'04施策の客観指標'!$A$4:$AY$1029,COLUMN('04施策の客観指標'!$AW:$AW),FALSE)</f>
        <v>-</v>
      </c>
      <c r="IE91" s="878" t="str">
        <f>VLOOKUP($A91&amp;"-"&amp;IE$4,'04施策の客観指標'!$A$4:$AY$1029,COLUMN('04施策の客観指標'!$AW:$AW),FALSE)</f>
        <v>-</v>
      </c>
      <c r="IF91" s="878" t="str">
        <f>VLOOKUP($A91&amp;"-"&amp;IF$4,'04施策の客観指標'!$A$4:$AY$1029,COLUMN('04施策の客観指標'!$AW:$AW),FALSE)</f>
        <v>-</v>
      </c>
      <c r="IG91" s="878" t="str">
        <f>VLOOKUP($A91&amp;"-"&amp;IG$4,'04施策の客観指標'!$A$4:$AY$1029,COLUMN('04施策の客観指標'!$AW:$AW),FALSE)</f>
        <v>-</v>
      </c>
      <c r="IH91" s="878" t="str">
        <f>VLOOKUP($A91&amp;"-"&amp;IH$4,'04施策の客観指標'!$A$4:$AY$1029,COLUMN('04施策の客観指標'!$AW:$AW),FALSE)</f>
        <v>-</v>
      </c>
      <c r="II91" s="878" t="str">
        <f>VLOOKUP($A91&amp;"-"&amp;II$4,'04施策の客観指標'!$A$4:$AY$1029,COLUMN('04施策の客観指標'!$AW:$AW),FALSE)</f>
        <v>-</v>
      </c>
      <c r="IJ91" s="878" t="str">
        <f>VLOOKUP($A91&amp;"-"&amp;IJ$4,'04施策の客観指標'!$A$4:$AY$1029,COLUMN('04施策の客観指標'!$AW:$AW),FALSE)</f>
        <v>-</v>
      </c>
      <c r="IK91" s="878" t="str">
        <f>VLOOKUP($A91&amp;"-"&amp;IK$4,'04施策の客観指標'!$A$4:$AY$1029,COLUMN('04施策の客観指標'!$AW:$AW),FALSE)</f>
        <v>-</v>
      </c>
      <c r="IL91" s="879" t="str">
        <f t="shared" si="358"/>
        <v>b</v>
      </c>
      <c r="IM91" s="856">
        <f>IF(IC91="-","-",VLOOKUP($A91&amp;"-"&amp;IC$4,'04施策の客観指標'!$A$4:$AY$1029,COLUMN('04施策の客観指標'!$AY:$AY),FALSE))</f>
        <v>1</v>
      </c>
      <c r="IN91" s="856" t="str">
        <f>IF(ID91="-","-",VLOOKUP($A91&amp;"-"&amp;ID$4,'04施策の客観指標'!$A$4:$AY$1029,COLUMN('04施策の客観指標'!$AY:$AY),FALSE))</f>
        <v>-</v>
      </c>
      <c r="IO91" s="856" t="str">
        <f>IF(IE91="-","-",VLOOKUP($A91&amp;"-"&amp;IE$4,'04施策の客観指標'!$A$4:$AY$1029,COLUMN('04施策の客観指標'!$AY:$AY),FALSE))</f>
        <v>-</v>
      </c>
      <c r="IP91" s="856" t="str">
        <f>IF(IF91="-","-",VLOOKUP($A91&amp;"-"&amp;IF$4,'04施策の客観指標'!$A$4:$AY$1029,COLUMN('04施策の客観指標'!$AY:$AY),FALSE))</f>
        <v>-</v>
      </c>
      <c r="IQ91" s="856" t="str">
        <f>IF(IG91="-","-",VLOOKUP($A91&amp;"-"&amp;IG$4,'04施策の客観指標'!$A$4:$AY$1029,COLUMN('04施策の客観指標'!$AY:$AY),FALSE))</f>
        <v>-</v>
      </c>
      <c r="IR91" s="856" t="str">
        <f>IF(IH91="-","-",VLOOKUP($A91&amp;"-"&amp;IH$4,'04施策の客観指標'!$A$4:$AY$1029,COLUMN('04施策の客観指標'!$AY:$AY),FALSE))</f>
        <v>-</v>
      </c>
      <c r="IS91" s="856" t="str">
        <f>IF(II91="-","-",VLOOKUP($A91&amp;"-"&amp;II$4,'04施策の客観指標'!$A$4:$AY$1029,COLUMN('04施策の客観指標'!$AY:$AY),FALSE))</f>
        <v>-</v>
      </c>
      <c r="IT91" s="856" t="str">
        <f>IF(IJ91="-","-",VLOOKUP($A91&amp;"-"&amp;IJ$4,'04施策の客観指標'!$A$4:$AY$1029,COLUMN('04施策の客観指標'!$AY:$AY),FALSE))</f>
        <v>-</v>
      </c>
      <c r="IU91" s="856" t="str">
        <f>IF(IK91="-","-",VLOOKUP($A91&amp;"-"&amp;IK$4,'04施策の客観指標'!$A$4:$AY$1029,COLUMN('04施策の客観指標'!$AY:$AY),FALSE))</f>
        <v>-</v>
      </c>
      <c r="IV91" s="879">
        <f t="shared" si="359"/>
        <v>1</v>
      </c>
      <c r="IW91" s="877">
        <f t="shared" si="360"/>
        <v>3</v>
      </c>
      <c r="IX91" s="878" t="str">
        <f t="shared" si="361"/>
        <v/>
      </c>
      <c r="IY91" s="878" t="str">
        <f t="shared" si="362"/>
        <v/>
      </c>
      <c r="IZ91" s="878" t="str">
        <f t="shared" si="363"/>
        <v/>
      </c>
      <c r="JA91" s="878" t="str">
        <f t="shared" si="364"/>
        <v/>
      </c>
      <c r="JB91" s="878" t="str">
        <f t="shared" si="365"/>
        <v/>
      </c>
      <c r="JC91" s="878" t="str">
        <f t="shared" si="366"/>
        <v/>
      </c>
      <c r="JD91" s="878" t="str">
        <f t="shared" si="367"/>
        <v/>
      </c>
      <c r="JE91" s="878" t="str">
        <f t="shared" si="368"/>
        <v/>
      </c>
      <c r="JF91" s="855">
        <f t="shared" si="369"/>
        <v>0.75</v>
      </c>
      <c r="JG91" s="877" t="str">
        <f>IF($K91="○",VLOOKUP($C91&amp;"-"&amp;JG$4,'05市民生活実感調査'!$A$3:$BC$218,COLUMN('05市民生活実感調査'!$BC:$BC),FALSE),"-")</f>
        <v>-</v>
      </c>
      <c r="JH91" s="878" t="str">
        <f>IF($L91="○",VLOOKUP($C91&amp;"-"&amp;JH$4,'05市民生活実感調査'!$A$3:$BC$218,COLUMN('05市民生活実感調査'!$BC:$BC),FALSE),"-")</f>
        <v>-</v>
      </c>
      <c r="JI91" s="878" t="str">
        <f>IF($M91="○",VLOOKUP($C91&amp;"-"&amp;JI$4,'05市民生活実感調査'!$A$3:$BC$218,COLUMN('05市民生活実感調査'!$BC:$BC),FALSE),"-")</f>
        <v>b</v>
      </c>
      <c r="JJ91" s="878" t="str">
        <f>IF($N91="○",VLOOKUP($C91&amp;"-"&amp;JJ$4,'05市民生活実感調査'!$A$3:$BC$218,COLUMN('05市民生活実感調査'!$BC:$BC),FALSE),"-")</f>
        <v>-</v>
      </c>
      <c r="JK91" s="878" t="str">
        <f>IF($O91="○",VLOOKUP($C91&amp;"-"&amp;JK$4,'05市民生活実感調査'!$A$3:$BC$218,COLUMN('05市民生活実感調査'!$BC:$BC),FALSE),"-")</f>
        <v>-</v>
      </c>
      <c r="JL91" s="878" t="str">
        <f>IF($P91="○",VLOOKUP($C91&amp;"-"&amp;JL$4,'05市民生活実感調査'!$A$3:$BC$218,COLUMN('05市民生活実感調査'!$BC:$BC),FALSE),"-")</f>
        <v>-</v>
      </c>
      <c r="JM91" s="878" t="str">
        <f>IF($Q91="○",VLOOKUP($C91&amp;"-"&amp;JM$4,'05市民生活実感調査'!$A$3:$BC$218,COLUMN('05市民生活実感調査'!$BC:$BC),FALSE),"-")</f>
        <v>-</v>
      </c>
      <c r="JN91" s="878" t="str">
        <f>IF($R91="○",VLOOKUP($C91&amp;"-"&amp;JN$4,'05市民生活実感調査'!$A$3:$BC$218,COLUMN('05市民生活実感調査'!$BC:$BC),FALSE),"-")</f>
        <v>-</v>
      </c>
      <c r="JO91" s="879" t="str">
        <f t="shared" si="370"/>
        <v>b</v>
      </c>
      <c r="JP91" s="877" t="str">
        <f t="shared" si="371"/>
        <v/>
      </c>
      <c r="JQ91" s="878" t="str">
        <f t="shared" si="372"/>
        <v/>
      </c>
      <c r="JR91" s="878">
        <f t="shared" si="373"/>
        <v>3</v>
      </c>
      <c r="JS91" s="878" t="str">
        <f t="shared" si="374"/>
        <v/>
      </c>
      <c r="JT91" s="878" t="str">
        <f t="shared" si="375"/>
        <v/>
      </c>
      <c r="JU91" s="878" t="str">
        <f t="shared" si="376"/>
        <v/>
      </c>
      <c r="JV91" s="878" t="str">
        <f t="shared" si="377"/>
        <v/>
      </c>
      <c r="JW91" s="878" t="str">
        <f t="shared" si="378"/>
        <v/>
      </c>
      <c r="JX91" s="840">
        <f t="shared" si="379"/>
        <v>0.75</v>
      </c>
      <c r="JY91" s="876" t="str">
        <f t="shared" si="405"/>
        <v>市民実感</v>
      </c>
      <c r="JZ91" s="863" t="str">
        <f t="shared" si="380"/>
        <v>町並みの美しさは実感されてこそ価値があるので、市民生活実感評価を重視する。</v>
      </c>
      <c r="KA91" s="877" t="str">
        <f>VLOOKUP(IL91&amp;JO91&amp;JY91,プルダウン!$AC$2:$AD$71,2,FALSE)</f>
        <v>B</v>
      </c>
      <c r="KB91" s="859" t="str">
        <f>VLOOKUP(KA91,プルダウン!$A$1:$B$6,2,FALSE)</f>
        <v>政策の目的がかなり達成されている</v>
      </c>
      <c r="KC91" s="860"/>
      <c r="KD91" s="859"/>
      <c r="KE91" s="883" t="str">
        <f>VLOOKUP($A91&amp;"-"&amp;KE$4,'04施策の客観指標'!$A$4:$AY$1029,COLUMN('04施策の客観指標'!$AX:$AX),FALSE)</f>
        <v>c</v>
      </c>
      <c r="KF91" s="813" t="str">
        <f>VLOOKUP($A91&amp;"-"&amp;KF$4,'04施策の客観指標'!$A$4:$AY$1029,COLUMN('04施策の客観指標'!$AX:$AX),FALSE)</f>
        <v>-</v>
      </c>
      <c r="KG91" s="813" t="str">
        <f>VLOOKUP($A91&amp;"-"&amp;KG$4,'04施策の客観指標'!$A$4:$AY$1029,COLUMN('04施策の客観指標'!$AX:$AX),FALSE)</f>
        <v>-</v>
      </c>
      <c r="KH91" s="813" t="str">
        <f>VLOOKUP($A91&amp;"-"&amp;KH$4,'04施策の客観指標'!$A$4:$AY$1029,COLUMN('04施策の客観指標'!$AX:$AX),FALSE)</f>
        <v>-</v>
      </c>
      <c r="KI91" s="813" t="str">
        <f>VLOOKUP($A91&amp;"-"&amp;KI$4,'04施策の客観指標'!$A$4:$AY$1029,COLUMN('04施策の客観指標'!$AX:$AX),FALSE)</f>
        <v>-</v>
      </c>
      <c r="KJ91" s="813" t="str">
        <f>VLOOKUP($A91&amp;"-"&amp;KJ$4,'04施策の客観指標'!$A$4:$AY$1029,COLUMN('04施策の客観指標'!$AX:$AX),FALSE)</f>
        <v>-</v>
      </c>
      <c r="KK91" s="813" t="str">
        <f>VLOOKUP($A91&amp;"-"&amp;KK$4,'04施策の客観指標'!$A$4:$AY$1029,COLUMN('04施策の客観指標'!$AX:$AX),FALSE)</f>
        <v>-</v>
      </c>
      <c r="KL91" s="813" t="str">
        <f>VLOOKUP($A91&amp;"-"&amp;KL$4,'04施策の客観指標'!$A$4:$AY$1029,COLUMN('04施策の客観指標'!$AX:$AX),FALSE)</f>
        <v>-</v>
      </c>
      <c r="KM91" s="813" t="str">
        <f>VLOOKUP($A91&amp;"-"&amp;KM$4,'04施策の客観指標'!$A$4:$AY$1029,COLUMN('04施策の客観指標'!$AX:$AX),FALSE)</f>
        <v>-</v>
      </c>
      <c r="KN91" s="814" t="str">
        <f t="shared" si="381"/>
        <v>c</v>
      </c>
      <c r="KO91" s="423">
        <f>IF(KE91="-","-",VLOOKUP($A91&amp;"-"&amp;KE$4,'04施策の客観指標'!$A$4:$AY$1029,COLUMN('04施策の客観指標'!$AY:$AY),FALSE))</f>
        <v>1</v>
      </c>
      <c r="KP91" s="423" t="str">
        <f>IF(KF91="-","-",VLOOKUP($A91&amp;"-"&amp;KF$4,'04施策の客観指標'!$A$4:$AY$1029,COLUMN('04施策の客観指標'!$AY:$AY),FALSE))</f>
        <v>-</v>
      </c>
      <c r="KQ91" s="423" t="str">
        <f>IF(KG91="-","-",VLOOKUP($A91&amp;"-"&amp;KG$4,'04施策の客観指標'!$A$4:$AY$1029,COLUMN('04施策の客観指標'!$AY:$AY),FALSE))</f>
        <v>-</v>
      </c>
      <c r="KR91" s="423" t="str">
        <f>IF(KH91="-","-",VLOOKUP($A91&amp;"-"&amp;KH$4,'04施策の客観指標'!$A$4:$AY$1029,COLUMN('04施策の客観指標'!$AY:$AY),FALSE))</f>
        <v>-</v>
      </c>
      <c r="KS91" s="423" t="str">
        <f>IF(KI91="-","-",VLOOKUP($A91&amp;"-"&amp;KI$4,'04施策の客観指標'!$A$4:$AY$1029,COLUMN('04施策の客観指標'!$AY:$AY),FALSE))</f>
        <v>-</v>
      </c>
      <c r="KT91" s="423" t="str">
        <f>IF(KJ91="-","-",VLOOKUP($A91&amp;"-"&amp;KJ$4,'04施策の客観指標'!$A$4:$AY$1029,COLUMN('04施策の客観指標'!$AY:$AY),FALSE))</f>
        <v>-</v>
      </c>
      <c r="KU91" s="423" t="str">
        <f>IF(KK91="-","-",VLOOKUP($A91&amp;"-"&amp;KK$4,'04施策の客観指標'!$A$4:$AY$1029,COLUMN('04施策の客観指標'!$AY:$AY),FALSE))</f>
        <v>-</v>
      </c>
      <c r="KV91" s="423" t="str">
        <f>IF(KL91="-","-",VLOOKUP($A91&amp;"-"&amp;KL$4,'04施策の客観指標'!$A$4:$AY$1029,COLUMN('04施策の客観指標'!$AY:$AY),FALSE))</f>
        <v>-</v>
      </c>
      <c r="KW91" s="423" t="str">
        <f>IF(KM91="-","-",VLOOKUP($A91&amp;"-"&amp;KM$4,'04施策の客観指標'!$A$4:$AY$1029,COLUMN('04施策の客観指標'!$AY:$AY),FALSE))</f>
        <v>-</v>
      </c>
      <c r="KX91" s="234">
        <f t="shared" si="382"/>
        <v>1</v>
      </c>
      <c r="KY91" s="237">
        <f t="shared" si="383"/>
        <v>2</v>
      </c>
      <c r="KZ91" s="187" t="str">
        <f t="shared" si="384"/>
        <v/>
      </c>
      <c r="LA91" s="187" t="str">
        <f t="shared" si="385"/>
        <v/>
      </c>
      <c r="LB91" s="187" t="str">
        <f t="shared" si="386"/>
        <v/>
      </c>
      <c r="LC91" s="187" t="str">
        <f t="shared" si="387"/>
        <v/>
      </c>
      <c r="LD91" s="187" t="str">
        <f t="shared" si="388"/>
        <v/>
      </c>
      <c r="LE91" s="187" t="str">
        <f t="shared" si="389"/>
        <v/>
      </c>
      <c r="LF91" s="187" t="str">
        <f t="shared" si="390"/>
        <v/>
      </c>
      <c r="LG91" s="187" t="str">
        <f t="shared" si="391"/>
        <v/>
      </c>
      <c r="LH91" s="240">
        <f t="shared" si="392"/>
        <v>0.5</v>
      </c>
      <c r="LI91" s="820" t="str">
        <f>IF($K91="○",VLOOKUP($C91&amp;"-"&amp;LI$4,'05市民生活実感調査'!$A$3:$BM$218,COLUMN('05市民生活実感調査'!$BM:$BM),FALSE),"-")</f>
        <v>-</v>
      </c>
      <c r="LJ91" s="821" t="str">
        <f>IF($L91="○",VLOOKUP($C91&amp;"-"&amp;LJ$4,'05市民生活実感調査'!$A$3:$BM$218,COLUMN('05市民生活実感調査'!$BM:$BM),FALSE),"-")</f>
        <v>-</v>
      </c>
      <c r="LK91" s="821" t="str">
        <f>IF($M91="○",VLOOKUP($C91&amp;"-"&amp;LK$4,'05市民生活実感調査'!$A$3:$BM$218,COLUMN('05市民生活実感調査'!$BM:$BM),FALSE),"-")</f>
        <v>b</v>
      </c>
      <c r="LL91" s="821" t="str">
        <f>IF($N91="○",VLOOKUP($C91&amp;"-"&amp;LL$4,'05市民生活実感調査'!$A$3:$BM$218,COLUMN('05市民生活実感調査'!$BM:$BM),FALSE),"-")</f>
        <v>-</v>
      </c>
      <c r="LM91" s="821" t="str">
        <f>IF($O91="○",VLOOKUP($C91&amp;"-"&amp;LM$4,'05市民生活実感調査'!$A$3:$BM$218,COLUMN('05市民生活実感調査'!$BM:$BM),FALSE),"-")</f>
        <v>-</v>
      </c>
      <c r="LN91" s="821" t="str">
        <f>IF($P91="○",VLOOKUP($C91&amp;"-"&amp;LN$4,'05市民生活実感調査'!$A$3:$BM$218,COLUMN('05市民生活実感調査'!$BM:$BM),FALSE),"-")</f>
        <v>-</v>
      </c>
      <c r="LO91" s="821" t="str">
        <f>IF($Q91="○",VLOOKUP($C91&amp;"-"&amp;LO$4,'05市民生活実感調査'!$A$3:$BM$218,COLUMN('05市民生活実感調査'!$BM:$BM),FALSE),"-")</f>
        <v>-</v>
      </c>
      <c r="LP91" s="821" t="str">
        <f>IF($R91="○",VLOOKUP($C91&amp;"-"&amp;LP$4,'05市民生活実感調査'!$A$3:$BM$218,COLUMN('05市民生活実感調査'!$BM:$BM),FALSE),"-")</f>
        <v>-</v>
      </c>
      <c r="LQ91" s="822" t="str">
        <f t="shared" si="393"/>
        <v>b</v>
      </c>
      <c r="LR91" s="237" t="str">
        <f t="shared" si="394"/>
        <v/>
      </c>
      <c r="LS91" s="187" t="str">
        <f t="shared" si="395"/>
        <v/>
      </c>
      <c r="LT91" s="187">
        <f t="shared" si="396"/>
        <v>3</v>
      </c>
      <c r="LU91" s="187" t="str">
        <f t="shared" si="397"/>
        <v/>
      </c>
      <c r="LV91" s="187" t="str">
        <f t="shared" si="398"/>
        <v/>
      </c>
      <c r="LW91" s="187" t="str">
        <f t="shared" si="399"/>
        <v/>
      </c>
      <c r="LX91" s="187" t="str">
        <f t="shared" si="400"/>
        <v/>
      </c>
      <c r="LY91" s="187" t="str">
        <f t="shared" si="401"/>
        <v/>
      </c>
      <c r="LZ91" s="422">
        <f t="shared" si="402"/>
        <v>0.75</v>
      </c>
      <c r="MA91" s="103" t="str">
        <f t="shared" si="406"/>
        <v>市民実感</v>
      </c>
      <c r="MB91" s="104" t="str">
        <f t="shared" si="403"/>
        <v>町並みの美しさは実感されてこそ価値があるので、市民生活実感評価を重視する。</v>
      </c>
      <c r="MC91" s="823" t="str">
        <f>VLOOKUP(KN91&amp;LQ91&amp;MA91,プルダウン!$AC$2:$AD$71,2,FALSE)</f>
        <v>B</v>
      </c>
      <c r="MD91" s="824" t="str">
        <f>VLOOKUP(MC91,プルダウン!$A$1:$B$6,2,FALSE)</f>
        <v>政策の目的がかなり達成されている</v>
      </c>
      <c r="ME91" s="91" t="s">
        <v>3584</v>
      </c>
      <c r="MF91" s="190"/>
    </row>
    <row r="92" spans="1:344" ht="180" customHeight="1">
      <c r="A92" s="231">
        <v>2206</v>
      </c>
      <c r="B92" s="104" t="s">
        <v>244</v>
      </c>
      <c r="C92" s="237">
        <f t="shared" si="264"/>
        <v>22</v>
      </c>
      <c r="D92" s="190" t="str">
        <f>IFERROR(VLOOKUP(C92,プルダウン!$L$2:$M$28,2,FALSE),"-")</f>
        <v>景観</v>
      </c>
      <c r="E92" s="104"/>
      <c r="F92" s="232" t="s">
        <v>1414</v>
      </c>
      <c r="G92" s="117" t="s">
        <v>1639</v>
      </c>
      <c r="H92" s="91"/>
      <c r="I92" s="117"/>
      <c r="J92" s="104"/>
      <c r="K92" s="420" t="s">
        <v>83</v>
      </c>
      <c r="L92" s="421" t="s">
        <v>83</v>
      </c>
      <c r="M92" s="421" t="s">
        <v>83</v>
      </c>
      <c r="N92" s="421" t="s">
        <v>383</v>
      </c>
      <c r="O92" s="421" t="s">
        <v>83</v>
      </c>
      <c r="P92" s="421" t="s">
        <v>83</v>
      </c>
      <c r="Q92" s="421" t="s">
        <v>83</v>
      </c>
      <c r="R92" s="422" t="s">
        <v>83</v>
      </c>
      <c r="S92" s="877" t="str">
        <f>VLOOKUP($A92&amp;"-"&amp;S$4,'04施策の客観指標'!$A$4:$AY$1029,COLUMN('04施策の客観指標'!$AS:$AS),FALSE)</f>
        <v>-</v>
      </c>
      <c r="T92" s="878" t="str">
        <f>VLOOKUP($A92&amp;"-"&amp;T$4,'04施策の客観指標'!$A$4:$AY$1029,COLUMN('04施策の客観指標'!$AS:$AS),FALSE)</f>
        <v>-</v>
      </c>
      <c r="U92" s="878" t="str">
        <f>VLOOKUP($A92&amp;"-"&amp;U$4,'04施策の客観指標'!$A$4:$AY$1029,COLUMN('04施策の客観指標'!$AS:$AS),FALSE)</f>
        <v>-</v>
      </c>
      <c r="V92" s="878" t="str">
        <f>VLOOKUP($A92&amp;"-"&amp;V$4,'04施策の客観指標'!$A$4:$AY$1029,COLUMN('04施策の客観指標'!$AS:$AS),FALSE)</f>
        <v>-</v>
      </c>
      <c r="W92" s="878" t="str">
        <f>VLOOKUP($A92&amp;"-"&amp;W$4,'04施策の客観指標'!$A$4:$AY$1029,COLUMN('04施策の客観指標'!$AS:$AS),FALSE)</f>
        <v>-</v>
      </c>
      <c r="X92" s="878" t="str">
        <f>VLOOKUP($A92&amp;"-"&amp;X$4,'04施策の客観指標'!$A$4:$AY$1029,COLUMN('04施策の客観指標'!$AS:$AS),FALSE)</f>
        <v>-</v>
      </c>
      <c r="Y92" s="878" t="str">
        <f>VLOOKUP($A92&amp;"-"&amp;Y$4,'04施策の客観指標'!$A$4:$AY$1029,COLUMN('04施策の客観指標'!$AS:$AS),FALSE)</f>
        <v>-</v>
      </c>
      <c r="Z92" s="878" t="str">
        <f>VLOOKUP($A92&amp;"-"&amp;Z$4,'04施策の客観指標'!$A$4:$AY$1029,COLUMN('04施策の客観指標'!$AS:$AS),FALSE)</f>
        <v>-</v>
      </c>
      <c r="AA92" s="852" t="str">
        <f>VLOOKUP($A92&amp;"-"&amp;AA$4,'04施策の客観指標'!$A$4:$AY$1029,COLUMN('04施策の客観指標'!$AS:$AS),FALSE)</f>
        <v>-</v>
      </c>
      <c r="AB92" s="876" t="str">
        <f t="shared" si="265"/>
        <v>-</v>
      </c>
      <c r="AC92" s="856" t="s">
        <v>83</v>
      </c>
      <c r="AD92" s="878" t="s">
        <v>83</v>
      </c>
      <c r="AE92" s="878" t="s">
        <v>83</v>
      </c>
      <c r="AF92" s="878" t="s">
        <v>83</v>
      </c>
      <c r="AG92" s="878" t="s">
        <v>83</v>
      </c>
      <c r="AH92" s="878" t="s">
        <v>83</v>
      </c>
      <c r="AI92" s="878" t="s">
        <v>83</v>
      </c>
      <c r="AJ92" s="878" t="s">
        <v>83</v>
      </c>
      <c r="AK92" s="878" t="s">
        <v>83</v>
      </c>
      <c r="AL92" s="879">
        <f t="shared" si="266"/>
        <v>0</v>
      </c>
      <c r="AM92" s="877" t="str">
        <f t="shared" si="267"/>
        <v/>
      </c>
      <c r="AN92" s="878" t="str">
        <f t="shared" si="268"/>
        <v/>
      </c>
      <c r="AO92" s="878" t="str">
        <f t="shared" si="269"/>
        <v/>
      </c>
      <c r="AP92" s="878" t="str">
        <f t="shared" si="270"/>
        <v/>
      </c>
      <c r="AQ92" s="878" t="str">
        <f t="shared" si="271"/>
        <v/>
      </c>
      <c r="AR92" s="878" t="str">
        <f t="shared" si="272"/>
        <v/>
      </c>
      <c r="AS92" s="878" t="str">
        <f t="shared" si="273"/>
        <v/>
      </c>
      <c r="AT92" s="878" t="str">
        <f t="shared" si="274"/>
        <v/>
      </c>
      <c r="AU92" s="852" t="str">
        <f t="shared" si="275"/>
        <v/>
      </c>
      <c r="AV92" s="855" t="str">
        <f t="shared" si="276"/>
        <v>-</v>
      </c>
      <c r="AW92" s="856" t="str">
        <f>IF($K92="○",VLOOKUP($C92&amp;"-"&amp;AW$4,'05市民生活実感調査'!$A$3:$BC$218,COLUMN('05市民生活実感調査'!$O:$O),FALSE),"-")</f>
        <v>-</v>
      </c>
      <c r="AX92" s="878" t="str">
        <f>IF($L92="○",VLOOKUP($C92&amp;"-"&amp;AX$4,'05市民生活実感調査'!$A$3:$BC$218,COLUMN('05市民生活実感調査'!$O:$O),FALSE),"-")</f>
        <v>-</v>
      </c>
      <c r="AY92" s="878" t="str">
        <f>IF($M92="○",VLOOKUP($C92&amp;"-"&amp;AY$4,'05市民生活実感調査'!$A$3:$BC$218,COLUMN('05市民生活実感調査'!$O:$O),FALSE),"-")</f>
        <v>-</v>
      </c>
      <c r="AZ92" s="878" t="str">
        <f>IF($N92="○",VLOOKUP($C92&amp;"-"&amp;AZ$4,'05市民生活実感調査'!$A$3:$BC$218,COLUMN('05市民生活実感調査'!$O:$O),FALSE),"-")</f>
        <v>c</v>
      </c>
      <c r="BA92" s="878" t="str">
        <f>IF($O92="○",VLOOKUP($C92&amp;"-"&amp;BA$4,'05市民生活実感調査'!$A$3:$BC$218,COLUMN('05市民生活実感調査'!$O:$O),FALSE),"-")</f>
        <v>-</v>
      </c>
      <c r="BB92" s="878" t="str">
        <f>IF($P92="○",VLOOKUP($C92&amp;"-"&amp;BB$4,'05市民生活実感調査'!$A$3:$BC$218,COLUMN('05市民生活実感調査'!$O:$O),FALSE),"-")</f>
        <v>-</v>
      </c>
      <c r="BC92" s="878" t="str">
        <f>IF($Q92="○",VLOOKUP($C92&amp;"-"&amp;BC$4,'05市民生活実感調査'!$A$3:$BC$218,COLUMN('05市民生活実感調査'!$O:$O),FALSE),"-")</f>
        <v>-</v>
      </c>
      <c r="BD92" s="878" t="str">
        <f>IF($R92="○",VLOOKUP($C92&amp;"-"&amp;BD$4,'05市民生活実感調査'!$A$3:$BC$218,COLUMN('05市民生活実感調査'!$O:$O),FALSE),"-")</f>
        <v>-</v>
      </c>
      <c r="BE92" s="879" t="str">
        <f t="shared" si="277"/>
        <v>c</v>
      </c>
      <c r="BF92" s="877" t="str">
        <f t="shared" si="278"/>
        <v/>
      </c>
      <c r="BG92" s="878" t="str">
        <f t="shared" si="279"/>
        <v/>
      </c>
      <c r="BH92" s="878" t="str">
        <f t="shared" si="280"/>
        <v/>
      </c>
      <c r="BI92" s="878">
        <f t="shared" si="281"/>
        <v>2</v>
      </c>
      <c r="BJ92" s="878" t="str">
        <f t="shared" si="282"/>
        <v/>
      </c>
      <c r="BK92" s="878" t="str">
        <f t="shared" si="283"/>
        <v/>
      </c>
      <c r="BL92" s="878" t="str">
        <f t="shared" si="284"/>
        <v/>
      </c>
      <c r="BM92" s="878" t="str">
        <f t="shared" si="285"/>
        <v/>
      </c>
      <c r="BN92" s="840">
        <f t="shared" si="286"/>
        <v>0.5</v>
      </c>
      <c r="BO92" s="880" t="s">
        <v>122</v>
      </c>
      <c r="BP92" s="863" t="s">
        <v>1944</v>
      </c>
      <c r="BQ92" s="877" t="s">
        <v>314</v>
      </c>
      <c r="BR92" s="887" t="str">
        <f>VLOOKUP(BQ92,プルダウン!$A$1:$B$6,2,FALSE)</f>
        <v>政策の目的がそこそこ達成されている</v>
      </c>
      <c r="BS92" s="860"/>
      <c r="BT92" s="887" t="s">
        <v>1644</v>
      </c>
      <c r="BU92" s="863" t="s">
        <v>1460</v>
      </c>
      <c r="BV92" s="890" t="s">
        <v>1641</v>
      </c>
      <c r="BW92" s="889" t="str">
        <f>VLOOKUP($A92&amp;"-"&amp;BW$4,'04施策の客観指標'!$A$4:$AY$1029,COLUMN('04施策の客観指標'!$AT:$AT),FALSE)</f>
        <v>a</v>
      </c>
      <c r="BX92" s="878" t="str">
        <f>VLOOKUP($A92&amp;"-"&amp;BX$4,'04施策の客観指標'!$A$4:$AY$1029,COLUMN('04施策の客観指標'!$AT:$AT),FALSE)</f>
        <v>-</v>
      </c>
      <c r="BY92" s="878" t="str">
        <f>VLOOKUP($A92&amp;"-"&amp;BY$4,'04施策の客観指標'!$A$4:$AY$1029,COLUMN('04施策の客観指標'!$AT:$AT),FALSE)</f>
        <v>-</v>
      </c>
      <c r="BZ92" s="878" t="str">
        <f>VLOOKUP($A92&amp;"-"&amp;BZ$4,'04施策の客観指標'!$A$4:$AY$1029,COLUMN('04施策の客観指標'!$AT:$AT),FALSE)</f>
        <v>-</v>
      </c>
      <c r="CA92" s="878" t="str">
        <f>VLOOKUP($A92&amp;"-"&amp;CA$4,'04施策の客観指標'!$A$4:$AY$1029,COLUMN('04施策の客観指標'!$AT:$AT),FALSE)</f>
        <v>-</v>
      </c>
      <c r="CB92" s="878" t="str">
        <f>VLOOKUP($A92&amp;"-"&amp;CB$4,'04施策の客観指標'!$A$4:$AY$1029,COLUMN('04施策の客観指標'!$AT:$AT),FALSE)</f>
        <v>-</v>
      </c>
      <c r="CC92" s="878" t="str">
        <f>VLOOKUP($A92&amp;"-"&amp;CC$4,'04施策の客観指標'!$A$4:$AY$1029,COLUMN('04施策の客観指標'!$AT:$AT),FALSE)</f>
        <v>-</v>
      </c>
      <c r="CD92" s="878" t="str">
        <f>VLOOKUP($A92&amp;"-"&amp;CD$4,'04施策の客観指標'!$A$4:$AY$1029,COLUMN('04施策の客観指標'!$AT:$AT),FALSE)</f>
        <v>-</v>
      </c>
      <c r="CE92" s="852" t="str">
        <f>VLOOKUP($A92&amp;"-"&amp;CE$4,'04施策の客観指標'!$A$4:$AY$1029,COLUMN('04施策の客観指標'!$AT:$AT),FALSE)</f>
        <v>-</v>
      </c>
      <c r="CF92" s="879" t="str">
        <f t="shared" si="287"/>
        <v>a</v>
      </c>
      <c r="CG92" s="856">
        <f>IF(BW92="-","-",VLOOKUP($A92&amp;"-"&amp;BW$4,'04施策の客観指標'!$A$4:$AY$1029,COLUMN('04施策の客観指標'!$AY:$AY),FALSE))</f>
        <v>1</v>
      </c>
      <c r="CH92" s="856" t="str">
        <f>IF(BX92="-","-",VLOOKUP($A92&amp;"-"&amp;BX$4,'04施策の客観指標'!$A$4:$AY$1029,COLUMN('04施策の客観指標'!$AY:$AY),FALSE))</f>
        <v>-</v>
      </c>
      <c r="CI92" s="856" t="str">
        <f>IF(BY92="-","-",VLOOKUP($A92&amp;"-"&amp;BY$4,'04施策の客観指標'!$A$4:$AY$1029,COLUMN('04施策の客観指標'!$AY:$AY),FALSE))</f>
        <v>-</v>
      </c>
      <c r="CJ92" s="856" t="str">
        <f>IF(BZ92="-","-",VLOOKUP($A92&amp;"-"&amp;BZ$4,'04施策の客観指標'!$A$4:$AY$1029,COLUMN('04施策の客観指標'!$AY:$AY),FALSE))</f>
        <v>-</v>
      </c>
      <c r="CK92" s="856" t="str">
        <f>IF(CA92="-","-",VLOOKUP($A92&amp;"-"&amp;CA$4,'04施策の客観指標'!$A$4:$AY$1029,COLUMN('04施策の客観指標'!$AY:$AY),FALSE))</f>
        <v>-</v>
      </c>
      <c r="CL92" s="856" t="str">
        <f>IF(CB92="-","-",VLOOKUP($A92&amp;"-"&amp;CB$4,'04施策の客観指標'!$A$4:$AY$1029,COLUMN('04施策の客観指標'!$AY:$AY),FALSE))</f>
        <v>-</v>
      </c>
      <c r="CM92" s="856" t="str">
        <f>IF(CC92="-","-",VLOOKUP($A92&amp;"-"&amp;CC$4,'04施策の客観指標'!$A$4:$AY$1029,COLUMN('04施策の客観指標'!$AY:$AY),FALSE))</f>
        <v>-</v>
      </c>
      <c r="CN92" s="856" t="str">
        <f>IF(CD92="-","-",VLOOKUP($A92&amp;"-"&amp;CD$4,'04施策の客観指標'!$A$4:$AY$1029,COLUMN('04施策の客観指標'!$AY:$AY),FALSE))</f>
        <v>-</v>
      </c>
      <c r="CO92" s="856" t="str">
        <f>IF(CE92="-","-",VLOOKUP($A92&amp;"-"&amp;CE$4,'04施策の客観指標'!$A$4:$AY$1029,COLUMN('04施策の客観指標'!$AY:$AY),FALSE))</f>
        <v>-</v>
      </c>
      <c r="CP92" s="879">
        <f t="shared" si="288"/>
        <v>1</v>
      </c>
      <c r="CQ92" s="877">
        <f t="shared" si="289"/>
        <v>4</v>
      </c>
      <c r="CR92" s="878" t="str">
        <f t="shared" si="290"/>
        <v/>
      </c>
      <c r="CS92" s="878" t="str">
        <f t="shared" si="291"/>
        <v/>
      </c>
      <c r="CT92" s="878" t="str">
        <f t="shared" si="292"/>
        <v/>
      </c>
      <c r="CU92" s="878" t="str">
        <f t="shared" si="293"/>
        <v/>
      </c>
      <c r="CV92" s="878" t="str">
        <f t="shared" si="294"/>
        <v/>
      </c>
      <c r="CW92" s="878" t="str">
        <f t="shared" si="295"/>
        <v/>
      </c>
      <c r="CX92" s="878" t="str">
        <f t="shared" si="296"/>
        <v/>
      </c>
      <c r="CY92" s="878" t="str">
        <f t="shared" si="297"/>
        <v/>
      </c>
      <c r="CZ92" s="855">
        <f t="shared" si="298"/>
        <v>1</v>
      </c>
      <c r="DA92" s="877" t="str">
        <f>IF($K92="○",VLOOKUP($C92&amp;"-"&amp;DA$4,'05市民生活実感調査'!$A$3:$BC$218,COLUMN('05市民生活実感調査'!$Y:$Y),FALSE),"-")</f>
        <v>-</v>
      </c>
      <c r="DB92" s="878" t="str">
        <f>IF($L92="○",VLOOKUP($C92&amp;"-"&amp;DB$4,'05市民生活実感調査'!$A$3:$BC$218,COLUMN('05市民生活実感調査'!$Y:$Y),FALSE),"-")</f>
        <v>-</v>
      </c>
      <c r="DC92" s="878" t="str">
        <f>IF($M92="○",VLOOKUP($C92&amp;"-"&amp;DC$4,'05市民生活実感調査'!$A$3:$BC$218,COLUMN('05市民生活実感調査'!$Y:$Y),FALSE),"-")</f>
        <v>-</v>
      </c>
      <c r="DD92" s="878" t="str">
        <f>IF($N92="○",VLOOKUP($C92&amp;"-"&amp;DD$4,'05市民生活実感調査'!$A$3:$BC$218,COLUMN('05市民生活実感調査'!$Y:$Y),FALSE),"-")</f>
        <v>c</v>
      </c>
      <c r="DE92" s="878" t="str">
        <f>IF($O92="○",VLOOKUP($C92&amp;"-"&amp;DE$4,'05市民生活実感調査'!$A$3:$BC$218,COLUMN('05市民生活実感調査'!$Y:$Y),FALSE),"-")</f>
        <v>-</v>
      </c>
      <c r="DF92" s="878" t="str">
        <f>IF($P92="○",VLOOKUP($C92&amp;"-"&amp;DF$4,'05市民生活実感調査'!$A$3:$BC$218,COLUMN('05市民生活実感調査'!$Y:$Y),FALSE),"-")</f>
        <v>-</v>
      </c>
      <c r="DG92" s="878" t="str">
        <f>IF($Q92="○",VLOOKUP($C92&amp;"-"&amp;DG$4,'05市民生活実感調査'!$A$3:$BC$218,COLUMN('05市民生活実感調査'!$Y:$Y),FALSE),"-")</f>
        <v>-</v>
      </c>
      <c r="DH92" s="878" t="str">
        <f>IF($R92="○",VLOOKUP($C92&amp;"-"&amp;DH$4,'05市民生活実感調査'!$A$3:$BC$218,COLUMN('05市民生活実感調査'!$Y:$Y),FALSE),"-")</f>
        <v>-</v>
      </c>
      <c r="DI92" s="879" t="str">
        <f t="shared" si="299"/>
        <v>c</v>
      </c>
      <c r="DJ92" s="877" t="str">
        <f t="shared" si="300"/>
        <v/>
      </c>
      <c r="DK92" s="878" t="str">
        <f t="shared" si="301"/>
        <v/>
      </c>
      <c r="DL92" s="878" t="str">
        <f t="shared" si="302"/>
        <v/>
      </c>
      <c r="DM92" s="878">
        <f t="shared" si="303"/>
        <v>2</v>
      </c>
      <c r="DN92" s="878" t="str">
        <f t="shared" si="404"/>
        <v/>
      </c>
      <c r="DO92" s="878" t="str">
        <f t="shared" si="304"/>
        <v/>
      </c>
      <c r="DP92" s="878" t="str">
        <f t="shared" si="305"/>
        <v/>
      </c>
      <c r="DQ92" s="878" t="str">
        <f t="shared" si="306"/>
        <v/>
      </c>
      <c r="DR92" s="840">
        <f t="shared" si="307"/>
        <v>0.5</v>
      </c>
      <c r="DS92" s="876" t="str">
        <f t="shared" si="308"/>
        <v>客観指標</v>
      </c>
      <c r="DT92" s="863" t="str">
        <f t="shared" si="309"/>
        <v>地域の特性に応じた景観は、地域独自の景観に関する活動の中で徐々に形成されていくものであることから、客観指標を重視した。</v>
      </c>
      <c r="DU92" s="877" t="str">
        <f>VLOOKUP(CF92&amp;DI92&amp;DS92,プルダウン!$AC$2:$AD$71,2,FALSE)</f>
        <v>B</v>
      </c>
      <c r="DV92" s="859" t="str">
        <f>VLOOKUP(DU92,プルダウン!$A$1:$B$6,2,FALSE)</f>
        <v>政策の目的がかなり達成されている</v>
      </c>
      <c r="DW92" s="860"/>
      <c r="DX92" s="859"/>
      <c r="DY92" s="889" t="str">
        <f>VLOOKUP($A92&amp;"-"&amp;DY$4,'04施策の客観指標'!$A$4:$AY$1029,COLUMN('04施策の客観指標'!$AU:$AU),FALSE)</f>
        <v>a</v>
      </c>
      <c r="DZ92" s="878" t="str">
        <f>VLOOKUP($A92&amp;"-"&amp;DZ$4,'04施策の客観指標'!$A$4:$AY$1029,COLUMN('04施策の客観指標'!$AU:$AU),FALSE)</f>
        <v>-</v>
      </c>
      <c r="EA92" s="878" t="str">
        <f>VLOOKUP($A92&amp;"-"&amp;EA$4,'04施策の客観指標'!$A$4:$AY$1029,COLUMN('04施策の客観指標'!$AU:$AU),FALSE)</f>
        <v>-</v>
      </c>
      <c r="EB92" s="878" t="str">
        <f>VLOOKUP($A92&amp;"-"&amp;EB$4,'04施策の客観指標'!$A$4:$AY$1029,COLUMN('04施策の客観指標'!$AU:$AU),FALSE)</f>
        <v>-</v>
      </c>
      <c r="EC92" s="878" t="str">
        <f>VLOOKUP($A92&amp;"-"&amp;EC$4,'04施策の客観指標'!$A$4:$AY$1029,COLUMN('04施策の客観指標'!$AU:$AU),FALSE)</f>
        <v>-</v>
      </c>
      <c r="ED92" s="878" t="str">
        <f>VLOOKUP($A92&amp;"-"&amp;ED$4,'04施策の客観指標'!$A$4:$AY$1029,COLUMN('04施策の客観指標'!$AU:$AU),FALSE)</f>
        <v>-</v>
      </c>
      <c r="EE92" s="878" t="str">
        <f>VLOOKUP($A92&amp;"-"&amp;EE$4,'04施策の客観指標'!$A$4:$AY$1029,COLUMN('04施策の客観指標'!$AU:$AU),FALSE)</f>
        <v>-</v>
      </c>
      <c r="EF92" s="878" t="str">
        <f>VLOOKUP($A92&amp;"-"&amp;EF$4,'04施策の客観指標'!$A$4:$AY$1029,COLUMN('04施策の客観指標'!$AU:$AU),FALSE)</f>
        <v>-</v>
      </c>
      <c r="EG92" s="878" t="str">
        <f>VLOOKUP($A92&amp;"-"&amp;EG$4,'04施策の客観指標'!$A$4:$AY$1029,COLUMN('04施策の客観指標'!$AU:$AU),FALSE)</f>
        <v>-</v>
      </c>
      <c r="EH92" s="879" t="str">
        <f t="shared" si="310"/>
        <v>a</v>
      </c>
      <c r="EI92" s="895">
        <f>IF(DY92="-","-",VLOOKUP($A92&amp;"-"&amp;DY$4,'04施策の客観指標'!$A$4:$AY$1029,COLUMN('04施策の客観指標'!$AY:$AY),FALSE))</f>
        <v>1</v>
      </c>
      <c r="EJ92" s="895" t="str">
        <f>IF(DZ92="-","-",VLOOKUP($A92&amp;"-"&amp;DZ$4,'04施策の客観指標'!$A$4:$AY$1029,COLUMN('04施策の客観指標'!$AY:$AY),FALSE))</f>
        <v>-</v>
      </c>
      <c r="EK92" s="895" t="str">
        <f>IF(EA92="-","-",VLOOKUP($A92&amp;"-"&amp;EA$4,'04施策の客観指標'!$A$4:$AY$1029,COLUMN('04施策の客観指標'!$AY:$AY),FALSE))</f>
        <v>-</v>
      </c>
      <c r="EL92" s="895" t="str">
        <f>IF(EB92="-","-",VLOOKUP($A92&amp;"-"&amp;EB$4,'04施策の客観指標'!$A$4:$AY$1029,COLUMN('04施策の客観指標'!$AY:$AY),FALSE))</f>
        <v>-</v>
      </c>
      <c r="EM92" s="895" t="str">
        <f>IF(EC92="-","-",VLOOKUP($A92&amp;"-"&amp;EC$4,'04施策の客観指標'!$A$4:$AY$1029,COLUMN('04施策の客観指標'!$AY:$AY),FALSE))</f>
        <v>-</v>
      </c>
      <c r="EN92" s="895" t="str">
        <f>IF(ED92="-","-",VLOOKUP($A92&amp;"-"&amp;ED$4,'04施策の客観指標'!$A$4:$AY$1029,COLUMN('04施策の客観指標'!$AY:$AY),FALSE))</f>
        <v>-</v>
      </c>
      <c r="EO92" s="895" t="str">
        <f>IF(EE92="-","-",VLOOKUP($A92&amp;"-"&amp;EE$4,'04施策の客観指標'!$A$4:$AY$1029,COLUMN('04施策の客観指標'!$AY:$AY),FALSE))</f>
        <v>-</v>
      </c>
      <c r="EP92" s="895" t="str">
        <f>IF(EF92="-","-",VLOOKUP($A92&amp;"-"&amp;EF$4,'04施策の客観指標'!$A$4:$AY$1029,COLUMN('04施策の客観指標'!$AY:$AY),FALSE))</f>
        <v>-</v>
      </c>
      <c r="EQ92" s="895" t="str">
        <f>IF(EG92="-","-",VLOOKUP($A92&amp;"-"&amp;EG$4,'04施策の客観指標'!$A$4:$AY$1029,COLUMN('04施策の客観指標'!$AY:$AY),FALSE))</f>
        <v>-</v>
      </c>
      <c r="ER92" s="879">
        <f t="shared" si="311"/>
        <v>1</v>
      </c>
      <c r="ES92" s="877">
        <f t="shared" si="312"/>
        <v>4</v>
      </c>
      <c r="ET92" s="878" t="str">
        <f t="shared" si="313"/>
        <v/>
      </c>
      <c r="EU92" s="878" t="str">
        <f t="shared" si="314"/>
        <v/>
      </c>
      <c r="EV92" s="878" t="str">
        <f t="shared" si="315"/>
        <v/>
      </c>
      <c r="EW92" s="878" t="str">
        <f t="shared" si="316"/>
        <v/>
      </c>
      <c r="EX92" s="878" t="str">
        <f t="shared" si="317"/>
        <v/>
      </c>
      <c r="EY92" s="878" t="str">
        <f t="shared" si="318"/>
        <v/>
      </c>
      <c r="EZ92" s="878" t="str">
        <f t="shared" si="319"/>
        <v/>
      </c>
      <c r="FA92" s="878" t="str">
        <f t="shared" si="320"/>
        <v/>
      </c>
      <c r="FB92" s="855">
        <f t="shared" si="321"/>
        <v>1</v>
      </c>
      <c r="FC92" s="877" t="str">
        <f>IF($K92="○",VLOOKUP($C92&amp;"-"&amp;FC$4,'05市民生活実感調査'!$A$3:$BC$218,COLUMN('05市民生活実感調査'!$AI:$AI),FALSE),"-")</f>
        <v>-</v>
      </c>
      <c r="FD92" s="878" t="str">
        <f>IF($L92="○",VLOOKUP($C92&amp;"-"&amp;FD$4,'05市民生活実感調査'!$A$3:$BC$218,COLUMN('05市民生活実感調査'!$AI:$AI),FALSE),"-")</f>
        <v>-</v>
      </c>
      <c r="FE92" s="878" t="str">
        <f>IF($M92="○",VLOOKUP($C92&amp;"-"&amp;FE$4,'05市民生活実感調査'!$A$3:$BC$218,COLUMN('05市民生活実感調査'!$AI:$AI),FALSE),"-")</f>
        <v>-</v>
      </c>
      <c r="FF92" s="878" t="str">
        <f>IF($N92="○",VLOOKUP($C92&amp;"-"&amp;FF$4,'05市民生活実感調査'!$A$3:$BC$218,COLUMN('05市民生活実感調査'!$AI:$AI),FALSE),"-")</f>
        <v>c</v>
      </c>
      <c r="FG92" s="878" t="str">
        <f>IF($O92="○",VLOOKUP($C92&amp;"-"&amp;FG$4,'05市民生活実感調査'!$A$3:$BC$218,COLUMN('05市民生活実感調査'!$AI:$AI),FALSE),"-")</f>
        <v>-</v>
      </c>
      <c r="FH92" s="878" t="str">
        <f>IF($P92="○",VLOOKUP($C92&amp;"-"&amp;FH$4,'05市民生活実感調査'!$A$3:$BC$218,COLUMN('05市民生活実感調査'!$AI:$AI),FALSE),"-")</f>
        <v>-</v>
      </c>
      <c r="FI92" s="878" t="str">
        <f>IF($Q92="○",VLOOKUP($C92&amp;"-"&amp;FI$4,'05市民生活実感調査'!$A$3:$BC$218,COLUMN('05市民生活実感調査'!$AI:$AI),FALSE),"-")</f>
        <v>-</v>
      </c>
      <c r="FJ92" s="878" t="str">
        <f>IF($R92="○",VLOOKUP($C92&amp;"-"&amp;FJ$4,'05市民生活実感調査'!$A$3:$BC$218,COLUMN('05市民生活実感調査'!$AI:$AI),FALSE),"-")</f>
        <v>-</v>
      </c>
      <c r="FK92" s="879" t="str">
        <f t="shared" si="322"/>
        <v>c</v>
      </c>
      <c r="FL92" s="877" t="str">
        <f t="shared" si="323"/>
        <v/>
      </c>
      <c r="FM92" s="878" t="str">
        <f t="shared" si="324"/>
        <v/>
      </c>
      <c r="FN92" s="878" t="str">
        <f t="shared" si="325"/>
        <v/>
      </c>
      <c r="FO92" s="878">
        <f t="shared" si="326"/>
        <v>2</v>
      </c>
      <c r="FP92" s="878" t="str">
        <f t="shared" si="327"/>
        <v/>
      </c>
      <c r="FQ92" s="878" t="str">
        <f t="shared" si="328"/>
        <v/>
      </c>
      <c r="FR92" s="878" t="str">
        <f t="shared" si="329"/>
        <v/>
      </c>
      <c r="FS92" s="878" t="str">
        <f t="shared" si="330"/>
        <v/>
      </c>
      <c r="FT92" s="840">
        <f t="shared" si="331"/>
        <v>0.5</v>
      </c>
      <c r="FU92" s="876" t="str">
        <f t="shared" si="332"/>
        <v>客観指標</v>
      </c>
      <c r="FV92" s="863" t="str">
        <f t="shared" si="333"/>
        <v>地域の特性に応じた景観は、地域独自の景観に関する活動の中で徐々に形成されていくものであることから、客観指標を重視した。</v>
      </c>
      <c r="FW92" s="877" t="str">
        <f>VLOOKUP(EH92&amp;FK92&amp;FU92,プルダウン!$AC$2:$AD$71,2,FALSE)</f>
        <v>B</v>
      </c>
      <c r="FX92" s="859" t="str">
        <f>VLOOKUP(FW92,プルダウン!$A$1:$B$6,2,FALSE)</f>
        <v>政策の目的がかなり達成されている</v>
      </c>
      <c r="FY92" s="860"/>
      <c r="FZ92" s="859"/>
      <c r="GA92" s="889" t="str">
        <f>VLOOKUP($A92&amp;"-"&amp;GA$4,'04施策の客観指標'!$A$4:$AY$1029,COLUMN('04施策の客観指標'!$AV:$AV),FALSE)</f>
        <v>a</v>
      </c>
      <c r="GB92" s="878" t="str">
        <f>VLOOKUP($A92&amp;"-"&amp;GB$4,'04施策の客観指標'!$A$4:$AY$1029,COLUMN('04施策の客観指標'!$AV:$AV),FALSE)</f>
        <v>-</v>
      </c>
      <c r="GC92" s="878" t="str">
        <f>VLOOKUP($A92&amp;"-"&amp;GC$4,'04施策の客観指標'!$A$4:$AY$1029,COLUMN('04施策の客観指標'!$AV:$AV),FALSE)</f>
        <v>-</v>
      </c>
      <c r="GD92" s="878" t="str">
        <f>VLOOKUP($A92&amp;"-"&amp;GD$4,'04施策の客観指標'!$A$4:$AY$1029,COLUMN('04施策の客観指標'!$AV:$AV),FALSE)</f>
        <v>-</v>
      </c>
      <c r="GE92" s="878" t="str">
        <f>VLOOKUP($A92&amp;"-"&amp;GE$4,'04施策の客観指標'!$A$4:$AY$1029,COLUMN('04施策の客観指標'!$AV:$AV),FALSE)</f>
        <v>-</v>
      </c>
      <c r="GF92" s="878" t="str">
        <f>VLOOKUP($A92&amp;"-"&amp;GF$4,'04施策の客観指標'!$A$4:$AY$1029,COLUMN('04施策の客観指標'!$AV:$AV),FALSE)</f>
        <v>-</v>
      </c>
      <c r="GG92" s="878" t="str">
        <f>VLOOKUP($A92&amp;"-"&amp;GG$4,'04施策の客観指標'!$A$4:$AY$1029,COLUMN('04施策の客観指標'!$AV:$AV),FALSE)</f>
        <v>-</v>
      </c>
      <c r="GH92" s="878" t="str">
        <f>VLOOKUP($A92&amp;"-"&amp;GH$4,'04施策の客観指標'!$A$4:$AY$1029,COLUMN('04施策の客観指標'!$AV:$AV),FALSE)</f>
        <v>-</v>
      </c>
      <c r="GI92" s="878" t="str">
        <f>VLOOKUP($A92&amp;"-"&amp;GI$4,'04施策の客観指標'!$A$4:$AY$1029,COLUMN('04施策の客観指標'!$AV:$AV),FALSE)</f>
        <v>-</v>
      </c>
      <c r="GJ92" s="879" t="str">
        <f t="shared" si="334"/>
        <v>a</v>
      </c>
      <c r="GK92" s="856">
        <f>IF(GA92="-","-",VLOOKUP($A92&amp;"-"&amp;GA$4,'04施策の客観指標'!$A$4:$AY$1029,COLUMN('04施策の客観指標'!$AY:$AY),FALSE))</f>
        <v>1</v>
      </c>
      <c r="GL92" s="856" t="str">
        <f>IF(GB92="-","-",VLOOKUP($A92&amp;"-"&amp;GB$4,'04施策の客観指標'!$A$4:$AY$1029,COLUMN('04施策の客観指標'!$AY:$AY),FALSE))</f>
        <v>-</v>
      </c>
      <c r="GM92" s="856" t="str">
        <f>IF(GC92="-","-",VLOOKUP($A92&amp;"-"&amp;GC$4,'04施策の客観指標'!$A$4:$AY$1029,COLUMN('04施策の客観指標'!$AY:$AY),FALSE))</f>
        <v>-</v>
      </c>
      <c r="GN92" s="856" t="str">
        <f>IF(GD92="-","-",VLOOKUP($A92&amp;"-"&amp;GD$4,'04施策の客観指標'!$A$4:$AY$1029,COLUMN('04施策の客観指標'!$AY:$AY),FALSE))</f>
        <v>-</v>
      </c>
      <c r="GO92" s="856" t="str">
        <f>IF(GE92="-","-",VLOOKUP($A92&amp;"-"&amp;GE$4,'04施策の客観指標'!$A$4:$AY$1029,COLUMN('04施策の客観指標'!$AY:$AY),FALSE))</f>
        <v>-</v>
      </c>
      <c r="GP92" s="856" t="str">
        <f>IF(GF92="-","-",VLOOKUP($A92&amp;"-"&amp;GF$4,'04施策の客観指標'!$A$4:$AY$1029,COLUMN('04施策の客観指標'!$AY:$AY),FALSE))</f>
        <v>-</v>
      </c>
      <c r="GQ92" s="856" t="str">
        <f>IF(GG92="-","-",VLOOKUP($A92&amp;"-"&amp;GG$4,'04施策の客観指標'!$A$4:$AY$1029,COLUMN('04施策の客観指標'!$AY:$AY),FALSE))</f>
        <v>-</v>
      </c>
      <c r="GR92" s="856" t="str">
        <f>IF(GH92="-","-",VLOOKUP($A92&amp;"-"&amp;GH$4,'04施策の客観指標'!$A$4:$AY$1029,COLUMN('04施策の客観指標'!$AY:$AY),FALSE))</f>
        <v>-</v>
      </c>
      <c r="GS92" s="856" t="str">
        <f>IF(GI92="-","-",VLOOKUP($A92&amp;"-"&amp;GI$4,'04施策の客観指標'!$A$4:$AY$1029,COLUMN('04施策の客観指標'!$AY:$AY),FALSE))</f>
        <v>-</v>
      </c>
      <c r="GT92" s="879">
        <f t="shared" si="335"/>
        <v>1</v>
      </c>
      <c r="GU92" s="877">
        <f t="shared" si="336"/>
        <v>4</v>
      </c>
      <c r="GV92" s="878" t="str">
        <f t="shared" si="337"/>
        <v/>
      </c>
      <c r="GW92" s="878" t="str">
        <f t="shared" si="338"/>
        <v/>
      </c>
      <c r="GX92" s="878" t="str">
        <f t="shared" si="339"/>
        <v/>
      </c>
      <c r="GY92" s="878" t="str">
        <f t="shared" si="340"/>
        <v/>
      </c>
      <c r="GZ92" s="878" t="str">
        <f t="shared" si="341"/>
        <v/>
      </c>
      <c r="HA92" s="878" t="str">
        <f t="shared" si="342"/>
        <v/>
      </c>
      <c r="HB92" s="878" t="str">
        <f t="shared" si="343"/>
        <v/>
      </c>
      <c r="HC92" s="878" t="str">
        <f t="shared" si="344"/>
        <v/>
      </c>
      <c r="HD92" s="855">
        <f t="shared" si="345"/>
        <v>1</v>
      </c>
      <c r="HE92" s="877" t="str">
        <f>IF($K92="○",VLOOKUP($C92&amp;"-"&amp;HE$4,'05市民生活実感調査'!$A$3:$BC$218,COLUMN('05市民生活実感調査'!$AS:$AS),FALSE),"-")</f>
        <v>-</v>
      </c>
      <c r="HF92" s="878" t="str">
        <f>IF($L92="○",VLOOKUP($C92&amp;"-"&amp;HF$4,'05市民生活実感調査'!$A$3:$BC$218,COLUMN('05市民生活実感調査'!$AS:$AS),FALSE),"-")</f>
        <v>-</v>
      </c>
      <c r="HG92" s="878" t="str">
        <f>IF($M92="○",VLOOKUP($C92&amp;"-"&amp;HG$4,'05市民生活実感調査'!$A$3:$BC$218,COLUMN('05市民生活実感調査'!$AS:$AS),FALSE),"-")</f>
        <v>-</v>
      </c>
      <c r="HH92" s="878" t="str">
        <f>IF($N92="○",VLOOKUP($C92&amp;"-"&amp;HH$4,'05市民生活実感調査'!$A$3:$BC$218,COLUMN('05市民生活実感調査'!$AS:$AS),FALSE),"-")</f>
        <v>c</v>
      </c>
      <c r="HI92" s="878" t="str">
        <f>IF($O92="○",VLOOKUP($C92&amp;"-"&amp;HI$4,'05市民生活実感調査'!$A$3:$BC$218,COLUMN('05市民生活実感調査'!$AS:$AS),FALSE),"-")</f>
        <v>-</v>
      </c>
      <c r="HJ92" s="878" t="str">
        <f>IF($P92="○",VLOOKUP($C92&amp;"-"&amp;HJ$4,'05市民生活実感調査'!$A$3:$BC$218,COLUMN('05市民生活実感調査'!$AS:$AS),FALSE),"-")</f>
        <v>-</v>
      </c>
      <c r="HK92" s="878" t="str">
        <f>IF($Q92="○",VLOOKUP($C92&amp;"-"&amp;HK$4,'05市民生活実感調査'!$A$3:$BC$218,COLUMN('05市民生活実感調査'!$AS:$AS),FALSE),"-")</f>
        <v>-</v>
      </c>
      <c r="HL92" s="878" t="str">
        <f>IF($R92="○",VLOOKUP($C92&amp;"-"&amp;HL$4,'05市民生活実感調査'!$A$3:$BC$218,COLUMN('05市民生活実感調査'!$AS:$AS),FALSE),"-")</f>
        <v>-</v>
      </c>
      <c r="HM92" s="879" t="str">
        <f t="shared" si="346"/>
        <v>c</v>
      </c>
      <c r="HN92" s="877" t="str">
        <f t="shared" si="347"/>
        <v/>
      </c>
      <c r="HO92" s="878" t="str">
        <f t="shared" si="348"/>
        <v/>
      </c>
      <c r="HP92" s="878" t="str">
        <f t="shared" si="349"/>
        <v/>
      </c>
      <c r="HQ92" s="878">
        <f t="shared" si="350"/>
        <v>2</v>
      </c>
      <c r="HR92" s="878" t="str">
        <f t="shared" si="351"/>
        <v/>
      </c>
      <c r="HS92" s="878" t="str">
        <f t="shared" si="352"/>
        <v/>
      </c>
      <c r="HT92" s="878" t="str">
        <f t="shared" si="353"/>
        <v/>
      </c>
      <c r="HU92" s="878" t="str">
        <f t="shared" si="354"/>
        <v/>
      </c>
      <c r="HV92" s="840">
        <f t="shared" si="355"/>
        <v>0.5</v>
      </c>
      <c r="HW92" s="876" t="str">
        <f t="shared" si="356"/>
        <v>客観指標</v>
      </c>
      <c r="HX92" s="863" t="str">
        <f t="shared" si="357"/>
        <v>地域の特性に応じた景観は、地域独自の景観に関する活動の中で徐々に形成されていくものであることから、客観指標を重視した。</v>
      </c>
      <c r="HY92" s="877" t="str">
        <f>VLOOKUP(GJ92&amp;HM92&amp;HW92,プルダウン!$AC$2:$AD$71,2,FALSE)</f>
        <v>B</v>
      </c>
      <c r="HZ92" s="859" t="str">
        <f>VLOOKUP(HY92,プルダウン!$A$1:$B$6,2,FALSE)</f>
        <v>政策の目的がかなり達成されている</v>
      </c>
      <c r="IA92" s="860"/>
      <c r="IB92" s="859"/>
      <c r="IC92" s="889" t="str">
        <f>VLOOKUP($A92&amp;"-"&amp;IC$4,'04施策の客観指標'!$A$4:$AY$1029,COLUMN('04施策の客観指標'!$AW:$AW),FALSE)</f>
        <v>a</v>
      </c>
      <c r="ID92" s="878" t="str">
        <f>VLOOKUP($A92&amp;"-"&amp;ID$4,'04施策の客観指標'!$A$4:$AY$1029,COLUMN('04施策の客観指標'!$AW:$AW),FALSE)</f>
        <v>-</v>
      </c>
      <c r="IE92" s="878" t="str">
        <f>VLOOKUP($A92&amp;"-"&amp;IE$4,'04施策の客観指標'!$A$4:$AY$1029,COLUMN('04施策の客観指標'!$AW:$AW),FALSE)</f>
        <v>-</v>
      </c>
      <c r="IF92" s="878" t="str">
        <f>VLOOKUP($A92&amp;"-"&amp;IF$4,'04施策の客観指標'!$A$4:$AY$1029,COLUMN('04施策の客観指標'!$AW:$AW),FALSE)</f>
        <v>-</v>
      </c>
      <c r="IG92" s="878" t="str">
        <f>VLOOKUP($A92&amp;"-"&amp;IG$4,'04施策の客観指標'!$A$4:$AY$1029,COLUMN('04施策の客観指標'!$AW:$AW),FALSE)</f>
        <v>-</v>
      </c>
      <c r="IH92" s="878" t="str">
        <f>VLOOKUP($A92&amp;"-"&amp;IH$4,'04施策の客観指標'!$A$4:$AY$1029,COLUMN('04施策の客観指標'!$AW:$AW),FALSE)</f>
        <v>-</v>
      </c>
      <c r="II92" s="878" t="str">
        <f>VLOOKUP($A92&amp;"-"&amp;II$4,'04施策の客観指標'!$A$4:$AY$1029,COLUMN('04施策の客観指標'!$AW:$AW),FALSE)</f>
        <v>-</v>
      </c>
      <c r="IJ92" s="878" t="str">
        <f>VLOOKUP($A92&amp;"-"&amp;IJ$4,'04施策の客観指標'!$A$4:$AY$1029,COLUMN('04施策の客観指標'!$AW:$AW),FALSE)</f>
        <v>-</v>
      </c>
      <c r="IK92" s="878" t="str">
        <f>VLOOKUP($A92&amp;"-"&amp;IK$4,'04施策の客観指標'!$A$4:$AY$1029,COLUMN('04施策の客観指標'!$AW:$AW),FALSE)</f>
        <v>-</v>
      </c>
      <c r="IL92" s="879" t="str">
        <f t="shared" si="358"/>
        <v>a</v>
      </c>
      <c r="IM92" s="856">
        <f>IF(IC92="-","-",VLOOKUP($A92&amp;"-"&amp;IC$4,'04施策の客観指標'!$A$4:$AY$1029,COLUMN('04施策の客観指標'!$AY:$AY),FALSE))</f>
        <v>1</v>
      </c>
      <c r="IN92" s="856" t="str">
        <f>IF(ID92="-","-",VLOOKUP($A92&amp;"-"&amp;ID$4,'04施策の客観指標'!$A$4:$AY$1029,COLUMN('04施策の客観指標'!$AY:$AY),FALSE))</f>
        <v>-</v>
      </c>
      <c r="IO92" s="856" t="str">
        <f>IF(IE92="-","-",VLOOKUP($A92&amp;"-"&amp;IE$4,'04施策の客観指標'!$A$4:$AY$1029,COLUMN('04施策の客観指標'!$AY:$AY),FALSE))</f>
        <v>-</v>
      </c>
      <c r="IP92" s="856" t="str">
        <f>IF(IF92="-","-",VLOOKUP($A92&amp;"-"&amp;IF$4,'04施策の客観指標'!$A$4:$AY$1029,COLUMN('04施策の客観指標'!$AY:$AY),FALSE))</f>
        <v>-</v>
      </c>
      <c r="IQ92" s="856" t="str">
        <f>IF(IG92="-","-",VLOOKUP($A92&amp;"-"&amp;IG$4,'04施策の客観指標'!$A$4:$AY$1029,COLUMN('04施策の客観指標'!$AY:$AY),FALSE))</f>
        <v>-</v>
      </c>
      <c r="IR92" s="856" t="str">
        <f>IF(IH92="-","-",VLOOKUP($A92&amp;"-"&amp;IH$4,'04施策の客観指標'!$A$4:$AY$1029,COLUMN('04施策の客観指標'!$AY:$AY),FALSE))</f>
        <v>-</v>
      </c>
      <c r="IS92" s="856" t="str">
        <f>IF(II92="-","-",VLOOKUP($A92&amp;"-"&amp;II$4,'04施策の客観指標'!$A$4:$AY$1029,COLUMN('04施策の客観指標'!$AY:$AY),FALSE))</f>
        <v>-</v>
      </c>
      <c r="IT92" s="856" t="str">
        <f>IF(IJ92="-","-",VLOOKUP($A92&amp;"-"&amp;IJ$4,'04施策の客観指標'!$A$4:$AY$1029,COLUMN('04施策の客観指標'!$AY:$AY),FALSE))</f>
        <v>-</v>
      </c>
      <c r="IU92" s="856" t="str">
        <f>IF(IK92="-","-",VLOOKUP($A92&amp;"-"&amp;IK$4,'04施策の客観指標'!$A$4:$AY$1029,COLUMN('04施策の客観指標'!$AY:$AY),FALSE))</f>
        <v>-</v>
      </c>
      <c r="IV92" s="879">
        <f t="shared" si="359"/>
        <v>1</v>
      </c>
      <c r="IW92" s="877">
        <f t="shared" si="360"/>
        <v>4</v>
      </c>
      <c r="IX92" s="878" t="str">
        <f t="shared" si="361"/>
        <v/>
      </c>
      <c r="IY92" s="878" t="str">
        <f t="shared" si="362"/>
        <v/>
      </c>
      <c r="IZ92" s="878" t="str">
        <f t="shared" si="363"/>
        <v/>
      </c>
      <c r="JA92" s="878" t="str">
        <f t="shared" si="364"/>
        <v/>
      </c>
      <c r="JB92" s="878" t="str">
        <f t="shared" si="365"/>
        <v/>
      </c>
      <c r="JC92" s="878" t="str">
        <f t="shared" si="366"/>
        <v/>
      </c>
      <c r="JD92" s="878" t="str">
        <f t="shared" si="367"/>
        <v/>
      </c>
      <c r="JE92" s="878" t="str">
        <f t="shared" si="368"/>
        <v/>
      </c>
      <c r="JF92" s="855">
        <f t="shared" si="369"/>
        <v>1</v>
      </c>
      <c r="JG92" s="877" t="str">
        <f>IF($K92="○",VLOOKUP($C92&amp;"-"&amp;JG$4,'05市民生活実感調査'!$A$3:$BC$218,COLUMN('05市民生活実感調査'!$BC:$BC),FALSE),"-")</f>
        <v>-</v>
      </c>
      <c r="JH92" s="878" t="str">
        <f>IF($L92="○",VLOOKUP($C92&amp;"-"&amp;JH$4,'05市民生活実感調査'!$A$3:$BC$218,COLUMN('05市民生活実感調査'!$BC:$BC),FALSE),"-")</f>
        <v>-</v>
      </c>
      <c r="JI92" s="878" t="str">
        <f>IF($M92="○",VLOOKUP($C92&amp;"-"&amp;JI$4,'05市民生活実感調査'!$A$3:$BC$218,COLUMN('05市民生活実感調査'!$BC:$BC),FALSE),"-")</f>
        <v>-</v>
      </c>
      <c r="JJ92" s="878" t="str">
        <f>IF($N92="○",VLOOKUP($C92&amp;"-"&amp;JJ$4,'05市民生活実感調査'!$A$3:$BC$218,COLUMN('05市民生活実感調査'!$BC:$BC),FALSE),"-")</f>
        <v>c</v>
      </c>
      <c r="JK92" s="878" t="str">
        <f>IF($O92="○",VLOOKUP($C92&amp;"-"&amp;JK$4,'05市民生活実感調査'!$A$3:$BC$218,COLUMN('05市民生活実感調査'!$BC:$BC),FALSE),"-")</f>
        <v>-</v>
      </c>
      <c r="JL92" s="878" t="str">
        <f>IF($P92="○",VLOOKUP($C92&amp;"-"&amp;JL$4,'05市民生活実感調査'!$A$3:$BC$218,COLUMN('05市民生活実感調査'!$BC:$BC),FALSE),"-")</f>
        <v>-</v>
      </c>
      <c r="JM92" s="878" t="str">
        <f>IF($Q92="○",VLOOKUP($C92&amp;"-"&amp;JM$4,'05市民生活実感調査'!$A$3:$BC$218,COLUMN('05市民生活実感調査'!$BC:$BC),FALSE),"-")</f>
        <v>-</v>
      </c>
      <c r="JN92" s="878" t="str">
        <f>IF($R92="○",VLOOKUP($C92&amp;"-"&amp;JN$4,'05市民生活実感調査'!$A$3:$BC$218,COLUMN('05市民生活実感調査'!$BC:$BC),FALSE),"-")</f>
        <v>-</v>
      </c>
      <c r="JO92" s="879" t="str">
        <f t="shared" si="370"/>
        <v>c</v>
      </c>
      <c r="JP92" s="877" t="str">
        <f t="shared" si="371"/>
        <v/>
      </c>
      <c r="JQ92" s="878" t="str">
        <f t="shared" si="372"/>
        <v/>
      </c>
      <c r="JR92" s="878" t="str">
        <f t="shared" si="373"/>
        <v/>
      </c>
      <c r="JS92" s="878">
        <f t="shared" si="374"/>
        <v>2</v>
      </c>
      <c r="JT92" s="878" t="str">
        <f t="shared" si="375"/>
        <v/>
      </c>
      <c r="JU92" s="878" t="str">
        <f t="shared" si="376"/>
        <v/>
      </c>
      <c r="JV92" s="878" t="str">
        <f t="shared" si="377"/>
        <v/>
      </c>
      <c r="JW92" s="878" t="str">
        <f t="shared" si="378"/>
        <v/>
      </c>
      <c r="JX92" s="840">
        <f t="shared" si="379"/>
        <v>0.5</v>
      </c>
      <c r="JY92" s="876" t="str">
        <f t="shared" si="405"/>
        <v>客観指標</v>
      </c>
      <c r="JZ92" s="863" t="str">
        <f t="shared" si="380"/>
        <v>地域の特性に応じた景観は、地域独自の景観に関する活動の中で徐々に形成されていくものであることから、客観指標を重視した。</v>
      </c>
      <c r="KA92" s="877" t="str">
        <f>VLOOKUP(IL92&amp;JO92&amp;JY92,プルダウン!$AC$2:$AD$71,2,FALSE)</f>
        <v>B</v>
      </c>
      <c r="KB92" s="859" t="str">
        <f>VLOOKUP(KA92,プルダウン!$A$1:$B$6,2,FALSE)</f>
        <v>政策の目的がかなり達成されている</v>
      </c>
      <c r="KC92" s="860"/>
      <c r="KD92" s="859"/>
      <c r="KE92" s="883" t="str">
        <f>VLOOKUP($A92&amp;"-"&amp;KE$4,'04施策の客観指標'!$A$4:$AY$1029,COLUMN('04施策の客観指標'!$AX:$AX),FALSE)</f>
        <v>b</v>
      </c>
      <c r="KF92" s="813" t="str">
        <f>VLOOKUP($A92&amp;"-"&amp;KF$4,'04施策の客観指標'!$A$4:$AY$1029,COLUMN('04施策の客観指標'!$AX:$AX),FALSE)</f>
        <v>-</v>
      </c>
      <c r="KG92" s="813" t="str">
        <f>VLOOKUP($A92&amp;"-"&amp;KG$4,'04施策の客観指標'!$A$4:$AY$1029,COLUMN('04施策の客観指標'!$AX:$AX),FALSE)</f>
        <v>-</v>
      </c>
      <c r="KH92" s="813" t="str">
        <f>VLOOKUP($A92&amp;"-"&amp;KH$4,'04施策の客観指標'!$A$4:$AY$1029,COLUMN('04施策の客観指標'!$AX:$AX),FALSE)</f>
        <v>-</v>
      </c>
      <c r="KI92" s="813" t="str">
        <f>VLOOKUP($A92&amp;"-"&amp;KI$4,'04施策の客観指標'!$A$4:$AY$1029,COLUMN('04施策の客観指標'!$AX:$AX),FALSE)</f>
        <v>-</v>
      </c>
      <c r="KJ92" s="813" t="str">
        <f>VLOOKUP($A92&amp;"-"&amp;KJ$4,'04施策の客観指標'!$A$4:$AY$1029,COLUMN('04施策の客観指標'!$AX:$AX),FALSE)</f>
        <v>-</v>
      </c>
      <c r="KK92" s="813" t="str">
        <f>VLOOKUP($A92&amp;"-"&amp;KK$4,'04施策の客観指標'!$A$4:$AY$1029,COLUMN('04施策の客観指標'!$AX:$AX),FALSE)</f>
        <v>-</v>
      </c>
      <c r="KL92" s="813" t="str">
        <f>VLOOKUP($A92&amp;"-"&amp;KL$4,'04施策の客観指標'!$A$4:$AY$1029,COLUMN('04施策の客観指標'!$AX:$AX),FALSE)</f>
        <v>-</v>
      </c>
      <c r="KM92" s="813" t="str">
        <f>VLOOKUP($A92&amp;"-"&amp;KM$4,'04施策の客観指標'!$A$4:$AY$1029,COLUMN('04施策の客観指標'!$AX:$AX),FALSE)</f>
        <v>-</v>
      </c>
      <c r="KN92" s="814" t="str">
        <f t="shared" si="381"/>
        <v>b</v>
      </c>
      <c r="KO92" s="423">
        <f>IF(KE92="-","-",VLOOKUP($A92&amp;"-"&amp;KE$4,'04施策の客観指標'!$A$4:$AY$1029,COLUMN('04施策の客観指標'!$AY:$AY),FALSE))</f>
        <v>1</v>
      </c>
      <c r="KP92" s="423" t="str">
        <f>IF(KF92="-","-",VLOOKUP($A92&amp;"-"&amp;KF$4,'04施策の客観指標'!$A$4:$AY$1029,COLUMN('04施策の客観指標'!$AY:$AY),FALSE))</f>
        <v>-</v>
      </c>
      <c r="KQ92" s="423" t="str">
        <f>IF(KG92="-","-",VLOOKUP($A92&amp;"-"&amp;KG$4,'04施策の客観指標'!$A$4:$AY$1029,COLUMN('04施策の客観指標'!$AY:$AY),FALSE))</f>
        <v>-</v>
      </c>
      <c r="KR92" s="423" t="str">
        <f>IF(KH92="-","-",VLOOKUP($A92&amp;"-"&amp;KH$4,'04施策の客観指標'!$A$4:$AY$1029,COLUMN('04施策の客観指標'!$AY:$AY),FALSE))</f>
        <v>-</v>
      </c>
      <c r="KS92" s="423" t="str">
        <f>IF(KI92="-","-",VLOOKUP($A92&amp;"-"&amp;KI$4,'04施策の客観指標'!$A$4:$AY$1029,COLUMN('04施策の客観指標'!$AY:$AY),FALSE))</f>
        <v>-</v>
      </c>
      <c r="KT92" s="423" t="str">
        <f>IF(KJ92="-","-",VLOOKUP($A92&amp;"-"&amp;KJ$4,'04施策の客観指標'!$A$4:$AY$1029,COLUMN('04施策の客観指標'!$AY:$AY),FALSE))</f>
        <v>-</v>
      </c>
      <c r="KU92" s="423" t="str">
        <f>IF(KK92="-","-",VLOOKUP($A92&amp;"-"&amp;KK$4,'04施策の客観指標'!$A$4:$AY$1029,COLUMN('04施策の客観指標'!$AY:$AY),FALSE))</f>
        <v>-</v>
      </c>
      <c r="KV92" s="423" t="str">
        <f>IF(KL92="-","-",VLOOKUP($A92&amp;"-"&amp;KL$4,'04施策の客観指標'!$A$4:$AY$1029,COLUMN('04施策の客観指標'!$AY:$AY),FALSE))</f>
        <v>-</v>
      </c>
      <c r="KW92" s="423" t="str">
        <f>IF(KM92="-","-",VLOOKUP($A92&amp;"-"&amp;KM$4,'04施策の客観指標'!$A$4:$AY$1029,COLUMN('04施策の客観指標'!$AY:$AY),FALSE))</f>
        <v>-</v>
      </c>
      <c r="KX92" s="234">
        <f t="shared" si="382"/>
        <v>1</v>
      </c>
      <c r="KY92" s="237">
        <f t="shared" si="383"/>
        <v>3</v>
      </c>
      <c r="KZ92" s="187" t="str">
        <f t="shared" si="384"/>
        <v/>
      </c>
      <c r="LA92" s="187" t="str">
        <f t="shared" si="385"/>
        <v/>
      </c>
      <c r="LB92" s="187" t="str">
        <f t="shared" si="386"/>
        <v/>
      </c>
      <c r="LC92" s="187" t="str">
        <f t="shared" si="387"/>
        <v/>
      </c>
      <c r="LD92" s="187" t="str">
        <f t="shared" si="388"/>
        <v/>
      </c>
      <c r="LE92" s="187" t="str">
        <f t="shared" si="389"/>
        <v/>
      </c>
      <c r="LF92" s="187" t="str">
        <f t="shared" si="390"/>
        <v/>
      </c>
      <c r="LG92" s="187" t="str">
        <f t="shared" si="391"/>
        <v/>
      </c>
      <c r="LH92" s="240">
        <f t="shared" si="392"/>
        <v>0.75</v>
      </c>
      <c r="LI92" s="820" t="str">
        <f>IF($K92="○",VLOOKUP($C92&amp;"-"&amp;LI$4,'05市民生活実感調査'!$A$3:$BM$218,COLUMN('05市民生活実感調査'!$BM:$BM),FALSE),"-")</f>
        <v>-</v>
      </c>
      <c r="LJ92" s="821" t="str">
        <f>IF($L92="○",VLOOKUP($C92&amp;"-"&amp;LJ$4,'05市民生活実感調査'!$A$3:$BM$218,COLUMN('05市民生活実感調査'!$BM:$BM),FALSE),"-")</f>
        <v>-</v>
      </c>
      <c r="LK92" s="821" t="str">
        <f>IF($M92="○",VLOOKUP($C92&amp;"-"&amp;LK$4,'05市民生活実感調査'!$A$3:$BM$218,COLUMN('05市民生活実感調査'!$BM:$BM),FALSE),"-")</f>
        <v>-</v>
      </c>
      <c r="LL92" s="821" t="str">
        <f>IF($N92="○",VLOOKUP($C92&amp;"-"&amp;LL$4,'05市民生活実感調査'!$A$3:$BM$218,COLUMN('05市民生活実感調査'!$BM:$BM),FALSE),"-")</f>
        <v>c</v>
      </c>
      <c r="LM92" s="821" t="str">
        <f>IF($O92="○",VLOOKUP($C92&amp;"-"&amp;LM$4,'05市民生活実感調査'!$A$3:$BM$218,COLUMN('05市民生活実感調査'!$BM:$BM),FALSE),"-")</f>
        <v>-</v>
      </c>
      <c r="LN92" s="821" t="str">
        <f>IF($P92="○",VLOOKUP($C92&amp;"-"&amp;LN$4,'05市民生活実感調査'!$A$3:$BM$218,COLUMN('05市民生活実感調査'!$BM:$BM),FALSE),"-")</f>
        <v>-</v>
      </c>
      <c r="LO92" s="821" t="str">
        <f>IF($Q92="○",VLOOKUP($C92&amp;"-"&amp;LO$4,'05市民生活実感調査'!$A$3:$BM$218,COLUMN('05市民生活実感調査'!$BM:$BM),FALSE),"-")</f>
        <v>-</v>
      </c>
      <c r="LP92" s="821" t="str">
        <f>IF($R92="○",VLOOKUP($C92&amp;"-"&amp;LP$4,'05市民生活実感調査'!$A$3:$BM$218,COLUMN('05市民生活実感調査'!$BM:$BM),FALSE),"-")</f>
        <v>-</v>
      </c>
      <c r="LQ92" s="822" t="str">
        <f t="shared" si="393"/>
        <v>c</v>
      </c>
      <c r="LR92" s="237" t="str">
        <f t="shared" si="394"/>
        <v/>
      </c>
      <c r="LS92" s="187" t="str">
        <f t="shared" si="395"/>
        <v/>
      </c>
      <c r="LT92" s="187" t="str">
        <f t="shared" si="396"/>
        <v/>
      </c>
      <c r="LU92" s="187">
        <f t="shared" si="397"/>
        <v>2</v>
      </c>
      <c r="LV92" s="187" t="str">
        <f t="shared" si="398"/>
        <v/>
      </c>
      <c r="LW92" s="187" t="str">
        <f t="shared" si="399"/>
        <v/>
      </c>
      <c r="LX92" s="187" t="str">
        <f t="shared" si="400"/>
        <v/>
      </c>
      <c r="LY92" s="187" t="str">
        <f t="shared" si="401"/>
        <v/>
      </c>
      <c r="LZ92" s="422">
        <f t="shared" si="402"/>
        <v>0.5</v>
      </c>
      <c r="MA92" s="103" t="str">
        <f t="shared" si="406"/>
        <v>客観指標</v>
      </c>
      <c r="MB92" s="104" t="str">
        <f t="shared" si="403"/>
        <v>地域の特性に応じた景観は、地域独自の景観に関する活動の中で徐々に形成されていくものであることから、客観指標を重視した。</v>
      </c>
      <c r="MC92" s="823" t="str">
        <f>VLOOKUP(KN92&amp;LQ92&amp;MA92,プルダウン!$AC$2:$AD$71,2,FALSE)</f>
        <v>B</v>
      </c>
      <c r="MD92" s="824" t="str">
        <f>VLOOKUP(MC92,プルダウン!$A$1:$B$6,2,FALSE)</f>
        <v>政策の目的がかなり達成されている</v>
      </c>
      <c r="ME92" s="91"/>
      <c r="MF92" s="190"/>
    </row>
    <row r="93" spans="1:344" ht="180" customHeight="1">
      <c r="A93" s="231">
        <v>2301</v>
      </c>
      <c r="B93" s="104" t="s">
        <v>245</v>
      </c>
      <c r="C93" s="237">
        <f t="shared" si="264"/>
        <v>23</v>
      </c>
      <c r="D93" s="190" t="str">
        <f>IFERROR(VLOOKUP(C93,プルダウン!$L$2:$M$28,2,FALSE),"-")</f>
        <v>建築物</v>
      </c>
      <c r="E93" s="104"/>
      <c r="F93" s="232" t="s">
        <v>1414</v>
      </c>
      <c r="G93" s="117" t="s">
        <v>1650</v>
      </c>
      <c r="H93" s="91"/>
      <c r="I93" s="117"/>
      <c r="J93" s="104"/>
      <c r="K93" s="420" t="s">
        <v>383</v>
      </c>
      <c r="L93" s="421" t="s">
        <v>83</v>
      </c>
      <c r="M93" s="421" t="s">
        <v>83</v>
      </c>
      <c r="N93" s="421" t="s">
        <v>83</v>
      </c>
      <c r="O93" s="421" t="s">
        <v>83</v>
      </c>
      <c r="P93" s="421" t="s">
        <v>83</v>
      </c>
      <c r="Q93" s="421" t="s">
        <v>83</v>
      </c>
      <c r="R93" s="422" t="s">
        <v>83</v>
      </c>
      <c r="S93" s="877" t="str">
        <f>VLOOKUP($A93&amp;"-"&amp;S$4,'04施策の客観指標'!$A$4:$AY$1029,COLUMN('04施策の客観指標'!$AS:$AS),FALSE)</f>
        <v>a</v>
      </c>
      <c r="T93" s="878" t="str">
        <f>VLOOKUP($A93&amp;"-"&amp;T$4,'04施策の客観指標'!$A$4:$AY$1029,COLUMN('04施策の客観指標'!$AS:$AS),FALSE)</f>
        <v>d</v>
      </c>
      <c r="U93" s="878" t="str">
        <f>VLOOKUP($A93&amp;"-"&amp;U$4,'04施策の客観指標'!$A$4:$AY$1029,COLUMN('04施策の客観指標'!$AS:$AS),FALSE)</f>
        <v>-</v>
      </c>
      <c r="V93" s="878" t="str">
        <f>VLOOKUP($A93&amp;"-"&amp;V$4,'04施策の客観指標'!$A$4:$AY$1029,COLUMN('04施策の客観指標'!$AS:$AS),FALSE)</f>
        <v>-</v>
      </c>
      <c r="W93" s="878" t="str">
        <f>VLOOKUP($A93&amp;"-"&amp;W$4,'04施策の客観指標'!$A$4:$AY$1029,COLUMN('04施策の客観指標'!$AS:$AS),FALSE)</f>
        <v>-</v>
      </c>
      <c r="X93" s="878" t="str">
        <f>VLOOKUP($A93&amp;"-"&amp;X$4,'04施策の客観指標'!$A$4:$AY$1029,COLUMN('04施策の客観指標'!$AS:$AS),FALSE)</f>
        <v>-</v>
      </c>
      <c r="Y93" s="878" t="str">
        <f>VLOOKUP($A93&amp;"-"&amp;Y$4,'04施策の客観指標'!$A$4:$AY$1029,COLUMN('04施策の客観指標'!$AS:$AS),FALSE)</f>
        <v>-</v>
      </c>
      <c r="Z93" s="878" t="str">
        <f>VLOOKUP($A93&amp;"-"&amp;Z$4,'04施策の客観指標'!$A$4:$AY$1029,COLUMN('04施策の客観指標'!$AS:$AS),FALSE)</f>
        <v>-</v>
      </c>
      <c r="AA93" s="852" t="str">
        <f>VLOOKUP($A93&amp;"-"&amp;AA$4,'04施策の客観指標'!$A$4:$AY$1029,COLUMN('04施策の客観指標'!$AS:$AS),FALSE)</f>
        <v>-</v>
      </c>
      <c r="AB93" s="876" t="str">
        <f t="shared" si="265"/>
        <v>b</v>
      </c>
      <c r="AC93" s="856">
        <v>1</v>
      </c>
      <c r="AD93" s="878">
        <v>1</v>
      </c>
      <c r="AE93" s="878" t="s">
        <v>83</v>
      </c>
      <c r="AF93" s="878" t="s">
        <v>83</v>
      </c>
      <c r="AG93" s="878" t="s">
        <v>83</v>
      </c>
      <c r="AH93" s="878" t="s">
        <v>83</v>
      </c>
      <c r="AI93" s="878" t="s">
        <v>83</v>
      </c>
      <c r="AJ93" s="878" t="s">
        <v>83</v>
      </c>
      <c r="AK93" s="878" t="s">
        <v>83</v>
      </c>
      <c r="AL93" s="879">
        <f t="shared" si="266"/>
        <v>2</v>
      </c>
      <c r="AM93" s="877">
        <f t="shared" si="267"/>
        <v>4</v>
      </c>
      <c r="AN93" s="878">
        <f t="shared" si="268"/>
        <v>1</v>
      </c>
      <c r="AO93" s="878" t="str">
        <f t="shared" si="269"/>
        <v/>
      </c>
      <c r="AP93" s="878" t="str">
        <f t="shared" si="270"/>
        <v/>
      </c>
      <c r="AQ93" s="878" t="str">
        <f t="shared" si="271"/>
        <v/>
      </c>
      <c r="AR93" s="878" t="str">
        <f t="shared" si="272"/>
        <v/>
      </c>
      <c r="AS93" s="878" t="str">
        <f t="shared" si="273"/>
        <v/>
      </c>
      <c r="AT93" s="878" t="str">
        <f t="shared" si="274"/>
        <v/>
      </c>
      <c r="AU93" s="852" t="str">
        <f t="shared" si="275"/>
        <v/>
      </c>
      <c r="AV93" s="855">
        <f t="shared" si="276"/>
        <v>0.625</v>
      </c>
      <c r="AW93" s="856" t="str">
        <f>IF($K93="○",VLOOKUP($C93&amp;"-"&amp;AW$4,'05市民生活実感調査'!$A$3:$BC$218,COLUMN('05市民生活実感調査'!$O:$O),FALSE),"-")</f>
        <v>b</v>
      </c>
      <c r="AX93" s="878" t="str">
        <f>IF($L93="○",VLOOKUP($C93&amp;"-"&amp;AX$4,'05市民生活実感調査'!$A$3:$BC$218,COLUMN('05市民生活実感調査'!$O:$O),FALSE),"-")</f>
        <v>-</v>
      </c>
      <c r="AY93" s="878" t="str">
        <f>IF($M93="○",VLOOKUP($C93&amp;"-"&amp;AY$4,'05市民生活実感調査'!$A$3:$BC$218,COLUMN('05市民生活実感調査'!$O:$O),FALSE),"-")</f>
        <v>-</v>
      </c>
      <c r="AZ93" s="878" t="str">
        <f>IF($N93="○",VLOOKUP($C93&amp;"-"&amp;AZ$4,'05市民生活実感調査'!$A$3:$BC$218,COLUMN('05市民生活実感調査'!$O:$O),FALSE),"-")</f>
        <v>-</v>
      </c>
      <c r="BA93" s="878" t="str">
        <f>IF($O93="○",VLOOKUP($C93&amp;"-"&amp;BA$4,'05市民生活実感調査'!$A$3:$BC$218,COLUMN('05市民生活実感調査'!$O:$O),FALSE),"-")</f>
        <v>-</v>
      </c>
      <c r="BB93" s="878" t="str">
        <f>IF($P93="○",VLOOKUP($C93&amp;"-"&amp;BB$4,'05市民生活実感調査'!$A$3:$BC$218,COLUMN('05市民生活実感調査'!$O:$O),FALSE),"-")</f>
        <v>-</v>
      </c>
      <c r="BC93" s="878" t="str">
        <f>IF($Q93="○",VLOOKUP($C93&amp;"-"&amp;BC$4,'05市民生活実感調査'!$A$3:$BC$218,COLUMN('05市民生活実感調査'!$O:$O),FALSE),"-")</f>
        <v>-</v>
      </c>
      <c r="BD93" s="878" t="str">
        <f>IF($R93="○",VLOOKUP($C93&amp;"-"&amp;BD$4,'05市民生活実感調査'!$A$3:$BC$218,COLUMN('05市民生活実感調査'!$O:$O),FALSE),"-")</f>
        <v>-</v>
      </c>
      <c r="BE93" s="879" t="str">
        <f t="shared" si="277"/>
        <v>b</v>
      </c>
      <c r="BF93" s="877">
        <f t="shared" si="278"/>
        <v>3</v>
      </c>
      <c r="BG93" s="878" t="str">
        <f t="shared" si="279"/>
        <v/>
      </c>
      <c r="BH93" s="878" t="str">
        <f t="shared" si="280"/>
        <v/>
      </c>
      <c r="BI93" s="878" t="str">
        <f t="shared" si="281"/>
        <v/>
      </c>
      <c r="BJ93" s="878" t="str">
        <f t="shared" si="282"/>
        <v/>
      </c>
      <c r="BK93" s="878" t="str">
        <f t="shared" si="283"/>
        <v/>
      </c>
      <c r="BL93" s="878" t="str">
        <f t="shared" si="284"/>
        <v/>
      </c>
      <c r="BM93" s="878" t="str">
        <f t="shared" si="285"/>
        <v/>
      </c>
      <c r="BN93" s="840">
        <f t="shared" si="286"/>
        <v>0.75</v>
      </c>
      <c r="BO93" s="880" t="s">
        <v>122</v>
      </c>
      <c r="BP93" s="863" t="s">
        <v>2936</v>
      </c>
      <c r="BQ93" s="877" t="s">
        <v>313</v>
      </c>
      <c r="BR93" s="887" t="str">
        <f>VLOOKUP(BQ93,プルダウン!$A$1:$B$6,2,FALSE)</f>
        <v>政策の目的がかなり達成されている</v>
      </c>
      <c r="BS93" s="860"/>
      <c r="BT93" s="887"/>
      <c r="BU93" s="863" t="s">
        <v>1460</v>
      </c>
      <c r="BV93" s="891" t="s">
        <v>1652</v>
      </c>
      <c r="BW93" s="889" t="str">
        <f>VLOOKUP($A93&amp;"-"&amp;BW$4,'04施策の客観指標'!$A$4:$AY$1029,COLUMN('04施策の客観指標'!$AT:$AT),FALSE)</f>
        <v>a</v>
      </c>
      <c r="BX93" s="878" t="str">
        <f>VLOOKUP($A93&amp;"-"&amp;BX$4,'04施策の客観指標'!$A$4:$AY$1029,COLUMN('04施策の客観指標'!$AT:$AT),FALSE)</f>
        <v>d</v>
      </c>
      <c r="BY93" s="878" t="str">
        <f>VLOOKUP($A93&amp;"-"&amp;BY$4,'04施策の客観指標'!$A$4:$AY$1029,COLUMN('04施策の客観指標'!$AT:$AT),FALSE)</f>
        <v>-</v>
      </c>
      <c r="BZ93" s="878" t="str">
        <f>VLOOKUP($A93&amp;"-"&amp;BZ$4,'04施策の客観指標'!$A$4:$AY$1029,COLUMN('04施策の客観指標'!$AT:$AT),FALSE)</f>
        <v>-</v>
      </c>
      <c r="CA93" s="878" t="str">
        <f>VLOOKUP($A93&amp;"-"&amp;CA$4,'04施策の客観指標'!$A$4:$AY$1029,COLUMN('04施策の客観指標'!$AT:$AT),FALSE)</f>
        <v>-</v>
      </c>
      <c r="CB93" s="878" t="str">
        <f>VLOOKUP($A93&amp;"-"&amp;CB$4,'04施策の客観指標'!$A$4:$AY$1029,COLUMN('04施策の客観指標'!$AT:$AT),FALSE)</f>
        <v>-</v>
      </c>
      <c r="CC93" s="878" t="str">
        <f>VLOOKUP($A93&amp;"-"&amp;CC$4,'04施策の客観指標'!$A$4:$AY$1029,COLUMN('04施策の客観指標'!$AT:$AT),FALSE)</f>
        <v>-</v>
      </c>
      <c r="CD93" s="878" t="str">
        <f>VLOOKUP($A93&amp;"-"&amp;CD$4,'04施策の客観指標'!$A$4:$AY$1029,COLUMN('04施策の客観指標'!$AT:$AT),FALSE)</f>
        <v>-</v>
      </c>
      <c r="CE93" s="852" t="str">
        <f>VLOOKUP($A93&amp;"-"&amp;CE$4,'04施策の客観指標'!$A$4:$AY$1029,COLUMN('04施策の客観指標'!$AT:$AT),FALSE)</f>
        <v>-</v>
      </c>
      <c r="CF93" s="879" t="str">
        <f t="shared" si="287"/>
        <v>b</v>
      </c>
      <c r="CG93" s="856">
        <f>IF(BW93="-","-",VLOOKUP($A93&amp;"-"&amp;BW$4,'04施策の客観指標'!$A$4:$AY$1029,COLUMN('04施策の客観指標'!$AY:$AY),FALSE))</f>
        <v>1</v>
      </c>
      <c r="CH93" s="856">
        <f>IF(BX93="-","-",VLOOKUP($A93&amp;"-"&amp;BX$4,'04施策の客観指標'!$A$4:$AY$1029,COLUMN('04施策の客観指標'!$AY:$AY),FALSE))</f>
        <v>1</v>
      </c>
      <c r="CI93" s="856" t="str">
        <f>IF(BY93="-","-",VLOOKUP($A93&amp;"-"&amp;BY$4,'04施策の客観指標'!$A$4:$AY$1029,COLUMN('04施策の客観指標'!$AY:$AY),FALSE))</f>
        <v>-</v>
      </c>
      <c r="CJ93" s="856" t="str">
        <f>IF(BZ93="-","-",VLOOKUP($A93&amp;"-"&amp;BZ$4,'04施策の客観指標'!$A$4:$AY$1029,COLUMN('04施策の客観指標'!$AY:$AY),FALSE))</f>
        <v>-</v>
      </c>
      <c r="CK93" s="856" t="str">
        <f>IF(CA93="-","-",VLOOKUP($A93&amp;"-"&amp;CA$4,'04施策の客観指標'!$A$4:$AY$1029,COLUMN('04施策の客観指標'!$AY:$AY),FALSE))</f>
        <v>-</v>
      </c>
      <c r="CL93" s="856" t="str">
        <f>IF(CB93="-","-",VLOOKUP($A93&amp;"-"&amp;CB$4,'04施策の客観指標'!$A$4:$AY$1029,COLUMN('04施策の客観指標'!$AY:$AY),FALSE))</f>
        <v>-</v>
      </c>
      <c r="CM93" s="856" t="str">
        <f>IF(CC93="-","-",VLOOKUP($A93&amp;"-"&amp;CC$4,'04施策の客観指標'!$A$4:$AY$1029,COLUMN('04施策の客観指標'!$AY:$AY),FALSE))</f>
        <v>-</v>
      </c>
      <c r="CN93" s="856" t="str">
        <f>IF(CD93="-","-",VLOOKUP($A93&amp;"-"&amp;CD$4,'04施策の客観指標'!$A$4:$AY$1029,COLUMN('04施策の客観指標'!$AY:$AY),FALSE))</f>
        <v>-</v>
      </c>
      <c r="CO93" s="856" t="str">
        <f>IF(CE93="-","-",VLOOKUP($A93&amp;"-"&amp;CE$4,'04施策の客観指標'!$A$4:$AY$1029,COLUMN('04施策の客観指標'!$AY:$AY),FALSE))</f>
        <v>-</v>
      </c>
      <c r="CP93" s="879">
        <f t="shared" si="288"/>
        <v>2</v>
      </c>
      <c r="CQ93" s="877">
        <f t="shared" si="289"/>
        <v>4</v>
      </c>
      <c r="CR93" s="878">
        <f t="shared" si="290"/>
        <v>1</v>
      </c>
      <c r="CS93" s="878" t="str">
        <f t="shared" si="291"/>
        <v/>
      </c>
      <c r="CT93" s="878" t="str">
        <f t="shared" si="292"/>
        <v/>
      </c>
      <c r="CU93" s="878" t="str">
        <f t="shared" si="293"/>
        <v/>
      </c>
      <c r="CV93" s="878" t="str">
        <f t="shared" si="294"/>
        <v/>
      </c>
      <c r="CW93" s="878" t="str">
        <f t="shared" si="295"/>
        <v/>
      </c>
      <c r="CX93" s="878" t="str">
        <f t="shared" si="296"/>
        <v/>
      </c>
      <c r="CY93" s="878" t="str">
        <f t="shared" si="297"/>
        <v/>
      </c>
      <c r="CZ93" s="855">
        <f t="shared" si="298"/>
        <v>0.625</v>
      </c>
      <c r="DA93" s="877" t="str">
        <f>IF($K93="○",VLOOKUP($C93&amp;"-"&amp;DA$4,'05市民生活実感調査'!$A$3:$BC$218,COLUMN('05市民生活実感調査'!$Y:$Y),FALSE),"-")</f>
        <v>c</v>
      </c>
      <c r="DB93" s="878" t="str">
        <f>IF($L93="○",VLOOKUP($C93&amp;"-"&amp;DB$4,'05市民生活実感調査'!$A$3:$BC$218,COLUMN('05市民生活実感調査'!$Y:$Y),FALSE),"-")</f>
        <v>-</v>
      </c>
      <c r="DC93" s="878" t="str">
        <f>IF($M93="○",VLOOKUP($C93&amp;"-"&amp;DC$4,'05市民生活実感調査'!$A$3:$BC$218,COLUMN('05市民生活実感調査'!$Y:$Y),FALSE),"-")</f>
        <v>-</v>
      </c>
      <c r="DD93" s="878" t="str">
        <f>IF($N93="○",VLOOKUP($C93&amp;"-"&amp;DD$4,'05市民生活実感調査'!$A$3:$BC$218,COLUMN('05市民生活実感調査'!$Y:$Y),FALSE),"-")</f>
        <v>-</v>
      </c>
      <c r="DE93" s="878" t="str">
        <f>IF($O93="○",VLOOKUP($C93&amp;"-"&amp;DE$4,'05市民生活実感調査'!$A$3:$BC$218,COLUMN('05市民生活実感調査'!$Y:$Y),FALSE),"-")</f>
        <v>-</v>
      </c>
      <c r="DF93" s="878" t="str">
        <f>IF($P93="○",VLOOKUP($C93&amp;"-"&amp;DF$4,'05市民生活実感調査'!$A$3:$BC$218,COLUMN('05市民生活実感調査'!$Y:$Y),FALSE),"-")</f>
        <v>-</v>
      </c>
      <c r="DG93" s="878" t="str">
        <f>IF($Q93="○",VLOOKUP($C93&amp;"-"&amp;DG$4,'05市民生活実感調査'!$A$3:$BC$218,COLUMN('05市民生活実感調査'!$Y:$Y),FALSE),"-")</f>
        <v>-</v>
      </c>
      <c r="DH93" s="878" t="str">
        <f>IF($R93="○",VLOOKUP($C93&amp;"-"&amp;DH$4,'05市民生活実感調査'!$A$3:$BC$218,COLUMN('05市民生活実感調査'!$Y:$Y),FALSE),"-")</f>
        <v>-</v>
      </c>
      <c r="DI93" s="879" t="str">
        <f t="shared" si="299"/>
        <v>c</v>
      </c>
      <c r="DJ93" s="877">
        <f t="shared" si="300"/>
        <v>2</v>
      </c>
      <c r="DK93" s="878" t="str">
        <f t="shared" si="301"/>
        <v/>
      </c>
      <c r="DL93" s="878" t="str">
        <f t="shared" si="302"/>
        <v/>
      </c>
      <c r="DM93" s="878" t="str">
        <f t="shared" si="303"/>
        <v/>
      </c>
      <c r="DN93" s="878" t="str">
        <f t="shared" si="404"/>
        <v/>
      </c>
      <c r="DO93" s="878" t="str">
        <f t="shared" si="304"/>
        <v/>
      </c>
      <c r="DP93" s="878" t="str">
        <f t="shared" si="305"/>
        <v/>
      </c>
      <c r="DQ93" s="878" t="str">
        <f t="shared" si="306"/>
        <v/>
      </c>
      <c r="DR93" s="840">
        <f t="shared" si="307"/>
        <v>0.5</v>
      </c>
      <c r="DS93" s="876" t="str">
        <f t="shared" si="308"/>
        <v>客観指標</v>
      </c>
      <c r="DT93" s="863" t="str">
        <f t="shared" si="309"/>
        <v>新築建築物の中で、最低基準よりも高い水準を満たす良質な建築物の占める割合が増えることを目標としているため、客観指標評価を重視する。</v>
      </c>
      <c r="DU93" s="877" t="str">
        <f>VLOOKUP(CF93&amp;DI93&amp;DS93,プルダウン!$AC$2:$AD$71,2,FALSE)</f>
        <v>B</v>
      </c>
      <c r="DV93" s="859" t="str">
        <f>VLOOKUP(DU93,プルダウン!$A$1:$B$6,2,FALSE)</f>
        <v>政策の目的がかなり達成されている</v>
      </c>
      <c r="DW93" s="860"/>
      <c r="DX93" s="859"/>
      <c r="DY93" s="889" t="str">
        <f>VLOOKUP($A93&amp;"-"&amp;DY$4,'04施策の客観指標'!$A$4:$AY$1029,COLUMN('04施策の客観指標'!$AU:$AU),FALSE)</f>
        <v>a</v>
      </c>
      <c r="DZ93" s="878" t="str">
        <f>VLOOKUP($A93&amp;"-"&amp;DZ$4,'04施策の客観指標'!$A$4:$AY$1029,COLUMN('04施策の客観指標'!$AU:$AU),FALSE)</f>
        <v>b</v>
      </c>
      <c r="EA93" s="878" t="str">
        <f>VLOOKUP($A93&amp;"-"&amp;EA$4,'04施策の客観指標'!$A$4:$AY$1029,COLUMN('04施策の客観指標'!$AU:$AU),FALSE)</f>
        <v>-</v>
      </c>
      <c r="EB93" s="878" t="str">
        <f>VLOOKUP($A93&amp;"-"&amp;EB$4,'04施策の客観指標'!$A$4:$AY$1029,COLUMN('04施策の客観指標'!$AU:$AU),FALSE)</f>
        <v>-</v>
      </c>
      <c r="EC93" s="878" t="str">
        <f>VLOOKUP($A93&amp;"-"&amp;EC$4,'04施策の客観指標'!$A$4:$AY$1029,COLUMN('04施策の客観指標'!$AU:$AU),FALSE)</f>
        <v>-</v>
      </c>
      <c r="ED93" s="878" t="str">
        <f>VLOOKUP($A93&amp;"-"&amp;ED$4,'04施策の客観指標'!$A$4:$AY$1029,COLUMN('04施策の客観指標'!$AU:$AU),FALSE)</f>
        <v>-</v>
      </c>
      <c r="EE93" s="878" t="str">
        <f>VLOOKUP($A93&amp;"-"&amp;EE$4,'04施策の客観指標'!$A$4:$AY$1029,COLUMN('04施策の客観指標'!$AU:$AU),FALSE)</f>
        <v>-</v>
      </c>
      <c r="EF93" s="878" t="str">
        <f>VLOOKUP($A93&amp;"-"&amp;EF$4,'04施策の客観指標'!$A$4:$AY$1029,COLUMN('04施策の客観指標'!$AU:$AU),FALSE)</f>
        <v>-</v>
      </c>
      <c r="EG93" s="878" t="str">
        <f>VLOOKUP($A93&amp;"-"&amp;EG$4,'04施策の客観指標'!$A$4:$AY$1029,COLUMN('04施策の客観指標'!$AU:$AU),FALSE)</f>
        <v>-</v>
      </c>
      <c r="EH93" s="879" t="str">
        <f t="shared" si="310"/>
        <v>a</v>
      </c>
      <c r="EI93" s="895">
        <f>IF(DY93="-","-",VLOOKUP($A93&amp;"-"&amp;DY$4,'04施策の客観指標'!$A$4:$AY$1029,COLUMN('04施策の客観指標'!$AY:$AY),FALSE))</f>
        <v>1</v>
      </c>
      <c r="EJ93" s="895">
        <f>IF(DZ93="-","-",VLOOKUP($A93&amp;"-"&amp;DZ$4,'04施策の客観指標'!$A$4:$AY$1029,COLUMN('04施策の客観指標'!$AY:$AY),FALSE))</f>
        <v>1</v>
      </c>
      <c r="EK93" s="895" t="str">
        <f>IF(EA93="-","-",VLOOKUP($A93&amp;"-"&amp;EA$4,'04施策の客観指標'!$A$4:$AY$1029,COLUMN('04施策の客観指標'!$AY:$AY),FALSE))</f>
        <v>-</v>
      </c>
      <c r="EL93" s="895" t="str">
        <f>IF(EB93="-","-",VLOOKUP($A93&amp;"-"&amp;EB$4,'04施策の客観指標'!$A$4:$AY$1029,COLUMN('04施策の客観指標'!$AY:$AY),FALSE))</f>
        <v>-</v>
      </c>
      <c r="EM93" s="895" t="str">
        <f>IF(EC93="-","-",VLOOKUP($A93&amp;"-"&amp;EC$4,'04施策の客観指標'!$A$4:$AY$1029,COLUMN('04施策の客観指標'!$AY:$AY),FALSE))</f>
        <v>-</v>
      </c>
      <c r="EN93" s="895" t="str">
        <f>IF(ED93="-","-",VLOOKUP($A93&amp;"-"&amp;ED$4,'04施策の客観指標'!$A$4:$AY$1029,COLUMN('04施策の客観指標'!$AY:$AY),FALSE))</f>
        <v>-</v>
      </c>
      <c r="EO93" s="895" t="str">
        <f>IF(EE93="-","-",VLOOKUP($A93&amp;"-"&amp;EE$4,'04施策の客観指標'!$A$4:$AY$1029,COLUMN('04施策の客観指標'!$AY:$AY),FALSE))</f>
        <v>-</v>
      </c>
      <c r="EP93" s="895" t="str">
        <f>IF(EF93="-","-",VLOOKUP($A93&amp;"-"&amp;EF$4,'04施策の客観指標'!$A$4:$AY$1029,COLUMN('04施策の客観指標'!$AY:$AY),FALSE))</f>
        <v>-</v>
      </c>
      <c r="EQ93" s="895" t="str">
        <f>IF(EG93="-","-",VLOOKUP($A93&amp;"-"&amp;EG$4,'04施策の客観指標'!$A$4:$AY$1029,COLUMN('04施策の客観指標'!$AY:$AY),FALSE))</f>
        <v>-</v>
      </c>
      <c r="ER93" s="879">
        <f t="shared" si="311"/>
        <v>2</v>
      </c>
      <c r="ES93" s="877">
        <f t="shared" si="312"/>
        <v>4</v>
      </c>
      <c r="ET93" s="878">
        <f t="shared" si="313"/>
        <v>3</v>
      </c>
      <c r="EU93" s="878" t="str">
        <f t="shared" si="314"/>
        <v/>
      </c>
      <c r="EV93" s="878" t="str">
        <f t="shared" si="315"/>
        <v/>
      </c>
      <c r="EW93" s="878" t="str">
        <f t="shared" si="316"/>
        <v/>
      </c>
      <c r="EX93" s="878" t="str">
        <f t="shared" si="317"/>
        <v/>
      </c>
      <c r="EY93" s="878" t="str">
        <f t="shared" si="318"/>
        <v/>
      </c>
      <c r="EZ93" s="878" t="str">
        <f t="shared" si="319"/>
        <v/>
      </c>
      <c r="FA93" s="878" t="str">
        <f t="shared" si="320"/>
        <v/>
      </c>
      <c r="FB93" s="855">
        <f t="shared" si="321"/>
        <v>0.875</v>
      </c>
      <c r="FC93" s="877" t="str">
        <f>IF($K93="○",VLOOKUP($C93&amp;"-"&amp;FC$4,'05市民生活実感調査'!$A$3:$BC$218,COLUMN('05市民生活実感調査'!$AI:$AI),FALSE),"-")</f>
        <v>c</v>
      </c>
      <c r="FD93" s="878" t="str">
        <f>IF($L93="○",VLOOKUP($C93&amp;"-"&amp;FD$4,'05市民生活実感調査'!$A$3:$BC$218,COLUMN('05市民生活実感調査'!$AI:$AI),FALSE),"-")</f>
        <v>-</v>
      </c>
      <c r="FE93" s="878" t="str">
        <f>IF($M93="○",VLOOKUP($C93&amp;"-"&amp;FE$4,'05市民生活実感調査'!$A$3:$BC$218,COLUMN('05市民生活実感調査'!$AI:$AI),FALSE),"-")</f>
        <v>-</v>
      </c>
      <c r="FF93" s="878" t="str">
        <f>IF($N93="○",VLOOKUP($C93&amp;"-"&amp;FF$4,'05市民生活実感調査'!$A$3:$BC$218,COLUMN('05市民生活実感調査'!$AI:$AI),FALSE),"-")</f>
        <v>-</v>
      </c>
      <c r="FG93" s="878" t="str">
        <f>IF($O93="○",VLOOKUP($C93&amp;"-"&amp;FG$4,'05市民生活実感調査'!$A$3:$BC$218,COLUMN('05市民生活実感調査'!$AI:$AI),FALSE),"-")</f>
        <v>-</v>
      </c>
      <c r="FH93" s="878" t="str">
        <f>IF($P93="○",VLOOKUP($C93&amp;"-"&amp;FH$4,'05市民生活実感調査'!$A$3:$BC$218,COLUMN('05市民生活実感調査'!$AI:$AI),FALSE),"-")</f>
        <v>-</v>
      </c>
      <c r="FI93" s="878" t="str">
        <f>IF($Q93="○",VLOOKUP($C93&amp;"-"&amp;FI$4,'05市民生活実感調査'!$A$3:$BC$218,COLUMN('05市民生活実感調査'!$AI:$AI),FALSE),"-")</f>
        <v>-</v>
      </c>
      <c r="FJ93" s="878" t="str">
        <f>IF($R93="○",VLOOKUP($C93&amp;"-"&amp;FJ$4,'05市民生活実感調査'!$A$3:$BC$218,COLUMN('05市民生活実感調査'!$AI:$AI),FALSE),"-")</f>
        <v>-</v>
      </c>
      <c r="FK93" s="879" t="str">
        <f t="shared" si="322"/>
        <v>c</v>
      </c>
      <c r="FL93" s="877">
        <f t="shared" si="323"/>
        <v>2</v>
      </c>
      <c r="FM93" s="878" t="str">
        <f t="shared" si="324"/>
        <v/>
      </c>
      <c r="FN93" s="878" t="str">
        <f t="shared" si="325"/>
        <v/>
      </c>
      <c r="FO93" s="878" t="str">
        <f t="shared" si="326"/>
        <v/>
      </c>
      <c r="FP93" s="878" t="str">
        <f t="shared" si="327"/>
        <v/>
      </c>
      <c r="FQ93" s="878" t="str">
        <f t="shared" si="328"/>
        <v/>
      </c>
      <c r="FR93" s="878" t="str">
        <f t="shared" si="329"/>
        <v/>
      </c>
      <c r="FS93" s="878" t="str">
        <f t="shared" si="330"/>
        <v/>
      </c>
      <c r="FT93" s="840">
        <f t="shared" si="331"/>
        <v>0.5</v>
      </c>
      <c r="FU93" s="876" t="str">
        <f t="shared" si="332"/>
        <v>客観指標</v>
      </c>
      <c r="FV93" s="863" t="str">
        <f t="shared" si="333"/>
        <v>新築建築物の中で、最低基準よりも高い水準を満たす良質な建築物の占める割合が増えることを目標としているため、客観指標評価を重視する。</v>
      </c>
      <c r="FW93" s="877" t="str">
        <f>VLOOKUP(EH93&amp;FK93&amp;FU93,プルダウン!$AC$2:$AD$71,2,FALSE)</f>
        <v>B</v>
      </c>
      <c r="FX93" s="859" t="str">
        <f>VLOOKUP(FW93,プルダウン!$A$1:$B$6,2,FALSE)</f>
        <v>政策の目的がかなり達成されている</v>
      </c>
      <c r="FY93" s="860"/>
      <c r="FZ93" s="859"/>
      <c r="GA93" s="889" t="str">
        <f>VLOOKUP($A93&amp;"-"&amp;GA$4,'04施策の客観指標'!$A$4:$AY$1029,COLUMN('04施策の客観指標'!$AV:$AV),FALSE)</f>
        <v>a</v>
      </c>
      <c r="GB93" s="878" t="str">
        <f>VLOOKUP($A93&amp;"-"&amp;GB$4,'04施策の客観指標'!$A$4:$AY$1029,COLUMN('04施策の客観指標'!$AV:$AV),FALSE)</f>
        <v>b</v>
      </c>
      <c r="GC93" s="878" t="str">
        <f>VLOOKUP($A93&amp;"-"&amp;GC$4,'04施策の客観指標'!$A$4:$AY$1029,COLUMN('04施策の客観指標'!$AV:$AV),FALSE)</f>
        <v>-</v>
      </c>
      <c r="GD93" s="878" t="str">
        <f>VLOOKUP($A93&amp;"-"&amp;GD$4,'04施策の客観指標'!$A$4:$AY$1029,COLUMN('04施策の客観指標'!$AV:$AV),FALSE)</f>
        <v>-</v>
      </c>
      <c r="GE93" s="878" t="str">
        <f>VLOOKUP($A93&amp;"-"&amp;GE$4,'04施策の客観指標'!$A$4:$AY$1029,COLUMN('04施策の客観指標'!$AV:$AV),FALSE)</f>
        <v>-</v>
      </c>
      <c r="GF93" s="878" t="str">
        <f>VLOOKUP($A93&amp;"-"&amp;GF$4,'04施策の客観指標'!$A$4:$AY$1029,COLUMN('04施策の客観指標'!$AV:$AV),FALSE)</f>
        <v>-</v>
      </c>
      <c r="GG93" s="878" t="str">
        <f>VLOOKUP($A93&amp;"-"&amp;GG$4,'04施策の客観指標'!$A$4:$AY$1029,COLUMN('04施策の客観指標'!$AV:$AV),FALSE)</f>
        <v>-</v>
      </c>
      <c r="GH93" s="878" t="str">
        <f>VLOOKUP($A93&amp;"-"&amp;GH$4,'04施策の客観指標'!$A$4:$AY$1029,COLUMN('04施策の客観指標'!$AV:$AV),FALSE)</f>
        <v>-</v>
      </c>
      <c r="GI93" s="878" t="str">
        <f>VLOOKUP($A93&amp;"-"&amp;GI$4,'04施策の客観指標'!$A$4:$AY$1029,COLUMN('04施策の客観指標'!$AV:$AV),FALSE)</f>
        <v>-</v>
      </c>
      <c r="GJ93" s="879" t="str">
        <f t="shared" si="334"/>
        <v>a</v>
      </c>
      <c r="GK93" s="856">
        <f>IF(GA93="-","-",VLOOKUP($A93&amp;"-"&amp;GA$4,'04施策の客観指標'!$A$4:$AY$1029,COLUMN('04施策の客観指標'!$AY:$AY),FALSE))</f>
        <v>1</v>
      </c>
      <c r="GL93" s="856">
        <f>IF(GB93="-","-",VLOOKUP($A93&amp;"-"&amp;GB$4,'04施策の客観指標'!$A$4:$AY$1029,COLUMN('04施策の客観指標'!$AY:$AY),FALSE))</f>
        <v>1</v>
      </c>
      <c r="GM93" s="856" t="str">
        <f>IF(GC93="-","-",VLOOKUP($A93&amp;"-"&amp;GC$4,'04施策の客観指標'!$A$4:$AY$1029,COLUMN('04施策の客観指標'!$AY:$AY),FALSE))</f>
        <v>-</v>
      </c>
      <c r="GN93" s="856" t="str">
        <f>IF(GD93="-","-",VLOOKUP($A93&amp;"-"&amp;GD$4,'04施策の客観指標'!$A$4:$AY$1029,COLUMN('04施策の客観指標'!$AY:$AY),FALSE))</f>
        <v>-</v>
      </c>
      <c r="GO93" s="856" t="str">
        <f>IF(GE93="-","-",VLOOKUP($A93&amp;"-"&amp;GE$4,'04施策の客観指標'!$A$4:$AY$1029,COLUMN('04施策の客観指標'!$AY:$AY),FALSE))</f>
        <v>-</v>
      </c>
      <c r="GP93" s="856" t="str">
        <f>IF(GF93="-","-",VLOOKUP($A93&amp;"-"&amp;GF$4,'04施策の客観指標'!$A$4:$AY$1029,COLUMN('04施策の客観指標'!$AY:$AY),FALSE))</f>
        <v>-</v>
      </c>
      <c r="GQ93" s="856" t="str">
        <f>IF(GG93="-","-",VLOOKUP($A93&amp;"-"&amp;GG$4,'04施策の客観指標'!$A$4:$AY$1029,COLUMN('04施策の客観指標'!$AY:$AY),FALSE))</f>
        <v>-</v>
      </c>
      <c r="GR93" s="856" t="str">
        <f>IF(GH93="-","-",VLOOKUP($A93&amp;"-"&amp;GH$4,'04施策の客観指標'!$A$4:$AY$1029,COLUMN('04施策の客観指標'!$AY:$AY),FALSE))</f>
        <v>-</v>
      </c>
      <c r="GS93" s="856" t="str">
        <f>IF(GI93="-","-",VLOOKUP($A93&amp;"-"&amp;GI$4,'04施策の客観指標'!$A$4:$AY$1029,COLUMN('04施策の客観指標'!$AY:$AY),FALSE))</f>
        <v>-</v>
      </c>
      <c r="GT93" s="879">
        <f t="shared" si="335"/>
        <v>2</v>
      </c>
      <c r="GU93" s="877">
        <f t="shared" si="336"/>
        <v>4</v>
      </c>
      <c r="GV93" s="878">
        <f t="shared" si="337"/>
        <v>3</v>
      </c>
      <c r="GW93" s="878" t="str">
        <f t="shared" si="338"/>
        <v/>
      </c>
      <c r="GX93" s="878" t="str">
        <f t="shared" si="339"/>
        <v/>
      </c>
      <c r="GY93" s="878" t="str">
        <f t="shared" si="340"/>
        <v/>
      </c>
      <c r="GZ93" s="878" t="str">
        <f t="shared" si="341"/>
        <v/>
      </c>
      <c r="HA93" s="878" t="str">
        <f t="shared" si="342"/>
        <v/>
      </c>
      <c r="HB93" s="878" t="str">
        <f t="shared" si="343"/>
        <v/>
      </c>
      <c r="HC93" s="878" t="str">
        <f t="shared" si="344"/>
        <v/>
      </c>
      <c r="HD93" s="855">
        <f t="shared" si="345"/>
        <v>0.875</v>
      </c>
      <c r="HE93" s="877" t="str">
        <f>IF($K93="○",VLOOKUP($C93&amp;"-"&amp;HE$4,'05市民生活実感調査'!$A$3:$BC$218,COLUMN('05市民生活実感調査'!$AS:$AS),FALSE),"-")</f>
        <v>c</v>
      </c>
      <c r="HF93" s="878" t="str">
        <f>IF($L93="○",VLOOKUP($C93&amp;"-"&amp;HF$4,'05市民生活実感調査'!$A$3:$BC$218,COLUMN('05市民生活実感調査'!$AS:$AS),FALSE),"-")</f>
        <v>-</v>
      </c>
      <c r="HG93" s="878" t="str">
        <f>IF($M93="○",VLOOKUP($C93&amp;"-"&amp;HG$4,'05市民生活実感調査'!$A$3:$BC$218,COLUMN('05市民生活実感調査'!$AS:$AS),FALSE),"-")</f>
        <v>-</v>
      </c>
      <c r="HH93" s="878" t="str">
        <f>IF($N93="○",VLOOKUP($C93&amp;"-"&amp;HH$4,'05市民生活実感調査'!$A$3:$BC$218,COLUMN('05市民生活実感調査'!$AS:$AS),FALSE),"-")</f>
        <v>-</v>
      </c>
      <c r="HI93" s="878" t="str">
        <f>IF($O93="○",VLOOKUP($C93&amp;"-"&amp;HI$4,'05市民生活実感調査'!$A$3:$BC$218,COLUMN('05市民生活実感調査'!$AS:$AS),FALSE),"-")</f>
        <v>-</v>
      </c>
      <c r="HJ93" s="878" t="str">
        <f>IF($P93="○",VLOOKUP($C93&amp;"-"&amp;HJ$4,'05市民生活実感調査'!$A$3:$BC$218,COLUMN('05市民生活実感調査'!$AS:$AS),FALSE),"-")</f>
        <v>-</v>
      </c>
      <c r="HK93" s="878" t="str">
        <f>IF($Q93="○",VLOOKUP($C93&amp;"-"&amp;HK$4,'05市民生活実感調査'!$A$3:$BC$218,COLUMN('05市民生活実感調査'!$AS:$AS),FALSE),"-")</f>
        <v>-</v>
      </c>
      <c r="HL93" s="878" t="str">
        <f>IF($R93="○",VLOOKUP($C93&amp;"-"&amp;HL$4,'05市民生活実感調査'!$A$3:$BC$218,COLUMN('05市民生活実感調査'!$AS:$AS),FALSE),"-")</f>
        <v>-</v>
      </c>
      <c r="HM93" s="879" t="str">
        <f t="shared" si="346"/>
        <v>c</v>
      </c>
      <c r="HN93" s="877">
        <f t="shared" si="347"/>
        <v>2</v>
      </c>
      <c r="HO93" s="878" t="str">
        <f t="shared" si="348"/>
        <v/>
      </c>
      <c r="HP93" s="878" t="str">
        <f t="shared" si="349"/>
        <v/>
      </c>
      <c r="HQ93" s="878" t="str">
        <f t="shared" si="350"/>
        <v/>
      </c>
      <c r="HR93" s="878" t="str">
        <f t="shared" si="351"/>
        <v/>
      </c>
      <c r="HS93" s="878" t="str">
        <f t="shared" si="352"/>
        <v/>
      </c>
      <c r="HT93" s="878" t="str">
        <f t="shared" si="353"/>
        <v/>
      </c>
      <c r="HU93" s="878" t="str">
        <f t="shared" si="354"/>
        <v/>
      </c>
      <c r="HV93" s="840">
        <f t="shared" si="355"/>
        <v>0.5</v>
      </c>
      <c r="HW93" s="876" t="str">
        <f t="shared" si="356"/>
        <v>客観指標</v>
      </c>
      <c r="HX93" s="863" t="str">
        <f t="shared" si="357"/>
        <v>新築建築物の中で、最低基準よりも高い水準を満たす良質な建築物の占める割合が増えることを目標としているため、客観指標評価を重視する。</v>
      </c>
      <c r="HY93" s="877" t="str">
        <f>VLOOKUP(GJ93&amp;HM93&amp;HW93,プルダウン!$AC$2:$AD$71,2,FALSE)</f>
        <v>B</v>
      </c>
      <c r="HZ93" s="859" t="str">
        <f>VLOOKUP(HY93,プルダウン!$A$1:$B$6,2,FALSE)</f>
        <v>政策の目的がかなり達成されている</v>
      </c>
      <c r="IA93" s="860"/>
      <c r="IB93" s="859"/>
      <c r="IC93" s="889" t="str">
        <f>VLOOKUP($A93&amp;"-"&amp;IC$4,'04施策の客観指標'!$A$4:$AY$1029,COLUMN('04施策の客観指標'!$AW:$AW),FALSE)</f>
        <v>a</v>
      </c>
      <c r="ID93" s="878" t="str">
        <f>VLOOKUP($A93&amp;"-"&amp;ID$4,'04施策の客観指標'!$A$4:$AY$1029,COLUMN('04施策の客観指標'!$AW:$AW),FALSE)</f>
        <v>c</v>
      </c>
      <c r="IE93" s="878" t="str">
        <f>VLOOKUP($A93&amp;"-"&amp;IE$4,'04施策の客観指標'!$A$4:$AY$1029,COLUMN('04施策の客観指標'!$AW:$AW),FALSE)</f>
        <v>-</v>
      </c>
      <c r="IF93" s="878" t="str">
        <f>VLOOKUP($A93&amp;"-"&amp;IF$4,'04施策の客観指標'!$A$4:$AY$1029,COLUMN('04施策の客観指標'!$AW:$AW),FALSE)</f>
        <v>-</v>
      </c>
      <c r="IG93" s="878" t="str">
        <f>VLOOKUP($A93&amp;"-"&amp;IG$4,'04施策の客観指標'!$A$4:$AY$1029,COLUMN('04施策の客観指標'!$AW:$AW),FALSE)</f>
        <v>-</v>
      </c>
      <c r="IH93" s="878" t="str">
        <f>VLOOKUP($A93&amp;"-"&amp;IH$4,'04施策の客観指標'!$A$4:$AY$1029,COLUMN('04施策の客観指標'!$AW:$AW),FALSE)</f>
        <v>-</v>
      </c>
      <c r="II93" s="878" t="str">
        <f>VLOOKUP($A93&amp;"-"&amp;II$4,'04施策の客観指標'!$A$4:$AY$1029,COLUMN('04施策の客観指標'!$AW:$AW),FALSE)</f>
        <v>-</v>
      </c>
      <c r="IJ93" s="878" t="str">
        <f>VLOOKUP($A93&amp;"-"&amp;IJ$4,'04施策の客観指標'!$A$4:$AY$1029,COLUMN('04施策の客観指標'!$AW:$AW),FALSE)</f>
        <v>-</v>
      </c>
      <c r="IK93" s="878" t="str">
        <f>VLOOKUP($A93&amp;"-"&amp;IK$4,'04施策の客観指標'!$A$4:$AY$1029,COLUMN('04施策の客観指標'!$AW:$AW),FALSE)</f>
        <v>-</v>
      </c>
      <c r="IL93" s="879" t="str">
        <f t="shared" si="358"/>
        <v>b</v>
      </c>
      <c r="IM93" s="856">
        <f>IF(IC93="-","-",VLOOKUP($A93&amp;"-"&amp;IC$4,'04施策の客観指標'!$A$4:$AY$1029,COLUMN('04施策の客観指標'!$AY:$AY),FALSE))</f>
        <v>1</v>
      </c>
      <c r="IN93" s="856">
        <f>IF(ID93="-","-",VLOOKUP($A93&amp;"-"&amp;ID$4,'04施策の客観指標'!$A$4:$AY$1029,COLUMN('04施策の客観指標'!$AY:$AY),FALSE))</f>
        <v>1</v>
      </c>
      <c r="IO93" s="856" t="str">
        <f>IF(IE93="-","-",VLOOKUP($A93&amp;"-"&amp;IE$4,'04施策の客観指標'!$A$4:$AY$1029,COLUMN('04施策の客観指標'!$AY:$AY),FALSE))</f>
        <v>-</v>
      </c>
      <c r="IP93" s="856" t="str">
        <f>IF(IF93="-","-",VLOOKUP($A93&amp;"-"&amp;IF$4,'04施策の客観指標'!$A$4:$AY$1029,COLUMN('04施策の客観指標'!$AY:$AY),FALSE))</f>
        <v>-</v>
      </c>
      <c r="IQ93" s="856" t="str">
        <f>IF(IG93="-","-",VLOOKUP($A93&amp;"-"&amp;IG$4,'04施策の客観指標'!$A$4:$AY$1029,COLUMN('04施策の客観指標'!$AY:$AY),FALSE))</f>
        <v>-</v>
      </c>
      <c r="IR93" s="856" t="str">
        <f>IF(IH93="-","-",VLOOKUP($A93&amp;"-"&amp;IH$4,'04施策の客観指標'!$A$4:$AY$1029,COLUMN('04施策の客観指標'!$AY:$AY),FALSE))</f>
        <v>-</v>
      </c>
      <c r="IS93" s="856" t="str">
        <f>IF(II93="-","-",VLOOKUP($A93&amp;"-"&amp;II$4,'04施策の客観指標'!$A$4:$AY$1029,COLUMN('04施策の客観指標'!$AY:$AY),FALSE))</f>
        <v>-</v>
      </c>
      <c r="IT93" s="856" t="str">
        <f>IF(IJ93="-","-",VLOOKUP($A93&amp;"-"&amp;IJ$4,'04施策の客観指標'!$A$4:$AY$1029,COLUMN('04施策の客観指標'!$AY:$AY),FALSE))</f>
        <v>-</v>
      </c>
      <c r="IU93" s="856" t="str">
        <f>IF(IK93="-","-",VLOOKUP($A93&amp;"-"&amp;IK$4,'04施策の客観指標'!$A$4:$AY$1029,COLUMN('04施策の客観指標'!$AY:$AY),FALSE))</f>
        <v>-</v>
      </c>
      <c r="IV93" s="879">
        <f t="shared" si="359"/>
        <v>2</v>
      </c>
      <c r="IW93" s="877">
        <f t="shared" si="360"/>
        <v>4</v>
      </c>
      <c r="IX93" s="878">
        <f t="shared" si="361"/>
        <v>2</v>
      </c>
      <c r="IY93" s="878" t="str">
        <f t="shared" si="362"/>
        <v/>
      </c>
      <c r="IZ93" s="878" t="str">
        <f t="shared" si="363"/>
        <v/>
      </c>
      <c r="JA93" s="878" t="str">
        <f t="shared" si="364"/>
        <v/>
      </c>
      <c r="JB93" s="878" t="str">
        <f t="shared" si="365"/>
        <v/>
      </c>
      <c r="JC93" s="878" t="str">
        <f t="shared" si="366"/>
        <v/>
      </c>
      <c r="JD93" s="878" t="str">
        <f t="shared" si="367"/>
        <v/>
      </c>
      <c r="JE93" s="878" t="str">
        <f t="shared" si="368"/>
        <v/>
      </c>
      <c r="JF93" s="855">
        <f t="shared" si="369"/>
        <v>0.75</v>
      </c>
      <c r="JG93" s="877" t="str">
        <f>IF($K93="○",VLOOKUP($C93&amp;"-"&amp;JG$4,'05市民生活実感調査'!$A$3:$BC$218,COLUMN('05市民生活実感調査'!$BC:$BC),FALSE),"-")</f>
        <v>c</v>
      </c>
      <c r="JH93" s="878" t="str">
        <f>IF($L93="○",VLOOKUP($C93&amp;"-"&amp;JH$4,'05市民生活実感調査'!$A$3:$BC$218,COLUMN('05市民生活実感調査'!$BC:$BC),FALSE),"-")</f>
        <v>-</v>
      </c>
      <c r="JI93" s="878" t="str">
        <f>IF($M93="○",VLOOKUP($C93&amp;"-"&amp;JI$4,'05市民生活実感調査'!$A$3:$BC$218,COLUMN('05市民生活実感調査'!$BC:$BC),FALSE),"-")</f>
        <v>-</v>
      </c>
      <c r="JJ93" s="878" t="str">
        <f>IF($N93="○",VLOOKUP($C93&amp;"-"&amp;JJ$4,'05市民生活実感調査'!$A$3:$BC$218,COLUMN('05市民生活実感調査'!$BC:$BC),FALSE),"-")</f>
        <v>-</v>
      </c>
      <c r="JK93" s="878" t="str">
        <f>IF($O93="○",VLOOKUP($C93&amp;"-"&amp;JK$4,'05市民生活実感調査'!$A$3:$BC$218,COLUMN('05市民生活実感調査'!$BC:$BC),FALSE),"-")</f>
        <v>-</v>
      </c>
      <c r="JL93" s="878" t="str">
        <f>IF($P93="○",VLOOKUP($C93&amp;"-"&amp;JL$4,'05市民生活実感調査'!$A$3:$BC$218,COLUMN('05市民生活実感調査'!$BC:$BC),FALSE),"-")</f>
        <v>-</v>
      </c>
      <c r="JM93" s="878" t="str">
        <f>IF($Q93="○",VLOOKUP($C93&amp;"-"&amp;JM$4,'05市民生活実感調査'!$A$3:$BC$218,COLUMN('05市民生活実感調査'!$BC:$BC),FALSE),"-")</f>
        <v>-</v>
      </c>
      <c r="JN93" s="878" t="str">
        <f>IF($R93="○",VLOOKUP($C93&amp;"-"&amp;JN$4,'05市民生活実感調査'!$A$3:$BC$218,COLUMN('05市民生活実感調査'!$BC:$BC),FALSE),"-")</f>
        <v>-</v>
      </c>
      <c r="JO93" s="879" t="str">
        <f t="shared" si="370"/>
        <v>c</v>
      </c>
      <c r="JP93" s="877">
        <f t="shared" si="371"/>
        <v>2</v>
      </c>
      <c r="JQ93" s="878" t="str">
        <f t="shared" si="372"/>
        <v/>
      </c>
      <c r="JR93" s="878" t="str">
        <f t="shared" si="373"/>
        <v/>
      </c>
      <c r="JS93" s="878" t="str">
        <f t="shared" si="374"/>
        <v/>
      </c>
      <c r="JT93" s="878" t="str">
        <f t="shared" si="375"/>
        <v/>
      </c>
      <c r="JU93" s="878" t="str">
        <f t="shared" si="376"/>
        <v/>
      </c>
      <c r="JV93" s="878" t="str">
        <f t="shared" si="377"/>
        <v/>
      </c>
      <c r="JW93" s="878" t="str">
        <f t="shared" si="378"/>
        <v/>
      </c>
      <c r="JX93" s="840">
        <f t="shared" si="379"/>
        <v>0.5</v>
      </c>
      <c r="JY93" s="876" t="str">
        <f t="shared" si="405"/>
        <v>客観指標</v>
      </c>
      <c r="JZ93" s="863" t="str">
        <f t="shared" si="380"/>
        <v>新築建築物の中で、最低基準よりも高い水準を満たす良質な建築物の占める割合が増えることを目標としているため、客観指標評価を重視する。</v>
      </c>
      <c r="KA93" s="877" t="str">
        <f>VLOOKUP(IL93&amp;JO93&amp;JY93,プルダウン!$AC$2:$AD$71,2,FALSE)</f>
        <v>B</v>
      </c>
      <c r="KB93" s="859" t="str">
        <f>VLOOKUP(KA93,プルダウン!$A$1:$B$6,2,FALSE)</f>
        <v>政策の目的がかなり達成されている</v>
      </c>
      <c r="KC93" s="860"/>
      <c r="KD93" s="859"/>
      <c r="KE93" s="883" t="str">
        <f>VLOOKUP($A93&amp;"-"&amp;KE$4,'04施策の客観指標'!$A$4:$AY$1029,COLUMN('04施策の客観指標'!$AX:$AX),FALSE)</f>
        <v>a</v>
      </c>
      <c r="KF93" s="813" t="str">
        <f>VLOOKUP($A93&amp;"-"&amp;KF$4,'04施策の客観指標'!$A$4:$AY$1029,COLUMN('04施策の客観指標'!$AX:$AX),FALSE)</f>
        <v>d</v>
      </c>
      <c r="KG93" s="813" t="str">
        <f>VLOOKUP($A93&amp;"-"&amp;KG$4,'04施策の客観指標'!$A$4:$AY$1029,COLUMN('04施策の客観指標'!$AX:$AX),FALSE)</f>
        <v>-</v>
      </c>
      <c r="KH93" s="813" t="str">
        <f>VLOOKUP($A93&amp;"-"&amp;KH$4,'04施策の客観指標'!$A$4:$AY$1029,COLUMN('04施策の客観指標'!$AX:$AX),FALSE)</f>
        <v>-</v>
      </c>
      <c r="KI93" s="813" t="str">
        <f>VLOOKUP($A93&amp;"-"&amp;KI$4,'04施策の客観指標'!$A$4:$AY$1029,COLUMN('04施策の客観指標'!$AX:$AX),FALSE)</f>
        <v>-</v>
      </c>
      <c r="KJ93" s="813" t="str">
        <f>VLOOKUP($A93&amp;"-"&amp;KJ$4,'04施策の客観指標'!$A$4:$AY$1029,COLUMN('04施策の客観指標'!$AX:$AX),FALSE)</f>
        <v>-</v>
      </c>
      <c r="KK93" s="813" t="str">
        <f>VLOOKUP($A93&amp;"-"&amp;KK$4,'04施策の客観指標'!$A$4:$AY$1029,COLUMN('04施策の客観指標'!$AX:$AX),FALSE)</f>
        <v>-</v>
      </c>
      <c r="KL93" s="813" t="str">
        <f>VLOOKUP($A93&amp;"-"&amp;KL$4,'04施策の客観指標'!$A$4:$AY$1029,COLUMN('04施策の客観指標'!$AX:$AX),FALSE)</f>
        <v>-</v>
      </c>
      <c r="KM93" s="813" t="str">
        <f>VLOOKUP($A93&amp;"-"&amp;KM$4,'04施策の客観指標'!$A$4:$AY$1029,COLUMN('04施策の客観指標'!$AX:$AX),FALSE)</f>
        <v>-</v>
      </c>
      <c r="KN93" s="814" t="str">
        <f t="shared" si="381"/>
        <v>b</v>
      </c>
      <c r="KO93" s="423">
        <f>IF(KE93="-","-",VLOOKUP($A93&amp;"-"&amp;KE$4,'04施策の客観指標'!$A$4:$AY$1029,COLUMN('04施策の客観指標'!$AY:$AY),FALSE))</f>
        <v>1</v>
      </c>
      <c r="KP93" s="423">
        <f>IF(KF93="-","-",VLOOKUP($A93&amp;"-"&amp;KF$4,'04施策の客観指標'!$A$4:$AY$1029,COLUMN('04施策の客観指標'!$AY:$AY),FALSE))</f>
        <v>1</v>
      </c>
      <c r="KQ93" s="423" t="str">
        <f>IF(KG93="-","-",VLOOKUP($A93&amp;"-"&amp;KG$4,'04施策の客観指標'!$A$4:$AY$1029,COLUMN('04施策の客観指標'!$AY:$AY),FALSE))</f>
        <v>-</v>
      </c>
      <c r="KR93" s="423" t="str">
        <f>IF(KH93="-","-",VLOOKUP($A93&amp;"-"&amp;KH$4,'04施策の客観指標'!$A$4:$AY$1029,COLUMN('04施策の客観指標'!$AY:$AY),FALSE))</f>
        <v>-</v>
      </c>
      <c r="KS93" s="423" t="str">
        <f>IF(KI93="-","-",VLOOKUP($A93&amp;"-"&amp;KI$4,'04施策の客観指標'!$A$4:$AY$1029,COLUMN('04施策の客観指標'!$AY:$AY),FALSE))</f>
        <v>-</v>
      </c>
      <c r="KT93" s="423" t="str">
        <f>IF(KJ93="-","-",VLOOKUP($A93&amp;"-"&amp;KJ$4,'04施策の客観指標'!$A$4:$AY$1029,COLUMN('04施策の客観指標'!$AY:$AY),FALSE))</f>
        <v>-</v>
      </c>
      <c r="KU93" s="423" t="str">
        <f>IF(KK93="-","-",VLOOKUP($A93&amp;"-"&amp;KK$4,'04施策の客観指標'!$A$4:$AY$1029,COLUMN('04施策の客観指標'!$AY:$AY),FALSE))</f>
        <v>-</v>
      </c>
      <c r="KV93" s="423" t="str">
        <f>IF(KL93="-","-",VLOOKUP($A93&amp;"-"&amp;KL$4,'04施策の客観指標'!$A$4:$AY$1029,COLUMN('04施策の客観指標'!$AY:$AY),FALSE))</f>
        <v>-</v>
      </c>
      <c r="KW93" s="423" t="str">
        <f>IF(KM93="-","-",VLOOKUP($A93&amp;"-"&amp;KM$4,'04施策の客観指標'!$A$4:$AY$1029,COLUMN('04施策の客観指標'!$AY:$AY),FALSE))</f>
        <v>-</v>
      </c>
      <c r="KX93" s="234">
        <f t="shared" si="382"/>
        <v>2</v>
      </c>
      <c r="KY93" s="237">
        <f t="shared" si="383"/>
        <v>4</v>
      </c>
      <c r="KZ93" s="187">
        <f t="shared" si="384"/>
        <v>1</v>
      </c>
      <c r="LA93" s="187" t="str">
        <f t="shared" si="385"/>
        <v/>
      </c>
      <c r="LB93" s="187" t="str">
        <f t="shared" si="386"/>
        <v/>
      </c>
      <c r="LC93" s="187" t="str">
        <f t="shared" si="387"/>
        <v/>
      </c>
      <c r="LD93" s="187" t="str">
        <f t="shared" si="388"/>
        <v/>
      </c>
      <c r="LE93" s="187" t="str">
        <f t="shared" si="389"/>
        <v/>
      </c>
      <c r="LF93" s="187" t="str">
        <f t="shared" si="390"/>
        <v/>
      </c>
      <c r="LG93" s="187" t="str">
        <f t="shared" si="391"/>
        <v/>
      </c>
      <c r="LH93" s="240">
        <f t="shared" si="392"/>
        <v>0.625</v>
      </c>
      <c r="LI93" s="820" t="str">
        <f>IF($K93="○",VLOOKUP($C93&amp;"-"&amp;LI$4,'05市民生活実感調査'!$A$3:$BM$218,COLUMN('05市民生活実感調査'!$BM:$BM),FALSE),"-")</f>
        <v>c</v>
      </c>
      <c r="LJ93" s="821" t="str">
        <f>IF($L93="○",VLOOKUP($C93&amp;"-"&amp;LJ$4,'05市民生活実感調査'!$A$3:$BM$218,COLUMN('05市民生活実感調査'!$BM:$BM),FALSE),"-")</f>
        <v>-</v>
      </c>
      <c r="LK93" s="821" t="str">
        <f>IF($M93="○",VLOOKUP($C93&amp;"-"&amp;LK$4,'05市民生活実感調査'!$A$3:$BM$218,COLUMN('05市民生活実感調査'!$BM:$BM),FALSE),"-")</f>
        <v>-</v>
      </c>
      <c r="LL93" s="821" t="str">
        <f>IF($N93="○",VLOOKUP($C93&amp;"-"&amp;LL$4,'05市民生活実感調査'!$A$3:$BM$218,COLUMN('05市民生活実感調査'!$BM:$BM),FALSE),"-")</f>
        <v>-</v>
      </c>
      <c r="LM93" s="821" t="str">
        <f>IF($O93="○",VLOOKUP($C93&amp;"-"&amp;LM$4,'05市民生活実感調査'!$A$3:$BM$218,COLUMN('05市民生活実感調査'!$BM:$BM),FALSE),"-")</f>
        <v>-</v>
      </c>
      <c r="LN93" s="821" t="str">
        <f>IF($P93="○",VLOOKUP($C93&amp;"-"&amp;LN$4,'05市民生活実感調査'!$A$3:$BM$218,COLUMN('05市民生活実感調査'!$BM:$BM),FALSE),"-")</f>
        <v>-</v>
      </c>
      <c r="LO93" s="821" t="str">
        <f>IF($Q93="○",VLOOKUP($C93&amp;"-"&amp;LO$4,'05市民生活実感調査'!$A$3:$BM$218,COLUMN('05市民生活実感調査'!$BM:$BM),FALSE),"-")</f>
        <v>-</v>
      </c>
      <c r="LP93" s="821" t="str">
        <f>IF($R93="○",VLOOKUP($C93&amp;"-"&amp;LP$4,'05市民生活実感調査'!$A$3:$BM$218,COLUMN('05市民生活実感調査'!$BM:$BM),FALSE),"-")</f>
        <v>-</v>
      </c>
      <c r="LQ93" s="822" t="str">
        <f t="shared" si="393"/>
        <v>c</v>
      </c>
      <c r="LR93" s="237">
        <f t="shared" si="394"/>
        <v>2</v>
      </c>
      <c r="LS93" s="187" t="str">
        <f t="shared" si="395"/>
        <v/>
      </c>
      <c r="LT93" s="187" t="str">
        <f t="shared" si="396"/>
        <v/>
      </c>
      <c r="LU93" s="187" t="str">
        <f t="shared" si="397"/>
        <v/>
      </c>
      <c r="LV93" s="187" t="str">
        <f t="shared" si="398"/>
        <v/>
      </c>
      <c r="LW93" s="187" t="str">
        <f t="shared" si="399"/>
        <v/>
      </c>
      <c r="LX93" s="187" t="str">
        <f t="shared" si="400"/>
        <v/>
      </c>
      <c r="LY93" s="187" t="str">
        <f t="shared" si="401"/>
        <v/>
      </c>
      <c r="LZ93" s="422">
        <f t="shared" si="402"/>
        <v>0.5</v>
      </c>
      <c r="MA93" s="103" t="str">
        <f t="shared" si="406"/>
        <v>客観指標</v>
      </c>
      <c r="MB93" s="104" t="str">
        <f t="shared" si="403"/>
        <v>新築建築物の中で、最低基準よりも高い水準を満たす良質な建築物の占める割合が増えることを目標としているため、客観指標評価を重視する。</v>
      </c>
      <c r="MC93" s="823" t="str">
        <f>VLOOKUP(KN93&amp;LQ93&amp;MA93,プルダウン!$AC$2:$AD$71,2,FALSE)</f>
        <v>B</v>
      </c>
      <c r="MD93" s="824" t="str">
        <f>VLOOKUP(MC93,プルダウン!$A$1:$B$6,2,FALSE)</f>
        <v>政策の目的がかなり達成されている</v>
      </c>
      <c r="ME93" s="91"/>
      <c r="MF93" s="190"/>
    </row>
    <row r="94" spans="1:344" ht="180" customHeight="1">
      <c r="A94" s="231">
        <v>2302</v>
      </c>
      <c r="B94" s="104" t="s">
        <v>246</v>
      </c>
      <c r="C94" s="237">
        <f t="shared" si="264"/>
        <v>23</v>
      </c>
      <c r="D94" s="190" t="str">
        <f>IFERROR(VLOOKUP(C94,プルダウン!$L$2:$M$28,2,FALSE),"-")</f>
        <v>建築物</v>
      </c>
      <c r="E94" s="104"/>
      <c r="F94" s="232" t="s">
        <v>1414</v>
      </c>
      <c r="G94" s="117" t="s">
        <v>1453</v>
      </c>
      <c r="H94" s="91"/>
      <c r="I94" s="117"/>
      <c r="J94" s="104"/>
      <c r="K94" s="420" t="s">
        <v>83</v>
      </c>
      <c r="L94" s="421" t="s">
        <v>383</v>
      </c>
      <c r="M94" s="421" t="s">
        <v>83</v>
      </c>
      <c r="N94" s="421" t="s">
        <v>83</v>
      </c>
      <c r="O94" s="421" t="s">
        <v>83</v>
      </c>
      <c r="P94" s="421" t="s">
        <v>83</v>
      </c>
      <c r="Q94" s="421" t="s">
        <v>83</v>
      </c>
      <c r="R94" s="422" t="s">
        <v>83</v>
      </c>
      <c r="S94" s="877" t="str">
        <f>VLOOKUP($A94&amp;"-"&amp;S$4,'04施策の客観指標'!$A$4:$AY$1029,COLUMN('04施策の客観指標'!$AS:$AS),FALSE)</f>
        <v>a</v>
      </c>
      <c r="T94" s="878" t="str">
        <f>VLOOKUP($A94&amp;"-"&amp;T$4,'04施策の客観指標'!$A$4:$AY$1029,COLUMN('04施策の客観指標'!$AS:$AS),FALSE)</f>
        <v>a</v>
      </c>
      <c r="U94" s="878" t="str">
        <f>VLOOKUP($A94&amp;"-"&amp;U$4,'04施策の客観指標'!$A$4:$AY$1029,COLUMN('04施策の客観指標'!$AS:$AS),FALSE)</f>
        <v>-</v>
      </c>
      <c r="V94" s="878" t="str">
        <f>VLOOKUP($A94&amp;"-"&amp;V$4,'04施策の客観指標'!$A$4:$AY$1029,COLUMN('04施策の客観指標'!$AS:$AS),FALSE)</f>
        <v>a</v>
      </c>
      <c r="W94" s="878" t="str">
        <f>VLOOKUP($A94&amp;"-"&amp;W$4,'04施策の客観指標'!$A$4:$AY$1029,COLUMN('04施策の客観指標'!$AS:$AS),FALSE)</f>
        <v>-</v>
      </c>
      <c r="X94" s="878" t="str">
        <f>VLOOKUP($A94&amp;"-"&amp;X$4,'04施策の客観指標'!$A$4:$AY$1029,COLUMN('04施策の客観指標'!$AS:$AS),FALSE)</f>
        <v>c</v>
      </c>
      <c r="Y94" s="878" t="str">
        <f>VLOOKUP($A94&amp;"-"&amp;Y$4,'04施策の客観指標'!$A$4:$AY$1029,COLUMN('04施策の客観指標'!$AS:$AS),FALSE)</f>
        <v>-</v>
      </c>
      <c r="Z94" s="878" t="str">
        <f>VLOOKUP($A94&amp;"-"&amp;Z$4,'04施策の客観指標'!$A$4:$AY$1029,COLUMN('04施策の客観指標'!$AS:$AS),FALSE)</f>
        <v>-</v>
      </c>
      <c r="AA94" s="852" t="str">
        <f>VLOOKUP($A94&amp;"-"&amp;AA$4,'04施策の客観指標'!$A$4:$AY$1029,COLUMN('04施策の客観指標'!$AS:$AS),FALSE)</f>
        <v>-</v>
      </c>
      <c r="AB94" s="876" t="str">
        <f t="shared" si="265"/>
        <v>a</v>
      </c>
      <c r="AC94" s="856">
        <v>1</v>
      </c>
      <c r="AD94" s="878">
        <v>1</v>
      </c>
      <c r="AE94" s="878" t="s">
        <v>83</v>
      </c>
      <c r="AF94" s="878">
        <v>1</v>
      </c>
      <c r="AG94" s="878" t="s">
        <v>83</v>
      </c>
      <c r="AH94" s="878">
        <v>1</v>
      </c>
      <c r="AI94" s="878" t="s">
        <v>83</v>
      </c>
      <c r="AJ94" s="878" t="s">
        <v>83</v>
      </c>
      <c r="AK94" s="878" t="s">
        <v>83</v>
      </c>
      <c r="AL94" s="879">
        <f t="shared" si="266"/>
        <v>4</v>
      </c>
      <c r="AM94" s="877">
        <f t="shared" si="267"/>
        <v>4</v>
      </c>
      <c r="AN94" s="878">
        <f t="shared" si="268"/>
        <v>4</v>
      </c>
      <c r="AO94" s="878" t="str">
        <f t="shared" si="269"/>
        <v/>
      </c>
      <c r="AP94" s="878">
        <f t="shared" si="270"/>
        <v>4</v>
      </c>
      <c r="AQ94" s="878" t="str">
        <f t="shared" si="271"/>
        <v/>
      </c>
      <c r="AR94" s="878">
        <f t="shared" si="272"/>
        <v>2</v>
      </c>
      <c r="AS94" s="878" t="str">
        <f t="shared" si="273"/>
        <v/>
      </c>
      <c r="AT94" s="878" t="str">
        <f t="shared" si="274"/>
        <v/>
      </c>
      <c r="AU94" s="852" t="str">
        <f t="shared" si="275"/>
        <v/>
      </c>
      <c r="AV94" s="855">
        <f t="shared" si="276"/>
        <v>0.875</v>
      </c>
      <c r="AW94" s="856" t="str">
        <f>IF($K94="○",VLOOKUP($C94&amp;"-"&amp;AW$4,'05市民生活実感調査'!$A$3:$BC$218,COLUMN('05市民生活実感調査'!$O:$O),FALSE),"-")</f>
        <v>-</v>
      </c>
      <c r="AX94" s="878" t="str">
        <f>IF($L94="○",VLOOKUP($C94&amp;"-"&amp;AX$4,'05市民生活実感調査'!$A$3:$BC$218,COLUMN('05市民生活実感調査'!$O:$O),FALSE),"-")</f>
        <v>b</v>
      </c>
      <c r="AY94" s="878" t="str">
        <f>IF($M94="○",VLOOKUP($C94&amp;"-"&amp;AY$4,'05市民生活実感調査'!$A$3:$BC$218,COLUMN('05市民生活実感調査'!$O:$O),FALSE),"-")</f>
        <v>-</v>
      </c>
      <c r="AZ94" s="878" t="str">
        <f>IF($N94="○",VLOOKUP($C94&amp;"-"&amp;AZ$4,'05市民生活実感調査'!$A$3:$BC$218,COLUMN('05市民生活実感調査'!$O:$O),FALSE),"-")</f>
        <v>-</v>
      </c>
      <c r="BA94" s="878" t="str">
        <f>IF($O94="○",VLOOKUP($C94&amp;"-"&amp;BA$4,'05市民生活実感調査'!$A$3:$BC$218,COLUMN('05市民生活実感調査'!$O:$O),FALSE),"-")</f>
        <v>-</v>
      </c>
      <c r="BB94" s="878" t="str">
        <f>IF($P94="○",VLOOKUP($C94&amp;"-"&amp;BB$4,'05市民生活実感調査'!$A$3:$BC$218,COLUMN('05市民生活実感調査'!$O:$O),FALSE),"-")</f>
        <v>-</v>
      </c>
      <c r="BC94" s="878" t="str">
        <f>IF($Q94="○",VLOOKUP($C94&amp;"-"&amp;BC$4,'05市民生活実感調査'!$A$3:$BC$218,COLUMN('05市民生活実感調査'!$O:$O),FALSE),"-")</f>
        <v>-</v>
      </c>
      <c r="BD94" s="878" t="str">
        <f>IF($R94="○",VLOOKUP($C94&amp;"-"&amp;BD$4,'05市民生活実感調査'!$A$3:$BC$218,COLUMN('05市民生活実感調査'!$O:$O),FALSE),"-")</f>
        <v>-</v>
      </c>
      <c r="BE94" s="879" t="str">
        <f t="shared" si="277"/>
        <v>b</v>
      </c>
      <c r="BF94" s="877" t="str">
        <f t="shared" si="278"/>
        <v/>
      </c>
      <c r="BG94" s="878">
        <f t="shared" si="279"/>
        <v>3</v>
      </c>
      <c r="BH94" s="878" t="str">
        <f t="shared" si="280"/>
        <v/>
      </c>
      <c r="BI94" s="878" t="str">
        <f t="shared" si="281"/>
        <v/>
      </c>
      <c r="BJ94" s="878" t="str">
        <f t="shared" si="282"/>
        <v/>
      </c>
      <c r="BK94" s="878" t="str">
        <f t="shared" si="283"/>
        <v/>
      </c>
      <c r="BL94" s="878" t="str">
        <f t="shared" si="284"/>
        <v/>
      </c>
      <c r="BM94" s="878" t="str">
        <f t="shared" si="285"/>
        <v/>
      </c>
      <c r="BN94" s="840">
        <f t="shared" si="286"/>
        <v>0.75</v>
      </c>
      <c r="BO94" s="880" t="s">
        <v>122</v>
      </c>
      <c r="BP94" s="863" t="s">
        <v>1945</v>
      </c>
      <c r="BQ94" s="877" t="s">
        <v>312</v>
      </c>
      <c r="BR94" s="887" t="str">
        <f>VLOOKUP(BQ94,プルダウン!$A$1:$B$6,2,FALSE)</f>
        <v>政策の目的が十分に達成されている</v>
      </c>
      <c r="BS94" s="860"/>
      <c r="BT94" s="887"/>
      <c r="BU94" s="863" t="s">
        <v>1460</v>
      </c>
      <c r="BV94" s="891" t="s">
        <v>1653</v>
      </c>
      <c r="BW94" s="889" t="str">
        <f>VLOOKUP($A94&amp;"-"&amp;BW$4,'04施策の客観指標'!$A$4:$AY$1029,COLUMN('04施策の客観指標'!$AT:$AT),FALSE)</f>
        <v>a</v>
      </c>
      <c r="BX94" s="878" t="str">
        <f>VLOOKUP($A94&amp;"-"&amp;BX$4,'04施策の客観指標'!$A$4:$AY$1029,COLUMN('04施策の客観指標'!$AT:$AT),FALSE)</f>
        <v>a</v>
      </c>
      <c r="BY94" s="878" t="str">
        <f>VLOOKUP($A94&amp;"-"&amp;BY$4,'04施策の客観指標'!$A$4:$AY$1029,COLUMN('04施策の客観指標'!$AT:$AT),FALSE)</f>
        <v>e</v>
      </c>
      <c r="BZ94" s="878" t="str">
        <f>VLOOKUP($A94&amp;"-"&amp;BZ$4,'04施策の客観指標'!$A$4:$AY$1029,COLUMN('04施策の客観指標'!$AT:$AT),FALSE)</f>
        <v>a</v>
      </c>
      <c r="CA94" s="878" t="str">
        <f>VLOOKUP($A94&amp;"-"&amp;CA$4,'04施策の客観指標'!$A$4:$AY$1029,COLUMN('04施策の客観指標'!$AT:$AT),FALSE)</f>
        <v>b</v>
      </c>
      <c r="CB94" s="878" t="str">
        <f>VLOOKUP($A94&amp;"-"&amp;CB$4,'04施策の客観指標'!$A$4:$AY$1029,COLUMN('04施策の客観指標'!$AT:$AT),FALSE)</f>
        <v>a</v>
      </c>
      <c r="CC94" s="878" t="str">
        <f>VLOOKUP($A94&amp;"-"&amp;CC$4,'04施策の客観指標'!$A$4:$AY$1029,COLUMN('04施策の客観指標'!$AT:$AT),FALSE)</f>
        <v>-</v>
      </c>
      <c r="CD94" s="878" t="str">
        <f>VLOOKUP($A94&amp;"-"&amp;CD$4,'04施策の客観指標'!$A$4:$AY$1029,COLUMN('04施策の客観指標'!$AT:$AT),FALSE)</f>
        <v>-</v>
      </c>
      <c r="CE94" s="852" t="str">
        <f>VLOOKUP($A94&amp;"-"&amp;CE$4,'04施策の客観指標'!$A$4:$AY$1029,COLUMN('04施策の客観指標'!$AT:$AT),FALSE)</f>
        <v>-</v>
      </c>
      <c r="CF94" s="879" t="str">
        <f t="shared" si="287"/>
        <v>b</v>
      </c>
      <c r="CG94" s="856">
        <f>IF(BW94="-","-",VLOOKUP($A94&amp;"-"&amp;BW$4,'04施策の客観指標'!$A$4:$AY$1029,COLUMN('04施策の客観指標'!$AY:$AY),FALSE))</f>
        <v>1</v>
      </c>
      <c r="CH94" s="856">
        <f>IF(BX94="-","-",VLOOKUP($A94&amp;"-"&amp;BX$4,'04施策の客観指標'!$A$4:$AY$1029,COLUMN('04施策の客観指標'!$AY:$AY),FALSE))</f>
        <v>1</v>
      </c>
      <c r="CI94" s="856">
        <f>IF(BY94="-","-",VLOOKUP($A94&amp;"-"&amp;BY$4,'04施策の客観指標'!$A$4:$AY$1029,COLUMN('04施策の客観指標'!$AY:$AY),FALSE))</f>
        <v>1</v>
      </c>
      <c r="CJ94" s="856">
        <f>IF(BZ94="-","-",VLOOKUP($A94&amp;"-"&amp;BZ$4,'04施策の客観指標'!$A$4:$AY$1029,COLUMN('04施策の客観指標'!$AY:$AY),FALSE))</f>
        <v>1</v>
      </c>
      <c r="CK94" s="856">
        <f>IF(CA94="-","-",VLOOKUP($A94&amp;"-"&amp;CA$4,'04施策の客観指標'!$A$4:$AY$1029,COLUMN('04施策の客観指標'!$AY:$AY),FALSE))</f>
        <v>1</v>
      </c>
      <c r="CL94" s="856">
        <f>IF(CB94="-","-",VLOOKUP($A94&amp;"-"&amp;CB$4,'04施策の客観指標'!$A$4:$AY$1029,COLUMN('04施策の客観指標'!$AY:$AY),FALSE))</f>
        <v>1</v>
      </c>
      <c r="CM94" s="856" t="str">
        <f>IF(CC94="-","-",VLOOKUP($A94&amp;"-"&amp;CC$4,'04施策の客観指標'!$A$4:$AY$1029,COLUMN('04施策の客観指標'!$AY:$AY),FALSE))</f>
        <v>-</v>
      </c>
      <c r="CN94" s="856" t="str">
        <f>IF(CD94="-","-",VLOOKUP($A94&amp;"-"&amp;CD$4,'04施策の客観指標'!$A$4:$AY$1029,COLUMN('04施策の客観指標'!$AY:$AY),FALSE))</f>
        <v>-</v>
      </c>
      <c r="CO94" s="856" t="str">
        <f>IF(CE94="-","-",VLOOKUP($A94&amp;"-"&amp;CE$4,'04施策の客観指標'!$A$4:$AY$1029,COLUMN('04施策の客観指標'!$AY:$AY),FALSE))</f>
        <v>-</v>
      </c>
      <c r="CP94" s="879">
        <f t="shared" si="288"/>
        <v>6</v>
      </c>
      <c r="CQ94" s="877">
        <f t="shared" si="289"/>
        <v>4</v>
      </c>
      <c r="CR94" s="878">
        <f t="shared" si="290"/>
        <v>4</v>
      </c>
      <c r="CS94" s="878">
        <f t="shared" si="291"/>
        <v>0</v>
      </c>
      <c r="CT94" s="878">
        <f t="shared" si="292"/>
        <v>4</v>
      </c>
      <c r="CU94" s="878">
        <f t="shared" si="293"/>
        <v>3</v>
      </c>
      <c r="CV94" s="878">
        <f t="shared" si="294"/>
        <v>4</v>
      </c>
      <c r="CW94" s="878" t="str">
        <f t="shared" si="295"/>
        <v/>
      </c>
      <c r="CX94" s="878" t="str">
        <f t="shared" si="296"/>
        <v/>
      </c>
      <c r="CY94" s="878" t="str">
        <f t="shared" si="297"/>
        <v/>
      </c>
      <c r="CZ94" s="855">
        <f t="shared" si="298"/>
        <v>0.79166666666666663</v>
      </c>
      <c r="DA94" s="877" t="str">
        <f>IF($K94="○",VLOOKUP($C94&amp;"-"&amp;DA$4,'05市民生活実感調査'!$A$3:$BC$218,COLUMN('05市民生活実感調査'!$Y:$Y),FALSE),"-")</f>
        <v>-</v>
      </c>
      <c r="DB94" s="878" t="str">
        <f>IF($L94="○",VLOOKUP($C94&amp;"-"&amp;DB$4,'05市民生活実感調査'!$A$3:$BC$218,COLUMN('05市民生活実感調査'!$Y:$Y),FALSE),"-")</f>
        <v>c</v>
      </c>
      <c r="DC94" s="878" t="str">
        <f>IF($M94="○",VLOOKUP($C94&amp;"-"&amp;DC$4,'05市民生活実感調査'!$A$3:$BC$218,COLUMN('05市民生活実感調査'!$Y:$Y),FALSE),"-")</f>
        <v>-</v>
      </c>
      <c r="DD94" s="878" t="str">
        <f>IF($N94="○",VLOOKUP($C94&amp;"-"&amp;DD$4,'05市民生活実感調査'!$A$3:$BC$218,COLUMN('05市民生活実感調査'!$Y:$Y),FALSE),"-")</f>
        <v>-</v>
      </c>
      <c r="DE94" s="878" t="str">
        <f>IF($O94="○",VLOOKUP($C94&amp;"-"&amp;DE$4,'05市民生活実感調査'!$A$3:$BC$218,COLUMN('05市民生活実感調査'!$Y:$Y),FALSE),"-")</f>
        <v>-</v>
      </c>
      <c r="DF94" s="878" t="str">
        <f>IF($P94="○",VLOOKUP($C94&amp;"-"&amp;DF$4,'05市民生活実感調査'!$A$3:$BC$218,COLUMN('05市民生活実感調査'!$Y:$Y),FALSE),"-")</f>
        <v>-</v>
      </c>
      <c r="DG94" s="878" t="str">
        <f>IF($Q94="○",VLOOKUP($C94&amp;"-"&amp;DG$4,'05市民生活実感調査'!$A$3:$BC$218,COLUMN('05市民生活実感調査'!$Y:$Y),FALSE),"-")</f>
        <v>-</v>
      </c>
      <c r="DH94" s="878" t="str">
        <f>IF($R94="○",VLOOKUP($C94&amp;"-"&amp;DH$4,'05市民生活実感調査'!$A$3:$BC$218,COLUMN('05市民生活実感調査'!$Y:$Y),FALSE),"-")</f>
        <v>-</v>
      </c>
      <c r="DI94" s="879" t="str">
        <f t="shared" si="299"/>
        <v>c</v>
      </c>
      <c r="DJ94" s="877" t="str">
        <f t="shared" si="300"/>
        <v/>
      </c>
      <c r="DK94" s="878">
        <f t="shared" si="301"/>
        <v>2</v>
      </c>
      <c r="DL94" s="878" t="str">
        <f t="shared" si="302"/>
        <v/>
      </c>
      <c r="DM94" s="878" t="str">
        <f t="shared" si="303"/>
        <v/>
      </c>
      <c r="DN94" s="878" t="str">
        <f t="shared" si="404"/>
        <v/>
      </c>
      <c r="DO94" s="878" t="str">
        <f t="shared" si="304"/>
        <v/>
      </c>
      <c r="DP94" s="878" t="str">
        <f t="shared" si="305"/>
        <v/>
      </c>
      <c r="DQ94" s="878" t="str">
        <f t="shared" si="306"/>
        <v/>
      </c>
      <c r="DR94" s="840">
        <f t="shared" si="307"/>
        <v>0.5</v>
      </c>
      <c r="DS94" s="876" t="str">
        <f t="shared" si="308"/>
        <v>客観指標</v>
      </c>
      <c r="DT94" s="863" t="str">
        <f t="shared" si="309"/>
        <v>既存ストックの安全性の向上は、すぐには市民に実感されにくいので客観指標評価を重視する。</v>
      </c>
      <c r="DU94" s="877" t="str">
        <f>VLOOKUP(CF94&amp;DI94&amp;DS94,プルダウン!$AC$2:$AD$71,2,FALSE)</f>
        <v>B</v>
      </c>
      <c r="DV94" s="859" t="str">
        <f>VLOOKUP(DU94,プルダウン!$A$1:$B$6,2,FALSE)</f>
        <v>政策の目的がかなり達成されている</v>
      </c>
      <c r="DW94" s="860"/>
      <c r="DX94" s="859"/>
      <c r="DY94" s="889" t="str">
        <f>VLOOKUP($A94&amp;"-"&amp;DY$4,'04施策の客観指標'!$A$4:$AY$1029,COLUMN('04施策の客観指標'!$AU:$AU),FALSE)</f>
        <v>a</v>
      </c>
      <c r="DZ94" s="878" t="str">
        <f>VLOOKUP($A94&amp;"-"&amp;DZ$4,'04施策の客観指標'!$A$4:$AY$1029,COLUMN('04施策の客観指標'!$AU:$AU),FALSE)</f>
        <v>a</v>
      </c>
      <c r="EA94" s="878" t="str">
        <f>VLOOKUP($A94&amp;"-"&amp;EA$4,'04施策の客観指標'!$A$4:$AY$1029,COLUMN('04施策の客観指標'!$AU:$AU),FALSE)</f>
        <v>d</v>
      </c>
      <c r="EB94" s="878" t="str">
        <f>VLOOKUP($A94&amp;"-"&amp;EB$4,'04施策の客観指標'!$A$4:$AY$1029,COLUMN('04施策の客観指標'!$AU:$AU),FALSE)</f>
        <v>a</v>
      </c>
      <c r="EC94" s="878" t="str">
        <f>VLOOKUP($A94&amp;"-"&amp;EC$4,'04施策の客観指標'!$A$4:$AY$1029,COLUMN('04施策の客観指標'!$AU:$AU),FALSE)</f>
        <v>b</v>
      </c>
      <c r="ED94" s="878" t="str">
        <f>VLOOKUP($A94&amp;"-"&amp;ED$4,'04施策の客観指標'!$A$4:$AY$1029,COLUMN('04施策の客観指標'!$AU:$AU),FALSE)</f>
        <v>a</v>
      </c>
      <c r="EE94" s="878" t="str">
        <f>VLOOKUP($A94&amp;"-"&amp;EE$4,'04施策の客観指標'!$A$4:$AY$1029,COLUMN('04施策の客観指標'!$AU:$AU),FALSE)</f>
        <v>-</v>
      </c>
      <c r="EF94" s="878" t="str">
        <f>VLOOKUP($A94&amp;"-"&amp;EF$4,'04施策の客観指標'!$A$4:$AY$1029,COLUMN('04施策の客観指標'!$AU:$AU),FALSE)</f>
        <v>-</v>
      </c>
      <c r="EG94" s="878" t="str">
        <f>VLOOKUP($A94&amp;"-"&amp;EG$4,'04施策の客観指標'!$A$4:$AY$1029,COLUMN('04施策の客観指標'!$AU:$AU),FALSE)</f>
        <v>-</v>
      </c>
      <c r="EH94" s="879" t="str">
        <f t="shared" si="310"/>
        <v>a</v>
      </c>
      <c r="EI94" s="895">
        <f>IF(DY94="-","-",VLOOKUP($A94&amp;"-"&amp;DY$4,'04施策の客観指標'!$A$4:$AY$1029,COLUMN('04施策の客観指標'!$AY:$AY),FALSE))</f>
        <v>1</v>
      </c>
      <c r="EJ94" s="895">
        <f>IF(DZ94="-","-",VLOOKUP($A94&amp;"-"&amp;DZ$4,'04施策の客観指標'!$A$4:$AY$1029,COLUMN('04施策の客観指標'!$AY:$AY),FALSE))</f>
        <v>1</v>
      </c>
      <c r="EK94" s="895">
        <f>IF(EA94="-","-",VLOOKUP($A94&amp;"-"&amp;EA$4,'04施策の客観指標'!$A$4:$AY$1029,COLUMN('04施策の客観指標'!$AY:$AY),FALSE))</f>
        <v>1</v>
      </c>
      <c r="EL94" s="895">
        <f>IF(EB94="-","-",VLOOKUP($A94&amp;"-"&amp;EB$4,'04施策の客観指標'!$A$4:$AY$1029,COLUMN('04施策の客観指標'!$AY:$AY),FALSE))</f>
        <v>1</v>
      </c>
      <c r="EM94" s="895">
        <f>IF(EC94="-","-",VLOOKUP($A94&amp;"-"&amp;EC$4,'04施策の客観指標'!$A$4:$AY$1029,COLUMN('04施策の客観指標'!$AY:$AY),FALSE))</f>
        <v>1</v>
      </c>
      <c r="EN94" s="895">
        <f>IF(ED94="-","-",VLOOKUP($A94&amp;"-"&amp;ED$4,'04施策の客観指標'!$A$4:$AY$1029,COLUMN('04施策の客観指標'!$AY:$AY),FALSE))</f>
        <v>1</v>
      </c>
      <c r="EO94" s="895" t="str">
        <f>IF(EE94="-","-",VLOOKUP($A94&amp;"-"&amp;EE$4,'04施策の客観指標'!$A$4:$AY$1029,COLUMN('04施策の客観指標'!$AY:$AY),FALSE))</f>
        <v>-</v>
      </c>
      <c r="EP94" s="895" t="str">
        <f>IF(EF94="-","-",VLOOKUP($A94&amp;"-"&amp;EF$4,'04施策の客観指標'!$A$4:$AY$1029,COLUMN('04施策の客観指標'!$AY:$AY),FALSE))</f>
        <v>-</v>
      </c>
      <c r="EQ94" s="895" t="str">
        <f>IF(EG94="-","-",VLOOKUP($A94&amp;"-"&amp;EG$4,'04施策の客観指標'!$A$4:$AY$1029,COLUMN('04施策の客観指標'!$AY:$AY),FALSE))</f>
        <v>-</v>
      </c>
      <c r="ER94" s="879">
        <f t="shared" si="311"/>
        <v>6</v>
      </c>
      <c r="ES94" s="877">
        <f t="shared" si="312"/>
        <v>4</v>
      </c>
      <c r="ET94" s="878">
        <f t="shared" si="313"/>
        <v>4</v>
      </c>
      <c r="EU94" s="878">
        <f t="shared" si="314"/>
        <v>1</v>
      </c>
      <c r="EV94" s="878">
        <f t="shared" si="315"/>
        <v>4</v>
      </c>
      <c r="EW94" s="878">
        <f t="shared" si="316"/>
        <v>3</v>
      </c>
      <c r="EX94" s="878">
        <f t="shared" si="317"/>
        <v>4</v>
      </c>
      <c r="EY94" s="878" t="str">
        <f t="shared" si="318"/>
        <v/>
      </c>
      <c r="EZ94" s="878" t="str">
        <f t="shared" si="319"/>
        <v/>
      </c>
      <c r="FA94" s="878" t="str">
        <f t="shared" si="320"/>
        <v/>
      </c>
      <c r="FB94" s="855">
        <f t="shared" si="321"/>
        <v>0.83333333333333337</v>
      </c>
      <c r="FC94" s="877" t="str">
        <f>IF($K94="○",VLOOKUP($C94&amp;"-"&amp;FC$4,'05市民生活実感調査'!$A$3:$BC$218,COLUMN('05市民生活実感調査'!$AI:$AI),FALSE),"-")</f>
        <v>-</v>
      </c>
      <c r="FD94" s="878" t="str">
        <f>IF($L94="○",VLOOKUP($C94&amp;"-"&amp;FD$4,'05市民生活実感調査'!$A$3:$BC$218,COLUMN('05市民生活実感調査'!$AI:$AI),FALSE),"-")</f>
        <v>c</v>
      </c>
      <c r="FE94" s="878" t="str">
        <f>IF($M94="○",VLOOKUP($C94&amp;"-"&amp;FE$4,'05市民生活実感調査'!$A$3:$BC$218,COLUMN('05市民生活実感調査'!$AI:$AI),FALSE),"-")</f>
        <v>-</v>
      </c>
      <c r="FF94" s="878" t="str">
        <f>IF($N94="○",VLOOKUP($C94&amp;"-"&amp;FF$4,'05市民生活実感調査'!$A$3:$BC$218,COLUMN('05市民生活実感調査'!$AI:$AI),FALSE),"-")</f>
        <v>-</v>
      </c>
      <c r="FG94" s="878" t="str">
        <f>IF($O94="○",VLOOKUP($C94&amp;"-"&amp;FG$4,'05市民生活実感調査'!$A$3:$BC$218,COLUMN('05市民生活実感調査'!$AI:$AI),FALSE),"-")</f>
        <v>-</v>
      </c>
      <c r="FH94" s="878" t="str">
        <f>IF($P94="○",VLOOKUP($C94&amp;"-"&amp;FH$4,'05市民生活実感調査'!$A$3:$BC$218,COLUMN('05市民生活実感調査'!$AI:$AI),FALSE),"-")</f>
        <v>-</v>
      </c>
      <c r="FI94" s="878" t="str">
        <f>IF($Q94="○",VLOOKUP($C94&amp;"-"&amp;FI$4,'05市民生活実感調査'!$A$3:$BC$218,COLUMN('05市民生活実感調査'!$AI:$AI),FALSE),"-")</f>
        <v>-</v>
      </c>
      <c r="FJ94" s="878" t="str">
        <f>IF($R94="○",VLOOKUP($C94&amp;"-"&amp;FJ$4,'05市民生活実感調査'!$A$3:$BC$218,COLUMN('05市民生活実感調査'!$AI:$AI),FALSE),"-")</f>
        <v>-</v>
      </c>
      <c r="FK94" s="879" t="str">
        <f t="shared" si="322"/>
        <v>c</v>
      </c>
      <c r="FL94" s="877" t="str">
        <f t="shared" si="323"/>
        <v/>
      </c>
      <c r="FM94" s="878">
        <f t="shared" si="324"/>
        <v>2</v>
      </c>
      <c r="FN94" s="878" t="str">
        <f t="shared" si="325"/>
        <v/>
      </c>
      <c r="FO94" s="878" t="str">
        <f t="shared" si="326"/>
        <v/>
      </c>
      <c r="FP94" s="878" t="str">
        <f t="shared" si="327"/>
        <v/>
      </c>
      <c r="FQ94" s="878" t="str">
        <f t="shared" si="328"/>
        <v/>
      </c>
      <c r="FR94" s="878" t="str">
        <f t="shared" si="329"/>
        <v/>
      </c>
      <c r="FS94" s="878" t="str">
        <f t="shared" si="330"/>
        <v/>
      </c>
      <c r="FT94" s="840">
        <f t="shared" si="331"/>
        <v>0.5</v>
      </c>
      <c r="FU94" s="876" t="str">
        <f t="shared" si="332"/>
        <v>客観指標</v>
      </c>
      <c r="FV94" s="863" t="str">
        <f t="shared" si="333"/>
        <v>既存ストックの安全性の向上は、すぐには市民に実感されにくいので客観指標評価を重視する。</v>
      </c>
      <c r="FW94" s="877" t="str">
        <f>VLOOKUP(EH94&amp;FK94&amp;FU94,プルダウン!$AC$2:$AD$71,2,FALSE)</f>
        <v>B</v>
      </c>
      <c r="FX94" s="859" t="str">
        <f>VLOOKUP(FW94,プルダウン!$A$1:$B$6,2,FALSE)</f>
        <v>政策の目的がかなり達成されている</v>
      </c>
      <c r="FY94" s="860"/>
      <c r="FZ94" s="859"/>
      <c r="GA94" s="889" t="str">
        <f>VLOOKUP($A94&amp;"-"&amp;GA$4,'04施策の客観指標'!$A$4:$AY$1029,COLUMN('04施策の客観指標'!$AV:$AV),FALSE)</f>
        <v>a</v>
      </c>
      <c r="GB94" s="878" t="str">
        <f>VLOOKUP($A94&amp;"-"&amp;GB$4,'04施策の客観指標'!$A$4:$AY$1029,COLUMN('04施策の客観指標'!$AV:$AV),FALSE)</f>
        <v>a</v>
      </c>
      <c r="GC94" s="878" t="str">
        <f>VLOOKUP($A94&amp;"-"&amp;GC$4,'04施策の客観指標'!$A$4:$AY$1029,COLUMN('04施策の客観指標'!$AV:$AV),FALSE)</f>
        <v>d</v>
      </c>
      <c r="GD94" s="878" t="str">
        <f>VLOOKUP($A94&amp;"-"&amp;GD$4,'04施策の客観指標'!$A$4:$AY$1029,COLUMN('04施策の客観指標'!$AV:$AV),FALSE)</f>
        <v>a</v>
      </c>
      <c r="GE94" s="878" t="str">
        <f>VLOOKUP($A94&amp;"-"&amp;GE$4,'04施策の客観指標'!$A$4:$AY$1029,COLUMN('04施策の客観指標'!$AV:$AV),FALSE)</f>
        <v>b</v>
      </c>
      <c r="GF94" s="878" t="str">
        <f>VLOOKUP($A94&amp;"-"&amp;GF$4,'04施策の客観指標'!$A$4:$AY$1029,COLUMN('04施策の客観指標'!$AV:$AV),FALSE)</f>
        <v>b</v>
      </c>
      <c r="GG94" s="878" t="str">
        <f>VLOOKUP($A94&amp;"-"&amp;GG$4,'04施策の客観指標'!$A$4:$AY$1029,COLUMN('04施策の客観指標'!$AV:$AV),FALSE)</f>
        <v>-</v>
      </c>
      <c r="GH94" s="878" t="str">
        <f>VLOOKUP($A94&amp;"-"&amp;GH$4,'04施策の客観指標'!$A$4:$AY$1029,COLUMN('04施策の客観指標'!$AV:$AV),FALSE)</f>
        <v>-</v>
      </c>
      <c r="GI94" s="878" t="str">
        <f>VLOOKUP($A94&amp;"-"&amp;GI$4,'04施策の客観指標'!$A$4:$AY$1029,COLUMN('04施策の客観指標'!$AV:$AV),FALSE)</f>
        <v>-</v>
      </c>
      <c r="GJ94" s="879" t="str">
        <f t="shared" si="334"/>
        <v>b</v>
      </c>
      <c r="GK94" s="856">
        <f>IF(GA94="-","-",VLOOKUP($A94&amp;"-"&amp;GA$4,'04施策の客観指標'!$A$4:$AY$1029,COLUMN('04施策の客観指標'!$AY:$AY),FALSE))</f>
        <v>1</v>
      </c>
      <c r="GL94" s="856">
        <f>IF(GB94="-","-",VLOOKUP($A94&amp;"-"&amp;GB$4,'04施策の客観指標'!$A$4:$AY$1029,COLUMN('04施策の客観指標'!$AY:$AY),FALSE))</f>
        <v>1</v>
      </c>
      <c r="GM94" s="856">
        <f>IF(GC94="-","-",VLOOKUP($A94&amp;"-"&amp;GC$4,'04施策の客観指標'!$A$4:$AY$1029,COLUMN('04施策の客観指標'!$AY:$AY),FALSE))</f>
        <v>1</v>
      </c>
      <c r="GN94" s="856">
        <f>IF(GD94="-","-",VLOOKUP($A94&amp;"-"&amp;GD$4,'04施策の客観指標'!$A$4:$AY$1029,COLUMN('04施策の客観指標'!$AY:$AY),FALSE))</f>
        <v>1</v>
      </c>
      <c r="GO94" s="856">
        <f>IF(GE94="-","-",VLOOKUP($A94&amp;"-"&amp;GE$4,'04施策の客観指標'!$A$4:$AY$1029,COLUMN('04施策の客観指標'!$AY:$AY),FALSE))</f>
        <v>1</v>
      </c>
      <c r="GP94" s="856">
        <f>IF(GF94="-","-",VLOOKUP($A94&amp;"-"&amp;GF$4,'04施策の客観指標'!$A$4:$AY$1029,COLUMN('04施策の客観指標'!$AY:$AY),FALSE))</f>
        <v>1</v>
      </c>
      <c r="GQ94" s="856" t="str">
        <f>IF(GG94="-","-",VLOOKUP($A94&amp;"-"&amp;GG$4,'04施策の客観指標'!$A$4:$AY$1029,COLUMN('04施策の客観指標'!$AY:$AY),FALSE))</f>
        <v>-</v>
      </c>
      <c r="GR94" s="856" t="str">
        <f>IF(GH94="-","-",VLOOKUP($A94&amp;"-"&amp;GH$4,'04施策の客観指標'!$A$4:$AY$1029,COLUMN('04施策の客観指標'!$AY:$AY),FALSE))</f>
        <v>-</v>
      </c>
      <c r="GS94" s="856" t="str">
        <f>IF(GI94="-","-",VLOOKUP($A94&amp;"-"&amp;GI$4,'04施策の客観指標'!$A$4:$AY$1029,COLUMN('04施策の客観指標'!$AY:$AY),FALSE))</f>
        <v>-</v>
      </c>
      <c r="GT94" s="879">
        <f t="shared" si="335"/>
        <v>6</v>
      </c>
      <c r="GU94" s="877">
        <f t="shared" si="336"/>
        <v>4</v>
      </c>
      <c r="GV94" s="878">
        <f t="shared" si="337"/>
        <v>4</v>
      </c>
      <c r="GW94" s="878">
        <f t="shared" si="338"/>
        <v>1</v>
      </c>
      <c r="GX94" s="878">
        <f t="shared" si="339"/>
        <v>4</v>
      </c>
      <c r="GY94" s="878">
        <f t="shared" si="340"/>
        <v>3</v>
      </c>
      <c r="GZ94" s="878">
        <f t="shared" si="341"/>
        <v>3</v>
      </c>
      <c r="HA94" s="878" t="str">
        <f t="shared" si="342"/>
        <v/>
      </c>
      <c r="HB94" s="878" t="str">
        <f t="shared" si="343"/>
        <v/>
      </c>
      <c r="HC94" s="878" t="str">
        <f t="shared" si="344"/>
        <v/>
      </c>
      <c r="HD94" s="855">
        <f t="shared" si="345"/>
        <v>0.79166666666666663</v>
      </c>
      <c r="HE94" s="877" t="str">
        <f>IF($K94="○",VLOOKUP($C94&amp;"-"&amp;HE$4,'05市民生活実感調査'!$A$3:$BC$218,COLUMN('05市民生活実感調査'!$AS:$AS),FALSE),"-")</f>
        <v>-</v>
      </c>
      <c r="HF94" s="878" t="str">
        <f>IF($L94="○",VLOOKUP($C94&amp;"-"&amp;HF$4,'05市民生活実感調査'!$A$3:$BC$218,COLUMN('05市民生活実感調査'!$AS:$AS),FALSE),"-")</f>
        <v>c</v>
      </c>
      <c r="HG94" s="878" t="str">
        <f>IF($M94="○",VLOOKUP($C94&amp;"-"&amp;HG$4,'05市民生活実感調査'!$A$3:$BC$218,COLUMN('05市民生活実感調査'!$AS:$AS),FALSE),"-")</f>
        <v>-</v>
      </c>
      <c r="HH94" s="878" t="str">
        <f>IF($N94="○",VLOOKUP($C94&amp;"-"&amp;HH$4,'05市民生活実感調査'!$A$3:$BC$218,COLUMN('05市民生活実感調査'!$AS:$AS),FALSE),"-")</f>
        <v>-</v>
      </c>
      <c r="HI94" s="878" t="str">
        <f>IF($O94="○",VLOOKUP($C94&amp;"-"&amp;HI$4,'05市民生活実感調査'!$A$3:$BC$218,COLUMN('05市民生活実感調査'!$AS:$AS),FALSE),"-")</f>
        <v>-</v>
      </c>
      <c r="HJ94" s="878" t="str">
        <f>IF($P94="○",VLOOKUP($C94&amp;"-"&amp;HJ$4,'05市民生活実感調査'!$A$3:$BC$218,COLUMN('05市民生活実感調査'!$AS:$AS),FALSE),"-")</f>
        <v>-</v>
      </c>
      <c r="HK94" s="878" t="str">
        <f>IF($Q94="○",VLOOKUP($C94&amp;"-"&amp;HK$4,'05市民生活実感調査'!$A$3:$BC$218,COLUMN('05市民生活実感調査'!$AS:$AS),FALSE),"-")</f>
        <v>-</v>
      </c>
      <c r="HL94" s="878" t="str">
        <f>IF($R94="○",VLOOKUP($C94&amp;"-"&amp;HL$4,'05市民生活実感調査'!$A$3:$BC$218,COLUMN('05市民生活実感調査'!$AS:$AS),FALSE),"-")</f>
        <v>-</v>
      </c>
      <c r="HM94" s="879" t="str">
        <f t="shared" si="346"/>
        <v>c</v>
      </c>
      <c r="HN94" s="877" t="str">
        <f t="shared" si="347"/>
        <v/>
      </c>
      <c r="HO94" s="878">
        <f t="shared" si="348"/>
        <v>2</v>
      </c>
      <c r="HP94" s="878" t="str">
        <f t="shared" si="349"/>
        <v/>
      </c>
      <c r="HQ94" s="878" t="str">
        <f t="shared" si="350"/>
        <v/>
      </c>
      <c r="HR94" s="878" t="str">
        <f t="shared" si="351"/>
        <v/>
      </c>
      <c r="HS94" s="878" t="str">
        <f t="shared" si="352"/>
        <v/>
      </c>
      <c r="HT94" s="878" t="str">
        <f t="shared" si="353"/>
        <v/>
      </c>
      <c r="HU94" s="878" t="str">
        <f t="shared" si="354"/>
        <v/>
      </c>
      <c r="HV94" s="840">
        <f t="shared" si="355"/>
        <v>0.5</v>
      </c>
      <c r="HW94" s="876" t="str">
        <f t="shared" si="356"/>
        <v>客観指標</v>
      </c>
      <c r="HX94" s="863" t="str">
        <f t="shared" si="357"/>
        <v>既存ストックの安全性の向上は、すぐには市民に実感されにくいので客観指標評価を重視する。</v>
      </c>
      <c r="HY94" s="877" t="str">
        <f>VLOOKUP(GJ94&amp;HM94&amp;HW94,プルダウン!$AC$2:$AD$71,2,FALSE)</f>
        <v>B</v>
      </c>
      <c r="HZ94" s="859" t="str">
        <f>VLOOKUP(HY94,プルダウン!$A$1:$B$6,2,FALSE)</f>
        <v>政策の目的がかなり達成されている</v>
      </c>
      <c r="IA94" s="860"/>
      <c r="IB94" s="859"/>
      <c r="IC94" s="889" t="str">
        <f>VLOOKUP($A94&amp;"-"&amp;IC$4,'04施策の客観指標'!$A$4:$AY$1029,COLUMN('04施策の客観指標'!$AW:$AW),FALSE)</f>
        <v>a</v>
      </c>
      <c r="ID94" s="878" t="str">
        <f>VLOOKUP($A94&amp;"-"&amp;ID$4,'04施策の客観指標'!$A$4:$AY$1029,COLUMN('04施策の客観指標'!$AW:$AW),FALSE)</f>
        <v>a</v>
      </c>
      <c r="IE94" s="878" t="str">
        <f>VLOOKUP($A94&amp;"-"&amp;IE$4,'04施策の客観指標'!$A$4:$AY$1029,COLUMN('04施策の客観指標'!$AW:$AW),FALSE)</f>
        <v>e</v>
      </c>
      <c r="IF94" s="878" t="str">
        <f>VLOOKUP($A94&amp;"-"&amp;IF$4,'04施策の客観指標'!$A$4:$AY$1029,COLUMN('04施策の客観指標'!$AW:$AW),FALSE)</f>
        <v>a</v>
      </c>
      <c r="IG94" s="878" t="str">
        <f>VLOOKUP($A94&amp;"-"&amp;IG$4,'04施策の客観指標'!$A$4:$AY$1029,COLUMN('04施策の客観指標'!$AW:$AW),FALSE)</f>
        <v>b</v>
      </c>
      <c r="IH94" s="878" t="str">
        <f>VLOOKUP($A94&amp;"-"&amp;IH$4,'04施策の客観指標'!$A$4:$AY$1029,COLUMN('04施策の客観指標'!$AW:$AW),FALSE)</f>
        <v>b</v>
      </c>
      <c r="II94" s="878" t="str">
        <f>VLOOKUP($A94&amp;"-"&amp;II$4,'04施策の客観指標'!$A$4:$AY$1029,COLUMN('04施策の客観指標'!$AW:$AW),FALSE)</f>
        <v>-</v>
      </c>
      <c r="IJ94" s="878" t="str">
        <f>VLOOKUP($A94&amp;"-"&amp;IJ$4,'04施策の客観指標'!$A$4:$AY$1029,COLUMN('04施策の客観指標'!$AW:$AW),FALSE)</f>
        <v>-</v>
      </c>
      <c r="IK94" s="878" t="str">
        <f>VLOOKUP($A94&amp;"-"&amp;IK$4,'04施策の客観指標'!$A$4:$AY$1029,COLUMN('04施策の客観指標'!$AW:$AW),FALSE)</f>
        <v>-</v>
      </c>
      <c r="IL94" s="879" t="str">
        <f t="shared" si="358"/>
        <v>b</v>
      </c>
      <c r="IM94" s="856">
        <f>IF(IC94="-","-",VLOOKUP($A94&amp;"-"&amp;IC$4,'04施策の客観指標'!$A$4:$AY$1029,COLUMN('04施策の客観指標'!$AY:$AY),FALSE))</f>
        <v>1</v>
      </c>
      <c r="IN94" s="856">
        <f>IF(ID94="-","-",VLOOKUP($A94&amp;"-"&amp;ID$4,'04施策の客観指標'!$A$4:$AY$1029,COLUMN('04施策の客観指標'!$AY:$AY),FALSE))</f>
        <v>1</v>
      </c>
      <c r="IO94" s="856">
        <f>IF(IE94="-","-",VLOOKUP($A94&amp;"-"&amp;IE$4,'04施策の客観指標'!$A$4:$AY$1029,COLUMN('04施策の客観指標'!$AY:$AY),FALSE))</f>
        <v>1</v>
      </c>
      <c r="IP94" s="856">
        <f>IF(IF94="-","-",VLOOKUP($A94&amp;"-"&amp;IF$4,'04施策の客観指標'!$A$4:$AY$1029,COLUMN('04施策の客観指標'!$AY:$AY),FALSE))</f>
        <v>1</v>
      </c>
      <c r="IQ94" s="856">
        <f>IF(IG94="-","-",VLOOKUP($A94&amp;"-"&amp;IG$4,'04施策の客観指標'!$A$4:$AY$1029,COLUMN('04施策の客観指標'!$AY:$AY),FALSE))</f>
        <v>1</v>
      </c>
      <c r="IR94" s="856">
        <f>IF(IH94="-","-",VLOOKUP($A94&amp;"-"&amp;IH$4,'04施策の客観指標'!$A$4:$AY$1029,COLUMN('04施策の客観指標'!$AY:$AY),FALSE))</f>
        <v>1</v>
      </c>
      <c r="IS94" s="856" t="str">
        <f>IF(II94="-","-",VLOOKUP($A94&amp;"-"&amp;II$4,'04施策の客観指標'!$A$4:$AY$1029,COLUMN('04施策の客観指標'!$AY:$AY),FALSE))</f>
        <v>-</v>
      </c>
      <c r="IT94" s="856" t="str">
        <f>IF(IJ94="-","-",VLOOKUP($A94&amp;"-"&amp;IJ$4,'04施策の客観指標'!$A$4:$AY$1029,COLUMN('04施策の客観指標'!$AY:$AY),FALSE))</f>
        <v>-</v>
      </c>
      <c r="IU94" s="856" t="str">
        <f>IF(IK94="-","-",VLOOKUP($A94&amp;"-"&amp;IK$4,'04施策の客観指標'!$A$4:$AY$1029,COLUMN('04施策の客観指標'!$AY:$AY),FALSE))</f>
        <v>-</v>
      </c>
      <c r="IV94" s="879">
        <f t="shared" si="359"/>
        <v>6</v>
      </c>
      <c r="IW94" s="877">
        <f t="shared" si="360"/>
        <v>4</v>
      </c>
      <c r="IX94" s="878">
        <f t="shared" si="361"/>
        <v>4</v>
      </c>
      <c r="IY94" s="878">
        <f t="shared" si="362"/>
        <v>0</v>
      </c>
      <c r="IZ94" s="878">
        <f t="shared" si="363"/>
        <v>4</v>
      </c>
      <c r="JA94" s="878">
        <f t="shared" si="364"/>
        <v>3</v>
      </c>
      <c r="JB94" s="878">
        <f t="shared" si="365"/>
        <v>3</v>
      </c>
      <c r="JC94" s="878" t="str">
        <f t="shared" si="366"/>
        <v/>
      </c>
      <c r="JD94" s="878" t="str">
        <f t="shared" si="367"/>
        <v/>
      </c>
      <c r="JE94" s="878" t="str">
        <f t="shared" si="368"/>
        <v/>
      </c>
      <c r="JF94" s="855">
        <f t="shared" si="369"/>
        <v>0.75</v>
      </c>
      <c r="JG94" s="877" t="str">
        <f>IF($K94="○",VLOOKUP($C94&amp;"-"&amp;JG$4,'05市民生活実感調査'!$A$3:$BC$218,COLUMN('05市民生活実感調査'!$BC:$BC),FALSE),"-")</f>
        <v>-</v>
      </c>
      <c r="JH94" s="878" t="str">
        <f>IF($L94="○",VLOOKUP($C94&amp;"-"&amp;JH$4,'05市民生活実感調査'!$A$3:$BC$218,COLUMN('05市民生活実感調査'!$BC:$BC),FALSE),"-")</f>
        <v>c</v>
      </c>
      <c r="JI94" s="878" t="str">
        <f>IF($M94="○",VLOOKUP($C94&amp;"-"&amp;JI$4,'05市民生活実感調査'!$A$3:$BC$218,COLUMN('05市民生活実感調査'!$BC:$BC),FALSE),"-")</f>
        <v>-</v>
      </c>
      <c r="JJ94" s="878" t="str">
        <f>IF($N94="○",VLOOKUP($C94&amp;"-"&amp;JJ$4,'05市民生活実感調査'!$A$3:$BC$218,COLUMN('05市民生活実感調査'!$BC:$BC),FALSE),"-")</f>
        <v>-</v>
      </c>
      <c r="JK94" s="878" t="str">
        <f>IF($O94="○",VLOOKUP($C94&amp;"-"&amp;JK$4,'05市民生活実感調査'!$A$3:$BC$218,COLUMN('05市民生活実感調査'!$BC:$BC),FALSE),"-")</f>
        <v>-</v>
      </c>
      <c r="JL94" s="878" t="str">
        <f>IF($P94="○",VLOOKUP($C94&amp;"-"&amp;JL$4,'05市民生活実感調査'!$A$3:$BC$218,COLUMN('05市民生活実感調査'!$BC:$BC),FALSE),"-")</f>
        <v>-</v>
      </c>
      <c r="JM94" s="878" t="str">
        <f>IF($Q94="○",VLOOKUP($C94&amp;"-"&amp;JM$4,'05市民生活実感調査'!$A$3:$BC$218,COLUMN('05市民生活実感調査'!$BC:$BC),FALSE),"-")</f>
        <v>-</v>
      </c>
      <c r="JN94" s="878" t="str">
        <f>IF($R94="○",VLOOKUP($C94&amp;"-"&amp;JN$4,'05市民生活実感調査'!$A$3:$BC$218,COLUMN('05市民生活実感調査'!$BC:$BC),FALSE),"-")</f>
        <v>-</v>
      </c>
      <c r="JO94" s="879" t="str">
        <f t="shared" si="370"/>
        <v>c</v>
      </c>
      <c r="JP94" s="877" t="str">
        <f t="shared" si="371"/>
        <v/>
      </c>
      <c r="JQ94" s="878">
        <f t="shared" si="372"/>
        <v>2</v>
      </c>
      <c r="JR94" s="878" t="str">
        <f t="shared" si="373"/>
        <v/>
      </c>
      <c r="JS94" s="878" t="str">
        <f t="shared" si="374"/>
        <v/>
      </c>
      <c r="JT94" s="878" t="str">
        <f t="shared" si="375"/>
        <v/>
      </c>
      <c r="JU94" s="878" t="str">
        <f t="shared" si="376"/>
        <v/>
      </c>
      <c r="JV94" s="878" t="str">
        <f t="shared" si="377"/>
        <v/>
      </c>
      <c r="JW94" s="878" t="str">
        <f t="shared" si="378"/>
        <v/>
      </c>
      <c r="JX94" s="840">
        <f t="shared" si="379"/>
        <v>0.5</v>
      </c>
      <c r="JY94" s="876" t="str">
        <f t="shared" si="405"/>
        <v>客観指標</v>
      </c>
      <c r="JZ94" s="863" t="str">
        <f t="shared" si="380"/>
        <v>既存ストックの安全性の向上は、すぐには市民に実感されにくいので客観指標評価を重視する。</v>
      </c>
      <c r="KA94" s="877" t="str">
        <f>VLOOKUP(IL94&amp;JO94&amp;JY94,プルダウン!$AC$2:$AD$71,2,FALSE)</f>
        <v>B</v>
      </c>
      <c r="KB94" s="859" t="str">
        <f>VLOOKUP(KA94,プルダウン!$A$1:$B$6,2,FALSE)</f>
        <v>政策の目的がかなり達成されている</v>
      </c>
      <c r="KC94" s="860"/>
      <c r="KD94" s="859"/>
      <c r="KE94" s="883" t="str">
        <f>VLOOKUP($A94&amp;"-"&amp;KE$4,'04施策の客観指標'!$A$4:$AY$1029,COLUMN('04施策の客観指標'!$AX:$AX),FALSE)</f>
        <v>b</v>
      </c>
      <c r="KF94" s="813" t="str">
        <f>VLOOKUP($A94&amp;"-"&amp;KF$4,'04施策の客観指標'!$A$4:$AY$1029,COLUMN('04施策の客観指標'!$AX:$AX),FALSE)</f>
        <v>b</v>
      </c>
      <c r="KG94" s="813" t="str">
        <f>VLOOKUP($A94&amp;"-"&amp;KG$4,'04施策の客観指標'!$A$4:$AY$1029,COLUMN('04施策の客観指標'!$AX:$AX),FALSE)</f>
        <v>e</v>
      </c>
      <c r="KH94" s="813" t="str">
        <f>VLOOKUP($A94&amp;"-"&amp;KH$4,'04施策の客観指標'!$A$4:$AY$1029,COLUMN('04施策の客観指標'!$AX:$AX),FALSE)</f>
        <v>a</v>
      </c>
      <c r="KI94" s="813" t="str">
        <f>VLOOKUP($A94&amp;"-"&amp;KI$4,'04施策の客観指標'!$A$4:$AY$1029,COLUMN('04施策の客観指標'!$AX:$AX),FALSE)</f>
        <v>a</v>
      </c>
      <c r="KJ94" s="813" t="str">
        <f>VLOOKUP($A94&amp;"-"&amp;KJ$4,'04施策の客観指標'!$A$4:$AY$1029,COLUMN('04施策の客観指標'!$AX:$AX),FALSE)</f>
        <v>b</v>
      </c>
      <c r="KK94" s="813" t="str">
        <f>VLOOKUP($A94&amp;"-"&amp;KK$4,'04施策の客観指標'!$A$4:$AY$1029,COLUMN('04施策の客観指標'!$AX:$AX),FALSE)</f>
        <v>-</v>
      </c>
      <c r="KL94" s="813" t="str">
        <f>VLOOKUP($A94&amp;"-"&amp;KL$4,'04施策の客観指標'!$A$4:$AY$1029,COLUMN('04施策の客観指標'!$AX:$AX),FALSE)</f>
        <v>-</v>
      </c>
      <c r="KM94" s="813" t="str">
        <f>VLOOKUP($A94&amp;"-"&amp;KM$4,'04施策の客観指標'!$A$4:$AY$1029,COLUMN('04施策の客観指標'!$AX:$AX),FALSE)</f>
        <v>-</v>
      </c>
      <c r="KN94" s="814" t="str">
        <f t="shared" si="381"/>
        <v>b</v>
      </c>
      <c r="KO94" s="423">
        <f>IF(KE94="-","-",VLOOKUP($A94&amp;"-"&amp;KE$4,'04施策の客観指標'!$A$4:$AY$1029,COLUMN('04施策の客観指標'!$AY:$AY),FALSE))</f>
        <v>1</v>
      </c>
      <c r="KP94" s="423">
        <f>IF(KF94="-","-",VLOOKUP($A94&amp;"-"&amp;KF$4,'04施策の客観指標'!$A$4:$AY$1029,COLUMN('04施策の客観指標'!$AY:$AY),FALSE))</f>
        <v>1</v>
      </c>
      <c r="KQ94" s="423">
        <f>IF(KG94="-","-",VLOOKUP($A94&amp;"-"&amp;KG$4,'04施策の客観指標'!$A$4:$AY$1029,COLUMN('04施策の客観指標'!$AY:$AY),FALSE))</f>
        <v>1</v>
      </c>
      <c r="KR94" s="423">
        <f>IF(KH94="-","-",VLOOKUP($A94&amp;"-"&amp;KH$4,'04施策の客観指標'!$A$4:$AY$1029,COLUMN('04施策の客観指標'!$AY:$AY),FALSE))</f>
        <v>1</v>
      </c>
      <c r="KS94" s="423">
        <f>IF(KI94="-","-",VLOOKUP($A94&amp;"-"&amp;KI$4,'04施策の客観指標'!$A$4:$AY$1029,COLUMN('04施策の客観指標'!$AY:$AY),FALSE))</f>
        <v>1</v>
      </c>
      <c r="KT94" s="423">
        <f>IF(KJ94="-","-",VLOOKUP($A94&amp;"-"&amp;KJ$4,'04施策の客観指標'!$A$4:$AY$1029,COLUMN('04施策の客観指標'!$AY:$AY),FALSE))</f>
        <v>1</v>
      </c>
      <c r="KU94" s="423" t="str">
        <f>IF(KK94="-","-",VLOOKUP($A94&amp;"-"&amp;KK$4,'04施策の客観指標'!$A$4:$AY$1029,COLUMN('04施策の客観指標'!$AY:$AY),FALSE))</f>
        <v>-</v>
      </c>
      <c r="KV94" s="423" t="str">
        <f>IF(KL94="-","-",VLOOKUP($A94&amp;"-"&amp;KL$4,'04施策の客観指標'!$A$4:$AY$1029,COLUMN('04施策の客観指標'!$AY:$AY),FALSE))</f>
        <v>-</v>
      </c>
      <c r="KW94" s="423" t="str">
        <f>IF(KM94="-","-",VLOOKUP($A94&amp;"-"&amp;KM$4,'04施策の客観指標'!$A$4:$AY$1029,COLUMN('04施策の客観指標'!$AY:$AY),FALSE))</f>
        <v>-</v>
      </c>
      <c r="KX94" s="234">
        <f t="shared" si="382"/>
        <v>6</v>
      </c>
      <c r="KY94" s="237">
        <f t="shared" si="383"/>
        <v>3</v>
      </c>
      <c r="KZ94" s="187">
        <f t="shared" si="384"/>
        <v>3</v>
      </c>
      <c r="LA94" s="187">
        <f t="shared" si="385"/>
        <v>0</v>
      </c>
      <c r="LB94" s="187">
        <f t="shared" si="386"/>
        <v>4</v>
      </c>
      <c r="LC94" s="187">
        <f t="shared" si="387"/>
        <v>4</v>
      </c>
      <c r="LD94" s="187">
        <f t="shared" si="388"/>
        <v>3</v>
      </c>
      <c r="LE94" s="187" t="str">
        <f t="shared" si="389"/>
        <v/>
      </c>
      <c r="LF94" s="187" t="str">
        <f t="shared" si="390"/>
        <v/>
      </c>
      <c r="LG94" s="187" t="str">
        <f t="shared" si="391"/>
        <v/>
      </c>
      <c r="LH94" s="240">
        <f t="shared" si="392"/>
        <v>0.70833333333333337</v>
      </c>
      <c r="LI94" s="820" t="str">
        <f>IF($K94="○",VLOOKUP($C94&amp;"-"&amp;LI$4,'05市民生活実感調査'!$A$3:$BM$218,COLUMN('05市民生活実感調査'!$BM:$BM),FALSE),"-")</f>
        <v>-</v>
      </c>
      <c r="LJ94" s="821" t="str">
        <f>IF($L94="○",VLOOKUP($C94&amp;"-"&amp;LJ$4,'05市民生活実感調査'!$A$3:$BM$218,COLUMN('05市民生活実感調査'!$BM:$BM),FALSE),"-")</f>
        <v>c</v>
      </c>
      <c r="LK94" s="821" t="str">
        <f>IF($M94="○",VLOOKUP($C94&amp;"-"&amp;LK$4,'05市民生活実感調査'!$A$3:$BM$218,COLUMN('05市民生活実感調査'!$BM:$BM),FALSE),"-")</f>
        <v>-</v>
      </c>
      <c r="LL94" s="821" t="str">
        <f>IF($N94="○",VLOOKUP($C94&amp;"-"&amp;LL$4,'05市民生活実感調査'!$A$3:$BM$218,COLUMN('05市民生活実感調査'!$BM:$BM),FALSE),"-")</f>
        <v>-</v>
      </c>
      <c r="LM94" s="821" t="str">
        <f>IF($O94="○",VLOOKUP($C94&amp;"-"&amp;LM$4,'05市民生活実感調査'!$A$3:$BM$218,COLUMN('05市民生活実感調査'!$BM:$BM),FALSE),"-")</f>
        <v>-</v>
      </c>
      <c r="LN94" s="821" t="str">
        <f>IF($P94="○",VLOOKUP($C94&amp;"-"&amp;LN$4,'05市民生活実感調査'!$A$3:$BM$218,COLUMN('05市民生活実感調査'!$BM:$BM),FALSE),"-")</f>
        <v>-</v>
      </c>
      <c r="LO94" s="821" t="str">
        <f>IF($Q94="○",VLOOKUP($C94&amp;"-"&amp;LO$4,'05市民生活実感調査'!$A$3:$BM$218,COLUMN('05市民生活実感調査'!$BM:$BM),FALSE),"-")</f>
        <v>-</v>
      </c>
      <c r="LP94" s="821" t="str">
        <f>IF($R94="○",VLOOKUP($C94&amp;"-"&amp;LP$4,'05市民生活実感調査'!$A$3:$BM$218,COLUMN('05市民生活実感調査'!$BM:$BM),FALSE),"-")</f>
        <v>-</v>
      </c>
      <c r="LQ94" s="822" t="str">
        <f t="shared" si="393"/>
        <v>c</v>
      </c>
      <c r="LR94" s="237" t="str">
        <f t="shared" si="394"/>
        <v/>
      </c>
      <c r="LS94" s="187">
        <f t="shared" si="395"/>
        <v>2</v>
      </c>
      <c r="LT94" s="187" t="str">
        <f t="shared" si="396"/>
        <v/>
      </c>
      <c r="LU94" s="187" t="str">
        <f t="shared" si="397"/>
        <v/>
      </c>
      <c r="LV94" s="187" t="str">
        <f t="shared" si="398"/>
        <v/>
      </c>
      <c r="LW94" s="187" t="str">
        <f t="shared" si="399"/>
        <v/>
      </c>
      <c r="LX94" s="187" t="str">
        <f t="shared" si="400"/>
        <v/>
      </c>
      <c r="LY94" s="187" t="str">
        <f t="shared" si="401"/>
        <v/>
      </c>
      <c r="LZ94" s="422">
        <f t="shared" si="402"/>
        <v>0.5</v>
      </c>
      <c r="MA94" s="103" t="str">
        <f t="shared" si="406"/>
        <v>客観指標</v>
      </c>
      <c r="MB94" s="104" t="str">
        <f t="shared" si="403"/>
        <v>既存ストックの安全性の向上は、すぐには市民に実感されにくいので客観指標評価を重視する。</v>
      </c>
      <c r="MC94" s="823" t="str">
        <f>VLOOKUP(KN94&amp;LQ94&amp;MA94,プルダウン!$AC$2:$AD$71,2,FALSE)</f>
        <v>B</v>
      </c>
      <c r="MD94" s="824" t="str">
        <f>VLOOKUP(MC94,プルダウン!$A$1:$B$6,2,FALSE)</f>
        <v>政策の目的がかなり達成されている</v>
      </c>
      <c r="ME94" s="91"/>
      <c r="MF94" s="190"/>
    </row>
    <row r="95" spans="1:344" ht="180" customHeight="1">
      <c r="A95" s="231">
        <v>2303</v>
      </c>
      <c r="B95" s="104" t="s">
        <v>247</v>
      </c>
      <c r="C95" s="237">
        <f t="shared" si="264"/>
        <v>23</v>
      </c>
      <c r="D95" s="190" t="str">
        <f>IFERROR(VLOOKUP(C95,プルダウン!$L$2:$M$28,2,FALSE),"-")</f>
        <v>建築物</v>
      </c>
      <c r="E95" s="104"/>
      <c r="F95" s="232" t="s">
        <v>1414</v>
      </c>
      <c r="G95" s="117" t="s">
        <v>1453</v>
      </c>
      <c r="H95" s="232" t="s">
        <v>1414</v>
      </c>
      <c r="I95" s="117" t="s">
        <v>1451</v>
      </c>
      <c r="J95" s="104"/>
      <c r="K95" s="420" t="s">
        <v>83</v>
      </c>
      <c r="L95" s="421" t="s">
        <v>83</v>
      </c>
      <c r="M95" s="421" t="s">
        <v>383</v>
      </c>
      <c r="N95" s="421" t="s">
        <v>83</v>
      </c>
      <c r="O95" s="421" t="s">
        <v>83</v>
      </c>
      <c r="P95" s="421" t="s">
        <v>83</v>
      </c>
      <c r="Q95" s="421" t="s">
        <v>83</v>
      </c>
      <c r="R95" s="422" t="s">
        <v>83</v>
      </c>
      <c r="S95" s="877" t="str">
        <f>VLOOKUP($A95&amp;"-"&amp;S$4,'04施策の客観指標'!$A$4:$AY$1029,COLUMN('04施策の客観指標'!$AS:$AS),FALSE)</f>
        <v>a</v>
      </c>
      <c r="T95" s="878" t="str">
        <f>VLOOKUP($A95&amp;"-"&amp;T$4,'04施策の客観指標'!$A$4:$AY$1029,COLUMN('04施策の客観指標'!$AS:$AS),FALSE)</f>
        <v>-</v>
      </c>
      <c r="U95" s="878" t="str">
        <f>VLOOKUP($A95&amp;"-"&amp;U$4,'04施策の客観指標'!$A$4:$AY$1029,COLUMN('04施策の客観指標'!$AS:$AS),FALSE)</f>
        <v>-</v>
      </c>
      <c r="V95" s="878" t="str">
        <f>VLOOKUP($A95&amp;"-"&amp;V$4,'04施策の客観指標'!$A$4:$AY$1029,COLUMN('04施策の客観指標'!$AS:$AS),FALSE)</f>
        <v>-</v>
      </c>
      <c r="W95" s="878" t="str">
        <f>VLOOKUP($A95&amp;"-"&amp;W$4,'04施策の客観指標'!$A$4:$AY$1029,COLUMN('04施策の客観指標'!$AS:$AS),FALSE)</f>
        <v>-</v>
      </c>
      <c r="X95" s="878" t="str">
        <f>VLOOKUP($A95&amp;"-"&amp;X$4,'04施策の客観指標'!$A$4:$AY$1029,COLUMN('04施策の客観指標'!$AS:$AS),FALSE)</f>
        <v>-</v>
      </c>
      <c r="Y95" s="878" t="str">
        <f>VLOOKUP($A95&amp;"-"&amp;Y$4,'04施策の客観指標'!$A$4:$AY$1029,COLUMN('04施策の客観指標'!$AS:$AS),FALSE)</f>
        <v>-</v>
      </c>
      <c r="Z95" s="878" t="str">
        <f>VLOOKUP($A95&amp;"-"&amp;Z$4,'04施策の客観指標'!$A$4:$AY$1029,COLUMN('04施策の客観指標'!$AS:$AS),FALSE)</f>
        <v>-</v>
      </c>
      <c r="AA95" s="852" t="str">
        <f>VLOOKUP($A95&amp;"-"&amp;AA$4,'04施策の客観指標'!$A$4:$AY$1029,COLUMN('04施策の客観指標'!$AS:$AS),FALSE)</f>
        <v>-</v>
      </c>
      <c r="AB95" s="876" t="str">
        <f t="shared" si="265"/>
        <v>a</v>
      </c>
      <c r="AC95" s="856">
        <v>1</v>
      </c>
      <c r="AD95" s="878" t="s">
        <v>83</v>
      </c>
      <c r="AE95" s="878" t="s">
        <v>83</v>
      </c>
      <c r="AF95" s="878" t="s">
        <v>83</v>
      </c>
      <c r="AG95" s="878" t="s">
        <v>83</v>
      </c>
      <c r="AH95" s="878" t="s">
        <v>83</v>
      </c>
      <c r="AI95" s="878" t="s">
        <v>83</v>
      </c>
      <c r="AJ95" s="878" t="s">
        <v>83</v>
      </c>
      <c r="AK95" s="878" t="s">
        <v>83</v>
      </c>
      <c r="AL95" s="879">
        <f t="shared" si="266"/>
        <v>1</v>
      </c>
      <c r="AM95" s="877">
        <f t="shared" si="267"/>
        <v>4</v>
      </c>
      <c r="AN95" s="878" t="str">
        <f t="shared" si="268"/>
        <v/>
      </c>
      <c r="AO95" s="878" t="str">
        <f t="shared" si="269"/>
        <v/>
      </c>
      <c r="AP95" s="878" t="str">
        <f t="shared" si="270"/>
        <v/>
      </c>
      <c r="AQ95" s="878" t="str">
        <f t="shared" si="271"/>
        <v/>
      </c>
      <c r="AR95" s="878" t="str">
        <f t="shared" si="272"/>
        <v/>
      </c>
      <c r="AS95" s="878" t="str">
        <f t="shared" si="273"/>
        <v/>
      </c>
      <c r="AT95" s="878" t="str">
        <f t="shared" si="274"/>
        <v/>
      </c>
      <c r="AU95" s="852" t="str">
        <f t="shared" si="275"/>
        <v/>
      </c>
      <c r="AV95" s="855">
        <f t="shared" si="276"/>
        <v>1</v>
      </c>
      <c r="AW95" s="856" t="str">
        <f>IF($K95="○",VLOOKUP($C95&amp;"-"&amp;AW$4,'05市民生活実感調査'!$A$3:$BC$218,COLUMN('05市民生活実感調査'!$O:$O),FALSE),"-")</f>
        <v>-</v>
      </c>
      <c r="AX95" s="878" t="str">
        <f>IF($L95="○",VLOOKUP($C95&amp;"-"&amp;AX$4,'05市民生活実感調査'!$A$3:$BC$218,COLUMN('05市民生活実感調査'!$O:$O),FALSE),"-")</f>
        <v>-</v>
      </c>
      <c r="AY95" s="878" t="str">
        <f>IF($M95="○",VLOOKUP($C95&amp;"-"&amp;AY$4,'05市民生活実感調査'!$A$3:$BC$218,COLUMN('05市民生活実感調査'!$O:$O),FALSE),"-")</f>
        <v>c</v>
      </c>
      <c r="AZ95" s="878" t="str">
        <f>IF($N95="○",VLOOKUP($C95&amp;"-"&amp;AZ$4,'05市民生活実感調査'!$A$3:$BC$218,COLUMN('05市民生活実感調査'!$O:$O),FALSE),"-")</f>
        <v>-</v>
      </c>
      <c r="BA95" s="878" t="str">
        <f>IF($O95="○",VLOOKUP($C95&amp;"-"&amp;BA$4,'05市民生活実感調査'!$A$3:$BC$218,COLUMN('05市民生活実感調査'!$O:$O),FALSE),"-")</f>
        <v>-</v>
      </c>
      <c r="BB95" s="878" t="str">
        <f>IF($P95="○",VLOOKUP($C95&amp;"-"&amp;BB$4,'05市民生活実感調査'!$A$3:$BC$218,COLUMN('05市民生活実感調査'!$O:$O),FALSE),"-")</f>
        <v>-</v>
      </c>
      <c r="BC95" s="878" t="str">
        <f>IF($Q95="○",VLOOKUP($C95&amp;"-"&amp;BC$4,'05市民生活実感調査'!$A$3:$BC$218,COLUMN('05市民生活実感調査'!$O:$O),FALSE),"-")</f>
        <v>-</v>
      </c>
      <c r="BD95" s="878" t="str">
        <f>IF($R95="○",VLOOKUP($C95&amp;"-"&amp;BD$4,'05市民生活実感調査'!$A$3:$BC$218,COLUMN('05市民生活実感調査'!$O:$O),FALSE),"-")</f>
        <v>-</v>
      </c>
      <c r="BE95" s="879" t="str">
        <f t="shared" si="277"/>
        <v>c</v>
      </c>
      <c r="BF95" s="877" t="str">
        <f t="shared" si="278"/>
        <v/>
      </c>
      <c r="BG95" s="878" t="str">
        <f t="shared" si="279"/>
        <v/>
      </c>
      <c r="BH95" s="878">
        <f t="shared" si="280"/>
        <v>2</v>
      </c>
      <c r="BI95" s="878" t="str">
        <f t="shared" si="281"/>
        <v/>
      </c>
      <c r="BJ95" s="878" t="str">
        <f t="shared" si="282"/>
        <v/>
      </c>
      <c r="BK95" s="878" t="str">
        <f t="shared" si="283"/>
        <v/>
      </c>
      <c r="BL95" s="878" t="str">
        <f t="shared" si="284"/>
        <v/>
      </c>
      <c r="BM95" s="878" t="str">
        <f t="shared" si="285"/>
        <v/>
      </c>
      <c r="BN95" s="840">
        <f t="shared" si="286"/>
        <v>0.5</v>
      </c>
      <c r="BO95" s="880" t="s">
        <v>122</v>
      </c>
      <c r="BP95" s="863" t="s">
        <v>1946</v>
      </c>
      <c r="BQ95" s="877" t="s">
        <v>313</v>
      </c>
      <c r="BR95" s="887" t="str">
        <f>VLOOKUP(BQ95,プルダウン!$A$1:$B$6,2,FALSE)</f>
        <v>政策の目的がかなり達成されている</v>
      </c>
      <c r="BS95" s="860"/>
      <c r="BT95" s="887" t="s">
        <v>1654</v>
      </c>
      <c r="BU95" s="863" t="s">
        <v>1460</v>
      </c>
      <c r="BV95" s="891" t="s">
        <v>1652</v>
      </c>
      <c r="BW95" s="889" t="str">
        <f>VLOOKUP($A95&amp;"-"&amp;BW$4,'04施策の客観指標'!$A$4:$AY$1029,COLUMN('04施策の客観指標'!$AT:$AT),FALSE)</f>
        <v>a</v>
      </c>
      <c r="BX95" s="878" t="str">
        <f>VLOOKUP($A95&amp;"-"&amp;BX$4,'04施策の客観指標'!$A$4:$AY$1029,COLUMN('04施策の客観指標'!$AT:$AT),FALSE)</f>
        <v>a</v>
      </c>
      <c r="BY95" s="878" t="str">
        <f>VLOOKUP($A95&amp;"-"&amp;BY$4,'04施策の客観指標'!$A$4:$AY$1029,COLUMN('04施策の客観指標'!$AT:$AT),FALSE)</f>
        <v>-</v>
      </c>
      <c r="BZ95" s="878" t="str">
        <f>VLOOKUP($A95&amp;"-"&amp;BZ$4,'04施策の客観指標'!$A$4:$AY$1029,COLUMN('04施策の客観指標'!$AT:$AT),FALSE)</f>
        <v>-</v>
      </c>
      <c r="CA95" s="878" t="str">
        <f>VLOOKUP($A95&amp;"-"&amp;CA$4,'04施策の客観指標'!$A$4:$AY$1029,COLUMN('04施策の客観指標'!$AT:$AT),FALSE)</f>
        <v>-</v>
      </c>
      <c r="CB95" s="878" t="str">
        <f>VLOOKUP($A95&amp;"-"&amp;CB$4,'04施策の客観指標'!$A$4:$AY$1029,COLUMN('04施策の客観指標'!$AT:$AT),FALSE)</f>
        <v>-</v>
      </c>
      <c r="CC95" s="878" t="str">
        <f>VLOOKUP($A95&amp;"-"&amp;CC$4,'04施策の客観指標'!$A$4:$AY$1029,COLUMN('04施策の客観指標'!$AT:$AT),FALSE)</f>
        <v>-</v>
      </c>
      <c r="CD95" s="878" t="str">
        <f>VLOOKUP($A95&amp;"-"&amp;CD$4,'04施策の客観指標'!$A$4:$AY$1029,COLUMN('04施策の客観指標'!$AT:$AT),FALSE)</f>
        <v>-</v>
      </c>
      <c r="CE95" s="852" t="str">
        <f>VLOOKUP($A95&amp;"-"&amp;CE$4,'04施策の客観指標'!$A$4:$AY$1029,COLUMN('04施策の客観指標'!$AT:$AT),FALSE)</f>
        <v>-</v>
      </c>
      <c r="CF95" s="879" t="str">
        <f t="shared" si="287"/>
        <v>a</v>
      </c>
      <c r="CG95" s="856">
        <f>IF(BW95="-","-",VLOOKUP($A95&amp;"-"&amp;BW$4,'04施策の客観指標'!$A$4:$AY$1029,COLUMN('04施策の客観指標'!$AY:$AY),FALSE))</f>
        <v>1</v>
      </c>
      <c r="CH95" s="856">
        <f>IF(BX95="-","-",VLOOKUP($A95&amp;"-"&amp;BX$4,'04施策の客観指標'!$A$4:$AY$1029,COLUMN('04施策の客観指標'!$AY:$AY),FALSE))</f>
        <v>1</v>
      </c>
      <c r="CI95" s="856" t="str">
        <f>IF(BY95="-","-",VLOOKUP($A95&amp;"-"&amp;BY$4,'04施策の客観指標'!$A$4:$AY$1029,COLUMN('04施策の客観指標'!$AY:$AY),FALSE))</f>
        <v>-</v>
      </c>
      <c r="CJ95" s="856" t="str">
        <f>IF(BZ95="-","-",VLOOKUP($A95&amp;"-"&amp;BZ$4,'04施策の客観指標'!$A$4:$AY$1029,COLUMN('04施策の客観指標'!$AY:$AY),FALSE))</f>
        <v>-</v>
      </c>
      <c r="CK95" s="856" t="str">
        <f>IF(CA95="-","-",VLOOKUP($A95&amp;"-"&amp;CA$4,'04施策の客観指標'!$A$4:$AY$1029,COLUMN('04施策の客観指標'!$AY:$AY),FALSE))</f>
        <v>-</v>
      </c>
      <c r="CL95" s="856" t="str">
        <f>IF(CB95="-","-",VLOOKUP($A95&amp;"-"&amp;CB$4,'04施策の客観指標'!$A$4:$AY$1029,COLUMN('04施策の客観指標'!$AY:$AY),FALSE))</f>
        <v>-</v>
      </c>
      <c r="CM95" s="856" t="str">
        <f>IF(CC95="-","-",VLOOKUP($A95&amp;"-"&amp;CC$4,'04施策の客観指標'!$A$4:$AY$1029,COLUMN('04施策の客観指標'!$AY:$AY),FALSE))</f>
        <v>-</v>
      </c>
      <c r="CN95" s="856" t="str">
        <f>IF(CD95="-","-",VLOOKUP($A95&amp;"-"&amp;CD$4,'04施策の客観指標'!$A$4:$AY$1029,COLUMN('04施策の客観指標'!$AY:$AY),FALSE))</f>
        <v>-</v>
      </c>
      <c r="CO95" s="856" t="str">
        <f>IF(CE95="-","-",VLOOKUP($A95&amp;"-"&amp;CE$4,'04施策の客観指標'!$A$4:$AY$1029,COLUMN('04施策の客観指標'!$AY:$AY),FALSE))</f>
        <v>-</v>
      </c>
      <c r="CP95" s="879">
        <f t="shared" si="288"/>
        <v>2</v>
      </c>
      <c r="CQ95" s="877">
        <f t="shared" si="289"/>
        <v>4</v>
      </c>
      <c r="CR95" s="878">
        <f t="shared" si="290"/>
        <v>4</v>
      </c>
      <c r="CS95" s="878" t="str">
        <f t="shared" si="291"/>
        <v/>
      </c>
      <c r="CT95" s="878" t="str">
        <f t="shared" si="292"/>
        <v/>
      </c>
      <c r="CU95" s="878" t="str">
        <f t="shared" si="293"/>
        <v/>
      </c>
      <c r="CV95" s="878" t="str">
        <f t="shared" si="294"/>
        <v/>
      </c>
      <c r="CW95" s="878" t="str">
        <f t="shared" si="295"/>
        <v/>
      </c>
      <c r="CX95" s="878" t="str">
        <f t="shared" si="296"/>
        <v/>
      </c>
      <c r="CY95" s="878" t="str">
        <f t="shared" si="297"/>
        <v/>
      </c>
      <c r="CZ95" s="855">
        <f t="shared" si="298"/>
        <v>1</v>
      </c>
      <c r="DA95" s="877" t="str">
        <f>IF($K95="○",VLOOKUP($C95&amp;"-"&amp;DA$4,'05市民生活実感調査'!$A$3:$BC$218,COLUMN('05市民生活実感調査'!$Y:$Y),FALSE),"-")</f>
        <v>-</v>
      </c>
      <c r="DB95" s="878" t="str">
        <f>IF($L95="○",VLOOKUP($C95&amp;"-"&amp;DB$4,'05市民生活実感調査'!$A$3:$BC$218,COLUMN('05市民生活実感調査'!$Y:$Y),FALSE),"-")</f>
        <v>-</v>
      </c>
      <c r="DC95" s="878" t="str">
        <f>IF($M95="○",VLOOKUP($C95&amp;"-"&amp;DC$4,'05市民生活実感調査'!$A$3:$BC$218,COLUMN('05市民生活実感調査'!$Y:$Y),FALSE),"-")</f>
        <v>c</v>
      </c>
      <c r="DD95" s="878" t="str">
        <f>IF($N95="○",VLOOKUP($C95&amp;"-"&amp;DD$4,'05市民生活実感調査'!$A$3:$BC$218,COLUMN('05市民生活実感調査'!$Y:$Y),FALSE),"-")</f>
        <v>-</v>
      </c>
      <c r="DE95" s="878" t="str">
        <f>IF($O95="○",VLOOKUP($C95&amp;"-"&amp;DE$4,'05市民生活実感調査'!$A$3:$BC$218,COLUMN('05市民生活実感調査'!$Y:$Y),FALSE),"-")</f>
        <v>-</v>
      </c>
      <c r="DF95" s="878" t="str">
        <f>IF($P95="○",VLOOKUP($C95&amp;"-"&amp;DF$4,'05市民生活実感調査'!$A$3:$BC$218,COLUMN('05市民生活実感調査'!$Y:$Y),FALSE),"-")</f>
        <v>-</v>
      </c>
      <c r="DG95" s="878" t="str">
        <f>IF($Q95="○",VLOOKUP($C95&amp;"-"&amp;DG$4,'05市民生活実感調査'!$A$3:$BC$218,COLUMN('05市民生活実感調査'!$Y:$Y),FALSE),"-")</f>
        <v>-</v>
      </c>
      <c r="DH95" s="878" t="str">
        <f>IF($R95="○",VLOOKUP($C95&amp;"-"&amp;DH$4,'05市民生活実感調査'!$A$3:$BC$218,COLUMN('05市民生活実感調査'!$Y:$Y),FALSE),"-")</f>
        <v>-</v>
      </c>
      <c r="DI95" s="879" t="str">
        <f t="shared" si="299"/>
        <v>c</v>
      </c>
      <c r="DJ95" s="877" t="str">
        <f t="shared" si="300"/>
        <v/>
      </c>
      <c r="DK95" s="878" t="str">
        <f t="shared" si="301"/>
        <v/>
      </c>
      <c r="DL95" s="878">
        <f t="shared" si="302"/>
        <v>2</v>
      </c>
      <c r="DM95" s="878" t="str">
        <f t="shared" si="303"/>
        <v/>
      </c>
      <c r="DN95" s="878" t="str">
        <f t="shared" si="404"/>
        <v/>
      </c>
      <c r="DO95" s="878" t="str">
        <f t="shared" si="304"/>
        <v/>
      </c>
      <c r="DP95" s="878" t="str">
        <f t="shared" si="305"/>
        <v/>
      </c>
      <c r="DQ95" s="878" t="str">
        <f t="shared" si="306"/>
        <v/>
      </c>
      <c r="DR95" s="840">
        <f t="shared" si="307"/>
        <v>0.5</v>
      </c>
      <c r="DS95" s="876" t="str">
        <f t="shared" si="308"/>
        <v>客観指標</v>
      </c>
      <c r="DT95" s="863" t="str">
        <f t="shared" si="309"/>
        <v>細街路等の安全性確保の取組や防災まちづくりの推進は、すぐには市民に実感されにくいことから、客観指標評価を重視する。</v>
      </c>
      <c r="DU95" s="877" t="str">
        <f>VLOOKUP(CF95&amp;DI95&amp;DS95,プルダウン!$AC$2:$AD$71,2,FALSE)</f>
        <v>B</v>
      </c>
      <c r="DV95" s="859" t="str">
        <f>VLOOKUP(DU95,プルダウン!$A$1:$B$6,2,FALSE)</f>
        <v>政策の目的がかなり達成されている</v>
      </c>
      <c r="DW95" s="860"/>
      <c r="DX95" s="859"/>
      <c r="DY95" s="889" t="str">
        <f>VLOOKUP($A95&amp;"-"&amp;DY$4,'04施策の客観指標'!$A$4:$AY$1029,COLUMN('04施策の客観指標'!$AU:$AU),FALSE)</f>
        <v>a</v>
      </c>
      <c r="DZ95" s="878" t="str">
        <f>VLOOKUP($A95&amp;"-"&amp;DZ$4,'04施策の客観指標'!$A$4:$AY$1029,COLUMN('04施策の客観指標'!$AU:$AU),FALSE)</f>
        <v>a</v>
      </c>
      <c r="EA95" s="878" t="str">
        <f>VLOOKUP($A95&amp;"-"&amp;EA$4,'04施策の客観指標'!$A$4:$AY$1029,COLUMN('04施策の客観指標'!$AU:$AU),FALSE)</f>
        <v>-</v>
      </c>
      <c r="EB95" s="878" t="str">
        <f>VLOOKUP($A95&amp;"-"&amp;EB$4,'04施策の客観指標'!$A$4:$AY$1029,COLUMN('04施策の客観指標'!$AU:$AU),FALSE)</f>
        <v>-</v>
      </c>
      <c r="EC95" s="878" t="str">
        <f>VLOOKUP($A95&amp;"-"&amp;EC$4,'04施策の客観指標'!$A$4:$AY$1029,COLUMN('04施策の客観指標'!$AU:$AU),FALSE)</f>
        <v>-</v>
      </c>
      <c r="ED95" s="878" t="str">
        <f>VLOOKUP($A95&amp;"-"&amp;ED$4,'04施策の客観指標'!$A$4:$AY$1029,COLUMN('04施策の客観指標'!$AU:$AU),FALSE)</f>
        <v>-</v>
      </c>
      <c r="EE95" s="878" t="str">
        <f>VLOOKUP($A95&amp;"-"&amp;EE$4,'04施策の客観指標'!$A$4:$AY$1029,COLUMN('04施策の客観指標'!$AU:$AU),FALSE)</f>
        <v>-</v>
      </c>
      <c r="EF95" s="878" t="str">
        <f>VLOOKUP($A95&amp;"-"&amp;EF$4,'04施策の客観指標'!$A$4:$AY$1029,COLUMN('04施策の客観指標'!$AU:$AU),FALSE)</f>
        <v>-</v>
      </c>
      <c r="EG95" s="878" t="str">
        <f>VLOOKUP($A95&amp;"-"&amp;EG$4,'04施策の客観指標'!$A$4:$AY$1029,COLUMN('04施策の客観指標'!$AU:$AU),FALSE)</f>
        <v>-</v>
      </c>
      <c r="EH95" s="879" t="str">
        <f t="shared" si="310"/>
        <v>a</v>
      </c>
      <c r="EI95" s="895">
        <f>IF(DY95="-","-",VLOOKUP($A95&amp;"-"&amp;DY$4,'04施策の客観指標'!$A$4:$AY$1029,COLUMN('04施策の客観指標'!$AY:$AY),FALSE))</f>
        <v>1</v>
      </c>
      <c r="EJ95" s="895">
        <f>IF(DZ95="-","-",VLOOKUP($A95&amp;"-"&amp;DZ$4,'04施策の客観指標'!$A$4:$AY$1029,COLUMN('04施策の客観指標'!$AY:$AY),FALSE))</f>
        <v>1</v>
      </c>
      <c r="EK95" s="895" t="str">
        <f>IF(EA95="-","-",VLOOKUP($A95&amp;"-"&amp;EA$4,'04施策の客観指標'!$A$4:$AY$1029,COLUMN('04施策の客観指標'!$AY:$AY),FALSE))</f>
        <v>-</v>
      </c>
      <c r="EL95" s="895" t="str">
        <f>IF(EB95="-","-",VLOOKUP($A95&amp;"-"&amp;EB$4,'04施策の客観指標'!$A$4:$AY$1029,COLUMN('04施策の客観指標'!$AY:$AY),FALSE))</f>
        <v>-</v>
      </c>
      <c r="EM95" s="895" t="str">
        <f>IF(EC95="-","-",VLOOKUP($A95&amp;"-"&amp;EC$4,'04施策の客観指標'!$A$4:$AY$1029,COLUMN('04施策の客観指標'!$AY:$AY),FALSE))</f>
        <v>-</v>
      </c>
      <c r="EN95" s="895" t="str">
        <f>IF(ED95="-","-",VLOOKUP($A95&amp;"-"&amp;ED$4,'04施策の客観指標'!$A$4:$AY$1029,COLUMN('04施策の客観指標'!$AY:$AY),FALSE))</f>
        <v>-</v>
      </c>
      <c r="EO95" s="895" t="str">
        <f>IF(EE95="-","-",VLOOKUP($A95&amp;"-"&amp;EE$4,'04施策の客観指標'!$A$4:$AY$1029,COLUMN('04施策の客観指標'!$AY:$AY),FALSE))</f>
        <v>-</v>
      </c>
      <c r="EP95" s="895" t="str">
        <f>IF(EF95="-","-",VLOOKUP($A95&amp;"-"&amp;EF$4,'04施策の客観指標'!$A$4:$AY$1029,COLUMN('04施策の客観指標'!$AY:$AY),FALSE))</f>
        <v>-</v>
      </c>
      <c r="EQ95" s="895" t="str">
        <f>IF(EG95="-","-",VLOOKUP($A95&amp;"-"&amp;EG$4,'04施策の客観指標'!$A$4:$AY$1029,COLUMN('04施策の客観指標'!$AY:$AY),FALSE))</f>
        <v>-</v>
      </c>
      <c r="ER95" s="879">
        <f t="shared" si="311"/>
        <v>2</v>
      </c>
      <c r="ES95" s="877">
        <f t="shared" si="312"/>
        <v>4</v>
      </c>
      <c r="ET95" s="878">
        <f t="shared" si="313"/>
        <v>4</v>
      </c>
      <c r="EU95" s="878" t="str">
        <f t="shared" si="314"/>
        <v/>
      </c>
      <c r="EV95" s="878" t="str">
        <f t="shared" si="315"/>
        <v/>
      </c>
      <c r="EW95" s="878" t="str">
        <f t="shared" si="316"/>
        <v/>
      </c>
      <c r="EX95" s="878" t="str">
        <f t="shared" si="317"/>
        <v/>
      </c>
      <c r="EY95" s="878" t="str">
        <f t="shared" si="318"/>
        <v/>
      </c>
      <c r="EZ95" s="878" t="str">
        <f t="shared" si="319"/>
        <v/>
      </c>
      <c r="FA95" s="878" t="str">
        <f t="shared" si="320"/>
        <v/>
      </c>
      <c r="FB95" s="855">
        <f t="shared" si="321"/>
        <v>1</v>
      </c>
      <c r="FC95" s="877" t="str">
        <f>IF($K95="○",VLOOKUP($C95&amp;"-"&amp;FC$4,'05市民生活実感調査'!$A$3:$BC$218,COLUMN('05市民生活実感調査'!$AI:$AI),FALSE),"-")</f>
        <v>-</v>
      </c>
      <c r="FD95" s="878" t="str">
        <f>IF($L95="○",VLOOKUP($C95&amp;"-"&amp;FD$4,'05市民生活実感調査'!$A$3:$BC$218,COLUMN('05市民生活実感調査'!$AI:$AI),FALSE),"-")</f>
        <v>-</v>
      </c>
      <c r="FE95" s="878" t="str">
        <f>IF($M95="○",VLOOKUP($C95&amp;"-"&amp;FE$4,'05市民生活実感調査'!$A$3:$BC$218,COLUMN('05市民生活実感調査'!$AI:$AI),FALSE),"-")</f>
        <v>c</v>
      </c>
      <c r="FF95" s="878" t="str">
        <f>IF($N95="○",VLOOKUP($C95&amp;"-"&amp;FF$4,'05市民生活実感調査'!$A$3:$BC$218,COLUMN('05市民生活実感調査'!$AI:$AI),FALSE),"-")</f>
        <v>-</v>
      </c>
      <c r="FG95" s="878" t="str">
        <f>IF($O95="○",VLOOKUP($C95&amp;"-"&amp;FG$4,'05市民生活実感調査'!$A$3:$BC$218,COLUMN('05市民生活実感調査'!$AI:$AI),FALSE),"-")</f>
        <v>-</v>
      </c>
      <c r="FH95" s="878" t="str">
        <f>IF($P95="○",VLOOKUP($C95&amp;"-"&amp;FH$4,'05市民生活実感調査'!$A$3:$BC$218,COLUMN('05市民生活実感調査'!$AI:$AI),FALSE),"-")</f>
        <v>-</v>
      </c>
      <c r="FI95" s="878" t="str">
        <f>IF($Q95="○",VLOOKUP($C95&amp;"-"&amp;FI$4,'05市民生活実感調査'!$A$3:$BC$218,COLUMN('05市民生活実感調査'!$AI:$AI),FALSE),"-")</f>
        <v>-</v>
      </c>
      <c r="FJ95" s="878" t="str">
        <f>IF($R95="○",VLOOKUP($C95&amp;"-"&amp;FJ$4,'05市民生活実感調査'!$A$3:$BC$218,COLUMN('05市民生活実感調査'!$AI:$AI),FALSE),"-")</f>
        <v>-</v>
      </c>
      <c r="FK95" s="879" t="str">
        <f t="shared" si="322"/>
        <v>c</v>
      </c>
      <c r="FL95" s="877" t="str">
        <f t="shared" si="323"/>
        <v/>
      </c>
      <c r="FM95" s="878" t="str">
        <f t="shared" si="324"/>
        <v/>
      </c>
      <c r="FN95" s="878">
        <f t="shared" si="325"/>
        <v>2</v>
      </c>
      <c r="FO95" s="878" t="str">
        <f t="shared" si="326"/>
        <v/>
      </c>
      <c r="FP95" s="878" t="str">
        <f t="shared" si="327"/>
        <v/>
      </c>
      <c r="FQ95" s="878" t="str">
        <f t="shared" si="328"/>
        <v/>
      </c>
      <c r="FR95" s="878" t="str">
        <f t="shared" si="329"/>
        <v/>
      </c>
      <c r="FS95" s="878" t="str">
        <f t="shared" si="330"/>
        <v/>
      </c>
      <c r="FT95" s="840">
        <f t="shared" si="331"/>
        <v>0.5</v>
      </c>
      <c r="FU95" s="876" t="str">
        <f t="shared" si="332"/>
        <v>客観指標</v>
      </c>
      <c r="FV95" s="863" t="str">
        <f t="shared" si="333"/>
        <v>細街路等の安全性確保の取組や防災まちづくりの推進は、すぐには市民に実感されにくいことから、客観指標評価を重視する。</v>
      </c>
      <c r="FW95" s="877" t="str">
        <f>VLOOKUP(EH95&amp;FK95&amp;FU95,プルダウン!$AC$2:$AD$71,2,FALSE)</f>
        <v>B</v>
      </c>
      <c r="FX95" s="859" t="str">
        <f>VLOOKUP(FW95,プルダウン!$A$1:$B$6,2,FALSE)</f>
        <v>政策の目的がかなり達成されている</v>
      </c>
      <c r="FY95" s="860"/>
      <c r="FZ95" s="859"/>
      <c r="GA95" s="889" t="str">
        <f>VLOOKUP($A95&amp;"-"&amp;GA$4,'04施策の客観指標'!$A$4:$AY$1029,COLUMN('04施策の客観指標'!$AV:$AV),FALSE)</f>
        <v>a</v>
      </c>
      <c r="GB95" s="878" t="str">
        <f>VLOOKUP($A95&amp;"-"&amp;GB$4,'04施策の客観指標'!$A$4:$AY$1029,COLUMN('04施策の客観指標'!$AV:$AV),FALSE)</f>
        <v>a</v>
      </c>
      <c r="GC95" s="878" t="str">
        <f>VLOOKUP($A95&amp;"-"&amp;GC$4,'04施策の客観指標'!$A$4:$AY$1029,COLUMN('04施策の客観指標'!$AV:$AV),FALSE)</f>
        <v>-</v>
      </c>
      <c r="GD95" s="878" t="str">
        <f>VLOOKUP($A95&amp;"-"&amp;GD$4,'04施策の客観指標'!$A$4:$AY$1029,COLUMN('04施策の客観指標'!$AV:$AV),FALSE)</f>
        <v>-</v>
      </c>
      <c r="GE95" s="878" t="str">
        <f>VLOOKUP($A95&amp;"-"&amp;GE$4,'04施策の客観指標'!$A$4:$AY$1029,COLUMN('04施策の客観指標'!$AV:$AV),FALSE)</f>
        <v>-</v>
      </c>
      <c r="GF95" s="878" t="str">
        <f>VLOOKUP($A95&amp;"-"&amp;GF$4,'04施策の客観指標'!$A$4:$AY$1029,COLUMN('04施策の客観指標'!$AV:$AV),FALSE)</f>
        <v>-</v>
      </c>
      <c r="GG95" s="878" t="str">
        <f>VLOOKUP($A95&amp;"-"&amp;GG$4,'04施策の客観指標'!$A$4:$AY$1029,COLUMN('04施策の客観指標'!$AV:$AV),FALSE)</f>
        <v>-</v>
      </c>
      <c r="GH95" s="878" t="str">
        <f>VLOOKUP($A95&amp;"-"&amp;GH$4,'04施策の客観指標'!$A$4:$AY$1029,COLUMN('04施策の客観指標'!$AV:$AV),FALSE)</f>
        <v>-</v>
      </c>
      <c r="GI95" s="878" t="str">
        <f>VLOOKUP($A95&amp;"-"&amp;GI$4,'04施策の客観指標'!$A$4:$AY$1029,COLUMN('04施策の客観指標'!$AV:$AV),FALSE)</f>
        <v>-</v>
      </c>
      <c r="GJ95" s="879" t="str">
        <f t="shared" si="334"/>
        <v>a</v>
      </c>
      <c r="GK95" s="856">
        <f>IF(GA95="-","-",VLOOKUP($A95&amp;"-"&amp;GA$4,'04施策の客観指標'!$A$4:$AY$1029,COLUMN('04施策の客観指標'!$AY:$AY),FALSE))</f>
        <v>1</v>
      </c>
      <c r="GL95" s="856">
        <f>IF(GB95="-","-",VLOOKUP($A95&amp;"-"&amp;GB$4,'04施策の客観指標'!$A$4:$AY$1029,COLUMN('04施策の客観指標'!$AY:$AY),FALSE))</f>
        <v>1</v>
      </c>
      <c r="GM95" s="856" t="str">
        <f>IF(GC95="-","-",VLOOKUP($A95&amp;"-"&amp;GC$4,'04施策の客観指標'!$A$4:$AY$1029,COLUMN('04施策の客観指標'!$AY:$AY),FALSE))</f>
        <v>-</v>
      </c>
      <c r="GN95" s="856" t="str">
        <f>IF(GD95="-","-",VLOOKUP($A95&amp;"-"&amp;GD$4,'04施策の客観指標'!$A$4:$AY$1029,COLUMN('04施策の客観指標'!$AY:$AY),FALSE))</f>
        <v>-</v>
      </c>
      <c r="GO95" s="856" t="str">
        <f>IF(GE95="-","-",VLOOKUP($A95&amp;"-"&amp;GE$4,'04施策の客観指標'!$A$4:$AY$1029,COLUMN('04施策の客観指標'!$AY:$AY),FALSE))</f>
        <v>-</v>
      </c>
      <c r="GP95" s="856" t="str">
        <f>IF(GF95="-","-",VLOOKUP($A95&amp;"-"&amp;GF$4,'04施策の客観指標'!$A$4:$AY$1029,COLUMN('04施策の客観指標'!$AY:$AY),FALSE))</f>
        <v>-</v>
      </c>
      <c r="GQ95" s="856" t="str">
        <f>IF(GG95="-","-",VLOOKUP($A95&amp;"-"&amp;GG$4,'04施策の客観指標'!$A$4:$AY$1029,COLUMN('04施策の客観指標'!$AY:$AY),FALSE))</f>
        <v>-</v>
      </c>
      <c r="GR95" s="856" t="str">
        <f>IF(GH95="-","-",VLOOKUP($A95&amp;"-"&amp;GH$4,'04施策の客観指標'!$A$4:$AY$1029,COLUMN('04施策の客観指標'!$AY:$AY),FALSE))</f>
        <v>-</v>
      </c>
      <c r="GS95" s="856" t="str">
        <f>IF(GI95="-","-",VLOOKUP($A95&amp;"-"&amp;GI$4,'04施策の客観指標'!$A$4:$AY$1029,COLUMN('04施策の客観指標'!$AY:$AY),FALSE))</f>
        <v>-</v>
      </c>
      <c r="GT95" s="879">
        <f t="shared" si="335"/>
        <v>2</v>
      </c>
      <c r="GU95" s="877">
        <f t="shared" si="336"/>
        <v>4</v>
      </c>
      <c r="GV95" s="878">
        <f t="shared" si="337"/>
        <v>4</v>
      </c>
      <c r="GW95" s="878" t="str">
        <f t="shared" si="338"/>
        <v/>
      </c>
      <c r="GX95" s="878" t="str">
        <f t="shared" si="339"/>
        <v/>
      </c>
      <c r="GY95" s="878" t="str">
        <f t="shared" si="340"/>
        <v/>
      </c>
      <c r="GZ95" s="878" t="str">
        <f t="shared" si="341"/>
        <v/>
      </c>
      <c r="HA95" s="878" t="str">
        <f t="shared" si="342"/>
        <v/>
      </c>
      <c r="HB95" s="878" t="str">
        <f t="shared" si="343"/>
        <v/>
      </c>
      <c r="HC95" s="878" t="str">
        <f t="shared" si="344"/>
        <v/>
      </c>
      <c r="HD95" s="855">
        <f t="shared" si="345"/>
        <v>1</v>
      </c>
      <c r="HE95" s="877" t="str">
        <f>IF($K95="○",VLOOKUP($C95&amp;"-"&amp;HE$4,'05市民生活実感調査'!$A$3:$BC$218,COLUMN('05市民生活実感調査'!$AS:$AS),FALSE),"-")</f>
        <v>-</v>
      </c>
      <c r="HF95" s="878" t="str">
        <f>IF($L95="○",VLOOKUP($C95&amp;"-"&amp;HF$4,'05市民生活実感調査'!$A$3:$BC$218,COLUMN('05市民生活実感調査'!$AS:$AS),FALSE),"-")</f>
        <v>-</v>
      </c>
      <c r="HG95" s="878" t="str">
        <f>IF($M95="○",VLOOKUP($C95&amp;"-"&amp;HG$4,'05市民生活実感調査'!$A$3:$BC$218,COLUMN('05市民生活実感調査'!$AS:$AS),FALSE),"-")</f>
        <v>c</v>
      </c>
      <c r="HH95" s="878" t="str">
        <f>IF($N95="○",VLOOKUP($C95&amp;"-"&amp;HH$4,'05市民生活実感調査'!$A$3:$BC$218,COLUMN('05市民生活実感調査'!$AS:$AS),FALSE),"-")</f>
        <v>-</v>
      </c>
      <c r="HI95" s="878" t="str">
        <f>IF($O95="○",VLOOKUP($C95&amp;"-"&amp;HI$4,'05市民生活実感調査'!$A$3:$BC$218,COLUMN('05市民生活実感調査'!$AS:$AS),FALSE),"-")</f>
        <v>-</v>
      </c>
      <c r="HJ95" s="878" t="str">
        <f>IF($P95="○",VLOOKUP($C95&amp;"-"&amp;HJ$4,'05市民生活実感調査'!$A$3:$BC$218,COLUMN('05市民生活実感調査'!$AS:$AS),FALSE),"-")</f>
        <v>-</v>
      </c>
      <c r="HK95" s="878" t="str">
        <f>IF($Q95="○",VLOOKUP($C95&amp;"-"&amp;HK$4,'05市民生活実感調査'!$A$3:$BC$218,COLUMN('05市民生活実感調査'!$AS:$AS),FALSE),"-")</f>
        <v>-</v>
      </c>
      <c r="HL95" s="878" t="str">
        <f>IF($R95="○",VLOOKUP($C95&amp;"-"&amp;HL$4,'05市民生活実感調査'!$A$3:$BC$218,COLUMN('05市民生活実感調査'!$AS:$AS),FALSE),"-")</f>
        <v>-</v>
      </c>
      <c r="HM95" s="879" t="str">
        <f t="shared" si="346"/>
        <v>c</v>
      </c>
      <c r="HN95" s="877" t="str">
        <f t="shared" si="347"/>
        <v/>
      </c>
      <c r="HO95" s="878" t="str">
        <f t="shared" si="348"/>
        <v/>
      </c>
      <c r="HP95" s="878">
        <f t="shared" si="349"/>
        <v>2</v>
      </c>
      <c r="HQ95" s="878" t="str">
        <f t="shared" si="350"/>
        <v/>
      </c>
      <c r="HR95" s="878" t="str">
        <f t="shared" si="351"/>
        <v/>
      </c>
      <c r="HS95" s="878" t="str">
        <f t="shared" si="352"/>
        <v/>
      </c>
      <c r="HT95" s="878" t="str">
        <f t="shared" si="353"/>
        <v/>
      </c>
      <c r="HU95" s="878" t="str">
        <f t="shared" si="354"/>
        <v/>
      </c>
      <c r="HV95" s="840">
        <f t="shared" si="355"/>
        <v>0.5</v>
      </c>
      <c r="HW95" s="876" t="str">
        <f t="shared" si="356"/>
        <v>客観指標</v>
      </c>
      <c r="HX95" s="863" t="str">
        <f t="shared" si="357"/>
        <v>細街路等の安全性確保の取組や防災まちづくりの推進は、すぐには市民に実感されにくいことから、客観指標評価を重視する。</v>
      </c>
      <c r="HY95" s="877" t="str">
        <f>VLOOKUP(GJ95&amp;HM95&amp;HW95,プルダウン!$AC$2:$AD$71,2,FALSE)</f>
        <v>B</v>
      </c>
      <c r="HZ95" s="859" t="str">
        <f>VLOOKUP(HY95,プルダウン!$A$1:$B$6,2,FALSE)</f>
        <v>政策の目的がかなり達成されている</v>
      </c>
      <c r="IA95" s="860"/>
      <c r="IB95" s="859"/>
      <c r="IC95" s="889" t="str">
        <f>VLOOKUP($A95&amp;"-"&amp;IC$4,'04施策の客観指標'!$A$4:$AY$1029,COLUMN('04施策の客観指標'!$AW:$AW),FALSE)</f>
        <v>a</v>
      </c>
      <c r="ID95" s="878" t="str">
        <f>VLOOKUP($A95&amp;"-"&amp;ID$4,'04施策の客観指標'!$A$4:$AY$1029,COLUMN('04施策の客観指標'!$AW:$AW),FALSE)</f>
        <v>a</v>
      </c>
      <c r="IE95" s="878" t="str">
        <f>VLOOKUP($A95&amp;"-"&amp;IE$4,'04施策の客観指標'!$A$4:$AY$1029,COLUMN('04施策の客観指標'!$AW:$AW),FALSE)</f>
        <v>-</v>
      </c>
      <c r="IF95" s="878" t="str">
        <f>VLOOKUP($A95&amp;"-"&amp;IF$4,'04施策の客観指標'!$A$4:$AY$1029,COLUMN('04施策の客観指標'!$AW:$AW),FALSE)</f>
        <v>-</v>
      </c>
      <c r="IG95" s="878" t="str">
        <f>VLOOKUP($A95&amp;"-"&amp;IG$4,'04施策の客観指標'!$A$4:$AY$1029,COLUMN('04施策の客観指標'!$AW:$AW),FALSE)</f>
        <v>-</v>
      </c>
      <c r="IH95" s="878" t="str">
        <f>VLOOKUP($A95&amp;"-"&amp;IH$4,'04施策の客観指標'!$A$4:$AY$1029,COLUMN('04施策の客観指標'!$AW:$AW),FALSE)</f>
        <v>-</v>
      </c>
      <c r="II95" s="878" t="str">
        <f>VLOOKUP($A95&amp;"-"&amp;II$4,'04施策の客観指標'!$A$4:$AY$1029,COLUMN('04施策の客観指標'!$AW:$AW),FALSE)</f>
        <v>-</v>
      </c>
      <c r="IJ95" s="878" t="str">
        <f>VLOOKUP($A95&amp;"-"&amp;IJ$4,'04施策の客観指標'!$A$4:$AY$1029,COLUMN('04施策の客観指標'!$AW:$AW),FALSE)</f>
        <v>-</v>
      </c>
      <c r="IK95" s="878" t="str">
        <f>VLOOKUP($A95&amp;"-"&amp;IK$4,'04施策の客観指標'!$A$4:$AY$1029,COLUMN('04施策の客観指標'!$AW:$AW),FALSE)</f>
        <v>-</v>
      </c>
      <c r="IL95" s="879" t="str">
        <f t="shared" si="358"/>
        <v>a</v>
      </c>
      <c r="IM95" s="856">
        <f>IF(IC95="-","-",VLOOKUP($A95&amp;"-"&amp;IC$4,'04施策の客観指標'!$A$4:$AY$1029,COLUMN('04施策の客観指標'!$AY:$AY),FALSE))</f>
        <v>1</v>
      </c>
      <c r="IN95" s="856">
        <f>IF(ID95="-","-",VLOOKUP($A95&amp;"-"&amp;ID$4,'04施策の客観指標'!$A$4:$AY$1029,COLUMN('04施策の客観指標'!$AY:$AY),FALSE))</f>
        <v>1</v>
      </c>
      <c r="IO95" s="856" t="str">
        <f>IF(IE95="-","-",VLOOKUP($A95&amp;"-"&amp;IE$4,'04施策の客観指標'!$A$4:$AY$1029,COLUMN('04施策の客観指標'!$AY:$AY),FALSE))</f>
        <v>-</v>
      </c>
      <c r="IP95" s="856" t="str">
        <f>IF(IF95="-","-",VLOOKUP($A95&amp;"-"&amp;IF$4,'04施策の客観指標'!$A$4:$AY$1029,COLUMN('04施策の客観指標'!$AY:$AY),FALSE))</f>
        <v>-</v>
      </c>
      <c r="IQ95" s="856" t="str">
        <f>IF(IG95="-","-",VLOOKUP($A95&amp;"-"&amp;IG$4,'04施策の客観指標'!$A$4:$AY$1029,COLUMN('04施策の客観指標'!$AY:$AY),FALSE))</f>
        <v>-</v>
      </c>
      <c r="IR95" s="856" t="str">
        <f>IF(IH95="-","-",VLOOKUP($A95&amp;"-"&amp;IH$4,'04施策の客観指標'!$A$4:$AY$1029,COLUMN('04施策の客観指標'!$AY:$AY),FALSE))</f>
        <v>-</v>
      </c>
      <c r="IS95" s="856" t="str">
        <f>IF(II95="-","-",VLOOKUP($A95&amp;"-"&amp;II$4,'04施策の客観指標'!$A$4:$AY$1029,COLUMN('04施策の客観指標'!$AY:$AY),FALSE))</f>
        <v>-</v>
      </c>
      <c r="IT95" s="856" t="str">
        <f>IF(IJ95="-","-",VLOOKUP($A95&amp;"-"&amp;IJ$4,'04施策の客観指標'!$A$4:$AY$1029,COLUMN('04施策の客観指標'!$AY:$AY),FALSE))</f>
        <v>-</v>
      </c>
      <c r="IU95" s="856" t="str">
        <f>IF(IK95="-","-",VLOOKUP($A95&amp;"-"&amp;IK$4,'04施策の客観指標'!$A$4:$AY$1029,COLUMN('04施策の客観指標'!$AY:$AY),FALSE))</f>
        <v>-</v>
      </c>
      <c r="IV95" s="879">
        <f t="shared" si="359"/>
        <v>2</v>
      </c>
      <c r="IW95" s="877">
        <f t="shared" si="360"/>
        <v>4</v>
      </c>
      <c r="IX95" s="878">
        <f t="shared" si="361"/>
        <v>4</v>
      </c>
      <c r="IY95" s="878" t="str">
        <f t="shared" si="362"/>
        <v/>
      </c>
      <c r="IZ95" s="878" t="str">
        <f t="shared" si="363"/>
        <v/>
      </c>
      <c r="JA95" s="878" t="str">
        <f t="shared" si="364"/>
        <v/>
      </c>
      <c r="JB95" s="878" t="str">
        <f t="shared" si="365"/>
        <v/>
      </c>
      <c r="JC95" s="878" t="str">
        <f t="shared" si="366"/>
        <v/>
      </c>
      <c r="JD95" s="878" t="str">
        <f t="shared" si="367"/>
        <v/>
      </c>
      <c r="JE95" s="878" t="str">
        <f t="shared" si="368"/>
        <v/>
      </c>
      <c r="JF95" s="855">
        <f t="shared" si="369"/>
        <v>1</v>
      </c>
      <c r="JG95" s="877" t="str">
        <f>IF($K95="○",VLOOKUP($C95&amp;"-"&amp;JG$4,'05市民生活実感調査'!$A$3:$BC$218,COLUMN('05市民生活実感調査'!$BC:$BC),FALSE),"-")</f>
        <v>-</v>
      </c>
      <c r="JH95" s="878" t="str">
        <f>IF($L95="○",VLOOKUP($C95&amp;"-"&amp;JH$4,'05市民生活実感調査'!$A$3:$BC$218,COLUMN('05市民生活実感調査'!$BC:$BC),FALSE),"-")</f>
        <v>-</v>
      </c>
      <c r="JI95" s="878" t="str">
        <f>IF($M95="○",VLOOKUP($C95&amp;"-"&amp;JI$4,'05市民生活実感調査'!$A$3:$BC$218,COLUMN('05市民生活実感調査'!$BC:$BC),FALSE),"-")</f>
        <v>c</v>
      </c>
      <c r="JJ95" s="878" t="str">
        <f>IF($N95="○",VLOOKUP($C95&amp;"-"&amp;JJ$4,'05市民生活実感調査'!$A$3:$BC$218,COLUMN('05市民生活実感調査'!$BC:$BC),FALSE),"-")</f>
        <v>-</v>
      </c>
      <c r="JK95" s="878" t="str">
        <f>IF($O95="○",VLOOKUP($C95&amp;"-"&amp;JK$4,'05市民生活実感調査'!$A$3:$BC$218,COLUMN('05市民生活実感調査'!$BC:$BC),FALSE),"-")</f>
        <v>-</v>
      </c>
      <c r="JL95" s="878" t="str">
        <f>IF($P95="○",VLOOKUP($C95&amp;"-"&amp;JL$4,'05市民生活実感調査'!$A$3:$BC$218,COLUMN('05市民生活実感調査'!$BC:$BC),FALSE),"-")</f>
        <v>-</v>
      </c>
      <c r="JM95" s="878" t="str">
        <f>IF($Q95="○",VLOOKUP($C95&amp;"-"&amp;JM$4,'05市民生活実感調査'!$A$3:$BC$218,COLUMN('05市民生活実感調査'!$BC:$BC),FALSE),"-")</f>
        <v>-</v>
      </c>
      <c r="JN95" s="878" t="str">
        <f>IF($R95="○",VLOOKUP($C95&amp;"-"&amp;JN$4,'05市民生活実感調査'!$A$3:$BC$218,COLUMN('05市民生活実感調査'!$BC:$BC),FALSE),"-")</f>
        <v>-</v>
      </c>
      <c r="JO95" s="879" t="str">
        <f t="shared" si="370"/>
        <v>c</v>
      </c>
      <c r="JP95" s="877" t="str">
        <f t="shared" si="371"/>
        <v/>
      </c>
      <c r="JQ95" s="878" t="str">
        <f t="shared" si="372"/>
        <v/>
      </c>
      <c r="JR95" s="878">
        <f t="shared" si="373"/>
        <v>2</v>
      </c>
      <c r="JS95" s="878" t="str">
        <f t="shared" si="374"/>
        <v/>
      </c>
      <c r="JT95" s="878" t="str">
        <f t="shared" si="375"/>
        <v/>
      </c>
      <c r="JU95" s="878" t="str">
        <f t="shared" si="376"/>
        <v/>
      </c>
      <c r="JV95" s="878" t="str">
        <f t="shared" si="377"/>
        <v/>
      </c>
      <c r="JW95" s="878" t="str">
        <f t="shared" si="378"/>
        <v/>
      </c>
      <c r="JX95" s="840">
        <f t="shared" si="379"/>
        <v>0.5</v>
      </c>
      <c r="JY95" s="876" t="str">
        <f t="shared" si="405"/>
        <v>客観指標</v>
      </c>
      <c r="JZ95" s="863" t="str">
        <f t="shared" si="380"/>
        <v>細街路等の安全性確保の取組や防災まちづくりの推進は、すぐには市民に実感されにくいことから、客観指標評価を重視する。</v>
      </c>
      <c r="KA95" s="877" t="str">
        <f>VLOOKUP(IL95&amp;JO95&amp;JY95,プルダウン!$AC$2:$AD$71,2,FALSE)</f>
        <v>B</v>
      </c>
      <c r="KB95" s="859" t="str">
        <f>VLOOKUP(KA95,プルダウン!$A$1:$B$6,2,FALSE)</f>
        <v>政策の目的がかなり達成されている</v>
      </c>
      <c r="KC95" s="860"/>
      <c r="KD95" s="859"/>
      <c r="KE95" s="883" t="str">
        <f>VLOOKUP($A95&amp;"-"&amp;KE$4,'04施策の客観指標'!$A$4:$AY$1029,COLUMN('04施策の客観指標'!$AX:$AX),FALSE)</f>
        <v>a</v>
      </c>
      <c r="KF95" s="813" t="str">
        <f>VLOOKUP($A95&amp;"-"&amp;KF$4,'04施策の客観指標'!$A$4:$AY$1029,COLUMN('04施策の客観指標'!$AX:$AX),FALSE)</f>
        <v>a</v>
      </c>
      <c r="KG95" s="813" t="str">
        <f>VLOOKUP($A95&amp;"-"&amp;KG$4,'04施策の客観指標'!$A$4:$AY$1029,COLUMN('04施策の客観指標'!$AX:$AX),FALSE)</f>
        <v>-</v>
      </c>
      <c r="KH95" s="813" t="str">
        <f>VLOOKUP($A95&amp;"-"&amp;KH$4,'04施策の客観指標'!$A$4:$AY$1029,COLUMN('04施策の客観指標'!$AX:$AX),FALSE)</f>
        <v>-</v>
      </c>
      <c r="KI95" s="813" t="str">
        <f>VLOOKUP($A95&amp;"-"&amp;KI$4,'04施策の客観指標'!$A$4:$AY$1029,COLUMN('04施策の客観指標'!$AX:$AX),FALSE)</f>
        <v>-</v>
      </c>
      <c r="KJ95" s="813" t="str">
        <f>VLOOKUP($A95&amp;"-"&amp;KJ$4,'04施策の客観指標'!$A$4:$AY$1029,COLUMN('04施策の客観指標'!$AX:$AX),FALSE)</f>
        <v>-</v>
      </c>
      <c r="KK95" s="813" t="str">
        <f>VLOOKUP($A95&amp;"-"&amp;KK$4,'04施策の客観指標'!$A$4:$AY$1029,COLUMN('04施策の客観指標'!$AX:$AX),FALSE)</f>
        <v>-</v>
      </c>
      <c r="KL95" s="813" t="str">
        <f>VLOOKUP($A95&amp;"-"&amp;KL$4,'04施策の客観指標'!$A$4:$AY$1029,COLUMN('04施策の客観指標'!$AX:$AX),FALSE)</f>
        <v>-</v>
      </c>
      <c r="KM95" s="813" t="str">
        <f>VLOOKUP($A95&amp;"-"&amp;KM$4,'04施策の客観指標'!$A$4:$AY$1029,COLUMN('04施策の客観指標'!$AX:$AX),FALSE)</f>
        <v>-</v>
      </c>
      <c r="KN95" s="814" t="str">
        <f t="shared" si="381"/>
        <v>a</v>
      </c>
      <c r="KO95" s="423">
        <f>IF(KE95="-","-",VLOOKUP($A95&amp;"-"&amp;KE$4,'04施策の客観指標'!$A$4:$AY$1029,COLUMN('04施策の客観指標'!$AY:$AY),FALSE))</f>
        <v>1</v>
      </c>
      <c r="KP95" s="423">
        <f>IF(KF95="-","-",VLOOKUP($A95&amp;"-"&amp;KF$4,'04施策の客観指標'!$A$4:$AY$1029,COLUMN('04施策の客観指標'!$AY:$AY),FALSE))</f>
        <v>1</v>
      </c>
      <c r="KQ95" s="423" t="str">
        <f>IF(KG95="-","-",VLOOKUP($A95&amp;"-"&amp;KG$4,'04施策の客観指標'!$A$4:$AY$1029,COLUMN('04施策の客観指標'!$AY:$AY),FALSE))</f>
        <v>-</v>
      </c>
      <c r="KR95" s="423" t="str">
        <f>IF(KH95="-","-",VLOOKUP($A95&amp;"-"&amp;KH$4,'04施策の客観指標'!$A$4:$AY$1029,COLUMN('04施策の客観指標'!$AY:$AY),FALSE))</f>
        <v>-</v>
      </c>
      <c r="KS95" s="423" t="str">
        <f>IF(KI95="-","-",VLOOKUP($A95&amp;"-"&amp;KI$4,'04施策の客観指標'!$A$4:$AY$1029,COLUMN('04施策の客観指標'!$AY:$AY),FALSE))</f>
        <v>-</v>
      </c>
      <c r="KT95" s="423" t="str">
        <f>IF(KJ95="-","-",VLOOKUP($A95&amp;"-"&amp;KJ$4,'04施策の客観指標'!$A$4:$AY$1029,COLUMN('04施策の客観指標'!$AY:$AY),FALSE))</f>
        <v>-</v>
      </c>
      <c r="KU95" s="423" t="str">
        <f>IF(KK95="-","-",VLOOKUP($A95&amp;"-"&amp;KK$4,'04施策の客観指標'!$A$4:$AY$1029,COLUMN('04施策の客観指標'!$AY:$AY),FALSE))</f>
        <v>-</v>
      </c>
      <c r="KV95" s="423" t="str">
        <f>IF(KL95="-","-",VLOOKUP($A95&amp;"-"&amp;KL$4,'04施策の客観指標'!$A$4:$AY$1029,COLUMN('04施策の客観指標'!$AY:$AY),FALSE))</f>
        <v>-</v>
      </c>
      <c r="KW95" s="423" t="str">
        <f>IF(KM95="-","-",VLOOKUP($A95&amp;"-"&amp;KM$4,'04施策の客観指標'!$A$4:$AY$1029,COLUMN('04施策の客観指標'!$AY:$AY),FALSE))</f>
        <v>-</v>
      </c>
      <c r="KX95" s="234">
        <f t="shared" si="382"/>
        <v>2</v>
      </c>
      <c r="KY95" s="237">
        <f t="shared" si="383"/>
        <v>4</v>
      </c>
      <c r="KZ95" s="187">
        <f t="shared" si="384"/>
        <v>4</v>
      </c>
      <c r="LA95" s="187" t="str">
        <f t="shared" si="385"/>
        <v/>
      </c>
      <c r="LB95" s="187" t="str">
        <f t="shared" si="386"/>
        <v/>
      </c>
      <c r="LC95" s="187" t="str">
        <f t="shared" si="387"/>
        <v/>
      </c>
      <c r="LD95" s="187" t="str">
        <f t="shared" si="388"/>
        <v/>
      </c>
      <c r="LE95" s="187" t="str">
        <f t="shared" si="389"/>
        <v/>
      </c>
      <c r="LF95" s="187" t="str">
        <f t="shared" si="390"/>
        <v/>
      </c>
      <c r="LG95" s="187" t="str">
        <f t="shared" si="391"/>
        <v/>
      </c>
      <c r="LH95" s="240">
        <f t="shared" si="392"/>
        <v>1</v>
      </c>
      <c r="LI95" s="820" t="str">
        <f>IF($K95="○",VLOOKUP($C95&amp;"-"&amp;LI$4,'05市民生活実感調査'!$A$3:$BM$218,COLUMN('05市民生活実感調査'!$BM:$BM),FALSE),"-")</f>
        <v>-</v>
      </c>
      <c r="LJ95" s="821" t="str">
        <f>IF($L95="○",VLOOKUP($C95&amp;"-"&amp;LJ$4,'05市民生活実感調査'!$A$3:$BM$218,COLUMN('05市民生活実感調査'!$BM:$BM),FALSE),"-")</f>
        <v>-</v>
      </c>
      <c r="LK95" s="821" t="str">
        <f>IF($M95="○",VLOOKUP($C95&amp;"-"&amp;LK$4,'05市民生活実感調査'!$A$3:$BM$218,COLUMN('05市民生活実感調査'!$BM:$BM),FALSE),"-")</f>
        <v>c</v>
      </c>
      <c r="LL95" s="821" t="str">
        <f>IF($N95="○",VLOOKUP($C95&amp;"-"&amp;LL$4,'05市民生活実感調査'!$A$3:$BM$218,COLUMN('05市民生活実感調査'!$BM:$BM),FALSE),"-")</f>
        <v>-</v>
      </c>
      <c r="LM95" s="821" t="str">
        <f>IF($O95="○",VLOOKUP($C95&amp;"-"&amp;LM$4,'05市民生活実感調査'!$A$3:$BM$218,COLUMN('05市民生活実感調査'!$BM:$BM),FALSE),"-")</f>
        <v>-</v>
      </c>
      <c r="LN95" s="821" t="str">
        <f>IF($P95="○",VLOOKUP($C95&amp;"-"&amp;LN$4,'05市民生活実感調査'!$A$3:$BM$218,COLUMN('05市民生活実感調査'!$BM:$BM),FALSE),"-")</f>
        <v>-</v>
      </c>
      <c r="LO95" s="821" t="str">
        <f>IF($Q95="○",VLOOKUP($C95&amp;"-"&amp;LO$4,'05市民生活実感調査'!$A$3:$BM$218,COLUMN('05市民生活実感調査'!$BM:$BM),FALSE),"-")</f>
        <v>-</v>
      </c>
      <c r="LP95" s="821" t="str">
        <f>IF($R95="○",VLOOKUP($C95&amp;"-"&amp;LP$4,'05市民生活実感調査'!$A$3:$BM$218,COLUMN('05市民生活実感調査'!$BM:$BM),FALSE),"-")</f>
        <v>-</v>
      </c>
      <c r="LQ95" s="822" t="str">
        <f t="shared" si="393"/>
        <v>c</v>
      </c>
      <c r="LR95" s="237" t="str">
        <f t="shared" si="394"/>
        <v/>
      </c>
      <c r="LS95" s="187" t="str">
        <f t="shared" si="395"/>
        <v/>
      </c>
      <c r="LT95" s="187">
        <f t="shared" si="396"/>
        <v>2</v>
      </c>
      <c r="LU95" s="187" t="str">
        <f t="shared" si="397"/>
        <v/>
      </c>
      <c r="LV95" s="187" t="str">
        <f t="shared" si="398"/>
        <v/>
      </c>
      <c r="LW95" s="187" t="str">
        <f t="shared" si="399"/>
        <v/>
      </c>
      <c r="LX95" s="187" t="str">
        <f t="shared" si="400"/>
        <v/>
      </c>
      <c r="LY95" s="187" t="str">
        <f t="shared" si="401"/>
        <v/>
      </c>
      <c r="LZ95" s="422">
        <f t="shared" si="402"/>
        <v>0.5</v>
      </c>
      <c r="MA95" s="103" t="str">
        <f t="shared" si="406"/>
        <v>客観指標</v>
      </c>
      <c r="MB95" s="104" t="str">
        <f t="shared" si="403"/>
        <v>細街路等の安全性確保の取組や防災まちづくりの推進は、すぐには市民に実感されにくいことから、客観指標評価を重視する。</v>
      </c>
      <c r="MC95" s="823" t="str">
        <f>VLOOKUP(KN95&amp;LQ95&amp;MA95,プルダウン!$AC$2:$AD$71,2,FALSE)</f>
        <v>B</v>
      </c>
      <c r="MD95" s="824" t="str">
        <f>VLOOKUP(MC95,プルダウン!$A$1:$B$6,2,FALSE)</f>
        <v>政策の目的がかなり達成されている</v>
      </c>
      <c r="ME95" s="91"/>
      <c r="MF95" s="190"/>
    </row>
    <row r="96" spans="1:344" ht="180" customHeight="1">
      <c r="A96" s="231">
        <v>2304</v>
      </c>
      <c r="B96" s="104" t="s">
        <v>248</v>
      </c>
      <c r="C96" s="237">
        <f t="shared" si="264"/>
        <v>23</v>
      </c>
      <c r="D96" s="190" t="str">
        <f>IFERROR(VLOOKUP(C96,プルダウン!$L$2:$M$28,2,FALSE),"-")</f>
        <v>建築物</v>
      </c>
      <c r="E96" s="104"/>
      <c r="F96" s="232" t="s">
        <v>1414</v>
      </c>
      <c r="G96" s="117" t="s">
        <v>1651</v>
      </c>
      <c r="H96" s="91"/>
      <c r="I96" s="117"/>
      <c r="J96" s="104"/>
      <c r="K96" s="420" t="s">
        <v>383</v>
      </c>
      <c r="L96" s="421" t="s">
        <v>383</v>
      </c>
      <c r="M96" s="421" t="s">
        <v>383</v>
      </c>
      <c r="N96" s="421" t="s">
        <v>83</v>
      </c>
      <c r="O96" s="421" t="s">
        <v>83</v>
      </c>
      <c r="P96" s="421" t="s">
        <v>83</v>
      </c>
      <c r="Q96" s="421" t="s">
        <v>83</v>
      </c>
      <c r="R96" s="422" t="s">
        <v>83</v>
      </c>
      <c r="S96" s="877" t="str">
        <f>VLOOKUP($A96&amp;"-"&amp;S$4,'04施策の客観指標'!$A$4:$AY$1029,COLUMN('04施策の客観指標'!$AS:$AS),FALSE)</f>
        <v>b</v>
      </c>
      <c r="T96" s="878" t="str">
        <f>VLOOKUP($A96&amp;"-"&amp;T$4,'04施策の客観指標'!$A$4:$AY$1029,COLUMN('04施策の客観指標'!$AS:$AS),FALSE)</f>
        <v>-</v>
      </c>
      <c r="U96" s="878" t="str">
        <f>VLOOKUP($A96&amp;"-"&amp;U$4,'04施策の客観指標'!$A$4:$AY$1029,COLUMN('04施策の客観指標'!$AS:$AS),FALSE)</f>
        <v>-</v>
      </c>
      <c r="V96" s="878" t="str">
        <f>VLOOKUP($A96&amp;"-"&amp;V$4,'04施策の客観指標'!$A$4:$AY$1029,COLUMN('04施策の客観指標'!$AS:$AS),FALSE)</f>
        <v>-</v>
      </c>
      <c r="W96" s="878" t="str">
        <f>VLOOKUP($A96&amp;"-"&amp;W$4,'04施策の客観指標'!$A$4:$AY$1029,COLUMN('04施策の客観指標'!$AS:$AS),FALSE)</f>
        <v>-</v>
      </c>
      <c r="X96" s="878" t="str">
        <f>VLOOKUP($A96&amp;"-"&amp;X$4,'04施策の客観指標'!$A$4:$AY$1029,COLUMN('04施策の客観指標'!$AS:$AS),FALSE)</f>
        <v>-</v>
      </c>
      <c r="Y96" s="878" t="str">
        <f>VLOOKUP($A96&amp;"-"&amp;Y$4,'04施策の客観指標'!$A$4:$AY$1029,COLUMN('04施策の客観指標'!$AS:$AS),FALSE)</f>
        <v>-</v>
      </c>
      <c r="Z96" s="878" t="str">
        <f>VLOOKUP($A96&amp;"-"&amp;Z$4,'04施策の客観指標'!$A$4:$AY$1029,COLUMN('04施策の客観指標'!$AS:$AS),FALSE)</f>
        <v>-</v>
      </c>
      <c r="AA96" s="852" t="str">
        <f>VLOOKUP($A96&amp;"-"&amp;AA$4,'04施策の客観指標'!$A$4:$AY$1029,COLUMN('04施策の客観指標'!$AS:$AS),FALSE)</f>
        <v>-</v>
      </c>
      <c r="AB96" s="876" t="str">
        <f t="shared" si="265"/>
        <v>b</v>
      </c>
      <c r="AC96" s="856">
        <v>1</v>
      </c>
      <c r="AD96" s="878" t="s">
        <v>83</v>
      </c>
      <c r="AE96" s="878" t="s">
        <v>83</v>
      </c>
      <c r="AF96" s="878" t="s">
        <v>83</v>
      </c>
      <c r="AG96" s="878" t="s">
        <v>83</v>
      </c>
      <c r="AH96" s="878" t="s">
        <v>83</v>
      </c>
      <c r="AI96" s="878" t="s">
        <v>83</v>
      </c>
      <c r="AJ96" s="878" t="s">
        <v>83</v>
      </c>
      <c r="AK96" s="878" t="s">
        <v>83</v>
      </c>
      <c r="AL96" s="879">
        <f t="shared" si="266"/>
        <v>1</v>
      </c>
      <c r="AM96" s="877">
        <f t="shared" si="267"/>
        <v>3</v>
      </c>
      <c r="AN96" s="878" t="str">
        <f t="shared" si="268"/>
        <v/>
      </c>
      <c r="AO96" s="878" t="str">
        <f t="shared" si="269"/>
        <v/>
      </c>
      <c r="AP96" s="878" t="str">
        <f t="shared" si="270"/>
        <v/>
      </c>
      <c r="AQ96" s="878" t="str">
        <f t="shared" si="271"/>
        <v/>
      </c>
      <c r="AR96" s="878" t="str">
        <f t="shared" si="272"/>
        <v/>
      </c>
      <c r="AS96" s="878" t="str">
        <f t="shared" si="273"/>
        <v/>
      </c>
      <c r="AT96" s="878" t="str">
        <f t="shared" si="274"/>
        <v/>
      </c>
      <c r="AU96" s="852" t="str">
        <f t="shared" si="275"/>
        <v/>
      </c>
      <c r="AV96" s="855">
        <f t="shared" si="276"/>
        <v>0.75</v>
      </c>
      <c r="AW96" s="856" t="str">
        <f>IF($K96="○",VLOOKUP($C96&amp;"-"&amp;AW$4,'05市民生活実感調査'!$A$3:$BC$218,COLUMN('05市民生活実感調査'!$O:$O),FALSE),"-")</f>
        <v>b</v>
      </c>
      <c r="AX96" s="878" t="str">
        <f>IF($L96="○",VLOOKUP($C96&amp;"-"&amp;AX$4,'05市民生活実感調査'!$A$3:$BC$218,COLUMN('05市民生活実感調査'!$O:$O),FALSE),"-")</f>
        <v>b</v>
      </c>
      <c r="AY96" s="878" t="str">
        <f>IF($M96="○",VLOOKUP($C96&amp;"-"&amp;AY$4,'05市民生活実感調査'!$A$3:$BC$218,COLUMN('05市民生活実感調査'!$O:$O),FALSE),"-")</f>
        <v>c</v>
      </c>
      <c r="AZ96" s="878" t="str">
        <f>IF($N96="○",VLOOKUP($C96&amp;"-"&amp;AZ$4,'05市民生活実感調査'!$A$3:$BC$218,COLUMN('05市民生活実感調査'!$O:$O),FALSE),"-")</f>
        <v>-</v>
      </c>
      <c r="BA96" s="878" t="str">
        <f>IF($O96="○",VLOOKUP($C96&amp;"-"&amp;BA$4,'05市民生活実感調査'!$A$3:$BC$218,COLUMN('05市民生活実感調査'!$O:$O),FALSE),"-")</f>
        <v>-</v>
      </c>
      <c r="BB96" s="878" t="str">
        <f>IF($P96="○",VLOOKUP($C96&amp;"-"&amp;BB$4,'05市民生活実感調査'!$A$3:$BC$218,COLUMN('05市民生活実感調査'!$O:$O),FALSE),"-")</f>
        <v>-</v>
      </c>
      <c r="BC96" s="878" t="str">
        <f>IF($Q96="○",VLOOKUP($C96&amp;"-"&amp;BC$4,'05市民生活実感調査'!$A$3:$BC$218,COLUMN('05市民生活実感調査'!$O:$O),FALSE),"-")</f>
        <v>-</v>
      </c>
      <c r="BD96" s="878" t="str">
        <f>IF($R96="○",VLOOKUP($C96&amp;"-"&amp;BD$4,'05市民生活実感調査'!$A$3:$BC$218,COLUMN('05市民生活実感調査'!$O:$O),FALSE),"-")</f>
        <v>-</v>
      </c>
      <c r="BE96" s="879" t="str">
        <f t="shared" si="277"/>
        <v>b</v>
      </c>
      <c r="BF96" s="877">
        <f t="shared" si="278"/>
        <v>3</v>
      </c>
      <c r="BG96" s="878">
        <f t="shared" si="279"/>
        <v>3</v>
      </c>
      <c r="BH96" s="878">
        <f t="shared" si="280"/>
        <v>2</v>
      </c>
      <c r="BI96" s="878" t="str">
        <f t="shared" si="281"/>
        <v/>
      </c>
      <c r="BJ96" s="878" t="str">
        <f t="shared" si="282"/>
        <v/>
      </c>
      <c r="BK96" s="878" t="str">
        <f t="shared" si="283"/>
        <v/>
      </c>
      <c r="BL96" s="878" t="str">
        <f t="shared" si="284"/>
        <v/>
      </c>
      <c r="BM96" s="878" t="str">
        <f t="shared" si="285"/>
        <v/>
      </c>
      <c r="BN96" s="840">
        <f t="shared" si="286"/>
        <v>0.66666666666666663</v>
      </c>
      <c r="BO96" s="880" t="s">
        <v>122</v>
      </c>
      <c r="BP96" s="863" t="s">
        <v>1947</v>
      </c>
      <c r="BQ96" s="877" t="s">
        <v>313</v>
      </c>
      <c r="BR96" s="887" t="str">
        <f>VLOOKUP(BQ96,プルダウン!$A$1:$B$6,2,FALSE)</f>
        <v>政策の目的がかなり達成されている</v>
      </c>
      <c r="BS96" s="860"/>
      <c r="BT96" s="887"/>
      <c r="BU96" s="863" t="s">
        <v>1655</v>
      </c>
      <c r="BV96" s="891"/>
      <c r="BW96" s="889" t="str">
        <f>VLOOKUP($A96&amp;"-"&amp;BW$4,'04施策の客観指標'!$A$4:$AY$1029,COLUMN('04施策の客観指標'!$AT:$AT),FALSE)</f>
        <v>a</v>
      </c>
      <c r="BX96" s="878" t="str">
        <f>VLOOKUP($A96&amp;"-"&amp;BX$4,'04施策の客観指標'!$A$4:$AY$1029,COLUMN('04施策の客観指標'!$AT:$AT),FALSE)</f>
        <v>-</v>
      </c>
      <c r="BY96" s="878" t="str">
        <f>VLOOKUP($A96&amp;"-"&amp;BY$4,'04施策の客観指標'!$A$4:$AY$1029,COLUMN('04施策の客観指標'!$AT:$AT),FALSE)</f>
        <v>-</v>
      </c>
      <c r="BZ96" s="878" t="str">
        <f>VLOOKUP($A96&amp;"-"&amp;BZ$4,'04施策の客観指標'!$A$4:$AY$1029,COLUMN('04施策の客観指標'!$AT:$AT),FALSE)</f>
        <v>-</v>
      </c>
      <c r="CA96" s="878" t="str">
        <f>VLOOKUP($A96&amp;"-"&amp;CA$4,'04施策の客観指標'!$A$4:$AY$1029,COLUMN('04施策の客観指標'!$AT:$AT),FALSE)</f>
        <v>-</v>
      </c>
      <c r="CB96" s="878" t="str">
        <f>VLOOKUP($A96&amp;"-"&amp;CB$4,'04施策の客観指標'!$A$4:$AY$1029,COLUMN('04施策の客観指標'!$AT:$AT),FALSE)</f>
        <v>-</v>
      </c>
      <c r="CC96" s="878" t="str">
        <f>VLOOKUP($A96&amp;"-"&amp;CC$4,'04施策の客観指標'!$A$4:$AY$1029,COLUMN('04施策の客観指標'!$AT:$AT),FALSE)</f>
        <v>-</v>
      </c>
      <c r="CD96" s="878" t="str">
        <f>VLOOKUP($A96&amp;"-"&amp;CD$4,'04施策の客観指標'!$A$4:$AY$1029,COLUMN('04施策の客観指標'!$AT:$AT),FALSE)</f>
        <v>-</v>
      </c>
      <c r="CE96" s="852" t="str">
        <f>VLOOKUP($A96&amp;"-"&amp;CE$4,'04施策の客観指標'!$A$4:$AY$1029,COLUMN('04施策の客観指標'!$AT:$AT),FALSE)</f>
        <v>-</v>
      </c>
      <c r="CF96" s="879" t="str">
        <f t="shared" si="287"/>
        <v>a</v>
      </c>
      <c r="CG96" s="856">
        <f>IF(BW96="-","-",VLOOKUP($A96&amp;"-"&amp;BW$4,'04施策の客観指標'!$A$4:$AY$1029,COLUMN('04施策の客観指標'!$AY:$AY),FALSE))</f>
        <v>1</v>
      </c>
      <c r="CH96" s="856" t="str">
        <f>IF(BX96="-","-",VLOOKUP($A96&amp;"-"&amp;BX$4,'04施策の客観指標'!$A$4:$AY$1029,COLUMN('04施策の客観指標'!$AY:$AY),FALSE))</f>
        <v>-</v>
      </c>
      <c r="CI96" s="856" t="str">
        <f>IF(BY96="-","-",VLOOKUP($A96&amp;"-"&amp;BY$4,'04施策の客観指標'!$A$4:$AY$1029,COLUMN('04施策の客観指標'!$AY:$AY),FALSE))</f>
        <v>-</v>
      </c>
      <c r="CJ96" s="856" t="str">
        <f>IF(BZ96="-","-",VLOOKUP($A96&amp;"-"&amp;BZ$4,'04施策の客観指標'!$A$4:$AY$1029,COLUMN('04施策の客観指標'!$AY:$AY),FALSE))</f>
        <v>-</v>
      </c>
      <c r="CK96" s="856" t="str">
        <f>IF(CA96="-","-",VLOOKUP($A96&amp;"-"&amp;CA$4,'04施策の客観指標'!$A$4:$AY$1029,COLUMN('04施策の客観指標'!$AY:$AY),FALSE))</f>
        <v>-</v>
      </c>
      <c r="CL96" s="856" t="str">
        <f>IF(CB96="-","-",VLOOKUP($A96&amp;"-"&amp;CB$4,'04施策の客観指標'!$A$4:$AY$1029,COLUMN('04施策の客観指標'!$AY:$AY),FALSE))</f>
        <v>-</v>
      </c>
      <c r="CM96" s="856" t="str">
        <f>IF(CC96="-","-",VLOOKUP($A96&amp;"-"&amp;CC$4,'04施策の客観指標'!$A$4:$AY$1029,COLUMN('04施策の客観指標'!$AY:$AY),FALSE))</f>
        <v>-</v>
      </c>
      <c r="CN96" s="856" t="str">
        <f>IF(CD96="-","-",VLOOKUP($A96&amp;"-"&amp;CD$4,'04施策の客観指標'!$A$4:$AY$1029,COLUMN('04施策の客観指標'!$AY:$AY),FALSE))</f>
        <v>-</v>
      </c>
      <c r="CO96" s="856" t="str">
        <f>IF(CE96="-","-",VLOOKUP($A96&amp;"-"&amp;CE$4,'04施策の客観指標'!$A$4:$AY$1029,COLUMN('04施策の客観指標'!$AY:$AY),FALSE))</f>
        <v>-</v>
      </c>
      <c r="CP96" s="879">
        <f t="shared" si="288"/>
        <v>1</v>
      </c>
      <c r="CQ96" s="877">
        <f t="shared" si="289"/>
        <v>4</v>
      </c>
      <c r="CR96" s="878" t="str">
        <f t="shared" si="290"/>
        <v/>
      </c>
      <c r="CS96" s="878" t="str">
        <f t="shared" si="291"/>
        <v/>
      </c>
      <c r="CT96" s="878" t="str">
        <f t="shared" si="292"/>
        <v/>
      </c>
      <c r="CU96" s="878" t="str">
        <f t="shared" si="293"/>
        <v/>
      </c>
      <c r="CV96" s="878" t="str">
        <f t="shared" si="294"/>
        <v/>
      </c>
      <c r="CW96" s="878" t="str">
        <f t="shared" si="295"/>
        <v/>
      </c>
      <c r="CX96" s="878" t="str">
        <f t="shared" si="296"/>
        <v/>
      </c>
      <c r="CY96" s="878" t="str">
        <f t="shared" si="297"/>
        <v/>
      </c>
      <c r="CZ96" s="855">
        <f t="shared" si="298"/>
        <v>1</v>
      </c>
      <c r="DA96" s="877" t="str">
        <f>IF($K96="○",VLOOKUP($C96&amp;"-"&amp;DA$4,'05市民生活実感調査'!$A$3:$BC$218,COLUMN('05市民生活実感調査'!$Y:$Y),FALSE),"-")</f>
        <v>c</v>
      </c>
      <c r="DB96" s="878" t="str">
        <f>IF($L96="○",VLOOKUP($C96&amp;"-"&amp;DB$4,'05市民生活実感調査'!$A$3:$BC$218,COLUMN('05市民生活実感調査'!$Y:$Y),FALSE),"-")</f>
        <v>c</v>
      </c>
      <c r="DC96" s="878" t="str">
        <f>IF($M96="○",VLOOKUP($C96&amp;"-"&amp;DC$4,'05市民生活実感調査'!$A$3:$BC$218,COLUMN('05市民生活実感調査'!$Y:$Y),FALSE),"-")</f>
        <v>c</v>
      </c>
      <c r="DD96" s="878" t="str">
        <f>IF($N96="○",VLOOKUP($C96&amp;"-"&amp;DD$4,'05市民生活実感調査'!$A$3:$BC$218,COLUMN('05市民生活実感調査'!$Y:$Y),FALSE),"-")</f>
        <v>-</v>
      </c>
      <c r="DE96" s="878" t="str">
        <f>IF($O96="○",VLOOKUP($C96&amp;"-"&amp;DE$4,'05市民生活実感調査'!$A$3:$BC$218,COLUMN('05市民生活実感調査'!$Y:$Y),FALSE),"-")</f>
        <v>-</v>
      </c>
      <c r="DF96" s="878" t="str">
        <f>IF($P96="○",VLOOKUP($C96&amp;"-"&amp;DF$4,'05市民生活実感調査'!$A$3:$BC$218,COLUMN('05市民生活実感調査'!$Y:$Y),FALSE),"-")</f>
        <v>-</v>
      </c>
      <c r="DG96" s="878" t="str">
        <f>IF($Q96="○",VLOOKUP($C96&amp;"-"&amp;DG$4,'05市民生活実感調査'!$A$3:$BC$218,COLUMN('05市民生活実感調査'!$Y:$Y),FALSE),"-")</f>
        <v>-</v>
      </c>
      <c r="DH96" s="878" t="str">
        <f>IF($R96="○",VLOOKUP($C96&amp;"-"&amp;DH$4,'05市民生活実感調査'!$A$3:$BC$218,COLUMN('05市民生活実感調査'!$Y:$Y),FALSE),"-")</f>
        <v>-</v>
      </c>
      <c r="DI96" s="879" t="str">
        <f t="shared" si="299"/>
        <v>c</v>
      </c>
      <c r="DJ96" s="877">
        <f t="shared" si="300"/>
        <v>2</v>
      </c>
      <c r="DK96" s="878">
        <f t="shared" si="301"/>
        <v>2</v>
      </c>
      <c r="DL96" s="878">
        <f t="shared" si="302"/>
        <v>2</v>
      </c>
      <c r="DM96" s="878" t="str">
        <f t="shared" si="303"/>
        <v/>
      </c>
      <c r="DN96" s="878" t="str">
        <f t="shared" si="404"/>
        <v/>
      </c>
      <c r="DO96" s="878" t="str">
        <f t="shared" si="304"/>
        <v/>
      </c>
      <c r="DP96" s="878" t="str">
        <f t="shared" si="305"/>
        <v/>
      </c>
      <c r="DQ96" s="878" t="str">
        <f t="shared" si="306"/>
        <v/>
      </c>
      <c r="DR96" s="840">
        <f t="shared" si="307"/>
        <v>0.5</v>
      </c>
      <c r="DS96" s="876" t="str">
        <f t="shared" si="308"/>
        <v>客観指標</v>
      </c>
      <c r="DT96" s="863" t="str">
        <f t="shared" si="309"/>
        <v>維持管理の最適化や、耐震化・防災機能の向上は、市民の実感に反映される要素が薄いことから、客観指標評価を重視する。</v>
      </c>
      <c r="DU96" s="877" t="str">
        <f>VLOOKUP(CF96&amp;DI96&amp;DS96,プルダウン!$AC$2:$AD$71,2,FALSE)</f>
        <v>B</v>
      </c>
      <c r="DV96" s="859" t="str">
        <f>VLOOKUP(DU96,プルダウン!$A$1:$B$6,2,FALSE)</f>
        <v>政策の目的がかなり達成されている</v>
      </c>
      <c r="DW96" s="860"/>
      <c r="DX96" s="859"/>
      <c r="DY96" s="889" t="str">
        <f>VLOOKUP($A96&amp;"-"&amp;DY$4,'04施策の客観指標'!$A$4:$AY$1029,COLUMN('04施策の客観指標'!$AU:$AU),FALSE)</f>
        <v>a</v>
      </c>
      <c r="DZ96" s="878" t="str">
        <f>VLOOKUP($A96&amp;"-"&amp;DZ$4,'04施策の客観指標'!$A$4:$AY$1029,COLUMN('04施策の客観指標'!$AU:$AU),FALSE)</f>
        <v>-</v>
      </c>
      <c r="EA96" s="878" t="str">
        <f>VLOOKUP($A96&amp;"-"&amp;EA$4,'04施策の客観指標'!$A$4:$AY$1029,COLUMN('04施策の客観指標'!$AU:$AU),FALSE)</f>
        <v>-</v>
      </c>
      <c r="EB96" s="878" t="str">
        <f>VLOOKUP($A96&amp;"-"&amp;EB$4,'04施策の客観指標'!$A$4:$AY$1029,COLUMN('04施策の客観指標'!$AU:$AU),FALSE)</f>
        <v>-</v>
      </c>
      <c r="EC96" s="878" t="str">
        <f>VLOOKUP($A96&amp;"-"&amp;EC$4,'04施策の客観指標'!$A$4:$AY$1029,COLUMN('04施策の客観指標'!$AU:$AU),FALSE)</f>
        <v>-</v>
      </c>
      <c r="ED96" s="878" t="str">
        <f>VLOOKUP($A96&amp;"-"&amp;ED$4,'04施策の客観指標'!$A$4:$AY$1029,COLUMN('04施策の客観指標'!$AU:$AU),FALSE)</f>
        <v>-</v>
      </c>
      <c r="EE96" s="878" t="str">
        <f>VLOOKUP($A96&amp;"-"&amp;EE$4,'04施策の客観指標'!$A$4:$AY$1029,COLUMN('04施策の客観指標'!$AU:$AU),FALSE)</f>
        <v>-</v>
      </c>
      <c r="EF96" s="878" t="str">
        <f>VLOOKUP($A96&amp;"-"&amp;EF$4,'04施策の客観指標'!$A$4:$AY$1029,COLUMN('04施策の客観指標'!$AU:$AU),FALSE)</f>
        <v>-</v>
      </c>
      <c r="EG96" s="878" t="str">
        <f>VLOOKUP($A96&amp;"-"&amp;EG$4,'04施策の客観指標'!$A$4:$AY$1029,COLUMN('04施策の客観指標'!$AU:$AU),FALSE)</f>
        <v>-</v>
      </c>
      <c r="EH96" s="879" t="str">
        <f t="shared" si="310"/>
        <v>a</v>
      </c>
      <c r="EI96" s="895">
        <f>IF(DY96="-","-",VLOOKUP($A96&amp;"-"&amp;DY$4,'04施策の客観指標'!$A$4:$AY$1029,COLUMN('04施策の客観指標'!$AY:$AY),FALSE))</f>
        <v>1</v>
      </c>
      <c r="EJ96" s="895" t="str">
        <f>IF(DZ96="-","-",VLOOKUP($A96&amp;"-"&amp;DZ$4,'04施策の客観指標'!$A$4:$AY$1029,COLUMN('04施策の客観指標'!$AY:$AY),FALSE))</f>
        <v>-</v>
      </c>
      <c r="EK96" s="895" t="str">
        <f>IF(EA96="-","-",VLOOKUP($A96&amp;"-"&amp;EA$4,'04施策の客観指標'!$A$4:$AY$1029,COLUMN('04施策の客観指標'!$AY:$AY),FALSE))</f>
        <v>-</v>
      </c>
      <c r="EL96" s="895" t="str">
        <f>IF(EB96="-","-",VLOOKUP($A96&amp;"-"&amp;EB$4,'04施策の客観指標'!$A$4:$AY$1029,COLUMN('04施策の客観指標'!$AY:$AY),FALSE))</f>
        <v>-</v>
      </c>
      <c r="EM96" s="895" t="str">
        <f>IF(EC96="-","-",VLOOKUP($A96&amp;"-"&amp;EC$4,'04施策の客観指標'!$A$4:$AY$1029,COLUMN('04施策の客観指標'!$AY:$AY),FALSE))</f>
        <v>-</v>
      </c>
      <c r="EN96" s="895" t="str">
        <f>IF(ED96="-","-",VLOOKUP($A96&amp;"-"&amp;ED$4,'04施策の客観指標'!$A$4:$AY$1029,COLUMN('04施策の客観指標'!$AY:$AY),FALSE))</f>
        <v>-</v>
      </c>
      <c r="EO96" s="895" t="str">
        <f>IF(EE96="-","-",VLOOKUP($A96&amp;"-"&amp;EE$4,'04施策の客観指標'!$A$4:$AY$1029,COLUMN('04施策の客観指標'!$AY:$AY),FALSE))</f>
        <v>-</v>
      </c>
      <c r="EP96" s="895" t="str">
        <f>IF(EF96="-","-",VLOOKUP($A96&amp;"-"&amp;EF$4,'04施策の客観指標'!$A$4:$AY$1029,COLUMN('04施策の客観指標'!$AY:$AY),FALSE))</f>
        <v>-</v>
      </c>
      <c r="EQ96" s="895" t="str">
        <f>IF(EG96="-","-",VLOOKUP($A96&amp;"-"&amp;EG$4,'04施策の客観指標'!$A$4:$AY$1029,COLUMN('04施策の客観指標'!$AY:$AY),FALSE))</f>
        <v>-</v>
      </c>
      <c r="ER96" s="879">
        <f t="shared" si="311"/>
        <v>1</v>
      </c>
      <c r="ES96" s="877">
        <f t="shared" si="312"/>
        <v>4</v>
      </c>
      <c r="ET96" s="878" t="str">
        <f t="shared" si="313"/>
        <v/>
      </c>
      <c r="EU96" s="878" t="str">
        <f t="shared" si="314"/>
        <v/>
      </c>
      <c r="EV96" s="878" t="str">
        <f t="shared" si="315"/>
        <v/>
      </c>
      <c r="EW96" s="878" t="str">
        <f t="shared" si="316"/>
        <v/>
      </c>
      <c r="EX96" s="878" t="str">
        <f t="shared" si="317"/>
        <v/>
      </c>
      <c r="EY96" s="878" t="str">
        <f t="shared" si="318"/>
        <v/>
      </c>
      <c r="EZ96" s="878" t="str">
        <f t="shared" si="319"/>
        <v/>
      </c>
      <c r="FA96" s="878" t="str">
        <f t="shared" si="320"/>
        <v/>
      </c>
      <c r="FB96" s="855">
        <f t="shared" si="321"/>
        <v>1</v>
      </c>
      <c r="FC96" s="877" t="str">
        <f>IF($K96="○",VLOOKUP($C96&amp;"-"&amp;FC$4,'05市民生活実感調査'!$A$3:$BC$218,COLUMN('05市民生活実感調査'!$AI:$AI),FALSE),"-")</f>
        <v>c</v>
      </c>
      <c r="FD96" s="878" t="str">
        <f>IF($L96="○",VLOOKUP($C96&amp;"-"&amp;FD$4,'05市民生活実感調査'!$A$3:$BC$218,COLUMN('05市民生活実感調査'!$AI:$AI),FALSE),"-")</f>
        <v>c</v>
      </c>
      <c r="FE96" s="878" t="str">
        <f>IF($M96="○",VLOOKUP($C96&amp;"-"&amp;FE$4,'05市民生活実感調査'!$A$3:$BC$218,COLUMN('05市民生活実感調査'!$AI:$AI),FALSE),"-")</f>
        <v>c</v>
      </c>
      <c r="FF96" s="878" t="str">
        <f>IF($N96="○",VLOOKUP($C96&amp;"-"&amp;FF$4,'05市民生活実感調査'!$A$3:$BC$218,COLUMN('05市民生活実感調査'!$AI:$AI),FALSE),"-")</f>
        <v>-</v>
      </c>
      <c r="FG96" s="878" t="str">
        <f>IF($O96="○",VLOOKUP($C96&amp;"-"&amp;FG$4,'05市民生活実感調査'!$A$3:$BC$218,COLUMN('05市民生活実感調査'!$AI:$AI),FALSE),"-")</f>
        <v>-</v>
      </c>
      <c r="FH96" s="878" t="str">
        <f>IF($P96="○",VLOOKUP($C96&amp;"-"&amp;FH$4,'05市民生活実感調査'!$A$3:$BC$218,COLUMN('05市民生活実感調査'!$AI:$AI),FALSE),"-")</f>
        <v>-</v>
      </c>
      <c r="FI96" s="878" t="str">
        <f>IF($Q96="○",VLOOKUP($C96&amp;"-"&amp;FI$4,'05市民生活実感調査'!$A$3:$BC$218,COLUMN('05市民生活実感調査'!$AI:$AI),FALSE),"-")</f>
        <v>-</v>
      </c>
      <c r="FJ96" s="878" t="str">
        <f>IF($R96="○",VLOOKUP($C96&amp;"-"&amp;FJ$4,'05市民生活実感調査'!$A$3:$BC$218,COLUMN('05市民生活実感調査'!$AI:$AI),FALSE),"-")</f>
        <v>-</v>
      </c>
      <c r="FK96" s="879" t="str">
        <f t="shared" si="322"/>
        <v>c</v>
      </c>
      <c r="FL96" s="877">
        <f t="shared" si="323"/>
        <v>2</v>
      </c>
      <c r="FM96" s="878">
        <f t="shared" si="324"/>
        <v>2</v>
      </c>
      <c r="FN96" s="878">
        <f t="shared" si="325"/>
        <v>2</v>
      </c>
      <c r="FO96" s="878" t="str">
        <f t="shared" si="326"/>
        <v/>
      </c>
      <c r="FP96" s="878" t="str">
        <f t="shared" si="327"/>
        <v/>
      </c>
      <c r="FQ96" s="878" t="str">
        <f t="shared" si="328"/>
        <v/>
      </c>
      <c r="FR96" s="878" t="str">
        <f t="shared" si="329"/>
        <v/>
      </c>
      <c r="FS96" s="878" t="str">
        <f t="shared" si="330"/>
        <v/>
      </c>
      <c r="FT96" s="840">
        <f t="shared" si="331"/>
        <v>0.5</v>
      </c>
      <c r="FU96" s="876" t="str">
        <f t="shared" si="332"/>
        <v>客観指標</v>
      </c>
      <c r="FV96" s="863" t="str">
        <f t="shared" si="333"/>
        <v>維持管理の最適化や、耐震化・防災機能の向上は、市民の実感に反映される要素が薄いことから、客観指標評価を重視する。</v>
      </c>
      <c r="FW96" s="877" t="str">
        <f>VLOOKUP(EH96&amp;FK96&amp;FU96,プルダウン!$AC$2:$AD$71,2,FALSE)</f>
        <v>B</v>
      </c>
      <c r="FX96" s="859" t="str">
        <f>VLOOKUP(FW96,プルダウン!$A$1:$B$6,2,FALSE)</f>
        <v>政策の目的がかなり達成されている</v>
      </c>
      <c r="FY96" s="860"/>
      <c r="FZ96" s="859"/>
      <c r="GA96" s="889" t="str">
        <f>VLOOKUP($A96&amp;"-"&amp;GA$4,'04施策の客観指標'!$A$4:$AY$1029,COLUMN('04施策の客観指標'!$AV:$AV),FALSE)</f>
        <v>a</v>
      </c>
      <c r="GB96" s="878" t="str">
        <f>VLOOKUP($A96&amp;"-"&amp;GB$4,'04施策の客観指標'!$A$4:$AY$1029,COLUMN('04施策の客観指標'!$AV:$AV),FALSE)</f>
        <v>-</v>
      </c>
      <c r="GC96" s="878" t="str">
        <f>VLOOKUP($A96&amp;"-"&amp;GC$4,'04施策の客観指標'!$A$4:$AY$1029,COLUMN('04施策の客観指標'!$AV:$AV),FALSE)</f>
        <v>-</v>
      </c>
      <c r="GD96" s="878" t="str">
        <f>VLOOKUP($A96&amp;"-"&amp;GD$4,'04施策の客観指標'!$A$4:$AY$1029,COLUMN('04施策の客観指標'!$AV:$AV),FALSE)</f>
        <v>-</v>
      </c>
      <c r="GE96" s="878" t="str">
        <f>VLOOKUP($A96&amp;"-"&amp;GE$4,'04施策の客観指標'!$A$4:$AY$1029,COLUMN('04施策の客観指標'!$AV:$AV),FALSE)</f>
        <v>-</v>
      </c>
      <c r="GF96" s="878" t="str">
        <f>VLOOKUP($A96&amp;"-"&amp;GF$4,'04施策の客観指標'!$A$4:$AY$1029,COLUMN('04施策の客観指標'!$AV:$AV),FALSE)</f>
        <v>-</v>
      </c>
      <c r="GG96" s="878" t="str">
        <f>VLOOKUP($A96&amp;"-"&amp;GG$4,'04施策の客観指標'!$A$4:$AY$1029,COLUMN('04施策の客観指標'!$AV:$AV),FALSE)</f>
        <v>-</v>
      </c>
      <c r="GH96" s="878" t="str">
        <f>VLOOKUP($A96&amp;"-"&amp;GH$4,'04施策の客観指標'!$A$4:$AY$1029,COLUMN('04施策の客観指標'!$AV:$AV),FALSE)</f>
        <v>-</v>
      </c>
      <c r="GI96" s="878" t="str">
        <f>VLOOKUP($A96&amp;"-"&amp;GI$4,'04施策の客観指標'!$A$4:$AY$1029,COLUMN('04施策の客観指標'!$AV:$AV),FALSE)</f>
        <v>-</v>
      </c>
      <c r="GJ96" s="879" t="str">
        <f t="shared" si="334"/>
        <v>a</v>
      </c>
      <c r="GK96" s="856">
        <f>IF(GA96="-","-",VLOOKUP($A96&amp;"-"&amp;GA$4,'04施策の客観指標'!$A$4:$AY$1029,COLUMN('04施策の客観指標'!$AY:$AY),FALSE))</f>
        <v>1</v>
      </c>
      <c r="GL96" s="856" t="str">
        <f>IF(GB96="-","-",VLOOKUP($A96&amp;"-"&amp;GB$4,'04施策の客観指標'!$A$4:$AY$1029,COLUMN('04施策の客観指標'!$AY:$AY),FALSE))</f>
        <v>-</v>
      </c>
      <c r="GM96" s="856" t="str">
        <f>IF(GC96="-","-",VLOOKUP($A96&amp;"-"&amp;GC$4,'04施策の客観指標'!$A$4:$AY$1029,COLUMN('04施策の客観指標'!$AY:$AY),FALSE))</f>
        <v>-</v>
      </c>
      <c r="GN96" s="856" t="str">
        <f>IF(GD96="-","-",VLOOKUP($A96&amp;"-"&amp;GD$4,'04施策の客観指標'!$A$4:$AY$1029,COLUMN('04施策の客観指標'!$AY:$AY),FALSE))</f>
        <v>-</v>
      </c>
      <c r="GO96" s="856" t="str">
        <f>IF(GE96="-","-",VLOOKUP($A96&amp;"-"&amp;GE$4,'04施策の客観指標'!$A$4:$AY$1029,COLUMN('04施策の客観指標'!$AY:$AY),FALSE))</f>
        <v>-</v>
      </c>
      <c r="GP96" s="856" t="str">
        <f>IF(GF96="-","-",VLOOKUP($A96&amp;"-"&amp;GF$4,'04施策の客観指標'!$A$4:$AY$1029,COLUMN('04施策の客観指標'!$AY:$AY),FALSE))</f>
        <v>-</v>
      </c>
      <c r="GQ96" s="856" t="str">
        <f>IF(GG96="-","-",VLOOKUP($A96&amp;"-"&amp;GG$4,'04施策の客観指標'!$A$4:$AY$1029,COLUMN('04施策の客観指標'!$AY:$AY),FALSE))</f>
        <v>-</v>
      </c>
      <c r="GR96" s="856" t="str">
        <f>IF(GH96="-","-",VLOOKUP($A96&amp;"-"&amp;GH$4,'04施策の客観指標'!$A$4:$AY$1029,COLUMN('04施策の客観指標'!$AY:$AY),FALSE))</f>
        <v>-</v>
      </c>
      <c r="GS96" s="856" t="str">
        <f>IF(GI96="-","-",VLOOKUP($A96&amp;"-"&amp;GI$4,'04施策の客観指標'!$A$4:$AY$1029,COLUMN('04施策の客観指標'!$AY:$AY),FALSE))</f>
        <v>-</v>
      </c>
      <c r="GT96" s="879">
        <f t="shared" si="335"/>
        <v>1</v>
      </c>
      <c r="GU96" s="877">
        <f t="shared" si="336"/>
        <v>4</v>
      </c>
      <c r="GV96" s="878" t="str">
        <f t="shared" si="337"/>
        <v/>
      </c>
      <c r="GW96" s="878" t="str">
        <f t="shared" si="338"/>
        <v/>
      </c>
      <c r="GX96" s="878" t="str">
        <f t="shared" si="339"/>
        <v/>
      </c>
      <c r="GY96" s="878" t="str">
        <f t="shared" si="340"/>
        <v/>
      </c>
      <c r="GZ96" s="878" t="str">
        <f t="shared" si="341"/>
        <v/>
      </c>
      <c r="HA96" s="878" t="str">
        <f t="shared" si="342"/>
        <v/>
      </c>
      <c r="HB96" s="878" t="str">
        <f t="shared" si="343"/>
        <v/>
      </c>
      <c r="HC96" s="878" t="str">
        <f t="shared" si="344"/>
        <v/>
      </c>
      <c r="HD96" s="855">
        <f t="shared" si="345"/>
        <v>1</v>
      </c>
      <c r="HE96" s="877" t="str">
        <f>IF($K96="○",VLOOKUP($C96&amp;"-"&amp;HE$4,'05市民生活実感調査'!$A$3:$BC$218,COLUMN('05市民生活実感調査'!$AS:$AS),FALSE),"-")</f>
        <v>c</v>
      </c>
      <c r="HF96" s="878" t="str">
        <f>IF($L96="○",VLOOKUP($C96&amp;"-"&amp;HF$4,'05市民生活実感調査'!$A$3:$BC$218,COLUMN('05市民生活実感調査'!$AS:$AS),FALSE),"-")</f>
        <v>c</v>
      </c>
      <c r="HG96" s="878" t="str">
        <f>IF($M96="○",VLOOKUP($C96&amp;"-"&amp;HG$4,'05市民生活実感調査'!$A$3:$BC$218,COLUMN('05市民生活実感調査'!$AS:$AS),FALSE),"-")</f>
        <v>c</v>
      </c>
      <c r="HH96" s="878" t="str">
        <f>IF($N96="○",VLOOKUP($C96&amp;"-"&amp;HH$4,'05市民生活実感調査'!$A$3:$BC$218,COLUMN('05市民生活実感調査'!$AS:$AS),FALSE),"-")</f>
        <v>-</v>
      </c>
      <c r="HI96" s="878" t="str">
        <f>IF($O96="○",VLOOKUP($C96&amp;"-"&amp;HI$4,'05市民生活実感調査'!$A$3:$BC$218,COLUMN('05市民生活実感調査'!$AS:$AS),FALSE),"-")</f>
        <v>-</v>
      </c>
      <c r="HJ96" s="878" t="str">
        <f>IF($P96="○",VLOOKUP($C96&amp;"-"&amp;HJ$4,'05市民生活実感調査'!$A$3:$BC$218,COLUMN('05市民生活実感調査'!$AS:$AS),FALSE),"-")</f>
        <v>-</v>
      </c>
      <c r="HK96" s="878" t="str">
        <f>IF($Q96="○",VLOOKUP($C96&amp;"-"&amp;HK$4,'05市民生活実感調査'!$A$3:$BC$218,COLUMN('05市民生活実感調査'!$AS:$AS),FALSE),"-")</f>
        <v>-</v>
      </c>
      <c r="HL96" s="878" t="str">
        <f>IF($R96="○",VLOOKUP($C96&amp;"-"&amp;HL$4,'05市民生活実感調査'!$A$3:$BC$218,COLUMN('05市民生活実感調査'!$AS:$AS),FALSE),"-")</f>
        <v>-</v>
      </c>
      <c r="HM96" s="879" t="str">
        <f t="shared" si="346"/>
        <v>c</v>
      </c>
      <c r="HN96" s="877">
        <f t="shared" si="347"/>
        <v>2</v>
      </c>
      <c r="HO96" s="878">
        <f t="shared" si="348"/>
        <v>2</v>
      </c>
      <c r="HP96" s="878">
        <f t="shared" si="349"/>
        <v>2</v>
      </c>
      <c r="HQ96" s="878" t="str">
        <f t="shared" si="350"/>
        <v/>
      </c>
      <c r="HR96" s="878" t="str">
        <f t="shared" si="351"/>
        <v/>
      </c>
      <c r="HS96" s="878" t="str">
        <f t="shared" si="352"/>
        <v/>
      </c>
      <c r="HT96" s="878" t="str">
        <f t="shared" si="353"/>
        <v/>
      </c>
      <c r="HU96" s="878" t="str">
        <f t="shared" si="354"/>
        <v/>
      </c>
      <c r="HV96" s="840">
        <f t="shared" si="355"/>
        <v>0.5</v>
      </c>
      <c r="HW96" s="876" t="str">
        <f t="shared" si="356"/>
        <v>客観指標</v>
      </c>
      <c r="HX96" s="863" t="str">
        <f t="shared" si="357"/>
        <v>維持管理の最適化や、耐震化・防災機能の向上は、市民の実感に反映される要素が薄いことから、客観指標評価を重視する。</v>
      </c>
      <c r="HY96" s="877" t="str">
        <f>VLOOKUP(GJ96&amp;HM96&amp;HW96,プルダウン!$AC$2:$AD$71,2,FALSE)</f>
        <v>B</v>
      </c>
      <c r="HZ96" s="859" t="str">
        <f>VLOOKUP(HY96,プルダウン!$A$1:$B$6,2,FALSE)</f>
        <v>政策の目的がかなり達成されている</v>
      </c>
      <c r="IA96" s="860"/>
      <c r="IB96" s="859"/>
      <c r="IC96" s="889" t="str">
        <f>VLOOKUP($A96&amp;"-"&amp;IC$4,'04施策の客観指標'!$A$4:$AY$1029,COLUMN('04施策の客観指標'!$AW:$AW),FALSE)</f>
        <v>a</v>
      </c>
      <c r="ID96" s="878" t="str">
        <f>VLOOKUP($A96&amp;"-"&amp;ID$4,'04施策の客観指標'!$A$4:$AY$1029,COLUMN('04施策の客観指標'!$AW:$AW),FALSE)</f>
        <v>-</v>
      </c>
      <c r="IE96" s="878" t="str">
        <f>VLOOKUP($A96&amp;"-"&amp;IE$4,'04施策の客観指標'!$A$4:$AY$1029,COLUMN('04施策の客観指標'!$AW:$AW),FALSE)</f>
        <v>-</v>
      </c>
      <c r="IF96" s="878" t="str">
        <f>VLOOKUP($A96&amp;"-"&amp;IF$4,'04施策の客観指標'!$A$4:$AY$1029,COLUMN('04施策の客観指標'!$AW:$AW),FALSE)</f>
        <v>-</v>
      </c>
      <c r="IG96" s="878" t="str">
        <f>VLOOKUP($A96&amp;"-"&amp;IG$4,'04施策の客観指標'!$A$4:$AY$1029,COLUMN('04施策の客観指標'!$AW:$AW),FALSE)</f>
        <v>-</v>
      </c>
      <c r="IH96" s="878" t="str">
        <f>VLOOKUP($A96&amp;"-"&amp;IH$4,'04施策の客観指標'!$A$4:$AY$1029,COLUMN('04施策の客観指標'!$AW:$AW),FALSE)</f>
        <v>-</v>
      </c>
      <c r="II96" s="878" t="str">
        <f>VLOOKUP($A96&amp;"-"&amp;II$4,'04施策の客観指標'!$A$4:$AY$1029,COLUMN('04施策の客観指標'!$AW:$AW),FALSE)</f>
        <v>-</v>
      </c>
      <c r="IJ96" s="878" t="str">
        <f>VLOOKUP($A96&amp;"-"&amp;IJ$4,'04施策の客観指標'!$A$4:$AY$1029,COLUMN('04施策の客観指標'!$AW:$AW),FALSE)</f>
        <v>-</v>
      </c>
      <c r="IK96" s="878" t="str">
        <f>VLOOKUP($A96&amp;"-"&amp;IK$4,'04施策の客観指標'!$A$4:$AY$1029,COLUMN('04施策の客観指標'!$AW:$AW),FALSE)</f>
        <v>-</v>
      </c>
      <c r="IL96" s="879" t="str">
        <f t="shared" si="358"/>
        <v>a</v>
      </c>
      <c r="IM96" s="856">
        <f>IF(IC96="-","-",VLOOKUP($A96&amp;"-"&amp;IC$4,'04施策の客観指標'!$A$4:$AY$1029,COLUMN('04施策の客観指標'!$AY:$AY),FALSE))</f>
        <v>1</v>
      </c>
      <c r="IN96" s="856" t="str">
        <f>IF(ID96="-","-",VLOOKUP($A96&amp;"-"&amp;ID$4,'04施策の客観指標'!$A$4:$AY$1029,COLUMN('04施策の客観指標'!$AY:$AY),FALSE))</f>
        <v>-</v>
      </c>
      <c r="IO96" s="856" t="str">
        <f>IF(IE96="-","-",VLOOKUP($A96&amp;"-"&amp;IE$4,'04施策の客観指標'!$A$4:$AY$1029,COLUMN('04施策の客観指標'!$AY:$AY),FALSE))</f>
        <v>-</v>
      </c>
      <c r="IP96" s="856" t="str">
        <f>IF(IF96="-","-",VLOOKUP($A96&amp;"-"&amp;IF$4,'04施策の客観指標'!$A$4:$AY$1029,COLUMN('04施策の客観指標'!$AY:$AY),FALSE))</f>
        <v>-</v>
      </c>
      <c r="IQ96" s="856" t="str">
        <f>IF(IG96="-","-",VLOOKUP($A96&amp;"-"&amp;IG$4,'04施策の客観指標'!$A$4:$AY$1029,COLUMN('04施策の客観指標'!$AY:$AY),FALSE))</f>
        <v>-</v>
      </c>
      <c r="IR96" s="856" t="str">
        <f>IF(IH96="-","-",VLOOKUP($A96&amp;"-"&amp;IH$4,'04施策の客観指標'!$A$4:$AY$1029,COLUMN('04施策の客観指標'!$AY:$AY),FALSE))</f>
        <v>-</v>
      </c>
      <c r="IS96" s="856" t="str">
        <f>IF(II96="-","-",VLOOKUP($A96&amp;"-"&amp;II$4,'04施策の客観指標'!$A$4:$AY$1029,COLUMN('04施策の客観指標'!$AY:$AY),FALSE))</f>
        <v>-</v>
      </c>
      <c r="IT96" s="856" t="str">
        <f>IF(IJ96="-","-",VLOOKUP($A96&amp;"-"&amp;IJ$4,'04施策の客観指標'!$A$4:$AY$1029,COLUMN('04施策の客観指標'!$AY:$AY),FALSE))</f>
        <v>-</v>
      </c>
      <c r="IU96" s="856" t="str">
        <f>IF(IK96="-","-",VLOOKUP($A96&amp;"-"&amp;IK$4,'04施策の客観指標'!$A$4:$AY$1029,COLUMN('04施策の客観指標'!$AY:$AY),FALSE))</f>
        <v>-</v>
      </c>
      <c r="IV96" s="879">
        <f t="shared" si="359"/>
        <v>1</v>
      </c>
      <c r="IW96" s="877">
        <f t="shared" si="360"/>
        <v>4</v>
      </c>
      <c r="IX96" s="878" t="str">
        <f t="shared" si="361"/>
        <v/>
      </c>
      <c r="IY96" s="878" t="str">
        <f t="shared" si="362"/>
        <v/>
      </c>
      <c r="IZ96" s="878" t="str">
        <f t="shared" si="363"/>
        <v/>
      </c>
      <c r="JA96" s="878" t="str">
        <f t="shared" si="364"/>
        <v/>
      </c>
      <c r="JB96" s="878" t="str">
        <f t="shared" si="365"/>
        <v/>
      </c>
      <c r="JC96" s="878" t="str">
        <f t="shared" si="366"/>
        <v/>
      </c>
      <c r="JD96" s="878" t="str">
        <f t="shared" si="367"/>
        <v/>
      </c>
      <c r="JE96" s="878" t="str">
        <f t="shared" si="368"/>
        <v/>
      </c>
      <c r="JF96" s="855">
        <f t="shared" si="369"/>
        <v>1</v>
      </c>
      <c r="JG96" s="877" t="str">
        <f>IF($K96="○",VLOOKUP($C96&amp;"-"&amp;JG$4,'05市民生活実感調査'!$A$3:$BC$218,COLUMN('05市民生活実感調査'!$BC:$BC),FALSE),"-")</f>
        <v>c</v>
      </c>
      <c r="JH96" s="878" t="str">
        <f>IF($L96="○",VLOOKUP($C96&amp;"-"&amp;JH$4,'05市民生活実感調査'!$A$3:$BC$218,COLUMN('05市民生活実感調査'!$BC:$BC),FALSE),"-")</f>
        <v>c</v>
      </c>
      <c r="JI96" s="878" t="str">
        <f>IF($M96="○",VLOOKUP($C96&amp;"-"&amp;JI$4,'05市民生活実感調査'!$A$3:$BC$218,COLUMN('05市民生活実感調査'!$BC:$BC),FALSE),"-")</f>
        <v>c</v>
      </c>
      <c r="JJ96" s="878" t="str">
        <f>IF($N96="○",VLOOKUP($C96&amp;"-"&amp;JJ$4,'05市民生活実感調査'!$A$3:$BC$218,COLUMN('05市民生活実感調査'!$BC:$BC),FALSE),"-")</f>
        <v>-</v>
      </c>
      <c r="JK96" s="878" t="str">
        <f>IF($O96="○",VLOOKUP($C96&amp;"-"&amp;JK$4,'05市民生活実感調査'!$A$3:$BC$218,COLUMN('05市民生活実感調査'!$BC:$BC),FALSE),"-")</f>
        <v>-</v>
      </c>
      <c r="JL96" s="878" t="str">
        <f>IF($P96="○",VLOOKUP($C96&amp;"-"&amp;JL$4,'05市民生活実感調査'!$A$3:$BC$218,COLUMN('05市民生活実感調査'!$BC:$BC),FALSE),"-")</f>
        <v>-</v>
      </c>
      <c r="JM96" s="878" t="str">
        <f>IF($Q96="○",VLOOKUP($C96&amp;"-"&amp;JM$4,'05市民生活実感調査'!$A$3:$BC$218,COLUMN('05市民生活実感調査'!$BC:$BC),FALSE),"-")</f>
        <v>-</v>
      </c>
      <c r="JN96" s="878" t="str">
        <f>IF($R96="○",VLOOKUP($C96&amp;"-"&amp;JN$4,'05市民生活実感調査'!$A$3:$BC$218,COLUMN('05市民生活実感調査'!$BC:$BC),FALSE),"-")</f>
        <v>-</v>
      </c>
      <c r="JO96" s="879" t="str">
        <f t="shared" si="370"/>
        <v>c</v>
      </c>
      <c r="JP96" s="877">
        <f t="shared" si="371"/>
        <v>2</v>
      </c>
      <c r="JQ96" s="878">
        <f t="shared" si="372"/>
        <v>2</v>
      </c>
      <c r="JR96" s="878">
        <f t="shared" si="373"/>
        <v>2</v>
      </c>
      <c r="JS96" s="878" t="str">
        <f t="shared" si="374"/>
        <v/>
      </c>
      <c r="JT96" s="878" t="str">
        <f t="shared" si="375"/>
        <v/>
      </c>
      <c r="JU96" s="878" t="str">
        <f t="shared" si="376"/>
        <v/>
      </c>
      <c r="JV96" s="878" t="str">
        <f t="shared" si="377"/>
        <v/>
      </c>
      <c r="JW96" s="878" t="str">
        <f t="shared" si="378"/>
        <v/>
      </c>
      <c r="JX96" s="840">
        <f t="shared" si="379"/>
        <v>0.5</v>
      </c>
      <c r="JY96" s="876" t="str">
        <f t="shared" si="405"/>
        <v>客観指標</v>
      </c>
      <c r="JZ96" s="863" t="str">
        <f t="shared" si="380"/>
        <v>維持管理の最適化や、耐震化・防災機能の向上は、市民の実感に反映される要素が薄いことから、客観指標評価を重視する。</v>
      </c>
      <c r="KA96" s="877" t="str">
        <f>VLOOKUP(IL96&amp;JO96&amp;JY96,プルダウン!$AC$2:$AD$71,2,FALSE)</f>
        <v>B</v>
      </c>
      <c r="KB96" s="859" t="str">
        <f>VLOOKUP(KA96,プルダウン!$A$1:$B$6,2,FALSE)</f>
        <v>政策の目的がかなり達成されている</v>
      </c>
      <c r="KC96" s="860"/>
      <c r="KD96" s="859"/>
      <c r="KE96" s="883" t="str">
        <f>VLOOKUP($A96&amp;"-"&amp;KE$4,'04施策の客観指標'!$A$4:$AY$1029,COLUMN('04施策の客観指標'!$AX:$AX),FALSE)</f>
        <v>a</v>
      </c>
      <c r="KF96" s="813" t="str">
        <f>VLOOKUP($A96&amp;"-"&amp;KF$4,'04施策の客観指標'!$A$4:$AY$1029,COLUMN('04施策の客観指標'!$AX:$AX),FALSE)</f>
        <v>-</v>
      </c>
      <c r="KG96" s="813" t="str">
        <f>VLOOKUP($A96&amp;"-"&amp;KG$4,'04施策の客観指標'!$A$4:$AY$1029,COLUMN('04施策の客観指標'!$AX:$AX),FALSE)</f>
        <v>-</v>
      </c>
      <c r="KH96" s="813" t="str">
        <f>VLOOKUP($A96&amp;"-"&amp;KH$4,'04施策の客観指標'!$A$4:$AY$1029,COLUMN('04施策の客観指標'!$AX:$AX),FALSE)</f>
        <v>-</v>
      </c>
      <c r="KI96" s="813" t="str">
        <f>VLOOKUP($A96&amp;"-"&amp;KI$4,'04施策の客観指標'!$A$4:$AY$1029,COLUMN('04施策の客観指標'!$AX:$AX),FALSE)</f>
        <v>-</v>
      </c>
      <c r="KJ96" s="813" t="str">
        <f>VLOOKUP($A96&amp;"-"&amp;KJ$4,'04施策の客観指標'!$A$4:$AY$1029,COLUMN('04施策の客観指標'!$AX:$AX),FALSE)</f>
        <v>-</v>
      </c>
      <c r="KK96" s="813" t="str">
        <f>VLOOKUP($A96&amp;"-"&amp;KK$4,'04施策の客観指標'!$A$4:$AY$1029,COLUMN('04施策の客観指標'!$AX:$AX),FALSE)</f>
        <v>-</v>
      </c>
      <c r="KL96" s="813" t="str">
        <f>VLOOKUP($A96&amp;"-"&amp;KL$4,'04施策の客観指標'!$A$4:$AY$1029,COLUMN('04施策の客観指標'!$AX:$AX),FALSE)</f>
        <v>-</v>
      </c>
      <c r="KM96" s="813" t="str">
        <f>VLOOKUP($A96&amp;"-"&amp;KM$4,'04施策の客観指標'!$A$4:$AY$1029,COLUMN('04施策の客観指標'!$AX:$AX),FALSE)</f>
        <v>-</v>
      </c>
      <c r="KN96" s="814" t="str">
        <f t="shared" si="381"/>
        <v>a</v>
      </c>
      <c r="KO96" s="423">
        <f>IF(KE96="-","-",VLOOKUP($A96&amp;"-"&amp;KE$4,'04施策の客観指標'!$A$4:$AY$1029,COLUMN('04施策の客観指標'!$AY:$AY),FALSE))</f>
        <v>1</v>
      </c>
      <c r="KP96" s="423" t="str">
        <f>IF(KF96="-","-",VLOOKUP($A96&amp;"-"&amp;KF$4,'04施策の客観指標'!$A$4:$AY$1029,COLUMN('04施策の客観指標'!$AY:$AY),FALSE))</f>
        <v>-</v>
      </c>
      <c r="KQ96" s="423" t="str">
        <f>IF(KG96="-","-",VLOOKUP($A96&amp;"-"&amp;KG$4,'04施策の客観指標'!$A$4:$AY$1029,COLUMN('04施策の客観指標'!$AY:$AY),FALSE))</f>
        <v>-</v>
      </c>
      <c r="KR96" s="423" t="str">
        <f>IF(KH96="-","-",VLOOKUP($A96&amp;"-"&amp;KH$4,'04施策の客観指標'!$A$4:$AY$1029,COLUMN('04施策の客観指標'!$AY:$AY),FALSE))</f>
        <v>-</v>
      </c>
      <c r="KS96" s="423" t="str">
        <f>IF(KI96="-","-",VLOOKUP($A96&amp;"-"&amp;KI$4,'04施策の客観指標'!$A$4:$AY$1029,COLUMN('04施策の客観指標'!$AY:$AY),FALSE))</f>
        <v>-</v>
      </c>
      <c r="KT96" s="423" t="str">
        <f>IF(KJ96="-","-",VLOOKUP($A96&amp;"-"&amp;KJ$4,'04施策の客観指標'!$A$4:$AY$1029,COLUMN('04施策の客観指標'!$AY:$AY),FALSE))</f>
        <v>-</v>
      </c>
      <c r="KU96" s="423" t="str">
        <f>IF(KK96="-","-",VLOOKUP($A96&amp;"-"&amp;KK$4,'04施策の客観指標'!$A$4:$AY$1029,COLUMN('04施策の客観指標'!$AY:$AY),FALSE))</f>
        <v>-</v>
      </c>
      <c r="KV96" s="423" t="str">
        <f>IF(KL96="-","-",VLOOKUP($A96&amp;"-"&amp;KL$4,'04施策の客観指標'!$A$4:$AY$1029,COLUMN('04施策の客観指標'!$AY:$AY),FALSE))</f>
        <v>-</v>
      </c>
      <c r="KW96" s="423" t="str">
        <f>IF(KM96="-","-",VLOOKUP($A96&amp;"-"&amp;KM$4,'04施策の客観指標'!$A$4:$AY$1029,COLUMN('04施策の客観指標'!$AY:$AY),FALSE))</f>
        <v>-</v>
      </c>
      <c r="KX96" s="234">
        <f t="shared" si="382"/>
        <v>1</v>
      </c>
      <c r="KY96" s="237">
        <f t="shared" si="383"/>
        <v>4</v>
      </c>
      <c r="KZ96" s="187" t="str">
        <f t="shared" si="384"/>
        <v/>
      </c>
      <c r="LA96" s="187" t="str">
        <f t="shared" si="385"/>
        <v/>
      </c>
      <c r="LB96" s="187" t="str">
        <f t="shared" si="386"/>
        <v/>
      </c>
      <c r="LC96" s="187" t="str">
        <f t="shared" si="387"/>
        <v/>
      </c>
      <c r="LD96" s="187" t="str">
        <f t="shared" si="388"/>
        <v/>
      </c>
      <c r="LE96" s="187" t="str">
        <f t="shared" si="389"/>
        <v/>
      </c>
      <c r="LF96" s="187" t="str">
        <f t="shared" si="390"/>
        <v/>
      </c>
      <c r="LG96" s="187" t="str">
        <f t="shared" si="391"/>
        <v/>
      </c>
      <c r="LH96" s="240">
        <f t="shared" si="392"/>
        <v>1</v>
      </c>
      <c r="LI96" s="820" t="str">
        <f>IF($K96="○",VLOOKUP($C96&amp;"-"&amp;LI$4,'05市民生活実感調査'!$A$3:$BM$218,COLUMN('05市民生活実感調査'!$BM:$BM),FALSE),"-")</f>
        <v>c</v>
      </c>
      <c r="LJ96" s="821" t="str">
        <f>IF($L96="○",VLOOKUP($C96&amp;"-"&amp;LJ$4,'05市民生活実感調査'!$A$3:$BM$218,COLUMN('05市民生活実感調査'!$BM:$BM),FALSE),"-")</f>
        <v>c</v>
      </c>
      <c r="LK96" s="821" t="str">
        <f>IF($M96="○",VLOOKUP($C96&amp;"-"&amp;LK$4,'05市民生活実感調査'!$A$3:$BM$218,COLUMN('05市民生活実感調査'!$BM:$BM),FALSE),"-")</f>
        <v>c</v>
      </c>
      <c r="LL96" s="821" t="str">
        <f>IF($N96="○",VLOOKUP($C96&amp;"-"&amp;LL$4,'05市民生活実感調査'!$A$3:$BM$218,COLUMN('05市民生活実感調査'!$BM:$BM),FALSE),"-")</f>
        <v>-</v>
      </c>
      <c r="LM96" s="821" t="str">
        <f>IF($O96="○",VLOOKUP($C96&amp;"-"&amp;LM$4,'05市民生活実感調査'!$A$3:$BM$218,COLUMN('05市民生活実感調査'!$BM:$BM),FALSE),"-")</f>
        <v>-</v>
      </c>
      <c r="LN96" s="821" t="str">
        <f>IF($P96="○",VLOOKUP($C96&amp;"-"&amp;LN$4,'05市民生活実感調査'!$A$3:$BM$218,COLUMN('05市民生活実感調査'!$BM:$BM),FALSE),"-")</f>
        <v>-</v>
      </c>
      <c r="LO96" s="821" t="str">
        <f>IF($Q96="○",VLOOKUP($C96&amp;"-"&amp;LO$4,'05市民生活実感調査'!$A$3:$BM$218,COLUMN('05市民生活実感調査'!$BM:$BM),FALSE),"-")</f>
        <v>-</v>
      </c>
      <c r="LP96" s="821" t="str">
        <f>IF($R96="○",VLOOKUP($C96&amp;"-"&amp;LP$4,'05市民生活実感調査'!$A$3:$BM$218,COLUMN('05市民生活実感調査'!$BM:$BM),FALSE),"-")</f>
        <v>-</v>
      </c>
      <c r="LQ96" s="822" t="str">
        <f t="shared" si="393"/>
        <v>c</v>
      </c>
      <c r="LR96" s="237">
        <f t="shared" si="394"/>
        <v>2</v>
      </c>
      <c r="LS96" s="187">
        <f t="shared" si="395"/>
        <v>2</v>
      </c>
      <c r="LT96" s="187">
        <f t="shared" si="396"/>
        <v>2</v>
      </c>
      <c r="LU96" s="187" t="str">
        <f t="shared" si="397"/>
        <v/>
      </c>
      <c r="LV96" s="187" t="str">
        <f t="shared" si="398"/>
        <v/>
      </c>
      <c r="LW96" s="187" t="str">
        <f t="shared" si="399"/>
        <v/>
      </c>
      <c r="LX96" s="187" t="str">
        <f t="shared" si="400"/>
        <v/>
      </c>
      <c r="LY96" s="187" t="str">
        <f t="shared" si="401"/>
        <v/>
      </c>
      <c r="LZ96" s="422">
        <f t="shared" si="402"/>
        <v>0.5</v>
      </c>
      <c r="MA96" s="103" t="str">
        <f t="shared" si="406"/>
        <v>客観指標</v>
      </c>
      <c r="MB96" s="104" t="str">
        <f t="shared" si="403"/>
        <v>維持管理の最適化や、耐震化・防災機能の向上は、市民の実感に反映される要素が薄いことから、客観指標評価を重視する。</v>
      </c>
      <c r="MC96" s="823" t="str">
        <f>VLOOKUP(KN96&amp;LQ96&amp;MA96,プルダウン!$AC$2:$AD$71,2,FALSE)</f>
        <v>B</v>
      </c>
      <c r="MD96" s="824" t="str">
        <f>VLOOKUP(MC96,プルダウン!$A$1:$B$6,2,FALSE)</f>
        <v>政策の目的がかなり達成されている</v>
      </c>
      <c r="ME96" s="91"/>
      <c r="MF96" s="190"/>
    </row>
    <row r="97" spans="1:344" ht="180" customHeight="1">
      <c r="A97" s="231">
        <v>2401</v>
      </c>
      <c r="B97" s="104" t="s">
        <v>249</v>
      </c>
      <c r="C97" s="237">
        <f t="shared" si="264"/>
        <v>24</v>
      </c>
      <c r="D97" s="190" t="str">
        <f>IFERROR(VLOOKUP(C97,プルダウン!$L$2:$M$28,2,FALSE),"-")</f>
        <v>住宅</v>
      </c>
      <c r="E97" s="104"/>
      <c r="F97" s="232" t="s">
        <v>1414</v>
      </c>
      <c r="G97" s="117" t="s">
        <v>1663</v>
      </c>
      <c r="H97" s="91" t="s">
        <v>1414</v>
      </c>
      <c r="I97" s="117" t="s">
        <v>1666</v>
      </c>
      <c r="J97" s="104"/>
      <c r="K97" s="420" t="s">
        <v>383</v>
      </c>
      <c r="L97" s="421" t="s">
        <v>83</v>
      </c>
      <c r="M97" s="421" t="s">
        <v>83</v>
      </c>
      <c r="N97" s="421" t="s">
        <v>83</v>
      </c>
      <c r="O97" s="421" t="s">
        <v>83</v>
      </c>
      <c r="P97" s="421" t="s">
        <v>83</v>
      </c>
      <c r="Q97" s="421" t="s">
        <v>83</v>
      </c>
      <c r="R97" s="422" t="s">
        <v>83</v>
      </c>
      <c r="S97" s="877" t="str">
        <f>VLOOKUP($A97&amp;"-"&amp;S$4,'04施策の客観指標'!$A$4:$AY$1029,COLUMN('04施策の客観指標'!$AS:$AS),FALSE)</f>
        <v>a</v>
      </c>
      <c r="T97" s="878" t="str">
        <f>VLOOKUP($A97&amp;"-"&amp;T$4,'04施策の客観指標'!$A$4:$AY$1029,COLUMN('04施策の客観指標'!$AS:$AS),FALSE)</f>
        <v>-</v>
      </c>
      <c r="U97" s="878" t="str">
        <f>VLOOKUP($A97&amp;"-"&amp;U$4,'04施策の客観指標'!$A$4:$AY$1029,COLUMN('04施策の客観指標'!$AS:$AS),FALSE)</f>
        <v>-</v>
      </c>
      <c r="V97" s="878" t="str">
        <f>VLOOKUP($A97&amp;"-"&amp;V$4,'04施策の客観指標'!$A$4:$AY$1029,COLUMN('04施策の客観指標'!$AS:$AS),FALSE)</f>
        <v>-</v>
      </c>
      <c r="W97" s="878" t="str">
        <f>VLOOKUP($A97&amp;"-"&amp;W$4,'04施策の客観指標'!$A$4:$AY$1029,COLUMN('04施策の客観指標'!$AS:$AS),FALSE)</f>
        <v>-</v>
      </c>
      <c r="X97" s="878" t="str">
        <f>VLOOKUP($A97&amp;"-"&amp;X$4,'04施策の客観指標'!$A$4:$AY$1029,COLUMN('04施策の客観指標'!$AS:$AS),FALSE)</f>
        <v>-</v>
      </c>
      <c r="Y97" s="878" t="str">
        <f>VLOOKUP($A97&amp;"-"&amp;Y$4,'04施策の客観指標'!$A$4:$AY$1029,COLUMN('04施策の客観指標'!$AS:$AS),FALSE)</f>
        <v>-</v>
      </c>
      <c r="Z97" s="878" t="str">
        <f>VLOOKUP($A97&amp;"-"&amp;Z$4,'04施策の客観指標'!$A$4:$AY$1029,COLUMN('04施策の客観指標'!$AS:$AS),FALSE)</f>
        <v>-</v>
      </c>
      <c r="AA97" s="852" t="str">
        <f>VLOOKUP($A97&amp;"-"&amp;AA$4,'04施策の客観指標'!$A$4:$AY$1029,COLUMN('04施策の客観指標'!$AS:$AS),FALSE)</f>
        <v>-</v>
      </c>
      <c r="AB97" s="876" t="str">
        <f t="shared" si="265"/>
        <v>a</v>
      </c>
      <c r="AC97" s="856">
        <v>1</v>
      </c>
      <c r="AD97" s="878" t="s">
        <v>83</v>
      </c>
      <c r="AE97" s="878" t="s">
        <v>83</v>
      </c>
      <c r="AF97" s="878" t="s">
        <v>83</v>
      </c>
      <c r="AG97" s="878" t="s">
        <v>83</v>
      </c>
      <c r="AH97" s="878" t="s">
        <v>83</v>
      </c>
      <c r="AI97" s="878" t="s">
        <v>83</v>
      </c>
      <c r="AJ97" s="878" t="s">
        <v>83</v>
      </c>
      <c r="AK97" s="878" t="s">
        <v>83</v>
      </c>
      <c r="AL97" s="879">
        <f t="shared" si="266"/>
        <v>1</v>
      </c>
      <c r="AM97" s="877">
        <f t="shared" si="267"/>
        <v>4</v>
      </c>
      <c r="AN97" s="878" t="str">
        <f t="shared" si="268"/>
        <v/>
      </c>
      <c r="AO97" s="878" t="str">
        <f t="shared" si="269"/>
        <v/>
      </c>
      <c r="AP97" s="878" t="str">
        <f t="shared" si="270"/>
        <v/>
      </c>
      <c r="AQ97" s="878" t="str">
        <f t="shared" si="271"/>
        <v/>
      </c>
      <c r="AR97" s="878" t="str">
        <f t="shared" si="272"/>
        <v/>
      </c>
      <c r="AS97" s="878" t="str">
        <f t="shared" si="273"/>
        <v/>
      </c>
      <c r="AT97" s="878" t="str">
        <f t="shared" si="274"/>
        <v/>
      </c>
      <c r="AU97" s="852" t="str">
        <f t="shared" si="275"/>
        <v/>
      </c>
      <c r="AV97" s="855">
        <f t="shared" si="276"/>
        <v>1</v>
      </c>
      <c r="AW97" s="856" t="str">
        <f>IF($K97="○",VLOOKUP($C97&amp;"-"&amp;AW$4,'05市民生活実感調査'!$A$3:$BC$218,COLUMN('05市民生活実感調査'!$O:$O),FALSE),"-")</f>
        <v>c</v>
      </c>
      <c r="AX97" s="878" t="str">
        <f>IF($L97="○",VLOOKUP($C97&amp;"-"&amp;AX$4,'05市民生活実感調査'!$A$3:$BC$218,COLUMN('05市民生活実感調査'!$O:$O),FALSE),"-")</f>
        <v>-</v>
      </c>
      <c r="AY97" s="878" t="str">
        <f>IF($M97="○",VLOOKUP($C97&amp;"-"&amp;AY$4,'05市民生活実感調査'!$A$3:$BC$218,COLUMN('05市民生活実感調査'!$O:$O),FALSE),"-")</f>
        <v>-</v>
      </c>
      <c r="AZ97" s="878" t="str">
        <f>IF($N97="○",VLOOKUP($C97&amp;"-"&amp;AZ$4,'05市民生活実感調査'!$A$3:$BC$218,COLUMN('05市民生活実感調査'!$O:$O),FALSE),"-")</f>
        <v>-</v>
      </c>
      <c r="BA97" s="878" t="str">
        <f>IF($O97="○",VLOOKUP($C97&amp;"-"&amp;BA$4,'05市民生活実感調査'!$A$3:$BC$218,COLUMN('05市民生活実感調査'!$O:$O),FALSE),"-")</f>
        <v>-</v>
      </c>
      <c r="BB97" s="878" t="str">
        <f>IF($P97="○",VLOOKUP($C97&amp;"-"&amp;BB$4,'05市民生活実感調査'!$A$3:$BC$218,COLUMN('05市民生活実感調査'!$O:$O),FALSE),"-")</f>
        <v>-</v>
      </c>
      <c r="BC97" s="878" t="str">
        <f>IF($Q97="○",VLOOKUP($C97&amp;"-"&amp;BC$4,'05市民生活実感調査'!$A$3:$BC$218,COLUMN('05市民生活実感調査'!$O:$O),FALSE),"-")</f>
        <v>-</v>
      </c>
      <c r="BD97" s="878" t="str">
        <f>IF($R97="○",VLOOKUP($C97&amp;"-"&amp;BD$4,'05市民生活実感調査'!$A$3:$BC$218,COLUMN('05市民生活実感調査'!$O:$O),FALSE),"-")</f>
        <v>-</v>
      </c>
      <c r="BE97" s="879" t="str">
        <f t="shared" si="277"/>
        <v>c</v>
      </c>
      <c r="BF97" s="877">
        <f t="shared" si="278"/>
        <v>2</v>
      </c>
      <c r="BG97" s="878" t="str">
        <f t="shared" si="279"/>
        <v/>
      </c>
      <c r="BH97" s="878" t="str">
        <f t="shared" si="280"/>
        <v/>
      </c>
      <c r="BI97" s="878" t="str">
        <f t="shared" si="281"/>
        <v/>
      </c>
      <c r="BJ97" s="878" t="str">
        <f t="shared" si="282"/>
        <v/>
      </c>
      <c r="BK97" s="878" t="str">
        <f t="shared" si="283"/>
        <v/>
      </c>
      <c r="BL97" s="878" t="str">
        <f t="shared" si="284"/>
        <v/>
      </c>
      <c r="BM97" s="878" t="str">
        <f t="shared" si="285"/>
        <v/>
      </c>
      <c r="BN97" s="840">
        <f t="shared" si="286"/>
        <v>0.5</v>
      </c>
      <c r="BO97" s="880" t="s">
        <v>122</v>
      </c>
      <c r="BP97" s="863" t="s">
        <v>2960</v>
      </c>
      <c r="BQ97" s="877" t="s">
        <v>313</v>
      </c>
      <c r="BR97" s="887" t="str">
        <f>VLOOKUP(BQ97,プルダウン!$A$1:$B$6,2,FALSE)</f>
        <v>政策の目的がかなり達成されている</v>
      </c>
      <c r="BS97" s="860"/>
      <c r="BT97" s="887" t="s">
        <v>1667</v>
      </c>
      <c r="BU97" s="863" t="s">
        <v>1460</v>
      </c>
      <c r="BV97" s="891" t="s">
        <v>1668</v>
      </c>
      <c r="BW97" s="889" t="str">
        <f>VLOOKUP($A97&amp;"-"&amp;BW$4,'04施策の客観指標'!$A$4:$AY$1029,COLUMN('04施策の客観指標'!$AT:$AT),FALSE)</f>
        <v>b</v>
      </c>
      <c r="BX97" s="878" t="str">
        <f>VLOOKUP($A97&amp;"-"&amp;BX$4,'04施策の客観指標'!$A$4:$AY$1029,COLUMN('04施策の客観指標'!$AT:$AT),FALSE)</f>
        <v>a</v>
      </c>
      <c r="BY97" s="878" t="str">
        <f>VLOOKUP($A97&amp;"-"&amp;BY$4,'04施策の客観指標'!$A$4:$AY$1029,COLUMN('04施策の客観指標'!$AT:$AT),FALSE)</f>
        <v>-</v>
      </c>
      <c r="BZ97" s="878" t="str">
        <f>VLOOKUP($A97&amp;"-"&amp;BZ$4,'04施策の客観指標'!$A$4:$AY$1029,COLUMN('04施策の客観指標'!$AT:$AT),FALSE)</f>
        <v>-</v>
      </c>
      <c r="CA97" s="878" t="str">
        <f>VLOOKUP($A97&amp;"-"&amp;CA$4,'04施策の客観指標'!$A$4:$AY$1029,COLUMN('04施策の客観指標'!$AT:$AT),FALSE)</f>
        <v>-</v>
      </c>
      <c r="CB97" s="878" t="str">
        <f>VLOOKUP($A97&amp;"-"&amp;CB$4,'04施策の客観指標'!$A$4:$AY$1029,COLUMN('04施策の客観指標'!$AT:$AT),FALSE)</f>
        <v>-</v>
      </c>
      <c r="CC97" s="878" t="str">
        <f>VLOOKUP($A97&amp;"-"&amp;CC$4,'04施策の客観指標'!$A$4:$AY$1029,COLUMN('04施策の客観指標'!$AT:$AT),FALSE)</f>
        <v>-</v>
      </c>
      <c r="CD97" s="878" t="str">
        <f>VLOOKUP($A97&amp;"-"&amp;CD$4,'04施策の客観指標'!$A$4:$AY$1029,COLUMN('04施策の客観指標'!$AT:$AT),FALSE)</f>
        <v>-</v>
      </c>
      <c r="CE97" s="852" t="str">
        <f>VLOOKUP($A97&amp;"-"&amp;CE$4,'04施策の客観指標'!$A$4:$AY$1029,COLUMN('04施策の客観指標'!$AT:$AT),FALSE)</f>
        <v>-</v>
      </c>
      <c r="CF97" s="879" t="str">
        <f t="shared" si="287"/>
        <v>a</v>
      </c>
      <c r="CG97" s="856">
        <f>IF(BW97="-","-",VLOOKUP($A97&amp;"-"&amp;BW$4,'04施策の客観指標'!$A$4:$AY$1029,COLUMN('04施策の客観指標'!$AY:$AY),FALSE))</f>
        <v>1</v>
      </c>
      <c r="CH97" s="856">
        <f>IF(BX97="-","-",VLOOKUP($A97&amp;"-"&amp;BX$4,'04施策の客観指標'!$A$4:$AY$1029,COLUMN('04施策の客観指標'!$AY:$AY),FALSE))</f>
        <v>1</v>
      </c>
      <c r="CI97" s="856" t="str">
        <f>IF(BY97="-","-",VLOOKUP($A97&amp;"-"&amp;BY$4,'04施策の客観指標'!$A$4:$AY$1029,COLUMN('04施策の客観指標'!$AY:$AY),FALSE))</f>
        <v>-</v>
      </c>
      <c r="CJ97" s="856" t="str">
        <f>IF(BZ97="-","-",VLOOKUP($A97&amp;"-"&amp;BZ$4,'04施策の客観指標'!$A$4:$AY$1029,COLUMN('04施策の客観指標'!$AY:$AY),FALSE))</f>
        <v>-</v>
      </c>
      <c r="CK97" s="856" t="str">
        <f>IF(CA97="-","-",VLOOKUP($A97&amp;"-"&amp;CA$4,'04施策の客観指標'!$A$4:$AY$1029,COLUMN('04施策の客観指標'!$AY:$AY),FALSE))</f>
        <v>-</v>
      </c>
      <c r="CL97" s="856" t="str">
        <f>IF(CB97="-","-",VLOOKUP($A97&amp;"-"&amp;CB$4,'04施策の客観指標'!$A$4:$AY$1029,COLUMN('04施策の客観指標'!$AY:$AY),FALSE))</f>
        <v>-</v>
      </c>
      <c r="CM97" s="856" t="str">
        <f>IF(CC97="-","-",VLOOKUP($A97&amp;"-"&amp;CC$4,'04施策の客観指標'!$A$4:$AY$1029,COLUMN('04施策の客観指標'!$AY:$AY),FALSE))</f>
        <v>-</v>
      </c>
      <c r="CN97" s="856" t="str">
        <f>IF(CD97="-","-",VLOOKUP($A97&amp;"-"&amp;CD$4,'04施策の客観指標'!$A$4:$AY$1029,COLUMN('04施策の客観指標'!$AY:$AY),FALSE))</f>
        <v>-</v>
      </c>
      <c r="CO97" s="856" t="str">
        <f>IF(CE97="-","-",VLOOKUP($A97&amp;"-"&amp;CE$4,'04施策の客観指標'!$A$4:$AY$1029,COLUMN('04施策の客観指標'!$AY:$AY),FALSE))</f>
        <v>-</v>
      </c>
      <c r="CP97" s="879">
        <f t="shared" si="288"/>
        <v>2</v>
      </c>
      <c r="CQ97" s="877">
        <f t="shared" si="289"/>
        <v>3</v>
      </c>
      <c r="CR97" s="878">
        <f t="shared" si="290"/>
        <v>4</v>
      </c>
      <c r="CS97" s="878" t="str">
        <f t="shared" si="291"/>
        <v/>
      </c>
      <c r="CT97" s="878" t="str">
        <f t="shared" si="292"/>
        <v/>
      </c>
      <c r="CU97" s="878" t="str">
        <f t="shared" si="293"/>
        <v/>
      </c>
      <c r="CV97" s="878" t="str">
        <f t="shared" si="294"/>
        <v/>
      </c>
      <c r="CW97" s="878" t="str">
        <f t="shared" si="295"/>
        <v/>
      </c>
      <c r="CX97" s="878" t="str">
        <f t="shared" si="296"/>
        <v/>
      </c>
      <c r="CY97" s="878" t="str">
        <f t="shared" si="297"/>
        <v/>
      </c>
      <c r="CZ97" s="855">
        <f t="shared" si="298"/>
        <v>0.875</v>
      </c>
      <c r="DA97" s="877" t="str">
        <f>IF($K97="○",VLOOKUP($C97&amp;"-"&amp;DA$4,'05市民生活実感調査'!$A$3:$BC$218,COLUMN('05市民生活実感調査'!$Y:$Y),FALSE),"-")</f>
        <v>c</v>
      </c>
      <c r="DB97" s="878" t="str">
        <f>IF($L97="○",VLOOKUP($C97&amp;"-"&amp;DB$4,'05市民生活実感調査'!$A$3:$BC$218,COLUMN('05市民生活実感調査'!$Y:$Y),FALSE),"-")</f>
        <v>-</v>
      </c>
      <c r="DC97" s="878" t="str">
        <f>IF($M97="○",VLOOKUP($C97&amp;"-"&amp;DC$4,'05市民生活実感調査'!$A$3:$BC$218,COLUMN('05市民生活実感調査'!$Y:$Y),FALSE),"-")</f>
        <v>-</v>
      </c>
      <c r="DD97" s="878" t="str">
        <f>IF($N97="○",VLOOKUP($C97&amp;"-"&amp;DD$4,'05市民生活実感調査'!$A$3:$BC$218,COLUMN('05市民生活実感調査'!$Y:$Y),FALSE),"-")</f>
        <v>-</v>
      </c>
      <c r="DE97" s="878" t="str">
        <f>IF($O97="○",VLOOKUP($C97&amp;"-"&amp;DE$4,'05市民生活実感調査'!$A$3:$BC$218,COLUMN('05市民生活実感調査'!$Y:$Y),FALSE),"-")</f>
        <v>-</v>
      </c>
      <c r="DF97" s="878" t="str">
        <f>IF($P97="○",VLOOKUP($C97&amp;"-"&amp;DF$4,'05市民生活実感調査'!$A$3:$BC$218,COLUMN('05市民生活実感調査'!$Y:$Y),FALSE),"-")</f>
        <v>-</v>
      </c>
      <c r="DG97" s="878" t="str">
        <f>IF($Q97="○",VLOOKUP($C97&amp;"-"&amp;DG$4,'05市民生活実感調査'!$A$3:$BC$218,COLUMN('05市民生活実感調査'!$Y:$Y),FALSE),"-")</f>
        <v>-</v>
      </c>
      <c r="DH97" s="878" t="str">
        <f>IF($R97="○",VLOOKUP($C97&amp;"-"&amp;DH$4,'05市民生活実感調査'!$A$3:$BC$218,COLUMN('05市民生活実感調査'!$Y:$Y),FALSE),"-")</f>
        <v>-</v>
      </c>
      <c r="DI97" s="879" t="str">
        <f t="shared" si="299"/>
        <v>c</v>
      </c>
      <c r="DJ97" s="877">
        <f t="shared" si="300"/>
        <v>2</v>
      </c>
      <c r="DK97" s="878" t="str">
        <f t="shared" si="301"/>
        <v/>
      </c>
      <c r="DL97" s="878" t="str">
        <f t="shared" si="302"/>
        <v/>
      </c>
      <c r="DM97" s="878" t="str">
        <f t="shared" si="303"/>
        <v/>
      </c>
      <c r="DN97" s="878" t="str">
        <f t="shared" si="404"/>
        <v/>
      </c>
      <c r="DO97" s="878" t="str">
        <f t="shared" si="304"/>
        <v/>
      </c>
      <c r="DP97" s="878" t="str">
        <f t="shared" si="305"/>
        <v/>
      </c>
      <c r="DQ97" s="878" t="str">
        <f t="shared" si="306"/>
        <v/>
      </c>
      <c r="DR97" s="840">
        <f t="shared" si="307"/>
        <v>0.5</v>
      </c>
      <c r="DS97" s="876" t="str">
        <f t="shared" si="308"/>
        <v>客観指標</v>
      </c>
      <c r="DT97" s="863" t="str">
        <f t="shared" si="309"/>
        <v>客観指標が、京都らしい住まい方を継承する仕組を構築するための取組状況の結果を具体的に数値で示しているため。</v>
      </c>
      <c r="DU97" s="877" t="str">
        <f>VLOOKUP(CF97&amp;DI97&amp;DS97,プルダウン!$AC$2:$AD$71,2,FALSE)</f>
        <v>B</v>
      </c>
      <c r="DV97" s="859" t="str">
        <f>VLOOKUP(DU97,プルダウン!$A$1:$B$6,2,FALSE)</f>
        <v>政策の目的がかなり達成されている</v>
      </c>
      <c r="DW97" s="860"/>
      <c r="DX97" s="859"/>
      <c r="DY97" s="889" t="str">
        <f>VLOOKUP($A97&amp;"-"&amp;DY$4,'04施策の客観指標'!$A$4:$AY$1029,COLUMN('04施策の客観指標'!$AU:$AU),FALSE)</f>
        <v>c</v>
      </c>
      <c r="DZ97" s="878" t="str">
        <f>VLOOKUP($A97&amp;"-"&amp;DZ$4,'04施策の客観指標'!$A$4:$AY$1029,COLUMN('04施策の客観指標'!$AU:$AU),FALSE)</f>
        <v>a</v>
      </c>
      <c r="EA97" s="878" t="str">
        <f>VLOOKUP($A97&amp;"-"&amp;EA$4,'04施策の客観指標'!$A$4:$AY$1029,COLUMN('04施策の客観指標'!$AU:$AU),FALSE)</f>
        <v>-</v>
      </c>
      <c r="EB97" s="878" t="str">
        <f>VLOOKUP($A97&amp;"-"&amp;EB$4,'04施策の客観指標'!$A$4:$AY$1029,COLUMN('04施策の客観指標'!$AU:$AU),FALSE)</f>
        <v>-</v>
      </c>
      <c r="EC97" s="878" t="str">
        <f>VLOOKUP($A97&amp;"-"&amp;EC$4,'04施策の客観指標'!$A$4:$AY$1029,COLUMN('04施策の客観指標'!$AU:$AU),FALSE)</f>
        <v>-</v>
      </c>
      <c r="ED97" s="878" t="str">
        <f>VLOOKUP($A97&amp;"-"&amp;ED$4,'04施策の客観指標'!$A$4:$AY$1029,COLUMN('04施策の客観指標'!$AU:$AU),FALSE)</f>
        <v>-</v>
      </c>
      <c r="EE97" s="878" t="str">
        <f>VLOOKUP($A97&amp;"-"&amp;EE$4,'04施策の客観指標'!$A$4:$AY$1029,COLUMN('04施策の客観指標'!$AU:$AU),FALSE)</f>
        <v>-</v>
      </c>
      <c r="EF97" s="878" t="str">
        <f>VLOOKUP($A97&amp;"-"&amp;EF$4,'04施策の客観指標'!$A$4:$AY$1029,COLUMN('04施策の客観指標'!$AU:$AU),FALSE)</f>
        <v>-</v>
      </c>
      <c r="EG97" s="878" t="str">
        <f>VLOOKUP($A97&amp;"-"&amp;EG$4,'04施策の客観指標'!$A$4:$AY$1029,COLUMN('04施策の客観指標'!$AU:$AU),FALSE)</f>
        <v>-</v>
      </c>
      <c r="EH97" s="879" t="str">
        <f t="shared" si="310"/>
        <v>b</v>
      </c>
      <c r="EI97" s="895">
        <f>IF(DY97="-","-",VLOOKUP($A97&amp;"-"&amp;DY$4,'04施策の客観指標'!$A$4:$AY$1029,COLUMN('04施策の客観指標'!$AY:$AY),FALSE))</f>
        <v>1</v>
      </c>
      <c r="EJ97" s="895">
        <f>IF(DZ97="-","-",VLOOKUP($A97&amp;"-"&amp;DZ$4,'04施策の客観指標'!$A$4:$AY$1029,COLUMN('04施策の客観指標'!$AY:$AY),FALSE))</f>
        <v>1</v>
      </c>
      <c r="EK97" s="895" t="str">
        <f>IF(EA97="-","-",VLOOKUP($A97&amp;"-"&amp;EA$4,'04施策の客観指標'!$A$4:$AY$1029,COLUMN('04施策の客観指標'!$AY:$AY),FALSE))</f>
        <v>-</v>
      </c>
      <c r="EL97" s="895" t="str">
        <f>IF(EB97="-","-",VLOOKUP($A97&amp;"-"&amp;EB$4,'04施策の客観指標'!$A$4:$AY$1029,COLUMN('04施策の客観指標'!$AY:$AY),FALSE))</f>
        <v>-</v>
      </c>
      <c r="EM97" s="895" t="str">
        <f>IF(EC97="-","-",VLOOKUP($A97&amp;"-"&amp;EC$4,'04施策の客観指標'!$A$4:$AY$1029,COLUMN('04施策の客観指標'!$AY:$AY),FALSE))</f>
        <v>-</v>
      </c>
      <c r="EN97" s="895" t="str">
        <f>IF(ED97="-","-",VLOOKUP($A97&amp;"-"&amp;ED$4,'04施策の客観指標'!$A$4:$AY$1029,COLUMN('04施策の客観指標'!$AY:$AY),FALSE))</f>
        <v>-</v>
      </c>
      <c r="EO97" s="895" t="str">
        <f>IF(EE97="-","-",VLOOKUP($A97&amp;"-"&amp;EE$4,'04施策の客観指標'!$A$4:$AY$1029,COLUMN('04施策の客観指標'!$AY:$AY),FALSE))</f>
        <v>-</v>
      </c>
      <c r="EP97" s="895" t="str">
        <f>IF(EF97="-","-",VLOOKUP($A97&amp;"-"&amp;EF$4,'04施策の客観指標'!$A$4:$AY$1029,COLUMN('04施策の客観指標'!$AY:$AY),FALSE))</f>
        <v>-</v>
      </c>
      <c r="EQ97" s="895" t="str">
        <f>IF(EG97="-","-",VLOOKUP($A97&amp;"-"&amp;EG$4,'04施策の客観指標'!$A$4:$AY$1029,COLUMN('04施策の客観指標'!$AY:$AY),FALSE))</f>
        <v>-</v>
      </c>
      <c r="ER97" s="879">
        <f t="shared" si="311"/>
        <v>2</v>
      </c>
      <c r="ES97" s="877">
        <f t="shared" si="312"/>
        <v>2</v>
      </c>
      <c r="ET97" s="878">
        <f t="shared" si="313"/>
        <v>4</v>
      </c>
      <c r="EU97" s="878" t="str">
        <f t="shared" si="314"/>
        <v/>
      </c>
      <c r="EV97" s="878" t="str">
        <f t="shared" si="315"/>
        <v/>
      </c>
      <c r="EW97" s="878" t="str">
        <f t="shared" si="316"/>
        <v/>
      </c>
      <c r="EX97" s="878" t="str">
        <f t="shared" si="317"/>
        <v/>
      </c>
      <c r="EY97" s="878" t="str">
        <f t="shared" si="318"/>
        <v/>
      </c>
      <c r="EZ97" s="878" t="str">
        <f t="shared" si="319"/>
        <v/>
      </c>
      <c r="FA97" s="878" t="str">
        <f t="shared" si="320"/>
        <v/>
      </c>
      <c r="FB97" s="855">
        <f t="shared" si="321"/>
        <v>0.75</v>
      </c>
      <c r="FC97" s="877" t="str">
        <f>IF($K97="○",VLOOKUP($C97&amp;"-"&amp;FC$4,'05市民生活実感調査'!$A$3:$BC$218,COLUMN('05市民生活実感調査'!$AI:$AI),FALSE),"-")</f>
        <v>c</v>
      </c>
      <c r="FD97" s="878" t="str">
        <f>IF($L97="○",VLOOKUP($C97&amp;"-"&amp;FD$4,'05市民生活実感調査'!$A$3:$BC$218,COLUMN('05市民生活実感調査'!$AI:$AI),FALSE),"-")</f>
        <v>-</v>
      </c>
      <c r="FE97" s="878" t="str">
        <f>IF($M97="○",VLOOKUP($C97&amp;"-"&amp;FE$4,'05市民生活実感調査'!$A$3:$BC$218,COLUMN('05市民生活実感調査'!$AI:$AI),FALSE),"-")</f>
        <v>-</v>
      </c>
      <c r="FF97" s="878" t="str">
        <f>IF($N97="○",VLOOKUP($C97&amp;"-"&amp;FF$4,'05市民生活実感調査'!$A$3:$BC$218,COLUMN('05市民生活実感調査'!$AI:$AI),FALSE),"-")</f>
        <v>-</v>
      </c>
      <c r="FG97" s="878" t="str">
        <f>IF($O97="○",VLOOKUP($C97&amp;"-"&amp;FG$4,'05市民生活実感調査'!$A$3:$BC$218,COLUMN('05市民生活実感調査'!$AI:$AI),FALSE),"-")</f>
        <v>-</v>
      </c>
      <c r="FH97" s="878" t="str">
        <f>IF($P97="○",VLOOKUP($C97&amp;"-"&amp;FH$4,'05市民生活実感調査'!$A$3:$BC$218,COLUMN('05市民生活実感調査'!$AI:$AI),FALSE),"-")</f>
        <v>-</v>
      </c>
      <c r="FI97" s="878" t="str">
        <f>IF($Q97="○",VLOOKUP($C97&amp;"-"&amp;FI$4,'05市民生活実感調査'!$A$3:$BC$218,COLUMN('05市民生活実感調査'!$AI:$AI),FALSE),"-")</f>
        <v>-</v>
      </c>
      <c r="FJ97" s="878" t="str">
        <f>IF($R97="○",VLOOKUP($C97&amp;"-"&amp;FJ$4,'05市民生活実感調査'!$A$3:$BC$218,COLUMN('05市民生活実感調査'!$AI:$AI),FALSE),"-")</f>
        <v>-</v>
      </c>
      <c r="FK97" s="879" t="str">
        <f t="shared" si="322"/>
        <v>c</v>
      </c>
      <c r="FL97" s="877">
        <f t="shared" si="323"/>
        <v>2</v>
      </c>
      <c r="FM97" s="878" t="str">
        <f t="shared" si="324"/>
        <v/>
      </c>
      <c r="FN97" s="878" t="str">
        <f t="shared" si="325"/>
        <v/>
      </c>
      <c r="FO97" s="878" t="str">
        <f t="shared" si="326"/>
        <v/>
      </c>
      <c r="FP97" s="878" t="str">
        <f t="shared" si="327"/>
        <v/>
      </c>
      <c r="FQ97" s="878" t="str">
        <f t="shared" si="328"/>
        <v/>
      </c>
      <c r="FR97" s="878" t="str">
        <f t="shared" si="329"/>
        <v/>
      </c>
      <c r="FS97" s="878" t="str">
        <f t="shared" si="330"/>
        <v/>
      </c>
      <c r="FT97" s="840">
        <f t="shared" si="331"/>
        <v>0.5</v>
      </c>
      <c r="FU97" s="876" t="str">
        <f t="shared" si="332"/>
        <v>客観指標</v>
      </c>
      <c r="FV97" s="863" t="str">
        <f t="shared" si="333"/>
        <v>客観指標が、京都らしい住まい方を継承する仕組を構築するための取組状況の結果を具体的に数値で示しているため。</v>
      </c>
      <c r="FW97" s="877" t="str">
        <f>VLOOKUP(EH97&amp;FK97&amp;FU97,プルダウン!$AC$2:$AD$71,2,FALSE)</f>
        <v>B</v>
      </c>
      <c r="FX97" s="859" t="str">
        <f>VLOOKUP(FW97,プルダウン!$A$1:$B$6,2,FALSE)</f>
        <v>政策の目的がかなり達成されている</v>
      </c>
      <c r="FY97" s="860"/>
      <c r="FZ97" s="859"/>
      <c r="GA97" s="889" t="str">
        <f>VLOOKUP($A97&amp;"-"&amp;GA$4,'04施策の客観指標'!$A$4:$AY$1029,COLUMN('04施策の客観指標'!$AV:$AV),FALSE)</f>
        <v>b</v>
      </c>
      <c r="GB97" s="878" t="str">
        <f>VLOOKUP($A97&amp;"-"&amp;GB$4,'04施策の客観指標'!$A$4:$AY$1029,COLUMN('04施策の客観指標'!$AV:$AV),FALSE)</f>
        <v>a</v>
      </c>
      <c r="GC97" s="878" t="str">
        <f>VLOOKUP($A97&amp;"-"&amp;GC$4,'04施策の客観指標'!$A$4:$AY$1029,COLUMN('04施策の客観指標'!$AV:$AV),FALSE)</f>
        <v>-</v>
      </c>
      <c r="GD97" s="878" t="str">
        <f>VLOOKUP($A97&amp;"-"&amp;GD$4,'04施策の客観指標'!$A$4:$AY$1029,COLUMN('04施策の客観指標'!$AV:$AV),FALSE)</f>
        <v>-</v>
      </c>
      <c r="GE97" s="878" t="str">
        <f>VLOOKUP($A97&amp;"-"&amp;GE$4,'04施策の客観指標'!$A$4:$AY$1029,COLUMN('04施策の客観指標'!$AV:$AV),FALSE)</f>
        <v>-</v>
      </c>
      <c r="GF97" s="878" t="str">
        <f>VLOOKUP($A97&amp;"-"&amp;GF$4,'04施策の客観指標'!$A$4:$AY$1029,COLUMN('04施策の客観指標'!$AV:$AV),FALSE)</f>
        <v>-</v>
      </c>
      <c r="GG97" s="878" t="str">
        <f>VLOOKUP($A97&amp;"-"&amp;GG$4,'04施策の客観指標'!$A$4:$AY$1029,COLUMN('04施策の客観指標'!$AV:$AV),FALSE)</f>
        <v>-</v>
      </c>
      <c r="GH97" s="878" t="str">
        <f>VLOOKUP($A97&amp;"-"&amp;GH$4,'04施策の客観指標'!$A$4:$AY$1029,COLUMN('04施策の客観指標'!$AV:$AV),FALSE)</f>
        <v>-</v>
      </c>
      <c r="GI97" s="878" t="str">
        <f>VLOOKUP($A97&amp;"-"&amp;GI$4,'04施策の客観指標'!$A$4:$AY$1029,COLUMN('04施策の客観指標'!$AV:$AV),FALSE)</f>
        <v>-</v>
      </c>
      <c r="GJ97" s="879" t="str">
        <f t="shared" si="334"/>
        <v>a</v>
      </c>
      <c r="GK97" s="856">
        <f>IF(GA97="-","-",VLOOKUP($A97&amp;"-"&amp;GA$4,'04施策の客観指標'!$A$4:$AY$1029,COLUMN('04施策の客観指標'!$AY:$AY),FALSE))</f>
        <v>1</v>
      </c>
      <c r="GL97" s="856">
        <f>IF(GB97="-","-",VLOOKUP($A97&amp;"-"&amp;GB$4,'04施策の客観指標'!$A$4:$AY$1029,COLUMN('04施策の客観指標'!$AY:$AY),FALSE))</f>
        <v>1</v>
      </c>
      <c r="GM97" s="856" t="str">
        <f>IF(GC97="-","-",VLOOKUP($A97&amp;"-"&amp;GC$4,'04施策の客観指標'!$A$4:$AY$1029,COLUMN('04施策の客観指標'!$AY:$AY),FALSE))</f>
        <v>-</v>
      </c>
      <c r="GN97" s="856" t="str">
        <f>IF(GD97="-","-",VLOOKUP($A97&amp;"-"&amp;GD$4,'04施策の客観指標'!$A$4:$AY$1029,COLUMN('04施策の客観指標'!$AY:$AY),FALSE))</f>
        <v>-</v>
      </c>
      <c r="GO97" s="856" t="str">
        <f>IF(GE97="-","-",VLOOKUP($A97&amp;"-"&amp;GE$4,'04施策の客観指標'!$A$4:$AY$1029,COLUMN('04施策の客観指標'!$AY:$AY),FALSE))</f>
        <v>-</v>
      </c>
      <c r="GP97" s="856" t="str">
        <f>IF(GF97="-","-",VLOOKUP($A97&amp;"-"&amp;GF$4,'04施策の客観指標'!$A$4:$AY$1029,COLUMN('04施策の客観指標'!$AY:$AY),FALSE))</f>
        <v>-</v>
      </c>
      <c r="GQ97" s="856" t="str">
        <f>IF(GG97="-","-",VLOOKUP($A97&amp;"-"&amp;GG$4,'04施策の客観指標'!$A$4:$AY$1029,COLUMN('04施策の客観指標'!$AY:$AY),FALSE))</f>
        <v>-</v>
      </c>
      <c r="GR97" s="856" t="str">
        <f>IF(GH97="-","-",VLOOKUP($A97&amp;"-"&amp;GH$4,'04施策の客観指標'!$A$4:$AY$1029,COLUMN('04施策の客観指標'!$AY:$AY),FALSE))</f>
        <v>-</v>
      </c>
      <c r="GS97" s="856" t="str">
        <f>IF(GI97="-","-",VLOOKUP($A97&amp;"-"&amp;GI$4,'04施策の客観指標'!$A$4:$AY$1029,COLUMN('04施策の客観指標'!$AY:$AY),FALSE))</f>
        <v>-</v>
      </c>
      <c r="GT97" s="879">
        <f t="shared" si="335"/>
        <v>2</v>
      </c>
      <c r="GU97" s="877">
        <f t="shared" si="336"/>
        <v>3</v>
      </c>
      <c r="GV97" s="878">
        <f t="shared" si="337"/>
        <v>4</v>
      </c>
      <c r="GW97" s="878" t="str">
        <f t="shared" si="338"/>
        <v/>
      </c>
      <c r="GX97" s="878" t="str">
        <f t="shared" si="339"/>
        <v/>
      </c>
      <c r="GY97" s="878" t="str">
        <f t="shared" si="340"/>
        <v/>
      </c>
      <c r="GZ97" s="878" t="str">
        <f t="shared" si="341"/>
        <v/>
      </c>
      <c r="HA97" s="878" t="str">
        <f t="shared" si="342"/>
        <v/>
      </c>
      <c r="HB97" s="878" t="str">
        <f t="shared" si="343"/>
        <v/>
      </c>
      <c r="HC97" s="878" t="str">
        <f t="shared" si="344"/>
        <v/>
      </c>
      <c r="HD97" s="855">
        <f t="shared" si="345"/>
        <v>0.875</v>
      </c>
      <c r="HE97" s="877" t="str">
        <f>IF($K97="○",VLOOKUP($C97&amp;"-"&amp;HE$4,'05市民生活実感調査'!$A$3:$BC$218,COLUMN('05市民生活実感調査'!$AS:$AS),FALSE),"-")</f>
        <v>c</v>
      </c>
      <c r="HF97" s="878" t="str">
        <f>IF($L97="○",VLOOKUP($C97&amp;"-"&amp;HF$4,'05市民生活実感調査'!$A$3:$BC$218,COLUMN('05市民生活実感調査'!$AS:$AS),FALSE),"-")</f>
        <v>-</v>
      </c>
      <c r="HG97" s="878" t="str">
        <f>IF($M97="○",VLOOKUP($C97&amp;"-"&amp;HG$4,'05市民生活実感調査'!$A$3:$BC$218,COLUMN('05市民生活実感調査'!$AS:$AS),FALSE),"-")</f>
        <v>-</v>
      </c>
      <c r="HH97" s="878" t="str">
        <f>IF($N97="○",VLOOKUP($C97&amp;"-"&amp;HH$4,'05市民生活実感調査'!$A$3:$BC$218,COLUMN('05市民生活実感調査'!$AS:$AS),FALSE),"-")</f>
        <v>-</v>
      </c>
      <c r="HI97" s="878" t="str">
        <f>IF($O97="○",VLOOKUP($C97&amp;"-"&amp;HI$4,'05市民生活実感調査'!$A$3:$BC$218,COLUMN('05市民生活実感調査'!$AS:$AS),FALSE),"-")</f>
        <v>-</v>
      </c>
      <c r="HJ97" s="878" t="str">
        <f>IF($P97="○",VLOOKUP($C97&amp;"-"&amp;HJ$4,'05市民生活実感調査'!$A$3:$BC$218,COLUMN('05市民生活実感調査'!$AS:$AS),FALSE),"-")</f>
        <v>-</v>
      </c>
      <c r="HK97" s="878" t="str">
        <f>IF($Q97="○",VLOOKUP($C97&amp;"-"&amp;HK$4,'05市民生活実感調査'!$A$3:$BC$218,COLUMN('05市民生活実感調査'!$AS:$AS),FALSE),"-")</f>
        <v>-</v>
      </c>
      <c r="HL97" s="878" t="str">
        <f>IF($R97="○",VLOOKUP($C97&amp;"-"&amp;HL$4,'05市民生活実感調査'!$A$3:$BC$218,COLUMN('05市民生活実感調査'!$AS:$AS),FALSE),"-")</f>
        <v>-</v>
      </c>
      <c r="HM97" s="879" t="str">
        <f t="shared" si="346"/>
        <v>c</v>
      </c>
      <c r="HN97" s="877">
        <f t="shared" si="347"/>
        <v>2</v>
      </c>
      <c r="HO97" s="878" t="str">
        <f t="shared" si="348"/>
        <v/>
      </c>
      <c r="HP97" s="878" t="str">
        <f t="shared" si="349"/>
        <v/>
      </c>
      <c r="HQ97" s="878" t="str">
        <f t="shared" si="350"/>
        <v/>
      </c>
      <c r="HR97" s="878" t="str">
        <f t="shared" si="351"/>
        <v/>
      </c>
      <c r="HS97" s="878" t="str">
        <f t="shared" si="352"/>
        <v/>
      </c>
      <c r="HT97" s="878" t="str">
        <f t="shared" si="353"/>
        <v/>
      </c>
      <c r="HU97" s="878" t="str">
        <f t="shared" si="354"/>
        <v/>
      </c>
      <c r="HV97" s="840">
        <f t="shared" si="355"/>
        <v>0.5</v>
      </c>
      <c r="HW97" s="876" t="str">
        <f t="shared" si="356"/>
        <v>客観指標</v>
      </c>
      <c r="HX97" s="863" t="str">
        <f t="shared" si="357"/>
        <v>客観指標が、京都らしい住まい方を継承する仕組を構築するための取組状況の結果を具体的に数値で示しているため。</v>
      </c>
      <c r="HY97" s="877" t="str">
        <f>VLOOKUP(GJ97&amp;HM97&amp;HW97,プルダウン!$AC$2:$AD$71,2,FALSE)</f>
        <v>B</v>
      </c>
      <c r="HZ97" s="859" t="str">
        <f>VLOOKUP(HY97,プルダウン!$A$1:$B$6,2,FALSE)</f>
        <v>政策の目的がかなり達成されている</v>
      </c>
      <c r="IA97" s="860"/>
      <c r="IB97" s="859"/>
      <c r="IC97" s="889" t="str">
        <f>VLOOKUP($A97&amp;"-"&amp;IC$4,'04施策の客観指標'!$A$4:$AY$1029,COLUMN('04施策の客観指標'!$AW:$AW),FALSE)</f>
        <v>b</v>
      </c>
      <c r="ID97" s="878" t="str">
        <f>VLOOKUP($A97&amp;"-"&amp;ID$4,'04施策の客観指標'!$A$4:$AY$1029,COLUMN('04施策の客観指標'!$AW:$AW),FALSE)</f>
        <v>a</v>
      </c>
      <c r="IE97" s="878" t="str">
        <f>VLOOKUP($A97&amp;"-"&amp;IE$4,'04施策の客観指標'!$A$4:$AY$1029,COLUMN('04施策の客観指標'!$AW:$AW),FALSE)</f>
        <v>-</v>
      </c>
      <c r="IF97" s="878" t="str">
        <f>VLOOKUP($A97&amp;"-"&amp;IF$4,'04施策の客観指標'!$A$4:$AY$1029,COLUMN('04施策の客観指標'!$AW:$AW),FALSE)</f>
        <v>-</v>
      </c>
      <c r="IG97" s="878" t="str">
        <f>VLOOKUP($A97&amp;"-"&amp;IG$4,'04施策の客観指標'!$A$4:$AY$1029,COLUMN('04施策の客観指標'!$AW:$AW),FALSE)</f>
        <v>-</v>
      </c>
      <c r="IH97" s="878" t="str">
        <f>VLOOKUP($A97&amp;"-"&amp;IH$4,'04施策の客観指標'!$A$4:$AY$1029,COLUMN('04施策の客観指標'!$AW:$AW),FALSE)</f>
        <v>-</v>
      </c>
      <c r="II97" s="878" t="str">
        <f>VLOOKUP($A97&amp;"-"&amp;II$4,'04施策の客観指標'!$A$4:$AY$1029,COLUMN('04施策の客観指標'!$AW:$AW),FALSE)</f>
        <v>-</v>
      </c>
      <c r="IJ97" s="878" t="str">
        <f>VLOOKUP($A97&amp;"-"&amp;IJ$4,'04施策の客観指標'!$A$4:$AY$1029,COLUMN('04施策の客観指標'!$AW:$AW),FALSE)</f>
        <v>-</v>
      </c>
      <c r="IK97" s="878" t="str">
        <f>VLOOKUP($A97&amp;"-"&amp;IK$4,'04施策の客観指標'!$A$4:$AY$1029,COLUMN('04施策の客観指標'!$AW:$AW),FALSE)</f>
        <v>-</v>
      </c>
      <c r="IL97" s="879" t="str">
        <f t="shared" si="358"/>
        <v>a</v>
      </c>
      <c r="IM97" s="856">
        <f>IF(IC97="-","-",VLOOKUP($A97&amp;"-"&amp;IC$4,'04施策の客観指標'!$A$4:$AY$1029,COLUMN('04施策の客観指標'!$AY:$AY),FALSE))</f>
        <v>1</v>
      </c>
      <c r="IN97" s="856">
        <f>IF(ID97="-","-",VLOOKUP($A97&amp;"-"&amp;ID$4,'04施策の客観指標'!$A$4:$AY$1029,COLUMN('04施策の客観指標'!$AY:$AY),FALSE))</f>
        <v>1</v>
      </c>
      <c r="IO97" s="856" t="str">
        <f>IF(IE97="-","-",VLOOKUP($A97&amp;"-"&amp;IE$4,'04施策の客観指標'!$A$4:$AY$1029,COLUMN('04施策の客観指標'!$AY:$AY),FALSE))</f>
        <v>-</v>
      </c>
      <c r="IP97" s="856" t="str">
        <f>IF(IF97="-","-",VLOOKUP($A97&amp;"-"&amp;IF$4,'04施策の客観指標'!$A$4:$AY$1029,COLUMN('04施策の客観指標'!$AY:$AY),FALSE))</f>
        <v>-</v>
      </c>
      <c r="IQ97" s="856" t="str">
        <f>IF(IG97="-","-",VLOOKUP($A97&amp;"-"&amp;IG$4,'04施策の客観指標'!$A$4:$AY$1029,COLUMN('04施策の客観指標'!$AY:$AY),FALSE))</f>
        <v>-</v>
      </c>
      <c r="IR97" s="856" t="str">
        <f>IF(IH97="-","-",VLOOKUP($A97&amp;"-"&amp;IH$4,'04施策の客観指標'!$A$4:$AY$1029,COLUMN('04施策の客観指標'!$AY:$AY),FALSE))</f>
        <v>-</v>
      </c>
      <c r="IS97" s="856" t="str">
        <f>IF(II97="-","-",VLOOKUP($A97&amp;"-"&amp;II$4,'04施策の客観指標'!$A$4:$AY$1029,COLUMN('04施策の客観指標'!$AY:$AY),FALSE))</f>
        <v>-</v>
      </c>
      <c r="IT97" s="856" t="str">
        <f>IF(IJ97="-","-",VLOOKUP($A97&amp;"-"&amp;IJ$4,'04施策の客観指標'!$A$4:$AY$1029,COLUMN('04施策の客観指標'!$AY:$AY),FALSE))</f>
        <v>-</v>
      </c>
      <c r="IU97" s="856" t="str">
        <f>IF(IK97="-","-",VLOOKUP($A97&amp;"-"&amp;IK$4,'04施策の客観指標'!$A$4:$AY$1029,COLUMN('04施策の客観指標'!$AY:$AY),FALSE))</f>
        <v>-</v>
      </c>
      <c r="IV97" s="879">
        <f t="shared" si="359"/>
        <v>2</v>
      </c>
      <c r="IW97" s="877">
        <f t="shared" si="360"/>
        <v>3</v>
      </c>
      <c r="IX97" s="878">
        <f t="shared" si="361"/>
        <v>4</v>
      </c>
      <c r="IY97" s="878" t="str">
        <f t="shared" si="362"/>
        <v/>
      </c>
      <c r="IZ97" s="878" t="str">
        <f t="shared" si="363"/>
        <v/>
      </c>
      <c r="JA97" s="878" t="str">
        <f t="shared" si="364"/>
        <v/>
      </c>
      <c r="JB97" s="878" t="str">
        <f t="shared" si="365"/>
        <v/>
      </c>
      <c r="JC97" s="878" t="str">
        <f t="shared" si="366"/>
        <v/>
      </c>
      <c r="JD97" s="878" t="str">
        <f t="shared" si="367"/>
        <v/>
      </c>
      <c r="JE97" s="878" t="str">
        <f t="shared" si="368"/>
        <v/>
      </c>
      <c r="JF97" s="855">
        <f t="shared" si="369"/>
        <v>0.875</v>
      </c>
      <c r="JG97" s="877" t="str">
        <f>IF($K97="○",VLOOKUP($C97&amp;"-"&amp;JG$4,'05市民生活実感調査'!$A$3:$BC$218,COLUMN('05市民生活実感調査'!$BC:$BC),FALSE),"-")</f>
        <v>c</v>
      </c>
      <c r="JH97" s="878" t="str">
        <f>IF($L97="○",VLOOKUP($C97&amp;"-"&amp;JH$4,'05市民生活実感調査'!$A$3:$BC$218,COLUMN('05市民生活実感調査'!$BC:$BC),FALSE),"-")</f>
        <v>-</v>
      </c>
      <c r="JI97" s="878" t="str">
        <f>IF($M97="○",VLOOKUP($C97&amp;"-"&amp;JI$4,'05市民生活実感調査'!$A$3:$BC$218,COLUMN('05市民生活実感調査'!$BC:$BC),FALSE),"-")</f>
        <v>-</v>
      </c>
      <c r="JJ97" s="878" t="str">
        <f>IF($N97="○",VLOOKUP($C97&amp;"-"&amp;JJ$4,'05市民生活実感調査'!$A$3:$BC$218,COLUMN('05市民生活実感調査'!$BC:$BC),FALSE),"-")</f>
        <v>-</v>
      </c>
      <c r="JK97" s="878" t="str">
        <f>IF($O97="○",VLOOKUP($C97&amp;"-"&amp;JK$4,'05市民生活実感調査'!$A$3:$BC$218,COLUMN('05市民生活実感調査'!$BC:$BC),FALSE),"-")</f>
        <v>-</v>
      </c>
      <c r="JL97" s="878" t="str">
        <f>IF($P97="○",VLOOKUP($C97&amp;"-"&amp;JL$4,'05市民生活実感調査'!$A$3:$BC$218,COLUMN('05市民生活実感調査'!$BC:$BC),FALSE),"-")</f>
        <v>-</v>
      </c>
      <c r="JM97" s="878" t="str">
        <f>IF($Q97="○",VLOOKUP($C97&amp;"-"&amp;JM$4,'05市民生活実感調査'!$A$3:$BC$218,COLUMN('05市民生活実感調査'!$BC:$BC),FALSE),"-")</f>
        <v>-</v>
      </c>
      <c r="JN97" s="878" t="str">
        <f>IF($R97="○",VLOOKUP($C97&amp;"-"&amp;JN$4,'05市民生活実感調査'!$A$3:$BC$218,COLUMN('05市民生活実感調査'!$BC:$BC),FALSE),"-")</f>
        <v>-</v>
      </c>
      <c r="JO97" s="879" t="str">
        <f t="shared" si="370"/>
        <v>c</v>
      </c>
      <c r="JP97" s="877">
        <f t="shared" si="371"/>
        <v>2</v>
      </c>
      <c r="JQ97" s="878" t="str">
        <f t="shared" si="372"/>
        <v/>
      </c>
      <c r="JR97" s="878" t="str">
        <f t="shared" si="373"/>
        <v/>
      </c>
      <c r="JS97" s="878" t="str">
        <f t="shared" si="374"/>
        <v/>
      </c>
      <c r="JT97" s="878" t="str">
        <f t="shared" si="375"/>
        <v/>
      </c>
      <c r="JU97" s="878" t="str">
        <f t="shared" si="376"/>
        <v/>
      </c>
      <c r="JV97" s="878" t="str">
        <f t="shared" si="377"/>
        <v/>
      </c>
      <c r="JW97" s="878" t="str">
        <f t="shared" si="378"/>
        <v/>
      </c>
      <c r="JX97" s="840">
        <f t="shared" si="379"/>
        <v>0.5</v>
      </c>
      <c r="JY97" s="876" t="str">
        <f t="shared" si="405"/>
        <v>客観指標</v>
      </c>
      <c r="JZ97" s="863" t="str">
        <f t="shared" si="380"/>
        <v>客観指標が、京都らしい住まい方を継承する仕組を構築するための取組状況の結果を具体的に数値で示しているため。</v>
      </c>
      <c r="KA97" s="877" t="str">
        <f>VLOOKUP(IL97&amp;JO97&amp;JY97,プルダウン!$AC$2:$AD$71,2,FALSE)</f>
        <v>B</v>
      </c>
      <c r="KB97" s="859" t="str">
        <f>VLOOKUP(KA97,プルダウン!$A$1:$B$6,2,FALSE)</f>
        <v>政策の目的がかなり達成されている</v>
      </c>
      <c r="KC97" s="860"/>
      <c r="KD97" s="859"/>
      <c r="KE97" s="883" t="str">
        <f>VLOOKUP($A97&amp;"-"&amp;KE$4,'04施策の客観指標'!$A$4:$AY$1029,COLUMN('04施策の客観指標'!$AX:$AX),FALSE)</f>
        <v>c</v>
      </c>
      <c r="KF97" s="813" t="str">
        <f>VLOOKUP($A97&amp;"-"&amp;KF$4,'04施策の客観指標'!$A$4:$AY$1029,COLUMN('04施策の客観指標'!$AX:$AX),FALSE)</f>
        <v>b</v>
      </c>
      <c r="KG97" s="813" t="str">
        <f>VLOOKUP($A97&amp;"-"&amp;KG$4,'04施策の客観指標'!$A$4:$AY$1029,COLUMN('04施策の客観指標'!$AX:$AX),FALSE)</f>
        <v>-</v>
      </c>
      <c r="KH97" s="813" t="str">
        <f>VLOOKUP($A97&amp;"-"&amp;KH$4,'04施策の客観指標'!$A$4:$AY$1029,COLUMN('04施策の客観指標'!$AX:$AX),FALSE)</f>
        <v>-</v>
      </c>
      <c r="KI97" s="813" t="str">
        <f>VLOOKUP($A97&amp;"-"&amp;KI$4,'04施策の客観指標'!$A$4:$AY$1029,COLUMN('04施策の客観指標'!$AX:$AX),FALSE)</f>
        <v>-</v>
      </c>
      <c r="KJ97" s="813" t="str">
        <f>VLOOKUP($A97&amp;"-"&amp;KJ$4,'04施策の客観指標'!$A$4:$AY$1029,COLUMN('04施策の客観指標'!$AX:$AX),FALSE)</f>
        <v>-</v>
      </c>
      <c r="KK97" s="813" t="str">
        <f>VLOOKUP($A97&amp;"-"&amp;KK$4,'04施策の客観指標'!$A$4:$AY$1029,COLUMN('04施策の客観指標'!$AX:$AX),FALSE)</f>
        <v>-</v>
      </c>
      <c r="KL97" s="813" t="str">
        <f>VLOOKUP($A97&amp;"-"&amp;KL$4,'04施策の客観指標'!$A$4:$AY$1029,COLUMN('04施策の客観指標'!$AX:$AX),FALSE)</f>
        <v>-</v>
      </c>
      <c r="KM97" s="813" t="str">
        <f>VLOOKUP($A97&amp;"-"&amp;KM$4,'04施策の客観指標'!$A$4:$AY$1029,COLUMN('04施策の客観指標'!$AX:$AX),FALSE)</f>
        <v>-</v>
      </c>
      <c r="KN97" s="814" t="str">
        <f t="shared" si="381"/>
        <v>b</v>
      </c>
      <c r="KO97" s="423">
        <f>IF(KE97="-","-",VLOOKUP($A97&amp;"-"&amp;KE$4,'04施策の客観指標'!$A$4:$AY$1029,COLUMN('04施策の客観指標'!$AY:$AY),FALSE))</f>
        <v>1</v>
      </c>
      <c r="KP97" s="423">
        <f>IF(KF97="-","-",VLOOKUP($A97&amp;"-"&amp;KF$4,'04施策の客観指標'!$A$4:$AY$1029,COLUMN('04施策の客観指標'!$AY:$AY),FALSE))</f>
        <v>1</v>
      </c>
      <c r="KQ97" s="423" t="str">
        <f>IF(KG97="-","-",VLOOKUP($A97&amp;"-"&amp;KG$4,'04施策の客観指標'!$A$4:$AY$1029,COLUMN('04施策の客観指標'!$AY:$AY),FALSE))</f>
        <v>-</v>
      </c>
      <c r="KR97" s="423" t="str">
        <f>IF(KH97="-","-",VLOOKUP($A97&amp;"-"&amp;KH$4,'04施策の客観指標'!$A$4:$AY$1029,COLUMN('04施策の客観指標'!$AY:$AY),FALSE))</f>
        <v>-</v>
      </c>
      <c r="KS97" s="423" t="str">
        <f>IF(KI97="-","-",VLOOKUP($A97&amp;"-"&amp;KI$4,'04施策の客観指標'!$A$4:$AY$1029,COLUMN('04施策の客観指標'!$AY:$AY),FALSE))</f>
        <v>-</v>
      </c>
      <c r="KT97" s="423" t="str">
        <f>IF(KJ97="-","-",VLOOKUP($A97&amp;"-"&amp;KJ$4,'04施策の客観指標'!$A$4:$AY$1029,COLUMN('04施策の客観指標'!$AY:$AY),FALSE))</f>
        <v>-</v>
      </c>
      <c r="KU97" s="423" t="str">
        <f>IF(KK97="-","-",VLOOKUP($A97&amp;"-"&amp;KK$4,'04施策の客観指標'!$A$4:$AY$1029,COLUMN('04施策の客観指標'!$AY:$AY),FALSE))</f>
        <v>-</v>
      </c>
      <c r="KV97" s="423" t="str">
        <f>IF(KL97="-","-",VLOOKUP($A97&amp;"-"&amp;KL$4,'04施策の客観指標'!$A$4:$AY$1029,COLUMN('04施策の客観指標'!$AY:$AY),FALSE))</f>
        <v>-</v>
      </c>
      <c r="KW97" s="423" t="str">
        <f>IF(KM97="-","-",VLOOKUP($A97&amp;"-"&amp;KM$4,'04施策の客観指標'!$A$4:$AY$1029,COLUMN('04施策の客観指標'!$AY:$AY),FALSE))</f>
        <v>-</v>
      </c>
      <c r="KX97" s="234">
        <f t="shared" si="382"/>
        <v>2</v>
      </c>
      <c r="KY97" s="237">
        <f t="shared" si="383"/>
        <v>2</v>
      </c>
      <c r="KZ97" s="187">
        <f t="shared" si="384"/>
        <v>3</v>
      </c>
      <c r="LA97" s="187" t="str">
        <f t="shared" si="385"/>
        <v/>
      </c>
      <c r="LB97" s="187" t="str">
        <f t="shared" si="386"/>
        <v/>
      </c>
      <c r="LC97" s="187" t="str">
        <f t="shared" si="387"/>
        <v/>
      </c>
      <c r="LD97" s="187" t="str">
        <f t="shared" si="388"/>
        <v/>
      </c>
      <c r="LE97" s="187" t="str">
        <f t="shared" si="389"/>
        <v/>
      </c>
      <c r="LF97" s="187" t="str">
        <f t="shared" si="390"/>
        <v/>
      </c>
      <c r="LG97" s="187" t="str">
        <f t="shared" si="391"/>
        <v/>
      </c>
      <c r="LH97" s="240">
        <f t="shared" si="392"/>
        <v>0.625</v>
      </c>
      <c r="LI97" s="820" t="str">
        <f>IF($K97="○",VLOOKUP($C97&amp;"-"&amp;LI$4,'05市民生活実感調査'!$A$3:$BM$218,COLUMN('05市民生活実感調査'!$BM:$BM),FALSE),"-")</f>
        <v>c</v>
      </c>
      <c r="LJ97" s="821" t="str">
        <f>IF($L97="○",VLOOKUP($C97&amp;"-"&amp;LJ$4,'05市民生活実感調査'!$A$3:$BM$218,COLUMN('05市民生活実感調査'!$BM:$BM),FALSE),"-")</f>
        <v>-</v>
      </c>
      <c r="LK97" s="821" t="str">
        <f>IF($M97="○",VLOOKUP($C97&amp;"-"&amp;LK$4,'05市民生活実感調査'!$A$3:$BM$218,COLUMN('05市民生活実感調査'!$BM:$BM),FALSE),"-")</f>
        <v>-</v>
      </c>
      <c r="LL97" s="821" t="str">
        <f>IF($N97="○",VLOOKUP($C97&amp;"-"&amp;LL$4,'05市民生活実感調査'!$A$3:$BM$218,COLUMN('05市民生活実感調査'!$BM:$BM),FALSE),"-")</f>
        <v>-</v>
      </c>
      <c r="LM97" s="821" t="str">
        <f>IF($O97="○",VLOOKUP($C97&amp;"-"&amp;LM$4,'05市民生活実感調査'!$A$3:$BM$218,COLUMN('05市民生活実感調査'!$BM:$BM),FALSE),"-")</f>
        <v>-</v>
      </c>
      <c r="LN97" s="821" t="str">
        <f>IF($P97="○",VLOOKUP($C97&amp;"-"&amp;LN$4,'05市民生活実感調査'!$A$3:$BM$218,COLUMN('05市民生活実感調査'!$BM:$BM),FALSE),"-")</f>
        <v>-</v>
      </c>
      <c r="LO97" s="821" t="str">
        <f>IF($Q97="○",VLOOKUP($C97&amp;"-"&amp;LO$4,'05市民生活実感調査'!$A$3:$BM$218,COLUMN('05市民生活実感調査'!$BM:$BM),FALSE),"-")</f>
        <v>-</v>
      </c>
      <c r="LP97" s="821" t="str">
        <f>IF($R97="○",VLOOKUP($C97&amp;"-"&amp;LP$4,'05市民生活実感調査'!$A$3:$BM$218,COLUMN('05市民生活実感調査'!$BM:$BM),FALSE),"-")</f>
        <v>-</v>
      </c>
      <c r="LQ97" s="822" t="str">
        <f t="shared" si="393"/>
        <v>c</v>
      </c>
      <c r="LR97" s="237">
        <f t="shared" si="394"/>
        <v>2</v>
      </c>
      <c r="LS97" s="187" t="str">
        <f t="shared" si="395"/>
        <v/>
      </c>
      <c r="LT97" s="187" t="str">
        <f t="shared" si="396"/>
        <v/>
      </c>
      <c r="LU97" s="187" t="str">
        <f t="shared" si="397"/>
        <v/>
      </c>
      <c r="LV97" s="187" t="str">
        <f t="shared" si="398"/>
        <v/>
      </c>
      <c r="LW97" s="187" t="str">
        <f t="shared" si="399"/>
        <v/>
      </c>
      <c r="LX97" s="187" t="str">
        <f t="shared" si="400"/>
        <v/>
      </c>
      <c r="LY97" s="187" t="str">
        <f t="shared" si="401"/>
        <v/>
      </c>
      <c r="LZ97" s="422">
        <f t="shared" si="402"/>
        <v>0.5</v>
      </c>
      <c r="MA97" s="103" t="str">
        <f t="shared" si="406"/>
        <v>客観指標</v>
      </c>
      <c r="MB97" s="104" t="str">
        <f t="shared" si="403"/>
        <v>客観指標が、京都らしい住まい方を継承する仕組を構築するための取組状況の結果を具体的に数値で示しているため。</v>
      </c>
      <c r="MC97" s="823" t="str">
        <f>VLOOKUP(KN97&amp;LQ97&amp;MA97,プルダウン!$AC$2:$AD$71,2,FALSE)</f>
        <v>B</v>
      </c>
      <c r="MD97" s="824" t="str">
        <f>VLOOKUP(MC97,プルダウン!$A$1:$B$6,2,FALSE)</f>
        <v>政策の目的がかなり達成されている</v>
      </c>
      <c r="ME97" s="91"/>
      <c r="MF97" s="190"/>
    </row>
    <row r="98" spans="1:344" ht="180" customHeight="1">
      <c r="A98" s="231">
        <v>2402</v>
      </c>
      <c r="B98" s="104" t="s">
        <v>250</v>
      </c>
      <c r="C98" s="237">
        <f t="shared" si="264"/>
        <v>24</v>
      </c>
      <c r="D98" s="190" t="str">
        <f>IFERROR(VLOOKUP(C98,プルダウン!$L$2:$M$28,2,FALSE),"-")</f>
        <v>住宅</v>
      </c>
      <c r="E98" s="104"/>
      <c r="F98" s="232" t="s">
        <v>1414</v>
      </c>
      <c r="G98" s="117" t="s">
        <v>1663</v>
      </c>
      <c r="H98" s="91"/>
      <c r="I98" s="117"/>
      <c r="J98" s="104"/>
      <c r="K98" s="420" t="s">
        <v>83</v>
      </c>
      <c r="L98" s="421" t="s">
        <v>383</v>
      </c>
      <c r="M98" s="421" t="s">
        <v>83</v>
      </c>
      <c r="N98" s="421" t="s">
        <v>83</v>
      </c>
      <c r="O98" s="421" t="s">
        <v>83</v>
      </c>
      <c r="P98" s="421" t="s">
        <v>83</v>
      </c>
      <c r="Q98" s="421" t="s">
        <v>83</v>
      </c>
      <c r="R98" s="422" t="s">
        <v>83</v>
      </c>
      <c r="S98" s="877" t="str">
        <f>VLOOKUP($A98&amp;"-"&amp;S$4,'04施策の客観指標'!$A$4:$AY$1029,COLUMN('04施策の客観指標'!$AS:$AS),FALSE)</f>
        <v>-</v>
      </c>
      <c r="T98" s="878" t="str">
        <f>VLOOKUP($A98&amp;"-"&amp;T$4,'04施策の客観指標'!$A$4:$AY$1029,COLUMN('04施策の客観指標'!$AS:$AS),FALSE)</f>
        <v>-</v>
      </c>
      <c r="U98" s="878" t="str">
        <f>VLOOKUP($A98&amp;"-"&amp;U$4,'04施策の客観指標'!$A$4:$AY$1029,COLUMN('04施策の客観指標'!$AS:$AS),FALSE)</f>
        <v>-</v>
      </c>
      <c r="V98" s="878" t="str">
        <f>VLOOKUP($A98&amp;"-"&amp;V$4,'04施策の客観指標'!$A$4:$AY$1029,COLUMN('04施策の客観指標'!$AS:$AS),FALSE)</f>
        <v>-</v>
      </c>
      <c r="W98" s="878" t="str">
        <f>VLOOKUP($A98&amp;"-"&amp;W$4,'04施策の客観指標'!$A$4:$AY$1029,COLUMN('04施策の客観指標'!$AS:$AS),FALSE)</f>
        <v>-</v>
      </c>
      <c r="X98" s="878" t="str">
        <f>VLOOKUP($A98&amp;"-"&amp;X$4,'04施策の客観指標'!$A$4:$AY$1029,COLUMN('04施策の客観指標'!$AS:$AS),FALSE)</f>
        <v>-</v>
      </c>
      <c r="Y98" s="878" t="str">
        <f>VLOOKUP($A98&amp;"-"&amp;Y$4,'04施策の客観指標'!$A$4:$AY$1029,COLUMN('04施策の客観指標'!$AS:$AS),FALSE)</f>
        <v>-</v>
      </c>
      <c r="Z98" s="878" t="str">
        <f>VLOOKUP($A98&amp;"-"&amp;Z$4,'04施策の客観指標'!$A$4:$AY$1029,COLUMN('04施策の客観指標'!$AS:$AS),FALSE)</f>
        <v>-</v>
      </c>
      <c r="AA98" s="852" t="str">
        <f>VLOOKUP($A98&amp;"-"&amp;AA$4,'04施策の客観指標'!$A$4:$AY$1029,COLUMN('04施策の客観指標'!$AS:$AS),FALSE)</f>
        <v>-</v>
      </c>
      <c r="AB98" s="876" t="str">
        <f t="shared" si="265"/>
        <v>-</v>
      </c>
      <c r="AC98" s="856" t="s">
        <v>83</v>
      </c>
      <c r="AD98" s="878" t="s">
        <v>83</v>
      </c>
      <c r="AE98" s="878" t="s">
        <v>83</v>
      </c>
      <c r="AF98" s="878" t="s">
        <v>83</v>
      </c>
      <c r="AG98" s="878" t="s">
        <v>83</v>
      </c>
      <c r="AH98" s="878" t="s">
        <v>83</v>
      </c>
      <c r="AI98" s="878" t="s">
        <v>83</v>
      </c>
      <c r="AJ98" s="878" t="s">
        <v>83</v>
      </c>
      <c r="AK98" s="878" t="s">
        <v>83</v>
      </c>
      <c r="AL98" s="879">
        <f t="shared" si="266"/>
        <v>0</v>
      </c>
      <c r="AM98" s="877" t="str">
        <f t="shared" si="267"/>
        <v/>
      </c>
      <c r="AN98" s="878" t="str">
        <f t="shared" si="268"/>
        <v/>
      </c>
      <c r="AO98" s="878" t="str">
        <f t="shared" si="269"/>
        <v/>
      </c>
      <c r="AP98" s="878" t="str">
        <f t="shared" si="270"/>
        <v/>
      </c>
      <c r="AQ98" s="878" t="str">
        <f t="shared" si="271"/>
        <v/>
      </c>
      <c r="AR98" s="878" t="str">
        <f t="shared" si="272"/>
        <v/>
      </c>
      <c r="AS98" s="878" t="str">
        <f t="shared" si="273"/>
        <v/>
      </c>
      <c r="AT98" s="878" t="str">
        <f t="shared" si="274"/>
        <v/>
      </c>
      <c r="AU98" s="852" t="str">
        <f t="shared" si="275"/>
        <v/>
      </c>
      <c r="AV98" s="855" t="str">
        <f t="shared" si="276"/>
        <v>-</v>
      </c>
      <c r="AW98" s="856" t="str">
        <f>IF($K98="○",VLOOKUP($C98&amp;"-"&amp;AW$4,'05市民生活実感調査'!$A$3:$BC$218,COLUMN('05市民生活実感調査'!$O:$O),FALSE),"-")</f>
        <v>-</v>
      </c>
      <c r="AX98" s="878" t="str">
        <f>IF($L98="○",VLOOKUP($C98&amp;"-"&amp;AX$4,'05市民生活実感調査'!$A$3:$BC$218,COLUMN('05市民生活実感調査'!$O:$O),FALSE),"-")</f>
        <v>b</v>
      </c>
      <c r="AY98" s="878" t="str">
        <f>IF($M98="○",VLOOKUP($C98&amp;"-"&amp;AY$4,'05市民生活実感調査'!$A$3:$BC$218,COLUMN('05市民生活実感調査'!$O:$O),FALSE),"-")</f>
        <v>-</v>
      </c>
      <c r="AZ98" s="878" t="str">
        <f>IF($N98="○",VLOOKUP($C98&amp;"-"&amp;AZ$4,'05市民生活実感調査'!$A$3:$BC$218,COLUMN('05市民生活実感調査'!$O:$O),FALSE),"-")</f>
        <v>-</v>
      </c>
      <c r="BA98" s="878" t="str">
        <f>IF($O98="○",VLOOKUP($C98&amp;"-"&amp;BA$4,'05市民生活実感調査'!$A$3:$BC$218,COLUMN('05市民生活実感調査'!$O:$O),FALSE),"-")</f>
        <v>-</v>
      </c>
      <c r="BB98" s="878" t="str">
        <f>IF($P98="○",VLOOKUP($C98&amp;"-"&amp;BB$4,'05市民生活実感調査'!$A$3:$BC$218,COLUMN('05市民生活実感調査'!$O:$O),FALSE),"-")</f>
        <v>-</v>
      </c>
      <c r="BC98" s="878" t="str">
        <f>IF($Q98="○",VLOOKUP($C98&amp;"-"&amp;BC$4,'05市民生活実感調査'!$A$3:$BC$218,COLUMN('05市民生活実感調査'!$O:$O),FALSE),"-")</f>
        <v>-</v>
      </c>
      <c r="BD98" s="878" t="str">
        <f>IF($R98="○",VLOOKUP($C98&amp;"-"&amp;BD$4,'05市民生活実感調査'!$A$3:$BC$218,COLUMN('05市民生活実感調査'!$O:$O),FALSE),"-")</f>
        <v>-</v>
      </c>
      <c r="BE98" s="879" t="str">
        <f t="shared" si="277"/>
        <v>b</v>
      </c>
      <c r="BF98" s="877" t="str">
        <f t="shared" si="278"/>
        <v/>
      </c>
      <c r="BG98" s="878">
        <f t="shared" si="279"/>
        <v>3</v>
      </c>
      <c r="BH98" s="878" t="str">
        <f t="shared" si="280"/>
        <v/>
      </c>
      <c r="BI98" s="878" t="str">
        <f t="shared" si="281"/>
        <v/>
      </c>
      <c r="BJ98" s="878" t="str">
        <f t="shared" si="282"/>
        <v/>
      </c>
      <c r="BK98" s="878" t="str">
        <f t="shared" si="283"/>
        <v/>
      </c>
      <c r="BL98" s="878" t="str">
        <f t="shared" si="284"/>
        <v/>
      </c>
      <c r="BM98" s="878" t="str">
        <f t="shared" si="285"/>
        <v/>
      </c>
      <c r="BN98" s="840">
        <f t="shared" si="286"/>
        <v>0.75</v>
      </c>
      <c r="BO98" s="880" t="s">
        <v>122</v>
      </c>
      <c r="BP98" s="863" t="s">
        <v>2961</v>
      </c>
      <c r="BQ98" s="877" t="s">
        <v>313</v>
      </c>
      <c r="BR98" s="887" t="str">
        <f>VLOOKUP(BQ98,プルダウン!$A$1:$B$6,2,FALSE)</f>
        <v>政策の目的がかなり達成されている</v>
      </c>
      <c r="BS98" s="860"/>
      <c r="BT98" s="887"/>
      <c r="BU98" s="863" t="s">
        <v>1460</v>
      </c>
      <c r="BV98" s="891" t="s">
        <v>1668</v>
      </c>
      <c r="BW98" s="889" t="str">
        <f>VLOOKUP($A98&amp;"-"&amp;BW$4,'04施策の客観指標'!$A$4:$AY$1029,COLUMN('04施策の客観指標'!$AT:$AT),FALSE)</f>
        <v>a</v>
      </c>
      <c r="BX98" s="878" t="str">
        <f>VLOOKUP($A98&amp;"-"&amp;BX$4,'04施策の客観指標'!$A$4:$AY$1029,COLUMN('04施策の客観指標'!$AT:$AT),FALSE)</f>
        <v>-</v>
      </c>
      <c r="BY98" s="878" t="str">
        <f>VLOOKUP($A98&amp;"-"&amp;BY$4,'04施策の客観指標'!$A$4:$AY$1029,COLUMN('04施策の客観指標'!$AT:$AT),FALSE)</f>
        <v>-</v>
      </c>
      <c r="BZ98" s="878" t="str">
        <f>VLOOKUP($A98&amp;"-"&amp;BZ$4,'04施策の客観指標'!$A$4:$AY$1029,COLUMN('04施策の客観指標'!$AT:$AT),FALSE)</f>
        <v>-</v>
      </c>
      <c r="CA98" s="878" t="str">
        <f>VLOOKUP($A98&amp;"-"&amp;CA$4,'04施策の客観指標'!$A$4:$AY$1029,COLUMN('04施策の客観指標'!$AT:$AT),FALSE)</f>
        <v>-</v>
      </c>
      <c r="CB98" s="878" t="str">
        <f>VLOOKUP($A98&amp;"-"&amp;CB$4,'04施策の客観指標'!$A$4:$AY$1029,COLUMN('04施策の客観指標'!$AT:$AT),FALSE)</f>
        <v>-</v>
      </c>
      <c r="CC98" s="878" t="str">
        <f>VLOOKUP($A98&amp;"-"&amp;CC$4,'04施策の客観指標'!$A$4:$AY$1029,COLUMN('04施策の客観指標'!$AT:$AT),FALSE)</f>
        <v>-</v>
      </c>
      <c r="CD98" s="878" t="str">
        <f>VLOOKUP($A98&amp;"-"&amp;CD$4,'04施策の客観指標'!$A$4:$AY$1029,COLUMN('04施策の客観指標'!$AT:$AT),FALSE)</f>
        <v>-</v>
      </c>
      <c r="CE98" s="852" t="str">
        <f>VLOOKUP($A98&amp;"-"&amp;CE$4,'04施策の客観指標'!$A$4:$AY$1029,COLUMN('04施策の客観指標'!$AT:$AT),FALSE)</f>
        <v>-</v>
      </c>
      <c r="CF98" s="879" t="str">
        <f t="shared" si="287"/>
        <v>a</v>
      </c>
      <c r="CG98" s="856">
        <f>IF(BW98="-","-",VLOOKUP($A98&amp;"-"&amp;BW$4,'04施策の客観指標'!$A$4:$AY$1029,COLUMN('04施策の客観指標'!$AY:$AY),FALSE))</f>
        <v>1</v>
      </c>
      <c r="CH98" s="856" t="str">
        <f>IF(BX98="-","-",VLOOKUP($A98&amp;"-"&amp;BX$4,'04施策の客観指標'!$A$4:$AY$1029,COLUMN('04施策の客観指標'!$AY:$AY),FALSE))</f>
        <v>-</v>
      </c>
      <c r="CI98" s="856" t="str">
        <f>IF(BY98="-","-",VLOOKUP($A98&amp;"-"&amp;BY$4,'04施策の客観指標'!$A$4:$AY$1029,COLUMN('04施策の客観指標'!$AY:$AY),FALSE))</f>
        <v>-</v>
      </c>
      <c r="CJ98" s="856" t="str">
        <f>IF(BZ98="-","-",VLOOKUP($A98&amp;"-"&amp;BZ$4,'04施策の客観指標'!$A$4:$AY$1029,COLUMN('04施策の客観指標'!$AY:$AY),FALSE))</f>
        <v>-</v>
      </c>
      <c r="CK98" s="856" t="str">
        <f>IF(CA98="-","-",VLOOKUP($A98&amp;"-"&amp;CA$4,'04施策の客観指標'!$A$4:$AY$1029,COLUMN('04施策の客観指標'!$AY:$AY),FALSE))</f>
        <v>-</v>
      </c>
      <c r="CL98" s="856" t="str">
        <f>IF(CB98="-","-",VLOOKUP($A98&amp;"-"&amp;CB$4,'04施策の客観指標'!$A$4:$AY$1029,COLUMN('04施策の客観指標'!$AY:$AY),FALSE))</f>
        <v>-</v>
      </c>
      <c r="CM98" s="856" t="str">
        <f>IF(CC98="-","-",VLOOKUP($A98&amp;"-"&amp;CC$4,'04施策の客観指標'!$A$4:$AY$1029,COLUMN('04施策の客観指標'!$AY:$AY),FALSE))</f>
        <v>-</v>
      </c>
      <c r="CN98" s="856" t="str">
        <f>IF(CD98="-","-",VLOOKUP($A98&amp;"-"&amp;CD$4,'04施策の客観指標'!$A$4:$AY$1029,COLUMN('04施策の客観指標'!$AY:$AY),FALSE))</f>
        <v>-</v>
      </c>
      <c r="CO98" s="856" t="str">
        <f>IF(CE98="-","-",VLOOKUP($A98&amp;"-"&amp;CE$4,'04施策の客観指標'!$A$4:$AY$1029,COLUMN('04施策の客観指標'!$AY:$AY),FALSE))</f>
        <v>-</v>
      </c>
      <c r="CP98" s="879">
        <f t="shared" si="288"/>
        <v>1</v>
      </c>
      <c r="CQ98" s="877">
        <f t="shared" si="289"/>
        <v>4</v>
      </c>
      <c r="CR98" s="878" t="str">
        <f t="shared" si="290"/>
        <v/>
      </c>
      <c r="CS98" s="878" t="str">
        <f t="shared" si="291"/>
        <v/>
      </c>
      <c r="CT98" s="878" t="str">
        <f t="shared" si="292"/>
        <v/>
      </c>
      <c r="CU98" s="878" t="str">
        <f t="shared" si="293"/>
        <v/>
      </c>
      <c r="CV98" s="878" t="str">
        <f t="shared" si="294"/>
        <v/>
      </c>
      <c r="CW98" s="878" t="str">
        <f t="shared" si="295"/>
        <v/>
      </c>
      <c r="CX98" s="878" t="str">
        <f t="shared" si="296"/>
        <v/>
      </c>
      <c r="CY98" s="878" t="str">
        <f t="shared" si="297"/>
        <v/>
      </c>
      <c r="CZ98" s="855">
        <f t="shared" si="298"/>
        <v>1</v>
      </c>
      <c r="DA98" s="877" t="str">
        <f>IF($K98="○",VLOOKUP($C98&amp;"-"&amp;DA$4,'05市民生活実感調査'!$A$3:$BC$218,COLUMN('05市民生活実感調査'!$Y:$Y),FALSE),"-")</f>
        <v>-</v>
      </c>
      <c r="DB98" s="878" t="str">
        <f>IF($L98="○",VLOOKUP($C98&amp;"-"&amp;DB$4,'05市民生活実感調査'!$A$3:$BC$218,COLUMN('05市民生活実感調査'!$Y:$Y),FALSE),"-")</f>
        <v>b</v>
      </c>
      <c r="DC98" s="878" t="str">
        <f>IF($M98="○",VLOOKUP($C98&amp;"-"&amp;DC$4,'05市民生活実感調査'!$A$3:$BC$218,COLUMN('05市民生活実感調査'!$Y:$Y),FALSE),"-")</f>
        <v>-</v>
      </c>
      <c r="DD98" s="878" t="str">
        <f>IF($N98="○",VLOOKUP($C98&amp;"-"&amp;DD$4,'05市民生活実感調査'!$A$3:$BC$218,COLUMN('05市民生活実感調査'!$Y:$Y),FALSE),"-")</f>
        <v>-</v>
      </c>
      <c r="DE98" s="878" t="str">
        <f>IF($O98="○",VLOOKUP($C98&amp;"-"&amp;DE$4,'05市民生活実感調査'!$A$3:$BC$218,COLUMN('05市民生活実感調査'!$Y:$Y),FALSE),"-")</f>
        <v>-</v>
      </c>
      <c r="DF98" s="878" t="str">
        <f>IF($P98="○",VLOOKUP($C98&amp;"-"&amp;DF$4,'05市民生活実感調査'!$A$3:$BC$218,COLUMN('05市民生活実感調査'!$Y:$Y),FALSE),"-")</f>
        <v>-</v>
      </c>
      <c r="DG98" s="878" t="str">
        <f>IF($Q98="○",VLOOKUP($C98&amp;"-"&amp;DG$4,'05市民生活実感調査'!$A$3:$BC$218,COLUMN('05市民生活実感調査'!$Y:$Y),FALSE),"-")</f>
        <v>-</v>
      </c>
      <c r="DH98" s="878" t="str">
        <f>IF($R98="○",VLOOKUP($C98&amp;"-"&amp;DH$4,'05市民生活実感調査'!$A$3:$BC$218,COLUMN('05市民生活実感調査'!$Y:$Y),FALSE),"-")</f>
        <v>-</v>
      </c>
      <c r="DI98" s="879" t="str">
        <f t="shared" si="299"/>
        <v>b</v>
      </c>
      <c r="DJ98" s="877" t="str">
        <f t="shared" si="300"/>
        <v/>
      </c>
      <c r="DK98" s="878">
        <f t="shared" si="301"/>
        <v>3</v>
      </c>
      <c r="DL98" s="878" t="str">
        <f t="shared" si="302"/>
        <v/>
      </c>
      <c r="DM98" s="878" t="str">
        <f t="shared" si="303"/>
        <v/>
      </c>
      <c r="DN98" s="878" t="str">
        <f t="shared" si="404"/>
        <v/>
      </c>
      <c r="DO98" s="878" t="str">
        <f t="shared" si="304"/>
        <v/>
      </c>
      <c r="DP98" s="878" t="str">
        <f t="shared" si="305"/>
        <v/>
      </c>
      <c r="DQ98" s="878" t="str">
        <f t="shared" si="306"/>
        <v/>
      </c>
      <c r="DR98" s="840">
        <f t="shared" si="307"/>
        <v>0.75</v>
      </c>
      <c r="DS98" s="876" t="str">
        <f t="shared" si="308"/>
        <v>客観指標</v>
      </c>
      <c r="DT98" s="863" t="str">
        <f t="shared" si="309"/>
        <v>客観指標が、様々なライフステージ等の変化に対応するすまいの供給状況を具体的に数値で示しているため。</v>
      </c>
      <c r="DU98" s="877" t="str">
        <f>VLOOKUP(CF98&amp;DI98&amp;DS98,プルダウン!$AC$2:$AD$71,2,FALSE)</f>
        <v>A</v>
      </c>
      <c r="DV98" s="859" t="str">
        <f>VLOOKUP(DU98,プルダウン!$A$1:$B$6,2,FALSE)</f>
        <v>政策の目的が十分に達成されている</v>
      </c>
      <c r="DW98" s="860"/>
      <c r="DX98" s="859"/>
      <c r="DY98" s="889" t="str">
        <f>VLOOKUP($A98&amp;"-"&amp;DY$4,'04施策の客観指標'!$A$4:$AY$1029,COLUMN('04施策の客観指標'!$AU:$AU),FALSE)</f>
        <v>b</v>
      </c>
      <c r="DZ98" s="878" t="str">
        <f>VLOOKUP($A98&amp;"-"&amp;DZ$4,'04施策の客観指標'!$A$4:$AY$1029,COLUMN('04施策の客観指標'!$AU:$AU),FALSE)</f>
        <v>-</v>
      </c>
      <c r="EA98" s="878" t="str">
        <f>VLOOKUP($A98&amp;"-"&amp;EA$4,'04施策の客観指標'!$A$4:$AY$1029,COLUMN('04施策の客観指標'!$AU:$AU),FALSE)</f>
        <v>-</v>
      </c>
      <c r="EB98" s="878" t="str">
        <f>VLOOKUP($A98&amp;"-"&amp;EB$4,'04施策の客観指標'!$A$4:$AY$1029,COLUMN('04施策の客観指標'!$AU:$AU),FALSE)</f>
        <v>-</v>
      </c>
      <c r="EC98" s="878" t="str">
        <f>VLOOKUP($A98&amp;"-"&amp;EC$4,'04施策の客観指標'!$A$4:$AY$1029,COLUMN('04施策の客観指標'!$AU:$AU),FALSE)</f>
        <v>-</v>
      </c>
      <c r="ED98" s="878" t="str">
        <f>VLOOKUP($A98&amp;"-"&amp;ED$4,'04施策の客観指標'!$A$4:$AY$1029,COLUMN('04施策の客観指標'!$AU:$AU),FALSE)</f>
        <v>-</v>
      </c>
      <c r="EE98" s="878" t="str">
        <f>VLOOKUP($A98&amp;"-"&amp;EE$4,'04施策の客観指標'!$A$4:$AY$1029,COLUMN('04施策の客観指標'!$AU:$AU),FALSE)</f>
        <v>-</v>
      </c>
      <c r="EF98" s="878" t="str">
        <f>VLOOKUP($A98&amp;"-"&amp;EF$4,'04施策の客観指標'!$A$4:$AY$1029,COLUMN('04施策の客観指標'!$AU:$AU),FALSE)</f>
        <v>-</v>
      </c>
      <c r="EG98" s="878" t="str">
        <f>VLOOKUP($A98&amp;"-"&amp;EG$4,'04施策の客観指標'!$A$4:$AY$1029,COLUMN('04施策の客観指標'!$AU:$AU),FALSE)</f>
        <v>-</v>
      </c>
      <c r="EH98" s="879" t="str">
        <f t="shared" si="310"/>
        <v>b</v>
      </c>
      <c r="EI98" s="895">
        <f>IF(DY98="-","-",VLOOKUP($A98&amp;"-"&amp;DY$4,'04施策の客観指標'!$A$4:$AY$1029,COLUMN('04施策の客観指標'!$AY:$AY),FALSE))</f>
        <v>1</v>
      </c>
      <c r="EJ98" s="895" t="str">
        <f>IF(DZ98="-","-",VLOOKUP($A98&amp;"-"&amp;DZ$4,'04施策の客観指標'!$A$4:$AY$1029,COLUMN('04施策の客観指標'!$AY:$AY),FALSE))</f>
        <v>-</v>
      </c>
      <c r="EK98" s="895" t="str">
        <f>IF(EA98="-","-",VLOOKUP($A98&amp;"-"&amp;EA$4,'04施策の客観指標'!$A$4:$AY$1029,COLUMN('04施策の客観指標'!$AY:$AY),FALSE))</f>
        <v>-</v>
      </c>
      <c r="EL98" s="895" t="str">
        <f>IF(EB98="-","-",VLOOKUP($A98&amp;"-"&amp;EB$4,'04施策の客観指標'!$A$4:$AY$1029,COLUMN('04施策の客観指標'!$AY:$AY),FALSE))</f>
        <v>-</v>
      </c>
      <c r="EM98" s="895" t="str">
        <f>IF(EC98="-","-",VLOOKUP($A98&amp;"-"&amp;EC$4,'04施策の客観指標'!$A$4:$AY$1029,COLUMN('04施策の客観指標'!$AY:$AY),FALSE))</f>
        <v>-</v>
      </c>
      <c r="EN98" s="895" t="str">
        <f>IF(ED98="-","-",VLOOKUP($A98&amp;"-"&amp;ED$4,'04施策の客観指標'!$A$4:$AY$1029,COLUMN('04施策の客観指標'!$AY:$AY),FALSE))</f>
        <v>-</v>
      </c>
      <c r="EO98" s="895" t="str">
        <f>IF(EE98="-","-",VLOOKUP($A98&amp;"-"&amp;EE$4,'04施策の客観指標'!$A$4:$AY$1029,COLUMN('04施策の客観指標'!$AY:$AY),FALSE))</f>
        <v>-</v>
      </c>
      <c r="EP98" s="895" t="str">
        <f>IF(EF98="-","-",VLOOKUP($A98&amp;"-"&amp;EF$4,'04施策の客観指標'!$A$4:$AY$1029,COLUMN('04施策の客観指標'!$AY:$AY),FALSE))</f>
        <v>-</v>
      </c>
      <c r="EQ98" s="895" t="str">
        <f>IF(EG98="-","-",VLOOKUP($A98&amp;"-"&amp;EG$4,'04施策の客観指標'!$A$4:$AY$1029,COLUMN('04施策の客観指標'!$AY:$AY),FALSE))</f>
        <v>-</v>
      </c>
      <c r="ER98" s="879">
        <f t="shared" si="311"/>
        <v>1</v>
      </c>
      <c r="ES98" s="877">
        <f t="shared" si="312"/>
        <v>3</v>
      </c>
      <c r="ET98" s="878" t="str">
        <f t="shared" si="313"/>
        <v/>
      </c>
      <c r="EU98" s="878" t="str">
        <f t="shared" si="314"/>
        <v/>
      </c>
      <c r="EV98" s="878" t="str">
        <f t="shared" si="315"/>
        <v/>
      </c>
      <c r="EW98" s="878" t="str">
        <f t="shared" si="316"/>
        <v/>
      </c>
      <c r="EX98" s="878" t="str">
        <f t="shared" si="317"/>
        <v/>
      </c>
      <c r="EY98" s="878" t="str">
        <f t="shared" si="318"/>
        <v/>
      </c>
      <c r="EZ98" s="878" t="str">
        <f t="shared" si="319"/>
        <v/>
      </c>
      <c r="FA98" s="878" t="str">
        <f t="shared" si="320"/>
        <v/>
      </c>
      <c r="FB98" s="855">
        <f t="shared" si="321"/>
        <v>0.75</v>
      </c>
      <c r="FC98" s="877" t="str">
        <f>IF($K98="○",VLOOKUP($C98&amp;"-"&amp;FC$4,'05市民生活実感調査'!$A$3:$BC$218,COLUMN('05市民生活実感調査'!$AI:$AI),FALSE),"-")</f>
        <v>-</v>
      </c>
      <c r="FD98" s="878" t="str">
        <f>IF($L98="○",VLOOKUP($C98&amp;"-"&amp;FD$4,'05市民生活実感調査'!$A$3:$BC$218,COLUMN('05市民生活実感調査'!$AI:$AI),FALSE),"-")</f>
        <v>c</v>
      </c>
      <c r="FE98" s="878" t="str">
        <f>IF($M98="○",VLOOKUP($C98&amp;"-"&amp;FE$4,'05市民生活実感調査'!$A$3:$BC$218,COLUMN('05市民生活実感調査'!$AI:$AI),FALSE),"-")</f>
        <v>-</v>
      </c>
      <c r="FF98" s="878" t="str">
        <f>IF($N98="○",VLOOKUP($C98&amp;"-"&amp;FF$4,'05市民生活実感調査'!$A$3:$BC$218,COLUMN('05市民生活実感調査'!$AI:$AI),FALSE),"-")</f>
        <v>-</v>
      </c>
      <c r="FG98" s="878" t="str">
        <f>IF($O98="○",VLOOKUP($C98&amp;"-"&amp;FG$4,'05市民生活実感調査'!$A$3:$BC$218,COLUMN('05市民生活実感調査'!$AI:$AI),FALSE),"-")</f>
        <v>-</v>
      </c>
      <c r="FH98" s="878" t="str">
        <f>IF($P98="○",VLOOKUP($C98&amp;"-"&amp;FH$4,'05市民生活実感調査'!$A$3:$BC$218,COLUMN('05市民生活実感調査'!$AI:$AI),FALSE),"-")</f>
        <v>-</v>
      </c>
      <c r="FI98" s="878" t="str">
        <f>IF($Q98="○",VLOOKUP($C98&amp;"-"&amp;FI$4,'05市民生活実感調査'!$A$3:$BC$218,COLUMN('05市民生活実感調査'!$AI:$AI),FALSE),"-")</f>
        <v>-</v>
      </c>
      <c r="FJ98" s="878" t="str">
        <f>IF($R98="○",VLOOKUP($C98&amp;"-"&amp;FJ$4,'05市民生活実感調査'!$A$3:$BC$218,COLUMN('05市民生活実感調査'!$AI:$AI),FALSE),"-")</f>
        <v>-</v>
      </c>
      <c r="FK98" s="879" t="str">
        <f t="shared" si="322"/>
        <v>c</v>
      </c>
      <c r="FL98" s="877" t="str">
        <f t="shared" si="323"/>
        <v/>
      </c>
      <c r="FM98" s="878">
        <f t="shared" si="324"/>
        <v>2</v>
      </c>
      <c r="FN98" s="878" t="str">
        <f t="shared" si="325"/>
        <v/>
      </c>
      <c r="FO98" s="878" t="str">
        <f t="shared" si="326"/>
        <v/>
      </c>
      <c r="FP98" s="878" t="str">
        <f t="shared" si="327"/>
        <v/>
      </c>
      <c r="FQ98" s="878" t="str">
        <f t="shared" si="328"/>
        <v/>
      </c>
      <c r="FR98" s="878" t="str">
        <f t="shared" si="329"/>
        <v/>
      </c>
      <c r="FS98" s="878" t="str">
        <f t="shared" si="330"/>
        <v/>
      </c>
      <c r="FT98" s="840">
        <f t="shared" si="331"/>
        <v>0.5</v>
      </c>
      <c r="FU98" s="876" t="str">
        <f t="shared" si="332"/>
        <v>客観指標</v>
      </c>
      <c r="FV98" s="863" t="str">
        <f t="shared" si="333"/>
        <v>客観指標が、様々なライフステージ等の変化に対応するすまいの供給状況を具体的に数値で示しているため。</v>
      </c>
      <c r="FW98" s="877" t="str">
        <f>VLOOKUP(EH98&amp;FK98&amp;FU98,プルダウン!$AC$2:$AD$71,2,FALSE)</f>
        <v>B</v>
      </c>
      <c r="FX98" s="859" t="str">
        <f>VLOOKUP(FW98,プルダウン!$A$1:$B$6,2,FALSE)</f>
        <v>政策の目的がかなり達成されている</v>
      </c>
      <c r="FY98" s="860"/>
      <c r="FZ98" s="859"/>
      <c r="GA98" s="889" t="str">
        <f>VLOOKUP($A98&amp;"-"&amp;GA$4,'04施策の客観指標'!$A$4:$AY$1029,COLUMN('04施策の客観指標'!$AV:$AV),FALSE)</f>
        <v>b</v>
      </c>
      <c r="GB98" s="878" t="str">
        <f>VLOOKUP($A98&amp;"-"&amp;GB$4,'04施策の客観指標'!$A$4:$AY$1029,COLUMN('04施策の客観指標'!$AV:$AV),FALSE)</f>
        <v>-</v>
      </c>
      <c r="GC98" s="878" t="str">
        <f>VLOOKUP($A98&amp;"-"&amp;GC$4,'04施策の客観指標'!$A$4:$AY$1029,COLUMN('04施策の客観指標'!$AV:$AV),FALSE)</f>
        <v>-</v>
      </c>
      <c r="GD98" s="878" t="str">
        <f>VLOOKUP($A98&amp;"-"&amp;GD$4,'04施策の客観指標'!$A$4:$AY$1029,COLUMN('04施策の客観指標'!$AV:$AV),FALSE)</f>
        <v>-</v>
      </c>
      <c r="GE98" s="878" t="str">
        <f>VLOOKUP($A98&amp;"-"&amp;GE$4,'04施策の客観指標'!$A$4:$AY$1029,COLUMN('04施策の客観指標'!$AV:$AV),FALSE)</f>
        <v>-</v>
      </c>
      <c r="GF98" s="878" t="str">
        <f>VLOOKUP($A98&amp;"-"&amp;GF$4,'04施策の客観指標'!$A$4:$AY$1029,COLUMN('04施策の客観指標'!$AV:$AV),FALSE)</f>
        <v>-</v>
      </c>
      <c r="GG98" s="878" t="str">
        <f>VLOOKUP($A98&amp;"-"&amp;GG$4,'04施策の客観指標'!$A$4:$AY$1029,COLUMN('04施策の客観指標'!$AV:$AV),FALSE)</f>
        <v>-</v>
      </c>
      <c r="GH98" s="878" t="str">
        <f>VLOOKUP($A98&amp;"-"&amp;GH$4,'04施策の客観指標'!$A$4:$AY$1029,COLUMN('04施策の客観指標'!$AV:$AV),FALSE)</f>
        <v>-</v>
      </c>
      <c r="GI98" s="878" t="str">
        <f>VLOOKUP($A98&amp;"-"&amp;GI$4,'04施策の客観指標'!$A$4:$AY$1029,COLUMN('04施策の客観指標'!$AV:$AV),FALSE)</f>
        <v>-</v>
      </c>
      <c r="GJ98" s="879" t="str">
        <f t="shared" si="334"/>
        <v>b</v>
      </c>
      <c r="GK98" s="856">
        <f>IF(GA98="-","-",VLOOKUP($A98&amp;"-"&amp;GA$4,'04施策の客観指標'!$A$4:$AY$1029,COLUMN('04施策の客観指標'!$AY:$AY),FALSE))</f>
        <v>1</v>
      </c>
      <c r="GL98" s="856" t="str">
        <f>IF(GB98="-","-",VLOOKUP($A98&amp;"-"&amp;GB$4,'04施策の客観指標'!$A$4:$AY$1029,COLUMN('04施策の客観指標'!$AY:$AY),FALSE))</f>
        <v>-</v>
      </c>
      <c r="GM98" s="856" t="str">
        <f>IF(GC98="-","-",VLOOKUP($A98&amp;"-"&amp;GC$4,'04施策の客観指標'!$A$4:$AY$1029,COLUMN('04施策の客観指標'!$AY:$AY),FALSE))</f>
        <v>-</v>
      </c>
      <c r="GN98" s="856" t="str">
        <f>IF(GD98="-","-",VLOOKUP($A98&amp;"-"&amp;GD$4,'04施策の客観指標'!$A$4:$AY$1029,COLUMN('04施策の客観指標'!$AY:$AY),FALSE))</f>
        <v>-</v>
      </c>
      <c r="GO98" s="856" t="str">
        <f>IF(GE98="-","-",VLOOKUP($A98&amp;"-"&amp;GE$4,'04施策の客観指標'!$A$4:$AY$1029,COLUMN('04施策の客観指標'!$AY:$AY),FALSE))</f>
        <v>-</v>
      </c>
      <c r="GP98" s="856" t="str">
        <f>IF(GF98="-","-",VLOOKUP($A98&amp;"-"&amp;GF$4,'04施策の客観指標'!$A$4:$AY$1029,COLUMN('04施策の客観指標'!$AY:$AY),FALSE))</f>
        <v>-</v>
      </c>
      <c r="GQ98" s="856" t="str">
        <f>IF(GG98="-","-",VLOOKUP($A98&amp;"-"&amp;GG$4,'04施策の客観指標'!$A$4:$AY$1029,COLUMN('04施策の客観指標'!$AY:$AY),FALSE))</f>
        <v>-</v>
      </c>
      <c r="GR98" s="856" t="str">
        <f>IF(GH98="-","-",VLOOKUP($A98&amp;"-"&amp;GH$4,'04施策の客観指標'!$A$4:$AY$1029,COLUMN('04施策の客観指標'!$AY:$AY),FALSE))</f>
        <v>-</v>
      </c>
      <c r="GS98" s="856" t="str">
        <f>IF(GI98="-","-",VLOOKUP($A98&amp;"-"&amp;GI$4,'04施策の客観指標'!$A$4:$AY$1029,COLUMN('04施策の客観指標'!$AY:$AY),FALSE))</f>
        <v>-</v>
      </c>
      <c r="GT98" s="879">
        <f t="shared" si="335"/>
        <v>1</v>
      </c>
      <c r="GU98" s="877">
        <f t="shared" si="336"/>
        <v>3</v>
      </c>
      <c r="GV98" s="878" t="str">
        <f t="shared" si="337"/>
        <v/>
      </c>
      <c r="GW98" s="878" t="str">
        <f t="shared" si="338"/>
        <v/>
      </c>
      <c r="GX98" s="878" t="str">
        <f t="shared" si="339"/>
        <v/>
      </c>
      <c r="GY98" s="878" t="str">
        <f t="shared" si="340"/>
        <v/>
      </c>
      <c r="GZ98" s="878" t="str">
        <f t="shared" si="341"/>
        <v/>
      </c>
      <c r="HA98" s="878" t="str">
        <f t="shared" si="342"/>
        <v/>
      </c>
      <c r="HB98" s="878" t="str">
        <f t="shared" si="343"/>
        <v/>
      </c>
      <c r="HC98" s="878" t="str">
        <f t="shared" si="344"/>
        <v/>
      </c>
      <c r="HD98" s="855">
        <f t="shared" si="345"/>
        <v>0.75</v>
      </c>
      <c r="HE98" s="877" t="str">
        <f>IF($K98="○",VLOOKUP($C98&amp;"-"&amp;HE$4,'05市民生活実感調査'!$A$3:$BC$218,COLUMN('05市民生活実感調査'!$AS:$AS),FALSE),"-")</f>
        <v>-</v>
      </c>
      <c r="HF98" s="878" t="str">
        <f>IF($L98="○",VLOOKUP($C98&amp;"-"&amp;HF$4,'05市民生活実感調査'!$A$3:$BC$218,COLUMN('05市民生活実感調査'!$AS:$AS),FALSE),"-")</f>
        <v>c</v>
      </c>
      <c r="HG98" s="878" t="str">
        <f>IF($M98="○",VLOOKUP($C98&amp;"-"&amp;HG$4,'05市民生活実感調査'!$A$3:$BC$218,COLUMN('05市民生活実感調査'!$AS:$AS),FALSE),"-")</f>
        <v>-</v>
      </c>
      <c r="HH98" s="878" t="str">
        <f>IF($N98="○",VLOOKUP($C98&amp;"-"&amp;HH$4,'05市民生活実感調査'!$A$3:$BC$218,COLUMN('05市民生活実感調査'!$AS:$AS),FALSE),"-")</f>
        <v>-</v>
      </c>
      <c r="HI98" s="878" t="str">
        <f>IF($O98="○",VLOOKUP($C98&amp;"-"&amp;HI$4,'05市民生活実感調査'!$A$3:$BC$218,COLUMN('05市民生活実感調査'!$AS:$AS),FALSE),"-")</f>
        <v>-</v>
      </c>
      <c r="HJ98" s="878" t="str">
        <f>IF($P98="○",VLOOKUP($C98&amp;"-"&amp;HJ$4,'05市民生活実感調査'!$A$3:$BC$218,COLUMN('05市民生活実感調査'!$AS:$AS),FALSE),"-")</f>
        <v>-</v>
      </c>
      <c r="HK98" s="878" t="str">
        <f>IF($Q98="○",VLOOKUP($C98&amp;"-"&amp;HK$4,'05市民生活実感調査'!$A$3:$BC$218,COLUMN('05市民生活実感調査'!$AS:$AS),FALSE),"-")</f>
        <v>-</v>
      </c>
      <c r="HL98" s="878" t="str">
        <f>IF($R98="○",VLOOKUP($C98&amp;"-"&amp;HL$4,'05市民生活実感調査'!$A$3:$BC$218,COLUMN('05市民生活実感調査'!$AS:$AS),FALSE),"-")</f>
        <v>-</v>
      </c>
      <c r="HM98" s="879" t="str">
        <f t="shared" si="346"/>
        <v>c</v>
      </c>
      <c r="HN98" s="877" t="str">
        <f t="shared" si="347"/>
        <v/>
      </c>
      <c r="HO98" s="878">
        <f t="shared" si="348"/>
        <v>2</v>
      </c>
      <c r="HP98" s="878" t="str">
        <f t="shared" si="349"/>
        <v/>
      </c>
      <c r="HQ98" s="878" t="str">
        <f t="shared" si="350"/>
        <v/>
      </c>
      <c r="HR98" s="878" t="str">
        <f t="shared" si="351"/>
        <v/>
      </c>
      <c r="HS98" s="878" t="str">
        <f t="shared" si="352"/>
        <v/>
      </c>
      <c r="HT98" s="878" t="str">
        <f t="shared" si="353"/>
        <v/>
      </c>
      <c r="HU98" s="878" t="str">
        <f t="shared" si="354"/>
        <v/>
      </c>
      <c r="HV98" s="840">
        <f t="shared" si="355"/>
        <v>0.5</v>
      </c>
      <c r="HW98" s="876" t="str">
        <f t="shared" si="356"/>
        <v>客観指標</v>
      </c>
      <c r="HX98" s="863" t="str">
        <f t="shared" si="357"/>
        <v>客観指標が、様々なライフステージ等の変化に対応するすまいの供給状況を具体的に数値で示しているため。</v>
      </c>
      <c r="HY98" s="877" t="str">
        <f>VLOOKUP(GJ98&amp;HM98&amp;HW98,プルダウン!$AC$2:$AD$71,2,FALSE)</f>
        <v>B</v>
      </c>
      <c r="HZ98" s="859" t="str">
        <f>VLOOKUP(HY98,プルダウン!$A$1:$B$6,2,FALSE)</f>
        <v>政策の目的がかなり達成されている</v>
      </c>
      <c r="IA98" s="860"/>
      <c r="IB98" s="859"/>
      <c r="IC98" s="889" t="str">
        <f>VLOOKUP($A98&amp;"-"&amp;IC$4,'04施策の客観指標'!$A$4:$AY$1029,COLUMN('04施策の客観指標'!$AW:$AW),FALSE)</f>
        <v>a</v>
      </c>
      <c r="ID98" s="878" t="str">
        <f>VLOOKUP($A98&amp;"-"&amp;ID$4,'04施策の客観指標'!$A$4:$AY$1029,COLUMN('04施策の客観指標'!$AW:$AW),FALSE)</f>
        <v>-</v>
      </c>
      <c r="IE98" s="878" t="str">
        <f>VLOOKUP($A98&amp;"-"&amp;IE$4,'04施策の客観指標'!$A$4:$AY$1029,COLUMN('04施策の客観指標'!$AW:$AW),FALSE)</f>
        <v>-</v>
      </c>
      <c r="IF98" s="878" t="str">
        <f>VLOOKUP($A98&amp;"-"&amp;IF$4,'04施策の客観指標'!$A$4:$AY$1029,COLUMN('04施策の客観指標'!$AW:$AW),FALSE)</f>
        <v>-</v>
      </c>
      <c r="IG98" s="878" t="str">
        <f>VLOOKUP($A98&amp;"-"&amp;IG$4,'04施策の客観指標'!$A$4:$AY$1029,COLUMN('04施策の客観指標'!$AW:$AW),FALSE)</f>
        <v>-</v>
      </c>
      <c r="IH98" s="878" t="str">
        <f>VLOOKUP($A98&amp;"-"&amp;IH$4,'04施策の客観指標'!$A$4:$AY$1029,COLUMN('04施策の客観指標'!$AW:$AW),FALSE)</f>
        <v>-</v>
      </c>
      <c r="II98" s="878" t="str">
        <f>VLOOKUP($A98&amp;"-"&amp;II$4,'04施策の客観指標'!$A$4:$AY$1029,COLUMN('04施策の客観指標'!$AW:$AW),FALSE)</f>
        <v>-</v>
      </c>
      <c r="IJ98" s="878" t="str">
        <f>VLOOKUP($A98&amp;"-"&amp;IJ$4,'04施策の客観指標'!$A$4:$AY$1029,COLUMN('04施策の客観指標'!$AW:$AW),FALSE)</f>
        <v>-</v>
      </c>
      <c r="IK98" s="878" t="str">
        <f>VLOOKUP($A98&amp;"-"&amp;IK$4,'04施策の客観指標'!$A$4:$AY$1029,COLUMN('04施策の客観指標'!$AW:$AW),FALSE)</f>
        <v>-</v>
      </c>
      <c r="IL98" s="879" t="str">
        <f t="shared" si="358"/>
        <v>a</v>
      </c>
      <c r="IM98" s="856">
        <f>IF(IC98="-","-",VLOOKUP($A98&amp;"-"&amp;IC$4,'04施策の客観指標'!$A$4:$AY$1029,COLUMN('04施策の客観指標'!$AY:$AY),FALSE))</f>
        <v>1</v>
      </c>
      <c r="IN98" s="856" t="str">
        <f>IF(ID98="-","-",VLOOKUP($A98&amp;"-"&amp;ID$4,'04施策の客観指標'!$A$4:$AY$1029,COLUMN('04施策の客観指標'!$AY:$AY),FALSE))</f>
        <v>-</v>
      </c>
      <c r="IO98" s="856" t="str">
        <f>IF(IE98="-","-",VLOOKUP($A98&amp;"-"&amp;IE$4,'04施策の客観指標'!$A$4:$AY$1029,COLUMN('04施策の客観指標'!$AY:$AY),FALSE))</f>
        <v>-</v>
      </c>
      <c r="IP98" s="856" t="str">
        <f>IF(IF98="-","-",VLOOKUP($A98&amp;"-"&amp;IF$4,'04施策の客観指標'!$A$4:$AY$1029,COLUMN('04施策の客観指標'!$AY:$AY),FALSE))</f>
        <v>-</v>
      </c>
      <c r="IQ98" s="856" t="str">
        <f>IF(IG98="-","-",VLOOKUP($A98&amp;"-"&amp;IG$4,'04施策の客観指標'!$A$4:$AY$1029,COLUMN('04施策の客観指標'!$AY:$AY),FALSE))</f>
        <v>-</v>
      </c>
      <c r="IR98" s="856" t="str">
        <f>IF(IH98="-","-",VLOOKUP($A98&amp;"-"&amp;IH$4,'04施策の客観指標'!$A$4:$AY$1029,COLUMN('04施策の客観指標'!$AY:$AY),FALSE))</f>
        <v>-</v>
      </c>
      <c r="IS98" s="856" t="str">
        <f>IF(II98="-","-",VLOOKUP($A98&amp;"-"&amp;II$4,'04施策の客観指標'!$A$4:$AY$1029,COLUMN('04施策の客観指標'!$AY:$AY),FALSE))</f>
        <v>-</v>
      </c>
      <c r="IT98" s="856" t="str">
        <f>IF(IJ98="-","-",VLOOKUP($A98&amp;"-"&amp;IJ$4,'04施策の客観指標'!$A$4:$AY$1029,COLUMN('04施策の客観指標'!$AY:$AY),FALSE))</f>
        <v>-</v>
      </c>
      <c r="IU98" s="856" t="str">
        <f>IF(IK98="-","-",VLOOKUP($A98&amp;"-"&amp;IK$4,'04施策の客観指標'!$A$4:$AY$1029,COLUMN('04施策の客観指標'!$AY:$AY),FALSE))</f>
        <v>-</v>
      </c>
      <c r="IV98" s="879">
        <f t="shared" si="359"/>
        <v>1</v>
      </c>
      <c r="IW98" s="877">
        <f t="shared" si="360"/>
        <v>4</v>
      </c>
      <c r="IX98" s="878" t="str">
        <f t="shared" si="361"/>
        <v/>
      </c>
      <c r="IY98" s="878" t="str">
        <f t="shared" si="362"/>
        <v/>
      </c>
      <c r="IZ98" s="878" t="str">
        <f t="shared" si="363"/>
        <v/>
      </c>
      <c r="JA98" s="878" t="str">
        <f t="shared" si="364"/>
        <v/>
      </c>
      <c r="JB98" s="878" t="str">
        <f t="shared" si="365"/>
        <v/>
      </c>
      <c r="JC98" s="878" t="str">
        <f t="shared" si="366"/>
        <v/>
      </c>
      <c r="JD98" s="878" t="str">
        <f t="shared" si="367"/>
        <v/>
      </c>
      <c r="JE98" s="878" t="str">
        <f t="shared" si="368"/>
        <v/>
      </c>
      <c r="JF98" s="855">
        <f t="shared" si="369"/>
        <v>1</v>
      </c>
      <c r="JG98" s="877" t="str">
        <f>IF($K98="○",VLOOKUP($C98&amp;"-"&amp;JG$4,'05市民生活実感調査'!$A$3:$BC$218,COLUMN('05市民生活実感調査'!$BC:$BC),FALSE),"-")</f>
        <v>-</v>
      </c>
      <c r="JH98" s="878" t="str">
        <f>IF($L98="○",VLOOKUP($C98&amp;"-"&amp;JH$4,'05市民生活実感調査'!$A$3:$BC$218,COLUMN('05市民生活実感調査'!$BC:$BC),FALSE),"-")</f>
        <v>c</v>
      </c>
      <c r="JI98" s="878" t="str">
        <f>IF($M98="○",VLOOKUP($C98&amp;"-"&amp;JI$4,'05市民生活実感調査'!$A$3:$BC$218,COLUMN('05市民生活実感調査'!$BC:$BC),FALSE),"-")</f>
        <v>-</v>
      </c>
      <c r="JJ98" s="878" t="str">
        <f>IF($N98="○",VLOOKUP($C98&amp;"-"&amp;JJ$4,'05市民生活実感調査'!$A$3:$BC$218,COLUMN('05市民生活実感調査'!$BC:$BC),FALSE),"-")</f>
        <v>-</v>
      </c>
      <c r="JK98" s="878" t="str">
        <f>IF($O98="○",VLOOKUP($C98&amp;"-"&amp;JK$4,'05市民生活実感調査'!$A$3:$BC$218,COLUMN('05市民生活実感調査'!$BC:$BC),FALSE),"-")</f>
        <v>-</v>
      </c>
      <c r="JL98" s="878" t="str">
        <f>IF($P98="○",VLOOKUP($C98&amp;"-"&amp;JL$4,'05市民生活実感調査'!$A$3:$BC$218,COLUMN('05市民生活実感調査'!$BC:$BC),FALSE),"-")</f>
        <v>-</v>
      </c>
      <c r="JM98" s="878" t="str">
        <f>IF($Q98="○",VLOOKUP($C98&amp;"-"&amp;JM$4,'05市民生活実感調査'!$A$3:$BC$218,COLUMN('05市民生活実感調査'!$BC:$BC),FALSE),"-")</f>
        <v>-</v>
      </c>
      <c r="JN98" s="878" t="str">
        <f>IF($R98="○",VLOOKUP($C98&amp;"-"&amp;JN$4,'05市民生活実感調査'!$A$3:$BC$218,COLUMN('05市民生活実感調査'!$BC:$BC),FALSE),"-")</f>
        <v>-</v>
      </c>
      <c r="JO98" s="879" t="str">
        <f t="shared" si="370"/>
        <v>c</v>
      </c>
      <c r="JP98" s="877" t="str">
        <f t="shared" si="371"/>
        <v/>
      </c>
      <c r="JQ98" s="878">
        <f t="shared" si="372"/>
        <v>2</v>
      </c>
      <c r="JR98" s="878" t="str">
        <f t="shared" si="373"/>
        <v/>
      </c>
      <c r="JS98" s="878" t="str">
        <f t="shared" si="374"/>
        <v/>
      </c>
      <c r="JT98" s="878" t="str">
        <f t="shared" si="375"/>
        <v/>
      </c>
      <c r="JU98" s="878" t="str">
        <f t="shared" si="376"/>
        <v/>
      </c>
      <c r="JV98" s="878" t="str">
        <f t="shared" si="377"/>
        <v/>
      </c>
      <c r="JW98" s="878" t="str">
        <f t="shared" si="378"/>
        <v/>
      </c>
      <c r="JX98" s="840">
        <f t="shared" si="379"/>
        <v>0.5</v>
      </c>
      <c r="JY98" s="876" t="str">
        <f t="shared" si="405"/>
        <v>客観指標</v>
      </c>
      <c r="JZ98" s="863" t="str">
        <f t="shared" si="380"/>
        <v>客観指標が、様々なライフステージ等の変化に対応するすまいの供給状況を具体的に数値で示しているため。</v>
      </c>
      <c r="KA98" s="877" t="str">
        <f>VLOOKUP(IL98&amp;JO98&amp;JY98,プルダウン!$AC$2:$AD$71,2,FALSE)</f>
        <v>B</v>
      </c>
      <c r="KB98" s="859" t="str">
        <f>VLOOKUP(KA98,プルダウン!$A$1:$B$6,2,FALSE)</f>
        <v>政策の目的がかなり達成されている</v>
      </c>
      <c r="KC98" s="860"/>
      <c r="KD98" s="859"/>
      <c r="KE98" s="883" t="str">
        <f>VLOOKUP($A98&amp;"-"&amp;KE$4,'04施策の客観指標'!$A$4:$AY$1029,COLUMN('04施策の客観指標'!$AX:$AX),FALSE)</f>
        <v>b</v>
      </c>
      <c r="KF98" s="813" t="str">
        <f>VLOOKUP($A98&amp;"-"&amp;KF$4,'04施策の客観指標'!$A$4:$AY$1029,COLUMN('04施策の客観指標'!$AX:$AX),FALSE)</f>
        <v>-</v>
      </c>
      <c r="KG98" s="813" t="str">
        <f>VLOOKUP($A98&amp;"-"&amp;KG$4,'04施策の客観指標'!$A$4:$AY$1029,COLUMN('04施策の客観指標'!$AX:$AX),FALSE)</f>
        <v>-</v>
      </c>
      <c r="KH98" s="813" t="str">
        <f>VLOOKUP($A98&amp;"-"&amp;KH$4,'04施策の客観指標'!$A$4:$AY$1029,COLUMN('04施策の客観指標'!$AX:$AX),FALSE)</f>
        <v>-</v>
      </c>
      <c r="KI98" s="813" t="str">
        <f>VLOOKUP($A98&amp;"-"&amp;KI$4,'04施策の客観指標'!$A$4:$AY$1029,COLUMN('04施策の客観指標'!$AX:$AX),FALSE)</f>
        <v>-</v>
      </c>
      <c r="KJ98" s="813" t="str">
        <f>VLOOKUP($A98&amp;"-"&amp;KJ$4,'04施策の客観指標'!$A$4:$AY$1029,COLUMN('04施策の客観指標'!$AX:$AX),FALSE)</f>
        <v>-</v>
      </c>
      <c r="KK98" s="813" t="str">
        <f>VLOOKUP($A98&amp;"-"&amp;KK$4,'04施策の客観指標'!$A$4:$AY$1029,COLUMN('04施策の客観指標'!$AX:$AX),FALSE)</f>
        <v>-</v>
      </c>
      <c r="KL98" s="813" t="str">
        <f>VLOOKUP($A98&amp;"-"&amp;KL$4,'04施策の客観指標'!$A$4:$AY$1029,COLUMN('04施策の客観指標'!$AX:$AX),FALSE)</f>
        <v>-</v>
      </c>
      <c r="KM98" s="813" t="str">
        <f>VLOOKUP($A98&amp;"-"&amp;KM$4,'04施策の客観指標'!$A$4:$AY$1029,COLUMN('04施策の客観指標'!$AX:$AX),FALSE)</f>
        <v>-</v>
      </c>
      <c r="KN98" s="814" t="str">
        <f t="shared" si="381"/>
        <v>b</v>
      </c>
      <c r="KO98" s="423">
        <f>IF(KE98="-","-",VLOOKUP($A98&amp;"-"&amp;KE$4,'04施策の客観指標'!$A$4:$AY$1029,COLUMN('04施策の客観指標'!$AY:$AY),FALSE))</f>
        <v>1</v>
      </c>
      <c r="KP98" s="423" t="str">
        <f>IF(KF98="-","-",VLOOKUP($A98&amp;"-"&amp;KF$4,'04施策の客観指標'!$A$4:$AY$1029,COLUMN('04施策の客観指標'!$AY:$AY),FALSE))</f>
        <v>-</v>
      </c>
      <c r="KQ98" s="423" t="str">
        <f>IF(KG98="-","-",VLOOKUP($A98&amp;"-"&amp;KG$4,'04施策の客観指標'!$A$4:$AY$1029,COLUMN('04施策の客観指標'!$AY:$AY),FALSE))</f>
        <v>-</v>
      </c>
      <c r="KR98" s="423" t="str">
        <f>IF(KH98="-","-",VLOOKUP($A98&amp;"-"&amp;KH$4,'04施策の客観指標'!$A$4:$AY$1029,COLUMN('04施策の客観指標'!$AY:$AY),FALSE))</f>
        <v>-</v>
      </c>
      <c r="KS98" s="423" t="str">
        <f>IF(KI98="-","-",VLOOKUP($A98&amp;"-"&amp;KI$4,'04施策の客観指標'!$A$4:$AY$1029,COLUMN('04施策の客観指標'!$AY:$AY),FALSE))</f>
        <v>-</v>
      </c>
      <c r="KT98" s="423" t="str">
        <f>IF(KJ98="-","-",VLOOKUP($A98&amp;"-"&amp;KJ$4,'04施策の客観指標'!$A$4:$AY$1029,COLUMN('04施策の客観指標'!$AY:$AY),FALSE))</f>
        <v>-</v>
      </c>
      <c r="KU98" s="423" t="str">
        <f>IF(KK98="-","-",VLOOKUP($A98&amp;"-"&amp;KK$4,'04施策の客観指標'!$A$4:$AY$1029,COLUMN('04施策の客観指標'!$AY:$AY),FALSE))</f>
        <v>-</v>
      </c>
      <c r="KV98" s="423" t="str">
        <f>IF(KL98="-","-",VLOOKUP($A98&amp;"-"&amp;KL$4,'04施策の客観指標'!$A$4:$AY$1029,COLUMN('04施策の客観指標'!$AY:$AY),FALSE))</f>
        <v>-</v>
      </c>
      <c r="KW98" s="423" t="str">
        <f>IF(KM98="-","-",VLOOKUP($A98&amp;"-"&amp;KM$4,'04施策の客観指標'!$A$4:$AY$1029,COLUMN('04施策の客観指標'!$AY:$AY),FALSE))</f>
        <v>-</v>
      </c>
      <c r="KX98" s="234">
        <f t="shared" si="382"/>
        <v>1</v>
      </c>
      <c r="KY98" s="237">
        <f t="shared" si="383"/>
        <v>3</v>
      </c>
      <c r="KZ98" s="187" t="str">
        <f t="shared" si="384"/>
        <v/>
      </c>
      <c r="LA98" s="187" t="str">
        <f t="shared" si="385"/>
        <v/>
      </c>
      <c r="LB98" s="187" t="str">
        <f t="shared" si="386"/>
        <v/>
      </c>
      <c r="LC98" s="187" t="str">
        <f t="shared" si="387"/>
        <v/>
      </c>
      <c r="LD98" s="187" t="str">
        <f t="shared" si="388"/>
        <v/>
      </c>
      <c r="LE98" s="187" t="str">
        <f t="shared" si="389"/>
        <v/>
      </c>
      <c r="LF98" s="187" t="str">
        <f t="shared" si="390"/>
        <v/>
      </c>
      <c r="LG98" s="187" t="str">
        <f t="shared" si="391"/>
        <v/>
      </c>
      <c r="LH98" s="240">
        <f t="shared" si="392"/>
        <v>0.75</v>
      </c>
      <c r="LI98" s="820" t="str">
        <f>IF($K98="○",VLOOKUP($C98&amp;"-"&amp;LI$4,'05市民生活実感調査'!$A$3:$BM$218,COLUMN('05市民生活実感調査'!$BM:$BM),FALSE),"-")</f>
        <v>-</v>
      </c>
      <c r="LJ98" s="821" t="str">
        <f>IF($L98="○",VLOOKUP($C98&amp;"-"&amp;LJ$4,'05市民生活実感調査'!$A$3:$BM$218,COLUMN('05市民生活実感調査'!$BM:$BM),FALSE),"-")</f>
        <v>c</v>
      </c>
      <c r="LK98" s="821" t="str">
        <f>IF($M98="○",VLOOKUP($C98&amp;"-"&amp;LK$4,'05市民生活実感調査'!$A$3:$BM$218,COLUMN('05市民生活実感調査'!$BM:$BM),FALSE),"-")</f>
        <v>-</v>
      </c>
      <c r="LL98" s="821" t="str">
        <f>IF($N98="○",VLOOKUP($C98&amp;"-"&amp;LL$4,'05市民生活実感調査'!$A$3:$BM$218,COLUMN('05市民生活実感調査'!$BM:$BM),FALSE),"-")</f>
        <v>-</v>
      </c>
      <c r="LM98" s="821" t="str">
        <f>IF($O98="○",VLOOKUP($C98&amp;"-"&amp;LM$4,'05市民生活実感調査'!$A$3:$BM$218,COLUMN('05市民生活実感調査'!$BM:$BM),FALSE),"-")</f>
        <v>-</v>
      </c>
      <c r="LN98" s="821" t="str">
        <f>IF($P98="○",VLOOKUP($C98&amp;"-"&amp;LN$4,'05市民生活実感調査'!$A$3:$BM$218,COLUMN('05市民生活実感調査'!$BM:$BM),FALSE),"-")</f>
        <v>-</v>
      </c>
      <c r="LO98" s="821" t="str">
        <f>IF($Q98="○",VLOOKUP($C98&amp;"-"&amp;LO$4,'05市民生活実感調査'!$A$3:$BM$218,COLUMN('05市民生活実感調査'!$BM:$BM),FALSE),"-")</f>
        <v>-</v>
      </c>
      <c r="LP98" s="821" t="str">
        <f>IF($R98="○",VLOOKUP($C98&amp;"-"&amp;LP$4,'05市民生活実感調査'!$A$3:$BM$218,COLUMN('05市民生活実感調査'!$BM:$BM),FALSE),"-")</f>
        <v>-</v>
      </c>
      <c r="LQ98" s="822" t="str">
        <f t="shared" si="393"/>
        <v>c</v>
      </c>
      <c r="LR98" s="237" t="str">
        <f t="shared" si="394"/>
        <v/>
      </c>
      <c r="LS98" s="187">
        <f t="shared" si="395"/>
        <v>2</v>
      </c>
      <c r="LT98" s="187" t="str">
        <f t="shared" si="396"/>
        <v/>
      </c>
      <c r="LU98" s="187" t="str">
        <f t="shared" si="397"/>
        <v/>
      </c>
      <c r="LV98" s="187" t="str">
        <f t="shared" si="398"/>
        <v/>
      </c>
      <c r="LW98" s="187" t="str">
        <f t="shared" si="399"/>
        <v/>
      </c>
      <c r="LX98" s="187" t="str">
        <f t="shared" si="400"/>
        <v/>
      </c>
      <c r="LY98" s="187" t="str">
        <f t="shared" si="401"/>
        <v/>
      </c>
      <c r="LZ98" s="422">
        <f t="shared" si="402"/>
        <v>0.5</v>
      </c>
      <c r="MA98" s="103" t="str">
        <f t="shared" si="406"/>
        <v>客観指標</v>
      </c>
      <c r="MB98" s="104" t="str">
        <f t="shared" si="403"/>
        <v>客観指標が、様々なライフステージ等の変化に対応するすまいの供給状況を具体的に数値で示しているため。</v>
      </c>
      <c r="MC98" s="823" t="str">
        <f>VLOOKUP(KN98&amp;LQ98&amp;MA98,プルダウン!$AC$2:$AD$71,2,FALSE)</f>
        <v>B</v>
      </c>
      <c r="MD98" s="824" t="str">
        <f>VLOOKUP(MC98,プルダウン!$A$1:$B$6,2,FALSE)</f>
        <v>政策の目的がかなり達成されている</v>
      </c>
      <c r="ME98" s="91"/>
      <c r="MF98" s="190"/>
    </row>
    <row r="99" spans="1:344" ht="203.25" customHeight="1">
      <c r="A99" s="231">
        <v>2403</v>
      </c>
      <c r="B99" s="104" t="s">
        <v>251</v>
      </c>
      <c r="C99" s="237">
        <f t="shared" si="264"/>
        <v>24</v>
      </c>
      <c r="D99" s="190" t="str">
        <f>IFERROR(VLOOKUP(C99,プルダウン!$L$2:$M$28,2,FALSE),"-")</f>
        <v>住宅</v>
      </c>
      <c r="E99" s="104"/>
      <c r="F99" s="232" t="s">
        <v>1414</v>
      </c>
      <c r="G99" s="117" t="s">
        <v>1663</v>
      </c>
      <c r="H99" s="91"/>
      <c r="I99" s="117"/>
      <c r="J99" s="104"/>
      <c r="K99" s="420" t="s">
        <v>383</v>
      </c>
      <c r="L99" s="421" t="s">
        <v>383</v>
      </c>
      <c r="M99" s="421" t="s">
        <v>83</v>
      </c>
      <c r="N99" s="421" t="s">
        <v>83</v>
      </c>
      <c r="O99" s="421" t="s">
        <v>83</v>
      </c>
      <c r="P99" s="421" t="s">
        <v>83</v>
      </c>
      <c r="Q99" s="421" t="s">
        <v>83</v>
      </c>
      <c r="R99" s="422" t="s">
        <v>83</v>
      </c>
      <c r="S99" s="877" t="str">
        <f>VLOOKUP($A99&amp;"-"&amp;S$4,'04施策の客観指標'!$A$4:$AY$1029,COLUMN('04施策の客観指標'!$AS:$AS),FALSE)</f>
        <v>a</v>
      </c>
      <c r="T99" s="878" t="str">
        <f>VLOOKUP($A99&amp;"-"&amp;T$4,'04施策の客観指標'!$A$4:$AY$1029,COLUMN('04施策の客観指標'!$AS:$AS),FALSE)</f>
        <v>b</v>
      </c>
      <c r="U99" s="878" t="str">
        <f>VLOOKUP($A99&amp;"-"&amp;U$4,'04施策の客観指標'!$A$4:$AY$1029,COLUMN('04施策の客観指標'!$AS:$AS),FALSE)</f>
        <v>-</v>
      </c>
      <c r="V99" s="878" t="str">
        <f>VLOOKUP($A99&amp;"-"&amp;V$4,'04施策の客観指標'!$A$4:$AY$1029,COLUMN('04施策の客観指標'!$AS:$AS),FALSE)</f>
        <v>-</v>
      </c>
      <c r="W99" s="878" t="str">
        <f>VLOOKUP($A99&amp;"-"&amp;W$4,'04施策の客観指標'!$A$4:$AY$1029,COLUMN('04施策の客観指標'!$AS:$AS),FALSE)</f>
        <v>-</v>
      </c>
      <c r="X99" s="878" t="str">
        <f>VLOOKUP($A99&amp;"-"&amp;X$4,'04施策の客観指標'!$A$4:$AY$1029,COLUMN('04施策の客観指標'!$AS:$AS),FALSE)</f>
        <v>-</v>
      </c>
      <c r="Y99" s="878" t="str">
        <f>VLOOKUP($A99&amp;"-"&amp;Y$4,'04施策の客観指標'!$A$4:$AY$1029,COLUMN('04施策の客観指標'!$AS:$AS),FALSE)</f>
        <v>-</v>
      </c>
      <c r="Z99" s="878" t="str">
        <f>VLOOKUP($A99&amp;"-"&amp;Z$4,'04施策の客観指標'!$A$4:$AY$1029,COLUMN('04施策の客観指標'!$AS:$AS),FALSE)</f>
        <v>-</v>
      </c>
      <c r="AA99" s="852" t="str">
        <f>VLOOKUP($A99&amp;"-"&amp;AA$4,'04施策の客観指標'!$A$4:$AY$1029,COLUMN('04施策の客観指標'!$AS:$AS),FALSE)</f>
        <v>-</v>
      </c>
      <c r="AB99" s="876" t="str">
        <f t="shared" si="265"/>
        <v>a</v>
      </c>
      <c r="AC99" s="856">
        <v>1</v>
      </c>
      <c r="AD99" s="878">
        <v>1</v>
      </c>
      <c r="AE99" s="878" t="s">
        <v>83</v>
      </c>
      <c r="AF99" s="878" t="s">
        <v>83</v>
      </c>
      <c r="AG99" s="878" t="s">
        <v>83</v>
      </c>
      <c r="AH99" s="878" t="s">
        <v>83</v>
      </c>
      <c r="AI99" s="878" t="s">
        <v>83</v>
      </c>
      <c r="AJ99" s="878" t="s">
        <v>83</v>
      </c>
      <c r="AK99" s="878" t="s">
        <v>83</v>
      </c>
      <c r="AL99" s="879">
        <f t="shared" si="266"/>
        <v>2</v>
      </c>
      <c r="AM99" s="877">
        <f t="shared" si="267"/>
        <v>4</v>
      </c>
      <c r="AN99" s="878">
        <f t="shared" si="268"/>
        <v>3</v>
      </c>
      <c r="AO99" s="878" t="str">
        <f t="shared" si="269"/>
        <v/>
      </c>
      <c r="AP99" s="878" t="str">
        <f t="shared" si="270"/>
        <v/>
      </c>
      <c r="AQ99" s="878" t="str">
        <f t="shared" si="271"/>
        <v/>
      </c>
      <c r="AR99" s="878" t="str">
        <f t="shared" si="272"/>
        <v/>
      </c>
      <c r="AS99" s="878" t="str">
        <f t="shared" si="273"/>
        <v/>
      </c>
      <c r="AT99" s="878" t="str">
        <f t="shared" si="274"/>
        <v/>
      </c>
      <c r="AU99" s="852" t="str">
        <f t="shared" si="275"/>
        <v/>
      </c>
      <c r="AV99" s="855">
        <f t="shared" si="276"/>
        <v>0.875</v>
      </c>
      <c r="AW99" s="856" t="str">
        <f>IF($K99="○",VLOOKUP($C99&amp;"-"&amp;AW$4,'05市民生活実感調査'!$A$3:$BC$218,COLUMN('05市民生活実感調査'!$O:$O),FALSE),"-")</f>
        <v>c</v>
      </c>
      <c r="AX99" s="878" t="str">
        <f>IF($L99="○",VLOOKUP($C99&amp;"-"&amp;AX$4,'05市民生活実感調査'!$A$3:$BC$218,COLUMN('05市民生活実感調査'!$O:$O),FALSE),"-")</f>
        <v>b</v>
      </c>
      <c r="AY99" s="878" t="str">
        <f>IF($M99="○",VLOOKUP($C99&amp;"-"&amp;AY$4,'05市民生活実感調査'!$A$3:$BC$218,COLUMN('05市民生活実感調査'!$O:$O),FALSE),"-")</f>
        <v>-</v>
      </c>
      <c r="AZ99" s="878" t="str">
        <f>IF($N99="○",VLOOKUP($C99&amp;"-"&amp;AZ$4,'05市民生活実感調査'!$A$3:$BC$218,COLUMN('05市民生活実感調査'!$O:$O),FALSE),"-")</f>
        <v>-</v>
      </c>
      <c r="BA99" s="878" t="str">
        <f>IF($O99="○",VLOOKUP($C99&amp;"-"&amp;BA$4,'05市民生活実感調査'!$A$3:$BC$218,COLUMN('05市民生活実感調査'!$O:$O),FALSE),"-")</f>
        <v>-</v>
      </c>
      <c r="BB99" s="878" t="str">
        <f>IF($P99="○",VLOOKUP($C99&amp;"-"&amp;BB$4,'05市民生活実感調査'!$A$3:$BC$218,COLUMN('05市民生活実感調査'!$O:$O),FALSE),"-")</f>
        <v>-</v>
      </c>
      <c r="BC99" s="878" t="str">
        <f>IF($Q99="○",VLOOKUP($C99&amp;"-"&amp;BC$4,'05市民生活実感調査'!$A$3:$BC$218,COLUMN('05市民生活実感調査'!$O:$O),FALSE),"-")</f>
        <v>-</v>
      </c>
      <c r="BD99" s="878" t="str">
        <f>IF($R99="○",VLOOKUP($C99&amp;"-"&amp;BD$4,'05市民生活実感調査'!$A$3:$BC$218,COLUMN('05市民生活実感調査'!$O:$O),FALSE),"-")</f>
        <v>-</v>
      </c>
      <c r="BE99" s="879" t="str">
        <f t="shared" si="277"/>
        <v>b</v>
      </c>
      <c r="BF99" s="877">
        <f t="shared" si="278"/>
        <v>2</v>
      </c>
      <c r="BG99" s="878">
        <f t="shared" si="279"/>
        <v>3</v>
      </c>
      <c r="BH99" s="878" t="str">
        <f t="shared" si="280"/>
        <v/>
      </c>
      <c r="BI99" s="878" t="str">
        <f t="shared" si="281"/>
        <v/>
      </c>
      <c r="BJ99" s="878" t="str">
        <f t="shared" si="282"/>
        <v/>
      </c>
      <c r="BK99" s="878" t="str">
        <f t="shared" si="283"/>
        <v/>
      </c>
      <c r="BL99" s="878" t="str">
        <f t="shared" si="284"/>
        <v/>
      </c>
      <c r="BM99" s="878" t="str">
        <f t="shared" si="285"/>
        <v/>
      </c>
      <c r="BN99" s="840">
        <f t="shared" si="286"/>
        <v>0.625</v>
      </c>
      <c r="BO99" s="880" t="s">
        <v>122</v>
      </c>
      <c r="BP99" s="863" t="s">
        <v>2962</v>
      </c>
      <c r="BQ99" s="877" t="s">
        <v>312</v>
      </c>
      <c r="BR99" s="887" t="str">
        <f>VLOOKUP(BQ99,プルダウン!$A$1:$B$6,2,FALSE)</f>
        <v>政策の目的が十分に達成されている</v>
      </c>
      <c r="BS99" s="860"/>
      <c r="BT99" s="887"/>
      <c r="BU99" s="863" t="s">
        <v>1460</v>
      </c>
      <c r="BV99" s="891" t="s">
        <v>1668</v>
      </c>
      <c r="BW99" s="889" t="str">
        <f>VLOOKUP($A99&amp;"-"&amp;BW$4,'04施策の客観指標'!$A$4:$AY$1029,COLUMN('04施策の客観指標'!$AT:$AT),FALSE)</f>
        <v>a</v>
      </c>
      <c r="BX99" s="878" t="str">
        <f>VLOOKUP($A99&amp;"-"&amp;BX$4,'04施策の客観指標'!$A$4:$AY$1029,COLUMN('04施策の客観指標'!$AT:$AT),FALSE)</f>
        <v>b</v>
      </c>
      <c r="BY99" s="878" t="str">
        <f>VLOOKUP($A99&amp;"-"&amp;BY$4,'04施策の客観指標'!$A$4:$AY$1029,COLUMN('04施策の客観指標'!$AT:$AT),FALSE)</f>
        <v>-</v>
      </c>
      <c r="BZ99" s="878" t="str">
        <f>VLOOKUP($A99&amp;"-"&amp;BZ$4,'04施策の客観指標'!$A$4:$AY$1029,COLUMN('04施策の客観指標'!$AT:$AT),FALSE)</f>
        <v>-</v>
      </c>
      <c r="CA99" s="878" t="str">
        <f>VLOOKUP($A99&amp;"-"&amp;CA$4,'04施策の客観指標'!$A$4:$AY$1029,COLUMN('04施策の客観指標'!$AT:$AT),FALSE)</f>
        <v>-</v>
      </c>
      <c r="CB99" s="878" t="str">
        <f>VLOOKUP($A99&amp;"-"&amp;CB$4,'04施策の客観指標'!$A$4:$AY$1029,COLUMN('04施策の客観指標'!$AT:$AT),FALSE)</f>
        <v>-</v>
      </c>
      <c r="CC99" s="878" t="str">
        <f>VLOOKUP($A99&amp;"-"&amp;CC$4,'04施策の客観指標'!$A$4:$AY$1029,COLUMN('04施策の客観指標'!$AT:$AT),FALSE)</f>
        <v>-</v>
      </c>
      <c r="CD99" s="878" t="str">
        <f>VLOOKUP($A99&amp;"-"&amp;CD$4,'04施策の客観指標'!$A$4:$AY$1029,COLUMN('04施策の客観指標'!$AT:$AT),FALSE)</f>
        <v>-</v>
      </c>
      <c r="CE99" s="852" t="str">
        <f>VLOOKUP($A99&amp;"-"&amp;CE$4,'04施策の客観指標'!$A$4:$AY$1029,COLUMN('04施策の客観指標'!$AT:$AT),FALSE)</f>
        <v>-</v>
      </c>
      <c r="CF99" s="879" t="str">
        <f t="shared" si="287"/>
        <v>a</v>
      </c>
      <c r="CG99" s="856">
        <f>IF(BW99="-","-",VLOOKUP($A99&amp;"-"&amp;BW$4,'04施策の客観指標'!$A$4:$AY$1029,COLUMN('04施策の客観指標'!$AY:$AY),FALSE))</f>
        <v>1</v>
      </c>
      <c r="CH99" s="856">
        <f>IF(BX99="-","-",VLOOKUP($A99&amp;"-"&amp;BX$4,'04施策の客観指標'!$A$4:$AY$1029,COLUMN('04施策の客観指標'!$AY:$AY),FALSE))</f>
        <v>1</v>
      </c>
      <c r="CI99" s="856" t="str">
        <f>IF(BY99="-","-",VLOOKUP($A99&amp;"-"&amp;BY$4,'04施策の客観指標'!$A$4:$AY$1029,COLUMN('04施策の客観指標'!$AY:$AY),FALSE))</f>
        <v>-</v>
      </c>
      <c r="CJ99" s="856" t="str">
        <f>IF(BZ99="-","-",VLOOKUP($A99&amp;"-"&amp;BZ$4,'04施策の客観指標'!$A$4:$AY$1029,COLUMN('04施策の客観指標'!$AY:$AY),FALSE))</f>
        <v>-</v>
      </c>
      <c r="CK99" s="856" t="str">
        <f>IF(CA99="-","-",VLOOKUP($A99&amp;"-"&amp;CA$4,'04施策の客観指標'!$A$4:$AY$1029,COLUMN('04施策の客観指標'!$AY:$AY),FALSE))</f>
        <v>-</v>
      </c>
      <c r="CL99" s="856" t="str">
        <f>IF(CB99="-","-",VLOOKUP($A99&amp;"-"&amp;CB$4,'04施策の客観指標'!$A$4:$AY$1029,COLUMN('04施策の客観指標'!$AY:$AY),FALSE))</f>
        <v>-</v>
      </c>
      <c r="CM99" s="856" t="str">
        <f>IF(CC99="-","-",VLOOKUP($A99&amp;"-"&amp;CC$4,'04施策の客観指標'!$A$4:$AY$1029,COLUMN('04施策の客観指標'!$AY:$AY),FALSE))</f>
        <v>-</v>
      </c>
      <c r="CN99" s="856" t="str">
        <f>IF(CD99="-","-",VLOOKUP($A99&amp;"-"&amp;CD$4,'04施策の客観指標'!$A$4:$AY$1029,COLUMN('04施策の客観指標'!$AY:$AY),FALSE))</f>
        <v>-</v>
      </c>
      <c r="CO99" s="856" t="str">
        <f>IF(CE99="-","-",VLOOKUP($A99&amp;"-"&amp;CE$4,'04施策の客観指標'!$A$4:$AY$1029,COLUMN('04施策の客観指標'!$AY:$AY),FALSE))</f>
        <v>-</v>
      </c>
      <c r="CP99" s="879">
        <f t="shared" si="288"/>
        <v>2</v>
      </c>
      <c r="CQ99" s="877">
        <f t="shared" si="289"/>
        <v>4</v>
      </c>
      <c r="CR99" s="878">
        <f t="shared" si="290"/>
        <v>3</v>
      </c>
      <c r="CS99" s="878" t="str">
        <f t="shared" si="291"/>
        <v/>
      </c>
      <c r="CT99" s="878" t="str">
        <f t="shared" si="292"/>
        <v/>
      </c>
      <c r="CU99" s="878" t="str">
        <f t="shared" si="293"/>
        <v/>
      </c>
      <c r="CV99" s="878" t="str">
        <f t="shared" si="294"/>
        <v/>
      </c>
      <c r="CW99" s="878" t="str">
        <f t="shared" si="295"/>
        <v/>
      </c>
      <c r="CX99" s="878" t="str">
        <f t="shared" si="296"/>
        <v/>
      </c>
      <c r="CY99" s="878" t="str">
        <f t="shared" si="297"/>
        <v/>
      </c>
      <c r="CZ99" s="855">
        <f t="shared" si="298"/>
        <v>0.875</v>
      </c>
      <c r="DA99" s="877" t="str">
        <f>IF($K99="○",VLOOKUP($C99&amp;"-"&amp;DA$4,'05市民生活実感調査'!$A$3:$BC$218,COLUMN('05市民生活実感調査'!$Y:$Y),FALSE),"-")</f>
        <v>c</v>
      </c>
      <c r="DB99" s="878" t="str">
        <f>IF($L99="○",VLOOKUP($C99&amp;"-"&amp;DB$4,'05市民生活実感調査'!$A$3:$BC$218,COLUMN('05市民生活実感調査'!$Y:$Y),FALSE),"-")</f>
        <v>b</v>
      </c>
      <c r="DC99" s="878" t="str">
        <f>IF($M99="○",VLOOKUP($C99&amp;"-"&amp;DC$4,'05市民生活実感調査'!$A$3:$BC$218,COLUMN('05市民生活実感調査'!$Y:$Y),FALSE),"-")</f>
        <v>-</v>
      </c>
      <c r="DD99" s="878" t="str">
        <f>IF($N99="○",VLOOKUP($C99&amp;"-"&amp;DD$4,'05市民生活実感調査'!$A$3:$BC$218,COLUMN('05市民生活実感調査'!$Y:$Y),FALSE),"-")</f>
        <v>-</v>
      </c>
      <c r="DE99" s="878" t="str">
        <f>IF($O99="○",VLOOKUP($C99&amp;"-"&amp;DE$4,'05市民生活実感調査'!$A$3:$BC$218,COLUMN('05市民生活実感調査'!$Y:$Y),FALSE),"-")</f>
        <v>-</v>
      </c>
      <c r="DF99" s="878" t="str">
        <f>IF($P99="○",VLOOKUP($C99&amp;"-"&amp;DF$4,'05市民生活実感調査'!$A$3:$BC$218,COLUMN('05市民生活実感調査'!$Y:$Y),FALSE),"-")</f>
        <v>-</v>
      </c>
      <c r="DG99" s="878" t="str">
        <f>IF($Q99="○",VLOOKUP($C99&amp;"-"&amp;DG$4,'05市民生活実感調査'!$A$3:$BC$218,COLUMN('05市民生活実感調査'!$Y:$Y),FALSE),"-")</f>
        <v>-</v>
      </c>
      <c r="DH99" s="878" t="str">
        <f>IF($R99="○",VLOOKUP($C99&amp;"-"&amp;DH$4,'05市民生活実感調査'!$A$3:$BC$218,COLUMN('05市民生活実感調査'!$Y:$Y),FALSE),"-")</f>
        <v>-</v>
      </c>
      <c r="DI99" s="879" t="str">
        <f t="shared" si="299"/>
        <v>b</v>
      </c>
      <c r="DJ99" s="877">
        <f t="shared" si="300"/>
        <v>2</v>
      </c>
      <c r="DK99" s="878">
        <f t="shared" si="301"/>
        <v>3</v>
      </c>
      <c r="DL99" s="878" t="str">
        <f t="shared" si="302"/>
        <v/>
      </c>
      <c r="DM99" s="878" t="str">
        <f t="shared" si="303"/>
        <v/>
      </c>
      <c r="DN99" s="878" t="str">
        <f t="shared" si="404"/>
        <v/>
      </c>
      <c r="DO99" s="878" t="str">
        <f t="shared" si="304"/>
        <v/>
      </c>
      <c r="DP99" s="878" t="str">
        <f t="shared" si="305"/>
        <v/>
      </c>
      <c r="DQ99" s="878" t="str">
        <f t="shared" si="306"/>
        <v/>
      </c>
      <c r="DR99" s="840">
        <f t="shared" si="307"/>
        <v>0.625</v>
      </c>
      <c r="DS99" s="876" t="str">
        <f t="shared" si="308"/>
        <v>客観指標</v>
      </c>
      <c r="DT99" s="863" t="str">
        <f t="shared" si="309"/>
        <v>客観指標が、住宅ストックの適正な維持管理や更新状況を具体的に数値で示しているため。</v>
      </c>
      <c r="DU99" s="877" t="str">
        <f>VLOOKUP(CF99&amp;DI99&amp;DS99,プルダウン!$AC$2:$AD$71,2,FALSE)</f>
        <v>A</v>
      </c>
      <c r="DV99" s="859" t="str">
        <f>VLOOKUP(DU99,プルダウン!$A$1:$B$6,2,FALSE)</f>
        <v>政策の目的が十分に達成されている</v>
      </c>
      <c r="DW99" s="860"/>
      <c r="DX99" s="859"/>
      <c r="DY99" s="889" t="str">
        <f>VLOOKUP($A99&amp;"-"&amp;DY$4,'04施策の客観指標'!$A$4:$AY$1029,COLUMN('04施策の客観指標'!$AU:$AU),FALSE)</f>
        <v>a</v>
      </c>
      <c r="DZ99" s="878" t="str">
        <f>VLOOKUP($A99&amp;"-"&amp;DZ$4,'04施策の客観指標'!$A$4:$AY$1029,COLUMN('04施策の客観指標'!$AU:$AU),FALSE)</f>
        <v>c</v>
      </c>
      <c r="EA99" s="878" t="str">
        <f>VLOOKUP($A99&amp;"-"&amp;EA$4,'04施策の客観指標'!$A$4:$AY$1029,COLUMN('04施策の客観指標'!$AU:$AU),FALSE)</f>
        <v>-</v>
      </c>
      <c r="EB99" s="878" t="str">
        <f>VLOOKUP($A99&amp;"-"&amp;EB$4,'04施策の客観指標'!$A$4:$AY$1029,COLUMN('04施策の客観指標'!$AU:$AU),FALSE)</f>
        <v>-</v>
      </c>
      <c r="EC99" s="878" t="str">
        <f>VLOOKUP($A99&amp;"-"&amp;EC$4,'04施策の客観指標'!$A$4:$AY$1029,COLUMN('04施策の客観指標'!$AU:$AU),FALSE)</f>
        <v>-</v>
      </c>
      <c r="ED99" s="878" t="str">
        <f>VLOOKUP($A99&amp;"-"&amp;ED$4,'04施策の客観指標'!$A$4:$AY$1029,COLUMN('04施策の客観指標'!$AU:$AU),FALSE)</f>
        <v>-</v>
      </c>
      <c r="EE99" s="878" t="str">
        <f>VLOOKUP($A99&amp;"-"&amp;EE$4,'04施策の客観指標'!$A$4:$AY$1029,COLUMN('04施策の客観指標'!$AU:$AU),FALSE)</f>
        <v>-</v>
      </c>
      <c r="EF99" s="878" t="str">
        <f>VLOOKUP($A99&amp;"-"&amp;EF$4,'04施策の客観指標'!$A$4:$AY$1029,COLUMN('04施策の客観指標'!$AU:$AU),FALSE)</f>
        <v>-</v>
      </c>
      <c r="EG99" s="878" t="str">
        <f>VLOOKUP($A99&amp;"-"&amp;EG$4,'04施策の客観指標'!$A$4:$AY$1029,COLUMN('04施策の客観指標'!$AU:$AU),FALSE)</f>
        <v>-</v>
      </c>
      <c r="EH99" s="879" t="str">
        <f t="shared" si="310"/>
        <v>b</v>
      </c>
      <c r="EI99" s="895">
        <f>IF(DY99="-","-",VLOOKUP($A99&amp;"-"&amp;DY$4,'04施策の客観指標'!$A$4:$AY$1029,COLUMN('04施策の客観指標'!$AY:$AY),FALSE))</f>
        <v>1</v>
      </c>
      <c r="EJ99" s="895">
        <f>IF(DZ99="-","-",VLOOKUP($A99&amp;"-"&amp;DZ$4,'04施策の客観指標'!$A$4:$AY$1029,COLUMN('04施策の客観指標'!$AY:$AY),FALSE))</f>
        <v>1</v>
      </c>
      <c r="EK99" s="895" t="str">
        <f>IF(EA99="-","-",VLOOKUP($A99&amp;"-"&amp;EA$4,'04施策の客観指標'!$A$4:$AY$1029,COLUMN('04施策の客観指標'!$AY:$AY),FALSE))</f>
        <v>-</v>
      </c>
      <c r="EL99" s="895" t="str">
        <f>IF(EB99="-","-",VLOOKUP($A99&amp;"-"&amp;EB$4,'04施策の客観指標'!$A$4:$AY$1029,COLUMN('04施策の客観指標'!$AY:$AY),FALSE))</f>
        <v>-</v>
      </c>
      <c r="EM99" s="895" t="str">
        <f>IF(EC99="-","-",VLOOKUP($A99&amp;"-"&amp;EC$4,'04施策の客観指標'!$A$4:$AY$1029,COLUMN('04施策の客観指標'!$AY:$AY),FALSE))</f>
        <v>-</v>
      </c>
      <c r="EN99" s="895" t="str">
        <f>IF(ED99="-","-",VLOOKUP($A99&amp;"-"&amp;ED$4,'04施策の客観指標'!$A$4:$AY$1029,COLUMN('04施策の客観指標'!$AY:$AY),FALSE))</f>
        <v>-</v>
      </c>
      <c r="EO99" s="895" t="str">
        <f>IF(EE99="-","-",VLOOKUP($A99&amp;"-"&amp;EE$4,'04施策の客観指標'!$A$4:$AY$1029,COLUMN('04施策の客観指標'!$AY:$AY),FALSE))</f>
        <v>-</v>
      </c>
      <c r="EP99" s="895" t="str">
        <f>IF(EF99="-","-",VLOOKUP($A99&amp;"-"&amp;EF$4,'04施策の客観指標'!$A$4:$AY$1029,COLUMN('04施策の客観指標'!$AY:$AY),FALSE))</f>
        <v>-</v>
      </c>
      <c r="EQ99" s="895" t="str">
        <f>IF(EG99="-","-",VLOOKUP($A99&amp;"-"&amp;EG$4,'04施策の客観指標'!$A$4:$AY$1029,COLUMN('04施策の客観指標'!$AY:$AY),FALSE))</f>
        <v>-</v>
      </c>
      <c r="ER99" s="879">
        <f t="shared" si="311"/>
        <v>2</v>
      </c>
      <c r="ES99" s="877">
        <f t="shared" si="312"/>
        <v>4</v>
      </c>
      <c r="ET99" s="878">
        <f t="shared" si="313"/>
        <v>2</v>
      </c>
      <c r="EU99" s="878" t="str">
        <f t="shared" si="314"/>
        <v/>
      </c>
      <c r="EV99" s="878" t="str">
        <f t="shared" si="315"/>
        <v/>
      </c>
      <c r="EW99" s="878" t="str">
        <f t="shared" si="316"/>
        <v/>
      </c>
      <c r="EX99" s="878" t="str">
        <f t="shared" si="317"/>
        <v/>
      </c>
      <c r="EY99" s="878" t="str">
        <f t="shared" si="318"/>
        <v/>
      </c>
      <c r="EZ99" s="878" t="str">
        <f t="shared" si="319"/>
        <v/>
      </c>
      <c r="FA99" s="878" t="str">
        <f t="shared" si="320"/>
        <v/>
      </c>
      <c r="FB99" s="855">
        <f t="shared" si="321"/>
        <v>0.75</v>
      </c>
      <c r="FC99" s="877" t="str">
        <f>IF($K99="○",VLOOKUP($C99&amp;"-"&amp;FC$4,'05市民生活実感調査'!$A$3:$BC$218,COLUMN('05市民生活実感調査'!$AI:$AI),FALSE),"-")</f>
        <v>c</v>
      </c>
      <c r="FD99" s="878" t="str">
        <f>IF($L99="○",VLOOKUP($C99&amp;"-"&amp;FD$4,'05市民生活実感調査'!$A$3:$BC$218,COLUMN('05市民生活実感調査'!$AI:$AI),FALSE),"-")</f>
        <v>c</v>
      </c>
      <c r="FE99" s="878" t="str">
        <f>IF($M99="○",VLOOKUP($C99&amp;"-"&amp;FE$4,'05市民生活実感調査'!$A$3:$BC$218,COLUMN('05市民生活実感調査'!$AI:$AI),FALSE),"-")</f>
        <v>-</v>
      </c>
      <c r="FF99" s="878" t="str">
        <f>IF($N99="○",VLOOKUP($C99&amp;"-"&amp;FF$4,'05市民生活実感調査'!$A$3:$BC$218,COLUMN('05市民生活実感調査'!$AI:$AI),FALSE),"-")</f>
        <v>-</v>
      </c>
      <c r="FG99" s="878" t="str">
        <f>IF($O99="○",VLOOKUP($C99&amp;"-"&amp;FG$4,'05市民生活実感調査'!$A$3:$BC$218,COLUMN('05市民生活実感調査'!$AI:$AI),FALSE),"-")</f>
        <v>-</v>
      </c>
      <c r="FH99" s="878" t="str">
        <f>IF($P99="○",VLOOKUP($C99&amp;"-"&amp;FH$4,'05市民生活実感調査'!$A$3:$BC$218,COLUMN('05市民生活実感調査'!$AI:$AI),FALSE),"-")</f>
        <v>-</v>
      </c>
      <c r="FI99" s="878" t="str">
        <f>IF($Q99="○",VLOOKUP($C99&amp;"-"&amp;FI$4,'05市民生活実感調査'!$A$3:$BC$218,COLUMN('05市民生活実感調査'!$AI:$AI),FALSE),"-")</f>
        <v>-</v>
      </c>
      <c r="FJ99" s="878" t="str">
        <f>IF($R99="○",VLOOKUP($C99&amp;"-"&amp;FJ$4,'05市民生活実感調査'!$A$3:$BC$218,COLUMN('05市民生活実感調査'!$AI:$AI),FALSE),"-")</f>
        <v>-</v>
      </c>
      <c r="FK99" s="879" t="str">
        <f t="shared" si="322"/>
        <v>c</v>
      </c>
      <c r="FL99" s="877">
        <f t="shared" si="323"/>
        <v>2</v>
      </c>
      <c r="FM99" s="878">
        <f t="shared" si="324"/>
        <v>2</v>
      </c>
      <c r="FN99" s="878" t="str">
        <f t="shared" si="325"/>
        <v/>
      </c>
      <c r="FO99" s="878" t="str">
        <f t="shared" si="326"/>
        <v/>
      </c>
      <c r="FP99" s="878" t="str">
        <f t="shared" si="327"/>
        <v/>
      </c>
      <c r="FQ99" s="878" t="str">
        <f t="shared" si="328"/>
        <v/>
      </c>
      <c r="FR99" s="878" t="str">
        <f t="shared" si="329"/>
        <v/>
      </c>
      <c r="FS99" s="878" t="str">
        <f t="shared" si="330"/>
        <v/>
      </c>
      <c r="FT99" s="840">
        <f t="shared" si="331"/>
        <v>0.5</v>
      </c>
      <c r="FU99" s="876" t="str">
        <f t="shared" si="332"/>
        <v>客観指標</v>
      </c>
      <c r="FV99" s="863" t="str">
        <f t="shared" si="333"/>
        <v>客観指標が、住宅ストックの適正な維持管理や更新状況を具体的に数値で示しているため。</v>
      </c>
      <c r="FW99" s="877" t="str">
        <f>VLOOKUP(EH99&amp;FK99&amp;FU99,プルダウン!$AC$2:$AD$71,2,FALSE)</f>
        <v>B</v>
      </c>
      <c r="FX99" s="859" t="str">
        <f>VLOOKUP(FW99,プルダウン!$A$1:$B$6,2,FALSE)</f>
        <v>政策の目的がかなり達成されている</v>
      </c>
      <c r="FY99" s="860"/>
      <c r="FZ99" s="859"/>
      <c r="GA99" s="889" t="str">
        <f>VLOOKUP($A99&amp;"-"&amp;GA$4,'04施策の客観指標'!$A$4:$AY$1029,COLUMN('04施策の客観指標'!$AV:$AV),FALSE)</f>
        <v>a</v>
      </c>
      <c r="GB99" s="878" t="str">
        <f>VLOOKUP($A99&amp;"-"&amp;GB$4,'04施策の客観指標'!$A$4:$AY$1029,COLUMN('04施策の客観指標'!$AV:$AV),FALSE)</f>
        <v>d</v>
      </c>
      <c r="GC99" s="878" t="str">
        <f>VLOOKUP($A99&amp;"-"&amp;GC$4,'04施策の客観指標'!$A$4:$AY$1029,COLUMN('04施策の客観指標'!$AV:$AV),FALSE)</f>
        <v>-</v>
      </c>
      <c r="GD99" s="878" t="str">
        <f>VLOOKUP($A99&amp;"-"&amp;GD$4,'04施策の客観指標'!$A$4:$AY$1029,COLUMN('04施策の客観指標'!$AV:$AV),FALSE)</f>
        <v>-</v>
      </c>
      <c r="GE99" s="878" t="str">
        <f>VLOOKUP($A99&amp;"-"&amp;GE$4,'04施策の客観指標'!$A$4:$AY$1029,COLUMN('04施策の客観指標'!$AV:$AV),FALSE)</f>
        <v>-</v>
      </c>
      <c r="GF99" s="878" t="str">
        <f>VLOOKUP($A99&amp;"-"&amp;GF$4,'04施策の客観指標'!$A$4:$AY$1029,COLUMN('04施策の客観指標'!$AV:$AV),FALSE)</f>
        <v>-</v>
      </c>
      <c r="GG99" s="878" t="str">
        <f>VLOOKUP($A99&amp;"-"&amp;GG$4,'04施策の客観指標'!$A$4:$AY$1029,COLUMN('04施策の客観指標'!$AV:$AV),FALSE)</f>
        <v>-</v>
      </c>
      <c r="GH99" s="878" t="str">
        <f>VLOOKUP($A99&amp;"-"&amp;GH$4,'04施策の客観指標'!$A$4:$AY$1029,COLUMN('04施策の客観指標'!$AV:$AV),FALSE)</f>
        <v>-</v>
      </c>
      <c r="GI99" s="878" t="str">
        <f>VLOOKUP($A99&amp;"-"&amp;GI$4,'04施策の客観指標'!$A$4:$AY$1029,COLUMN('04施策の客観指標'!$AV:$AV),FALSE)</f>
        <v>-</v>
      </c>
      <c r="GJ99" s="879" t="str">
        <f t="shared" si="334"/>
        <v>b</v>
      </c>
      <c r="GK99" s="856">
        <f>IF(GA99="-","-",VLOOKUP($A99&amp;"-"&amp;GA$4,'04施策の客観指標'!$A$4:$AY$1029,COLUMN('04施策の客観指標'!$AY:$AY),FALSE))</f>
        <v>1</v>
      </c>
      <c r="GL99" s="856">
        <f>IF(GB99="-","-",VLOOKUP($A99&amp;"-"&amp;GB$4,'04施策の客観指標'!$A$4:$AY$1029,COLUMN('04施策の客観指標'!$AY:$AY),FALSE))</f>
        <v>1</v>
      </c>
      <c r="GM99" s="856" t="str">
        <f>IF(GC99="-","-",VLOOKUP($A99&amp;"-"&amp;GC$4,'04施策の客観指標'!$A$4:$AY$1029,COLUMN('04施策の客観指標'!$AY:$AY),FALSE))</f>
        <v>-</v>
      </c>
      <c r="GN99" s="856" t="str">
        <f>IF(GD99="-","-",VLOOKUP($A99&amp;"-"&amp;GD$4,'04施策の客観指標'!$A$4:$AY$1029,COLUMN('04施策の客観指標'!$AY:$AY),FALSE))</f>
        <v>-</v>
      </c>
      <c r="GO99" s="856" t="str">
        <f>IF(GE99="-","-",VLOOKUP($A99&amp;"-"&amp;GE$4,'04施策の客観指標'!$A$4:$AY$1029,COLUMN('04施策の客観指標'!$AY:$AY),FALSE))</f>
        <v>-</v>
      </c>
      <c r="GP99" s="856" t="str">
        <f>IF(GF99="-","-",VLOOKUP($A99&amp;"-"&amp;GF$4,'04施策の客観指標'!$A$4:$AY$1029,COLUMN('04施策の客観指標'!$AY:$AY),FALSE))</f>
        <v>-</v>
      </c>
      <c r="GQ99" s="856" t="str">
        <f>IF(GG99="-","-",VLOOKUP($A99&amp;"-"&amp;GG$4,'04施策の客観指標'!$A$4:$AY$1029,COLUMN('04施策の客観指標'!$AY:$AY),FALSE))</f>
        <v>-</v>
      </c>
      <c r="GR99" s="856" t="str">
        <f>IF(GH99="-","-",VLOOKUP($A99&amp;"-"&amp;GH$4,'04施策の客観指標'!$A$4:$AY$1029,COLUMN('04施策の客観指標'!$AY:$AY),FALSE))</f>
        <v>-</v>
      </c>
      <c r="GS99" s="856" t="str">
        <f>IF(GI99="-","-",VLOOKUP($A99&amp;"-"&amp;GI$4,'04施策の客観指標'!$A$4:$AY$1029,COLUMN('04施策の客観指標'!$AY:$AY),FALSE))</f>
        <v>-</v>
      </c>
      <c r="GT99" s="879">
        <f t="shared" si="335"/>
        <v>2</v>
      </c>
      <c r="GU99" s="877">
        <f t="shared" si="336"/>
        <v>4</v>
      </c>
      <c r="GV99" s="878">
        <f t="shared" si="337"/>
        <v>1</v>
      </c>
      <c r="GW99" s="878" t="str">
        <f t="shared" si="338"/>
        <v/>
      </c>
      <c r="GX99" s="878" t="str">
        <f t="shared" si="339"/>
        <v/>
      </c>
      <c r="GY99" s="878" t="str">
        <f t="shared" si="340"/>
        <v/>
      </c>
      <c r="GZ99" s="878" t="str">
        <f t="shared" si="341"/>
        <v/>
      </c>
      <c r="HA99" s="878" t="str">
        <f t="shared" si="342"/>
        <v/>
      </c>
      <c r="HB99" s="878" t="str">
        <f t="shared" si="343"/>
        <v/>
      </c>
      <c r="HC99" s="878" t="str">
        <f t="shared" si="344"/>
        <v/>
      </c>
      <c r="HD99" s="855">
        <f t="shared" si="345"/>
        <v>0.625</v>
      </c>
      <c r="HE99" s="877" t="str">
        <f>IF($K99="○",VLOOKUP($C99&amp;"-"&amp;HE$4,'05市民生活実感調査'!$A$3:$BC$218,COLUMN('05市民生活実感調査'!$AS:$AS),FALSE),"-")</f>
        <v>c</v>
      </c>
      <c r="HF99" s="878" t="str">
        <f>IF($L99="○",VLOOKUP($C99&amp;"-"&amp;HF$4,'05市民生活実感調査'!$A$3:$BC$218,COLUMN('05市民生活実感調査'!$AS:$AS),FALSE),"-")</f>
        <v>c</v>
      </c>
      <c r="HG99" s="878" t="str">
        <f>IF($M99="○",VLOOKUP($C99&amp;"-"&amp;HG$4,'05市民生活実感調査'!$A$3:$BC$218,COLUMN('05市民生活実感調査'!$AS:$AS),FALSE),"-")</f>
        <v>-</v>
      </c>
      <c r="HH99" s="878" t="str">
        <f>IF($N99="○",VLOOKUP($C99&amp;"-"&amp;HH$4,'05市民生活実感調査'!$A$3:$BC$218,COLUMN('05市民生活実感調査'!$AS:$AS),FALSE),"-")</f>
        <v>-</v>
      </c>
      <c r="HI99" s="878" t="str">
        <f>IF($O99="○",VLOOKUP($C99&amp;"-"&amp;HI$4,'05市民生活実感調査'!$A$3:$BC$218,COLUMN('05市民生活実感調査'!$AS:$AS),FALSE),"-")</f>
        <v>-</v>
      </c>
      <c r="HJ99" s="878" t="str">
        <f>IF($P99="○",VLOOKUP($C99&amp;"-"&amp;HJ$4,'05市民生活実感調査'!$A$3:$BC$218,COLUMN('05市民生活実感調査'!$AS:$AS),FALSE),"-")</f>
        <v>-</v>
      </c>
      <c r="HK99" s="878" t="str">
        <f>IF($Q99="○",VLOOKUP($C99&amp;"-"&amp;HK$4,'05市民生活実感調査'!$A$3:$BC$218,COLUMN('05市民生活実感調査'!$AS:$AS),FALSE),"-")</f>
        <v>-</v>
      </c>
      <c r="HL99" s="878" t="str">
        <f>IF($R99="○",VLOOKUP($C99&amp;"-"&amp;HL$4,'05市民生活実感調査'!$A$3:$BC$218,COLUMN('05市民生活実感調査'!$AS:$AS),FALSE),"-")</f>
        <v>-</v>
      </c>
      <c r="HM99" s="879" t="str">
        <f t="shared" si="346"/>
        <v>c</v>
      </c>
      <c r="HN99" s="877">
        <f t="shared" si="347"/>
        <v>2</v>
      </c>
      <c r="HO99" s="878">
        <f t="shared" si="348"/>
        <v>2</v>
      </c>
      <c r="HP99" s="878" t="str">
        <f t="shared" si="349"/>
        <v/>
      </c>
      <c r="HQ99" s="878" t="str">
        <f t="shared" si="350"/>
        <v/>
      </c>
      <c r="HR99" s="878" t="str">
        <f t="shared" si="351"/>
        <v/>
      </c>
      <c r="HS99" s="878" t="str">
        <f t="shared" si="352"/>
        <v/>
      </c>
      <c r="HT99" s="878" t="str">
        <f t="shared" si="353"/>
        <v/>
      </c>
      <c r="HU99" s="878" t="str">
        <f t="shared" si="354"/>
        <v/>
      </c>
      <c r="HV99" s="840">
        <f t="shared" si="355"/>
        <v>0.5</v>
      </c>
      <c r="HW99" s="876" t="str">
        <f t="shared" si="356"/>
        <v>客観指標</v>
      </c>
      <c r="HX99" s="863" t="str">
        <f t="shared" si="357"/>
        <v>客観指標が、住宅ストックの適正な維持管理や更新状況を具体的に数値で示しているため。</v>
      </c>
      <c r="HY99" s="877" t="str">
        <f>VLOOKUP(GJ99&amp;HM99&amp;HW99,プルダウン!$AC$2:$AD$71,2,FALSE)</f>
        <v>B</v>
      </c>
      <c r="HZ99" s="859" t="str">
        <f>VLOOKUP(HY99,プルダウン!$A$1:$B$6,2,FALSE)</f>
        <v>政策の目的がかなり達成されている</v>
      </c>
      <c r="IA99" s="860"/>
      <c r="IB99" s="859"/>
      <c r="IC99" s="889" t="str">
        <f>VLOOKUP($A99&amp;"-"&amp;IC$4,'04施策の客観指標'!$A$4:$AY$1029,COLUMN('04施策の客観指標'!$AW:$AW),FALSE)</f>
        <v>c</v>
      </c>
      <c r="ID99" s="878" t="str">
        <f>VLOOKUP($A99&amp;"-"&amp;ID$4,'04施策の客観指標'!$A$4:$AY$1029,COLUMN('04施策の客観指標'!$AW:$AW),FALSE)</f>
        <v>e</v>
      </c>
      <c r="IE99" s="878" t="str">
        <f>VLOOKUP($A99&amp;"-"&amp;IE$4,'04施策の客観指標'!$A$4:$AY$1029,COLUMN('04施策の客観指標'!$AW:$AW),FALSE)</f>
        <v>-</v>
      </c>
      <c r="IF99" s="878" t="str">
        <f>VLOOKUP($A99&amp;"-"&amp;IF$4,'04施策の客観指標'!$A$4:$AY$1029,COLUMN('04施策の客観指標'!$AW:$AW),FALSE)</f>
        <v>-</v>
      </c>
      <c r="IG99" s="878" t="str">
        <f>VLOOKUP($A99&amp;"-"&amp;IG$4,'04施策の客観指標'!$A$4:$AY$1029,COLUMN('04施策の客観指標'!$AW:$AW),FALSE)</f>
        <v>-</v>
      </c>
      <c r="IH99" s="878" t="str">
        <f>VLOOKUP($A99&amp;"-"&amp;IH$4,'04施策の客観指標'!$A$4:$AY$1029,COLUMN('04施策の客観指標'!$AW:$AW),FALSE)</f>
        <v>-</v>
      </c>
      <c r="II99" s="878" t="str">
        <f>VLOOKUP($A99&amp;"-"&amp;II$4,'04施策の客観指標'!$A$4:$AY$1029,COLUMN('04施策の客観指標'!$AW:$AW),FALSE)</f>
        <v>-</v>
      </c>
      <c r="IJ99" s="878" t="str">
        <f>VLOOKUP($A99&amp;"-"&amp;IJ$4,'04施策の客観指標'!$A$4:$AY$1029,COLUMN('04施策の客観指標'!$AW:$AW),FALSE)</f>
        <v>-</v>
      </c>
      <c r="IK99" s="878" t="str">
        <f>VLOOKUP($A99&amp;"-"&amp;IK$4,'04施策の客観指標'!$A$4:$AY$1029,COLUMN('04施策の客観指標'!$AW:$AW),FALSE)</f>
        <v>-</v>
      </c>
      <c r="IL99" s="879" t="str">
        <f t="shared" si="358"/>
        <v>d</v>
      </c>
      <c r="IM99" s="856">
        <f>IF(IC99="-","-",VLOOKUP($A99&amp;"-"&amp;IC$4,'04施策の客観指標'!$A$4:$AY$1029,COLUMN('04施策の客観指標'!$AY:$AY),FALSE))</f>
        <v>1</v>
      </c>
      <c r="IN99" s="856">
        <f>IF(ID99="-","-",VLOOKUP($A99&amp;"-"&amp;ID$4,'04施策の客観指標'!$A$4:$AY$1029,COLUMN('04施策の客観指標'!$AY:$AY),FALSE))</f>
        <v>1</v>
      </c>
      <c r="IO99" s="856" t="str">
        <f>IF(IE99="-","-",VLOOKUP($A99&amp;"-"&amp;IE$4,'04施策の客観指標'!$A$4:$AY$1029,COLUMN('04施策の客観指標'!$AY:$AY),FALSE))</f>
        <v>-</v>
      </c>
      <c r="IP99" s="856" t="str">
        <f>IF(IF99="-","-",VLOOKUP($A99&amp;"-"&amp;IF$4,'04施策の客観指標'!$A$4:$AY$1029,COLUMN('04施策の客観指標'!$AY:$AY),FALSE))</f>
        <v>-</v>
      </c>
      <c r="IQ99" s="856" t="str">
        <f>IF(IG99="-","-",VLOOKUP($A99&amp;"-"&amp;IG$4,'04施策の客観指標'!$A$4:$AY$1029,COLUMN('04施策の客観指標'!$AY:$AY),FALSE))</f>
        <v>-</v>
      </c>
      <c r="IR99" s="856" t="str">
        <f>IF(IH99="-","-",VLOOKUP($A99&amp;"-"&amp;IH$4,'04施策の客観指標'!$A$4:$AY$1029,COLUMN('04施策の客観指標'!$AY:$AY),FALSE))</f>
        <v>-</v>
      </c>
      <c r="IS99" s="856" t="str">
        <f>IF(II99="-","-",VLOOKUP($A99&amp;"-"&amp;II$4,'04施策の客観指標'!$A$4:$AY$1029,COLUMN('04施策の客観指標'!$AY:$AY),FALSE))</f>
        <v>-</v>
      </c>
      <c r="IT99" s="856" t="str">
        <f>IF(IJ99="-","-",VLOOKUP($A99&amp;"-"&amp;IJ$4,'04施策の客観指標'!$A$4:$AY$1029,COLUMN('04施策の客観指標'!$AY:$AY),FALSE))</f>
        <v>-</v>
      </c>
      <c r="IU99" s="856" t="str">
        <f>IF(IK99="-","-",VLOOKUP($A99&amp;"-"&amp;IK$4,'04施策の客観指標'!$A$4:$AY$1029,COLUMN('04施策の客観指標'!$AY:$AY),FALSE))</f>
        <v>-</v>
      </c>
      <c r="IV99" s="879">
        <f t="shared" si="359"/>
        <v>2</v>
      </c>
      <c r="IW99" s="877">
        <f t="shared" si="360"/>
        <v>2</v>
      </c>
      <c r="IX99" s="878">
        <f t="shared" si="361"/>
        <v>0</v>
      </c>
      <c r="IY99" s="878" t="str">
        <f t="shared" si="362"/>
        <v/>
      </c>
      <c r="IZ99" s="878" t="str">
        <f t="shared" si="363"/>
        <v/>
      </c>
      <c r="JA99" s="878" t="str">
        <f t="shared" si="364"/>
        <v/>
      </c>
      <c r="JB99" s="878" t="str">
        <f t="shared" si="365"/>
        <v/>
      </c>
      <c r="JC99" s="878" t="str">
        <f t="shared" si="366"/>
        <v/>
      </c>
      <c r="JD99" s="878" t="str">
        <f t="shared" si="367"/>
        <v/>
      </c>
      <c r="JE99" s="878" t="str">
        <f t="shared" si="368"/>
        <v/>
      </c>
      <c r="JF99" s="855">
        <f t="shared" si="369"/>
        <v>0.25</v>
      </c>
      <c r="JG99" s="877" t="str">
        <f>IF($K99="○",VLOOKUP($C99&amp;"-"&amp;JG$4,'05市民生活実感調査'!$A$3:$BC$218,COLUMN('05市民生活実感調査'!$BC:$BC),FALSE),"-")</f>
        <v>c</v>
      </c>
      <c r="JH99" s="878" t="str">
        <f>IF($L99="○",VLOOKUP($C99&amp;"-"&amp;JH$4,'05市民生活実感調査'!$A$3:$BC$218,COLUMN('05市民生活実感調査'!$BC:$BC),FALSE),"-")</f>
        <v>c</v>
      </c>
      <c r="JI99" s="878" t="str">
        <f>IF($M99="○",VLOOKUP($C99&amp;"-"&amp;JI$4,'05市民生活実感調査'!$A$3:$BC$218,COLUMN('05市民生活実感調査'!$BC:$BC),FALSE),"-")</f>
        <v>-</v>
      </c>
      <c r="JJ99" s="878" t="str">
        <f>IF($N99="○",VLOOKUP($C99&amp;"-"&amp;JJ$4,'05市民生活実感調査'!$A$3:$BC$218,COLUMN('05市民生活実感調査'!$BC:$BC),FALSE),"-")</f>
        <v>-</v>
      </c>
      <c r="JK99" s="878" t="str">
        <f>IF($O99="○",VLOOKUP($C99&amp;"-"&amp;JK$4,'05市民生活実感調査'!$A$3:$BC$218,COLUMN('05市民生活実感調査'!$BC:$BC),FALSE),"-")</f>
        <v>-</v>
      </c>
      <c r="JL99" s="878" t="str">
        <f>IF($P99="○",VLOOKUP($C99&amp;"-"&amp;JL$4,'05市民生活実感調査'!$A$3:$BC$218,COLUMN('05市民生活実感調査'!$BC:$BC),FALSE),"-")</f>
        <v>-</v>
      </c>
      <c r="JM99" s="878" t="str">
        <f>IF($Q99="○",VLOOKUP($C99&amp;"-"&amp;JM$4,'05市民生活実感調査'!$A$3:$BC$218,COLUMN('05市民生活実感調査'!$BC:$BC),FALSE),"-")</f>
        <v>-</v>
      </c>
      <c r="JN99" s="878" t="str">
        <f>IF($R99="○",VLOOKUP($C99&amp;"-"&amp;JN$4,'05市民生活実感調査'!$A$3:$BC$218,COLUMN('05市民生活実感調査'!$BC:$BC),FALSE),"-")</f>
        <v>-</v>
      </c>
      <c r="JO99" s="879" t="str">
        <f t="shared" si="370"/>
        <v>c</v>
      </c>
      <c r="JP99" s="877">
        <f t="shared" si="371"/>
        <v>2</v>
      </c>
      <c r="JQ99" s="878">
        <f t="shared" si="372"/>
        <v>2</v>
      </c>
      <c r="JR99" s="878" t="str">
        <f t="shared" si="373"/>
        <v/>
      </c>
      <c r="JS99" s="878" t="str">
        <f t="shared" si="374"/>
        <v/>
      </c>
      <c r="JT99" s="878" t="str">
        <f t="shared" si="375"/>
        <v/>
      </c>
      <c r="JU99" s="878" t="str">
        <f t="shared" si="376"/>
        <v/>
      </c>
      <c r="JV99" s="878" t="str">
        <f t="shared" si="377"/>
        <v/>
      </c>
      <c r="JW99" s="878" t="str">
        <f t="shared" si="378"/>
        <v/>
      </c>
      <c r="JX99" s="840">
        <f t="shared" si="379"/>
        <v>0.5</v>
      </c>
      <c r="JY99" s="876" t="str">
        <f t="shared" si="405"/>
        <v>客観指標</v>
      </c>
      <c r="JZ99" s="863" t="str">
        <f t="shared" si="380"/>
        <v>客観指標が、住宅ストックの適正な維持管理や更新状況を具体的に数値で示しているため。</v>
      </c>
      <c r="KA99" s="877" t="str">
        <f>VLOOKUP(IL99&amp;JO99&amp;JY99,プルダウン!$AC$2:$AD$71,2,FALSE)</f>
        <v>D</v>
      </c>
      <c r="KB99" s="859" t="str">
        <f>VLOOKUP(KA99,プルダウン!$A$1:$B$6,2,FALSE)</f>
        <v>政策の目的があまり達成されていない</v>
      </c>
      <c r="KC99" s="860" t="s">
        <v>3217</v>
      </c>
      <c r="KD99" s="859"/>
      <c r="KE99" s="883" t="str">
        <f>VLOOKUP($A99&amp;"-"&amp;KE$4,'04施策の客観指標'!$A$4:$AY$1029,COLUMN('04施策の客観指標'!$AX:$AX),FALSE)</f>
        <v>c</v>
      </c>
      <c r="KF99" s="813" t="str">
        <f>VLOOKUP($A99&amp;"-"&amp;KF$4,'04施策の客観指標'!$A$4:$AY$1029,COLUMN('04施策の客観指標'!$AX:$AX),FALSE)</f>
        <v>e</v>
      </c>
      <c r="KG99" s="813" t="str">
        <f>VLOOKUP($A99&amp;"-"&amp;KG$4,'04施策の客観指標'!$A$4:$AY$1029,COLUMN('04施策の客観指標'!$AX:$AX),FALSE)</f>
        <v>-</v>
      </c>
      <c r="KH99" s="813" t="str">
        <f>VLOOKUP($A99&amp;"-"&amp;KH$4,'04施策の客観指標'!$A$4:$AY$1029,COLUMN('04施策の客観指標'!$AX:$AX),FALSE)</f>
        <v>-</v>
      </c>
      <c r="KI99" s="813" t="str">
        <f>VLOOKUP($A99&amp;"-"&amp;KI$4,'04施策の客観指標'!$A$4:$AY$1029,COLUMN('04施策の客観指標'!$AX:$AX),FALSE)</f>
        <v>-</v>
      </c>
      <c r="KJ99" s="813" t="str">
        <f>VLOOKUP($A99&amp;"-"&amp;KJ$4,'04施策の客観指標'!$A$4:$AY$1029,COLUMN('04施策の客観指標'!$AX:$AX),FALSE)</f>
        <v>-</v>
      </c>
      <c r="KK99" s="813" t="str">
        <f>VLOOKUP($A99&amp;"-"&amp;KK$4,'04施策の客観指標'!$A$4:$AY$1029,COLUMN('04施策の客観指標'!$AX:$AX),FALSE)</f>
        <v>-</v>
      </c>
      <c r="KL99" s="813" t="str">
        <f>VLOOKUP($A99&amp;"-"&amp;KL$4,'04施策の客観指標'!$A$4:$AY$1029,COLUMN('04施策の客観指標'!$AX:$AX),FALSE)</f>
        <v>-</v>
      </c>
      <c r="KM99" s="813" t="str">
        <f>VLOOKUP($A99&amp;"-"&amp;KM$4,'04施策の客観指標'!$A$4:$AY$1029,COLUMN('04施策の客観指標'!$AX:$AX),FALSE)</f>
        <v>-</v>
      </c>
      <c r="KN99" s="814" t="str">
        <f t="shared" si="381"/>
        <v>d</v>
      </c>
      <c r="KO99" s="423">
        <f>IF(KE99="-","-",VLOOKUP($A99&amp;"-"&amp;KE$4,'04施策の客観指標'!$A$4:$AY$1029,COLUMN('04施策の客観指標'!$AY:$AY),FALSE))</f>
        <v>1</v>
      </c>
      <c r="KP99" s="423">
        <f>IF(KF99="-","-",VLOOKUP($A99&amp;"-"&amp;KF$4,'04施策の客観指標'!$A$4:$AY$1029,COLUMN('04施策の客観指標'!$AY:$AY),FALSE))</f>
        <v>1</v>
      </c>
      <c r="KQ99" s="423" t="str">
        <f>IF(KG99="-","-",VLOOKUP($A99&amp;"-"&amp;KG$4,'04施策の客観指標'!$A$4:$AY$1029,COLUMN('04施策の客観指標'!$AY:$AY),FALSE))</f>
        <v>-</v>
      </c>
      <c r="KR99" s="423" t="str">
        <f>IF(KH99="-","-",VLOOKUP($A99&amp;"-"&amp;KH$4,'04施策の客観指標'!$A$4:$AY$1029,COLUMN('04施策の客観指標'!$AY:$AY),FALSE))</f>
        <v>-</v>
      </c>
      <c r="KS99" s="423" t="str">
        <f>IF(KI99="-","-",VLOOKUP($A99&amp;"-"&amp;KI$4,'04施策の客観指標'!$A$4:$AY$1029,COLUMN('04施策の客観指標'!$AY:$AY),FALSE))</f>
        <v>-</v>
      </c>
      <c r="KT99" s="423" t="str">
        <f>IF(KJ99="-","-",VLOOKUP($A99&amp;"-"&amp;KJ$4,'04施策の客観指標'!$A$4:$AY$1029,COLUMN('04施策の客観指標'!$AY:$AY),FALSE))</f>
        <v>-</v>
      </c>
      <c r="KU99" s="423" t="str">
        <f>IF(KK99="-","-",VLOOKUP($A99&amp;"-"&amp;KK$4,'04施策の客観指標'!$A$4:$AY$1029,COLUMN('04施策の客観指標'!$AY:$AY),FALSE))</f>
        <v>-</v>
      </c>
      <c r="KV99" s="423" t="str">
        <f>IF(KL99="-","-",VLOOKUP($A99&amp;"-"&amp;KL$4,'04施策の客観指標'!$A$4:$AY$1029,COLUMN('04施策の客観指標'!$AY:$AY),FALSE))</f>
        <v>-</v>
      </c>
      <c r="KW99" s="423" t="str">
        <f>IF(KM99="-","-",VLOOKUP($A99&amp;"-"&amp;KM$4,'04施策の客観指標'!$A$4:$AY$1029,COLUMN('04施策の客観指標'!$AY:$AY),FALSE))</f>
        <v>-</v>
      </c>
      <c r="KX99" s="234">
        <f t="shared" si="382"/>
        <v>2</v>
      </c>
      <c r="KY99" s="237">
        <f t="shared" si="383"/>
        <v>2</v>
      </c>
      <c r="KZ99" s="187">
        <f t="shared" si="384"/>
        <v>0</v>
      </c>
      <c r="LA99" s="187" t="str">
        <f t="shared" si="385"/>
        <v/>
      </c>
      <c r="LB99" s="187" t="str">
        <f t="shared" si="386"/>
        <v/>
      </c>
      <c r="LC99" s="187" t="str">
        <f t="shared" si="387"/>
        <v/>
      </c>
      <c r="LD99" s="187" t="str">
        <f t="shared" si="388"/>
        <v/>
      </c>
      <c r="LE99" s="187" t="str">
        <f t="shared" si="389"/>
        <v/>
      </c>
      <c r="LF99" s="187" t="str">
        <f t="shared" si="390"/>
        <v/>
      </c>
      <c r="LG99" s="187" t="str">
        <f t="shared" si="391"/>
        <v/>
      </c>
      <c r="LH99" s="240">
        <f t="shared" si="392"/>
        <v>0.25</v>
      </c>
      <c r="LI99" s="820" t="str">
        <f>IF($K99="○",VLOOKUP($C99&amp;"-"&amp;LI$4,'05市民生活実感調査'!$A$3:$BM$218,COLUMN('05市民生活実感調査'!$BM:$BM),FALSE),"-")</f>
        <v>c</v>
      </c>
      <c r="LJ99" s="821" t="str">
        <f>IF($L99="○",VLOOKUP($C99&amp;"-"&amp;LJ$4,'05市民生活実感調査'!$A$3:$BM$218,COLUMN('05市民生活実感調査'!$BM:$BM),FALSE),"-")</f>
        <v>c</v>
      </c>
      <c r="LK99" s="821" t="str">
        <f>IF($M99="○",VLOOKUP($C99&amp;"-"&amp;LK$4,'05市民生活実感調査'!$A$3:$BM$218,COLUMN('05市民生活実感調査'!$BM:$BM),FALSE),"-")</f>
        <v>-</v>
      </c>
      <c r="LL99" s="821" t="str">
        <f>IF($N99="○",VLOOKUP($C99&amp;"-"&amp;LL$4,'05市民生活実感調査'!$A$3:$BM$218,COLUMN('05市民生活実感調査'!$BM:$BM),FALSE),"-")</f>
        <v>-</v>
      </c>
      <c r="LM99" s="821" t="str">
        <f>IF($O99="○",VLOOKUP($C99&amp;"-"&amp;LM$4,'05市民生活実感調査'!$A$3:$BM$218,COLUMN('05市民生活実感調査'!$BM:$BM),FALSE),"-")</f>
        <v>-</v>
      </c>
      <c r="LN99" s="821" t="str">
        <f>IF($P99="○",VLOOKUP($C99&amp;"-"&amp;LN$4,'05市民生活実感調査'!$A$3:$BM$218,COLUMN('05市民生活実感調査'!$BM:$BM),FALSE),"-")</f>
        <v>-</v>
      </c>
      <c r="LO99" s="821" t="str">
        <f>IF($Q99="○",VLOOKUP($C99&amp;"-"&amp;LO$4,'05市民生活実感調査'!$A$3:$BM$218,COLUMN('05市民生活実感調査'!$BM:$BM),FALSE),"-")</f>
        <v>-</v>
      </c>
      <c r="LP99" s="821" t="str">
        <f>IF($R99="○",VLOOKUP($C99&amp;"-"&amp;LP$4,'05市民生活実感調査'!$A$3:$BM$218,COLUMN('05市民生活実感調査'!$BM:$BM),FALSE),"-")</f>
        <v>-</v>
      </c>
      <c r="LQ99" s="822" t="str">
        <f t="shared" si="393"/>
        <v>c</v>
      </c>
      <c r="LR99" s="237">
        <f t="shared" si="394"/>
        <v>2</v>
      </c>
      <c r="LS99" s="187">
        <f t="shared" si="395"/>
        <v>2</v>
      </c>
      <c r="LT99" s="187" t="str">
        <f t="shared" si="396"/>
        <v/>
      </c>
      <c r="LU99" s="187" t="str">
        <f t="shared" si="397"/>
        <v/>
      </c>
      <c r="LV99" s="187" t="str">
        <f t="shared" si="398"/>
        <v/>
      </c>
      <c r="LW99" s="187" t="str">
        <f t="shared" si="399"/>
        <v/>
      </c>
      <c r="LX99" s="187" t="str">
        <f t="shared" si="400"/>
        <v/>
      </c>
      <c r="LY99" s="187" t="str">
        <f t="shared" si="401"/>
        <v/>
      </c>
      <c r="LZ99" s="422">
        <f t="shared" si="402"/>
        <v>0.5</v>
      </c>
      <c r="MA99" s="103" t="str">
        <f t="shared" si="406"/>
        <v>客観指標</v>
      </c>
      <c r="MB99" s="104" t="str">
        <f t="shared" si="403"/>
        <v>客観指標が、住宅ストックの適正な維持管理や更新状況を具体的に数値で示しているため。</v>
      </c>
      <c r="MC99" s="823" t="str">
        <f>VLOOKUP(KN99&amp;LQ99&amp;MA99,プルダウン!$AC$2:$AD$71,2,FALSE)</f>
        <v>D</v>
      </c>
      <c r="MD99" s="824" t="str">
        <f>VLOOKUP(MC99,プルダウン!$A$1:$B$6,2,FALSE)</f>
        <v>政策の目的があまり達成されていない</v>
      </c>
      <c r="ME99" s="91" t="s">
        <v>3475</v>
      </c>
      <c r="MF99" s="190"/>
    </row>
    <row r="100" spans="1:344" ht="180" customHeight="1">
      <c r="A100" s="231">
        <v>2404</v>
      </c>
      <c r="B100" s="104" t="s">
        <v>252</v>
      </c>
      <c r="C100" s="237">
        <f t="shared" si="264"/>
        <v>24</v>
      </c>
      <c r="D100" s="190" t="str">
        <f>IFERROR(VLOOKUP(C100,プルダウン!$L$2:$M$28,2,FALSE),"-")</f>
        <v>住宅</v>
      </c>
      <c r="E100" s="104"/>
      <c r="F100" s="232" t="s">
        <v>1414</v>
      </c>
      <c r="G100" s="117" t="s">
        <v>1663</v>
      </c>
      <c r="H100" s="91"/>
      <c r="I100" s="117"/>
      <c r="J100" s="104"/>
      <c r="K100" s="420" t="s">
        <v>383</v>
      </c>
      <c r="L100" s="421" t="s">
        <v>83</v>
      </c>
      <c r="M100" s="421" t="s">
        <v>383</v>
      </c>
      <c r="N100" s="421" t="s">
        <v>83</v>
      </c>
      <c r="O100" s="421" t="s">
        <v>83</v>
      </c>
      <c r="P100" s="421" t="s">
        <v>83</v>
      </c>
      <c r="Q100" s="421" t="s">
        <v>83</v>
      </c>
      <c r="R100" s="422" t="s">
        <v>83</v>
      </c>
      <c r="S100" s="877" t="str">
        <f>VLOOKUP($A100&amp;"-"&amp;S$4,'04施策の客観指標'!$A$4:$AY$1029,COLUMN('04施策の客観指標'!$AS:$AS),FALSE)</f>
        <v>b</v>
      </c>
      <c r="T100" s="878" t="str">
        <f>VLOOKUP($A100&amp;"-"&amp;T$4,'04施策の客観指標'!$A$4:$AY$1029,COLUMN('04施策の客観指標'!$AS:$AS),FALSE)</f>
        <v>-</v>
      </c>
      <c r="U100" s="878" t="str">
        <f>VLOOKUP($A100&amp;"-"&amp;U$4,'04施策の客観指標'!$A$4:$AY$1029,COLUMN('04施策の客観指標'!$AS:$AS),FALSE)</f>
        <v>-</v>
      </c>
      <c r="V100" s="878" t="str">
        <f>VLOOKUP($A100&amp;"-"&amp;V$4,'04施策の客観指標'!$A$4:$AY$1029,COLUMN('04施策の客観指標'!$AS:$AS),FALSE)</f>
        <v>-</v>
      </c>
      <c r="W100" s="878" t="str">
        <f>VLOOKUP($A100&amp;"-"&amp;W$4,'04施策の客観指標'!$A$4:$AY$1029,COLUMN('04施策の客観指標'!$AS:$AS),FALSE)</f>
        <v>-</v>
      </c>
      <c r="X100" s="878" t="str">
        <f>VLOOKUP($A100&amp;"-"&amp;X$4,'04施策の客観指標'!$A$4:$AY$1029,COLUMN('04施策の客観指標'!$AS:$AS),FALSE)</f>
        <v>-</v>
      </c>
      <c r="Y100" s="878" t="str">
        <f>VLOOKUP($A100&amp;"-"&amp;Y$4,'04施策の客観指標'!$A$4:$AY$1029,COLUMN('04施策の客観指標'!$AS:$AS),FALSE)</f>
        <v>-</v>
      </c>
      <c r="Z100" s="878" t="str">
        <f>VLOOKUP($A100&amp;"-"&amp;Z$4,'04施策の客観指標'!$A$4:$AY$1029,COLUMN('04施策の客観指標'!$AS:$AS),FALSE)</f>
        <v>-</v>
      </c>
      <c r="AA100" s="852" t="str">
        <f>VLOOKUP($A100&amp;"-"&amp;AA$4,'04施策の客観指標'!$A$4:$AY$1029,COLUMN('04施策の客観指標'!$AS:$AS),FALSE)</f>
        <v>-</v>
      </c>
      <c r="AB100" s="876" t="str">
        <f t="shared" si="265"/>
        <v>b</v>
      </c>
      <c r="AC100" s="856">
        <v>1</v>
      </c>
      <c r="AD100" s="878" t="s">
        <v>83</v>
      </c>
      <c r="AE100" s="878" t="s">
        <v>83</v>
      </c>
      <c r="AF100" s="878" t="s">
        <v>83</v>
      </c>
      <c r="AG100" s="878" t="s">
        <v>83</v>
      </c>
      <c r="AH100" s="878" t="s">
        <v>83</v>
      </c>
      <c r="AI100" s="878" t="s">
        <v>83</v>
      </c>
      <c r="AJ100" s="878" t="s">
        <v>83</v>
      </c>
      <c r="AK100" s="878" t="s">
        <v>83</v>
      </c>
      <c r="AL100" s="879">
        <f t="shared" si="266"/>
        <v>1</v>
      </c>
      <c r="AM100" s="877">
        <f t="shared" si="267"/>
        <v>3</v>
      </c>
      <c r="AN100" s="878" t="str">
        <f t="shared" si="268"/>
        <v/>
      </c>
      <c r="AO100" s="878" t="str">
        <f t="shared" si="269"/>
        <v/>
      </c>
      <c r="AP100" s="878" t="str">
        <f t="shared" si="270"/>
        <v/>
      </c>
      <c r="AQ100" s="878" t="str">
        <f t="shared" si="271"/>
        <v/>
      </c>
      <c r="AR100" s="878" t="str">
        <f t="shared" si="272"/>
        <v/>
      </c>
      <c r="AS100" s="878" t="str">
        <f t="shared" si="273"/>
        <v/>
      </c>
      <c r="AT100" s="878" t="str">
        <f t="shared" si="274"/>
        <v/>
      </c>
      <c r="AU100" s="852" t="str">
        <f t="shared" si="275"/>
        <v/>
      </c>
      <c r="AV100" s="855">
        <f t="shared" si="276"/>
        <v>0.75</v>
      </c>
      <c r="AW100" s="856" t="str">
        <f>IF($K100="○",VLOOKUP($C100&amp;"-"&amp;AW$4,'05市民生活実感調査'!$A$3:$BC$218,COLUMN('05市民生活実感調査'!$O:$O),FALSE),"-")</f>
        <v>c</v>
      </c>
      <c r="AX100" s="878" t="str">
        <f>IF($L100="○",VLOOKUP($C100&amp;"-"&amp;AX$4,'05市民生活実感調査'!$A$3:$BC$218,COLUMN('05市民生活実感調査'!$O:$O),FALSE),"-")</f>
        <v>-</v>
      </c>
      <c r="AY100" s="878" t="str">
        <f>IF($M100="○",VLOOKUP($C100&amp;"-"&amp;AY$4,'05市民生活実感調査'!$A$3:$BC$218,COLUMN('05市民生活実感調査'!$O:$O),FALSE),"-")</f>
        <v>c</v>
      </c>
      <c r="AZ100" s="878" t="str">
        <f>IF($N100="○",VLOOKUP($C100&amp;"-"&amp;AZ$4,'05市民生活実感調査'!$A$3:$BC$218,COLUMN('05市民生活実感調査'!$O:$O),FALSE),"-")</f>
        <v>-</v>
      </c>
      <c r="BA100" s="878" t="str">
        <f>IF($O100="○",VLOOKUP($C100&amp;"-"&amp;BA$4,'05市民生活実感調査'!$A$3:$BC$218,COLUMN('05市民生活実感調査'!$O:$O),FALSE),"-")</f>
        <v>-</v>
      </c>
      <c r="BB100" s="878" t="str">
        <f>IF($P100="○",VLOOKUP($C100&amp;"-"&amp;BB$4,'05市民生活実感調査'!$A$3:$BC$218,COLUMN('05市民生活実感調査'!$O:$O),FALSE),"-")</f>
        <v>-</v>
      </c>
      <c r="BC100" s="878" t="str">
        <f>IF($Q100="○",VLOOKUP($C100&amp;"-"&amp;BC$4,'05市民生活実感調査'!$A$3:$BC$218,COLUMN('05市民生活実感調査'!$O:$O),FALSE),"-")</f>
        <v>-</v>
      </c>
      <c r="BD100" s="878" t="str">
        <f>IF($R100="○",VLOOKUP($C100&amp;"-"&amp;BD$4,'05市民生活実感調査'!$A$3:$BC$218,COLUMN('05市民生活実感調査'!$O:$O),FALSE),"-")</f>
        <v>-</v>
      </c>
      <c r="BE100" s="879" t="str">
        <f t="shared" si="277"/>
        <v>c</v>
      </c>
      <c r="BF100" s="877">
        <f t="shared" si="278"/>
        <v>2</v>
      </c>
      <c r="BG100" s="878" t="str">
        <f t="shared" si="279"/>
        <v/>
      </c>
      <c r="BH100" s="878">
        <f t="shared" si="280"/>
        <v>2</v>
      </c>
      <c r="BI100" s="878" t="str">
        <f t="shared" si="281"/>
        <v/>
      </c>
      <c r="BJ100" s="878" t="str">
        <f t="shared" si="282"/>
        <v/>
      </c>
      <c r="BK100" s="878" t="str">
        <f t="shared" si="283"/>
        <v/>
      </c>
      <c r="BL100" s="878" t="str">
        <f t="shared" si="284"/>
        <v/>
      </c>
      <c r="BM100" s="878" t="str">
        <f t="shared" si="285"/>
        <v/>
      </c>
      <c r="BN100" s="840">
        <f t="shared" si="286"/>
        <v>0.5</v>
      </c>
      <c r="BO100" s="880" t="s">
        <v>122</v>
      </c>
      <c r="BP100" s="863" t="s">
        <v>2963</v>
      </c>
      <c r="BQ100" s="877" t="s">
        <v>313</v>
      </c>
      <c r="BR100" s="887" t="str">
        <f>VLOOKUP(BQ100,プルダウン!$A$1:$B$6,2,FALSE)</f>
        <v>政策の目的がかなり達成されている</v>
      </c>
      <c r="BS100" s="860"/>
      <c r="BT100" s="887" t="s">
        <v>1669</v>
      </c>
      <c r="BU100" s="863" t="s">
        <v>1460</v>
      </c>
      <c r="BV100" s="891" t="s">
        <v>1668</v>
      </c>
      <c r="BW100" s="889" t="str">
        <f>VLOOKUP($A100&amp;"-"&amp;BW$4,'04施策の客観指標'!$A$4:$AY$1029,COLUMN('04施策の客観指標'!$AT:$AT),FALSE)</f>
        <v>b</v>
      </c>
      <c r="BX100" s="878" t="str">
        <f>VLOOKUP($A100&amp;"-"&amp;BX$4,'04施策の客観指標'!$A$4:$AY$1029,COLUMN('04施策の客観指標'!$AT:$AT),FALSE)</f>
        <v>-</v>
      </c>
      <c r="BY100" s="878" t="str">
        <f>VLOOKUP($A100&amp;"-"&amp;BY$4,'04施策の客観指標'!$A$4:$AY$1029,COLUMN('04施策の客観指標'!$AT:$AT),FALSE)</f>
        <v>-</v>
      </c>
      <c r="BZ100" s="878" t="str">
        <f>VLOOKUP($A100&amp;"-"&amp;BZ$4,'04施策の客観指標'!$A$4:$AY$1029,COLUMN('04施策の客観指標'!$AT:$AT),FALSE)</f>
        <v>-</v>
      </c>
      <c r="CA100" s="878" t="str">
        <f>VLOOKUP($A100&amp;"-"&amp;CA$4,'04施策の客観指標'!$A$4:$AY$1029,COLUMN('04施策の客観指標'!$AT:$AT),FALSE)</f>
        <v>-</v>
      </c>
      <c r="CB100" s="878" t="str">
        <f>VLOOKUP($A100&amp;"-"&amp;CB$4,'04施策の客観指標'!$A$4:$AY$1029,COLUMN('04施策の客観指標'!$AT:$AT),FALSE)</f>
        <v>-</v>
      </c>
      <c r="CC100" s="878" t="str">
        <f>VLOOKUP($A100&amp;"-"&amp;CC$4,'04施策の客観指標'!$A$4:$AY$1029,COLUMN('04施策の客観指標'!$AT:$AT),FALSE)</f>
        <v>-</v>
      </c>
      <c r="CD100" s="878" t="str">
        <f>VLOOKUP($A100&amp;"-"&amp;CD$4,'04施策の客観指標'!$A$4:$AY$1029,COLUMN('04施策の客観指標'!$AT:$AT),FALSE)</f>
        <v>-</v>
      </c>
      <c r="CE100" s="852" t="str">
        <f>VLOOKUP($A100&amp;"-"&amp;CE$4,'04施策の客観指標'!$A$4:$AY$1029,COLUMN('04施策の客観指標'!$AT:$AT),FALSE)</f>
        <v>-</v>
      </c>
      <c r="CF100" s="879" t="str">
        <f t="shared" si="287"/>
        <v>b</v>
      </c>
      <c r="CG100" s="856">
        <f>IF(BW100="-","-",VLOOKUP($A100&amp;"-"&amp;BW$4,'04施策の客観指標'!$A$4:$AY$1029,COLUMN('04施策の客観指標'!$AY:$AY),FALSE))</f>
        <v>1</v>
      </c>
      <c r="CH100" s="856" t="str">
        <f>IF(BX100="-","-",VLOOKUP($A100&amp;"-"&amp;BX$4,'04施策の客観指標'!$A$4:$AY$1029,COLUMN('04施策の客観指標'!$AY:$AY),FALSE))</f>
        <v>-</v>
      </c>
      <c r="CI100" s="856" t="str">
        <f>IF(BY100="-","-",VLOOKUP($A100&amp;"-"&amp;BY$4,'04施策の客観指標'!$A$4:$AY$1029,COLUMN('04施策の客観指標'!$AY:$AY),FALSE))</f>
        <v>-</v>
      </c>
      <c r="CJ100" s="856" t="str">
        <f>IF(BZ100="-","-",VLOOKUP($A100&amp;"-"&amp;BZ$4,'04施策の客観指標'!$A$4:$AY$1029,COLUMN('04施策の客観指標'!$AY:$AY),FALSE))</f>
        <v>-</v>
      </c>
      <c r="CK100" s="856" t="str">
        <f>IF(CA100="-","-",VLOOKUP($A100&amp;"-"&amp;CA$4,'04施策の客観指標'!$A$4:$AY$1029,COLUMN('04施策の客観指標'!$AY:$AY),FALSE))</f>
        <v>-</v>
      </c>
      <c r="CL100" s="856" t="str">
        <f>IF(CB100="-","-",VLOOKUP($A100&amp;"-"&amp;CB$4,'04施策の客観指標'!$A$4:$AY$1029,COLUMN('04施策の客観指標'!$AY:$AY),FALSE))</f>
        <v>-</v>
      </c>
      <c r="CM100" s="856" t="str">
        <f>IF(CC100="-","-",VLOOKUP($A100&amp;"-"&amp;CC$4,'04施策の客観指標'!$A$4:$AY$1029,COLUMN('04施策の客観指標'!$AY:$AY),FALSE))</f>
        <v>-</v>
      </c>
      <c r="CN100" s="856" t="str">
        <f>IF(CD100="-","-",VLOOKUP($A100&amp;"-"&amp;CD$4,'04施策の客観指標'!$A$4:$AY$1029,COLUMN('04施策の客観指標'!$AY:$AY),FALSE))</f>
        <v>-</v>
      </c>
      <c r="CO100" s="856" t="str">
        <f>IF(CE100="-","-",VLOOKUP($A100&amp;"-"&amp;CE$4,'04施策の客観指標'!$A$4:$AY$1029,COLUMN('04施策の客観指標'!$AY:$AY),FALSE))</f>
        <v>-</v>
      </c>
      <c r="CP100" s="879">
        <f t="shared" si="288"/>
        <v>1</v>
      </c>
      <c r="CQ100" s="877">
        <f t="shared" si="289"/>
        <v>3</v>
      </c>
      <c r="CR100" s="878" t="str">
        <f t="shared" si="290"/>
        <v/>
      </c>
      <c r="CS100" s="878" t="str">
        <f t="shared" si="291"/>
        <v/>
      </c>
      <c r="CT100" s="878" t="str">
        <f t="shared" si="292"/>
        <v/>
      </c>
      <c r="CU100" s="878" t="str">
        <f t="shared" si="293"/>
        <v/>
      </c>
      <c r="CV100" s="878" t="str">
        <f t="shared" si="294"/>
        <v/>
      </c>
      <c r="CW100" s="878" t="str">
        <f t="shared" si="295"/>
        <v/>
      </c>
      <c r="CX100" s="878" t="str">
        <f t="shared" si="296"/>
        <v/>
      </c>
      <c r="CY100" s="878" t="str">
        <f t="shared" si="297"/>
        <v/>
      </c>
      <c r="CZ100" s="855">
        <f t="shared" si="298"/>
        <v>0.75</v>
      </c>
      <c r="DA100" s="877" t="str">
        <f>IF($K100="○",VLOOKUP($C100&amp;"-"&amp;DA$4,'05市民生活実感調査'!$A$3:$BC$218,COLUMN('05市民生活実感調査'!$Y:$Y),FALSE),"-")</f>
        <v>c</v>
      </c>
      <c r="DB100" s="878" t="str">
        <f>IF($L100="○",VLOOKUP($C100&amp;"-"&amp;DB$4,'05市民生活実感調査'!$A$3:$BC$218,COLUMN('05市民生活実感調査'!$Y:$Y),FALSE),"-")</f>
        <v>-</v>
      </c>
      <c r="DC100" s="878" t="str">
        <f>IF($M100="○",VLOOKUP($C100&amp;"-"&amp;DC$4,'05市民生活実感調査'!$A$3:$BC$218,COLUMN('05市民生活実感調査'!$Y:$Y),FALSE),"-")</f>
        <v>c</v>
      </c>
      <c r="DD100" s="878" t="str">
        <f>IF($N100="○",VLOOKUP($C100&amp;"-"&amp;DD$4,'05市民生活実感調査'!$A$3:$BC$218,COLUMN('05市民生活実感調査'!$Y:$Y),FALSE),"-")</f>
        <v>-</v>
      </c>
      <c r="DE100" s="878" t="str">
        <f>IF($O100="○",VLOOKUP($C100&amp;"-"&amp;DE$4,'05市民生活実感調査'!$A$3:$BC$218,COLUMN('05市民生活実感調査'!$Y:$Y),FALSE),"-")</f>
        <v>-</v>
      </c>
      <c r="DF100" s="878" t="str">
        <f>IF($P100="○",VLOOKUP($C100&amp;"-"&amp;DF$4,'05市民生活実感調査'!$A$3:$BC$218,COLUMN('05市民生活実感調査'!$Y:$Y),FALSE),"-")</f>
        <v>-</v>
      </c>
      <c r="DG100" s="878" t="str">
        <f>IF($Q100="○",VLOOKUP($C100&amp;"-"&amp;DG$4,'05市民生活実感調査'!$A$3:$BC$218,COLUMN('05市民生活実感調査'!$Y:$Y),FALSE),"-")</f>
        <v>-</v>
      </c>
      <c r="DH100" s="878" t="str">
        <f>IF($R100="○",VLOOKUP($C100&amp;"-"&amp;DH$4,'05市民生活実感調査'!$A$3:$BC$218,COLUMN('05市民生活実感調査'!$Y:$Y),FALSE),"-")</f>
        <v>-</v>
      </c>
      <c r="DI100" s="879" t="str">
        <f t="shared" si="299"/>
        <v>c</v>
      </c>
      <c r="DJ100" s="877">
        <f t="shared" si="300"/>
        <v>2</v>
      </c>
      <c r="DK100" s="878" t="str">
        <f t="shared" si="301"/>
        <v/>
      </c>
      <c r="DL100" s="878">
        <f t="shared" si="302"/>
        <v>2</v>
      </c>
      <c r="DM100" s="878" t="str">
        <f t="shared" si="303"/>
        <v/>
      </c>
      <c r="DN100" s="878" t="str">
        <f t="shared" si="404"/>
        <v/>
      </c>
      <c r="DO100" s="878" t="str">
        <f t="shared" si="304"/>
        <v/>
      </c>
      <c r="DP100" s="878" t="str">
        <f t="shared" si="305"/>
        <v/>
      </c>
      <c r="DQ100" s="878" t="str">
        <f t="shared" si="306"/>
        <v/>
      </c>
      <c r="DR100" s="840">
        <f t="shared" si="307"/>
        <v>0.5</v>
      </c>
      <c r="DS100" s="876" t="str">
        <f t="shared" si="308"/>
        <v>客観指標</v>
      </c>
      <c r="DT100" s="863" t="str">
        <f t="shared" si="309"/>
        <v>客観指標が、市場での中古住宅の流通状況を具体的に数字で示しているため。</v>
      </c>
      <c r="DU100" s="877" t="str">
        <f>VLOOKUP(CF100&amp;DI100&amp;DS100,プルダウン!$AC$2:$AD$71,2,FALSE)</f>
        <v>B</v>
      </c>
      <c r="DV100" s="859" t="str">
        <f>VLOOKUP(DU100,プルダウン!$A$1:$B$6,2,FALSE)</f>
        <v>政策の目的がかなり達成されている</v>
      </c>
      <c r="DW100" s="860"/>
      <c r="DX100" s="859"/>
      <c r="DY100" s="889" t="str">
        <f>VLOOKUP($A100&amp;"-"&amp;DY$4,'04施策の客観指標'!$A$4:$AY$1029,COLUMN('04施策の客観指標'!$AU:$AU),FALSE)</f>
        <v>c</v>
      </c>
      <c r="DZ100" s="878" t="str">
        <f>VLOOKUP($A100&amp;"-"&amp;DZ$4,'04施策の客観指標'!$A$4:$AY$1029,COLUMN('04施策の客観指標'!$AU:$AU),FALSE)</f>
        <v>-</v>
      </c>
      <c r="EA100" s="878" t="str">
        <f>VLOOKUP($A100&amp;"-"&amp;EA$4,'04施策の客観指標'!$A$4:$AY$1029,COLUMN('04施策の客観指標'!$AU:$AU),FALSE)</f>
        <v>-</v>
      </c>
      <c r="EB100" s="878" t="str">
        <f>VLOOKUP($A100&amp;"-"&amp;EB$4,'04施策の客観指標'!$A$4:$AY$1029,COLUMN('04施策の客観指標'!$AU:$AU),FALSE)</f>
        <v>-</v>
      </c>
      <c r="EC100" s="878" t="str">
        <f>VLOOKUP($A100&amp;"-"&amp;EC$4,'04施策の客観指標'!$A$4:$AY$1029,COLUMN('04施策の客観指標'!$AU:$AU),FALSE)</f>
        <v>-</v>
      </c>
      <c r="ED100" s="878" t="str">
        <f>VLOOKUP($A100&amp;"-"&amp;ED$4,'04施策の客観指標'!$A$4:$AY$1029,COLUMN('04施策の客観指標'!$AU:$AU),FALSE)</f>
        <v>-</v>
      </c>
      <c r="EE100" s="878" t="str">
        <f>VLOOKUP($A100&amp;"-"&amp;EE$4,'04施策の客観指標'!$A$4:$AY$1029,COLUMN('04施策の客観指標'!$AU:$AU),FALSE)</f>
        <v>-</v>
      </c>
      <c r="EF100" s="878" t="str">
        <f>VLOOKUP($A100&amp;"-"&amp;EF$4,'04施策の客観指標'!$A$4:$AY$1029,COLUMN('04施策の客観指標'!$AU:$AU),FALSE)</f>
        <v>-</v>
      </c>
      <c r="EG100" s="878" t="str">
        <f>VLOOKUP($A100&amp;"-"&amp;EG$4,'04施策の客観指標'!$A$4:$AY$1029,COLUMN('04施策の客観指標'!$AU:$AU),FALSE)</f>
        <v>-</v>
      </c>
      <c r="EH100" s="879" t="str">
        <f t="shared" si="310"/>
        <v>c</v>
      </c>
      <c r="EI100" s="895">
        <f>IF(DY100="-","-",VLOOKUP($A100&amp;"-"&amp;DY$4,'04施策の客観指標'!$A$4:$AY$1029,COLUMN('04施策の客観指標'!$AY:$AY),FALSE))</f>
        <v>1</v>
      </c>
      <c r="EJ100" s="895" t="str">
        <f>IF(DZ100="-","-",VLOOKUP($A100&amp;"-"&amp;DZ$4,'04施策の客観指標'!$A$4:$AY$1029,COLUMN('04施策の客観指標'!$AY:$AY),FALSE))</f>
        <v>-</v>
      </c>
      <c r="EK100" s="895" t="str">
        <f>IF(EA100="-","-",VLOOKUP($A100&amp;"-"&amp;EA$4,'04施策の客観指標'!$A$4:$AY$1029,COLUMN('04施策の客観指標'!$AY:$AY),FALSE))</f>
        <v>-</v>
      </c>
      <c r="EL100" s="895" t="str">
        <f>IF(EB100="-","-",VLOOKUP($A100&amp;"-"&amp;EB$4,'04施策の客観指標'!$A$4:$AY$1029,COLUMN('04施策の客観指標'!$AY:$AY),FALSE))</f>
        <v>-</v>
      </c>
      <c r="EM100" s="895" t="str">
        <f>IF(EC100="-","-",VLOOKUP($A100&amp;"-"&amp;EC$4,'04施策の客観指標'!$A$4:$AY$1029,COLUMN('04施策の客観指標'!$AY:$AY),FALSE))</f>
        <v>-</v>
      </c>
      <c r="EN100" s="895" t="str">
        <f>IF(ED100="-","-",VLOOKUP($A100&amp;"-"&amp;ED$4,'04施策の客観指標'!$A$4:$AY$1029,COLUMN('04施策の客観指標'!$AY:$AY),FALSE))</f>
        <v>-</v>
      </c>
      <c r="EO100" s="895" t="str">
        <f>IF(EE100="-","-",VLOOKUP($A100&amp;"-"&amp;EE$4,'04施策の客観指標'!$A$4:$AY$1029,COLUMN('04施策の客観指標'!$AY:$AY),FALSE))</f>
        <v>-</v>
      </c>
      <c r="EP100" s="895" t="str">
        <f>IF(EF100="-","-",VLOOKUP($A100&amp;"-"&amp;EF$4,'04施策の客観指標'!$A$4:$AY$1029,COLUMN('04施策の客観指標'!$AY:$AY),FALSE))</f>
        <v>-</v>
      </c>
      <c r="EQ100" s="895" t="str">
        <f>IF(EG100="-","-",VLOOKUP($A100&amp;"-"&amp;EG$4,'04施策の客観指標'!$A$4:$AY$1029,COLUMN('04施策の客観指標'!$AY:$AY),FALSE))</f>
        <v>-</v>
      </c>
      <c r="ER100" s="879">
        <f t="shared" si="311"/>
        <v>1</v>
      </c>
      <c r="ES100" s="877">
        <f t="shared" si="312"/>
        <v>2</v>
      </c>
      <c r="ET100" s="878" t="str">
        <f t="shared" si="313"/>
        <v/>
      </c>
      <c r="EU100" s="878" t="str">
        <f t="shared" si="314"/>
        <v/>
      </c>
      <c r="EV100" s="878" t="str">
        <f t="shared" si="315"/>
        <v/>
      </c>
      <c r="EW100" s="878" t="str">
        <f t="shared" si="316"/>
        <v/>
      </c>
      <c r="EX100" s="878" t="str">
        <f t="shared" si="317"/>
        <v/>
      </c>
      <c r="EY100" s="878" t="str">
        <f t="shared" si="318"/>
        <v/>
      </c>
      <c r="EZ100" s="878" t="str">
        <f t="shared" si="319"/>
        <v/>
      </c>
      <c r="FA100" s="878" t="str">
        <f t="shared" si="320"/>
        <v/>
      </c>
      <c r="FB100" s="855">
        <f t="shared" si="321"/>
        <v>0.5</v>
      </c>
      <c r="FC100" s="877" t="str">
        <f>IF($K100="○",VLOOKUP($C100&amp;"-"&amp;FC$4,'05市民生活実感調査'!$A$3:$BC$218,COLUMN('05市民生活実感調査'!$AI:$AI),FALSE),"-")</f>
        <v>c</v>
      </c>
      <c r="FD100" s="878" t="str">
        <f>IF($L100="○",VLOOKUP($C100&amp;"-"&amp;FD$4,'05市民生活実感調査'!$A$3:$BC$218,COLUMN('05市民生活実感調査'!$AI:$AI),FALSE),"-")</f>
        <v>-</v>
      </c>
      <c r="FE100" s="878" t="str">
        <f>IF($M100="○",VLOOKUP($C100&amp;"-"&amp;FE$4,'05市民生活実感調査'!$A$3:$BC$218,COLUMN('05市民生活実感調査'!$AI:$AI),FALSE),"-")</f>
        <v>c</v>
      </c>
      <c r="FF100" s="878" t="str">
        <f>IF($N100="○",VLOOKUP($C100&amp;"-"&amp;FF$4,'05市民生活実感調査'!$A$3:$BC$218,COLUMN('05市民生活実感調査'!$AI:$AI),FALSE),"-")</f>
        <v>-</v>
      </c>
      <c r="FG100" s="878" t="str">
        <f>IF($O100="○",VLOOKUP($C100&amp;"-"&amp;FG$4,'05市民生活実感調査'!$A$3:$BC$218,COLUMN('05市民生活実感調査'!$AI:$AI),FALSE),"-")</f>
        <v>-</v>
      </c>
      <c r="FH100" s="878" t="str">
        <f>IF($P100="○",VLOOKUP($C100&amp;"-"&amp;FH$4,'05市民生活実感調査'!$A$3:$BC$218,COLUMN('05市民生活実感調査'!$AI:$AI),FALSE),"-")</f>
        <v>-</v>
      </c>
      <c r="FI100" s="878" t="str">
        <f>IF($Q100="○",VLOOKUP($C100&amp;"-"&amp;FI$4,'05市民生活実感調査'!$A$3:$BC$218,COLUMN('05市民生活実感調査'!$AI:$AI),FALSE),"-")</f>
        <v>-</v>
      </c>
      <c r="FJ100" s="878" t="str">
        <f>IF($R100="○",VLOOKUP($C100&amp;"-"&amp;FJ$4,'05市民生活実感調査'!$A$3:$BC$218,COLUMN('05市民生活実感調査'!$AI:$AI),FALSE),"-")</f>
        <v>-</v>
      </c>
      <c r="FK100" s="879" t="str">
        <f t="shared" si="322"/>
        <v>c</v>
      </c>
      <c r="FL100" s="877">
        <f t="shared" si="323"/>
        <v>2</v>
      </c>
      <c r="FM100" s="878" t="str">
        <f t="shared" si="324"/>
        <v/>
      </c>
      <c r="FN100" s="878">
        <f t="shared" si="325"/>
        <v>2</v>
      </c>
      <c r="FO100" s="878" t="str">
        <f t="shared" si="326"/>
        <v/>
      </c>
      <c r="FP100" s="878" t="str">
        <f t="shared" si="327"/>
        <v/>
      </c>
      <c r="FQ100" s="878" t="str">
        <f t="shared" si="328"/>
        <v/>
      </c>
      <c r="FR100" s="878" t="str">
        <f t="shared" si="329"/>
        <v/>
      </c>
      <c r="FS100" s="878" t="str">
        <f t="shared" si="330"/>
        <v/>
      </c>
      <c r="FT100" s="840">
        <f t="shared" si="331"/>
        <v>0.5</v>
      </c>
      <c r="FU100" s="876" t="str">
        <f t="shared" si="332"/>
        <v>客観指標</v>
      </c>
      <c r="FV100" s="863" t="str">
        <f t="shared" si="333"/>
        <v>客観指標が、市場での中古住宅の流通状況を具体的に数字で示しているため。</v>
      </c>
      <c r="FW100" s="877" t="str">
        <f>VLOOKUP(EH100&amp;FK100&amp;FU100,プルダウン!$AC$2:$AD$71,2,FALSE)</f>
        <v>C</v>
      </c>
      <c r="FX100" s="859" t="str">
        <f>VLOOKUP(FW100,プルダウン!$A$1:$B$6,2,FALSE)</f>
        <v>政策の目的がそこそこ達成されている</v>
      </c>
      <c r="FY100" s="860"/>
      <c r="FZ100" s="859"/>
      <c r="GA100" s="889" t="str">
        <f>VLOOKUP($A100&amp;"-"&amp;GA$4,'04施策の客観指標'!$A$4:$AY$1029,COLUMN('04施策の客観指標'!$AV:$AV),FALSE)</f>
        <v>c</v>
      </c>
      <c r="GB100" s="878" t="str">
        <f>VLOOKUP($A100&amp;"-"&amp;GB$4,'04施策の客観指標'!$A$4:$AY$1029,COLUMN('04施策の客観指標'!$AV:$AV),FALSE)</f>
        <v>-</v>
      </c>
      <c r="GC100" s="878" t="str">
        <f>VLOOKUP($A100&amp;"-"&amp;GC$4,'04施策の客観指標'!$A$4:$AY$1029,COLUMN('04施策の客観指標'!$AV:$AV),FALSE)</f>
        <v>-</v>
      </c>
      <c r="GD100" s="878" t="str">
        <f>VLOOKUP($A100&amp;"-"&amp;GD$4,'04施策の客観指標'!$A$4:$AY$1029,COLUMN('04施策の客観指標'!$AV:$AV),FALSE)</f>
        <v>-</v>
      </c>
      <c r="GE100" s="878" t="str">
        <f>VLOOKUP($A100&amp;"-"&amp;GE$4,'04施策の客観指標'!$A$4:$AY$1029,COLUMN('04施策の客観指標'!$AV:$AV),FALSE)</f>
        <v>-</v>
      </c>
      <c r="GF100" s="878" t="str">
        <f>VLOOKUP($A100&amp;"-"&amp;GF$4,'04施策の客観指標'!$A$4:$AY$1029,COLUMN('04施策の客観指標'!$AV:$AV),FALSE)</f>
        <v>-</v>
      </c>
      <c r="GG100" s="878" t="str">
        <f>VLOOKUP($A100&amp;"-"&amp;GG$4,'04施策の客観指標'!$A$4:$AY$1029,COLUMN('04施策の客観指標'!$AV:$AV),FALSE)</f>
        <v>-</v>
      </c>
      <c r="GH100" s="878" t="str">
        <f>VLOOKUP($A100&amp;"-"&amp;GH$4,'04施策の客観指標'!$A$4:$AY$1029,COLUMN('04施策の客観指標'!$AV:$AV),FALSE)</f>
        <v>-</v>
      </c>
      <c r="GI100" s="878" t="str">
        <f>VLOOKUP($A100&amp;"-"&amp;GI$4,'04施策の客観指標'!$A$4:$AY$1029,COLUMN('04施策の客観指標'!$AV:$AV),FALSE)</f>
        <v>-</v>
      </c>
      <c r="GJ100" s="879" t="str">
        <f t="shared" si="334"/>
        <v>c</v>
      </c>
      <c r="GK100" s="856">
        <f>IF(GA100="-","-",VLOOKUP($A100&amp;"-"&amp;GA$4,'04施策の客観指標'!$A$4:$AY$1029,COLUMN('04施策の客観指標'!$AY:$AY),FALSE))</f>
        <v>1</v>
      </c>
      <c r="GL100" s="856" t="str">
        <f>IF(GB100="-","-",VLOOKUP($A100&amp;"-"&amp;GB$4,'04施策の客観指標'!$A$4:$AY$1029,COLUMN('04施策の客観指標'!$AY:$AY),FALSE))</f>
        <v>-</v>
      </c>
      <c r="GM100" s="856" t="str">
        <f>IF(GC100="-","-",VLOOKUP($A100&amp;"-"&amp;GC$4,'04施策の客観指標'!$A$4:$AY$1029,COLUMN('04施策の客観指標'!$AY:$AY),FALSE))</f>
        <v>-</v>
      </c>
      <c r="GN100" s="856" t="str">
        <f>IF(GD100="-","-",VLOOKUP($A100&amp;"-"&amp;GD$4,'04施策の客観指標'!$A$4:$AY$1029,COLUMN('04施策の客観指標'!$AY:$AY),FALSE))</f>
        <v>-</v>
      </c>
      <c r="GO100" s="856" t="str">
        <f>IF(GE100="-","-",VLOOKUP($A100&amp;"-"&amp;GE$4,'04施策の客観指標'!$A$4:$AY$1029,COLUMN('04施策の客観指標'!$AY:$AY),FALSE))</f>
        <v>-</v>
      </c>
      <c r="GP100" s="856" t="str">
        <f>IF(GF100="-","-",VLOOKUP($A100&amp;"-"&amp;GF$4,'04施策の客観指標'!$A$4:$AY$1029,COLUMN('04施策の客観指標'!$AY:$AY),FALSE))</f>
        <v>-</v>
      </c>
      <c r="GQ100" s="856" t="str">
        <f>IF(GG100="-","-",VLOOKUP($A100&amp;"-"&amp;GG$4,'04施策の客観指標'!$A$4:$AY$1029,COLUMN('04施策の客観指標'!$AY:$AY),FALSE))</f>
        <v>-</v>
      </c>
      <c r="GR100" s="856" t="str">
        <f>IF(GH100="-","-",VLOOKUP($A100&amp;"-"&amp;GH$4,'04施策の客観指標'!$A$4:$AY$1029,COLUMN('04施策の客観指標'!$AY:$AY),FALSE))</f>
        <v>-</v>
      </c>
      <c r="GS100" s="856" t="str">
        <f>IF(GI100="-","-",VLOOKUP($A100&amp;"-"&amp;GI$4,'04施策の客観指標'!$A$4:$AY$1029,COLUMN('04施策の客観指標'!$AY:$AY),FALSE))</f>
        <v>-</v>
      </c>
      <c r="GT100" s="879">
        <f t="shared" si="335"/>
        <v>1</v>
      </c>
      <c r="GU100" s="877">
        <f t="shared" si="336"/>
        <v>2</v>
      </c>
      <c r="GV100" s="878" t="str">
        <f t="shared" si="337"/>
        <v/>
      </c>
      <c r="GW100" s="878" t="str">
        <f t="shared" si="338"/>
        <v/>
      </c>
      <c r="GX100" s="878" t="str">
        <f t="shared" si="339"/>
        <v/>
      </c>
      <c r="GY100" s="878" t="str">
        <f t="shared" si="340"/>
        <v/>
      </c>
      <c r="GZ100" s="878" t="str">
        <f t="shared" si="341"/>
        <v/>
      </c>
      <c r="HA100" s="878" t="str">
        <f t="shared" si="342"/>
        <v/>
      </c>
      <c r="HB100" s="878" t="str">
        <f t="shared" si="343"/>
        <v/>
      </c>
      <c r="HC100" s="878" t="str">
        <f t="shared" si="344"/>
        <v/>
      </c>
      <c r="HD100" s="855">
        <f t="shared" si="345"/>
        <v>0.5</v>
      </c>
      <c r="HE100" s="877" t="str">
        <f>IF($K100="○",VLOOKUP($C100&amp;"-"&amp;HE$4,'05市民生活実感調査'!$A$3:$BC$218,COLUMN('05市民生活実感調査'!$AS:$AS),FALSE),"-")</f>
        <v>c</v>
      </c>
      <c r="HF100" s="878" t="str">
        <f>IF($L100="○",VLOOKUP($C100&amp;"-"&amp;HF$4,'05市民生活実感調査'!$A$3:$BC$218,COLUMN('05市民生活実感調査'!$AS:$AS),FALSE),"-")</f>
        <v>-</v>
      </c>
      <c r="HG100" s="878" t="str">
        <f>IF($M100="○",VLOOKUP($C100&amp;"-"&amp;HG$4,'05市民生活実感調査'!$A$3:$BC$218,COLUMN('05市民生活実感調査'!$AS:$AS),FALSE),"-")</f>
        <v>c</v>
      </c>
      <c r="HH100" s="878" t="str">
        <f>IF($N100="○",VLOOKUP($C100&amp;"-"&amp;HH$4,'05市民生活実感調査'!$A$3:$BC$218,COLUMN('05市民生活実感調査'!$AS:$AS),FALSE),"-")</f>
        <v>-</v>
      </c>
      <c r="HI100" s="878" t="str">
        <f>IF($O100="○",VLOOKUP($C100&amp;"-"&amp;HI$4,'05市民生活実感調査'!$A$3:$BC$218,COLUMN('05市民生活実感調査'!$AS:$AS),FALSE),"-")</f>
        <v>-</v>
      </c>
      <c r="HJ100" s="878" t="str">
        <f>IF($P100="○",VLOOKUP($C100&amp;"-"&amp;HJ$4,'05市民生活実感調査'!$A$3:$BC$218,COLUMN('05市民生活実感調査'!$AS:$AS),FALSE),"-")</f>
        <v>-</v>
      </c>
      <c r="HK100" s="878" t="str">
        <f>IF($Q100="○",VLOOKUP($C100&amp;"-"&amp;HK$4,'05市民生活実感調査'!$A$3:$BC$218,COLUMN('05市民生活実感調査'!$AS:$AS),FALSE),"-")</f>
        <v>-</v>
      </c>
      <c r="HL100" s="878" t="str">
        <f>IF($R100="○",VLOOKUP($C100&amp;"-"&amp;HL$4,'05市民生活実感調査'!$A$3:$BC$218,COLUMN('05市民生活実感調査'!$AS:$AS),FALSE),"-")</f>
        <v>-</v>
      </c>
      <c r="HM100" s="879" t="str">
        <f t="shared" si="346"/>
        <v>c</v>
      </c>
      <c r="HN100" s="877">
        <f t="shared" si="347"/>
        <v>2</v>
      </c>
      <c r="HO100" s="878" t="str">
        <f t="shared" si="348"/>
        <v/>
      </c>
      <c r="HP100" s="878">
        <f t="shared" si="349"/>
        <v>2</v>
      </c>
      <c r="HQ100" s="878" t="str">
        <f t="shared" si="350"/>
        <v/>
      </c>
      <c r="HR100" s="878" t="str">
        <f t="shared" si="351"/>
        <v/>
      </c>
      <c r="HS100" s="878" t="str">
        <f t="shared" si="352"/>
        <v/>
      </c>
      <c r="HT100" s="878" t="str">
        <f t="shared" si="353"/>
        <v/>
      </c>
      <c r="HU100" s="878" t="str">
        <f t="shared" si="354"/>
        <v/>
      </c>
      <c r="HV100" s="840">
        <f t="shared" si="355"/>
        <v>0.5</v>
      </c>
      <c r="HW100" s="876" t="str">
        <f t="shared" si="356"/>
        <v>客観指標</v>
      </c>
      <c r="HX100" s="863" t="str">
        <f t="shared" si="357"/>
        <v>客観指標が、市場での中古住宅の流通状況を具体的に数字で示しているため。</v>
      </c>
      <c r="HY100" s="877" t="str">
        <f>VLOOKUP(GJ100&amp;HM100&amp;HW100,プルダウン!$AC$2:$AD$71,2,FALSE)</f>
        <v>C</v>
      </c>
      <c r="HZ100" s="859" t="str">
        <f>VLOOKUP(HY100,プルダウン!$A$1:$B$6,2,FALSE)</f>
        <v>政策の目的がそこそこ達成されている</v>
      </c>
      <c r="IA100" s="860" t="s">
        <v>3104</v>
      </c>
      <c r="IB100" s="859"/>
      <c r="IC100" s="889" t="str">
        <f>VLOOKUP($A100&amp;"-"&amp;IC$4,'04施策の客観指標'!$A$4:$AY$1029,COLUMN('04施策の客観指標'!$AW:$AW),FALSE)</f>
        <v>c</v>
      </c>
      <c r="ID100" s="878" t="str">
        <f>VLOOKUP($A100&amp;"-"&amp;ID$4,'04施策の客観指標'!$A$4:$AY$1029,COLUMN('04施策の客観指標'!$AW:$AW),FALSE)</f>
        <v>-</v>
      </c>
      <c r="IE100" s="878" t="str">
        <f>VLOOKUP($A100&amp;"-"&amp;IE$4,'04施策の客観指標'!$A$4:$AY$1029,COLUMN('04施策の客観指標'!$AW:$AW),FALSE)</f>
        <v>-</v>
      </c>
      <c r="IF100" s="878" t="str">
        <f>VLOOKUP($A100&amp;"-"&amp;IF$4,'04施策の客観指標'!$A$4:$AY$1029,COLUMN('04施策の客観指標'!$AW:$AW),FALSE)</f>
        <v>-</v>
      </c>
      <c r="IG100" s="878" t="str">
        <f>VLOOKUP($A100&amp;"-"&amp;IG$4,'04施策の客観指標'!$A$4:$AY$1029,COLUMN('04施策の客観指標'!$AW:$AW),FALSE)</f>
        <v>-</v>
      </c>
      <c r="IH100" s="878" t="str">
        <f>VLOOKUP($A100&amp;"-"&amp;IH$4,'04施策の客観指標'!$A$4:$AY$1029,COLUMN('04施策の客観指標'!$AW:$AW),FALSE)</f>
        <v>-</v>
      </c>
      <c r="II100" s="878" t="str">
        <f>VLOOKUP($A100&amp;"-"&amp;II$4,'04施策の客観指標'!$A$4:$AY$1029,COLUMN('04施策の客観指標'!$AW:$AW),FALSE)</f>
        <v>-</v>
      </c>
      <c r="IJ100" s="878" t="str">
        <f>VLOOKUP($A100&amp;"-"&amp;IJ$4,'04施策の客観指標'!$A$4:$AY$1029,COLUMN('04施策の客観指標'!$AW:$AW),FALSE)</f>
        <v>-</v>
      </c>
      <c r="IK100" s="878" t="str">
        <f>VLOOKUP($A100&amp;"-"&amp;IK$4,'04施策の客観指標'!$A$4:$AY$1029,COLUMN('04施策の客観指標'!$AW:$AW),FALSE)</f>
        <v>-</v>
      </c>
      <c r="IL100" s="879" t="str">
        <f t="shared" si="358"/>
        <v>c</v>
      </c>
      <c r="IM100" s="856">
        <f>IF(IC100="-","-",VLOOKUP($A100&amp;"-"&amp;IC$4,'04施策の客観指標'!$A$4:$AY$1029,COLUMN('04施策の客観指標'!$AY:$AY),FALSE))</f>
        <v>1</v>
      </c>
      <c r="IN100" s="856" t="str">
        <f>IF(ID100="-","-",VLOOKUP($A100&amp;"-"&amp;ID$4,'04施策の客観指標'!$A$4:$AY$1029,COLUMN('04施策の客観指標'!$AY:$AY),FALSE))</f>
        <v>-</v>
      </c>
      <c r="IO100" s="856" t="str">
        <f>IF(IE100="-","-",VLOOKUP($A100&amp;"-"&amp;IE$4,'04施策の客観指標'!$A$4:$AY$1029,COLUMN('04施策の客観指標'!$AY:$AY),FALSE))</f>
        <v>-</v>
      </c>
      <c r="IP100" s="856" t="str">
        <f>IF(IF100="-","-",VLOOKUP($A100&amp;"-"&amp;IF$4,'04施策の客観指標'!$A$4:$AY$1029,COLUMN('04施策の客観指標'!$AY:$AY),FALSE))</f>
        <v>-</v>
      </c>
      <c r="IQ100" s="856" t="str">
        <f>IF(IG100="-","-",VLOOKUP($A100&amp;"-"&amp;IG$4,'04施策の客観指標'!$A$4:$AY$1029,COLUMN('04施策の客観指標'!$AY:$AY),FALSE))</f>
        <v>-</v>
      </c>
      <c r="IR100" s="856" t="str">
        <f>IF(IH100="-","-",VLOOKUP($A100&amp;"-"&amp;IH$4,'04施策の客観指標'!$A$4:$AY$1029,COLUMN('04施策の客観指標'!$AY:$AY),FALSE))</f>
        <v>-</v>
      </c>
      <c r="IS100" s="856" t="str">
        <f>IF(II100="-","-",VLOOKUP($A100&amp;"-"&amp;II$4,'04施策の客観指標'!$A$4:$AY$1029,COLUMN('04施策の客観指標'!$AY:$AY),FALSE))</f>
        <v>-</v>
      </c>
      <c r="IT100" s="856" t="str">
        <f>IF(IJ100="-","-",VLOOKUP($A100&amp;"-"&amp;IJ$4,'04施策の客観指標'!$A$4:$AY$1029,COLUMN('04施策の客観指標'!$AY:$AY),FALSE))</f>
        <v>-</v>
      </c>
      <c r="IU100" s="856" t="str">
        <f>IF(IK100="-","-",VLOOKUP($A100&amp;"-"&amp;IK$4,'04施策の客観指標'!$A$4:$AY$1029,COLUMN('04施策の客観指標'!$AY:$AY),FALSE))</f>
        <v>-</v>
      </c>
      <c r="IV100" s="879">
        <f t="shared" si="359"/>
        <v>1</v>
      </c>
      <c r="IW100" s="877">
        <f t="shared" si="360"/>
        <v>2</v>
      </c>
      <c r="IX100" s="878" t="str">
        <f t="shared" si="361"/>
        <v/>
      </c>
      <c r="IY100" s="878" t="str">
        <f t="shared" si="362"/>
        <v/>
      </c>
      <c r="IZ100" s="878" t="str">
        <f t="shared" si="363"/>
        <v/>
      </c>
      <c r="JA100" s="878" t="str">
        <f t="shared" si="364"/>
        <v/>
      </c>
      <c r="JB100" s="878" t="str">
        <f t="shared" si="365"/>
        <v/>
      </c>
      <c r="JC100" s="878" t="str">
        <f t="shared" si="366"/>
        <v/>
      </c>
      <c r="JD100" s="878" t="str">
        <f t="shared" si="367"/>
        <v/>
      </c>
      <c r="JE100" s="878" t="str">
        <f t="shared" si="368"/>
        <v/>
      </c>
      <c r="JF100" s="855">
        <f t="shared" si="369"/>
        <v>0.5</v>
      </c>
      <c r="JG100" s="877" t="str">
        <f>IF($K100="○",VLOOKUP($C100&amp;"-"&amp;JG$4,'05市民生活実感調査'!$A$3:$BC$218,COLUMN('05市民生活実感調査'!$BC:$BC),FALSE),"-")</f>
        <v>c</v>
      </c>
      <c r="JH100" s="878" t="str">
        <f>IF($L100="○",VLOOKUP($C100&amp;"-"&amp;JH$4,'05市民生活実感調査'!$A$3:$BC$218,COLUMN('05市民生活実感調査'!$BC:$BC),FALSE),"-")</f>
        <v>-</v>
      </c>
      <c r="JI100" s="878" t="str">
        <f>IF($M100="○",VLOOKUP($C100&amp;"-"&amp;JI$4,'05市民生活実感調査'!$A$3:$BC$218,COLUMN('05市民生活実感調査'!$BC:$BC),FALSE),"-")</f>
        <v>c</v>
      </c>
      <c r="JJ100" s="878" t="str">
        <f>IF($N100="○",VLOOKUP($C100&amp;"-"&amp;JJ$4,'05市民生活実感調査'!$A$3:$BC$218,COLUMN('05市民生活実感調査'!$BC:$BC),FALSE),"-")</f>
        <v>-</v>
      </c>
      <c r="JK100" s="878" t="str">
        <f>IF($O100="○",VLOOKUP($C100&amp;"-"&amp;JK$4,'05市民生活実感調査'!$A$3:$BC$218,COLUMN('05市民生活実感調査'!$BC:$BC),FALSE),"-")</f>
        <v>-</v>
      </c>
      <c r="JL100" s="878" t="str">
        <f>IF($P100="○",VLOOKUP($C100&amp;"-"&amp;JL$4,'05市民生活実感調査'!$A$3:$BC$218,COLUMN('05市民生活実感調査'!$BC:$BC),FALSE),"-")</f>
        <v>-</v>
      </c>
      <c r="JM100" s="878" t="str">
        <f>IF($Q100="○",VLOOKUP($C100&amp;"-"&amp;JM$4,'05市民生活実感調査'!$A$3:$BC$218,COLUMN('05市民生活実感調査'!$BC:$BC),FALSE),"-")</f>
        <v>-</v>
      </c>
      <c r="JN100" s="878" t="str">
        <f>IF($R100="○",VLOOKUP($C100&amp;"-"&amp;JN$4,'05市民生活実感調査'!$A$3:$BC$218,COLUMN('05市民生活実感調査'!$BC:$BC),FALSE),"-")</f>
        <v>-</v>
      </c>
      <c r="JO100" s="879" t="str">
        <f t="shared" si="370"/>
        <v>c</v>
      </c>
      <c r="JP100" s="877">
        <f t="shared" si="371"/>
        <v>2</v>
      </c>
      <c r="JQ100" s="878" t="str">
        <f t="shared" si="372"/>
        <v/>
      </c>
      <c r="JR100" s="878">
        <f t="shared" si="373"/>
        <v>2</v>
      </c>
      <c r="JS100" s="878" t="str">
        <f t="shared" si="374"/>
        <v/>
      </c>
      <c r="JT100" s="878" t="str">
        <f t="shared" si="375"/>
        <v/>
      </c>
      <c r="JU100" s="878" t="str">
        <f t="shared" si="376"/>
        <v/>
      </c>
      <c r="JV100" s="878" t="str">
        <f t="shared" si="377"/>
        <v/>
      </c>
      <c r="JW100" s="878" t="str">
        <f t="shared" si="378"/>
        <v/>
      </c>
      <c r="JX100" s="840">
        <f t="shared" si="379"/>
        <v>0.5</v>
      </c>
      <c r="JY100" s="876" t="str">
        <f t="shared" si="405"/>
        <v>客観指標</v>
      </c>
      <c r="JZ100" s="863" t="str">
        <f t="shared" si="380"/>
        <v>客観指標が、市場での中古住宅の流通状況を具体的に数字で示しているため。</v>
      </c>
      <c r="KA100" s="877" t="str">
        <f>VLOOKUP(IL100&amp;JO100&amp;JY100,プルダウン!$AC$2:$AD$71,2,FALSE)</f>
        <v>C</v>
      </c>
      <c r="KB100" s="859" t="str">
        <f>VLOOKUP(KA100,プルダウン!$A$1:$B$6,2,FALSE)</f>
        <v>政策の目的がそこそこ達成されている</v>
      </c>
      <c r="KC100" s="860" t="s">
        <v>3218</v>
      </c>
      <c r="KD100" s="859"/>
      <c r="KE100" s="883" t="str">
        <f>VLOOKUP($A100&amp;"-"&amp;KE$4,'04施策の客観指標'!$A$4:$AY$1029,COLUMN('04施策の客観指標'!$AX:$AX),FALSE)</f>
        <v>d</v>
      </c>
      <c r="KF100" s="813" t="str">
        <f>VLOOKUP($A100&amp;"-"&amp;KF$4,'04施策の客観指標'!$A$4:$AY$1029,COLUMN('04施策の客観指標'!$AX:$AX),FALSE)</f>
        <v>-</v>
      </c>
      <c r="KG100" s="813" t="str">
        <f>VLOOKUP($A100&amp;"-"&amp;KG$4,'04施策の客観指標'!$A$4:$AY$1029,COLUMN('04施策の客観指標'!$AX:$AX),FALSE)</f>
        <v>-</v>
      </c>
      <c r="KH100" s="813" t="str">
        <f>VLOOKUP($A100&amp;"-"&amp;KH$4,'04施策の客観指標'!$A$4:$AY$1029,COLUMN('04施策の客観指標'!$AX:$AX),FALSE)</f>
        <v>-</v>
      </c>
      <c r="KI100" s="813" t="str">
        <f>VLOOKUP($A100&amp;"-"&amp;KI$4,'04施策の客観指標'!$A$4:$AY$1029,COLUMN('04施策の客観指標'!$AX:$AX),FALSE)</f>
        <v>-</v>
      </c>
      <c r="KJ100" s="813" t="str">
        <f>VLOOKUP($A100&amp;"-"&amp;KJ$4,'04施策の客観指標'!$A$4:$AY$1029,COLUMN('04施策の客観指標'!$AX:$AX),FALSE)</f>
        <v>-</v>
      </c>
      <c r="KK100" s="813" t="str">
        <f>VLOOKUP($A100&amp;"-"&amp;KK$4,'04施策の客観指標'!$A$4:$AY$1029,COLUMN('04施策の客観指標'!$AX:$AX),FALSE)</f>
        <v>-</v>
      </c>
      <c r="KL100" s="813" t="str">
        <f>VLOOKUP($A100&amp;"-"&amp;KL$4,'04施策の客観指標'!$A$4:$AY$1029,COLUMN('04施策の客観指標'!$AX:$AX),FALSE)</f>
        <v>-</v>
      </c>
      <c r="KM100" s="813" t="str">
        <f>VLOOKUP($A100&amp;"-"&amp;KM$4,'04施策の客観指標'!$A$4:$AY$1029,COLUMN('04施策の客観指標'!$AX:$AX),FALSE)</f>
        <v>-</v>
      </c>
      <c r="KN100" s="814" t="str">
        <f t="shared" si="381"/>
        <v>d</v>
      </c>
      <c r="KO100" s="423">
        <f>IF(KE100="-","-",VLOOKUP($A100&amp;"-"&amp;KE$4,'04施策の客観指標'!$A$4:$AY$1029,COLUMN('04施策の客観指標'!$AY:$AY),FALSE))</f>
        <v>1</v>
      </c>
      <c r="KP100" s="423" t="str">
        <f>IF(KF100="-","-",VLOOKUP($A100&amp;"-"&amp;KF$4,'04施策の客観指標'!$A$4:$AY$1029,COLUMN('04施策の客観指標'!$AY:$AY),FALSE))</f>
        <v>-</v>
      </c>
      <c r="KQ100" s="423" t="str">
        <f>IF(KG100="-","-",VLOOKUP($A100&amp;"-"&amp;KG$4,'04施策の客観指標'!$A$4:$AY$1029,COLUMN('04施策の客観指標'!$AY:$AY),FALSE))</f>
        <v>-</v>
      </c>
      <c r="KR100" s="423" t="str">
        <f>IF(KH100="-","-",VLOOKUP($A100&amp;"-"&amp;KH$4,'04施策の客観指標'!$A$4:$AY$1029,COLUMN('04施策の客観指標'!$AY:$AY),FALSE))</f>
        <v>-</v>
      </c>
      <c r="KS100" s="423" t="str">
        <f>IF(KI100="-","-",VLOOKUP($A100&amp;"-"&amp;KI$4,'04施策の客観指標'!$A$4:$AY$1029,COLUMN('04施策の客観指標'!$AY:$AY),FALSE))</f>
        <v>-</v>
      </c>
      <c r="KT100" s="423" t="str">
        <f>IF(KJ100="-","-",VLOOKUP($A100&amp;"-"&amp;KJ$4,'04施策の客観指標'!$A$4:$AY$1029,COLUMN('04施策の客観指標'!$AY:$AY),FALSE))</f>
        <v>-</v>
      </c>
      <c r="KU100" s="423" t="str">
        <f>IF(KK100="-","-",VLOOKUP($A100&amp;"-"&amp;KK$4,'04施策の客観指標'!$A$4:$AY$1029,COLUMN('04施策の客観指標'!$AY:$AY),FALSE))</f>
        <v>-</v>
      </c>
      <c r="KV100" s="423" t="str">
        <f>IF(KL100="-","-",VLOOKUP($A100&amp;"-"&amp;KL$4,'04施策の客観指標'!$A$4:$AY$1029,COLUMN('04施策の客観指標'!$AY:$AY),FALSE))</f>
        <v>-</v>
      </c>
      <c r="KW100" s="423" t="str">
        <f>IF(KM100="-","-",VLOOKUP($A100&amp;"-"&amp;KM$4,'04施策の客観指標'!$A$4:$AY$1029,COLUMN('04施策の客観指標'!$AY:$AY),FALSE))</f>
        <v>-</v>
      </c>
      <c r="KX100" s="234">
        <f t="shared" si="382"/>
        <v>1</v>
      </c>
      <c r="KY100" s="237">
        <f t="shared" si="383"/>
        <v>1</v>
      </c>
      <c r="KZ100" s="187" t="str">
        <f t="shared" si="384"/>
        <v/>
      </c>
      <c r="LA100" s="187" t="str">
        <f t="shared" si="385"/>
        <v/>
      </c>
      <c r="LB100" s="187" t="str">
        <f t="shared" si="386"/>
        <v/>
      </c>
      <c r="LC100" s="187" t="str">
        <f t="shared" si="387"/>
        <v/>
      </c>
      <c r="LD100" s="187" t="str">
        <f t="shared" si="388"/>
        <v/>
      </c>
      <c r="LE100" s="187" t="str">
        <f t="shared" si="389"/>
        <v/>
      </c>
      <c r="LF100" s="187" t="str">
        <f t="shared" si="390"/>
        <v/>
      </c>
      <c r="LG100" s="187" t="str">
        <f t="shared" si="391"/>
        <v/>
      </c>
      <c r="LH100" s="240">
        <f t="shared" si="392"/>
        <v>0.25</v>
      </c>
      <c r="LI100" s="820" t="str">
        <f>IF($K100="○",VLOOKUP($C100&amp;"-"&amp;LI$4,'05市民生活実感調査'!$A$3:$BM$218,COLUMN('05市民生活実感調査'!$BM:$BM),FALSE),"-")</f>
        <v>c</v>
      </c>
      <c r="LJ100" s="821" t="str">
        <f>IF($L100="○",VLOOKUP($C100&amp;"-"&amp;LJ$4,'05市民生活実感調査'!$A$3:$BM$218,COLUMN('05市民生活実感調査'!$BM:$BM),FALSE),"-")</f>
        <v>-</v>
      </c>
      <c r="LK100" s="821" t="str">
        <f>IF($M100="○",VLOOKUP($C100&amp;"-"&amp;LK$4,'05市民生活実感調査'!$A$3:$BM$218,COLUMN('05市民生活実感調査'!$BM:$BM),FALSE),"-")</f>
        <v>c</v>
      </c>
      <c r="LL100" s="821" t="str">
        <f>IF($N100="○",VLOOKUP($C100&amp;"-"&amp;LL$4,'05市民生活実感調査'!$A$3:$BM$218,COLUMN('05市民生活実感調査'!$BM:$BM),FALSE),"-")</f>
        <v>-</v>
      </c>
      <c r="LM100" s="821" t="str">
        <f>IF($O100="○",VLOOKUP($C100&amp;"-"&amp;LM$4,'05市民生活実感調査'!$A$3:$BM$218,COLUMN('05市民生活実感調査'!$BM:$BM),FALSE),"-")</f>
        <v>-</v>
      </c>
      <c r="LN100" s="821" t="str">
        <f>IF($P100="○",VLOOKUP($C100&amp;"-"&amp;LN$4,'05市民生活実感調査'!$A$3:$BM$218,COLUMN('05市民生活実感調査'!$BM:$BM),FALSE),"-")</f>
        <v>-</v>
      </c>
      <c r="LO100" s="821" t="str">
        <f>IF($Q100="○",VLOOKUP($C100&amp;"-"&amp;LO$4,'05市民生活実感調査'!$A$3:$BM$218,COLUMN('05市民生活実感調査'!$BM:$BM),FALSE),"-")</f>
        <v>-</v>
      </c>
      <c r="LP100" s="821" t="str">
        <f>IF($R100="○",VLOOKUP($C100&amp;"-"&amp;LP$4,'05市民生活実感調査'!$A$3:$BM$218,COLUMN('05市民生活実感調査'!$BM:$BM),FALSE),"-")</f>
        <v>-</v>
      </c>
      <c r="LQ100" s="822" t="str">
        <f t="shared" si="393"/>
        <v>c</v>
      </c>
      <c r="LR100" s="237">
        <f t="shared" si="394"/>
        <v>2</v>
      </c>
      <c r="LS100" s="187" t="str">
        <f t="shared" si="395"/>
        <v/>
      </c>
      <c r="LT100" s="187">
        <f t="shared" si="396"/>
        <v>2</v>
      </c>
      <c r="LU100" s="187" t="str">
        <f t="shared" si="397"/>
        <v/>
      </c>
      <c r="LV100" s="187" t="str">
        <f t="shared" si="398"/>
        <v/>
      </c>
      <c r="LW100" s="187" t="str">
        <f t="shared" si="399"/>
        <v/>
      </c>
      <c r="LX100" s="187" t="str">
        <f t="shared" si="400"/>
        <v/>
      </c>
      <c r="LY100" s="187" t="str">
        <f t="shared" si="401"/>
        <v/>
      </c>
      <c r="LZ100" s="422">
        <f t="shared" si="402"/>
        <v>0.5</v>
      </c>
      <c r="MA100" s="103" t="str">
        <f t="shared" si="406"/>
        <v>客観指標</v>
      </c>
      <c r="MB100" s="104" t="str">
        <f t="shared" si="403"/>
        <v>客観指標が、市場での中古住宅の流通状況を具体的に数字で示しているため。</v>
      </c>
      <c r="MC100" s="823" t="str">
        <f>VLOOKUP(KN100&amp;LQ100&amp;MA100,プルダウン!$AC$2:$AD$71,2,FALSE)</f>
        <v>D</v>
      </c>
      <c r="MD100" s="824" t="str">
        <f>VLOOKUP(MC100,プルダウン!$A$1:$B$6,2,FALSE)</f>
        <v>政策の目的があまり達成されていない</v>
      </c>
      <c r="ME100" s="91" t="s">
        <v>3489</v>
      </c>
      <c r="MF100" s="190"/>
    </row>
    <row r="101" spans="1:344" ht="180" customHeight="1">
      <c r="A101" s="231">
        <v>2405</v>
      </c>
      <c r="B101" s="104" t="s">
        <v>253</v>
      </c>
      <c r="C101" s="237">
        <f t="shared" ref="C101:C118" si="407">ROUNDDOWN(A101/100,0)</f>
        <v>24</v>
      </c>
      <c r="D101" s="190" t="str">
        <f>IFERROR(VLOOKUP(C101,プルダウン!$L$2:$M$28,2,FALSE),"-")</f>
        <v>住宅</v>
      </c>
      <c r="E101" s="104"/>
      <c r="F101" s="232" t="s">
        <v>1414</v>
      </c>
      <c r="G101" s="117" t="s">
        <v>1663</v>
      </c>
      <c r="H101" s="91"/>
      <c r="I101" s="117"/>
      <c r="J101" s="104"/>
      <c r="K101" s="420" t="s">
        <v>383</v>
      </c>
      <c r="L101" s="421" t="s">
        <v>383</v>
      </c>
      <c r="M101" s="421" t="s">
        <v>83</v>
      </c>
      <c r="N101" s="421" t="s">
        <v>83</v>
      </c>
      <c r="O101" s="421" t="s">
        <v>83</v>
      </c>
      <c r="P101" s="421" t="s">
        <v>83</v>
      </c>
      <c r="Q101" s="421" t="s">
        <v>83</v>
      </c>
      <c r="R101" s="422" t="s">
        <v>83</v>
      </c>
      <c r="S101" s="877" t="str">
        <f>VLOOKUP($A101&amp;"-"&amp;S$4,'04施策の客観指標'!$A$4:$AY$1029,COLUMN('04施策の客観指標'!$AS:$AS),FALSE)</f>
        <v>a</v>
      </c>
      <c r="T101" s="878" t="str">
        <f>VLOOKUP($A101&amp;"-"&amp;T$4,'04施策の客観指標'!$A$4:$AY$1029,COLUMN('04施策の客観指標'!$AS:$AS),FALSE)</f>
        <v>-</v>
      </c>
      <c r="U101" s="878" t="str">
        <f>VLOOKUP($A101&amp;"-"&amp;U$4,'04施策の客観指標'!$A$4:$AY$1029,COLUMN('04施策の客観指標'!$AS:$AS),FALSE)</f>
        <v>-</v>
      </c>
      <c r="V101" s="878" t="str">
        <f>VLOOKUP($A101&amp;"-"&amp;V$4,'04施策の客観指標'!$A$4:$AY$1029,COLUMN('04施策の客観指標'!$AS:$AS),FALSE)</f>
        <v>-</v>
      </c>
      <c r="W101" s="878" t="str">
        <f>VLOOKUP($A101&amp;"-"&amp;W$4,'04施策の客観指標'!$A$4:$AY$1029,COLUMN('04施策の客観指標'!$AS:$AS),FALSE)</f>
        <v>-</v>
      </c>
      <c r="X101" s="878" t="str">
        <f>VLOOKUP($A101&amp;"-"&amp;X$4,'04施策の客観指標'!$A$4:$AY$1029,COLUMN('04施策の客観指標'!$AS:$AS),FALSE)</f>
        <v>-</v>
      </c>
      <c r="Y101" s="878" t="str">
        <f>VLOOKUP($A101&amp;"-"&amp;Y$4,'04施策の客観指標'!$A$4:$AY$1029,COLUMN('04施策の客観指標'!$AS:$AS),FALSE)</f>
        <v>-</v>
      </c>
      <c r="Z101" s="878" t="str">
        <f>VLOOKUP($A101&amp;"-"&amp;Z$4,'04施策の客観指標'!$A$4:$AY$1029,COLUMN('04施策の客観指標'!$AS:$AS),FALSE)</f>
        <v>-</v>
      </c>
      <c r="AA101" s="852" t="str">
        <f>VLOOKUP($A101&amp;"-"&amp;AA$4,'04施策の客観指標'!$A$4:$AY$1029,COLUMN('04施策の客観指標'!$AS:$AS),FALSE)</f>
        <v>-</v>
      </c>
      <c r="AB101" s="876" t="str">
        <f t="shared" ref="AB101:AB118" si="408">_xlfn.IFS(AV101="-","-",AV101&gt;=0.8,"a",AV101&gt;=0.6,"b",AV101&gt;=0.4,"c",AV101&gt;=0.2,"d",AV101&lt;0.2,"e")</f>
        <v>a</v>
      </c>
      <c r="AC101" s="856">
        <v>1</v>
      </c>
      <c r="AD101" s="878" t="s">
        <v>83</v>
      </c>
      <c r="AE101" s="878" t="s">
        <v>83</v>
      </c>
      <c r="AF101" s="878" t="s">
        <v>83</v>
      </c>
      <c r="AG101" s="878" t="s">
        <v>83</v>
      </c>
      <c r="AH101" s="878" t="s">
        <v>83</v>
      </c>
      <c r="AI101" s="878" t="s">
        <v>83</v>
      </c>
      <c r="AJ101" s="878" t="s">
        <v>83</v>
      </c>
      <c r="AK101" s="878" t="s">
        <v>83</v>
      </c>
      <c r="AL101" s="879">
        <f t="shared" ref="AL101:AL118" si="409">SUM(AC101:AK101)</f>
        <v>1</v>
      </c>
      <c r="AM101" s="877">
        <f t="shared" ref="AM101:AM118" si="410">_xlfn.SWITCH(S101,"a",4*AC101,"b",3*AC101,"c",2*AC101,"d",1*AC101,"e",0*AC101,"-","")</f>
        <v>4</v>
      </c>
      <c r="AN101" s="878" t="str">
        <f t="shared" ref="AN101:AN118" si="411">_xlfn.SWITCH(T101,"a",4*AD101,"b",3*AD101,"c",2*AD101,"d",1*AD101,"e",0*AD101,"-","")</f>
        <v/>
      </c>
      <c r="AO101" s="878" t="str">
        <f t="shared" ref="AO101:AO118" si="412">_xlfn.SWITCH(U101,"a",4*AE101,"b",3*AE101,"c",2*AE101,"d",1*AE101,"e",0*AE101,"-","")</f>
        <v/>
      </c>
      <c r="AP101" s="878" t="str">
        <f t="shared" ref="AP101:AP118" si="413">_xlfn.SWITCH(V101,"a",4*AF101,"b",3*AF101,"c",2*AF101,"d",1*AF101,"e",0*AF101,"-","")</f>
        <v/>
      </c>
      <c r="AQ101" s="878" t="str">
        <f t="shared" ref="AQ101:AQ118" si="414">_xlfn.SWITCH(W101,"a",4*AG101,"b",3*AG101,"c",2*AG101,"d",1*AG101,"e",0*AG101,"-","")</f>
        <v/>
      </c>
      <c r="AR101" s="878" t="str">
        <f t="shared" ref="AR101:AR118" si="415">_xlfn.SWITCH(X101,"a",4*AH101,"b",3*AH101,"c",2*AH101,"d",1*AH101,"e",0*AH101,"-","")</f>
        <v/>
      </c>
      <c r="AS101" s="878" t="str">
        <f t="shared" ref="AS101:AS118" si="416">_xlfn.SWITCH(Y101,"a",4*AI101,"b",3*AI101,"c",2*AI101,"d",1*AI101,"e",0*AI101,"-","")</f>
        <v/>
      </c>
      <c r="AT101" s="878" t="str">
        <f t="shared" ref="AT101:AT118" si="417">_xlfn.SWITCH(Z101,"a",4*AJ101,"b",3*AJ101,"c",2*AJ101,"d",1*AJ101,"e",0*AJ101,"-","")</f>
        <v/>
      </c>
      <c r="AU101" s="852" t="str">
        <f t="shared" ref="AU101:AU118" si="418">_xlfn.SWITCH(AA101,"a",4*AK101,"b",3*AK101,"c",2*AK101,"d",1*AK101,"e",0*AK101,"-","")</f>
        <v/>
      </c>
      <c r="AV101" s="855">
        <f t="shared" ref="AV101:AV118" si="419">IF(COUNT(AM101:AU101)=0,"-",SUM(AM101:AU101)/AL101/4)</f>
        <v>1</v>
      </c>
      <c r="AW101" s="856" t="str">
        <f>IF($K101="○",VLOOKUP($C101&amp;"-"&amp;AW$4,'05市民生活実感調査'!$A$3:$BC$218,COLUMN('05市民生活実感調査'!$O:$O),FALSE),"-")</f>
        <v>c</v>
      </c>
      <c r="AX101" s="878" t="str">
        <f>IF($L101="○",VLOOKUP($C101&amp;"-"&amp;AX$4,'05市民生活実感調査'!$A$3:$BC$218,COLUMN('05市民生活実感調査'!$O:$O),FALSE),"-")</f>
        <v>b</v>
      </c>
      <c r="AY101" s="878" t="str">
        <f>IF($M101="○",VLOOKUP($C101&amp;"-"&amp;AY$4,'05市民生活実感調査'!$A$3:$BC$218,COLUMN('05市民生活実感調査'!$O:$O),FALSE),"-")</f>
        <v>-</v>
      </c>
      <c r="AZ101" s="878" t="str">
        <f>IF($N101="○",VLOOKUP($C101&amp;"-"&amp;AZ$4,'05市民生活実感調査'!$A$3:$BC$218,COLUMN('05市民生活実感調査'!$O:$O),FALSE),"-")</f>
        <v>-</v>
      </c>
      <c r="BA101" s="878" t="str">
        <f>IF($O101="○",VLOOKUP($C101&amp;"-"&amp;BA$4,'05市民生活実感調査'!$A$3:$BC$218,COLUMN('05市民生活実感調査'!$O:$O),FALSE),"-")</f>
        <v>-</v>
      </c>
      <c r="BB101" s="878" t="str">
        <f>IF($P101="○",VLOOKUP($C101&amp;"-"&amp;BB$4,'05市民生活実感調査'!$A$3:$BC$218,COLUMN('05市民生活実感調査'!$O:$O),FALSE),"-")</f>
        <v>-</v>
      </c>
      <c r="BC101" s="878" t="str">
        <f>IF($Q101="○",VLOOKUP($C101&amp;"-"&amp;BC$4,'05市民生活実感調査'!$A$3:$BC$218,COLUMN('05市民生活実感調査'!$O:$O),FALSE),"-")</f>
        <v>-</v>
      </c>
      <c r="BD101" s="878" t="str">
        <f>IF($R101="○",VLOOKUP($C101&amp;"-"&amp;BD$4,'05市民生活実感調査'!$A$3:$BC$218,COLUMN('05市民生活実感調査'!$O:$O),FALSE),"-")</f>
        <v>-</v>
      </c>
      <c r="BE101" s="879" t="str">
        <f t="shared" ref="BE101:BE111" si="420">_xlfn.IFS(BN101&gt;=0.8,"a",BN101&gt;=0.6,"b",BN101&gt;=0.4,"c",BN101&gt;=0.2,"d",BN101&lt;0.2,"e")</f>
        <v>b</v>
      </c>
      <c r="BF101" s="877">
        <f t="shared" ref="BF101:BF118" si="421">_xlfn.SWITCH(AW101,"a",4,"b",3,"c",2,"d",1,"e",0,"-","")</f>
        <v>2</v>
      </c>
      <c r="BG101" s="878">
        <f t="shared" ref="BG101:BG118" si="422">_xlfn.SWITCH(AX101,"a",4,"b",3,"c",2,"d",1,"e",0,"-","")</f>
        <v>3</v>
      </c>
      <c r="BH101" s="878" t="str">
        <f t="shared" ref="BH101:BH118" si="423">_xlfn.SWITCH(AY101,"a",4,"b",3,"c",2,"d",1,"e",0,"-","")</f>
        <v/>
      </c>
      <c r="BI101" s="878" t="str">
        <f t="shared" ref="BI101:BI118" si="424">_xlfn.SWITCH(AZ101,"a",4,"b",3,"c",2,"d",1,"e",0,"-","")</f>
        <v/>
      </c>
      <c r="BJ101" s="878" t="str">
        <f t="shared" ref="BJ101:BJ118" si="425">_xlfn.SWITCH(BA101,"a",4,"b",3,"c",2,"d",1,"e",0,"-","")</f>
        <v/>
      </c>
      <c r="BK101" s="878" t="str">
        <f t="shared" ref="BK101:BK118" si="426">_xlfn.SWITCH(BB101,"a",4,"b",3,"c",2,"d",1,"e",0,"-","")</f>
        <v/>
      </c>
      <c r="BL101" s="878" t="str">
        <f t="shared" ref="BL101:BL118" si="427">_xlfn.SWITCH(BC101,"a",4,"b",3,"c",2,"d",1,"e",0,"-","")</f>
        <v/>
      </c>
      <c r="BM101" s="878" t="str">
        <f t="shared" ref="BM101:BM118" si="428">_xlfn.SWITCH(BD101,"a",4,"b",3,"c",2,"d",1,"e",0,"-","")</f>
        <v/>
      </c>
      <c r="BN101" s="840">
        <f t="shared" ref="BN101:BN118" si="429">SUM(BF101:BM101)/COUNT(BF101:BM101)/4</f>
        <v>0.625</v>
      </c>
      <c r="BO101" s="880" t="s">
        <v>122</v>
      </c>
      <c r="BP101" s="863" t="s">
        <v>2964</v>
      </c>
      <c r="BQ101" s="877" t="s">
        <v>312</v>
      </c>
      <c r="BR101" s="887" t="str">
        <f>VLOOKUP(BQ101,プルダウン!$A$1:$B$6,2,FALSE)</f>
        <v>政策の目的が十分に達成されている</v>
      </c>
      <c r="BS101" s="860"/>
      <c r="BT101" s="887"/>
      <c r="BU101" s="863" t="s">
        <v>1460</v>
      </c>
      <c r="BV101" s="891" t="s">
        <v>1668</v>
      </c>
      <c r="BW101" s="889" t="str">
        <f>VLOOKUP($A101&amp;"-"&amp;BW$4,'04施策の客観指標'!$A$4:$AY$1029,COLUMN('04施策の客観指標'!$AT:$AT),FALSE)</f>
        <v>a</v>
      </c>
      <c r="BX101" s="878" t="str">
        <f>VLOOKUP($A101&amp;"-"&amp;BX$4,'04施策の客観指標'!$A$4:$AY$1029,COLUMN('04施策の客観指標'!$AT:$AT),FALSE)</f>
        <v>-</v>
      </c>
      <c r="BY101" s="878" t="str">
        <f>VLOOKUP($A101&amp;"-"&amp;BY$4,'04施策の客観指標'!$A$4:$AY$1029,COLUMN('04施策の客観指標'!$AT:$AT),FALSE)</f>
        <v>-</v>
      </c>
      <c r="BZ101" s="878" t="str">
        <f>VLOOKUP($A101&amp;"-"&amp;BZ$4,'04施策の客観指標'!$A$4:$AY$1029,COLUMN('04施策の客観指標'!$AT:$AT),FALSE)</f>
        <v>-</v>
      </c>
      <c r="CA101" s="878" t="str">
        <f>VLOOKUP($A101&amp;"-"&amp;CA$4,'04施策の客観指標'!$A$4:$AY$1029,COLUMN('04施策の客観指標'!$AT:$AT),FALSE)</f>
        <v>-</v>
      </c>
      <c r="CB101" s="878" t="str">
        <f>VLOOKUP($A101&amp;"-"&amp;CB$4,'04施策の客観指標'!$A$4:$AY$1029,COLUMN('04施策の客観指標'!$AT:$AT),FALSE)</f>
        <v>-</v>
      </c>
      <c r="CC101" s="878" t="str">
        <f>VLOOKUP($A101&amp;"-"&amp;CC$4,'04施策の客観指標'!$A$4:$AY$1029,COLUMN('04施策の客観指標'!$AT:$AT),FALSE)</f>
        <v>-</v>
      </c>
      <c r="CD101" s="878" t="str">
        <f>VLOOKUP($A101&amp;"-"&amp;CD$4,'04施策の客観指標'!$A$4:$AY$1029,COLUMN('04施策の客観指標'!$AT:$AT),FALSE)</f>
        <v>-</v>
      </c>
      <c r="CE101" s="852" t="str">
        <f>VLOOKUP($A101&amp;"-"&amp;CE$4,'04施策の客観指標'!$A$4:$AY$1029,COLUMN('04施策の客観指標'!$AT:$AT),FALSE)</f>
        <v>-</v>
      </c>
      <c r="CF101" s="879" t="str">
        <f t="shared" ref="CF101:CF118" si="430">_xlfn.IFS(CZ101="-","-",CZ101&gt;=0.8,"a",CZ101&gt;=0.6,"b",CZ101&gt;=0.4,"c",CZ101&gt;=0.2,"d",CZ101&lt;0.2,"e")</f>
        <v>a</v>
      </c>
      <c r="CG101" s="856">
        <f>IF(BW101="-","-",VLOOKUP($A101&amp;"-"&amp;BW$4,'04施策の客観指標'!$A$4:$AY$1029,COLUMN('04施策の客観指標'!$AY:$AY),FALSE))</f>
        <v>1</v>
      </c>
      <c r="CH101" s="856" t="str">
        <f>IF(BX101="-","-",VLOOKUP($A101&amp;"-"&amp;BX$4,'04施策の客観指標'!$A$4:$AY$1029,COLUMN('04施策の客観指標'!$AY:$AY),FALSE))</f>
        <v>-</v>
      </c>
      <c r="CI101" s="856" t="str">
        <f>IF(BY101="-","-",VLOOKUP($A101&amp;"-"&amp;BY$4,'04施策の客観指標'!$A$4:$AY$1029,COLUMN('04施策の客観指標'!$AY:$AY),FALSE))</f>
        <v>-</v>
      </c>
      <c r="CJ101" s="856" t="str">
        <f>IF(BZ101="-","-",VLOOKUP($A101&amp;"-"&amp;BZ$4,'04施策の客観指標'!$A$4:$AY$1029,COLUMN('04施策の客観指標'!$AY:$AY),FALSE))</f>
        <v>-</v>
      </c>
      <c r="CK101" s="856" t="str">
        <f>IF(CA101="-","-",VLOOKUP($A101&amp;"-"&amp;CA$4,'04施策の客観指標'!$A$4:$AY$1029,COLUMN('04施策の客観指標'!$AY:$AY),FALSE))</f>
        <v>-</v>
      </c>
      <c r="CL101" s="856" t="str">
        <f>IF(CB101="-","-",VLOOKUP($A101&amp;"-"&amp;CB$4,'04施策の客観指標'!$A$4:$AY$1029,COLUMN('04施策の客観指標'!$AY:$AY),FALSE))</f>
        <v>-</v>
      </c>
      <c r="CM101" s="856" t="str">
        <f>IF(CC101="-","-",VLOOKUP($A101&amp;"-"&amp;CC$4,'04施策の客観指標'!$A$4:$AY$1029,COLUMN('04施策の客観指標'!$AY:$AY),FALSE))</f>
        <v>-</v>
      </c>
      <c r="CN101" s="856" t="str">
        <f>IF(CD101="-","-",VLOOKUP($A101&amp;"-"&amp;CD$4,'04施策の客観指標'!$A$4:$AY$1029,COLUMN('04施策の客観指標'!$AY:$AY),FALSE))</f>
        <v>-</v>
      </c>
      <c r="CO101" s="856" t="str">
        <f>IF(CE101="-","-",VLOOKUP($A101&amp;"-"&amp;CE$4,'04施策の客観指標'!$A$4:$AY$1029,COLUMN('04施策の客観指標'!$AY:$AY),FALSE))</f>
        <v>-</v>
      </c>
      <c r="CP101" s="879">
        <f t="shared" ref="CP101:CP118" si="431">SUM(CG101:CO101)</f>
        <v>1</v>
      </c>
      <c r="CQ101" s="877">
        <f t="shared" ref="CQ101:CQ118" si="432">_xlfn.SWITCH(BW101,"a",4*CG101,"b",3*CG101,"c",2*CG101,"d",1*CG101,"e",0*CG101,"-","")</f>
        <v>4</v>
      </c>
      <c r="CR101" s="878" t="str">
        <f t="shared" ref="CR101:CR118" si="433">_xlfn.SWITCH(BX101,"a",4*CH101,"b",3*CH101,"c",2*CH101,"d",1*CH101,"e",0*CH101,"-","")</f>
        <v/>
      </c>
      <c r="CS101" s="878" t="str">
        <f t="shared" ref="CS101:CS118" si="434">_xlfn.SWITCH(BY101,"a",4*CI101,"b",3*CI101,"c",2*CI101,"d",1*CI101,"e",0*CI101,"-","")</f>
        <v/>
      </c>
      <c r="CT101" s="878" t="str">
        <f t="shared" ref="CT101:CT118" si="435">_xlfn.SWITCH(BZ101,"a",4*CJ101,"b",3*CJ101,"c",2*CJ101,"d",1*CJ101,"e",0*CJ101,"-","")</f>
        <v/>
      </c>
      <c r="CU101" s="878" t="str">
        <f t="shared" ref="CU101:CU118" si="436">_xlfn.SWITCH(CA101,"a",4*CK101,"b",3*CK101,"c",2*CK101,"d",1*CK101,"e",0*CK101,"-","")</f>
        <v/>
      </c>
      <c r="CV101" s="878" t="str">
        <f t="shared" ref="CV101:CV118" si="437">_xlfn.SWITCH(CB101,"a",4*CL101,"b",3*CL101,"c",2*CL101,"d",1*CL101,"e",0*CL101,"-","")</f>
        <v/>
      </c>
      <c r="CW101" s="878" t="str">
        <f t="shared" ref="CW101:CW118" si="438">_xlfn.SWITCH(CC101,"a",4*CM101,"b",3*CM101,"c",2*CM101,"d",1*CM101,"e",0*CM101,"-","")</f>
        <v/>
      </c>
      <c r="CX101" s="878" t="str">
        <f t="shared" ref="CX101:CX118" si="439">_xlfn.SWITCH(CD101,"a",4*CN101,"b",3*CN101,"c",2*CN101,"d",1*CN101,"e",0*CN101,"-","")</f>
        <v/>
      </c>
      <c r="CY101" s="878" t="str">
        <f t="shared" ref="CY101:CY118" si="440">_xlfn.SWITCH(CE101,"a",4*CO101,"b",3*CO101,"c",2*CO101,"d",1*CO101,"e",0*CO101,"-","")</f>
        <v/>
      </c>
      <c r="CZ101" s="855">
        <f t="shared" ref="CZ101:CZ118" si="441">IF(COUNT(CQ101:CY101)=0,"-",SUM(CQ101:CY101)/CP101/4)</f>
        <v>1</v>
      </c>
      <c r="DA101" s="877" t="str">
        <f>IF($K101="○",VLOOKUP($C101&amp;"-"&amp;DA$4,'05市民生活実感調査'!$A$3:$BC$218,COLUMN('05市民生活実感調査'!$Y:$Y),FALSE),"-")</f>
        <v>c</v>
      </c>
      <c r="DB101" s="878" t="str">
        <f>IF($L101="○",VLOOKUP($C101&amp;"-"&amp;DB$4,'05市民生活実感調査'!$A$3:$BC$218,COLUMN('05市民生活実感調査'!$Y:$Y),FALSE),"-")</f>
        <v>b</v>
      </c>
      <c r="DC101" s="878" t="str">
        <f>IF($M101="○",VLOOKUP($C101&amp;"-"&amp;DC$4,'05市民生活実感調査'!$A$3:$BC$218,COLUMN('05市民生活実感調査'!$Y:$Y),FALSE),"-")</f>
        <v>-</v>
      </c>
      <c r="DD101" s="878" t="str">
        <f>IF($N101="○",VLOOKUP($C101&amp;"-"&amp;DD$4,'05市民生活実感調査'!$A$3:$BC$218,COLUMN('05市民生活実感調査'!$Y:$Y),FALSE),"-")</f>
        <v>-</v>
      </c>
      <c r="DE101" s="878" t="str">
        <f>IF($O101="○",VLOOKUP($C101&amp;"-"&amp;DE$4,'05市民生活実感調査'!$A$3:$BC$218,COLUMN('05市民生活実感調査'!$Y:$Y),FALSE),"-")</f>
        <v>-</v>
      </c>
      <c r="DF101" s="878" t="str">
        <f>IF($P101="○",VLOOKUP($C101&amp;"-"&amp;DF$4,'05市民生活実感調査'!$A$3:$BC$218,COLUMN('05市民生活実感調査'!$Y:$Y),FALSE),"-")</f>
        <v>-</v>
      </c>
      <c r="DG101" s="878" t="str">
        <f>IF($Q101="○",VLOOKUP($C101&amp;"-"&amp;DG$4,'05市民生活実感調査'!$A$3:$BC$218,COLUMN('05市民生活実感調査'!$Y:$Y),FALSE),"-")</f>
        <v>-</v>
      </c>
      <c r="DH101" s="878" t="str">
        <f>IF($R101="○",VLOOKUP($C101&amp;"-"&amp;DH$4,'05市民生活実感調査'!$A$3:$BC$218,COLUMN('05市民生活実感調査'!$Y:$Y),FALSE),"-")</f>
        <v>-</v>
      </c>
      <c r="DI101" s="879" t="str">
        <f t="shared" ref="DI101:DI118" si="442">_xlfn.IFS(DR101&gt;=0.8,"a",DR101&gt;=0.6,"b",DR101&gt;=0.4,"c",DR101&gt;=0.2,"d",DR101&lt;0.2,"e")</f>
        <v>b</v>
      </c>
      <c r="DJ101" s="877">
        <f t="shared" ref="DJ101:DJ118" si="443">_xlfn.SWITCH(DA101,"a",4,"b",3,"c",2,"d",1,"e",0,"-","")</f>
        <v>2</v>
      </c>
      <c r="DK101" s="878">
        <f t="shared" ref="DK101:DK118" si="444">_xlfn.SWITCH(DB101,"a",4,"b",3,"c",2,"d",1,"e",0,"-","")</f>
        <v>3</v>
      </c>
      <c r="DL101" s="878" t="str">
        <f t="shared" ref="DL101:DL118" si="445">_xlfn.SWITCH(DC101,"a",4,"b",3,"c",2,"d",1,"e",0,"-","")</f>
        <v/>
      </c>
      <c r="DM101" s="878" t="str">
        <f t="shared" ref="DM101:DM118" si="446">_xlfn.SWITCH(DD101,"a",4,"b",3,"c",2,"d",1,"e",0,"-","")</f>
        <v/>
      </c>
      <c r="DN101" s="878" t="str">
        <f t="shared" si="404"/>
        <v/>
      </c>
      <c r="DO101" s="878" t="str">
        <f t="shared" ref="DO101:DO118" si="447">_xlfn.SWITCH(DF101,"a",4,"b",3,"c",2,"d",1,"e",0,"-","")</f>
        <v/>
      </c>
      <c r="DP101" s="878" t="str">
        <f t="shared" ref="DP101:DP118" si="448">_xlfn.SWITCH(DG101,"a",4,"b",3,"c",2,"d",1,"e",0,"-","")</f>
        <v/>
      </c>
      <c r="DQ101" s="878" t="str">
        <f t="shared" ref="DQ101:DQ118" si="449">_xlfn.SWITCH(DH101,"a",4,"b",3,"c",2,"d",1,"e",0,"-","")</f>
        <v/>
      </c>
      <c r="DR101" s="840">
        <f t="shared" ref="DR101:DR118" si="450">SUM(DJ101:DQ101)/COUNT(DJ101:DQ101)/4</f>
        <v>0.625</v>
      </c>
      <c r="DS101" s="876" t="str">
        <f t="shared" ref="DS101:DS118" si="451">$BO101</f>
        <v>客観指標</v>
      </c>
      <c r="DT101" s="863" t="str">
        <f t="shared" ref="DT101:DT118" si="452">$BP101</f>
        <v>客観指標は住宅の安全性を端的に示すものであるため。</v>
      </c>
      <c r="DU101" s="877" t="str">
        <f>VLOOKUP(CF101&amp;DI101&amp;DS101,プルダウン!$AC$2:$AD$71,2,FALSE)</f>
        <v>A</v>
      </c>
      <c r="DV101" s="859" t="str">
        <f>VLOOKUP(DU101,プルダウン!$A$1:$B$6,2,FALSE)</f>
        <v>政策の目的が十分に達成されている</v>
      </c>
      <c r="DW101" s="860"/>
      <c r="DX101" s="859"/>
      <c r="DY101" s="889" t="str">
        <f>VLOOKUP($A101&amp;"-"&amp;DY$4,'04施策の客観指標'!$A$4:$AY$1029,COLUMN('04施策の客観指標'!$AU:$AU),FALSE)</f>
        <v>a</v>
      </c>
      <c r="DZ101" s="878" t="str">
        <f>VLOOKUP($A101&amp;"-"&amp;DZ$4,'04施策の客観指標'!$A$4:$AY$1029,COLUMN('04施策の客観指標'!$AU:$AU),FALSE)</f>
        <v>-</v>
      </c>
      <c r="EA101" s="878" t="str">
        <f>VLOOKUP($A101&amp;"-"&amp;EA$4,'04施策の客観指標'!$A$4:$AY$1029,COLUMN('04施策の客観指標'!$AU:$AU),FALSE)</f>
        <v>-</v>
      </c>
      <c r="EB101" s="878" t="str">
        <f>VLOOKUP($A101&amp;"-"&amp;EB$4,'04施策の客観指標'!$A$4:$AY$1029,COLUMN('04施策の客観指標'!$AU:$AU),FALSE)</f>
        <v>-</v>
      </c>
      <c r="EC101" s="878" t="str">
        <f>VLOOKUP($A101&amp;"-"&amp;EC$4,'04施策の客観指標'!$A$4:$AY$1029,COLUMN('04施策の客観指標'!$AU:$AU),FALSE)</f>
        <v>-</v>
      </c>
      <c r="ED101" s="878" t="str">
        <f>VLOOKUP($A101&amp;"-"&amp;ED$4,'04施策の客観指標'!$A$4:$AY$1029,COLUMN('04施策の客観指標'!$AU:$AU),FALSE)</f>
        <v>-</v>
      </c>
      <c r="EE101" s="878" t="str">
        <f>VLOOKUP($A101&amp;"-"&amp;EE$4,'04施策の客観指標'!$A$4:$AY$1029,COLUMN('04施策の客観指標'!$AU:$AU),FALSE)</f>
        <v>-</v>
      </c>
      <c r="EF101" s="878" t="str">
        <f>VLOOKUP($A101&amp;"-"&amp;EF$4,'04施策の客観指標'!$A$4:$AY$1029,COLUMN('04施策の客観指標'!$AU:$AU),FALSE)</f>
        <v>-</v>
      </c>
      <c r="EG101" s="878" t="str">
        <f>VLOOKUP($A101&amp;"-"&amp;EG$4,'04施策の客観指標'!$A$4:$AY$1029,COLUMN('04施策の客観指標'!$AU:$AU),FALSE)</f>
        <v>-</v>
      </c>
      <c r="EH101" s="879" t="str">
        <f t="shared" ref="EH101:EH118" si="453">_xlfn.IFS(FB101="-","-",FB101&gt;=0.8,"a",FB101&gt;=0.6,"b",FB101&gt;=0.4,"c",FB101&gt;=0.2,"d",FB101&lt;0.2,"e")</f>
        <v>a</v>
      </c>
      <c r="EI101" s="895">
        <f>IF(DY101="-","-",VLOOKUP($A101&amp;"-"&amp;DY$4,'04施策の客観指標'!$A$4:$AY$1029,COLUMN('04施策の客観指標'!$AY:$AY),FALSE))</f>
        <v>1</v>
      </c>
      <c r="EJ101" s="895" t="str">
        <f>IF(DZ101="-","-",VLOOKUP($A101&amp;"-"&amp;DZ$4,'04施策の客観指標'!$A$4:$AY$1029,COLUMN('04施策の客観指標'!$AY:$AY),FALSE))</f>
        <v>-</v>
      </c>
      <c r="EK101" s="895" t="str">
        <f>IF(EA101="-","-",VLOOKUP($A101&amp;"-"&amp;EA$4,'04施策の客観指標'!$A$4:$AY$1029,COLUMN('04施策の客観指標'!$AY:$AY),FALSE))</f>
        <v>-</v>
      </c>
      <c r="EL101" s="895" t="str">
        <f>IF(EB101="-","-",VLOOKUP($A101&amp;"-"&amp;EB$4,'04施策の客観指標'!$A$4:$AY$1029,COLUMN('04施策の客観指標'!$AY:$AY),FALSE))</f>
        <v>-</v>
      </c>
      <c r="EM101" s="895" t="str">
        <f>IF(EC101="-","-",VLOOKUP($A101&amp;"-"&amp;EC$4,'04施策の客観指標'!$A$4:$AY$1029,COLUMN('04施策の客観指標'!$AY:$AY),FALSE))</f>
        <v>-</v>
      </c>
      <c r="EN101" s="895" t="str">
        <f>IF(ED101="-","-",VLOOKUP($A101&amp;"-"&amp;ED$4,'04施策の客観指標'!$A$4:$AY$1029,COLUMN('04施策の客観指標'!$AY:$AY),FALSE))</f>
        <v>-</v>
      </c>
      <c r="EO101" s="895" t="str">
        <f>IF(EE101="-","-",VLOOKUP($A101&amp;"-"&amp;EE$4,'04施策の客観指標'!$A$4:$AY$1029,COLUMN('04施策の客観指標'!$AY:$AY),FALSE))</f>
        <v>-</v>
      </c>
      <c r="EP101" s="895" t="str">
        <f>IF(EF101="-","-",VLOOKUP($A101&amp;"-"&amp;EF$4,'04施策の客観指標'!$A$4:$AY$1029,COLUMN('04施策の客観指標'!$AY:$AY),FALSE))</f>
        <v>-</v>
      </c>
      <c r="EQ101" s="895" t="str">
        <f>IF(EG101="-","-",VLOOKUP($A101&amp;"-"&amp;EG$4,'04施策の客観指標'!$A$4:$AY$1029,COLUMN('04施策の客観指標'!$AY:$AY),FALSE))</f>
        <v>-</v>
      </c>
      <c r="ER101" s="879">
        <f t="shared" ref="ER101:ER118" si="454">SUM(EI101:EQ101)</f>
        <v>1</v>
      </c>
      <c r="ES101" s="877">
        <f t="shared" ref="ES101:ES118" si="455">_xlfn.SWITCH(DY101,"a",4*EI101,"b",3*EI101,"c",2*EI101,"d",1*EI101,"e",0*EI101,"-","")</f>
        <v>4</v>
      </c>
      <c r="ET101" s="878" t="str">
        <f t="shared" ref="ET101:ET118" si="456">_xlfn.SWITCH(DZ101,"a",4*EJ101,"b",3*EJ101,"c",2*EJ101,"d",1*EJ101,"e",0*EJ101,"-","")</f>
        <v/>
      </c>
      <c r="EU101" s="878" t="str">
        <f t="shared" ref="EU101:EU118" si="457">_xlfn.SWITCH(EA101,"a",4*EK101,"b",3*EK101,"c",2*EK101,"d",1*EK101,"e",0*EK101,"-","")</f>
        <v/>
      </c>
      <c r="EV101" s="878" t="str">
        <f t="shared" ref="EV101:EV118" si="458">_xlfn.SWITCH(EB101,"a",4*EL101,"b",3*EL101,"c",2*EL101,"d",1*EL101,"e",0*EL101,"-","")</f>
        <v/>
      </c>
      <c r="EW101" s="878" t="str">
        <f t="shared" ref="EW101:EW118" si="459">_xlfn.SWITCH(EC101,"a",4*EM101,"b",3*EM101,"c",2*EM101,"d",1*EM101,"e",0*EM101,"-","")</f>
        <v/>
      </c>
      <c r="EX101" s="878" t="str">
        <f t="shared" ref="EX101:EX118" si="460">_xlfn.SWITCH(ED101,"a",4*EN101,"b",3*EN101,"c",2*EN101,"d",1*EN101,"e",0*EN101,"-","")</f>
        <v/>
      </c>
      <c r="EY101" s="878" t="str">
        <f t="shared" ref="EY101:EY118" si="461">_xlfn.SWITCH(EE101,"a",4*EO101,"b",3*EO101,"c",2*EO101,"d",1*EO101,"e",0*EO101,"-","")</f>
        <v/>
      </c>
      <c r="EZ101" s="878" t="str">
        <f t="shared" ref="EZ101:EZ118" si="462">_xlfn.SWITCH(EF101,"a",4*EP101,"b",3*EP101,"c",2*EP101,"d",1*EP101,"e",0*EP101,"-","")</f>
        <v/>
      </c>
      <c r="FA101" s="878" t="str">
        <f t="shared" ref="FA101:FA118" si="463">_xlfn.SWITCH(EG101,"a",4*EQ101,"b",3*EQ101,"c",2*EQ101,"d",1*EQ101,"e",0*EQ101,"-","")</f>
        <v/>
      </c>
      <c r="FB101" s="855">
        <f t="shared" ref="FB101:FB118" si="464">IF(COUNT(ES101:FA101)=0,"-",SUM(ES101:FA101)/ER101/4)</f>
        <v>1</v>
      </c>
      <c r="FC101" s="877" t="str">
        <f>IF($K101="○",VLOOKUP($C101&amp;"-"&amp;FC$4,'05市民生活実感調査'!$A$3:$BC$218,COLUMN('05市民生活実感調査'!$AI:$AI),FALSE),"-")</f>
        <v>c</v>
      </c>
      <c r="FD101" s="878" t="str">
        <f>IF($L101="○",VLOOKUP($C101&amp;"-"&amp;FD$4,'05市民生活実感調査'!$A$3:$BC$218,COLUMN('05市民生活実感調査'!$AI:$AI),FALSE),"-")</f>
        <v>c</v>
      </c>
      <c r="FE101" s="878" t="str">
        <f>IF($M101="○",VLOOKUP($C101&amp;"-"&amp;FE$4,'05市民生活実感調査'!$A$3:$BC$218,COLUMN('05市民生活実感調査'!$AI:$AI),FALSE),"-")</f>
        <v>-</v>
      </c>
      <c r="FF101" s="878" t="str">
        <f>IF($N101="○",VLOOKUP($C101&amp;"-"&amp;FF$4,'05市民生活実感調査'!$A$3:$BC$218,COLUMN('05市民生活実感調査'!$AI:$AI),FALSE),"-")</f>
        <v>-</v>
      </c>
      <c r="FG101" s="878" t="str">
        <f>IF($O101="○",VLOOKUP($C101&amp;"-"&amp;FG$4,'05市民生活実感調査'!$A$3:$BC$218,COLUMN('05市民生活実感調査'!$AI:$AI),FALSE),"-")</f>
        <v>-</v>
      </c>
      <c r="FH101" s="878" t="str">
        <f>IF($P101="○",VLOOKUP($C101&amp;"-"&amp;FH$4,'05市民生活実感調査'!$A$3:$BC$218,COLUMN('05市民生活実感調査'!$AI:$AI),FALSE),"-")</f>
        <v>-</v>
      </c>
      <c r="FI101" s="878" t="str">
        <f>IF($Q101="○",VLOOKUP($C101&amp;"-"&amp;FI$4,'05市民生活実感調査'!$A$3:$BC$218,COLUMN('05市民生活実感調査'!$AI:$AI),FALSE),"-")</f>
        <v>-</v>
      </c>
      <c r="FJ101" s="878" t="str">
        <f>IF($R101="○",VLOOKUP($C101&amp;"-"&amp;FJ$4,'05市民生活実感調査'!$A$3:$BC$218,COLUMN('05市民生活実感調査'!$AI:$AI),FALSE),"-")</f>
        <v>-</v>
      </c>
      <c r="FK101" s="879" t="str">
        <f t="shared" ref="FK101:FK118" si="465">_xlfn.IFS(FT101&gt;=0.8,"a",FT101&gt;=0.6,"b",FT101&gt;=0.4,"c",FT101&gt;=0.2,"d",FT101&lt;0.2,"e")</f>
        <v>c</v>
      </c>
      <c r="FL101" s="877">
        <f t="shared" ref="FL101:FL118" si="466">_xlfn.SWITCH(FC101,"a",4,"b",3,"c",2,"d",1,"e",0,"-","")</f>
        <v>2</v>
      </c>
      <c r="FM101" s="878">
        <f t="shared" ref="FM101:FM118" si="467">_xlfn.SWITCH(FD101,"a",4,"b",3,"c",2,"d",1,"e",0,"-","")</f>
        <v>2</v>
      </c>
      <c r="FN101" s="878" t="str">
        <f t="shared" ref="FN101:FN118" si="468">_xlfn.SWITCH(FE101,"a",4,"b",3,"c",2,"d",1,"e",0,"-","")</f>
        <v/>
      </c>
      <c r="FO101" s="878" t="str">
        <f t="shared" ref="FO101:FO118" si="469">_xlfn.SWITCH(FF101,"a",4,"b",3,"c",2,"d",1,"e",0,"-","")</f>
        <v/>
      </c>
      <c r="FP101" s="878" t="str">
        <f t="shared" ref="FP101:FP118" si="470">_xlfn.SWITCH(FG101,"a",4,"b",3,"c",2,"d",1,"e",0,"-","")</f>
        <v/>
      </c>
      <c r="FQ101" s="878" t="str">
        <f t="shared" ref="FQ101:FQ118" si="471">_xlfn.SWITCH(FH101,"a",4,"b",3,"c",2,"d",1,"e",0,"-","")</f>
        <v/>
      </c>
      <c r="FR101" s="878" t="str">
        <f t="shared" ref="FR101:FR118" si="472">_xlfn.SWITCH(FI101,"a",4,"b",3,"c",2,"d",1,"e",0,"-","")</f>
        <v/>
      </c>
      <c r="FS101" s="878" t="str">
        <f t="shared" ref="FS101:FS118" si="473">_xlfn.SWITCH(FJ101,"a",4,"b",3,"c",2,"d",1,"e",0,"-","")</f>
        <v/>
      </c>
      <c r="FT101" s="840">
        <f t="shared" ref="FT101:FT118" si="474">SUM(FL101:FS101)/COUNT(FL101:FS101)/4</f>
        <v>0.5</v>
      </c>
      <c r="FU101" s="876" t="str">
        <f t="shared" ref="FU101:FU118" si="475">$BO101</f>
        <v>客観指標</v>
      </c>
      <c r="FV101" s="863" t="str">
        <f t="shared" ref="FV101:FV118" si="476">$BP101</f>
        <v>客観指標は住宅の安全性を端的に示すものであるため。</v>
      </c>
      <c r="FW101" s="877" t="str">
        <f>VLOOKUP(EH101&amp;FK101&amp;FU101,プルダウン!$AC$2:$AD$71,2,FALSE)</f>
        <v>B</v>
      </c>
      <c r="FX101" s="859" t="str">
        <f>VLOOKUP(FW101,プルダウン!$A$1:$B$6,2,FALSE)</f>
        <v>政策の目的がかなり達成されている</v>
      </c>
      <c r="FY101" s="860"/>
      <c r="FZ101" s="859"/>
      <c r="GA101" s="889" t="str">
        <f>VLOOKUP($A101&amp;"-"&amp;GA$4,'04施策の客観指標'!$A$4:$AY$1029,COLUMN('04施策の客観指標'!$AV:$AV),FALSE)</f>
        <v>a</v>
      </c>
      <c r="GB101" s="878" t="str">
        <f>VLOOKUP($A101&amp;"-"&amp;GB$4,'04施策の客観指標'!$A$4:$AY$1029,COLUMN('04施策の客観指標'!$AV:$AV),FALSE)</f>
        <v>-</v>
      </c>
      <c r="GC101" s="878" t="str">
        <f>VLOOKUP($A101&amp;"-"&amp;GC$4,'04施策の客観指標'!$A$4:$AY$1029,COLUMN('04施策の客観指標'!$AV:$AV),FALSE)</f>
        <v>-</v>
      </c>
      <c r="GD101" s="878" t="str">
        <f>VLOOKUP($A101&amp;"-"&amp;GD$4,'04施策の客観指標'!$A$4:$AY$1029,COLUMN('04施策の客観指標'!$AV:$AV),FALSE)</f>
        <v>-</v>
      </c>
      <c r="GE101" s="878" t="str">
        <f>VLOOKUP($A101&amp;"-"&amp;GE$4,'04施策の客観指標'!$A$4:$AY$1029,COLUMN('04施策の客観指標'!$AV:$AV),FALSE)</f>
        <v>-</v>
      </c>
      <c r="GF101" s="878" t="str">
        <f>VLOOKUP($A101&amp;"-"&amp;GF$4,'04施策の客観指標'!$A$4:$AY$1029,COLUMN('04施策の客観指標'!$AV:$AV),FALSE)</f>
        <v>-</v>
      </c>
      <c r="GG101" s="878" t="str">
        <f>VLOOKUP($A101&amp;"-"&amp;GG$4,'04施策の客観指標'!$A$4:$AY$1029,COLUMN('04施策の客観指標'!$AV:$AV),FALSE)</f>
        <v>-</v>
      </c>
      <c r="GH101" s="878" t="str">
        <f>VLOOKUP($A101&amp;"-"&amp;GH$4,'04施策の客観指標'!$A$4:$AY$1029,COLUMN('04施策の客観指標'!$AV:$AV),FALSE)</f>
        <v>-</v>
      </c>
      <c r="GI101" s="878" t="str">
        <f>VLOOKUP($A101&amp;"-"&amp;GI$4,'04施策の客観指標'!$A$4:$AY$1029,COLUMN('04施策の客観指標'!$AV:$AV),FALSE)</f>
        <v>-</v>
      </c>
      <c r="GJ101" s="879" t="str">
        <f t="shared" ref="GJ101:GJ118" si="477">_xlfn.IFS(HD101="-","-",HD101&gt;=0.8,"a",HD101&gt;=0.6,"b",HD101&gt;=0.4,"c",HD101&gt;=0.2,"d",HD101&lt;0.2,"e")</f>
        <v>a</v>
      </c>
      <c r="GK101" s="856">
        <f>IF(GA101="-","-",VLOOKUP($A101&amp;"-"&amp;GA$4,'04施策の客観指標'!$A$4:$AY$1029,COLUMN('04施策の客観指標'!$AY:$AY),FALSE))</f>
        <v>1</v>
      </c>
      <c r="GL101" s="856" t="str">
        <f>IF(GB101="-","-",VLOOKUP($A101&amp;"-"&amp;GB$4,'04施策の客観指標'!$A$4:$AY$1029,COLUMN('04施策の客観指標'!$AY:$AY),FALSE))</f>
        <v>-</v>
      </c>
      <c r="GM101" s="856" t="str">
        <f>IF(GC101="-","-",VLOOKUP($A101&amp;"-"&amp;GC$4,'04施策の客観指標'!$A$4:$AY$1029,COLUMN('04施策の客観指標'!$AY:$AY),FALSE))</f>
        <v>-</v>
      </c>
      <c r="GN101" s="856" t="str">
        <f>IF(GD101="-","-",VLOOKUP($A101&amp;"-"&amp;GD$4,'04施策の客観指標'!$A$4:$AY$1029,COLUMN('04施策の客観指標'!$AY:$AY),FALSE))</f>
        <v>-</v>
      </c>
      <c r="GO101" s="856" t="str">
        <f>IF(GE101="-","-",VLOOKUP($A101&amp;"-"&amp;GE$4,'04施策の客観指標'!$A$4:$AY$1029,COLUMN('04施策の客観指標'!$AY:$AY),FALSE))</f>
        <v>-</v>
      </c>
      <c r="GP101" s="856" t="str">
        <f>IF(GF101="-","-",VLOOKUP($A101&amp;"-"&amp;GF$4,'04施策の客観指標'!$A$4:$AY$1029,COLUMN('04施策の客観指標'!$AY:$AY),FALSE))</f>
        <v>-</v>
      </c>
      <c r="GQ101" s="856" t="str">
        <f>IF(GG101="-","-",VLOOKUP($A101&amp;"-"&amp;GG$4,'04施策の客観指標'!$A$4:$AY$1029,COLUMN('04施策の客観指標'!$AY:$AY),FALSE))</f>
        <v>-</v>
      </c>
      <c r="GR101" s="856" t="str">
        <f>IF(GH101="-","-",VLOOKUP($A101&amp;"-"&amp;GH$4,'04施策の客観指標'!$A$4:$AY$1029,COLUMN('04施策の客観指標'!$AY:$AY),FALSE))</f>
        <v>-</v>
      </c>
      <c r="GS101" s="856" t="str">
        <f>IF(GI101="-","-",VLOOKUP($A101&amp;"-"&amp;GI$4,'04施策の客観指標'!$A$4:$AY$1029,COLUMN('04施策の客観指標'!$AY:$AY),FALSE))</f>
        <v>-</v>
      </c>
      <c r="GT101" s="879">
        <f t="shared" ref="GT101:GT118" si="478">SUM(GK101:GS101)</f>
        <v>1</v>
      </c>
      <c r="GU101" s="877">
        <f t="shared" ref="GU101:GU118" si="479">_xlfn.SWITCH(GA101,"a",4*GK101,"b",3*GK101,"c",2*GK101,"d",1*GK101,"e",0*GK101,"-","")</f>
        <v>4</v>
      </c>
      <c r="GV101" s="878" t="str">
        <f t="shared" ref="GV101:GV118" si="480">_xlfn.SWITCH(GB101,"a",4*GL101,"b",3*GL101,"c",2*GL101,"d",1*GL101,"e",0*GL101,"-","")</f>
        <v/>
      </c>
      <c r="GW101" s="878" t="str">
        <f t="shared" ref="GW101:GW118" si="481">_xlfn.SWITCH(GC101,"a",4*GM101,"b",3*GM101,"c",2*GM101,"d",1*GM101,"e",0*GM101,"-","")</f>
        <v/>
      </c>
      <c r="GX101" s="878" t="str">
        <f t="shared" ref="GX101:GX118" si="482">_xlfn.SWITCH(GD101,"a",4*GN101,"b",3*GN101,"c",2*GN101,"d",1*GN101,"e",0*GN101,"-","")</f>
        <v/>
      </c>
      <c r="GY101" s="878" t="str">
        <f t="shared" ref="GY101:GY118" si="483">_xlfn.SWITCH(GE101,"a",4*GO101,"b",3*GO101,"c",2*GO101,"d",1*GO101,"e",0*GO101,"-","")</f>
        <v/>
      </c>
      <c r="GZ101" s="878" t="str">
        <f t="shared" ref="GZ101:GZ118" si="484">_xlfn.SWITCH(GF101,"a",4*GP101,"b",3*GP101,"c",2*GP101,"d",1*GP101,"e",0*GP101,"-","")</f>
        <v/>
      </c>
      <c r="HA101" s="878" t="str">
        <f t="shared" ref="HA101:HA118" si="485">_xlfn.SWITCH(GG101,"a",4*GQ101,"b",3*GQ101,"c",2*GQ101,"d",1*GQ101,"e",0*GQ101,"-","")</f>
        <v/>
      </c>
      <c r="HB101" s="878" t="str">
        <f t="shared" ref="HB101:HB118" si="486">_xlfn.SWITCH(GH101,"a",4*GR101,"b",3*GR101,"c",2*GR101,"d",1*GR101,"e",0*GR101,"-","")</f>
        <v/>
      </c>
      <c r="HC101" s="878" t="str">
        <f t="shared" ref="HC101:HC118" si="487">_xlfn.SWITCH(GI101,"a",4*GS101,"b",3*GS101,"c",2*GS101,"d",1*GS101,"e",0*GS101,"-","")</f>
        <v/>
      </c>
      <c r="HD101" s="855">
        <f t="shared" ref="HD101:HD118" si="488">IF(COUNT(GU101:HC101)=0,"-",SUM(GU101:HC101)/GT101/4)</f>
        <v>1</v>
      </c>
      <c r="HE101" s="877" t="str">
        <f>IF($K101="○",VLOOKUP($C101&amp;"-"&amp;HE$4,'05市民生活実感調査'!$A$3:$BC$218,COLUMN('05市民生活実感調査'!$AS:$AS),FALSE),"-")</f>
        <v>c</v>
      </c>
      <c r="HF101" s="878" t="str">
        <f>IF($L101="○",VLOOKUP($C101&amp;"-"&amp;HF$4,'05市民生活実感調査'!$A$3:$BC$218,COLUMN('05市民生活実感調査'!$AS:$AS),FALSE),"-")</f>
        <v>c</v>
      </c>
      <c r="HG101" s="878" t="str">
        <f>IF($M101="○",VLOOKUP($C101&amp;"-"&amp;HG$4,'05市民生活実感調査'!$A$3:$BC$218,COLUMN('05市民生活実感調査'!$AS:$AS),FALSE),"-")</f>
        <v>-</v>
      </c>
      <c r="HH101" s="878" t="str">
        <f>IF($N101="○",VLOOKUP($C101&amp;"-"&amp;HH$4,'05市民生活実感調査'!$A$3:$BC$218,COLUMN('05市民生活実感調査'!$AS:$AS),FALSE),"-")</f>
        <v>-</v>
      </c>
      <c r="HI101" s="878" t="str">
        <f>IF($O101="○",VLOOKUP($C101&amp;"-"&amp;HI$4,'05市民生活実感調査'!$A$3:$BC$218,COLUMN('05市民生活実感調査'!$AS:$AS),FALSE),"-")</f>
        <v>-</v>
      </c>
      <c r="HJ101" s="878" t="str">
        <f>IF($P101="○",VLOOKUP($C101&amp;"-"&amp;HJ$4,'05市民生活実感調査'!$A$3:$BC$218,COLUMN('05市民生活実感調査'!$AS:$AS),FALSE),"-")</f>
        <v>-</v>
      </c>
      <c r="HK101" s="878" t="str">
        <f>IF($Q101="○",VLOOKUP($C101&amp;"-"&amp;HK$4,'05市民生活実感調査'!$A$3:$BC$218,COLUMN('05市民生活実感調査'!$AS:$AS),FALSE),"-")</f>
        <v>-</v>
      </c>
      <c r="HL101" s="878" t="str">
        <f>IF($R101="○",VLOOKUP($C101&amp;"-"&amp;HL$4,'05市民生活実感調査'!$A$3:$BC$218,COLUMN('05市民生活実感調査'!$AS:$AS),FALSE),"-")</f>
        <v>-</v>
      </c>
      <c r="HM101" s="879" t="str">
        <f t="shared" ref="HM101:HM118" si="489">_xlfn.IFS(HV101&gt;=0.8,"a",HV101&gt;=0.6,"b",HV101&gt;=0.4,"c",HV101&gt;=0.2,"d",HV101&lt;0.2,"e")</f>
        <v>c</v>
      </c>
      <c r="HN101" s="877">
        <f t="shared" ref="HN101:HN118" si="490">_xlfn.SWITCH(HE101,"a",4,"b",3,"c",2,"d",1,"e",0,"-","")</f>
        <v>2</v>
      </c>
      <c r="HO101" s="878">
        <f t="shared" ref="HO101:HO118" si="491">_xlfn.SWITCH(HF101,"a",4,"b",3,"c",2,"d",1,"e",0,"-","")</f>
        <v>2</v>
      </c>
      <c r="HP101" s="878" t="str">
        <f t="shared" ref="HP101:HP118" si="492">_xlfn.SWITCH(HG101,"a",4,"b",3,"c",2,"d",1,"e",0,"-","")</f>
        <v/>
      </c>
      <c r="HQ101" s="878" t="str">
        <f t="shared" ref="HQ101:HQ118" si="493">_xlfn.SWITCH(HH101,"a",4,"b",3,"c",2,"d",1,"e",0,"-","")</f>
        <v/>
      </c>
      <c r="HR101" s="878" t="str">
        <f t="shared" ref="HR101:HR118" si="494">_xlfn.SWITCH(HI101,"a",4,"b",3,"c",2,"d",1,"e",0,"-","")</f>
        <v/>
      </c>
      <c r="HS101" s="878" t="str">
        <f t="shared" ref="HS101:HS118" si="495">_xlfn.SWITCH(HJ101,"a",4,"b",3,"c",2,"d",1,"e",0,"-","")</f>
        <v/>
      </c>
      <c r="HT101" s="878" t="str">
        <f t="shared" ref="HT101:HT118" si="496">_xlfn.SWITCH(HK101,"a",4,"b",3,"c",2,"d",1,"e",0,"-","")</f>
        <v/>
      </c>
      <c r="HU101" s="878" t="str">
        <f t="shared" ref="HU101:HU118" si="497">_xlfn.SWITCH(HL101,"a",4,"b",3,"c",2,"d",1,"e",0,"-","")</f>
        <v/>
      </c>
      <c r="HV101" s="840">
        <f t="shared" ref="HV101:HV118" si="498">SUM(HN101:HU101)/COUNT(HN101:HU101)/4</f>
        <v>0.5</v>
      </c>
      <c r="HW101" s="876" t="str">
        <f t="shared" ref="HW101:HW118" si="499">$BO101</f>
        <v>客観指標</v>
      </c>
      <c r="HX101" s="863" t="str">
        <f t="shared" ref="HX101:HX118" si="500">$BP101</f>
        <v>客観指標は住宅の安全性を端的に示すものであるため。</v>
      </c>
      <c r="HY101" s="877" t="str">
        <f>VLOOKUP(GJ101&amp;HM101&amp;HW101,プルダウン!$AC$2:$AD$71,2,FALSE)</f>
        <v>B</v>
      </c>
      <c r="HZ101" s="859" t="str">
        <f>VLOOKUP(HY101,プルダウン!$A$1:$B$6,2,FALSE)</f>
        <v>政策の目的がかなり達成されている</v>
      </c>
      <c r="IA101" s="860"/>
      <c r="IB101" s="859"/>
      <c r="IC101" s="889" t="str">
        <f>VLOOKUP($A101&amp;"-"&amp;IC$4,'04施策の客観指標'!$A$4:$AY$1029,COLUMN('04施策の客観指標'!$AW:$AW),FALSE)</f>
        <v>a</v>
      </c>
      <c r="ID101" s="878" t="str">
        <f>VLOOKUP($A101&amp;"-"&amp;ID$4,'04施策の客観指標'!$A$4:$AY$1029,COLUMN('04施策の客観指標'!$AW:$AW),FALSE)</f>
        <v>-</v>
      </c>
      <c r="IE101" s="878" t="str">
        <f>VLOOKUP($A101&amp;"-"&amp;IE$4,'04施策の客観指標'!$A$4:$AY$1029,COLUMN('04施策の客観指標'!$AW:$AW),FALSE)</f>
        <v>-</v>
      </c>
      <c r="IF101" s="878" t="str">
        <f>VLOOKUP($A101&amp;"-"&amp;IF$4,'04施策の客観指標'!$A$4:$AY$1029,COLUMN('04施策の客観指標'!$AW:$AW),FALSE)</f>
        <v>-</v>
      </c>
      <c r="IG101" s="878" t="str">
        <f>VLOOKUP($A101&amp;"-"&amp;IG$4,'04施策の客観指標'!$A$4:$AY$1029,COLUMN('04施策の客観指標'!$AW:$AW),FALSE)</f>
        <v>-</v>
      </c>
      <c r="IH101" s="878" t="str">
        <f>VLOOKUP($A101&amp;"-"&amp;IH$4,'04施策の客観指標'!$A$4:$AY$1029,COLUMN('04施策の客観指標'!$AW:$AW),FALSE)</f>
        <v>-</v>
      </c>
      <c r="II101" s="878" t="str">
        <f>VLOOKUP($A101&amp;"-"&amp;II$4,'04施策の客観指標'!$A$4:$AY$1029,COLUMN('04施策の客観指標'!$AW:$AW),FALSE)</f>
        <v>-</v>
      </c>
      <c r="IJ101" s="878" t="str">
        <f>VLOOKUP($A101&amp;"-"&amp;IJ$4,'04施策の客観指標'!$A$4:$AY$1029,COLUMN('04施策の客観指標'!$AW:$AW),FALSE)</f>
        <v>-</v>
      </c>
      <c r="IK101" s="878" t="str">
        <f>VLOOKUP($A101&amp;"-"&amp;IK$4,'04施策の客観指標'!$A$4:$AY$1029,COLUMN('04施策の客観指標'!$AW:$AW),FALSE)</f>
        <v>-</v>
      </c>
      <c r="IL101" s="879" t="str">
        <f t="shared" ref="IL101:IL118" si="501">_xlfn.IFS(JF101="-","-",JF101&gt;=0.8,"a",JF101&gt;=0.6,"b",JF101&gt;=0.4,"c",JF101&gt;=0.2,"d",JF101&lt;0.2,"e")</f>
        <v>a</v>
      </c>
      <c r="IM101" s="856">
        <f>IF(IC101="-","-",VLOOKUP($A101&amp;"-"&amp;IC$4,'04施策の客観指標'!$A$4:$AY$1029,COLUMN('04施策の客観指標'!$AY:$AY),FALSE))</f>
        <v>1</v>
      </c>
      <c r="IN101" s="856" t="str">
        <f>IF(ID101="-","-",VLOOKUP($A101&amp;"-"&amp;ID$4,'04施策の客観指標'!$A$4:$AY$1029,COLUMN('04施策の客観指標'!$AY:$AY),FALSE))</f>
        <v>-</v>
      </c>
      <c r="IO101" s="856" t="str">
        <f>IF(IE101="-","-",VLOOKUP($A101&amp;"-"&amp;IE$4,'04施策の客観指標'!$A$4:$AY$1029,COLUMN('04施策の客観指標'!$AY:$AY),FALSE))</f>
        <v>-</v>
      </c>
      <c r="IP101" s="856" t="str">
        <f>IF(IF101="-","-",VLOOKUP($A101&amp;"-"&amp;IF$4,'04施策の客観指標'!$A$4:$AY$1029,COLUMN('04施策の客観指標'!$AY:$AY),FALSE))</f>
        <v>-</v>
      </c>
      <c r="IQ101" s="856" t="str">
        <f>IF(IG101="-","-",VLOOKUP($A101&amp;"-"&amp;IG$4,'04施策の客観指標'!$A$4:$AY$1029,COLUMN('04施策の客観指標'!$AY:$AY),FALSE))</f>
        <v>-</v>
      </c>
      <c r="IR101" s="856" t="str">
        <f>IF(IH101="-","-",VLOOKUP($A101&amp;"-"&amp;IH$4,'04施策の客観指標'!$A$4:$AY$1029,COLUMN('04施策の客観指標'!$AY:$AY),FALSE))</f>
        <v>-</v>
      </c>
      <c r="IS101" s="856" t="str">
        <f>IF(II101="-","-",VLOOKUP($A101&amp;"-"&amp;II$4,'04施策の客観指標'!$A$4:$AY$1029,COLUMN('04施策の客観指標'!$AY:$AY),FALSE))</f>
        <v>-</v>
      </c>
      <c r="IT101" s="856" t="str">
        <f>IF(IJ101="-","-",VLOOKUP($A101&amp;"-"&amp;IJ$4,'04施策の客観指標'!$A$4:$AY$1029,COLUMN('04施策の客観指標'!$AY:$AY),FALSE))</f>
        <v>-</v>
      </c>
      <c r="IU101" s="856" t="str">
        <f>IF(IK101="-","-",VLOOKUP($A101&amp;"-"&amp;IK$4,'04施策の客観指標'!$A$4:$AY$1029,COLUMN('04施策の客観指標'!$AY:$AY),FALSE))</f>
        <v>-</v>
      </c>
      <c r="IV101" s="879">
        <f t="shared" ref="IV101:IV118" si="502">SUM(IM101:IU101)</f>
        <v>1</v>
      </c>
      <c r="IW101" s="877">
        <f t="shared" ref="IW101:IW118" si="503">_xlfn.SWITCH(IC101,"a",4*IM101,"b",3*IM101,"c",2*IM101,"d",1*IM101,"e",0*IM101,"-","")</f>
        <v>4</v>
      </c>
      <c r="IX101" s="878" t="str">
        <f t="shared" ref="IX101:IX118" si="504">_xlfn.SWITCH(ID101,"a",4*IN101,"b",3*IN101,"c",2*IN101,"d",1*IN101,"e",0*IN101,"-","")</f>
        <v/>
      </c>
      <c r="IY101" s="878" t="str">
        <f t="shared" ref="IY101:IY118" si="505">_xlfn.SWITCH(IE101,"a",4*IO101,"b",3*IO101,"c",2*IO101,"d",1*IO101,"e",0*IO101,"-","")</f>
        <v/>
      </c>
      <c r="IZ101" s="878" t="str">
        <f t="shared" ref="IZ101:IZ118" si="506">_xlfn.SWITCH(IF101,"a",4*IP101,"b",3*IP101,"c",2*IP101,"d",1*IP101,"e",0*IP101,"-","")</f>
        <v/>
      </c>
      <c r="JA101" s="878" t="str">
        <f t="shared" ref="JA101:JA118" si="507">_xlfn.SWITCH(IG101,"a",4*IQ101,"b",3*IQ101,"c",2*IQ101,"d",1*IQ101,"e",0*IQ101,"-","")</f>
        <v/>
      </c>
      <c r="JB101" s="878" t="str">
        <f t="shared" ref="JB101:JB118" si="508">_xlfn.SWITCH(IH101,"a",4*IR101,"b",3*IR101,"c",2*IR101,"d",1*IR101,"e",0*IR101,"-","")</f>
        <v/>
      </c>
      <c r="JC101" s="878" t="str">
        <f t="shared" ref="JC101:JC118" si="509">_xlfn.SWITCH(II101,"a",4*IS101,"b",3*IS101,"c",2*IS101,"d",1*IS101,"e",0*IS101,"-","")</f>
        <v/>
      </c>
      <c r="JD101" s="878" t="str">
        <f t="shared" ref="JD101:JD118" si="510">_xlfn.SWITCH(IJ101,"a",4*IT101,"b",3*IT101,"c",2*IT101,"d",1*IT101,"e",0*IT101,"-","")</f>
        <v/>
      </c>
      <c r="JE101" s="878" t="str">
        <f t="shared" ref="JE101:JE118" si="511">_xlfn.SWITCH(IK101,"a",4*IU101,"b",3*IU101,"c",2*IU101,"d",1*IU101,"e",0*IU101,"-","")</f>
        <v/>
      </c>
      <c r="JF101" s="855">
        <f t="shared" ref="JF101:JF118" si="512">IF(COUNT(IW101:JE101)=0,"-",SUM(IW101:JE101)/IV101/4)</f>
        <v>1</v>
      </c>
      <c r="JG101" s="877" t="str">
        <f>IF($K101="○",VLOOKUP($C101&amp;"-"&amp;JG$4,'05市民生活実感調査'!$A$3:$BC$218,COLUMN('05市民生活実感調査'!$BC:$BC),FALSE),"-")</f>
        <v>c</v>
      </c>
      <c r="JH101" s="878" t="str">
        <f>IF($L101="○",VLOOKUP($C101&amp;"-"&amp;JH$4,'05市民生活実感調査'!$A$3:$BC$218,COLUMN('05市民生活実感調査'!$BC:$BC),FALSE),"-")</f>
        <v>c</v>
      </c>
      <c r="JI101" s="878" t="str">
        <f>IF($M101="○",VLOOKUP($C101&amp;"-"&amp;JI$4,'05市民生活実感調査'!$A$3:$BC$218,COLUMN('05市民生活実感調査'!$BC:$BC),FALSE),"-")</f>
        <v>-</v>
      </c>
      <c r="JJ101" s="878" t="str">
        <f>IF($N101="○",VLOOKUP($C101&amp;"-"&amp;JJ$4,'05市民生活実感調査'!$A$3:$BC$218,COLUMN('05市民生活実感調査'!$BC:$BC),FALSE),"-")</f>
        <v>-</v>
      </c>
      <c r="JK101" s="878" t="str">
        <f>IF($O101="○",VLOOKUP($C101&amp;"-"&amp;JK$4,'05市民生活実感調査'!$A$3:$BC$218,COLUMN('05市民生活実感調査'!$BC:$BC),FALSE),"-")</f>
        <v>-</v>
      </c>
      <c r="JL101" s="878" t="str">
        <f>IF($P101="○",VLOOKUP($C101&amp;"-"&amp;JL$4,'05市民生活実感調査'!$A$3:$BC$218,COLUMN('05市民生活実感調査'!$BC:$BC),FALSE),"-")</f>
        <v>-</v>
      </c>
      <c r="JM101" s="878" t="str">
        <f>IF($Q101="○",VLOOKUP($C101&amp;"-"&amp;JM$4,'05市民生活実感調査'!$A$3:$BC$218,COLUMN('05市民生活実感調査'!$BC:$BC),FALSE),"-")</f>
        <v>-</v>
      </c>
      <c r="JN101" s="878" t="str">
        <f>IF($R101="○",VLOOKUP($C101&amp;"-"&amp;JN$4,'05市民生活実感調査'!$A$3:$BC$218,COLUMN('05市民生活実感調査'!$BC:$BC),FALSE),"-")</f>
        <v>-</v>
      </c>
      <c r="JO101" s="879" t="str">
        <f t="shared" ref="JO101:JO118" si="513">_xlfn.IFS(JX101&gt;=0.8,"a",JX101&gt;=0.6,"b",JX101&gt;=0.4,"c",JX101&gt;=0.2,"d",JX101&lt;0.2,"e")</f>
        <v>c</v>
      </c>
      <c r="JP101" s="877">
        <f t="shared" ref="JP101:JP118" si="514">_xlfn.SWITCH(JG101,"a",4,"b",3,"c",2,"d",1,"e",0,"-","")</f>
        <v>2</v>
      </c>
      <c r="JQ101" s="878">
        <f t="shared" ref="JQ101:JQ118" si="515">_xlfn.SWITCH(JH101,"a",4,"b",3,"c",2,"d",1,"e",0,"-","")</f>
        <v>2</v>
      </c>
      <c r="JR101" s="878" t="str">
        <f t="shared" ref="JR101:JR118" si="516">_xlfn.SWITCH(JI101,"a",4,"b",3,"c",2,"d",1,"e",0,"-","")</f>
        <v/>
      </c>
      <c r="JS101" s="878" t="str">
        <f t="shared" ref="JS101:JS118" si="517">_xlfn.SWITCH(JJ101,"a",4,"b",3,"c",2,"d",1,"e",0,"-","")</f>
        <v/>
      </c>
      <c r="JT101" s="878" t="str">
        <f t="shared" ref="JT101:JT118" si="518">_xlfn.SWITCH(JK101,"a",4,"b",3,"c",2,"d",1,"e",0,"-","")</f>
        <v/>
      </c>
      <c r="JU101" s="878" t="str">
        <f t="shared" ref="JU101:JU118" si="519">_xlfn.SWITCH(JL101,"a",4,"b",3,"c",2,"d",1,"e",0,"-","")</f>
        <v/>
      </c>
      <c r="JV101" s="878" t="str">
        <f t="shared" ref="JV101:JV118" si="520">_xlfn.SWITCH(JM101,"a",4,"b",3,"c",2,"d",1,"e",0,"-","")</f>
        <v/>
      </c>
      <c r="JW101" s="878" t="str">
        <f t="shared" ref="JW101:JW118" si="521">_xlfn.SWITCH(JN101,"a",4,"b",3,"c",2,"d",1,"e",0,"-","")</f>
        <v/>
      </c>
      <c r="JX101" s="840">
        <f t="shared" ref="JX101:JX118" si="522">SUM(JP101:JW101)/COUNT(JP101:JW101)/4</f>
        <v>0.5</v>
      </c>
      <c r="JY101" s="876" t="str">
        <f t="shared" si="405"/>
        <v>客観指標</v>
      </c>
      <c r="JZ101" s="863" t="str">
        <f t="shared" ref="JZ101:JZ118" si="523">$BP101</f>
        <v>客観指標は住宅の安全性を端的に示すものであるため。</v>
      </c>
      <c r="KA101" s="877" t="str">
        <f>VLOOKUP(IL101&amp;JO101&amp;JY101,プルダウン!$AC$2:$AD$71,2,FALSE)</f>
        <v>B</v>
      </c>
      <c r="KB101" s="859" t="str">
        <f>VLOOKUP(KA101,プルダウン!$A$1:$B$6,2,FALSE)</f>
        <v>政策の目的がかなり達成されている</v>
      </c>
      <c r="KC101" s="860"/>
      <c r="KD101" s="859"/>
      <c r="KE101" s="883" t="str">
        <f>VLOOKUP($A101&amp;"-"&amp;KE$4,'04施策の客観指標'!$A$4:$AY$1029,COLUMN('04施策の客観指標'!$AX:$AX),FALSE)</f>
        <v>b</v>
      </c>
      <c r="KF101" s="813" t="str">
        <f>VLOOKUP($A101&amp;"-"&amp;KF$4,'04施策の客観指標'!$A$4:$AY$1029,COLUMN('04施策の客観指標'!$AX:$AX),FALSE)</f>
        <v>-</v>
      </c>
      <c r="KG101" s="813" t="str">
        <f>VLOOKUP($A101&amp;"-"&amp;KG$4,'04施策の客観指標'!$A$4:$AY$1029,COLUMN('04施策の客観指標'!$AX:$AX),FALSE)</f>
        <v>-</v>
      </c>
      <c r="KH101" s="813" t="str">
        <f>VLOOKUP($A101&amp;"-"&amp;KH$4,'04施策の客観指標'!$A$4:$AY$1029,COLUMN('04施策の客観指標'!$AX:$AX),FALSE)</f>
        <v>-</v>
      </c>
      <c r="KI101" s="813" t="str">
        <f>VLOOKUP($A101&amp;"-"&amp;KI$4,'04施策の客観指標'!$A$4:$AY$1029,COLUMN('04施策の客観指標'!$AX:$AX),FALSE)</f>
        <v>-</v>
      </c>
      <c r="KJ101" s="813" t="str">
        <f>VLOOKUP($A101&amp;"-"&amp;KJ$4,'04施策の客観指標'!$A$4:$AY$1029,COLUMN('04施策の客観指標'!$AX:$AX),FALSE)</f>
        <v>-</v>
      </c>
      <c r="KK101" s="813" t="str">
        <f>VLOOKUP($A101&amp;"-"&amp;KK$4,'04施策の客観指標'!$A$4:$AY$1029,COLUMN('04施策の客観指標'!$AX:$AX),FALSE)</f>
        <v>-</v>
      </c>
      <c r="KL101" s="813" t="str">
        <f>VLOOKUP($A101&amp;"-"&amp;KL$4,'04施策の客観指標'!$A$4:$AY$1029,COLUMN('04施策の客観指標'!$AX:$AX),FALSE)</f>
        <v>-</v>
      </c>
      <c r="KM101" s="813" t="str">
        <f>VLOOKUP($A101&amp;"-"&amp;KM$4,'04施策の客観指標'!$A$4:$AY$1029,COLUMN('04施策の客観指標'!$AX:$AX),FALSE)</f>
        <v>-</v>
      </c>
      <c r="KN101" s="814" t="str">
        <f t="shared" si="381"/>
        <v>b</v>
      </c>
      <c r="KO101" s="423">
        <f>IF(KE101="-","-",VLOOKUP($A101&amp;"-"&amp;KE$4,'04施策の客観指標'!$A$4:$AY$1029,COLUMN('04施策の客観指標'!$AY:$AY),FALSE))</f>
        <v>1</v>
      </c>
      <c r="KP101" s="423" t="str">
        <f>IF(KF101="-","-",VLOOKUP($A101&amp;"-"&amp;KF$4,'04施策の客観指標'!$A$4:$AY$1029,COLUMN('04施策の客観指標'!$AY:$AY),FALSE))</f>
        <v>-</v>
      </c>
      <c r="KQ101" s="423" t="str">
        <f>IF(KG101="-","-",VLOOKUP($A101&amp;"-"&amp;KG$4,'04施策の客観指標'!$A$4:$AY$1029,COLUMN('04施策の客観指標'!$AY:$AY),FALSE))</f>
        <v>-</v>
      </c>
      <c r="KR101" s="423" t="str">
        <f>IF(KH101="-","-",VLOOKUP($A101&amp;"-"&amp;KH$4,'04施策の客観指標'!$A$4:$AY$1029,COLUMN('04施策の客観指標'!$AY:$AY),FALSE))</f>
        <v>-</v>
      </c>
      <c r="KS101" s="423" t="str">
        <f>IF(KI101="-","-",VLOOKUP($A101&amp;"-"&amp;KI$4,'04施策の客観指標'!$A$4:$AY$1029,COLUMN('04施策の客観指標'!$AY:$AY),FALSE))</f>
        <v>-</v>
      </c>
      <c r="KT101" s="423" t="str">
        <f>IF(KJ101="-","-",VLOOKUP($A101&amp;"-"&amp;KJ$4,'04施策の客観指標'!$A$4:$AY$1029,COLUMN('04施策の客観指標'!$AY:$AY),FALSE))</f>
        <v>-</v>
      </c>
      <c r="KU101" s="423" t="str">
        <f>IF(KK101="-","-",VLOOKUP($A101&amp;"-"&amp;KK$4,'04施策の客観指標'!$A$4:$AY$1029,COLUMN('04施策の客観指標'!$AY:$AY),FALSE))</f>
        <v>-</v>
      </c>
      <c r="KV101" s="423" t="str">
        <f>IF(KL101="-","-",VLOOKUP($A101&amp;"-"&amp;KL$4,'04施策の客観指標'!$A$4:$AY$1029,COLUMN('04施策の客観指標'!$AY:$AY),FALSE))</f>
        <v>-</v>
      </c>
      <c r="KW101" s="423" t="str">
        <f>IF(KM101="-","-",VLOOKUP($A101&amp;"-"&amp;KM$4,'04施策の客観指標'!$A$4:$AY$1029,COLUMN('04施策の客観指標'!$AY:$AY),FALSE))</f>
        <v>-</v>
      </c>
      <c r="KX101" s="234">
        <f t="shared" si="382"/>
        <v>1</v>
      </c>
      <c r="KY101" s="237">
        <f t="shared" si="383"/>
        <v>3</v>
      </c>
      <c r="KZ101" s="187" t="str">
        <f t="shared" si="384"/>
        <v/>
      </c>
      <c r="LA101" s="187" t="str">
        <f t="shared" si="385"/>
        <v/>
      </c>
      <c r="LB101" s="187" t="str">
        <f t="shared" si="386"/>
        <v/>
      </c>
      <c r="LC101" s="187" t="str">
        <f t="shared" si="387"/>
        <v/>
      </c>
      <c r="LD101" s="187" t="str">
        <f t="shared" si="388"/>
        <v/>
      </c>
      <c r="LE101" s="187" t="str">
        <f t="shared" si="389"/>
        <v/>
      </c>
      <c r="LF101" s="187" t="str">
        <f t="shared" si="390"/>
        <v/>
      </c>
      <c r="LG101" s="187" t="str">
        <f t="shared" si="391"/>
        <v/>
      </c>
      <c r="LH101" s="240">
        <f t="shared" si="392"/>
        <v>0.75</v>
      </c>
      <c r="LI101" s="820" t="str">
        <f>IF($K101="○",VLOOKUP($C101&amp;"-"&amp;LI$4,'05市民生活実感調査'!$A$3:$BM$218,COLUMN('05市民生活実感調査'!$BM:$BM),FALSE),"-")</f>
        <v>c</v>
      </c>
      <c r="LJ101" s="821" t="str">
        <f>IF($L101="○",VLOOKUP($C101&amp;"-"&amp;LJ$4,'05市民生活実感調査'!$A$3:$BM$218,COLUMN('05市民生活実感調査'!$BM:$BM),FALSE),"-")</f>
        <v>c</v>
      </c>
      <c r="LK101" s="821" t="str">
        <f>IF($M101="○",VLOOKUP($C101&amp;"-"&amp;LK$4,'05市民生活実感調査'!$A$3:$BM$218,COLUMN('05市民生活実感調査'!$BM:$BM),FALSE),"-")</f>
        <v>-</v>
      </c>
      <c r="LL101" s="821" t="str">
        <f>IF($N101="○",VLOOKUP($C101&amp;"-"&amp;LL$4,'05市民生活実感調査'!$A$3:$BM$218,COLUMN('05市民生活実感調査'!$BM:$BM),FALSE),"-")</f>
        <v>-</v>
      </c>
      <c r="LM101" s="821" t="str">
        <f>IF($O101="○",VLOOKUP($C101&amp;"-"&amp;LM$4,'05市民生活実感調査'!$A$3:$BM$218,COLUMN('05市民生活実感調査'!$BM:$BM),FALSE),"-")</f>
        <v>-</v>
      </c>
      <c r="LN101" s="821" t="str">
        <f>IF($P101="○",VLOOKUP($C101&amp;"-"&amp;LN$4,'05市民生活実感調査'!$A$3:$BM$218,COLUMN('05市民生活実感調査'!$BM:$BM),FALSE),"-")</f>
        <v>-</v>
      </c>
      <c r="LO101" s="821" t="str">
        <f>IF($Q101="○",VLOOKUP($C101&amp;"-"&amp;LO$4,'05市民生活実感調査'!$A$3:$BM$218,COLUMN('05市民生活実感調査'!$BM:$BM),FALSE),"-")</f>
        <v>-</v>
      </c>
      <c r="LP101" s="821" t="str">
        <f>IF($R101="○",VLOOKUP($C101&amp;"-"&amp;LP$4,'05市民生活実感調査'!$A$3:$BM$218,COLUMN('05市民生活実感調査'!$BM:$BM),FALSE),"-")</f>
        <v>-</v>
      </c>
      <c r="LQ101" s="822" t="str">
        <f t="shared" si="393"/>
        <v>c</v>
      </c>
      <c r="LR101" s="237">
        <f t="shared" si="394"/>
        <v>2</v>
      </c>
      <c r="LS101" s="187">
        <f t="shared" si="395"/>
        <v>2</v>
      </c>
      <c r="LT101" s="187" t="str">
        <f t="shared" si="396"/>
        <v/>
      </c>
      <c r="LU101" s="187" t="str">
        <f t="shared" si="397"/>
        <v/>
      </c>
      <c r="LV101" s="187" t="str">
        <f t="shared" si="398"/>
        <v/>
      </c>
      <c r="LW101" s="187" t="str">
        <f t="shared" si="399"/>
        <v/>
      </c>
      <c r="LX101" s="187" t="str">
        <f t="shared" si="400"/>
        <v/>
      </c>
      <c r="LY101" s="187" t="str">
        <f t="shared" si="401"/>
        <v/>
      </c>
      <c r="LZ101" s="422">
        <f t="shared" si="402"/>
        <v>0.5</v>
      </c>
      <c r="MA101" s="103" t="str">
        <f t="shared" si="406"/>
        <v>客観指標</v>
      </c>
      <c r="MB101" s="104" t="str">
        <f t="shared" si="403"/>
        <v>客観指標は住宅の安全性を端的に示すものであるため。</v>
      </c>
      <c r="MC101" s="823" t="str">
        <f>VLOOKUP(KN101&amp;LQ101&amp;MA101,プルダウン!$AC$2:$AD$71,2,FALSE)</f>
        <v>B</v>
      </c>
      <c r="MD101" s="824" t="str">
        <f>VLOOKUP(MC101,プルダウン!$A$1:$B$6,2,FALSE)</f>
        <v>政策の目的がかなり達成されている</v>
      </c>
      <c r="ME101" s="91"/>
      <c r="MF101" s="190"/>
    </row>
    <row r="102" spans="1:344" ht="180" customHeight="1">
      <c r="A102" s="231">
        <v>2406</v>
      </c>
      <c r="B102" s="104" t="s">
        <v>254</v>
      </c>
      <c r="C102" s="237">
        <f t="shared" si="407"/>
        <v>24</v>
      </c>
      <c r="D102" s="190" t="str">
        <f>IFERROR(VLOOKUP(C102,プルダウン!$L$2:$M$28,2,FALSE),"-")</f>
        <v>住宅</v>
      </c>
      <c r="E102" s="104"/>
      <c r="F102" s="232" t="s">
        <v>1414</v>
      </c>
      <c r="G102" s="117" t="s">
        <v>1663</v>
      </c>
      <c r="H102" s="91"/>
      <c r="I102" s="117"/>
      <c r="J102" s="104"/>
      <c r="K102" s="420" t="s">
        <v>83</v>
      </c>
      <c r="L102" s="421" t="s">
        <v>83</v>
      </c>
      <c r="M102" s="421" t="s">
        <v>83</v>
      </c>
      <c r="N102" s="421" t="s">
        <v>383</v>
      </c>
      <c r="O102" s="421" t="s">
        <v>83</v>
      </c>
      <c r="P102" s="421" t="s">
        <v>83</v>
      </c>
      <c r="Q102" s="421" t="s">
        <v>83</v>
      </c>
      <c r="R102" s="422" t="s">
        <v>83</v>
      </c>
      <c r="S102" s="877" t="str">
        <f>VLOOKUP($A102&amp;"-"&amp;S$4,'04施策の客観指標'!$A$4:$AY$1029,COLUMN('04施策の客観指標'!$AS:$AS),FALSE)</f>
        <v>a</v>
      </c>
      <c r="T102" s="878" t="str">
        <f>VLOOKUP($A102&amp;"-"&amp;T$4,'04施策の客観指標'!$A$4:$AY$1029,COLUMN('04施策の客観指標'!$AS:$AS),FALSE)</f>
        <v>-</v>
      </c>
      <c r="U102" s="878" t="str">
        <f>VLOOKUP($A102&amp;"-"&amp;U$4,'04施策の客観指標'!$A$4:$AY$1029,COLUMN('04施策の客観指標'!$AS:$AS),FALSE)</f>
        <v>-</v>
      </c>
      <c r="V102" s="878" t="str">
        <f>VLOOKUP($A102&amp;"-"&amp;V$4,'04施策の客観指標'!$A$4:$AY$1029,COLUMN('04施策の客観指標'!$AS:$AS),FALSE)</f>
        <v>-</v>
      </c>
      <c r="W102" s="878" t="str">
        <f>VLOOKUP($A102&amp;"-"&amp;W$4,'04施策の客観指標'!$A$4:$AY$1029,COLUMN('04施策の客観指標'!$AS:$AS),FALSE)</f>
        <v>-</v>
      </c>
      <c r="X102" s="878" t="str">
        <f>VLOOKUP($A102&amp;"-"&amp;X$4,'04施策の客観指標'!$A$4:$AY$1029,COLUMN('04施策の客観指標'!$AS:$AS),FALSE)</f>
        <v>-</v>
      </c>
      <c r="Y102" s="878" t="str">
        <f>VLOOKUP($A102&amp;"-"&amp;Y$4,'04施策の客観指標'!$A$4:$AY$1029,COLUMN('04施策の客観指標'!$AS:$AS),FALSE)</f>
        <v>-</v>
      </c>
      <c r="Z102" s="878" t="str">
        <f>VLOOKUP($A102&amp;"-"&amp;Z$4,'04施策の客観指標'!$A$4:$AY$1029,COLUMN('04施策の客観指標'!$AS:$AS),FALSE)</f>
        <v>-</v>
      </c>
      <c r="AA102" s="852" t="str">
        <f>VLOOKUP($A102&amp;"-"&amp;AA$4,'04施策の客観指標'!$A$4:$AY$1029,COLUMN('04施策の客観指標'!$AS:$AS),FALSE)</f>
        <v>-</v>
      </c>
      <c r="AB102" s="876" t="str">
        <f t="shared" si="408"/>
        <v>a</v>
      </c>
      <c r="AC102" s="856">
        <v>1</v>
      </c>
      <c r="AD102" s="878" t="s">
        <v>83</v>
      </c>
      <c r="AE102" s="878" t="s">
        <v>83</v>
      </c>
      <c r="AF102" s="878" t="s">
        <v>83</v>
      </c>
      <c r="AG102" s="878" t="s">
        <v>83</v>
      </c>
      <c r="AH102" s="878" t="s">
        <v>83</v>
      </c>
      <c r="AI102" s="878" t="s">
        <v>83</v>
      </c>
      <c r="AJ102" s="878" t="s">
        <v>83</v>
      </c>
      <c r="AK102" s="878" t="s">
        <v>83</v>
      </c>
      <c r="AL102" s="879">
        <f t="shared" si="409"/>
        <v>1</v>
      </c>
      <c r="AM102" s="877">
        <f t="shared" si="410"/>
        <v>4</v>
      </c>
      <c r="AN102" s="878" t="str">
        <f t="shared" si="411"/>
        <v/>
      </c>
      <c r="AO102" s="878" t="str">
        <f t="shared" si="412"/>
        <v/>
      </c>
      <c r="AP102" s="878" t="str">
        <f t="shared" si="413"/>
        <v/>
      </c>
      <c r="AQ102" s="878" t="str">
        <f t="shared" si="414"/>
        <v/>
      </c>
      <c r="AR102" s="878" t="str">
        <f t="shared" si="415"/>
        <v/>
      </c>
      <c r="AS102" s="878" t="str">
        <f t="shared" si="416"/>
        <v/>
      </c>
      <c r="AT102" s="878" t="str">
        <f t="shared" si="417"/>
        <v/>
      </c>
      <c r="AU102" s="852" t="str">
        <f t="shared" si="418"/>
        <v/>
      </c>
      <c r="AV102" s="855">
        <f t="shared" si="419"/>
        <v>1</v>
      </c>
      <c r="AW102" s="856" t="str">
        <f>IF($K102="○",VLOOKUP($C102&amp;"-"&amp;AW$4,'05市民生活実感調査'!$A$3:$BC$218,COLUMN('05市民生活実感調査'!$O:$O),FALSE),"-")</f>
        <v>-</v>
      </c>
      <c r="AX102" s="878" t="str">
        <f>IF($L102="○",VLOOKUP($C102&amp;"-"&amp;AX$4,'05市民生活実感調査'!$A$3:$BC$218,COLUMN('05市民生活実感調査'!$O:$O),FALSE),"-")</f>
        <v>-</v>
      </c>
      <c r="AY102" s="878" t="str">
        <f>IF($M102="○",VLOOKUP($C102&amp;"-"&amp;AY$4,'05市民生活実感調査'!$A$3:$BC$218,COLUMN('05市民生活実感調査'!$O:$O),FALSE),"-")</f>
        <v>-</v>
      </c>
      <c r="AZ102" s="878" t="str">
        <f>IF($N102="○",VLOOKUP($C102&amp;"-"&amp;AZ$4,'05市民生活実感調査'!$A$3:$BC$218,COLUMN('05市民生活実感調査'!$O:$O),FALSE),"-")</f>
        <v>c</v>
      </c>
      <c r="BA102" s="878" t="str">
        <f>IF($O102="○",VLOOKUP($C102&amp;"-"&amp;BA$4,'05市民生活実感調査'!$A$3:$BC$218,COLUMN('05市民生活実感調査'!$O:$O),FALSE),"-")</f>
        <v>-</v>
      </c>
      <c r="BB102" s="878" t="str">
        <f>IF($P102="○",VLOOKUP($C102&amp;"-"&amp;BB$4,'05市民生活実感調査'!$A$3:$BC$218,COLUMN('05市民生活実感調査'!$O:$O),FALSE),"-")</f>
        <v>-</v>
      </c>
      <c r="BC102" s="878" t="str">
        <f>IF($Q102="○",VLOOKUP($C102&amp;"-"&amp;BC$4,'05市民生活実感調査'!$A$3:$BC$218,COLUMN('05市民生活実感調査'!$O:$O),FALSE),"-")</f>
        <v>-</v>
      </c>
      <c r="BD102" s="878" t="str">
        <f>IF($R102="○",VLOOKUP($C102&amp;"-"&amp;BD$4,'05市民生活実感調査'!$A$3:$BC$218,COLUMN('05市民生活実感調査'!$O:$O),FALSE),"-")</f>
        <v>-</v>
      </c>
      <c r="BE102" s="879" t="str">
        <f t="shared" si="420"/>
        <v>c</v>
      </c>
      <c r="BF102" s="877" t="str">
        <f t="shared" si="421"/>
        <v/>
      </c>
      <c r="BG102" s="878" t="str">
        <f t="shared" si="422"/>
        <v/>
      </c>
      <c r="BH102" s="878" t="str">
        <f t="shared" si="423"/>
        <v/>
      </c>
      <c r="BI102" s="878">
        <f t="shared" si="424"/>
        <v>2</v>
      </c>
      <c r="BJ102" s="878" t="str">
        <f t="shared" si="425"/>
        <v/>
      </c>
      <c r="BK102" s="878" t="str">
        <f t="shared" si="426"/>
        <v/>
      </c>
      <c r="BL102" s="878" t="str">
        <f t="shared" si="427"/>
        <v/>
      </c>
      <c r="BM102" s="878" t="str">
        <f t="shared" si="428"/>
        <v/>
      </c>
      <c r="BN102" s="840">
        <f t="shared" si="429"/>
        <v>0.5</v>
      </c>
      <c r="BO102" s="880" t="s">
        <v>122</v>
      </c>
      <c r="BP102" s="863" t="s">
        <v>2965</v>
      </c>
      <c r="BQ102" s="877" t="s">
        <v>313</v>
      </c>
      <c r="BR102" s="887" t="str">
        <f>VLOOKUP(BQ102,プルダウン!$A$1:$B$6,2,FALSE)</f>
        <v>政策の目的がかなり達成されている</v>
      </c>
      <c r="BS102" s="860"/>
      <c r="BT102" s="887" t="s">
        <v>1493</v>
      </c>
      <c r="BU102" s="863" t="s">
        <v>1460</v>
      </c>
      <c r="BV102" s="891" t="s">
        <v>1668</v>
      </c>
      <c r="BW102" s="889" t="str">
        <f>VLOOKUP($A102&amp;"-"&amp;BW$4,'04施策の客観指標'!$A$4:$AY$1029,COLUMN('04施策の客観指標'!$AT:$AT),FALSE)</f>
        <v>a</v>
      </c>
      <c r="BX102" s="878" t="str">
        <f>VLOOKUP($A102&amp;"-"&amp;BX$4,'04施策の客観指標'!$A$4:$AY$1029,COLUMN('04施策の客観指標'!$AT:$AT),FALSE)</f>
        <v>-</v>
      </c>
      <c r="BY102" s="878" t="str">
        <f>VLOOKUP($A102&amp;"-"&amp;BY$4,'04施策の客観指標'!$A$4:$AY$1029,COLUMN('04施策の客観指標'!$AT:$AT),FALSE)</f>
        <v>-</v>
      </c>
      <c r="BZ102" s="878" t="str">
        <f>VLOOKUP($A102&amp;"-"&amp;BZ$4,'04施策の客観指標'!$A$4:$AY$1029,COLUMN('04施策の客観指標'!$AT:$AT),FALSE)</f>
        <v>-</v>
      </c>
      <c r="CA102" s="878" t="str">
        <f>VLOOKUP($A102&amp;"-"&amp;CA$4,'04施策の客観指標'!$A$4:$AY$1029,COLUMN('04施策の客観指標'!$AT:$AT),FALSE)</f>
        <v>-</v>
      </c>
      <c r="CB102" s="878" t="str">
        <f>VLOOKUP($A102&amp;"-"&amp;CB$4,'04施策の客観指標'!$A$4:$AY$1029,COLUMN('04施策の客観指標'!$AT:$AT),FALSE)</f>
        <v>-</v>
      </c>
      <c r="CC102" s="878" t="str">
        <f>VLOOKUP($A102&amp;"-"&amp;CC$4,'04施策の客観指標'!$A$4:$AY$1029,COLUMN('04施策の客観指標'!$AT:$AT),FALSE)</f>
        <v>-</v>
      </c>
      <c r="CD102" s="878" t="str">
        <f>VLOOKUP($A102&amp;"-"&amp;CD$4,'04施策の客観指標'!$A$4:$AY$1029,COLUMN('04施策の客観指標'!$AT:$AT),FALSE)</f>
        <v>-</v>
      </c>
      <c r="CE102" s="852" t="str">
        <f>VLOOKUP($A102&amp;"-"&amp;CE$4,'04施策の客観指標'!$A$4:$AY$1029,COLUMN('04施策の客観指標'!$AT:$AT),FALSE)</f>
        <v>-</v>
      </c>
      <c r="CF102" s="879" t="str">
        <f t="shared" si="430"/>
        <v>a</v>
      </c>
      <c r="CG102" s="856">
        <f>IF(BW102="-","-",VLOOKUP($A102&amp;"-"&amp;BW$4,'04施策の客観指標'!$A$4:$AY$1029,COLUMN('04施策の客観指標'!$AY:$AY),FALSE))</f>
        <v>1</v>
      </c>
      <c r="CH102" s="856" t="str">
        <f>IF(BX102="-","-",VLOOKUP($A102&amp;"-"&amp;BX$4,'04施策の客観指標'!$A$4:$AY$1029,COLUMN('04施策の客観指標'!$AY:$AY),FALSE))</f>
        <v>-</v>
      </c>
      <c r="CI102" s="856" t="str">
        <f>IF(BY102="-","-",VLOOKUP($A102&amp;"-"&amp;BY$4,'04施策の客観指標'!$A$4:$AY$1029,COLUMN('04施策の客観指標'!$AY:$AY),FALSE))</f>
        <v>-</v>
      </c>
      <c r="CJ102" s="856" t="str">
        <f>IF(BZ102="-","-",VLOOKUP($A102&amp;"-"&amp;BZ$4,'04施策の客観指標'!$A$4:$AY$1029,COLUMN('04施策の客観指標'!$AY:$AY),FALSE))</f>
        <v>-</v>
      </c>
      <c r="CK102" s="856" t="str">
        <f>IF(CA102="-","-",VLOOKUP($A102&amp;"-"&amp;CA$4,'04施策の客観指標'!$A$4:$AY$1029,COLUMN('04施策の客観指標'!$AY:$AY),FALSE))</f>
        <v>-</v>
      </c>
      <c r="CL102" s="856" t="str">
        <f>IF(CB102="-","-",VLOOKUP($A102&amp;"-"&amp;CB$4,'04施策の客観指標'!$A$4:$AY$1029,COLUMN('04施策の客観指標'!$AY:$AY),FALSE))</f>
        <v>-</v>
      </c>
      <c r="CM102" s="856" t="str">
        <f>IF(CC102="-","-",VLOOKUP($A102&amp;"-"&amp;CC$4,'04施策の客観指標'!$A$4:$AY$1029,COLUMN('04施策の客観指標'!$AY:$AY),FALSE))</f>
        <v>-</v>
      </c>
      <c r="CN102" s="856" t="str">
        <f>IF(CD102="-","-",VLOOKUP($A102&amp;"-"&amp;CD$4,'04施策の客観指標'!$A$4:$AY$1029,COLUMN('04施策の客観指標'!$AY:$AY),FALSE))</f>
        <v>-</v>
      </c>
      <c r="CO102" s="856" t="str">
        <f>IF(CE102="-","-",VLOOKUP($A102&amp;"-"&amp;CE$4,'04施策の客観指標'!$A$4:$AY$1029,COLUMN('04施策の客観指標'!$AY:$AY),FALSE))</f>
        <v>-</v>
      </c>
      <c r="CP102" s="879">
        <f t="shared" si="431"/>
        <v>1</v>
      </c>
      <c r="CQ102" s="877">
        <f t="shared" si="432"/>
        <v>4</v>
      </c>
      <c r="CR102" s="878" t="str">
        <f t="shared" si="433"/>
        <v/>
      </c>
      <c r="CS102" s="878" t="str">
        <f t="shared" si="434"/>
        <v/>
      </c>
      <c r="CT102" s="878" t="str">
        <f t="shared" si="435"/>
        <v/>
      </c>
      <c r="CU102" s="878" t="str">
        <f t="shared" si="436"/>
        <v/>
      </c>
      <c r="CV102" s="878" t="str">
        <f t="shared" si="437"/>
        <v/>
      </c>
      <c r="CW102" s="878" t="str">
        <f t="shared" si="438"/>
        <v/>
      </c>
      <c r="CX102" s="878" t="str">
        <f t="shared" si="439"/>
        <v/>
      </c>
      <c r="CY102" s="878" t="str">
        <f t="shared" si="440"/>
        <v/>
      </c>
      <c r="CZ102" s="855">
        <f t="shared" si="441"/>
        <v>1</v>
      </c>
      <c r="DA102" s="877" t="str">
        <f>IF($K102="○",VLOOKUP($C102&amp;"-"&amp;DA$4,'05市民生活実感調査'!$A$3:$BC$218,COLUMN('05市民生活実感調査'!$Y:$Y),FALSE),"-")</f>
        <v>-</v>
      </c>
      <c r="DB102" s="878" t="str">
        <f>IF($L102="○",VLOOKUP($C102&amp;"-"&amp;DB$4,'05市民生活実感調査'!$A$3:$BC$218,COLUMN('05市民生活実感調査'!$Y:$Y),FALSE),"-")</f>
        <v>-</v>
      </c>
      <c r="DC102" s="878" t="str">
        <f>IF($M102="○",VLOOKUP($C102&amp;"-"&amp;DC$4,'05市民生活実感調査'!$A$3:$BC$218,COLUMN('05市民生活実感調査'!$Y:$Y),FALSE),"-")</f>
        <v>-</v>
      </c>
      <c r="DD102" s="878" t="str">
        <f>IF($N102="○",VLOOKUP($C102&amp;"-"&amp;DD$4,'05市民生活実感調査'!$A$3:$BC$218,COLUMN('05市民生活実感調査'!$Y:$Y),FALSE),"-")</f>
        <v>c</v>
      </c>
      <c r="DE102" s="878" t="str">
        <f>IF($O102="○",VLOOKUP($C102&amp;"-"&amp;DE$4,'05市民生活実感調査'!$A$3:$BC$218,COLUMN('05市民生活実感調査'!$Y:$Y),FALSE),"-")</f>
        <v>-</v>
      </c>
      <c r="DF102" s="878" t="str">
        <f>IF($P102="○",VLOOKUP($C102&amp;"-"&amp;DF$4,'05市民生活実感調査'!$A$3:$BC$218,COLUMN('05市民生活実感調査'!$Y:$Y),FALSE),"-")</f>
        <v>-</v>
      </c>
      <c r="DG102" s="878" t="str">
        <f>IF($Q102="○",VLOOKUP($C102&amp;"-"&amp;DG$4,'05市民生活実感調査'!$A$3:$BC$218,COLUMN('05市民生活実感調査'!$Y:$Y),FALSE),"-")</f>
        <v>-</v>
      </c>
      <c r="DH102" s="878" t="str">
        <f>IF($R102="○",VLOOKUP($C102&amp;"-"&amp;DH$4,'05市民生活実感調査'!$A$3:$BC$218,COLUMN('05市民生活実感調査'!$Y:$Y),FALSE),"-")</f>
        <v>-</v>
      </c>
      <c r="DI102" s="879" t="str">
        <f t="shared" si="442"/>
        <v>c</v>
      </c>
      <c r="DJ102" s="877" t="str">
        <f t="shared" si="443"/>
        <v/>
      </c>
      <c r="DK102" s="878" t="str">
        <f t="shared" si="444"/>
        <v/>
      </c>
      <c r="DL102" s="878" t="str">
        <f t="shared" si="445"/>
        <v/>
      </c>
      <c r="DM102" s="878">
        <f t="shared" si="446"/>
        <v>2</v>
      </c>
      <c r="DN102" s="878" t="str">
        <f t="shared" ref="DN102:DN118" si="524">_xlfn.SWITCH(DE102,"a",4,"b",3,"c",2,"d",1,"e",0,"-","")</f>
        <v/>
      </c>
      <c r="DO102" s="878" t="str">
        <f t="shared" si="447"/>
        <v/>
      </c>
      <c r="DP102" s="878" t="str">
        <f t="shared" si="448"/>
        <v/>
      </c>
      <c r="DQ102" s="878" t="str">
        <f t="shared" si="449"/>
        <v/>
      </c>
      <c r="DR102" s="840">
        <f t="shared" si="450"/>
        <v>0.5</v>
      </c>
      <c r="DS102" s="876" t="str">
        <f t="shared" si="451"/>
        <v>客観指標</v>
      </c>
      <c r="DT102" s="863" t="str">
        <f t="shared" si="452"/>
        <v>客観指標は、高齢者や低所得者等に対して、安全な住まいの供給状況を十分に確保できているかをより直接的に示すものであるため。</v>
      </c>
      <c r="DU102" s="877" t="str">
        <f>VLOOKUP(CF102&amp;DI102&amp;DS102,プルダウン!$AC$2:$AD$71,2,FALSE)</f>
        <v>B</v>
      </c>
      <c r="DV102" s="859" t="str">
        <f>VLOOKUP(DU102,プルダウン!$A$1:$B$6,2,FALSE)</f>
        <v>政策の目的がかなり達成されている</v>
      </c>
      <c r="DW102" s="860"/>
      <c r="DX102" s="859"/>
      <c r="DY102" s="889" t="str">
        <f>VLOOKUP($A102&amp;"-"&amp;DY$4,'04施策の客観指標'!$A$4:$AY$1029,COLUMN('04施策の客観指標'!$AU:$AU),FALSE)</f>
        <v>a</v>
      </c>
      <c r="DZ102" s="878" t="str">
        <f>VLOOKUP($A102&amp;"-"&amp;DZ$4,'04施策の客観指標'!$A$4:$AY$1029,COLUMN('04施策の客観指標'!$AU:$AU),FALSE)</f>
        <v>-</v>
      </c>
      <c r="EA102" s="878" t="str">
        <f>VLOOKUP($A102&amp;"-"&amp;EA$4,'04施策の客観指標'!$A$4:$AY$1029,COLUMN('04施策の客観指標'!$AU:$AU),FALSE)</f>
        <v>-</v>
      </c>
      <c r="EB102" s="878" t="str">
        <f>VLOOKUP($A102&amp;"-"&amp;EB$4,'04施策の客観指標'!$A$4:$AY$1029,COLUMN('04施策の客観指標'!$AU:$AU),FALSE)</f>
        <v>-</v>
      </c>
      <c r="EC102" s="878" t="str">
        <f>VLOOKUP($A102&amp;"-"&amp;EC$4,'04施策の客観指標'!$A$4:$AY$1029,COLUMN('04施策の客観指標'!$AU:$AU),FALSE)</f>
        <v>-</v>
      </c>
      <c r="ED102" s="878" t="str">
        <f>VLOOKUP($A102&amp;"-"&amp;ED$4,'04施策の客観指標'!$A$4:$AY$1029,COLUMN('04施策の客観指標'!$AU:$AU),FALSE)</f>
        <v>-</v>
      </c>
      <c r="EE102" s="878" t="str">
        <f>VLOOKUP($A102&amp;"-"&amp;EE$4,'04施策の客観指標'!$A$4:$AY$1029,COLUMN('04施策の客観指標'!$AU:$AU),FALSE)</f>
        <v>-</v>
      </c>
      <c r="EF102" s="878" t="str">
        <f>VLOOKUP($A102&amp;"-"&amp;EF$4,'04施策の客観指標'!$A$4:$AY$1029,COLUMN('04施策の客観指標'!$AU:$AU),FALSE)</f>
        <v>-</v>
      </c>
      <c r="EG102" s="878" t="str">
        <f>VLOOKUP($A102&amp;"-"&amp;EG$4,'04施策の客観指標'!$A$4:$AY$1029,COLUMN('04施策の客観指標'!$AU:$AU),FALSE)</f>
        <v>-</v>
      </c>
      <c r="EH102" s="879" t="str">
        <f t="shared" si="453"/>
        <v>a</v>
      </c>
      <c r="EI102" s="895">
        <f>IF(DY102="-","-",VLOOKUP($A102&amp;"-"&amp;DY$4,'04施策の客観指標'!$A$4:$AY$1029,COLUMN('04施策の客観指標'!$AY:$AY),FALSE))</f>
        <v>1</v>
      </c>
      <c r="EJ102" s="895" t="str">
        <f>IF(DZ102="-","-",VLOOKUP($A102&amp;"-"&amp;DZ$4,'04施策の客観指標'!$A$4:$AY$1029,COLUMN('04施策の客観指標'!$AY:$AY),FALSE))</f>
        <v>-</v>
      </c>
      <c r="EK102" s="895" t="str">
        <f>IF(EA102="-","-",VLOOKUP($A102&amp;"-"&amp;EA$4,'04施策の客観指標'!$A$4:$AY$1029,COLUMN('04施策の客観指標'!$AY:$AY),FALSE))</f>
        <v>-</v>
      </c>
      <c r="EL102" s="895" t="str">
        <f>IF(EB102="-","-",VLOOKUP($A102&amp;"-"&amp;EB$4,'04施策の客観指標'!$A$4:$AY$1029,COLUMN('04施策の客観指標'!$AY:$AY),FALSE))</f>
        <v>-</v>
      </c>
      <c r="EM102" s="895" t="str">
        <f>IF(EC102="-","-",VLOOKUP($A102&amp;"-"&amp;EC$4,'04施策の客観指標'!$A$4:$AY$1029,COLUMN('04施策の客観指標'!$AY:$AY),FALSE))</f>
        <v>-</v>
      </c>
      <c r="EN102" s="895" t="str">
        <f>IF(ED102="-","-",VLOOKUP($A102&amp;"-"&amp;ED$4,'04施策の客観指標'!$A$4:$AY$1029,COLUMN('04施策の客観指標'!$AY:$AY),FALSE))</f>
        <v>-</v>
      </c>
      <c r="EO102" s="895" t="str">
        <f>IF(EE102="-","-",VLOOKUP($A102&amp;"-"&amp;EE$4,'04施策の客観指標'!$A$4:$AY$1029,COLUMN('04施策の客観指標'!$AY:$AY),FALSE))</f>
        <v>-</v>
      </c>
      <c r="EP102" s="895" t="str">
        <f>IF(EF102="-","-",VLOOKUP($A102&amp;"-"&amp;EF$4,'04施策の客観指標'!$A$4:$AY$1029,COLUMN('04施策の客観指標'!$AY:$AY),FALSE))</f>
        <v>-</v>
      </c>
      <c r="EQ102" s="895" t="str">
        <f>IF(EG102="-","-",VLOOKUP($A102&amp;"-"&amp;EG$4,'04施策の客観指標'!$A$4:$AY$1029,COLUMN('04施策の客観指標'!$AY:$AY),FALSE))</f>
        <v>-</v>
      </c>
      <c r="ER102" s="879">
        <f t="shared" si="454"/>
        <v>1</v>
      </c>
      <c r="ES102" s="877">
        <f t="shared" si="455"/>
        <v>4</v>
      </c>
      <c r="ET102" s="878" t="str">
        <f t="shared" si="456"/>
        <v/>
      </c>
      <c r="EU102" s="878" t="str">
        <f t="shared" si="457"/>
        <v/>
      </c>
      <c r="EV102" s="878" t="str">
        <f t="shared" si="458"/>
        <v/>
      </c>
      <c r="EW102" s="878" t="str">
        <f t="shared" si="459"/>
        <v/>
      </c>
      <c r="EX102" s="878" t="str">
        <f t="shared" si="460"/>
        <v/>
      </c>
      <c r="EY102" s="878" t="str">
        <f t="shared" si="461"/>
        <v/>
      </c>
      <c r="EZ102" s="878" t="str">
        <f t="shared" si="462"/>
        <v/>
      </c>
      <c r="FA102" s="878" t="str">
        <f t="shared" si="463"/>
        <v/>
      </c>
      <c r="FB102" s="855">
        <f t="shared" si="464"/>
        <v>1</v>
      </c>
      <c r="FC102" s="877" t="str">
        <f>IF($K102="○",VLOOKUP($C102&amp;"-"&amp;FC$4,'05市民生活実感調査'!$A$3:$BC$218,COLUMN('05市民生活実感調査'!$AI:$AI),FALSE),"-")</f>
        <v>-</v>
      </c>
      <c r="FD102" s="878" t="str">
        <f>IF($L102="○",VLOOKUP($C102&amp;"-"&amp;FD$4,'05市民生活実感調査'!$A$3:$BC$218,COLUMN('05市民生活実感調査'!$AI:$AI),FALSE),"-")</f>
        <v>-</v>
      </c>
      <c r="FE102" s="878" t="str">
        <f>IF($M102="○",VLOOKUP($C102&amp;"-"&amp;FE$4,'05市民生活実感調査'!$A$3:$BC$218,COLUMN('05市民生活実感調査'!$AI:$AI),FALSE),"-")</f>
        <v>-</v>
      </c>
      <c r="FF102" s="878" t="str">
        <f>IF($N102="○",VLOOKUP($C102&amp;"-"&amp;FF$4,'05市民生活実感調査'!$A$3:$BC$218,COLUMN('05市民生活実感調査'!$AI:$AI),FALSE),"-")</f>
        <v>c</v>
      </c>
      <c r="FG102" s="878" t="str">
        <f>IF($O102="○",VLOOKUP($C102&amp;"-"&amp;FG$4,'05市民生活実感調査'!$A$3:$BC$218,COLUMN('05市民生活実感調査'!$AI:$AI),FALSE),"-")</f>
        <v>-</v>
      </c>
      <c r="FH102" s="878" t="str">
        <f>IF($P102="○",VLOOKUP($C102&amp;"-"&amp;FH$4,'05市民生活実感調査'!$A$3:$BC$218,COLUMN('05市民生活実感調査'!$AI:$AI),FALSE),"-")</f>
        <v>-</v>
      </c>
      <c r="FI102" s="878" t="str">
        <f>IF($Q102="○",VLOOKUP($C102&amp;"-"&amp;FI$4,'05市民生活実感調査'!$A$3:$BC$218,COLUMN('05市民生活実感調査'!$AI:$AI),FALSE),"-")</f>
        <v>-</v>
      </c>
      <c r="FJ102" s="878" t="str">
        <f>IF($R102="○",VLOOKUP($C102&amp;"-"&amp;FJ$4,'05市民生活実感調査'!$A$3:$BC$218,COLUMN('05市民生活実感調査'!$AI:$AI),FALSE),"-")</f>
        <v>-</v>
      </c>
      <c r="FK102" s="879" t="str">
        <f t="shared" si="465"/>
        <v>c</v>
      </c>
      <c r="FL102" s="877" t="str">
        <f t="shared" si="466"/>
        <v/>
      </c>
      <c r="FM102" s="878" t="str">
        <f t="shared" si="467"/>
        <v/>
      </c>
      <c r="FN102" s="878" t="str">
        <f t="shared" si="468"/>
        <v/>
      </c>
      <c r="FO102" s="878">
        <f t="shared" si="469"/>
        <v>2</v>
      </c>
      <c r="FP102" s="878" t="str">
        <f t="shared" si="470"/>
        <v/>
      </c>
      <c r="FQ102" s="878" t="str">
        <f t="shared" si="471"/>
        <v/>
      </c>
      <c r="FR102" s="878" t="str">
        <f t="shared" si="472"/>
        <v/>
      </c>
      <c r="FS102" s="878" t="str">
        <f t="shared" si="473"/>
        <v/>
      </c>
      <c r="FT102" s="840">
        <f t="shared" si="474"/>
        <v>0.5</v>
      </c>
      <c r="FU102" s="876" t="str">
        <f t="shared" si="475"/>
        <v>客観指標</v>
      </c>
      <c r="FV102" s="863" t="str">
        <f t="shared" si="476"/>
        <v>客観指標は、高齢者や低所得者等に対して、安全な住まいの供給状況を十分に確保できているかをより直接的に示すものであるため。</v>
      </c>
      <c r="FW102" s="877" t="str">
        <f>VLOOKUP(EH102&amp;FK102&amp;FU102,プルダウン!$AC$2:$AD$71,2,FALSE)</f>
        <v>B</v>
      </c>
      <c r="FX102" s="859" t="str">
        <f>VLOOKUP(FW102,プルダウン!$A$1:$B$6,2,FALSE)</f>
        <v>政策の目的がかなり達成されている</v>
      </c>
      <c r="FY102" s="860"/>
      <c r="FZ102" s="859"/>
      <c r="GA102" s="889" t="str">
        <f>VLOOKUP($A102&amp;"-"&amp;GA$4,'04施策の客観指標'!$A$4:$AY$1029,COLUMN('04施策の客観指標'!$AV:$AV),FALSE)</f>
        <v>a</v>
      </c>
      <c r="GB102" s="878" t="str">
        <f>VLOOKUP($A102&amp;"-"&amp;GB$4,'04施策の客観指標'!$A$4:$AY$1029,COLUMN('04施策の客観指標'!$AV:$AV),FALSE)</f>
        <v>-</v>
      </c>
      <c r="GC102" s="878" t="str">
        <f>VLOOKUP($A102&amp;"-"&amp;GC$4,'04施策の客観指標'!$A$4:$AY$1029,COLUMN('04施策の客観指標'!$AV:$AV),FALSE)</f>
        <v>-</v>
      </c>
      <c r="GD102" s="878" t="str">
        <f>VLOOKUP($A102&amp;"-"&amp;GD$4,'04施策の客観指標'!$A$4:$AY$1029,COLUMN('04施策の客観指標'!$AV:$AV),FALSE)</f>
        <v>-</v>
      </c>
      <c r="GE102" s="878" t="str">
        <f>VLOOKUP($A102&amp;"-"&amp;GE$4,'04施策の客観指標'!$A$4:$AY$1029,COLUMN('04施策の客観指標'!$AV:$AV),FALSE)</f>
        <v>-</v>
      </c>
      <c r="GF102" s="878" t="str">
        <f>VLOOKUP($A102&amp;"-"&amp;GF$4,'04施策の客観指標'!$A$4:$AY$1029,COLUMN('04施策の客観指標'!$AV:$AV),FALSE)</f>
        <v>-</v>
      </c>
      <c r="GG102" s="878" t="str">
        <f>VLOOKUP($A102&amp;"-"&amp;GG$4,'04施策の客観指標'!$A$4:$AY$1029,COLUMN('04施策の客観指標'!$AV:$AV),FALSE)</f>
        <v>-</v>
      </c>
      <c r="GH102" s="878" t="str">
        <f>VLOOKUP($A102&amp;"-"&amp;GH$4,'04施策の客観指標'!$A$4:$AY$1029,COLUMN('04施策の客観指標'!$AV:$AV),FALSE)</f>
        <v>-</v>
      </c>
      <c r="GI102" s="878" t="str">
        <f>VLOOKUP($A102&amp;"-"&amp;GI$4,'04施策の客観指標'!$A$4:$AY$1029,COLUMN('04施策の客観指標'!$AV:$AV),FALSE)</f>
        <v>-</v>
      </c>
      <c r="GJ102" s="879" t="str">
        <f t="shared" si="477"/>
        <v>a</v>
      </c>
      <c r="GK102" s="856">
        <f>IF(GA102="-","-",VLOOKUP($A102&amp;"-"&amp;GA$4,'04施策の客観指標'!$A$4:$AY$1029,COLUMN('04施策の客観指標'!$AY:$AY),FALSE))</f>
        <v>1</v>
      </c>
      <c r="GL102" s="856" t="str">
        <f>IF(GB102="-","-",VLOOKUP($A102&amp;"-"&amp;GB$4,'04施策の客観指標'!$A$4:$AY$1029,COLUMN('04施策の客観指標'!$AY:$AY),FALSE))</f>
        <v>-</v>
      </c>
      <c r="GM102" s="856" t="str">
        <f>IF(GC102="-","-",VLOOKUP($A102&amp;"-"&amp;GC$4,'04施策の客観指標'!$A$4:$AY$1029,COLUMN('04施策の客観指標'!$AY:$AY),FALSE))</f>
        <v>-</v>
      </c>
      <c r="GN102" s="856" t="str">
        <f>IF(GD102="-","-",VLOOKUP($A102&amp;"-"&amp;GD$4,'04施策の客観指標'!$A$4:$AY$1029,COLUMN('04施策の客観指標'!$AY:$AY),FALSE))</f>
        <v>-</v>
      </c>
      <c r="GO102" s="856" t="str">
        <f>IF(GE102="-","-",VLOOKUP($A102&amp;"-"&amp;GE$4,'04施策の客観指標'!$A$4:$AY$1029,COLUMN('04施策の客観指標'!$AY:$AY),FALSE))</f>
        <v>-</v>
      </c>
      <c r="GP102" s="856" t="str">
        <f>IF(GF102="-","-",VLOOKUP($A102&amp;"-"&amp;GF$4,'04施策の客観指標'!$A$4:$AY$1029,COLUMN('04施策の客観指標'!$AY:$AY),FALSE))</f>
        <v>-</v>
      </c>
      <c r="GQ102" s="856" t="str">
        <f>IF(GG102="-","-",VLOOKUP($A102&amp;"-"&amp;GG$4,'04施策の客観指標'!$A$4:$AY$1029,COLUMN('04施策の客観指標'!$AY:$AY),FALSE))</f>
        <v>-</v>
      </c>
      <c r="GR102" s="856" t="str">
        <f>IF(GH102="-","-",VLOOKUP($A102&amp;"-"&amp;GH$4,'04施策の客観指標'!$A$4:$AY$1029,COLUMN('04施策の客観指標'!$AY:$AY),FALSE))</f>
        <v>-</v>
      </c>
      <c r="GS102" s="856" t="str">
        <f>IF(GI102="-","-",VLOOKUP($A102&amp;"-"&amp;GI$4,'04施策の客観指標'!$A$4:$AY$1029,COLUMN('04施策の客観指標'!$AY:$AY),FALSE))</f>
        <v>-</v>
      </c>
      <c r="GT102" s="879">
        <f t="shared" si="478"/>
        <v>1</v>
      </c>
      <c r="GU102" s="877">
        <f t="shared" si="479"/>
        <v>4</v>
      </c>
      <c r="GV102" s="878" t="str">
        <f t="shared" si="480"/>
        <v/>
      </c>
      <c r="GW102" s="878" t="str">
        <f t="shared" si="481"/>
        <v/>
      </c>
      <c r="GX102" s="878" t="str">
        <f t="shared" si="482"/>
        <v/>
      </c>
      <c r="GY102" s="878" t="str">
        <f t="shared" si="483"/>
        <v/>
      </c>
      <c r="GZ102" s="878" t="str">
        <f t="shared" si="484"/>
        <v/>
      </c>
      <c r="HA102" s="878" t="str">
        <f t="shared" si="485"/>
        <v/>
      </c>
      <c r="HB102" s="878" t="str">
        <f t="shared" si="486"/>
        <v/>
      </c>
      <c r="HC102" s="878" t="str">
        <f t="shared" si="487"/>
        <v/>
      </c>
      <c r="HD102" s="855">
        <f t="shared" si="488"/>
        <v>1</v>
      </c>
      <c r="HE102" s="877" t="str">
        <f>IF($K102="○",VLOOKUP($C102&amp;"-"&amp;HE$4,'05市民生活実感調査'!$A$3:$BC$218,COLUMN('05市民生活実感調査'!$AS:$AS),FALSE),"-")</f>
        <v>-</v>
      </c>
      <c r="HF102" s="878" t="str">
        <f>IF($L102="○",VLOOKUP($C102&amp;"-"&amp;HF$4,'05市民生活実感調査'!$A$3:$BC$218,COLUMN('05市民生活実感調査'!$AS:$AS),FALSE),"-")</f>
        <v>-</v>
      </c>
      <c r="HG102" s="878" t="str">
        <f>IF($M102="○",VLOOKUP($C102&amp;"-"&amp;HG$4,'05市民生活実感調査'!$A$3:$BC$218,COLUMN('05市民生活実感調査'!$AS:$AS),FALSE),"-")</f>
        <v>-</v>
      </c>
      <c r="HH102" s="878" t="str">
        <f>IF($N102="○",VLOOKUP($C102&amp;"-"&amp;HH$4,'05市民生活実感調査'!$A$3:$BC$218,COLUMN('05市民生活実感調査'!$AS:$AS),FALSE),"-")</f>
        <v>c</v>
      </c>
      <c r="HI102" s="878" t="str">
        <f>IF($O102="○",VLOOKUP($C102&amp;"-"&amp;HI$4,'05市民生活実感調査'!$A$3:$BC$218,COLUMN('05市民生活実感調査'!$AS:$AS),FALSE),"-")</f>
        <v>-</v>
      </c>
      <c r="HJ102" s="878" t="str">
        <f>IF($P102="○",VLOOKUP($C102&amp;"-"&amp;HJ$4,'05市民生活実感調査'!$A$3:$BC$218,COLUMN('05市民生活実感調査'!$AS:$AS),FALSE),"-")</f>
        <v>-</v>
      </c>
      <c r="HK102" s="878" t="str">
        <f>IF($Q102="○",VLOOKUP($C102&amp;"-"&amp;HK$4,'05市民生活実感調査'!$A$3:$BC$218,COLUMN('05市民生活実感調査'!$AS:$AS),FALSE),"-")</f>
        <v>-</v>
      </c>
      <c r="HL102" s="878" t="str">
        <f>IF($R102="○",VLOOKUP($C102&amp;"-"&amp;HL$4,'05市民生活実感調査'!$A$3:$BC$218,COLUMN('05市民生活実感調査'!$AS:$AS),FALSE),"-")</f>
        <v>-</v>
      </c>
      <c r="HM102" s="879" t="str">
        <f t="shared" si="489"/>
        <v>c</v>
      </c>
      <c r="HN102" s="877" t="str">
        <f t="shared" si="490"/>
        <v/>
      </c>
      <c r="HO102" s="878" t="str">
        <f t="shared" si="491"/>
        <v/>
      </c>
      <c r="HP102" s="878" t="str">
        <f t="shared" si="492"/>
        <v/>
      </c>
      <c r="HQ102" s="878">
        <f t="shared" si="493"/>
        <v>2</v>
      </c>
      <c r="HR102" s="878" t="str">
        <f t="shared" si="494"/>
        <v/>
      </c>
      <c r="HS102" s="878" t="str">
        <f t="shared" si="495"/>
        <v/>
      </c>
      <c r="HT102" s="878" t="str">
        <f t="shared" si="496"/>
        <v/>
      </c>
      <c r="HU102" s="878" t="str">
        <f t="shared" si="497"/>
        <v/>
      </c>
      <c r="HV102" s="840">
        <f t="shared" si="498"/>
        <v>0.5</v>
      </c>
      <c r="HW102" s="876" t="str">
        <f t="shared" si="499"/>
        <v>客観指標</v>
      </c>
      <c r="HX102" s="863" t="str">
        <f t="shared" si="500"/>
        <v>客観指標は、高齢者や低所得者等に対して、安全な住まいの供給状況を十分に確保できているかをより直接的に示すものであるため。</v>
      </c>
      <c r="HY102" s="877" t="str">
        <f>VLOOKUP(GJ102&amp;HM102&amp;HW102,プルダウン!$AC$2:$AD$71,2,FALSE)</f>
        <v>B</v>
      </c>
      <c r="HZ102" s="859" t="str">
        <f>VLOOKUP(HY102,プルダウン!$A$1:$B$6,2,FALSE)</f>
        <v>政策の目的がかなり達成されている</v>
      </c>
      <c r="IA102" s="860"/>
      <c r="IB102" s="859"/>
      <c r="IC102" s="889" t="str">
        <f>VLOOKUP($A102&amp;"-"&amp;IC$4,'04施策の客観指標'!$A$4:$AY$1029,COLUMN('04施策の客観指標'!$AW:$AW),FALSE)</f>
        <v>a</v>
      </c>
      <c r="ID102" s="878" t="str">
        <f>VLOOKUP($A102&amp;"-"&amp;ID$4,'04施策の客観指標'!$A$4:$AY$1029,COLUMN('04施策の客観指標'!$AW:$AW),FALSE)</f>
        <v>-</v>
      </c>
      <c r="IE102" s="878" t="str">
        <f>VLOOKUP($A102&amp;"-"&amp;IE$4,'04施策の客観指標'!$A$4:$AY$1029,COLUMN('04施策の客観指標'!$AW:$AW),FALSE)</f>
        <v>-</v>
      </c>
      <c r="IF102" s="878" t="str">
        <f>VLOOKUP($A102&amp;"-"&amp;IF$4,'04施策の客観指標'!$A$4:$AY$1029,COLUMN('04施策の客観指標'!$AW:$AW),FALSE)</f>
        <v>-</v>
      </c>
      <c r="IG102" s="878" t="str">
        <f>VLOOKUP($A102&amp;"-"&amp;IG$4,'04施策の客観指標'!$A$4:$AY$1029,COLUMN('04施策の客観指標'!$AW:$AW),FALSE)</f>
        <v>-</v>
      </c>
      <c r="IH102" s="878" t="str">
        <f>VLOOKUP($A102&amp;"-"&amp;IH$4,'04施策の客観指標'!$A$4:$AY$1029,COLUMN('04施策の客観指標'!$AW:$AW),FALSE)</f>
        <v>-</v>
      </c>
      <c r="II102" s="878" t="str">
        <f>VLOOKUP($A102&amp;"-"&amp;II$4,'04施策の客観指標'!$A$4:$AY$1029,COLUMN('04施策の客観指標'!$AW:$AW),FALSE)</f>
        <v>-</v>
      </c>
      <c r="IJ102" s="878" t="str">
        <f>VLOOKUP($A102&amp;"-"&amp;IJ$4,'04施策の客観指標'!$A$4:$AY$1029,COLUMN('04施策の客観指標'!$AW:$AW),FALSE)</f>
        <v>-</v>
      </c>
      <c r="IK102" s="878" t="str">
        <f>VLOOKUP($A102&amp;"-"&amp;IK$4,'04施策の客観指標'!$A$4:$AY$1029,COLUMN('04施策の客観指標'!$AW:$AW),FALSE)</f>
        <v>-</v>
      </c>
      <c r="IL102" s="879" t="str">
        <f t="shared" si="501"/>
        <v>a</v>
      </c>
      <c r="IM102" s="856">
        <f>IF(IC102="-","-",VLOOKUP($A102&amp;"-"&amp;IC$4,'04施策の客観指標'!$A$4:$AY$1029,COLUMN('04施策の客観指標'!$AY:$AY),FALSE))</f>
        <v>1</v>
      </c>
      <c r="IN102" s="856" t="str">
        <f>IF(ID102="-","-",VLOOKUP($A102&amp;"-"&amp;ID$4,'04施策の客観指標'!$A$4:$AY$1029,COLUMN('04施策の客観指標'!$AY:$AY),FALSE))</f>
        <v>-</v>
      </c>
      <c r="IO102" s="856" t="str">
        <f>IF(IE102="-","-",VLOOKUP($A102&amp;"-"&amp;IE$4,'04施策の客観指標'!$A$4:$AY$1029,COLUMN('04施策の客観指標'!$AY:$AY),FALSE))</f>
        <v>-</v>
      </c>
      <c r="IP102" s="856" t="str">
        <f>IF(IF102="-","-",VLOOKUP($A102&amp;"-"&amp;IF$4,'04施策の客観指標'!$A$4:$AY$1029,COLUMN('04施策の客観指標'!$AY:$AY),FALSE))</f>
        <v>-</v>
      </c>
      <c r="IQ102" s="856" t="str">
        <f>IF(IG102="-","-",VLOOKUP($A102&amp;"-"&amp;IG$4,'04施策の客観指標'!$A$4:$AY$1029,COLUMN('04施策の客観指標'!$AY:$AY),FALSE))</f>
        <v>-</v>
      </c>
      <c r="IR102" s="856" t="str">
        <f>IF(IH102="-","-",VLOOKUP($A102&amp;"-"&amp;IH$4,'04施策の客観指標'!$A$4:$AY$1029,COLUMN('04施策の客観指標'!$AY:$AY),FALSE))</f>
        <v>-</v>
      </c>
      <c r="IS102" s="856" t="str">
        <f>IF(II102="-","-",VLOOKUP($A102&amp;"-"&amp;II$4,'04施策の客観指標'!$A$4:$AY$1029,COLUMN('04施策の客観指標'!$AY:$AY),FALSE))</f>
        <v>-</v>
      </c>
      <c r="IT102" s="856" t="str">
        <f>IF(IJ102="-","-",VLOOKUP($A102&amp;"-"&amp;IJ$4,'04施策の客観指標'!$A$4:$AY$1029,COLUMN('04施策の客観指標'!$AY:$AY),FALSE))</f>
        <v>-</v>
      </c>
      <c r="IU102" s="856" t="str">
        <f>IF(IK102="-","-",VLOOKUP($A102&amp;"-"&amp;IK$4,'04施策の客観指標'!$A$4:$AY$1029,COLUMN('04施策の客観指標'!$AY:$AY),FALSE))</f>
        <v>-</v>
      </c>
      <c r="IV102" s="879">
        <f t="shared" si="502"/>
        <v>1</v>
      </c>
      <c r="IW102" s="877">
        <f t="shared" si="503"/>
        <v>4</v>
      </c>
      <c r="IX102" s="878" t="str">
        <f t="shared" si="504"/>
        <v/>
      </c>
      <c r="IY102" s="878" t="str">
        <f t="shared" si="505"/>
        <v/>
      </c>
      <c r="IZ102" s="878" t="str">
        <f t="shared" si="506"/>
        <v/>
      </c>
      <c r="JA102" s="878" t="str">
        <f t="shared" si="507"/>
        <v/>
      </c>
      <c r="JB102" s="878" t="str">
        <f t="shared" si="508"/>
        <v/>
      </c>
      <c r="JC102" s="878" t="str">
        <f t="shared" si="509"/>
        <v/>
      </c>
      <c r="JD102" s="878" t="str">
        <f t="shared" si="510"/>
        <v/>
      </c>
      <c r="JE102" s="878" t="str">
        <f t="shared" si="511"/>
        <v/>
      </c>
      <c r="JF102" s="855">
        <f t="shared" si="512"/>
        <v>1</v>
      </c>
      <c r="JG102" s="877" t="str">
        <f>IF($K102="○",VLOOKUP($C102&amp;"-"&amp;JG$4,'05市民生活実感調査'!$A$3:$BC$218,COLUMN('05市民生活実感調査'!$BC:$BC),FALSE),"-")</f>
        <v>-</v>
      </c>
      <c r="JH102" s="878" t="str">
        <f>IF($L102="○",VLOOKUP($C102&amp;"-"&amp;JH$4,'05市民生活実感調査'!$A$3:$BC$218,COLUMN('05市民生活実感調査'!$BC:$BC),FALSE),"-")</f>
        <v>-</v>
      </c>
      <c r="JI102" s="878" t="str">
        <f>IF($M102="○",VLOOKUP($C102&amp;"-"&amp;JI$4,'05市民生活実感調査'!$A$3:$BC$218,COLUMN('05市民生活実感調査'!$BC:$BC),FALSE),"-")</f>
        <v>-</v>
      </c>
      <c r="JJ102" s="878" t="str">
        <f>IF($N102="○",VLOOKUP($C102&amp;"-"&amp;JJ$4,'05市民生活実感調査'!$A$3:$BC$218,COLUMN('05市民生活実感調査'!$BC:$BC),FALSE),"-")</f>
        <v>c</v>
      </c>
      <c r="JK102" s="878" t="str">
        <f>IF($O102="○",VLOOKUP($C102&amp;"-"&amp;JK$4,'05市民生活実感調査'!$A$3:$BC$218,COLUMN('05市民生活実感調査'!$BC:$BC),FALSE),"-")</f>
        <v>-</v>
      </c>
      <c r="JL102" s="878" t="str">
        <f>IF($P102="○",VLOOKUP($C102&amp;"-"&amp;JL$4,'05市民生活実感調査'!$A$3:$BC$218,COLUMN('05市民生活実感調査'!$BC:$BC),FALSE),"-")</f>
        <v>-</v>
      </c>
      <c r="JM102" s="878" t="str">
        <f>IF($Q102="○",VLOOKUP($C102&amp;"-"&amp;JM$4,'05市民生活実感調査'!$A$3:$BC$218,COLUMN('05市民生活実感調査'!$BC:$BC),FALSE),"-")</f>
        <v>-</v>
      </c>
      <c r="JN102" s="878" t="str">
        <f>IF($R102="○",VLOOKUP($C102&amp;"-"&amp;JN$4,'05市民生活実感調査'!$A$3:$BC$218,COLUMN('05市民生活実感調査'!$BC:$BC),FALSE),"-")</f>
        <v>-</v>
      </c>
      <c r="JO102" s="879" t="str">
        <f t="shared" si="513"/>
        <v>c</v>
      </c>
      <c r="JP102" s="877" t="str">
        <f t="shared" si="514"/>
        <v/>
      </c>
      <c r="JQ102" s="878" t="str">
        <f t="shared" si="515"/>
        <v/>
      </c>
      <c r="JR102" s="878" t="str">
        <f t="shared" si="516"/>
        <v/>
      </c>
      <c r="JS102" s="878">
        <f t="shared" si="517"/>
        <v>2</v>
      </c>
      <c r="JT102" s="878" t="str">
        <f t="shared" si="518"/>
        <v/>
      </c>
      <c r="JU102" s="878" t="str">
        <f t="shared" si="519"/>
        <v/>
      </c>
      <c r="JV102" s="878" t="str">
        <f t="shared" si="520"/>
        <v/>
      </c>
      <c r="JW102" s="878" t="str">
        <f t="shared" si="521"/>
        <v/>
      </c>
      <c r="JX102" s="840">
        <f t="shared" si="522"/>
        <v>0.5</v>
      </c>
      <c r="JY102" s="876" t="str">
        <f t="shared" si="405"/>
        <v>客観指標</v>
      </c>
      <c r="JZ102" s="863" t="str">
        <f t="shared" si="523"/>
        <v>客観指標は、高齢者や低所得者等に対して、安全な住まいの供給状況を十分に確保できているかをより直接的に示すものであるため。</v>
      </c>
      <c r="KA102" s="877" t="str">
        <f>VLOOKUP(IL102&amp;JO102&amp;JY102,プルダウン!$AC$2:$AD$71,2,FALSE)</f>
        <v>B</v>
      </c>
      <c r="KB102" s="859" t="str">
        <f>VLOOKUP(KA102,プルダウン!$A$1:$B$6,2,FALSE)</f>
        <v>政策の目的がかなり達成されている</v>
      </c>
      <c r="KC102" s="860"/>
      <c r="KD102" s="859"/>
      <c r="KE102" s="883" t="str">
        <f>VLOOKUP($A102&amp;"-"&amp;KE$4,'04施策の客観指標'!$A$4:$AY$1029,COLUMN('04施策の客観指標'!$AX:$AX),FALSE)</f>
        <v>a</v>
      </c>
      <c r="KF102" s="813" t="str">
        <f>VLOOKUP($A102&amp;"-"&amp;KF$4,'04施策の客観指標'!$A$4:$AY$1029,COLUMN('04施策の客観指標'!$AX:$AX),FALSE)</f>
        <v>-</v>
      </c>
      <c r="KG102" s="813" t="str">
        <f>VLOOKUP($A102&amp;"-"&amp;KG$4,'04施策の客観指標'!$A$4:$AY$1029,COLUMN('04施策の客観指標'!$AX:$AX),FALSE)</f>
        <v>-</v>
      </c>
      <c r="KH102" s="813" t="str">
        <f>VLOOKUP($A102&amp;"-"&amp;KH$4,'04施策の客観指標'!$A$4:$AY$1029,COLUMN('04施策の客観指標'!$AX:$AX),FALSE)</f>
        <v>-</v>
      </c>
      <c r="KI102" s="813" t="str">
        <f>VLOOKUP($A102&amp;"-"&amp;KI$4,'04施策の客観指標'!$A$4:$AY$1029,COLUMN('04施策の客観指標'!$AX:$AX),FALSE)</f>
        <v>-</v>
      </c>
      <c r="KJ102" s="813" t="str">
        <f>VLOOKUP($A102&amp;"-"&amp;KJ$4,'04施策の客観指標'!$A$4:$AY$1029,COLUMN('04施策の客観指標'!$AX:$AX),FALSE)</f>
        <v>-</v>
      </c>
      <c r="KK102" s="813" t="str">
        <f>VLOOKUP($A102&amp;"-"&amp;KK$4,'04施策の客観指標'!$A$4:$AY$1029,COLUMN('04施策の客観指標'!$AX:$AX),FALSE)</f>
        <v>-</v>
      </c>
      <c r="KL102" s="813" t="str">
        <f>VLOOKUP($A102&amp;"-"&amp;KL$4,'04施策の客観指標'!$A$4:$AY$1029,COLUMN('04施策の客観指標'!$AX:$AX),FALSE)</f>
        <v>-</v>
      </c>
      <c r="KM102" s="813" t="str">
        <f>VLOOKUP($A102&amp;"-"&amp;KM$4,'04施策の客観指標'!$A$4:$AY$1029,COLUMN('04施策の客観指標'!$AX:$AX),FALSE)</f>
        <v>-</v>
      </c>
      <c r="KN102" s="814" t="str">
        <f t="shared" si="381"/>
        <v>a</v>
      </c>
      <c r="KO102" s="423">
        <f>IF(KE102="-","-",VLOOKUP($A102&amp;"-"&amp;KE$4,'04施策の客観指標'!$A$4:$AY$1029,COLUMN('04施策の客観指標'!$AY:$AY),FALSE))</f>
        <v>1</v>
      </c>
      <c r="KP102" s="423" t="str">
        <f>IF(KF102="-","-",VLOOKUP($A102&amp;"-"&amp;KF$4,'04施策の客観指標'!$A$4:$AY$1029,COLUMN('04施策の客観指標'!$AY:$AY),FALSE))</f>
        <v>-</v>
      </c>
      <c r="KQ102" s="423" t="str">
        <f>IF(KG102="-","-",VLOOKUP($A102&amp;"-"&amp;KG$4,'04施策の客観指標'!$A$4:$AY$1029,COLUMN('04施策の客観指標'!$AY:$AY),FALSE))</f>
        <v>-</v>
      </c>
      <c r="KR102" s="423" t="str">
        <f>IF(KH102="-","-",VLOOKUP($A102&amp;"-"&amp;KH$4,'04施策の客観指標'!$A$4:$AY$1029,COLUMN('04施策の客観指標'!$AY:$AY),FALSE))</f>
        <v>-</v>
      </c>
      <c r="KS102" s="423" t="str">
        <f>IF(KI102="-","-",VLOOKUP($A102&amp;"-"&amp;KI$4,'04施策の客観指標'!$A$4:$AY$1029,COLUMN('04施策の客観指標'!$AY:$AY),FALSE))</f>
        <v>-</v>
      </c>
      <c r="KT102" s="423" t="str">
        <f>IF(KJ102="-","-",VLOOKUP($A102&amp;"-"&amp;KJ$4,'04施策の客観指標'!$A$4:$AY$1029,COLUMN('04施策の客観指標'!$AY:$AY),FALSE))</f>
        <v>-</v>
      </c>
      <c r="KU102" s="423" t="str">
        <f>IF(KK102="-","-",VLOOKUP($A102&amp;"-"&amp;KK$4,'04施策の客観指標'!$A$4:$AY$1029,COLUMN('04施策の客観指標'!$AY:$AY),FALSE))</f>
        <v>-</v>
      </c>
      <c r="KV102" s="423" t="str">
        <f>IF(KL102="-","-",VLOOKUP($A102&amp;"-"&amp;KL$4,'04施策の客観指標'!$A$4:$AY$1029,COLUMN('04施策の客観指標'!$AY:$AY),FALSE))</f>
        <v>-</v>
      </c>
      <c r="KW102" s="423" t="str">
        <f>IF(KM102="-","-",VLOOKUP($A102&amp;"-"&amp;KM$4,'04施策の客観指標'!$A$4:$AY$1029,COLUMN('04施策の客観指標'!$AY:$AY),FALSE))</f>
        <v>-</v>
      </c>
      <c r="KX102" s="234">
        <f t="shared" si="382"/>
        <v>1</v>
      </c>
      <c r="KY102" s="237">
        <f t="shared" si="383"/>
        <v>4</v>
      </c>
      <c r="KZ102" s="187" t="str">
        <f t="shared" si="384"/>
        <v/>
      </c>
      <c r="LA102" s="187" t="str">
        <f t="shared" si="385"/>
        <v/>
      </c>
      <c r="LB102" s="187" t="str">
        <f t="shared" si="386"/>
        <v/>
      </c>
      <c r="LC102" s="187" t="str">
        <f t="shared" si="387"/>
        <v/>
      </c>
      <c r="LD102" s="187" t="str">
        <f t="shared" si="388"/>
        <v/>
      </c>
      <c r="LE102" s="187" t="str">
        <f t="shared" si="389"/>
        <v/>
      </c>
      <c r="LF102" s="187" t="str">
        <f t="shared" si="390"/>
        <v/>
      </c>
      <c r="LG102" s="187" t="str">
        <f t="shared" si="391"/>
        <v/>
      </c>
      <c r="LH102" s="240">
        <f t="shared" si="392"/>
        <v>1</v>
      </c>
      <c r="LI102" s="820" t="str">
        <f>IF($K102="○",VLOOKUP($C102&amp;"-"&amp;LI$4,'05市民生活実感調査'!$A$3:$BM$218,COLUMN('05市民生活実感調査'!$BM:$BM),FALSE),"-")</f>
        <v>-</v>
      </c>
      <c r="LJ102" s="821" t="str">
        <f>IF($L102="○",VLOOKUP($C102&amp;"-"&amp;LJ$4,'05市民生活実感調査'!$A$3:$BM$218,COLUMN('05市民生活実感調査'!$BM:$BM),FALSE),"-")</f>
        <v>-</v>
      </c>
      <c r="LK102" s="821" t="str">
        <f>IF($M102="○",VLOOKUP($C102&amp;"-"&amp;LK$4,'05市民生活実感調査'!$A$3:$BM$218,COLUMN('05市民生活実感調査'!$BM:$BM),FALSE),"-")</f>
        <v>-</v>
      </c>
      <c r="LL102" s="821" t="str">
        <f>IF($N102="○",VLOOKUP($C102&amp;"-"&amp;LL$4,'05市民生活実感調査'!$A$3:$BM$218,COLUMN('05市民生活実感調査'!$BM:$BM),FALSE),"-")</f>
        <v>c</v>
      </c>
      <c r="LM102" s="821" t="str">
        <f>IF($O102="○",VLOOKUP($C102&amp;"-"&amp;LM$4,'05市民生活実感調査'!$A$3:$BM$218,COLUMN('05市民生活実感調査'!$BM:$BM),FALSE),"-")</f>
        <v>-</v>
      </c>
      <c r="LN102" s="821" t="str">
        <f>IF($P102="○",VLOOKUP($C102&amp;"-"&amp;LN$4,'05市民生活実感調査'!$A$3:$BM$218,COLUMN('05市民生活実感調査'!$BM:$BM),FALSE),"-")</f>
        <v>-</v>
      </c>
      <c r="LO102" s="821" t="str">
        <f>IF($Q102="○",VLOOKUP($C102&amp;"-"&amp;LO$4,'05市民生活実感調査'!$A$3:$BM$218,COLUMN('05市民生活実感調査'!$BM:$BM),FALSE),"-")</f>
        <v>-</v>
      </c>
      <c r="LP102" s="821" t="str">
        <f>IF($R102="○",VLOOKUP($C102&amp;"-"&amp;LP$4,'05市民生活実感調査'!$A$3:$BM$218,COLUMN('05市民生活実感調査'!$BM:$BM),FALSE),"-")</f>
        <v>-</v>
      </c>
      <c r="LQ102" s="822" t="str">
        <f t="shared" si="393"/>
        <v>c</v>
      </c>
      <c r="LR102" s="237" t="str">
        <f t="shared" si="394"/>
        <v/>
      </c>
      <c r="LS102" s="187" t="str">
        <f t="shared" si="395"/>
        <v/>
      </c>
      <c r="LT102" s="187" t="str">
        <f t="shared" si="396"/>
        <v/>
      </c>
      <c r="LU102" s="187">
        <f t="shared" si="397"/>
        <v>2</v>
      </c>
      <c r="LV102" s="187" t="str">
        <f t="shared" si="398"/>
        <v/>
      </c>
      <c r="LW102" s="187" t="str">
        <f t="shared" si="399"/>
        <v/>
      </c>
      <c r="LX102" s="187" t="str">
        <f t="shared" si="400"/>
        <v/>
      </c>
      <c r="LY102" s="187" t="str">
        <f t="shared" si="401"/>
        <v/>
      </c>
      <c r="LZ102" s="422">
        <f t="shared" si="402"/>
        <v>0.5</v>
      </c>
      <c r="MA102" s="103" t="str">
        <f t="shared" si="406"/>
        <v>客観指標</v>
      </c>
      <c r="MB102" s="104" t="str">
        <f t="shared" si="403"/>
        <v>客観指標は、高齢者や低所得者等に対して、安全な住まいの供給状況を十分に確保できているかをより直接的に示すものであるため。</v>
      </c>
      <c r="MC102" s="823" t="str">
        <f>VLOOKUP(KN102&amp;LQ102&amp;MA102,プルダウン!$AC$2:$AD$71,2,FALSE)</f>
        <v>B</v>
      </c>
      <c r="MD102" s="824" t="str">
        <f>VLOOKUP(MC102,プルダウン!$A$1:$B$6,2,FALSE)</f>
        <v>政策の目的がかなり達成されている</v>
      </c>
      <c r="ME102" s="91"/>
      <c r="MF102" s="190"/>
    </row>
    <row r="103" spans="1:344" ht="210" customHeight="1">
      <c r="A103" s="231">
        <v>2407</v>
      </c>
      <c r="B103" s="104" t="s">
        <v>255</v>
      </c>
      <c r="C103" s="237">
        <f t="shared" si="407"/>
        <v>24</v>
      </c>
      <c r="D103" s="190" t="str">
        <f>IFERROR(VLOOKUP(C103,プルダウン!$L$2:$M$28,2,FALSE),"-")</f>
        <v>住宅</v>
      </c>
      <c r="E103" s="104"/>
      <c r="F103" s="232" t="s">
        <v>1414</v>
      </c>
      <c r="G103" s="117" t="s">
        <v>1663</v>
      </c>
      <c r="H103" s="91"/>
      <c r="I103" s="117"/>
      <c r="J103" s="104"/>
      <c r="K103" s="420" t="s">
        <v>83</v>
      </c>
      <c r="L103" s="421" t="s">
        <v>383</v>
      </c>
      <c r="M103" s="421" t="s">
        <v>83</v>
      </c>
      <c r="N103" s="421" t="s">
        <v>383</v>
      </c>
      <c r="O103" s="421" t="s">
        <v>83</v>
      </c>
      <c r="P103" s="421" t="s">
        <v>83</v>
      </c>
      <c r="Q103" s="421" t="s">
        <v>83</v>
      </c>
      <c r="R103" s="422" t="s">
        <v>83</v>
      </c>
      <c r="S103" s="877" t="str">
        <f>VLOOKUP($A103&amp;"-"&amp;S$4,'04施策の客観指標'!$A$4:$AY$1029,COLUMN('04施策の客観指標'!$AS:$AS),FALSE)</f>
        <v>a</v>
      </c>
      <c r="T103" s="878" t="str">
        <f>VLOOKUP($A103&amp;"-"&amp;T$4,'04施策の客観指標'!$A$4:$AY$1029,COLUMN('04施策の客観指標'!$AS:$AS),FALSE)</f>
        <v>-</v>
      </c>
      <c r="U103" s="878" t="str">
        <f>VLOOKUP($A103&amp;"-"&amp;U$4,'04施策の客観指標'!$A$4:$AY$1029,COLUMN('04施策の客観指標'!$AS:$AS),FALSE)</f>
        <v>-</v>
      </c>
      <c r="V103" s="878" t="str">
        <f>VLOOKUP($A103&amp;"-"&amp;V$4,'04施策の客観指標'!$A$4:$AY$1029,COLUMN('04施策の客観指標'!$AS:$AS),FALSE)</f>
        <v>-</v>
      </c>
      <c r="W103" s="878" t="str">
        <f>VLOOKUP($A103&amp;"-"&amp;W$4,'04施策の客観指標'!$A$4:$AY$1029,COLUMN('04施策の客観指標'!$AS:$AS),FALSE)</f>
        <v>-</v>
      </c>
      <c r="X103" s="878" t="str">
        <f>VLOOKUP($A103&amp;"-"&amp;X$4,'04施策の客観指標'!$A$4:$AY$1029,COLUMN('04施策の客観指標'!$AS:$AS),FALSE)</f>
        <v>-</v>
      </c>
      <c r="Y103" s="878" t="str">
        <f>VLOOKUP($A103&amp;"-"&amp;Y$4,'04施策の客観指標'!$A$4:$AY$1029,COLUMN('04施策の客観指標'!$AS:$AS),FALSE)</f>
        <v>-</v>
      </c>
      <c r="Z103" s="878" t="str">
        <f>VLOOKUP($A103&amp;"-"&amp;Z$4,'04施策の客観指標'!$A$4:$AY$1029,COLUMN('04施策の客観指標'!$AS:$AS),FALSE)</f>
        <v>-</v>
      </c>
      <c r="AA103" s="852" t="str">
        <f>VLOOKUP($A103&amp;"-"&amp;AA$4,'04施策の客観指標'!$A$4:$AY$1029,COLUMN('04施策の客観指標'!$AS:$AS),FALSE)</f>
        <v>-</v>
      </c>
      <c r="AB103" s="876" t="str">
        <f t="shared" si="408"/>
        <v>a</v>
      </c>
      <c r="AC103" s="856">
        <v>1</v>
      </c>
      <c r="AD103" s="878" t="s">
        <v>83</v>
      </c>
      <c r="AE103" s="878" t="s">
        <v>83</v>
      </c>
      <c r="AF103" s="878" t="s">
        <v>83</v>
      </c>
      <c r="AG103" s="878" t="s">
        <v>83</v>
      </c>
      <c r="AH103" s="878" t="s">
        <v>83</v>
      </c>
      <c r="AI103" s="878" t="s">
        <v>83</v>
      </c>
      <c r="AJ103" s="878" t="s">
        <v>83</v>
      </c>
      <c r="AK103" s="878" t="s">
        <v>83</v>
      </c>
      <c r="AL103" s="879">
        <f t="shared" si="409"/>
        <v>1</v>
      </c>
      <c r="AM103" s="877">
        <f t="shared" si="410"/>
        <v>4</v>
      </c>
      <c r="AN103" s="878" t="str">
        <f t="shared" si="411"/>
        <v/>
      </c>
      <c r="AO103" s="878" t="str">
        <f t="shared" si="412"/>
        <v/>
      </c>
      <c r="AP103" s="878" t="str">
        <f t="shared" si="413"/>
        <v/>
      </c>
      <c r="AQ103" s="878" t="str">
        <f t="shared" si="414"/>
        <v/>
      </c>
      <c r="AR103" s="878" t="str">
        <f t="shared" si="415"/>
        <v/>
      </c>
      <c r="AS103" s="878" t="str">
        <f t="shared" si="416"/>
        <v/>
      </c>
      <c r="AT103" s="878" t="str">
        <f t="shared" si="417"/>
        <v/>
      </c>
      <c r="AU103" s="852" t="str">
        <f t="shared" si="418"/>
        <v/>
      </c>
      <c r="AV103" s="855">
        <f t="shared" si="419"/>
        <v>1</v>
      </c>
      <c r="AW103" s="856" t="str">
        <f>IF($K103="○",VLOOKUP($C103&amp;"-"&amp;AW$4,'05市民生活実感調査'!$A$3:$BC$218,COLUMN('05市民生活実感調査'!$O:$O),FALSE),"-")</f>
        <v>-</v>
      </c>
      <c r="AX103" s="878" t="str">
        <f>IF($L103="○",VLOOKUP($C103&amp;"-"&amp;AX$4,'05市民生活実感調査'!$A$3:$BC$218,COLUMN('05市民生活実感調査'!$O:$O),FALSE),"-")</f>
        <v>b</v>
      </c>
      <c r="AY103" s="878" t="str">
        <f>IF($M103="○",VLOOKUP($C103&amp;"-"&amp;AY$4,'05市民生活実感調査'!$A$3:$BC$218,COLUMN('05市民生活実感調査'!$O:$O),FALSE),"-")</f>
        <v>-</v>
      </c>
      <c r="AZ103" s="878" t="str">
        <f>IF($N103="○",VLOOKUP($C103&amp;"-"&amp;AZ$4,'05市民生活実感調査'!$A$3:$BC$218,COLUMN('05市民生活実感調査'!$O:$O),FALSE),"-")</f>
        <v>c</v>
      </c>
      <c r="BA103" s="878" t="str">
        <f>IF($O103="○",VLOOKUP($C103&amp;"-"&amp;BA$4,'05市民生活実感調査'!$A$3:$BC$218,COLUMN('05市民生活実感調査'!$O:$O),FALSE),"-")</f>
        <v>-</v>
      </c>
      <c r="BB103" s="878" t="str">
        <f>IF($P103="○",VLOOKUP($C103&amp;"-"&amp;BB$4,'05市民生活実感調査'!$A$3:$BC$218,COLUMN('05市民生活実感調査'!$O:$O),FALSE),"-")</f>
        <v>-</v>
      </c>
      <c r="BC103" s="878" t="str">
        <f>IF($Q103="○",VLOOKUP($C103&amp;"-"&amp;BC$4,'05市民生活実感調査'!$A$3:$BC$218,COLUMN('05市民生活実感調査'!$O:$O),FALSE),"-")</f>
        <v>-</v>
      </c>
      <c r="BD103" s="878" t="str">
        <f>IF($R103="○",VLOOKUP($C103&amp;"-"&amp;BD$4,'05市民生活実感調査'!$A$3:$BC$218,COLUMN('05市民生活実感調査'!$O:$O),FALSE),"-")</f>
        <v>-</v>
      </c>
      <c r="BE103" s="879" t="str">
        <f t="shared" si="420"/>
        <v>b</v>
      </c>
      <c r="BF103" s="877" t="str">
        <f t="shared" si="421"/>
        <v/>
      </c>
      <c r="BG103" s="878">
        <f t="shared" si="422"/>
        <v>3</v>
      </c>
      <c r="BH103" s="878" t="str">
        <f t="shared" si="423"/>
        <v/>
      </c>
      <c r="BI103" s="878">
        <f t="shared" si="424"/>
        <v>2</v>
      </c>
      <c r="BJ103" s="878" t="str">
        <f t="shared" si="425"/>
        <v/>
      </c>
      <c r="BK103" s="878" t="str">
        <f t="shared" si="426"/>
        <v/>
      </c>
      <c r="BL103" s="878" t="str">
        <f t="shared" si="427"/>
        <v/>
      </c>
      <c r="BM103" s="878" t="str">
        <f t="shared" si="428"/>
        <v/>
      </c>
      <c r="BN103" s="840">
        <f t="shared" si="429"/>
        <v>0.625</v>
      </c>
      <c r="BO103" s="880" t="s">
        <v>122</v>
      </c>
      <c r="BP103" s="863" t="s">
        <v>1948</v>
      </c>
      <c r="BQ103" s="877" t="s">
        <v>312</v>
      </c>
      <c r="BR103" s="887" t="str">
        <f>VLOOKUP(BQ103,プルダウン!$A$1:$B$6,2,FALSE)</f>
        <v>政策の目的が十分に達成されている</v>
      </c>
      <c r="BS103" s="860"/>
      <c r="BT103" s="887"/>
      <c r="BU103" s="863" t="s">
        <v>1460</v>
      </c>
      <c r="BV103" s="891" t="s">
        <v>1762</v>
      </c>
      <c r="BW103" s="889" t="str">
        <f>VLOOKUP($A103&amp;"-"&amp;BW$4,'04施策の客観指標'!$A$4:$AY$1029,COLUMN('04施策の客観指標'!$AT:$AT),FALSE)</f>
        <v>a</v>
      </c>
      <c r="BX103" s="878" t="str">
        <f>VLOOKUP($A103&amp;"-"&amp;BX$4,'04施策の客観指標'!$A$4:$AY$1029,COLUMN('04施策の客観指標'!$AT:$AT),FALSE)</f>
        <v>-</v>
      </c>
      <c r="BY103" s="878" t="str">
        <f>VLOOKUP($A103&amp;"-"&amp;BY$4,'04施策の客観指標'!$A$4:$AY$1029,COLUMN('04施策の客観指標'!$AT:$AT),FALSE)</f>
        <v>-</v>
      </c>
      <c r="BZ103" s="878" t="str">
        <f>VLOOKUP($A103&amp;"-"&amp;BZ$4,'04施策の客観指標'!$A$4:$AY$1029,COLUMN('04施策の客観指標'!$AT:$AT),FALSE)</f>
        <v>-</v>
      </c>
      <c r="CA103" s="878" t="str">
        <f>VLOOKUP($A103&amp;"-"&amp;CA$4,'04施策の客観指標'!$A$4:$AY$1029,COLUMN('04施策の客観指標'!$AT:$AT),FALSE)</f>
        <v>-</v>
      </c>
      <c r="CB103" s="878" t="str">
        <f>VLOOKUP($A103&amp;"-"&amp;CB$4,'04施策の客観指標'!$A$4:$AY$1029,COLUMN('04施策の客観指標'!$AT:$AT),FALSE)</f>
        <v>-</v>
      </c>
      <c r="CC103" s="878" t="str">
        <f>VLOOKUP($A103&amp;"-"&amp;CC$4,'04施策の客観指標'!$A$4:$AY$1029,COLUMN('04施策の客観指標'!$AT:$AT),FALSE)</f>
        <v>-</v>
      </c>
      <c r="CD103" s="878" t="str">
        <f>VLOOKUP($A103&amp;"-"&amp;CD$4,'04施策の客観指標'!$A$4:$AY$1029,COLUMN('04施策の客観指標'!$AT:$AT),FALSE)</f>
        <v>-</v>
      </c>
      <c r="CE103" s="852" t="str">
        <f>VLOOKUP($A103&amp;"-"&amp;CE$4,'04施策の客観指標'!$A$4:$AY$1029,COLUMN('04施策の客観指標'!$AT:$AT),FALSE)</f>
        <v>-</v>
      </c>
      <c r="CF103" s="879" t="str">
        <f t="shared" si="430"/>
        <v>a</v>
      </c>
      <c r="CG103" s="856">
        <f>IF(BW103="-","-",VLOOKUP($A103&amp;"-"&amp;BW$4,'04施策の客観指標'!$A$4:$AY$1029,COLUMN('04施策の客観指標'!$AY:$AY),FALSE))</f>
        <v>1</v>
      </c>
      <c r="CH103" s="856" t="str">
        <f>IF(BX103="-","-",VLOOKUP($A103&amp;"-"&amp;BX$4,'04施策の客観指標'!$A$4:$AY$1029,COLUMN('04施策の客観指標'!$AY:$AY),FALSE))</f>
        <v>-</v>
      </c>
      <c r="CI103" s="856" t="str">
        <f>IF(BY103="-","-",VLOOKUP($A103&amp;"-"&amp;BY$4,'04施策の客観指標'!$A$4:$AY$1029,COLUMN('04施策の客観指標'!$AY:$AY),FALSE))</f>
        <v>-</v>
      </c>
      <c r="CJ103" s="856" t="str">
        <f>IF(BZ103="-","-",VLOOKUP($A103&amp;"-"&amp;BZ$4,'04施策の客観指標'!$A$4:$AY$1029,COLUMN('04施策の客観指標'!$AY:$AY),FALSE))</f>
        <v>-</v>
      </c>
      <c r="CK103" s="856" t="str">
        <f>IF(CA103="-","-",VLOOKUP($A103&amp;"-"&amp;CA$4,'04施策の客観指標'!$A$4:$AY$1029,COLUMN('04施策の客観指標'!$AY:$AY),FALSE))</f>
        <v>-</v>
      </c>
      <c r="CL103" s="856" t="str">
        <f>IF(CB103="-","-",VLOOKUP($A103&amp;"-"&amp;CB$4,'04施策の客観指標'!$A$4:$AY$1029,COLUMN('04施策の客観指標'!$AY:$AY),FALSE))</f>
        <v>-</v>
      </c>
      <c r="CM103" s="856" t="str">
        <f>IF(CC103="-","-",VLOOKUP($A103&amp;"-"&amp;CC$4,'04施策の客観指標'!$A$4:$AY$1029,COLUMN('04施策の客観指標'!$AY:$AY),FALSE))</f>
        <v>-</v>
      </c>
      <c r="CN103" s="856" t="str">
        <f>IF(CD103="-","-",VLOOKUP($A103&amp;"-"&amp;CD$4,'04施策の客観指標'!$A$4:$AY$1029,COLUMN('04施策の客観指標'!$AY:$AY),FALSE))</f>
        <v>-</v>
      </c>
      <c r="CO103" s="856" t="str">
        <f>IF(CE103="-","-",VLOOKUP($A103&amp;"-"&amp;CE$4,'04施策の客観指標'!$A$4:$AY$1029,COLUMN('04施策の客観指標'!$AY:$AY),FALSE))</f>
        <v>-</v>
      </c>
      <c r="CP103" s="879">
        <f t="shared" si="431"/>
        <v>1</v>
      </c>
      <c r="CQ103" s="877">
        <f t="shared" si="432"/>
        <v>4</v>
      </c>
      <c r="CR103" s="878" t="str">
        <f t="shared" si="433"/>
        <v/>
      </c>
      <c r="CS103" s="878" t="str">
        <f t="shared" si="434"/>
        <v/>
      </c>
      <c r="CT103" s="878" t="str">
        <f t="shared" si="435"/>
        <v/>
      </c>
      <c r="CU103" s="878" t="str">
        <f t="shared" si="436"/>
        <v/>
      </c>
      <c r="CV103" s="878" t="str">
        <f t="shared" si="437"/>
        <v/>
      </c>
      <c r="CW103" s="878" t="str">
        <f t="shared" si="438"/>
        <v/>
      </c>
      <c r="CX103" s="878" t="str">
        <f t="shared" si="439"/>
        <v/>
      </c>
      <c r="CY103" s="878" t="str">
        <f t="shared" si="440"/>
        <v/>
      </c>
      <c r="CZ103" s="855">
        <f t="shared" si="441"/>
        <v>1</v>
      </c>
      <c r="DA103" s="877" t="str">
        <f>IF($K103="○",VLOOKUP($C103&amp;"-"&amp;DA$4,'05市民生活実感調査'!$A$3:$BC$218,COLUMN('05市民生活実感調査'!$Y:$Y),FALSE),"-")</f>
        <v>-</v>
      </c>
      <c r="DB103" s="878" t="str">
        <f>IF($L103="○",VLOOKUP($C103&amp;"-"&amp;DB$4,'05市民生活実感調査'!$A$3:$BC$218,COLUMN('05市民生活実感調査'!$Y:$Y),FALSE),"-")</f>
        <v>b</v>
      </c>
      <c r="DC103" s="878" t="str">
        <f>IF($M103="○",VLOOKUP($C103&amp;"-"&amp;DC$4,'05市民生活実感調査'!$A$3:$BC$218,COLUMN('05市民生活実感調査'!$Y:$Y),FALSE),"-")</f>
        <v>-</v>
      </c>
      <c r="DD103" s="878" t="str">
        <f>IF($N103="○",VLOOKUP($C103&amp;"-"&amp;DD$4,'05市民生活実感調査'!$A$3:$BC$218,COLUMN('05市民生活実感調査'!$Y:$Y),FALSE),"-")</f>
        <v>c</v>
      </c>
      <c r="DE103" s="878" t="str">
        <f>IF($O103="○",VLOOKUP($C103&amp;"-"&amp;DE$4,'05市民生活実感調査'!$A$3:$BC$218,COLUMN('05市民生活実感調査'!$Y:$Y),FALSE),"-")</f>
        <v>-</v>
      </c>
      <c r="DF103" s="878" t="str">
        <f>IF($P103="○",VLOOKUP($C103&amp;"-"&amp;DF$4,'05市民生活実感調査'!$A$3:$BC$218,COLUMN('05市民生活実感調査'!$Y:$Y),FALSE),"-")</f>
        <v>-</v>
      </c>
      <c r="DG103" s="878" t="str">
        <f>IF($Q103="○",VLOOKUP($C103&amp;"-"&amp;DG$4,'05市民生活実感調査'!$A$3:$BC$218,COLUMN('05市民生活実感調査'!$Y:$Y),FALSE),"-")</f>
        <v>-</v>
      </c>
      <c r="DH103" s="878" t="str">
        <f>IF($R103="○",VLOOKUP($C103&amp;"-"&amp;DH$4,'05市民生活実感調査'!$A$3:$BC$218,COLUMN('05市民生活実感調査'!$Y:$Y),FALSE),"-")</f>
        <v>-</v>
      </c>
      <c r="DI103" s="879" t="str">
        <f t="shared" si="442"/>
        <v>b</v>
      </c>
      <c r="DJ103" s="877" t="str">
        <f t="shared" si="443"/>
        <v/>
      </c>
      <c r="DK103" s="878">
        <f t="shared" si="444"/>
        <v>3</v>
      </c>
      <c r="DL103" s="878" t="str">
        <f t="shared" si="445"/>
        <v/>
      </c>
      <c r="DM103" s="878">
        <f t="shared" si="446"/>
        <v>2</v>
      </c>
      <c r="DN103" s="878" t="str">
        <f t="shared" si="524"/>
        <v/>
      </c>
      <c r="DO103" s="878" t="str">
        <f t="shared" si="447"/>
        <v/>
      </c>
      <c r="DP103" s="878" t="str">
        <f t="shared" si="448"/>
        <v/>
      </c>
      <c r="DQ103" s="878" t="str">
        <f t="shared" si="449"/>
        <v/>
      </c>
      <c r="DR103" s="840">
        <f t="shared" si="450"/>
        <v>0.625</v>
      </c>
      <c r="DS103" s="876" t="str">
        <f t="shared" si="451"/>
        <v>客観指標</v>
      </c>
      <c r="DT103" s="863" t="str">
        <f t="shared" si="452"/>
        <v>客観指標は、市営住宅団地における計画的な再生に向けた取組の進ちょくを端的に示すものであるため。</v>
      </c>
      <c r="DU103" s="877" t="str">
        <f>VLOOKUP(CF103&amp;DI103&amp;DS103,プルダウン!$AC$2:$AD$71,2,FALSE)</f>
        <v>A</v>
      </c>
      <c r="DV103" s="859" t="str">
        <f>VLOOKUP(DU103,プルダウン!$A$1:$B$6,2,FALSE)</f>
        <v>政策の目的が十分に達成されている</v>
      </c>
      <c r="DW103" s="860"/>
      <c r="DX103" s="859"/>
      <c r="DY103" s="889" t="str">
        <f>VLOOKUP($A103&amp;"-"&amp;DY$4,'04施策の客観指標'!$A$4:$AY$1029,COLUMN('04施策の客観指標'!$AU:$AU),FALSE)</f>
        <v>b</v>
      </c>
      <c r="DZ103" s="878" t="str">
        <f>VLOOKUP($A103&amp;"-"&amp;DZ$4,'04施策の客観指標'!$A$4:$AY$1029,COLUMN('04施策の客観指標'!$AU:$AU),FALSE)</f>
        <v>-</v>
      </c>
      <c r="EA103" s="878" t="str">
        <f>VLOOKUP($A103&amp;"-"&amp;EA$4,'04施策の客観指標'!$A$4:$AY$1029,COLUMN('04施策の客観指標'!$AU:$AU),FALSE)</f>
        <v>-</v>
      </c>
      <c r="EB103" s="878" t="str">
        <f>VLOOKUP($A103&amp;"-"&amp;EB$4,'04施策の客観指標'!$A$4:$AY$1029,COLUMN('04施策の客観指標'!$AU:$AU),FALSE)</f>
        <v>-</v>
      </c>
      <c r="EC103" s="878" t="str">
        <f>VLOOKUP($A103&amp;"-"&amp;EC$4,'04施策の客観指標'!$A$4:$AY$1029,COLUMN('04施策の客観指標'!$AU:$AU),FALSE)</f>
        <v>-</v>
      </c>
      <c r="ED103" s="878" t="str">
        <f>VLOOKUP($A103&amp;"-"&amp;ED$4,'04施策の客観指標'!$A$4:$AY$1029,COLUMN('04施策の客観指標'!$AU:$AU),FALSE)</f>
        <v>-</v>
      </c>
      <c r="EE103" s="878" t="str">
        <f>VLOOKUP($A103&amp;"-"&amp;EE$4,'04施策の客観指標'!$A$4:$AY$1029,COLUMN('04施策の客観指標'!$AU:$AU),FALSE)</f>
        <v>-</v>
      </c>
      <c r="EF103" s="878" t="str">
        <f>VLOOKUP($A103&amp;"-"&amp;EF$4,'04施策の客観指標'!$A$4:$AY$1029,COLUMN('04施策の客観指標'!$AU:$AU),FALSE)</f>
        <v>-</v>
      </c>
      <c r="EG103" s="878" t="str">
        <f>VLOOKUP($A103&amp;"-"&amp;EG$4,'04施策の客観指標'!$A$4:$AY$1029,COLUMN('04施策の客観指標'!$AU:$AU),FALSE)</f>
        <v>-</v>
      </c>
      <c r="EH103" s="879" t="str">
        <f t="shared" si="453"/>
        <v>b</v>
      </c>
      <c r="EI103" s="895">
        <f>IF(DY103="-","-",VLOOKUP($A103&amp;"-"&amp;DY$4,'04施策の客観指標'!$A$4:$AY$1029,COLUMN('04施策の客観指標'!$AY:$AY),FALSE))</f>
        <v>1</v>
      </c>
      <c r="EJ103" s="895" t="str">
        <f>IF(DZ103="-","-",VLOOKUP($A103&amp;"-"&amp;DZ$4,'04施策の客観指標'!$A$4:$AY$1029,COLUMN('04施策の客観指標'!$AY:$AY),FALSE))</f>
        <v>-</v>
      </c>
      <c r="EK103" s="895" t="str">
        <f>IF(EA103="-","-",VLOOKUP($A103&amp;"-"&amp;EA$4,'04施策の客観指標'!$A$4:$AY$1029,COLUMN('04施策の客観指標'!$AY:$AY),FALSE))</f>
        <v>-</v>
      </c>
      <c r="EL103" s="895" t="str">
        <f>IF(EB103="-","-",VLOOKUP($A103&amp;"-"&amp;EB$4,'04施策の客観指標'!$A$4:$AY$1029,COLUMN('04施策の客観指標'!$AY:$AY),FALSE))</f>
        <v>-</v>
      </c>
      <c r="EM103" s="895" t="str">
        <f>IF(EC103="-","-",VLOOKUP($A103&amp;"-"&amp;EC$4,'04施策の客観指標'!$A$4:$AY$1029,COLUMN('04施策の客観指標'!$AY:$AY),FALSE))</f>
        <v>-</v>
      </c>
      <c r="EN103" s="895" t="str">
        <f>IF(ED103="-","-",VLOOKUP($A103&amp;"-"&amp;ED$4,'04施策の客観指標'!$A$4:$AY$1029,COLUMN('04施策の客観指標'!$AY:$AY),FALSE))</f>
        <v>-</v>
      </c>
      <c r="EO103" s="895" t="str">
        <f>IF(EE103="-","-",VLOOKUP($A103&amp;"-"&amp;EE$4,'04施策の客観指標'!$A$4:$AY$1029,COLUMN('04施策の客観指標'!$AY:$AY),FALSE))</f>
        <v>-</v>
      </c>
      <c r="EP103" s="895" t="str">
        <f>IF(EF103="-","-",VLOOKUP($A103&amp;"-"&amp;EF$4,'04施策の客観指標'!$A$4:$AY$1029,COLUMN('04施策の客観指標'!$AY:$AY),FALSE))</f>
        <v>-</v>
      </c>
      <c r="EQ103" s="895" t="str">
        <f>IF(EG103="-","-",VLOOKUP($A103&amp;"-"&amp;EG$4,'04施策の客観指標'!$A$4:$AY$1029,COLUMN('04施策の客観指標'!$AY:$AY),FALSE))</f>
        <v>-</v>
      </c>
      <c r="ER103" s="879">
        <f t="shared" si="454"/>
        <v>1</v>
      </c>
      <c r="ES103" s="877">
        <f t="shared" si="455"/>
        <v>3</v>
      </c>
      <c r="ET103" s="878" t="str">
        <f t="shared" si="456"/>
        <v/>
      </c>
      <c r="EU103" s="878" t="str">
        <f t="shared" si="457"/>
        <v/>
      </c>
      <c r="EV103" s="878" t="str">
        <f t="shared" si="458"/>
        <v/>
      </c>
      <c r="EW103" s="878" t="str">
        <f t="shared" si="459"/>
        <v/>
      </c>
      <c r="EX103" s="878" t="str">
        <f t="shared" si="460"/>
        <v/>
      </c>
      <c r="EY103" s="878" t="str">
        <f t="shared" si="461"/>
        <v/>
      </c>
      <c r="EZ103" s="878" t="str">
        <f t="shared" si="462"/>
        <v/>
      </c>
      <c r="FA103" s="878" t="str">
        <f t="shared" si="463"/>
        <v/>
      </c>
      <c r="FB103" s="855">
        <f t="shared" si="464"/>
        <v>0.75</v>
      </c>
      <c r="FC103" s="877" t="str">
        <f>IF($K103="○",VLOOKUP($C103&amp;"-"&amp;FC$4,'05市民生活実感調査'!$A$3:$BC$218,COLUMN('05市民生活実感調査'!$AI:$AI),FALSE),"-")</f>
        <v>-</v>
      </c>
      <c r="FD103" s="878" t="str">
        <f>IF($L103="○",VLOOKUP($C103&amp;"-"&amp;FD$4,'05市民生活実感調査'!$A$3:$BC$218,COLUMN('05市民生活実感調査'!$AI:$AI),FALSE),"-")</f>
        <v>c</v>
      </c>
      <c r="FE103" s="878" t="str">
        <f>IF($M103="○",VLOOKUP($C103&amp;"-"&amp;FE$4,'05市民生活実感調査'!$A$3:$BC$218,COLUMN('05市民生活実感調査'!$AI:$AI),FALSE),"-")</f>
        <v>-</v>
      </c>
      <c r="FF103" s="878" t="str">
        <f>IF($N103="○",VLOOKUP($C103&amp;"-"&amp;FF$4,'05市民生活実感調査'!$A$3:$BC$218,COLUMN('05市民生活実感調査'!$AI:$AI),FALSE),"-")</f>
        <v>c</v>
      </c>
      <c r="FG103" s="878" t="str">
        <f>IF($O103="○",VLOOKUP($C103&amp;"-"&amp;FG$4,'05市民生活実感調査'!$A$3:$BC$218,COLUMN('05市民生活実感調査'!$AI:$AI),FALSE),"-")</f>
        <v>-</v>
      </c>
      <c r="FH103" s="878" t="str">
        <f>IF($P103="○",VLOOKUP($C103&amp;"-"&amp;FH$4,'05市民生活実感調査'!$A$3:$BC$218,COLUMN('05市民生活実感調査'!$AI:$AI),FALSE),"-")</f>
        <v>-</v>
      </c>
      <c r="FI103" s="878" t="str">
        <f>IF($Q103="○",VLOOKUP($C103&amp;"-"&amp;FI$4,'05市民生活実感調査'!$A$3:$BC$218,COLUMN('05市民生活実感調査'!$AI:$AI),FALSE),"-")</f>
        <v>-</v>
      </c>
      <c r="FJ103" s="878" t="str">
        <f>IF($R103="○",VLOOKUP($C103&amp;"-"&amp;FJ$4,'05市民生活実感調査'!$A$3:$BC$218,COLUMN('05市民生活実感調査'!$AI:$AI),FALSE),"-")</f>
        <v>-</v>
      </c>
      <c r="FK103" s="879" t="str">
        <f t="shared" si="465"/>
        <v>c</v>
      </c>
      <c r="FL103" s="877" t="str">
        <f t="shared" si="466"/>
        <v/>
      </c>
      <c r="FM103" s="878">
        <f t="shared" si="467"/>
        <v>2</v>
      </c>
      <c r="FN103" s="878" t="str">
        <f t="shared" si="468"/>
        <v/>
      </c>
      <c r="FO103" s="878">
        <f t="shared" si="469"/>
        <v>2</v>
      </c>
      <c r="FP103" s="878" t="str">
        <f t="shared" si="470"/>
        <v/>
      </c>
      <c r="FQ103" s="878" t="str">
        <f t="shared" si="471"/>
        <v/>
      </c>
      <c r="FR103" s="878" t="str">
        <f t="shared" si="472"/>
        <v/>
      </c>
      <c r="FS103" s="878" t="str">
        <f t="shared" si="473"/>
        <v/>
      </c>
      <c r="FT103" s="840">
        <f t="shared" si="474"/>
        <v>0.5</v>
      </c>
      <c r="FU103" s="876" t="str">
        <f t="shared" si="475"/>
        <v>客観指標</v>
      </c>
      <c r="FV103" s="863" t="str">
        <f t="shared" si="476"/>
        <v>客観指標は、市営住宅団地における計画的な再生に向けた取組の進ちょくを端的に示すものであるため。</v>
      </c>
      <c r="FW103" s="877" t="str">
        <f>VLOOKUP(EH103&amp;FK103&amp;FU103,プルダウン!$AC$2:$AD$71,2,FALSE)</f>
        <v>B</v>
      </c>
      <c r="FX103" s="859" t="str">
        <f>VLOOKUP(FW103,プルダウン!$A$1:$B$6,2,FALSE)</f>
        <v>政策の目的がかなり達成されている</v>
      </c>
      <c r="FY103" s="860"/>
      <c r="FZ103" s="859"/>
      <c r="GA103" s="889" t="str">
        <f>VLOOKUP($A103&amp;"-"&amp;GA$4,'04施策の客観指標'!$A$4:$AY$1029,COLUMN('04施策の客観指標'!$AV:$AV),FALSE)</f>
        <v>c</v>
      </c>
      <c r="GB103" s="878" t="str">
        <f>VLOOKUP($A103&amp;"-"&amp;GB$4,'04施策の客観指標'!$A$4:$AY$1029,COLUMN('04施策の客観指標'!$AV:$AV),FALSE)</f>
        <v>-</v>
      </c>
      <c r="GC103" s="878" t="str">
        <f>VLOOKUP($A103&amp;"-"&amp;GC$4,'04施策の客観指標'!$A$4:$AY$1029,COLUMN('04施策の客観指標'!$AV:$AV),FALSE)</f>
        <v>-</v>
      </c>
      <c r="GD103" s="878" t="str">
        <f>VLOOKUP($A103&amp;"-"&amp;GD$4,'04施策の客観指標'!$A$4:$AY$1029,COLUMN('04施策の客観指標'!$AV:$AV),FALSE)</f>
        <v>-</v>
      </c>
      <c r="GE103" s="878" t="str">
        <f>VLOOKUP($A103&amp;"-"&amp;GE$4,'04施策の客観指標'!$A$4:$AY$1029,COLUMN('04施策の客観指標'!$AV:$AV),FALSE)</f>
        <v>-</v>
      </c>
      <c r="GF103" s="878" t="str">
        <f>VLOOKUP($A103&amp;"-"&amp;GF$4,'04施策の客観指標'!$A$4:$AY$1029,COLUMN('04施策の客観指標'!$AV:$AV),FALSE)</f>
        <v>-</v>
      </c>
      <c r="GG103" s="878" t="str">
        <f>VLOOKUP($A103&amp;"-"&amp;GG$4,'04施策の客観指標'!$A$4:$AY$1029,COLUMN('04施策の客観指標'!$AV:$AV),FALSE)</f>
        <v>-</v>
      </c>
      <c r="GH103" s="878" t="str">
        <f>VLOOKUP($A103&amp;"-"&amp;GH$4,'04施策の客観指標'!$A$4:$AY$1029,COLUMN('04施策の客観指標'!$AV:$AV),FALSE)</f>
        <v>-</v>
      </c>
      <c r="GI103" s="878" t="str">
        <f>VLOOKUP($A103&amp;"-"&amp;GI$4,'04施策の客観指標'!$A$4:$AY$1029,COLUMN('04施策の客観指標'!$AV:$AV),FALSE)</f>
        <v>-</v>
      </c>
      <c r="GJ103" s="879" t="str">
        <f t="shared" si="477"/>
        <v>c</v>
      </c>
      <c r="GK103" s="856">
        <f>IF(GA103="-","-",VLOOKUP($A103&amp;"-"&amp;GA$4,'04施策の客観指標'!$A$4:$AY$1029,COLUMN('04施策の客観指標'!$AY:$AY),FALSE))</f>
        <v>1</v>
      </c>
      <c r="GL103" s="856" t="str">
        <f>IF(GB103="-","-",VLOOKUP($A103&amp;"-"&amp;GB$4,'04施策の客観指標'!$A$4:$AY$1029,COLUMN('04施策の客観指標'!$AY:$AY),FALSE))</f>
        <v>-</v>
      </c>
      <c r="GM103" s="856" t="str">
        <f>IF(GC103="-","-",VLOOKUP($A103&amp;"-"&amp;GC$4,'04施策の客観指標'!$A$4:$AY$1029,COLUMN('04施策の客観指標'!$AY:$AY),FALSE))</f>
        <v>-</v>
      </c>
      <c r="GN103" s="856" t="str">
        <f>IF(GD103="-","-",VLOOKUP($A103&amp;"-"&amp;GD$4,'04施策の客観指標'!$A$4:$AY$1029,COLUMN('04施策の客観指標'!$AY:$AY),FALSE))</f>
        <v>-</v>
      </c>
      <c r="GO103" s="856" t="str">
        <f>IF(GE103="-","-",VLOOKUP($A103&amp;"-"&amp;GE$4,'04施策の客観指標'!$A$4:$AY$1029,COLUMN('04施策の客観指標'!$AY:$AY),FALSE))</f>
        <v>-</v>
      </c>
      <c r="GP103" s="856" t="str">
        <f>IF(GF103="-","-",VLOOKUP($A103&amp;"-"&amp;GF$4,'04施策の客観指標'!$A$4:$AY$1029,COLUMN('04施策の客観指標'!$AY:$AY),FALSE))</f>
        <v>-</v>
      </c>
      <c r="GQ103" s="856" t="str">
        <f>IF(GG103="-","-",VLOOKUP($A103&amp;"-"&amp;GG$4,'04施策の客観指標'!$A$4:$AY$1029,COLUMN('04施策の客観指標'!$AY:$AY),FALSE))</f>
        <v>-</v>
      </c>
      <c r="GR103" s="856" t="str">
        <f>IF(GH103="-","-",VLOOKUP($A103&amp;"-"&amp;GH$4,'04施策の客観指標'!$A$4:$AY$1029,COLUMN('04施策の客観指標'!$AY:$AY),FALSE))</f>
        <v>-</v>
      </c>
      <c r="GS103" s="856" t="str">
        <f>IF(GI103="-","-",VLOOKUP($A103&amp;"-"&amp;GI$4,'04施策の客観指標'!$A$4:$AY$1029,COLUMN('04施策の客観指標'!$AY:$AY),FALSE))</f>
        <v>-</v>
      </c>
      <c r="GT103" s="879">
        <f t="shared" si="478"/>
        <v>1</v>
      </c>
      <c r="GU103" s="877">
        <f t="shared" si="479"/>
        <v>2</v>
      </c>
      <c r="GV103" s="878" t="str">
        <f t="shared" si="480"/>
        <v/>
      </c>
      <c r="GW103" s="878" t="str">
        <f t="shared" si="481"/>
        <v/>
      </c>
      <c r="GX103" s="878" t="str">
        <f t="shared" si="482"/>
        <v/>
      </c>
      <c r="GY103" s="878" t="str">
        <f t="shared" si="483"/>
        <v/>
      </c>
      <c r="GZ103" s="878" t="str">
        <f t="shared" si="484"/>
        <v/>
      </c>
      <c r="HA103" s="878" t="str">
        <f t="shared" si="485"/>
        <v/>
      </c>
      <c r="HB103" s="878" t="str">
        <f t="shared" si="486"/>
        <v/>
      </c>
      <c r="HC103" s="878" t="str">
        <f t="shared" si="487"/>
        <v/>
      </c>
      <c r="HD103" s="855">
        <f t="shared" si="488"/>
        <v>0.5</v>
      </c>
      <c r="HE103" s="877" t="str">
        <f>IF($K103="○",VLOOKUP($C103&amp;"-"&amp;HE$4,'05市民生活実感調査'!$A$3:$BC$218,COLUMN('05市民生活実感調査'!$AS:$AS),FALSE),"-")</f>
        <v>-</v>
      </c>
      <c r="HF103" s="878" t="str">
        <f>IF($L103="○",VLOOKUP($C103&amp;"-"&amp;HF$4,'05市民生活実感調査'!$A$3:$BC$218,COLUMN('05市民生活実感調査'!$AS:$AS),FALSE),"-")</f>
        <v>c</v>
      </c>
      <c r="HG103" s="878" t="str">
        <f>IF($M103="○",VLOOKUP($C103&amp;"-"&amp;HG$4,'05市民生活実感調査'!$A$3:$BC$218,COLUMN('05市民生活実感調査'!$AS:$AS),FALSE),"-")</f>
        <v>-</v>
      </c>
      <c r="HH103" s="878" t="str">
        <f>IF($N103="○",VLOOKUP($C103&amp;"-"&amp;HH$4,'05市民生活実感調査'!$A$3:$BC$218,COLUMN('05市民生活実感調査'!$AS:$AS),FALSE),"-")</f>
        <v>c</v>
      </c>
      <c r="HI103" s="878" t="str">
        <f>IF($O103="○",VLOOKUP($C103&amp;"-"&amp;HI$4,'05市民生活実感調査'!$A$3:$BC$218,COLUMN('05市民生活実感調査'!$AS:$AS),FALSE),"-")</f>
        <v>-</v>
      </c>
      <c r="HJ103" s="878" t="str">
        <f>IF($P103="○",VLOOKUP($C103&amp;"-"&amp;HJ$4,'05市民生活実感調査'!$A$3:$BC$218,COLUMN('05市民生活実感調査'!$AS:$AS),FALSE),"-")</f>
        <v>-</v>
      </c>
      <c r="HK103" s="878" t="str">
        <f>IF($Q103="○",VLOOKUP($C103&amp;"-"&amp;HK$4,'05市民生活実感調査'!$A$3:$BC$218,COLUMN('05市民生活実感調査'!$AS:$AS),FALSE),"-")</f>
        <v>-</v>
      </c>
      <c r="HL103" s="878" t="str">
        <f>IF($R103="○",VLOOKUP($C103&amp;"-"&amp;HL$4,'05市民生活実感調査'!$A$3:$BC$218,COLUMN('05市民生活実感調査'!$AS:$AS),FALSE),"-")</f>
        <v>-</v>
      </c>
      <c r="HM103" s="879" t="str">
        <f t="shared" si="489"/>
        <v>c</v>
      </c>
      <c r="HN103" s="877" t="str">
        <f t="shared" si="490"/>
        <v/>
      </c>
      <c r="HO103" s="878">
        <f t="shared" si="491"/>
        <v>2</v>
      </c>
      <c r="HP103" s="878" t="str">
        <f t="shared" si="492"/>
        <v/>
      </c>
      <c r="HQ103" s="878">
        <f t="shared" si="493"/>
        <v>2</v>
      </c>
      <c r="HR103" s="878" t="str">
        <f t="shared" si="494"/>
        <v/>
      </c>
      <c r="HS103" s="878" t="str">
        <f t="shared" si="495"/>
        <v/>
      </c>
      <c r="HT103" s="878" t="str">
        <f t="shared" si="496"/>
        <v/>
      </c>
      <c r="HU103" s="878" t="str">
        <f t="shared" si="497"/>
        <v/>
      </c>
      <c r="HV103" s="840">
        <f t="shared" si="498"/>
        <v>0.5</v>
      </c>
      <c r="HW103" s="876" t="str">
        <f t="shared" si="499"/>
        <v>客観指標</v>
      </c>
      <c r="HX103" s="863" t="str">
        <f t="shared" si="500"/>
        <v>客観指標は、市営住宅団地における計画的な再生に向けた取組の進ちょくを端的に示すものであるため。</v>
      </c>
      <c r="HY103" s="877" t="str">
        <f>VLOOKUP(GJ103&amp;HM103&amp;HW103,プルダウン!$AC$2:$AD$71,2,FALSE)</f>
        <v>C</v>
      </c>
      <c r="HZ103" s="859" t="str">
        <f>VLOOKUP(HY103,プルダウン!$A$1:$B$6,2,FALSE)</f>
        <v>政策の目的がそこそこ達成されている</v>
      </c>
      <c r="IA103" s="860" t="s">
        <v>2989</v>
      </c>
      <c r="IB103" s="859"/>
      <c r="IC103" s="889" t="str">
        <f>VLOOKUP($A103&amp;"-"&amp;IC$4,'04施策の客観指標'!$A$4:$AY$1029,COLUMN('04施策の客観指標'!$AW:$AW),FALSE)</f>
        <v>d</v>
      </c>
      <c r="ID103" s="878" t="str">
        <f>VLOOKUP($A103&amp;"-"&amp;ID$4,'04施策の客観指標'!$A$4:$AY$1029,COLUMN('04施策の客観指標'!$AW:$AW),FALSE)</f>
        <v>-</v>
      </c>
      <c r="IE103" s="878" t="str">
        <f>VLOOKUP($A103&amp;"-"&amp;IE$4,'04施策の客観指標'!$A$4:$AY$1029,COLUMN('04施策の客観指標'!$AW:$AW),FALSE)</f>
        <v>-</v>
      </c>
      <c r="IF103" s="878" t="str">
        <f>VLOOKUP($A103&amp;"-"&amp;IF$4,'04施策の客観指標'!$A$4:$AY$1029,COLUMN('04施策の客観指標'!$AW:$AW),FALSE)</f>
        <v>-</v>
      </c>
      <c r="IG103" s="878" t="str">
        <f>VLOOKUP($A103&amp;"-"&amp;IG$4,'04施策の客観指標'!$A$4:$AY$1029,COLUMN('04施策の客観指標'!$AW:$AW),FALSE)</f>
        <v>-</v>
      </c>
      <c r="IH103" s="878" t="str">
        <f>VLOOKUP($A103&amp;"-"&amp;IH$4,'04施策の客観指標'!$A$4:$AY$1029,COLUMN('04施策の客観指標'!$AW:$AW),FALSE)</f>
        <v>-</v>
      </c>
      <c r="II103" s="878" t="str">
        <f>VLOOKUP($A103&amp;"-"&amp;II$4,'04施策の客観指標'!$A$4:$AY$1029,COLUMN('04施策の客観指標'!$AW:$AW),FALSE)</f>
        <v>-</v>
      </c>
      <c r="IJ103" s="878" t="str">
        <f>VLOOKUP($A103&amp;"-"&amp;IJ$4,'04施策の客観指標'!$A$4:$AY$1029,COLUMN('04施策の客観指標'!$AW:$AW),FALSE)</f>
        <v>-</v>
      </c>
      <c r="IK103" s="878" t="str">
        <f>VLOOKUP($A103&amp;"-"&amp;IK$4,'04施策の客観指標'!$A$4:$AY$1029,COLUMN('04施策の客観指標'!$AW:$AW),FALSE)</f>
        <v>-</v>
      </c>
      <c r="IL103" s="879" t="str">
        <f t="shared" si="501"/>
        <v>d</v>
      </c>
      <c r="IM103" s="856">
        <f>IF(IC103="-","-",VLOOKUP($A103&amp;"-"&amp;IC$4,'04施策の客観指標'!$A$4:$AY$1029,COLUMN('04施策の客観指標'!$AY:$AY),FALSE))</f>
        <v>1</v>
      </c>
      <c r="IN103" s="856" t="str">
        <f>IF(ID103="-","-",VLOOKUP($A103&amp;"-"&amp;ID$4,'04施策の客観指標'!$A$4:$AY$1029,COLUMN('04施策の客観指標'!$AY:$AY),FALSE))</f>
        <v>-</v>
      </c>
      <c r="IO103" s="856" t="str">
        <f>IF(IE103="-","-",VLOOKUP($A103&amp;"-"&amp;IE$4,'04施策の客観指標'!$A$4:$AY$1029,COLUMN('04施策の客観指標'!$AY:$AY),FALSE))</f>
        <v>-</v>
      </c>
      <c r="IP103" s="856" t="str">
        <f>IF(IF103="-","-",VLOOKUP($A103&amp;"-"&amp;IF$4,'04施策の客観指標'!$A$4:$AY$1029,COLUMN('04施策の客観指標'!$AY:$AY),FALSE))</f>
        <v>-</v>
      </c>
      <c r="IQ103" s="856" t="str">
        <f>IF(IG103="-","-",VLOOKUP($A103&amp;"-"&amp;IG$4,'04施策の客観指標'!$A$4:$AY$1029,COLUMN('04施策の客観指標'!$AY:$AY),FALSE))</f>
        <v>-</v>
      </c>
      <c r="IR103" s="856" t="str">
        <f>IF(IH103="-","-",VLOOKUP($A103&amp;"-"&amp;IH$4,'04施策の客観指標'!$A$4:$AY$1029,COLUMN('04施策の客観指標'!$AY:$AY),FALSE))</f>
        <v>-</v>
      </c>
      <c r="IS103" s="856" t="str">
        <f>IF(II103="-","-",VLOOKUP($A103&amp;"-"&amp;II$4,'04施策の客観指標'!$A$4:$AY$1029,COLUMN('04施策の客観指標'!$AY:$AY),FALSE))</f>
        <v>-</v>
      </c>
      <c r="IT103" s="856" t="str">
        <f>IF(IJ103="-","-",VLOOKUP($A103&amp;"-"&amp;IJ$4,'04施策の客観指標'!$A$4:$AY$1029,COLUMN('04施策の客観指標'!$AY:$AY),FALSE))</f>
        <v>-</v>
      </c>
      <c r="IU103" s="856" t="str">
        <f>IF(IK103="-","-",VLOOKUP($A103&amp;"-"&amp;IK$4,'04施策の客観指標'!$A$4:$AY$1029,COLUMN('04施策の客観指標'!$AY:$AY),FALSE))</f>
        <v>-</v>
      </c>
      <c r="IV103" s="879">
        <f t="shared" si="502"/>
        <v>1</v>
      </c>
      <c r="IW103" s="877">
        <f t="shared" si="503"/>
        <v>1</v>
      </c>
      <c r="IX103" s="878" t="str">
        <f t="shared" si="504"/>
        <v/>
      </c>
      <c r="IY103" s="878" t="str">
        <f t="shared" si="505"/>
        <v/>
      </c>
      <c r="IZ103" s="878" t="str">
        <f t="shared" si="506"/>
        <v/>
      </c>
      <c r="JA103" s="878" t="str">
        <f t="shared" si="507"/>
        <v/>
      </c>
      <c r="JB103" s="878" t="str">
        <f t="shared" si="508"/>
        <v/>
      </c>
      <c r="JC103" s="878" t="str">
        <f t="shared" si="509"/>
        <v/>
      </c>
      <c r="JD103" s="878" t="str">
        <f t="shared" si="510"/>
        <v/>
      </c>
      <c r="JE103" s="878" t="str">
        <f t="shared" si="511"/>
        <v/>
      </c>
      <c r="JF103" s="855">
        <f t="shared" si="512"/>
        <v>0.25</v>
      </c>
      <c r="JG103" s="877" t="str">
        <f>IF($K103="○",VLOOKUP($C103&amp;"-"&amp;JG$4,'05市民生活実感調査'!$A$3:$BC$218,COLUMN('05市民生活実感調査'!$BC:$BC),FALSE),"-")</f>
        <v>-</v>
      </c>
      <c r="JH103" s="878" t="str">
        <f>IF($L103="○",VLOOKUP($C103&amp;"-"&amp;JH$4,'05市民生活実感調査'!$A$3:$BC$218,COLUMN('05市民生活実感調査'!$BC:$BC),FALSE),"-")</f>
        <v>c</v>
      </c>
      <c r="JI103" s="878" t="str">
        <f>IF($M103="○",VLOOKUP($C103&amp;"-"&amp;JI$4,'05市民生活実感調査'!$A$3:$BC$218,COLUMN('05市民生活実感調査'!$BC:$BC),FALSE),"-")</f>
        <v>-</v>
      </c>
      <c r="JJ103" s="878" t="str">
        <f>IF($N103="○",VLOOKUP($C103&amp;"-"&amp;JJ$4,'05市民生活実感調査'!$A$3:$BC$218,COLUMN('05市民生活実感調査'!$BC:$BC),FALSE),"-")</f>
        <v>c</v>
      </c>
      <c r="JK103" s="878" t="str">
        <f>IF($O103="○",VLOOKUP($C103&amp;"-"&amp;JK$4,'05市民生活実感調査'!$A$3:$BC$218,COLUMN('05市民生活実感調査'!$BC:$BC),FALSE),"-")</f>
        <v>-</v>
      </c>
      <c r="JL103" s="878" t="str">
        <f>IF($P103="○",VLOOKUP($C103&amp;"-"&amp;JL$4,'05市民生活実感調査'!$A$3:$BC$218,COLUMN('05市民生活実感調査'!$BC:$BC),FALSE),"-")</f>
        <v>-</v>
      </c>
      <c r="JM103" s="878" t="str">
        <f>IF($Q103="○",VLOOKUP($C103&amp;"-"&amp;JM$4,'05市民生活実感調査'!$A$3:$BC$218,COLUMN('05市民生活実感調査'!$BC:$BC),FALSE),"-")</f>
        <v>-</v>
      </c>
      <c r="JN103" s="878" t="str">
        <f>IF($R103="○",VLOOKUP($C103&amp;"-"&amp;JN$4,'05市民生活実感調査'!$A$3:$BC$218,COLUMN('05市民生活実感調査'!$BC:$BC),FALSE),"-")</f>
        <v>-</v>
      </c>
      <c r="JO103" s="879" t="str">
        <f t="shared" si="513"/>
        <v>c</v>
      </c>
      <c r="JP103" s="877" t="str">
        <f t="shared" si="514"/>
        <v/>
      </c>
      <c r="JQ103" s="878">
        <f t="shared" si="515"/>
        <v>2</v>
      </c>
      <c r="JR103" s="878" t="str">
        <f t="shared" si="516"/>
        <v/>
      </c>
      <c r="JS103" s="878">
        <f t="shared" si="517"/>
        <v>2</v>
      </c>
      <c r="JT103" s="878" t="str">
        <f t="shared" si="518"/>
        <v/>
      </c>
      <c r="JU103" s="878" t="str">
        <f t="shared" si="519"/>
        <v/>
      </c>
      <c r="JV103" s="878" t="str">
        <f t="shared" si="520"/>
        <v/>
      </c>
      <c r="JW103" s="878" t="str">
        <f t="shared" si="521"/>
        <v/>
      </c>
      <c r="JX103" s="840">
        <f t="shared" si="522"/>
        <v>0.5</v>
      </c>
      <c r="JY103" s="876" t="str">
        <f t="shared" si="405"/>
        <v>客観指標</v>
      </c>
      <c r="JZ103" s="863" t="str">
        <f t="shared" si="523"/>
        <v>客観指標は、市営住宅団地における計画的な再生に向けた取組の進ちょくを端的に示すものであるため。</v>
      </c>
      <c r="KA103" s="877" t="str">
        <f>VLOOKUP(IL103&amp;JO103&amp;JY103,プルダウン!$AC$2:$AD$71,2,FALSE)</f>
        <v>D</v>
      </c>
      <c r="KB103" s="859" t="str">
        <f>VLOOKUP(KA103,プルダウン!$A$1:$B$6,2,FALSE)</f>
        <v>政策の目的があまり達成されていない</v>
      </c>
      <c r="KC103" s="860" t="s">
        <v>3312</v>
      </c>
      <c r="KD103" s="859"/>
      <c r="KE103" s="883" t="str">
        <f>VLOOKUP($A103&amp;"-"&amp;KE$4,'04施策の客観指標'!$A$4:$AY$1029,COLUMN('04施策の客観指標'!$AX:$AX),FALSE)</f>
        <v>e</v>
      </c>
      <c r="KF103" s="813" t="str">
        <f>VLOOKUP($A103&amp;"-"&amp;KF$4,'04施策の客観指標'!$A$4:$AY$1029,COLUMN('04施策の客観指標'!$AX:$AX),FALSE)</f>
        <v>-</v>
      </c>
      <c r="KG103" s="813" t="str">
        <f>VLOOKUP($A103&amp;"-"&amp;KG$4,'04施策の客観指標'!$A$4:$AY$1029,COLUMN('04施策の客観指標'!$AX:$AX),FALSE)</f>
        <v>-</v>
      </c>
      <c r="KH103" s="813" t="str">
        <f>VLOOKUP($A103&amp;"-"&amp;KH$4,'04施策の客観指標'!$A$4:$AY$1029,COLUMN('04施策の客観指標'!$AX:$AX),FALSE)</f>
        <v>-</v>
      </c>
      <c r="KI103" s="813" t="str">
        <f>VLOOKUP($A103&amp;"-"&amp;KI$4,'04施策の客観指標'!$A$4:$AY$1029,COLUMN('04施策の客観指標'!$AX:$AX),FALSE)</f>
        <v>-</v>
      </c>
      <c r="KJ103" s="813" t="str">
        <f>VLOOKUP($A103&amp;"-"&amp;KJ$4,'04施策の客観指標'!$A$4:$AY$1029,COLUMN('04施策の客観指標'!$AX:$AX),FALSE)</f>
        <v>-</v>
      </c>
      <c r="KK103" s="813" t="str">
        <f>VLOOKUP($A103&amp;"-"&amp;KK$4,'04施策の客観指標'!$A$4:$AY$1029,COLUMN('04施策の客観指標'!$AX:$AX),FALSE)</f>
        <v>-</v>
      </c>
      <c r="KL103" s="813" t="str">
        <f>VLOOKUP($A103&amp;"-"&amp;KL$4,'04施策の客観指標'!$A$4:$AY$1029,COLUMN('04施策の客観指標'!$AX:$AX),FALSE)</f>
        <v>-</v>
      </c>
      <c r="KM103" s="813" t="str">
        <f>VLOOKUP($A103&amp;"-"&amp;KM$4,'04施策の客観指標'!$A$4:$AY$1029,COLUMN('04施策の客観指標'!$AX:$AX),FALSE)</f>
        <v>-</v>
      </c>
      <c r="KN103" s="814" t="str">
        <f t="shared" si="381"/>
        <v>e</v>
      </c>
      <c r="KO103" s="423">
        <f>IF(KE103="-","-",VLOOKUP($A103&amp;"-"&amp;KE$4,'04施策の客観指標'!$A$4:$AY$1029,COLUMN('04施策の客観指標'!$AY:$AY),FALSE))</f>
        <v>1</v>
      </c>
      <c r="KP103" s="423" t="str">
        <f>IF(KF103="-","-",VLOOKUP($A103&amp;"-"&amp;KF$4,'04施策の客観指標'!$A$4:$AY$1029,COLUMN('04施策の客観指標'!$AY:$AY),FALSE))</f>
        <v>-</v>
      </c>
      <c r="KQ103" s="423" t="str">
        <f>IF(KG103="-","-",VLOOKUP($A103&amp;"-"&amp;KG$4,'04施策の客観指標'!$A$4:$AY$1029,COLUMN('04施策の客観指標'!$AY:$AY),FALSE))</f>
        <v>-</v>
      </c>
      <c r="KR103" s="423" t="str">
        <f>IF(KH103="-","-",VLOOKUP($A103&amp;"-"&amp;KH$4,'04施策の客観指標'!$A$4:$AY$1029,COLUMN('04施策の客観指標'!$AY:$AY),FALSE))</f>
        <v>-</v>
      </c>
      <c r="KS103" s="423" t="str">
        <f>IF(KI103="-","-",VLOOKUP($A103&amp;"-"&amp;KI$4,'04施策の客観指標'!$A$4:$AY$1029,COLUMN('04施策の客観指標'!$AY:$AY),FALSE))</f>
        <v>-</v>
      </c>
      <c r="KT103" s="423" t="str">
        <f>IF(KJ103="-","-",VLOOKUP($A103&amp;"-"&amp;KJ$4,'04施策の客観指標'!$A$4:$AY$1029,COLUMN('04施策の客観指標'!$AY:$AY),FALSE))</f>
        <v>-</v>
      </c>
      <c r="KU103" s="423" t="str">
        <f>IF(KK103="-","-",VLOOKUP($A103&amp;"-"&amp;KK$4,'04施策の客観指標'!$A$4:$AY$1029,COLUMN('04施策の客観指標'!$AY:$AY),FALSE))</f>
        <v>-</v>
      </c>
      <c r="KV103" s="423" t="str">
        <f>IF(KL103="-","-",VLOOKUP($A103&amp;"-"&amp;KL$4,'04施策の客観指標'!$A$4:$AY$1029,COLUMN('04施策の客観指標'!$AY:$AY),FALSE))</f>
        <v>-</v>
      </c>
      <c r="KW103" s="423" t="str">
        <f>IF(KM103="-","-",VLOOKUP($A103&amp;"-"&amp;KM$4,'04施策の客観指標'!$A$4:$AY$1029,COLUMN('04施策の客観指標'!$AY:$AY),FALSE))</f>
        <v>-</v>
      </c>
      <c r="KX103" s="234">
        <f t="shared" si="382"/>
        <v>1</v>
      </c>
      <c r="KY103" s="237">
        <f t="shared" si="383"/>
        <v>0</v>
      </c>
      <c r="KZ103" s="187" t="str">
        <f t="shared" si="384"/>
        <v/>
      </c>
      <c r="LA103" s="187" t="str">
        <f t="shared" si="385"/>
        <v/>
      </c>
      <c r="LB103" s="187" t="str">
        <f t="shared" si="386"/>
        <v/>
      </c>
      <c r="LC103" s="187" t="str">
        <f t="shared" si="387"/>
        <v/>
      </c>
      <c r="LD103" s="187" t="str">
        <f t="shared" si="388"/>
        <v/>
      </c>
      <c r="LE103" s="187" t="str">
        <f t="shared" si="389"/>
        <v/>
      </c>
      <c r="LF103" s="187" t="str">
        <f t="shared" si="390"/>
        <v/>
      </c>
      <c r="LG103" s="187" t="str">
        <f t="shared" si="391"/>
        <v/>
      </c>
      <c r="LH103" s="240">
        <f t="shared" si="392"/>
        <v>0</v>
      </c>
      <c r="LI103" s="820" t="str">
        <f>IF($K103="○",VLOOKUP($C103&amp;"-"&amp;LI$4,'05市民生活実感調査'!$A$3:$BM$218,COLUMN('05市民生活実感調査'!$BM:$BM),FALSE),"-")</f>
        <v>-</v>
      </c>
      <c r="LJ103" s="821" t="str">
        <f>IF($L103="○",VLOOKUP($C103&amp;"-"&amp;LJ$4,'05市民生活実感調査'!$A$3:$BM$218,COLUMN('05市民生活実感調査'!$BM:$BM),FALSE),"-")</f>
        <v>c</v>
      </c>
      <c r="LK103" s="821" t="str">
        <f>IF($M103="○",VLOOKUP($C103&amp;"-"&amp;LK$4,'05市民生活実感調査'!$A$3:$BM$218,COLUMN('05市民生活実感調査'!$BM:$BM),FALSE),"-")</f>
        <v>-</v>
      </c>
      <c r="LL103" s="821" t="str">
        <f>IF($N103="○",VLOOKUP($C103&amp;"-"&amp;LL$4,'05市民生活実感調査'!$A$3:$BM$218,COLUMN('05市民生活実感調査'!$BM:$BM),FALSE),"-")</f>
        <v>c</v>
      </c>
      <c r="LM103" s="821" t="str">
        <f>IF($O103="○",VLOOKUP($C103&amp;"-"&amp;LM$4,'05市民生活実感調査'!$A$3:$BM$218,COLUMN('05市民生活実感調査'!$BM:$BM),FALSE),"-")</f>
        <v>-</v>
      </c>
      <c r="LN103" s="821" t="str">
        <f>IF($P103="○",VLOOKUP($C103&amp;"-"&amp;LN$4,'05市民生活実感調査'!$A$3:$BM$218,COLUMN('05市民生活実感調査'!$BM:$BM),FALSE),"-")</f>
        <v>-</v>
      </c>
      <c r="LO103" s="821" t="str">
        <f>IF($Q103="○",VLOOKUP($C103&amp;"-"&amp;LO$4,'05市民生活実感調査'!$A$3:$BM$218,COLUMN('05市民生活実感調査'!$BM:$BM),FALSE),"-")</f>
        <v>-</v>
      </c>
      <c r="LP103" s="821" t="str">
        <f>IF($R103="○",VLOOKUP($C103&amp;"-"&amp;LP$4,'05市民生活実感調査'!$A$3:$BM$218,COLUMN('05市民生活実感調査'!$BM:$BM),FALSE),"-")</f>
        <v>-</v>
      </c>
      <c r="LQ103" s="822" t="str">
        <f t="shared" si="393"/>
        <v>c</v>
      </c>
      <c r="LR103" s="237" t="str">
        <f t="shared" si="394"/>
        <v/>
      </c>
      <c r="LS103" s="187">
        <f t="shared" si="395"/>
        <v>2</v>
      </c>
      <c r="LT103" s="187" t="str">
        <f t="shared" si="396"/>
        <v/>
      </c>
      <c r="LU103" s="187">
        <f t="shared" si="397"/>
        <v>2</v>
      </c>
      <c r="LV103" s="187" t="str">
        <f t="shared" si="398"/>
        <v/>
      </c>
      <c r="LW103" s="187" t="str">
        <f t="shared" si="399"/>
        <v/>
      </c>
      <c r="LX103" s="187" t="str">
        <f t="shared" si="400"/>
        <v/>
      </c>
      <c r="LY103" s="187" t="str">
        <f t="shared" si="401"/>
        <v/>
      </c>
      <c r="LZ103" s="422">
        <f t="shared" si="402"/>
        <v>0.5</v>
      </c>
      <c r="MA103" s="103" t="str">
        <f t="shared" si="406"/>
        <v>客観指標</v>
      </c>
      <c r="MB103" s="104" t="str">
        <f t="shared" si="403"/>
        <v>客観指標は、市営住宅団地における計画的な再生に向けた取組の進ちょくを端的に示すものであるため。</v>
      </c>
      <c r="MC103" s="823" t="str">
        <f>VLOOKUP(KN103&amp;LQ103&amp;MA103,プルダウン!$AC$2:$AD$71,2,FALSE)</f>
        <v>D</v>
      </c>
      <c r="MD103" s="824" t="str">
        <f>VLOOKUP(MC103,プルダウン!$A$1:$B$6,2,FALSE)</f>
        <v>政策の目的があまり達成されていない</v>
      </c>
      <c r="ME103" s="91" t="s">
        <v>3582</v>
      </c>
      <c r="MF103" s="190"/>
    </row>
    <row r="104" spans="1:344" ht="141.75" customHeight="1">
      <c r="A104" s="231">
        <v>2501</v>
      </c>
      <c r="B104" s="104" t="s">
        <v>256</v>
      </c>
      <c r="C104" s="237">
        <f t="shared" si="407"/>
        <v>25</v>
      </c>
      <c r="D104" s="190" t="str">
        <f>IFERROR(VLOOKUP(C104,プルダウン!$L$2:$M$28,2,FALSE),"-")</f>
        <v>道と公園・緑</v>
      </c>
      <c r="E104" s="104"/>
      <c r="F104" s="91" t="s">
        <v>1420</v>
      </c>
      <c r="G104" s="117" t="s">
        <v>3533</v>
      </c>
      <c r="H104" s="91"/>
      <c r="I104" s="117"/>
      <c r="J104" s="104"/>
      <c r="K104" s="420" t="s">
        <v>383</v>
      </c>
      <c r="L104" s="421" t="s">
        <v>83</v>
      </c>
      <c r="M104" s="421" t="s">
        <v>83</v>
      </c>
      <c r="N104" s="421" t="s">
        <v>83</v>
      </c>
      <c r="O104" s="421" t="s">
        <v>83</v>
      </c>
      <c r="P104" s="421" t="s">
        <v>83</v>
      </c>
      <c r="Q104" s="421" t="s">
        <v>83</v>
      </c>
      <c r="R104" s="422" t="s">
        <v>83</v>
      </c>
      <c r="S104" s="877" t="str">
        <f>VLOOKUP($A104&amp;"-"&amp;S$4,'04施策の客観指標'!$A$4:$AY$1029,COLUMN('04施策の客観指標'!$AS:$AS),FALSE)</f>
        <v>b</v>
      </c>
      <c r="T104" s="878" t="str">
        <f>VLOOKUP($A104&amp;"-"&amp;T$4,'04施策の客観指標'!$A$4:$AY$1029,COLUMN('04施策の客観指標'!$AS:$AS),FALSE)</f>
        <v>-</v>
      </c>
      <c r="U104" s="878" t="str">
        <f>VLOOKUP($A104&amp;"-"&amp;U$4,'04施策の客観指標'!$A$4:$AY$1029,COLUMN('04施策の客観指標'!$AS:$AS),FALSE)</f>
        <v>-</v>
      </c>
      <c r="V104" s="878" t="str">
        <f>VLOOKUP($A104&amp;"-"&amp;V$4,'04施策の客観指標'!$A$4:$AY$1029,COLUMN('04施策の客観指標'!$AS:$AS),FALSE)</f>
        <v>a</v>
      </c>
      <c r="W104" s="878" t="str">
        <f>VLOOKUP($A104&amp;"-"&amp;W$4,'04施策の客観指標'!$A$4:$AY$1029,COLUMN('04施策の客観指標'!$AS:$AS),FALSE)</f>
        <v>-</v>
      </c>
      <c r="X104" s="878" t="str">
        <f>VLOOKUP($A104&amp;"-"&amp;X$4,'04施策の客観指標'!$A$4:$AY$1029,COLUMN('04施策の客観指標'!$AS:$AS),FALSE)</f>
        <v>-</v>
      </c>
      <c r="Y104" s="878" t="str">
        <f>VLOOKUP($A104&amp;"-"&amp;Y$4,'04施策の客観指標'!$A$4:$AY$1029,COLUMN('04施策の客観指標'!$AS:$AS),FALSE)</f>
        <v>-</v>
      </c>
      <c r="Z104" s="878" t="str">
        <f>VLOOKUP($A104&amp;"-"&amp;Z$4,'04施策の客観指標'!$A$4:$AY$1029,COLUMN('04施策の客観指標'!$AS:$AS),FALSE)</f>
        <v>-</v>
      </c>
      <c r="AA104" s="852" t="str">
        <f>VLOOKUP($A104&amp;"-"&amp;AA$4,'04施策の客観指標'!$A$4:$AY$1029,COLUMN('04施策の客観指標'!$AS:$AS),FALSE)</f>
        <v>-</v>
      </c>
      <c r="AB104" s="876" t="str">
        <f t="shared" si="408"/>
        <v>a</v>
      </c>
      <c r="AC104" s="856">
        <v>1</v>
      </c>
      <c r="AD104" s="878" t="s">
        <v>83</v>
      </c>
      <c r="AE104" s="878" t="s">
        <v>83</v>
      </c>
      <c r="AF104" s="878">
        <v>1</v>
      </c>
      <c r="AG104" s="878" t="s">
        <v>83</v>
      </c>
      <c r="AH104" s="878" t="s">
        <v>83</v>
      </c>
      <c r="AI104" s="878" t="s">
        <v>83</v>
      </c>
      <c r="AJ104" s="878" t="s">
        <v>83</v>
      </c>
      <c r="AK104" s="878" t="s">
        <v>83</v>
      </c>
      <c r="AL104" s="879">
        <f t="shared" si="409"/>
        <v>2</v>
      </c>
      <c r="AM104" s="877">
        <f t="shared" si="410"/>
        <v>3</v>
      </c>
      <c r="AN104" s="878" t="str">
        <f t="shared" si="411"/>
        <v/>
      </c>
      <c r="AO104" s="878" t="str">
        <f t="shared" si="412"/>
        <v/>
      </c>
      <c r="AP104" s="878">
        <f t="shared" si="413"/>
        <v>4</v>
      </c>
      <c r="AQ104" s="878" t="str">
        <f t="shared" si="414"/>
        <v/>
      </c>
      <c r="AR104" s="878" t="str">
        <f t="shared" si="415"/>
        <v/>
      </c>
      <c r="AS104" s="878" t="str">
        <f t="shared" si="416"/>
        <v/>
      </c>
      <c r="AT104" s="878" t="str">
        <f t="shared" si="417"/>
        <v/>
      </c>
      <c r="AU104" s="852" t="str">
        <f t="shared" si="418"/>
        <v/>
      </c>
      <c r="AV104" s="855">
        <f t="shared" si="419"/>
        <v>0.875</v>
      </c>
      <c r="AW104" s="856" t="str">
        <f>IF($K104="○",VLOOKUP($C104&amp;"-"&amp;AW$4,'05市民生活実感調査'!$A$3:$BC$218,COLUMN('05市民生活実感調査'!$O:$O),FALSE),"-")</f>
        <v>c</v>
      </c>
      <c r="AX104" s="878" t="str">
        <f>IF($L104="○",VLOOKUP($C104&amp;"-"&amp;AX$4,'05市民生活実感調査'!$A$3:$BC$218,COLUMN('05市民生活実感調査'!$O:$O),FALSE),"-")</f>
        <v>-</v>
      </c>
      <c r="AY104" s="878" t="str">
        <f>IF($M104="○",VLOOKUP($C104&amp;"-"&amp;AY$4,'05市民生活実感調査'!$A$3:$BC$218,COLUMN('05市民生活実感調査'!$O:$O),FALSE),"-")</f>
        <v>-</v>
      </c>
      <c r="AZ104" s="878" t="str">
        <f>IF($N104="○",VLOOKUP($C104&amp;"-"&amp;AZ$4,'05市民生活実感調査'!$A$3:$BC$218,COLUMN('05市民生活実感調査'!$O:$O),FALSE),"-")</f>
        <v>-</v>
      </c>
      <c r="BA104" s="878" t="str">
        <f>IF($O104="○",VLOOKUP($C104&amp;"-"&amp;BA$4,'05市民生活実感調査'!$A$3:$BC$218,COLUMN('05市民生活実感調査'!$O:$O),FALSE),"-")</f>
        <v>-</v>
      </c>
      <c r="BB104" s="878" t="str">
        <f>IF($P104="○",VLOOKUP($C104&amp;"-"&amp;BB$4,'05市民生活実感調査'!$A$3:$BC$218,COLUMN('05市民生活実感調査'!$O:$O),FALSE),"-")</f>
        <v>-</v>
      </c>
      <c r="BC104" s="878" t="str">
        <f>IF($Q104="○",VLOOKUP($C104&amp;"-"&amp;BC$4,'05市民生活実感調査'!$A$3:$BC$218,COLUMN('05市民生活実感調査'!$O:$O),FALSE),"-")</f>
        <v>-</v>
      </c>
      <c r="BD104" s="878" t="str">
        <f>IF($R104="○",VLOOKUP($C104&amp;"-"&amp;BD$4,'05市民生活実感調査'!$A$3:$BC$218,COLUMN('05市民生活実感調査'!$O:$O),FALSE),"-")</f>
        <v>-</v>
      </c>
      <c r="BE104" s="879" t="str">
        <f t="shared" si="420"/>
        <v>c</v>
      </c>
      <c r="BF104" s="877">
        <f t="shared" si="421"/>
        <v>2</v>
      </c>
      <c r="BG104" s="878" t="str">
        <f t="shared" si="422"/>
        <v/>
      </c>
      <c r="BH104" s="878" t="str">
        <f t="shared" si="423"/>
        <v/>
      </c>
      <c r="BI104" s="878" t="str">
        <f t="shared" si="424"/>
        <v/>
      </c>
      <c r="BJ104" s="878" t="str">
        <f t="shared" si="425"/>
        <v/>
      </c>
      <c r="BK104" s="878" t="str">
        <f t="shared" si="426"/>
        <v/>
      </c>
      <c r="BL104" s="878" t="str">
        <f t="shared" si="427"/>
        <v/>
      </c>
      <c r="BM104" s="878" t="str">
        <f t="shared" si="428"/>
        <v/>
      </c>
      <c r="BN104" s="840">
        <f t="shared" si="429"/>
        <v>0.5</v>
      </c>
      <c r="BO104" s="880" t="s">
        <v>122</v>
      </c>
      <c r="BP104" s="863" t="s">
        <v>1949</v>
      </c>
      <c r="BQ104" s="877" t="s">
        <v>313</v>
      </c>
      <c r="BR104" s="887" t="str">
        <f>VLOOKUP(BQ104,プルダウン!$A$1:$B$6,2,FALSE)</f>
        <v>政策の目的がかなり達成されている</v>
      </c>
      <c r="BS104" s="860"/>
      <c r="BT104" s="859" t="s">
        <v>1629</v>
      </c>
      <c r="BU104" s="863" t="s">
        <v>1460</v>
      </c>
      <c r="BV104" s="891" t="s">
        <v>1751</v>
      </c>
      <c r="BW104" s="889" t="str">
        <f>VLOOKUP($A104&amp;"-"&amp;BW$4,'04施策の客観指標'!$A$4:$AY$1029,COLUMN('04施策の客観指標'!$AT:$AT),FALSE)</f>
        <v>a</v>
      </c>
      <c r="BX104" s="878" t="str">
        <f>VLOOKUP($A104&amp;"-"&amp;BX$4,'04施策の客観指標'!$A$4:$AY$1029,COLUMN('04施策の客観指標'!$AT:$AT),FALSE)</f>
        <v>-</v>
      </c>
      <c r="BY104" s="878" t="str">
        <f>VLOOKUP($A104&amp;"-"&amp;BY$4,'04施策の客観指標'!$A$4:$AY$1029,COLUMN('04施策の客観指標'!$AT:$AT),FALSE)</f>
        <v>-</v>
      </c>
      <c r="BZ104" s="878" t="str">
        <f>VLOOKUP($A104&amp;"-"&amp;BZ$4,'04施策の客観指標'!$A$4:$AY$1029,COLUMN('04施策の客観指標'!$AT:$AT),FALSE)</f>
        <v>a</v>
      </c>
      <c r="CA104" s="878" t="str">
        <f>VLOOKUP($A104&amp;"-"&amp;CA$4,'04施策の客観指標'!$A$4:$AY$1029,COLUMN('04施策の客観指標'!$AT:$AT),FALSE)</f>
        <v>-</v>
      </c>
      <c r="CB104" s="878" t="str">
        <f>VLOOKUP($A104&amp;"-"&amp;CB$4,'04施策の客観指標'!$A$4:$AY$1029,COLUMN('04施策の客観指標'!$AT:$AT),FALSE)</f>
        <v>-</v>
      </c>
      <c r="CC104" s="878" t="str">
        <f>VLOOKUP($A104&amp;"-"&amp;CC$4,'04施策の客観指標'!$A$4:$AY$1029,COLUMN('04施策の客観指標'!$AT:$AT),FALSE)</f>
        <v>-</v>
      </c>
      <c r="CD104" s="878" t="str">
        <f>VLOOKUP($A104&amp;"-"&amp;CD$4,'04施策の客観指標'!$A$4:$AY$1029,COLUMN('04施策の客観指標'!$AT:$AT),FALSE)</f>
        <v>-</v>
      </c>
      <c r="CE104" s="852" t="str">
        <f>VLOOKUP($A104&amp;"-"&amp;CE$4,'04施策の客観指標'!$A$4:$AY$1029,COLUMN('04施策の客観指標'!$AT:$AT),FALSE)</f>
        <v>-</v>
      </c>
      <c r="CF104" s="879" t="str">
        <f t="shared" si="430"/>
        <v>a</v>
      </c>
      <c r="CG104" s="856">
        <f>IF(BW104="-","-",VLOOKUP($A104&amp;"-"&amp;BW$4,'04施策の客観指標'!$A$4:$AY$1029,COLUMN('04施策の客観指標'!$AY:$AY),FALSE))</f>
        <v>1</v>
      </c>
      <c r="CH104" s="856" t="str">
        <f>IF(BX104="-","-",VLOOKUP($A104&amp;"-"&amp;BX$4,'04施策の客観指標'!$A$4:$AY$1029,COLUMN('04施策の客観指標'!$AY:$AY),FALSE))</f>
        <v>-</v>
      </c>
      <c r="CI104" s="856" t="str">
        <f>IF(BY104="-","-",VLOOKUP($A104&amp;"-"&amp;BY$4,'04施策の客観指標'!$A$4:$AY$1029,COLUMN('04施策の客観指標'!$AY:$AY),FALSE))</f>
        <v>-</v>
      </c>
      <c r="CJ104" s="856">
        <f>IF(BZ104="-","-",VLOOKUP($A104&amp;"-"&amp;BZ$4,'04施策の客観指標'!$A$4:$AY$1029,COLUMN('04施策の客観指標'!$AY:$AY),FALSE))</f>
        <v>1</v>
      </c>
      <c r="CK104" s="856" t="str">
        <f>IF(CA104="-","-",VLOOKUP($A104&amp;"-"&amp;CA$4,'04施策の客観指標'!$A$4:$AY$1029,COLUMN('04施策の客観指標'!$AY:$AY),FALSE))</f>
        <v>-</v>
      </c>
      <c r="CL104" s="856" t="str">
        <f>IF(CB104="-","-",VLOOKUP($A104&amp;"-"&amp;CB$4,'04施策の客観指標'!$A$4:$AY$1029,COLUMN('04施策の客観指標'!$AY:$AY),FALSE))</f>
        <v>-</v>
      </c>
      <c r="CM104" s="856" t="str">
        <f>IF(CC104="-","-",VLOOKUP($A104&amp;"-"&amp;CC$4,'04施策の客観指標'!$A$4:$AY$1029,COLUMN('04施策の客観指標'!$AY:$AY),FALSE))</f>
        <v>-</v>
      </c>
      <c r="CN104" s="856" t="str">
        <f>IF(CD104="-","-",VLOOKUP($A104&amp;"-"&amp;CD$4,'04施策の客観指標'!$A$4:$AY$1029,COLUMN('04施策の客観指標'!$AY:$AY),FALSE))</f>
        <v>-</v>
      </c>
      <c r="CO104" s="856" t="str">
        <f>IF(CE104="-","-",VLOOKUP($A104&amp;"-"&amp;CE$4,'04施策の客観指標'!$A$4:$AY$1029,COLUMN('04施策の客観指標'!$AY:$AY),FALSE))</f>
        <v>-</v>
      </c>
      <c r="CP104" s="879">
        <f t="shared" si="431"/>
        <v>2</v>
      </c>
      <c r="CQ104" s="877">
        <f t="shared" si="432"/>
        <v>4</v>
      </c>
      <c r="CR104" s="878" t="str">
        <f t="shared" si="433"/>
        <v/>
      </c>
      <c r="CS104" s="878" t="str">
        <f t="shared" si="434"/>
        <v/>
      </c>
      <c r="CT104" s="878">
        <f t="shared" si="435"/>
        <v>4</v>
      </c>
      <c r="CU104" s="878" t="str">
        <f t="shared" si="436"/>
        <v/>
      </c>
      <c r="CV104" s="878" t="str">
        <f t="shared" si="437"/>
        <v/>
      </c>
      <c r="CW104" s="878" t="str">
        <f t="shared" si="438"/>
        <v/>
      </c>
      <c r="CX104" s="878" t="str">
        <f t="shared" si="439"/>
        <v/>
      </c>
      <c r="CY104" s="878" t="str">
        <f t="shared" si="440"/>
        <v/>
      </c>
      <c r="CZ104" s="855">
        <f t="shared" si="441"/>
        <v>1</v>
      </c>
      <c r="DA104" s="877" t="str">
        <f>IF($K104="○",VLOOKUP($C104&amp;"-"&amp;DA$4,'05市民生活実感調査'!$A$3:$BC$218,COLUMN('05市民生活実感調査'!$Y:$Y),FALSE),"-")</f>
        <v>c</v>
      </c>
      <c r="DB104" s="878" t="str">
        <f>IF($L104="○",VLOOKUP($C104&amp;"-"&amp;DB$4,'05市民生活実感調査'!$A$3:$BC$218,COLUMN('05市民生活実感調査'!$Y:$Y),FALSE),"-")</f>
        <v>-</v>
      </c>
      <c r="DC104" s="878" t="str">
        <f>IF($M104="○",VLOOKUP($C104&amp;"-"&amp;DC$4,'05市民生活実感調査'!$A$3:$BC$218,COLUMN('05市民生活実感調査'!$Y:$Y),FALSE),"-")</f>
        <v>-</v>
      </c>
      <c r="DD104" s="878" t="str">
        <f>IF($N104="○",VLOOKUP($C104&amp;"-"&amp;DD$4,'05市民生活実感調査'!$A$3:$BC$218,COLUMN('05市民生活実感調査'!$Y:$Y),FALSE),"-")</f>
        <v>-</v>
      </c>
      <c r="DE104" s="878" t="str">
        <f>IF($O104="○",VLOOKUP($C104&amp;"-"&amp;DE$4,'05市民生活実感調査'!$A$3:$BC$218,COLUMN('05市民生活実感調査'!$Y:$Y),FALSE),"-")</f>
        <v>-</v>
      </c>
      <c r="DF104" s="878" t="str">
        <f>IF($P104="○",VLOOKUP($C104&amp;"-"&amp;DF$4,'05市民生活実感調査'!$A$3:$BC$218,COLUMN('05市民生活実感調査'!$Y:$Y),FALSE),"-")</f>
        <v>-</v>
      </c>
      <c r="DG104" s="878" t="str">
        <f>IF($Q104="○",VLOOKUP($C104&amp;"-"&amp;DG$4,'05市民生活実感調査'!$A$3:$BC$218,COLUMN('05市民生活実感調査'!$Y:$Y),FALSE),"-")</f>
        <v>-</v>
      </c>
      <c r="DH104" s="878" t="str">
        <f>IF($R104="○",VLOOKUP($C104&amp;"-"&amp;DH$4,'05市民生活実感調査'!$A$3:$BC$218,COLUMN('05市民生活実感調査'!$Y:$Y),FALSE),"-")</f>
        <v>-</v>
      </c>
      <c r="DI104" s="879" t="str">
        <f t="shared" si="442"/>
        <v>c</v>
      </c>
      <c r="DJ104" s="877">
        <f t="shared" si="443"/>
        <v>2</v>
      </c>
      <c r="DK104" s="878" t="str">
        <f t="shared" si="444"/>
        <v/>
      </c>
      <c r="DL104" s="878" t="str">
        <f t="shared" si="445"/>
        <v/>
      </c>
      <c r="DM104" s="878" t="str">
        <f t="shared" si="446"/>
        <v/>
      </c>
      <c r="DN104" s="878" t="str">
        <f t="shared" si="524"/>
        <v/>
      </c>
      <c r="DO104" s="878" t="str">
        <f t="shared" si="447"/>
        <v/>
      </c>
      <c r="DP104" s="878" t="str">
        <f t="shared" si="448"/>
        <v/>
      </c>
      <c r="DQ104" s="878" t="str">
        <f t="shared" si="449"/>
        <v/>
      </c>
      <c r="DR104" s="840">
        <f t="shared" si="450"/>
        <v>0.5</v>
      </c>
      <c r="DS104" s="876" t="str">
        <f t="shared" si="451"/>
        <v>客観指標</v>
      </c>
      <c r="DT104" s="863" t="str">
        <f t="shared" si="452"/>
        <v>この施策には、整備後でなければ、市民に成果が実感されにくい道路整備や、より大きな地震に耐え得るよう実施する橋りょう補強等が含まれるため、客観指標評価を重視する。</v>
      </c>
      <c r="DU104" s="877" t="str">
        <f>VLOOKUP(CF104&amp;DI104&amp;DS104,プルダウン!$AC$2:$AD$71,2,FALSE)</f>
        <v>B</v>
      </c>
      <c r="DV104" s="859" t="str">
        <f>VLOOKUP(DU104,プルダウン!$A$1:$B$6,2,FALSE)</f>
        <v>政策の目的がかなり達成されている</v>
      </c>
      <c r="DW104" s="860"/>
      <c r="DX104" s="859"/>
      <c r="DY104" s="889" t="str">
        <f>VLOOKUP($A104&amp;"-"&amp;DY$4,'04施策の客観指標'!$A$4:$AY$1029,COLUMN('04施策の客観指標'!$AU:$AU),FALSE)</f>
        <v>a</v>
      </c>
      <c r="DZ104" s="878" t="str">
        <f>VLOOKUP($A104&amp;"-"&amp;DZ$4,'04施策の客観指標'!$A$4:$AY$1029,COLUMN('04施策の客観指標'!$AU:$AU),FALSE)</f>
        <v>a</v>
      </c>
      <c r="EA104" s="878" t="str">
        <f>VLOOKUP($A104&amp;"-"&amp;EA$4,'04施策の客観指標'!$A$4:$AY$1029,COLUMN('04施策の客観指標'!$AU:$AU),FALSE)</f>
        <v>a</v>
      </c>
      <c r="EB104" s="878" t="str">
        <f>VLOOKUP($A104&amp;"-"&amp;EB$4,'04施策の客観指標'!$A$4:$AY$1029,COLUMN('04施策の客観指標'!$AU:$AU),FALSE)</f>
        <v>a</v>
      </c>
      <c r="EC104" s="878" t="str">
        <f>VLOOKUP($A104&amp;"-"&amp;EC$4,'04施策の客観指標'!$A$4:$AY$1029,COLUMN('04施策の客観指標'!$AU:$AU),FALSE)</f>
        <v>-</v>
      </c>
      <c r="ED104" s="878" t="str">
        <f>VLOOKUP($A104&amp;"-"&amp;ED$4,'04施策の客観指標'!$A$4:$AY$1029,COLUMN('04施策の客観指標'!$AU:$AU),FALSE)</f>
        <v>-</v>
      </c>
      <c r="EE104" s="878" t="str">
        <f>VLOOKUP($A104&amp;"-"&amp;EE$4,'04施策の客観指標'!$A$4:$AY$1029,COLUMN('04施策の客観指標'!$AU:$AU),FALSE)</f>
        <v>-</v>
      </c>
      <c r="EF104" s="878" t="str">
        <f>VLOOKUP($A104&amp;"-"&amp;EF$4,'04施策の客観指標'!$A$4:$AY$1029,COLUMN('04施策の客観指標'!$AU:$AU),FALSE)</f>
        <v>-</v>
      </c>
      <c r="EG104" s="878" t="str">
        <f>VLOOKUP($A104&amp;"-"&amp;EG$4,'04施策の客観指標'!$A$4:$AY$1029,COLUMN('04施策の客観指標'!$AU:$AU),FALSE)</f>
        <v>-</v>
      </c>
      <c r="EH104" s="879" t="str">
        <f t="shared" si="453"/>
        <v>a</v>
      </c>
      <c r="EI104" s="895">
        <f>IF(DY104="-","-",VLOOKUP($A104&amp;"-"&amp;DY$4,'04施策の客観指標'!$A$4:$AY$1029,COLUMN('04施策の客観指標'!$AY:$AY),FALSE))</f>
        <v>1</v>
      </c>
      <c r="EJ104" s="895">
        <f>IF(DZ104="-","-",VLOOKUP($A104&amp;"-"&amp;DZ$4,'04施策の客観指標'!$A$4:$AY$1029,COLUMN('04施策の客観指標'!$AY:$AY),FALSE))</f>
        <v>1</v>
      </c>
      <c r="EK104" s="895">
        <f>IF(EA104="-","-",VLOOKUP($A104&amp;"-"&amp;EA$4,'04施策の客観指標'!$A$4:$AY$1029,COLUMN('04施策の客観指標'!$AY:$AY),FALSE))</f>
        <v>1</v>
      </c>
      <c r="EL104" s="895">
        <f>IF(EB104="-","-",VLOOKUP($A104&amp;"-"&amp;EB$4,'04施策の客観指標'!$A$4:$AY$1029,COLUMN('04施策の客観指標'!$AY:$AY),FALSE))</f>
        <v>1</v>
      </c>
      <c r="EM104" s="895" t="str">
        <f>IF(EC104="-","-",VLOOKUP($A104&amp;"-"&amp;EC$4,'04施策の客観指標'!$A$4:$AY$1029,COLUMN('04施策の客観指標'!$AY:$AY),FALSE))</f>
        <v>-</v>
      </c>
      <c r="EN104" s="895" t="str">
        <f>IF(ED104="-","-",VLOOKUP($A104&amp;"-"&amp;ED$4,'04施策の客観指標'!$A$4:$AY$1029,COLUMN('04施策の客観指標'!$AY:$AY),FALSE))</f>
        <v>-</v>
      </c>
      <c r="EO104" s="895" t="str">
        <f>IF(EE104="-","-",VLOOKUP($A104&amp;"-"&amp;EE$4,'04施策の客観指標'!$A$4:$AY$1029,COLUMN('04施策の客観指標'!$AY:$AY),FALSE))</f>
        <v>-</v>
      </c>
      <c r="EP104" s="895" t="str">
        <f>IF(EF104="-","-",VLOOKUP($A104&amp;"-"&amp;EF$4,'04施策の客観指標'!$A$4:$AY$1029,COLUMN('04施策の客観指標'!$AY:$AY),FALSE))</f>
        <v>-</v>
      </c>
      <c r="EQ104" s="895" t="str">
        <f>IF(EG104="-","-",VLOOKUP($A104&amp;"-"&amp;EG$4,'04施策の客観指標'!$A$4:$AY$1029,COLUMN('04施策の客観指標'!$AY:$AY),FALSE))</f>
        <v>-</v>
      </c>
      <c r="ER104" s="879">
        <f t="shared" si="454"/>
        <v>4</v>
      </c>
      <c r="ES104" s="877">
        <f t="shared" si="455"/>
        <v>4</v>
      </c>
      <c r="ET104" s="878">
        <f t="shared" si="456"/>
        <v>4</v>
      </c>
      <c r="EU104" s="878">
        <f t="shared" si="457"/>
        <v>4</v>
      </c>
      <c r="EV104" s="878">
        <f t="shared" si="458"/>
        <v>4</v>
      </c>
      <c r="EW104" s="878" t="str">
        <f t="shared" si="459"/>
        <v/>
      </c>
      <c r="EX104" s="878" t="str">
        <f t="shared" si="460"/>
        <v/>
      </c>
      <c r="EY104" s="878" t="str">
        <f t="shared" si="461"/>
        <v/>
      </c>
      <c r="EZ104" s="878" t="str">
        <f t="shared" si="462"/>
        <v/>
      </c>
      <c r="FA104" s="878" t="str">
        <f t="shared" si="463"/>
        <v/>
      </c>
      <c r="FB104" s="855">
        <f t="shared" si="464"/>
        <v>1</v>
      </c>
      <c r="FC104" s="877" t="str">
        <f>IF($K104="○",VLOOKUP($C104&amp;"-"&amp;FC$4,'05市民生活実感調査'!$A$3:$BC$218,COLUMN('05市民生活実感調査'!$AI:$AI),FALSE),"-")</f>
        <v>c</v>
      </c>
      <c r="FD104" s="878" t="str">
        <f>IF($L104="○",VLOOKUP($C104&amp;"-"&amp;FD$4,'05市民生活実感調査'!$A$3:$BC$218,COLUMN('05市民生活実感調査'!$AI:$AI),FALSE),"-")</f>
        <v>-</v>
      </c>
      <c r="FE104" s="878" t="str">
        <f>IF($M104="○",VLOOKUP($C104&amp;"-"&amp;FE$4,'05市民生活実感調査'!$A$3:$BC$218,COLUMN('05市民生活実感調査'!$AI:$AI),FALSE),"-")</f>
        <v>-</v>
      </c>
      <c r="FF104" s="878" t="str">
        <f>IF($N104="○",VLOOKUP($C104&amp;"-"&amp;FF$4,'05市民生活実感調査'!$A$3:$BC$218,COLUMN('05市民生活実感調査'!$AI:$AI),FALSE),"-")</f>
        <v>-</v>
      </c>
      <c r="FG104" s="878" t="str">
        <f>IF($O104="○",VLOOKUP($C104&amp;"-"&amp;FG$4,'05市民生活実感調査'!$A$3:$BC$218,COLUMN('05市民生活実感調査'!$AI:$AI),FALSE),"-")</f>
        <v>-</v>
      </c>
      <c r="FH104" s="878" t="str">
        <f>IF($P104="○",VLOOKUP($C104&amp;"-"&amp;FH$4,'05市民生活実感調査'!$A$3:$BC$218,COLUMN('05市民生活実感調査'!$AI:$AI),FALSE),"-")</f>
        <v>-</v>
      </c>
      <c r="FI104" s="878" t="str">
        <f>IF($Q104="○",VLOOKUP($C104&amp;"-"&amp;FI$4,'05市民生活実感調査'!$A$3:$BC$218,COLUMN('05市民生活実感調査'!$AI:$AI),FALSE),"-")</f>
        <v>-</v>
      </c>
      <c r="FJ104" s="878" t="str">
        <f>IF($R104="○",VLOOKUP($C104&amp;"-"&amp;FJ$4,'05市民生活実感調査'!$A$3:$BC$218,COLUMN('05市民生活実感調査'!$AI:$AI),FALSE),"-")</f>
        <v>-</v>
      </c>
      <c r="FK104" s="879" t="str">
        <f t="shared" si="465"/>
        <v>c</v>
      </c>
      <c r="FL104" s="877">
        <f t="shared" si="466"/>
        <v>2</v>
      </c>
      <c r="FM104" s="878" t="str">
        <f t="shared" si="467"/>
        <v/>
      </c>
      <c r="FN104" s="878" t="str">
        <f t="shared" si="468"/>
        <v/>
      </c>
      <c r="FO104" s="878" t="str">
        <f t="shared" si="469"/>
        <v/>
      </c>
      <c r="FP104" s="878" t="str">
        <f t="shared" si="470"/>
        <v/>
      </c>
      <c r="FQ104" s="878" t="str">
        <f t="shared" si="471"/>
        <v/>
      </c>
      <c r="FR104" s="878" t="str">
        <f t="shared" si="472"/>
        <v/>
      </c>
      <c r="FS104" s="878" t="str">
        <f t="shared" si="473"/>
        <v/>
      </c>
      <c r="FT104" s="840">
        <f t="shared" si="474"/>
        <v>0.5</v>
      </c>
      <c r="FU104" s="876" t="str">
        <f t="shared" si="475"/>
        <v>客観指標</v>
      </c>
      <c r="FV104" s="863" t="str">
        <f t="shared" si="476"/>
        <v>この施策には、整備後でなければ、市民に成果が実感されにくい道路整備や、より大きな地震に耐え得るよう実施する橋りょう補強等が含まれるため、客観指標評価を重視する。</v>
      </c>
      <c r="FW104" s="877" t="str">
        <f>VLOOKUP(EH104&amp;FK104&amp;FU104,プルダウン!$AC$2:$AD$71,2,FALSE)</f>
        <v>B</v>
      </c>
      <c r="FX104" s="859" t="str">
        <f>VLOOKUP(FW104,プルダウン!$A$1:$B$6,2,FALSE)</f>
        <v>政策の目的がかなり達成されている</v>
      </c>
      <c r="FY104" s="860"/>
      <c r="FZ104" s="859"/>
      <c r="GA104" s="889" t="str">
        <f>VLOOKUP($A104&amp;"-"&amp;GA$4,'04施策の客観指標'!$A$4:$AY$1029,COLUMN('04施策の客観指標'!$AV:$AV),FALSE)</f>
        <v>a</v>
      </c>
      <c r="GB104" s="878" t="str">
        <f>VLOOKUP($A104&amp;"-"&amp;GB$4,'04施策の客観指標'!$A$4:$AY$1029,COLUMN('04施策の客観指標'!$AV:$AV),FALSE)</f>
        <v>a</v>
      </c>
      <c r="GC104" s="878" t="str">
        <f>VLOOKUP($A104&amp;"-"&amp;GC$4,'04施策の客観指標'!$A$4:$AY$1029,COLUMN('04施策の客観指標'!$AV:$AV),FALSE)</f>
        <v>a</v>
      </c>
      <c r="GD104" s="878" t="str">
        <f>VLOOKUP($A104&amp;"-"&amp;GD$4,'04施策の客観指標'!$A$4:$AY$1029,COLUMN('04施策の客観指標'!$AV:$AV),FALSE)</f>
        <v>a</v>
      </c>
      <c r="GE104" s="878" t="str">
        <f>VLOOKUP($A104&amp;"-"&amp;GE$4,'04施策の客観指標'!$A$4:$AY$1029,COLUMN('04施策の客観指標'!$AV:$AV),FALSE)</f>
        <v>-</v>
      </c>
      <c r="GF104" s="878" t="str">
        <f>VLOOKUP($A104&amp;"-"&amp;GF$4,'04施策の客観指標'!$A$4:$AY$1029,COLUMN('04施策の客観指標'!$AV:$AV),FALSE)</f>
        <v>-</v>
      </c>
      <c r="GG104" s="878" t="str">
        <f>VLOOKUP($A104&amp;"-"&amp;GG$4,'04施策の客観指標'!$A$4:$AY$1029,COLUMN('04施策の客観指標'!$AV:$AV),FALSE)</f>
        <v>-</v>
      </c>
      <c r="GH104" s="878" t="str">
        <f>VLOOKUP($A104&amp;"-"&amp;GH$4,'04施策の客観指標'!$A$4:$AY$1029,COLUMN('04施策の客観指標'!$AV:$AV),FALSE)</f>
        <v>-</v>
      </c>
      <c r="GI104" s="878" t="str">
        <f>VLOOKUP($A104&amp;"-"&amp;GI$4,'04施策の客観指標'!$A$4:$AY$1029,COLUMN('04施策の客観指標'!$AV:$AV),FALSE)</f>
        <v>-</v>
      </c>
      <c r="GJ104" s="879" t="str">
        <f t="shared" si="477"/>
        <v>a</v>
      </c>
      <c r="GK104" s="856">
        <f>IF(GA104="-","-",VLOOKUP($A104&amp;"-"&amp;GA$4,'04施策の客観指標'!$A$4:$AY$1029,COLUMN('04施策の客観指標'!$AY:$AY),FALSE))</f>
        <v>1</v>
      </c>
      <c r="GL104" s="856">
        <f>IF(GB104="-","-",VLOOKUP($A104&amp;"-"&amp;GB$4,'04施策の客観指標'!$A$4:$AY$1029,COLUMN('04施策の客観指標'!$AY:$AY),FALSE))</f>
        <v>1</v>
      </c>
      <c r="GM104" s="856">
        <f>IF(GC104="-","-",VLOOKUP($A104&amp;"-"&amp;GC$4,'04施策の客観指標'!$A$4:$AY$1029,COLUMN('04施策の客観指標'!$AY:$AY),FALSE))</f>
        <v>1</v>
      </c>
      <c r="GN104" s="856">
        <f>IF(GD104="-","-",VLOOKUP($A104&amp;"-"&amp;GD$4,'04施策の客観指標'!$A$4:$AY$1029,COLUMN('04施策の客観指標'!$AY:$AY),FALSE))</f>
        <v>1</v>
      </c>
      <c r="GO104" s="856" t="str">
        <f>IF(GE104="-","-",VLOOKUP($A104&amp;"-"&amp;GE$4,'04施策の客観指標'!$A$4:$AY$1029,COLUMN('04施策の客観指標'!$AY:$AY),FALSE))</f>
        <v>-</v>
      </c>
      <c r="GP104" s="856" t="str">
        <f>IF(GF104="-","-",VLOOKUP($A104&amp;"-"&amp;GF$4,'04施策の客観指標'!$A$4:$AY$1029,COLUMN('04施策の客観指標'!$AY:$AY),FALSE))</f>
        <v>-</v>
      </c>
      <c r="GQ104" s="856" t="str">
        <f>IF(GG104="-","-",VLOOKUP($A104&amp;"-"&amp;GG$4,'04施策の客観指標'!$A$4:$AY$1029,COLUMN('04施策の客観指標'!$AY:$AY),FALSE))</f>
        <v>-</v>
      </c>
      <c r="GR104" s="856" t="str">
        <f>IF(GH104="-","-",VLOOKUP($A104&amp;"-"&amp;GH$4,'04施策の客観指標'!$A$4:$AY$1029,COLUMN('04施策の客観指標'!$AY:$AY),FALSE))</f>
        <v>-</v>
      </c>
      <c r="GS104" s="856" t="str">
        <f>IF(GI104="-","-",VLOOKUP($A104&amp;"-"&amp;GI$4,'04施策の客観指標'!$A$4:$AY$1029,COLUMN('04施策の客観指標'!$AY:$AY),FALSE))</f>
        <v>-</v>
      </c>
      <c r="GT104" s="879">
        <f t="shared" si="478"/>
        <v>4</v>
      </c>
      <c r="GU104" s="877">
        <f t="shared" si="479"/>
        <v>4</v>
      </c>
      <c r="GV104" s="878">
        <f t="shared" si="480"/>
        <v>4</v>
      </c>
      <c r="GW104" s="878">
        <f t="shared" si="481"/>
        <v>4</v>
      </c>
      <c r="GX104" s="878">
        <f t="shared" si="482"/>
        <v>4</v>
      </c>
      <c r="GY104" s="878" t="str">
        <f t="shared" si="483"/>
        <v/>
      </c>
      <c r="GZ104" s="878" t="str">
        <f t="shared" si="484"/>
        <v/>
      </c>
      <c r="HA104" s="878" t="str">
        <f t="shared" si="485"/>
        <v/>
      </c>
      <c r="HB104" s="878" t="str">
        <f t="shared" si="486"/>
        <v/>
      </c>
      <c r="HC104" s="878" t="str">
        <f t="shared" si="487"/>
        <v/>
      </c>
      <c r="HD104" s="855">
        <f t="shared" si="488"/>
        <v>1</v>
      </c>
      <c r="HE104" s="877" t="str">
        <f>IF($K104="○",VLOOKUP($C104&amp;"-"&amp;HE$4,'05市民生活実感調査'!$A$3:$BC$218,COLUMN('05市民生活実感調査'!$AS:$AS),FALSE),"-")</f>
        <v>c</v>
      </c>
      <c r="HF104" s="878" t="str">
        <f>IF($L104="○",VLOOKUP($C104&amp;"-"&amp;HF$4,'05市民生活実感調査'!$A$3:$BC$218,COLUMN('05市民生活実感調査'!$AS:$AS),FALSE),"-")</f>
        <v>-</v>
      </c>
      <c r="HG104" s="878" t="str">
        <f>IF($M104="○",VLOOKUP($C104&amp;"-"&amp;HG$4,'05市民生活実感調査'!$A$3:$BC$218,COLUMN('05市民生活実感調査'!$AS:$AS),FALSE),"-")</f>
        <v>-</v>
      </c>
      <c r="HH104" s="878" t="str">
        <f>IF($N104="○",VLOOKUP($C104&amp;"-"&amp;HH$4,'05市民生活実感調査'!$A$3:$BC$218,COLUMN('05市民生活実感調査'!$AS:$AS),FALSE),"-")</f>
        <v>-</v>
      </c>
      <c r="HI104" s="878" t="str">
        <f>IF($O104="○",VLOOKUP($C104&amp;"-"&amp;HI$4,'05市民生活実感調査'!$A$3:$BC$218,COLUMN('05市民生活実感調査'!$AS:$AS),FALSE),"-")</f>
        <v>-</v>
      </c>
      <c r="HJ104" s="878" t="str">
        <f>IF($P104="○",VLOOKUP($C104&amp;"-"&amp;HJ$4,'05市民生活実感調査'!$A$3:$BC$218,COLUMN('05市民生活実感調査'!$AS:$AS),FALSE),"-")</f>
        <v>-</v>
      </c>
      <c r="HK104" s="878" t="str">
        <f>IF($Q104="○",VLOOKUP($C104&amp;"-"&amp;HK$4,'05市民生活実感調査'!$A$3:$BC$218,COLUMN('05市民生活実感調査'!$AS:$AS),FALSE),"-")</f>
        <v>-</v>
      </c>
      <c r="HL104" s="878" t="str">
        <f>IF($R104="○",VLOOKUP($C104&amp;"-"&amp;HL$4,'05市民生活実感調査'!$A$3:$BC$218,COLUMN('05市民生活実感調査'!$AS:$AS),FALSE),"-")</f>
        <v>-</v>
      </c>
      <c r="HM104" s="879" t="str">
        <f t="shared" si="489"/>
        <v>c</v>
      </c>
      <c r="HN104" s="877">
        <f t="shared" si="490"/>
        <v>2</v>
      </c>
      <c r="HO104" s="878" t="str">
        <f t="shared" si="491"/>
        <v/>
      </c>
      <c r="HP104" s="878" t="str">
        <f t="shared" si="492"/>
        <v/>
      </c>
      <c r="HQ104" s="878" t="str">
        <f t="shared" si="493"/>
        <v/>
      </c>
      <c r="HR104" s="878" t="str">
        <f t="shared" si="494"/>
        <v/>
      </c>
      <c r="HS104" s="878" t="str">
        <f t="shared" si="495"/>
        <v/>
      </c>
      <c r="HT104" s="878" t="str">
        <f t="shared" si="496"/>
        <v/>
      </c>
      <c r="HU104" s="878" t="str">
        <f t="shared" si="497"/>
        <v/>
      </c>
      <c r="HV104" s="840">
        <f t="shared" si="498"/>
        <v>0.5</v>
      </c>
      <c r="HW104" s="876" t="str">
        <f t="shared" si="499"/>
        <v>客観指標</v>
      </c>
      <c r="HX104" s="863" t="str">
        <f t="shared" si="500"/>
        <v>この施策には、整備後でなければ、市民に成果が実感されにくい道路整備や、より大きな地震に耐え得るよう実施する橋りょう補強等が含まれるため、客観指標評価を重視する。</v>
      </c>
      <c r="HY104" s="877" t="str">
        <f>VLOOKUP(GJ104&amp;HM104&amp;HW104,プルダウン!$AC$2:$AD$71,2,FALSE)</f>
        <v>B</v>
      </c>
      <c r="HZ104" s="859" t="str">
        <f>VLOOKUP(HY104,プルダウン!$A$1:$B$6,2,FALSE)</f>
        <v>政策の目的がかなり達成されている</v>
      </c>
      <c r="IA104" s="860"/>
      <c r="IB104" s="859"/>
      <c r="IC104" s="889" t="str">
        <f>VLOOKUP($A104&amp;"-"&amp;IC$4,'04施策の客観指標'!$A$4:$AY$1029,COLUMN('04施策の客観指標'!$AW:$AW),FALSE)</f>
        <v>a</v>
      </c>
      <c r="ID104" s="878" t="str">
        <f>VLOOKUP($A104&amp;"-"&amp;ID$4,'04施策の客観指標'!$A$4:$AY$1029,COLUMN('04施策の客観指標'!$AW:$AW),FALSE)</f>
        <v>a</v>
      </c>
      <c r="IE104" s="878" t="str">
        <f>VLOOKUP($A104&amp;"-"&amp;IE$4,'04施策の客観指標'!$A$4:$AY$1029,COLUMN('04施策の客観指標'!$AW:$AW),FALSE)</f>
        <v>a</v>
      </c>
      <c r="IF104" s="878" t="str">
        <f>VLOOKUP($A104&amp;"-"&amp;IF$4,'04施策の客観指標'!$A$4:$AY$1029,COLUMN('04施策の客観指標'!$AW:$AW),FALSE)</f>
        <v>a</v>
      </c>
      <c r="IG104" s="878" t="str">
        <f>VLOOKUP($A104&amp;"-"&amp;IG$4,'04施策の客観指標'!$A$4:$AY$1029,COLUMN('04施策の客観指標'!$AW:$AW),FALSE)</f>
        <v>-</v>
      </c>
      <c r="IH104" s="878" t="str">
        <f>VLOOKUP($A104&amp;"-"&amp;IH$4,'04施策の客観指標'!$A$4:$AY$1029,COLUMN('04施策の客観指標'!$AW:$AW),FALSE)</f>
        <v>-</v>
      </c>
      <c r="II104" s="878" t="str">
        <f>VLOOKUP($A104&amp;"-"&amp;II$4,'04施策の客観指標'!$A$4:$AY$1029,COLUMN('04施策の客観指標'!$AW:$AW),FALSE)</f>
        <v>-</v>
      </c>
      <c r="IJ104" s="878" t="str">
        <f>VLOOKUP($A104&amp;"-"&amp;IJ$4,'04施策の客観指標'!$A$4:$AY$1029,COLUMN('04施策の客観指標'!$AW:$AW),FALSE)</f>
        <v>-</v>
      </c>
      <c r="IK104" s="878" t="str">
        <f>VLOOKUP($A104&amp;"-"&amp;IK$4,'04施策の客観指標'!$A$4:$AY$1029,COLUMN('04施策の客観指標'!$AW:$AW),FALSE)</f>
        <v>-</v>
      </c>
      <c r="IL104" s="879" t="str">
        <f t="shared" si="501"/>
        <v>a</v>
      </c>
      <c r="IM104" s="856">
        <f>IF(IC104="-","-",VLOOKUP($A104&amp;"-"&amp;IC$4,'04施策の客観指標'!$A$4:$AY$1029,COLUMN('04施策の客観指標'!$AY:$AY),FALSE))</f>
        <v>1</v>
      </c>
      <c r="IN104" s="856">
        <f>IF(ID104="-","-",VLOOKUP($A104&amp;"-"&amp;ID$4,'04施策の客観指標'!$A$4:$AY$1029,COLUMN('04施策の客観指標'!$AY:$AY),FALSE))</f>
        <v>1</v>
      </c>
      <c r="IO104" s="856">
        <f>IF(IE104="-","-",VLOOKUP($A104&amp;"-"&amp;IE$4,'04施策の客観指標'!$A$4:$AY$1029,COLUMN('04施策の客観指標'!$AY:$AY),FALSE))</f>
        <v>1</v>
      </c>
      <c r="IP104" s="856">
        <f>IF(IF104="-","-",VLOOKUP($A104&amp;"-"&amp;IF$4,'04施策の客観指標'!$A$4:$AY$1029,COLUMN('04施策の客観指標'!$AY:$AY),FALSE))</f>
        <v>1</v>
      </c>
      <c r="IQ104" s="856" t="str">
        <f>IF(IG104="-","-",VLOOKUP($A104&amp;"-"&amp;IG$4,'04施策の客観指標'!$A$4:$AY$1029,COLUMN('04施策の客観指標'!$AY:$AY),FALSE))</f>
        <v>-</v>
      </c>
      <c r="IR104" s="856" t="str">
        <f>IF(IH104="-","-",VLOOKUP($A104&amp;"-"&amp;IH$4,'04施策の客観指標'!$A$4:$AY$1029,COLUMN('04施策の客観指標'!$AY:$AY),FALSE))</f>
        <v>-</v>
      </c>
      <c r="IS104" s="856" t="str">
        <f>IF(II104="-","-",VLOOKUP($A104&amp;"-"&amp;II$4,'04施策の客観指標'!$A$4:$AY$1029,COLUMN('04施策の客観指標'!$AY:$AY),FALSE))</f>
        <v>-</v>
      </c>
      <c r="IT104" s="856" t="str">
        <f>IF(IJ104="-","-",VLOOKUP($A104&amp;"-"&amp;IJ$4,'04施策の客観指標'!$A$4:$AY$1029,COLUMN('04施策の客観指標'!$AY:$AY),FALSE))</f>
        <v>-</v>
      </c>
      <c r="IU104" s="856" t="str">
        <f>IF(IK104="-","-",VLOOKUP($A104&amp;"-"&amp;IK$4,'04施策の客観指標'!$A$4:$AY$1029,COLUMN('04施策の客観指標'!$AY:$AY),FALSE))</f>
        <v>-</v>
      </c>
      <c r="IV104" s="879">
        <f t="shared" si="502"/>
        <v>4</v>
      </c>
      <c r="IW104" s="877">
        <f t="shared" si="503"/>
        <v>4</v>
      </c>
      <c r="IX104" s="878">
        <f t="shared" si="504"/>
        <v>4</v>
      </c>
      <c r="IY104" s="878">
        <f t="shared" si="505"/>
        <v>4</v>
      </c>
      <c r="IZ104" s="878">
        <f t="shared" si="506"/>
        <v>4</v>
      </c>
      <c r="JA104" s="878" t="str">
        <f t="shared" si="507"/>
        <v/>
      </c>
      <c r="JB104" s="878" t="str">
        <f t="shared" si="508"/>
        <v/>
      </c>
      <c r="JC104" s="878" t="str">
        <f t="shared" si="509"/>
        <v/>
      </c>
      <c r="JD104" s="878" t="str">
        <f t="shared" si="510"/>
        <v/>
      </c>
      <c r="JE104" s="878" t="str">
        <f t="shared" si="511"/>
        <v/>
      </c>
      <c r="JF104" s="855">
        <f t="shared" si="512"/>
        <v>1</v>
      </c>
      <c r="JG104" s="877" t="str">
        <f>IF($K104="○",VLOOKUP($C104&amp;"-"&amp;JG$4,'05市民生活実感調査'!$A$3:$BC$218,COLUMN('05市民生活実感調査'!$BC:$BC),FALSE),"-")</f>
        <v>c</v>
      </c>
      <c r="JH104" s="878" t="str">
        <f>IF($L104="○",VLOOKUP($C104&amp;"-"&amp;JH$4,'05市民生活実感調査'!$A$3:$BC$218,COLUMN('05市民生活実感調査'!$BC:$BC),FALSE),"-")</f>
        <v>-</v>
      </c>
      <c r="JI104" s="878" t="str">
        <f>IF($M104="○",VLOOKUP($C104&amp;"-"&amp;JI$4,'05市民生活実感調査'!$A$3:$BC$218,COLUMN('05市民生活実感調査'!$BC:$BC),FALSE),"-")</f>
        <v>-</v>
      </c>
      <c r="JJ104" s="878" t="str">
        <f>IF($N104="○",VLOOKUP($C104&amp;"-"&amp;JJ$4,'05市民生活実感調査'!$A$3:$BC$218,COLUMN('05市民生活実感調査'!$BC:$BC),FALSE),"-")</f>
        <v>-</v>
      </c>
      <c r="JK104" s="878" t="str">
        <f>IF($O104="○",VLOOKUP($C104&amp;"-"&amp;JK$4,'05市民生活実感調査'!$A$3:$BC$218,COLUMN('05市民生活実感調査'!$BC:$BC),FALSE),"-")</f>
        <v>-</v>
      </c>
      <c r="JL104" s="878" t="str">
        <f>IF($P104="○",VLOOKUP($C104&amp;"-"&amp;JL$4,'05市民生活実感調査'!$A$3:$BC$218,COLUMN('05市民生活実感調査'!$BC:$BC),FALSE),"-")</f>
        <v>-</v>
      </c>
      <c r="JM104" s="878" t="str">
        <f>IF($Q104="○",VLOOKUP($C104&amp;"-"&amp;JM$4,'05市民生活実感調査'!$A$3:$BC$218,COLUMN('05市民生活実感調査'!$BC:$BC),FALSE),"-")</f>
        <v>-</v>
      </c>
      <c r="JN104" s="878" t="str">
        <f>IF($R104="○",VLOOKUP($C104&amp;"-"&amp;JN$4,'05市民生活実感調査'!$A$3:$BC$218,COLUMN('05市民生活実感調査'!$BC:$BC),FALSE),"-")</f>
        <v>-</v>
      </c>
      <c r="JO104" s="879" t="str">
        <f t="shared" si="513"/>
        <v>c</v>
      </c>
      <c r="JP104" s="877">
        <f t="shared" si="514"/>
        <v>2</v>
      </c>
      <c r="JQ104" s="878" t="str">
        <f t="shared" si="515"/>
        <v/>
      </c>
      <c r="JR104" s="878" t="str">
        <f t="shared" si="516"/>
        <v/>
      </c>
      <c r="JS104" s="878" t="str">
        <f t="shared" si="517"/>
        <v/>
      </c>
      <c r="JT104" s="878" t="str">
        <f t="shared" si="518"/>
        <v/>
      </c>
      <c r="JU104" s="878" t="str">
        <f t="shared" si="519"/>
        <v/>
      </c>
      <c r="JV104" s="878" t="str">
        <f t="shared" si="520"/>
        <v/>
      </c>
      <c r="JW104" s="878" t="str">
        <f t="shared" si="521"/>
        <v/>
      </c>
      <c r="JX104" s="840">
        <f t="shared" si="522"/>
        <v>0.5</v>
      </c>
      <c r="JY104" s="876" t="str">
        <f t="shared" si="405"/>
        <v>客観指標</v>
      </c>
      <c r="JZ104" s="863" t="str">
        <f t="shared" si="523"/>
        <v>この施策には、整備後でなければ、市民に成果が実感されにくい道路整備や、より大きな地震に耐え得るよう実施する橋りょう補強等が含まれるため、客観指標評価を重視する。</v>
      </c>
      <c r="KA104" s="877" t="str">
        <f>VLOOKUP(IL104&amp;JO104&amp;JY104,プルダウン!$AC$2:$AD$71,2,FALSE)</f>
        <v>B</v>
      </c>
      <c r="KB104" s="859" t="str">
        <f>VLOOKUP(KA104,プルダウン!$A$1:$B$6,2,FALSE)</f>
        <v>政策の目的がかなり達成されている</v>
      </c>
      <c r="KC104" s="860"/>
      <c r="KD104" s="859"/>
      <c r="KE104" s="883" t="str">
        <f>VLOOKUP($A104&amp;"-"&amp;KE$4,'04施策の客観指標'!$A$4:$AY$1029,COLUMN('04施策の客観指標'!$AX:$AX),FALSE)</f>
        <v>a</v>
      </c>
      <c r="KF104" s="813" t="str">
        <f>VLOOKUP($A104&amp;"-"&amp;KF$4,'04施策の客観指標'!$A$4:$AY$1029,COLUMN('04施策の客観指標'!$AX:$AX),FALSE)</f>
        <v>a</v>
      </c>
      <c r="KG104" s="813" t="str">
        <f>VLOOKUP($A104&amp;"-"&amp;KG$4,'04施策の客観指標'!$A$4:$AY$1029,COLUMN('04施策の客観指標'!$AX:$AX),FALSE)</f>
        <v>a</v>
      </c>
      <c r="KH104" s="813" t="str">
        <f>VLOOKUP($A104&amp;"-"&amp;KH$4,'04施策の客観指標'!$A$4:$AY$1029,COLUMN('04施策の客観指標'!$AX:$AX),FALSE)</f>
        <v>a</v>
      </c>
      <c r="KI104" s="813" t="str">
        <f>VLOOKUP($A104&amp;"-"&amp;KI$4,'04施策の客観指標'!$A$4:$AY$1029,COLUMN('04施策の客観指標'!$AX:$AX),FALSE)</f>
        <v>-</v>
      </c>
      <c r="KJ104" s="813" t="str">
        <f>VLOOKUP($A104&amp;"-"&amp;KJ$4,'04施策の客観指標'!$A$4:$AY$1029,COLUMN('04施策の客観指標'!$AX:$AX),FALSE)</f>
        <v>-</v>
      </c>
      <c r="KK104" s="813" t="str">
        <f>VLOOKUP($A104&amp;"-"&amp;KK$4,'04施策の客観指標'!$A$4:$AY$1029,COLUMN('04施策の客観指標'!$AX:$AX),FALSE)</f>
        <v>-</v>
      </c>
      <c r="KL104" s="813" t="str">
        <f>VLOOKUP($A104&amp;"-"&amp;KL$4,'04施策の客観指標'!$A$4:$AY$1029,COLUMN('04施策の客観指標'!$AX:$AX),FALSE)</f>
        <v>-</v>
      </c>
      <c r="KM104" s="813" t="str">
        <f>VLOOKUP($A104&amp;"-"&amp;KM$4,'04施策の客観指標'!$A$4:$AY$1029,COLUMN('04施策の客観指標'!$AX:$AX),FALSE)</f>
        <v>-</v>
      </c>
      <c r="KN104" s="814" t="str">
        <f t="shared" si="381"/>
        <v>a</v>
      </c>
      <c r="KO104" s="423">
        <f>IF(KE104="-","-",VLOOKUP($A104&amp;"-"&amp;KE$4,'04施策の客観指標'!$A$4:$AY$1029,COLUMN('04施策の客観指標'!$AY:$AY),FALSE))</f>
        <v>1</v>
      </c>
      <c r="KP104" s="423">
        <f>IF(KF104="-","-",VLOOKUP($A104&amp;"-"&amp;KF$4,'04施策の客観指標'!$A$4:$AY$1029,COLUMN('04施策の客観指標'!$AY:$AY),FALSE))</f>
        <v>1</v>
      </c>
      <c r="KQ104" s="423">
        <f>IF(KG104="-","-",VLOOKUP($A104&amp;"-"&amp;KG$4,'04施策の客観指標'!$A$4:$AY$1029,COLUMN('04施策の客観指標'!$AY:$AY),FALSE))</f>
        <v>1</v>
      </c>
      <c r="KR104" s="423">
        <f>IF(KH104="-","-",VLOOKUP($A104&amp;"-"&amp;KH$4,'04施策の客観指標'!$A$4:$AY$1029,COLUMN('04施策の客観指標'!$AY:$AY),FALSE))</f>
        <v>1</v>
      </c>
      <c r="KS104" s="423" t="str">
        <f>IF(KI104="-","-",VLOOKUP($A104&amp;"-"&amp;KI$4,'04施策の客観指標'!$A$4:$AY$1029,COLUMN('04施策の客観指標'!$AY:$AY),FALSE))</f>
        <v>-</v>
      </c>
      <c r="KT104" s="423" t="str">
        <f>IF(KJ104="-","-",VLOOKUP($A104&amp;"-"&amp;KJ$4,'04施策の客観指標'!$A$4:$AY$1029,COLUMN('04施策の客観指標'!$AY:$AY),FALSE))</f>
        <v>-</v>
      </c>
      <c r="KU104" s="423" t="str">
        <f>IF(KK104="-","-",VLOOKUP($A104&amp;"-"&amp;KK$4,'04施策の客観指標'!$A$4:$AY$1029,COLUMN('04施策の客観指標'!$AY:$AY),FALSE))</f>
        <v>-</v>
      </c>
      <c r="KV104" s="423" t="str">
        <f>IF(KL104="-","-",VLOOKUP($A104&amp;"-"&amp;KL$4,'04施策の客観指標'!$A$4:$AY$1029,COLUMN('04施策の客観指標'!$AY:$AY),FALSE))</f>
        <v>-</v>
      </c>
      <c r="KW104" s="423" t="str">
        <f>IF(KM104="-","-",VLOOKUP($A104&amp;"-"&amp;KM$4,'04施策の客観指標'!$A$4:$AY$1029,COLUMN('04施策の客観指標'!$AY:$AY),FALSE))</f>
        <v>-</v>
      </c>
      <c r="KX104" s="234">
        <f t="shared" si="382"/>
        <v>4</v>
      </c>
      <c r="KY104" s="237">
        <f t="shared" si="383"/>
        <v>4</v>
      </c>
      <c r="KZ104" s="187">
        <f t="shared" si="384"/>
        <v>4</v>
      </c>
      <c r="LA104" s="187">
        <f t="shared" si="385"/>
        <v>4</v>
      </c>
      <c r="LB104" s="187">
        <f t="shared" si="386"/>
        <v>4</v>
      </c>
      <c r="LC104" s="187" t="str">
        <f t="shared" si="387"/>
        <v/>
      </c>
      <c r="LD104" s="187" t="str">
        <f t="shared" si="388"/>
        <v/>
      </c>
      <c r="LE104" s="187" t="str">
        <f t="shared" si="389"/>
        <v/>
      </c>
      <c r="LF104" s="187" t="str">
        <f t="shared" si="390"/>
        <v/>
      </c>
      <c r="LG104" s="187" t="str">
        <f t="shared" si="391"/>
        <v/>
      </c>
      <c r="LH104" s="240">
        <f t="shared" si="392"/>
        <v>1</v>
      </c>
      <c r="LI104" s="820" t="str">
        <f>IF($K104="○",VLOOKUP($C104&amp;"-"&amp;LI$4,'05市民生活実感調査'!$A$3:$BM$218,COLUMN('05市民生活実感調査'!$BM:$BM),FALSE),"-")</f>
        <v>c</v>
      </c>
      <c r="LJ104" s="821" t="str">
        <f>IF($L104="○",VLOOKUP($C104&amp;"-"&amp;LJ$4,'05市民生活実感調査'!$A$3:$BM$218,COLUMN('05市民生活実感調査'!$BM:$BM),FALSE),"-")</f>
        <v>-</v>
      </c>
      <c r="LK104" s="821" t="str">
        <f>IF($M104="○",VLOOKUP($C104&amp;"-"&amp;LK$4,'05市民生活実感調査'!$A$3:$BM$218,COLUMN('05市民生活実感調査'!$BM:$BM),FALSE),"-")</f>
        <v>-</v>
      </c>
      <c r="LL104" s="821" t="str">
        <f>IF($N104="○",VLOOKUP($C104&amp;"-"&amp;LL$4,'05市民生活実感調査'!$A$3:$BM$218,COLUMN('05市民生活実感調査'!$BM:$BM),FALSE),"-")</f>
        <v>-</v>
      </c>
      <c r="LM104" s="821" t="str">
        <f>IF($O104="○",VLOOKUP($C104&amp;"-"&amp;LM$4,'05市民生活実感調査'!$A$3:$BM$218,COLUMN('05市民生活実感調査'!$BM:$BM),FALSE),"-")</f>
        <v>-</v>
      </c>
      <c r="LN104" s="821" t="str">
        <f>IF($P104="○",VLOOKUP($C104&amp;"-"&amp;LN$4,'05市民生活実感調査'!$A$3:$BM$218,COLUMN('05市民生活実感調査'!$BM:$BM),FALSE),"-")</f>
        <v>-</v>
      </c>
      <c r="LO104" s="821" t="str">
        <f>IF($Q104="○",VLOOKUP($C104&amp;"-"&amp;LO$4,'05市民生活実感調査'!$A$3:$BM$218,COLUMN('05市民生活実感調査'!$BM:$BM),FALSE),"-")</f>
        <v>-</v>
      </c>
      <c r="LP104" s="821" t="str">
        <f>IF($R104="○",VLOOKUP($C104&amp;"-"&amp;LP$4,'05市民生活実感調査'!$A$3:$BM$218,COLUMN('05市民生活実感調査'!$BM:$BM),FALSE),"-")</f>
        <v>-</v>
      </c>
      <c r="LQ104" s="822" t="str">
        <f t="shared" si="393"/>
        <v>c</v>
      </c>
      <c r="LR104" s="237">
        <f t="shared" si="394"/>
        <v>2</v>
      </c>
      <c r="LS104" s="187" t="str">
        <f t="shared" si="395"/>
        <v/>
      </c>
      <c r="LT104" s="187" t="str">
        <f t="shared" si="396"/>
        <v/>
      </c>
      <c r="LU104" s="187" t="str">
        <f t="shared" si="397"/>
        <v/>
      </c>
      <c r="LV104" s="187" t="str">
        <f t="shared" si="398"/>
        <v/>
      </c>
      <c r="LW104" s="187" t="str">
        <f t="shared" si="399"/>
        <v/>
      </c>
      <c r="LX104" s="187" t="str">
        <f t="shared" si="400"/>
        <v/>
      </c>
      <c r="LY104" s="187" t="str">
        <f t="shared" si="401"/>
        <v/>
      </c>
      <c r="LZ104" s="422">
        <f t="shared" si="402"/>
        <v>0.5</v>
      </c>
      <c r="MA104" s="103" t="str">
        <f t="shared" si="406"/>
        <v>客観指標</v>
      </c>
      <c r="MB104" s="104" t="str">
        <f t="shared" si="403"/>
        <v>この施策には、整備後でなければ、市民に成果が実感されにくい道路整備や、より大きな地震に耐え得るよう実施する橋りょう補強等が含まれるため、客観指標評価を重視する。</v>
      </c>
      <c r="MC104" s="823" t="str">
        <f>VLOOKUP(KN104&amp;LQ104&amp;MA104,プルダウン!$AC$2:$AD$71,2,FALSE)</f>
        <v>B</v>
      </c>
      <c r="MD104" s="824" t="str">
        <f>VLOOKUP(MC104,プルダウン!$A$1:$B$6,2,FALSE)</f>
        <v>政策の目的がかなり達成されている</v>
      </c>
      <c r="ME104" s="91"/>
      <c r="MF104" s="190"/>
    </row>
    <row r="105" spans="1:344" ht="153.75" customHeight="1">
      <c r="A105" s="231">
        <v>2502</v>
      </c>
      <c r="B105" s="104" t="s">
        <v>257</v>
      </c>
      <c r="C105" s="237">
        <f t="shared" si="407"/>
        <v>25</v>
      </c>
      <c r="D105" s="190" t="str">
        <f>IFERROR(VLOOKUP(C105,プルダウン!$L$2:$M$28,2,FALSE),"-")</f>
        <v>道と公園・緑</v>
      </c>
      <c r="E105" s="104"/>
      <c r="F105" s="91" t="s">
        <v>1420</v>
      </c>
      <c r="G105" s="117" t="s">
        <v>1626</v>
      </c>
      <c r="H105" s="91"/>
      <c r="I105" s="117"/>
      <c r="J105" s="104"/>
      <c r="K105" s="420" t="s">
        <v>83</v>
      </c>
      <c r="L105" s="421" t="s">
        <v>383</v>
      </c>
      <c r="M105" s="421" t="s">
        <v>383</v>
      </c>
      <c r="N105" s="421" t="s">
        <v>83</v>
      </c>
      <c r="O105" s="421" t="s">
        <v>83</v>
      </c>
      <c r="P105" s="421" t="s">
        <v>83</v>
      </c>
      <c r="Q105" s="421" t="s">
        <v>83</v>
      </c>
      <c r="R105" s="422" t="s">
        <v>83</v>
      </c>
      <c r="S105" s="877" t="str">
        <f>VLOOKUP($A105&amp;"-"&amp;S$4,'04施策の客観指標'!$A$4:$AY$1029,COLUMN('04施策の客観指標'!$AS:$AS),FALSE)</f>
        <v>a</v>
      </c>
      <c r="T105" s="878" t="str">
        <f>VLOOKUP($A105&amp;"-"&amp;T$4,'04施策の客観指標'!$A$4:$AY$1029,COLUMN('04施策の客観指標'!$AS:$AS),FALSE)</f>
        <v>-</v>
      </c>
      <c r="U105" s="878" t="str">
        <f>VLOOKUP($A105&amp;"-"&amp;U$4,'04施策の客観指標'!$A$4:$AY$1029,COLUMN('04施策の客観指標'!$AS:$AS),FALSE)</f>
        <v>a</v>
      </c>
      <c r="V105" s="878" t="str">
        <f>VLOOKUP($A105&amp;"-"&amp;V$4,'04施策の客観指標'!$A$4:$AY$1029,COLUMN('04施策の客観指標'!$AS:$AS),FALSE)</f>
        <v>-</v>
      </c>
      <c r="W105" s="878" t="str">
        <f>VLOOKUP($A105&amp;"-"&amp;W$4,'04施策の客観指標'!$A$4:$AY$1029,COLUMN('04施策の客観指標'!$AS:$AS),FALSE)</f>
        <v>-</v>
      </c>
      <c r="X105" s="878" t="str">
        <f>VLOOKUP($A105&amp;"-"&amp;X$4,'04施策の客観指標'!$A$4:$AY$1029,COLUMN('04施策の客観指標'!$AS:$AS),FALSE)</f>
        <v>-</v>
      </c>
      <c r="Y105" s="878" t="str">
        <f>VLOOKUP($A105&amp;"-"&amp;Y$4,'04施策の客観指標'!$A$4:$AY$1029,COLUMN('04施策の客観指標'!$AS:$AS),FALSE)</f>
        <v>-</v>
      </c>
      <c r="Z105" s="878" t="str">
        <f>VLOOKUP($A105&amp;"-"&amp;Z$4,'04施策の客観指標'!$A$4:$AY$1029,COLUMN('04施策の客観指標'!$AS:$AS),FALSE)</f>
        <v>-</v>
      </c>
      <c r="AA105" s="852" t="str">
        <f>VLOOKUP($A105&amp;"-"&amp;AA$4,'04施策の客観指標'!$A$4:$AY$1029,COLUMN('04施策の客観指標'!$AS:$AS),FALSE)</f>
        <v>-</v>
      </c>
      <c r="AB105" s="876" t="str">
        <f t="shared" si="408"/>
        <v>a</v>
      </c>
      <c r="AC105" s="856">
        <v>1</v>
      </c>
      <c r="AD105" s="878" t="s">
        <v>83</v>
      </c>
      <c r="AE105" s="878">
        <v>1</v>
      </c>
      <c r="AF105" s="878" t="s">
        <v>83</v>
      </c>
      <c r="AG105" s="878" t="s">
        <v>83</v>
      </c>
      <c r="AH105" s="878" t="s">
        <v>83</v>
      </c>
      <c r="AI105" s="878" t="s">
        <v>83</v>
      </c>
      <c r="AJ105" s="878" t="s">
        <v>83</v>
      </c>
      <c r="AK105" s="878" t="s">
        <v>83</v>
      </c>
      <c r="AL105" s="879">
        <f t="shared" si="409"/>
        <v>2</v>
      </c>
      <c r="AM105" s="877">
        <f t="shared" si="410"/>
        <v>4</v>
      </c>
      <c r="AN105" s="878" t="str">
        <f t="shared" si="411"/>
        <v/>
      </c>
      <c r="AO105" s="878">
        <f t="shared" si="412"/>
        <v>4</v>
      </c>
      <c r="AP105" s="878" t="str">
        <f t="shared" si="413"/>
        <v/>
      </c>
      <c r="AQ105" s="878" t="str">
        <f t="shared" si="414"/>
        <v/>
      </c>
      <c r="AR105" s="878" t="str">
        <f t="shared" si="415"/>
        <v/>
      </c>
      <c r="AS105" s="878" t="str">
        <f t="shared" si="416"/>
        <v/>
      </c>
      <c r="AT105" s="878" t="str">
        <f t="shared" si="417"/>
        <v/>
      </c>
      <c r="AU105" s="852" t="str">
        <f t="shared" si="418"/>
        <v/>
      </c>
      <c r="AV105" s="855">
        <f t="shared" si="419"/>
        <v>1</v>
      </c>
      <c r="AW105" s="856" t="str">
        <f>IF($K105="○",VLOOKUP($C105&amp;"-"&amp;AW$4,'05市民生活実感調査'!$A$3:$BC$218,COLUMN('05市民生活実感調査'!$O:$O),FALSE),"-")</f>
        <v>-</v>
      </c>
      <c r="AX105" s="878" t="str">
        <f>IF($L105="○",VLOOKUP($C105&amp;"-"&amp;AX$4,'05市民生活実感調査'!$A$3:$BC$218,COLUMN('05市民生活実感調査'!$O:$O),FALSE),"-")</f>
        <v>c</v>
      </c>
      <c r="AY105" s="878" t="str">
        <f>IF($M105="○",VLOOKUP($C105&amp;"-"&amp;AY$4,'05市民生活実感調査'!$A$3:$BC$218,COLUMN('05市民生活実感調査'!$O:$O),FALSE),"-")</f>
        <v>b</v>
      </c>
      <c r="AZ105" s="878" t="str">
        <f>IF($N105="○",VLOOKUP($C105&amp;"-"&amp;AZ$4,'05市民生活実感調査'!$A$3:$BC$218,COLUMN('05市民生活実感調査'!$O:$O),FALSE),"-")</f>
        <v>-</v>
      </c>
      <c r="BA105" s="878" t="str">
        <f>IF($O105="○",VLOOKUP($C105&amp;"-"&amp;BA$4,'05市民生活実感調査'!$A$3:$BC$218,COLUMN('05市民生活実感調査'!$O:$O),FALSE),"-")</f>
        <v>-</v>
      </c>
      <c r="BB105" s="878" t="str">
        <f>IF($P105="○",VLOOKUP($C105&amp;"-"&amp;BB$4,'05市民生活実感調査'!$A$3:$BC$218,COLUMN('05市民生活実感調査'!$O:$O),FALSE),"-")</f>
        <v>-</v>
      </c>
      <c r="BC105" s="878" t="str">
        <f>IF($Q105="○",VLOOKUP($C105&amp;"-"&amp;BC$4,'05市民生活実感調査'!$A$3:$BC$218,COLUMN('05市民生活実感調査'!$O:$O),FALSE),"-")</f>
        <v>-</v>
      </c>
      <c r="BD105" s="878" t="str">
        <f>IF($R105="○",VLOOKUP($C105&amp;"-"&amp;BD$4,'05市民生活実感調査'!$A$3:$BC$218,COLUMN('05市民生活実感調査'!$O:$O),FALSE),"-")</f>
        <v>-</v>
      </c>
      <c r="BE105" s="879" t="str">
        <f t="shared" si="420"/>
        <v>b</v>
      </c>
      <c r="BF105" s="877" t="str">
        <f t="shared" si="421"/>
        <v/>
      </c>
      <c r="BG105" s="878">
        <f t="shared" si="422"/>
        <v>2</v>
      </c>
      <c r="BH105" s="878">
        <f t="shared" si="423"/>
        <v>3</v>
      </c>
      <c r="BI105" s="878" t="str">
        <f t="shared" si="424"/>
        <v/>
      </c>
      <c r="BJ105" s="878" t="str">
        <f t="shared" si="425"/>
        <v/>
      </c>
      <c r="BK105" s="878" t="str">
        <f t="shared" si="426"/>
        <v/>
      </c>
      <c r="BL105" s="878" t="str">
        <f t="shared" si="427"/>
        <v/>
      </c>
      <c r="BM105" s="878" t="str">
        <f t="shared" si="428"/>
        <v/>
      </c>
      <c r="BN105" s="840">
        <f t="shared" si="429"/>
        <v>0.625</v>
      </c>
      <c r="BO105" s="880" t="s">
        <v>122</v>
      </c>
      <c r="BP105" s="863" t="s">
        <v>1950</v>
      </c>
      <c r="BQ105" s="877" t="s">
        <v>312</v>
      </c>
      <c r="BR105" s="887" t="str">
        <f>VLOOKUP(BQ105,プルダウン!$A$1:$B$6,2,FALSE)</f>
        <v>政策の目的が十分に達成されている</v>
      </c>
      <c r="BS105" s="860"/>
      <c r="BT105" s="859"/>
      <c r="BU105" s="863" t="s">
        <v>1460</v>
      </c>
      <c r="BV105" s="891" t="s">
        <v>1792</v>
      </c>
      <c r="BW105" s="889" t="str">
        <f>VLOOKUP($A105&amp;"-"&amp;BW$4,'04施策の客観指標'!$A$4:$AY$1029,COLUMN('04施策の客観指標'!$AT:$AT),FALSE)</f>
        <v>a</v>
      </c>
      <c r="BX105" s="878" t="str">
        <f>VLOOKUP($A105&amp;"-"&amp;BX$4,'04施策の客観指標'!$A$4:$AY$1029,COLUMN('04施策の客観指標'!$AT:$AT),FALSE)</f>
        <v>a</v>
      </c>
      <c r="BY105" s="878" t="str">
        <f>VLOOKUP($A105&amp;"-"&amp;BY$4,'04施策の客観指標'!$A$4:$AY$1029,COLUMN('04施策の客観指標'!$AT:$AT),FALSE)</f>
        <v>a</v>
      </c>
      <c r="BZ105" s="878" t="str">
        <f>VLOOKUP($A105&amp;"-"&amp;BZ$4,'04施策の客観指標'!$A$4:$AY$1029,COLUMN('04施策の客観指標'!$AT:$AT),FALSE)</f>
        <v>-</v>
      </c>
      <c r="CA105" s="878" t="str">
        <f>VLOOKUP($A105&amp;"-"&amp;CA$4,'04施策の客観指標'!$A$4:$AY$1029,COLUMN('04施策の客観指標'!$AT:$AT),FALSE)</f>
        <v>-</v>
      </c>
      <c r="CB105" s="878" t="str">
        <f>VLOOKUP($A105&amp;"-"&amp;CB$4,'04施策の客観指標'!$A$4:$AY$1029,COLUMN('04施策の客観指標'!$AT:$AT),FALSE)</f>
        <v>-</v>
      </c>
      <c r="CC105" s="878" t="str">
        <f>VLOOKUP($A105&amp;"-"&amp;CC$4,'04施策の客観指標'!$A$4:$AY$1029,COLUMN('04施策の客観指標'!$AT:$AT),FALSE)</f>
        <v>-</v>
      </c>
      <c r="CD105" s="878" t="str">
        <f>VLOOKUP($A105&amp;"-"&amp;CD$4,'04施策の客観指標'!$A$4:$AY$1029,COLUMN('04施策の客観指標'!$AT:$AT),FALSE)</f>
        <v>-</v>
      </c>
      <c r="CE105" s="852" t="str">
        <f>VLOOKUP($A105&amp;"-"&amp;CE$4,'04施策の客観指標'!$A$4:$AY$1029,COLUMN('04施策の客観指標'!$AT:$AT),FALSE)</f>
        <v>-</v>
      </c>
      <c r="CF105" s="879" t="str">
        <f t="shared" si="430"/>
        <v>a</v>
      </c>
      <c r="CG105" s="856">
        <f>IF(BW105="-","-",VLOOKUP($A105&amp;"-"&amp;BW$4,'04施策の客観指標'!$A$4:$AY$1029,COLUMN('04施策の客観指標'!$AY:$AY),FALSE))</f>
        <v>1</v>
      </c>
      <c r="CH105" s="856">
        <f>IF(BX105="-","-",VLOOKUP($A105&amp;"-"&amp;BX$4,'04施策の客観指標'!$A$4:$AY$1029,COLUMN('04施策の客観指標'!$AY:$AY),FALSE))</f>
        <v>1</v>
      </c>
      <c r="CI105" s="856">
        <f>IF(BY105="-","-",VLOOKUP($A105&amp;"-"&amp;BY$4,'04施策の客観指標'!$A$4:$AY$1029,COLUMN('04施策の客観指標'!$AY:$AY),FALSE))</f>
        <v>1</v>
      </c>
      <c r="CJ105" s="856" t="str">
        <f>IF(BZ105="-","-",VLOOKUP($A105&amp;"-"&amp;BZ$4,'04施策の客観指標'!$A$4:$AY$1029,COLUMN('04施策の客観指標'!$AY:$AY),FALSE))</f>
        <v>-</v>
      </c>
      <c r="CK105" s="856" t="str">
        <f>IF(CA105="-","-",VLOOKUP($A105&amp;"-"&amp;CA$4,'04施策の客観指標'!$A$4:$AY$1029,COLUMN('04施策の客観指標'!$AY:$AY),FALSE))</f>
        <v>-</v>
      </c>
      <c r="CL105" s="856" t="str">
        <f>IF(CB105="-","-",VLOOKUP($A105&amp;"-"&amp;CB$4,'04施策の客観指標'!$A$4:$AY$1029,COLUMN('04施策の客観指標'!$AY:$AY),FALSE))</f>
        <v>-</v>
      </c>
      <c r="CM105" s="856" t="str">
        <f>IF(CC105="-","-",VLOOKUP($A105&amp;"-"&amp;CC$4,'04施策の客観指標'!$A$4:$AY$1029,COLUMN('04施策の客観指標'!$AY:$AY),FALSE))</f>
        <v>-</v>
      </c>
      <c r="CN105" s="856" t="str">
        <f>IF(CD105="-","-",VLOOKUP($A105&amp;"-"&amp;CD$4,'04施策の客観指標'!$A$4:$AY$1029,COLUMN('04施策の客観指標'!$AY:$AY),FALSE))</f>
        <v>-</v>
      </c>
      <c r="CO105" s="856" t="str">
        <f>IF(CE105="-","-",VLOOKUP($A105&amp;"-"&amp;CE$4,'04施策の客観指標'!$A$4:$AY$1029,COLUMN('04施策の客観指標'!$AY:$AY),FALSE))</f>
        <v>-</v>
      </c>
      <c r="CP105" s="879">
        <f t="shared" si="431"/>
        <v>3</v>
      </c>
      <c r="CQ105" s="877">
        <f t="shared" si="432"/>
        <v>4</v>
      </c>
      <c r="CR105" s="878">
        <f t="shared" si="433"/>
        <v>4</v>
      </c>
      <c r="CS105" s="878">
        <f t="shared" si="434"/>
        <v>4</v>
      </c>
      <c r="CT105" s="878" t="str">
        <f t="shared" si="435"/>
        <v/>
      </c>
      <c r="CU105" s="878" t="str">
        <f t="shared" si="436"/>
        <v/>
      </c>
      <c r="CV105" s="878" t="str">
        <f t="shared" si="437"/>
        <v/>
      </c>
      <c r="CW105" s="878" t="str">
        <f t="shared" si="438"/>
        <v/>
      </c>
      <c r="CX105" s="878" t="str">
        <f t="shared" si="439"/>
        <v/>
      </c>
      <c r="CY105" s="878" t="str">
        <f t="shared" si="440"/>
        <v/>
      </c>
      <c r="CZ105" s="855">
        <f t="shared" si="441"/>
        <v>1</v>
      </c>
      <c r="DA105" s="877" t="str">
        <f>IF($K105="○",VLOOKUP($C105&amp;"-"&amp;DA$4,'05市民生活実感調査'!$A$3:$BC$218,COLUMN('05市民生活実感調査'!$Y:$Y),FALSE),"-")</f>
        <v>-</v>
      </c>
      <c r="DB105" s="878" t="str">
        <f>IF($L105="○",VLOOKUP($C105&amp;"-"&amp;DB$4,'05市民生活実感調査'!$A$3:$BC$218,COLUMN('05市民生活実感調査'!$Y:$Y),FALSE),"-")</f>
        <v>c</v>
      </c>
      <c r="DC105" s="878" t="str">
        <f>IF($M105="○",VLOOKUP($C105&amp;"-"&amp;DC$4,'05市民生活実感調査'!$A$3:$BC$218,COLUMN('05市民生活実感調査'!$Y:$Y),FALSE),"-")</f>
        <v>b</v>
      </c>
      <c r="DD105" s="878" t="str">
        <f>IF($N105="○",VLOOKUP($C105&amp;"-"&amp;DD$4,'05市民生活実感調査'!$A$3:$BC$218,COLUMN('05市民生活実感調査'!$Y:$Y),FALSE),"-")</f>
        <v>-</v>
      </c>
      <c r="DE105" s="878" t="str">
        <f>IF($O105="○",VLOOKUP($C105&amp;"-"&amp;DE$4,'05市民生活実感調査'!$A$3:$BC$218,COLUMN('05市民生活実感調査'!$Y:$Y),FALSE),"-")</f>
        <v>-</v>
      </c>
      <c r="DF105" s="878" t="str">
        <f>IF($P105="○",VLOOKUP($C105&amp;"-"&amp;DF$4,'05市民生活実感調査'!$A$3:$BC$218,COLUMN('05市民生活実感調査'!$Y:$Y),FALSE),"-")</f>
        <v>-</v>
      </c>
      <c r="DG105" s="878" t="str">
        <f>IF($Q105="○",VLOOKUP($C105&amp;"-"&amp;DG$4,'05市民生活実感調査'!$A$3:$BC$218,COLUMN('05市民生活実感調査'!$Y:$Y),FALSE),"-")</f>
        <v>-</v>
      </c>
      <c r="DH105" s="878" t="str">
        <f>IF($R105="○",VLOOKUP($C105&amp;"-"&amp;DH$4,'05市民生活実感調査'!$A$3:$BC$218,COLUMN('05市民生活実感調査'!$Y:$Y),FALSE),"-")</f>
        <v>-</v>
      </c>
      <c r="DI105" s="879" t="str">
        <f t="shared" si="442"/>
        <v>b</v>
      </c>
      <c r="DJ105" s="877" t="str">
        <f t="shared" si="443"/>
        <v/>
      </c>
      <c r="DK105" s="878">
        <f t="shared" si="444"/>
        <v>2</v>
      </c>
      <c r="DL105" s="878">
        <f t="shared" si="445"/>
        <v>3</v>
      </c>
      <c r="DM105" s="878" t="str">
        <f t="shared" si="446"/>
        <v/>
      </c>
      <c r="DN105" s="878" t="str">
        <f t="shared" si="524"/>
        <v/>
      </c>
      <c r="DO105" s="878" t="str">
        <f t="shared" si="447"/>
        <v/>
      </c>
      <c r="DP105" s="878" t="str">
        <f t="shared" si="448"/>
        <v/>
      </c>
      <c r="DQ105" s="878" t="str">
        <f t="shared" si="449"/>
        <v/>
      </c>
      <c r="DR105" s="840">
        <f t="shared" si="450"/>
        <v>0.625</v>
      </c>
      <c r="DS105" s="876" t="str">
        <f t="shared" si="451"/>
        <v>客観指標</v>
      </c>
      <c r="DT105" s="863" t="str">
        <f t="shared" si="452"/>
        <v>公園整備や緑の創出の進捗を図るためには、客観的数値で判断できる客観指標評価を重視する。</v>
      </c>
      <c r="DU105" s="877" t="str">
        <f>VLOOKUP(CF105&amp;DI105&amp;DS105,プルダウン!$AC$2:$AD$71,2,FALSE)</f>
        <v>A</v>
      </c>
      <c r="DV105" s="859" t="str">
        <f>VLOOKUP(DU105,プルダウン!$A$1:$B$6,2,FALSE)</f>
        <v>政策の目的が十分に達成されている</v>
      </c>
      <c r="DW105" s="860"/>
      <c r="DX105" s="859"/>
      <c r="DY105" s="889" t="str">
        <f>VLOOKUP($A105&amp;"-"&amp;DY$4,'04施策の客観指標'!$A$4:$AY$1029,COLUMN('04施策の客観指標'!$AU:$AU),FALSE)</f>
        <v>a</v>
      </c>
      <c r="DZ105" s="878" t="str">
        <f>VLOOKUP($A105&amp;"-"&amp;DZ$4,'04施策の客観指標'!$A$4:$AY$1029,COLUMN('04施策の客観指標'!$AU:$AU),FALSE)</f>
        <v>a</v>
      </c>
      <c r="EA105" s="878" t="str">
        <f>VLOOKUP($A105&amp;"-"&amp;EA$4,'04施策の客観指標'!$A$4:$AY$1029,COLUMN('04施策の客観指標'!$AU:$AU),FALSE)</f>
        <v>a</v>
      </c>
      <c r="EB105" s="878" t="str">
        <f>VLOOKUP($A105&amp;"-"&amp;EB$4,'04施策の客観指標'!$A$4:$AY$1029,COLUMN('04施策の客観指標'!$AU:$AU),FALSE)</f>
        <v>-</v>
      </c>
      <c r="EC105" s="878" t="str">
        <f>VLOOKUP($A105&amp;"-"&amp;EC$4,'04施策の客観指標'!$A$4:$AY$1029,COLUMN('04施策の客観指標'!$AU:$AU),FALSE)</f>
        <v>-</v>
      </c>
      <c r="ED105" s="878" t="str">
        <f>VLOOKUP($A105&amp;"-"&amp;ED$4,'04施策の客観指標'!$A$4:$AY$1029,COLUMN('04施策の客観指標'!$AU:$AU),FALSE)</f>
        <v>-</v>
      </c>
      <c r="EE105" s="878" t="str">
        <f>VLOOKUP($A105&amp;"-"&amp;EE$4,'04施策の客観指標'!$A$4:$AY$1029,COLUMN('04施策の客観指標'!$AU:$AU),FALSE)</f>
        <v>-</v>
      </c>
      <c r="EF105" s="878" t="str">
        <f>VLOOKUP($A105&amp;"-"&amp;EF$4,'04施策の客観指標'!$A$4:$AY$1029,COLUMN('04施策の客観指標'!$AU:$AU),FALSE)</f>
        <v>-</v>
      </c>
      <c r="EG105" s="878" t="str">
        <f>VLOOKUP($A105&amp;"-"&amp;EG$4,'04施策の客観指標'!$A$4:$AY$1029,COLUMN('04施策の客観指標'!$AU:$AU),FALSE)</f>
        <v>-</v>
      </c>
      <c r="EH105" s="879" t="str">
        <f t="shared" si="453"/>
        <v>a</v>
      </c>
      <c r="EI105" s="895">
        <f>IF(DY105="-","-",VLOOKUP($A105&amp;"-"&amp;DY$4,'04施策の客観指標'!$A$4:$AY$1029,COLUMN('04施策の客観指標'!$AY:$AY),FALSE))</f>
        <v>1</v>
      </c>
      <c r="EJ105" s="895">
        <f>IF(DZ105="-","-",VLOOKUP($A105&amp;"-"&amp;DZ$4,'04施策の客観指標'!$A$4:$AY$1029,COLUMN('04施策の客観指標'!$AY:$AY),FALSE))</f>
        <v>1</v>
      </c>
      <c r="EK105" s="895">
        <f>IF(EA105="-","-",VLOOKUP($A105&amp;"-"&amp;EA$4,'04施策の客観指標'!$A$4:$AY$1029,COLUMN('04施策の客観指標'!$AY:$AY),FALSE))</f>
        <v>1</v>
      </c>
      <c r="EL105" s="895" t="str">
        <f>IF(EB105="-","-",VLOOKUP($A105&amp;"-"&amp;EB$4,'04施策の客観指標'!$A$4:$AY$1029,COLUMN('04施策の客観指標'!$AY:$AY),FALSE))</f>
        <v>-</v>
      </c>
      <c r="EM105" s="895" t="str">
        <f>IF(EC105="-","-",VLOOKUP($A105&amp;"-"&amp;EC$4,'04施策の客観指標'!$A$4:$AY$1029,COLUMN('04施策の客観指標'!$AY:$AY),FALSE))</f>
        <v>-</v>
      </c>
      <c r="EN105" s="895" t="str">
        <f>IF(ED105="-","-",VLOOKUP($A105&amp;"-"&amp;ED$4,'04施策の客観指標'!$A$4:$AY$1029,COLUMN('04施策の客観指標'!$AY:$AY),FALSE))</f>
        <v>-</v>
      </c>
      <c r="EO105" s="895" t="str">
        <f>IF(EE105="-","-",VLOOKUP($A105&amp;"-"&amp;EE$4,'04施策の客観指標'!$A$4:$AY$1029,COLUMN('04施策の客観指標'!$AY:$AY),FALSE))</f>
        <v>-</v>
      </c>
      <c r="EP105" s="895" t="str">
        <f>IF(EF105="-","-",VLOOKUP($A105&amp;"-"&amp;EF$4,'04施策の客観指標'!$A$4:$AY$1029,COLUMN('04施策の客観指標'!$AY:$AY),FALSE))</f>
        <v>-</v>
      </c>
      <c r="EQ105" s="895" t="str">
        <f>IF(EG105="-","-",VLOOKUP($A105&amp;"-"&amp;EG$4,'04施策の客観指標'!$A$4:$AY$1029,COLUMN('04施策の客観指標'!$AY:$AY),FALSE))</f>
        <v>-</v>
      </c>
      <c r="ER105" s="879">
        <f t="shared" si="454"/>
        <v>3</v>
      </c>
      <c r="ES105" s="877">
        <f t="shared" si="455"/>
        <v>4</v>
      </c>
      <c r="ET105" s="878">
        <f t="shared" si="456"/>
        <v>4</v>
      </c>
      <c r="EU105" s="878">
        <f t="shared" si="457"/>
        <v>4</v>
      </c>
      <c r="EV105" s="878" t="str">
        <f t="shared" si="458"/>
        <v/>
      </c>
      <c r="EW105" s="878" t="str">
        <f t="shared" si="459"/>
        <v/>
      </c>
      <c r="EX105" s="878" t="str">
        <f t="shared" si="460"/>
        <v/>
      </c>
      <c r="EY105" s="878" t="str">
        <f t="shared" si="461"/>
        <v/>
      </c>
      <c r="EZ105" s="878" t="str">
        <f t="shared" si="462"/>
        <v/>
      </c>
      <c r="FA105" s="878" t="str">
        <f t="shared" si="463"/>
        <v/>
      </c>
      <c r="FB105" s="855">
        <f t="shared" si="464"/>
        <v>1</v>
      </c>
      <c r="FC105" s="877" t="str">
        <f>IF($K105="○",VLOOKUP($C105&amp;"-"&amp;FC$4,'05市民生活実感調査'!$A$3:$BC$218,COLUMN('05市民生活実感調査'!$AI:$AI),FALSE),"-")</f>
        <v>-</v>
      </c>
      <c r="FD105" s="878" t="str">
        <f>IF($L105="○",VLOOKUP($C105&amp;"-"&amp;FD$4,'05市民生活実感調査'!$A$3:$BC$218,COLUMN('05市民生活実感調査'!$AI:$AI),FALSE),"-")</f>
        <v>c</v>
      </c>
      <c r="FE105" s="878" t="str">
        <f>IF($M105="○",VLOOKUP($C105&amp;"-"&amp;FE$4,'05市民生活実感調査'!$A$3:$BC$218,COLUMN('05市民生活実感調査'!$AI:$AI),FALSE),"-")</f>
        <v>b</v>
      </c>
      <c r="FF105" s="878" t="str">
        <f>IF($N105="○",VLOOKUP($C105&amp;"-"&amp;FF$4,'05市民生活実感調査'!$A$3:$BC$218,COLUMN('05市民生活実感調査'!$AI:$AI),FALSE),"-")</f>
        <v>-</v>
      </c>
      <c r="FG105" s="878" t="str">
        <f>IF($O105="○",VLOOKUP($C105&amp;"-"&amp;FG$4,'05市民生活実感調査'!$A$3:$BC$218,COLUMN('05市民生活実感調査'!$AI:$AI),FALSE),"-")</f>
        <v>-</v>
      </c>
      <c r="FH105" s="878" t="str">
        <f>IF($P105="○",VLOOKUP($C105&amp;"-"&amp;FH$4,'05市民生活実感調査'!$A$3:$BC$218,COLUMN('05市民生活実感調査'!$AI:$AI),FALSE),"-")</f>
        <v>-</v>
      </c>
      <c r="FI105" s="878" t="str">
        <f>IF($Q105="○",VLOOKUP($C105&amp;"-"&amp;FI$4,'05市民生活実感調査'!$A$3:$BC$218,COLUMN('05市民生活実感調査'!$AI:$AI),FALSE),"-")</f>
        <v>-</v>
      </c>
      <c r="FJ105" s="878" t="str">
        <f>IF($R105="○",VLOOKUP($C105&amp;"-"&amp;FJ$4,'05市民生活実感調査'!$A$3:$BC$218,COLUMN('05市民生活実感調査'!$AI:$AI),FALSE),"-")</f>
        <v>-</v>
      </c>
      <c r="FK105" s="879" t="str">
        <f t="shared" si="465"/>
        <v>b</v>
      </c>
      <c r="FL105" s="877" t="str">
        <f t="shared" si="466"/>
        <v/>
      </c>
      <c r="FM105" s="878">
        <f t="shared" si="467"/>
        <v>2</v>
      </c>
      <c r="FN105" s="878">
        <f t="shared" si="468"/>
        <v>3</v>
      </c>
      <c r="FO105" s="878" t="str">
        <f t="shared" si="469"/>
        <v/>
      </c>
      <c r="FP105" s="878" t="str">
        <f t="shared" si="470"/>
        <v/>
      </c>
      <c r="FQ105" s="878" t="str">
        <f t="shared" si="471"/>
        <v/>
      </c>
      <c r="FR105" s="878" t="str">
        <f t="shared" si="472"/>
        <v/>
      </c>
      <c r="FS105" s="878" t="str">
        <f t="shared" si="473"/>
        <v/>
      </c>
      <c r="FT105" s="840">
        <f t="shared" si="474"/>
        <v>0.625</v>
      </c>
      <c r="FU105" s="876" t="str">
        <f t="shared" si="475"/>
        <v>客観指標</v>
      </c>
      <c r="FV105" s="863" t="str">
        <f t="shared" si="476"/>
        <v>公園整備や緑の創出の進捗を図るためには、客観的数値で判断できる客観指標評価を重視する。</v>
      </c>
      <c r="FW105" s="877" t="str">
        <f>VLOOKUP(EH105&amp;FK105&amp;FU105,プルダウン!$AC$2:$AD$71,2,FALSE)</f>
        <v>A</v>
      </c>
      <c r="FX105" s="859" t="str">
        <f>VLOOKUP(FW105,プルダウン!$A$1:$B$6,2,FALSE)</f>
        <v>政策の目的が十分に達成されている</v>
      </c>
      <c r="FY105" s="860"/>
      <c r="FZ105" s="859"/>
      <c r="GA105" s="889" t="str">
        <f>VLOOKUP($A105&amp;"-"&amp;GA$4,'04施策の客観指標'!$A$4:$AY$1029,COLUMN('04施策の客観指標'!$AV:$AV),FALSE)</f>
        <v>a</v>
      </c>
      <c r="GB105" s="878" t="str">
        <f>VLOOKUP($A105&amp;"-"&amp;GB$4,'04施策の客観指標'!$A$4:$AY$1029,COLUMN('04施策の客観指標'!$AV:$AV),FALSE)</f>
        <v>a</v>
      </c>
      <c r="GC105" s="878" t="str">
        <f>VLOOKUP($A105&amp;"-"&amp;GC$4,'04施策の客観指標'!$A$4:$AY$1029,COLUMN('04施策の客観指標'!$AV:$AV),FALSE)</f>
        <v>a</v>
      </c>
      <c r="GD105" s="878" t="str">
        <f>VLOOKUP($A105&amp;"-"&amp;GD$4,'04施策の客観指標'!$A$4:$AY$1029,COLUMN('04施策の客観指標'!$AV:$AV),FALSE)</f>
        <v>-</v>
      </c>
      <c r="GE105" s="878" t="str">
        <f>VLOOKUP($A105&amp;"-"&amp;GE$4,'04施策の客観指標'!$A$4:$AY$1029,COLUMN('04施策の客観指標'!$AV:$AV),FALSE)</f>
        <v>-</v>
      </c>
      <c r="GF105" s="878" t="str">
        <f>VLOOKUP($A105&amp;"-"&amp;GF$4,'04施策の客観指標'!$A$4:$AY$1029,COLUMN('04施策の客観指標'!$AV:$AV),FALSE)</f>
        <v>-</v>
      </c>
      <c r="GG105" s="878" t="str">
        <f>VLOOKUP($A105&amp;"-"&amp;GG$4,'04施策の客観指標'!$A$4:$AY$1029,COLUMN('04施策の客観指標'!$AV:$AV),FALSE)</f>
        <v>-</v>
      </c>
      <c r="GH105" s="878" t="str">
        <f>VLOOKUP($A105&amp;"-"&amp;GH$4,'04施策の客観指標'!$A$4:$AY$1029,COLUMN('04施策の客観指標'!$AV:$AV),FALSE)</f>
        <v>-</v>
      </c>
      <c r="GI105" s="878" t="str">
        <f>VLOOKUP($A105&amp;"-"&amp;GI$4,'04施策の客観指標'!$A$4:$AY$1029,COLUMN('04施策の客観指標'!$AV:$AV),FALSE)</f>
        <v>-</v>
      </c>
      <c r="GJ105" s="879" t="str">
        <f t="shared" si="477"/>
        <v>a</v>
      </c>
      <c r="GK105" s="856">
        <f>IF(GA105="-","-",VLOOKUP($A105&amp;"-"&amp;GA$4,'04施策の客観指標'!$A$4:$AY$1029,COLUMN('04施策の客観指標'!$AY:$AY),FALSE))</f>
        <v>1</v>
      </c>
      <c r="GL105" s="856">
        <f>IF(GB105="-","-",VLOOKUP($A105&amp;"-"&amp;GB$4,'04施策の客観指標'!$A$4:$AY$1029,COLUMN('04施策の客観指標'!$AY:$AY),FALSE))</f>
        <v>1</v>
      </c>
      <c r="GM105" s="856">
        <f>IF(GC105="-","-",VLOOKUP($A105&amp;"-"&amp;GC$4,'04施策の客観指標'!$A$4:$AY$1029,COLUMN('04施策の客観指標'!$AY:$AY),FALSE))</f>
        <v>1</v>
      </c>
      <c r="GN105" s="856" t="str">
        <f>IF(GD105="-","-",VLOOKUP($A105&amp;"-"&amp;GD$4,'04施策の客観指標'!$A$4:$AY$1029,COLUMN('04施策の客観指標'!$AY:$AY),FALSE))</f>
        <v>-</v>
      </c>
      <c r="GO105" s="856" t="str">
        <f>IF(GE105="-","-",VLOOKUP($A105&amp;"-"&amp;GE$4,'04施策の客観指標'!$A$4:$AY$1029,COLUMN('04施策の客観指標'!$AY:$AY),FALSE))</f>
        <v>-</v>
      </c>
      <c r="GP105" s="856" t="str">
        <f>IF(GF105="-","-",VLOOKUP($A105&amp;"-"&amp;GF$4,'04施策の客観指標'!$A$4:$AY$1029,COLUMN('04施策の客観指標'!$AY:$AY),FALSE))</f>
        <v>-</v>
      </c>
      <c r="GQ105" s="856" t="str">
        <f>IF(GG105="-","-",VLOOKUP($A105&amp;"-"&amp;GG$4,'04施策の客観指標'!$A$4:$AY$1029,COLUMN('04施策の客観指標'!$AY:$AY),FALSE))</f>
        <v>-</v>
      </c>
      <c r="GR105" s="856" t="str">
        <f>IF(GH105="-","-",VLOOKUP($A105&amp;"-"&amp;GH$4,'04施策の客観指標'!$A$4:$AY$1029,COLUMN('04施策の客観指標'!$AY:$AY),FALSE))</f>
        <v>-</v>
      </c>
      <c r="GS105" s="856" t="str">
        <f>IF(GI105="-","-",VLOOKUP($A105&amp;"-"&amp;GI$4,'04施策の客観指標'!$A$4:$AY$1029,COLUMN('04施策の客観指標'!$AY:$AY),FALSE))</f>
        <v>-</v>
      </c>
      <c r="GT105" s="879">
        <f t="shared" si="478"/>
        <v>3</v>
      </c>
      <c r="GU105" s="877">
        <f t="shared" si="479"/>
        <v>4</v>
      </c>
      <c r="GV105" s="878">
        <f t="shared" si="480"/>
        <v>4</v>
      </c>
      <c r="GW105" s="878">
        <f t="shared" si="481"/>
        <v>4</v>
      </c>
      <c r="GX105" s="878" t="str">
        <f t="shared" si="482"/>
        <v/>
      </c>
      <c r="GY105" s="878" t="str">
        <f t="shared" si="483"/>
        <v/>
      </c>
      <c r="GZ105" s="878" t="str">
        <f t="shared" si="484"/>
        <v/>
      </c>
      <c r="HA105" s="878" t="str">
        <f t="shared" si="485"/>
        <v/>
      </c>
      <c r="HB105" s="878" t="str">
        <f t="shared" si="486"/>
        <v/>
      </c>
      <c r="HC105" s="878" t="str">
        <f t="shared" si="487"/>
        <v/>
      </c>
      <c r="HD105" s="855">
        <f t="shared" si="488"/>
        <v>1</v>
      </c>
      <c r="HE105" s="877" t="str">
        <f>IF($K105="○",VLOOKUP($C105&amp;"-"&amp;HE$4,'05市民生活実感調査'!$A$3:$BC$218,COLUMN('05市民生活実感調査'!$AS:$AS),FALSE),"-")</f>
        <v>-</v>
      </c>
      <c r="HF105" s="878" t="str">
        <f>IF($L105="○",VLOOKUP($C105&amp;"-"&amp;HF$4,'05市民生活実感調査'!$A$3:$BC$218,COLUMN('05市民生活実感調査'!$AS:$AS),FALSE),"-")</f>
        <v>c</v>
      </c>
      <c r="HG105" s="878" t="str">
        <f>IF($M105="○",VLOOKUP($C105&amp;"-"&amp;HG$4,'05市民生活実感調査'!$A$3:$BC$218,COLUMN('05市民生活実感調査'!$AS:$AS),FALSE),"-")</f>
        <v>b</v>
      </c>
      <c r="HH105" s="878" t="str">
        <f>IF($N105="○",VLOOKUP($C105&amp;"-"&amp;HH$4,'05市民生活実感調査'!$A$3:$BC$218,COLUMN('05市民生活実感調査'!$AS:$AS),FALSE),"-")</f>
        <v>-</v>
      </c>
      <c r="HI105" s="878" t="str">
        <f>IF($O105="○",VLOOKUP($C105&amp;"-"&amp;HI$4,'05市民生活実感調査'!$A$3:$BC$218,COLUMN('05市民生活実感調査'!$AS:$AS),FALSE),"-")</f>
        <v>-</v>
      </c>
      <c r="HJ105" s="878" t="str">
        <f>IF($P105="○",VLOOKUP($C105&amp;"-"&amp;HJ$4,'05市民生活実感調査'!$A$3:$BC$218,COLUMN('05市民生活実感調査'!$AS:$AS),FALSE),"-")</f>
        <v>-</v>
      </c>
      <c r="HK105" s="878" t="str">
        <f>IF($Q105="○",VLOOKUP($C105&amp;"-"&amp;HK$4,'05市民生活実感調査'!$A$3:$BC$218,COLUMN('05市民生活実感調査'!$AS:$AS),FALSE),"-")</f>
        <v>-</v>
      </c>
      <c r="HL105" s="878" t="str">
        <f>IF($R105="○",VLOOKUP($C105&amp;"-"&amp;HL$4,'05市民生活実感調査'!$A$3:$BC$218,COLUMN('05市民生活実感調査'!$AS:$AS),FALSE),"-")</f>
        <v>-</v>
      </c>
      <c r="HM105" s="879" t="str">
        <f t="shared" si="489"/>
        <v>b</v>
      </c>
      <c r="HN105" s="877" t="str">
        <f t="shared" si="490"/>
        <v/>
      </c>
      <c r="HO105" s="878">
        <f t="shared" si="491"/>
        <v>2</v>
      </c>
      <c r="HP105" s="878">
        <f t="shared" si="492"/>
        <v>3</v>
      </c>
      <c r="HQ105" s="878" t="str">
        <f t="shared" si="493"/>
        <v/>
      </c>
      <c r="HR105" s="878" t="str">
        <f t="shared" si="494"/>
        <v/>
      </c>
      <c r="HS105" s="878" t="str">
        <f t="shared" si="495"/>
        <v/>
      </c>
      <c r="HT105" s="878" t="str">
        <f t="shared" si="496"/>
        <v/>
      </c>
      <c r="HU105" s="878" t="str">
        <f t="shared" si="497"/>
        <v/>
      </c>
      <c r="HV105" s="840">
        <f t="shared" si="498"/>
        <v>0.625</v>
      </c>
      <c r="HW105" s="876" t="str">
        <f t="shared" si="499"/>
        <v>客観指標</v>
      </c>
      <c r="HX105" s="863" t="str">
        <f t="shared" si="500"/>
        <v>公園整備や緑の創出の進捗を図るためには、客観的数値で判断できる客観指標評価を重視する。</v>
      </c>
      <c r="HY105" s="877" t="str">
        <f>VLOOKUP(GJ105&amp;HM105&amp;HW105,プルダウン!$AC$2:$AD$71,2,FALSE)</f>
        <v>A</v>
      </c>
      <c r="HZ105" s="859" t="str">
        <f>VLOOKUP(HY105,プルダウン!$A$1:$B$6,2,FALSE)</f>
        <v>政策の目的が十分に達成されている</v>
      </c>
      <c r="IA105" s="860"/>
      <c r="IB105" s="859"/>
      <c r="IC105" s="889" t="str">
        <f>VLOOKUP($A105&amp;"-"&amp;IC$4,'04施策の客観指標'!$A$4:$AY$1029,COLUMN('04施策の客観指標'!$AW:$AW),FALSE)</f>
        <v>a</v>
      </c>
      <c r="ID105" s="878" t="str">
        <f>VLOOKUP($A105&amp;"-"&amp;ID$4,'04施策の客観指標'!$A$4:$AY$1029,COLUMN('04施策の客観指標'!$AW:$AW),FALSE)</f>
        <v>a</v>
      </c>
      <c r="IE105" s="878" t="str">
        <f>VLOOKUP($A105&amp;"-"&amp;IE$4,'04施策の客観指標'!$A$4:$AY$1029,COLUMN('04施策の客観指標'!$AW:$AW),FALSE)</f>
        <v>a</v>
      </c>
      <c r="IF105" s="878" t="str">
        <f>VLOOKUP($A105&amp;"-"&amp;IF$4,'04施策の客観指標'!$A$4:$AY$1029,COLUMN('04施策の客観指標'!$AW:$AW),FALSE)</f>
        <v>-</v>
      </c>
      <c r="IG105" s="878" t="str">
        <f>VLOOKUP($A105&amp;"-"&amp;IG$4,'04施策の客観指標'!$A$4:$AY$1029,COLUMN('04施策の客観指標'!$AW:$AW),FALSE)</f>
        <v>-</v>
      </c>
      <c r="IH105" s="878" t="str">
        <f>VLOOKUP($A105&amp;"-"&amp;IH$4,'04施策の客観指標'!$A$4:$AY$1029,COLUMN('04施策の客観指標'!$AW:$AW),FALSE)</f>
        <v>-</v>
      </c>
      <c r="II105" s="878" t="str">
        <f>VLOOKUP($A105&amp;"-"&amp;II$4,'04施策の客観指標'!$A$4:$AY$1029,COLUMN('04施策の客観指標'!$AW:$AW),FALSE)</f>
        <v>-</v>
      </c>
      <c r="IJ105" s="878" t="str">
        <f>VLOOKUP($A105&amp;"-"&amp;IJ$4,'04施策の客観指標'!$A$4:$AY$1029,COLUMN('04施策の客観指標'!$AW:$AW),FALSE)</f>
        <v>-</v>
      </c>
      <c r="IK105" s="878" t="str">
        <f>VLOOKUP($A105&amp;"-"&amp;IK$4,'04施策の客観指標'!$A$4:$AY$1029,COLUMN('04施策の客観指標'!$AW:$AW),FALSE)</f>
        <v>-</v>
      </c>
      <c r="IL105" s="879" t="str">
        <f t="shared" si="501"/>
        <v>a</v>
      </c>
      <c r="IM105" s="856">
        <f>IF(IC105="-","-",VLOOKUP($A105&amp;"-"&amp;IC$4,'04施策の客観指標'!$A$4:$AY$1029,COLUMN('04施策の客観指標'!$AY:$AY),FALSE))</f>
        <v>1</v>
      </c>
      <c r="IN105" s="856">
        <f>IF(ID105="-","-",VLOOKUP($A105&amp;"-"&amp;ID$4,'04施策の客観指標'!$A$4:$AY$1029,COLUMN('04施策の客観指標'!$AY:$AY),FALSE))</f>
        <v>1</v>
      </c>
      <c r="IO105" s="856">
        <f>IF(IE105="-","-",VLOOKUP($A105&amp;"-"&amp;IE$4,'04施策の客観指標'!$A$4:$AY$1029,COLUMN('04施策の客観指標'!$AY:$AY),FALSE))</f>
        <v>1</v>
      </c>
      <c r="IP105" s="856" t="str">
        <f>IF(IF105="-","-",VLOOKUP($A105&amp;"-"&amp;IF$4,'04施策の客観指標'!$A$4:$AY$1029,COLUMN('04施策の客観指標'!$AY:$AY),FALSE))</f>
        <v>-</v>
      </c>
      <c r="IQ105" s="856" t="str">
        <f>IF(IG105="-","-",VLOOKUP($A105&amp;"-"&amp;IG$4,'04施策の客観指標'!$A$4:$AY$1029,COLUMN('04施策の客観指標'!$AY:$AY),FALSE))</f>
        <v>-</v>
      </c>
      <c r="IR105" s="856" t="str">
        <f>IF(IH105="-","-",VLOOKUP($A105&amp;"-"&amp;IH$4,'04施策の客観指標'!$A$4:$AY$1029,COLUMN('04施策の客観指標'!$AY:$AY),FALSE))</f>
        <v>-</v>
      </c>
      <c r="IS105" s="856" t="str">
        <f>IF(II105="-","-",VLOOKUP($A105&amp;"-"&amp;II$4,'04施策の客観指標'!$A$4:$AY$1029,COLUMN('04施策の客観指標'!$AY:$AY),FALSE))</f>
        <v>-</v>
      </c>
      <c r="IT105" s="856" t="str">
        <f>IF(IJ105="-","-",VLOOKUP($A105&amp;"-"&amp;IJ$4,'04施策の客観指標'!$A$4:$AY$1029,COLUMN('04施策の客観指標'!$AY:$AY),FALSE))</f>
        <v>-</v>
      </c>
      <c r="IU105" s="856" t="str">
        <f>IF(IK105="-","-",VLOOKUP($A105&amp;"-"&amp;IK$4,'04施策の客観指標'!$A$4:$AY$1029,COLUMN('04施策の客観指標'!$AY:$AY),FALSE))</f>
        <v>-</v>
      </c>
      <c r="IV105" s="879">
        <f t="shared" si="502"/>
        <v>3</v>
      </c>
      <c r="IW105" s="877">
        <f t="shared" si="503"/>
        <v>4</v>
      </c>
      <c r="IX105" s="878">
        <f t="shared" si="504"/>
        <v>4</v>
      </c>
      <c r="IY105" s="878">
        <f t="shared" si="505"/>
        <v>4</v>
      </c>
      <c r="IZ105" s="878" t="str">
        <f t="shared" si="506"/>
        <v/>
      </c>
      <c r="JA105" s="878" t="str">
        <f t="shared" si="507"/>
        <v/>
      </c>
      <c r="JB105" s="878" t="str">
        <f t="shared" si="508"/>
        <v/>
      </c>
      <c r="JC105" s="878" t="str">
        <f t="shared" si="509"/>
        <v/>
      </c>
      <c r="JD105" s="878" t="str">
        <f t="shared" si="510"/>
        <v/>
      </c>
      <c r="JE105" s="878" t="str">
        <f t="shared" si="511"/>
        <v/>
      </c>
      <c r="JF105" s="855">
        <f t="shared" si="512"/>
        <v>1</v>
      </c>
      <c r="JG105" s="877" t="str">
        <f>IF($K105="○",VLOOKUP($C105&amp;"-"&amp;JG$4,'05市民生活実感調査'!$A$3:$BC$218,COLUMN('05市民生活実感調査'!$BC:$BC),FALSE),"-")</f>
        <v>-</v>
      </c>
      <c r="JH105" s="878" t="str">
        <f>IF($L105="○",VLOOKUP($C105&amp;"-"&amp;JH$4,'05市民生活実感調査'!$A$3:$BC$218,COLUMN('05市民生活実感調査'!$BC:$BC),FALSE),"-")</f>
        <v>c</v>
      </c>
      <c r="JI105" s="878" t="str">
        <f>IF($M105="○",VLOOKUP($C105&amp;"-"&amp;JI$4,'05市民生活実感調査'!$A$3:$BC$218,COLUMN('05市民生活実感調査'!$BC:$BC),FALSE),"-")</f>
        <v>b</v>
      </c>
      <c r="JJ105" s="878" t="str">
        <f>IF($N105="○",VLOOKUP($C105&amp;"-"&amp;JJ$4,'05市民生活実感調査'!$A$3:$BC$218,COLUMN('05市民生活実感調査'!$BC:$BC),FALSE),"-")</f>
        <v>-</v>
      </c>
      <c r="JK105" s="878" t="str">
        <f>IF($O105="○",VLOOKUP($C105&amp;"-"&amp;JK$4,'05市民生活実感調査'!$A$3:$BC$218,COLUMN('05市民生活実感調査'!$BC:$BC),FALSE),"-")</f>
        <v>-</v>
      </c>
      <c r="JL105" s="878" t="str">
        <f>IF($P105="○",VLOOKUP($C105&amp;"-"&amp;JL$4,'05市民生活実感調査'!$A$3:$BC$218,COLUMN('05市民生活実感調査'!$BC:$BC),FALSE),"-")</f>
        <v>-</v>
      </c>
      <c r="JM105" s="878" t="str">
        <f>IF($Q105="○",VLOOKUP($C105&amp;"-"&amp;JM$4,'05市民生活実感調査'!$A$3:$BC$218,COLUMN('05市民生活実感調査'!$BC:$BC),FALSE),"-")</f>
        <v>-</v>
      </c>
      <c r="JN105" s="878" t="str">
        <f>IF($R105="○",VLOOKUP($C105&amp;"-"&amp;JN$4,'05市民生活実感調査'!$A$3:$BC$218,COLUMN('05市民生活実感調査'!$BC:$BC),FALSE),"-")</f>
        <v>-</v>
      </c>
      <c r="JO105" s="879" t="str">
        <f t="shared" si="513"/>
        <v>b</v>
      </c>
      <c r="JP105" s="877" t="str">
        <f t="shared" si="514"/>
        <v/>
      </c>
      <c r="JQ105" s="878">
        <f t="shared" si="515"/>
        <v>2</v>
      </c>
      <c r="JR105" s="878">
        <f t="shared" si="516"/>
        <v>3</v>
      </c>
      <c r="JS105" s="878" t="str">
        <f t="shared" si="517"/>
        <v/>
      </c>
      <c r="JT105" s="878" t="str">
        <f t="shared" si="518"/>
        <v/>
      </c>
      <c r="JU105" s="878" t="str">
        <f t="shared" si="519"/>
        <v/>
      </c>
      <c r="JV105" s="878" t="str">
        <f t="shared" si="520"/>
        <v/>
      </c>
      <c r="JW105" s="878" t="str">
        <f t="shared" si="521"/>
        <v/>
      </c>
      <c r="JX105" s="840">
        <f t="shared" si="522"/>
        <v>0.625</v>
      </c>
      <c r="JY105" s="876" t="str">
        <f t="shared" si="405"/>
        <v>客観指標</v>
      </c>
      <c r="JZ105" s="863" t="str">
        <f t="shared" si="523"/>
        <v>公園整備や緑の創出の進捗を図るためには、客観的数値で判断できる客観指標評価を重視する。</v>
      </c>
      <c r="KA105" s="877" t="str">
        <f>VLOOKUP(IL105&amp;JO105&amp;JY105,プルダウン!$AC$2:$AD$71,2,FALSE)</f>
        <v>A</v>
      </c>
      <c r="KB105" s="859" t="str">
        <f>VLOOKUP(KA105,プルダウン!$A$1:$B$6,2,FALSE)</f>
        <v>政策の目的が十分に達成されている</v>
      </c>
      <c r="KC105" s="860"/>
      <c r="KD105" s="859"/>
      <c r="KE105" s="883" t="str">
        <f>VLOOKUP($A105&amp;"-"&amp;KE$4,'04施策の客観指標'!$A$4:$AY$1029,COLUMN('04施策の客観指標'!$AX:$AX),FALSE)</f>
        <v>a</v>
      </c>
      <c r="KF105" s="813" t="str">
        <f>VLOOKUP($A105&amp;"-"&amp;KF$4,'04施策の客観指標'!$A$4:$AY$1029,COLUMN('04施策の客観指標'!$AX:$AX),FALSE)</f>
        <v>a</v>
      </c>
      <c r="KG105" s="813" t="str">
        <f>VLOOKUP($A105&amp;"-"&amp;KG$4,'04施策の客観指標'!$A$4:$AY$1029,COLUMN('04施策の客観指標'!$AX:$AX),FALSE)</f>
        <v>a</v>
      </c>
      <c r="KH105" s="813" t="str">
        <f>VLOOKUP($A105&amp;"-"&amp;KH$4,'04施策の客観指標'!$A$4:$AY$1029,COLUMN('04施策の客観指標'!$AX:$AX),FALSE)</f>
        <v>-</v>
      </c>
      <c r="KI105" s="813" t="str">
        <f>VLOOKUP($A105&amp;"-"&amp;KI$4,'04施策の客観指標'!$A$4:$AY$1029,COLUMN('04施策の客観指標'!$AX:$AX),FALSE)</f>
        <v>-</v>
      </c>
      <c r="KJ105" s="813" t="str">
        <f>VLOOKUP($A105&amp;"-"&amp;KJ$4,'04施策の客観指標'!$A$4:$AY$1029,COLUMN('04施策の客観指標'!$AX:$AX),FALSE)</f>
        <v>-</v>
      </c>
      <c r="KK105" s="813" t="str">
        <f>VLOOKUP($A105&amp;"-"&amp;KK$4,'04施策の客観指標'!$A$4:$AY$1029,COLUMN('04施策の客観指標'!$AX:$AX),FALSE)</f>
        <v>-</v>
      </c>
      <c r="KL105" s="813" t="str">
        <f>VLOOKUP($A105&amp;"-"&amp;KL$4,'04施策の客観指標'!$A$4:$AY$1029,COLUMN('04施策の客観指標'!$AX:$AX),FALSE)</f>
        <v>-</v>
      </c>
      <c r="KM105" s="813" t="str">
        <f>VLOOKUP($A105&amp;"-"&amp;KM$4,'04施策の客観指標'!$A$4:$AY$1029,COLUMN('04施策の客観指標'!$AX:$AX),FALSE)</f>
        <v>-</v>
      </c>
      <c r="KN105" s="814" t="str">
        <f t="shared" si="381"/>
        <v>a</v>
      </c>
      <c r="KO105" s="423">
        <f>IF(KE105="-","-",VLOOKUP($A105&amp;"-"&amp;KE$4,'04施策の客観指標'!$A$4:$AY$1029,COLUMN('04施策の客観指標'!$AY:$AY),FALSE))</f>
        <v>1</v>
      </c>
      <c r="KP105" s="423">
        <f>IF(KF105="-","-",VLOOKUP($A105&amp;"-"&amp;KF$4,'04施策の客観指標'!$A$4:$AY$1029,COLUMN('04施策の客観指標'!$AY:$AY),FALSE))</f>
        <v>1</v>
      </c>
      <c r="KQ105" s="423">
        <f>IF(KG105="-","-",VLOOKUP($A105&amp;"-"&amp;KG$4,'04施策の客観指標'!$A$4:$AY$1029,COLUMN('04施策の客観指標'!$AY:$AY),FALSE))</f>
        <v>1</v>
      </c>
      <c r="KR105" s="423" t="str">
        <f>IF(KH105="-","-",VLOOKUP($A105&amp;"-"&amp;KH$4,'04施策の客観指標'!$A$4:$AY$1029,COLUMN('04施策の客観指標'!$AY:$AY),FALSE))</f>
        <v>-</v>
      </c>
      <c r="KS105" s="423" t="str">
        <f>IF(KI105="-","-",VLOOKUP($A105&amp;"-"&amp;KI$4,'04施策の客観指標'!$A$4:$AY$1029,COLUMN('04施策の客観指標'!$AY:$AY),FALSE))</f>
        <v>-</v>
      </c>
      <c r="KT105" s="423" t="str">
        <f>IF(KJ105="-","-",VLOOKUP($A105&amp;"-"&amp;KJ$4,'04施策の客観指標'!$A$4:$AY$1029,COLUMN('04施策の客観指標'!$AY:$AY),FALSE))</f>
        <v>-</v>
      </c>
      <c r="KU105" s="423" t="str">
        <f>IF(KK105="-","-",VLOOKUP($A105&amp;"-"&amp;KK$4,'04施策の客観指標'!$A$4:$AY$1029,COLUMN('04施策の客観指標'!$AY:$AY),FALSE))</f>
        <v>-</v>
      </c>
      <c r="KV105" s="423" t="str">
        <f>IF(KL105="-","-",VLOOKUP($A105&amp;"-"&amp;KL$4,'04施策の客観指標'!$A$4:$AY$1029,COLUMN('04施策の客観指標'!$AY:$AY),FALSE))</f>
        <v>-</v>
      </c>
      <c r="KW105" s="423" t="str">
        <f>IF(KM105="-","-",VLOOKUP($A105&amp;"-"&amp;KM$4,'04施策の客観指標'!$A$4:$AY$1029,COLUMN('04施策の客観指標'!$AY:$AY),FALSE))</f>
        <v>-</v>
      </c>
      <c r="KX105" s="234">
        <f t="shared" si="382"/>
        <v>3</v>
      </c>
      <c r="KY105" s="237">
        <f t="shared" si="383"/>
        <v>4</v>
      </c>
      <c r="KZ105" s="187">
        <f t="shared" si="384"/>
        <v>4</v>
      </c>
      <c r="LA105" s="187">
        <f t="shared" si="385"/>
        <v>4</v>
      </c>
      <c r="LB105" s="187" t="str">
        <f t="shared" si="386"/>
        <v/>
      </c>
      <c r="LC105" s="187" t="str">
        <f t="shared" si="387"/>
        <v/>
      </c>
      <c r="LD105" s="187" t="str">
        <f t="shared" si="388"/>
        <v/>
      </c>
      <c r="LE105" s="187" t="str">
        <f t="shared" si="389"/>
        <v/>
      </c>
      <c r="LF105" s="187" t="str">
        <f t="shared" si="390"/>
        <v/>
      </c>
      <c r="LG105" s="187" t="str">
        <f t="shared" si="391"/>
        <v/>
      </c>
      <c r="LH105" s="240">
        <f t="shared" si="392"/>
        <v>1</v>
      </c>
      <c r="LI105" s="820" t="str">
        <f>IF($K105="○",VLOOKUP($C105&amp;"-"&amp;LI$4,'05市民生活実感調査'!$A$3:$BM$218,COLUMN('05市民生活実感調査'!$BM:$BM),FALSE),"-")</f>
        <v>-</v>
      </c>
      <c r="LJ105" s="821" t="str">
        <f>IF($L105="○",VLOOKUP($C105&amp;"-"&amp;LJ$4,'05市民生活実感調査'!$A$3:$BM$218,COLUMN('05市民生活実感調査'!$BM:$BM),FALSE),"-")</f>
        <v>c</v>
      </c>
      <c r="LK105" s="821" t="str">
        <f>IF($M105="○",VLOOKUP($C105&amp;"-"&amp;LK$4,'05市民生活実感調査'!$A$3:$BM$218,COLUMN('05市民生活実感調査'!$BM:$BM),FALSE),"-")</f>
        <v>b</v>
      </c>
      <c r="LL105" s="821" t="str">
        <f>IF($N105="○",VLOOKUP($C105&amp;"-"&amp;LL$4,'05市民生活実感調査'!$A$3:$BM$218,COLUMN('05市民生活実感調査'!$BM:$BM),FALSE),"-")</f>
        <v>-</v>
      </c>
      <c r="LM105" s="821" t="str">
        <f>IF($O105="○",VLOOKUP($C105&amp;"-"&amp;LM$4,'05市民生活実感調査'!$A$3:$BM$218,COLUMN('05市民生活実感調査'!$BM:$BM),FALSE),"-")</f>
        <v>-</v>
      </c>
      <c r="LN105" s="821" t="str">
        <f>IF($P105="○",VLOOKUP($C105&amp;"-"&amp;LN$4,'05市民生活実感調査'!$A$3:$BM$218,COLUMN('05市民生活実感調査'!$BM:$BM),FALSE),"-")</f>
        <v>-</v>
      </c>
      <c r="LO105" s="821" t="str">
        <f>IF($Q105="○",VLOOKUP($C105&amp;"-"&amp;LO$4,'05市民生活実感調査'!$A$3:$BM$218,COLUMN('05市民生活実感調査'!$BM:$BM),FALSE),"-")</f>
        <v>-</v>
      </c>
      <c r="LP105" s="821" t="str">
        <f>IF($R105="○",VLOOKUP($C105&amp;"-"&amp;LP$4,'05市民生活実感調査'!$A$3:$BM$218,COLUMN('05市民生活実感調査'!$BM:$BM),FALSE),"-")</f>
        <v>-</v>
      </c>
      <c r="LQ105" s="822" t="str">
        <f t="shared" si="393"/>
        <v>b</v>
      </c>
      <c r="LR105" s="237" t="str">
        <f t="shared" si="394"/>
        <v/>
      </c>
      <c r="LS105" s="187">
        <f t="shared" si="395"/>
        <v>2</v>
      </c>
      <c r="LT105" s="187">
        <f t="shared" si="396"/>
        <v>3</v>
      </c>
      <c r="LU105" s="187" t="str">
        <f t="shared" si="397"/>
        <v/>
      </c>
      <c r="LV105" s="187" t="str">
        <f t="shared" si="398"/>
        <v/>
      </c>
      <c r="LW105" s="187" t="str">
        <f t="shared" si="399"/>
        <v/>
      </c>
      <c r="LX105" s="187" t="str">
        <f t="shared" si="400"/>
        <v/>
      </c>
      <c r="LY105" s="187" t="str">
        <f t="shared" si="401"/>
        <v/>
      </c>
      <c r="LZ105" s="422">
        <f t="shared" si="402"/>
        <v>0.625</v>
      </c>
      <c r="MA105" s="103" t="str">
        <f t="shared" si="406"/>
        <v>客観指標</v>
      </c>
      <c r="MB105" s="104" t="str">
        <f t="shared" si="403"/>
        <v>公園整備や緑の創出の進捗を図るためには、客観的数値で判断できる客観指標評価を重視する。</v>
      </c>
      <c r="MC105" s="823" t="str">
        <f>VLOOKUP(KN105&amp;LQ105&amp;MA105,プルダウン!$AC$2:$AD$71,2,FALSE)</f>
        <v>A</v>
      </c>
      <c r="MD105" s="824" t="str">
        <f>VLOOKUP(MC105,プルダウン!$A$1:$B$6,2,FALSE)</f>
        <v>政策の目的が十分に達成されている</v>
      </c>
      <c r="ME105" s="91"/>
      <c r="MF105" s="190"/>
    </row>
    <row r="106" spans="1:344" ht="126.75" customHeight="1">
      <c r="A106" s="231">
        <v>2503</v>
      </c>
      <c r="B106" s="104" t="s">
        <v>258</v>
      </c>
      <c r="C106" s="237">
        <f t="shared" si="407"/>
        <v>25</v>
      </c>
      <c r="D106" s="190" t="str">
        <f>IFERROR(VLOOKUP(C106,プルダウン!$L$2:$M$28,2,FALSE),"-")</f>
        <v>道と公園・緑</v>
      </c>
      <c r="E106" s="104"/>
      <c r="F106" s="91" t="s">
        <v>1420</v>
      </c>
      <c r="G106" s="117" t="s">
        <v>1627</v>
      </c>
      <c r="H106" s="91"/>
      <c r="I106" s="117"/>
      <c r="J106" s="104"/>
      <c r="K106" s="420" t="s">
        <v>83</v>
      </c>
      <c r="L106" s="421" t="s">
        <v>83</v>
      </c>
      <c r="M106" s="421" t="s">
        <v>83</v>
      </c>
      <c r="N106" s="421" t="s">
        <v>383</v>
      </c>
      <c r="O106" s="421" t="s">
        <v>83</v>
      </c>
      <c r="P106" s="421" t="s">
        <v>83</v>
      </c>
      <c r="Q106" s="421" t="s">
        <v>83</v>
      </c>
      <c r="R106" s="422" t="s">
        <v>83</v>
      </c>
      <c r="S106" s="877" t="str">
        <f>VLOOKUP($A106&amp;"-"&amp;S$4,'04施策の客観指標'!$A$4:$AY$1029,COLUMN('04施策の客観指標'!$AS:$AS),FALSE)</f>
        <v>b</v>
      </c>
      <c r="T106" s="878" t="str">
        <f>VLOOKUP($A106&amp;"-"&amp;T$4,'04施策の客観指標'!$A$4:$AY$1029,COLUMN('04施策の客観指標'!$AS:$AS),FALSE)</f>
        <v>c</v>
      </c>
      <c r="U106" s="878" t="str">
        <f>VLOOKUP($A106&amp;"-"&amp;U$4,'04施策の客観指標'!$A$4:$AY$1029,COLUMN('04施策の客観指標'!$AS:$AS),FALSE)</f>
        <v>d</v>
      </c>
      <c r="V106" s="878" t="str">
        <f>VLOOKUP($A106&amp;"-"&amp;V$4,'04施策の客観指標'!$A$4:$AY$1029,COLUMN('04施策の客観指標'!$AS:$AS),FALSE)</f>
        <v>-</v>
      </c>
      <c r="W106" s="878" t="str">
        <f>VLOOKUP($A106&amp;"-"&amp;W$4,'04施策の客観指標'!$A$4:$AY$1029,COLUMN('04施策の客観指標'!$AS:$AS),FALSE)</f>
        <v>-</v>
      </c>
      <c r="X106" s="878" t="str">
        <f>VLOOKUP($A106&amp;"-"&amp;X$4,'04施策の客観指標'!$A$4:$AY$1029,COLUMN('04施策の客観指標'!$AS:$AS),FALSE)</f>
        <v>-</v>
      </c>
      <c r="Y106" s="878" t="str">
        <f>VLOOKUP($A106&amp;"-"&amp;Y$4,'04施策の客観指標'!$A$4:$AY$1029,COLUMN('04施策の客観指標'!$AS:$AS),FALSE)</f>
        <v>-</v>
      </c>
      <c r="Z106" s="878" t="str">
        <f>VLOOKUP($A106&amp;"-"&amp;Z$4,'04施策の客観指標'!$A$4:$AY$1029,COLUMN('04施策の客観指標'!$AS:$AS),FALSE)</f>
        <v>-</v>
      </c>
      <c r="AA106" s="852" t="str">
        <f>VLOOKUP($A106&amp;"-"&amp;AA$4,'04施策の客観指標'!$A$4:$AY$1029,COLUMN('04施策の客観指標'!$AS:$AS),FALSE)</f>
        <v>-</v>
      </c>
      <c r="AB106" s="876" t="str">
        <f t="shared" si="408"/>
        <v>c</v>
      </c>
      <c r="AC106" s="856">
        <v>1</v>
      </c>
      <c r="AD106" s="878">
        <v>1</v>
      </c>
      <c r="AE106" s="878">
        <v>1</v>
      </c>
      <c r="AF106" s="878" t="s">
        <v>83</v>
      </c>
      <c r="AG106" s="878" t="s">
        <v>83</v>
      </c>
      <c r="AH106" s="878" t="s">
        <v>83</v>
      </c>
      <c r="AI106" s="878" t="s">
        <v>83</v>
      </c>
      <c r="AJ106" s="878" t="s">
        <v>83</v>
      </c>
      <c r="AK106" s="878" t="s">
        <v>83</v>
      </c>
      <c r="AL106" s="879">
        <f t="shared" si="409"/>
        <v>3</v>
      </c>
      <c r="AM106" s="877">
        <f t="shared" si="410"/>
        <v>3</v>
      </c>
      <c r="AN106" s="878">
        <f t="shared" si="411"/>
        <v>2</v>
      </c>
      <c r="AO106" s="878">
        <f t="shared" si="412"/>
        <v>1</v>
      </c>
      <c r="AP106" s="878" t="str">
        <f t="shared" si="413"/>
        <v/>
      </c>
      <c r="AQ106" s="878" t="str">
        <f t="shared" si="414"/>
        <v/>
      </c>
      <c r="AR106" s="878" t="str">
        <f t="shared" si="415"/>
        <v/>
      </c>
      <c r="AS106" s="878" t="str">
        <f t="shared" si="416"/>
        <v/>
      </c>
      <c r="AT106" s="878" t="str">
        <f t="shared" si="417"/>
        <v/>
      </c>
      <c r="AU106" s="852" t="str">
        <f t="shared" si="418"/>
        <v/>
      </c>
      <c r="AV106" s="855">
        <f t="shared" si="419"/>
        <v>0.5</v>
      </c>
      <c r="AW106" s="856" t="str">
        <f>IF($K106="○",VLOOKUP($C106&amp;"-"&amp;AW$4,'05市民生活実感調査'!$A$3:$BC$218,COLUMN('05市民生活実感調査'!$O:$O),FALSE),"-")</f>
        <v>-</v>
      </c>
      <c r="AX106" s="878" t="str">
        <f>IF($L106="○",VLOOKUP($C106&amp;"-"&amp;AX$4,'05市民生活実感調査'!$A$3:$BC$218,COLUMN('05市民生活実感調査'!$O:$O),FALSE),"-")</f>
        <v>-</v>
      </c>
      <c r="AY106" s="878" t="str">
        <f>IF($M106="○",VLOOKUP($C106&amp;"-"&amp;AY$4,'05市民生活実感調査'!$A$3:$BC$218,COLUMN('05市民生活実感調査'!$O:$O),FALSE),"-")</f>
        <v>-</v>
      </c>
      <c r="AZ106" s="878" t="str">
        <f>IF($N106="○",VLOOKUP($C106&amp;"-"&amp;AZ$4,'05市民生活実感調査'!$A$3:$BC$218,COLUMN('05市民生活実感調査'!$O:$O),FALSE),"-")</f>
        <v>c</v>
      </c>
      <c r="BA106" s="878" t="str">
        <f>IF($O106="○",VLOOKUP($C106&amp;"-"&amp;BA$4,'05市民生活実感調査'!$A$3:$BC$218,COLUMN('05市民生活実感調査'!$O:$O),FALSE),"-")</f>
        <v>-</v>
      </c>
      <c r="BB106" s="878" t="str">
        <f>IF($P106="○",VLOOKUP($C106&amp;"-"&amp;BB$4,'05市民生活実感調査'!$A$3:$BC$218,COLUMN('05市民生活実感調査'!$O:$O),FALSE),"-")</f>
        <v>-</v>
      </c>
      <c r="BC106" s="878" t="str">
        <f>IF($Q106="○",VLOOKUP($C106&amp;"-"&amp;BC$4,'05市民生活実感調査'!$A$3:$BC$218,COLUMN('05市民生活実感調査'!$O:$O),FALSE),"-")</f>
        <v>-</v>
      </c>
      <c r="BD106" s="878" t="str">
        <f>IF($R106="○",VLOOKUP($C106&amp;"-"&amp;BD$4,'05市民生活実感調査'!$A$3:$BC$218,COLUMN('05市民生活実感調査'!$O:$O),FALSE),"-")</f>
        <v>-</v>
      </c>
      <c r="BE106" s="879" t="str">
        <f t="shared" si="420"/>
        <v>c</v>
      </c>
      <c r="BF106" s="877" t="str">
        <f t="shared" si="421"/>
        <v/>
      </c>
      <c r="BG106" s="878" t="str">
        <f t="shared" si="422"/>
        <v/>
      </c>
      <c r="BH106" s="878" t="str">
        <f t="shared" si="423"/>
        <v/>
      </c>
      <c r="BI106" s="878">
        <f t="shared" si="424"/>
        <v>2</v>
      </c>
      <c r="BJ106" s="878" t="str">
        <f t="shared" si="425"/>
        <v/>
      </c>
      <c r="BK106" s="878" t="str">
        <f t="shared" si="426"/>
        <v/>
      </c>
      <c r="BL106" s="878" t="str">
        <f t="shared" si="427"/>
        <v/>
      </c>
      <c r="BM106" s="878" t="str">
        <f t="shared" si="428"/>
        <v/>
      </c>
      <c r="BN106" s="840">
        <f t="shared" si="429"/>
        <v>0.5</v>
      </c>
      <c r="BO106" s="880" t="s">
        <v>122</v>
      </c>
      <c r="BP106" s="863" t="s">
        <v>1951</v>
      </c>
      <c r="BQ106" s="877" t="s">
        <v>314</v>
      </c>
      <c r="BR106" s="887" t="str">
        <f>VLOOKUP(BQ106,プルダウン!$A$1:$B$6,2,FALSE)</f>
        <v>政策の目的がそこそこ達成されている</v>
      </c>
      <c r="BS106" s="860" t="s">
        <v>1630</v>
      </c>
      <c r="BT106" s="859" t="s">
        <v>1631</v>
      </c>
      <c r="BU106" s="863" t="s">
        <v>1632</v>
      </c>
      <c r="BV106" s="953"/>
      <c r="BW106" s="889" t="str">
        <f>VLOOKUP($A106&amp;"-"&amp;BW$4,'04施策の客観指標'!$A$4:$AY$1029,COLUMN('04施策の客観指標'!$AT:$AT),FALSE)</f>
        <v>d</v>
      </c>
      <c r="BX106" s="878" t="str">
        <f>VLOOKUP($A106&amp;"-"&amp;BX$4,'04施策の客観指標'!$A$4:$AY$1029,COLUMN('04施策の客観指標'!$AT:$AT),FALSE)</f>
        <v>a</v>
      </c>
      <c r="BY106" s="878" t="str">
        <f>VLOOKUP($A106&amp;"-"&amp;BY$4,'04施策の客観指標'!$A$4:$AY$1029,COLUMN('04施策の客観指標'!$AT:$AT),FALSE)</f>
        <v>b</v>
      </c>
      <c r="BZ106" s="878" t="str">
        <f>VLOOKUP($A106&amp;"-"&amp;BZ$4,'04施策の客観指標'!$A$4:$AY$1029,COLUMN('04施策の客観指標'!$AT:$AT),FALSE)</f>
        <v>-</v>
      </c>
      <c r="CA106" s="878" t="str">
        <f>VLOOKUP($A106&amp;"-"&amp;CA$4,'04施策の客観指標'!$A$4:$AY$1029,COLUMN('04施策の客観指標'!$AT:$AT),FALSE)</f>
        <v>-</v>
      </c>
      <c r="CB106" s="878" t="str">
        <f>VLOOKUP($A106&amp;"-"&amp;CB$4,'04施策の客観指標'!$A$4:$AY$1029,COLUMN('04施策の客観指標'!$AT:$AT),FALSE)</f>
        <v>-</v>
      </c>
      <c r="CC106" s="878" t="str">
        <f>VLOOKUP($A106&amp;"-"&amp;CC$4,'04施策の客観指標'!$A$4:$AY$1029,COLUMN('04施策の客観指標'!$AT:$AT),FALSE)</f>
        <v>-</v>
      </c>
      <c r="CD106" s="878" t="str">
        <f>VLOOKUP($A106&amp;"-"&amp;CD$4,'04施策の客観指標'!$A$4:$AY$1029,COLUMN('04施策の客観指標'!$AT:$AT),FALSE)</f>
        <v>-</v>
      </c>
      <c r="CE106" s="852" t="str">
        <f>VLOOKUP($A106&amp;"-"&amp;CE$4,'04施策の客観指標'!$A$4:$AY$1029,COLUMN('04施策の客観指標'!$AT:$AT),FALSE)</f>
        <v>-</v>
      </c>
      <c r="CF106" s="879" t="str">
        <f t="shared" si="430"/>
        <v>b</v>
      </c>
      <c r="CG106" s="856">
        <f>IF(BW106="-","-",VLOOKUP($A106&amp;"-"&amp;BW$4,'04施策の客観指標'!$A$4:$AY$1029,COLUMN('04施策の客観指標'!$AY:$AY),FALSE))</f>
        <v>1</v>
      </c>
      <c r="CH106" s="856">
        <f>IF(BX106="-","-",VLOOKUP($A106&amp;"-"&amp;BX$4,'04施策の客観指標'!$A$4:$AY$1029,COLUMN('04施策の客観指標'!$AY:$AY),FALSE))</f>
        <v>1</v>
      </c>
      <c r="CI106" s="856">
        <f>IF(BY106="-","-",VLOOKUP($A106&amp;"-"&amp;BY$4,'04施策の客観指標'!$A$4:$AY$1029,COLUMN('04施策の客観指標'!$AY:$AY),FALSE))</f>
        <v>1</v>
      </c>
      <c r="CJ106" s="856" t="str">
        <f>IF(BZ106="-","-",VLOOKUP($A106&amp;"-"&amp;BZ$4,'04施策の客観指標'!$A$4:$AY$1029,COLUMN('04施策の客観指標'!$AY:$AY),FALSE))</f>
        <v>-</v>
      </c>
      <c r="CK106" s="856" t="str">
        <f>IF(CA106="-","-",VLOOKUP($A106&amp;"-"&amp;CA$4,'04施策の客観指標'!$A$4:$AY$1029,COLUMN('04施策の客観指標'!$AY:$AY),FALSE))</f>
        <v>-</v>
      </c>
      <c r="CL106" s="856" t="str">
        <f>IF(CB106="-","-",VLOOKUP($A106&amp;"-"&amp;CB$4,'04施策の客観指標'!$A$4:$AY$1029,COLUMN('04施策の客観指標'!$AY:$AY),FALSE))</f>
        <v>-</v>
      </c>
      <c r="CM106" s="856" t="str">
        <f>IF(CC106="-","-",VLOOKUP($A106&amp;"-"&amp;CC$4,'04施策の客観指標'!$A$4:$AY$1029,COLUMN('04施策の客観指標'!$AY:$AY),FALSE))</f>
        <v>-</v>
      </c>
      <c r="CN106" s="856" t="str">
        <f>IF(CD106="-","-",VLOOKUP($A106&amp;"-"&amp;CD$4,'04施策の客観指標'!$A$4:$AY$1029,COLUMN('04施策の客観指標'!$AY:$AY),FALSE))</f>
        <v>-</v>
      </c>
      <c r="CO106" s="856" t="str">
        <f>IF(CE106="-","-",VLOOKUP($A106&amp;"-"&amp;CE$4,'04施策の客観指標'!$A$4:$AY$1029,COLUMN('04施策の客観指標'!$AY:$AY),FALSE))</f>
        <v>-</v>
      </c>
      <c r="CP106" s="879">
        <f t="shared" si="431"/>
        <v>3</v>
      </c>
      <c r="CQ106" s="877">
        <f t="shared" si="432"/>
        <v>1</v>
      </c>
      <c r="CR106" s="878">
        <f t="shared" si="433"/>
        <v>4</v>
      </c>
      <c r="CS106" s="878">
        <f t="shared" si="434"/>
        <v>3</v>
      </c>
      <c r="CT106" s="878" t="str">
        <f t="shared" si="435"/>
        <v/>
      </c>
      <c r="CU106" s="878" t="str">
        <f t="shared" si="436"/>
        <v/>
      </c>
      <c r="CV106" s="878" t="str">
        <f t="shared" si="437"/>
        <v/>
      </c>
      <c r="CW106" s="878" t="str">
        <f t="shared" si="438"/>
        <v/>
      </c>
      <c r="CX106" s="878" t="str">
        <f t="shared" si="439"/>
        <v/>
      </c>
      <c r="CY106" s="878" t="str">
        <f t="shared" si="440"/>
        <v/>
      </c>
      <c r="CZ106" s="855">
        <f t="shared" si="441"/>
        <v>0.66666666666666663</v>
      </c>
      <c r="DA106" s="877" t="str">
        <f>IF($K106="○",VLOOKUP($C106&amp;"-"&amp;DA$4,'05市民生活実感調査'!$A$3:$BC$218,COLUMN('05市民生活実感調査'!$Y:$Y),FALSE),"-")</f>
        <v>-</v>
      </c>
      <c r="DB106" s="878" t="str">
        <f>IF($L106="○",VLOOKUP($C106&amp;"-"&amp;DB$4,'05市民生活実感調査'!$A$3:$BC$218,COLUMN('05市民生活実感調査'!$Y:$Y),FALSE),"-")</f>
        <v>-</v>
      </c>
      <c r="DC106" s="878" t="str">
        <f>IF($M106="○",VLOOKUP($C106&amp;"-"&amp;DC$4,'05市民生活実感調査'!$A$3:$BC$218,COLUMN('05市民生活実感調査'!$Y:$Y),FALSE),"-")</f>
        <v>-</v>
      </c>
      <c r="DD106" s="878" t="str">
        <f>IF($N106="○",VLOOKUP($C106&amp;"-"&amp;DD$4,'05市民生活実感調査'!$A$3:$BC$218,COLUMN('05市民生活実感調査'!$Y:$Y),FALSE),"-")</f>
        <v>c</v>
      </c>
      <c r="DE106" s="878" t="str">
        <f>IF($O106="○",VLOOKUP($C106&amp;"-"&amp;DE$4,'05市民生活実感調査'!$A$3:$BC$218,COLUMN('05市民生活実感調査'!$Y:$Y),FALSE),"-")</f>
        <v>-</v>
      </c>
      <c r="DF106" s="878" t="str">
        <f>IF($P106="○",VLOOKUP($C106&amp;"-"&amp;DF$4,'05市民生活実感調査'!$A$3:$BC$218,COLUMN('05市民生活実感調査'!$Y:$Y),FALSE),"-")</f>
        <v>-</v>
      </c>
      <c r="DG106" s="878" t="str">
        <f>IF($Q106="○",VLOOKUP($C106&amp;"-"&amp;DG$4,'05市民生活実感調査'!$A$3:$BC$218,COLUMN('05市民生活実感調査'!$Y:$Y),FALSE),"-")</f>
        <v>-</v>
      </c>
      <c r="DH106" s="878" t="str">
        <f>IF($R106="○",VLOOKUP($C106&amp;"-"&amp;DH$4,'05市民生活実感調査'!$A$3:$BC$218,COLUMN('05市民生活実感調査'!$Y:$Y),FALSE),"-")</f>
        <v>-</v>
      </c>
      <c r="DI106" s="879" t="str">
        <f t="shared" si="442"/>
        <v>c</v>
      </c>
      <c r="DJ106" s="877" t="str">
        <f t="shared" si="443"/>
        <v/>
      </c>
      <c r="DK106" s="878" t="str">
        <f t="shared" si="444"/>
        <v/>
      </c>
      <c r="DL106" s="878" t="str">
        <f t="shared" si="445"/>
        <v/>
      </c>
      <c r="DM106" s="878">
        <f t="shared" si="446"/>
        <v>2</v>
      </c>
      <c r="DN106" s="878" t="str">
        <f t="shared" si="524"/>
        <v/>
      </c>
      <c r="DO106" s="878" t="str">
        <f t="shared" si="447"/>
        <v/>
      </c>
      <c r="DP106" s="878" t="str">
        <f t="shared" si="448"/>
        <v/>
      </c>
      <c r="DQ106" s="878" t="str">
        <f t="shared" si="449"/>
        <v/>
      </c>
      <c r="DR106" s="840">
        <f t="shared" si="450"/>
        <v>0.5</v>
      </c>
      <c r="DS106" s="876" t="str">
        <f t="shared" si="451"/>
        <v>客観指標</v>
      </c>
      <c r="DT106" s="863" t="str">
        <f t="shared" si="452"/>
        <v>都市基盤を整備することが重要であるため、客観指標評価を重視する。</v>
      </c>
      <c r="DU106" s="877" t="str">
        <f>VLOOKUP(CF106&amp;DI106&amp;DS106,プルダウン!$AC$2:$AD$71,2,FALSE)</f>
        <v>B</v>
      </c>
      <c r="DV106" s="859" t="str">
        <f>VLOOKUP(DU106,プルダウン!$A$1:$B$6,2,FALSE)</f>
        <v>政策の目的がかなり達成されている</v>
      </c>
      <c r="DW106" s="860"/>
      <c r="DX106" s="859"/>
      <c r="DY106" s="889" t="str">
        <f>VLOOKUP($A106&amp;"-"&amp;DY$4,'04施策の客観指標'!$A$4:$AY$1029,COLUMN('04施策の客観指標'!$AU:$AU),FALSE)</f>
        <v>d</v>
      </c>
      <c r="DZ106" s="878" t="str">
        <f>VLOOKUP($A106&amp;"-"&amp;DZ$4,'04施策の客観指標'!$A$4:$AY$1029,COLUMN('04施策の客観指標'!$AU:$AU),FALSE)</f>
        <v>c</v>
      </c>
      <c r="EA106" s="878" t="str">
        <f>VLOOKUP($A106&amp;"-"&amp;EA$4,'04施策の客観指標'!$A$4:$AY$1029,COLUMN('04施策の客観指標'!$AU:$AU),FALSE)</f>
        <v>a</v>
      </c>
      <c r="EB106" s="878" t="str">
        <f>VLOOKUP($A106&amp;"-"&amp;EB$4,'04施策の客観指標'!$A$4:$AY$1029,COLUMN('04施策の客観指標'!$AU:$AU),FALSE)</f>
        <v>-</v>
      </c>
      <c r="EC106" s="878" t="str">
        <f>VLOOKUP($A106&amp;"-"&amp;EC$4,'04施策の客観指標'!$A$4:$AY$1029,COLUMN('04施策の客観指標'!$AU:$AU),FALSE)</f>
        <v>-</v>
      </c>
      <c r="ED106" s="878" t="str">
        <f>VLOOKUP($A106&amp;"-"&amp;ED$4,'04施策の客観指標'!$A$4:$AY$1029,COLUMN('04施策の客観指標'!$AU:$AU),FALSE)</f>
        <v>-</v>
      </c>
      <c r="EE106" s="878" t="str">
        <f>VLOOKUP($A106&amp;"-"&amp;EE$4,'04施策の客観指標'!$A$4:$AY$1029,COLUMN('04施策の客観指標'!$AU:$AU),FALSE)</f>
        <v>-</v>
      </c>
      <c r="EF106" s="878" t="str">
        <f>VLOOKUP($A106&amp;"-"&amp;EF$4,'04施策の客観指標'!$A$4:$AY$1029,COLUMN('04施策の客観指標'!$AU:$AU),FALSE)</f>
        <v>-</v>
      </c>
      <c r="EG106" s="878" t="str">
        <f>VLOOKUP($A106&amp;"-"&amp;EG$4,'04施策の客観指標'!$A$4:$AY$1029,COLUMN('04施策の客観指標'!$AU:$AU),FALSE)</f>
        <v>-</v>
      </c>
      <c r="EH106" s="879" t="str">
        <f t="shared" si="453"/>
        <v>c</v>
      </c>
      <c r="EI106" s="895">
        <f>IF(DY106="-","-",VLOOKUP($A106&amp;"-"&amp;DY$4,'04施策の客観指標'!$A$4:$AY$1029,COLUMN('04施策の客観指標'!$AY:$AY),FALSE))</f>
        <v>1</v>
      </c>
      <c r="EJ106" s="895">
        <f>IF(DZ106="-","-",VLOOKUP($A106&amp;"-"&amp;DZ$4,'04施策の客観指標'!$A$4:$AY$1029,COLUMN('04施策の客観指標'!$AY:$AY),FALSE))</f>
        <v>1</v>
      </c>
      <c r="EK106" s="895">
        <f>IF(EA106="-","-",VLOOKUP($A106&amp;"-"&amp;EA$4,'04施策の客観指標'!$A$4:$AY$1029,COLUMN('04施策の客観指標'!$AY:$AY),FALSE))</f>
        <v>1</v>
      </c>
      <c r="EL106" s="895" t="str">
        <f>IF(EB106="-","-",VLOOKUP($A106&amp;"-"&amp;EB$4,'04施策の客観指標'!$A$4:$AY$1029,COLUMN('04施策の客観指標'!$AY:$AY),FALSE))</f>
        <v>-</v>
      </c>
      <c r="EM106" s="895" t="str">
        <f>IF(EC106="-","-",VLOOKUP($A106&amp;"-"&amp;EC$4,'04施策の客観指標'!$A$4:$AY$1029,COLUMN('04施策の客観指標'!$AY:$AY),FALSE))</f>
        <v>-</v>
      </c>
      <c r="EN106" s="895" t="str">
        <f>IF(ED106="-","-",VLOOKUP($A106&amp;"-"&amp;ED$4,'04施策の客観指標'!$A$4:$AY$1029,COLUMN('04施策の客観指標'!$AY:$AY),FALSE))</f>
        <v>-</v>
      </c>
      <c r="EO106" s="895" t="str">
        <f>IF(EE106="-","-",VLOOKUP($A106&amp;"-"&amp;EE$4,'04施策の客観指標'!$A$4:$AY$1029,COLUMN('04施策の客観指標'!$AY:$AY),FALSE))</f>
        <v>-</v>
      </c>
      <c r="EP106" s="895" t="str">
        <f>IF(EF106="-","-",VLOOKUP($A106&amp;"-"&amp;EF$4,'04施策の客観指標'!$A$4:$AY$1029,COLUMN('04施策の客観指標'!$AY:$AY),FALSE))</f>
        <v>-</v>
      </c>
      <c r="EQ106" s="895" t="str">
        <f>IF(EG106="-","-",VLOOKUP($A106&amp;"-"&amp;EG$4,'04施策の客観指標'!$A$4:$AY$1029,COLUMN('04施策の客観指標'!$AY:$AY),FALSE))</f>
        <v>-</v>
      </c>
      <c r="ER106" s="879">
        <f t="shared" si="454"/>
        <v>3</v>
      </c>
      <c r="ES106" s="877">
        <f t="shared" si="455"/>
        <v>1</v>
      </c>
      <c r="ET106" s="878">
        <f t="shared" si="456"/>
        <v>2</v>
      </c>
      <c r="EU106" s="878">
        <f t="shared" si="457"/>
        <v>4</v>
      </c>
      <c r="EV106" s="878" t="str">
        <f t="shared" si="458"/>
        <v/>
      </c>
      <c r="EW106" s="878" t="str">
        <f t="shared" si="459"/>
        <v/>
      </c>
      <c r="EX106" s="878" t="str">
        <f t="shared" si="460"/>
        <v/>
      </c>
      <c r="EY106" s="878" t="str">
        <f t="shared" si="461"/>
        <v/>
      </c>
      <c r="EZ106" s="878" t="str">
        <f t="shared" si="462"/>
        <v/>
      </c>
      <c r="FA106" s="878" t="str">
        <f t="shared" si="463"/>
        <v/>
      </c>
      <c r="FB106" s="855">
        <f t="shared" si="464"/>
        <v>0.58333333333333337</v>
      </c>
      <c r="FC106" s="877" t="str">
        <f>IF($K106="○",VLOOKUP($C106&amp;"-"&amp;FC$4,'05市民生活実感調査'!$A$3:$BC$218,COLUMN('05市民生活実感調査'!$AI:$AI),FALSE),"-")</f>
        <v>-</v>
      </c>
      <c r="FD106" s="878" t="str">
        <f>IF($L106="○",VLOOKUP($C106&amp;"-"&amp;FD$4,'05市民生活実感調査'!$A$3:$BC$218,COLUMN('05市民生活実感調査'!$AI:$AI),FALSE),"-")</f>
        <v>-</v>
      </c>
      <c r="FE106" s="878" t="str">
        <f>IF($M106="○",VLOOKUP($C106&amp;"-"&amp;FE$4,'05市民生活実感調査'!$A$3:$BC$218,COLUMN('05市民生活実感調査'!$AI:$AI),FALSE),"-")</f>
        <v>-</v>
      </c>
      <c r="FF106" s="878" t="str">
        <f>IF($N106="○",VLOOKUP($C106&amp;"-"&amp;FF$4,'05市民生活実感調査'!$A$3:$BC$218,COLUMN('05市民生活実感調査'!$AI:$AI),FALSE),"-")</f>
        <v>c</v>
      </c>
      <c r="FG106" s="878" t="str">
        <f>IF($O106="○",VLOOKUP($C106&amp;"-"&amp;FG$4,'05市民生活実感調査'!$A$3:$BC$218,COLUMN('05市民生活実感調査'!$AI:$AI),FALSE),"-")</f>
        <v>-</v>
      </c>
      <c r="FH106" s="878" t="str">
        <f>IF($P106="○",VLOOKUP($C106&amp;"-"&amp;FH$4,'05市民生活実感調査'!$A$3:$BC$218,COLUMN('05市民生活実感調査'!$AI:$AI),FALSE),"-")</f>
        <v>-</v>
      </c>
      <c r="FI106" s="878" t="str">
        <f>IF($Q106="○",VLOOKUP($C106&amp;"-"&amp;FI$4,'05市民生活実感調査'!$A$3:$BC$218,COLUMN('05市民生活実感調査'!$AI:$AI),FALSE),"-")</f>
        <v>-</v>
      </c>
      <c r="FJ106" s="878" t="str">
        <f>IF($R106="○",VLOOKUP($C106&amp;"-"&amp;FJ$4,'05市民生活実感調査'!$A$3:$BC$218,COLUMN('05市民生活実感調査'!$AI:$AI),FALSE),"-")</f>
        <v>-</v>
      </c>
      <c r="FK106" s="879" t="str">
        <f t="shared" si="465"/>
        <v>c</v>
      </c>
      <c r="FL106" s="877" t="str">
        <f t="shared" si="466"/>
        <v/>
      </c>
      <c r="FM106" s="878" t="str">
        <f t="shared" si="467"/>
        <v/>
      </c>
      <c r="FN106" s="878" t="str">
        <f t="shared" si="468"/>
        <v/>
      </c>
      <c r="FO106" s="878">
        <f t="shared" si="469"/>
        <v>2</v>
      </c>
      <c r="FP106" s="878" t="str">
        <f t="shared" si="470"/>
        <v/>
      </c>
      <c r="FQ106" s="878" t="str">
        <f t="shared" si="471"/>
        <v/>
      </c>
      <c r="FR106" s="878" t="str">
        <f t="shared" si="472"/>
        <v/>
      </c>
      <c r="FS106" s="878" t="str">
        <f t="shared" si="473"/>
        <v/>
      </c>
      <c r="FT106" s="840">
        <f t="shared" si="474"/>
        <v>0.5</v>
      </c>
      <c r="FU106" s="876" t="str">
        <f t="shared" si="475"/>
        <v>客観指標</v>
      </c>
      <c r="FV106" s="863" t="str">
        <f t="shared" si="476"/>
        <v>都市基盤を整備することが重要であるため、客観指標評価を重視する。</v>
      </c>
      <c r="FW106" s="877" t="str">
        <f>VLOOKUP(EH106&amp;FK106&amp;FU106,プルダウン!$AC$2:$AD$71,2,FALSE)</f>
        <v>C</v>
      </c>
      <c r="FX106" s="859" t="str">
        <f>VLOOKUP(FW106,プルダウン!$A$1:$B$6,2,FALSE)</f>
        <v>政策の目的がそこそこ達成されている</v>
      </c>
      <c r="FY106" s="860"/>
      <c r="FZ106" s="859"/>
      <c r="GA106" s="889" t="str">
        <f>VLOOKUP($A106&amp;"-"&amp;GA$4,'04施策の客観指標'!$A$4:$AY$1029,COLUMN('04施策の客観指標'!$AV:$AV),FALSE)</f>
        <v>b</v>
      </c>
      <c r="GB106" s="878" t="str">
        <f>VLOOKUP($A106&amp;"-"&amp;GB$4,'04施策の客観指標'!$A$4:$AY$1029,COLUMN('04施策の客観指標'!$AV:$AV),FALSE)</f>
        <v>a</v>
      </c>
      <c r="GC106" s="878" t="str">
        <f>VLOOKUP($A106&amp;"-"&amp;GC$4,'04施策の客観指標'!$A$4:$AY$1029,COLUMN('04施策の客観指標'!$AV:$AV),FALSE)</f>
        <v>d</v>
      </c>
      <c r="GD106" s="878" t="str">
        <f>VLOOKUP($A106&amp;"-"&amp;GD$4,'04施策の客観指標'!$A$4:$AY$1029,COLUMN('04施策の客観指標'!$AV:$AV),FALSE)</f>
        <v>-</v>
      </c>
      <c r="GE106" s="878" t="str">
        <f>VLOOKUP($A106&amp;"-"&amp;GE$4,'04施策の客観指標'!$A$4:$AY$1029,COLUMN('04施策の客観指標'!$AV:$AV),FALSE)</f>
        <v>-</v>
      </c>
      <c r="GF106" s="878" t="str">
        <f>VLOOKUP($A106&amp;"-"&amp;GF$4,'04施策の客観指標'!$A$4:$AY$1029,COLUMN('04施策の客観指標'!$AV:$AV),FALSE)</f>
        <v>-</v>
      </c>
      <c r="GG106" s="878" t="str">
        <f>VLOOKUP($A106&amp;"-"&amp;GG$4,'04施策の客観指標'!$A$4:$AY$1029,COLUMN('04施策の客観指標'!$AV:$AV),FALSE)</f>
        <v>-</v>
      </c>
      <c r="GH106" s="878" t="str">
        <f>VLOOKUP($A106&amp;"-"&amp;GH$4,'04施策の客観指標'!$A$4:$AY$1029,COLUMN('04施策の客観指標'!$AV:$AV),FALSE)</f>
        <v>-</v>
      </c>
      <c r="GI106" s="878" t="str">
        <f>VLOOKUP($A106&amp;"-"&amp;GI$4,'04施策の客観指標'!$A$4:$AY$1029,COLUMN('04施策の客観指標'!$AV:$AV),FALSE)</f>
        <v>-</v>
      </c>
      <c r="GJ106" s="879" t="str">
        <f t="shared" si="477"/>
        <v>b</v>
      </c>
      <c r="GK106" s="856">
        <f>IF(GA106="-","-",VLOOKUP($A106&amp;"-"&amp;GA$4,'04施策の客観指標'!$A$4:$AY$1029,COLUMN('04施策の客観指標'!$AY:$AY),FALSE))</f>
        <v>1</v>
      </c>
      <c r="GL106" s="856">
        <f>IF(GB106="-","-",VLOOKUP($A106&amp;"-"&amp;GB$4,'04施策の客観指標'!$A$4:$AY$1029,COLUMN('04施策の客観指標'!$AY:$AY),FALSE))</f>
        <v>1</v>
      </c>
      <c r="GM106" s="856">
        <f>IF(GC106="-","-",VLOOKUP($A106&amp;"-"&amp;GC$4,'04施策の客観指標'!$A$4:$AY$1029,COLUMN('04施策の客観指標'!$AY:$AY),FALSE))</f>
        <v>1</v>
      </c>
      <c r="GN106" s="856" t="str">
        <f>IF(GD106="-","-",VLOOKUP($A106&amp;"-"&amp;GD$4,'04施策の客観指標'!$A$4:$AY$1029,COLUMN('04施策の客観指標'!$AY:$AY),FALSE))</f>
        <v>-</v>
      </c>
      <c r="GO106" s="856" t="str">
        <f>IF(GE106="-","-",VLOOKUP($A106&amp;"-"&amp;GE$4,'04施策の客観指標'!$A$4:$AY$1029,COLUMN('04施策の客観指標'!$AY:$AY),FALSE))</f>
        <v>-</v>
      </c>
      <c r="GP106" s="856" t="str">
        <f>IF(GF106="-","-",VLOOKUP($A106&amp;"-"&amp;GF$4,'04施策の客観指標'!$A$4:$AY$1029,COLUMN('04施策の客観指標'!$AY:$AY),FALSE))</f>
        <v>-</v>
      </c>
      <c r="GQ106" s="856" t="str">
        <f>IF(GG106="-","-",VLOOKUP($A106&amp;"-"&amp;GG$4,'04施策の客観指標'!$A$4:$AY$1029,COLUMN('04施策の客観指標'!$AY:$AY),FALSE))</f>
        <v>-</v>
      </c>
      <c r="GR106" s="856" t="str">
        <f>IF(GH106="-","-",VLOOKUP($A106&amp;"-"&amp;GH$4,'04施策の客観指標'!$A$4:$AY$1029,COLUMN('04施策の客観指標'!$AY:$AY),FALSE))</f>
        <v>-</v>
      </c>
      <c r="GS106" s="856" t="str">
        <f>IF(GI106="-","-",VLOOKUP($A106&amp;"-"&amp;GI$4,'04施策の客観指標'!$A$4:$AY$1029,COLUMN('04施策の客観指標'!$AY:$AY),FALSE))</f>
        <v>-</v>
      </c>
      <c r="GT106" s="879">
        <f t="shared" si="478"/>
        <v>3</v>
      </c>
      <c r="GU106" s="877">
        <f t="shared" si="479"/>
        <v>3</v>
      </c>
      <c r="GV106" s="878">
        <f t="shared" si="480"/>
        <v>4</v>
      </c>
      <c r="GW106" s="878">
        <f t="shared" si="481"/>
        <v>1</v>
      </c>
      <c r="GX106" s="878" t="str">
        <f t="shared" si="482"/>
        <v/>
      </c>
      <c r="GY106" s="878" t="str">
        <f t="shared" si="483"/>
        <v/>
      </c>
      <c r="GZ106" s="878" t="str">
        <f t="shared" si="484"/>
        <v/>
      </c>
      <c r="HA106" s="878" t="str">
        <f t="shared" si="485"/>
        <v/>
      </c>
      <c r="HB106" s="878" t="str">
        <f t="shared" si="486"/>
        <v/>
      </c>
      <c r="HC106" s="878" t="str">
        <f t="shared" si="487"/>
        <v/>
      </c>
      <c r="HD106" s="855">
        <f t="shared" si="488"/>
        <v>0.66666666666666663</v>
      </c>
      <c r="HE106" s="877" t="str">
        <f>IF($K106="○",VLOOKUP($C106&amp;"-"&amp;HE$4,'05市民生活実感調査'!$A$3:$BC$218,COLUMN('05市民生活実感調査'!$AS:$AS),FALSE),"-")</f>
        <v>-</v>
      </c>
      <c r="HF106" s="878" t="str">
        <f>IF($L106="○",VLOOKUP($C106&amp;"-"&amp;HF$4,'05市民生活実感調査'!$A$3:$BC$218,COLUMN('05市民生活実感調査'!$AS:$AS),FALSE),"-")</f>
        <v>-</v>
      </c>
      <c r="HG106" s="878" t="str">
        <f>IF($M106="○",VLOOKUP($C106&amp;"-"&amp;HG$4,'05市民生活実感調査'!$A$3:$BC$218,COLUMN('05市民生活実感調査'!$AS:$AS),FALSE),"-")</f>
        <v>-</v>
      </c>
      <c r="HH106" s="878" t="str">
        <f>IF($N106="○",VLOOKUP($C106&amp;"-"&amp;HH$4,'05市民生活実感調査'!$A$3:$BC$218,COLUMN('05市民生活実感調査'!$AS:$AS),FALSE),"-")</f>
        <v>c</v>
      </c>
      <c r="HI106" s="878" t="str">
        <f>IF($O106="○",VLOOKUP($C106&amp;"-"&amp;HI$4,'05市民生活実感調査'!$A$3:$BC$218,COLUMN('05市民生活実感調査'!$AS:$AS),FALSE),"-")</f>
        <v>-</v>
      </c>
      <c r="HJ106" s="878" t="str">
        <f>IF($P106="○",VLOOKUP($C106&amp;"-"&amp;HJ$4,'05市民生活実感調査'!$A$3:$BC$218,COLUMN('05市民生活実感調査'!$AS:$AS),FALSE),"-")</f>
        <v>-</v>
      </c>
      <c r="HK106" s="878" t="str">
        <f>IF($Q106="○",VLOOKUP($C106&amp;"-"&amp;HK$4,'05市民生活実感調査'!$A$3:$BC$218,COLUMN('05市民生活実感調査'!$AS:$AS),FALSE),"-")</f>
        <v>-</v>
      </c>
      <c r="HL106" s="878" t="str">
        <f>IF($R106="○",VLOOKUP($C106&amp;"-"&amp;HL$4,'05市民生活実感調査'!$A$3:$BC$218,COLUMN('05市民生活実感調査'!$AS:$AS),FALSE),"-")</f>
        <v>-</v>
      </c>
      <c r="HM106" s="879" t="str">
        <f t="shared" si="489"/>
        <v>c</v>
      </c>
      <c r="HN106" s="877" t="str">
        <f t="shared" si="490"/>
        <v/>
      </c>
      <c r="HO106" s="878" t="str">
        <f t="shared" si="491"/>
        <v/>
      </c>
      <c r="HP106" s="878" t="str">
        <f t="shared" si="492"/>
        <v/>
      </c>
      <c r="HQ106" s="878">
        <f t="shared" si="493"/>
        <v>2</v>
      </c>
      <c r="HR106" s="878" t="str">
        <f t="shared" si="494"/>
        <v/>
      </c>
      <c r="HS106" s="878" t="str">
        <f t="shared" si="495"/>
        <v/>
      </c>
      <c r="HT106" s="878" t="str">
        <f t="shared" si="496"/>
        <v/>
      </c>
      <c r="HU106" s="878" t="str">
        <f t="shared" si="497"/>
        <v/>
      </c>
      <c r="HV106" s="840">
        <f t="shared" si="498"/>
        <v>0.5</v>
      </c>
      <c r="HW106" s="876" t="str">
        <f t="shared" si="499"/>
        <v>客観指標</v>
      </c>
      <c r="HX106" s="863" t="str">
        <f t="shared" si="500"/>
        <v>都市基盤を整備することが重要であるため、客観指標評価を重視する。</v>
      </c>
      <c r="HY106" s="877" t="str">
        <f>VLOOKUP(GJ106&amp;HM106&amp;HW106,プルダウン!$AC$2:$AD$71,2,FALSE)</f>
        <v>B</v>
      </c>
      <c r="HZ106" s="859" t="str">
        <f>VLOOKUP(HY106,プルダウン!$A$1:$B$6,2,FALSE)</f>
        <v>政策の目的がかなり達成されている</v>
      </c>
      <c r="IA106" s="860"/>
      <c r="IB106" s="859"/>
      <c r="IC106" s="889" t="str">
        <f>VLOOKUP($A106&amp;"-"&amp;IC$4,'04施策の客観指標'!$A$4:$AY$1029,COLUMN('04施策の客観指標'!$AW:$AW),FALSE)</f>
        <v>c</v>
      </c>
      <c r="ID106" s="878" t="str">
        <f>VLOOKUP($A106&amp;"-"&amp;ID$4,'04施策の客観指標'!$A$4:$AY$1029,COLUMN('04施策の客観指標'!$AW:$AW),FALSE)</f>
        <v>a</v>
      </c>
      <c r="IE106" s="878" t="str">
        <f>VLOOKUP($A106&amp;"-"&amp;IE$4,'04施策の客観指標'!$A$4:$AY$1029,COLUMN('04施策の客観指標'!$AW:$AW),FALSE)</f>
        <v>a</v>
      </c>
      <c r="IF106" s="878" t="str">
        <f>VLOOKUP($A106&amp;"-"&amp;IF$4,'04施策の客観指標'!$A$4:$AY$1029,COLUMN('04施策の客観指標'!$AW:$AW),FALSE)</f>
        <v>-</v>
      </c>
      <c r="IG106" s="878" t="str">
        <f>VLOOKUP($A106&amp;"-"&amp;IG$4,'04施策の客観指標'!$A$4:$AY$1029,COLUMN('04施策の客観指標'!$AW:$AW),FALSE)</f>
        <v>-</v>
      </c>
      <c r="IH106" s="878" t="str">
        <f>VLOOKUP($A106&amp;"-"&amp;IH$4,'04施策の客観指標'!$A$4:$AY$1029,COLUMN('04施策の客観指標'!$AW:$AW),FALSE)</f>
        <v>-</v>
      </c>
      <c r="II106" s="878" t="str">
        <f>VLOOKUP($A106&amp;"-"&amp;II$4,'04施策の客観指標'!$A$4:$AY$1029,COLUMN('04施策の客観指標'!$AW:$AW),FALSE)</f>
        <v>-</v>
      </c>
      <c r="IJ106" s="878" t="str">
        <f>VLOOKUP($A106&amp;"-"&amp;IJ$4,'04施策の客観指標'!$A$4:$AY$1029,COLUMN('04施策の客観指標'!$AW:$AW),FALSE)</f>
        <v>-</v>
      </c>
      <c r="IK106" s="878" t="str">
        <f>VLOOKUP($A106&amp;"-"&amp;IK$4,'04施策の客観指標'!$A$4:$AY$1029,COLUMN('04施策の客観指標'!$AW:$AW),FALSE)</f>
        <v>-</v>
      </c>
      <c r="IL106" s="879" t="str">
        <f t="shared" si="501"/>
        <v>a</v>
      </c>
      <c r="IM106" s="856">
        <f>IF(IC106="-","-",VLOOKUP($A106&amp;"-"&amp;IC$4,'04施策の客観指標'!$A$4:$AY$1029,COLUMN('04施策の客観指標'!$AY:$AY),FALSE))</f>
        <v>1</v>
      </c>
      <c r="IN106" s="856">
        <f>IF(ID106="-","-",VLOOKUP($A106&amp;"-"&amp;ID$4,'04施策の客観指標'!$A$4:$AY$1029,COLUMN('04施策の客観指標'!$AY:$AY),FALSE))</f>
        <v>1</v>
      </c>
      <c r="IO106" s="856">
        <f>IF(IE106="-","-",VLOOKUP($A106&amp;"-"&amp;IE$4,'04施策の客観指標'!$A$4:$AY$1029,COLUMN('04施策の客観指標'!$AY:$AY),FALSE))</f>
        <v>1</v>
      </c>
      <c r="IP106" s="856" t="str">
        <f>IF(IF106="-","-",VLOOKUP($A106&amp;"-"&amp;IF$4,'04施策の客観指標'!$A$4:$AY$1029,COLUMN('04施策の客観指標'!$AY:$AY),FALSE))</f>
        <v>-</v>
      </c>
      <c r="IQ106" s="856" t="str">
        <f>IF(IG106="-","-",VLOOKUP($A106&amp;"-"&amp;IG$4,'04施策の客観指標'!$A$4:$AY$1029,COLUMN('04施策の客観指標'!$AY:$AY),FALSE))</f>
        <v>-</v>
      </c>
      <c r="IR106" s="856" t="str">
        <f>IF(IH106="-","-",VLOOKUP($A106&amp;"-"&amp;IH$4,'04施策の客観指標'!$A$4:$AY$1029,COLUMN('04施策の客観指標'!$AY:$AY),FALSE))</f>
        <v>-</v>
      </c>
      <c r="IS106" s="856" t="str">
        <f>IF(II106="-","-",VLOOKUP($A106&amp;"-"&amp;II$4,'04施策の客観指標'!$A$4:$AY$1029,COLUMN('04施策の客観指標'!$AY:$AY),FALSE))</f>
        <v>-</v>
      </c>
      <c r="IT106" s="856" t="str">
        <f>IF(IJ106="-","-",VLOOKUP($A106&amp;"-"&amp;IJ$4,'04施策の客観指標'!$A$4:$AY$1029,COLUMN('04施策の客観指標'!$AY:$AY),FALSE))</f>
        <v>-</v>
      </c>
      <c r="IU106" s="856" t="str">
        <f>IF(IK106="-","-",VLOOKUP($A106&amp;"-"&amp;IK$4,'04施策の客観指標'!$A$4:$AY$1029,COLUMN('04施策の客観指標'!$AY:$AY),FALSE))</f>
        <v>-</v>
      </c>
      <c r="IV106" s="879">
        <f t="shared" si="502"/>
        <v>3</v>
      </c>
      <c r="IW106" s="877">
        <f t="shared" si="503"/>
        <v>2</v>
      </c>
      <c r="IX106" s="878">
        <f t="shared" si="504"/>
        <v>4</v>
      </c>
      <c r="IY106" s="878">
        <f t="shared" si="505"/>
        <v>4</v>
      </c>
      <c r="IZ106" s="878" t="str">
        <f t="shared" si="506"/>
        <v/>
      </c>
      <c r="JA106" s="878" t="str">
        <f t="shared" si="507"/>
        <v/>
      </c>
      <c r="JB106" s="878" t="str">
        <f t="shared" si="508"/>
        <v/>
      </c>
      <c r="JC106" s="878" t="str">
        <f t="shared" si="509"/>
        <v/>
      </c>
      <c r="JD106" s="878" t="str">
        <f t="shared" si="510"/>
        <v/>
      </c>
      <c r="JE106" s="878" t="str">
        <f t="shared" si="511"/>
        <v/>
      </c>
      <c r="JF106" s="855">
        <f t="shared" si="512"/>
        <v>0.83333333333333337</v>
      </c>
      <c r="JG106" s="877" t="str">
        <f>IF($K106="○",VLOOKUP($C106&amp;"-"&amp;JG$4,'05市民生活実感調査'!$A$3:$BC$218,COLUMN('05市民生活実感調査'!$BC:$BC),FALSE),"-")</f>
        <v>-</v>
      </c>
      <c r="JH106" s="878" t="str">
        <f>IF($L106="○",VLOOKUP($C106&amp;"-"&amp;JH$4,'05市民生活実感調査'!$A$3:$BC$218,COLUMN('05市民生活実感調査'!$BC:$BC),FALSE),"-")</f>
        <v>-</v>
      </c>
      <c r="JI106" s="878" t="str">
        <f>IF($M106="○",VLOOKUP($C106&amp;"-"&amp;JI$4,'05市民生活実感調査'!$A$3:$BC$218,COLUMN('05市民生活実感調査'!$BC:$BC),FALSE),"-")</f>
        <v>-</v>
      </c>
      <c r="JJ106" s="878" t="str">
        <f>IF($N106="○",VLOOKUP($C106&amp;"-"&amp;JJ$4,'05市民生活実感調査'!$A$3:$BC$218,COLUMN('05市民生活実感調査'!$BC:$BC),FALSE),"-")</f>
        <v>c</v>
      </c>
      <c r="JK106" s="878" t="str">
        <f>IF($O106="○",VLOOKUP($C106&amp;"-"&amp;JK$4,'05市民生活実感調査'!$A$3:$BC$218,COLUMN('05市民生活実感調査'!$BC:$BC),FALSE),"-")</f>
        <v>-</v>
      </c>
      <c r="JL106" s="878" t="str">
        <f>IF($P106="○",VLOOKUP($C106&amp;"-"&amp;JL$4,'05市民生活実感調査'!$A$3:$BC$218,COLUMN('05市民生活実感調査'!$BC:$BC),FALSE),"-")</f>
        <v>-</v>
      </c>
      <c r="JM106" s="878" t="str">
        <f>IF($Q106="○",VLOOKUP($C106&amp;"-"&amp;JM$4,'05市民生活実感調査'!$A$3:$BC$218,COLUMN('05市民生活実感調査'!$BC:$BC),FALSE),"-")</f>
        <v>-</v>
      </c>
      <c r="JN106" s="878" t="str">
        <f>IF($R106="○",VLOOKUP($C106&amp;"-"&amp;JN$4,'05市民生活実感調査'!$A$3:$BC$218,COLUMN('05市民生活実感調査'!$BC:$BC),FALSE),"-")</f>
        <v>-</v>
      </c>
      <c r="JO106" s="879" t="str">
        <f t="shared" si="513"/>
        <v>c</v>
      </c>
      <c r="JP106" s="877" t="str">
        <f t="shared" si="514"/>
        <v/>
      </c>
      <c r="JQ106" s="878" t="str">
        <f t="shared" si="515"/>
        <v/>
      </c>
      <c r="JR106" s="878" t="str">
        <f t="shared" si="516"/>
        <v/>
      </c>
      <c r="JS106" s="878">
        <f t="shared" si="517"/>
        <v>2</v>
      </c>
      <c r="JT106" s="878" t="str">
        <f t="shared" si="518"/>
        <v/>
      </c>
      <c r="JU106" s="878" t="str">
        <f t="shared" si="519"/>
        <v/>
      </c>
      <c r="JV106" s="878" t="str">
        <f t="shared" si="520"/>
        <v/>
      </c>
      <c r="JW106" s="878" t="str">
        <f t="shared" si="521"/>
        <v/>
      </c>
      <c r="JX106" s="840">
        <f t="shared" si="522"/>
        <v>0.5</v>
      </c>
      <c r="JY106" s="876" t="str">
        <f t="shared" si="405"/>
        <v>客観指標</v>
      </c>
      <c r="JZ106" s="863" t="str">
        <f t="shared" si="523"/>
        <v>都市基盤を整備することが重要であるため、客観指標評価を重視する。</v>
      </c>
      <c r="KA106" s="877" t="str">
        <f>VLOOKUP(IL106&amp;JO106&amp;JY106,プルダウン!$AC$2:$AD$71,2,FALSE)</f>
        <v>B</v>
      </c>
      <c r="KB106" s="859" t="str">
        <f>VLOOKUP(KA106,プルダウン!$A$1:$B$6,2,FALSE)</f>
        <v>政策の目的がかなり達成されている</v>
      </c>
      <c r="KC106" s="860"/>
      <c r="KD106" s="859"/>
      <c r="KE106" s="883" t="str">
        <f>VLOOKUP($A106&amp;"-"&amp;KE$4,'04施策の客観指標'!$A$4:$AY$1029,COLUMN('04施策の客観指標'!$AX:$AX),FALSE)</f>
        <v>a</v>
      </c>
      <c r="KF106" s="813" t="str">
        <f>VLOOKUP($A106&amp;"-"&amp;KF$4,'04施策の客観指標'!$A$4:$AY$1029,COLUMN('04施策の客観指標'!$AX:$AX),FALSE)</f>
        <v>a</v>
      </c>
      <c r="KG106" s="813" t="str">
        <f>VLOOKUP($A106&amp;"-"&amp;KG$4,'04施策の客観指標'!$A$4:$AY$1029,COLUMN('04施策の客観指標'!$AX:$AX),FALSE)</f>
        <v>a</v>
      </c>
      <c r="KH106" s="813" t="str">
        <f>VLOOKUP($A106&amp;"-"&amp;KH$4,'04施策の客観指標'!$A$4:$AY$1029,COLUMN('04施策の客観指標'!$AX:$AX),FALSE)</f>
        <v>-</v>
      </c>
      <c r="KI106" s="813" t="str">
        <f>VLOOKUP($A106&amp;"-"&amp;KI$4,'04施策の客観指標'!$A$4:$AY$1029,COLUMN('04施策の客観指標'!$AX:$AX),FALSE)</f>
        <v>-</v>
      </c>
      <c r="KJ106" s="813" t="str">
        <f>VLOOKUP($A106&amp;"-"&amp;KJ$4,'04施策の客観指標'!$A$4:$AY$1029,COLUMN('04施策の客観指標'!$AX:$AX),FALSE)</f>
        <v>-</v>
      </c>
      <c r="KK106" s="813" t="str">
        <f>VLOOKUP($A106&amp;"-"&amp;KK$4,'04施策の客観指標'!$A$4:$AY$1029,COLUMN('04施策の客観指標'!$AX:$AX),FALSE)</f>
        <v>-</v>
      </c>
      <c r="KL106" s="813" t="str">
        <f>VLOOKUP($A106&amp;"-"&amp;KL$4,'04施策の客観指標'!$A$4:$AY$1029,COLUMN('04施策の客観指標'!$AX:$AX),FALSE)</f>
        <v>-</v>
      </c>
      <c r="KM106" s="813" t="str">
        <f>VLOOKUP($A106&amp;"-"&amp;KM$4,'04施策の客観指標'!$A$4:$AY$1029,COLUMN('04施策の客観指標'!$AX:$AX),FALSE)</f>
        <v>-</v>
      </c>
      <c r="KN106" s="814" t="str">
        <f t="shared" si="381"/>
        <v>a</v>
      </c>
      <c r="KO106" s="423">
        <f>IF(KE106="-","-",VLOOKUP($A106&amp;"-"&amp;KE$4,'04施策の客観指標'!$A$4:$AY$1029,COLUMN('04施策の客観指標'!$AY:$AY),FALSE))</f>
        <v>1</v>
      </c>
      <c r="KP106" s="423">
        <f>IF(KF106="-","-",VLOOKUP($A106&amp;"-"&amp;KF$4,'04施策の客観指標'!$A$4:$AY$1029,COLUMN('04施策の客観指標'!$AY:$AY),FALSE))</f>
        <v>1</v>
      </c>
      <c r="KQ106" s="423">
        <f>IF(KG106="-","-",VLOOKUP($A106&amp;"-"&amp;KG$4,'04施策の客観指標'!$A$4:$AY$1029,COLUMN('04施策の客観指標'!$AY:$AY),FALSE))</f>
        <v>1</v>
      </c>
      <c r="KR106" s="423" t="str">
        <f>IF(KH106="-","-",VLOOKUP($A106&amp;"-"&amp;KH$4,'04施策の客観指標'!$A$4:$AY$1029,COLUMN('04施策の客観指標'!$AY:$AY),FALSE))</f>
        <v>-</v>
      </c>
      <c r="KS106" s="423" t="str">
        <f>IF(KI106="-","-",VLOOKUP($A106&amp;"-"&amp;KI$4,'04施策の客観指標'!$A$4:$AY$1029,COLUMN('04施策の客観指標'!$AY:$AY),FALSE))</f>
        <v>-</v>
      </c>
      <c r="KT106" s="423" t="str">
        <f>IF(KJ106="-","-",VLOOKUP($A106&amp;"-"&amp;KJ$4,'04施策の客観指標'!$A$4:$AY$1029,COLUMN('04施策の客観指標'!$AY:$AY),FALSE))</f>
        <v>-</v>
      </c>
      <c r="KU106" s="423" t="str">
        <f>IF(KK106="-","-",VLOOKUP($A106&amp;"-"&amp;KK$4,'04施策の客観指標'!$A$4:$AY$1029,COLUMN('04施策の客観指標'!$AY:$AY),FALSE))</f>
        <v>-</v>
      </c>
      <c r="KV106" s="423" t="str">
        <f>IF(KL106="-","-",VLOOKUP($A106&amp;"-"&amp;KL$4,'04施策の客観指標'!$A$4:$AY$1029,COLUMN('04施策の客観指標'!$AY:$AY),FALSE))</f>
        <v>-</v>
      </c>
      <c r="KW106" s="423" t="str">
        <f>IF(KM106="-","-",VLOOKUP($A106&amp;"-"&amp;KM$4,'04施策の客観指標'!$A$4:$AY$1029,COLUMN('04施策の客観指標'!$AY:$AY),FALSE))</f>
        <v>-</v>
      </c>
      <c r="KX106" s="234">
        <f t="shared" si="382"/>
        <v>3</v>
      </c>
      <c r="KY106" s="237">
        <f t="shared" si="383"/>
        <v>4</v>
      </c>
      <c r="KZ106" s="187">
        <f t="shared" si="384"/>
        <v>4</v>
      </c>
      <c r="LA106" s="187">
        <f t="shared" si="385"/>
        <v>4</v>
      </c>
      <c r="LB106" s="187" t="str">
        <f t="shared" si="386"/>
        <v/>
      </c>
      <c r="LC106" s="187" t="str">
        <f t="shared" si="387"/>
        <v/>
      </c>
      <c r="LD106" s="187" t="str">
        <f t="shared" si="388"/>
        <v/>
      </c>
      <c r="LE106" s="187" t="str">
        <f t="shared" si="389"/>
        <v/>
      </c>
      <c r="LF106" s="187" t="str">
        <f t="shared" si="390"/>
        <v/>
      </c>
      <c r="LG106" s="187" t="str">
        <f t="shared" si="391"/>
        <v/>
      </c>
      <c r="LH106" s="240">
        <f t="shared" si="392"/>
        <v>1</v>
      </c>
      <c r="LI106" s="820" t="str">
        <f>IF($K106="○",VLOOKUP($C106&amp;"-"&amp;LI$4,'05市民生活実感調査'!$A$3:$BM$218,COLUMN('05市民生活実感調査'!$BM:$BM),FALSE),"-")</f>
        <v>-</v>
      </c>
      <c r="LJ106" s="821" t="str">
        <f>IF($L106="○",VLOOKUP($C106&amp;"-"&amp;LJ$4,'05市民生活実感調査'!$A$3:$BM$218,COLUMN('05市民生活実感調査'!$BM:$BM),FALSE),"-")</f>
        <v>-</v>
      </c>
      <c r="LK106" s="821" t="str">
        <f>IF($M106="○",VLOOKUP($C106&amp;"-"&amp;LK$4,'05市民生活実感調査'!$A$3:$BM$218,COLUMN('05市民生活実感調査'!$BM:$BM),FALSE),"-")</f>
        <v>-</v>
      </c>
      <c r="LL106" s="821" t="str">
        <f>IF($N106="○",VLOOKUP($C106&amp;"-"&amp;LL$4,'05市民生活実感調査'!$A$3:$BM$218,COLUMN('05市民生活実感調査'!$BM:$BM),FALSE),"-")</f>
        <v>c</v>
      </c>
      <c r="LM106" s="821" t="str">
        <f>IF($O106="○",VLOOKUP($C106&amp;"-"&amp;LM$4,'05市民生活実感調査'!$A$3:$BM$218,COLUMN('05市民生活実感調査'!$BM:$BM),FALSE),"-")</f>
        <v>-</v>
      </c>
      <c r="LN106" s="821" t="str">
        <f>IF($P106="○",VLOOKUP($C106&amp;"-"&amp;LN$4,'05市民生活実感調査'!$A$3:$BM$218,COLUMN('05市民生活実感調査'!$BM:$BM),FALSE),"-")</f>
        <v>-</v>
      </c>
      <c r="LO106" s="821" t="str">
        <f>IF($Q106="○",VLOOKUP($C106&amp;"-"&amp;LO$4,'05市民生活実感調査'!$A$3:$BM$218,COLUMN('05市民生活実感調査'!$BM:$BM),FALSE),"-")</f>
        <v>-</v>
      </c>
      <c r="LP106" s="821" t="str">
        <f>IF($R106="○",VLOOKUP($C106&amp;"-"&amp;LP$4,'05市民生活実感調査'!$A$3:$BM$218,COLUMN('05市民生活実感調査'!$BM:$BM),FALSE),"-")</f>
        <v>-</v>
      </c>
      <c r="LQ106" s="822" t="str">
        <f t="shared" si="393"/>
        <v>c</v>
      </c>
      <c r="LR106" s="237" t="str">
        <f t="shared" si="394"/>
        <v/>
      </c>
      <c r="LS106" s="187" t="str">
        <f t="shared" si="395"/>
        <v/>
      </c>
      <c r="LT106" s="187" t="str">
        <f t="shared" si="396"/>
        <v/>
      </c>
      <c r="LU106" s="187">
        <f t="shared" si="397"/>
        <v>2</v>
      </c>
      <c r="LV106" s="187" t="str">
        <f t="shared" si="398"/>
        <v/>
      </c>
      <c r="LW106" s="187" t="str">
        <f t="shared" si="399"/>
        <v/>
      </c>
      <c r="LX106" s="187" t="str">
        <f t="shared" si="400"/>
        <v/>
      </c>
      <c r="LY106" s="187" t="str">
        <f t="shared" si="401"/>
        <v/>
      </c>
      <c r="LZ106" s="422">
        <f t="shared" si="402"/>
        <v>0.5</v>
      </c>
      <c r="MA106" s="103" t="str">
        <f t="shared" si="406"/>
        <v>客観指標</v>
      </c>
      <c r="MB106" s="104" t="str">
        <f t="shared" si="403"/>
        <v>都市基盤を整備することが重要であるため、客観指標評価を重視する。</v>
      </c>
      <c r="MC106" s="823" t="str">
        <f>VLOOKUP(KN106&amp;LQ106&amp;MA106,プルダウン!$AC$2:$AD$71,2,FALSE)</f>
        <v>B</v>
      </c>
      <c r="MD106" s="824" t="str">
        <f>VLOOKUP(MC106,プルダウン!$A$1:$B$6,2,FALSE)</f>
        <v>政策の目的がかなり達成されている</v>
      </c>
      <c r="ME106" s="91"/>
      <c r="MF106" s="190"/>
    </row>
    <row r="107" spans="1:344" ht="168" customHeight="1">
      <c r="A107" s="231">
        <v>2504</v>
      </c>
      <c r="B107" s="104" t="s">
        <v>259</v>
      </c>
      <c r="C107" s="237">
        <f t="shared" si="407"/>
        <v>25</v>
      </c>
      <c r="D107" s="190" t="str">
        <f>IFERROR(VLOOKUP(C107,プルダウン!$L$2:$M$28,2,FALSE),"-")</f>
        <v>道と公園・緑</v>
      </c>
      <c r="E107" s="104"/>
      <c r="F107" s="91" t="s">
        <v>1420</v>
      </c>
      <c r="G107" s="117" t="s">
        <v>1628</v>
      </c>
      <c r="H107" s="91"/>
      <c r="I107" s="117"/>
      <c r="J107" s="104"/>
      <c r="K107" s="420" t="s">
        <v>83</v>
      </c>
      <c r="L107" s="421" t="s">
        <v>83</v>
      </c>
      <c r="M107" s="421" t="s">
        <v>83</v>
      </c>
      <c r="N107" s="421" t="s">
        <v>83</v>
      </c>
      <c r="O107" s="421" t="s">
        <v>383</v>
      </c>
      <c r="P107" s="421" t="s">
        <v>83</v>
      </c>
      <c r="Q107" s="421" t="s">
        <v>83</v>
      </c>
      <c r="R107" s="422" t="s">
        <v>83</v>
      </c>
      <c r="S107" s="877" t="str">
        <f>VLOOKUP($A107&amp;"-"&amp;S$4,'04施策の客観指標'!$A$4:$AY$1029,COLUMN('04施策の客観指標'!$AS:$AS),FALSE)</f>
        <v>-</v>
      </c>
      <c r="T107" s="878" t="str">
        <f>VLOOKUP($A107&amp;"-"&amp;T$4,'04施策の客観指標'!$A$4:$AY$1029,COLUMN('04施策の客観指標'!$AS:$AS),FALSE)</f>
        <v>-</v>
      </c>
      <c r="U107" s="878" t="str">
        <f>VLOOKUP($A107&amp;"-"&amp;U$4,'04施策の客観指標'!$A$4:$AY$1029,COLUMN('04施策の客観指標'!$AS:$AS),FALSE)</f>
        <v>-</v>
      </c>
      <c r="V107" s="878" t="str">
        <f>VLOOKUP($A107&amp;"-"&amp;V$4,'04施策の客観指標'!$A$4:$AY$1029,COLUMN('04施策の客観指標'!$AS:$AS),FALSE)</f>
        <v>-</v>
      </c>
      <c r="W107" s="878" t="str">
        <f>VLOOKUP($A107&amp;"-"&amp;W$4,'04施策の客観指標'!$A$4:$AY$1029,COLUMN('04施策の客観指標'!$AS:$AS),FALSE)</f>
        <v>-</v>
      </c>
      <c r="X107" s="878" t="str">
        <f>VLOOKUP($A107&amp;"-"&amp;X$4,'04施策の客観指標'!$A$4:$AY$1029,COLUMN('04施策の客観指標'!$AS:$AS),FALSE)</f>
        <v>-</v>
      </c>
      <c r="Y107" s="878" t="str">
        <f>VLOOKUP($A107&amp;"-"&amp;Y$4,'04施策の客観指標'!$A$4:$AY$1029,COLUMN('04施策の客観指標'!$AS:$AS),FALSE)</f>
        <v>-</v>
      </c>
      <c r="Z107" s="878" t="str">
        <f>VLOOKUP($A107&amp;"-"&amp;Z$4,'04施策の客観指標'!$A$4:$AY$1029,COLUMN('04施策の客観指標'!$AS:$AS),FALSE)</f>
        <v>-</v>
      </c>
      <c r="AA107" s="852" t="str">
        <f>VLOOKUP($A107&amp;"-"&amp;AA$4,'04施策の客観指標'!$A$4:$AY$1029,COLUMN('04施策の客観指標'!$AS:$AS),FALSE)</f>
        <v>-</v>
      </c>
      <c r="AB107" s="876" t="str">
        <f t="shared" si="408"/>
        <v>-</v>
      </c>
      <c r="AC107" s="856" t="s">
        <v>83</v>
      </c>
      <c r="AD107" s="878" t="s">
        <v>83</v>
      </c>
      <c r="AE107" s="878" t="s">
        <v>83</v>
      </c>
      <c r="AF107" s="878" t="s">
        <v>83</v>
      </c>
      <c r="AG107" s="878" t="s">
        <v>83</v>
      </c>
      <c r="AH107" s="878" t="s">
        <v>83</v>
      </c>
      <c r="AI107" s="878" t="s">
        <v>83</v>
      </c>
      <c r="AJ107" s="878" t="s">
        <v>83</v>
      </c>
      <c r="AK107" s="878" t="s">
        <v>83</v>
      </c>
      <c r="AL107" s="879">
        <f t="shared" si="409"/>
        <v>0</v>
      </c>
      <c r="AM107" s="877" t="str">
        <f t="shared" si="410"/>
        <v/>
      </c>
      <c r="AN107" s="878" t="str">
        <f t="shared" si="411"/>
        <v/>
      </c>
      <c r="AO107" s="878" t="str">
        <f t="shared" si="412"/>
        <v/>
      </c>
      <c r="AP107" s="878" t="str">
        <f t="shared" si="413"/>
        <v/>
      </c>
      <c r="AQ107" s="878" t="str">
        <f t="shared" si="414"/>
        <v/>
      </c>
      <c r="AR107" s="878" t="str">
        <f t="shared" si="415"/>
        <v/>
      </c>
      <c r="AS107" s="878" t="str">
        <f t="shared" si="416"/>
        <v/>
      </c>
      <c r="AT107" s="878" t="str">
        <f t="shared" si="417"/>
        <v/>
      </c>
      <c r="AU107" s="852" t="str">
        <f t="shared" si="418"/>
        <v/>
      </c>
      <c r="AV107" s="855" t="str">
        <f t="shared" si="419"/>
        <v>-</v>
      </c>
      <c r="AW107" s="856" t="str">
        <f>IF($K107="○",VLOOKUP($C107&amp;"-"&amp;AW$4,'05市民生活実感調査'!$A$3:$BC$218,COLUMN('05市民生活実感調査'!$O:$O),FALSE),"-")</f>
        <v>-</v>
      </c>
      <c r="AX107" s="878" t="str">
        <f>IF($L107="○",VLOOKUP($C107&amp;"-"&amp;AX$4,'05市民生活実感調査'!$A$3:$BC$218,COLUMN('05市民生活実感調査'!$O:$O),FALSE),"-")</f>
        <v>-</v>
      </c>
      <c r="AY107" s="878" t="str">
        <f>IF($M107="○",VLOOKUP($C107&amp;"-"&amp;AY$4,'05市民生活実感調査'!$A$3:$BC$218,COLUMN('05市民生活実感調査'!$O:$O),FALSE),"-")</f>
        <v>-</v>
      </c>
      <c r="AZ107" s="878" t="str">
        <f>IF($N107="○",VLOOKUP($C107&amp;"-"&amp;AZ$4,'05市民生活実感調査'!$A$3:$BC$218,COLUMN('05市民生活実感調査'!$O:$O),FALSE),"-")</f>
        <v>-</v>
      </c>
      <c r="BA107" s="878" t="str">
        <f>IF($O107="○",VLOOKUP($C107&amp;"-"&amp;BA$4,'05市民生活実感調査'!$A$3:$BC$218,COLUMN('05市民生活実感調査'!$O:$O),FALSE),"-")</f>
        <v>b</v>
      </c>
      <c r="BB107" s="878" t="str">
        <f>IF($P107="○",VLOOKUP($C107&amp;"-"&amp;BB$4,'05市民生活実感調査'!$A$3:$BC$218,COLUMN('05市民生活実感調査'!$O:$O),FALSE),"-")</f>
        <v>-</v>
      </c>
      <c r="BC107" s="878" t="str">
        <f>IF($Q107="○",VLOOKUP($C107&amp;"-"&amp;BC$4,'05市民生活実感調査'!$A$3:$BC$218,COLUMN('05市民生活実感調査'!$O:$O),FALSE),"-")</f>
        <v>-</v>
      </c>
      <c r="BD107" s="878" t="str">
        <f>IF($R107="○",VLOOKUP($C107&amp;"-"&amp;BD$4,'05市民生活実感調査'!$A$3:$BC$218,COLUMN('05市民生活実感調査'!$O:$O),FALSE),"-")</f>
        <v>-</v>
      </c>
      <c r="BE107" s="879" t="str">
        <f t="shared" si="420"/>
        <v>b</v>
      </c>
      <c r="BF107" s="877" t="str">
        <f t="shared" si="421"/>
        <v/>
      </c>
      <c r="BG107" s="878" t="str">
        <f t="shared" si="422"/>
        <v/>
      </c>
      <c r="BH107" s="878" t="str">
        <f t="shared" si="423"/>
        <v/>
      </c>
      <c r="BI107" s="878" t="str">
        <f t="shared" si="424"/>
        <v/>
      </c>
      <c r="BJ107" s="878">
        <f t="shared" si="425"/>
        <v>3</v>
      </c>
      <c r="BK107" s="878" t="str">
        <f t="shared" si="426"/>
        <v/>
      </c>
      <c r="BL107" s="878" t="str">
        <f t="shared" si="427"/>
        <v/>
      </c>
      <c r="BM107" s="878" t="str">
        <f t="shared" si="428"/>
        <v/>
      </c>
      <c r="BN107" s="840">
        <f t="shared" si="429"/>
        <v>0.75</v>
      </c>
      <c r="BO107" s="880" t="s">
        <v>122</v>
      </c>
      <c r="BP107" s="863" t="s">
        <v>1952</v>
      </c>
      <c r="BQ107" s="877" t="s">
        <v>313</v>
      </c>
      <c r="BR107" s="887" t="str">
        <f>VLOOKUP(BQ107,プルダウン!$A$1:$B$6,2,FALSE)</f>
        <v>政策の目的がかなり達成されている</v>
      </c>
      <c r="BS107" s="860"/>
      <c r="BT107" s="859"/>
      <c r="BU107" s="863" t="s">
        <v>1460</v>
      </c>
      <c r="BV107" s="891" t="s">
        <v>1752</v>
      </c>
      <c r="BW107" s="889" t="str">
        <f>VLOOKUP($A107&amp;"-"&amp;BW$4,'04施策の客観指標'!$A$4:$AY$1029,COLUMN('04施策の客観指標'!$AT:$AT),FALSE)</f>
        <v>-</v>
      </c>
      <c r="BX107" s="878" t="str">
        <f>VLOOKUP($A107&amp;"-"&amp;BX$4,'04施策の客観指標'!$A$4:$AY$1029,COLUMN('04施策の客観指標'!$AT:$AT),FALSE)</f>
        <v>-</v>
      </c>
      <c r="BY107" s="878" t="str">
        <f>VLOOKUP($A107&amp;"-"&amp;BY$4,'04施策の客観指標'!$A$4:$AY$1029,COLUMN('04施策の客観指標'!$AT:$AT),FALSE)</f>
        <v>-</v>
      </c>
      <c r="BZ107" s="878" t="str">
        <f>VLOOKUP($A107&amp;"-"&amp;BZ$4,'04施策の客観指標'!$A$4:$AY$1029,COLUMN('04施策の客観指標'!$AT:$AT),FALSE)</f>
        <v>-</v>
      </c>
      <c r="CA107" s="878" t="str">
        <f>VLOOKUP($A107&amp;"-"&amp;CA$4,'04施策の客観指標'!$A$4:$AY$1029,COLUMN('04施策の客観指標'!$AT:$AT),FALSE)</f>
        <v>-</v>
      </c>
      <c r="CB107" s="878" t="str">
        <f>VLOOKUP($A107&amp;"-"&amp;CB$4,'04施策の客観指標'!$A$4:$AY$1029,COLUMN('04施策の客観指標'!$AT:$AT),FALSE)</f>
        <v>-</v>
      </c>
      <c r="CC107" s="878" t="str">
        <f>VLOOKUP($A107&amp;"-"&amp;CC$4,'04施策の客観指標'!$A$4:$AY$1029,COLUMN('04施策の客観指標'!$AT:$AT),FALSE)</f>
        <v>-</v>
      </c>
      <c r="CD107" s="878" t="str">
        <f>VLOOKUP($A107&amp;"-"&amp;CD$4,'04施策の客観指標'!$A$4:$AY$1029,COLUMN('04施策の客観指標'!$AT:$AT),FALSE)</f>
        <v>-</v>
      </c>
      <c r="CE107" s="852" t="str">
        <f>VLOOKUP($A107&amp;"-"&amp;CE$4,'04施策の客観指標'!$A$4:$AY$1029,COLUMN('04施策の客観指標'!$AT:$AT),FALSE)</f>
        <v>-</v>
      </c>
      <c r="CF107" s="879" t="str">
        <f t="shared" si="430"/>
        <v>-</v>
      </c>
      <c r="CG107" s="856" t="str">
        <f>IF(BW107="-","-",VLOOKUP($A107&amp;"-"&amp;BW$4,'04施策の客観指標'!$A$4:$AY$1029,COLUMN('04施策の客観指標'!$AY:$AY),FALSE))</f>
        <v>-</v>
      </c>
      <c r="CH107" s="856" t="str">
        <f>IF(BX107="-","-",VLOOKUP($A107&amp;"-"&amp;BX$4,'04施策の客観指標'!$A$4:$AY$1029,COLUMN('04施策の客観指標'!$AY:$AY),FALSE))</f>
        <v>-</v>
      </c>
      <c r="CI107" s="856" t="str">
        <f>IF(BY107="-","-",VLOOKUP($A107&amp;"-"&amp;BY$4,'04施策の客観指標'!$A$4:$AY$1029,COLUMN('04施策の客観指標'!$AY:$AY),FALSE))</f>
        <v>-</v>
      </c>
      <c r="CJ107" s="856" t="str">
        <f>IF(BZ107="-","-",VLOOKUP($A107&amp;"-"&amp;BZ$4,'04施策の客観指標'!$A$4:$AY$1029,COLUMN('04施策の客観指標'!$AY:$AY),FALSE))</f>
        <v>-</v>
      </c>
      <c r="CK107" s="856" t="str">
        <f>IF(CA107="-","-",VLOOKUP($A107&amp;"-"&amp;CA$4,'04施策の客観指標'!$A$4:$AY$1029,COLUMN('04施策の客観指標'!$AY:$AY),FALSE))</f>
        <v>-</v>
      </c>
      <c r="CL107" s="856" t="str">
        <f>IF(CB107="-","-",VLOOKUP($A107&amp;"-"&amp;CB$4,'04施策の客観指標'!$A$4:$AY$1029,COLUMN('04施策の客観指標'!$AY:$AY),FALSE))</f>
        <v>-</v>
      </c>
      <c r="CM107" s="856" t="str">
        <f>IF(CC107="-","-",VLOOKUP($A107&amp;"-"&amp;CC$4,'04施策の客観指標'!$A$4:$AY$1029,COLUMN('04施策の客観指標'!$AY:$AY),FALSE))</f>
        <v>-</v>
      </c>
      <c r="CN107" s="856" t="str">
        <f>IF(CD107="-","-",VLOOKUP($A107&amp;"-"&amp;CD$4,'04施策の客観指標'!$A$4:$AY$1029,COLUMN('04施策の客観指標'!$AY:$AY),FALSE))</f>
        <v>-</v>
      </c>
      <c r="CO107" s="856" t="str">
        <f>IF(CE107="-","-",VLOOKUP($A107&amp;"-"&amp;CE$4,'04施策の客観指標'!$A$4:$AY$1029,COLUMN('04施策の客観指標'!$AY:$AY),FALSE))</f>
        <v>-</v>
      </c>
      <c r="CP107" s="879">
        <f t="shared" si="431"/>
        <v>0</v>
      </c>
      <c r="CQ107" s="877" t="str">
        <f t="shared" si="432"/>
        <v/>
      </c>
      <c r="CR107" s="878" t="str">
        <f t="shared" si="433"/>
        <v/>
      </c>
      <c r="CS107" s="878" t="str">
        <f t="shared" si="434"/>
        <v/>
      </c>
      <c r="CT107" s="878" t="str">
        <f t="shared" si="435"/>
        <v/>
      </c>
      <c r="CU107" s="878" t="str">
        <f t="shared" si="436"/>
        <v/>
      </c>
      <c r="CV107" s="878" t="str">
        <f t="shared" si="437"/>
        <v/>
      </c>
      <c r="CW107" s="878" t="str">
        <f t="shared" si="438"/>
        <v/>
      </c>
      <c r="CX107" s="878" t="str">
        <f t="shared" si="439"/>
        <v/>
      </c>
      <c r="CY107" s="878" t="str">
        <f t="shared" si="440"/>
        <v/>
      </c>
      <c r="CZ107" s="855" t="str">
        <f t="shared" si="441"/>
        <v>-</v>
      </c>
      <c r="DA107" s="877" t="str">
        <f>IF($K107="○",VLOOKUP($C107&amp;"-"&amp;DA$4,'05市民生活実感調査'!$A$3:$BC$218,COLUMN('05市民生活実感調査'!$Y:$Y),FALSE),"-")</f>
        <v>-</v>
      </c>
      <c r="DB107" s="878" t="str">
        <f>IF($L107="○",VLOOKUP($C107&amp;"-"&amp;DB$4,'05市民生活実感調査'!$A$3:$BC$218,COLUMN('05市民生活実感調査'!$Y:$Y),FALSE),"-")</f>
        <v>-</v>
      </c>
      <c r="DC107" s="878" t="str">
        <f>IF($M107="○",VLOOKUP($C107&amp;"-"&amp;DC$4,'05市民生活実感調査'!$A$3:$BC$218,COLUMN('05市民生活実感調査'!$Y:$Y),FALSE),"-")</f>
        <v>-</v>
      </c>
      <c r="DD107" s="878" t="str">
        <f>IF($N107="○",VLOOKUP($C107&amp;"-"&amp;DD$4,'05市民生活実感調査'!$A$3:$BC$218,COLUMN('05市民生活実感調査'!$Y:$Y),FALSE),"-")</f>
        <v>-</v>
      </c>
      <c r="DE107" s="878" t="str">
        <f>IF($O107="○",VLOOKUP($C107&amp;"-"&amp;DE$4,'05市民生活実感調査'!$A$3:$BC$218,COLUMN('05市民生活実感調査'!$Y:$Y),FALSE),"-")</f>
        <v>c</v>
      </c>
      <c r="DF107" s="878" t="str">
        <f>IF($P107="○",VLOOKUP($C107&amp;"-"&amp;DF$4,'05市民生活実感調査'!$A$3:$BC$218,COLUMN('05市民生活実感調査'!$Y:$Y),FALSE),"-")</f>
        <v>-</v>
      </c>
      <c r="DG107" s="878" t="str">
        <f>IF($Q107="○",VLOOKUP($C107&amp;"-"&amp;DG$4,'05市民生活実感調査'!$A$3:$BC$218,COLUMN('05市民生活実感調査'!$Y:$Y),FALSE),"-")</f>
        <v>-</v>
      </c>
      <c r="DH107" s="878" t="str">
        <f>IF($R107="○",VLOOKUP($C107&amp;"-"&amp;DH$4,'05市民生活実感調査'!$A$3:$BC$218,COLUMN('05市民生活実感調査'!$Y:$Y),FALSE),"-")</f>
        <v>-</v>
      </c>
      <c r="DI107" s="879" t="str">
        <f t="shared" si="442"/>
        <v>c</v>
      </c>
      <c r="DJ107" s="877" t="str">
        <f t="shared" si="443"/>
        <v/>
      </c>
      <c r="DK107" s="878" t="str">
        <f t="shared" si="444"/>
        <v/>
      </c>
      <c r="DL107" s="878" t="str">
        <f t="shared" si="445"/>
        <v/>
      </c>
      <c r="DM107" s="878" t="str">
        <f t="shared" si="446"/>
        <v/>
      </c>
      <c r="DN107" s="878">
        <f t="shared" si="524"/>
        <v>2</v>
      </c>
      <c r="DO107" s="878" t="str">
        <f t="shared" si="447"/>
        <v/>
      </c>
      <c r="DP107" s="878" t="str">
        <f t="shared" si="448"/>
        <v/>
      </c>
      <c r="DQ107" s="878" t="str">
        <f t="shared" si="449"/>
        <v/>
      </c>
      <c r="DR107" s="840">
        <f t="shared" si="450"/>
        <v>0.5</v>
      </c>
      <c r="DS107" s="876" t="str">
        <f t="shared" si="451"/>
        <v>客観指標</v>
      </c>
      <c r="DT107" s="863" t="str">
        <f t="shared" si="452"/>
        <v>この施策には、普段は目に見えない橋りょうの下部を中心に行われる老朽化修繕等が含まれ、市民に成果が実感されにくいため、客観指標評価を重視する。</v>
      </c>
      <c r="DU107" s="877" t="str">
        <f>VLOOKUP(CF107&amp;DI107&amp;DS107,プルダウン!$AC$2:$AD$71,2,FALSE)</f>
        <v>C</v>
      </c>
      <c r="DV107" s="859" t="str">
        <f>VLOOKUP(DU107,プルダウン!$A$1:$B$6,2,FALSE)</f>
        <v>政策の目的がそこそこ達成されている</v>
      </c>
      <c r="DW107" s="860"/>
      <c r="DX107" s="859"/>
      <c r="DY107" s="889" t="str">
        <f>VLOOKUP($A107&amp;"-"&amp;DY$4,'04施策の客観指標'!$A$4:$AY$1029,COLUMN('04施策の客観指標'!$AU:$AU),FALSE)</f>
        <v>-</v>
      </c>
      <c r="DZ107" s="878" t="str">
        <f>VLOOKUP($A107&amp;"-"&amp;DZ$4,'04施策の客観指標'!$A$4:$AY$1029,COLUMN('04施策の客観指標'!$AU:$AU),FALSE)</f>
        <v>a</v>
      </c>
      <c r="EA107" s="878" t="str">
        <f>VLOOKUP($A107&amp;"-"&amp;EA$4,'04施策の客観指標'!$A$4:$AY$1029,COLUMN('04施策の客観指標'!$AU:$AU),FALSE)</f>
        <v>-</v>
      </c>
      <c r="EB107" s="878" t="str">
        <f>VLOOKUP($A107&amp;"-"&amp;EB$4,'04施策の客観指標'!$A$4:$AY$1029,COLUMN('04施策の客観指標'!$AU:$AU),FALSE)</f>
        <v>-</v>
      </c>
      <c r="EC107" s="878" t="str">
        <f>VLOOKUP($A107&amp;"-"&amp;EC$4,'04施策の客観指標'!$A$4:$AY$1029,COLUMN('04施策の客観指標'!$AU:$AU),FALSE)</f>
        <v>-</v>
      </c>
      <c r="ED107" s="878" t="str">
        <f>VLOOKUP($A107&amp;"-"&amp;ED$4,'04施策の客観指標'!$A$4:$AY$1029,COLUMN('04施策の客観指標'!$AU:$AU),FALSE)</f>
        <v>-</v>
      </c>
      <c r="EE107" s="878" t="str">
        <f>VLOOKUP($A107&amp;"-"&amp;EE$4,'04施策の客観指標'!$A$4:$AY$1029,COLUMN('04施策の客観指標'!$AU:$AU),FALSE)</f>
        <v>-</v>
      </c>
      <c r="EF107" s="878" t="str">
        <f>VLOOKUP($A107&amp;"-"&amp;EF$4,'04施策の客観指標'!$A$4:$AY$1029,COLUMN('04施策の客観指標'!$AU:$AU),FALSE)</f>
        <v>-</v>
      </c>
      <c r="EG107" s="878" t="str">
        <f>VLOOKUP($A107&amp;"-"&amp;EG$4,'04施策の客観指標'!$A$4:$AY$1029,COLUMN('04施策の客観指標'!$AU:$AU),FALSE)</f>
        <v>-</v>
      </c>
      <c r="EH107" s="879" t="str">
        <f t="shared" si="453"/>
        <v>a</v>
      </c>
      <c r="EI107" s="895" t="str">
        <f>IF(DY107="-","-",VLOOKUP($A107&amp;"-"&amp;DY$4,'04施策の客観指標'!$A$4:$AY$1029,COLUMN('04施策の客観指標'!$AY:$AY),FALSE))</f>
        <v>-</v>
      </c>
      <c r="EJ107" s="895">
        <f>IF(DZ107="-","-",VLOOKUP($A107&amp;"-"&amp;DZ$4,'04施策の客観指標'!$A$4:$AY$1029,COLUMN('04施策の客観指標'!$AY:$AY),FALSE))</f>
        <v>1</v>
      </c>
      <c r="EK107" s="895" t="str">
        <f>IF(EA107="-","-",VLOOKUP($A107&amp;"-"&amp;EA$4,'04施策の客観指標'!$A$4:$AY$1029,COLUMN('04施策の客観指標'!$AY:$AY),FALSE))</f>
        <v>-</v>
      </c>
      <c r="EL107" s="895" t="str">
        <f>IF(EB107="-","-",VLOOKUP($A107&amp;"-"&amp;EB$4,'04施策の客観指標'!$A$4:$AY$1029,COLUMN('04施策の客観指標'!$AY:$AY),FALSE))</f>
        <v>-</v>
      </c>
      <c r="EM107" s="895" t="str">
        <f>IF(EC107="-","-",VLOOKUP($A107&amp;"-"&amp;EC$4,'04施策の客観指標'!$A$4:$AY$1029,COLUMN('04施策の客観指標'!$AY:$AY),FALSE))</f>
        <v>-</v>
      </c>
      <c r="EN107" s="895" t="str">
        <f>IF(ED107="-","-",VLOOKUP($A107&amp;"-"&amp;ED$4,'04施策の客観指標'!$A$4:$AY$1029,COLUMN('04施策の客観指標'!$AY:$AY),FALSE))</f>
        <v>-</v>
      </c>
      <c r="EO107" s="895" t="str">
        <f>IF(EE107="-","-",VLOOKUP($A107&amp;"-"&amp;EE$4,'04施策の客観指標'!$A$4:$AY$1029,COLUMN('04施策の客観指標'!$AY:$AY),FALSE))</f>
        <v>-</v>
      </c>
      <c r="EP107" s="895" t="str">
        <f>IF(EF107="-","-",VLOOKUP($A107&amp;"-"&amp;EF$4,'04施策の客観指標'!$A$4:$AY$1029,COLUMN('04施策の客観指標'!$AY:$AY),FALSE))</f>
        <v>-</v>
      </c>
      <c r="EQ107" s="895" t="str">
        <f>IF(EG107="-","-",VLOOKUP($A107&amp;"-"&amp;EG$4,'04施策の客観指標'!$A$4:$AY$1029,COLUMN('04施策の客観指標'!$AY:$AY),FALSE))</f>
        <v>-</v>
      </c>
      <c r="ER107" s="879">
        <f t="shared" si="454"/>
        <v>1</v>
      </c>
      <c r="ES107" s="877" t="str">
        <f t="shared" si="455"/>
        <v/>
      </c>
      <c r="ET107" s="878">
        <f t="shared" si="456"/>
        <v>4</v>
      </c>
      <c r="EU107" s="878" t="str">
        <f t="shared" si="457"/>
        <v/>
      </c>
      <c r="EV107" s="878" t="str">
        <f t="shared" si="458"/>
        <v/>
      </c>
      <c r="EW107" s="878" t="str">
        <f t="shared" si="459"/>
        <v/>
      </c>
      <c r="EX107" s="878" t="str">
        <f t="shared" si="460"/>
        <v/>
      </c>
      <c r="EY107" s="878" t="str">
        <f t="shared" si="461"/>
        <v/>
      </c>
      <c r="EZ107" s="878" t="str">
        <f t="shared" si="462"/>
        <v/>
      </c>
      <c r="FA107" s="878" t="str">
        <f t="shared" si="463"/>
        <v/>
      </c>
      <c r="FB107" s="855">
        <f t="shared" si="464"/>
        <v>1</v>
      </c>
      <c r="FC107" s="877" t="str">
        <f>IF($K107="○",VLOOKUP($C107&amp;"-"&amp;FC$4,'05市民生活実感調査'!$A$3:$BC$218,COLUMN('05市民生活実感調査'!$AI:$AI),FALSE),"-")</f>
        <v>-</v>
      </c>
      <c r="FD107" s="878" t="str">
        <f>IF($L107="○",VLOOKUP($C107&amp;"-"&amp;FD$4,'05市民生活実感調査'!$A$3:$BC$218,COLUMN('05市民生活実感調査'!$AI:$AI),FALSE),"-")</f>
        <v>-</v>
      </c>
      <c r="FE107" s="878" t="str">
        <f>IF($M107="○",VLOOKUP($C107&amp;"-"&amp;FE$4,'05市民生活実感調査'!$A$3:$BC$218,COLUMN('05市民生活実感調査'!$AI:$AI),FALSE),"-")</f>
        <v>-</v>
      </c>
      <c r="FF107" s="878" t="str">
        <f>IF($N107="○",VLOOKUP($C107&amp;"-"&amp;FF$4,'05市民生活実感調査'!$A$3:$BC$218,COLUMN('05市民生活実感調査'!$AI:$AI),FALSE),"-")</f>
        <v>-</v>
      </c>
      <c r="FG107" s="878" t="str">
        <f>IF($O107="○",VLOOKUP($C107&amp;"-"&amp;FG$4,'05市民生活実感調査'!$A$3:$BC$218,COLUMN('05市民生活実感調査'!$AI:$AI),FALSE),"-")</f>
        <v>c</v>
      </c>
      <c r="FH107" s="878" t="str">
        <f>IF($P107="○",VLOOKUP($C107&amp;"-"&amp;FH$4,'05市民生活実感調査'!$A$3:$BC$218,COLUMN('05市民生活実感調査'!$AI:$AI),FALSE),"-")</f>
        <v>-</v>
      </c>
      <c r="FI107" s="878" t="str">
        <f>IF($Q107="○",VLOOKUP($C107&amp;"-"&amp;FI$4,'05市民生活実感調査'!$A$3:$BC$218,COLUMN('05市民生活実感調査'!$AI:$AI),FALSE),"-")</f>
        <v>-</v>
      </c>
      <c r="FJ107" s="878" t="str">
        <f>IF($R107="○",VLOOKUP($C107&amp;"-"&amp;FJ$4,'05市民生活実感調査'!$A$3:$BC$218,COLUMN('05市民生活実感調査'!$AI:$AI),FALSE),"-")</f>
        <v>-</v>
      </c>
      <c r="FK107" s="879" t="str">
        <f t="shared" si="465"/>
        <v>c</v>
      </c>
      <c r="FL107" s="877" t="str">
        <f t="shared" si="466"/>
        <v/>
      </c>
      <c r="FM107" s="878" t="str">
        <f t="shared" si="467"/>
        <v/>
      </c>
      <c r="FN107" s="878" t="str">
        <f t="shared" si="468"/>
        <v/>
      </c>
      <c r="FO107" s="878" t="str">
        <f t="shared" si="469"/>
        <v/>
      </c>
      <c r="FP107" s="878">
        <f t="shared" si="470"/>
        <v>2</v>
      </c>
      <c r="FQ107" s="878" t="str">
        <f t="shared" si="471"/>
        <v/>
      </c>
      <c r="FR107" s="878" t="str">
        <f t="shared" si="472"/>
        <v/>
      </c>
      <c r="FS107" s="878" t="str">
        <f t="shared" si="473"/>
        <v/>
      </c>
      <c r="FT107" s="840">
        <f t="shared" si="474"/>
        <v>0.5</v>
      </c>
      <c r="FU107" s="876" t="str">
        <f t="shared" si="475"/>
        <v>客観指標</v>
      </c>
      <c r="FV107" s="863" t="str">
        <f t="shared" si="476"/>
        <v>この施策には、普段は目に見えない橋りょうの下部を中心に行われる老朽化修繕等が含まれ、市民に成果が実感されにくいため、客観指標評価を重視する。</v>
      </c>
      <c r="FW107" s="877" t="str">
        <f>VLOOKUP(EH107&amp;FK107&amp;FU107,プルダウン!$AC$2:$AD$71,2,FALSE)</f>
        <v>B</v>
      </c>
      <c r="FX107" s="859" t="str">
        <f>VLOOKUP(FW107,プルダウン!$A$1:$B$6,2,FALSE)</f>
        <v>政策の目的がかなり達成されている</v>
      </c>
      <c r="FY107" s="860"/>
      <c r="FZ107" s="859"/>
      <c r="GA107" s="889" t="str">
        <f>VLOOKUP($A107&amp;"-"&amp;GA$4,'04施策の客観指標'!$A$4:$AY$1029,COLUMN('04施策の客観指標'!$AV:$AV),FALSE)</f>
        <v>a</v>
      </c>
      <c r="GB107" s="878" t="str">
        <f>VLOOKUP($A107&amp;"-"&amp;GB$4,'04施策の客観指標'!$A$4:$AY$1029,COLUMN('04施策の客観指標'!$AV:$AV),FALSE)</f>
        <v>a</v>
      </c>
      <c r="GC107" s="878" t="str">
        <f>VLOOKUP($A107&amp;"-"&amp;GC$4,'04施策の客観指標'!$A$4:$AY$1029,COLUMN('04施策の客観指標'!$AV:$AV),FALSE)</f>
        <v>-</v>
      </c>
      <c r="GD107" s="878" t="str">
        <f>VLOOKUP($A107&amp;"-"&amp;GD$4,'04施策の客観指標'!$A$4:$AY$1029,COLUMN('04施策の客観指標'!$AV:$AV),FALSE)</f>
        <v>-</v>
      </c>
      <c r="GE107" s="878" t="str">
        <f>VLOOKUP($A107&amp;"-"&amp;GE$4,'04施策の客観指標'!$A$4:$AY$1029,COLUMN('04施策の客観指標'!$AV:$AV),FALSE)</f>
        <v>-</v>
      </c>
      <c r="GF107" s="878" t="str">
        <f>VLOOKUP($A107&amp;"-"&amp;GF$4,'04施策の客観指標'!$A$4:$AY$1029,COLUMN('04施策の客観指標'!$AV:$AV),FALSE)</f>
        <v>-</v>
      </c>
      <c r="GG107" s="878" t="str">
        <f>VLOOKUP($A107&amp;"-"&amp;GG$4,'04施策の客観指標'!$A$4:$AY$1029,COLUMN('04施策の客観指標'!$AV:$AV),FALSE)</f>
        <v>-</v>
      </c>
      <c r="GH107" s="878" t="str">
        <f>VLOOKUP($A107&amp;"-"&amp;GH$4,'04施策の客観指標'!$A$4:$AY$1029,COLUMN('04施策の客観指標'!$AV:$AV),FALSE)</f>
        <v>-</v>
      </c>
      <c r="GI107" s="878" t="str">
        <f>VLOOKUP($A107&amp;"-"&amp;GI$4,'04施策の客観指標'!$A$4:$AY$1029,COLUMN('04施策の客観指標'!$AV:$AV),FALSE)</f>
        <v>-</v>
      </c>
      <c r="GJ107" s="879" t="str">
        <f t="shared" si="477"/>
        <v>a</v>
      </c>
      <c r="GK107" s="856">
        <f>IF(GA107="-","-",VLOOKUP($A107&amp;"-"&amp;GA$4,'04施策の客観指標'!$A$4:$AY$1029,COLUMN('04施策の客観指標'!$AY:$AY),FALSE))</f>
        <v>1</v>
      </c>
      <c r="GL107" s="856">
        <f>IF(GB107="-","-",VLOOKUP($A107&amp;"-"&amp;GB$4,'04施策の客観指標'!$A$4:$AY$1029,COLUMN('04施策の客観指標'!$AY:$AY),FALSE))</f>
        <v>1</v>
      </c>
      <c r="GM107" s="856" t="str">
        <f>IF(GC107="-","-",VLOOKUP($A107&amp;"-"&amp;GC$4,'04施策の客観指標'!$A$4:$AY$1029,COLUMN('04施策の客観指標'!$AY:$AY),FALSE))</f>
        <v>-</v>
      </c>
      <c r="GN107" s="856" t="str">
        <f>IF(GD107="-","-",VLOOKUP($A107&amp;"-"&amp;GD$4,'04施策の客観指標'!$A$4:$AY$1029,COLUMN('04施策の客観指標'!$AY:$AY),FALSE))</f>
        <v>-</v>
      </c>
      <c r="GO107" s="856" t="str">
        <f>IF(GE107="-","-",VLOOKUP($A107&amp;"-"&amp;GE$4,'04施策の客観指標'!$A$4:$AY$1029,COLUMN('04施策の客観指標'!$AY:$AY),FALSE))</f>
        <v>-</v>
      </c>
      <c r="GP107" s="856" t="str">
        <f>IF(GF107="-","-",VLOOKUP($A107&amp;"-"&amp;GF$4,'04施策の客観指標'!$A$4:$AY$1029,COLUMN('04施策の客観指標'!$AY:$AY),FALSE))</f>
        <v>-</v>
      </c>
      <c r="GQ107" s="856" t="str">
        <f>IF(GG107="-","-",VLOOKUP($A107&amp;"-"&amp;GG$4,'04施策の客観指標'!$A$4:$AY$1029,COLUMN('04施策の客観指標'!$AY:$AY),FALSE))</f>
        <v>-</v>
      </c>
      <c r="GR107" s="856" t="str">
        <f>IF(GH107="-","-",VLOOKUP($A107&amp;"-"&amp;GH$4,'04施策の客観指標'!$A$4:$AY$1029,COLUMN('04施策の客観指標'!$AY:$AY),FALSE))</f>
        <v>-</v>
      </c>
      <c r="GS107" s="856" t="str">
        <f>IF(GI107="-","-",VLOOKUP($A107&amp;"-"&amp;GI$4,'04施策の客観指標'!$A$4:$AY$1029,COLUMN('04施策の客観指標'!$AY:$AY),FALSE))</f>
        <v>-</v>
      </c>
      <c r="GT107" s="879">
        <f t="shared" si="478"/>
        <v>2</v>
      </c>
      <c r="GU107" s="877">
        <f t="shared" si="479"/>
        <v>4</v>
      </c>
      <c r="GV107" s="878">
        <f t="shared" si="480"/>
        <v>4</v>
      </c>
      <c r="GW107" s="878" t="str">
        <f t="shared" si="481"/>
        <v/>
      </c>
      <c r="GX107" s="878" t="str">
        <f t="shared" si="482"/>
        <v/>
      </c>
      <c r="GY107" s="878" t="str">
        <f t="shared" si="483"/>
        <v/>
      </c>
      <c r="GZ107" s="878" t="str">
        <f t="shared" si="484"/>
        <v/>
      </c>
      <c r="HA107" s="878" t="str">
        <f t="shared" si="485"/>
        <v/>
      </c>
      <c r="HB107" s="878" t="str">
        <f t="shared" si="486"/>
        <v/>
      </c>
      <c r="HC107" s="878" t="str">
        <f t="shared" si="487"/>
        <v/>
      </c>
      <c r="HD107" s="855">
        <f t="shared" si="488"/>
        <v>1</v>
      </c>
      <c r="HE107" s="877" t="str">
        <f>IF($K107="○",VLOOKUP($C107&amp;"-"&amp;HE$4,'05市民生活実感調査'!$A$3:$BC$218,COLUMN('05市民生活実感調査'!$AS:$AS),FALSE),"-")</f>
        <v>-</v>
      </c>
      <c r="HF107" s="878" t="str">
        <f>IF($L107="○",VLOOKUP($C107&amp;"-"&amp;HF$4,'05市民生活実感調査'!$A$3:$BC$218,COLUMN('05市民生活実感調査'!$AS:$AS),FALSE),"-")</f>
        <v>-</v>
      </c>
      <c r="HG107" s="878" t="str">
        <f>IF($M107="○",VLOOKUP($C107&amp;"-"&amp;HG$4,'05市民生活実感調査'!$A$3:$BC$218,COLUMN('05市民生活実感調査'!$AS:$AS),FALSE),"-")</f>
        <v>-</v>
      </c>
      <c r="HH107" s="878" t="str">
        <f>IF($N107="○",VLOOKUP($C107&amp;"-"&amp;HH$4,'05市民生活実感調査'!$A$3:$BC$218,COLUMN('05市民生活実感調査'!$AS:$AS),FALSE),"-")</f>
        <v>-</v>
      </c>
      <c r="HI107" s="878" t="str">
        <f>IF($O107="○",VLOOKUP($C107&amp;"-"&amp;HI$4,'05市民生活実感調査'!$A$3:$BC$218,COLUMN('05市民生活実感調査'!$AS:$AS),FALSE),"-")</f>
        <v>c</v>
      </c>
      <c r="HJ107" s="878" t="str">
        <f>IF($P107="○",VLOOKUP($C107&amp;"-"&amp;HJ$4,'05市民生活実感調査'!$A$3:$BC$218,COLUMN('05市民生活実感調査'!$AS:$AS),FALSE),"-")</f>
        <v>-</v>
      </c>
      <c r="HK107" s="878" t="str">
        <f>IF($Q107="○",VLOOKUP($C107&amp;"-"&amp;HK$4,'05市民生活実感調査'!$A$3:$BC$218,COLUMN('05市民生活実感調査'!$AS:$AS),FALSE),"-")</f>
        <v>-</v>
      </c>
      <c r="HL107" s="878" t="str">
        <f>IF($R107="○",VLOOKUP($C107&amp;"-"&amp;HL$4,'05市民生活実感調査'!$A$3:$BC$218,COLUMN('05市民生活実感調査'!$AS:$AS),FALSE),"-")</f>
        <v>-</v>
      </c>
      <c r="HM107" s="879" t="str">
        <f t="shared" si="489"/>
        <v>c</v>
      </c>
      <c r="HN107" s="877" t="str">
        <f t="shared" si="490"/>
        <v/>
      </c>
      <c r="HO107" s="878" t="str">
        <f t="shared" si="491"/>
        <v/>
      </c>
      <c r="HP107" s="878" t="str">
        <f t="shared" si="492"/>
        <v/>
      </c>
      <c r="HQ107" s="878" t="str">
        <f t="shared" si="493"/>
        <v/>
      </c>
      <c r="HR107" s="878">
        <f t="shared" si="494"/>
        <v>2</v>
      </c>
      <c r="HS107" s="878" t="str">
        <f t="shared" si="495"/>
        <v/>
      </c>
      <c r="HT107" s="878" t="str">
        <f t="shared" si="496"/>
        <v/>
      </c>
      <c r="HU107" s="878" t="str">
        <f t="shared" si="497"/>
        <v/>
      </c>
      <c r="HV107" s="840">
        <f t="shared" si="498"/>
        <v>0.5</v>
      </c>
      <c r="HW107" s="876" t="str">
        <f t="shared" si="499"/>
        <v>客観指標</v>
      </c>
      <c r="HX107" s="863" t="str">
        <f t="shared" si="500"/>
        <v>この施策には、普段は目に見えない橋りょうの下部を中心に行われる老朽化修繕等が含まれ、市民に成果が実感されにくいため、客観指標評価を重視する。</v>
      </c>
      <c r="HY107" s="877" t="str">
        <f>VLOOKUP(GJ107&amp;HM107&amp;HW107,プルダウン!$AC$2:$AD$71,2,FALSE)</f>
        <v>B</v>
      </c>
      <c r="HZ107" s="859" t="str">
        <f>VLOOKUP(HY107,プルダウン!$A$1:$B$6,2,FALSE)</f>
        <v>政策の目的がかなり達成されている</v>
      </c>
      <c r="IA107" s="860"/>
      <c r="IB107" s="859"/>
      <c r="IC107" s="889" t="str">
        <f>VLOOKUP($A107&amp;"-"&amp;IC$4,'04施策の客観指標'!$A$4:$AY$1029,COLUMN('04施策の客観指標'!$AW:$AW),FALSE)</f>
        <v>a</v>
      </c>
      <c r="ID107" s="878" t="str">
        <f>VLOOKUP($A107&amp;"-"&amp;ID$4,'04施策の客観指標'!$A$4:$AY$1029,COLUMN('04施策の客観指標'!$AW:$AW),FALSE)</f>
        <v>a</v>
      </c>
      <c r="IE107" s="878" t="str">
        <f>VLOOKUP($A107&amp;"-"&amp;IE$4,'04施策の客観指標'!$A$4:$AY$1029,COLUMN('04施策の客観指標'!$AW:$AW),FALSE)</f>
        <v>-</v>
      </c>
      <c r="IF107" s="878" t="str">
        <f>VLOOKUP($A107&amp;"-"&amp;IF$4,'04施策の客観指標'!$A$4:$AY$1029,COLUMN('04施策の客観指標'!$AW:$AW),FALSE)</f>
        <v>-</v>
      </c>
      <c r="IG107" s="878" t="str">
        <f>VLOOKUP($A107&amp;"-"&amp;IG$4,'04施策の客観指標'!$A$4:$AY$1029,COLUMN('04施策の客観指標'!$AW:$AW),FALSE)</f>
        <v>-</v>
      </c>
      <c r="IH107" s="878" t="str">
        <f>VLOOKUP($A107&amp;"-"&amp;IH$4,'04施策の客観指標'!$A$4:$AY$1029,COLUMN('04施策の客観指標'!$AW:$AW),FALSE)</f>
        <v>-</v>
      </c>
      <c r="II107" s="878" t="str">
        <f>VLOOKUP($A107&amp;"-"&amp;II$4,'04施策の客観指標'!$A$4:$AY$1029,COLUMN('04施策の客観指標'!$AW:$AW),FALSE)</f>
        <v>-</v>
      </c>
      <c r="IJ107" s="878" t="str">
        <f>VLOOKUP($A107&amp;"-"&amp;IJ$4,'04施策の客観指標'!$A$4:$AY$1029,COLUMN('04施策の客観指標'!$AW:$AW),FALSE)</f>
        <v>-</v>
      </c>
      <c r="IK107" s="878" t="str">
        <f>VLOOKUP($A107&amp;"-"&amp;IK$4,'04施策の客観指標'!$A$4:$AY$1029,COLUMN('04施策の客観指標'!$AW:$AW),FALSE)</f>
        <v>-</v>
      </c>
      <c r="IL107" s="879" t="str">
        <f t="shared" si="501"/>
        <v>a</v>
      </c>
      <c r="IM107" s="856">
        <f>IF(IC107="-","-",VLOOKUP($A107&amp;"-"&amp;IC$4,'04施策の客観指標'!$A$4:$AY$1029,COLUMN('04施策の客観指標'!$AY:$AY),FALSE))</f>
        <v>1</v>
      </c>
      <c r="IN107" s="856">
        <f>IF(ID107="-","-",VLOOKUP($A107&amp;"-"&amp;ID$4,'04施策の客観指標'!$A$4:$AY$1029,COLUMN('04施策の客観指標'!$AY:$AY),FALSE))</f>
        <v>1</v>
      </c>
      <c r="IO107" s="856" t="str">
        <f>IF(IE107="-","-",VLOOKUP($A107&amp;"-"&amp;IE$4,'04施策の客観指標'!$A$4:$AY$1029,COLUMN('04施策の客観指標'!$AY:$AY),FALSE))</f>
        <v>-</v>
      </c>
      <c r="IP107" s="856" t="str">
        <f>IF(IF107="-","-",VLOOKUP($A107&amp;"-"&amp;IF$4,'04施策の客観指標'!$A$4:$AY$1029,COLUMN('04施策の客観指標'!$AY:$AY),FALSE))</f>
        <v>-</v>
      </c>
      <c r="IQ107" s="856" t="str">
        <f>IF(IG107="-","-",VLOOKUP($A107&amp;"-"&amp;IG$4,'04施策の客観指標'!$A$4:$AY$1029,COLUMN('04施策の客観指標'!$AY:$AY),FALSE))</f>
        <v>-</v>
      </c>
      <c r="IR107" s="856" t="str">
        <f>IF(IH107="-","-",VLOOKUP($A107&amp;"-"&amp;IH$4,'04施策の客観指標'!$A$4:$AY$1029,COLUMN('04施策の客観指標'!$AY:$AY),FALSE))</f>
        <v>-</v>
      </c>
      <c r="IS107" s="856" t="str">
        <f>IF(II107="-","-",VLOOKUP($A107&amp;"-"&amp;II$4,'04施策の客観指標'!$A$4:$AY$1029,COLUMN('04施策の客観指標'!$AY:$AY),FALSE))</f>
        <v>-</v>
      </c>
      <c r="IT107" s="856" t="str">
        <f>IF(IJ107="-","-",VLOOKUP($A107&amp;"-"&amp;IJ$4,'04施策の客観指標'!$A$4:$AY$1029,COLUMN('04施策の客観指標'!$AY:$AY),FALSE))</f>
        <v>-</v>
      </c>
      <c r="IU107" s="856" t="str">
        <f>IF(IK107="-","-",VLOOKUP($A107&amp;"-"&amp;IK$4,'04施策の客観指標'!$A$4:$AY$1029,COLUMN('04施策の客観指標'!$AY:$AY),FALSE))</f>
        <v>-</v>
      </c>
      <c r="IV107" s="879">
        <f t="shared" si="502"/>
        <v>2</v>
      </c>
      <c r="IW107" s="877">
        <f t="shared" si="503"/>
        <v>4</v>
      </c>
      <c r="IX107" s="878">
        <f t="shared" si="504"/>
        <v>4</v>
      </c>
      <c r="IY107" s="878" t="str">
        <f t="shared" si="505"/>
        <v/>
      </c>
      <c r="IZ107" s="878" t="str">
        <f t="shared" si="506"/>
        <v/>
      </c>
      <c r="JA107" s="878" t="str">
        <f t="shared" si="507"/>
        <v/>
      </c>
      <c r="JB107" s="878" t="str">
        <f t="shared" si="508"/>
        <v/>
      </c>
      <c r="JC107" s="878" t="str">
        <f t="shared" si="509"/>
        <v/>
      </c>
      <c r="JD107" s="878" t="str">
        <f t="shared" si="510"/>
        <v/>
      </c>
      <c r="JE107" s="878" t="str">
        <f t="shared" si="511"/>
        <v/>
      </c>
      <c r="JF107" s="855">
        <f t="shared" si="512"/>
        <v>1</v>
      </c>
      <c r="JG107" s="877" t="str">
        <f>IF($K107="○",VLOOKUP($C107&amp;"-"&amp;JG$4,'05市民生活実感調査'!$A$3:$BC$218,COLUMN('05市民生活実感調査'!$BC:$BC),FALSE),"-")</f>
        <v>-</v>
      </c>
      <c r="JH107" s="878" t="str">
        <f>IF($L107="○",VLOOKUP($C107&amp;"-"&amp;JH$4,'05市民生活実感調査'!$A$3:$BC$218,COLUMN('05市民生活実感調査'!$BC:$BC),FALSE),"-")</f>
        <v>-</v>
      </c>
      <c r="JI107" s="878" t="str">
        <f>IF($M107="○",VLOOKUP($C107&amp;"-"&amp;JI$4,'05市民生活実感調査'!$A$3:$BC$218,COLUMN('05市民生活実感調査'!$BC:$BC),FALSE),"-")</f>
        <v>-</v>
      </c>
      <c r="JJ107" s="878" t="str">
        <f>IF($N107="○",VLOOKUP($C107&amp;"-"&amp;JJ$4,'05市民生活実感調査'!$A$3:$BC$218,COLUMN('05市民生活実感調査'!$BC:$BC),FALSE),"-")</f>
        <v>-</v>
      </c>
      <c r="JK107" s="878" t="str">
        <f>IF($O107="○",VLOOKUP($C107&amp;"-"&amp;JK$4,'05市民生活実感調査'!$A$3:$BC$218,COLUMN('05市民生活実感調査'!$BC:$BC),FALSE),"-")</f>
        <v>c</v>
      </c>
      <c r="JL107" s="878" t="str">
        <f>IF($P107="○",VLOOKUP($C107&amp;"-"&amp;JL$4,'05市民生活実感調査'!$A$3:$BC$218,COLUMN('05市民生活実感調査'!$BC:$BC),FALSE),"-")</f>
        <v>-</v>
      </c>
      <c r="JM107" s="878" t="str">
        <f>IF($Q107="○",VLOOKUP($C107&amp;"-"&amp;JM$4,'05市民生活実感調査'!$A$3:$BC$218,COLUMN('05市民生活実感調査'!$BC:$BC),FALSE),"-")</f>
        <v>-</v>
      </c>
      <c r="JN107" s="878" t="str">
        <f>IF($R107="○",VLOOKUP($C107&amp;"-"&amp;JN$4,'05市民生活実感調査'!$A$3:$BC$218,COLUMN('05市民生活実感調査'!$BC:$BC),FALSE),"-")</f>
        <v>-</v>
      </c>
      <c r="JO107" s="879" t="str">
        <f t="shared" si="513"/>
        <v>c</v>
      </c>
      <c r="JP107" s="877" t="str">
        <f t="shared" si="514"/>
        <v/>
      </c>
      <c r="JQ107" s="878" t="str">
        <f t="shared" si="515"/>
        <v/>
      </c>
      <c r="JR107" s="878" t="str">
        <f t="shared" si="516"/>
        <v/>
      </c>
      <c r="JS107" s="878" t="str">
        <f t="shared" si="517"/>
        <v/>
      </c>
      <c r="JT107" s="878">
        <f t="shared" si="518"/>
        <v>2</v>
      </c>
      <c r="JU107" s="878" t="str">
        <f t="shared" si="519"/>
        <v/>
      </c>
      <c r="JV107" s="878" t="str">
        <f t="shared" si="520"/>
        <v/>
      </c>
      <c r="JW107" s="878" t="str">
        <f t="shared" si="521"/>
        <v/>
      </c>
      <c r="JX107" s="840">
        <f t="shared" si="522"/>
        <v>0.5</v>
      </c>
      <c r="JY107" s="876" t="str">
        <f t="shared" si="405"/>
        <v>客観指標</v>
      </c>
      <c r="JZ107" s="863" t="str">
        <f t="shared" si="523"/>
        <v>この施策には、普段は目に見えない橋りょうの下部を中心に行われる老朽化修繕等が含まれ、市民に成果が実感されにくいため、客観指標評価を重視する。</v>
      </c>
      <c r="KA107" s="877" t="str">
        <f>VLOOKUP(IL107&amp;JO107&amp;JY107,プルダウン!$AC$2:$AD$71,2,FALSE)</f>
        <v>B</v>
      </c>
      <c r="KB107" s="859" t="str">
        <f>VLOOKUP(KA107,プルダウン!$A$1:$B$6,2,FALSE)</f>
        <v>政策の目的がかなり達成されている</v>
      </c>
      <c r="KC107" s="860"/>
      <c r="KD107" s="859"/>
      <c r="KE107" s="883" t="str">
        <f>VLOOKUP($A107&amp;"-"&amp;KE$4,'04施策の客観指標'!$A$4:$AY$1029,COLUMN('04施策の客観指標'!$AX:$AX),FALSE)</f>
        <v>a</v>
      </c>
      <c r="KF107" s="813" t="str">
        <f>VLOOKUP($A107&amp;"-"&amp;KF$4,'04施策の客観指標'!$A$4:$AY$1029,COLUMN('04施策の客観指標'!$AX:$AX),FALSE)</f>
        <v>a</v>
      </c>
      <c r="KG107" s="813" t="str">
        <f>VLOOKUP($A107&amp;"-"&amp;KG$4,'04施策の客観指標'!$A$4:$AY$1029,COLUMN('04施策の客観指標'!$AX:$AX),FALSE)</f>
        <v>-</v>
      </c>
      <c r="KH107" s="813" t="str">
        <f>VLOOKUP($A107&amp;"-"&amp;KH$4,'04施策の客観指標'!$A$4:$AY$1029,COLUMN('04施策の客観指標'!$AX:$AX),FALSE)</f>
        <v>-</v>
      </c>
      <c r="KI107" s="813" t="str">
        <f>VLOOKUP($A107&amp;"-"&amp;KI$4,'04施策の客観指標'!$A$4:$AY$1029,COLUMN('04施策の客観指標'!$AX:$AX),FALSE)</f>
        <v>-</v>
      </c>
      <c r="KJ107" s="813" t="str">
        <f>VLOOKUP($A107&amp;"-"&amp;KJ$4,'04施策の客観指標'!$A$4:$AY$1029,COLUMN('04施策の客観指標'!$AX:$AX),FALSE)</f>
        <v>-</v>
      </c>
      <c r="KK107" s="813" t="str">
        <f>VLOOKUP($A107&amp;"-"&amp;KK$4,'04施策の客観指標'!$A$4:$AY$1029,COLUMN('04施策の客観指標'!$AX:$AX),FALSE)</f>
        <v>-</v>
      </c>
      <c r="KL107" s="813" t="str">
        <f>VLOOKUP($A107&amp;"-"&amp;KL$4,'04施策の客観指標'!$A$4:$AY$1029,COLUMN('04施策の客観指標'!$AX:$AX),FALSE)</f>
        <v>-</v>
      </c>
      <c r="KM107" s="813" t="str">
        <f>VLOOKUP($A107&amp;"-"&amp;KM$4,'04施策の客観指標'!$A$4:$AY$1029,COLUMN('04施策の客観指標'!$AX:$AX),FALSE)</f>
        <v>-</v>
      </c>
      <c r="KN107" s="814" t="str">
        <f t="shared" si="381"/>
        <v>a</v>
      </c>
      <c r="KO107" s="423">
        <f>IF(KE107="-","-",VLOOKUP($A107&amp;"-"&amp;KE$4,'04施策の客観指標'!$A$4:$AY$1029,COLUMN('04施策の客観指標'!$AY:$AY),FALSE))</f>
        <v>1</v>
      </c>
      <c r="KP107" s="423">
        <f>IF(KF107="-","-",VLOOKUP($A107&amp;"-"&amp;KF$4,'04施策の客観指標'!$A$4:$AY$1029,COLUMN('04施策の客観指標'!$AY:$AY),FALSE))</f>
        <v>1</v>
      </c>
      <c r="KQ107" s="423" t="str">
        <f>IF(KG107="-","-",VLOOKUP($A107&amp;"-"&amp;KG$4,'04施策の客観指標'!$A$4:$AY$1029,COLUMN('04施策の客観指標'!$AY:$AY),FALSE))</f>
        <v>-</v>
      </c>
      <c r="KR107" s="423" t="str">
        <f>IF(KH107="-","-",VLOOKUP($A107&amp;"-"&amp;KH$4,'04施策の客観指標'!$A$4:$AY$1029,COLUMN('04施策の客観指標'!$AY:$AY),FALSE))</f>
        <v>-</v>
      </c>
      <c r="KS107" s="423" t="str">
        <f>IF(KI107="-","-",VLOOKUP($A107&amp;"-"&amp;KI$4,'04施策の客観指標'!$A$4:$AY$1029,COLUMN('04施策の客観指標'!$AY:$AY),FALSE))</f>
        <v>-</v>
      </c>
      <c r="KT107" s="423" t="str">
        <f>IF(KJ107="-","-",VLOOKUP($A107&amp;"-"&amp;KJ$4,'04施策の客観指標'!$A$4:$AY$1029,COLUMN('04施策の客観指標'!$AY:$AY),FALSE))</f>
        <v>-</v>
      </c>
      <c r="KU107" s="423" t="str">
        <f>IF(KK107="-","-",VLOOKUP($A107&amp;"-"&amp;KK$4,'04施策の客観指標'!$A$4:$AY$1029,COLUMN('04施策の客観指標'!$AY:$AY),FALSE))</f>
        <v>-</v>
      </c>
      <c r="KV107" s="423" t="str">
        <f>IF(KL107="-","-",VLOOKUP($A107&amp;"-"&amp;KL$4,'04施策の客観指標'!$A$4:$AY$1029,COLUMN('04施策の客観指標'!$AY:$AY),FALSE))</f>
        <v>-</v>
      </c>
      <c r="KW107" s="423" t="str">
        <f>IF(KM107="-","-",VLOOKUP($A107&amp;"-"&amp;KM$4,'04施策の客観指標'!$A$4:$AY$1029,COLUMN('04施策の客観指標'!$AY:$AY),FALSE))</f>
        <v>-</v>
      </c>
      <c r="KX107" s="234">
        <f t="shared" si="382"/>
        <v>2</v>
      </c>
      <c r="KY107" s="237">
        <f t="shared" si="383"/>
        <v>4</v>
      </c>
      <c r="KZ107" s="187">
        <f t="shared" si="384"/>
        <v>4</v>
      </c>
      <c r="LA107" s="187" t="str">
        <f t="shared" si="385"/>
        <v/>
      </c>
      <c r="LB107" s="187" t="str">
        <f t="shared" si="386"/>
        <v/>
      </c>
      <c r="LC107" s="187" t="str">
        <f t="shared" si="387"/>
        <v/>
      </c>
      <c r="LD107" s="187" t="str">
        <f t="shared" si="388"/>
        <v/>
      </c>
      <c r="LE107" s="187" t="str">
        <f t="shared" si="389"/>
        <v/>
      </c>
      <c r="LF107" s="187" t="str">
        <f t="shared" si="390"/>
        <v/>
      </c>
      <c r="LG107" s="187" t="str">
        <f t="shared" si="391"/>
        <v/>
      </c>
      <c r="LH107" s="240">
        <f t="shared" si="392"/>
        <v>1</v>
      </c>
      <c r="LI107" s="820" t="str">
        <f>IF($K107="○",VLOOKUP($C107&amp;"-"&amp;LI$4,'05市民生活実感調査'!$A$3:$BM$218,COLUMN('05市民生活実感調査'!$BM:$BM),FALSE),"-")</f>
        <v>-</v>
      </c>
      <c r="LJ107" s="821" t="str">
        <f>IF($L107="○",VLOOKUP($C107&amp;"-"&amp;LJ$4,'05市民生活実感調査'!$A$3:$BM$218,COLUMN('05市民生活実感調査'!$BM:$BM),FALSE),"-")</f>
        <v>-</v>
      </c>
      <c r="LK107" s="821" t="str">
        <f>IF($M107="○",VLOOKUP($C107&amp;"-"&amp;LK$4,'05市民生活実感調査'!$A$3:$BM$218,COLUMN('05市民生活実感調査'!$BM:$BM),FALSE),"-")</f>
        <v>-</v>
      </c>
      <c r="LL107" s="821" t="str">
        <f>IF($N107="○",VLOOKUP($C107&amp;"-"&amp;LL$4,'05市民生活実感調査'!$A$3:$BM$218,COLUMN('05市民生活実感調査'!$BM:$BM),FALSE),"-")</f>
        <v>-</v>
      </c>
      <c r="LM107" s="821" t="str">
        <f>IF($O107="○",VLOOKUP($C107&amp;"-"&amp;LM$4,'05市民生活実感調査'!$A$3:$BM$218,COLUMN('05市民生活実感調査'!$BM:$BM),FALSE),"-")</f>
        <v>c</v>
      </c>
      <c r="LN107" s="821" t="str">
        <f>IF($P107="○",VLOOKUP($C107&amp;"-"&amp;LN$4,'05市民生活実感調査'!$A$3:$BM$218,COLUMN('05市民生活実感調査'!$BM:$BM),FALSE),"-")</f>
        <v>-</v>
      </c>
      <c r="LO107" s="821" t="str">
        <f>IF($Q107="○",VLOOKUP($C107&amp;"-"&amp;LO$4,'05市民生活実感調査'!$A$3:$BM$218,COLUMN('05市民生活実感調査'!$BM:$BM),FALSE),"-")</f>
        <v>-</v>
      </c>
      <c r="LP107" s="821" t="str">
        <f>IF($R107="○",VLOOKUP($C107&amp;"-"&amp;LP$4,'05市民生活実感調査'!$A$3:$BM$218,COLUMN('05市民生活実感調査'!$BM:$BM),FALSE),"-")</f>
        <v>-</v>
      </c>
      <c r="LQ107" s="822" t="str">
        <f t="shared" si="393"/>
        <v>c</v>
      </c>
      <c r="LR107" s="237" t="str">
        <f t="shared" si="394"/>
        <v/>
      </c>
      <c r="LS107" s="187" t="str">
        <f t="shared" si="395"/>
        <v/>
      </c>
      <c r="LT107" s="187" t="str">
        <f t="shared" si="396"/>
        <v/>
      </c>
      <c r="LU107" s="187" t="str">
        <f t="shared" si="397"/>
        <v/>
      </c>
      <c r="LV107" s="187">
        <f t="shared" si="398"/>
        <v>2</v>
      </c>
      <c r="LW107" s="187" t="str">
        <f t="shared" si="399"/>
        <v/>
      </c>
      <c r="LX107" s="187" t="str">
        <f t="shared" si="400"/>
        <v/>
      </c>
      <c r="LY107" s="187" t="str">
        <f t="shared" si="401"/>
        <v/>
      </c>
      <c r="LZ107" s="422">
        <f t="shared" si="402"/>
        <v>0.5</v>
      </c>
      <c r="MA107" s="103" t="str">
        <f t="shared" si="406"/>
        <v>客観指標</v>
      </c>
      <c r="MB107" s="104" t="str">
        <f t="shared" si="403"/>
        <v>この施策には、普段は目に見えない橋りょうの下部を中心に行われる老朽化修繕等が含まれ、市民に成果が実感されにくいため、客観指標評価を重視する。</v>
      </c>
      <c r="MC107" s="823" t="str">
        <f>VLOOKUP(KN107&amp;LQ107&amp;MA107,プルダウン!$AC$2:$AD$71,2,FALSE)</f>
        <v>B</v>
      </c>
      <c r="MD107" s="824" t="str">
        <f>VLOOKUP(MC107,プルダウン!$A$1:$B$6,2,FALSE)</f>
        <v>政策の目的がかなり達成されている</v>
      </c>
      <c r="ME107" s="91"/>
      <c r="MF107" s="190"/>
    </row>
    <row r="108" spans="1:344" ht="201.75" customHeight="1">
      <c r="A108" s="231">
        <v>2601</v>
      </c>
      <c r="B108" s="104" t="s">
        <v>260</v>
      </c>
      <c r="C108" s="237">
        <f t="shared" si="407"/>
        <v>26</v>
      </c>
      <c r="D108" s="190" t="str">
        <f>IFERROR(VLOOKUP(C108,プルダウン!$L$2:$M$28,2,FALSE),"-")</f>
        <v>消防・救急</v>
      </c>
      <c r="E108" s="104"/>
      <c r="F108" s="91" t="s">
        <v>1418</v>
      </c>
      <c r="G108" s="117" t="s">
        <v>1556</v>
      </c>
      <c r="H108" s="91"/>
      <c r="I108" s="117"/>
      <c r="J108" s="104"/>
      <c r="K108" s="420" t="s">
        <v>383</v>
      </c>
      <c r="L108" s="421" t="s">
        <v>383</v>
      </c>
      <c r="M108" s="421" t="s">
        <v>83</v>
      </c>
      <c r="N108" s="421" t="s">
        <v>83</v>
      </c>
      <c r="O108" s="421" t="s">
        <v>83</v>
      </c>
      <c r="P108" s="421" t="s">
        <v>83</v>
      </c>
      <c r="Q108" s="421" t="s">
        <v>83</v>
      </c>
      <c r="R108" s="422" t="s">
        <v>83</v>
      </c>
      <c r="S108" s="877" t="str">
        <f>VLOOKUP($A108&amp;"-"&amp;S$4,'04施策の客観指標'!$A$4:$AY$1029,COLUMN('04施策の客観指標'!$AS:$AS),FALSE)</f>
        <v>a</v>
      </c>
      <c r="T108" s="878" t="str">
        <f>VLOOKUP($A108&amp;"-"&amp;T$4,'04施策の客観指標'!$A$4:$AY$1029,COLUMN('04施策の客観指標'!$AS:$AS),FALSE)</f>
        <v>-</v>
      </c>
      <c r="U108" s="878" t="str">
        <f>VLOOKUP($A108&amp;"-"&amp;U$4,'04施策の客観指標'!$A$4:$AY$1029,COLUMN('04施策の客観指標'!$AS:$AS),FALSE)</f>
        <v>-</v>
      </c>
      <c r="V108" s="878" t="str">
        <f>VLOOKUP($A108&amp;"-"&amp;V$4,'04施策の客観指標'!$A$4:$AY$1029,COLUMN('04施策の客観指標'!$AS:$AS),FALSE)</f>
        <v>-</v>
      </c>
      <c r="W108" s="878" t="str">
        <f>VLOOKUP($A108&amp;"-"&amp;W$4,'04施策の客観指標'!$A$4:$AY$1029,COLUMN('04施策の客観指標'!$AS:$AS),FALSE)</f>
        <v>-</v>
      </c>
      <c r="X108" s="878" t="str">
        <f>VLOOKUP($A108&amp;"-"&amp;X$4,'04施策の客観指標'!$A$4:$AY$1029,COLUMN('04施策の客観指標'!$AS:$AS),FALSE)</f>
        <v>-</v>
      </c>
      <c r="Y108" s="878" t="str">
        <f>VLOOKUP($A108&amp;"-"&amp;Y$4,'04施策の客観指標'!$A$4:$AY$1029,COLUMN('04施策の客観指標'!$AS:$AS),FALSE)</f>
        <v>-</v>
      </c>
      <c r="Z108" s="878" t="str">
        <f>VLOOKUP($A108&amp;"-"&amp;Z$4,'04施策の客観指標'!$A$4:$AY$1029,COLUMN('04施策の客観指標'!$AS:$AS),FALSE)</f>
        <v>-</v>
      </c>
      <c r="AA108" s="852" t="str">
        <f>VLOOKUP($A108&amp;"-"&amp;AA$4,'04施策の客観指標'!$A$4:$AY$1029,COLUMN('04施策の客観指標'!$AS:$AS),FALSE)</f>
        <v>-</v>
      </c>
      <c r="AB108" s="876" t="str">
        <f t="shared" si="408"/>
        <v>a</v>
      </c>
      <c r="AC108" s="856">
        <v>1</v>
      </c>
      <c r="AD108" s="878" t="s">
        <v>83</v>
      </c>
      <c r="AE108" s="878" t="s">
        <v>83</v>
      </c>
      <c r="AF108" s="878" t="s">
        <v>83</v>
      </c>
      <c r="AG108" s="878" t="s">
        <v>83</v>
      </c>
      <c r="AH108" s="878" t="s">
        <v>83</v>
      </c>
      <c r="AI108" s="878" t="s">
        <v>83</v>
      </c>
      <c r="AJ108" s="878" t="s">
        <v>83</v>
      </c>
      <c r="AK108" s="878" t="s">
        <v>83</v>
      </c>
      <c r="AL108" s="879">
        <f t="shared" si="409"/>
        <v>1</v>
      </c>
      <c r="AM108" s="877">
        <f t="shared" si="410"/>
        <v>4</v>
      </c>
      <c r="AN108" s="878" t="str">
        <f t="shared" si="411"/>
        <v/>
      </c>
      <c r="AO108" s="878" t="str">
        <f t="shared" si="412"/>
        <v/>
      </c>
      <c r="AP108" s="878" t="str">
        <f t="shared" si="413"/>
        <v/>
      </c>
      <c r="AQ108" s="878" t="str">
        <f t="shared" si="414"/>
        <v/>
      </c>
      <c r="AR108" s="878" t="str">
        <f t="shared" si="415"/>
        <v/>
      </c>
      <c r="AS108" s="878" t="str">
        <f t="shared" si="416"/>
        <v/>
      </c>
      <c r="AT108" s="878" t="str">
        <f t="shared" si="417"/>
        <v/>
      </c>
      <c r="AU108" s="852" t="str">
        <f t="shared" si="418"/>
        <v/>
      </c>
      <c r="AV108" s="855">
        <f t="shared" si="419"/>
        <v>1</v>
      </c>
      <c r="AW108" s="856" t="str">
        <f>IF($K108="○",VLOOKUP($C108&amp;"-"&amp;AW$4,'05市民生活実感調査'!$A$3:$BC$218,COLUMN('05市民生活実感調査'!$O:$O),FALSE),"-")</f>
        <v>c</v>
      </c>
      <c r="AX108" s="878" t="str">
        <f>IF($L108="○",VLOOKUP($C108&amp;"-"&amp;AX$4,'05市民生活実感調査'!$A$3:$BC$218,COLUMN('05市民生活実感調査'!$O:$O),FALSE),"-")</f>
        <v>c</v>
      </c>
      <c r="AY108" s="878" t="str">
        <f>IF($M108="○",VLOOKUP($C108&amp;"-"&amp;AY$4,'05市民生活実感調査'!$A$3:$BC$218,COLUMN('05市民生活実感調査'!$O:$O),FALSE),"-")</f>
        <v>-</v>
      </c>
      <c r="AZ108" s="878" t="str">
        <f>IF($N108="○",VLOOKUP($C108&amp;"-"&amp;AZ$4,'05市民生活実感調査'!$A$3:$BC$218,COLUMN('05市民生活実感調査'!$O:$O),FALSE),"-")</f>
        <v>-</v>
      </c>
      <c r="BA108" s="878" t="str">
        <f>IF($O108="○",VLOOKUP($C108&amp;"-"&amp;BA$4,'05市民生活実感調査'!$A$3:$BC$218,COLUMN('05市民生活実感調査'!$O:$O),FALSE),"-")</f>
        <v>-</v>
      </c>
      <c r="BB108" s="878" t="str">
        <f>IF($P108="○",VLOOKUP($C108&amp;"-"&amp;BB$4,'05市民生活実感調査'!$A$3:$BC$218,COLUMN('05市民生活実感調査'!$O:$O),FALSE),"-")</f>
        <v>-</v>
      </c>
      <c r="BC108" s="878" t="str">
        <f>IF($Q108="○",VLOOKUP($C108&amp;"-"&amp;BC$4,'05市民生活実感調査'!$A$3:$BC$218,COLUMN('05市民生活実感調査'!$O:$O),FALSE),"-")</f>
        <v>-</v>
      </c>
      <c r="BD108" s="878" t="str">
        <f>IF($R108="○",VLOOKUP($C108&amp;"-"&amp;BD$4,'05市民生活実感調査'!$A$3:$BC$218,COLUMN('05市民生活実感調査'!$O:$O),FALSE),"-")</f>
        <v>-</v>
      </c>
      <c r="BE108" s="879" t="str">
        <f t="shared" si="420"/>
        <v>c</v>
      </c>
      <c r="BF108" s="877">
        <f t="shared" si="421"/>
        <v>2</v>
      </c>
      <c r="BG108" s="878">
        <f t="shared" si="422"/>
        <v>2</v>
      </c>
      <c r="BH108" s="878" t="str">
        <f t="shared" si="423"/>
        <v/>
      </c>
      <c r="BI108" s="878" t="str">
        <f t="shared" si="424"/>
        <v/>
      </c>
      <c r="BJ108" s="878" t="str">
        <f t="shared" si="425"/>
        <v/>
      </c>
      <c r="BK108" s="878" t="str">
        <f t="shared" si="426"/>
        <v/>
      </c>
      <c r="BL108" s="878" t="str">
        <f t="shared" si="427"/>
        <v/>
      </c>
      <c r="BM108" s="878" t="str">
        <f t="shared" si="428"/>
        <v/>
      </c>
      <c r="BN108" s="840">
        <f t="shared" si="429"/>
        <v>0.5</v>
      </c>
      <c r="BO108" s="880" t="s">
        <v>122</v>
      </c>
      <c r="BP108" s="863" t="s">
        <v>1953</v>
      </c>
      <c r="BQ108" s="877" t="s">
        <v>313</v>
      </c>
      <c r="BR108" s="887" t="str">
        <f>VLOOKUP(BQ108,プルダウン!$A$1:$B$6,2,FALSE)</f>
        <v>政策の目的がかなり達成されている</v>
      </c>
      <c r="BS108" s="860"/>
      <c r="BT108" s="887" t="s">
        <v>1558</v>
      </c>
      <c r="BU108" s="863" t="s">
        <v>1460</v>
      </c>
      <c r="BV108" s="891" t="s">
        <v>1753</v>
      </c>
      <c r="BW108" s="889" t="str">
        <f>VLOOKUP($A108&amp;"-"&amp;BW$4,'04施策の客観指標'!$A$4:$AY$1029,COLUMN('04施策の客観指標'!$AT:$AT),FALSE)</f>
        <v>a</v>
      </c>
      <c r="BX108" s="878" t="str">
        <f>VLOOKUP($A108&amp;"-"&amp;BX$4,'04施策の客観指標'!$A$4:$AY$1029,COLUMN('04施策の客観指標'!$AT:$AT),FALSE)</f>
        <v>-</v>
      </c>
      <c r="BY108" s="878" t="str">
        <f>VLOOKUP($A108&amp;"-"&amp;BY$4,'04施策の客観指標'!$A$4:$AY$1029,COLUMN('04施策の客観指標'!$AT:$AT),FALSE)</f>
        <v>-</v>
      </c>
      <c r="BZ108" s="878" t="str">
        <f>VLOOKUP($A108&amp;"-"&amp;BZ$4,'04施策の客観指標'!$A$4:$AY$1029,COLUMN('04施策の客観指標'!$AT:$AT),FALSE)</f>
        <v>-</v>
      </c>
      <c r="CA108" s="878" t="str">
        <f>VLOOKUP($A108&amp;"-"&amp;CA$4,'04施策の客観指標'!$A$4:$AY$1029,COLUMN('04施策の客観指標'!$AT:$AT),FALSE)</f>
        <v>-</v>
      </c>
      <c r="CB108" s="878" t="str">
        <f>VLOOKUP($A108&amp;"-"&amp;CB$4,'04施策の客観指標'!$A$4:$AY$1029,COLUMN('04施策の客観指標'!$AT:$AT),FALSE)</f>
        <v>-</v>
      </c>
      <c r="CC108" s="878" t="str">
        <f>VLOOKUP($A108&amp;"-"&amp;CC$4,'04施策の客観指標'!$A$4:$AY$1029,COLUMN('04施策の客観指標'!$AT:$AT),FALSE)</f>
        <v>-</v>
      </c>
      <c r="CD108" s="878" t="str">
        <f>VLOOKUP($A108&amp;"-"&amp;CD$4,'04施策の客観指標'!$A$4:$AY$1029,COLUMN('04施策の客観指標'!$AT:$AT),FALSE)</f>
        <v>-</v>
      </c>
      <c r="CE108" s="852" t="str">
        <f>VLOOKUP($A108&amp;"-"&amp;CE$4,'04施策の客観指標'!$A$4:$AY$1029,COLUMN('04施策の客観指標'!$AT:$AT),FALSE)</f>
        <v>-</v>
      </c>
      <c r="CF108" s="879" t="str">
        <f t="shared" si="430"/>
        <v>a</v>
      </c>
      <c r="CG108" s="856">
        <f>IF(BW108="-","-",VLOOKUP($A108&amp;"-"&amp;BW$4,'04施策の客観指標'!$A$4:$AY$1029,COLUMN('04施策の客観指標'!$AY:$AY),FALSE))</f>
        <v>1</v>
      </c>
      <c r="CH108" s="856" t="str">
        <f>IF(BX108="-","-",VLOOKUP($A108&amp;"-"&amp;BX$4,'04施策の客観指標'!$A$4:$AY$1029,COLUMN('04施策の客観指標'!$AY:$AY),FALSE))</f>
        <v>-</v>
      </c>
      <c r="CI108" s="856" t="str">
        <f>IF(BY108="-","-",VLOOKUP($A108&amp;"-"&amp;BY$4,'04施策の客観指標'!$A$4:$AY$1029,COLUMN('04施策の客観指標'!$AY:$AY),FALSE))</f>
        <v>-</v>
      </c>
      <c r="CJ108" s="856" t="str">
        <f>IF(BZ108="-","-",VLOOKUP($A108&amp;"-"&amp;BZ$4,'04施策の客観指標'!$A$4:$AY$1029,COLUMN('04施策の客観指標'!$AY:$AY),FALSE))</f>
        <v>-</v>
      </c>
      <c r="CK108" s="856" t="str">
        <f>IF(CA108="-","-",VLOOKUP($A108&amp;"-"&amp;CA$4,'04施策の客観指標'!$A$4:$AY$1029,COLUMN('04施策の客観指標'!$AY:$AY),FALSE))</f>
        <v>-</v>
      </c>
      <c r="CL108" s="856" t="str">
        <f>IF(CB108="-","-",VLOOKUP($A108&amp;"-"&amp;CB$4,'04施策の客観指標'!$A$4:$AY$1029,COLUMN('04施策の客観指標'!$AY:$AY),FALSE))</f>
        <v>-</v>
      </c>
      <c r="CM108" s="856" t="str">
        <f>IF(CC108="-","-",VLOOKUP($A108&amp;"-"&amp;CC$4,'04施策の客観指標'!$A$4:$AY$1029,COLUMN('04施策の客観指標'!$AY:$AY),FALSE))</f>
        <v>-</v>
      </c>
      <c r="CN108" s="856" t="str">
        <f>IF(CD108="-","-",VLOOKUP($A108&amp;"-"&amp;CD$4,'04施策の客観指標'!$A$4:$AY$1029,COLUMN('04施策の客観指標'!$AY:$AY),FALSE))</f>
        <v>-</v>
      </c>
      <c r="CO108" s="856" t="str">
        <f>IF(CE108="-","-",VLOOKUP($A108&amp;"-"&amp;CE$4,'04施策の客観指標'!$A$4:$AY$1029,COLUMN('04施策の客観指標'!$AY:$AY),FALSE))</f>
        <v>-</v>
      </c>
      <c r="CP108" s="879">
        <f t="shared" si="431"/>
        <v>1</v>
      </c>
      <c r="CQ108" s="877">
        <f t="shared" si="432"/>
        <v>4</v>
      </c>
      <c r="CR108" s="878" t="str">
        <f t="shared" si="433"/>
        <v/>
      </c>
      <c r="CS108" s="878" t="str">
        <f t="shared" si="434"/>
        <v/>
      </c>
      <c r="CT108" s="878" t="str">
        <f t="shared" si="435"/>
        <v/>
      </c>
      <c r="CU108" s="878" t="str">
        <f t="shared" si="436"/>
        <v/>
      </c>
      <c r="CV108" s="878" t="str">
        <f t="shared" si="437"/>
        <v/>
      </c>
      <c r="CW108" s="878" t="str">
        <f t="shared" si="438"/>
        <v/>
      </c>
      <c r="CX108" s="878" t="str">
        <f t="shared" si="439"/>
        <v/>
      </c>
      <c r="CY108" s="878" t="str">
        <f t="shared" si="440"/>
        <v/>
      </c>
      <c r="CZ108" s="855">
        <f t="shared" si="441"/>
        <v>1</v>
      </c>
      <c r="DA108" s="877" t="str">
        <f>IF($K108="○",VLOOKUP($C108&amp;"-"&amp;DA$4,'05市民生活実感調査'!$A$3:$BC$218,COLUMN('05市民生活実感調査'!$Y:$Y),FALSE),"-")</f>
        <v>c</v>
      </c>
      <c r="DB108" s="878" t="str">
        <f>IF($L108="○",VLOOKUP($C108&amp;"-"&amp;DB$4,'05市民生活実感調査'!$A$3:$BC$218,COLUMN('05市民生活実感調査'!$Y:$Y),FALSE),"-")</f>
        <v>c</v>
      </c>
      <c r="DC108" s="878" t="str">
        <f>IF($M108="○",VLOOKUP($C108&amp;"-"&amp;DC$4,'05市民生活実感調査'!$A$3:$BC$218,COLUMN('05市民生活実感調査'!$Y:$Y),FALSE),"-")</f>
        <v>-</v>
      </c>
      <c r="DD108" s="878" t="str">
        <f>IF($N108="○",VLOOKUP($C108&amp;"-"&amp;DD$4,'05市民生活実感調査'!$A$3:$BC$218,COLUMN('05市民生活実感調査'!$Y:$Y),FALSE),"-")</f>
        <v>-</v>
      </c>
      <c r="DE108" s="878" t="str">
        <f>IF($O108="○",VLOOKUP($C108&amp;"-"&amp;DE$4,'05市民生活実感調査'!$A$3:$BC$218,COLUMN('05市民生活実感調査'!$Y:$Y),FALSE),"-")</f>
        <v>-</v>
      </c>
      <c r="DF108" s="878" t="str">
        <f>IF($P108="○",VLOOKUP($C108&amp;"-"&amp;DF$4,'05市民生活実感調査'!$A$3:$BC$218,COLUMN('05市民生活実感調査'!$Y:$Y),FALSE),"-")</f>
        <v>-</v>
      </c>
      <c r="DG108" s="878" t="str">
        <f>IF($Q108="○",VLOOKUP($C108&amp;"-"&amp;DG$4,'05市民生活実感調査'!$A$3:$BC$218,COLUMN('05市民生活実感調査'!$Y:$Y),FALSE),"-")</f>
        <v>-</v>
      </c>
      <c r="DH108" s="878" t="str">
        <f>IF($R108="○",VLOOKUP($C108&amp;"-"&amp;DH$4,'05市民生活実感調査'!$A$3:$BC$218,COLUMN('05市民生活実感調査'!$Y:$Y),FALSE),"-")</f>
        <v>-</v>
      </c>
      <c r="DI108" s="879" t="str">
        <f t="shared" si="442"/>
        <v>c</v>
      </c>
      <c r="DJ108" s="877">
        <f t="shared" si="443"/>
        <v>2</v>
      </c>
      <c r="DK108" s="878">
        <f t="shared" si="444"/>
        <v>2</v>
      </c>
      <c r="DL108" s="878" t="str">
        <f t="shared" si="445"/>
        <v/>
      </c>
      <c r="DM108" s="878" t="str">
        <f t="shared" si="446"/>
        <v/>
      </c>
      <c r="DN108" s="878" t="str">
        <f t="shared" si="524"/>
        <v/>
      </c>
      <c r="DO108" s="878" t="str">
        <f t="shared" si="447"/>
        <v/>
      </c>
      <c r="DP108" s="878" t="str">
        <f t="shared" si="448"/>
        <v/>
      </c>
      <c r="DQ108" s="878" t="str">
        <f t="shared" si="449"/>
        <v/>
      </c>
      <c r="DR108" s="840">
        <f t="shared" si="450"/>
        <v>0.5</v>
      </c>
      <c r="DS108" s="876" t="str">
        <f t="shared" si="451"/>
        <v>客観指標</v>
      </c>
      <c r="DT108" s="863" t="str">
        <f t="shared" si="452"/>
        <v>消防・救急施策については、市民にとって平常時には実感を得にくいものであることから、客観指標を重視する。</v>
      </c>
      <c r="DU108" s="877" t="str">
        <f>VLOOKUP(CF108&amp;DI108&amp;DS108,プルダウン!$AC$2:$AD$71,2,FALSE)</f>
        <v>B</v>
      </c>
      <c r="DV108" s="859" t="str">
        <f>VLOOKUP(DU108,プルダウン!$A$1:$B$6,2,FALSE)</f>
        <v>政策の目的がかなり達成されている</v>
      </c>
      <c r="DW108" s="860"/>
      <c r="DX108" s="859"/>
      <c r="DY108" s="889" t="str">
        <f>VLOOKUP($A108&amp;"-"&amp;DY$4,'04施策の客観指標'!$A$4:$AY$1029,COLUMN('04施策の客観指標'!$AU:$AU),FALSE)</f>
        <v>a</v>
      </c>
      <c r="DZ108" s="878" t="str">
        <f>VLOOKUP($A108&amp;"-"&amp;DZ$4,'04施策の客観指標'!$A$4:$AY$1029,COLUMN('04施策の客観指標'!$AU:$AU),FALSE)</f>
        <v>-</v>
      </c>
      <c r="EA108" s="878" t="str">
        <f>VLOOKUP($A108&amp;"-"&amp;EA$4,'04施策の客観指標'!$A$4:$AY$1029,COLUMN('04施策の客観指標'!$AU:$AU),FALSE)</f>
        <v>-</v>
      </c>
      <c r="EB108" s="878" t="str">
        <f>VLOOKUP($A108&amp;"-"&amp;EB$4,'04施策の客観指標'!$A$4:$AY$1029,COLUMN('04施策の客観指標'!$AU:$AU),FALSE)</f>
        <v>-</v>
      </c>
      <c r="EC108" s="878" t="str">
        <f>VLOOKUP($A108&amp;"-"&amp;EC$4,'04施策の客観指標'!$A$4:$AY$1029,COLUMN('04施策の客観指標'!$AU:$AU),FALSE)</f>
        <v>-</v>
      </c>
      <c r="ED108" s="878" t="str">
        <f>VLOOKUP($A108&amp;"-"&amp;ED$4,'04施策の客観指標'!$A$4:$AY$1029,COLUMN('04施策の客観指標'!$AU:$AU),FALSE)</f>
        <v>-</v>
      </c>
      <c r="EE108" s="878" t="str">
        <f>VLOOKUP($A108&amp;"-"&amp;EE$4,'04施策の客観指標'!$A$4:$AY$1029,COLUMN('04施策の客観指標'!$AU:$AU),FALSE)</f>
        <v>-</v>
      </c>
      <c r="EF108" s="878" t="str">
        <f>VLOOKUP($A108&amp;"-"&amp;EF$4,'04施策の客観指標'!$A$4:$AY$1029,COLUMN('04施策の客観指標'!$AU:$AU),FALSE)</f>
        <v>-</v>
      </c>
      <c r="EG108" s="878" t="str">
        <f>VLOOKUP($A108&amp;"-"&amp;EG$4,'04施策の客観指標'!$A$4:$AY$1029,COLUMN('04施策の客観指標'!$AU:$AU),FALSE)</f>
        <v>-</v>
      </c>
      <c r="EH108" s="879" t="str">
        <f t="shared" si="453"/>
        <v>a</v>
      </c>
      <c r="EI108" s="895">
        <f>IF(DY108="-","-",VLOOKUP($A108&amp;"-"&amp;DY$4,'04施策の客観指標'!$A$4:$AY$1029,COLUMN('04施策の客観指標'!$AY:$AY),FALSE))</f>
        <v>1</v>
      </c>
      <c r="EJ108" s="895" t="str">
        <f>IF(DZ108="-","-",VLOOKUP($A108&amp;"-"&amp;DZ$4,'04施策の客観指標'!$A$4:$AY$1029,COLUMN('04施策の客観指標'!$AY:$AY),FALSE))</f>
        <v>-</v>
      </c>
      <c r="EK108" s="895" t="str">
        <f>IF(EA108="-","-",VLOOKUP($A108&amp;"-"&amp;EA$4,'04施策の客観指標'!$A$4:$AY$1029,COLUMN('04施策の客観指標'!$AY:$AY),FALSE))</f>
        <v>-</v>
      </c>
      <c r="EL108" s="895" t="str">
        <f>IF(EB108="-","-",VLOOKUP($A108&amp;"-"&amp;EB$4,'04施策の客観指標'!$A$4:$AY$1029,COLUMN('04施策の客観指標'!$AY:$AY),FALSE))</f>
        <v>-</v>
      </c>
      <c r="EM108" s="895" t="str">
        <f>IF(EC108="-","-",VLOOKUP($A108&amp;"-"&amp;EC$4,'04施策の客観指標'!$A$4:$AY$1029,COLUMN('04施策の客観指標'!$AY:$AY),FALSE))</f>
        <v>-</v>
      </c>
      <c r="EN108" s="895" t="str">
        <f>IF(ED108="-","-",VLOOKUP($A108&amp;"-"&amp;ED$4,'04施策の客観指標'!$A$4:$AY$1029,COLUMN('04施策の客観指標'!$AY:$AY),FALSE))</f>
        <v>-</v>
      </c>
      <c r="EO108" s="895" t="str">
        <f>IF(EE108="-","-",VLOOKUP($A108&amp;"-"&amp;EE$4,'04施策の客観指標'!$A$4:$AY$1029,COLUMN('04施策の客観指標'!$AY:$AY),FALSE))</f>
        <v>-</v>
      </c>
      <c r="EP108" s="895" t="str">
        <f>IF(EF108="-","-",VLOOKUP($A108&amp;"-"&amp;EF$4,'04施策の客観指標'!$A$4:$AY$1029,COLUMN('04施策の客観指標'!$AY:$AY),FALSE))</f>
        <v>-</v>
      </c>
      <c r="EQ108" s="895" t="str">
        <f>IF(EG108="-","-",VLOOKUP($A108&amp;"-"&amp;EG$4,'04施策の客観指標'!$A$4:$AY$1029,COLUMN('04施策の客観指標'!$AY:$AY),FALSE))</f>
        <v>-</v>
      </c>
      <c r="ER108" s="879">
        <f t="shared" si="454"/>
        <v>1</v>
      </c>
      <c r="ES108" s="877">
        <f t="shared" si="455"/>
        <v>4</v>
      </c>
      <c r="ET108" s="878" t="str">
        <f t="shared" si="456"/>
        <v/>
      </c>
      <c r="EU108" s="878" t="str">
        <f t="shared" si="457"/>
        <v/>
      </c>
      <c r="EV108" s="878" t="str">
        <f t="shared" si="458"/>
        <v/>
      </c>
      <c r="EW108" s="878" t="str">
        <f t="shared" si="459"/>
        <v/>
      </c>
      <c r="EX108" s="878" t="str">
        <f t="shared" si="460"/>
        <v/>
      </c>
      <c r="EY108" s="878" t="str">
        <f t="shared" si="461"/>
        <v/>
      </c>
      <c r="EZ108" s="878" t="str">
        <f t="shared" si="462"/>
        <v/>
      </c>
      <c r="FA108" s="878" t="str">
        <f t="shared" si="463"/>
        <v/>
      </c>
      <c r="FB108" s="855">
        <f t="shared" si="464"/>
        <v>1</v>
      </c>
      <c r="FC108" s="877" t="str">
        <f>IF($K108="○",VLOOKUP($C108&amp;"-"&amp;FC$4,'05市民生活実感調査'!$A$3:$BC$218,COLUMN('05市民生活実感調査'!$AI:$AI),FALSE),"-")</f>
        <v>c</v>
      </c>
      <c r="FD108" s="878" t="str">
        <f>IF($L108="○",VLOOKUP($C108&amp;"-"&amp;FD$4,'05市民生活実感調査'!$A$3:$BC$218,COLUMN('05市民生活実感調査'!$AI:$AI),FALSE),"-")</f>
        <v>c</v>
      </c>
      <c r="FE108" s="878" t="str">
        <f>IF($M108="○",VLOOKUP($C108&amp;"-"&amp;FE$4,'05市民生活実感調査'!$A$3:$BC$218,COLUMN('05市民生活実感調査'!$AI:$AI),FALSE),"-")</f>
        <v>-</v>
      </c>
      <c r="FF108" s="878" t="str">
        <f>IF($N108="○",VLOOKUP($C108&amp;"-"&amp;FF$4,'05市民生活実感調査'!$A$3:$BC$218,COLUMN('05市民生活実感調査'!$AI:$AI),FALSE),"-")</f>
        <v>-</v>
      </c>
      <c r="FG108" s="878" t="str">
        <f>IF($O108="○",VLOOKUP($C108&amp;"-"&amp;FG$4,'05市民生活実感調査'!$A$3:$BC$218,COLUMN('05市民生活実感調査'!$AI:$AI),FALSE),"-")</f>
        <v>-</v>
      </c>
      <c r="FH108" s="878" t="str">
        <f>IF($P108="○",VLOOKUP($C108&amp;"-"&amp;FH$4,'05市民生活実感調査'!$A$3:$BC$218,COLUMN('05市民生活実感調査'!$AI:$AI),FALSE),"-")</f>
        <v>-</v>
      </c>
      <c r="FI108" s="878" t="str">
        <f>IF($Q108="○",VLOOKUP($C108&amp;"-"&amp;FI$4,'05市民生活実感調査'!$A$3:$BC$218,COLUMN('05市民生活実感調査'!$AI:$AI),FALSE),"-")</f>
        <v>-</v>
      </c>
      <c r="FJ108" s="878" t="str">
        <f>IF($R108="○",VLOOKUP($C108&amp;"-"&amp;FJ$4,'05市民生活実感調査'!$A$3:$BC$218,COLUMN('05市民生活実感調査'!$AI:$AI),FALSE),"-")</f>
        <v>-</v>
      </c>
      <c r="FK108" s="879" t="str">
        <f t="shared" si="465"/>
        <v>c</v>
      </c>
      <c r="FL108" s="877">
        <f t="shared" si="466"/>
        <v>2</v>
      </c>
      <c r="FM108" s="878">
        <f t="shared" si="467"/>
        <v>2</v>
      </c>
      <c r="FN108" s="878" t="str">
        <f t="shared" si="468"/>
        <v/>
      </c>
      <c r="FO108" s="878" t="str">
        <f t="shared" si="469"/>
        <v/>
      </c>
      <c r="FP108" s="878" t="str">
        <f t="shared" si="470"/>
        <v/>
      </c>
      <c r="FQ108" s="878" t="str">
        <f t="shared" si="471"/>
        <v/>
      </c>
      <c r="FR108" s="878" t="str">
        <f t="shared" si="472"/>
        <v/>
      </c>
      <c r="FS108" s="878" t="str">
        <f t="shared" si="473"/>
        <v/>
      </c>
      <c r="FT108" s="840">
        <f t="shared" si="474"/>
        <v>0.5</v>
      </c>
      <c r="FU108" s="876" t="str">
        <f t="shared" si="475"/>
        <v>客観指標</v>
      </c>
      <c r="FV108" s="863" t="str">
        <f t="shared" si="476"/>
        <v>消防・救急施策については、市民にとって平常時には実感を得にくいものであることから、客観指標を重視する。</v>
      </c>
      <c r="FW108" s="877" t="str">
        <f>VLOOKUP(EH108&amp;FK108&amp;FU108,プルダウン!$AC$2:$AD$71,2,FALSE)</f>
        <v>B</v>
      </c>
      <c r="FX108" s="859" t="str">
        <f>VLOOKUP(FW108,プルダウン!$A$1:$B$6,2,FALSE)</f>
        <v>政策の目的がかなり達成されている</v>
      </c>
      <c r="FY108" s="860"/>
      <c r="FZ108" s="859"/>
      <c r="GA108" s="889" t="str">
        <f>VLOOKUP($A108&amp;"-"&amp;GA$4,'04施策の客観指標'!$A$4:$AY$1029,COLUMN('04施策の客観指標'!$AV:$AV),FALSE)</f>
        <v>a</v>
      </c>
      <c r="GB108" s="878" t="str">
        <f>VLOOKUP($A108&amp;"-"&amp;GB$4,'04施策の客観指標'!$A$4:$AY$1029,COLUMN('04施策の客観指標'!$AV:$AV),FALSE)</f>
        <v>-</v>
      </c>
      <c r="GC108" s="878" t="str">
        <f>VLOOKUP($A108&amp;"-"&amp;GC$4,'04施策の客観指標'!$A$4:$AY$1029,COLUMN('04施策の客観指標'!$AV:$AV),FALSE)</f>
        <v>-</v>
      </c>
      <c r="GD108" s="878" t="str">
        <f>VLOOKUP($A108&amp;"-"&amp;GD$4,'04施策の客観指標'!$A$4:$AY$1029,COLUMN('04施策の客観指標'!$AV:$AV),FALSE)</f>
        <v>-</v>
      </c>
      <c r="GE108" s="878" t="str">
        <f>VLOOKUP($A108&amp;"-"&amp;GE$4,'04施策の客観指標'!$A$4:$AY$1029,COLUMN('04施策の客観指標'!$AV:$AV),FALSE)</f>
        <v>-</v>
      </c>
      <c r="GF108" s="878" t="str">
        <f>VLOOKUP($A108&amp;"-"&amp;GF$4,'04施策の客観指標'!$A$4:$AY$1029,COLUMN('04施策の客観指標'!$AV:$AV),FALSE)</f>
        <v>-</v>
      </c>
      <c r="GG108" s="878" t="str">
        <f>VLOOKUP($A108&amp;"-"&amp;GG$4,'04施策の客観指標'!$A$4:$AY$1029,COLUMN('04施策の客観指標'!$AV:$AV),FALSE)</f>
        <v>-</v>
      </c>
      <c r="GH108" s="878" t="str">
        <f>VLOOKUP($A108&amp;"-"&amp;GH$4,'04施策の客観指標'!$A$4:$AY$1029,COLUMN('04施策の客観指標'!$AV:$AV),FALSE)</f>
        <v>-</v>
      </c>
      <c r="GI108" s="878" t="str">
        <f>VLOOKUP($A108&amp;"-"&amp;GI$4,'04施策の客観指標'!$A$4:$AY$1029,COLUMN('04施策の客観指標'!$AV:$AV),FALSE)</f>
        <v>-</v>
      </c>
      <c r="GJ108" s="879" t="str">
        <f t="shared" si="477"/>
        <v>a</v>
      </c>
      <c r="GK108" s="856">
        <f>IF(GA108="-","-",VLOOKUP($A108&amp;"-"&amp;GA$4,'04施策の客観指標'!$A$4:$AY$1029,COLUMN('04施策の客観指標'!$AY:$AY),FALSE))</f>
        <v>1</v>
      </c>
      <c r="GL108" s="856" t="str">
        <f>IF(GB108="-","-",VLOOKUP($A108&amp;"-"&amp;GB$4,'04施策の客観指標'!$A$4:$AY$1029,COLUMN('04施策の客観指標'!$AY:$AY),FALSE))</f>
        <v>-</v>
      </c>
      <c r="GM108" s="856" t="str">
        <f>IF(GC108="-","-",VLOOKUP($A108&amp;"-"&amp;GC$4,'04施策の客観指標'!$A$4:$AY$1029,COLUMN('04施策の客観指標'!$AY:$AY),FALSE))</f>
        <v>-</v>
      </c>
      <c r="GN108" s="856" t="str">
        <f>IF(GD108="-","-",VLOOKUP($A108&amp;"-"&amp;GD$4,'04施策の客観指標'!$A$4:$AY$1029,COLUMN('04施策の客観指標'!$AY:$AY),FALSE))</f>
        <v>-</v>
      </c>
      <c r="GO108" s="856" t="str">
        <f>IF(GE108="-","-",VLOOKUP($A108&amp;"-"&amp;GE$4,'04施策の客観指標'!$A$4:$AY$1029,COLUMN('04施策の客観指標'!$AY:$AY),FALSE))</f>
        <v>-</v>
      </c>
      <c r="GP108" s="856" t="str">
        <f>IF(GF108="-","-",VLOOKUP($A108&amp;"-"&amp;GF$4,'04施策の客観指標'!$A$4:$AY$1029,COLUMN('04施策の客観指標'!$AY:$AY),FALSE))</f>
        <v>-</v>
      </c>
      <c r="GQ108" s="856" t="str">
        <f>IF(GG108="-","-",VLOOKUP($A108&amp;"-"&amp;GG$4,'04施策の客観指標'!$A$4:$AY$1029,COLUMN('04施策の客観指標'!$AY:$AY),FALSE))</f>
        <v>-</v>
      </c>
      <c r="GR108" s="856" t="str">
        <f>IF(GH108="-","-",VLOOKUP($A108&amp;"-"&amp;GH$4,'04施策の客観指標'!$A$4:$AY$1029,COLUMN('04施策の客観指標'!$AY:$AY),FALSE))</f>
        <v>-</v>
      </c>
      <c r="GS108" s="856" t="str">
        <f>IF(GI108="-","-",VLOOKUP($A108&amp;"-"&amp;GI$4,'04施策の客観指標'!$A$4:$AY$1029,COLUMN('04施策の客観指標'!$AY:$AY),FALSE))</f>
        <v>-</v>
      </c>
      <c r="GT108" s="879">
        <f t="shared" si="478"/>
        <v>1</v>
      </c>
      <c r="GU108" s="877">
        <f t="shared" si="479"/>
        <v>4</v>
      </c>
      <c r="GV108" s="878" t="str">
        <f t="shared" si="480"/>
        <v/>
      </c>
      <c r="GW108" s="878" t="str">
        <f t="shared" si="481"/>
        <v/>
      </c>
      <c r="GX108" s="878" t="str">
        <f t="shared" si="482"/>
        <v/>
      </c>
      <c r="GY108" s="878" t="str">
        <f t="shared" si="483"/>
        <v/>
      </c>
      <c r="GZ108" s="878" t="str">
        <f t="shared" si="484"/>
        <v/>
      </c>
      <c r="HA108" s="878" t="str">
        <f t="shared" si="485"/>
        <v/>
      </c>
      <c r="HB108" s="878" t="str">
        <f t="shared" si="486"/>
        <v/>
      </c>
      <c r="HC108" s="878" t="str">
        <f t="shared" si="487"/>
        <v/>
      </c>
      <c r="HD108" s="855">
        <f t="shared" si="488"/>
        <v>1</v>
      </c>
      <c r="HE108" s="877" t="str">
        <f>IF($K108="○",VLOOKUP($C108&amp;"-"&amp;HE$4,'05市民生活実感調査'!$A$3:$BC$218,COLUMN('05市民生活実感調査'!$AS:$AS),FALSE),"-")</f>
        <v>c</v>
      </c>
      <c r="HF108" s="878" t="str">
        <f>IF($L108="○",VLOOKUP($C108&amp;"-"&amp;HF$4,'05市民生活実感調査'!$A$3:$BC$218,COLUMN('05市民生活実感調査'!$AS:$AS),FALSE),"-")</f>
        <v>c</v>
      </c>
      <c r="HG108" s="878" t="str">
        <f>IF($M108="○",VLOOKUP($C108&amp;"-"&amp;HG$4,'05市民生活実感調査'!$A$3:$BC$218,COLUMN('05市民生活実感調査'!$AS:$AS),FALSE),"-")</f>
        <v>-</v>
      </c>
      <c r="HH108" s="878" t="str">
        <f>IF($N108="○",VLOOKUP($C108&amp;"-"&amp;HH$4,'05市民生活実感調査'!$A$3:$BC$218,COLUMN('05市民生活実感調査'!$AS:$AS),FALSE),"-")</f>
        <v>-</v>
      </c>
      <c r="HI108" s="878" t="str">
        <f>IF($O108="○",VLOOKUP($C108&amp;"-"&amp;HI$4,'05市民生活実感調査'!$A$3:$BC$218,COLUMN('05市民生活実感調査'!$AS:$AS),FALSE),"-")</f>
        <v>-</v>
      </c>
      <c r="HJ108" s="878" t="str">
        <f>IF($P108="○",VLOOKUP($C108&amp;"-"&amp;HJ$4,'05市民生活実感調査'!$A$3:$BC$218,COLUMN('05市民生活実感調査'!$AS:$AS),FALSE),"-")</f>
        <v>-</v>
      </c>
      <c r="HK108" s="878" t="str">
        <f>IF($Q108="○",VLOOKUP($C108&amp;"-"&amp;HK$4,'05市民生活実感調査'!$A$3:$BC$218,COLUMN('05市民生活実感調査'!$AS:$AS),FALSE),"-")</f>
        <v>-</v>
      </c>
      <c r="HL108" s="878" t="str">
        <f>IF($R108="○",VLOOKUP($C108&amp;"-"&amp;HL$4,'05市民生活実感調査'!$A$3:$BC$218,COLUMN('05市民生活実感調査'!$AS:$AS),FALSE),"-")</f>
        <v>-</v>
      </c>
      <c r="HM108" s="879" t="str">
        <f t="shared" si="489"/>
        <v>c</v>
      </c>
      <c r="HN108" s="877">
        <f t="shared" si="490"/>
        <v>2</v>
      </c>
      <c r="HO108" s="878">
        <f t="shared" si="491"/>
        <v>2</v>
      </c>
      <c r="HP108" s="878" t="str">
        <f t="shared" si="492"/>
        <v/>
      </c>
      <c r="HQ108" s="878" t="str">
        <f t="shared" si="493"/>
        <v/>
      </c>
      <c r="HR108" s="878" t="str">
        <f t="shared" si="494"/>
        <v/>
      </c>
      <c r="HS108" s="878" t="str">
        <f t="shared" si="495"/>
        <v/>
      </c>
      <c r="HT108" s="878" t="str">
        <f t="shared" si="496"/>
        <v/>
      </c>
      <c r="HU108" s="878" t="str">
        <f t="shared" si="497"/>
        <v/>
      </c>
      <c r="HV108" s="840">
        <f t="shared" si="498"/>
        <v>0.5</v>
      </c>
      <c r="HW108" s="876" t="str">
        <f t="shared" si="499"/>
        <v>客観指標</v>
      </c>
      <c r="HX108" s="863" t="str">
        <f t="shared" si="500"/>
        <v>消防・救急施策については、市民にとって平常時には実感を得にくいものであることから、客観指標を重視する。</v>
      </c>
      <c r="HY108" s="877" t="str">
        <f>VLOOKUP(GJ108&amp;HM108&amp;HW108,プルダウン!$AC$2:$AD$71,2,FALSE)</f>
        <v>B</v>
      </c>
      <c r="HZ108" s="859" t="str">
        <f>VLOOKUP(HY108,プルダウン!$A$1:$B$6,2,FALSE)</f>
        <v>政策の目的がかなり達成されている</v>
      </c>
      <c r="IA108" s="860"/>
      <c r="IB108" s="859"/>
      <c r="IC108" s="889" t="str">
        <f>VLOOKUP($A108&amp;"-"&amp;IC$4,'04施策の客観指標'!$A$4:$AY$1029,COLUMN('04施策の客観指標'!$AW:$AW),FALSE)</f>
        <v>b</v>
      </c>
      <c r="ID108" s="878" t="str">
        <f>VLOOKUP($A108&amp;"-"&amp;ID$4,'04施策の客観指標'!$A$4:$AY$1029,COLUMN('04施策の客観指標'!$AW:$AW),FALSE)</f>
        <v>-</v>
      </c>
      <c r="IE108" s="878" t="str">
        <f>VLOOKUP($A108&amp;"-"&amp;IE$4,'04施策の客観指標'!$A$4:$AY$1029,COLUMN('04施策の客観指標'!$AW:$AW),FALSE)</f>
        <v>-</v>
      </c>
      <c r="IF108" s="878" t="str">
        <f>VLOOKUP($A108&amp;"-"&amp;IF$4,'04施策の客観指標'!$A$4:$AY$1029,COLUMN('04施策の客観指標'!$AW:$AW),FALSE)</f>
        <v>-</v>
      </c>
      <c r="IG108" s="878" t="str">
        <f>VLOOKUP($A108&amp;"-"&amp;IG$4,'04施策の客観指標'!$A$4:$AY$1029,COLUMN('04施策の客観指標'!$AW:$AW),FALSE)</f>
        <v>-</v>
      </c>
      <c r="IH108" s="878" t="str">
        <f>VLOOKUP($A108&amp;"-"&amp;IH$4,'04施策の客観指標'!$A$4:$AY$1029,COLUMN('04施策の客観指標'!$AW:$AW),FALSE)</f>
        <v>-</v>
      </c>
      <c r="II108" s="878" t="str">
        <f>VLOOKUP($A108&amp;"-"&amp;II$4,'04施策の客観指標'!$A$4:$AY$1029,COLUMN('04施策の客観指標'!$AW:$AW),FALSE)</f>
        <v>-</v>
      </c>
      <c r="IJ108" s="878" t="str">
        <f>VLOOKUP($A108&amp;"-"&amp;IJ$4,'04施策の客観指標'!$A$4:$AY$1029,COLUMN('04施策の客観指標'!$AW:$AW),FALSE)</f>
        <v>-</v>
      </c>
      <c r="IK108" s="878" t="str">
        <f>VLOOKUP($A108&amp;"-"&amp;IK$4,'04施策の客観指標'!$A$4:$AY$1029,COLUMN('04施策の客観指標'!$AW:$AW),FALSE)</f>
        <v>-</v>
      </c>
      <c r="IL108" s="879" t="str">
        <f t="shared" si="501"/>
        <v>b</v>
      </c>
      <c r="IM108" s="856">
        <f>IF(IC108="-","-",VLOOKUP($A108&amp;"-"&amp;IC$4,'04施策の客観指標'!$A$4:$AY$1029,COLUMN('04施策の客観指標'!$AY:$AY),FALSE))</f>
        <v>1</v>
      </c>
      <c r="IN108" s="856" t="str">
        <f>IF(ID108="-","-",VLOOKUP($A108&amp;"-"&amp;ID$4,'04施策の客観指標'!$A$4:$AY$1029,COLUMN('04施策の客観指標'!$AY:$AY),FALSE))</f>
        <v>-</v>
      </c>
      <c r="IO108" s="856" t="str">
        <f>IF(IE108="-","-",VLOOKUP($A108&amp;"-"&amp;IE$4,'04施策の客観指標'!$A$4:$AY$1029,COLUMN('04施策の客観指標'!$AY:$AY),FALSE))</f>
        <v>-</v>
      </c>
      <c r="IP108" s="856" t="str">
        <f>IF(IF108="-","-",VLOOKUP($A108&amp;"-"&amp;IF$4,'04施策の客観指標'!$A$4:$AY$1029,COLUMN('04施策の客観指標'!$AY:$AY),FALSE))</f>
        <v>-</v>
      </c>
      <c r="IQ108" s="856" t="str">
        <f>IF(IG108="-","-",VLOOKUP($A108&amp;"-"&amp;IG$4,'04施策の客観指標'!$A$4:$AY$1029,COLUMN('04施策の客観指標'!$AY:$AY),FALSE))</f>
        <v>-</v>
      </c>
      <c r="IR108" s="856" t="str">
        <f>IF(IH108="-","-",VLOOKUP($A108&amp;"-"&amp;IH$4,'04施策の客観指標'!$A$4:$AY$1029,COLUMN('04施策の客観指標'!$AY:$AY),FALSE))</f>
        <v>-</v>
      </c>
      <c r="IS108" s="856" t="str">
        <f>IF(II108="-","-",VLOOKUP($A108&amp;"-"&amp;II$4,'04施策の客観指標'!$A$4:$AY$1029,COLUMN('04施策の客観指標'!$AY:$AY),FALSE))</f>
        <v>-</v>
      </c>
      <c r="IT108" s="856" t="str">
        <f>IF(IJ108="-","-",VLOOKUP($A108&amp;"-"&amp;IJ$4,'04施策の客観指標'!$A$4:$AY$1029,COLUMN('04施策の客観指標'!$AY:$AY),FALSE))</f>
        <v>-</v>
      </c>
      <c r="IU108" s="856" t="str">
        <f>IF(IK108="-","-",VLOOKUP($A108&amp;"-"&amp;IK$4,'04施策の客観指標'!$A$4:$AY$1029,COLUMN('04施策の客観指標'!$AY:$AY),FALSE))</f>
        <v>-</v>
      </c>
      <c r="IV108" s="879">
        <f t="shared" si="502"/>
        <v>1</v>
      </c>
      <c r="IW108" s="877">
        <f t="shared" si="503"/>
        <v>3</v>
      </c>
      <c r="IX108" s="878" t="str">
        <f t="shared" si="504"/>
        <v/>
      </c>
      <c r="IY108" s="878" t="str">
        <f t="shared" si="505"/>
        <v/>
      </c>
      <c r="IZ108" s="878" t="str">
        <f t="shared" si="506"/>
        <v/>
      </c>
      <c r="JA108" s="878" t="str">
        <f t="shared" si="507"/>
        <v/>
      </c>
      <c r="JB108" s="878" t="str">
        <f t="shared" si="508"/>
        <v/>
      </c>
      <c r="JC108" s="878" t="str">
        <f t="shared" si="509"/>
        <v/>
      </c>
      <c r="JD108" s="878" t="str">
        <f t="shared" si="510"/>
        <v/>
      </c>
      <c r="JE108" s="878" t="str">
        <f t="shared" si="511"/>
        <v/>
      </c>
      <c r="JF108" s="855">
        <f t="shared" si="512"/>
        <v>0.75</v>
      </c>
      <c r="JG108" s="877" t="str">
        <f>IF($K108="○",VLOOKUP($C108&amp;"-"&amp;JG$4,'05市民生活実感調査'!$A$3:$BC$218,COLUMN('05市民生活実感調査'!$BC:$BC),FALSE),"-")</f>
        <v>c</v>
      </c>
      <c r="JH108" s="878" t="str">
        <f>IF($L108="○",VLOOKUP($C108&amp;"-"&amp;JH$4,'05市民生活実感調査'!$A$3:$BC$218,COLUMN('05市民生活実感調査'!$BC:$BC),FALSE),"-")</f>
        <v>c</v>
      </c>
      <c r="JI108" s="878" t="str">
        <f>IF($M108="○",VLOOKUP($C108&amp;"-"&amp;JI$4,'05市民生活実感調査'!$A$3:$BC$218,COLUMN('05市民生活実感調査'!$BC:$BC),FALSE),"-")</f>
        <v>-</v>
      </c>
      <c r="JJ108" s="878" t="str">
        <f>IF($N108="○",VLOOKUP($C108&amp;"-"&amp;JJ$4,'05市民生活実感調査'!$A$3:$BC$218,COLUMN('05市民生活実感調査'!$BC:$BC),FALSE),"-")</f>
        <v>-</v>
      </c>
      <c r="JK108" s="878" t="str">
        <f>IF($O108="○",VLOOKUP($C108&amp;"-"&amp;JK$4,'05市民生活実感調査'!$A$3:$BC$218,COLUMN('05市民生活実感調査'!$BC:$BC),FALSE),"-")</f>
        <v>-</v>
      </c>
      <c r="JL108" s="878" t="str">
        <f>IF($P108="○",VLOOKUP($C108&amp;"-"&amp;JL$4,'05市民生活実感調査'!$A$3:$BC$218,COLUMN('05市民生活実感調査'!$BC:$BC),FALSE),"-")</f>
        <v>-</v>
      </c>
      <c r="JM108" s="878" t="str">
        <f>IF($Q108="○",VLOOKUP($C108&amp;"-"&amp;JM$4,'05市民生活実感調査'!$A$3:$BC$218,COLUMN('05市民生活実感調査'!$BC:$BC),FALSE),"-")</f>
        <v>-</v>
      </c>
      <c r="JN108" s="878" t="str">
        <f>IF($R108="○",VLOOKUP($C108&amp;"-"&amp;JN$4,'05市民生活実感調査'!$A$3:$BC$218,COLUMN('05市民生活実感調査'!$BC:$BC),FALSE),"-")</f>
        <v>-</v>
      </c>
      <c r="JO108" s="879" t="str">
        <f t="shared" si="513"/>
        <v>c</v>
      </c>
      <c r="JP108" s="877">
        <f t="shared" si="514"/>
        <v>2</v>
      </c>
      <c r="JQ108" s="878">
        <f t="shared" si="515"/>
        <v>2</v>
      </c>
      <c r="JR108" s="878" t="str">
        <f t="shared" si="516"/>
        <v/>
      </c>
      <c r="JS108" s="878" t="str">
        <f t="shared" si="517"/>
        <v/>
      </c>
      <c r="JT108" s="878" t="str">
        <f t="shared" si="518"/>
        <v/>
      </c>
      <c r="JU108" s="878" t="str">
        <f t="shared" si="519"/>
        <v/>
      </c>
      <c r="JV108" s="878" t="str">
        <f t="shared" si="520"/>
        <v/>
      </c>
      <c r="JW108" s="878" t="str">
        <f t="shared" si="521"/>
        <v/>
      </c>
      <c r="JX108" s="840">
        <f t="shared" si="522"/>
        <v>0.5</v>
      </c>
      <c r="JY108" s="876" t="str">
        <f t="shared" si="405"/>
        <v>客観指標</v>
      </c>
      <c r="JZ108" s="863" t="str">
        <f t="shared" si="523"/>
        <v>消防・救急施策については、市民にとって平常時には実感を得にくいものであることから、客観指標を重視する。</v>
      </c>
      <c r="KA108" s="877" t="str">
        <f>VLOOKUP(IL108&amp;JO108&amp;JY108,プルダウン!$AC$2:$AD$71,2,FALSE)</f>
        <v>B</v>
      </c>
      <c r="KB108" s="859" t="str">
        <f>VLOOKUP(KA108,プルダウン!$A$1:$B$6,2,FALSE)</f>
        <v>政策の目的がかなり達成されている</v>
      </c>
      <c r="KC108" s="860"/>
      <c r="KD108" s="859"/>
      <c r="KE108" s="883" t="str">
        <f>VLOOKUP($A108&amp;"-"&amp;KE$4,'04施策の客観指標'!$A$4:$AY$1029,COLUMN('04施策の客観指標'!$AX:$AX),FALSE)</f>
        <v>a</v>
      </c>
      <c r="KF108" s="813" t="str">
        <f>VLOOKUP($A108&amp;"-"&amp;KF$4,'04施策の客観指標'!$A$4:$AY$1029,COLUMN('04施策の客観指標'!$AX:$AX),FALSE)</f>
        <v>-</v>
      </c>
      <c r="KG108" s="813" t="str">
        <f>VLOOKUP($A108&amp;"-"&amp;KG$4,'04施策の客観指標'!$A$4:$AY$1029,COLUMN('04施策の客観指標'!$AX:$AX),FALSE)</f>
        <v>-</v>
      </c>
      <c r="KH108" s="813" t="str">
        <f>VLOOKUP($A108&amp;"-"&amp;KH$4,'04施策の客観指標'!$A$4:$AY$1029,COLUMN('04施策の客観指標'!$AX:$AX),FALSE)</f>
        <v>-</v>
      </c>
      <c r="KI108" s="813" t="str">
        <f>VLOOKUP($A108&amp;"-"&amp;KI$4,'04施策の客観指標'!$A$4:$AY$1029,COLUMN('04施策の客観指標'!$AX:$AX),FALSE)</f>
        <v>-</v>
      </c>
      <c r="KJ108" s="813" t="str">
        <f>VLOOKUP($A108&amp;"-"&amp;KJ$4,'04施策の客観指標'!$A$4:$AY$1029,COLUMN('04施策の客観指標'!$AX:$AX),FALSE)</f>
        <v>-</v>
      </c>
      <c r="KK108" s="813" t="str">
        <f>VLOOKUP($A108&amp;"-"&amp;KK$4,'04施策の客観指標'!$A$4:$AY$1029,COLUMN('04施策の客観指標'!$AX:$AX),FALSE)</f>
        <v>-</v>
      </c>
      <c r="KL108" s="813" t="str">
        <f>VLOOKUP($A108&amp;"-"&amp;KL$4,'04施策の客観指標'!$A$4:$AY$1029,COLUMN('04施策の客観指標'!$AX:$AX),FALSE)</f>
        <v>-</v>
      </c>
      <c r="KM108" s="813" t="str">
        <f>VLOOKUP($A108&amp;"-"&amp;KM$4,'04施策の客観指標'!$A$4:$AY$1029,COLUMN('04施策の客観指標'!$AX:$AX),FALSE)</f>
        <v>-</v>
      </c>
      <c r="KN108" s="814" t="str">
        <f t="shared" si="381"/>
        <v>a</v>
      </c>
      <c r="KO108" s="423">
        <f>IF(KE108="-","-",VLOOKUP($A108&amp;"-"&amp;KE$4,'04施策の客観指標'!$A$4:$AY$1029,COLUMN('04施策の客観指標'!$AY:$AY),FALSE))</f>
        <v>1</v>
      </c>
      <c r="KP108" s="423" t="str">
        <f>IF(KF108="-","-",VLOOKUP($A108&amp;"-"&amp;KF$4,'04施策の客観指標'!$A$4:$AY$1029,COLUMN('04施策の客観指標'!$AY:$AY),FALSE))</f>
        <v>-</v>
      </c>
      <c r="KQ108" s="423" t="str">
        <f>IF(KG108="-","-",VLOOKUP($A108&amp;"-"&amp;KG$4,'04施策の客観指標'!$A$4:$AY$1029,COLUMN('04施策の客観指標'!$AY:$AY),FALSE))</f>
        <v>-</v>
      </c>
      <c r="KR108" s="423" t="str">
        <f>IF(KH108="-","-",VLOOKUP($A108&amp;"-"&amp;KH$4,'04施策の客観指標'!$A$4:$AY$1029,COLUMN('04施策の客観指標'!$AY:$AY),FALSE))</f>
        <v>-</v>
      </c>
      <c r="KS108" s="423" t="str">
        <f>IF(KI108="-","-",VLOOKUP($A108&amp;"-"&amp;KI$4,'04施策の客観指標'!$A$4:$AY$1029,COLUMN('04施策の客観指標'!$AY:$AY),FALSE))</f>
        <v>-</v>
      </c>
      <c r="KT108" s="423" t="str">
        <f>IF(KJ108="-","-",VLOOKUP($A108&amp;"-"&amp;KJ$4,'04施策の客観指標'!$A$4:$AY$1029,COLUMN('04施策の客観指標'!$AY:$AY),FALSE))</f>
        <v>-</v>
      </c>
      <c r="KU108" s="423" t="str">
        <f>IF(KK108="-","-",VLOOKUP($A108&amp;"-"&amp;KK$4,'04施策の客観指標'!$A$4:$AY$1029,COLUMN('04施策の客観指標'!$AY:$AY),FALSE))</f>
        <v>-</v>
      </c>
      <c r="KV108" s="423" t="str">
        <f>IF(KL108="-","-",VLOOKUP($A108&amp;"-"&amp;KL$4,'04施策の客観指標'!$A$4:$AY$1029,COLUMN('04施策の客観指標'!$AY:$AY),FALSE))</f>
        <v>-</v>
      </c>
      <c r="KW108" s="423" t="str">
        <f>IF(KM108="-","-",VLOOKUP($A108&amp;"-"&amp;KM$4,'04施策の客観指標'!$A$4:$AY$1029,COLUMN('04施策の客観指標'!$AY:$AY),FALSE))</f>
        <v>-</v>
      </c>
      <c r="KX108" s="234">
        <f t="shared" si="382"/>
        <v>1</v>
      </c>
      <c r="KY108" s="237">
        <f t="shared" si="383"/>
        <v>4</v>
      </c>
      <c r="KZ108" s="187" t="str">
        <f t="shared" si="384"/>
        <v/>
      </c>
      <c r="LA108" s="187" t="str">
        <f t="shared" si="385"/>
        <v/>
      </c>
      <c r="LB108" s="187" t="str">
        <f t="shared" si="386"/>
        <v/>
      </c>
      <c r="LC108" s="187" t="str">
        <f t="shared" si="387"/>
        <v/>
      </c>
      <c r="LD108" s="187" t="str">
        <f t="shared" si="388"/>
        <v/>
      </c>
      <c r="LE108" s="187" t="str">
        <f t="shared" si="389"/>
        <v/>
      </c>
      <c r="LF108" s="187" t="str">
        <f t="shared" si="390"/>
        <v/>
      </c>
      <c r="LG108" s="187" t="str">
        <f t="shared" si="391"/>
        <v/>
      </c>
      <c r="LH108" s="240">
        <f t="shared" si="392"/>
        <v>1</v>
      </c>
      <c r="LI108" s="820" t="str">
        <f>IF($K108="○",VLOOKUP($C108&amp;"-"&amp;LI$4,'05市民生活実感調査'!$A$3:$BM$218,COLUMN('05市民生活実感調査'!$BM:$BM),FALSE),"-")</f>
        <v>c</v>
      </c>
      <c r="LJ108" s="821" t="str">
        <f>IF($L108="○",VLOOKUP($C108&amp;"-"&amp;LJ$4,'05市民生活実感調査'!$A$3:$BM$218,COLUMN('05市民生活実感調査'!$BM:$BM),FALSE),"-")</f>
        <v>c</v>
      </c>
      <c r="LK108" s="821" t="str">
        <f>IF($M108="○",VLOOKUP($C108&amp;"-"&amp;LK$4,'05市民生活実感調査'!$A$3:$BM$218,COLUMN('05市民生活実感調査'!$BM:$BM),FALSE),"-")</f>
        <v>-</v>
      </c>
      <c r="LL108" s="821" t="str">
        <f>IF($N108="○",VLOOKUP($C108&amp;"-"&amp;LL$4,'05市民生活実感調査'!$A$3:$BM$218,COLUMN('05市民生活実感調査'!$BM:$BM),FALSE),"-")</f>
        <v>-</v>
      </c>
      <c r="LM108" s="821" t="str">
        <f>IF($O108="○",VLOOKUP($C108&amp;"-"&amp;LM$4,'05市民生活実感調査'!$A$3:$BM$218,COLUMN('05市民生活実感調査'!$BM:$BM),FALSE),"-")</f>
        <v>-</v>
      </c>
      <c r="LN108" s="821" t="str">
        <f>IF($P108="○",VLOOKUP($C108&amp;"-"&amp;LN$4,'05市民生活実感調査'!$A$3:$BM$218,COLUMN('05市民生活実感調査'!$BM:$BM),FALSE),"-")</f>
        <v>-</v>
      </c>
      <c r="LO108" s="821" t="str">
        <f>IF($Q108="○",VLOOKUP($C108&amp;"-"&amp;LO$4,'05市民生活実感調査'!$A$3:$BM$218,COLUMN('05市民生活実感調査'!$BM:$BM),FALSE),"-")</f>
        <v>-</v>
      </c>
      <c r="LP108" s="821" t="str">
        <f>IF($R108="○",VLOOKUP($C108&amp;"-"&amp;LP$4,'05市民生活実感調査'!$A$3:$BM$218,COLUMN('05市民生活実感調査'!$BM:$BM),FALSE),"-")</f>
        <v>-</v>
      </c>
      <c r="LQ108" s="822" t="str">
        <f t="shared" si="393"/>
        <v>c</v>
      </c>
      <c r="LR108" s="237">
        <f t="shared" si="394"/>
        <v>2</v>
      </c>
      <c r="LS108" s="187">
        <f t="shared" si="395"/>
        <v>2</v>
      </c>
      <c r="LT108" s="187" t="str">
        <f t="shared" si="396"/>
        <v/>
      </c>
      <c r="LU108" s="187" t="str">
        <f t="shared" si="397"/>
        <v/>
      </c>
      <c r="LV108" s="187" t="str">
        <f t="shared" si="398"/>
        <v/>
      </c>
      <c r="LW108" s="187" t="str">
        <f t="shared" si="399"/>
        <v/>
      </c>
      <c r="LX108" s="187" t="str">
        <f t="shared" si="400"/>
        <v/>
      </c>
      <c r="LY108" s="187" t="str">
        <f t="shared" si="401"/>
        <v/>
      </c>
      <c r="LZ108" s="422">
        <f t="shared" si="402"/>
        <v>0.5</v>
      </c>
      <c r="MA108" s="103" t="str">
        <f t="shared" si="406"/>
        <v>客観指標</v>
      </c>
      <c r="MB108" s="104" t="str">
        <f t="shared" si="403"/>
        <v>消防・救急施策については、市民にとって平常時には実感を得にくいものであることから、客観指標を重視する。</v>
      </c>
      <c r="MC108" s="823" t="str">
        <f>VLOOKUP(KN108&amp;LQ108&amp;MA108,プルダウン!$AC$2:$AD$71,2,FALSE)</f>
        <v>B</v>
      </c>
      <c r="MD108" s="824" t="str">
        <f>VLOOKUP(MC108,プルダウン!$A$1:$B$6,2,FALSE)</f>
        <v>政策の目的がかなり達成されている</v>
      </c>
      <c r="ME108" s="91"/>
      <c r="MF108" s="190"/>
    </row>
    <row r="109" spans="1:344" ht="150.75" customHeight="1">
      <c r="A109" s="231">
        <v>2602</v>
      </c>
      <c r="B109" s="104" t="s">
        <v>261</v>
      </c>
      <c r="C109" s="237">
        <f t="shared" si="407"/>
        <v>26</v>
      </c>
      <c r="D109" s="190" t="str">
        <f>IFERROR(VLOOKUP(C109,プルダウン!$L$2:$M$28,2,FALSE),"-")</f>
        <v>消防・救急</v>
      </c>
      <c r="E109" s="104"/>
      <c r="F109" s="91" t="s">
        <v>1418</v>
      </c>
      <c r="G109" s="117" t="s">
        <v>1557</v>
      </c>
      <c r="H109" s="91"/>
      <c r="I109" s="117"/>
      <c r="J109" s="104"/>
      <c r="K109" s="420" t="s">
        <v>83</v>
      </c>
      <c r="L109" s="421" t="s">
        <v>83</v>
      </c>
      <c r="M109" s="421" t="s">
        <v>383</v>
      </c>
      <c r="N109" s="421" t="s">
        <v>83</v>
      </c>
      <c r="O109" s="421" t="s">
        <v>83</v>
      </c>
      <c r="P109" s="421" t="s">
        <v>83</v>
      </c>
      <c r="Q109" s="421" t="s">
        <v>83</v>
      </c>
      <c r="R109" s="422" t="s">
        <v>83</v>
      </c>
      <c r="S109" s="877" t="str">
        <f>VLOOKUP($A109&amp;"-"&amp;S$4,'04施策の客観指標'!$A$4:$AY$1029,COLUMN('04施策の客観指標'!$AS:$AS),FALSE)</f>
        <v>b</v>
      </c>
      <c r="T109" s="878" t="str">
        <f>VLOOKUP($A109&amp;"-"&amp;T$4,'04施策の客観指標'!$A$4:$AY$1029,COLUMN('04施策の客観指標'!$AS:$AS),FALSE)</f>
        <v>-</v>
      </c>
      <c r="U109" s="878" t="str">
        <f>VLOOKUP($A109&amp;"-"&amp;U$4,'04施策の客観指標'!$A$4:$AY$1029,COLUMN('04施策の客観指標'!$AS:$AS),FALSE)</f>
        <v>-</v>
      </c>
      <c r="V109" s="878" t="str">
        <f>VLOOKUP($A109&amp;"-"&amp;V$4,'04施策の客観指標'!$A$4:$AY$1029,COLUMN('04施策の客観指標'!$AS:$AS),FALSE)</f>
        <v>-</v>
      </c>
      <c r="W109" s="878" t="str">
        <f>VLOOKUP($A109&amp;"-"&amp;W$4,'04施策の客観指標'!$A$4:$AY$1029,COLUMN('04施策の客観指標'!$AS:$AS),FALSE)</f>
        <v>-</v>
      </c>
      <c r="X109" s="878" t="str">
        <f>VLOOKUP($A109&amp;"-"&amp;X$4,'04施策の客観指標'!$A$4:$AY$1029,COLUMN('04施策の客観指標'!$AS:$AS),FALSE)</f>
        <v>-</v>
      </c>
      <c r="Y109" s="878" t="str">
        <f>VLOOKUP($A109&amp;"-"&amp;Y$4,'04施策の客観指標'!$A$4:$AY$1029,COLUMN('04施策の客観指標'!$AS:$AS),FALSE)</f>
        <v>-</v>
      </c>
      <c r="Z109" s="878" t="str">
        <f>VLOOKUP($A109&amp;"-"&amp;Z$4,'04施策の客観指標'!$A$4:$AY$1029,COLUMN('04施策の客観指標'!$AS:$AS),FALSE)</f>
        <v>-</v>
      </c>
      <c r="AA109" s="852" t="str">
        <f>VLOOKUP($A109&amp;"-"&amp;AA$4,'04施策の客観指標'!$A$4:$AY$1029,COLUMN('04施策の客観指標'!$AS:$AS),FALSE)</f>
        <v>-</v>
      </c>
      <c r="AB109" s="876" t="str">
        <f t="shared" si="408"/>
        <v>b</v>
      </c>
      <c r="AC109" s="856">
        <v>1</v>
      </c>
      <c r="AD109" s="878" t="s">
        <v>83</v>
      </c>
      <c r="AE109" s="878" t="s">
        <v>83</v>
      </c>
      <c r="AF109" s="878" t="s">
        <v>83</v>
      </c>
      <c r="AG109" s="878" t="s">
        <v>83</v>
      </c>
      <c r="AH109" s="878" t="s">
        <v>83</v>
      </c>
      <c r="AI109" s="878" t="s">
        <v>83</v>
      </c>
      <c r="AJ109" s="878" t="s">
        <v>83</v>
      </c>
      <c r="AK109" s="878" t="s">
        <v>83</v>
      </c>
      <c r="AL109" s="879">
        <f t="shared" si="409"/>
        <v>1</v>
      </c>
      <c r="AM109" s="877">
        <f t="shared" si="410"/>
        <v>3</v>
      </c>
      <c r="AN109" s="878" t="str">
        <f t="shared" si="411"/>
        <v/>
      </c>
      <c r="AO109" s="878" t="str">
        <f t="shared" si="412"/>
        <v/>
      </c>
      <c r="AP109" s="878" t="str">
        <f t="shared" si="413"/>
        <v/>
      </c>
      <c r="AQ109" s="878" t="str">
        <f t="shared" si="414"/>
        <v/>
      </c>
      <c r="AR109" s="878" t="str">
        <f t="shared" si="415"/>
        <v/>
      </c>
      <c r="AS109" s="878" t="str">
        <f t="shared" si="416"/>
        <v/>
      </c>
      <c r="AT109" s="878" t="str">
        <f t="shared" si="417"/>
        <v/>
      </c>
      <c r="AU109" s="852" t="str">
        <f t="shared" si="418"/>
        <v/>
      </c>
      <c r="AV109" s="855">
        <f t="shared" si="419"/>
        <v>0.75</v>
      </c>
      <c r="AW109" s="856" t="str">
        <f>IF($K109="○",VLOOKUP($C109&amp;"-"&amp;AW$4,'05市民生活実感調査'!$A$3:$BC$218,COLUMN('05市民生活実感調査'!$O:$O),FALSE),"-")</f>
        <v>-</v>
      </c>
      <c r="AX109" s="878" t="str">
        <f>IF($L109="○",VLOOKUP($C109&amp;"-"&amp;AX$4,'05市民生活実感調査'!$A$3:$BC$218,COLUMN('05市民生活実感調査'!$O:$O),FALSE),"-")</f>
        <v>-</v>
      </c>
      <c r="AY109" s="878" t="str">
        <f>IF($M109="○",VLOOKUP($C109&amp;"-"&amp;AY$4,'05市民生活実感調査'!$A$3:$BC$218,COLUMN('05市民生活実感調査'!$O:$O),FALSE),"-")</f>
        <v>a</v>
      </c>
      <c r="AZ109" s="878" t="str">
        <f>IF($N109="○",VLOOKUP($C109&amp;"-"&amp;AZ$4,'05市民生活実感調査'!$A$3:$BC$218,COLUMN('05市民生活実感調査'!$O:$O),FALSE),"-")</f>
        <v>-</v>
      </c>
      <c r="BA109" s="878" t="str">
        <f>IF($O109="○",VLOOKUP($C109&amp;"-"&amp;BA$4,'05市民生活実感調査'!$A$3:$BC$218,COLUMN('05市民生活実感調査'!$O:$O),FALSE),"-")</f>
        <v>-</v>
      </c>
      <c r="BB109" s="878" t="str">
        <f>IF($P109="○",VLOOKUP($C109&amp;"-"&amp;BB$4,'05市民生活実感調査'!$A$3:$BC$218,COLUMN('05市民生活実感調査'!$O:$O),FALSE),"-")</f>
        <v>-</v>
      </c>
      <c r="BC109" s="878" t="str">
        <f>IF($Q109="○",VLOOKUP($C109&amp;"-"&amp;BC$4,'05市民生活実感調査'!$A$3:$BC$218,COLUMN('05市民生活実感調査'!$O:$O),FALSE),"-")</f>
        <v>-</v>
      </c>
      <c r="BD109" s="878" t="str">
        <f>IF($R109="○",VLOOKUP($C109&amp;"-"&amp;BD$4,'05市民生活実感調査'!$A$3:$BC$218,COLUMN('05市民生活実感調査'!$O:$O),FALSE),"-")</f>
        <v>-</v>
      </c>
      <c r="BE109" s="879" t="str">
        <f t="shared" si="420"/>
        <v>a</v>
      </c>
      <c r="BF109" s="877" t="str">
        <f t="shared" si="421"/>
        <v/>
      </c>
      <c r="BG109" s="878" t="str">
        <f t="shared" si="422"/>
        <v/>
      </c>
      <c r="BH109" s="878">
        <f t="shared" si="423"/>
        <v>4</v>
      </c>
      <c r="BI109" s="878" t="str">
        <f t="shared" si="424"/>
        <v/>
      </c>
      <c r="BJ109" s="878" t="str">
        <f t="shared" si="425"/>
        <v/>
      </c>
      <c r="BK109" s="878" t="str">
        <f t="shared" si="426"/>
        <v/>
      </c>
      <c r="BL109" s="878" t="str">
        <f t="shared" si="427"/>
        <v/>
      </c>
      <c r="BM109" s="878" t="str">
        <f t="shared" si="428"/>
        <v/>
      </c>
      <c r="BN109" s="840">
        <f t="shared" si="429"/>
        <v>1</v>
      </c>
      <c r="BO109" s="880" t="s">
        <v>122</v>
      </c>
      <c r="BP109" s="863" t="s">
        <v>1953</v>
      </c>
      <c r="BQ109" s="877" t="s">
        <v>313</v>
      </c>
      <c r="BR109" s="887" t="str">
        <f>VLOOKUP(BQ109,プルダウン!$A$1:$B$6,2,FALSE)</f>
        <v>政策の目的がかなり達成されている</v>
      </c>
      <c r="BS109" s="860"/>
      <c r="BT109" s="887"/>
      <c r="BU109" s="863" t="s">
        <v>1460</v>
      </c>
      <c r="BV109" s="891" t="s">
        <v>1753</v>
      </c>
      <c r="BW109" s="889" t="str">
        <f>VLOOKUP($A109&amp;"-"&amp;BW$4,'04施策の客観指標'!$A$4:$AY$1029,COLUMN('04施策の客観指標'!$AT:$AT),FALSE)</f>
        <v>b</v>
      </c>
      <c r="BX109" s="878" t="str">
        <f>VLOOKUP($A109&amp;"-"&amp;BX$4,'04施策の客観指標'!$A$4:$AY$1029,COLUMN('04施策の客観指標'!$AT:$AT),FALSE)</f>
        <v>-</v>
      </c>
      <c r="BY109" s="878" t="str">
        <f>VLOOKUP($A109&amp;"-"&amp;BY$4,'04施策の客観指標'!$A$4:$AY$1029,COLUMN('04施策の客観指標'!$AT:$AT),FALSE)</f>
        <v>-</v>
      </c>
      <c r="BZ109" s="878" t="str">
        <f>VLOOKUP($A109&amp;"-"&amp;BZ$4,'04施策の客観指標'!$A$4:$AY$1029,COLUMN('04施策の客観指標'!$AT:$AT),FALSE)</f>
        <v>-</v>
      </c>
      <c r="CA109" s="878" t="str">
        <f>VLOOKUP($A109&amp;"-"&amp;CA$4,'04施策の客観指標'!$A$4:$AY$1029,COLUMN('04施策の客観指標'!$AT:$AT),FALSE)</f>
        <v>-</v>
      </c>
      <c r="CB109" s="878" t="str">
        <f>VLOOKUP($A109&amp;"-"&amp;CB$4,'04施策の客観指標'!$A$4:$AY$1029,COLUMN('04施策の客観指標'!$AT:$AT),FALSE)</f>
        <v>-</v>
      </c>
      <c r="CC109" s="878" t="str">
        <f>VLOOKUP($A109&amp;"-"&amp;CC$4,'04施策の客観指標'!$A$4:$AY$1029,COLUMN('04施策の客観指標'!$AT:$AT),FALSE)</f>
        <v>-</v>
      </c>
      <c r="CD109" s="878" t="str">
        <f>VLOOKUP($A109&amp;"-"&amp;CD$4,'04施策の客観指標'!$A$4:$AY$1029,COLUMN('04施策の客観指標'!$AT:$AT),FALSE)</f>
        <v>-</v>
      </c>
      <c r="CE109" s="852" t="str">
        <f>VLOOKUP($A109&amp;"-"&amp;CE$4,'04施策の客観指標'!$A$4:$AY$1029,COLUMN('04施策の客観指標'!$AT:$AT),FALSE)</f>
        <v>-</v>
      </c>
      <c r="CF109" s="879" t="str">
        <f t="shared" si="430"/>
        <v>b</v>
      </c>
      <c r="CG109" s="856">
        <f>IF(BW109="-","-",VLOOKUP($A109&amp;"-"&amp;BW$4,'04施策の客観指標'!$A$4:$AY$1029,COLUMN('04施策の客観指標'!$AY:$AY),FALSE))</f>
        <v>1</v>
      </c>
      <c r="CH109" s="856" t="str">
        <f>IF(BX109="-","-",VLOOKUP($A109&amp;"-"&amp;BX$4,'04施策の客観指標'!$A$4:$AY$1029,COLUMN('04施策の客観指標'!$AY:$AY),FALSE))</f>
        <v>-</v>
      </c>
      <c r="CI109" s="856" t="str">
        <f>IF(BY109="-","-",VLOOKUP($A109&amp;"-"&amp;BY$4,'04施策の客観指標'!$A$4:$AY$1029,COLUMN('04施策の客観指標'!$AY:$AY),FALSE))</f>
        <v>-</v>
      </c>
      <c r="CJ109" s="856" t="str">
        <f>IF(BZ109="-","-",VLOOKUP($A109&amp;"-"&amp;BZ$4,'04施策の客観指標'!$A$4:$AY$1029,COLUMN('04施策の客観指標'!$AY:$AY),FALSE))</f>
        <v>-</v>
      </c>
      <c r="CK109" s="856" t="str">
        <f>IF(CA109="-","-",VLOOKUP($A109&amp;"-"&amp;CA$4,'04施策の客観指標'!$A$4:$AY$1029,COLUMN('04施策の客観指標'!$AY:$AY),FALSE))</f>
        <v>-</v>
      </c>
      <c r="CL109" s="856" t="str">
        <f>IF(CB109="-","-",VLOOKUP($A109&amp;"-"&amp;CB$4,'04施策の客観指標'!$A$4:$AY$1029,COLUMN('04施策の客観指標'!$AY:$AY),FALSE))</f>
        <v>-</v>
      </c>
      <c r="CM109" s="856" t="str">
        <f>IF(CC109="-","-",VLOOKUP($A109&amp;"-"&amp;CC$4,'04施策の客観指標'!$A$4:$AY$1029,COLUMN('04施策の客観指標'!$AY:$AY),FALSE))</f>
        <v>-</v>
      </c>
      <c r="CN109" s="856" t="str">
        <f>IF(CD109="-","-",VLOOKUP($A109&amp;"-"&amp;CD$4,'04施策の客観指標'!$A$4:$AY$1029,COLUMN('04施策の客観指標'!$AY:$AY),FALSE))</f>
        <v>-</v>
      </c>
      <c r="CO109" s="856" t="str">
        <f>IF(CE109="-","-",VLOOKUP($A109&amp;"-"&amp;CE$4,'04施策の客観指標'!$A$4:$AY$1029,COLUMN('04施策の客観指標'!$AY:$AY),FALSE))</f>
        <v>-</v>
      </c>
      <c r="CP109" s="879">
        <f t="shared" si="431"/>
        <v>1</v>
      </c>
      <c r="CQ109" s="877">
        <f t="shared" si="432"/>
        <v>3</v>
      </c>
      <c r="CR109" s="878" t="str">
        <f t="shared" si="433"/>
        <v/>
      </c>
      <c r="CS109" s="878" t="str">
        <f t="shared" si="434"/>
        <v/>
      </c>
      <c r="CT109" s="878" t="str">
        <f t="shared" si="435"/>
        <v/>
      </c>
      <c r="CU109" s="878" t="str">
        <f t="shared" si="436"/>
        <v/>
      </c>
      <c r="CV109" s="878" t="str">
        <f t="shared" si="437"/>
        <v/>
      </c>
      <c r="CW109" s="878" t="str">
        <f t="shared" si="438"/>
        <v/>
      </c>
      <c r="CX109" s="878" t="str">
        <f t="shared" si="439"/>
        <v/>
      </c>
      <c r="CY109" s="878" t="str">
        <f t="shared" si="440"/>
        <v/>
      </c>
      <c r="CZ109" s="855">
        <f t="shared" si="441"/>
        <v>0.75</v>
      </c>
      <c r="DA109" s="877" t="str">
        <f>IF($K109="○",VLOOKUP($C109&amp;"-"&amp;DA$4,'05市民生活実感調査'!$A$3:$BC$218,COLUMN('05市民生活実感調査'!$Y:$Y),FALSE),"-")</f>
        <v>-</v>
      </c>
      <c r="DB109" s="878" t="str">
        <f>IF($L109="○",VLOOKUP($C109&amp;"-"&amp;DB$4,'05市民生活実感調査'!$A$3:$BC$218,COLUMN('05市民生活実感調査'!$Y:$Y),FALSE),"-")</f>
        <v>-</v>
      </c>
      <c r="DC109" s="878" t="str">
        <f>IF($M109="○",VLOOKUP($C109&amp;"-"&amp;DC$4,'05市民生活実感調査'!$A$3:$BC$218,COLUMN('05市民生活実感調査'!$Y:$Y),FALSE),"-")</f>
        <v>b</v>
      </c>
      <c r="DD109" s="878" t="str">
        <f>IF($N109="○",VLOOKUP($C109&amp;"-"&amp;DD$4,'05市民生活実感調査'!$A$3:$BC$218,COLUMN('05市民生活実感調査'!$Y:$Y),FALSE),"-")</f>
        <v>-</v>
      </c>
      <c r="DE109" s="878" t="str">
        <f>IF($O109="○",VLOOKUP($C109&amp;"-"&amp;DE$4,'05市民生活実感調査'!$A$3:$BC$218,COLUMN('05市民生活実感調査'!$Y:$Y),FALSE),"-")</f>
        <v>-</v>
      </c>
      <c r="DF109" s="878" t="str">
        <f>IF($P109="○",VLOOKUP($C109&amp;"-"&amp;DF$4,'05市民生活実感調査'!$A$3:$BC$218,COLUMN('05市民生活実感調査'!$Y:$Y),FALSE),"-")</f>
        <v>-</v>
      </c>
      <c r="DG109" s="878" t="str">
        <f>IF($Q109="○",VLOOKUP($C109&amp;"-"&amp;DG$4,'05市民生活実感調査'!$A$3:$BC$218,COLUMN('05市民生活実感調査'!$Y:$Y),FALSE),"-")</f>
        <v>-</v>
      </c>
      <c r="DH109" s="878" t="str">
        <f>IF($R109="○",VLOOKUP($C109&amp;"-"&amp;DH$4,'05市民生活実感調査'!$A$3:$BC$218,COLUMN('05市民生活実感調査'!$Y:$Y),FALSE),"-")</f>
        <v>-</v>
      </c>
      <c r="DI109" s="879" t="str">
        <f t="shared" si="442"/>
        <v>b</v>
      </c>
      <c r="DJ109" s="877" t="str">
        <f t="shared" si="443"/>
        <v/>
      </c>
      <c r="DK109" s="878" t="str">
        <f t="shared" si="444"/>
        <v/>
      </c>
      <c r="DL109" s="878">
        <f t="shared" si="445"/>
        <v>3</v>
      </c>
      <c r="DM109" s="878" t="str">
        <f t="shared" si="446"/>
        <v/>
      </c>
      <c r="DN109" s="878" t="str">
        <f t="shared" si="524"/>
        <v/>
      </c>
      <c r="DO109" s="878" t="str">
        <f t="shared" si="447"/>
        <v/>
      </c>
      <c r="DP109" s="878" t="str">
        <f t="shared" si="448"/>
        <v/>
      </c>
      <c r="DQ109" s="878" t="str">
        <f t="shared" si="449"/>
        <v/>
      </c>
      <c r="DR109" s="840">
        <f t="shared" si="450"/>
        <v>0.75</v>
      </c>
      <c r="DS109" s="876" t="str">
        <f t="shared" si="451"/>
        <v>客観指標</v>
      </c>
      <c r="DT109" s="863" t="str">
        <f t="shared" si="452"/>
        <v>消防・救急施策については、市民にとって平常時には実感を得にくいものであることから、客観指標を重視する。</v>
      </c>
      <c r="DU109" s="877" t="str">
        <f>VLOOKUP(CF109&amp;DI109&amp;DS109,プルダウン!$AC$2:$AD$71,2,FALSE)</f>
        <v>B</v>
      </c>
      <c r="DV109" s="859" t="str">
        <f>VLOOKUP(DU109,プルダウン!$A$1:$B$6,2,FALSE)</f>
        <v>政策の目的がかなり達成されている</v>
      </c>
      <c r="DW109" s="860"/>
      <c r="DX109" s="859"/>
      <c r="DY109" s="889" t="str">
        <f>VLOOKUP($A109&amp;"-"&amp;DY$4,'04施策の客観指標'!$A$4:$AY$1029,COLUMN('04施策の客観指標'!$AU:$AU),FALSE)</f>
        <v>b</v>
      </c>
      <c r="DZ109" s="878" t="str">
        <f>VLOOKUP($A109&amp;"-"&amp;DZ$4,'04施策の客観指標'!$A$4:$AY$1029,COLUMN('04施策の客観指標'!$AU:$AU),FALSE)</f>
        <v>-</v>
      </c>
      <c r="EA109" s="878" t="str">
        <f>VLOOKUP($A109&amp;"-"&amp;EA$4,'04施策の客観指標'!$A$4:$AY$1029,COLUMN('04施策の客観指標'!$AU:$AU),FALSE)</f>
        <v>-</v>
      </c>
      <c r="EB109" s="878" t="str">
        <f>VLOOKUP($A109&amp;"-"&amp;EB$4,'04施策の客観指標'!$A$4:$AY$1029,COLUMN('04施策の客観指標'!$AU:$AU),FALSE)</f>
        <v>-</v>
      </c>
      <c r="EC109" s="878" t="str">
        <f>VLOOKUP($A109&amp;"-"&amp;EC$4,'04施策の客観指標'!$A$4:$AY$1029,COLUMN('04施策の客観指標'!$AU:$AU),FALSE)</f>
        <v>-</v>
      </c>
      <c r="ED109" s="878" t="str">
        <f>VLOOKUP($A109&amp;"-"&amp;ED$4,'04施策の客観指標'!$A$4:$AY$1029,COLUMN('04施策の客観指標'!$AU:$AU),FALSE)</f>
        <v>-</v>
      </c>
      <c r="EE109" s="878" t="str">
        <f>VLOOKUP($A109&amp;"-"&amp;EE$4,'04施策の客観指標'!$A$4:$AY$1029,COLUMN('04施策の客観指標'!$AU:$AU),FALSE)</f>
        <v>-</v>
      </c>
      <c r="EF109" s="878" t="str">
        <f>VLOOKUP($A109&amp;"-"&amp;EF$4,'04施策の客観指標'!$A$4:$AY$1029,COLUMN('04施策の客観指標'!$AU:$AU),FALSE)</f>
        <v>-</v>
      </c>
      <c r="EG109" s="878" t="str">
        <f>VLOOKUP($A109&amp;"-"&amp;EG$4,'04施策の客観指標'!$A$4:$AY$1029,COLUMN('04施策の客観指標'!$AU:$AU),FALSE)</f>
        <v>-</v>
      </c>
      <c r="EH109" s="879" t="str">
        <f t="shared" si="453"/>
        <v>b</v>
      </c>
      <c r="EI109" s="895">
        <f>IF(DY109="-","-",VLOOKUP($A109&amp;"-"&amp;DY$4,'04施策の客観指標'!$A$4:$AY$1029,COLUMN('04施策の客観指標'!$AY:$AY),FALSE))</f>
        <v>1</v>
      </c>
      <c r="EJ109" s="895" t="str">
        <f>IF(DZ109="-","-",VLOOKUP($A109&amp;"-"&amp;DZ$4,'04施策の客観指標'!$A$4:$AY$1029,COLUMN('04施策の客観指標'!$AY:$AY),FALSE))</f>
        <v>-</v>
      </c>
      <c r="EK109" s="895" t="str">
        <f>IF(EA109="-","-",VLOOKUP($A109&amp;"-"&amp;EA$4,'04施策の客観指標'!$A$4:$AY$1029,COLUMN('04施策の客観指標'!$AY:$AY),FALSE))</f>
        <v>-</v>
      </c>
      <c r="EL109" s="895" t="str">
        <f>IF(EB109="-","-",VLOOKUP($A109&amp;"-"&amp;EB$4,'04施策の客観指標'!$A$4:$AY$1029,COLUMN('04施策の客観指標'!$AY:$AY),FALSE))</f>
        <v>-</v>
      </c>
      <c r="EM109" s="895" t="str">
        <f>IF(EC109="-","-",VLOOKUP($A109&amp;"-"&amp;EC$4,'04施策の客観指標'!$A$4:$AY$1029,COLUMN('04施策の客観指標'!$AY:$AY),FALSE))</f>
        <v>-</v>
      </c>
      <c r="EN109" s="895" t="str">
        <f>IF(ED109="-","-",VLOOKUP($A109&amp;"-"&amp;ED$4,'04施策の客観指標'!$A$4:$AY$1029,COLUMN('04施策の客観指標'!$AY:$AY),FALSE))</f>
        <v>-</v>
      </c>
      <c r="EO109" s="895" t="str">
        <f>IF(EE109="-","-",VLOOKUP($A109&amp;"-"&amp;EE$4,'04施策の客観指標'!$A$4:$AY$1029,COLUMN('04施策の客観指標'!$AY:$AY),FALSE))</f>
        <v>-</v>
      </c>
      <c r="EP109" s="895" t="str">
        <f>IF(EF109="-","-",VLOOKUP($A109&amp;"-"&amp;EF$4,'04施策の客観指標'!$A$4:$AY$1029,COLUMN('04施策の客観指標'!$AY:$AY),FALSE))</f>
        <v>-</v>
      </c>
      <c r="EQ109" s="895" t="str">
        <f>IF(EG109="-","-",VLOOKUP($A109&amp;"-"&amp;EG$4,'04施策の客観指標'!$A$4:$AY$1029,COLUMN('04施策の客観指標'!$AY:$AY),FALSE))</f>
        <v>-</v>
      </c>
      <c r="ER109" s="879">
        <f t="shared" si="454"/>
        <v>1</v>
      </c>
      <c r="ES109" s="877">
        <f t="shared" si="455"/>
        <v>3</v>
      </c>
      <c r="ET109" s="878" t="str">
        <f t="shared" si="456"/>
        <v/>
      </c>
      <c r="EU109" s="878" t="str">
        <f t="shared" si="457"/>
        <v/>
      </c>
      <c r="EV109" s="878" t="str">
        <f t="shared" si="458"/>
        <v/>
      </c>
      <c r="EW109" s="878" t="str">
        <f t="shared" si="459"/>
        <v/>
      </c>
      <c r="EX109" s="878" t="str">
        <f t="shared" si="460"/>
        <v/>
      </c>
      <c r="EY109" s="878" t="str">
        <f t="shared" si="461"/>
        <v/>
      </c>
      <c r="EZ109" s="878" t="str">
        <f t="shared" si="462"/>
        <v/>
      </c>
      <c r="FA109" s="878" t="str">
        <f t="shared" si="463"/>
        <v/>
      </c>
      <c r="FB109" s="855">
        <f t="shared" si="464"/>
        <v>0.75</v>
      </c>
      <c r="FC109" s="877" t="str">
        <f>IF($K109="○",VLOOKUP($C109&amp;"-"&amp;FC$4,'05市民生活実感調査'!$A$3:$BC$218,COLUMN('05市民生活実感調査'!$AI:$AI),FALSE),"-")</f>
        <v>-</v>
      </c>
      <c r="FD109" s="878" t="str">
        <f>IF($L109="○",VLOOKUP($C109&amp;"-"&amp;FD$4,'05市民生活実感調査'!$A$3:$BC$218,COLUMN('05市民生活実感調査'!$AI:$AI),FALSE),"-")</f>
        <v>-</v>
      </c>
      <c r="FE109" s="878" t="str">
        <f>IF($M109="○",VLOOKUP($C109&amp;"-"&amp;FE$4,'05市民生活実感調査'!$A$3:$BC$218,COLUMN('05市民生活実感調査'!$AI:$AI),FALSE),"-")</f>
        <v>b</v>
      </c>
      <c r="FF109" s="878" t="str">
        <f>IF($N109="○",VLOOKUP($C109&amp;"-"&amp;FF$4,'05市民生活実感調査'!$A$3:$BC$218,COLUMN('05市民生活実感調査'!$AI:$AI),FALSE),"-")</f>
        <v>-</v>
      </c>
      <c r="FG109" s="878" t="str">
        <f>IF($O109="○",VLOOKUP($C109&amp;"-"&amp;FG$4,'05市民生活実感調査'!$A$3:$BC$218,COLUMN('05市民生活実感調査'!$AI:$AI),FALSE),"-")</f>
        <v>-</v>
      </c>
      <c r="FH109" s="878" t="str">
        <f>IF($P109="○",VLOOKUP($C109&amp;"-"&amp;FH$4,'05市民生活実感調査'!$A$3:$BC$218,COLUMN('05市民生活実感調査'!$AI:$AI),FALSE),"-")</f>
        <v>-</v>
      </c>
      <c r="FI109" s="878" t="str">
        <f>IF($Q109="○",VLOOKUP($C109&amp;"-"&amp;FI$4,'05市民生活実感調査'!$A$3:$BC$218,COLUMN('05市民生活実感調査'!$AI:$AI),FALSE),"-")</f>
        <v>-</v>
      </c>
      <c r="FJ109" s="878" t="str">
        <f>IF($R109="○",VLOOKUP($C109&amp;"-"&amp;FJ$4,'05市民生活実感調査'!$A$3:$BC$218,COLUMN('05市民生活実感調査'!$AI:$AI),FALSE),"-")</f>
        <v>-</v>
      </c>
      <c r="FK109" s="879" t="str">
        <f t="shared" si="465"/>
        <v>b</v>
      </c>
      <c r="FL109" s="877" t="str">
        <f t="shared" si="466"/>
        <v/>
      </c>
      <c r="FM109" s="878" t="str">
        <f t="shared" si="467"/>
        <v/>
      </c>
      <c r="FN109" s="878">
        <f t="shared" si="468"/>
        <v>3</v>
      </c>
      <c r="FO109" s="878" t="str">
        <f t="shared" si="469"/>
        <v/>
      </c>
      <c r="FP109" s="878" t="str">
        <f t="shared" si="470"/>
        <v/>
      </c>
      <c r="FQ109" s="878" t="str">
        <f t="shared" si="471"/>
        <v/>
      </c>
      <c r="FR109" s="878" t="str">
        <f t="shared" si="472"/>
        <v/>
      </c>
      <c r="FS109" s="878" t="str">
        <f t="shared" si="473"/>
        <v/>
      </c>
      <c r="FT109" s="840">
        <f t="shared" si="474"/>
        <v>0.75</v>
      </c>
      <c r="FU109" s="876" t="str">
        <f t="shared" si="475"/>
        <v>客観指標</v>
      </c>
      <c r="FV109" s="863" t="str">
        <f t="shared" si="476"/>
        <v>消防・救急施策については、市民にとって平常時には実感を得にくいものであることから、客観指標を重視する。</v>
      </c>
      <c r="FW109" s="877" t="str">
        <f>VLOOKUP(EH109&amp;FK109&amp;FU109,プルダウン!$AC$2:$AD$71,2,FALSE)</f>
        <v>B</v>
      </c>
      <c r="FX109" s="859" t="str">
        <f>VLOOKUP(FW109,プルダウン!$A$1:$B$6,2,FALSE)</f>
        <v>政策の目的がかなり達成されている</v>
      </c>
      <c r="FY109" s="860"/>
      <c r="FZ109" s="859"/>
      <c r="GA109" s="889" t="str">
        <f>VLOOKUP($A109&amp;"-"&amp;GA$4,'04施策の客観指標'!$A$4:$AY$1029,COLUMN('04施策の客観指標'!$AV:$AV),FALSE)</f>
        <v>b</v>
      </c>
      <c r="GB109" s="878" t="str">
        <f>VLOOKUP($A109&amp;"-"&amp;GB$4,'04施策の客観指標'!$A$4:$AY$1029,COLUMN('04施策の客観指標'!$AV:$AV),FALSE)</f>
        <v>-</v>
      </c>
      <c r="GC109" s="878" t="str">
        <f>VLOOKUP($A109&amp;"-"&amp;GC$4,'04施策の客観指標'!$A$4:$AY$1029,COLUMN('04施策の客観指標'!$AV:$AV),FALSE)</f>
        <v>-</v>
      </c>
      <c r="GD109" s="878" t="str">
        <f>VLOOKUP($A109&amp;"-"&amp;GD$4,'04施策の客観指標'!$A$4:$AY$1029,COLUMN('04施策の客観指標'!$AV:$AV),FALSE)</f>
        <v>-</v>
      </c>
      <c r="GE109" s="878" t="str">
        <f>VLOOKUP($A109&amp;"-"&amp;GE$4,'04施策の客観指標'!$A$4:$AY$1029,COLUMN('04施策の客観指標'!$AV:$AV),FALSE)</f>
        <v>-</v>
      </c>
      <c r="GF109" s="878" t="str">
        <f>VLOOKUP($A109&amp;"-"&amp;GF$4,'04施策の客観指標'!$A$4:$AY$1029,COLUMN('04施策の客観指標'!$AV:$AV),FALSE)</f>
        <v>-</v>
      </c>
      <c r="GG109" s="878" t="str">
        <f>VLOOKUP($A109&amp;"-"&amp;GG$4,'04施策の客観指標'!$A$4:$AY$1029,COLUMN('04施策の客観指標'!$AV:$AV),FALSE)</f>
        <v>-</v>
      </c>
      <c r="GH109" s="878" t="str">
        <f>VLOOKUP($A109&amp;"-"&amp;GH$4,'04施策の客観指標'!$A$4:$AY$1029,COLUMN('04施策の客観指標'!$AV:$AV),FALSE)</f>
        <v>-</v>
      </c>
      <c r="GI109" s="878" t="str">
        <f>VLOOKUP($A109&amp;"-"&amp;GI$4,'04施策の客観指標'!$A$4:$AY$1029,COLUMN('04施策の客観指標'!$AV:$AV),FALSE)</f>
        <v>-</v>
      </c>
      <c r="GJ109" s="879" t="str">
        <f t="shared" si="477"/>
        <v>b</v>
      </c>
      <c r="GK109" s="856">
        <f>IF(GA109="-","-",VLOOKUP($A109&amp;"-"&amp;GA$4,'04施策の客観指標'!$A$4:$AY$1029,COLUMN('04施策の客観指標'!$AY:$AY),FALSE))</f>
        <v>1</v>
      </c>
      <c r="GL109" s="856" t="str">
        <f>IF(GB109="-","-",VLOOKUP($A109&amp;"-"&amp;GB$4,'04施策の客観指標'!$A$4:$AY$1029,COLUMN('04施策の客観指標'!$AY:$AY),FALSE))</f>
        <v>-</v>
      </c>
      <c r="GM109" s="856" t="str">
        <f>IF(GC109="-","-",VLOOKUP($A109&amp;"-"&amp;GC$4,'04施策の客観指標'!$A$4:$AY$1029,COLUMN('04施策の客観指標'!$AY:$AY),FALSE))</f>
        <v>-</v>
      </c>
      <c r="GN109" s="856" t="str">
        <f>IF(GD109="-","-",VLOOKUP($A109&amp;"-"&amp;GD$4,'04施策の客観指標'!$A$4:$AY$1029,COLUMN('04施策の客観指標'!$AY:$AY),FALSE))</f>
        <v>-</v>
      </c>
      <c r="GO109" s="856" t="str">
        <f>IF(GE109="-","-",VLOOKUP($A109&amp;"-"&amp;GE$4,'04施策の客観指標'!$A$4:$AY$1029,COLUMN('04施策の客観指標'!$AY:$AY),FALSE))</f>
        <v>-</v>
      </c>
      <c r="GP109" s="856" t="str">
        <f>IF(GF109="-","-",VLOOKUP($A109&amp;"-"&amp;GF$4,'04施策の客観指標'!$A$4:$AY$1029,COLUMN('04施策の客観指標'!$AY:$AY),FALSE))</f>
        <v>-</v>
      </c>
      <c r="GQ109" s="856" t="str">
        <f>IF(GG109="-","-",VLOOKUP($A109&amp;"-"&amp;GG$4,'04施策の客観指標'!$A$4:$AY$1029,COLUMN('04施策の客観指標'!$AY:$AY),FALSE))</f>
        <v>-</v>
      </c>
      <c r="GR109" s="856" t="str">
        <f>IF(GH109="-","-",VLOOKUP($A109&amp;"-"&amp;GH$4,'04施策の客観指標'!$A$4:$AY$1029,COLUMN('04施策の客観指標'!$AY:$AY),FALSE))</f>
        <v>-</v>
      </c>
      <c r="GS109" s="856" t="str">
        <f>IF(GI109="-","-",VLOOKUP($A109&amp;"-"&amp;GI$4,'04施策の客観指標'!$A$4:$AY$1029,COLUMN('04施策の客観指標'!$AY:$AY),FALSE))</f>
        <v>-</v>
      </c>
      <c r="GT109" s="879">
        <f t="shared" si="478"/>
        <v>1</v>
      </c>
      <c r="GU109" s="877">
        <f t="shared" si="479"/>
        <v>3</v>
      </c>
      <c r="GV109" s="878" t="str">
        <f t="shared" si="480"/>
        <v/>
      </c>
      <c r="GW109" s="878" t="str">
        <f t="shared" si="481"/>
        <v/>
      </c>
      <c r="GX109" s="878" t="str">
        <f t="shared" si="482"/>
        <v/>
      </c>
      <c r="GY109" s="878" t="str">
        <f t="shared" si="483"/>
        <v/>
      </c>
      <c r="GZ109" s="878" t="str">
        <f t="shared" si="484"/>
        <v/>
      </c>
      <c r="HA109" s="878" t="str">
        <f t="shared" si="485"/>
        <v/>
      </c>
      <c r="HB109" s="878" t="str">
        <f t="shared" si="486"/>
        <v/>
      </c>
      <c r="HC109" s="878" t="str">
        <f t="shared" si="487"/>
        <v/>
      </c>
      <c r="HD109" s="855">
        <f t="shared" si="488"/>
        <v>0.75</v>
      </c>
      <c r="HE109" s="877" t="str">
        <f>IF($K109="○",VLOOKUP($C109&amp;"-"&amp;HE$4,'05市民生活実感調査'!$A$3:$BC$218,COLUMN('05市民生活実感調査'!$AS:$AS),FALSE),"-")</f>
        <v>-</v>
      </c>
      <c r="HF109" s="878" t="str">
        <f>IF($L109="○",VLOOKUP($C109&amp;"-"&amp;HF$4,'05市民生活実感調査'!$A$3:$BC$218,COLUMN('05市民生活実感調査'!$AS:$AS),FALSE),"-")</f>
        <v>-</v>
      </c>
      <c r="HG109" s="878" t="str">
        <f>IF($M109="○",VLOOKUP($C109&amp;"-"&amp;HG$4,'05市民生活実感調査'!$A$3:$BC$218,COLUMN('05市民生活実感調査'!$AS:$AS),FALSE),"-")</f>
        <v>b</v>
      </c>
      <c r="HH109" s="878" t="str">
        <f>IF($N109="○",VLOOKUP($C109&amp;"-"&amp;HH$4,'05市民生活実感調査'!$A$3:$BC$218,COLUMN('05市民生活実感調査'!$AS:$AS),FALSE),"-")</f>
        <v>-</v>
      </c>
      <c r="HI109" s="878" t="str">
        <f>IF($O109="○",VLOOKUP($C109&amp;"-"&amp;HI$4,'05市民生活実感調査'!$A$3:$BC$218,COLUMN('05市民生活実感調査'!$AS:$AS),FALSE),"-")</f>
        <v>-</v>
      </c>
      <c r="HJ109" s="878" t="str">
        <f>IF($P109="○",VLOOKUP($C109&amp;"-"&amp;HJ$4,'05市民生活実感調査'!$A$3:$BC$218,COLUMN('05市民生活実感調査'!$AS:$AS),FALSE),"-")</f>
        <v>-</v>
      </c>
      <c r="HK109" s="878" t="str">
        <f>IF($Q109="○",VLOOKUP($C109&amp;"-"&amp;HK$4,'05市民生活実感調査'!$A$3:$BC$218,COLUMN('05市民生活実感調査'!$AS:$AS),FALSE),"-")</f>
        <v>-</v>
      </c>
      <c r="HL109" s="878" t="str">
        <f>IF($R109="○",VLOOKUP($C109&amp;"-"&amp;HL$4,'05市民生活実感調査'!$A$3:$BC$218,COLUMN('05市民生活実感調査'!$AS:$AS),FALSE),"-")</f>
        <v>-</v>
      </c>
      <c r="HM109" s="879" t="str">
        <f t="shared" si="489"/>
        <v>b</v>
      </c>
      <c r="HN109" s="877" t="str">
        <f t="shared" si="490"/>
        <v/>
      </c>
      <c r="HO109" s="878" t="str">
        <f t="shared" si="491"/>
        <v/>
      </c>
      <c r="HP109" s="878">
        <f t="shared" si="492"/>
        <v>3</v>
      </c>
      <c r="HQ109" s="878" t="str">
        <f t="shared" si="493"/>
        <v/>
      </c>
      <c r="HR109" s="878" t="str">
        <f t="shared" si="494"/>
        <v/>
      </c>
      <c r="HS109" s="878" t="str">
        <f t="shared" si="495"/>
        <v/>
      </c>
      <c r="HT109" s="878" t="str">
        <f t="shared" si="496"/>
        <v/>
      </c>
      <c r="HU109" s="878" t="str">
        <f t="shared" si="497"/>
        <v/>
      </c>
      <c r="HV109" s="840">
        <f t="shared" si="498"/>
        <v>0.75</v>
      </c>
      <c r="HW109" s="876" t="str">
        <f t="shared" si="499"/>
        <v>客観指標</v>
      </c>
      <c r="HX109" s="863" t="str">
        <f t="shared" si="500"/>
        <v>消防・救急施策については、市民にとって平常時には実感を得にくいものであることから、客観指標を重視する。</v>
      </c>
      <c r="HY109" s="877" t="str">
        <f>VLOOKUP(GJ109&amp;HM109&amp;HW109,プルダウン!$AC$2:$AD$71,2,FALSE)</f>
        <v>B</v>
      </c>
      <c r="HZ109" s="859" t="str">
        <f>VLOOKUP(HY109,プルダウン!$A$1:$B$6,2,FALSE)</f>
        <v>政策の目的がかなり達成されている</v>
      </c>
      <c r="IA109" s="860"/>
      <c r="IB109" s="859"/>
      <c r="IC109" s="889" t="str">
        <f>VLOOKUP($A109&amp;"-"&amp;IC$4,'04施策の客観指標'!$A$4:$AY$1029,COLUMN('04施策の客観指標'!$AW:$AW),FALSE)</f>
        <v>b</v>
      </c>
      <c r="ID109" s="878" t="str">
        <f>VLOOKUP($A109&amp;"-"&amp;ID$4,'04施策の客観指標'!$A$4:$AY$1029,COLUMN('04施策の客観指標'!$AW:$AW),FALSE)</f>
        <v>-</v>
      </c>
      <c r="IE109" s="878" t="str">
        <f>VLOOKUP($A109&amp;"-"&amp;IE$4,'04施策の客観指標'!$A$4:$AY$1029,COLUMN('04施策の客観指標'!$AW:$AW),FALSE)</f>
        <v>-</v>
      </c>
      <c r="IF109" s="878" t="str">
        <f>VLOOKUP($A109&amp;"-"&amp;IF$4,'04施策の客観指標'!$A$4:$AY$1029,COLUMN('04施策の客観指標'!$AW:$AW),FALSE)</f>
        <v>-</v>
      </c>
      <c r="IG109" s="878" t="str">
        <f>VLOOKUP($A109&amp;"-"&amp;IG$4,'04施策の客観指標'!$A$4:$AY$1029,COLUMN('04施策の客観指標'!$AW:$AW),FALSE)</f>
        <v>-</v>
      </c>
      <c r="IH109" s="878" t="str">
        <f>VLOOKUP($A109&amp;"-"&amp;IH$4,'04施策の客観指標'!$A$4:$AY$1029,COLUMN('04施策の客観指標'!$AW:$AW),FALSE)</f>
        <v>-</v>
      </c>
      <c r="II109" s="878" t="str">
        <f>VLOOKUP($A109&amp;"-"&amp;II$4,'04施策の客観指標'!$A$4:$AY$1029,COLUMN('04施策の客観指標'!$AW:$AW),FALSE)</f>
        <v>-</v>
      </c>
      <c r="IJ109" s="878" t="str">
        <f>VLOOKUP($A109&amp;"-"&amp;IJ$4,'04施策の客観指標'!$A$4:$AY$1029,COLUMN('04施策の客観指標'!$AW:$AW),FALSE)</f>
        <v>-</v>
      </c>
      <c r="IK109" s="878" t="str">
        <f>VLOOKUP($A109&amp;"-"&amp;IK$4,'04施策の客観指標'!$A$4:$AY$1029,COLUMN('04施策の客観指標'!$AW:$AW),FALSE)</f>
        <v>-</v>
      </c>
      <c r="IL109" s="879" t="str">
        <f t="shared" si="501"/>
        <v>b</v>
      </c>
      <c r="IM109" s="856">
        <f>IF(IC109="-","-",VLOOKUP($A109&amp;"-"&amp;IC$4,'04施策の客観指標'!$A$4:$AY$1029,COLUMN('04施策の客観指標'!$AY:$AY),FALSE))</f>
        <v>1</v>
      </c>
      <c r="IN109" s="856" t="str">
        <f>IF(ID109="-","-",VLOOKUP($A109&amp;"-"&amp;ID$4,'04施策の客観指標'!$A$4:$AY$1029,COLUMN('04施策の客観指標'!$AY:$AY),FALSE))</f>
        <v>-</v>
      </c>
      <c r="IO109" s="856" t="str">
        <f>IF(IE109="-","-",VLOOKUP($A109&amp;"-"&amp;IE$4,'04施策の客観指標'!$A$4:$AY$1029,COLUMN('04施策の客観指標'!$AY:$AY),FALSE))</f>
        <v>-</v>
      </c>
      <c r="IP109" s="856" t="str">
        <f>IF(IF109="-","-",VLOOKUP($A109&amp;"-"&amp;IF$4,'04施策の客観指標'!$A$4:$AY$1029,COLUMN('04施策の客観指標'!$AY:$AY),FALSE))</f>
        <v>-</v>
      </c>
      <c r="IQ109" s="856" t="str">
        <f>IF(IG109="-","-",VLOOKUP($A109&amp;"-"&amp;IG$4,'04施策の客観指標'!$A$4:$AY$1029,COLUMN('04施策の客観指標'!$AY:$AY),FALSE))</f>
        <v>-</v>
      </c>
      <c r="IR109" s="856" t="str">
        <f>IF(IH109="-","-",VLOOKUP($A109&amp;"-"&amp;IH$4,'04施策の客観指標'!$A$4:$AY$1029,COLUMN('04施策の客観指標'!$AY:$AY),FALSE))</f>
        <v>-</v>
      </c>
      <c r="IS109" s="856" t="str">
        <f>IF(II109="-","-",VLOOKUP($A109&amp;"-"&amp;II$4,'04施策の客観指標'!$A$4:$AY$1029,COLUMN('04施策の客観指標'!$AY:$AY),FALSE))</f>
        <v>-</v>
      </c>
      <c r="IT109" s="856" t="str">
        <f>IF(IJ109="-","-",VLOOKUP($A109&amp;"-"&amp;IJ$4,'04施策の客観指標'!$A$4:$AY$1029,COLUMN('04施策の客観指標'!$AY:$AY),FALSE))</f>
        <v>-</v>
      </c>
      <c r="IU109" s="856" t="str">
        <f>IF(IK109="-","-",VLOOKUP($A109&amp;"-"&amp;IK$4,'04施策の客観指標'!$A$4:$AY$1029,COLUMN('04施策の客観指標'!$AY:$AY),FALSE))</f>
        <v>-</v>
      </c>
      <c r="IV109" s="879">
        <f t="shared" si="502"/>
        <v>1</v>
      </c>
      <c r="IW109" s="877">
        <f t="shared" si="503"/>
        <v>3</v>
      </c>
      <c r="IX109" s="878" t="str">
        <f t="shared" si="504"/>
        <v/>
      </c>
      <c r="IY109" s="878" t="str">
        <f t="shared" si="505"/>
        <v/>
      </c>
      <c r="IZ109" s="878" t="str">
        <f t="shared" si="506"/>
        <v/>
      </c>
      <c r="JA109" s="878" t="str">
        <f t="shared" si="507"/>
        <v/>
      </c>
      <c r="JB109" s="878" t="str">
        <f t="shared" si="508"/>
        <v/>
      </c>
      <c r="JC109" s="878" t="str">
        <f t="shared" si="509"/>
        <v/>
      </c>
      <c r="JD109" s="878" t="str">
        <f t="shared" si="510"/>
        <v/>
      </c>
      <c r="JE109" s="878" t="str">
        <f t="shared" si="511"/>
        <v/>
      </c>
      <c r="JF109" s="855">
        <f t="shared" si="512"/>
        <v>0.75</v>
      </c>
      <c r="JG109" s="877" t="str">
        <f>IF($K109="○",VLOOKUP($C109&amp;"-"&amp;JG$4,'05市民生活実感調査'!$A$3:$BC$218,COLUMN('05市民生活実感調査'!$BC:$BC),FALSE),"-")</f>
        <v>-</v>
      </c>
      <c r="JH109" s="878" t="str">
        <f>IF($L109="○",VLOOKUP($C109&amp;"-"&amp;JH$4,'05市民生活実感調査'!$A$3:$BC$218,COLUMN('05市民生活実感調査'!$BC:$BC),FALSE),"-")</f>
        <v>-</v>
      </c>
      <c r="JI109" s="878" t="str">
        <f>IF($M109="○",VLOOKUP($C109&amp;"-"&amp;JI$4,'05市民生活実感調査'!$A$3:$BC$218,COLUMN('05市民生活実感調査'!$BC:$BC),FALSE),"-")</f>
        <v>b</v>
      </c>
      <c r="JJ109" s="878" t="str">
        <f>IF($N109="○",VLOOKUP($C109&amp;"-"&amp;JJ$4,'05市民生活実感調査'!$A$3:$BC$218,COLUMN('05市民生活実感調査'!$BC:$BC),FALSE),"-")</f>
        <v>-</v>
      </c>
      <c r="JK109" s="878" t="str">
        <f>IF($O109="○",VLOOKUP($C109&amp;"-"&amp;JK$4,'05市民生活実感調査'!$A$3:$BC$218,COLUMN('05市民生活実感調査'!$BC:$BC),FALSE),"-")</f>
        <v>-</v>
      </c>
      <c r="JL109" s="878" t="str">
        <f>IF($P109="○",VLOOKUP($C109&amp;"-"&amp;JL$4,'05市民生活実感調査'!$A$3:$BC$218,COLUMN('05市民生活実感調査'!$BC:$BC),FALSE),"-")</f>
        <v>-</v>
      </c>
      <c r="JM109" s="878" t="str">
        <f>IF($Q109="○",VLOOKUP($C109&amp;"-"&amp;JM$4,'05市民生活実感調査'!$A$3:$BC$218,COLUMN('05市民生活実感調査'!$BC:$BC),FALSE),"-")</f>
        <v>-</v>
      </c>
      <c r="JN109" s="878" t="str">
        <f>IF($R109="○",VLOOKUP($C109&amp;"-"&amp;JN$4,'05市民生活実感調査'!$A$3:$BC$218,COLUMN('05市民生活実感調査'!$BC:$BC),FALSE),"-")</f>
        <v>-</v>
      </c>
      <c r="JO109" s="879" t="str">
        <f t="shared" si="513"/>
        <v>b</v>
      </c>
      <c r="JP109" s="877" t="str">
        <f t="shared" si="514"/>
        <v/>
      </c>
      <c r="JQ109" s="878" t="str">
        <f t="shared" si="515"/>
        <v/>
      </c>
      <c r="JR109" s="878">
        <f t="shared" si="516"/>
        <v>3</v>
      </c>
      <c r="JS109" s="878" t="str">
        <f t="shared" si="517"/>
        <v/>
      </c>
      <c r="JT109" s="878" t="str">
        <f t="shared" si="518"/>
        <v/>
      </c>
      <c r="JU109" s="878" t="str">
        <f t="shared" si="519"/>
        <v/>
      </c>
      <c r="JV109" s="878" t="str">
        <f t="shared" si="520"/>
        <v/>
      </c>
      <c r="JW109" s="878" t="str">
        <f t="shared" si="521"/>
        <v/>
      </c>
      <c r="JX109" s="840">
        <f t="shared" si="522"/>
        <v>0.75</v>
      </c>
      <c r="JY109" s="876" t="str">
        <f t="shared" si="405"/>
        <v>客観指標</v>
      </c>
      <c r="JZ109" s="863" t="str">
        <f t="shared" si="523"/>
        <v>消防・救急施策については、市民にとって平常時には実感を得にくいものであることから、客観指標を重視する。</v>
      </c>
      <c r="KA109" s="877" t="str">
        <f>VLOOKUP(IL109&amp;JO109&amp;JY109,プルダウン!$AC$2:$AD$71,2,FALSE)</f>
        <v>B</v>
      </c>
      <c r="KB109" s="859" t="str">
        <f>VLOOKUP(KA109,プルダウン!$A$1:$B$6,2,FALSE)</f>
        <v>政策の目的がかなり達成されている</v>
      </c>
      <c r="KC109" s="860"/>
      <c r="KD109" s="859"/>
      <c r="KE109" s="883" t="str">
        <f>VLOOKUP($A109&amp;"-"&amp;KE$4,'04施策の客観指標'!$A$4:$AY$1029,COLUMN('04施策の客観指標'!$AX:$AX),FALSE)</f>
        <v>b</v>
      </c>
      <c r="KF109" s="813" t="str">
        <f>VLOOKUP($A109&amp;"-"&amp;KF$4,'04施策の客観指標'!$A$4:$AY$1029,COLUMN('04施策の客観指標'!$AX:$AX),FALSE)</f>
        <v>-</v>
      </c>
      <c r="KG109" s="813" t="str">
        <f>VLOOKUP($A109&amp;"-"&amp;KG$4,'04施策の客観指標'!$A$4:$AY$1029,COLUMN('04施策の客観指標'!$AX:$AX),FALSE)</f>
        <v>-</v>
      </c>
      <c r="KH109" s="813" t="str">
        <f>VLOOKUP($A109&amp;"-"&amp;KH$4,'04施策の客観指標'!$A$4:$AY$1029,COLUMN('04施策の客観指標'!$AX:$AX),FALSE)</f>
        <v>-</v>
      </c>
      <c r="KI109" s="813" t="str">
        <f>VLOOKUP($A109&amp;"-"&amp;KI$4,'04施策の客観指標'!$A$4:$AY$1029,COLUMN('04施策の客観指標'!$AX:$AX),FALSE)</f>
        <v>-</v>
      </c>
      <c r="KJ109" s="813" t="str">
        <f>VLOOKUP($A109&amp;"-"&amp;KJ$4,'04施策の客観指標'!$A$4:$AY$1029,COLUMN('04施策の客観指標'!$AX:$AX),FALSE)</f>
        <v>-</v>
      </c>
      <c r="KK109" s="813" t="str">
        <f>VLOOKUP($A109&amp;"-"&amp;KK$4,'04施策の客観指標'!$A$4:$AY$1029,COLUMN('04施策の客観指標'!$AX:$AX),FALSE)</f>
        <v>-</v>
      </c>
      <c r="KL109" s="813" t="str">
        <f>VLOOKUP($A109&amp;"-"&amp;KL$4,'04施策の客観指標'!$A$4:$AY$1029,COLUMN('04施策の客観指標'!$AX:$AX),FALSE)</f>
        <v>-</v>
      </c>
      <c r="KM109" s="813" t="str">
        <f>VLOOKUP($A109&amp;"-"&amp;KM$4,'04施策の客観指標'!$A$4:$AY$1029,COLUMN('04施策の客観指標'!$AX:$AX),FALSE)</f>
        <v>-</v>
      </c>
      <c r="KN109" s="814" t="str">
        <f t="shared" si="381"/>
        <v>b</v>
      </c>
      <c r="KO109" s="423">
        <f>IF(KE109="-","-",VLOOKUP($A109&amp;"-"&amp;KE$4,'04施策の客観指標'!$A$4:$AY$1029,COLUMN('04施策の客観指標'!$AY:$AY),FALSE))</f>
        <v>1</v>
      </c>
      <c r="KP109" s="423" t="str">
        <f>IF(KF109="-","-",VLOOKUP($A109&amp;"-"&amp;KF$4,'04施策の客観指標'!$A$4:$AY$1029,COLUMN('04施策の客観指標'!$AY:$AY),FALSE))</f>
        <v>-</v>
      </c>
      <c r="KQ109" s="423" t="str">
        <f>IF(KG109="-","-",VLOOKUP($A109&amp;"-"&amp;KG$4,'04施策の客観指標'!$A$4:$AY$1029,COLUMN('04施策の客観指標'!$AY:$AY),FALSE))</f>
        <v>-</v>
      </c>
      <c r="KR109" s="423" t="str">
        <f>IF(KH109="-","-",VLOOKUP($A109&amp;"-"&amp;KH$4,'04施策の客観指標'!$A$4:$AY$1029,COLUMN('04施策の客観指標'!$AY:$AY),FALSE))</f>
        <v>-</v>
      </c>
      <c r="KS109" s="423" t="str">
        <f>IF(KI109="-","-",VLOOKUP($A109&amp;"-"&amp;KI$4,'04施策の客観指標'!$A$4:$AY$1029,COLUMN('04施策の客観指標'!$AY:$AY),FALSE))</f>
        <v>-</v>
      </c>
      <c r="KT109" s="423" t="str">
        <f>IF(KJ109="-","-",VLOOKUP($A109&amp;"-"&amp;KJ$4,'04施策の客観指標'!$A$4:$AY$1029,COLUMN('04施策の客観指標'!$AY:$AY),FALSE))</f>
        <v>-</v>
      </c>
      <c r="KU109" s="423" t="str">
        <f>IF(KK109="-","-",VLOOKUP($A109&amp;"-"&amp;KK$4,'04施策の客観指標'!$A$4:$AY$1029,COLUMN('04施策の客観指標'!$AY:$AY),FALSE))</f>
        <v>-</v>
      </c>
      <c r="KV109" s="423" t="str">
        <f>IF(KL109="-","-",VLOOKUP($A109&amp;"-"&amp;KL$4,'04施策の客観指標'!$A$4:$AY$1029,COLUMN('04施策の客観指標'!$AY:$AY),FALSE))</f>
        <v>-</v>
      </c>
      <c r="KW109" s="423" t="str">
        <f>IF(KM109="-","-",VLOOKUP($A109&amp;"-"&amp;KM$4,'04施策の客観指標'!$A$4:$AY$1029,COLUMN('04施策の客観指標'!$AY:$AY),FALSE))</f>
        <v>-</v>
      </c>
      <c r="KX109" s="234">
        <f t="shared" si="382"/>
        <v>1</v>
      </c>
      <c r="KY109" s="237">
        <f t="shared" si="383"/>
        <v>3</v>
      </c>
      <c r="KZ109" s="187" t="str">
        <f t="shared" si="384"/>
        <v/>
      </c>
      <c r="LA109" s="187" t="str">
        <f t="shared" si="385"/>
        <v/>
      </c>
      <c r="LB109" s="187" t="str">
        <f t="shared" si="386"/>
        <v/>
      </c>
      <c r="LC109" s="187" t="str">
        <f t="shared" si="387"/>
        <v/>
      </c>
      <c r="LD109" s="187" t="str">
        <f t="shared" si="388"/>
        <v/>
      </c>
      <c r="LE109" s="187" t="str">
        <f t="shared" si="389"/>
        <v/>
      </c>
      <c r="LF109" s="187" t="str">
        <f t="shared" si="390"/>
        <v/>
      </c>
      <c r="LG109" s="187" t="str">
        <f t="shared" si="391"/>
        <v/>
      </c>
      <c r="LH109" s="240">
        <f t="shared" si="392"/>
        <v>0.75</v>
      </c>
      <c r="LI109" s="820" t="str">
        <f>IF($K109="○",VLOOKUP($C109&amp;"-"&amp;LI$4,'05市民生活実感調査'!$A$3:$BM$218,COLUMN('05市民生活実感調査'!$BM:$BM),FALSE),"-")</f>
        <v>-</v>
      </c>
      <c r="LJ109" s="821" t="str">
        <f>IF($L109="○",VLOOKUP($C109&amp;"-"&amp;LJ$4,'05市民生活実感調査'!$A$3:$BM$218,COLUMN('05市民生活実感調査'!$BM:$BM),FALSE),"-")</f>
        <v>-</v>
      </c>
      <c r="LK109" s="821" t="str">
        <f>IF($M109="○",VLOOKUP($C109&amp;"-"&amp;LK$4,'05市民生活実感調査'!$A$3:$BM$218,COLUMN('05市民生活実感調査'!$BM:$BM),FALSE),"-")</f>
        <v>b</v>
      </c>
      <c r="LL109" s="821" t="str">
        <f>IF($N109="○",VLOOKUP($C109&amp;"-"&amp;LL$4,'05市民生活実感調査'!$A$3:$BM$218,COLUMN('05市民生活実感調査'!$BM:$BM),FALSE),"-")</f>
        <v>-</v>
      </c>
      <c r="LM109" s="821" t="str">
        <f>IF($O109="○",VLOOKUP($C109&amp;"-"&amp;LM$4,'05市民生活実感調査'!$A$3:$BM$218,COLUMN('05市民生活実感調査'!$BM:$BM),FALSE),"-")</f>
        <v>-</v>
      </c>
      <c r="LN109" s="821" t="str">
        <f>IF($P109="○",VLOOKUP($C109&amp;"-"&amp;LN$4,'05市民生活実感調査'!$A$3:$BM$218,COLUMN('05市民生活実感調査'!$BM:$BM),FALSE),"-")</f>
        <v>-</v>
      </c>
      <c r="LO109" s="821" t="str">
        <f>IF($Q109="○",VLOOKUP($C109&amp;"-"&amp;LO$4,'05市民生活実感調査'!$A$3:$BM$218,COLUMN('05市民生活実感調査'!$BM:$BM),FALSE),"-")</f>
        <v>-</v>
      </c>
      <c r="LP109" s="821" t="str">
        <f>IF($R109="○",VLOOKUP($C109&amp;"-"&amp;LP$4,'05市民生活実感調査'!$A$3:$BM$218,COLUMN('05市民生活実感調査'!$BM:$BM),FALSE),"-")</f>
        <v>-</v>
      </c>
      <c r="LQ109" s="822" t="str">
        <f t="shared" si="393"/>
        <v>b</v>
      </c>
      <c r="LR109" s="237" t="str">
        <f t="shared" si="394"/>
        <v/>
      </c>
      <c r="LS109" s="187" t="str">
        <f t="shared" si="395"/>
        <v/>
      </c>
      <c r="LT109" s="187">
        <f t="shared" si="396"/>
        <v>3</v>
      </c>
      <c r="LU109" s="187" t="str">
        <f t="shared" si="397"/>
        <v/>
      </c>
      <c r="LV109" s="187" t="str">
        <f t="shared" si="398"/>
        <v/>
      </c>
      <c r="LW109" s="187" t="str">
        <f t="shared" si="399"/>
        <v/>
      </c>
      <c r="LX109" s="187" t="str">
        <f t="shared" si="400"/>
        <v/>
      </c>
      <c r="LY109" s="187" t="str">
        <f t="shared" si="401"/>
        <v/>
      </c>
      <c r="LZ109" s="422">
        <f t="shared" si="402"/>
        <v>0.75</v>
      </c>
      <c r="MA109" s="103" t="str">
        <f t="shared" si="406"/>
        <v>客観指標</v>
      </c>
      <c r="MB109" s="104" t="str">
        <f t="shared" si="403"/>
        <v>消防・救急施策については、市民にとって平常時には実感を得にくいものであることから、客観指標を重視する。</v>
      </c>
      <c r="MC109" s="823" t="str">
        <f>VLOOKUP(KN109&amp;LQ109&amp;MA109,プルダウン!$AC$2:$AD$71,2,FALSE)</f>
        <v>B</v>
      </c>
      <c r="MD109" s="824" t="str">
        <f>VLOOKUP(MC109,プルダウン!$A$1:$B$6,2,FALSE)</f>
        <v>政策の目的がかなり達成されている</v>
      </c>
      <c r="ME109" s="91"/>
      <c r="MF109" s="190"/>
    </row>
    <row r="110" spans="1:344" ht="198.75" customHeight="1">
      <c r="A110" s="231">
        <v>2603</v>
      </c>
      <c r="B110" s="104" t="s">
        <v>262</v>
      </c>
      <c r="C110" s="237">
        <f t="shared" si="407"/>
        <v>26</v>
      </c>
      <c r="D110" s="190" t="str">
        <f>IFERROR(VLOOKUP(C110,プルダウン!$L$2:$M$28,2,FALSE),"-")</f>
        <v>消防・救急</v>
      </c>
      <c r="E110" s="104"/>
      <c r="F110" s="91" t="s">
        <v>1418</v>
      </c>
      <c r="G110" s="117" t="s">
        <v>1850</v>
      </c>
      <c r="H110" s="91"/>
      <c r="I110" s="117"/>
      <c r="J110" s="104"/>
      <c r="K110" s="420" t="s">
        <v>83</v>
      </c>
      <c r="L110" s="421" t="s">
        <v>83</v>
      </c>
      <c r="M110" s="421" t="s">
        <v>83</v>
      </c>
      <c r="N110" s="421" t="s">
        <v>383</v>
      </c>
      <c r="O110" s="421" t="s">
        <v>83</v>
      </c>
      <c r="P110" s="421" t="s">
        <v>83</v>
      </c>
      <c r="Q110" s="421" t="s">
        <v>83</v>
      </c>
      <c r="R110" s="422" t="s">
        <v>83</v>
      </c>
      <c r="S110" s="877" t="str">
        <f>VLOOKUP($A110&amp;"-"&amp;S$4,'04施策の客観指標'!$A$4:$AY$1029,COLUMN('04施策の客観指標'!$AS:$AS),FALSE)</f>
        <v>b</v>
      </c>
      <c r="T110" s="878" t="str">
        <f>VLOOKUP($A110&amp;"-"&amp;T$4,'04施策の客観指標'!$A$4:$AY$1029,COLUMN('04施策の客観指標'!$AS:$AS),FALSE)</f>
        <v>-</v>
      </c>
      <c r="U110" s="878" t="str">
        <f>VLOOKUP($A110&amp;"-"&amp;U$4,'04施策の客観指標'!$A$4:$AY$1029,COLUMN('04施策の客観指標'!$AS:$AS),FALSE)</f>
        <v>-</v>
      </c>
      <c r="V110" s="878" t="str">
        <f>VLOOKUP($A110&amp;"-"&amp;V$4,'04施策の客観指標'!$A$4:$AY$1029,COLUMN('04施策の客観指標'!$AS:$AS),FALSE)</f>
        <v>-</v>
      </c>
      <c r="W110" s="878" t="str">
        <f>VLOOKUP($A110&amp;"-"&amp;W$4,'04施策の客観指標'!$A$4:$AY$1029,COLUMN('04施策の客観指標'!$AS:$AS),FALSE)</f>
        <v>-</v>
      </c>
      <c r="X110" s="878" t="str">
        <f>VLOOKUP($A110&amp;"-"&amp;X$4,'04施策の客観指標'!$A$4:$AY$1029,COLUMN('04施策の客観指標'!$AS:$AS),FALSE)</f>
        <v>-</v>
      </c>
      <c r="Y110" s="878" t="str">
        <f>VLOOKUP($A110&amp;"-"&amp;Y$4,'04施策の客観指標'!$A$4:$AY$1029,COLUMN('04施策の客観指標'!$AS:$AS),FALSE)</f>
        <v>-</v>
      </c>
      <c r="Z110" s="878" t="str">
        <f>VLOOKUP($A110&amp;"-"&amp;Z$4,'04施策の客観指標'!$A$4:$AY$1029,COLUMN('04施策の客観指標'!$AS:$AS),FALSE)</f>
        <v>-</v>
      </c>
      <c r="AA110" s="852" t="str">
        <f>VLOOKUP($A110&amp;"-"&amp;AA$4,'04施策の客観指標'!$A$4:$AY$1029,COLUMN('04施策の客観指標'!$AS:$AS),FALSE)</f>
        <v>-</v>
      </c>
      <c r="AB110" s="876" t="str">
        <f t="shared" si="408"/>
        <v>b</v>
      </c>
      <c r="AC110" s="856">
        <v>1</v>
      </c>
      <c r="AD110" s="878" t="s">
        <v>83</v>
      </c>
      <c r="AE110" s="878" t="s">
        <v>83</v>
      </c>
      <c r="AF110" s="878" t="s">
        <v>83</v>
      </c>
      <c r="AG110" s="878" t="s">
        <v>83</v>
      </c>
      <c r="AH110" s="878" t="s">
        <v>83</v>
      </c>
      <c r="AI110" s="878" t="s">
        <v>83</v>
      </c>
      <c r="AJ110" s="878" t="s">
        <v>83</v>
      </c>
      <c r="AK110" s="878" t="s">
        <v>83</v>
      </c>
      <c r="AL110" s="879">
        <f t="shared" si="409"/>
        <v>1</v>
      </c>
      <c r="AM110" s="877">
        <f t="shared" si="410"/>
        <v>3</v>
      </c>
      <c r="AN110" s="878" t="str">
        <f t="shared" si="411"/>
        <v/>
      </c>
      <c r="AO110" s="878" t="str">
        <f t="shared" si="412"/>
        <v/>
      </c>
      <c r="AP110" s="878" t="str">
        <f t="shared" si="413"/>
        <v/>
      </c>
      <c r="AQ110" s="878" t="str">
        <f t="shared" si="414"/>
        <v/>
      </c>
      <c r="AR110" s="878" t="str">
        <f t="shared" si="415"/>
        <v/>
      </c>
      <c r="AS110" s="878" t="str">
        <f t="shared" si="416"/>
        <v/>
      </c>
      <c r="AT110" s="878" t="str">
        <f t="shared" si="417"/>
        <v/>
      </c>
      <c r="AU110" s="852" t="str">
        <f t="shared" si="418"/>
        <v/>
      </c>
      <c r="AV110" s="855">
        <f t="shared" si="419"/>
        <v>0.75</v>
      </c>
      <c r="AW110" s="856" t="str">
        <f>IF($K110="○",VLOOKUP($C110&amp;"-"&amp;AW$4,'05市民生活実感調査'!$A$3:$BC$218,COLUMN('05市民生活実感調査'!$O:$O),FALSE),"-")</f>
        <v>-</v>
      </c>
      <c r="AX110" s="878" t="str">
        <f>IF($L110="○",VLOOKUP($C110&amp;"-"&amp;AX$4,'05市民生活実感調査'!$A$3:$BC$218,COLUMN('05市民生活実感調査'!$O:$O),FALSE),"-")</f>
        <v>-</v>
      </c>
      <c r="AY110" s="878" t="str">
        <f>IF($M110="○",VLOOKUP($C110&amp;"-"&amp;AY$4,'05市民生活実感調査'!$A$3:$BC$218,COLUMN('05市民生活実感調査'!$O:$O),FALSE),"-")</f>
        <v>-</v>
      </c>
      <c r="AZ110" s="878" t="str">
        <f>IF($N110="○",VLOOKUP($C110&amp;"-"&amp;AZ$4,'05市民生活実感調査'!$A$3:$BC$218,COLUMN('05市民生活実感調査'!$O:$O),FALSE),"-")</f>
        <v>b</v>
      </c>
      <c r="BA110" s="878" t="str">
        <f>IF($O110="○",VLOOKUP($C110&amp;"-"&amp;BA$4,'05市民生活実感調査'!$A$3:$BC$218,COLUMN('05市民生活実感調査'!$O:$O),FALSE),"-")</f>
        <v>-</v>
      </c>
      <c r="BB110" s="878" t="str">
        <f>IF($P110="○",VLOOKUP($C110&amp;"-"&amp;BB$4,'05市民生活実感調査'!$A$3:$BC$218,COLUMN('05市民生活実感調査'!$O:$O),FALSE),"-")</f>
        <v>-</v>
      </c>
      <c r="BC110" s="878" t="str">
        <f>IF($Q110="○",VLOOKUP($C110&amp;"-"&amp;BC$4,'05市民生活実感調査'!$A$3:$BC$218,COLUMN('05市民生活実感調査'!$O:$O),FALSE),"-")</f>
        <v>-</v>
      </c>
      <c r="BD110" s="878" t="str">
        <f>IF($R110="○",VLOOKUP($C110&amp;"-"&amp;BD$4,'05市民生活実感調査'!$A$3:$BC$218,COLUMN('05市民生活実感調査'!$O:$O),FALSE),"-")</f>
        <v>-</v>
      </c>
      <c r="BE110" s="879" t="str">
        <f t="shared" si="420"/>
        <v>b</v>
      </c>
      <c r="BF110" s="877" t="str">
        <f t="shared" si="421"/>
        <v/>
      </c>
      <c r="BG110" s="878" t="str">
        <f t="shared" si="422"/>
        <v/>
      </c>
      <c r="BH110" s="878" t="str">
        <f t="shared" si="423"/>
        <v/>
      </c>
      <c r="BI110" s="878">
        <f t="shared" si="424"/>
        <v>3</v>
      </c>
      <c r="BJ110" s="878" t="str">
        <f t="shared" si="425"/>
        <v/>
      </c>
      <c r="BK110" s="878" t="str">
        <f t="shared" si="426"/>
        <v/>
      </c>
      <c r="BL110" s="878" t="str">
        <f t="shared" si="427"/>
        <v/>
      </c>
      <c r="BM110" s="878" t="str">
        <f t="shared" si="428"/>
        <v/>
      </c>
      <c r="BN110" s="840">
        <f t="shared" si="429"/>
        <v>0.75</v>
      </c>
      <c r="BO110" s="880" t="s">
        <v>122</v>
      </c>
      <c r="BP110" s="863" t="s">
        <v>1953</v>
      </c>
      <c r="BQ110" s="877" t="s">
        <v>313</v>
      </c>
      <c r="BR110" s="887" t="str">
        <f>VLOOKUP(BQ110,プルダウン!$A$1:$B$6,2,FALSE)</f>
        <v>政策の目的がかなり達成されている</v>
      </c>
      <c r="BS110" s="860"/>
      <c r="BT110" s="887"/>
      <c r="BU110" s="863" t="s">
        <v>1460</v>
      </c>
      <c r="BV110" s="891" t="s">
        <v>1753</v>
      </c>
      <c r="BW110" s="889" t="str">
        <f>VLOOKUP($A110&amp;"-"&amp;BW$4,'04施策の客観指標'!$A$4:$AY$1029,COLUMN('04施策の客観指標'!$AT:$AT),FALSE)</f>
        <v>b</v>
      </c>
      <c r="BX110" s="878" t="str">
        <f>VLOOKUP($A110&amp;"-"&amp;BX$4,'04施策の客観指標'!$A$4:$AY$1029,COLUMN('04施策の客観指標'!$AT:$AT),FALSE)</f>
        <v>-</v>
      </c>
      <c r="BY110" s="878" t="str">
        <f>VLOOKUP($A110&amp;"-"&amp;BY$4,'04施策の客観指標'!$A$4:$AY$1029,COLUMN('04施策の客観指標'!$AT:$AT),FALSE)</f>
        <v>-</v>
      </c>
      <c r="BZ110" s="878" t="str">
        <f>VLOOKUP($A110&amp;"-"&amp;BZ$4,'04施策の客観指標'!$A$4:$AY$1029,COLUMN('04施策の客観指標'!$AT:$AT),FALSE)</f>
        <v>-</v>
      </c>
      <c r="CA110" s="878" t="str">
        <f>VLOOKUP($A110&amp;"-"&amp;CA$4,'04施策の客観指標'!$A$4:$AY$1029,COLUMN('04施策の客観指標'!$AT:$AT),FALSE)</f>
        <v>-</v>
      </c>
      <c r="CB110" s="878" t="str">
        <f>VLOOKUP($A110&amp;"-"&amp;CB$4,'04施策の客観指標'!$A$4:$AY$1029,COLUMN('04施策の客観指標'!$AT:$AT),FALSE)</f>
        <v>-</v>
      </c>
      <c r="CC110" s="878" t="str">
        <f>VLOOKUP($A110&amp;"-"&amp;CC$4,'04施策の客観指標'!$A$4:$AY$1029,COLUMN('04施策の客観指標'!$AT:$AT),FALSE)</f>
        <v>-</v>
      </c>
      <c r="CD110" s="878" t="str">
        <f>VLOOKUP($A110&amp;"-"&amp;CD$4,'04施策の客観指標'!$A$4:$AY$1029,COLUMN('04施策の客観指標'!$AT:$AT),FALSE)</f>
        <v>-</v>
      </c>
      <c r="CE110" s="852" t="str">
        <f>VLOOKUP($A110&amp;"-"&amp;CE$4,'04施策の客観指標'!$A$4:$AY$1029,COLUMN('04施策の客観指標'!$AT:$AT),FALSE)</f>
        <v>-</v>
      </c>
      <c r="CF110" s="879" t="str">
        <f t="shared" si="430"/>
        <v>b</v>
      </c>
      <c r="CG110" s="856">
        <f>IF(BW110="-","-",VLOOKUP($A110&amp;"-"&amp;BW$4,'04施策の客観指標'!$A$4:$AY$1029,COLUMN('04施策の客観指標'!$AY:$AY),FALSE))</f>
        <v>1</v>
      </c>
      <c r="CH110" s="856" t="str">
        <f>IF(BX110="-","-",VLOOKUP($A110&amp;"-"&amp;BX$4,'04施策の客観指標'!$A$4:$AY$1029,COLUMN('04施策の客観指標'!$AY:$AY),FALSE))</f>
        <v>-</v>
      </c>
      <c r="CI110" s="856" t="str">
        <f>IF(BY110="-","-",VLOOKUP($A110&amp;"-"&amp;BY$4,'04施策の客観指標'!$A$4:$AY$1029,COLUMN('04施策の客観指標'!$AY:$AY),FALSE))</f>
        <v>-</v>
      </c>
      <c r="CJ110" s="856" t="str">
        <f>IF(BZ110="-","-",VLOOKUP($A110&amp;"-"&amp;BZ$4,'04施策の客観指標'!$A$4:$AY$1029,COLUMN('04施策の客観指標'!$AY:$AY),FALSE))</f>
        <v>-</v>
      </c>
      <c r="CK110" s="856" t="str">
        <f>IF(CA110="-","-",VLOOKUP($A110&amp;"-"&amp;CA$4,'04施策の客観指標'!$A$4:$AY$1029,COLUMN('04施策の客観指標'!$AY:$AY),FALSE))</f>
        <v>-</v>
      </c>
      <c r="CL110" s="856" t="str">
        <f>IF(CB110="-","-",VLOOKUP($A110&amp;"-"&amp;CB$4,'04施策の客観指標'!$A$4:$AY$1029,COLUMN('04施策の客観指標'!$AY:$AY),FALSE))</f>
        <v>-</v>
      </c>
      <c r="CM110" s="856" t="str">
        <f>IF(CC110="-","-",VLOOKUP($A110&amp;"-"&amp;CC$4,'04施策の客観指標'!$A$4:$AY$1029,COLUMN('04施策の客観指標'!$AY:$AY),FALSE))</f>
        <v>-</v>
      </c>
      <c r="CN110" s="856" t="str">
        <f>IF(CD110="-","-",VLOOKUP($A110&amp;"-"&amp;CD$4,'04施策の客観指標'!$A$4:$AY$1029,COLUMN('04施策の客観指標'!$AY:$AY),FALSE))</f>
        <v>-</v>
      </c>
      <c r="CO110" s="856" t="str">
        <f>IF(CE110="-","-",VLOOKUP($A110&amp;"-"&amp;CE$4,'04施策の客観指標'!$A$4:$AY$1029,COLUMN('04施策の客観指標'!$AY:$AY),FALSE))</f>
        <v>-</v>
      </c>
      <c r="CP110" s="879">
        <f t="shared" si="431"/>
        <v>1</v>
      </c>
      <c r="CQ110" s="877">
        <f t="shared" si="432"/>
        <v>3</v>
      </c>
      <c r="CR110" s="878" t="str">
        <f t="shared" si="433"/>
        <v/>
      </c>
      <c r="CS110" s="878" t="str">
        <f t="shared" si="434"/>
        <v/>
      </c>
      <c r="CT110" s="878" t="str">
        <f t="shared" si="435"/>
        <v/>
      </c>
      <c r="CU110" s="878" t="str">
        <f t="shared" si="436"/>
        <v/>
      </c>
      <c r="CV110" s="878" t="str">
        <f t="shared" si="437"/>
        <v/>
      </c>
      <c r="CW110" s="878" t="str">
        <f t="shared" si="438"/>
        <v/>
      </c>
      <c r="CX110" s="878" t="str">
        <f t="shared" si="439"/>
        <v/>
      </c>
      <c r="CY110" s="878" t="str">
        <f t="shared" si="440"/>
        <v/>
      </c>
      <c r="CZ110" s="855">
        <f t="shared" si="441"/>
        <v>0.75</v>
      </c>
      <c r="DA110" s="877" t="str">
        <f>IF($K110="○",VLOOKUP($C110&amp;"-"&amp;DA$4,'05市民生活実感調査'!$A$3:$BC$218,COLUMN('05市民生活実感調査'!$Y:$Y),FALSE),"-")</f>
        <v>-</v>
      </c>
      <c r="DB110" s="878" t="str">
        <f>IF($L110="○",VLOOKUP($C110&amp;"-"&amp;DB$4,'05市民生活実感調査'!$A$3:$BC$218,COLUMN('05市民生活実感調査'!$Y:$Y),FALSE),"-")</f>
        <v>-</v>
      </c>
      <c r="DC110" s="878" t="str">
        <f>IF($M110="○",VLOOKUP($C110&amp;"-"&amp;DC$4,'05市民生活実感調査'!$A$3:$BC$218,COLUMN('05市民生活実感調査'!$Y:$Y),FALSE),"-")</f>
        <v>-</v>
      </c>
      <c r="DD110" s="878" t="str">
        <f>IF($N110="○",VLOOKUP($C110&amp;"-"&amp;DD$4,'05市民生活実感調査'!$A$3:$BC$218,COLUMN('05市民生活実感調査'!$Y:$Y),FALSE),"-")</f>
        <v>c</v>
      </c>
      <c r="DE110" s="878" t="str">
        <f>IF($O110="○",VLOOKUP($C110&amp;"-"&amp;DE$4,'05市民生活実感調査'!$A$3:$BC$218,COLUMN('05市民生活実感調査'!$Y:$Y),FALSE),"-")</f>
        <v>-</v>
      </c>
      <c r="DF110" s="878" t="str">
        <f>IF($P110="○",VLOOKUP($C110&amp;"-"&amp;DF$4,'05市民生活実感調査'!$A$3:$BC$218,COLUMN('05市民生活実感調査'!$Y:$Y),FALSE),"-")</f>
        <v>-</v>
      </c>
      <c r="DG110" s="878" t="str">
        <f>IF($Q110="○",VLOOKUP($C110&amp;"-"&amp;DG$4,'05市民生活実感調査'!$A$3:$BC$218,COLUMN('05市民生活実感調査'!$Y:$Y),FALSE),"-")</f>
        <v>-</v>
      </c>
      <c r="DH110" s="878" t="str">
        <f>IF($R110="○",VLOOKUP($C110&amp;"-"&amp;DH$4,'05市民生活実感調査'!$A$3:$BC$218,COLUMN('05市民生活実感調査'!$Y:$Y),FALSE),"-")</f>
        <v>-</v>
      </c>
      <c r="DI110" s="879" t="str">
        <f t="shared" si="442"/>
        <v>c</v>
      </c>
      <c r="DJ110" s="877" t="str">
        <f t="shared" si="443"/>
        <v/>
      </c>
      <c r="DK110" s="878" t="str">
        <f t="shared" si="444"/>
        <v/>
      </c>
      <c r="DL110" s="878" t="str">
        <f t="shared" si="445"/>
        <v/>
      </c>
      <c r="DM110" s="878">
        <f t="shared" si="446"/>
        <v>2</v>
      </c>
      <c r="DN110" s="878" t="str">
        <f t="shared" si="524"/>
        <v/>
      </c>
      <c r="DO110" s="878" t="str">
        <f t="shared" si="447"/>
        <v/>
      </c>
      <c r="DP110" s="878" t="str">
        <f t="shared" si="448"/>
        <v/>
      </c>
      <c r="DQ110" s="878" t="str">
        <f t="shared" si="449"/>
        <v/>
      </c>
      <c r="DR110" s="840">
        <f t="shared" si="450"/>
        <v>0.5</v>
      </c>
      <c r="DS110" s="876" t="str">
        <f t="shared" si="451"/>
        <v>客観指標</v>
      </c>
      <c r="DT110" s="863" t="str">
        <f t="shared" si="452"/>
        <v>消防・救急施策については、市民にとって平常時には実感を得にくいものであることから、客観指標を重視する。</v>
      </c>
      <c r="DU110" s="877" t="str">
        <f>VLOOKUP(CF110&amp;DI110&amp;DS110,プルダウン!$AC$2:$AD$71,2,FALSE)</f>
        <v>B</v>
      </c>
      <c r="DV110" s="859" t="str">
        <f>VLOOKUP(DU110,プルダウン!$A$1:$B$6,2,FALSE)</f>
        <v>政策の目的がかなり達成されている</v>
      </c>
      <c r="DW110" s="860"/>
      <c r="DX110" s="859"/>
      <c r="DY110" s="889" t="str">
        <f>VLOOKUP($A110&amp;"-"&amp;DY$4,'04施策の客観指標'!$A$4:$AY$1029,COLUMN('04施策の客観指標'!$AU:$AU),FALSE)</f>
        <v>b</v>
      </c>
      <c r="DZ110" s="878" t="str">
        <f>VLOOKUP($A110&amp;"-"&amp;DZ$4,'04施策の客観指標'!$A$4:$AY$1029,COLUMN('04施策の客観指標'!$AU:$AU),FALSE)</f>
        <v>-</v>
      </c>
      <c r="EA110" s="878" t="str">
        <f>VLOOKUP($A110&amp;"-"&amp;EA$4,'04施策の客観指標'!$A$4:$AY$1029,COLUMN('04施策の客観指標'!$AU:$AU),FALSE)</f>
        <v>-</v>
      </c>
      <c r="EB110" s="878" t="str">
        <f>VLOOKUP($A110&amp;"-"&amp;EB$4,'04施策の客観指標'!$A$4:$AY$1029,COLUMN('04施策の客観指標'!$AU:$AU),FALSE)</f>
        <v>-</v>
      </c>
      <c r="EC110" s="878" t="str">
        <f>VLOOKUP($A110&amp;"-"&amp;EC$4,'04施策の客観指標'!$A$4:$AY$1029,COLUMN('04施策の客観指標'!$AU:$AU),FALSE)</f>
        <v>-</v>
      </c>
      <c r="ED110" s="878" t="str">
        <f>VLOOKUP($A110&amp;"-"&amp;ED$4,'04施策の客観指標'!$A$4:$AY$1029,COLUMN('04施策の客観指標'!$AU:$AU),FALSE)</f>
        <v>-</v>
      </c>
      <c r="EE110" s="878" t="str">
        <f>VLOOKUP($A110&amp;"-"&amp;EE$4,'04施策の客観指標'!$A$4:$AY$1029,COLUMN('04施策の客観指標'!$AU:$AU),FALSE)</f>
        <v>-</v>
      </c>
      <c r="EF110" s="878" t="str">
        <f>VLOOKUP($A110&amp;"-"&amp;EF$4,'04施策の客観指標'!$A$4:$AY$1029,COLUMN('04施策の客観指標'!$AU:$AU),FALSE)</f>
        <v>-</v>
      </c>
      <c r="EG110" s="878" t="str">
        <f>VLOOKUP($A110&amp;"-"&amp;EG$4,'04施策の客観指標'!$A$4:$AY$1029,COLUMN('04施策の客観指標'!$AU:$AU),FALSE)</f>
        <v>-</v>
      </c>
      <c r="EH110" s="879" t="str">
        <f t="shared" si="453"/>
        <v>b</v>
      </c>
      <c r="EI110" s="895">
        <f>IF(DY110="-","-",VLOOKUP($A110&amp;"-"&amp;DY$4,'04施策の客観指標'!$A$4:$AY$1029,COLUMN('04施策の客観指標'!$AY:$AY),FALSE))</f>
        <v>1</v>
      </c>
      <c r="EJ110" s="895" t="str">
        <f>IF(DZ110="-","-",VLOOKUP($A110&amp;"-"&amp;DZ$4,'04施策の客観指標'!$A$4:$AY$1029,COLUMN('04施策の客観指標'!$AY:$AY),FALSE))</f>
        <v>-</v>
      </c>
      <c r="EK110" s="895" t="str">
        <f>IF(EA110="-","-",VLOOKUP($A110&amp;"-"&amp;EA$4,'04施策の客観指標'!$A$4:$AY$1029,COLUMN('04施策の客観指標'!$AY:$AY),FALSE))</f>
        <v>-</v>
      </c>
      <c r="EL110" s="895" t="str">
        <f>IF(EB110="-","-",VLOOKUP($A110&amp;"-"&amp;EB$4,'04施策の客観指標'!$A$4:$AY$1029,COLUMN('04施策の客観指標'!$AY:$AY),FALSE))</f>
        <v>-</v>
      </c>
      <c r="EM110" s="895" t="str">
        <f>IF(EC110="-","-",VLOOKUP($A110&amp;"-"&amp;EC$4,'04施策の客観指標'!$A$4:$AY$1029,COLUMN('04施策の客観指標'!$AY:$AY),FALSE))</f>
        <v>-</v>
      </c>
      <c r="EN110" s="895" t="str">
        <f>IF(ED110="-","-",VLOOKUP($A110&amp;"-"&amp;ED$4,'04施策の客観指標'!$A$4:$AY$1029,COLUMN('04施策の客観指標'!$AY:$AY),FALSE))</f>
        <v>-</v>
      </c>
      <c r="EO110" s="895" t="str">
        <f>IF(EE110="-","-",VLOOKUP($A110&amp;"-"&amp;EE$4,'04施策の客観指標'!$A$4:$AY$1029,COLUMN('04施策の客観指標'!$AY:$AY),FALSE))</f>
        <v>-</v>
      </c>
      <c r="EP110" s="895" t="str">
        <f>IF(EF110="-","-",VLOOKUP($A110&amp;"-"&amp;EF$4,'04施策の客観指標'!$A$4:$AY$1029,COLUMN('04施策の客観指標'!$AY:$AY),FALSE))</f>
        <v>-</v>
      </c>
      <c r="EQ110" s="895" t="str">
        <f>IF(EG110="-","-",VLOOKUP($A110&amp;"-"&amp;EG$4,'04施策の客観指標'!$A$4:$AY$1029,COLUMN('04施策の客観指標'!$AY:$AY),FALSE))</f>
        <v>-</v>
      </c>
      <c r="ER110" s="879">
        <f t="shared" si="454"/>
        <v>1</v>
      </c>
      <c r="ES110" s="877">
        <f t="shared" si="455"/>
        <v>3</v>
      </c>
      <c r="ET110" s="878" t="str">
        <f t="shared" si="456"/>
        <v/>
      </c>
      <c r="EU110" s="878" t="str">
        <f t="shared" si="457"/>
        <v/>
      </c>
      <c r="EV110" s="878" t="str">
        <f t="shared" si="458"/>
        <v/>
      </c>
      <c r="EW110" s="878" t="str">
        <f t="shared" si="459"/>
        <v/>
      </c>
      <c r="EX110" s="878" t="str">
        <f t="shared" si="460"/>
        <v/>
      </c>
      <c r="EY110" s="878" t="str">
        <f t="shared" si="461"/>
        <v/>
      </c>
      <c r="EZ110" s="878" t="str">
        <f t="shared" si="462"/>
        <v/>
      </c>
      <c r="FA110" s="878" t="str">
        <f t="shared" si="463"/>
        <v/>
      </c>
      <c r="FB110" s="855">
        <f t="shared" si="464"/>
        <v>0.75</v>
      </c>
      <c r="FC110" s="877" t="str">
        <f>IF($K110="○",VLOOKUP($C110&amp;"-"&amp;FC$4,'05市民生活実感調査'!$A$3:$BC$218,COLUMN('05市民生活実感調査'!$AI:$AI),FALSE),"-")</f>
        <v>-</v>
      </c>
      <c r="FD110" s="878" t="str">
        <f>IF($L110="○",VLOOKUP($C110&amp;"-"&amp;FD$4,'05市民生活実感調査'!$A$3:$BC$218,COLUMN('05市民生活実感調査'!$AI:$AI),FALSE),"-")</f>
        <v>-</v>
      </c>
      <c r="FE110" s="878" t="str">
        <f>IF($M110="○",VLOOKUP($C110&amp;"-"&amp;FE$4,'05市民生活実感調査'!$A$3:$BC$218,COLUMN('05市民生活実感調査'!$AI:$AI),FALSE),"-")</f>
        <v>-</v>
      </c>
      <c r="FF110" s="878" t="str">
        <f>IF($N110="○",VLOOKUP($C110&amp;"-"&amp;FF$4,'05市民生活実感調査'!$A$3:$BC$218,COLUMN('05市民生活実感調査'!$AI:$AI),FALSE),"-")</f>
        <v>c</v>
      </c>
      <c r="FG110" s="878" t="str">
        <f>IF($O110="○",VLOOKUP($C110&amp;"-"&amp;FG$4,'05市民生活実感調査'!$A$3:$BC$218,COLUMN('05市民生活実感調査'!$AI:$AI),FALSE),"-")</f>
        <v>-</v>
      </c>
      <c r="FH110" s="878" t="str">
        <f>IF($P110="○",VLOOKUP($C110&amp;"-"&amp;FH$4,'05市民生活実感調査'!$A$3:$BC$218,COLUMN('05市民生活実感調査'!$AI:$AI),FALSE),"-")</f>
        <v>-</v>
      </c>
      <c r="FI110" s="878" t="str">
        <f>IF($Q110="○",VLOOKUP($C110&amp;"-"&amp;FI$4,'05市民生活実感調査'!$A$3:$BC$218,COLUMN('05市民生活実感調査'!$AI:$AI),FALSE),"-")</f>
        <v>-</v>
      </c>
      <c r="FJ110" s="878" t="str">
        <f>IF($R110="○",VLOOKUP($C110&amp;"-"&amp;FJ$4,'05市民生活実感調査'!$A$3:$BC$218,COLUMN('05市民生活実感調査'!$AI:$AI),FALSE),"-")</f>
        <v>-</v>
      </c>
      <c r="FK110" s="879" t="str">
        <f t="shared" si="465"/>
        <v>c</v>
      </c>
      <c r="FL110" s="877" t="str">
        <f t="shared" si="466"/>
        <v/>
      </c>
      <c r="FM110" s="878" t="str">
        <f t="shared" si="467"/>
        <v/>
      </c>
      <c r="FN110" s="878" t="str">
        <f t="shared" si="468"/>
        <v/>
      </c>
      <c r="FO110" s="878">
        <f t="shared" si="469"/>
        <v>2</v>
      </c>
      <c r="FP110" s="878" t="str">
        <f t="shared" si="470"/>
        <v/>
      </c>
      <c r="FQ110" s="878" t="str">
        <f t="shared" si="471"/>
        <v/>
      </c>
      <c r="FR110" s="878" t="str">
        <f t="shared" si="472"/>
        <v/>
      </c>
      <c r="FS110" s="878" t="str">
        <f t="shared" si="473"/>
        <v/>
      </c>
      <c r="FT110" s="840">
        <f t="shared" si="474"/>
        <v>0.5</v>
      </c>
      <c r="FU110" s="876" t="str">
        <f t="shared" si="475"/>
        <v>客観指標</v>
      </c>
      <c r="FV110" s="863" t="str">
        <f t="shared" si="476"/>
        <v>消防・救急施策については、市民にとって平常時には実感を得にくいものであることから、客観指標を重視する。</v>
      </c>
      <c r="FW110" s="877" t="str">
        <f>VLOOKUP(EH110&amp;FK110&amp;FU110,プルダウン!$AC$2:$AD$71,2,FALSE)</f>
        <v>B</v>
      </c>
      <c r="FX110" s="859" t="str">
        <f>VLOOKUP(FW110,プルダウン!$A$1:$B$6,2,FALSE)</f>
        <v>政策の目的がかなり達成されている</v>
      </c>
      <c r="FY110" s="860"/>
      <c r="FZ110" s="859"/>
      <c r="GA110" s="889" t="str">
        <f>VLOOKUP($A110&amp;"-"&amp;GA$4,'04施策の客観指標'!$A$4:$AY$1029,COLUMN('04施策の客観指標'!$AV:$AV),FALSE)</f>
        <v>c</v>
      </c>
      <c r="GB110" s="878" t="str">
        <f>VLOOKUP($A110&amp;"-"&amp;GB$4,'04施策の客観指標'!$A$4:$AY$1029,COLUMN('04施策の客観指標'!$AV:$AV),FALSE)</f>
        <v>-</v>
      </c>
      <c r="GC110" s="878" t="str">
        <f>VLOOKUP($A110&amp;"-"&amp;GC$4,'04施策の客観指標'!$A$4:$AY$1029,COLUMN('04施策の客観指標'!$AV:$AV),FALSE)</f>
        <v>-</v>
      </c>
      <c r="GD110" s="878" t="str">
        <f>VLOOKUP($A110&amp;"-"&amp;GD$4,'04施策の客観指標'!$A$4:$AY$1029,COLUMN('04施策の客観指標'!$AV:$AV),FALSE)</f>
        <v>-</v>
      </c>
      <c r="GE110" s="878" t="str">
        <f>VLOOKUP($A110&amp;"-"&amp;GE$4,'04施策の客観指標'!$A$4:$AY$1029,COLUMN('04施策の客観指標'!$AV:$AV),FALSE)</f>
        <v>-</v>
      </c>
      <c r="GF110" s="878" t="str">
        <f>VLOOKUP($A110&amp;"-"&amp;GF$4,'04施策の客観指標'!$A$4:$AY$1029,COLUMN('04施策の客観指標'!$AV:$AV),FALSE)</f>
        <v>-</v>
      </c>
      <c r="GG110" s="878" t="str">
        <f>VLOOKUP($A110&amp;"-"&amp;GG$4,'04施策の客観指標'!$A$4:$AY$1029,COLUMN('04施策の客観指標'!$AV:$AV),FALSE)</f>
        <v>-</v>
      </c>
      <c r="GH110" s="878" t="str">
        <f>VLOOKUP($A110&amp;"-"&amp;GH$4,'04施策の客観指標'!$A$4:$AY$1029,COLUMN('04施策の客観指標'!$AV:$AV),FALSE)</f>
        <v>-</v>
      </c>
      <c r="GI110" s="878" t="str">
        <f>VLOOKUP($A110&amp;"-"&amp;GI$4,'04施策の客観指標'!$A$4:$AY$1029,COLUMN('04施策の客観指標'!$AV:$AV),FALSE)</f>
        <v>-</v>
      </c>
      <c r="GJ110" s="879" t="str">
        <f t="shared" si="477"/>
        <v>c</v>
      </c>
      <c r="GK110" s="856">
        <f>IF(GA110="-","-",VLOOKUP($A110&amp;"-"&amp;GA$4,'04施策の客観指標'!$A$4:$AY$1029,COLUMN('04施策の客観指標'!$AY:$AY),FALSE))</f>
        <v>1</v>
      </c>
      <c r="GL110" s="856" t="str">
        <f>IF(GB110="-","-",VLOOKUP($A110&amp;"-"&amp;GB$4,'04施策の客観指標'!$A$4:$AY$1029,COLUMN('04施策の客観指標'!$AY:$AY),FALSE))</f>
        <v>-</v>
      </c>
      <c r="GM110" s="856" t="str">
        <f>IF(GC110="-","-",VLOOKUP($A110&amp;"-"&amp;GC$4,'04施策の客観指標'!$A$4:$AY$1029,COLUMN('04施策の客観指標'!$AY:$AY),FALSE))</f>
        <v>-</v>
      </c>
      <c r="GN110" s="856" t="str">
        <f>IF(GD110="-","-",VLOOKUP($A110&amp;"-"&amp;GD$4,'04施策の客観指標'!$A$4:$AY$1029,COLUMN('04施策の客観指標'!$AY:$AY),FALSE))</f>
        <v>-</v>
      </c>
      <c r="GO110" s="856" t="str">
        <f>IF(GE110="-","-",VLOOKUP($A110&amp;"-"&amp;GE$4,'04施策の客観指標'!$A$4:$AY$1029,COLUMN('04施策の客観指標'!$AY:$AY),FALSE))</f>
        <v>-</v>
      </c>
      <c r="GP110" s="856" t="str">
        <f>IF(GF110="-","-",VLOOKUP($A110&amp;"-"&amp;GF$4,'04施策の客観指標'!$A$4:$AY$1029,COLUMN('04施策の客観指標'!$AY:$AY),FALSE))</f>
        <v>-</v>
      </c>
      <c r="GQ110" s="856" t="str">
        <f>IF(GG110="-","-",VLOOKUP($A110&amp;"-"&amp;GG$4,'04施策の客観指標'!$A$4:$AY$1029,COLUMN('04施策の客観指標'!$AY:$AY),FALSE))</f>
        <v>-</v>
      </c>
      <c r="GR110" s="856" t="str">
        <f>IF(GH110="-","-",VLOOKUP($A110&amp;"-"&amp;GH$4,'04施策の客観指標'!$A$4:$AY$1029,COLUMN('04施策の客観指標'!$AY:$AY),FALSE))</f>
        <v>-</v>
      </c>
      <c r="GS110" s="856" t="str">
        <f>IF(GI110="-","-",VLOOKUP($A110&amp;"-"&amp;GI$4,'04施策の客観指標'!$A$4:$AY$1029,COLUMN('04施策の客観指標'!$AY:$AY),FALSE))</f>
        <v>-</v>
      </c>
      <c r="GT110" s="879">
        <f t="shared" si="478"/>
        <v>1</v>
      </c>
      <c r="GU110" s="877">
        <f t="shared" si="479"/>
        <v>2</v>
      </c>
      <c r="GV110" s="878" t="str">
        <f t="shared" si="480"/>
        <v/>
      </c>
      <c r="GW110" s="878" t="str">
        <f t="shared" si="481"/>
        <v/>
      </c>
      <c r="GX110" s="878" t="str">
        <f t="shared" si="482"/>
        <v/>
      </c>
      <c r="GY110" s="878" t="str">
        <f t="shared" si="483"/>
        <v/>
      </c>
      <c r="GZ110" s="878" t="str">
        <f t="shared" si="484"/>
        <v/>
      </c>
      <c r="HA110" s="878" t="str">
        <f t="shared" si="485"/>
        <v/>
      </c>
      <c r="HB110" s="878" t="str">
        <f t="shared" si="486"/>
        <v/>
      </c>
      <c r="HC110" s="878" t="str">
        <f t="shared" si="487"/>
        <v/>
      </c>
      <c r="HD110" s="855">
        <f t="shared" si="488"/>
        <v>0.5</v>
      </c>
      <c r="HE110" s="877" t="str">
        <f>IF($K110="○",VLOOKUP($C110&amp;"-"&amp;HE$4,'05市民生活実感調査'!$A$3:$BC$218,COLUMN('05市民生活実感調査'!$AS:$AS),FALSE),"-")</f>
        <v>-</v>
      </c>
      <c r="HF110" s="878" t="str">
        <f>IF($L110="○",VLOOKUP($C110&amp;"-"&amp;HF$4,'05市民生活実感調査'!$A$3:$BC$218,COLUMN('05市民生活実感調査'!$AS:$AS),FALSE),"-")</f>
        <v>-</v>
      </c>
      <c r="HG110" s="878" t="str">
        <f>IF($M110="○",VLOOKUP($C110&amp;"-"&amp;HG$4,'05市民生活実感調査'!$A$3:$BC$218,COLUMN('05市民生活実感調査'!$AS:$AS),FALSE),"-")</f>
        <v>-</v>
      </c>
      <c r="HH110" s="878" t="str">
        <f>IF($N110="○",VLOOKUP($C110&amp;"-"&amp;HH$4,'05市民生活実感調査'!$A$3:$BC$218,COLUMN('05市民生活実感調査'!$AS:$AS),FALSE),"-")</f>
        <v>c</v>
      </c>
      <c r="HI110" s="878" t="str">
        <f>IF($O110="○",VLOOKUP($C110&amp;"-"&amp;HI$4,'05市民生活実感調査'!$A$3:$BC$218,COLUMN('05市民生活実感調査'!$AS:$AS),FALSE),"-")</f>
        <v>-</v>
      </c>
      <c r="HJ110" s="878" t="str">
        <f>IF($P110="○",VLOOKUP($C110&amp;"-"&amp;HJ$4,'05市民生活実感調査'!$A$3:$BC$218,COLUMN('05市民生活実感調査'!$AS:$AS),FALSE),"-")</f>
        <v>-</v>
      </c>
      <c r="HK110" s="878" t="str">
        <f>IF($Q110="○",VLOOKUP($C110&amp;"-"&amp;HK$4,'05市民生活実感調査'!$A$3:$BC$218,COLUMN('05市民生活実感調査'!$AS:$AS),FALSE),"-")</f>
        <v>-</v>
      </c>
      <c r="HL110" s="878" t="str">
        <f>IF($R110="○",VLOOKUP($C110&amp;"-"&amp;HL$4,'05市民生活実感調査'!$A$3:$BC$218,COLUMN('05市民生活実感調査'!$AS:$AS),FALSE),"-")</f>
        <v>-</v>
      </c>
      <c r="HM110" s="879" t="str">
        <f t="shared" si="489"/>
        <v>c</v>
      </c>
      <c r="HN110" s="877" t="str">
        <f t="shared" si="490"/>
        <v/>
      </c>
      <c r="HO110" s="878" t="str">
        <f t="shared" si="491"/>
        <v/>
      </c>
      <c r="HP110" s="878" t="str">
        <f t="shared" si="492"/>
        <v/>
      </c>
      <c r="HQ110" s="878">
        <f t="shared" si="493"/>
        <v>2</v>
      </c>
      <c r="HR110" s="878" t="str">
        <f t="shared" si="494"/>
        <v/>
      </c>
      <c r="HS110" s="878" t="str">
        <f t="shared" si="495"/>
        <v/>
      </c>
      <c r="HT110" s="878" t="str">
        <f t="shared" si="496"/>
        <v/>
      </c>
      <c r="HU110" s="878" t="str">
        <f t="shared" si="497"/>
        <v/>
      </c>
      <c r="HV110" s="840">
        <f t="shared" si="498"/>
        <v>0.5</v>
      </c>
      <c r="HW110" s="876" t="str">
        <f t="shared" si="499"/>
        <v>客観指標</v>
      </c>
      <c r="HX110" s="863" t="str">
        <f t="shared" si="500"/>
        <v>消防・救急施策については、市民にとって平常時には実感を得にくいものであることから、客観指標を重視する。</v>
      </c>
      <c r="HY110" s="877" t="str">
        <f>VLOOKUP(GJ110&amp;HM110&amp;HW110,プルダウン!$AC$2:$AD$71,2,FALSE)</f>
        <v>C</v>
      </c>
      <c r="HZ110" s="859" t="str">
        <f>VLOOKUP(HY110,プルダウン!$A$1:$B$6,2,FALSE)</f>
        <v>政策の目的がそこそこ達成されている</v>
      </c>
      <c r="IA110" s="860" t="s">
        <v>2993</v>
      </c>
      <c r="IB110" s="859"/>
      <c r="IC110" s="889" t="str">
        <f>VLOOKUP($A110&amp;"-"&amp;IC$4,'04施策の客観指標'!$A$4:$AY$1029,COLUMN('04施策の客観指標'!$AW:$AW),FALSE)</f>
        <v>c</v>
      </c>
      <c r="ID110" s="878" t="str">
        <f>VLOOKUP($A110&amp;"-"&amp;ID$4,'04施策の客観指標'!$A$4:$AY$1029,COLUMN('04施策の客観指標'!$AW:$AW),FALSE)</f>
        <v>-</v>
      </c>
      <c r="IE110" s="878" t="str">
        <f>VLOOKUP($A110&amp;"-"&amp;IE$4,'04施策の客観指標'!$A$4:$AY$1029,COLUMN('04施策の客観指標'!$AW:$AW),FALSE)</f>
        <v>-</v>
      </c>
      <c r="IF110" s="878" t="str">
        <f>VLOOKUP($A110&amp;"-"&amp;IF$4,'04施策の客観指標'!$A$4:$AY$1029,COLUMN('04施策の客観指標'!$AW:$AW),FALSE)</f>
        <v>-</v>
      </c>
      <c r="IG110" s="878" t="str">
        <f>VLOOKUP($A110&amp;"-"&amp;IG$4,'04施策の客観指標'!$A$4:$AY$1029,COLUMN('04施策の客観指標'!$AW:$AW),FALSE)</f>
        <v>-</v>
      </c>
      <c r="IH110" s="878" t="str">
        <f>VLOOKUP($A110&amp;"-"&amp;IH$4,'04施策の客観指標'!$A$4:$AY$1029,COLUMN('04施策の客観指標'!$AW:$AW),FALSE)</f>
        <v>-</v>
      </c>
      <c r="II110" s="878" t="str">
        <f>VLOOKUP($A110&amp;"-"&amp;II$4,'04施策の客観指標'!$A$4:$AY$1029,COLUMN('04施策の客観指標'!$AW:$AW),FALSE)</f>
        <v>-</v>
      </c>
      <c r="IJ110" s="878" t="str">
        <f>VLOOKUP($A110&amp;"-"&amp;IJ$4,'04施策の客観指標'!$A$4:$AY$1029,COLUMN('04施策の客観指標'!$AW:$AW),FALSE)</f>
        <v>-</v>
      </c>
      <c r="IK110" s="878" t="str">
        <f>VLOOKUP($A110&amp;"-"&amp;IK$4,'04施策の客観指標'!$A$4:$AY$1029,COLUMN('04施策の客観指標'!$AW:$AW),FALSE)</f>
        <v>-</v>
      </c>
      <c r="IL110" s="879" t="str">
        <f t="shared" si="501"/>
        <v>c</v>
      </c>
      <c r="IM110" s="856">
        <f>IF(IC110="-","-",VLOOKUP($A110&amp;"-"&amp;IC$4,'04施策の客観指標'!$A$4:$AY$1029,COLUMN('04施策の客観指標'!$AY:$AY),FALSE))</f>
        <v>1</v>
      </c>
      <c r="IN110" s="856" t="str">
        <f>IF(ID110="-","-",VLOOKUP($A110&amp;"-"&amp;ID$4,'04施策の客観指標'!$A$4:$AY$1029,COLUMN('04施策の客観指標'!$AY:$AY),FALSE))</f>
        <v>-</v>
      </c>
      <c r="IO110" s="856" t="str">
        <f>IF(IE110="-","-",VLOOKUP($A110&amp;"-"&amp;IE$4,'04施策の客観指標'!$A$4:$AY$1029,COLUMN('04施策の客観指標'!$AY:$AY),FALSE))</f>
        <v>-</v>
      </c>
      <c r="IP110" s="856" t="str">
        <f>IF(IF110="-","-",VLOOKUP($A110&amp;"-"&amp;IF$4,'04施策の客観指標'!$A$4:$AY$1029,COLUMN('04施策の客観指標'!$AY:$AY),FALSE))</f>
        <v>-</v>
      </c>
      <c r="IQ110" s="856" t="str">
        <f>IF(IG110="-","-",VLOOKUP($A110&amp;"-"&amp;IG$4,'04施策の客観指標'!$A$4:$AY$1029,COLUMN('04施策の客観指標'!$AY:$AY),FALSE))</f>
        <v>-</v>
      </c>
      <c r="IR110" s="856" t="str">
        <f>IF(IH110="-","-",VLOOKUP($A110&amp;"-"&amp;IH$4,'04施策の客観指標'!$A$4:$AY$1029,COLUMN('04施策の客観指標'!$AY:$AY),FALSE))</f>
        <v>-</v>
      </c>
      <c r="IS110" s="856" t="str">
        <f>IF(II110="-","-",VLOOKUP($A110&amp;"-"&amp;II$4,'04施策の客観指標'!$A$4:$AY$1029,COLUMN('04施策の客観指標'!$AY:$AY),FALSE))</f>
        <v>-</v>
      </c>
      <c r="IT110" s="856" t="str">
        <f>IF(IJ110="-","-",VLOOKUP($A110&amp;"-"&amp;IJ$4,'04施策の客観指標'!$A$4:$AY$1029,COLUMN('04施策の客観指標'!$AY:$AY),FALSE))</f>
        <v>-</v>
      </c>
      <c r="IU110" s="856" t="str">
        <f>IF(IK110="-","-",VLOOKUP($A110&amp;"-"&amp;IK$4,'04施策の客観指標'!$A$4:$AY$1029,COLUMN('04施策の客観指標'!$AY:$AY),FALSE))</f>
        <v>-</v>
      </c>
      <c r="IV110" s="879">
        <f t="shared" si="502"/>
        <v>1</v>
      </c>
      <c r="IW110" s="877">
        <f t="shared" si="503"/>
        <v>2</v>
      </c>
      <c r="IX110" s="878" t="str">
        <f t="shared" si="504"/>
        <v/>
      </c>
      <c r="IY110" s="878" t="str">
        <f t="shared" si="505"/>
        <v/>
      </c>
      <c r="IZ110" s="878" t="str">
        <f t="shared" si="506"/>
        <v/>
      </c>
      <c r="JA110" s="878" t="str">
        <f t="shared" si="507"/>
        <v/>
      </c>
      <c r="JB110" s="878" t="str">
        <f t="shared" si="508"/>
        <v/>
      </c>
      <c r="JC110" s="878" t="str">
        <f t="shared" si="509"/>
        <v/>
      </c>
      <c r="JD110" s="878" t="str">
        <f t="shared" si="510"/>
        <v/>
      </c>
      <c r="JE110" s="878" t="str">
        <f t="shared" si="511"/>
        <v/>
      </c>
      <c r="JF110" s="855">
        <f t="shared" si="512"/>
        <v>0.5</v>
      </c>
      <c r="JG110" s="877" t="str">
        <f>IF($K110="○",VLOOKUP($C110&amp;"-"&amp;JG$4,'05市民生活実感調査'!$A$3:$BC$218,COLUMN('05市民生活実感調査'!$BC:$BC),FALSE),"-")</f>
        <v>-</v>
      </c>
      <c r="JH110" s="878" t="str">
        <f>IF($L110="○",VLOOKUP($C110&amp;"-"&amp;JH$4,'05市民生活実感調査'!$A$3:$BC$218,COLUMN('05市民生活実感調査'!$BC:$BC),FALSE),"-")</f>
        <v>-</v>
      </c>
      <c r="JI110" s="878" t="str">
        <f>IF($M110="○",VLOOKUP($C110&amp;"-"&amp;JI$4,'05市民生活実感調査'!$A$3:$BC$218,COLUMN('05市民生活実感調査'!$BC:$BC),FALSE),"-")</f>
        <v>-</v>
      </c>
      <c r="JJ110" s="878" t="str">
        <f>IF($N110="○",VLOOKUP($C110&amp;"-"&amp;JJ$4,'05市民生活実感調査'!$A$3:$BC$218,COLUMN('05市民生活実感調査'!$BC:$BC),FALSE),"-")</f>
        <v>c</v>
      </c>
      <c r="JK110" s="878" t="str">
        <f>IF($O110="○",VLOOKUP($C110&amp;"-"&amp;JK$4,'05市民生活実感調査'!$A$3:$BC$218,COLUMN('05市民生活実感調査'!$BC:$BC),FALSE),"-")</f>
        <v>-</v>
      </c>
      <c r="JL110" s="878" t="str">
        <f>IF($P110="○",VLOOKUP($C110&amp;"-"&amp;JL$4,'05市民生活実感調査'!$A$3:$BC$218,COLUMN('05市民生活実感調査'!$BC:$BC),FALSE),"-")</f>
        <v>-</v>
      </c>
      <c r="JM110" s="878" t="str">
        <f>IF($Q110="○",VLOOKUP($C110&amp;"-"&amp;JM$4,'05市民生活実感調査'!$A$3:$BC$218,COLUMN('05市民生活実感調査'!$BC:$BC),FALSE),"-")</f>
        <v>-</v>
      </c>
      <c r="JN110" s="878" t="str">
        <f>IF($R110="○",VLOOKUP($C110&amp;"-"&amp;JN$4,'05市民生活実感調査'!$A$3:$BC$218,COLUMN('05市民生活実感調査'!$BC:$BC),FALSE),"-")</f>
        <v>-</v>
      </c>
      <c r="JO110" s="879" t="str">
        <f t="shared" si="513"/>
        <v>c</v>
      </c>
      <c r="JP110" s="877" t="str">
        <f t="shared" si="514"/>
        <v/>
      </c>
      <c r="JQ110" s="878" t="str">
        <f t="shared" si="515"/>
        <v/>
      </c>
      <c r="JR110" s="878" t="str">
        <f t="shared" si="516"/>
        <v/>
      </c>
      <c r="JS110" s="878">
        <f t="shared" si="517"/>
        <v>2</v>
      </c>
      <c r="JT110" s="878" t="str">
        <f t="shared" si="518"/>
        <v/>
      </c>
      <c r="JU110" s="878" t="str">
        <f t="shared" si="519"/>
        <v/>
      </c>
      <c r="JV110" s="878" t="str">
        <f t="shared" si="520"/>
        <v/>
      </c>
      <c r="JW110" s="878" t="str">
        <f t="shared" si="521"/>
        <v/>
      </c>
      <c r="JX110" s="840">
        <f t="shared" si="522"/>
        <v>0.5</v>
      </c>
      <c r="JY110" s="876" t="str">
        <f t="shared" si="405"/>
        <v>客観指標</v>
      </c>
      <c r="JZ110" s="863" t="str">
        <f t="shared" si="523"/>
        <v>消防・救急施策については、市民にとって平常時には実感を得にくいものであることから、客観指標を重視する。</v>
      </c>
      <c r="KA110" s="877" t="str">
        <f>VLOOKUP(IL110&amp;JO110&amp;JY110,プルダウン!$AC$2:$AD$71,2,FALSE)</f>
        <v>C</v>
      </c>
      <c r="KB110" s="859" t="str">
        <f>VLOOKUP(KA110,プルダウン!$A$1:$B$6,2,FALSE)</f>
        <v>政策の目的がそこそこ達成されている</v>
      </c>
      <c r="KC110" s="860" t="s">
        <v>3313</v>
      </c>
      <c r="KD110" s="859"/>
      <c r="KE110" s="883" t="str">
        <f>VLOOKUP($A110&amp;"-"&amp;KE$4,'04施策の客観指標'!$A$4:$AY$1029,COLUMN('04施策の客観指標'!$AX:$AX),FALSE)</f>
        <v>c</v>
      </c>
      <c r="KF110" s="813" t="str">
        <f>VLOOKUP($A110&amp;"-"&amp;KF$4,'04施策の客観指標'!$A$4:$AY$1029,COLUMN('04施策の客観指標'!$AX:$AX),FALSE)</f>
        <v>-</v>
      </c>
      <c r="KG110" s="813" t="str">
        <f>VLOOKUP($A110&amp;"-"&amp;KG$4,'04施策の客観指標'!$A$4:$AY$1029,COLUMN('04施策の客観指標'!$AX:$AX),FALSE)</f>
        <v>-</v>
      </c>
      <c r="KH110" s="813" t="str">
        <f>VLOOKUP($A110&amp;"-"&amp;KH$4,'04施策の客観指標'!$A$4:$AY$1029,COLUMN('04施策の客観指標'!$AX:$AX),FALSE)</f>
        <v>-</v>
      </c>
      <c r="KI110" s="813" t="str">
        <f>VLOOKUP($A110&amp;"-"&amp;KI$4,'04施策の客観指標'!$A$4:$AY$1029,COLUMN('04施策の客観指標'!$AX:$AX),FALSE)</f>
        <v>-</v>
      </c>
      <c r="KJ110" s="813" t="str">
        <f>VLOOKUP($A110&amp;"-"&amp;KJ$4,'04施策の客観指標'!$A$4:$AY$1029,COLUMN('04施策の客観指標'!$AX:$AX),FALSE)</f>
        <v>-</v>
      </c>
      <c r="KK110" s="813" t="str">
        <f>VLOOKUP($A110&amp;"-"&amp;KK$4,'04施策の客観指標'!$A$4:$AY$1029,COLUMN('04施策の客観指標'!$AX:$AX),FALSE)</f>
        <v>-</v>
      </c>
      <c r="KL110" s="813" t="str">
        <f>VLOOKUP($A110&amp;"-"&amp;KL$4,'04施策の客観指標'!$A$4:$AY$1029,COLUMN('04施策の客観指標'!$AX:$AX),FALSE)</f>
        <v>-</v>
      </c>
      <c r="KM110" s="813" t="str">
        <f>VLOOKUP($A110&amp;"-"&amp;KM$4,'04施策の客観指標'!$A$4:$AY$1029,COLUMN('04施策の客観指標'!$AX:$AX),FALSE)</f>
        <v>-</v>
      </c>
      <c r="KN110" s="814" t="str">
        <f t="shared" si="381"/>
        <v>c</v>
      </c>
      <c r="KO110" s="423">
        <f>IF(KE110="-","-",VLOOKUP($A110&amp;"-"&amp;KE$4,'04施策の客観指標'!$A$4:$AY$1029,COLUMN('04施策の客観指標'!$AY:$AY),FALSE))</f>
        <v>1</v>
      </c>
      <c r="KP110" s="423" t="str">
        <f>IF(KF110="-","-",VLOOKUP($A110&amp;"-"&amp;KF$4,'04施策の客観指標'!$A$4:$AY$1029,COLUMN('04施策の客観指標'!$AY:$AY),FALSE))</f>
        <v>-</v>
      </c>
      <c r="KQ110" s="423" t="str">
        <f>IF(KG110="-","-",VLOOKUP($A110&amp;"-"&amp;KG$4,'04施策の客観指標'!$A$4:$AY$1029,COLUMN('04施策の客観指標'!$AY:$AY),FALSE))</f>
        <v>-</v>
      </c>
      <c r="KR110" s="423" t="str">
        <f>IF(KH110="-","-",VLOOKUP($A110&amp;"-"&amp;KH$4,'04施策の客観指標'!$A$4:$AY$1029,COLUMN('04施策の客観指標'!$AY:$AY),FALSE))</f>
        <v>-</v>
      </c>
      <c r="KS110" s="423" t="str">
        <f>IF(KI110="-","-",VLOOKUP($A110&amp;"-"&amp;KI$4,'04施策の客観指標'!$A$4:$AY$1029,COLUMN('04施策の客観指標'!$AY:$AY),FALSE))</f>
        <v>-</v>
      </c>
      <c r="KT110" s="423" t="str">
        <f>IF(KJ110="-","-",VLOOKUP($A110&amp;"-"&amp;KJ$4,'04施策の客観指標'!$A$4:$AY$1029,COLUMN('04施策の客観指標'!$AY:$AY),FALSE))</f>
        <v>-</v>
      </c>
      <c r="KU110" s="423" t="str">
        <f>IF(KK110="-","-",VLOOKUP($A110&amp;"-"&amp;KK$4,'04施策の客観指標'!$A$4:$AY$1029,COLUMN('04施策の客観指標'!$AY:$AY),FALSE))</f>
        <v>-</v>
      </c>
      <c r="KV110" s="423" t="str">
        <f>IF(KL110="-","-",VLOOKUP($A110&amp;"-"&amp;KL$4,'04施策の客観指標'!$A$4:$AY$1029,COLUMN('04施策の客観指標'!$AY:$AY),FALSE))</f>
        <v>-</v>
      </c>
      <c r="KW110" s="423" t="str">
        <f>IF(KM110="-","-",VLOOKUP($A110&amp;"-"&amp;KM$4,'04施策の客観指標'!$A$4:$AY$1029,COLUMN('04施策の客観指標'!$AY:$AY),FALSE))</f>
        <v>-</v>
      </c>
      <c r="KX110" s="234">
        <f t="shared" si="382"/>
        <v>1</v>
      </c>
      <c r="KY110" s="237">
        <f t="shared" si="383"/>
        <v>2</v>
      </c>
      <c r="KZ110" s="187" t="str">
        <f t="shared" si="384"/>
        <v/>
      </c>
      <c r="LA110" s="187" t="str">
        <f t="shared" si="385"/>
        <v/>
      </c>
      <c r="LB110" s="187" t="str">
        <f t="shared" si="386"/>
        <v/>
      </c>
      <c r="LC110" s="187" t="str">
        <f t="shared" si="387"/>
        <v/>
      </c>
      <c r="LD110" s="187" t="str">
        <f t="shared" si="388"/>
        <v/>
      </c>
      <c r="LE110" s="187" t="str">
        <f t="shared" si="389"/>
        <v/>
      </c>
      <c r="LF110" s="187" t="str">
        <f t="shared" si="390"/>
        <v/>
      </c>
      <c r="LG110" s="187" t="str">
        <f t="shared" si="391"/>
        <v/>
      </c>
      <c r="LH110" s="240">
        <f t="shared" si="392"/>
        <v>0.5</v>
      </c>
      <c r="LI110" s="820" t="str">
        <f>IF($K110="○",VLOOKUP($C110&amp;"-"&amp;LI$4,'05市民生活実感調査'!$A$3:$BM$218,COLUMN('05市民生活実感調査'!$BM:$BM),FALSE),"-")</f>
        <v>-</v>
      </c>
      <c r="LJ110" s="821" t="str">
        <f>IF($L110="○",VLOOKUP($C110&amp;"-"&amp;LJ$4,'05市民生活実感調査'!$A$3:$BM$218,COLUMN('05市民生活実感調査'!$BM:$BM),FALSE),"-")</f>
        <v>-</v>
      </c>
      <c r="LK110" s="821" t="str">
        <f>IF($M110="○",VLOOKUP($C110&amp;"-"&amp;LK$4,'05市民生活実感調査'!$A$3:$BM$218,COLUMN('05市民生活実感調査'!$BM:$BM),FALSE),"-")</f>
        <v>-</v>
      </c>
      <c r="LL110" s="821" t="str">
        <f>IF($N110="○",VLOOKUP($C110&amp;"-"&amp;LL$4,'05市民生活実感調査'!$A$3:$BM$218,COLUMN('05市民生活実感調査'!$BM:$BM),FALSE),"-")</f>
        <v>c</v>
      </c>
      <c r="LM110" s="821" t="str">
        <f>IF($O110="○",VLOOKUP($C110&amp;"-"&amp;LM$4,'05市民生活実感調査'!$A$3:$BM$218,COLUMN('05市民生活実感調査'!$BM:$BM),FALSE),"-")</f>
        <v>-</v>
      </c>
      <c r="LN110" s="821" t="str">
        <f>IF($P110="○",VLOOKUP($C110&amp;"-"&amp;LN$4,'05市民生活実感調査'!$A$3:$BM$218,COLUMN('05市民生活実感調査'!$BM:$BM),FALSE),"-")</f>
        <v>-</v>
      </c>
      <c r="LO110" s="821" t="str">
        <f>IF($Q110="○",VLOOKUP($C110&amp;"-"&amp;LO$4,'05市民生活実感調査'!$A$3:$BM$218,COLUMN('05市民生活実感調査'!$BM:$BM),FALSE),"-")</f>
        <v>-</v>
      </c>
      <c r="LP110" s="821" t="str">
        <f>IF($R110="○",VLOOKUP($C110&amp;"-"&amp;LP$4,'05市民生活実感調査'!$A$3:$BM$218,COLUMN('05市民生活実感調査'!$BM:$BM),FALSE),"-")</f>
        <v>-</v>
      </c>
      <c r="LQ110" s="822" t="str">
        <f t="shared" si="393"/>
        <v>c</v>
      </c>
      <c r="LR110" s="237" t="str">
        <f t="shared" si="394"/>
        <v/>
      </c>
      <c r="LS110" s="187" t="str">
        <f t="shared" si="395"/>
        <v/>
      </c>
      <c r="LT110" s="187" t="str">
        <f t="shared" si="396"/>
        <v/>
      </c>
      <c r="LU110" s="187">
        <f t="shared" si="397"/>
        <v>2</v>
      </c>
      <c r="LV110" s="187" t="str">
        <f t="shared" si="398"/>
        <v/>
      </c>
      <c r="LW110" s="187" t="str">
        <f t="shared" si="399"/>
        <v/>
      </c>
      <c r="LX110" s="187" t="str">
        <f t="shared" si="400"/>
        <v/>
      </c>
      <c r="LY110" s="187" t="str">
        <f t="shared" si="401"/>
        <v/>
      </c>
      <c r="LZ110" s="422">
        <f t="shared" si="402"/>
        <v>0.5</v>
      </c>
      <c r="MA110" s="103" t="str">
        <f t="shared" si="406"/>
        <v>客観指標</v>
      </c>
      <c r="MB110" s="104" t="str">
        <f t="shared" si="403"/>
        <v>消防・救急施策については、市民にとって平常時には実感を得にくいものであることから、客観指標を重視する。</v>
      </c>
      <c r="MC110" s="823" t="str">
        <f>VLOOKUP(KN110&amp;LQ110&amp;MA110,プルダウン!$AC$2:$AD$71,2,FALSE)</f>
        <v>C</v>
      </c>
      <c r="MD110" s="824" t="str">
        <f>VLOOKUP(MC110,プルダウン!$A$1:$B$6,2,FALSE)</f>
        <v>政策の目的がそこそこ達成されている</v>
      </c>
      <c r="ME110" s="91" t="s">
        <v>3571</v>
      </c>
      <c r="MF110" s="190"/>
    </row>
    <row r="111" spans="1:344" ht="261.75" customHeight="1">
      <c r="A111" s="231">
        <v>2604</v>
      </c>
      <c r="B111" s="104" t="s">
        <v>2604</v>
      </c>
      <c r="C111" s="237">
        <f t="shared" si="407"/>
        <v>26</v>
      </c>
      <c r="D111" s="190" t="str">
        <f>IFERROR(VLOOKUP(C111,プルダウン!$L$2:$M$28,2,FALSE),"-")</f>
        <v>消防・救急</v>
      </c>
      <c r="E111" s="104"/>
      <c r="F111" s="91" t="s">
        <v>1418</v>
      </c>
      <c r="G111" s="117" t="s">
        <v>1851</v>
      </c>
      <c r="H111" s="91"/>
      <c r="I111" s="117"/>
      <c r="J111" s="104"/>
      <c r="K111" s="420" t="s">
        <v>83</v>
      </c>
      <c r="L111" s="421" t="s">
        <v>83</v>
      </c>
      <c r="M111" s="421" t="s">
        <v>83</v>
      </c>
      <c r="N111" s="421" t="s">
        <v>83</v>
      </c>
      <c r="O111" s="421" t="s">
        <v>383</v>
      </c>
      <c r="P111" s="421" t="s">
        <v>83</v>
      </c>
      <c r="Q111" s="421" t="s">
        <v>83</v>
      </c>
      <c r="R111" s="422" t="s">
        <v>83</v>
      </c>
      <c r="S111" s="877" t="str">
        <f>VLOOKUP($A111&amp;"-"&amp;S$4,'04施策の客観指標'!$A$4:$AY$1029,COLUMN('04施策の客観指標'!$AS:$AS),FALSE)</f>
        <v>b</v>
      </c>
      <c r="T111" s="878" t="str">
        <f>VLOOKUP($A111&amp;"-"&amp;T$4,'04施策の客観指標'!$A$4:$AY$1029,COLUMN('04施策の客観指標'!$AS:$AS),FALSE)</f>
        <v>-</v>
      </c>
      <c r="U111" s="878" t="str">
        <f>VLOOKUP($A111&amp;"-"&amp;U$4,'04施策の客観指標'!$A$4:$AY$1029,COLUMN('04施策の客観指標'!$AS:$AS),FALSE)</f>
        <v>-</v>
      </c>
      <c r="V111" s="878" t="str">
        <f>VLOOKUP($A111&amp;"-"&amp;V$4,'04施策の客観指標'!$A$4:$AY$1029,COLUMN('04施策の客観指標'!$AS:$AS),FALSE)</f>
        <v>-</v>
      </c>
      <c r="W111" s="878" t="str">
        <f>VLOOKUP($A111&amp;"-"&amp;W$4,'04施策の客観指標'!$A$4:$AY$1029,COLUMN('04施策の客観指標'!$AS:$AS),FALSE)</f>
        <v>-</v>
      </c>
      <c r="X111" s="878" t="str">
        <f>VLOOKUP($A111&amp;"-"&amp;X$4,'04施策の客観指標'!$A$4:$AY$1029,COLUMN('04施策の客観指標'!$AS:$AS),FALSE)</f>
        <v>-</v>
      </c>
      <c r="Y111" s="878" t="str">
        <f>VLOOKUP($A111&amp;"-"&amp;Y$4,'04施策の客観指標'!$A$4:$AY$1029,COLUMN('04施策の客観指標'!$AS:$AS),FALSE)</f>
        <v>-</v>
      </c>
      <c r="Z111" s="878" t="str">
        <f>VLOOKUP($A111&amp;"-"&amp;Z$4,'04施策の客観指標'!$A$4:$AY$1029,COLUMN('04施策の客観指標'!$AS:$AS),FALSE)</f>
        <v>-</v>
      </c>
      <c r="AA111" s="852" t="str">
        <f>VLOOKUP($A111&amp;"-"&amp;AA$4,'04施策の客観指標'!$A$4:$AY$1029,COLUMN('04施策の客観指標'!$AS:$AS),FALSE)</f>
        <v>-</v>
      </c>
      <c r="AB111" s="876" t="str">
        <f t="shared" si="408"/>
        <v>b</v>
      </c>
      <c r="AC111" s="856">
        <v>1</v>
      </c>
      <c r="AD111" s="878" t="s">
        <v>83</v>
      </c>
      <c r="AE111" s="878" t="s">
        <v>83</v>
      </c>
      <c r="AF111" s="878" t="s">
        <v>83</v>
      </c>
      <c r="AG111" s="878" t="s">
        <v>83</v>
      </c>
      <c r="AH111" s="878" t="s">
        <v>83</v>
      </c>
      <c r="AI111" s="878" t="s">
        <v>83</v>
      </c>
      <c r="AJ111" s="878" t="s">
        <v>83</v>
      </c>
      <c r="AK111" s="878" t="s">
        <v>83</v>
      </c>
      <c r="AL111" s="879">
        <f t="shared" si="409"/>
        <v>1</v>
      </c>
      <c r="AM111" s="877">
        <f t="shared" si="410"/>
        <v>3</v>
      </c>
      <c r="AN111" s="878" t="str">
        <f t="shared" si="411"/>
        <v/>
      </c>
      <c r="AO111" s="878" t="str">
        <f t="shared" si="412"/>
        <v/>
      </c>
      <c r="AP111" s="878" t="str">
        <f t="shared" si="413"/>
        <v/>
      </c>
      <c r="AQ111" s="878" t="str">
        <f t="shared" si="414"/>
        <v/>
      </c>
      <c r="AR111" s="878" t="str">
        <f t="shared" si="415"/>
        <v/>
      </c>
      <c r="AS111" s="878" t="str">
        <f t="shared" si="416"/>
        <v/>
      </c>
      <c r="AT111" s="878" t="str">
        <f t="shared" si="417"/>
        <v/>
      </c>
      <c r="AU111" s="852" t="str">
        <f t="shared" si="418"/>
        <v/>
      </c>
      <c r="AV111" s="855">
        <f t="shared" si="419"/>
        <v>0.75</v>
      </c>
      <c r="AW111" s="856" t="str">
        <f>IF($K111="○",VLOOKUP($C111&amp;"-"&amp;AW$4,'05市民生活実感調査'!$A$3:$BC$218,COLUMN('05市民生活実感調査'!$O:$O),FALSE),"-")</f>
        <v>-</v>
      </c>
      <c r="AX111" s="878" t="str">
        <f>IF($L111="○",VLOOKUP($C111&amp;"-"&amp;AX$4,'05市民生活実感調査'!$A$3:$BC$218,COLUMN('05市民生活実感調査'!$O:$O),FALSE),"-")</f>
        <v>-</v>
      </c>
      <c r="AY111" s="878" t="str">
        <f>IF($M111="○",VLOOKUP($C111&amp;"-"&amp;AY$4,'05市民生活実感調査'!$A$3:$BC$218,COLUMN('05市民生活実感調査'!$O:$O),FALSE),"-")</f>
        <v>-</v>
      </c>
      <c r="AZ111" s="878" t="str">
        <f>IF($N111="○",VLOOKUP($C111&amp;"-"&amp;AZ$4,'05市民生活実感調査'!$A$3:$BC$218,COLUMN('05市民生活実感調査'!$O:$O),FALSE),"-")</f>
        <v>-</v>
      </c>
      <c r="BA111" s="878" t="str">
        <f>IF($O111="○",VLOOKUP($C111&amp;"-"&amp;BA$4,'05市民生活実感調査'!$A$3:$BC$218,COLUMN('05市民生活実感調査'!$O:$O),FALSE),"-")</f>
        <v>c</v>
      </c>
      <c r="BB111" s="878" t="str">
        <f>IF($P111="○",VLOOKUP($C111&amp;"-"&amp;BB$4,'05市民生活実感調査'!$A$3:$BC$218,COLUMN('05市民生活実感調査'!$O:$O),FALSE),"-")</f>
        <v>-</v>
      </c>
      <c r="BC111" s="878" t="str">
        <f>IF($Q111="○",VLOOKUP($C111&amp;"-"&amp;BC$4,'05市民生活実感調査'!$A$3:$BC$218,COLUMN('05市民生活実感調査'!$O:$O),FALSE),"-")</f>
        <v>-</v>
      </c>
      <c r="BD111" s="878" t="str">
        <f>IF($R111="○",VLOOKUP($C111&amp;"-"&amp;BD$4,'05市民生活実感調査'!$A$3:$BC$218,COLUMN('05市民生活実感調査'!$O:$O),FALSE),"-")</f>
        <v>-</v>
      </c>
      <c r="BE111" s="879" t="str">
        <f t="shared" si="420"/>
        <v>c</v>
      </c>
      <c r="BF111" s="877" t="str">
        <f t="shared" si="421"/>
        <v/>
      </c>
      <c r="BG111" s="878" t="str">
        <f t="shared" si="422"/>
        <v/>
      </c>
      <c r="BH111" s="878" t="str">
        <f t="shared" si="423"/>
        <v/>
      </c>
      <c r="BI111" s="878" t="str">
        <f t="shared" si="424"/>
        <v/>
      </c>
      <c r="BJ111" s="878">
        <f t="shared" si="425"/>
        <v>2</v>
      </c>
      <c r="BK111" s="878" t="str">
        <f t="shared" si="426"/>
        <v/>
      </c>
      <c r="BL111" s="878" t="str">
        <f t="shared" si="427"/>
        <v/>
      </c>
      <c r="BM111" s="878" t="str">
        <f t="shared" si="428"/>
        <v/>
      </c>
      <c r="BN111" s="840">
        <f t="shared" si="429"/>
        <v>0.5</v>
      </c>
      <c r="BO111" s="880" t="s">
        <v>122</v>
      </c>
      <c r="BP111" s="863" t="s">
        <v>1953</v>
      </c>
      <c r="BQ111" s="877" t="s">
        <v>313</v>
      </c>
      <c r="BR111" s="887" t="str">
        <f>VLOOKUP(BQ111,プルダウン!$A$1:$B$6,2,FALSE)</f>
        <v>政策の目的がかなり達成されている</v>
      </c>
      <c r="BS111" s="860"/>
      <c r="BT111" s="887" t="s">
        <v>1558</v>
      </c>
      <c r="BU111" s="863" t="s">
        <v>1460</v>
      </c>
      <c r="BV111" s="891" t="s">
        <v>1753</v>
      </c>
      <c r="BW111" s="889" t="str">
        <f>VLOOKUP($A111&amp;"-"&amp;BW$4,'04施策の客観指標'!$A$4:$AY$1029,COLUMN('04施策の客観指標'!$AT:$AT),FALSE)</f>
        <v>d</v>
      </c>
      <c r="BX111" s="878" t="str">
        <f>VLOOKUP($A111&amp;"-"&amp;BX$4,'04施策の客観指標'!$A$4:$AY$1029,COLUMN('04施策の客観指標'!$AT:$AT),FALSE)</f>
        <v>e</v>
      </c>
      <c r="BY111" s="878" t="str">
        <f>VLOOKUP($A111&amp;"-"&amp;BY$4,'04施策の客観指標'!$A$4:$AY$1029,COLUMN('04施策の客観指標'!$AT:$AT),FALSE)</f>
        <v>-</v>
      </c>
      <c r="BZ111" s="878" t="str">
        <f>VLOOKUP($A111&amp;"-"&amp;BZ$4,'04施策の客観指標'!$A$4:$AY$1029,COLUMN('04施策の客観指標'!$AT:$AT),FALSE)</f>
        <v>-</v>
      </c>
      <c r="CA111" s="878" t="str">
        <f>VLOOKUP($A111&amp;"-"&amp;CA$4,'04施策の客観指標'!$A$4:$AY$1029,COLUMN('04施策の客観指標'!$AT:$AT),FALSE)</f>
        <v>-</v>
      </c>
      <c r="CB111" s="878" t="str">
        <f>VLOOKUP($A111&amp;"-"&amp;CB$4,'04施策の客観指標'!$A$4:$AY$1029,COLUMN('04施策の客観指標'!$AT:$AT),FALSE)</f>
        <v>-</v>
      </c>
      <c r="CC111" s="878" t="str">
        <f>VLOOKUP($A111&amp;"-"&amp;CC$4,'04施策の客観指標'!$A$4:$AY$1029,COLUMN('04施策の客観指標'!$AT:$AT),FALSE)</f>
        <v>-</v>
      </c>
      <c r="CD111" s="878" t="str">
        <f>VLOOKUP($A111&amp;"-"&amp;CD$4,'04施策の客観指標'!$A$4:$AY$1029,COLUMN('04施策の客観指標'!$AT:$AT),FALSE)</f>
        <v>-</v>
      </c>
      <c r="CE111" s="852" t="str">
        <f>VLOOKUP($A111&amp;"-"&amp;CE$4,'04施策の客観指標'!$A$4:$AY$1029,COLUMN('04施策の客観指標'!$AT:$AT),FALSE)</f>
        <v>-</v>
      </c>
      <c r="CF111" s="879" t="str">
        <f t="shared" si="430"/>
        <v>e</v>
      </c>
      <c r="CG111" s="856">
        <f>IF(BW111="-","-",VLOOKUP($A111&amp;"-"&amp;BW$4,'04施策の客観指標'!$A$4:$AY$1029,COLUMN('04施策の客観指標'!$AY:$AY),FALSE))</f>
        <v>1</v>
      </c>
      <c r="CH111" s="856">
        <f>IF(BX111="-","-",VLOOKUP($A111&amp;"-"&amp;BX$4,'04施策の客観指標'!$A$4:$AY$1029,COLUMN('04施策の客観指標'!$AY:$AY),FALSE))</f>
        <v>1</v>
      </c>
      <c r="CI111" s="856" t="str">
        <f>IF(BY111="-","-",VLOOKUP($A111&amp;"-"&amp;BY$4,'04施策の客観指標'!$A$4:$AY$1029,COLUMN('04施策の客観指標'!$AY:$AY),FALSE))</f>
        <v>-</v>
      </c>
      <c r="CJ111" s="856" t="str">
        <f>IF(BZ111="-","-",VLOOKUP($A111&amp;"-"&amp;BZ$4,'04施策の客観指標'!$A$4:$AY$1029,COLUMN('04施策の客観指標'!$AY:$AY),FALSE))</f>
        <v>-</v>
      </c>
      <c r="CK111" s="856" t="str">
        <f>IF(CA111="-","-",VLOOKUP($A111&amp;"-"&amp;CA$4,'04施策の客観指標'!$A$4:$AY$1029,COLUMN('04施策の客観指標'!$AY:$AY),FALSE))</f>
        <v>-</v>
      </c>
      <c r="CL111" s="856" t="str">
        <f>IF(CB111="-","-",VLOOKUP($A111&amp;"-"&amp;CB$4,'04施策の客観指標'!$A$4:$AY$1029,COLUMN('04施策の客観指標'!$AY:$AY),FALSE))</f>
        <v>-</v>
      </c>
      <c r="CM111" s="856" t="str">
        <f>IF(CC111="-","-",VLOOKUP($A111&amp;"-"&amp;CC$4,'04施策の客観指標'!$A$4:$AY$1029,COLUMN('04施策の客観指標'!$AY:$AY),FALSE))</f>
        <v>-</v>
      </c>
      <c r="CN111" s="856" t="str">
        <f>IF(CD111="-","-",VLOOKUP($A111&amp;"-"&amp;CD$4,'04施策の客観指標'!$A$4:$AY$1029,COLUMN('04施策の客観指標'!$AY:$AY),FALSE))</f>
        <v>-</v>
      </c>
      <c r="CO111" s="856" t="str">
        <f>IF(CE111="-","-",VLOOKUP($A111&amp;"-"&amp;CE$4,'04施策の客観指標'!$A$4:$AY$1029,COLUMN('04施策の客観指標'!$AY:$AY),FALSE))</f>
        <v>-</v>
      </c>
      <c r="CP111" s="879">
        <f t="shared" si="431"/>
        <v>2</v>
      </c>
      <c r="CQ111" s="877">
        <f t="shared" si="432"/>
        <v>1</v>
      </c>
      <c r="CR111" s="878">
        <f t="shared" si="433"/>
        <v>0</v>
      </c>
      <c r="CS111" s="878" t="str">
        <f t="shared" si="434"/>
        <v/>
      </c>
      <c r="CT111" s="878" t="str">
        <f t="shared" si="435"/>
        <v/>
      </c>
      <c r="CU111" s="878" t="str">
        <f t="shared" si="436"/>
        <v/>
      </c>
      <c r="CV111" s="878" t="str">
        <f t="shared" si="437"/>
        <v/>
      </c>
      <c r="CW111" s="878" t="str">
        <f t="shared" si="438"/>
        <v/>
      </c>
      <c r="CX111" s="878" t="str">
        <f t="shared" si="439"/>
        <v/>
      </c>
      <c r="CY111" s="878" t="str">
        <f t="shared" si="440"/>
        <v/>
      </c>
      <c r="CZ111" s="855">
        <f t="shared" si="441"/>
        <v>0.125</v>
      </c>
      <c r="DA111" s="877" t="str">
        <f>IF($K111="○",VLOOKUP($C111&amp;"-"&amp;DA$4,'05市民生活実感調査'!$A$3:$BC$218,COLUMN('05市民生活実感調査'!$Y:$Y),FALSE),"-")</f>
        <v>-</v>
      </c>
      <c r="DB111" s="878" t="str">
        <f>IF($L111="○",VLOOKUP($C111&amp;"-"&amp;DB$4,'05市民生活実感調査'!$A$3:$BC$218,COLUMN('05市民生活実感調査'!$Y:$Y),FALSE),"-")</f>
        <v>-</v>
      </c>
      <c r="DC111" s="878" t="str">
        <f>IF($M111="○",VLOOKUP($C111&amp;"-"&amp;DC$4,'05市民生活実感調査'!$A$3:$BC$218,COLUMN('05市民生活実感調査'!$Y:$Y),FALSE),"-")</f>
        <v>-</v>
      </c>
      <c r="DD111" s="878" t="str">
        <f>IF($N111="○",VLOOKUP($C111&amp;"-"&amp;DD$4,'05市民生活実感調査'!$A$3:$BC$218,COLUMN('05市民生活実感調査'!$Y:$Y),FALSE),"-")</f>
        <v>-</v>
      </c>
      <c r="DE111" s="878" t="str">
        <f>IF($O111="○",VLOOKUP($C111&amp;"-"&amp;DE$4,'05市民生活実感調査'!$A$3:$BC$218,COLUMN('05市民生活実感調査'!$Y:$Y),FALSE),"-")</f>
        <v>c</v>
      </c>
      <c r="DF111" s="878" t="str">
        <f>IF($P111="○",VLOOKUP($C111&amp;"-"&amp;DF$4,'05市民生活実感調査'!$A$3:$BC$218,COLUMN('05市民生活実感調査'!$Y:$Y),FALSE),"-")</f>
        <v>-</v>
      </c>
      <c r="DG111" s="878" t="str">
        <f>IF($Q111="○",VLOOKUP($C111&amp;"-"&amp;DG$4,'05市民生活実感調査'!$A$3:$BC$218,COLUMN('05市民生活実感調査'!$Y:$Y),FALSE),"-")</f>
        <v>-</v>
      </c>
      <c r="DH111" s="878" t="str">
        <f>IF($R111="○",VLOOKUP($C111&amp;"-"&amp;DH$4,'05市民生活実感調査'!$A$3:$BC$218,COLUMN('05市民生活実感調査'!$Y:$Y),FALSE),"-")</f>
        <v>-</v>
      </c>
      <c r="DI111" s="879" t="str">
        <f t="shared" si="442"/>
        <v>c</v>
      </c>
      <c r="DJ111" s="877" t="str">
        <f t="shared" si="443"/>
        <v/>
      </c>
      <c r="DK111" s="878" t="str">
        <f t="shared" si="444"/>
        <v/>
      </c>
      <c r="DL111" s="878" t="str">
        <f t="shared" si="445"/>
        <v/>
      </c>
      <c r="DM111" s="878" t="str">
        <f t="shared" si="446"/>
        <v/>
      </c>
      <c r="DN111" s="878">
        <f t="shared" si="524"/>
        <v>2</v>
      </c>
      <c r="DO111" s="878" t="str">
        <f t="shared" si="447"/>
        <v/>
      </c>
      <c r="DP111" s="878" t="str">
        <f t="shared" si="448"/>
        <v/>
      </c>
      <c r="DQ111" s="878" t="str">
        <f t="shared" si="449"/>
        <v/>
      </c>
      <c r="DR111" s="840">
        <f t="shared" si="450"/>
        <v>0.5</v>
      </c>
      <c r="DS111" s="876" t="str">
        <f t="shared" si="451"/>
        <v>客観指標</v>
      </c>
      <c r="DT111" s="863" t="str">
        <f t="shared" si="452"/>
        <v>消防・救急施策については、市民にとって平常時には実感を得にくいものであることから、客観指標を重視する。</v>
      </c>
      <c r="DU111" s="877" t="str">
        <f>VLOOKUP(CF111&amp;DI111&amp;DS111,プルダウン!$AC$2:$AD$71,2,FALSE)</f>
        <v>D</v>
      </c>
      <c r="DV111" s="859" t="str">
        <f>VLOOKUP(DU111,プルダウン!$A$1:$B$6,2,FALSE)</f>
        <v>政策の目的があまり達成されていない</v>
      </c>
      <c r="DW111" s="860" t="s">
        <v>2669</v>
      </c>
      <c r="DX111" s="859"/>
      <c r="DY111" s="889" t="str">
        <f>VLOOKUP($A111&amp;"-"&amp;DY$4,'04施策の客観指標'!$A$4:$AY$1029,COLUMN('04施策の客観指標'!$AU:$AU),FALSE)</f>
        <v>d</v>
      </c>
      <c r="DZ111" s="878" t="str">
        <f>VLOOKUP($A111&amp;"-"&amp;DZ$4,'04施策の客観指標'!$A$4:$AY$1029,COLUMN('04施策の客観指標'!$AU:$AU),FALSE)</f>
        <v>e</v>
      </c>
      <c r="EA111" s="878" t="str">
        <f>VLOOKUP($A111&amp;"-"&amp;EA$4,'04施策の客観指標'!$A$4:$AY$1029,COLUMN('04施策の客観指標'!$AU:$AU),FALSE)</f>
        <v>-</v>
      </c>
      <c r="EB111" s="878" t="str">
        <f>VLOOKUP($A111&amp;"-"&amp;EB$4,'04施策の客観指標'!$A$4:$AY$1029,COLUMN('04施策の客観指標'!$AU:$AU),FALSE)</f>
        <v>-</v>
      </c>
      <c r="EC111" s="878" t="str">
        <f>VLOOKUP($A111&amp;"-"&amp;EC$4,'04施策の客観指標'!$A$4:$AY$1029,COLUMN('04施策の客観指標'!$AU:$AU),FALSE)</f>
        <v>-</v>
      </c>
      <c r="ED111" s="878" t="str">
        <f>VLOOKUP($A111&amp;"-"&amp;ED$4,'04施策の客観指標'!$A$4:$AY$1029,COLUMN('04施策の客観指標'!$AU:$AU),FALSE)</f>
        <v>-</v>
      </c>
      <c r="EE111" s="878" t="str">
        <f>VLOOKUP($A111&amp;"-"&amp;EE$4,'04施策の客観指標'!$A$4:$AY$1029,COLUMN('04施策の客観指標'!$AU:$AU),FALSE)</f>
        <v>-</v>
      </c>
      <c r="EF111" s="878" t="str">
        <f>VLOOKUP($A111&amp;"-"&amp;EF$4,'04施策の客観指標'!$A$4:$AY$1029,COLUMN('04施策の客観指標'!$AU:$AU),FALSE)</f>
        <v>-</v>
      </c>
      <c r="EG111" s="878" t="str">
        <f>VLOOKUP($A111&amp;"-"&amp;EG$4,'04施策の客観指標'!$A$4:$AY$1029,COLUMN('04施策の客観指標'!$AU:$AU),FALSE)</f>
        <v>-</v>
      </c>
      <c r="EH111" s="879" t="str">
        <f t="shared" si="453"/>
        <v>e</v>
      </c>
      <c r="EI111" s="895">
        <f>IF(DY111="-","-",VLOOKUP($A111&amp;"-"&amp;DY$4,'04施策の客観指標'!$A$4:$AY$1029,COLUMN('04施策の客観指標'!$AY:$AY),FALSE))</f>
        <v>1</v>
      </c>
      <c r="EJ111" s="895">
        <f>IF(DZ111="-","-",VLOOKUP($A111&amp;"-"&amp;DZ$4,'04施策の客観指標'!$A$4:$AY$1029,COLUMN('04施策の客観指標'!$AY:$AY),FALSE))</f>
        <v>1</v>
      </c>
      <c r="EK111" s="895" t="str">
        <f>IF(EA111="-","-",VLOOKUP($A111&amp;"-"&amp;EA$4,'04施策の客観指標'!$A$4:$AY$1029,COLUMN('04施策の客観指標'!$AY:$AY),FALSE))</f>
        <v>-</v>
      </c>
      <c r="EL111" s="895" t="str">
        <f>IF(EB111="-","-",VLOOKUP($A111&amp;"-"&amp;EB$4,'04施策の客観指標'!$A$4:$AY$1029,COLUMN('04施策の客観指標'!$AY:$AY),FALSE))</f>
        <v>-</v>
      </c>
      <c r="EM111" s="895" t="str">
        <f>IF(EC111="-","-",VLOOKUP($A111&amp;"-"&amp;EC$4,'04施策の客観指標'!$A$4:$AY$1029,COLUMN('04施策の客観指標'!$AY:$AY),FALSE))</f>
        <v>-</v>
      </c>
      <c r="EN111" s="895" t="str">
        <f>IF(ED111="-","-",VLOOKUP($A111&amp;"-"&amp;ED$4,'04施策の客観指標'!$A$4:$AY$1029,COLUMN('04施策の客観指標'!$AY:$AY),FALSE))</f>
        <v>-</v>
      </c>
      <c r="EO111" s="895" t="str">
        <f>IF(EE111="-","-",VLOOKUP($A111&amp;"-"&amp;EE$4,'04施策の客観指標'!$A$4:$AY$1029,COLUMN('04施策の客観指標'!$AY:$AY),FALSE))</f>
        <v>-</v>
      </c>
      <c r="EP111" s="895" t="str">
        <f>IF(EF111="-","-",VLOOKUP($A111&amp;"-"&amp;EF$4,'04施策の客観指標'!$A$4:$AY$1029,COLUMN('04施策の客観指標'!$AY:$AY),FALSE))</f>
        <v>-</v>
      </c>
      <c r="EQ111" s="895" t="str">
        <f>IF(EG111="-","-",VLOOKUP($A111&amp;"-"&amp;EG$4,'04施策の客観指標'!$A$4:$AY$1029,COLUMN('04施策の客観指標'!$AY:$AY),FALSE))</f>
        <v>-</v>
      </c>
      <c r="ER111" s="879">
        <f t="shared" si="454"/>
        <v>2</v>
      </c>
      <c r="ES111" s="877">
        <f t="shared" si="455"/>
        <v>1</v>
      </c>
      <c r="ET111" s="878">
        <f t="shared" si="456"/>
        <v>0</v>
      </c>
      <c r="EU111" s="878" t="str">
        <f t="shared" si="457"/>
        <v/>
      </c>
      <c r="EV111" s="878" t="str">
        <f t="shared" si="458"/>
        <v/>
      </c>
      <c r="EW111" s="878" t="str">
        <f t="shared" si="459"/>
        <v/>
      </c>
      <c r="EX111" s="878" t="str">
        <f t="shared" si="460"/>
        <v/>
      </c>
      <c r="EY111" s="878" t="str">
        <f t="shared" si="461"/>
        <v/>
      </c>
      <c r="EZ111" s="878" t="str">
        <f t="shared" si="462"/>
        <v/>
      </c>
      <c r="FA111" s="878" t="str">
        <f t="shared" si="463"/>
        <v/>
      </c>
      <c r="FB111" s="855">
        <f t="shared" si="464"/>
        <v>0.125</v>
      </c>
      <c r="FC111" s="877" t="str">
        <f>IF($K111="○",VLOOKUP($C111&amp;"-"&amp;FC$4,'05市民生活実感調査'!$A$3:$BC$218,COLUMN('05市民生活実感調査'!$AI:$AI),FALSE),"-")</f>
        <v>-</v>
      </c>
      <c r="FD111" s="878" t="str">
        <f>IF($L111="○",VLOOKUP($C111&amp;"-"&amp;FD$4,'05市民生活実感調査'!$A$3:$BC$218,COLUMN('05市民生活実感調査'!$AI:$AI),FALSE),"-")</f>
        <v>-</v>
      </c>
      <c r="FE111" s="878" t="str">
        <f>IF($M111="○",VLOOKUP($C111&amp;"-"&amp;FE$4,'05市民生活実感調査'!$A$3:$BC$218,COLUMN('05市民生活実感調査'!$AI:$AI),FALSE),"-")</f>
        <v>-</v>
      </c>
      <c r="FF111" s="878" t="str">
        <f>IF($N111="○",VLOOKUP($C111&amp;"-"&amp;FF$4,'05市民生活実感調査'!$A$3:$BC$218,COLUMN('05市民生活実感調査'!$AI:$AI),FALSE),"-")</f>
        <v>-</v>
      </c>
      <c r="FG111" s="878" t="str">
        <f>IF($O111="○",VLOOKUP($C111&amp;"-"&amp;FG$4,'05市民生活実感調査'!$A$3:$BC$218,COLUMN('05市民生活実感調査'!$AI:$AI),FALSE),"-")</f>
        <v>c</v>
      </c>
      <c r="FH111" s="878" t="str">
        <f>IF($P111="○",VLOOKUP($C111&amp;"-"&amp;FH$4,'05市民生活実感調査'!$A$3:$BC$218,COLUMN('05市民生活実感調査'!$AI:$AI),FALSE),"-")</f>
        <v>-</v>
      </c>
      <c r="FI111" s="878" t="str">
        <f>IF($Q111="○",VLOOKUP($C111&amp;"-"&amp;FI$4,'05市民生活実感調査'!$A$3:$BC$218,COLUMN('05市民生活実感調査'!$AI:$AI),FALSE),"-")</f>
        <v>-</v>
      </c>
      <c r="FJ111" s="878" t="str">
        <f>IF($R111="○",VLOOKUP($C111&amp;"-"&amp;FJ$4,'05市民生活実感調査'!$A$3:$BC$218,COLUMN('05市民生活実感調査'!$AI:$AI),FALSE),"-")</f>
        <v>-</v>
      </c>
      <c r="FK111" s="879" t="str">
        <f t="shared" si="465"/>
        <v>c</v>
      </c>
      <c r="FL111" s="877" t="str">
        <f t="shared" si="466"/>
        <v/>
      </c>
      <c r="FM111" s="878" t="str">
        <f t="shared" si="467"/>
        <v/>
      </c>
      <c r="FN111" s="878" t="str">
        <f t="shared" si="468"/>
        <v/>
      </c>
      <c r="FO111" s="878" t="str">
        <f t="shared" si="469"/>
        <v/>
      </c>
      <c r="FP111" s="878">
        <f t="shared" si="470"/>
        <v>2</v>
      </c>
      <c r="FQ111" s="878" t="str">
        <f t="shared" si="471"/>
        <v/>
      </c>
      <c r="FR111" s="878" t="str">
        <f t="shared" si="472"/>
        <v/>
      </c>
      <c r="FS111" s="878" t="str">
        <f t="shared" si="473"/>
        <v/>
      </c>
      <c r="FT111" s="840">
        <f t="shared" si="474"/>
        <v>0.5</v>
      </c>
      <c r="FU111" s="876" t="str">
        <f t="shared" si="475"/>
        <v>客観指標</v>
      </c>
      <c r="FV111" s="863" t="str">
        <f t="shared" si="476"/>
        <v>消防・救急施策については、市民にとって平常時には実感を得にくいものであることから、客観指標を重視する。</v>
      </c>
      <c r="FW111" s="877" t="str">
        <f>VLOOKUP(EH111&amp;FK111&amp;FU111,プルダウン!$AC$2:$AD$71,2,FALSE)</f>
        <v>D</v>
      </c>
      <c r="FX111" s="859" t="str">
        <f>VLOOKUP(FW111,プルダウン!$A$1:$B$6,2,FALSE)</f>
        <v>政策の目的があまり達成されていない</v>
      </c>
      <c r="FY111" s="860"/>
      <c r="FZ111" s="859"/>
      <c r="GA111" s="889" t="str">
        <f>VLOOKUP($A111&amp;"-"&amp;GA$4,'04施策の客観指標'!$A$4:$AY$1029,COLUMN('04施策の客観指標'!$AV:$AV),FALSE)</f>
        <v>e</v>
      </c>
      <c r="GB111" s="878" t="str">
        <f>VLOOKUP($A111&amp;"-"&amp;GB$4,'04施策の客観指標'!$A$4:$AY$1029,COLUMN('04施策の客観指標'!$AV:$AV),FALSE)</f>
        <v>c</v>
      </c>
      <c r="GC111" s="878" t="str">
        <f>VLOOKUP($A111&amp;"-"&amp;GC$4,'04施策の客観指標'!$A$4:$AY$1029,COLUMN('04施策の客観指標'!$AV:$AV),FALSE)</f>
        <v>-</v>
      </c>
      <c r="GD111" s="878" t="str">
        <f>VLOOKUP($A111&amp;"-"&amp;GD$4,'04施策の客観指標'!$A$4:$AY$1029,COLUMN('04施策の客観指標'!$AV:$AV),FALSE)</f>
        <v>-</v>
      </c>
      <c r="GE111" s="878" t="str">
        <f>VLOOKUP($A111&amp;"-"&amp;GE$4,'04施策の客観指標'!$A$4:$AY$1029,COLUMN('04施策の客観指標'!$AV:$AV),FALSE)</f>
        <v>-</v>
      </c>
      <c r="GF111" s="878" t="str">
        <f>VLOOKUP($A111&amp;"-"&amp;GF$4,'04施策の客観指標'!$A$4:$AY$1029,COLUMN('04施策の客観指標'!$AV:$AV),FALSE)</f>
        <v>-</v>
      </c>
      <c r="GG111" s="878" t="str">
        <f>VLOOKUP($A111&amp;"-"&amp;GG$4,'04施策の客観指標'!$A$4:$AY$1029,COLUMN('04施策の客観指標'!$AV:$AV),FALSE)</f>
        <v>-</v>
      </c>
      <c r="GH111" s="878" t="str">
        <f>VLOOKUP($A111&amp;"-"&amp;GH$4,'04施策の客観指標'!$A$4:$AY$1029,COLUMN('04施策の客観指標'!$AV:$AV),FALSE)</f>
        <v>-</v>
      </c>
      <c r="GI111" s="878" t="str">
        <f>VLOOKUP($A111&amp;"-"&amp;GI$4,'04施策の客観指標'!$A$4:$AY$1029,COLUMN('04施策の客観指標'!$AV:$AV),FALSE)</f>
        <v>-</v>
      </c>
      <c r="GJ111" s="879" t="str">
        <f t="shared" si="477"/>
        <v>d</v>
      </c>
      <c r="GK111" s="856">
        <f>IF(GA111="-","-",VLOOKUP($A111&amp;"-"&amp;GA$4,'04施策の客観指標'!$A$4:$AY$1029,COLUMN('04施策の客観指標'!$AY:$AY),FALSE))</f>
        <v>1</v>
      </c>
      <c r="GL111" s="856">
        <f>IF(GB111="-","-",VLOOKUP($A111&amp;"-"&amp;GB$4,'04施策の客観指標'!$A$4:$AY$1029,COLUMN('04施策の客観指標'!$AY:$AY),FALSE))</f>
        <v>1</v>
      </c>
      <c r="GM111" s="856" t="str">
        <f>IF(GC111="-","-",VLOOKUP($A111&amp;"-"&amp;GC$4,'04施策の客観指標'!$A$4:$AY$1029,COLUMN('04施策の客観指標'!$AY:$AY),FALSE))</f>
        <v>-</v>
      </c>
      <c r="GN111" s="856" t="str">
        <f>IF(GD111="-","-",VLOOKUP($A111&amp;"-"&amp;GD$4,'04施策の客観指標'!$A$4:$AY$1029,COLUMN('04施策の客観指標'!$AY:$AY),FALSE))</f>
        <v>-</v>
      </c>
      <c r="GO111" s="856" t="str">
        <f>IF(GE111="-","-",VLOOKUP($A111&amp;"-"&amp;GE$4,'04施策の客観指標'!$A$4:$AY$1029,COLUMN('04施策の客観指標'!$AY:$AY),FALSE))</f>
        <v>-</v>
      </c>
      <c r="GP111" s="856" t="str">
        <f>IF(GF111="-","-",VLOOKUP($A111&amp;"-"&amp;GF$4,'04施策の客観指標'!$A$4:$AY$1029,COLUMN('04施策の客観指標'!$AY:$AY),FALSE))</f>
        <v>-</v>
      </c>
      <c r="GQ111" s="856" t="str">
        <f>IF(GG111="-","-",VLOOKUP($A111&amp;"-"&amp;GG$4,'04施策の客観指標'!$A$4:$AY$1029,COLUMN('04施策の客観指標'!$AY:$AY),FALSE))</f>
        <v>-</v>
      </c>
      <c r="GR111" s="856" t="str">
        <f>IF(GH111="-","-",VLOOKUP($A111&amp;"-"&amp;GH$4,'04施策の客観指標'!$A$4:$AY$1029,COLUMN('04施策の客観指標'!$AY:$AY),FALSE))</f>
        <v>-</v>
      </c>
      <c r="GS111" s="856" t="str">
        <f>IF(GI111="-","-",VLOOKUP($A111&amp;"-"&amp;GI$4,'04施策の客観指標'!$A$4:$AY$1029,COLUMN('04施策の客観指標'!$AY:$AY),FALSE))</f>
        <v>-</v>
      </c>
      <c r="GT111" s="879">
        <f t="shared" si="478"/>
        <v>2</v>
      </c>
      <c r="GU111" s="877">
        <f t="shared" si="479"/>
        <v>0</v>
      </c>
      <c r="GV111" s="878">
        <f t="shared" si="480"/>
        <v>2</v>
      </c>
      <c r="GW111" s="878" t="str">
        <f t="shared" si="481"/>
        <v/>
      </c>
      <c r="GX111" s="878" t="str">
        <f t="shared" si="482"/>
        <v/>
      </c>
      <c r="GY111" s="878" t="str">
        <f t="shared" si="483"/>
        <v/>
      </c>
      <c r="GZ111" s="878" t="str">
        <f t="shared" si="484"/>
        <v/>
      </c>
      <c r="HA111" s="878" t="str">
        <f t="shared" si="485"/>
        <v/>
      </c>
      <c r="HB111" s="878" t="str">
        <f t="shared" si="486"/>
        <v/>
      </c>
      <c r="HC111" s="878" t="str">
        <f t="shared" si="487"/>
        <v/>
      </c>
      <c r="HD111" s="855">
        <f t="shared" si="488"/>
        <v>0.25</v>
      </c>
      <c r="HE111" s="877" t="str">
        <f>IF($K111="○",VLOOKUP($C111&amp;"-"&amp;HE$4,'05市民生活実感調査'!$A$3:$BC$218,COLUMN('05市民生活実感調査'!$AS:$AS),FALSE),"-")</f>
        <v>-</v>
      </c>
      <c r="HF111" s="878" t="str">
        <f>IF($L111="○",VLOOKUP($C111&amp;"-"&amp;HF$4,'05市民生活実感調査'!$A$3:$BC$218,COLUMN('05市民生活実感調査'!$AS:$AS),FALSE),"-")</f>
        <v>-</v>
      </c>
      <c r="HG111" s="878" t="str">
        <f>IF($M111="○",VLOOKUP($C111&amp;"-"&amp;HG$4,'05市民生活実感調査'!$A$3:$BC$218,COLUMN('05市民生活実感調査'!$AS:$AS),FALSE),"-")</f>
        <v>-</v>
      </c>
      <c r="HH111" s="878" t="str">
        <f>IF($N111="○",VLOOKUP($C111&amp;"-"&amp;HH$4,'05市民生活実感調査'!$A$3:$BC$218,COLUMN('05市民生活実感調査'!$AS:$AS),FALSE),"-")</f>
        <v>-</v>
      </c>
      <c r="HI111" s="878" t="str">
        <f>IF($O111="○",VLOOKUP($C111&amp;"-"&amp;HI$4,'05市民生活実感調査'!$A$3:$BC$218,COLUMN('05市民生活実感調査'!$AS:$AS),FALSE),"-")</f>
        <v>c</v>
      </c>
      <c r="HJ111" s="878" t="str">
        <f>IF($P111="○",VLOOKUP($C111&amp;"-"&amp;HJ$4,'05市民生活実感調査'!$A$3:$BC$218,COLUMN('05市民生活実感調査'!$AS:$AS),FALSE),"-")</f>
        <v>-</v>
      </c>
      <c r="HK111" s="878" t="str">
        <f>IF($Q111="○",VLOOKUP($C111&amp;"-"&amp;HK$4,'05市民生活実感調査'!$A$3:$BC$218,COLUMN('05市民生活実感調査'!$AS:$AS),FALSE),"-")</f>
        <v>-</v>
      </c>
      <c r="HL111" s="878" t="str">
        <f>IF($R111="○",VLOOKUP($C111&amp;"-"&amp;HL$4,'05市民生活実感調査'!$A$3:$BC$218,COLUMN('05市民生活実感調査'!$AS:$AS),FALSE),"-")</f>
        <v>-</v>
      </c>
      <c r="HM111" s="879" t="str">
        <f t="shared" si="489"/>
        <v>c</v>
      </c>
      <c r="HN111" s="877" t="str">
        <f t="shared" si="490"/>
        <v/>
      </c>
      <c r="HO111" s="878" t="str">
        <f t="shared" si="491"/>
        <v/>
      </c>
      <c r="HP111" s="878" t="str">
        <f t="shared" si="492"/>
        <v/>
      </c>
      <c r="HQ111" s="878" t="str">
        <f t="shared" si="493"/>
        <v/>
      </c>
      <c r="HR111" s="878">
        <f t="shared" si="494"/>
        <v>2</v>
      </c>
      <c r="HS111" s="878" t="str">
        <f t="shared" si="495"/>
        <v/>
      </c>
      <c r="HT111" s="878" t="str">
        <f t="shared" si="496"/>
        <v/>
      </c>
      <c r="HU111" s="878" t="str">
        <f t="shared" si="497"/>
        <v/>
      </c>
      <c r="HV111" s="840">
        <f t="shared" si="498"/>
        <v>0.5</v>
      </c>
      <c r="HW111" s="876" t="str">
        <f t="shared" si="499"/>
        <v>客観指標</v>
      </c>
      <c r="HX111" s="863" t="str">
        <f t="shared" si="500"/>
        <v>消防・救急施策については、市民にとって平常時には実感を得にくいものであることから、客観指標を重視する。</v>
      </c>
      <c r="HY111" s="877" t="str">
        <f>VLOOKUP(GJ111&amp;HM111&amp;HW111,プルダウン!$AC$2:$AD$71,2,FALSE)</f>
        <v>D</v>
      </c>
      <c r="HZ111" s="859" t="str">
        <f>VLOOKUP(HY111,プルダウン!$A$1:$B$6,2,FALSE)</f>
        <v>政策の目的があまり達成されていない</v>
      </c>
      <c r="IA111" s="860" t="s">
        <v>3105</v>
      </c>
      <c r="IB111" s="859"/>
      <c r="IC111" s="889" t="str">
        <f>VLOOKUP($A111&amp;"-"&amp;IC$4,'04施策の客観指標'!$A$4:$AY$1029,COLUMN('04施策の客観指標'!$AW:$AW),FALSE)</f>
        <v>e</v>
      </c>
      <c r="ID111" s="878" t="str">
        <f>VLOOKUP($A111&amp;"-"&amp;ID$4,'04施策の客観指標'!$A$4:$AY$1029,COLUMN('04施策の客観指標'!$AW:$AW),FALSE)</f>
        <v>b</v>
      </c>
      <c r="IE111" s="878" t="str">
        <f>VLOOKUP($A111&amp;"-"&amp;IE$4,'04施策の客観指標'!$A$4:$AY$1029,COLUMN('04施策の客観指標'!$AW:$AW),FALSE)</f>
        <v>-</v>
      </c>
      <c r="IF111" s="878" t="str">
        <f>VLOOKUP($A111&amp;"-"&amp;IF$4,'04施策の客観指標'!$A$4:$AY$1029,COLUMN('04施策の客観指標'!$AW:$AW),FALSE)</f>
        <v>-</v>
      </c>
      <c r="IG111" s="878" t="str">
        <f>VLOOKUP($A111&amp;"-"&amp;IG$4,'04施策の客観指標'!$A$4:$AY$1029,COLUMN('04施策の客観指標'!$AW:$AW),FALSE)</f>
        <v>-</v>
      </c>
      <c r="IH111" s="878" t="str">
        <f>VLOOKUP($A111&amp;"-"&amp;IH$4,'04施策の客観指標'!$A$4:$AY$1029,COLUMN('04施策の客観指標'!$AW:$AW),FALSE)</f>
        <v>-</v>
      </c>
      <c r="II111" s="878" t="str">
        <f>VLOOKUP($A111&amp;"-"&amp;II$4,'04施策の客観指標'!$A$4:$AY$1029,COLUMN('04施策の客観指標'!$AW:$AW),FALSE)</f>
        <v>-</v>
      </c>
      <c r="IJ111" s="878" t="str">
        <f>VLOOKUP($A111&amp;"-"&amp;IJ$4,'04施策の客観指標'!$A$4:$AY$1029,COLUMN('04施策の客観指標'!$AW:$AW),FALSE)</f>
        <v>-</v>
      </c>
      <c r="IK111" s="878" t="str">
        <f>VLOOKUP($A111&amp;"-"&amp;IK$4,'04施策の客観指標'!$A$4:$AY$1029,COLUMN('04施策の客観指標'!$AW:$AW),FALSE)</f>
        <v>-</v>
      </c>
      <c r="IL111" s="879" t="str">
        <f t="shared" si="501"/>
        <v>d</v>
      </c>
      <c r="IM111" s="856">
        <f>IF(IC111="-","-",VLOOKUP($A111&amp;"-"&amp;IC$4,'04施策の客観指標'!$A$4:$AY$1029,COLUMN('04施策の客観指標'!$AY:$AY),FALSE))</f>
        <v>1</v>
      </c>
      <c r="IN111" s="856">
        <f>IF(ID111="-","-",VLOOKUP($A111&amp;"-"&amp;ID$4,'04施策の客観指標'!$A$4:$AY$1029,COLUMN('04施策の客観指標'!$AY:$AY),FALSE))</f>
        <v>1</v>
      </c>
      <c r="IO111" s="856" t="str">
        <f>IF(IE111="-","-",VLOOKUP($A111&amp;"-"&amp;IE$4,'04施策の客観指標'!$A$4:$AY$1029,COLUMN('04施策の客観指標'!$AY:$AY),FALSE))</f>
        <v>-</v>
      </c>
      <c r="IP111" s="856" t="str">
        <f>IF(IF111="-","-",VLOOKUP($A111&amp;"-"&amp;IF$4,'04施策の客観指標'!$A$4:$AY$1029,COLUMN('04施策の客観指標'!$AY:$AY),FALSE))</f>
        <v>-</v>
      </c>
      <c r="IQ111" s="856" t="str">
        <f>IF(IG111="-","-",VLOOKUP($A111&amp;"-"&amp;IG$4,'04施策の客観指標'!$A$4:$AY$1029,COLUMN('04施策の客観指標'!$AY:$AY),FALSE))</f>
        <v>-</v>
      </c>
      <c r="IR111" s="856" t="str">
        <f>IF(IH111="-","-",VLOOKUP($A111&amp;"-"&amp;IH$4,'04施策の客観指標'!$A$4:$AY$1029,COLUMN('04施策の客観指標'!$AY:$AY),FALSE))</f>
        <v>-</v>
      </c>
      <c r="IS111" s="856" t="str">
        <f>IF(II111="-","-",VLOOKUP($A111&amp;"-"&amp;II$4,'04施策の客観指標'!$A$4:$AY$1029,COLUMN('04施策の客観指標'!$AY:$AY),FALSE))</f>
        <v>-</v>
      </c>
      <c r="IT111" s="856" t="str">
        <f>IF(IJ111="-","-",VLOOKUP($A111&amp;"-"&amp;IJ$4,'04施策の客観指標'!$A$4:$AY$1029,COLUMN('04施策の客観指標'!$AY:$AY),FALSE))</f>
        <v>-</v>
      </c>
      <c r="IU111" s="856" t="str">
        <f>IF(IK111="-","-",VLOOKUP($A111&amp;"-"&amp;IK$4,'04施策の客観指標'!$A$4:$AY$1029,COLUMN('04施策の客観指標'!$AY:$AY),FALSE))</f>
        <v>-</v>
      </c>
      <c r="IV111" s="879">
        <f t="shared" si="502"/>
        <v>2</v>
      </c>
      <c r="IW111" s="877">
        <f t="shared" si="503"/>
        <v>0</v>
      </c>
      <c r="IX111" s="878">
        <f t="shared" si="504"/>
        <v>3</v>
      </c>
      <c r="IY111" s="878" t="str">
        <f t="shared" si="505"/>
        <v/>
      </c>
      <c r="IZ111" s="878" t="str">
        <f t="shared" si="506"/>
        <v/>
      </c>
      <c r="JA111" s="878" t="str">
        <f t="shared" si="507"/>
        <v/>
      </c>
      <c r="JB111" s="878" t="str">
        <f t="shared" si="508"/>
        <v/>
      </c>
      <c r="JC111" s="878" t="str">
        <f t="shared" si="509"/>
        <v/>
      </c>
      <c r="JD111" s="878" t="str">
        <f t="shared" si="510"/>
        <v/>
      </c>
      <c r="JE111" s="878" t="str">
        <f t="shared" si="511"/>
        <v/>
      </c>
      <c r="JF111" s="855">
        <f t="shared" si="512"/>
        <v>0.375</v>
      </c>
      <c r="JG111" s="877" t="str">
        <f>IF($K111="○",VLOOKUP($C111&amp;"-"&amp;JG$4,'05市民生活実感調査'!$A$3:$BC$218,COLUMN('05市民生活実感調査'!$BC:$BC),FALSE),"-")</f>
        <v>-</v>
      </c>
      <c r="JH111" s="878" t="str">
        <f>IF($L111="○",VLOOKUP($C111&amp;"-"&amp;JH$4,'05市民生活実感調査'!$A$3:$BC$218,COLUMN('05市民生活実感調査'!$BC:$BC),FALSE),"-")</f>
        <v>-</v>
      </c>
      <c r="JI111" s="878" t="str">
        <f>IF($M111="○",VLOOKUP($C111&amp;"-"&amp;JI$4,'05市民生活実感調査'!$A$3:$BC$218,COLUMN('05市民生活実感調査'!$BC:$BC),FALSE),"-")</f>
        <v>-</v>
      </c>
      <c r="JJ111" s="878" t="str">
        <f>IF($N111="○",VLOOKUP($C111&amp;"-"&amp;JJ$4,'05市民生活実感調査'!$A$3:$BC$218,COLUMN('05市民生活実感調査'!$BC:$BC),FALSE),"-")</f>
        <v>-</v>
      </c>
      <c r="JK111" s="878" t="str">
        <f>IF($O111="○",VLOOKUP($C111&amp;"-"&amp;JK$4,'05市民生活実感調査'!$A$3:$BC$218,COLUMN('05市民生活実感調査'!$BC:$BC),FALSE),"-")</f>
        <v>c</v>
      </c>
      <c r="JL111" s="878" t="str">
        <f>IF($P111="○",VLOOKUP($C111&amp;"-"&amp;JL$4,'05市民生活実感調査'!$A$3:$BC$218,COLUMN('05市民生活実感調査'!$BC:$BC),FALSE),"-")</f>
        <v>-</v>
      </c>
      <c r="JM111" s="878" t="str">
        <f>IF($Q111="○",VLOOKUP($C111&amp;"-"&amp;JM$4,'05市民生活実感調査'!$A$3:$BC$218,COLUMN('05市民生活実感調査'!$BC:$BC),FALSE),"-")</f>
        <v>-</v>
      </c>
      <c r="JN111" s="878" t="str">
        <f>IF($R111="○",VLOOKUP($C111&amp;"-"&amp;JN$4,'05市民生活実感調査'!$A$3:$BC$218,COLUMN('05市民生活実感調査'!$BC:$BC),FALSE),"-")</f>
        <v>-</v>
      </c>
      <c r="JO111" s="879" t="str">
        <f t="shared" si="513"/>
        <v>c</v>
      </c>
      <c r="JP111" s="877" t="str">
        <f t="shared" si="514"/>
        <v/>
      </c>
      <c r="JQ111" s="878" t="str">
        <f t="shared" si="515"/>
        <v/>
      </c>
      <c r="JR111" s="878" t="str">
        <f t="shared" si="516"/>
        <v/>
      </c>
      <c r="JS111" s="878" t="str">
        <f t="shared" si="517"/>
        <v/>
      </c>
      <c r="JT111" s="878">
        <f t="shared" si="518"/>
        <v>2</v>
      </c>
      <c r="JU111" s="878" t="str">
        <f t="shared" si="519"/>
        <v/>
      </c>
      <c r="JV111" s="878" t="str">
        <f t="shared" si="520"/>
        <v/>
      </c>
      <c r="JW111" s="878" t="str">
        <f t="shared" si="521"/>
        <v/>
      </c>
      <c r="JX111" s="840">
        <f t="shared" si="522"/>
        <v>0.5</v>
      </c>
      <c r="JY111" s="876" t="str">
        <f t="shared" si="405"/>
        <v>客観指標</v>
      </c>
      <c r="JZ111" s="863" t="str">
        <f t="shared" si="523"/>
        <v>消防・救急施策については、市民にとって平常時には実感を得にくいものであることから、客観指標を重視する。</v>
      </c>
      <c r="KA111" s="877" t="str">
        <f>VLOOKUP(IL111&amp;JO111&amp;JY111,プルダウン!$AC$2:$AD$71,2,FALSE)</f>
        <v>D</v>
      </c>
      <c r="KB111" s="859" t="str">
        <f>VLOOKUP(KA111,プルダウン!$A$1:$B$6,2,FALSE)</f>
        <v>政策の目的があまり達成されていない</v>
      </c>
      <c r="KC111" s="860" t="s">
        <v>3314</v>
      </c>
      <c r="KD111" s="859"/>
      <c r="KE111" s="883" t="str">
        <f>VLOOKUP($A111&amp;"-"&amp;KE$4,'04施策の客観指標'!$A$4:$AY$1029,COLUMN('04施策の客観指標'!$AX:$AX),FALSE)</f>
        <v>e</v>
      </c>
      <c r="KF111" s="813" t="str">
        <f>VLOOKUP($A111&amp;"-"&amp;KF$4,'04施策の客観指標'!$A$4:$AY$1029,COLUMN('04施策の客観指標'!$AX:$AX),FALSE)</f>
        <v>c</v>
      </c>
      <c r="KG111" s="813" t="str">
        <f>VLOOKUP($A111&amp;"-"&amp;KG$4,'04施策の客観指標'!$A$4:$AY$1029,COLUMN('04施策の客観指標'!$AX:$AX),FALSE)</f>
        <v>-</v>
      </c>
      <c r="KH111" s="813" t="str">
        <f>VLOOKUP($A111&amp;"-"&amp;KH$4,'04施策の客観指標'!$A$4:$AY$1029,COLUMN('04施策の客観指標'!$AX:$AX),FALSE)</f>
        <v>-</v>
      </c>
      <c r="KI111" s="813" t="str">
        <f>VLOOKUP($A111&amp;"-"&amp;KI$4,'04施策の客観指標'!$A$4:$AY$1029,COLUMN('04施策の客観指標'!$AX:$AX),FALSE)</f>
        <v>-</v>
      </c>
      <c r="KJ111" s="813" t="str">
        <f>VLOOKUP($A111&amp;"-"&amp;KJ$4,'04施策の客観指標'!$A$4:$AY$1029,COLUMN('04施策の客観指標'!$AX:$AX),FALSE)</f>
        <v>-</v>
      </c>
      <c r="KK111" s="813" t="str">
        <f>VLOOKUP($A111&amp;"-"&amp;KK$4,'04施策の客観指標'!$A$4:$AY$1029,COLUMN('04施策の客観指標'!$AX:$AX),FALSE)</f>
        <v>-</v>
      </c>
      <c r="KL111" s="813" t="str">
        <f>VLOOKUP($A111&amp;"-"&amp;KL$4,'04施策の客観指標'!$A$4:$AY$1029,COLUMN('04施策の客観指標'!$AX:$AX),FALSE)</f>
        <v>-</v>
      </c>
      <c r="KM111" s="813" t="str">
        <f>VLOOKUP($A111&amp;"-"&amp;KM$4,'04施策の客観指標'!$A$4:$AY$1029,COLUMN('04施策の客観指標'!$AX:$AX),FALSE)</f>
        <v>-</v>
      </c>
      <c r="KN111" s="814" t="str">
        <f t="shared" si="381"/>
        <v>d</v>
      </c>
      <c r="KO111" s="423">
        <f>IF(KE111="-","-",VLOOKUP($A111&amp;"-"&amp;KE$4,'04施策の客観指標'!$A$4:$AY$1029,COLUMN('04施策の客観指標'!$AY:$AY),FALSE))</f>
        <v>1</v>
      </c>
      <c r="KP111" s="423">
        <f>IF(KF111="-","-",VLOOKUP($A111&amp;"-"&amp;KF$4,'04施策の客観指標'!$A$4:$AY$1029,COLUMN('04施策の客観指標'!$AY:$AY),FALSE))</f>
        <v>1</v>
      </c>
      <c r="KQ111" s="423" t="str">
        <f>IF(KG111="-","-",VLOOKUP($A111&amp;"-"&amp;KG$4,'04施策の客観指標'!$A$4:$AY$1029,COLUMN('04施策の客観指標'!$AY:$AY),FALSE))</f>
        <v>-</v>
      </c>
      <c r="KR111" s="423" t="str">
        <f>IF(KH111="-","-",VLOOKUP($A111&amp;"-"&amp;KH$4,'04施策の客観指標'!$A$4:$AY$1029,COLUMN('04施策の客観指標'!$AY:$AY),FALSE))</f>
        <v>-</v>
      </c>
      <c r="KS111" s="423" t="str">
        <f>IF(KI111="-","-",VLOOKUP($A111&amp;"-"&amp;KI$4,'04施策の客観指標'!$A$4:$AY$1029,COLUMN('04施策の客観指標'!$AY:$AY),FALSE))</f>
        <v>-</v>
      </c>
      <c r="KT111" s="423" t="str">
        <f>IF(KJ111="-","-",VLOOKUP($A111&amp;"-"&amp;KJ$4,'04施策の客観指標'!$A$4:$AY$1029,COLUMN('04施策の客観指標'!$AY:$AY),FALSE))</f>
        <v>-</v>
      </c>
      <c r="KU111" s="423" t="str">
        <f>IF(KK111="-","-",VLOOKUP($A111&amp;"-"&amp;KK$4,'04施策の客観指標'!$A$4:$AY$1029,COLUMN('04施策の客観指標'!$AY:$AY),FALSE))</f>
        <v>-</v>
      </c>
      <c r="KV111" s="423" t="str">
        <f>IF(KL111="-","-",VLOOKUP($A111&amp;"-"&amp;KL$4,'04施策の客観指標'!$A$4:$AY$1029,COLUMN('04施策の客観指標'!$AY:$AY),FALSE))</f>
        <v>-</v>
      </c>
      <c r="KW111" s="423" t="str">
        <f>IF(KM111="-","-",VLOOKUP($A111&amp;"-"&amp;KM$4,'04施策の客観指標'!$A$4:$AY$1029,COLUMN('04施策の客観指標'!$AY:$AY),FALSE))</f>
        <v>-</v>
      </c>
      <c r="KX111" s="234">
        <f t="shared" si="382"/>
        <v>2</v>
      </c>
      <c r="KY111" s="237">
        <f t="shared" si="383"/>
        <v>0</v>
      </c>
      <c r="KZ111" s="187">
        <f t="shared" si="384"/>
        <v>2</v>
      </c>
      <c r="LA111" s="187" t="str">
        <f t="shared" si="385"/>
        <v/>
      </c>
      <c r="LB111" s="187" t="str">
        <f t="shared" si="386"/>
        <v/>
      </c>
      <c r="LC111" s="187" t="str">
        <f t="shared" si="387"/>
        <v/>
      </c>
      <c r="LD111" s="187" t="str">
        <f t="shared" si="388"/>
        <v/>
      </c>
      <c r="LE111" s="187" t="str">
        <f t="shared" si="389"/>
        <v/>
      </c>
      <c r="LF111" s="187" t="str">
        <f t="shared" si="390"/>
        <v/>
      </c>
      <c r="LG111" s="187" t="str">
        <f t="shared" si="391"/>
        <v/>
      </c>
      <c r="LH111" s="240">
        <f t="shared" si="392"/>
        <v>0.25</v>
      </c>
      <c r="LI111" s="820" t="str">
        <f>IF($K111="○",VLOOKUP($C111&amp;"-"&amp;LI$4,'05市民生活実感調査'!$A$3:$BM$218,COLUMN('05市民生活実感調査'!$BM:$BM),FALSE),"-")</f>
        <v>-</v>
      </c>
      <c r="LJ111" s="821" t="str">
        <f>IF($L111="○",VLOOKUP($C111&amp;"-"&amp;LJ$4,'05市民生活実感調査'!$A$3:$BM$218,COLUMN('05市民生活実感調査'!$BM:$BM),FALSE),"-")</f>
        <v>-</v>
      </c>
      <c r="LK111" s="821" t="str">
        <f>IF($M111="○",VLOOKUP($C111&amp;"-"&amp;LK$4,'05市民生活実感調査'!$A$3:$BM$218,COLUMN('05市民生活実感調査'!$BM:$BM),FALSE),"-")</f>
        <v>-</v>
      </c>
      <c r="LL111" s="821" t="str">
        <f>IF($N111="○",VLOOKUP($C111&amp;"-"&amp;LL$4,'05市民生活実感調査'!$A$3:$BM$218,COLUMN('05市民生活実感調査'!$BM:$BM),FALSE),"-")</f>
        <v>-</v>
      </c>
      <c r="LM111" s="821" t="str">
        <f>IF($O111="○",VLOOKUP($C111&amp;"-"&amp;LM$4,'05市民生活実感調査'!$A$3:$BM$218,COLUMN('05市民生活実感調査'!$BM:$BM),FALSE),"-")</f>
        <v>c</v>
      </c>
      <c r="LN111" s="821" t="str">
        <f>IF($P111="○",VLOOKUP($C111&amp;"-"&amp;LN$4,'05市民生活実感調査'!$A$3:$BM$218,COLUMN('05市民生活実感調査'!$BM:$BM),FALSE),"-")</f>
        <v>-</v>
      </c>
      <c r="LO111" s="821" t="str">
        <f>IF($Q111="○",VLOOKUP($C111&amp;"-"&amp;LO$4,'05市民生活実感調査'!$A$3:$BM$218,COLUMN('05市民生活実感調査'!$BM:$BM),FALSE),"-")</f>
        <v>-</v>
      </c>
      <c r="LP111" s="821" t="str">
        <f>IF($R111="○",VLOOKUP($C111&amp;"-"&amp;LP$4,'05市民生活実感調査'!$A$3:$BM$218,COLUMN('05市民生活実感調査'!$BM:$BM),FALSE),"-")</f>
        <v>-</v>
      </c>
      <c r="LQ111" s="822" t="str">
        <f t="shared" si="393"/>
        <v>c</v>
      </c>
      <c r="LR111" s="237" t="str">
        <f t="shared" si="394"/>
        <v/>
      </c>
      <c r="LS111" s="187" t="str">
        <f t="shared" si="395"/>
        <v/>
      </c>
      <c r="LT111" s="187" t="str">
        <f t="shared" si="396"/>
        <v/>
      </c>
      <c r="LU111" s="187" t="str">
        <f t="shared" si="397"/>
        <v/>
      </c>
      <c r="LV111" s="187">
        <f t="shared" si="398"/>
        <v>2</v>
      </c>
      <c r="LW111" s="187" t="str">
        <f t="shared" si="399"/>
        <v/>
      </c>
      <c r="LX111" s="187" t="str">
        <f t="shared" si="400"/>
        <v/>
      </c>
      <c r="LY111" s="187" t="str">
        <f t="shared" si="401"/>
        <v/>
      </c>
      <c r="LZ111" s="422">
        <f t="shared" si="402"/>
        <v>0.5</v>
      </c>
      <c r="MA111" s="103" t="str">
        <f t="shared" si="406"/>
        <v>客観指標</v>
      </c>
      <c r="MB111" s="104" t="str">
        <f t="shared" si="403"/>
        <v>消防・救急施策については、市民にとって平常時には実感を得にくいものであることから、客観指標を重視する。</v>
      </c>
      <c r="MC111" s="823" t="str">
        <f>VLOOKUP(KN111&amp;LQ111&amp;MA111,プルダウン!$AC$2:$AD$71,2,FALSE)</f>
        <v>D</v>
      </c>
      <c r="MD111" s="824" t="str">
        <f>VLOOKUP(MC111,プルダウン!$A$1:$B$6,2,FALSE)</f>
        <v>政策の目的があまり達成されていない</v>
      </c>
      <c r="ME111" s="91" t="s">
        <v>3460</v>
      </c>
      <c r="MF111" s="190"/>
    </row>
    <row r="112" spans="1:344" ht="286.5" customHeight="1">
      <c r="A112" s="231">
        <v>2701</v>
      </c>
      <c r="B112" s="104" t="s">
        <v>264</v>
      </c>
      <c r="C112" s="237">
        <f t="shared" si="407"/>
        <v>27</v>
      </c>
      <c r="D112" s="190" t="str">
        <f>IFERROR(VLOOKUP(C112,プルダウン!$L$2:$M$28,2,FALSE),"-")</f>
        <v>くらしの水</v>
      </c>
      <c r="E112" s="104"/>
      <c r="F112" s="91" t="s">
        <v>1432</v>
      </c>
      <c r="G112" s="117"/>
      <c r="H112" s="91"/>
      <c r="I112" s="117"/>
      <c r="J112" s="104"/>
      <c r="K112" s="420" t="s">
        <v>383</v>
      </c>
      <c r="L112" s="421" t="s">
        <v>83</v>
      </c>
      <c r="M112" s="421" t="s">
        <v>83</v>
      </c>
      <c r="N112" s="421" t="s">
        <v>83</v>
      </c>
      <c r="O112" s="421" t="s">
        <v>83</v>
      </c>
      <c r="P112" s="421" t="s">
        <v>83</v>
      </c>
      <c r="Q112" s="421" t="s">
        <v>83</v>
      </c>
      <c r="R112" s="422" t="s">
        <v>83</v>
      </c>
      <c r="S112" s="877" t="str">
        <f>VLOOKUP($A112&amp;"-"&amp;S$4,'04施策の客観指標'!$A$4:$AY$1029,COLUMN('04施策の客観指標'!$AS:$AS),FALSE)</f>
        <v>－</v>
      </c>
      <c r="T112" s="878" t="str">
        <f>VLOOKUP($A112&amp;"-"&amp;T$4,'04施策の客観指標'!$A$4:$AY$1029,COLUMN('04施策の客観指標'!$AS:$AS),FALSE)</f>
        <v>－</v>
      </c>
      <c r="U112" s="878" t="str">
        <f>VLOOKUP($A112&amp;"-"&amp;U$4,'04施策の客観指標'!$A$4:$AY$1029,COLUMN('04施策の客観指標'!$AS:$AS),FALSE)</f>
        <v>－</v>
      </c>
      <c r="V112" s="878" t="str">
        <f>VLOOKUP($A112&amp;"-"&amp;V$4,'04施策の客観指標'!$A$4:$AY$1029,COLUMN('04施策の客観指標'!$AS:$AS),FALSE)</f>
        <v>－</v>
      </c>
      <c r="W112" s="878" t="str">
        <f>VLOOKUP($A112&amp;"-"&amp;W$4,'04施策の客観指標'!$A$4:$AY$1029,COLUMN('04施策の客観指標'!$AS:$AS),FALSE)</f>
        <v>－</v>
      </c>
      <c r="X112" s="878" t="str">
        <f>VLOOKUP($A112&amp;"-"&amp;X$4,'04施策の客観指標'!$A$4:$AY$1029,COLUMN('04施策の客観指標'!$AS:$AS),FALSE)</f>
        <v>-</v>
      </c>
      <c r="Y112" s="878" t="str">
        <f>VLOOKUP($A112&amp;"-"&amp;Y$4,'04施策の客観指標'!$A$4:$AY$1029,COLUMN('04施策の客観指標'!$AS:$AS),FALSE)</f>
        <v>-</v>
      </c>
      <c r="Z112" s="878" t="str">
        <f>VLOOKUP($A112&amp;"-"&amp;Z$4,'04施策の客観指標'!$A$4:$AY$1029,COLUMN('04施策の客観指標'!$AS:$AS),FALSE)</f>
        <v>-</v>
      </c>
      <c r="AA112" s="852" t="str">
        <f>VLOOKUP($A112&amp;"-"&amp;AA$4,'04施策の客観指標'!$A$4:$AY$1029,COLUMN('04施策の客観指標'!$AS:$AS),FALSE)</f>
        <v>-</v>
      </c>
      <c r="AB112" s="876" t="str">
        <f t="shared" si="408"/>
        <v>-</v>
      </c>
      <c r="AC112" s="856">
        <v>1</v>
      </c>
      <c r="AD112" s="878">
        <v>1</v>
      </c>
      <c r="AE112" s="878">
        <v>1</v>
      </c>
      <c r="AF112" s="878">
        <v>1</v>
      </c>
      <c r="AG112" s="878">
        <v>1</v>
      </c>
      <c r="AH112" s="878" t="s">
        <v>83</v>
      </c>
      <c r="AI112" s="878" t="s">
        <v>83</v>
      </c>
      <c r="AJ112" s="878" t="s">
        <v>83</v>
      </c>
      <c r="AK112" s="878" t="s">
        <v>83</v>
      </c>
      <c r="AL112" s="879">
        <f t="shared" si="409"/>
        <v>5</v>
      </c>
      <c r="AM112" s="877" t="e">
        <f t="shared" si="410"/>
        <v>#N/A</v>
      </c>
      <c r="AN112" s="878" t="e">
        <f t="shared" si="411"/>
        <v>#N/A</v>
      </c>
      <c r="AO112" s="878" t="e">
        <f t="shared" si="412"/>
        <v>#N/A</v>
      </c>
      <c r="AP112" s="878" t="e">
        <f t="shared" si="413"/>
        <v>#N/A</v>
      </c>
      <c r="AQ112" s="878" t="e">
        <f t="shared" si="414"/>
        <v>#N/A</v>
      </c>
      <c r="AR112" s="878" t="str">
        <f t="shared" si="415"/>
        <v/>
      </c>
      <c r="AS112" s="878" t="str">
        <f t="shared" si="416"/>
        <v/>
      </c>
      <c r="AT112" s="878" t="str">
        <f t="shared" si="417"/>
        <v/>
      </c>
      <c r="AU112" s="852" t="str">
        <f t="shared" si="418"/>
        <v/>
      </c>
      <c r="AV112" s="855" t="str">
        <f t="shared" si="419"/>
        <v>-</v>
      </c>
      <c r="AW112" s="877" t="s">
        <v>54</v>
      </c>
      <c r="AX112" s="878" t="s">
        <v>83</v>
      </c>
      <c r="AY112" s="878" t="s">
        <v>83</v>
      </c>
      <c r="AZ112" s="878" t="s">
        <v>83</v>
      </c>
      <c r="BA112" s="878" t="s">
        <v>83</v>
      </c>
      <c r="BB112" s="878" t="s">
        <v>83</v>
      </c>
      <c r="BC112" s="878" t="s">
        <v>83</v>
      </c>
      <c r="BD112" s="878" t="s">
        <v>83</v>
      </c>
      <c r="BE112" s="879" t="str">
        <f t="shared" ref="BE112:BE118" si="525">IF(BN112&gt;=0.8,"a",IF(BN112&gt;=0.6,"b",IF(BN112&gt;=0.4,"c",IF(BN112&gt;=0.2,"d",IF(BN112&lt;0.2,"e")))))</f>
        <v>a</v>
      </c>
      <c r="BF112" s="877">
        <f t="shared" si="421"/>
        <v>4</v>
      </c>
      <c r="BG112" s="878" t="str">
        <f t="shared" si="422"/>
        <v/>
      </c>
      <c r="BH112" s="878" t="str">
        <f t="shared" si="423"/>
        <v/>
      </c>
      <c r="BI112" s="878" t="str">
        <f t="shared" si="424"/>
        <v/>
      </c>
      <c r="BJ112" s="878" t="str">
        <f t="shared" si="425"/>
        <v/>
      </c>
      <c r="BK112" s="878" t="str">
        <f t="shared" si="426"/>
        <v/>
      </c>
      <c r="BL112" s="878" t="str">
        <f t="shared" si="427"/>
        <v/>
      </c>
      <c r="BM112" s="878" t="str">
        <f t="shared" si="428"/>
        <v/>
      </c>
      <c r="BN112" s="840">
        <f t="shared" si="429"/>
        <v>1</v>
      </c>
      <c r="BO112" s="880" t="s">
        <v>122</v>
      </c>
      <c r="BP112" s="863" t="s">
        <v>2966</v>
      </c>
      <c r="BQ112" s="877" t="e">
        <v>#N/A</v>
      </c>
      <c r="BR112" s="887" t="e">
        <f>VLOOKUP(BQ112,プルダウン!$A$1:$B$6,2,FALSE)</f>
        <v>#N/A</v>
      </c>
      <c r="BS112" s="860"/>
      <c r="BT112" s="887"/>
      <c r="BU112" s="863" t="s">
        <v>1460</v>
      </c>
      <c r="BV112" s="891" t="s">
        <v>1763</v>
      </c>
      <c r="BW112" s="889" t="str">
        <f>VLOOKUP($A112&amp;"-"&amp;BW$4,'04施策の客観指標'!$A$4:$AY$1029,COLUMN('04施策の客観指標'!$AT:$AT),FALSE)</f>
        <v>－</v>
      </c>
      <c r="BX112" s="878" t="str">
        <f>VLOOKUP($A112&amp;"-"&amp;BX$4,'04施策の客観指標'!$A$4:$AY$1029,COLUMN('04施策の客観指標'!$AT:$AT),FALSE)</f>
        <v>－</v>
      </c>
      <c r="BY112" s="878" t="str">
        <f>VLOOKUP($A112&amp;"-"&amp;BY$4,'04施策の客観指標'!$A$4:$AY$1029,COLUMN('04施策の客観指標'!$AT:$AT),FALSE)</f>
        <v>－</v>
      </c>
      <c r="BZ112" s="878" t="str">
        <f>VLOOKUP($A112&amp;"-"&amp;BZ$4,'04施策の客観指標'!$A$4:$AY$1029,COLUMN('04施策の客観指標'!$AT:$AT),FALSE)</f>
        <v>－</v>
      </c>
      <c r="CA112" s="878" t="str">
        <f>VLOOKUP($A112&amp;"-"&amp;CA$4,'04施策の客観指標'!$A$4:$AY$1029,COLUMN('04施策の客観指標'!$AT:$AT),FALSE)</f>
        <v>－</v>
      </c>
      <c r="CB112" s="878" t="str">
        <f>VLOOKUP($A112&amp;"-"&amp;CB$4,'04施策の客観指標'!$A$4:$AY$1029,COLUMN('04施策の客観指標'!$AT:$AT),FALSE)</f>
        <v>-</v>
      </c>
      <c r="CC112" s="878" t="str">
        <f>VLOOKUP($A112&amp;"-"&amp;CC$4,'04施策の客観指標'!$A$4:$AY$1029,COLUMN('04施策の客観指標'!$AT:$AT),FALSE)</f>
        <v>-</v>
      </c>
      <c r="CD112" s="878" t="str">
        <f>VLOOKUP($A112&amp;"-"&amp;CD$4,'04施策の客観指標'!$A$4:$AY$1029,COLUMN('04施策の客観指標'!$AT:$AT),FALSE)</f>
        <v>-</v>
      </c>
      <c r="CE112" s="852" t="str">
        <f>VLOOKUP($A112&amp;"-"&amp;CE$4,'04施策の客観指標'!$A$4:$AY$1029,COLUMN('04施策の客観指標'!$AT:$AT),FALSE)</f>
        <v>-</v>
      </c>
      <c r="CF112" s="879" t="str">
        <f t="shared" si="430"/>
        <v>-</v>
      </c>
      <c r="CG112" s="856">
        <f>IF(BW112="-","-",VLOOKUP($A112&amp;"-"&amp;BW$4,'04施策の客観指標'!$A$4:$AY$1029,COLUMN('04施策の客観指標'!$AY:$AY),FALSE))</f>
        <v>1</v>
      </c>
      <c r="CH112" s="856">
        <f>IF(BX112="-","-",VLOOKUP($A112&amp;"-"&amp;BX$4,'04施策の客観指標'!$A$4:$AY$1029,COLUMN('04施策の客観指標'!$AY:$AY),FALSE))</f>
        <v>1</v>
      </c>
      <c r="CI112" s="856">
        <f>IF(BY112="-","-",VLOOKUP($A112&amp;"-"&amp;BY$4,'04施策の客観指標'!$A$4:$AY$1029,COLUMN('04施策の客観指標'!$AY:$AY),FALSE))</f>
        <v>1</v>
      </c>
      <c r="CJ112" s="856">
        <f>IF(BZ112="-","-",VLOOKUP($A112&amp;"-"&amp;BZ$4,'04施策の客観指標'!$A$4:$AY$1029,COLUMN('04施策の客観指標'!$AY:$AY),FALSE))</f>
        <v>1</v>
      </c>
      <c r="CK112" s="856">
        <f>IF(CA112="-","-",VLOOKUP($A112&amp;"-"&amp;CA$4,'04施策の客観指標'!$A$4:$AY$1029,COLUMN('04施策の客観指標'!$AY:$AY),FALSE))</f>
        <v>1</v>
      </c>
      <c r="CL112" s="856" t="str">
        <f>IF(CB112="-","-",VLOOKUP($A112&amp;"-"&amp;CB$4,'04施策の客観指標'!$A$4:$AY$1029,COLUMN('04施策の客観指標'!$AY:$AY),FALSE))</f>
        <v>-</v>
      </c>
      <c r="CM112" s="856" t="str">
        <f>IF(CC112="-","-",VLOOKUP($A112&amp;"-"&amp;CC$4,'04施策の客観指標'!$A$4:$AY$1029,COLUMN('04施策の客観指標'!$AY:$AY),FALSE))</f>
        <v>-</v>
      </c>
      <c r="CN112" s="856" t="str">
        <f>IF(CD112="-","-",VLOOKUP($A112&amp;"-"&amp;CD$4,'04施策の客観指標'!$A$4:$AY$1029,COLUMN('04施策の客観指標'!$AY:$AY),FALSE))</f>
        <v>-</v>
      </c>
      <c r="CO112" s="856" t="str">
        <f>IF(CE112="-","-",VLOOKUP($A112&amp;"-"&amp;CE$4,'04施策の客観指標'!$A$4:$AY$1029,COLUMN('04施策の客観指標'!$AY:$AY),FALSE))</f>
        <v>-</v>
      </c>
      <c r="CP112" s="879">
        <f t="shared" si="431"/>
        <v>5</v>
      </c>
      <c r="CQ112" s="877" t="e">
        <f t="shared" si="432"/>
        <v>#N/A</v>
      </c>
      <c r="CR112" s="878" t="e">
        <f t="shared" si="433"/>
        <v>#N/A</v>
      </c>
      <c r="CS112" s="878" t="e">
        <f t="shared" si="434"/>
        <v>#N/A</v>
      </c>
      <c r="CT112" s="878" t="e">
        <f t="shared" si="435"/>
        <v>#N/A</v>
      </c>
      <c r="CU112" s="878" t="e">
        <f t="shared" si="436"/>
        <v>#N/A</v>
      </c>
      <c r="CV112" s="878" t="str">
        <f t="shared" si="437"/>
        <v/>
      </c>
      <c r="CW112" s="878" t="str">
        <f t="shared" si="438"/>
        <v/>
      </c>
      <c r="CX112" s="878" t="str">
        <f t="shared" si="439"/>
        <v/>
      </c>
      <c r="CY112" s="878" t="str">
        <f t="shared" si="440"/>
        <v/>
      </c>
      <c r="CZ112" s="855" t="str">
        <f t="shared" si="441"/>
        <v>-</v>
      </c>
      <c r="DA112" s="877" t="str">
        <f>IF($K112="○",VLOOKUP($C112&amp;"-"&amp;DA$4,'05市民生活実感調査'!$A$3:$BC$218,COLUMN('05市民生活実感調査'!$Y:$Y),FALSE),"-")</f>
        <v>b</v>
      </c>
      <c r="DB112" s="878" t="str">
        <f>IF($L112="○",VLOOKUP($C112&amp;"-"&amp;DB$4,'05市民生活実感調査'!$A$3:$BC$218,COLUMN('05市民生活実感調査'!$Y:$Y),FALSE),"-")</f>
        <v>-</v>
      </c>
      <c r="DC112" s="878" t="str">
        <f>IF($M112="○",VLOOKUP($C112&amp;"-"&amp;DC$4,'05市民生活実感調査'!$A$3:$BC$218,COLUMN('05市民生活実感調査'!$Y:$Y),FALSE),"-")</f>
        <v>-</v>
      </c>
      <c r="DD112" s="878" t="str">
        <f>IF($N112="○",VLOOKUP($C112&amp;"-"&amp;DD$4,'05市民生活実感調査'!$A$3:$BC$218,COLUMN('05市民生活実感調査'!$Y:$Y),FALSE),"-")</f>
        <v>-</v>
      </c>
      <c r="DE112" s="878" t="str">
        <f>IF($O112="○",VLOOKUP($C112&amp;"-"&amp;DE$4,'05市民生活実感調査'!$A$3:$BC$218,COLUMN('05市民生活実感調査'!$Y:$Y),FALSE),"-")</f>
        <v>-</v>
      </c>
      <c r="DF112" s="878" t="str">
        <f>IF($P112="○",VLOOKUP($C112&amp;"-"&amp;DF$4,'05市民生活実感調査'!$A$3:$BC$218,COLUMN('05市民生活実感調査'!$Y:$Y),FALSE),"-")</f>
        <v>-</v>
      </c>
      <c r="DG112" s="878" t="str">
        <f>IF($Q112="○",VLOOKUP($C112&amp;"-"&amp;DG$4,'05市民生活実感調査'!$A$3:$BC$218,COLUMN('05市民生活実感調査'!$Y:$Y),FALSE),"-")</f>
        <v>-</v>
      </c>
      <c r="DH112" s="878" t="str">
        <f>IF($R112="○",VLOOKUP($C112&amp;"-"&amp;DH$4,'05市民生活実感調査'!$A$3:$BC$218,COLUMN('05市民生活実感調査'!$Y:$Y),FALSE),"-")</f>
        <v>-</v>
      </c>
      <c r="DI112" s="879" t="str">
        <f t="shared" si="442"/>
        <v>b</v>
      </c>
      <c r="DJ112" s="877">
        <f t="shared" si="443"/>
        <v>3</v>
      </c>
      <c r="DK112" s="878" t="str">
        <f t="shared" si="444"/>
        <v/>
      </c>
      <c r="DL112" s="878" t="str">
        <f t="shared" si="445"/>
        <v/>
      </c>
      <c r="DM112" s="878" t="str">
        <f t="shared" si="446"/>
        <v/>
      </c>
      <c r="DN112" s="878" t="str">
        <f t="shared" si="524"/>
        <v/>
      </c>
      <c r="DO112" s="878" t="str">
        <f t="shared" si="447"/>
        <v/>
      </c>
      <c r="DP112" s="878" t="str">
        <f t="shared" si="448"/>
        <v/>
      </c>
      <c r="DQ112" s="878" t="str">
        <f t="shared" si="449"/>
        <v/>
      </c>
      <c r="DR112" s="840">
        <f t="shared" si="450"/>
        <v>0.75</v>
      </c>
      <c r="DS112" s="876" t="str">
        <f t="shared" si="451"/>
        <v>客観指標</v>
      </c>
      <c r="DT112" s="863" t="str">
        <f t="shared" si="452"/>
        <v>上下水道サービスを支えている浄水場や管路などの上下水道施設は、普段市民の皆様に意識されにくく、その整備の成果がすぐに市民実感につながりにくいものであるため。</v>
      </c>
      <c r="DU112" s="877" t="str">
        <f>VLOOKUP(CF112&amp;DI112&amp;DS112,プルダウン!$AC$2:$AD$71,2,FALSE)</f>
        <v>B</v>
      </c>
      <c r="DV112" s="859" t="str">
        <f>VLOOKUP(DU112,プルダウン!$A$1:$B$6,2,FALSE)</f>
        <v>政策の目的がかなり達成されている</v>
      </c>
      <c r="DW112" s="860"/>
      <c r="DX112" s="859"/>
      <c r="DY112" s="889" t="str">
        <f>VLOOKUP($A112&amp;"-"&amp;DY$4,'04施策の客観指標'!$A$4:$AY$1029,COLUMN('04施策の客観指標'!$AU:$AU),FALSE)</f>
        <v>－</v>
      </c>
      <c r="DZ112" s="878" t="str">
        <f>VLOOKUP($A112&amp;"-"&amp;DZ$4,'04施策の客観指標'!$A$4:$AY$1029,COLUMN('04施策の客観指標'!$AU:$AU),FALSE)</f>
        <v>－</v>
      </c>
      <c r="EA112" s="878" t="str">
        <f>VLOOKUP($A112&amp;"-"&amp;EA$4,'04施策の客観指標'!$A$4:$AY$1029,COLUMN('04施策の客観指標'!$AU:$AU),FALSE)</f>
        <v>－</v>
      </c>
      <c r="EB112" s="878" t="str">
        <f>VLOOKUP($A112&amp;"-"&amp;EB$4,'04施策の客観指標'!$A$4:$AY$1029,COLUMN('04施策の客観指標'!$AU:$AU),FALSE)</f>
        <v>－</v>
      </c>
      <c r="EC112" s="878" t="str">
        <f>VLOOKUP($A112&amp;"-"&amp;EC$4,'04施策の客観指標'!$A$4:$AY$1029,COLUMN('04施策の客観指標'!$AU:$AU),FALSE)</f>
        <v>－</v>
      </c>
      <c r="ED112" s="878" t="str">
        <f>VLOOKUP($A112&amp;"-"&amp;ED$4,'04施策の客観指標'!$A$4:$AY$1029,COLUMN('04施策の客観指標'!$AU:$AU),FALSE)</f>
        <v>-</v>
      </c>
      <c r="EE112" s="878" t="str">
        <f>VLOOKUP($A112&amp;"-"&amp;EE$4,'04施策の客観指標'!$A$4:$AY$1029,COLUMN('04施策の客観指標'!$AU:$AU),FALSE)</f>
        <v>-</v>
      </c>
      <c r="EF112" s="878" t="str">
        <f>VLOOKUP($A112&amp;"-"&amp;EF$4,'04施策の客観指標'!$A$4:$AY$1029,COLUMN('04施策の客観指標'!$AU:$AU),FALSE)</f>
        <v>-</v>
      </c>
      <c r="EG112" s="878" t="str">
        <f>VLOOKUP($A112&amp;"-"&amp;EG$4,'04施策の客観指標'!$A$4:$AY$1029,COLUMN('04施策の客観指標'!$AU:$AU),FALSE)</f>
        <v>-</v>
      </c>
      <c r="EH112" s="879" t="str">
        <f t="shared" si="453"/>
        <v>-</v>
      </c>
      <c r="EI112" s="895">
        <f>IF(DY112="-","-",VLOOKUP($A112&amp;"-"&amp;DY$4,'04施策の客観指標'!$A$4:$AY$1029,COLUMN('04施策の客観指標'!$AY:$AY),FALSE))</f>
        <v>1</v>
      </c>
      <c r="EJ112" s="895">
        <f>IF(DZ112="-","-",VLOOKUP($A112&amp;"-"&amp;DZ$4,'04施策の客観指標'!$A$4:$AY$1029,COLUMN('04施策の客観指標'!$AY:$AY),FALSE))</f>
        <v>1</v>
      </c>
      <c r="EK112" s="895">
        <f>IF(EA112="-","-",VLOOKUP($A112&amp;"-"&amp;EA$4,'04施策の客観指標'!$A$4:$AY$1029,COLUMN('04施策の客観指標'!$AY:$AY),FALSE))</f>
        <v>1</v>
      </c>
      <c r="EL112" s="895">
        <f>IF(EB112="-","-",VLOOKUP($A112&amp;"-"&amp;EB$4,'04施策の客観指標'!$A$4:$AY$1029,COLUMN('04施策の客観指標'!$AY:$AY),FALSE))</f>
        <v>1</v>
      </c>
      <c r="EM112" s="895">
        <f>IF(EC112="-","-",VLOOKUP($A112&amp;"-"&amp;EC$4,'04施策の客観指標'!$A$4:$AY$1029,COLUMN('04施策の客観指標'!$AY:$AY),FALSE))</f>
        <v>1</v>
      </c>
      <c r="EN112" s="895" t="str">
        <f>IF(ED112="-","-",VLOOKUP($A112&amp;"-"&amp;ED$4,'04施策の客観指標'!$A$4:$AY$1029,COLUMN('04施策の客観指標'!$AY:$AY),FALSE))</f>
        <v>-</v>
      </c>
      <c r="EO112" s="895" t="str">
        <f>IF(EE112="-","-",VLOOKUP($A112&amp;"-"&amp;EE$4,'04施策の客観指標'!$A$4:$AY$1029,COLUMN('04施策の客観指標'!$AY:$AY),FALSE))</f>
        <v>-</v>
      </c>
      <c r="EP112" s="895" t="str">
        <f>IF(EF112="-","-",VLOOKUP($A112&amp;"-"&amp;EF$4,'04施策の客観指標'!$A$4:$AY$1029,COLUMN('04施策の客観指標'!$AY:$AY),FALSE))</f>
        <v>-</v>
      </c>
      <c r="EQ112" s="895" t="str">
        <f>IF(EG112="-","-",VLOOKUP($A112&amp;"-"&amp;EG$4,'04施策の客観指標'!$A$4:$AY$1029,COLUMN('04施策の客観指標'!$AY:$AY),FALSE))</f>
        <v>-</v>
      </c>
      <c r="ER112" s="879">
        <f t="shared" si="454"/>
        <v>5</v>
      </c>
      <c r="ES112" s="877" t="e">
        <f t="shared" si="455"/>
        <v>#N/A</v>
      </c>
      <c r="ET112" s="878" t="e">
        <f t="shared" si="456"/>
        <v>#N/A</v>
      </c>
      <c r="EU112" s="878" t="e">
        <f t="shared" si="457"/>
        <v>#N/A</v>
      </c>
      <c r="EV112" s="878" t="e">
        <f t="shared" si="458"/>
        <v>#N/A</v>
      </c>
      <c r="EW112" s="878" t="e">
        <f t="shared" si="459"/>
        <v>#N/A</v>
      </c>
      <c r="EX112" s="878" t="str">
        <f t="shared" si="460"/>
        <v/>
      </c>
      <c r="EY112" s="878" t="str">
        <f t="shared" si="461"/>
        <v/>
      </c>
      <c r="EZ112" s="878" t="str">
        <f t="shared" si="462"/>
        <v/>
      </c>
      <c r="FA112" s="878" t="str">
        <f t="shared" si="463"/>
        <v/>
      </c>
      <c r="FB112" s="855" t="str">
        <f t="shared" si="464"/>
        <v>-</v>
      </c>
      <c r="FC112" s="877" t="str">
        <f>IF($K112="○",VLOOKUP($C112&amp;"-"&amp;FC$4,'05市民生活実感調査'!$A$3:$BC$218,COLUMN('05市民生活実感調査'!$AI:$AI),FALSE),"-")</f>
        <v>b</v>
      </c>
      <c r="FD112" s="878" t="str">
        <f>IF($L112="○",VLOOKUP($C112&amp;"-"&amp;FD$4,'05市民生活実感調査'!$A$3:$BC$218,COLUMN('05市民生活実感調査'!$AI:$AI),FALSE),"-")</f>
        <v>-</v>
      </c>
      <c r="FE112" s="878" t="str">
        <f>IF($M112="○",VLOOKUP($C112&amp;"-"&amp;FE$4,'05市民生活実感調査'!$A$3:$BC$218,COLUMN('05市民生活実感調査'!$AI:$AI),FALSE),"-")</f>
        <v>-</v>
      </c>
      <c r="FF112" s="878" t="str">
        <f>IF($N112="○",VLOOKUP($C112&amp;"-"&amp;FF$4,'05市民生活実感調査'!$A$3:$BC$218,COLUMN('05市民生活実感調査'!$AI:$AI),FALSE),"-")</f>
        <v>-</v>
      </c>
      <c r="FG112" s="878" t="str">
        <f>IF($O112="○",VLOOKUP($C112&amp;"-"&amp;FG$4,'05市民生活実感調査'!$A$3:$BC$218,COLUMN('05市民生活実感調査'!$AI:$AI),FALSE),"-")</f>
        <v>-</v>
      </c>
      <c r="FH112" s="878" t="str">
        <f>IF($P112="○",VLOOKUP($C112&amp;"-"&amp;FH$4,'05市民生活実感調査'!$A$3:$BC$218,COLUMN('05市民生活実感調査'!$AI:$AI),FALSE),"-")</f>
        <v>-</v>
      </c>
      <c r="FI112" s="878" t="str">
        <f>IF($Q112="○",VLOOKUP($C112&amp;"-"&amp;FI$4,'05市民生活実感調査'!$A$3:$BC$218,COLUMN('05市民生活実感調査'!$AI:$AI),FALSE),"-")</f>
        <v>-</v>
      </c>
      <c r="FJ112" s="878" t="str">
        <f>IF($R112="○",VLOOKUP($C112&amp;"-"&amp;FJ$4,'05市民生活実感調査'!$A$3:$BC$218,COLUMN('05市民生活実感調査'!$AI:$AI),FALSE),"-")</f>
        <v>-</v>
      </c>
      <c r="FK112" s="879" t="str">
        <f t="shared" si="465"/>
        <v>b</v>
      </c>
      <c r="FL112" s="877">
        <f t="shared" si="466"/>
        <v>3</v>
      </c>
      <c r="FM112" s="878" t="str">
        <f t="shared" si="467"/>
        <v/>
      </c>
      <c r="FN112" s="878" t="str">
        <f t="shared" si="468"/>
        <v/>
      </c>
      <c r="FO112" s="878" t="str">
        <f t="shared" si="469"/>
        <v/>
      </c>
      <c r="FP112" s="878" t="str">
        <f t="shared" si="470"/>
        <v/>
      </c>
      <c r="FQ112" s="878" t="str">
        <f t="shared" si="471"/>
        <v/>
      </c>
      <c r="FR112" s="878" t="str">
        <f t="shared" si="472"/>
        <v/>
      </c>
      <c r="FS112" s="878" t="str">
        <f t="shared" si="473"/>
        <v/>
      </c>
      <c r="FT112" s="840">
        <f t="shared" si="474"/>
        <v>0.75</v>
      </c>
      <c r="FU112" s="876" t="str">
        <f t="shared" si="475"/>
        <v>客観指標</v>
      </c>
      <c r="FV112" s="863" t="str">
        <f t="shared" si="476"/>
        <v>上下水道サービスを支えている浄水場や管路などの上下水道施設は、普段市民の皆様に意識されにくく、その整備の成果がすぐに市民実感につながりにくいものであるため。</v>
      </c>
      <c r="FW112" s="877" t="str">
        <f>VLOOKUP(EH112&amp;FK112&amp;FU112,プルダウン!$AC$2:$AD$71,2,FALSE)</f>
        <v>B</v>
      </c>
      <c r="FX112" s="859" t="str">
        <f>VLOOKUP(FW112,プルダウン!$A$1:$B$6,2,FALSE)</f>
        <v>政策の目的がかなり達成されている</v>
      </c>
      <c r="FY112" s="860"/>
      <c r="FZ112" s="859"/>
      <c r="GA112" s="889" t="str">
        <f>VLOOKUP($A112&amp;"-"&amp;GA$4,'04施策の客観指標'!$A$4:$AY$1029,COLUMN('04施策の客観指標'!$AV:$AV),FALSE)</f>
        <v>b</v>
      </c>
      <c r="GB112" s="878" t="str">
        <f>VLOOKUP($A112&amp;"-"&amp;GB$4,'04施策の客観指標'!$A$4:$AY$1029,COLUMN('04施策の客観指標'!$AV:$AV),FALSE)</f>
        <v>a</v>
      </c>
      <c r="GC112" s="878" t="str">
        <f>VLOOKUP($A112&amp;"-"&amp;GC$4,'04施策の客観指標'!$A$4:$AY$1029,COLUMN('04施策の客観指標'!$AV:$AV),FALSE)</f>
        <v>a</v>
      </c>
      <c r="GD112" s="878" t="str">
        <f>VLOOKUP($A112&amp;"-"&amp;GD$4,'04施策の客観指標'!$A$4:$AY$1029,COLUMN('04施策の客観指標'!$AV:$AV),FALSE)</f>
        <v>a</v>
      </c>
      <c r="GE112" s="878" t="str">
        <f>VLOOKUP($A112&amp;"-"&amp;GE$4,'04施策の客観指標'!$A$4:$AY$1029,COLUMN('04施策の客観指標'!$AV:$AV),FALSE)</f>
        <v>b</v>
      </c>
      <c r="GF112" s="878" t="str">
        <f>VLOOKUP($A112&amp;"-"&amp;GF$4,'04施策の客観指標'!$A$4:$AY$1029,COLUMN('04施策の客観指標'!$AV:$AV),FALSE)</f>
        <v>-</v>
      </c>
      <c r="GG112" s="878" t="str">
        <f>VLOOKUP($A112&amp;"-"&amp;GG$4,'04施策の客観指標'!$A$4:$AY$1029,COLUMN('04施策の客観指標'!$AV:$AV),FALSE)</f>
        <v>-</v>
      </c>
      <c r="GH112" s="878" t="str">
        <f>VLOOKUP($A112&amp;"-"&amp;GH$4,'04施策の客観指標'!$A$4:$AY$1029,COLUMN('04施策の客観指標'!$AV:$AV),FALSE)</f>
        <v>-</v>
      </c>
      <c r="GI112" s="878" t="str">
        <f>VLOOKUP($A112&amp;"-"&amp;GI$4,'04施策の客観指標'!$A$4:$AY$1029,COLUMN('04施策の客観指標'!$AV:$AV),FALSE)</f>
        <v>-</v>
      </c>
      <c r="GJ112" s="879" t="str">
        <f t="shared" si="477"/>
        <v>a</v>
      </c>
      <c r="GK112" s="856">
        <f>IF(GA112="-","-",VLOOKUP($A112&amp;"-"&amp;GA$4,'04施策の客観指標'!$A$4:$AY$1029,COLUMN('04施策の客観指標'!$AY:$AY),FALSE))</f>
        <v>1</v>
      </c>
      <c r="GL112" s="856">
        <f>IF(GB112="-","-",VLOOKUP($A112&amp;"-"&amp;GB$4,'04施策の客観指標'!$A$4:$AY$1029,COLUMN('04施策の客観指標'!$AY:$AY),FALSE))</f>
        <v>1</v>
      </c>
      <c r="GM112" s="856">
        <f>IF(GC112="-","-",VLOOKUP($A112&amp;"-"&amp;GC$4,'04施策の客観指標'!$A$4:$AY$1029,COLUMN('04施策の客観指標'!$AY:$AY),FALSE))</f>
        <v>1</v>
      </c>
      <c r="GN112" s="856">
        <f>IF(GD112="-","-",VLOOKUP($A112&amp;"-"&amp;GD$4,'04施策の客観指標'!$A$4:$AY$1029,COLUMN('04施策の客観指標'!$AY:$AY),FALSE))</f>
        <v>1</v>
      </c>
      <c r="GO112" s="856">
        <f>IF(GE112="-","-",VLOOKUP($A112&amp;"-"&amp;GE$4,'04施策の客観指標'!$A$4:$AY$1029,COLUMN('04施策の客観指標'!$AY:$AY),FALSE))</f>
        <v>1</v>
      </c>
      <c r="GP112" s="856" t="str">
        <f>IF(GF112="-","-",VLOOKUP($A112&amp;"-"&amp;GF$4,'04施策の客観指標'!$A$4:$AY$1029,COLUMN('04施策の客観指標'!$AY:$AY),FALSE))</f>
        <v>-</v>
      </c>
      <c r="GQ112" s="856" t="str">
        <f>IF(GG112="-","-",VLOOKUP($A112&amp;"-"&amp;GG$4,'04施策の客観指標'!$A$4:$AY$1029,COLUMN('04施策の客観指標'!$AY:$AY),FALSE))</f>
        <v>-</v>
      </c>
      <c r="GR112" s="856" t="str">
        <f>IF(GH112="-","-",VLOOKUP($A112&amp;"-"&amp;GH$4,'04施策の客観指標'!$A$4:$AY$1029,COLUMN('04施策の客観指標'!$AY:$AY),FALSE))</f>
        <v>-</v>
      </c>
      <c r="GS112" s="856" t="str">
        <f>IF(GI112="-","-",VLOOKUP($A112&amp;"-"&amp;GI$4,'04施策の客観指標'!$A$4:$AY$1029,COLUMN('04施策の客観指標'!$AY:$AY),FALSE))</f>
        <v>-</v>
      </c>
      <c r="GT112" s="879">
        <f t="shared" si="478"/>
        <v>5</v>
      </c>
      <c r="GU112" s="877">
        <f t="shared" si="479"/>
        <v>3</v>
      </c>
      <c r="GV112" s="878">
        <f t="shared" si="480"/>
        <v>4</v>
      </c>
      <c r="GW112" s="878">
        <f t="shared" si="481"/>
        <v>4</v>
      </c>
      <c r="GX112" s="878">
        <f t="shared" si="482"/>
        <v>4</v>
      </c>
      <c r="GY112" s="878">
        <f t="shared" si="483"/>
        <v>3</v>
      </c>
      <c r="GZ112" s="878" t="str">
        <f t="shared" si="484"/>
        <v/>
      </c>
      <c r="HA112" s="878" t="str">
        <f t="shared" si="485"/>
        <v/>
      </c>
      <c r="HB112" s="878" t="str">
        <f t="shared" si="486"/>
        <v/>
      </c>
      <c r="HC112" s="878" t="str">
        <f t="shared" si="487"/>
        <v/>
      </c>
      <c r="HD112" s="855">
        <f t="shared" si="488"/>
        <v>0.9</v>
      </c>
      <c r="HE112" s="877" t="str">
        <f>IF($K112="○",VLOOKUP($C112&amp;"-"&amp;HE$4,'05市民生活実感調査'!$A$3:$BC$218,COLUMN('05市民生活実感調査'!$AS:$AS),FALSE),"-")</f>
        <v>b</v>
      </c>
      <c r="HF112" s="878" t="str">
        <f>IF($L112="○",VLOOKUP($C112&amp;"-"&amp;HF$4,'05市民生活実感調査'!$A$3:$BC$218,COLUMN('05市民生活実感調査'!$AS:$AS),FALSE),"-")</f>
        <v>-</v>
      </c>
      <c r="HG112" s="878" t="str">
        <f>IF($M112="○",VLOOKUP($C112&amp;"-"&amp;HG$4,'05市民生活実感調査'!$A$3:$BC$218,COLUMN('05市民生活実感調査'!$AS:$AS),FALSE),"-")</f>
        <v>-</v>
      </c>
      <c r="HH112" s="878" t="str">
        <f>IF($N112="○",VLOOKUP($C112&amp;"-"&amp;HH$4,'05市民生活実感調査'!$A$3:$BC$218,COLUMN('05市民生活実感調査'!$AS:$AS),FALSE),"-")</f>
        <v>-</v>
      </c>
      <c r="HI112" s="878" t="str">
        <f>IF($O112="○",VLOOKUP($C112&amp;"-"&amp;HI$4,'05市民生活実感調査'!$A$3:$BC$218,COLUMN('05市民生活実感調査'!$AS:$AS),FALSE),"-")</f>
        <v>-</v>
      </c>
      <c r="HJ112" s="878" t="str">
        <f>IF($P112="○",VLOOKUP($C112&amp;"-"&amp;HJ$4,'05市民生活実感調査'!$A$3:$BC$218,COLUMN('05市民生活実感調査'!$AS:$AS),FALSE),"-")</f>
        <v>-</v>
      </c>
      <c r="HK112" s="878" t="str">
        <f>IF($Q112="○",VLOOKUP($C112&amp;"-"&amp;HK$4,'05市民生活実感調査'!$A$3:$BC$218,COLUMN('05市民生活実感調査'!$AS:$AS),FALSE),"-")</f>
        <v>-</v>
      </c>
      <c r="HL112" s="878" t="str">
        <f>IF($R112="○",VLOOKUP($C112&amp;"-"&amp;HL$4,'05市民生活実感調査'!$A$3:$BC$218,COLUMN('05市民生活実感調査'!$AS:$AS),FALSE),"-")</f>
        <v>-</v>
      </c>
      <c r="HM112" s="879" t="str">
        <f t="shared" si="489"/>
        <v>b</v>
      </c>
      <c r="HN112" s="877">
        <f t="shared" si="490"/>
        <v>3</v>
      </c>
      <c r="HO112" s="878" t="str">
        <f t="shared" si="491"/>
        <v/>
      </c>
      <c r="HP112" s="878" t="str">
        <f t="shared" si="492"/>
        <v/>
      </c>
      <c r="HQ112" s="878" t="str">
        <f t="shared" si="493"/>
        <v/>
      </c>
      <c r="HR112" s="878" t="str">
        <f t="shared" si="494"/>
        <v/>
      </c>
      <c r="HS112" s="878" t="str">
        <f t="shared" si="495"/>
        <v/>
      </c>
      <c r="HT112" s="878" t="str">
        <f t="shared" si="496"/>
        <v/>
      </c>
      <c r="HU112" s="878" t="str">
        <f t="shared" si="497"/>
        <v/>
      </c>
      <c r="HV112" s="840">
        <f t="shared" si="498"/>
        <v>0.75</v>
      </c>
      <c r="HW112" s="876" t="str">
        <f t="shared" si="499"/>
        <v>客観指標</v>
      </c>
      <c r="HX112" s="863" t="str">
        <f t="shared" si="500"/>
        <v>上下水道サービスを支えている浄水場や管路などの上下水道施設は、普段市民の皆様に意識されにくく、その整備の成果がすぐに市民実感につながりにくいものであるため。</v>
      </c>
      <c r="HY112" s="877" t="str">
        <f>VLOOKUP(GJ112&amp;HM112&amp;HW112,プルダウン!$AC$2:$AD$71,2,FALSE)</f>
        <v>A</v>
      </c>
      <c r="HZ112" s="859" t="str">
        <f>VLOOKUP(HY112,プルダウン!$A$1:$B$6,2,FALSE)</f>
        <v>政策の目的が十分に達成されている</v>
      </c>
      <c r="IA112" s="860"/>
      <c r="IB112" s="859"/>
      <c r="IC112" s="889" t="str">
        <f>VLOOKUP($A112&amp;"-"&amp;IC$4,'04施策の客観指標'!$A$4:$AY$1029,COLUMN('04施策の客観指標'!$AW:$AW),FALSE)</f>
        <v>b</v>
      </c>
      <c r="ID112" s="878" t="str">
        <f>VLOOKUP($A112&amp;"-"&amp;ID$4,'04施策の客観指標'!$A$4:$AY$1029,COLUMN('04施策の客観指標'!$AW:$AW),FALSE)</f>
        <v>a</v>
      </c>
      <c r="IE112" s="878" t="str">
        <f>VLOOKUP($A112&amp;"-"&amp;IE$4,'04施策の客観指標'!$A$4:$AY$1029,COLUMN('04施策の客観指標'!$AW:$AW),FALSE)</f>
        <v>a</v>
      </c>
      <c r="IF112" s="878" t="str">
        <f>VLOOKUP($A112&amp;"-"&amp;IF$4,'04施策の客観指標'!$A$4:$AY$1029,COLUMN('04施策の客観指標'!$AW:$AW),FALSE)</f>
        <v>a</v>
      </c>
      <c r="IG112" s="878" t="str">
        <f>VLOOKUP($A112&amp;"-"&amp;IG$4,'04施策の客観指標'!$A$4:$AY$1029,COLUMN('04施策の客観指標'!$AW:$AW),FALSE)</f>
        <v>b</v>
      </c>
      <c r="IH112" s="878" t="str">
        <f>VLOOKUP($A112&amp;"-"&amp;IH$4,'04施策の客観指標'!$A$4:$AY$1029,COLUMN('04施策の客観指標'!$AW:$AW),FALSE)</f>
        <v>-</v>
      </c>
      <c r="II112" s="878" t="str">
        <f>VLOOKUP($A112&amp;"-"&amp;II$4,'04施策の客観指標'!$A$4:$AY$1029,COLUMN('04施策の客観指標'!$AW:$AW),FALSE)</f>
        <v>-</v>
      </c>
      <c r="IJ112" s="878" t="str">
        <f>VLOOKUP($A112&amp;"-"&amp;IJ$4,'04施策の客観指標'!$A$4:$AY$1029,COLUMN('04施策の客観指標'!$AW:$AW),FALSE)</f>
        <v>-</v>
      </c>
      <c r="IK112" s="878" t="str">
        <f>VLOOKUP($A112&amp;"-"&amp;IK$4,'04施策の客観指標'!$A$4:$AY$1029,COLUMN('04施策の客観指標'!$AW:$AW),FALSE)</f>
        <v>-</v>
      </c>
      <c r="IL112" s="879" t="str">
        <f t="shared" si="501"/>
        <v>a</v>
      </c>
      <c r="IM112" s="856">
        <f>IF(IC112="-","-",VLOOKUP($A112&amp;"-"&amp;IC$4,'04施策の客観指標'!$A$4:$AY$1029,COLUMN('04施策の客観指標'!$AY:$AY),FALSE))</f>
        <v>1</v>
      </c>
      <c r="IN112" s="856">
        <f>IF(ID112="-","-",VLOOKUP($A112&amp;"-"&amp;ID$4,'04施策の客観指標'!$A$4:$AY$1029,COLUMN('04施策の客観指標'!$AY:$AY),FALSE))</f>
        <v>1</v>
      </c>
      <c r="IO112" s="856">
        <f>IF(IE112="-","-",VLOOKUP($A112&amp;"-"&amp;IE$4,'04施策の客観指標'!$A$4:$AY$1029,COLUMN('04施策の客観指標'!$AY:$AY),FALSE))</f>
        <v>1</v>
      </c>
      <c r="IP112" s="856">
        <f>IF(IF112="-","-",VLOOKUP($A112&amp;"-"&amp;IF$4,'04施策の客観指標'!$A$4:$AY$1029,COLUMN('04施策の客観指標'!$AY:$AY),FALSE))</f>
        <v>1</v>
      </c>
      <c r="IQ112" s="856">
        <f>IF(IG112="-","-",VLOOKUP($A112&amp;"-"&amp;IG$4,'04施策の客観指標'!$A$4:$AY$1029,COLUMN('04施策の客観指標'!$AY:$AY),FALSE))</f>
        <v>1</v>
      </c>
      <c r="IR112" s="856" t="str">
        <f>IF(IH112="-","-",VLOOKUP($A112&amp;"-"&amp;IH$4,'04施策の客観指標'!$A$4:$AY$1029,COLUMN('04施策の客観指標'!$AY:$AY),FALSE))</f>
        <v>-</v>
      </c>
      <c r="IS112" s="856" t="str">
        <f>IF(II112="-","-",VLOOKUP($A112&amp;"-"&amp;II$4,'04施策の客観指標'!$A$4:$AY$1029,COLUMN('04施策の客観指標'!$AY:$AY),FALSE))</f>
        <v>-</v>
      </c>
      <c r="IT112" s="856" t="str">
        <f>IF(IJ112="-","-",VLOOKUP($A112&amp;"-"&amp;IJ$4,'04施策の客観指標'!$A$4:$AY$1029,COLUMN('04施策の客観指標'!$AY:$AY),FALSE))</f>
        <v>-</v>
      </c>
      <c r="IU112" s="856" t="str">
        <f>IF(IK112="-","-",VLOOKUP($A112&amp;"-"&amp;IK$4,'04施策の客観指標'!$A$4:$AY$1029,COLUMN('04施策の客観指標'!$AY:$AY),FALSE))</f>
        <v>-</v>
      </c>
      <c r="IV112" s="879">
        <f t="shared" si="502"/>
        <v>5</v>
      </c>
      <c r="IW112" s="877">
        <f t="shared" si="503"/>
        <v>3</v>
      </c>
      <c r="IX112" s="878">
        <f t="shared" si="504"/>
        <v>4</v>
      </c>
      <c r="IY112" s="878">
        <f t="shared" si="505"/>
        <v>4</v>
      </c>
      <c r="IZ112" s="878">
        <f t="shared" si="506"/>
        <v>4</v>
      </c>
      <c r="JA112" s="878">
        <f t="shared" si="507"/>
        <v>3</v>
      </c>
      <c r="JB112" s="878" t="str">
        <f t="shared" si="508"/>
        <v/>
      </c>
      <c r="JC112" s="878" t="str">
        <f t="shared" si="509"/>
        <v/>
      </c>
      <c r="JD112" s="878" t="str">
        <f t="shared" si="510"/>
        <v/>
      </c>
      <c r="JE112" s="878" t="str">
        <f t="shared" si="511"/>
        <v/>
      </c>
      <c r="JF112" s="855">
        <f t="shared" si="512"/>
        <v>0.9</v>
      </c>
      <c r="JG112" s="877" t="str">
        <f>IF($K112="○",VLOOKUP($C112&amp;"-"&amp;JG$4,'05市民生活実感調査'!$A$3:$BC$218,COLUMN('05市民生活実感調査'!$BC:$BC),FALSE),"-")</f>
        <v>b</v>
      </c>
      <c r="JH112" s="878" t="str">
        <f>IF($L112="○",VLOOKUP($C112&amp;"-"&amp;JH$4,'05市民生活実感調査'!$A$3:$BC$218,COLUMN('05市民生活実感調査'!$BC:$BC),FALSE),"-")</f>
        <v>-</v>
      </c>
      <c r="JI112" s="878" t="str">
        <f>IF($M112="○",VLOOKUP($C112&amp;"-"&amp;JI$4,'05市民生活実感調査'!$A$3:$BC$218,COLUMN('05市民生活実感調査'!$BC:$BC),FALSE),"-")</f>
        <v>-</v>
      </c>
      <c r="JJ112" s="878" t="str">
        <f>IF($N112="○",VLOOKUP($C112&amp;"-"&amp;JJ$4,'05市民生活実感調査'!$A$3:$BC$218,COLUMN('05市民生活実感調査'!$BC:$BC),FALSE),"-")</f>
        <v>-</v>
      </c>
      <c r="JK112" s="878" t="str">
        <f>IF($O112="○",VLOOKUP($C112&amp;"-"&amp;JK$4,'05市民生活実感調査'!$A$3:$BC$218,COLUMN('05市民生活実感調査'!$BC:$BC),FALSE),"-")</f>
        <v>-</v>
      </c>
      <c r="JL112" s="878" t="str">
        <f>IF($P112="○",VLOOKUP($C112&amp;"-"&amp;JL$4,'05市民生活実感調査'!$A$3:$BC$218,COLUMN('05市民生活実感調査'!$BC:$BC),FALSE),"-")</f>
        <v>-</v>
      </c>
      <c r="JM112" s="878" t="str">
        <f>IF($Q112="○",VLOOKUP($C112&amp;"-"&amp;JM$4,'05市民生活実感調査'!$A$3:$BC$218,COLUMN('05市民生活実感調査'!$BC:$BC),FALSE),"-")</f>
        <v>-</v>
      </c>
      <c r="JN112" s="878" t="str">
        <f>IF($R112="○",VLOOKUP($C112&amp;"-"&amp;JN$4,'05市民生活実感調査'!$A$3:$BC$218,COLUMN('05市民生活実感調査'!$BC:$BC),FALSE),"-")</f>
        <v>-</v>
      </c>
      <c r="JO112" s="879" t="str">
        <f t="shared" si="513"/>
        <v>b</v>
      </c>
      <c r="JP112" s="877">
        <f t="shared" si="514"/>
        <v>3</v>
      </c>
      <c r="JQ112" s="878" t="str">
        <f t="shared" si="515"/>
        <v/>
      </c>
      <c r="JR112" s="878" t="str">
        <f t="shared" si="516"/>
        <v/>
      </c>
      <c r="JS112" s="878" t="str">
        <f t="shared" si="517"/>
        <v/>
      </c>
      <c r="JT112" s="878" t="str">
        <f t="shared" si="518"/>
        <v/>
      </c>
      <c r="JU112" s="878" t="str">
        <f t="shared" si="519"/>
        <v/>
      </c>
      <c r="JV112" s="878" t="str">
        <f t="shared" si="520"/>
        <v/>
      </c>
      <c r="JW112" s="878" t="str">
        <f t="shared" si="521"/>
        <v/>
      </c>
      <c r="JX112" s="840">
        <f t="shared" si="522"/>
        <v>0.75</v>
      </c>
      <c r="JY112" s="876" t="str">
        <f t="shared" si="405"/>
        <v>客観指標</v>
      </c>
      <c r="JZ112" s="863" t="str">
        <f t="shared" si="523"/>
        <v>上下水道サービスを支えている浄水場や管路などの上下水道施設は、普段市民の皆様に意識されにくく、その整備の成果がすぐに市民実感につながりにくいものであるため。</v>
      </c>
      <c r="KA112" s="877" t="str">
        <f>VLOOKUP(IL112&amp;JO112&amp;JY112,プルダウン!$AC$2:$AD$71,2,FALSE)</f>
        <v>A</v>
      </c>
      <c r="KB112" s="859" t="str">
        <f>VLOOKUP(KA112,プルダウン!$A$1:$B$6,2,FALSE)</f>
        <v>政策の目的が十分に達成されている</v>
      </c>
      <c r="KC112" s="860"/>
      <c r="KD112" s="859"/>
      <c r="KE112" s="883" t="str">
        <f>VLOOKUP($A112&amp;"-"&amp;KE$4,'04施策の客観指標'!$A$4:$AY$1029,COLUMN('04施策の客観指標'!$AX:$AX),FALSE)</f>
        <v>a</v>
      </c>
      <c r="KF112" s="813" t="str">
        <f>VLOOKUP($A112&amp;"-"&amp;KF$4,'04施策の客観指標'!$A$4:$AY$1029,COLUMN('04施策の客観指標'!$AX:$AX),FALSE)</f>
        <v>a</v>
      </c>
      <c r="KG112" s="813" t="str">
        <f>VLOOKUP($A112&amp;"-"&amp;KG$4,'04施策の客観指標'!$A$4:$AY$1029,COLUMN('04施策の客観指標'!$AX:$AX),FALSE)</f>
        <v>a</v>
      </c>
      <c r="KH112" s="813" t="str">
        <f>VLOOKUP($A112&amp;"-"&amp;KH$4,'04施策の客観指標'!$A$4:$AY$1029,COLUMN('04施策の客観指標'!$AX:$AX),FALSE)</f>
        <v>a</v>
      </c>
      <c r="KI112" s="813" t="str">
        <f>VLOOKUP($A112&amp;"-"&amp;KI$4,'04施策の客観指標'!$A$4:$AY$1029,COLUMN('04施策の客観指標'!$AX:$AX),FALSE)</f>
        <v>b</v>
      </c>
      <c r="KJ112" s="813" t="str">
        <f>VLOOKUP($A112&amp;"-"&amp;KJ$4,'04施策の客観指標'!$A$4:$AY$1029,COLUMN('04施策の客観指標'!$AX:$AX),FALSE)</f>
        <v>-</v>
      </c>
      <c r="KK112" s="813" t="str">
        <f>VLOOKUP($A112&amp;"-"&amp;KK$4,'04施策の客観指標'!$A$4:$AY$1029,COLUMN('04施策の客観指標'!$AX:$AX),FALSE)</f>
        <v>-</v>
      </c>
      <c r="KL112" s="813" t="str">
        <f>VLOOKUP($A112&amp;"-"&amp;KL$4,'04施策の客観指標'!$A$4:$AY$1029,COLUMN('04施策の客観指標'!$AX:$AX),FALSE)</f>
        <v>-</v>
      </c>
      <c r="KM112" s="813" t="str">
        <f>VLOOKUP($A112&amp;"-"&amp;KM$4,'04施策の客観指標'!$A$4:$AY$1029,COLUMN('04施策の客観指標'!$AX:$AX),FALSE)</f>
        <v>-</v>
      </c>
      <c r="KN112" s="814" t="str">
        <f t="shared" si="381"/>
        <v>a</v>
      </c>
      <c r="KO112" s="423">
        <f>IF(KE112="-","-",VLOOKUP($A112&amp;"-"&amp;KE$4,'04施策の客観指標'!$A$4:$AY$1029,COLUMN('04施策の客観指標'!$AY:$AY),FALSE))</f>
        <v>1</v>
      </c>
      <c r="KP112" s="423">
        <f>IF(KF112="-","-",VLOOKUP($A112&amp;"-"&amp;KF$4,'04施策の客観指標'!$A$4:$AY$1029,COLUMN('04施策の客観指標'!$AY:$AY),FALSE))</f>
        <v>1</v>
      </c>
      <c r="KQ112" s="423">
        <f>IF(KG112="-","-",VLOOKUP($A112&amp;"-"&amp;KG$4,'04施策の客観指標'!$A$4:$AY$1029,COLUMN('04施策の客観指標'!$AY:$AY),FALSE))</f>
        <v>1</v>
      </c>
      <c r="KR112" s="423">
        <f>IF(KH112="-","-",VLOOKUP($A112&amp;"-"&amp;KH$4,'04施策の客観指標'!$A$4:$AY$1029,COLUMN('04施策の客観指標'!$AY:$AY),FALSE))</f>
        <v>1</v>
      </c>
      <c r="KS112" s="423">
        <f>IF(KI112="-","-",VLOOKUP($A112&amp;"-"&amp;KI$4,'04施策の客観指標'!$A$4:$AY$1029,COLUMN('04施策の客観指標'!$AY:$AY),FALSE))</f>
        <v>1</v>
      </c>
      <c r="KT112" s="423" t="str">
        <f>IF(KJ112="-","-",VLOOKUP($A112&amp;"-"&amp;KJ$4,'04施策の客観指標'!$A$4:$AY$1029,COLUMN('04施策の客観指標'!$AY:$AY),FALSE))</f>
        <v>-</v>
      </c>
      <c r="KU112" s="423" t="str">
        <f>IF(KK112="-","-",VLOOKUP($A112&amp;"-"&amp;KK$4,'04施策の客観指標'!$A$4:$AY$1029,COLUMN('04施策の客観指標'!$AY:$AY),FALSE))</f>
        <v>-</v>
      </c>
      <c r="KV112" s="423" t="str">
        <f>IF(KL112="-","-",VLOOKUP($A112&amp;"-"&amp;KL$4,'04施策の客観指標'!$A$4:$AY$1029,COLUMN('04施策の客観指標'!$AY:$AY),FALSE))</f>
        <v>-</v>
      </c>
      <c r="KW112" s="423" t="str">
        <f>IF(KM112="-","-",VLOOKUP($A112&amp;"-"&amp;KM$4,'04施策の客観指標'!$A$4:$AY$1029,COLUMN('04施策の客観指標'!$AY:$AY),FALSE))</f>
        <v>-</v>
      </c>
      <c r="KX112" s="234">
        <f t="shared" si="382"/>
        <v>5</v>
      </c>
      <c r="KY112" s="237">
        <f t="shared" si="383"/>
        <v>4</v>
      </c>
      <c r="KZ112" s="187">
        <f t="shared" si="384"/>
        <v>4</v>
      </c>
      <c r="LA112" s="187">
        <f t="shared" si="385"/>
        <v>4</v>
      </c>
      <c r="LB112" s="187">
        <f t="shared" si="386"/>
        <v>4</v>
      </c>
      <c r="LC112" s="187">
        <f t="shared" si="387"/>
        <v>3</v>
      </c>
      <c r="LD112" s="187" t="str">
        <f t="shared" si="388"/>
        <v/>
      </c>
      <c r="LE112" s="187" t="str">
        <f t="shared" si="389"/>
        <v/>
      </c>
      <c r="LF112" s="187" t="str">
        <f t="shared" si="390"/>
        <v/>
      </c>
      <c r="LG112" s="187" t="str">
        <f t="shared" si="391"/>
        <v/>
      </c>
      <c r="LH112" s="240">
        <f t="shared" si="392"/>
        <v>0.95</v>
      </c>
      <c r="LI112" s="820" t="str">
        <f>IF($K112="○",VLOOKUP($C112&amp;"-"&amp;LI$4,'05市民生活実感調査'!$A$3:$BM$218,COLUMN('05市民生活実感調査'!$BM:$BM),FALSE),"-")</f>
        <v>b</v>
      </c>
      <c r="LJ112" s="821" t="str">
        <f>IF($L112="○",VLOOKUP($C112&amp;"-"&amp;LJ$4,'05市民生活実感調査'!$A$3:$BM$218,COLUMN('05市民生活実感調査'!$BM:$BM),FALSE),"-")</f>
        <v>-</v>
      </c>
      <c r="LK112" s="821" t="str">
        <f>IF($M112="○",VLOOKUP($C112&amp;"-"&amp;LK$4,'05市民生活実感調査'!$A$3:$BM$218,COLUMN('05市民生活実感調査'!$BM:$BM),FALSE),"-")</f>
        <v>-</v>
      </c>
      <c r="LL112" s="821" t="str">
        <f>IF($N112="○",VLOOKUP($C112&amp;"-"&amp;LL$4,'05市民生活実感調査'!$A$3:$BM$218,COLUMN('05市民生活実感調査'!$BM:$BM),FALSE),"-")</f>
        <v>-</v>
      </c>
      <c r="LM112" s="821" t="str">
        <f>IF($O112="○",VLOOKUP($C112&amp;"-"&amp;LM$4,'05市民生活実感調査'!$A$3:$BM$218,COLUMN('05市民生活実感調査'!$BM:$BM),FALSE),"-")</f>
        <v>-</v>
      </c>
      <c r="LN112" s="821" t="str">
        <f>IF($P112="○",VLOOKUP($C112&amp;"-"&amp;LN$4,'05市民生活実感調査'!$A$3:$BM$218,COLUMN('05市民生活実感調査'!$BM:$BM),FALSE),"-")</f>
        <v>-</v>
      </c>
      <c r="LO112" s="821" t="str">
        <f>IF($Q112="○",VLOOKUP($C112&amp;"-"&amp;LO$4,'05市民生活実感調査'!$A$3:$BM$218,COLUMN('05市民生活実感調査'!$BM:$BM),FALSE),"-")</f>
        <v>-</v>
      </c>
      <c r="LP112" s="821" t="str">
        <f>IF($R112="○",VLOOKUP($C112&amp;"-"&amp;LP$4,'05市民生活実感調査'!$A$3:$BM$218,COLUMN('05市民生活実感調査'!$BM:$BM),FALSE),"-")</f>
        <v>-</v>
      </c>
      <c r="LQ112" s="822" t="str">
        <f t="shared" si="393"/>
        <v>b</v>
      </c>
      <c r="LR112" s="237">
        <f t="shared" si="394"/>
        <v>3</v>
      </c>
      <c r="LS112" s="187" t="str">
        <f t="shared" si="395"/>
        <v/>
      </c>
      <c r="LT112" s="187" t="str">
        <f t="shared" si="396"/>
        <v/>
      </c>
      <c r="LU112" s="187" t="str">
        <f t="shared" si="397"/>
        <v/>
      </c>
      <c r="LV112" s="187" t="str">
        <f t="shared" si="398"/>
        <v/>
      </c>
      <c r="LW112" s="187" t="str">
        <f t="shared" si="399"/>
        <v/>
      </c>
      <c r="LX112" s="187" t="str">
        <f t="shared" si="400"/>
        <v/>
      </c>
      <c r="LY112" s="187" t="str">
        <f t="shared" si="401"/>
        <v/>
      </c>
      <c r="LZ112" s="422">
        <f t="shared" si="402"/>
        <v>0.75</v>
      </c>
      <c r="MA112" s="103" t="str">
        <f t="shared" si="406"/>
        <v>客観指標</v>
      </c>
      <c r="MB112" s="104" t="str">
        <f t="shared" si="403"/>
        <v>上下水道サービスを支えている浄水場や管路などの上下水道施設は、普段市民の皆様に意識されにくく、その整備の成果がすぐに市民実感につながりにくいものであるため。</v>
      </c>
      <c r="MC112" s="823" t="str">
        <f>VLOOKUP(KN112&amp;LQ112&amp;MA112,プルダウン!$AC$2:$AD$71,2,FALSE)</f>
        <v>A</v>
      </c>
      <c r="MD112" s="824" t="str">
        <f>VLOOKUP(MC112,プルダウン!$A$1:$B$6,2,FALSE)</f>
        <v>政策の目的が十分に達成されている</v>
      </c>
      <c r="ME112" s="91"/>
      <c r="MF112" s="190"/>
    </row>
    <row r="113" spans="1:344" ht="226.5" customHeight="1">
      <c r="A113" s="231">
        <v>2702</v>
      </c>
      <c r="B113" s="104" t="s">
        <v>265</v>
      </c>
      <c r="C113" s="237">
        <f t="shared" si="407"/>
        <v>27</v>
      </c>
      <c r="D113" s="190" t="str">
        <f>IFERROR(VLOOKUP(C113,プルダウン!$L$2:$M$28,2,FALSE),"-")</f>
        <v>くらしの水</v>
      </c>
      <c r="E113" s="104"/>
      <c r="F113" s="91" t="s">
        <v>1420</v>
      </c>
      <c r="G113" s="117" t="s">
        <v>1628</v>
      </c>
      <c r="H113" s="91"/>
      <c r="I113" s="117"/>
      <c r="J113" s="104"/>
      <c r="K113" s="420" t="s">
        <v>83</v>
      </c>
      <c r="L113" s="421" t="s">
        <v>383</v>
      </c>
      <c r="M113" s="421" t="s">
        <v>383</v>
      </c>
      <c r="N113" s="421" t="s">
        <v>83</v>
      </c>
      <c r="O113" s="421" t="s">
        <v>83</v>
      </c>
      <c r="P113" s="421" t="s">
        <v>83</v>
      </c>
      <c r="Q113" s="421" t="s">
        <v>83</v>
      </c>
      <c r="R113" s="422" t="s">
        <v>83</v>
      </c>
      <c r="S113" s="877" t="str">
        <f>VLOOKUP($A113&amp;"-"&amp;S$4,'04施策の客観指標'!$A$4:$AY$1029,COLUMN('04施策の客観指標'!$AS:$AS),FALSE)</f>
        <v>-</v>
      </c>
      <c r="T113" s="878" t="str">
        <f>VLOOKUP($A113&amp;"-"&amp;T$4,'04施策の客観指標'!$A$4:$AY$1029,COLUMN('04施策の客観指標'!$AS:$AS),FALSE)</f>
        <v>-</v>
      </c>
      <c r="U113" s="878" t="str">
        <f>VLOOKUP($A113&amp;"-"&amp;U$4,'04施策の客観指標'!$A$4:$AY$1029,COLUMN('04施策の客観指標'!$AS:$AS),FALSE)</f>
        <v>-</v>
      </c>
      <c r="V113" s="878" t="str">
        <f>VLOOKUP($A113&amp;"-"&amp;V$4,'04施策の客観指標'!$A$4:$AY$1029,COLUMN('04施策の客観指標'!$AS:$AS),FALSE)</f>
        <v>-</v>
      </c>
      <c r="W113" s="878" t="str">
        <f>VLOOKUP($A113&amp;"-"&amp;W$4,'04施策の客観指標'!$A$4:$AY$1029,COLUMN('04施策の客観指標'!$AS:$AS),FALSE)</f>
        <v>-</v>
      </c>
      <c r="X113" s="878" t="str">
        <f>VLOOKUP($A113&amp;"-"&amp;X$4,'04施策の客観指標'!$A$4:$AY$1029,COLUMN('04施策の客観指標'!$AS:$AS),FALSE)</f>
        <v>-</v>
      </c>
      <c r="Y113" s="878" t="str">
        <f>VLOOKUP($A113&amp;"-"&amp;Y$4,'04施策の客観指標'!$A$4:$AY$1029,COLUMN('04施策の客観指標'!$AS:$AS),FALSE)</f>
        <v>-</v>
      </c>
      <c r="Z113" s="878" t="str">
        <f>VLOOKUP($A113&amp;"-"&amp;Z$4,'04施策の客観指標'!$A$4:$AY$1029,COLUMN('04施策の客観指標'!$AS:$AS),FALSE)</f>
        <v>-</v>
      </c>
      <c r="AA113" s="852" t="str">
        <f>VLOOKUP($A113&amp;"-"&amp;AA$4,'04施策の客観指標'!$A$4:$AY$1029,COLUMN('04施策の客観指標'!$AS:$AS),FALSE)</f>
        <v>-</v>
      </c>
      <c r="AB113" s="876" t="str">
        <f t="shared" si="408"/>
        <v>-</v>
      </c>
      <c r="AC113" s="856" t="s">
        <v>83</v>
      </c>
      <c r="AD113" s="878" t="s">
        <v>83</v>
      </c>
      <c r="AE113" s="878" t="s">
        <v>83</v>
      </c>
      <c r="AF113" s="878" t="s">
        <v>83</v>
      </c>
      <c r="AG113" s="878" t="s">
        <v>83</v>
      </c>
      <c r="AH113" s="878" t="s">
        <v>83</v>
      </c>
      <c r="AI113" s="878" t="s">
        <v>83</v>
      </c>
      <c r="AJ113" s="878" t="s">
        <v>83</v>
      </c>
      <c r="AK113" s="878" t="s">
        <v>83</v>
      </c>
      <c r="AL113" s="879">
        <f t="shared" si="409"/>
        <v>0</v>
      </c>
      <c r="AM113" s="877" t="str">
        <f t="shared" si="410"/>
        <v/>
      </c>
      <c r="AN113" s="878" t="str">
        <f t="shared" si="411"/>
        <v/>
      </c>
      <c r="AO113" s="878" t="str">
        <f t="shared" si="412"/>
        <v/>
      </c>
      <c r="AP113" s="878" t="str">
        <f t="shared" si="413"/>
        <v/>
      </c>
      <c r="AQ113" s="878" t="str">
        <f t="shared" si="414"/>
        <v/>
      </c>
      <c r="AR113" s="878" t="str">
        <f t="shared" si="415"/>
        <v/>
      </c>
      <c r="AS113" s="878" t="str">
        <f t="shared" si="416"/>
        <v/>
      </c>
      <c r="AT113" s="878" t="str">
        <f t="shared" si="417"/>
        <v/>
      </c>
      <c r="AU113" s="852" t="str">
        <f t="shared" si="418"/>
        <v/>
      </c>
      <c r="AV113" s="855" t="str">
        <f t="shared" si="419"/>
        <v>-</v>
      </c>
      <c r="AW113" s="877" t="s">
        <v>83</v>
      </c>
      <c r="AX113" s="878" t="s">
        <v>54</v>
      </c>
      <c r="AY113" s="878" t="s">
        <v>55</v>
      </c>
      <c r="AZ113" s="878" t="s">
        <v>83</v>
      </c>
      <c r="BA113" s="878" t="s">
        <v>83</v>
      </c>
      <c r="BB113" s="878" t="s">
        <v>83</v>
      </c>
      <c r="BC113" s="878" t="s">
        <v>83</v>
      </c>
      <c r="BD113" s="878" t="s">
        <v>83</v>
      </c>
      <c r="BE113" s="879" t="str">
        <f t="shared" si="525"/>
        <v>a</v>
      </c>
      <c r="BF113" s="877" t="str">
        <f t="shared" si="421"/>
        <v/>
      </c>
      <c r="BG113" s="878">
        <f t="shared" si="422"/>
        <v>4</v>
      </c>
      <c r="BH113" s="878">
        <f t="shared" si="423"/>
        <v>3</v>
      </c>
      <c r="BI113" s="878" t="str">
        <f t="shared" si="424"/>
        <v/>
      </c>
      <c r="BJ113" s="878" t="str">
        <f t="shared" si="425"/>
        <v/>
      </c>
      <c r="BK113" s="878" t="str">
        <f t="shared" si="426"/>
        <v/>
      </c>
      <c r="BL113" s="878" t="str">
        <f t="shared" si="427"/>
        <v/>
      </c>
      <c r="BM113" s="878" t="str">
        <f t="shared" si="428"/>
        <v/>
      </c>
      <c r="BN113" s="840">
        <f t="shared" si="429"/>
        <v>0.875</v>
      </c>
      <c r="BO113" s="880" t="s">
        <v>122</v>
      </c>
      <c r="BP113" s="863" t="s">
        <v>1954</v>
      </c>
      <c r="BQ113" s="877" t="e">
        <v>#N/A</v>
      </c>
      <c r="BR113" s="887" t="e">
        <v>#N/A</v>
      </c>
      <c r="BS113" s="860"/>
      <c r="BT113" s="887"/>
      <c r="BU113" s="863" t="s">
        <v>1460</v>
      </c>
      <c r="BV113" s="891" t="s">
        <v>1764</v>
      </c>
      <c r="BW113" s="889" t="str">
        <f>VLOOKUP($A113&amp;"-"&amp;BW$4,'04施策の客観指標'!$A$4:$AY$1029,COLUMN('04施策の客観指標'!$AT:$AT),FALSE)</f>
        <v>-</v>
      </c>
      <c r="BX113" s="878" t="str">
        <f>VLOOKUP($A113&amp;"-"&amp;BX$4,'04施策の客観指標'!$A$4:$AY$1029,COLUMN('04施策の客観指標'!$AT:$AT),FALSE)</f>
        <v>-</v>
      </c>
      <c r="BY113" s="878" t="str">
        <f>VLOOKUP($A113&amp;"-"&amp;BY$4,'04施策の客観指標'!$A$4:$AY$1029,COLUMN('04施策の客観指標'!$AT:$AT),FALSE)</f>
        <v>-</v>
      </c>
      <c r="BZ113" s="878" t="str">
        <f>VLOOKUP($A113&amp;"-"&amp;BZ$4,'04施策の客観指標'!$A$4:$AY$1029,COLUMN('04施策の客観指標'!$AT:$AT),FALSE)</f>
        <v>-</v>
      </c>
      <c r="CA113" s="878" t="str">
        <f>VLOOKUP($A113&amp;"-"&amp;CA$4,'04施策の客観指標'!$A$4:$AY$1029,COLUMN('04施策の客観指標'!$AT:$AT),FALSE)</f>
        <v>-</v>
      </c>
      <c r="CB113" s="878" t="str">
        <f>VLOOKUP($A113&amp;"-"&amp;CB$4,'04施策の客観指標'!$A$4:$AY$1029,COLUMN('04施策の客観指標'!$AT:$AT),FALSE)</f>
        <v>-</v>
      </c>
      <c r="CC113" s="878" t="str">
        <f>VLOOKUP($A113&amp;"-"&amp;CC$4,'04施策の客観指標'!$A$4:$AY$1029,COLUMN('04施策の客観指標'!$AT:$AT),FALSE)</f>
        <v>-</v>
      </c>
      <c r="CD113" s="878" t="str">
        <f>VLOOKUP($A113&amp;"-"&amp;CD$4,'04施策の客観指標'!$A$4:$AY$1029,COLUMN('04施策の客観指標'!$AT:$AT),FALSE)</f>
        <v>-</v>
      </c>
      <c r="CE113" s="852" t="str">
        <f>VLOOKUP($A113&amp;"-"&amp;CE$4,'04施策の客観指標'!$A$4:$AY$1029,COLUMN('04施策の客観指標'!$AT:$AT),FALSE)</f>
        <v>-</v>
      </c>
      <c r="CF113" s="879" t="str">
        <f t="shared" si="430"/>
        <v>-</v>
      </c>
      <c r="CG113" s="856" t="str">
        <f>IF(BW113="-","-",VLOOKUP($A113&amp;"-"&amp;BW$4,'04施策の客観指標'!$A$4:$AY$1029,COLUMN('04施策の客観指標'!$AY:$AY),FALSE))</f>
        <v>-</v>
      </c>
      <c r="CH113" s="856" t="str">
        <f>IF(BX113="-","-",VLOOKUP($A113&amp;"-"&amp;BX$4,'04施策の客観指標'!$A$4:$AY$1029,COLUMN('04施策の客観指標'!$AY:$AY),FALSE))</f>
        <v>-</v>
      </c>
      <c r="CI113" s="856" t="str">
        <f>IF(BY113="-","-",VLOOKUP($A113&amp;"-"&amp;BY$4,'04施策の客観指標'!$A$4:$AY$1029,COLUMN('04施策の客観指標'!$AY:$AY),FALSE))</f>
        <v>-</v>
      </c>
      <c r="CJ113" s="856" t="str">
        <f>IF(BZ113="-","-",VLOOKUP($A113&amp;"-"&amp;BZ$4,'04施策の客観指標'!$A$4:$AY$1029,COLUMN('04施策の客観指標'!$AY:$AY),FALSE))</f>
        <v>-</v>
      </c>
      <c r="CK113" s="856" t="str">
        <f>IF(CA113="-","-",VLOOKUP($A113&amp;"-"&amp;CA$4,'04施策の客観指標'!$A$4:$AY$1029,COLUMN('04施策の客観指標'!$AY:$AY),FALSE))</f>
        <v>-</v>
      </c>
      <c r="CL113" s="856" t="str">
        <f>IF(CB113="-","-",VLOOKUP($A113&amp;"-"&amp;CB$4,'04施策の客観指標'!$A$4:$AY$1029,COLUMN('04施策の客観指標'!$AY:$AY),FALSE))</f>
        <v>-</v>
      </c>
      <c r="CM113" s="856" t="str">
        <f>IF(CC113="-","-",VLOOKUP($A113&amp;"-"&amp;CC$4,'04施策の客観指標'!$A$4:$AY$1029,COLUMN('04施策の客観指標'!$AY:$AY),FALSE))</f>
        <v>-</v>
      </c>
      <c r="CN113" s="856" t="str">
        <f>IF(CD113="-","-",VLOOKUP($A113&amp;"-"&amp;CD$4,'04施策の客観指標'!$A$4:$AY$1029,COLUMN('04施策の客観指標'!$AY:$AY),FALSE))</f>
        <v>-</v>
      </c>
      <c r="CO113" s="856" t="str">
        <f>IF(CE113="-","-",VLOOKUP($A113&amp;"-"&amp;CE$4,'04施策の客観指標'!$A$4:$AY$1029,COLUMN('04施策の客観指標'!$AY:$AY),FALSE))</f>
        <v>-</v>
      </c>
      <c r="CP113" s="879">
        <f t="shared" si="431"/>
        <v>0</v>
      </c>
      <c r="CQ113" s="877" t="str">
        <f t="shared" si="432"/>
        <v/>
      </c>
      <c r="CR113" s="878" t="str">
        <f t="shared" si="433"/>
        <v/>
      </c>
      <c r="CS113" s="878" t="str">
        <f t="shared" si="434"/>
        <v/>
      </c>
      <c r="CT113" s="878" t="str">
        <f t="shared" si="435"/>
        <v/>
      </c>
      <c r="CU113" s="878" t="str">
        <f t="shared" si="436"/>
        <v/>
      </c>
      <c r="CV113" s="878" t="str">
        <f t="shared" si="437"/>
        <v/>
      </c>
      <c r="CW113" s="878" t="str">
        <f t="shared" si="438"/>
        <v/>
      </c>
      <c r="CX113" s="878" t="str">
        <f t="shared" si="439"/>
        <v/>
      </c>
      <c r="CY113" s="878" t="str">
        <f t="shared" si="440"/>
        <v/>
      </c>
      <c r="CZ113" s="855" t="str">
        <f t="shared" si="441"/>
        <v>-</v>
      </c>
      <c r="DA113" s="877" t="str">
        <f>IF($K113="○",VLOOKUP($C113&amp;"-"&amp;DA$4,'05市民生活実感調査'!$A$3:$BC$218,COLUMN('05市民生活実感調査'!$Y:$Y),FALSE),"-")</f>
        <v>-</v>
      </c>
      <c r="DB113" s="878" t="str">
        <f>IF($L113="○",VLOOKUP($C113&amp;"-"&amp;DB$4,'05市民生活実感調査'!$A$3:$BC$218,COLUMN('05市民生活実感調査'!$Y:$Y),FALSE),"-")</f>
        <v>b</v>
      </c>
      <c r="DC113" s="878" t="str">
        <f>IF($M113="○",VLOOKUP($C113&amp;"-"&amp;DC$4,'05市民生活実感調査'!$A$3:$BC$218,COLUMN('05市民生活実感調査'!$Y:$Y),FALSE),"-")</f>
        <v>c</v>
      </c>
      <c r="DD113" s="878" t="str">
        <f>IF($N113="○",VLOOKUP($C113&amp;"-"&amp;DD$4,'05市民生活実感調査'!$A$3:$BC$218,COLUMN('05市民生活実感調査'!$Y:$Y),FALSE),"-")</f>
        <v>-</v>
      </c>
      <c r="DE113" s="878" t="str">
        <f>IF($O113="○",VLOOKUP($C113&amp;"-"&amp;DE$4,'05市民生活実感調査'!$A$3:$BC$218,COLUMN('05市民生活実感調査'!$Y:$Y),FALSE),"-")</f>
        <v>-</v>
      </c>
      <c r="DF113" s="878" t="str">
        <f>IF($P113="○",VLOOKUP($C113&amp;"-"&amp;DF$4,'05市民生活実感調査'!$A$3:$BC$218,COLUMN('05市民生活実感調査'!$Y:$Y),FALSE),"-")</f>
        <v>-</v>
      </c>
      <c r="DG113" s="878" t="str">
        <f>IF($Q113="○",VLOOKUP($C113&amp;"-"&amp;DG$4,'05市民生活実感調査'!$A$3:$BC$218,COLUMN('05市民生活実感調査'!$Y:$Y),FALSE),"-")</f>
        <v>-</v>
      </c>
      <c r="DH113" s="878" t="str">
        <f>IF($R113="○",VLOOKUP($C113&amp;"-"&amp;DH$4,'05市民生活実感調査'!$A$3:$BC$218,COLUMN('05市民生活実感調査'!$Y:$Y),FALSE),"-")</f>
        <v>-</v>
      </c>
      <c r="DI113" s="879" t="str">
        <f t="shared" si="442"/>
        <v>b</v>
      </c>
      <c r="DJ113" s="877" t="str">
        <f t="shared" si="443"/>
        <v/>
      </c>
      <c r="DK113" s="878">
        <f t="shared" si="444"/>
        <v>3</v>
      </c>
      <c r="DL113" s="878">
        <f t="shared" si="445"/>
        <v>2</v>
      </c>
      <c r="DM113" s="878" t="str">
        <f t="shared" si="446"/>
        <v/>
      </c>
      <c r="DN113" s="878" t="str">
        <f t="shared" si="524"/>
        <v/>
      </c>
      <c r="DO113" s="878" t="str">
        <f t="shared" si="447"/>
        <v/>
      </c>
      <c r="DP113" s="878" t="str">
        <f t="shared" si="448"/>
        <v/>
      </c>
      <c r="DQ113" s="878" t="str">
        <f t="shared" si="449"/>
        <v/>
      </c>
      <c r="DR113" s="840">
        <f t="shared" si="450"/>
        <v>0.625</v>
      </c>
      <c r="DS113" s="876" t="str">
        <f t="shared" si="451"/>
        <v>客観指標</v>
      </c>
      <c r="DT113" s="863" t="str">
        <f t="shared" si="452"/>
        <v>河川管理施設の計画的で持続可能な維持管理を進めており、たとえ実際に洪水が起きず、市民が浸水被害の発生を実感しなくとも、行政の責任において遂行すべき取組であるため、客観指標評価を重視する。</v>
      </c>
      <c r="DU113" s="877" t="str">
        <f>VLOOKUP(CF113&amp;DI113&amp;DS113,プルダウン!$AC$2:$AD$71,2,FALSE)</f>
        <v>B</v>
      </c>
      <c r="DV113" s="859" t="str">
        <f>VLOOKUP(DU113,プルダウン!$A$1:$B$6,2,FALSE)</f>
        <v>政策の目的がかなり達成されている</v>
      </c>
      <c r="DW113" s="860"/>
      <c r="DX113" s="859"/>
      <c r="DY113" s="889" t="str">
        <f>VLOOKUP($A113&amp;"-"&amp;DY$4,'04施策の客観指標'!$A$4:$AY$1029,COLUMN('04施策の客観指標'!$AU:$AU),FALSE)</f>
        <v>a</v>
      </c>
      <c r="DZ113" s="878" t="str">
        <f>VLOOKUP($A113&amp;"-"&amp;DZ$4,'04施策の客観指標'!$A$4:$AY$1029,COLUMN('04施策の客観指標'!$AU:$AU),FALSE)</f>
        <v>-</v>
      </c>
      <c r="EA113" s="878" t="str">
        <f>VLOOKUP($A113&amp;"-"&amp;EA$4,'04施策の客観指標'!$A$4:$AY$1029,COLUMN('04施策の客観指標'!$AU:$AU),FALSE)</f>
        <v>-</v>
      </c>
      <c r="EB113" s="878" t="str">
        <f>VLOOKUP($A113&amp;"-"&amp;EB$4,'04施策の客観指標'!$A$4:$AY$1029,COLUMN('04施策の客観指標'!$AU:$AU),FALSE)</f>
        <v>-</v>
      </c>
      <c r="EC113" s="878" t="str">
        <f>VLOOKUP($A113&amp;"-"&amp;EC$4,'04施策の客観指標'!$A$4:$AY$1029,COLUMN('04施策の客観指標'!$AU:$AU),FALSE)</f>
        <v>-</v>
      </c>
      <c r="ED113" s="878" t="str">
        <f>VLOOKUP($A113&amp;"-"&amp;ED$4,'04施策の客観指標'!$A$4:$AY$1029,COLUMN('04施策の客観指標'!$AU:$AU),FALSE)</f>
        <v>-</v>
      </c>
      <c r="EE113" s="878" t="str">
        <f>VLOOKUP($A113&amp;"-"&amp;EE$4,'04施策の客観指標'!$A$4:$AY$1029,COLUMN('04施策の客観指標'!$AU:$AU),FALSE)</f>
        <v>-</v>
      </c>
      <c r="EF113" s="878" t="str">
        <f>VLOOKUP($A113&amp;"-"&amp;EF$4,'04施策の客観指標'!$A$4:$AY$1029,COLUMN('04施策の客観指標'!$AU:$AU),FALSE)</f>
        <v>-</v>
      </c>
      <c r="EG113" s="878" t="str">
        <f>VLOOKUP($A113&amp;"-"&amp;EG$4,'04施策の客観指標'!$A$4:$AY$1029,COLUMN('04施策の客観指標'!$AU:$AU),FALSE)</f>
        <v>-</v>
      </c>
      <c r="EH113" s="879" t="str">
        <f t="shared" si="453"/>
        <v>a</v>
      </c>
      <c r="EI113" s="895">
        <f>IF(DY113="-","-",VLOOKUP($A113&amp;"-"&amp;DY$4,'04施策の客観指標'!$A$4:$AY$1029,COLUMN('04施策の客観指標'!$AY:$AY),FALSE))</f>
        <v>1</v>
      </c>
      <c r="EJ113" s="895" t="str">
        <f>IF(DZ113="-","-",VLOOKUP($A113&amp;"-"&amp;DZ$4,'04施策の客観指標'!$A$4:$AY$1029,COLUMN('04施策の客観指標'!$AY:$AY),FALSE))</f>
        <v>-</v>
      </c>
      <c r="EK113" s="895" t="str">
        <f>IF(EA113="-","-",VLOOKUP($A113&amp;"-"&amp;EA$4,'04施策の客観指標'!$A$4:$AY$1029,COLUMN('04施策の客観指標'!$AY:$AY),FALSE))</f>
        <v>-</v>
      </c>
      <c r="EL113" s="895" t="str">
        <f>IF(EB113="-","-",VLOOKUP($A113&amp;"-"&amp;EB$4,'04施策の客観指標'!$A$4:$AY$1029,COLUMN('04施策の客観指標'!$AY:$AY),FALSE))</f>
        <v>-</v>
      </c>
      <c r="EM113" s="895" t="str">
        <f>IF(EC113="-","-",VLOOKUP($A113&amp;"-"&amp;EC$4,'04施策の客観指標'!$A$4:$AY$1029,COLUMN('04施策の客観指標'!$AY:$AY),FALSE))</f>
        <v>-</v>
      </c>
      <c r="EN113" s="895" t="str">
        <f>IF(ED113="-","-",VLOOKUP($A113&amp;"-"&amp;ED$4,'04施策の客観指標'!$A$4:$AY$1029,COLUMN('04施策の客観指標'!$AY:$AY),FALSE))</f>
        <v>-</v>
      </c>
      <c r="EO113" s="895" t="str">
        <f>IF(EE113="-","-",VLOOKUP($A113&amp;"-"&amp;EE$4,'04施策の客観指標'!$A$4:$AY$1029,COLUMN('04施策の客観指標'!$AY:$AY),FALSE))</f>
        <v>-</v>
      </c>
      <c r="EP113" s="895" t="str">
        <f>IF(EF113="-","-",VLOOKUP($A113&amp;"-"&amp;EF$4,'04施策の客観指標'!$A$4:$AY$1029,COLUMN('04施策の客観指標'!$AY:$AY),FALSE))</f>
        <v>-</v>
      </c>
      <c r="EQ113" s="895" t="str">
        <f>IF(EG113="-","-",VLOOKUP($A113&amp;"-"&amp;EG$4,'04施策の客観指標'!$A$4:$AY$1029,COLUMN('04施策の客観指標'!$AY:$AY),FALSE))</f>
        <v>-</v>
      </c>
      <c r="ER113" s="879">
        <f t="shared" si="454"/>
        <v>1</v>
      </c>
      <c r="ES113" s="877">
        <f t="shared" si="455"/>
        <v>4</v>
      </c>
      <c r="ET113" s="878" t="str">
        <f t="shared" si="456"/>
        <v/>
      </c>
      <c r="EU113" s="878" t="str">
        <f t="shared" si="457"/>
        <v/>
      </c>
      <c r="EV113" s="878" t="str">
        <f t="shared" si="458"/>
        <v/>
      </c>
      <c r="EW113" s="878" t="str">
        <f t="shared" si="459"/>
        <v/>
      </c>
      <c r="EX113" s="878" t="str">
        <f t="shared" si="460"/>
        <v/>
      </c>
      <c r="EY113" s="878" t="str">
        <f t="shared" si="461"/>
        <v/>
      </c>
      <c r="EZ113" s="878" t="str">
        <f t="shared" si="462"/>
        <v/>
      </c>
      <c r="FA113" s="878" t="str">
        <f t="shared" si="463"/>
        <v/>
      </c>
      <c r="FB113" s="855">
        <f t="shared" si="464"/>
        <v>1</v>
      </c>
      <c r="FC113" s="877" t="str">
        <f>IF($K113="○",VLOOKUP($C113&amp;"-"&amp;FC$4,'05市民生活実感調査'!$A$3:$BC$218,COLUMN('05市民生活実感調査'!$AI:$AI),FALSE),"-")</f>
        <v>-</v>
      </c>
      <c r="FD113" s="878" t="str">
        <f>IF($L113="○",VLOOKUP($C113&amp;"-"&amp;FD$4,'05市民生活実感調査'!$A$3:$BC$218,COLUMN('05市民生活実感調査'!$AI:$AI),FALSE),"-")</f>
        <v>c</v>
      </c>
      <c r="FE113" s="878" t="str">
        <f>IF($M113="○",VLOOKUP($C113&amp;"-"&amp;FE$4,'05市民生活実感調査'!$A$3:$BC$218,COLUMN('05市民生活実感調査'!$AI:$AI),FALSE),"-")</f>
        <v>c</v>
      </c>
      <c r="FF113" s="878" t="str">
        <f>IF($N113="○",VLOOKUP($C113&amp;"-"&amp;FF$4,'05市民生活実感調査'!$A$3:$BC$218,COLUMN('05市民生活実感調査'!$AI:$AI),FALSE),"-")</f>
        <v>-</v>
      </c>
      <c r="FG113" s="878" t="str">
        <f>IF($O113="○",VLOOKUP($C113&amp;"-"&amp;FG$4,'05市民生活実感調査'!$A$3:$BC$218,COLUMN('05市民生活実感調査'!$AI:$AI),FALSE),"-")</f>
        <v>-</v>
      </c>
      <c r="FH113" s="878" t="str">
        <f>IF($P113="○",VLOOKUP($C113&amp;"-"&amp;FH$4,'05市民生活実感調査'!$A$3:$BC$218,COLUMN('05市民生活実感調査'!$AI:$AI),FALSE),"-")</f>
        <v>-</v>
      </c>
      <c r="FI113" s="878" t="str">
        <f>IF($Q113="○",VLOOKUP($C113&amp;"-"&amp;FI$4,'05市民生活実感調査'!$A$3:$BC$218,COLUMN('05市民生活実感調査'!$AI:$AI),FALSE),"-")</f>
        <v>-</v>
      </c>
      <c r="FJ113" s="878" t="str">
        <f>IF($R113="○",VLOOKUP($C113&amp;"-"&amp;FJ$4,'05市民生活実感調査'!$A$3:$BC$218,COLUMN('05市民生活実感調査'!$AI:$AI),FALSE),"-")</f>
        <v>-</v>
      </c>
      <c r="FK113" s="879" t="str">
        <f t="shared" si="465"/>
        <v>c</v>
      </c>
      <c r="FL113" s="877" t="str">
        <f t="shared" si="466"/>
        <v/>
      </c>
      <c r="FM113" s="878">
        <f t="shared" si="467"/>
        <v>2</v>
      </c>
      <c r="FN113" s="878">
        <f t="shared" si="468"/>
        <v>2</v>
      </c>
      <c r="FO113" s="878" t="str">
        <f t="shared" si="469"/>
        <v/>
      </c>
      <c r="FP113" s="878" t="str">
        <f t="shared" si="470"/>
        <v/>
      </c>
      <c r="FQ113" s="878" t="str">
        <f t="shared" si="471"/>
        <v/>
      </c>
      <c r="FR113" s="878" t="str">
        <f t="shared" si="472"/>
        <v/>
      </c>
      <c r="FS113" s="878" t="str">
        <f t="shared" si="473"/>
        <v/>
      </c>
      <c r="FT113" s="840">
        <f t="shared" si="474"/>
        <v>0.5</v>
      </c>
      <c r="FU113" s="876" t="str">
        <f t="shared" si="475"/>
        <v>客観指標</v>
      </c>
      <c r="FV113" s="863" t="str">
        <f t="shared" si="476"/>
        <v>河川管理施設の計画的で持続可能な維持管理を進めており、たとえ実際に洪水が起きず、市民が浸水被害の発生を実感しなくとも、行政の責任において遂行すべき取組であるため、客観指標評価を重視する。</v>
      </c>
      <c r="FW113" s="877" t="str">
        <f>VLOOKUP(EH113&amp;FK113&amp;FU113,プルダウン!$AC$2:$AD$71,2,FALSE)</f>
        <v>B</v>
      </c>
      <c r="FX113" s="859" t="str">
        <f>VLOOKUP(FW113,プルダウン!$A$1:$B$6,2,FALSE)</f>
        <v>政策の目的がかなり達成されている</v>
      </c>
      <c r="FY113" s="860"/>
      <c r="FZ113" s="859"/>
      <c r="GA113" s="889" t="str">
        <f>VLOOKUP($A113&amp;"-"&amp;GA$4,'04施策の客観指標'!$A$4:$AY$1029,COLUMN('04施策の客観指標'!$AV:$AV),FALSE)</f>
        <v>a</v>
      </c>
      <c r="GB113" s="878" t="str">
        <f>VLOOKUP($A113&amp;"-"&amp;GB$4,'04施策の客観指標'!$A$4:$AY$1029,COLUMN('04施策の客観指標'!$AV:$AV),FALSE)</f>
        <v>-</v>
      </c>
      <c r="GC113" s="878" t="str">
        <f>VLOOKUP($A113&amp;"-"&amp;GC$4,'04施策の客観指標'!$A$4:$AY$1029,COLUMN('04施策の客観指標'!$AV:$AV),FALSE)</f>
        <v>-</v>
      </c>
      <c r="GD113" s="878" t="str">
        <f>VLOOKUP($A113&amp;"-"&amp;GD$4,'04施策の客観指標'!$A$4:$AY$1029,COLUMN('04施策の客観指標'!$AV:$AV),FALSE)</f>
        <v>-</v>
      </c>
      <c r="GE113" s="878" t="str">
        <f>VLOOKUP($A113&amp;"-"&amp;GE$4,'04施策の客観指標'!$A$4:$AY$1029,COLUMN('04施策の客観指標'!$AV:$AV),FALSE)</f>
        <v>-</v>
      </c>
      <c r="GF113" s="878" t="str">
        <f>VLOOKUP($A113&amp;"-"&amp;GF$4,'04施策の客観指標'!$A$4:$AY$1029,COLUMN('04施策の客観指標'!$AV:$AV),FALSE)</f>
        <v>-</v>
      </c>
      <c r="GG113" s="878" t="str">
        <f>VLOOKUP($A113&amp;"-"&amp;GG$4,'04施策の客観指標'!$A$4:$AY$1029,COLUMN('04施策の客観指標'!$AV:$AV),FALSE)</f>
        <v>-</v>
      </c>
      <c r="GH113" s="878" t="str">
        <f>VLOOKUP($A113&amp;"-"&amp;GH$4,'04施策の客観指標'!$A$4:$AY$1029,COLUMN('04施策の客観指標'!$AV:$AV),FALSE)</f>
        <v>-</v>
      </c>
      <c r="GI113" s="878" t="str">
        <f>VLOOKUP($A113&amp;"-"&amp;GI$4,'04施策の客観指標'!$A$4:$AY$1029,COLUMN('04施策の客観指標'!$AV:$AV),FALSE)</f>
        <v>-</v>
      </c>
      <c r="GJ113" s="879" t="str">
        <f t="shared" si="477"/>
        <v>a</v>
      </c>
      <c r="GK113" s="856">
        <f>IF(GA113="-","-",VLOOKUP($A113&amp;"-"&amp;GA$4,'04施策の客観指標'!$A$4:$AY$1029,COLUMN('04施策の客観指標'!$AY:$AY),FALSE))</f>
        <v>1</v>
      </c>
      <c r="GL113" s="856" t="str">
        <f>IF(GB113="-","-",VLOOKUP($A113&amp;"-"&amp;GB$4,'04施策の客観指標'!$A$4:$AY$1029,COLUMN('04施策の客観指標'!$AY:$AY),FALSE))</f>
        <v>-</v>
      </c>
      <c r="GM113" s="856" t="str">
        <f>IF(GC113="-","-",VLOOKUP($A113&amp;"-"&amp;GC$4,'04施策の客観指標'!$A$4:$AY$1029,COLUMN('04施策の客観指標'!$AY:$AY),FALSE))</f>
        <v>-</v>
      </c>
      <c r="GN113" s="856" t="str">
        <f>IF(GD113="-","-",VLOOKUP($A113&amp;"-"&amp;GD$4,'04施策の客観指標'!$A$4:$AY$1029,COLUMN('04施策の客観指標'!$AY:$AY),FALSE))</f>
        <v>-</v>
      </c>
      <c r="GO113" s="856" t="str">
        <f>IF(GE113="-","-",VLOOKUP($A113&amp;"-"&amp;GE$4,'04施策の客観指標'!$A$4:$AY$1029,COLUMN('04施策の客観指標'!$AY:$AY),FALSE))</f>
        <v>-</v>
      </c>
      <c r="GP113" s="856" t="str">
        <f>IF(GF113="-","-",VLOOKUP($A113&amp;"-"&amp;GF$4,'04施策の客観指標'!$A$4:$AY$1029,COLUMN('04施策の客観指標'!$AY:$AY),FALSE))</f>
        <v>-</v>
      </c>
      <c r="GQ113" s="856" t="str">
        <f>IF(GG113="-","-",VLOOKUP($A113&amp;"-"&amp;GG$4,'04施策の客観指標'!$A$4:$AY$1029,COLUMN('04施策の客観指標'!$AY:$AY),FALSE))</f>
        <v>-</v>
      </c>
      <c r="GR113" s="856" t="str">
        <f>IF(GH113="-","-",VLOOKUP($A113&amp;"-"&amp;GH$4,'04施策の客観指標'!$A$4:$AY$1029,COLUMN('04施策の客観指標'!$AY:$AY),FALSE))</f>
        <v>-</v>
      </c>
      <c r="GS113" s="856" t="str">
        <f>IF(GI113="-","-",VLOOKUP($A113&amp;"-"&amp;GI$4,'04施策の客観指標'!$A$4:$AY$1029,COLUMN('04施策の客観指標'!$AY:$AY),FALSE))</f>
        <v>-</v>
      </c>
      <c r="GT113" s="879">
        <f t="shared" si="478"/>
        <v>1</v>
      </c>
      <c r="GU113" s="877">
        <f t="shared" si="479"/>
        <v>4</v>
      </c>
      <c r="GV113" s="878" t="str">
        <f t="shared" si="480"/>
        <v/>
      </c>
      <c r="GW113" s="878" t="str">
        <f t="shared" si="481"/>
        <v/>
      </c>
      <c r="GX113" s="878" t="str">
        <f t="shared" si="482"/>
        <v/>
      </c>
      <c r="GY113" s="878" t="str">
        <f t="shared" si="483"/>
        <v/>
      </c>
      <c r="GZ113" s="878" t="str">
        <f t="shared" si="484"/>
        <v/>
      </c>
      <c r="HA113" s="878" t="str">
        <f t="shared" si="485"/>
        <v/>
      </c>
      <c r="HB113" s="878" t="str">
        <f t="shared" si="486"/>
        <v/>
      </c>
      <c r="HC113" s="878" t="str">
        <f t="shared" si="487"/>
        <v/>
      </c>
      <c r="HD113" s="855">
        <f t="shared" si="488"/>
        <v>1</v>
      </c>
      <c r="HE113" s="877" t="str">
        <f>IF($K113="○",VLOOKUP($C113&amp;"-"&amp;HE$4,'05市民生活実感調査'!$A$3:$BC$218,COLUMN('05市民生活実感調査'!$AS:$AS),FALSE),"-")</f>
        <v>-</v>
      </c>
      <c r="HF113" s="878" t="str">
        <f>IF($L113="○",VLOOKUP($C113&amp;"-"&amp;HF$4,'05市民生活実感調査'!$A$3:$BC$218,COLUMN('05市民生活実感調査'!$AS:$AS),FALSE),"-")</f>
        <v>b</v>
      </c>
      <c r="HG113" s="878" t="str">
        <f>IF($M113="○",VLOOKUP($C113&amp;"-"&amp;HG$4,'05市民生活実感調査'!$A$3:$BC$218,COLUMN('05市民生活実感調査'!$AS:$AS),FALSE),"-")</f>
        <v>c</v>
      </c>
      <c r="HH113" s="878" t="str">
        <f>IF($N113="○",VLOOKUP($C113&amp;"-"&amp;HH$4,'05市民生活実感調査'!$A$3:$BC$218,COLUMN('05市民生活実感調査'!$AS:$AS),FALSE),"-")</f>
        <v>-</v>
      </c>
      <c r="HI113" s="878" t="str">
        <f>IF($O113="○",VLOOKUP($C113&amp;"-"&amp;HI$4,'05市民生活実感調査'!$A$3:$BC$218,COLUMN('05市民生活実感調査'!$AS:$AS),FALSE),"-")</f>
        <v>-</v>
      </c>
      <c r="HJ113" s="878" t="str">
        <f>IF($P113="○",VLOOKUP($C113&amp;"-"&amp;HJ$4,'05市民生活実感調査'!$A$3:$BC$218,COLUMN('05市民生活実感調査'!$AS:$AS),FALSE),"-")</f>
        <v>-</v>
      </c>
      <c r="HK113" s="878" t="str">
        <f>IF($Q113="○",VLOOKUP($C113&amp;"-"&amp;HK$4,'05市民生活実感調査'!$A$3:$BC$218,COLUMN('05市民生活実感調査'!$AS:$AS),FALSE),"-")</f>
        <v>-</v>
      </c>
      <c r="HL113" s="878" t="str">
        <f>IF($R113="○",VLOOKUP($C113&amp;"-"&amp;HL$4,'05市民生活実感調査'!$A$3:$BC$218,COLUMN('05市民生活実感調査'!$AS:$AS),FALSE),"-")</f>
        <v>-</v>
      </c>
      <c r="HM113" s="879" t="str">
        <f t="shared" si="489"/>
        <v>b</v>
      </c>
      <c r="HN113" s="877" t="str">
        <f t="shared" si="490"/>
        <v/>
      </c>
      <c r="HO113" s="878">
        <f t="shared" si="491"/>
        <v>3</v>
      </c>
      <c r="HP113" s="878">
        <f t="shared" si="492"/>
        <v>2</v>
      </c>
      <c r="HQ113" s="878" t="str">
        <f t="shared" si="493"/>
        <v/>
      </c>
      <c r="HR113" s="878" t="str">
        <f t="shared" si="494"/>
        <v/>
      </c>
      <c r="HS113" s="878" t="str">
        <f t="shared" si="495"/>
        <v/>
      </c>
      <c r="HT113" s="878" t="str">
        <f t="shared" si="496"/>
        <v/>
      </c>
      <c r="HU113" s="878" t="str">
        <f t="shared" si="497"/>
        <v/>
      </c>
      <c r="HV113" s="840">
        <f t="shared" si="498"/>
        <v>0.625</v>
      </c>
      <c r="HW113" s="876" t="str">
        <f t="shared" si="499"/>
        <v>客観指標</v>
      </c>
      <c r="HX113" s="863" t="str">
        <f t="shared" si="500"/>
        <v>河川管理施設の計画的で持続可能な維持管理を進めており、たとえ実際に洪水が起きず、市民が浸水被害の発生を実感しなくとも、行政の責任において遂行すべき取組であるため、客観指標評価を重視する。</v>
      </c>
      <c r="HY113" s="877" t="str">
        <f>VLOOKUP(GJ113&amp;HM113&amp;HW113,プルダウン!$AC$2:$AD$71,2,FALSE)</f>
        <v>A</v>
      </c>
      <c r="HZ113" s="859" t="str">
        <f>VLOOKUP(HY113,プルダウン!$A$1:$B$6,2,FALSE)</f>
        <v>政策の目的が十分に達成されている</v>
      </c>
      <c r="IA113" s="860"/>
      <c r="IB113" s="859"/>
      <c r="IC113" s="889" t="str">
        <f>VLOOKUP($A113&amp;"-"&amp;IC$4,'04施策の客観指標'!$A$4:$AY$1029,COLUMN('04施策の客観指標'!$AW:$AW),FALSE)</f>
        <v>b</v>
      </c>
      <c r="ID113" s="878" t="str">
        <f>VLOOKUP($A113&amp;"-"&amp;ID$4,'04施策の客観指標'!$A$4:$AY$1029,COLUMN('04施策の客観指標'!$AW:$AW),FALSE)</f>
        <v>-</v>
      </c>
      <c r="IE113" s="878" t="str">
        <f>VLOOKUP($A113&amp;"-"&amp;IE$4,'04施策の客観指標'!$A$4:$AY$1029,COLUMN('04施策の客観指標'!$AW:$AW),FALSE)</f>
        <v>-</v>
      </c>
      <c r="IF113" s="878" t="str">
        <f>VLOOKUP($A113&amp;"-"&amp;IF$4,'04施策の客観指標'!$A$4:$AY$1029,COLUMN('04施策の客観指標'!$AW:$AW),FALSE)</f>
        <v>-</v>
      </c>
      <c r="IG113" s="878" t="str">
        <f>VLOOKUP($A113&amp;"-"&amp;IG$4,'04施策の客観指標'!$A$4:$AY$1029,COLUMN('04施策の客観指標'!$AW:$AW),FALSE)</f>
        <v>-</v>
      </c>
      <c r="IH113" s="878" t="str">
        <f>VLOOKUP($A113&amp;"-"&amp;IH$4,'04施策の客観指標'!$A$4:$AY$1029,COLUMN('04施策の客観指標'!$AW:$AW),FALSE)</f>
        <v>-</v>
      </c>
      <c r="II113" s="878" t="str">
        <f>VLOOKUP($A113&amp;"-"&amp;II$4,'04施策の客観指標'!$A$4:$AY$1029,COLUMN('04施策の客観指標'!$AW:$AW),FALSE)</f>
        <v>-</v>
      </c>
      <c r="IJ113" s="878" t="str">
        <f>VLOOKUP($A113&amp;"-"&amp;IJ$4,'04施策の客観指標'!$A$4:$AY$1029,COLUMN('04施策の客観指標'!$AW:$AW),FALSE)</f>
        <v>-</v>
      </c>
      <c r="IK113" s="878" t="str">
        <f>VLOOKUP($A113&amp;"-"&amp;IK$4,'04施策の客観指標'!$A$4:$AY$1029,COLUMN('04施策の客観指標'!$AW:$AW),FALSE)</f>
        <v>-</v>
      </c>
      <c r="IL113" s="879" t="str">
        <f t="shared" si="501"/>
        <v>b</v>
      </c>
      <c r="IM113" s="856">
        <f>IF(IC113="-","-",VLOOKUP($A113&amp;"-"&amp;IC$4,'04施策の客観指標'!$A$4:$AY$1029,COLUMN('04施策の客観指標'!$AY:$AY),FALSE))</f>
        <v>1</v>
      </c>
      <c r="IN113" s="856" t="str">
        <f>IF(ID113="-","-",VLOOKUP($A113&amp;"-"&amp;ID$4,'04施策の客観指標'!$A$4:$AY$1029,COLUMN('04施策の客観指標'!$AY:$AY),FALSE))</f>
        <v>-</v>
      </c>
      <c r="IO113" s="856" t="str">
        <f>IF(IE113="-","-",VLOOKUP($A113&amp;"-"&amp;IE$4,'04施策の客観指標'!$A$4:$AY$1029,COLUMN('04施策の客観指標'!$AY:$AY),FALSE))</f>
        <v>-</v>
      </c>
      <c r="IP113" s="856" t="str">
        <f>IF(IF113="-","-",VLOOKUP($A113&amp;"-"&amp;IF$4,'04施策の客観指標'!$A$4:$AY$1029,COLUMN('04施策の客観指標'!$AY:$AY),FALSE))</f>
        <v>-</v>
      </c>
      <c r="IQ113" s="856" t="str">
        <f>IF(IG113="-","-",VLOOKUP($A113&amp;"-"&amp;IG$4,'04施策の客観指標'!$A$4:$AY$1029,COLUMN('04施策の客観指標'!$AY:$AY),FALSE))</f>
        <v>-</v>
      </c>
      <c r="IR113" s="856" t="str">
        <f>IF(IH113="-","-",VLOOKUP($A113&amp;"-"&amp;IH$4,'04施策の客観指標'!$A$4:$AY$1029,COLUMN('04施策の客観指標'!$AY:$AY),FALSE))</f>
        <v>-</v>
      </c>
      <c r="IS113" s="856" t="str">
        <f>IF(II113="-","-",VLOOKUP($A113&amp;"-"&amp;II$4,'04施策の客観指標'!$A$4:$AY$1029,COLUMN('04施策の客観指標'!$AY:$AY),FALSE))</f>
        <v>-</v>
      </c>
      <c r="IT113" s="856" t="str">
        <f>IF(IJ113="-","-",VLOOKUP($A113&amp;"-"&amp;IJ$4,'04施策の客観指標'!$A$4:$AY$1029,COLUMN('04施策の客観指標'!$AY:$AY),FALSE))</f>
        <v>-</v>
      </c>
      <c r="IU113" s="856" t="str">
        <f>IF(IK113="-","-",VLOOKUP($A113&amp;"-"&amp;IK$4,'04施策の客観指標'!$A$4:$AY$1029,COLUMN('04施策の客観指標'!$AY:$AY),FALSE))</f>
        <v>-</v>
      </c>
      <c r="IV113" s="879">
        <f t="shared" si="502"/>
        <v>1</v>
      </c>
      <c r="IW113" s="877">
        <f t="shared" si="503"/>
        <v>3</v>
      </c>
      <c r="IX113" s="878" t="str">
        <f t="shared" si="504"/>
        <v/>
      </c>
      <c r="IY113" s="878" t="str">
        <f t="shared" si="505"/>
        <v/>
      </c>
      <c r="IZ113" s="878" t="str">
        <f t="shared" si="506"/>
        <v/>
      </c>
      <c r="JA113" s="878" t="str">
        <f t="shared" si="507"/>
        <v/>
      </c>
      <c r="JB113" s="878" t="str">
        <f t="shared" si="508"/>
        <v/>
      </c>
      <c r="JC113" s="878" t="str">
        <f t="shared" si="509"/>
        <v/>
      </c>
      <c r="JD113" s="878" t="str">
        <f t="shared" si="510"/>
        <v/>
      </c>
      <c r="JE113" s="878" t="str">
        <f t="shared" si="511"/>
        <v/>
      </c>
      <c r="JF113" s="855">
        <f t="shared" si="512"/>
        <v>0.75</v>
      </c>
      <c r="JG113" s="877" t="str">
        <f>IF($K113="○",VLOOKUP($C113&amp;"-"&amp;JG$4,'05市民生活実感調査'!$A$3:$BC$218,COLUMN('05市民生活実感調査'!$BC:$BC),FALSE),"-")</f>
        <v>-</v>
      </c>
      <c r="JH113" s="878" t="str">
        <f>IF($L113="○",VLOOKUP($C113&amp;"-"&amp;JH$4,'05市民生活実感調査'!$A$3:$BC$218,COLUMN('05市民生活実感調査'!$BC:$BC),FALSE),"-")</f>
        <v>b</v>
      </c>
      <c r="JI113" s="878" t="str">
        <f>IF($M113="○",VLOOKUP($C113&amp;"-"&amp;JI$4,'05市民生活実感調査'!$A$3:$BC$218,COLUMN('05市民生活実感調査'!$BC:$BC),FALSE),"-")</f>
        <v>c</v>
      </c>
      <c r="JJ113" s="878" t="str">
        <f>IF($N113="○",VLOOKUP($C113&amp;"-"&amp;JJ$4,'05市民生活実感調査'!$A$3:$BC$218,COLUMN('05市民生活実感調査'!$BC:$BC),FALSE),"-")</f>
        <v>-</v>
      </c>
      <c r="JK113" s="878" t="str">
        <f>IF($O113="○",VLOOKUP($C113&amp;"-"&amp;JK$4,'05市民生活実感調査'!$A$3:$BC$218,COLUMN('05市民生活実感調査'!$BC:$BC),FALSE),"-")</f>
        <v>-</v>
      </c>
      <c r="JL113" s="878" t="str">
        <f>IF($P113="○",VLOOKUP($C113&amp;"-"&amp;JL$4,'05市民生活実感調査'!$A$3:$BC$218,COLUMN('05市民生活実感調査'!$BC:$BC),FALSE),"-")</f>
        <v>-</v>
      </c>
      <c r="JM113" s="878" t="str">
        <f>IF($Q113="○",VLOOKUP($C113&amp;"-"&amp;JM$4,'05市民生活実感調査'!$A$3:$BC$218,COLUMN('05市民生活実感調査'!$BC:$BC),FALSE),"-")</f>
        <v>-</v>
      </c>
      <c r="JN113" s="878" t="str">
        <f>IF($R113="○",VLOOKUP($C113&amp;"-"&amp;JN$4,'05市民生活実感調査'!$A$3:$BC$218,COLUMN('05市民生活実感調査'!$BC:$BC),FALSE),"-")</f>
        <v>-</v>
      </c>
      <c r="JO113" s="879" t="str">
        <f t="shared" si="513"/>
        <v>b</v>
      </c>
      <c r="JP113" s="877" t="str">
        <f t="shared" si="514"/>
        <v/>
      </c>
      <c r="JQ113" s="878">
        <f t="shared" si="515"/>
        <v>3</v>
      </c>
      <c r="JR113" s="878">
        <f t="shared" si="516"/>
        <v>2</v>
      </c>
      <c r="JS113" s="878" t="str">
        <f t="shared" si="517"/>
        <v/>
      </c>
      <c r="JT113" s="878" t="str">
        <f t="shared" si="518"/>
        <v/>
      </c>
      <c r="JU113" s="878" t="str">
        <f t="shared" si="519"/>
        <v/>
      </c>
      <c r="JV113" s="878" t="str">
        <f t="shared" si="520"/>
        <v/>
      </c>
      <c r="JW113" s="878" t="str">
        <f t="shared" si="521"/>
        <v/>
      </c>
      <c r="JX113" s="840">
        <f t="shared" si="522"/>
        <v>0.625</v>
      </c>
      <c r="JY113" s="876" t="str">
        <f t="shared" ref="JY113:JY118" si="526">$BO113</f>
        <v>客観指標</v>
      </c>
      <c r="JZ113" s="863" t="str">
        <f t="shared" si="523"/>
        <v>河川管理施設の計画的で持続可能な維持管理を進めており、たとえ実際に洪水が起きず、市民が浸水被害の発生を実感しなくとも、行政の責任において遂行すべき取組であるため、客観指標評価を重視する。</v>
      </c>
      <c r="KA113" s="877" t="str">
        <f>VLOOKUP(IL113&amp;JO113&amp;JY113,プルダウン!$AC$2:$AD$71,2,FALSE)</f>
        <v>B</v>
      </c>
      <c r="KB113" s="859" t="str">
        <f>VLOOKUP(KA113,プルダウン!$A$1:$B$6,2,FALSE)</f>
        <v>政策の目的がかなり達成されている</v>
      </c>
      <c r="KC113" s="860"/>
      <c r="KD113" s="859"/>
      <c r="KE113" s="883" t="str">
        <f>VLOOKUP($A113&amp;"-"&amp;KE$4,'04施策の客観指標'!$A$4:$AY$1029,COLUMN('04施策の客観指標'!$AX:$AX),FALSE)</f>
        <v>b</v>
      </c>
      <c r="KF113" s="813" t="str">
        <f>VLOOKUP($A113&amp;"-"&amp;KF$4,'04施策の客観指標'!$A$4:$AY$1029,COLUMN('04施策の客観指標'!$AX:$AX),FALSE)</f>
        <v>-</v>
      </c>
      <c r="KG113" s="813" t="str">
        <f>VLOOKUP($A113&amp;"-"&amp;KG$4,'04施策の客観指標'!$A$4:$AY$1029,COLUMN('04施策の客観指標'!$AX:$AX),FALSE)</f>
        <v>-</v>
      </c>
      <c r="KH113" s="813" t="str">
        <f>VLOOKUP($A113&amp;"-"&amp;KH$4,'04施策の客観指標'!$A$4:$AY$1029,COLUMN('04施策の客観指標'!$AX:$AX),FALSE)</f>
        <v>-</v>
      </c>
      <c r="KI113" s="813" t="str">
        <f>VLOOKUP($A113&amp;"-"&amp;KI$4,'04施策の客観指標'!$A$4:$AY$1029,COLUMN('04施策の客観指標'!$AX:$AX),FALSE)</f>
        <v>-</v>
      </c>
      <c r="KJ113" s="813" t="str">
        <f>VLOOKUP($A113&amp;"-"&amp;KJ$4,'04施策の客観指標'!$A$4:$AY$1029,COLUMN('04施策の客観指標'!$AX:$AX),FALSE)</f>
        <v>-</v>
      </c>
      <c r="KK113" s="813" t="str">
        <f>VLOOKUP($A113&amp;"-"&amp;KK$4,'04施策の客観指標'!$A$4:$AY$1029,COLUMN('04施策の客観指標'!$AX:$AX),FALSE)</f>
        <v>-</v>
      </c>
      <c r="KL113" s="813" t="str">
        <f>VLOOKUP($A113&amp;"-"&amp;KL$4,'04施策の客観指標'!$A$4:$AY$1029,COLUMN('04施策の客観指標'!$AX:$AX),FALSE)</f>
        <v>-</v>
      </c>
      <c r="KM113" s="813" t="str">
        <f>VLOOKUP($A113&amp;"-"&amp;KM$4,'04施策の客観指標'!$A$4:$AY$1029,COLUMN('04施策の客観指標'!$AX:$AX),FALSE)</f>
        <v>-</v>
      </c>
      <c r="KN113" s="814" t="str">
        <f t="shared" si="381"/>
        <v>b</v>
      </c>
      <c r="KO113" s="423">
        <f>IF(KE113="-","-",VLOOKUP($A113&amp;"-"&amp;KE$4,'04施策の客観指標'!$A$4:$AY$1029,COLUMN('04施策の客観指標'!$AY:$AY),FALSE))</f>
        <v>1</v>
      </c>
      <c r="KP113" s="423" t="str">
        <f>IF(KF113="-","-",VLOOKUP($A113&amp;"-"&amp;KF$4,'04施策の客観指標'!$A$4:$AY$1029,COLUMN('04施策の客観指標'!$AY:$AY),FALSE))</f>
        <v>-</v>
      </c>
      <c r="KQ113" s="423" t="str">
        <f>IF(KG113="-","-",VLOOKUP($A113&amp;"-"&amp;KG$4,'04施策の客観指標'!$A$4:$AY$1029,COLUMN('04施策の客観指標'!$AY:$AY),FALSE))</f>
        <v>-</v>
      </c>
      <c r="KR113" s="423" t="str">
        <f>IF(KH113="-","-",VLOOKUP($A113&amp;"-"&amp;KH$4,'04施策の客観指標'!$A$4:$AY$1029,COLUMN('04施策の客観指標'!$AY:$AY),FALSE))</f>
        <v>-</v>
      </c>
      <c r="KS113" s="423" t="str">
        <f>IF(KI113="-","-",VLOOKUP($A113&amp;"-"&amp;KI$4,'04施策の客観指標'!$A$4:$AY$1029,COLUMN('04施策の客観指標'!$AY:$AY),FALSE))</f>
        <v>-</v>
      </c>
      <c r="KT113" s="423" t="str">
        <f>IF(KJ113="-","-",VLOOKUP($A113&amp;"-"&amp;KJ$4,'04施策の客観指標'!$A$4:$AY$1029,COLUMN('04施策の客観指標'!$AY:$AY),FALSE))</f>
        <v>-</v>
      </c>
      <c r="KU113" s="423" t="str">
        <f>IF(KK113="-","-",VLOOKUP($A113&amp;"-"&amp;KK$4,'04施策の客観指標'!$A$4:$AY$1029,COLUMN('04施策の客観指標'!$AY:$AY),FALSE))</f>
        <v>-</v>
      </c>
      <c r="KV113" s="423" t="str">
        <f>IF(KL113="-","-",VLOOKUP($A113&amp;"-"&amp;KL$4,'04施策の客観指標'!$A$4:$AY$1029,COLUMN('04施策の客観指標'!$AY:$AY),FALSE))</f>
        <v>-</v>
      </c>
      <c r="KW113" s="423" t="str">
        <f>IF(KM113="-","-",VLOOKUP($A113&amp;"-"&amp;KM$4,'04施策の客観指標'!$A$4:$AY$1029,COLUMN('04施策の客観指標'!$AY:$AY),FALSE))</f>
        <v>-</v>
      </c>
      <c r="KX113" s="234">
        <f t="shared" si="382"/>
        <v>1</v>
      </c>
      <c r="KY113" s="237">
        <f t="shared" si="383"/>
        <v>3</v>
      </c>
      <c r="KZ113" s="187" t="str">
        <f t="shared" si="384"/>
        <v/>
      </c>
      <c r="LA113" s="187" t="str">
        <f t="shared" si="385"/>
        <v/>
      </c>
      <c r="LB113" s="187" t="str">
        <f t="shared" si="386"/>
        <v/>
      </c>
      <c r="LC113" s="187" t="str">
        <f t="shared" si="387"/>
        <v/>
      </c>
      <c r="LD113" s="187" t="str">
        <f t="shared" si="388"/>
        <v/>
      </c>
      <c r="LE113" s="187" t="str">
        <f t="shared" si="389"/>
        <v/>
      </c>
      <c r="LF113" s="187" t="str">
        <f t="shared" si="390"/>
        <v/>
      </c>
      <c r="LG113" s="187" t="str">
        <f t="shared" si="391"/>
        <v/>
      </c>
      <c r="LH113" s="240">
        <f t="shared" si="392"/>
        <v>0.75</v>
      </c>
      <c r="LI113" s="820" t="str">
        <f>IF($K113="○",VLOOKUP($C113&amp;"-"&amp;LI$4,'05市民生活実感調査'!$A$3:$BM$218,COLUMN('05市民生活実感調査'!$BM:$BM),FALSE),"-")</f>
        <v>-</v>
      </c>
      <c r="LJ113" s="821" t="str">
        <f>IF($L113="○",VLOOKUP($C113&amp;"-"&amp;LJ$4,'05市民生活実感調査'!$A$3:$BM$218,COLUMN('05市民生活実感調査'!$BM:$BM),FALSE),"-")</f>
        <v>b</v>
      </c>
      <c r="LK113" s="821" t="str">
        <f>IF($M113="○",VLOOKUP($C113&amp;"-"&amp;LK$4,'05市民生活実感調査'!$A$3:$BM$218,COLUMN('05市民生活実感調査'!$BM:$BM),FALSE),"-")</f>
        <v>c</v>
      </c>
      <c r="LL113" s="821" t="str">
        <f>IF($N113="○",VLOOKUP($C113&amp;"-"&amp;LL$4,'05市民生活実感調査'!$A$3:$BM$218,COLUMN('05市民生活実感調査'!$BM:$BM),FALSE),"-")</f>
        <v>-</v>
      </c>
      <c r="LM113" s="821" t="str">
        <f>IF($O113="○",VLOOKUP($C113&amp;"-"&amp;LM$4,'05市民生活実感調査'!$A$3:$BM$218,COLUMN('05市民生活実感調査'!$BM:$BM),FALSE),"-")</f>
        <v>-</v>
      </c>
      <c r="LN113" s="821" t="str">
        <f>IF($P113="○",VLOOKUP($C113&amp;"-"&amp;LN$4,'05市民生活実感調査'!$A$3:$BM$218,COLUMN('05市民生活実感調査'!$BM:$BM),FALSE),"-")</f>
        <v>-</v>
      </c>
      <c r="LO113" s="821" t="str">
        <f>IF($Q113="○",VLOOKUP($C113&amp;"-"&amp;LO$4,'05市民生活実感調査'!$A$3:$BM$218,COLUMN('05市民生活実感調査'!$BM:$BM),FALSE),"-")</f>
        <v>-</v>
      </c>
      <c r="LP113" s="821" t="str">
        <f>IF($R113="○",VLOOKUP($C113&amp;"-"&amp;LP$4,'05市民生活実感調査'!$A$3:$BM$218,COLUMN('05市民生活実感調査'!$BM:$BM),FALSE),"-")</f>
        <v>-</v>
      </c>
      <c r="LQ113" s="822" t="str">
        <f t="shared" si="393"/>
        <v>b</v>
      </c>
      <c r="LR113" s="237" t="str">
        <f t="shared" si="394"/>
        <v/>
      </c>
      <c r="LS113" s="187">
        <f t="shared" si="395"/>
        <v>3</v>
      </c>
      <c r="LT113" s="187">
        <f t="shared" si="396"/>
        <v>2</v>
      </c>
      <c r="LU113" s="187" t="str">
        <f t="shared" si="397"/>
        <v/>
      </c>
      <c r="LV113" s="187" t="str">
        <f t="shared" si="398"/>
        <v/>
      </c>
      <c r="LW113" s="187" t="str">
        <f t="shared" si="399"/>
        <v/>
      </c>
      <c r="LX113" s="187" t="str">
        <f t="shared" si="400"/>
        <v/>
      </c>
      <c r="LY113" s="187" t="str">
        <f t="shared" si="401"/>
        <v/>
      </c>
      <c r="LZ113" s="422">
        <f t="shared" si="402"/>
        <v>0.625</v>
      </c>
      <c r="MA113" s="103" t="str">
        <f t="shared" si="406"/>
        <v>客観指標</v>
      </c>
      <c r="MB113" s="104" t="str">
        <f t="shared" si="403"/>
        <v>河川管理施設の計画的で持続可能な維持管理を進めており、たとえ実際に洪水が起きず、市民が浸水被害の発生を実感しなくとも、行政の責任において遂行すべき取組であるため、客観指標評価を重視する。</v>
      </c>
      <c r="MC113" s="823" t="str">
        <f>VLOOKUP(KN113&amp;LQ113&amp;MA113,プルダウン!$AC$2:$AD$71,2,FALSE)</f>
        <v>B</v>
      </c>
      <c r="MD113" s="824" t="str">
        <f>VLOOKUP(MC113,プルダウン!$A$1:$B$6,2,FALSE)</f>
        <v>政策の目的がかなり達成されている</v>
      </c>
      <c r="ME113" s="91"/>
      <c r="MF113" s="190"/>
    </row>
    <row r="114" spans="1:344" ht="253.5" customHeight="1">
      <c r="A114" s="231">
        <v>2703</v>
      </c>
      <c r="B114" s="104" t="s">
        <v>266</v>
      </c>
      <c r="C114" s="237">
        <f t="shared" si="407"/>
        <v>27</v>
      </c>
      <c r="D114" s="190" t="str">
        <f>IFERROR(VLOOKUP(C114,プルダウン!$L$2:$M$28,2,FALSE),"-")</f>
        <v>くらしの水</v>
      </c>
      <c r="E114" s="104"/>
      <c r="F114" s="91" t="s">
        <v>1432</v>
      </c>
      <c r="G114" s="117"/>
      <c r="H114" s="91" t="s">
        <v>1417</v>
      </c>
      <c r="I114" s="117" t="s">
        <v>1628</v>
      </c>
      <c r="J114" s="104"/>
      <c r="K114" s="420" t="s">
        <v>83</v>
      </c>
      <c r="L114" s="421" t="s">
        <v>383</v>
      </c>
      <c r="M114" s="421" t="s">
        <v>83</v>
      </c>
      <c r="N114" s="421" t="s">
        <v>83</v>
      </c>
      <c r="O114" s="421" t="s">
        <v>83</v>
      </c>
      <c r="P114" s="421" t="s">
        <v>83</v>
      </c>
      <c r="Q114" s="421" t="s">
        <v>83</v>
      </c>
      <c r="R114" s="422" t="s">
        <v>83</v>
      </c>
      <c r="S114" s="877" t="str">
        <f>VLOOKUP($A114&amp;"-"&amp;S$4,'04施策の客観指標'!$A$4:$AY$1029,COLUMN('04施策の客観指標'!$AS:$AS),FALSE)</f>
        <v>－</v>
      </c>
      <c r="T114" s="878" t="str">
        <f>VLOOKUP($A114&amp;"-"&amp;T$4,'04施策の客観指標'!$A$4:$AY$1029,COLUMN('04施策の客観指標'!$AS:$AS),FALSE)</f>
        <v>a</v>
      </c>
      <c r="U114" s="878" t="str">
        <f>VLOOKUP($A114&amp;"-"&amp;U$4,'04施策の客観指標'!$A$4:$AY$1029,COLUMN('04施策の客観指標'!$AS:$AS),FALSE)</f>
        <v>-</v>
      </c>
      <c r="V114" s="878" t="str">
        <f>VLOOKUP($A114&amp;"-"&amp;V$4,'04施策の客観指標'!$A$4:$AY$1029,COLUMN('04施策の客観指標'!$AS:$AS),FALSE)</f>
        <v>-</v>
      </c>
      <c r="W114" s="878" t="str">
        <f>VLOOKUP($A114&amp;"-"&amp;W$4,'04施策の客観指標'!$A$4:$AY$1029,COLUMN('04施策の客観指標'!$AS:$AS),FALSE)</f>
        <v>-</v>
      </c>
      <c r="X114" s="878" t="str">
        <f>VLOOKUP($A114&amp;"-"&amp;X$4,'04施策の客観指標'!$A$4:$AY$1029,COLUMN('04施策の客観指標'!$AS:$AS),FALSE)</f>
        <v>-</v>
      </c>
      <c r="Y114" s="878" t="str">
        <f>VLOOKUP($A114&amp;"-"&amp;Y$4,'04施策の客観指標'!$A$4:$AY$1029,COLUMN('04施策の客観指標'!$AS:$AS),FALSE)</f>
        <v>-</v>
      </c>
      <c r="Z114" s="878" t="str">
        <f>VLOOKUP($A114&amp;"-"&amp;Z$4,'04施策の客観指標'!$A$4:$AY$1029,COLUMN('04施策の客観指標'!$AS:$AS),FALSE)</f>
        <v>-</v>
      </c>
      <c r="AA114" s="852" t="str">
        <f>VLOOKUP($A114&amp;"-"&amp;AA$4,'04施策の客観指標'!$A$4:$AY$1029,COLUMN('04施策の客観指標'!$AS:$AS),FALSE)</f>
        <v>-</v>
      </c>
      <c r="AB114" s="876" t="e">
        <f t="shared" si="408"/>
        <v>#N/A</v>
      </c>
      <c r="AC114" s="856">
        <v>1</v>
      </c>
      <c r="AD114" s="878">
        <v>1</v>
      </c>
      <c r="AE114" s="878" t="s">
        <v>83</v>
      </c>
      <c r="AF114" s="878" t="s">
        <v>83</v>
      </c>
      <c r="AG114" s="878" t="s">
        <v>83</v>
      </c>
      <c r="AH114" s="878" t="s">
        <v>83</v>
      </c>
      <c r="AI114" s="878" t="s">
        <v>83</v>
      </c>
      <c r="AJ114" s="878" t="s">
        <v>83</v>
      </c>
      <c r="AK114" s="878" t="s">
        <v>83</v>
      </c>
      <c r="AL114" s="879">
        <f t="shared" si="409"/>
        <v>2</v>
      </c>
      <c r="AM114" s="877" t="e">
        <f t="shared" si="410"/>
        <v>#N/A</v>
      </c>
      <c r="AN114" s="878">
        <f t="shared" si="411"/>
        <v>4</v>
      </c>
      <c r="AO114" s="878" t="str">
        <f t="shared" si="412"/>
        <v/>
      </c>
      <c r="AP114" s="878" t="str">
        <f t="shared" si="413"/>
        <v/>
      </c>
      <c r="AQ114" s="878" t="str">
        <f t="shared" si="414"/>
        <v/>
      </c>
      <c r="AR114" s="878" t="str">
        <f t="shared" si="415"/>
        <v/>
      </c>
      <c r="AS114" s="878" t="str">
        <f t="shared" si="416"/>
        <v/>
      </c>
      <c r="AT114" s="878" t="str">
        <f t="shared" si="417"/>
        <v/>
      </c>
      <c r="AU114" s="852" t="str">
        <f t="shared" si="418"/>
        <v/>
      </c>
      <c r="AV114" s="855" t="e">
        <f t="shared" si="419"/>
        <v>#N/A</v>
      </c>
      <c r="AW114" s="877" t="s">
        <v>83</v>
      </c>
      <c r="AX114" s="878" t="s">
        <v>54</v>
      </c>
      <c r="AY114" s="878" t="s">
        <v>83</v>
      </c>
      <c r="AZ114" s="878" t="s">
        <v>83</v>
      </c>
      <c r="BA114" s="878" t="s">
        <v>83</v>
      </c>
      <c r="BB114" s="878" t="s">
        <v>83</v>
      </c>
      <c r="BC114" s="878" t="s">
        <v>83</v>
      </c>
      <c r="BD114" s="878" t="s">
        <v>83</v>
      </c>
      <c r="BE114" s="879" t="str">
        <f t="shared" si="525"/>
        <v>a</v>
      </c>
      <c r="BF114" s="877" t="str">
        <f t="shared" si="421"/>
        <v/>
      </c>
      <c r="BG114" s="878">
        <f t="shared" si="422"/>
        <v>4</v>
      </c>
      <c r="BH114" s="878" t="str">
        <f t="shared" si="423"/>
        <v/>
      </c>
      <c r="BI114" s="878" t="str">
        <f t="shared" si="424"/>
        <v/>
      </c>
      <c r="BJ114" s="878" t="str">
        <f t="shared" si="425"/>
        <v/>
      </c>
      <c r="BK114" s="878" t="str">
        <f t="shared" si="426"/>
        <v/>
      </c>
      <c r="BL114" s="878" t="str">
        <f t="shared" si="427"/>
        <v/>
      </c>
      <c r="BM114" s="878" t="str">
        <f t="shared" si="428"/>
        <v/>
      </c>
      <c r="BN114" s="840">
        <f t="shared" si="429"/>
        <v>1</v>
      </c>
      <c r="BO114" s="880" t="s">
        <v>122</v>
      </c>
      <c r="BP114" s="863" t="s">
        <v>1955</v>
      </c>
      <c r="BQ114" s="877" t="e">
        <v>#N/A</v>
      </c>
      <c r="BR114" s="887" t="e">
        <v>#N/A</v>
      </c>
      <c r="BS114" s="860"/>
      <c r="BT114" s="887"/>
      <c r="BU114" s="863" t="s">
        <v>1460</v>
      </c>
      <c r="BV114" s="891" t="s">
        <v>1765</v>
      </c>
      <c r="BW114" s="889" t="str">
        <f>VLOOKUP($A114&amp;"-"&amp;BW$4,'04施策の客観指標'!$A$4:$AY$1029,COLUMN('04施策の客観指標'!$AT:$AT),FALSE)</f>
        <v>－</v>
      </c>
      <c r="BX114" s="878" t="str">
        <f>VLOOKUP($A114&amp;"-"&amp;BX$4,'04施策の客観指標'!$A$4:$AY$1029,COLUMN('04施策の客観指標'!$AT:$AT),FALSE)</f>
        <v>a</v>
      </c>
      <c r="BY114" s="878" t="str">
        <f>VLOOKUP($A114&amp;"-"&amp;BY$4,'04施策の客観指標'!$A$4:$AY$1029,COLUMN('04施策の客観指標'!$AT:$AT),FALSE)</f>
        <v>-</v>
      </c>
      <c r="BZ114" s="878" t="str">
        <f>VLOOKUP($A114&amp;"-"&amp;BZ$4,'04施策の客観指標'!$A$4:$AY$1029,COLUMN('04施策の客観指標'!$AT:$AT),FALSE)</f>
        <v>-</v>
      </c>
      <c r="CA114" s="878" t="str">
        <f>VLOOKUP($A114&amp;"-"&amp;CA$4,'04施策の客観指標'!$A$4:$AY$1029,COLUMN('04施策の客観指標'!$AT:$AT),FALSE)</f>
        <v>-</v>
      </c>
      <c r="CB114" s="878" t="str">
        <f>VLOOKUP($A114&amp;"-"&amp;CB$4,'04施策の客観指標'!$A$4:$AY$1029,COLUMN('04施策の客観指標'!$AT:$AT),FALSE)</f>
        <v>-</v>
      </c>
      <c r="CC114" s="878" t="str">
        <f>VLOOKUP($A114&amp;"-"&amp;CC$4,'04施策の客観指標'!$A$4:$AY$1029,COLUMN('04施策の客観指標'!$AT:$AT),FALSE)</f>
        <v>-</v>
      </c>
      <c r="CD114" s="878" t="str">
        <f>VLOOKUP($A114&amp;"-"&amp;CD$4,'04施策の客観指標'!$A$4:$AY$1029,COLUMN('04施策の客観指標'!$AT:$AT),FALSE)</f>
        <v>-</v>
      </c>
      <c r="CE114" s="852" t="str">
        <f>VLOOKUP($A114&amp;"-"&amp;CE$4,'04施策の客観指標'!$A$4:$AY$1029,COLUMN('04施策の客観指標'!$AT:$AT),FALSE)</f>
        <v>-</v>
      </c>
      <c r="CF114" s="879" t="e">
        <f t="shared" si="430"/>
        <v>#N/A</v>
      </c>
      <c r="CG114" s="856">
        <f>IF(BW114="-","-",VLOOKUP($A114&amp;"-"&amp;BW$4,'04施策の客観指標'!$A$4:$AY$1029,COLUMN('04施策の客観指標'!$AY:$AY),FALSE))</f>
        <v>1</v>
      </c>
      <c r="CH114" s="856">
        <f>IF(BX114="-","-",VLOOKUP($A114&amp;"-"&amp;BX$4,'04施策の客観指標'!$A$4:$AY$1029,COLUMN('04施策の客観指標'!$AY:$AY),FALSE))</f>
        <v>1</v>
      </c>
      <c r="CI114" s="856" t="str">
        <f>IF(BY114="-","-",VLOOKUP($A114&amp;"-"&amp;BY$4,'04施策の客観指標'!$A$4:$AY$1029,COLUMN('04施策の客観指標'!$AY:$AY),FALSE))</f>
        <v>-</v>
      </c>
      <c r="CJ114" s="856" t="str">
        <f>IF(BZ114="-","-",VLOOKUP($A114&amp;"-"&amp;BZ$4,'04施策の客観指標'!$A$4:$AY$1029,COLUMN('04施策の客観指標'!$AY:$AY),FALSE))</f>
        <v>-</v>
      </c>
      <c r="CK114" s="856" t="str">
        <f>IF(CA114="-","-",VLOOKUP($A114&amp;"-"&amp;CA$4,'04施策の客観指標'!$A$4:$AY$1029,COLUMN('04施策の客観指標'!$AY:$AY),FALSE))</f>
        <v>-</v>
      </c>
      <c r="CL114" s="856" t="str">
        <f>IF(CB114="-","-",VLOOKUP($A114&amp;"-"&amp;CB$4,'04施策の客観指標'!$A$4:$AY$1029,COLUMN('04施策の客観指標'!$AY:$AY),FALSE))</f>
        <v>-</v>
      </c>
      <c r="CM114" s="856" t="str">
        <f>IF(CC114="-","-",VLOOKUP($A114&amp;"-"&amp;CC$4,'04施策の客観指標'!$A$4:$AY$1029,COLUMN('04施策の客観指標'!$AY:$AY),FALSE))</f>
        <v>-</v>
      </c>
      <c r="CN114" s="856" t="str">
        <f>IF(CD114="-","-",VLOOKUP($A114&amp;"-"&amp;CD$4,'04施策の客観指標'!$A$4:$AY$1029,COLUMN('04施策の客観指標'!$AY:$AY),FALSE))</f>
        <v>-</v>
      </c>
      <c r="CO114" s="856" t="str">
        <f>IF(CE114="-","-",VLOOKUP($A114&amp;"-"&amp;CE$4,'04施策の客観指標'!$A$4:$AY$1029,COLUMN('04施策の客観指標'!$AY:$AY),FALSE))</f>
        <v>-</v>
      </c>
      <c r="CP114" s="879">
        <f t="shared" si="431"/>
        <v>2</v>
      </c>
      <c r="CQ114" s="877" t="e">
        <f t="shared" si="432"/>
        <v>#N/A</v>
      </c>
      <c r="CR114" s="878">
        <f t="shared" si="433"/>
        <v>4</v>
      </c>
      <c r="CS114" s="878" t="str">
        <f t="shared" si="434"/>
        <v/>
      </c>
      <c r="CT114" s="878" t="str">
        <f t="shared" si="435"/>
        <v/>
      </c>
      <c r="CU114" s="878" t="str">
        <f t="shared" si="436"/>
        <v/>
      </c>
      <c r="CV114" s="878" t="str">
        <f t="shared" si="437"/>
        <v/>
      </c>
      <c r="CW114" s="878" t="str">
        <f t="shared" si="438"/>
        <v/>
      </c>
      <c r="CX114" s="878" t="str">
        <f t="shared" si="439"/>
        <v/>
      </c>
      <c r="CY114" s="878" t="str">
        <f t="shared" si="440"/>
        <v/>
      </c>
      <c r="CZ114" s="855" t="e">
        <f t="shared" si="441"/>
        <v>#N/A</v>
      </c>
      <c r="DA114" s="877" t="str">
        <f>IF($K114="○",VLOOKUP($C114&amp;"-"&amp;DA$4,'05市民生活実感調査'!$A$3:$BC$218,COLUMN('05市民生活実感調査'!$Y:$Y),FALSE),"-")</f>
        <v>-</v>
      </c>
      <c r="DB114" s="878" t="str">
        <f>IF($L114="○",VLOOKUP($C114&amp;"-"&amp;DB$4,'05市民生活実感調査'!$A$3:$BC$218,COLUMN('05市民生活実感調査'!$Y:$Y),FALSE),"-")</f>
        <v>b</v>
      </c>
      <c r="DC114" s="878" t="str">
        <f>IF($M114="○",VLOOKUP($C114&amp;"-"&amp;DC$4,'05市民生活実感調査'!$A$3:$BC$218,COLUMN('05市民生活実感調査'!$Y:$Y),FALSE),"-")</f>
        <v>-</v>
      </c>
      <c r="DD114" s="878" t="str">
        <f>IF($N114="○",VLOOKUP($C114&amp;"-"&amp;DD$4,'05市民生活実感調査'!$A$3:$BC$218,COLUMN('05市民生活実感調査'!$Y:$Y),FALSE),"-")</f>
        <v>-</v>
      </c>
      <c r="DE114" s="878" t="str">
        <f>IF($O114="○",VLOOKUP($C114&amp;"-"&amp;DE$4,'05市民生活実感調査'!$A$3:$BC$218,COLUMN('05市民生活実感調査'!$Y:$Y),FALSE),"-")</f>
        <v>-</v>
      </c>
      <c r="DF114" s="878" t="str">
        <f>IF($P114="○",VLOOKUP($C114&amp;"-"&amp;DF$4,'05市民生活実感調査'!$A$3:$BC$218,COLUMN('05市民生活実感調査'!$Y:$Y),FALSE),"-")</f>
        <v>-</v>
      </c>
      <c r="DG114" s="878" t="str">
        <f>IF($Q114="○",VLOOKUP($C114&amp;"-"&amp;DG$4,'05市民生活実感調査'!$A$3:$BC$218,COLUMN('05市民生活実感調査'!$Y:$Y),FALSE),"-")</f>
        <v>-</v>
      </c>
      <c r="DH114" s="878" t="str">
        <f>IF($R114="○",VLOOKUP($C114&amp;"-"&amp;DH$4,'05市民生活実感調査'!$A$3:$BC$218,COLUMN('05市民生活実感調査'!$Y:$Y),FALSE),"-")</f>
        <v>-</v>
      </c>
      <c r="DI114" s="879" t="str">
        <f t="shared" si="442"/>
        <v>b</v>
      </c>
      <c r="DJ114" s="877" t="str">
        <f t="shared" si="443"/>
        <v/>
      </c>
      <c r="DK114" s="878">
        <f t="shared" si="444"/>
        <v>3</v>
      </c>
      <c r="DL114" s="878" t="str">
        <f t="shared" si="445"/>
        <v/>
      </c>
      <c r="DM114" s="878" t="str">
        <f t="shared" si="446"/>
        <v/>
      </c>
      <c r="DN114" s="878" t="str">
        <f t="shared" si="524"/>
        <v/>
      </c>
      <c r="DO114" s="878" t="str">
        <f t="shared" si="447"/>
        <v/>
      </c>
      <c r="DP114" s="878" t="str">
        <f t="shared" si="448"/>
        <v/>
      </c>
      <c r="DQ114" s="878" t="str">
        <f t="shared" si="449"/>
        <v/>
      </c>
      <c r="DR114" s="840">
        <f t="shared" si="450"/>
        <v>0.75</v>
      </c>
      <c r="DS114" s="876" t="str">
        <f t="shared" si="451"/>
        <v>客観指標</v>
      </c>
      <c r="DT114" s="863" t="str">
        <f t="shared" si="452"/>
        <v>治水対策は、概ね10年に1回の確率で起こりうる洪水に対応することを目標としており、たとえ実際に洪水が起きず、市民が浸水被害の発生を実感しなくとも、行政の責任において遂行すべき取組であるため、客観指標評価を重視する。</v>
      </c>
      <c r="DU114" s="877" t="e">
        <f>VLOOKUP(CF114&amp;DI114&amp;DS114,プルダウン!$AC$2:$AD$71,2,FALSE)</f>
        <v>#N/A</v>
      </c>
      <c r="DV114" s="859" t="e">
        <f>VLOOKUP(DU114,プルダウン!$A$1:$B$6,2,FALSE)</f>
        <v>#N/A</v>
      </c>
      <c r="DW114" s="860"/>
      <c r="DX114" s="859"/>
      <c r="DY114" s="889" t="str">
        <f>VLOOKUP($A114&amp;"-"&amp;DY$4,'04施策の客観指標'!$A$4:$AY$1029,COLUMN('04施策の客観指標'!$AU:$AU),FALSE)</f>
        <v>－</v>
      </c>
      <c r="DZ114" s="878" t="str">
        <f>VLOOKUP($A114&amp;"-"&amp;DZ$4,'04施策の客観指標'!$A$4:$AY$1029,COLUMN('04施策の客観指標'!$AU:$AU),FALSE)</f>
        <v>a</v>
      </c>
      <c r="EA114" s="878" t="str">
        <f>VLOOKUP($A114&amp;"-"&amp;EA$4,'04施策の客観指標'!$A$4:$AY$1029,COLUMN('04施策の客観指標'!$AU:$AU),FALSE)</f>
        <v>-</v>
      </c>
      <c r="EB114" s="878" t="str">
        <f>VLOOKUP($A114&amp;"-"&amp;EB$4,'04施策の客観指標'!$A$4:$AY$1029,COLUMN('04施策の客観指標'!$AU:$AU),FALSE)</f>
        <v>-</v>
      </c>
      <c r="EC114" s="878" t="str">
        <f>VLOOKUP($A114&amp;"-"&amp;EC$4,'04施策の客観指標'!$A$4:$AY$1029,COLUMN('04施策の客観指標'!$AU:$AU),FALSE)</f>
        <v>-</v>
      </c>
      <c r="ED114" s="878" t="str">
        <f>VLOOKUP($A114&amp;"-"&amp;ED$4,'04施策の客観指標'!$A$4:$AY$1029,COLUMN('04施策の客観指標'!$AU:$AU),FALSE)</f>
        <v>-</v>
      </c>
      <c r="EE114" s="878" t="str">
        <f>VLOOKUP($A114&amp;"-"&amp;EE$4,'04施策の客観指標'!$A$4:$AY$1029,COLUMN('04施策の客観指標'!$AU:$AU),FALSE)</f>
        <v>-</v>
      </c>
      <c r="EF114" s="878" t="str">
        <f>VLOOKUP($A114&amp;"-"&amp;EF$4,'04施策の客観指標'!$A$4:$AY$1029,COLUMN('04施策の客観指標'!$AU:$AU),FALSE)</f>
        <v>-</v>
      </c>
      <c r="EG114" s="878" t="str">
        <f>VLOOKUP($A114&amp;"-"&amp;EG$4,'04施策の客観指標'!$A$4:$AY$1029,COLUMN('04施策の客観指標'!$AU:$AU),FALSE)</f>
        <v>-</v>
      </c>
      <c r="EH114" s="879" t="e">
        <f t="shared" si="453"/>
        <v>#N/A</v>
      </c>
      <c r="EI114" s="895">
        <f>IF(DY114="-","-",VLOOKUP($A114&amp;"-"&amp;DY$4,'04施策の客観指標'!$A$4:$AY$1029,COLUMN('04施策の客観指標'!$AY:$AY),FALSE))</f>
        <v>1</v>
      </c>
      <c r="EJ114" s="895">
        <f>IF(DZ114="-","-",VLOOKUP($A114&amp;"-"&amp;DZ$4,'04施策の客観指標'!$A$4:$AY$1029,COLUMN('04施策の客観指標'!$AY:$AY),FALSE))</f>
        <v>1</v>
      </c>
      <c r="EK114" s="895" t="str">
        <f>IF(EA114="-","-",VLOOKUP($A114&amp;"-"&amp;EA$4,'04施策の客観指標'!$A$4:$AY$1029,COLUMN('04施策の客観指標'!$AY:$AY),FALSE))</f>
        <v>-</v>
      </c>
      <c r="EL114" s="895" t="str">
        <f>IF(EB114="-","-",VLOOKUP($A114&amp;"-"&amp;EB$4,'04施策の客観指標'!$A$4:$AY$1029,COLUMN('04施策の客観指標'!$AY:$AY),FALSE))</f>
        <v>-</v>
      </c>
      <c r="EM114" s="895" t="str">
        <f>IF(EC114="-","-",VLOOKUP($A114&amp;"-"&amp;EC$4,'04施策の客観指標'!$A$4:$AY$1029,COLUMN('04施策の客観指標'!$AY:$AY),FALSE))</f>
        <v>-</v>
      </c>
      <c r="EN114" s="895" t="str">
        <f>IF(ED114="-","-",VLOOKUP($A114&amp;"-"&amp;ED$4,'04施策の客観指標'!$A$4:$AY$1029,COLUMN('04施策の客観指標'!$AY:$AY),FALSE))</f>
        <v>-</v>
      </c>
      <c r="EO114" s="895" t="str">
        <f>IF(EE114="-","-",VLOOKUP($A114&amp;"-"&amp;EE$4,'04施策の客観指標'!$A$4:$AY$1029,COLUMN('04施策の客観指標'!$AY:$AY),FALSE))</f>
        <v>-</v>
      </c>
      <c r="EP114" s="895" t="str">
        <f>IF(EF114="-","-",VLOOKUP($A114&amp;"-"&amp;EF$4,'04施策の客観指標'!$A$4:$AY$1029,COLUMN('04施策の客観指標'!$AY:$AY),FALSE))</f>
        <v>-</v>
      </c>
      <c r="EQ114" s="895" t="str">
        <f>IF(EG114="-","-",VLOOKUP($A114&amp;"-"&amp;EG$4,'04施策の客観指標'!$A$4:$AY$1029,COLUMN('04施策の客観指標'!$AY:$AY),FALSE))</f>
        <v>-</v>
      </c>
      <c r="ER114" s="879">
        <f t="shared" si="454"/>
        <v>2</v>
      </c>
      <c r="ES114" s="877" t="e">
        <f t="shared" si="455"/>
        <v>#N/A</v>
      </c>
      <c r="ET114" s="878">
        <f t="shared" si="456"/>
        <v>4</v>
      </c>
      <c r="EU114" s="878" t="str">
        <f t="shared" si="457"/>
        <v/>
      </c>
      <c r="EV114" s="878" t="str">
        <f t="shared" si="458"/>
        <v/>
      </c>
      <c r="EW114" s="878" t="str">
        <f t="shared" si="459"/>
        <v/>
      </c>
      <c r="EX114" s="878" t="str">
        <f t="shared" si="460"/>
        <v/>
      </c>
      <c r="EY114" s="878" t="str">
        <f t="shared" si="461"/>
        <v/>
      </c>
      <c r="EZ114" s="878" t="str">
        <f t="shared" si="462"/>
        <v/>
      </c>
      <c r="FA114" s="878" t="str">
        <f t="shared" si="463"/>
        <v/>
      </c>
      <c r="FB114" s="855" t="e">
        <f t="shared" si="464"/>
        <v>#N/A</v>
      </c>
      <c r="FC114" s="877" t="str">
        <f>IF($K114="○",VLOOKUP($C114&amp;"-"&amp;FC$4,'05市民生活実感調査'!$A$3:$BC$218,COLUMN('05市民生活実感調査'!$AI:$AI),FALSE),"-")</f>
        <v>-</v>
      </c>
      <c r="FD114" s="878" t="str">
        <f>IF($L114="○",VLOOKUP($C114&amp;"-"&amp;FD$4,'05市民生活実感調査'!$A$3:$BC$218,COLUMN('05市民生活実感調査'!$AI:$AI),FALSE),"-")</f>
        <v>c</v>
      </c>
      <c r="FE114" s="878" t="str">
        <f>IF($M114="○",VLOOKUP($C114&amp;"-"&amp;FE$4,'05市民生活実感調査'!$A$3:$BC$218,COLUMN('05市民生活実感調査'!$AI:$AI),FALSE),"-")</f>
        <v>-</v>
      </c>
      <c r="FF114" s="878" t="str">
        <f>IF($N114="○",VLOOKUP($C114&amp;"-"&amp;FF$4,'05市民生活実感調査'!$A$3:$BC$218,COLUMN('05市民生活実感調査'!$AI:$AI),FALSE),"-")</f>
        <v>-</v>
      </c>
      <c r="FG114" s="878" t="str">
        <f>IF($O114="○",VLOOKUP($C114&amp;"-"&amp;FG$4,'05市民生活実感調査'!$A$3:$BC$218,COLUMN('05市民生活実感調査'!$AI:$AI),FALSE),"-")</f>
        <v>-</v>
      </c>
      <c r="FH114" s="878" t="str">
        <f>IF($P114="○",VLOOKUP($C114&amp;"-"&amp;FH$4,'05市民生活実感調査'!$A$3:$BC$218,COLUMN('05市民生活実感調査'!$AI:$AI),FALSE),"-")</f>
        <v>-</v>
      </c>
      <c r="FI114" s="878" t="str">
        <f>IF($Q114="○",VLOOKUP($C114&amp;"-"&amp;FI$4,'05市民生活実感調査'!$A$3:$BC$218,COLUMN('05市民生活実感調査'!$AI:$AI),FALSE),"-")</f>
        <v>-</v>
      </c>
      <c r="FJ114" s="878" t="str">
        <f>IF($R114="○",VLOOKUP($C114&amp;"-"&amp;FJ$4,'05市民生活実感調査'!$A$3:$BC$218,COLUMN('05市民生活実感調査'!$AI:$AI),FALSE),"-")</f>
        <v>-</v>
      </c>
      <c r="FK114" s="879" t="str">
        <f t="shared" si="465"/>
        <v>c</v>
      </c>
      <c r="FL114" s="877" t="str">
        <f t="shared" si="466"/>
        <v/>
      </c>
      <c r="FM114" s="878">
        <f t="shared" si="467"/>
        <v>2</v>
      </c>
      <c r="FN114" s="878" t="str">
        <f t="shared" si="468"/>
        <v/>
      </c>
      <c r="FO114" s="878" t="str">
        <f t="shared" si="469"/>
        <v/>
      </c>
      <c r="FP114" s="878" t="str">
        <f t="shared" si="470"/>
        <v/>
      </c>
      <c r="FQ114" s="878" t="str">
        <f t="shared" si="471"/>
        <v/>
      </c>
      <c r="FR114" s="878" t="str">
        <f t="shared" si="472"/>
        <v/>
      </c>
      <c r="FS114" s="878" t="str">
        <f t="shared" si="473"/>
        <v/>
      </c>
      <c r="FT114" s="840">
        <f t="shared" si="474"/>
        <v>0.5</v>
      </c>
      <c r="FU114" s="876" t="str">
        <f t="shared" si="475"/>
        <v>客観指標</v>
      </c>
      <c r="FV114" s="863" t="str">
        <f t="shared" si="476"/>
        <v>治水対策は、概ね10年に1回の確率で起こりうる洪水に対応することを目標としており、たとえ実際に洪水が起きず、市民が浸水被害の発生を実感しなくとも、行政の責任において遂行すべき取組であるため、客観指標評価を重視する。</v>
      </c>
      <c r="FW114" s="877" t="e">
        <f>VLOOKUP(EH114&amp;FK114&amp;FU114,プルダウン!$AC$2:$AD$71,2,FALSE)</f>
        <v>#N/A</v>
      </c>
      <c r="FX114" s="859" t="e">
        <f>VLOOKUP(FW114,プルダウン!$A$1:$B$6,2,FALSE)</f>
        <v>#N/A</v>
      </c>
      <c r="FY114" s="860"/>
      <c r="FZ114" s="859"/>
      <c r="GA114" s="889" t="str">
        <f>VLOOKUP($A114&amp;"-"&amp;GA$4,'04施策の客観指標'!$A$4:$AY$1029,COLUMN('04施策の客観指標'!$AV:$AV),FALSE)</f>
        <v>a</v>
      </c>
      <c r="GB114" s="878" t="str">
        <f>VLOOKUP($A114&amp;"-"&amp;GB$4,'04施策の客観指標'!$A$4:$AY$1029,COLUMN('04施策の客観指標'!$AV:$AV),FALSE)</f>
        <v>a</v>
      </c>
      <c r="GC114" s="878" t="str">
        <f>VLOOKUP($A114&amp;"-"&amp;GC$4,'04施策の客観指標'!$A$4:$AY$1029,COLUMN('04施策の客観指標'!$AV:$AV),FALSE)</f>
        <v>-</v>
      </c>
      <c r="GD114" s="878" t="str">
        <f>VLOOKUP($A114&amp;"-"&amp;GD$4,'04施策の客観指標'!$A$4:$AY$1029,COLUMN('04施策の客観指標'!$AV:$AV),FALSE)</f>
        <v>-</v>
      </c>
      <c r="GE114" s="878" t="str">
        <f>VLOOKUP($A114&amp;"-"&amp;GE$4,'04施策の客観指標'!$A$4:$AY$1029,COLUMN('04施策の客観指標'!$AV:$AV),FALSE)</f>
        <v>-</v>
      </c>
      <c r="GF114" s="878" t="str">
        <f>VLOOKUP($A114&amp;"-"&amp;GF$4,'04施策の客観指標'!$A$4:$AY$1029,COLUMN('04施策の客観指標'!$AV:$AV),FALSE)</f>
        <v>-</v>
      </c>
      <c r="GG114" s="878" t="str">
        <f>VLOOKUP($A114&amp;"-"&amp;GG$4,'04施策の客観指標'!$A$4:$AY$1029,COLUMN('04施策の客観指標'!$AV:$AV),FALSE)</f>
        <v>-</v>
      </c>
      <c r="GH114" s="878" t="str">
        <f>VLOOKUP($A114&amp;"-"&amp;GH$4,'04施策の客観指標'!$A$4:$AY$1029,COLUMN('04施策の客観指標'!$AV:$AV),FALSE)</f>
        <v>-</v>
      </c>
      <c r="GI114" s="878" t="str">
        <f>VLOOKUP($A114&amp;"-"&amp;GI$4,'04施策の客観指標'!$A$4:$AY$1029,COLUMN('04施策の客観指標'!$AV:$AV),FALSE)</f>
        <v>-</v>
      </c>
      <c r="GJ114" s="879" t="str">
        <f t="shared" si="477"/>
        <v>a</v>
      </c>
      <c r="GK114" s="856">
        <f>IF(GA114="-","-",VLOOKUP($A114&amp;"-"&amp;GA$4,'04施策の客観指標'!$A$4:$AY$1029,COLUMN('04施策の客観指標'!$AY:$AY),FALSE))</f>
        <v>1</v>
      </c>
      <c r="GL114" s="856">
        <f>IF(GB114="-","-",VLOOKUP($A114&amp;"-"&amp;GB$4,'04施策の客観指標'!$A$4:$AY$1029,COLUMN('04施策の客観指標'!$AY:$AY),FALSE))</f>
        <v>1</v>
      </c>
      <c r="GM114" s="856" t="str">
        <f>IF(GC114="-","-",VLOOKUP($A114&amp;"-"&amp;GC$4,'04施策の客観指標'!$A$4:$AY$1029,COLUMN('04施策の客観指標'!$AY:$AY),FALSE))</f>
        <v>-</v>
      </c>
      <c r="GN114" s="856" t="str">
        <f>IF(GD114="-","-",VLOOKUP($A114&amp;"-"&amp;GD$4,'04施策の客観指標'!$A$4:$AY$1029,COLUMN('04施策の客観指標'!$AY:$AY),FALSE))</f>
        <v>-</v>
      </c>
      <c r="GO114" s="856" t="str">
        <f>IF(GE114="-","-",VLOOKUP($A114&amp;"-"&amp;GE$4,'04施策の客観指標'!$A$4:$AY$1029,COLUMN('04施策の客観指標'!$AY:$AY),FALSE))</f>
        <v>-</v>
      </c>
      <c r="GP114" s="856" t="str">
        <f>IF(GF114="-","-",VLOOKUP($A114&amp;"-"&amp;GF$4,'04施策の客観指標'!$A$4:$AY$1029,COLUMN('04施策の客観指標'!$AY:$AY),FALSE))</f>
        <v>-</v>
      </c>
      <c r="GQ114" s="856" t="str">
        <f>IF(GG114="-","-",VLOOKUP($A114&amp;"-"&amp;GG$4,'04施策の客観指標'!$A$4:$AY$1029,COLUMN('04施策の客観指標'!$AY:$AY),FALSE))</f>
        <v>-</v>
      </c>
      <c r="GR114" s="856" t="str">
        <f>IF(GH114="-","-",VLOOKUP($A114&amp;"-"&amp;GH$4,'04施策の客観指標'!$A$4:$AY$1029,COLUMN('04施策の客観指標'!$AY:$AY),FALSE))</f>
        <v>-</v>
      </c>
      <c r="GS114" s="856" t="str">
        <f>IF(GI114="-","-",VLOOKUP($A114&amp;"-"&amp;GI$4,'04施策の客観指標'!$A$4:$AY$1029,COLUMN('04施策の客観指標'!$AY:$AY),FALSE))</f>
        <v>-</v>
      </c>
      <c r="GT114" s="879">
        <f t="shared" si="478"/>
        <v>2</v>
      </c>
      <c r="GU114" s="877">
        <f t="shared" si="479"/>
        <v>4</v>
      </c>
      <c r="GV114" s="878">
        <f t="shared" si="480"/>
        <v>4</v>
      </c>
      <c r="GW114" s="878" t="str">
        <f t="shared" si="481"/>
        <v/>
      </c>
      <c r="GX114" s="878" t="str">
        <f t="shared" si="482"/>
        <v/>
      </c>
      <c r="GY114" s="878" t="str">
        <f t="shared" si="483"/>
        <v/>
      </c>
      <c r="GZ114" s="878" t="str">
        <f t="shared" si="484"/>
        <v/>
      </c>
      <c r="HA114" s="878" t="str">
        <f t="shared" si="485"/>
        <v/>
      </c>
      <c r="HB114" s="878" t="str">
        <f t="shared" si="486"/>
        <v/>
      </c>
      <c r="HC114" s="878" t="str">
        <f t="shared" si="487"/>
        <v/>
      </c>
      <c r="HD114" s="855">
        <f t="shared" si="488"/>
        <v>1</v>
      </c>
      <c r="HE114" s="877" t="str">
        <f>IF($K114="○",VLOOKUP($C114&amp;"-"&amp;HE$4,'05市民生活実感調査'!$A$3:$BC$218,COLUMN('05市民生活実感調査'!$AS:$AS),FALSE),"-")</f>
        <v>-</v>
      </c>
      <c r="HF114" s="878" t="str">
        <f>IF($L114="○",VLOOKUP($C114&amp;"-"&amp;HF$4,'05市民生活実感調査'!$A$3:$BC$218,COLUMN('05市民生活実感調査'!$AS:$AS),FALSE),"-")</f>
        <v>b</v>
      </c>
      <c r="HG114" s="878" t="str">
        <f>IF($M114="○",VLOOKUP($C114&amp;"-"&amp;HG$4,'05市民生活実感調査'!$A$3:$BC$218,COLUMN('05市民生活実感調査'!$AS:$AS),FALSE),"-")</f>
        <v>-</v>
      </c>
      <c r="HH114" s="878" t="str">
        <f>IF($N114="○",VLOOKUP($C114&amp;"-"&amp;HH$4,'05市民生活実感調査'!$A$3:$BC$218,COLUMN('05市民生活実感調査'!$AS:$AS),FALSE),"-")</f>
        <v>-</v>
      </c>
      <c r="HI114" s="878" t="str">
        <f>IF($O114="○",VLOOKUP($C114&amp;"-"&amp;HI$4,'05市民生活実感調査'!$A$3:$BC$218,COLUMN('05市民生活実感調査'!$AS:$AS),FALSE),"-")</f>
        <v>-</v>
      </c>
      <c r="HJ114" s="878" t="str">
        <f>IF($P114="○",VLOOKUP($C114&amp;"-"&amp;HJ$4,'05市民生活実感調査'!$A$3:$BC$218,COLUMN('05市民生活実感調査'!$AS:$AS),FALSE),"-")</f>
        <v>-</v>
      </c>
      <c r="HK114" s="878" t="str">
        <f>IF($Q114="○",VLOOKUP($C114&amp;"-"&amp;HK$4,'05市民生活実感調査'!$A$3:$BC$218,COLUMN('05市民生活実感調査'!$AS:$AS),FALSE),"-")</f>
        <v>-</v>
      </c>
      <c r="HL114" s="878" t="str">
        <f>IF($R114="○",VLOOKUP($C114&amp;"-"&amp;HL$4,'05市民生活実感調査'!$A$3:$BC$218,COLUMN('05市民生活実感調査'!$AS:$AS),FALSE),"-")</f>
        <v>-</v>
      </c>
      <c r="HM114" s="879" t="str">
        <f t="shared" si="489"/>
        <v>b</v>
      </c>
      <c r="HN114" s="877" t="str">
        <f t="shared" si="490"/>
        <v/>
      </c>
      <c r="HO114" s="878">
        <f t="shared" si="491"/>
        <v>3</v>
      </c>
      <c r="HP114" s="878" t="str">
        <f t="shared" si="492"/>
        <v/>
      </c>
      <c r="HQ114" s="878" t="str">
        <f t="shared" si="493"/>
        <v/>
      </c>
      <c r="HR114" s="878" t="str">
        <f t="shared" si="494"/>
        <v/>
      </c>
      <c r="HS114" s="878" t="str">
        <f t="shared" si="495"/>
        <v/>
      </c>
      <c r="HT114" s="878" t="str">
        <f t="shared" si="496"/>
        <v/>
      </c>
      <c r="HU114" s="878" t="str">
        <f t="shared" si="497"/>
        <v/>
      </c>
      <c r="HV114" s="840">
        <f t="shared" si="498"/>
        <v>0.75</v>
      </c>
      <c r="HW114" s="876" t="str">
        <f t="shared" si="499"/>
        <v>客観指標</v>
      </c>
      <c r="HX114" s="863" t="str">
        <f t="shared" si="500"/>
        <v>治水対策は、概ね10年に1回の確率で起こりうる洪水に対応することを目標としており、たとえ実際に洪水が起きず、市民が浸水被害の発生を実感しなくとも、行政の責任において遂行すべき取組であるため、客観指標評価を重視する。</v>
      </c>
      <c r="HY114" s="877" t="str">
        <f>VLOOKUP(GJ114&amp;HM114&amp;HW114,プルダウン!$AC$2:$AD$71,2,FALSE)</f>
        <v>A</v>
      </c>
      <c r="HZ114" s="859" t="str">
        <f>VLOOKUP(HY114,プルダウン!$A$1:$B$6,2,FALSE)</f>
        <v>政策の目的が十分に達成されている</v>
      </c>
      <c r="IA114" s="860"/>
      <c r="IB114" s="859"/>
      <c r="IC114" s="889" t="str">
        <f>VLOOKUP($A114&amp;"-"&amp;IC$4,'04施策の客観指標'!$A$4:$AY$1029,COLUMN('04施策の客観指標'!$AW:$AW),FALSE)</f>
        <v>a</v>
      </c>
      <c r="ID114" s="878" t="str">
        <f>VLOOKUP($A114&amp;"-"&amp;ID$4,'04施策の客観指標'!$A$4:$AY$1029,COLUMN('04施策の客観指標'!$AW:$AW),FALSE)</f>
        <v>a</v>
      </c>
      <c r="IE114" s="878" t="str">
        <f>VLOOKUP($A114&amp;"-"&amp;IE$4,'04施策の客観指標'!$A$4:$AY$1029,COLUMN('04施策の客観指標'!$AW:$AW),FALSE)</f>
        <v>-</v>
      </c>
      <c r="IF114" s="878" t="str">
        <f>VLOOKUP($A114&amp;"-"&amp;IF$4,'04施策の客観指標'!$A$4:$AY$1029,COLUMN('04施策の客観指標'!$AW:$AW),FALSE)</f>
        <v>-</v>
      </c>
      <c r="IG114" s="878" t="str">
        <f>VLOOKUP($A114&amp;"-"&amp;IG$4,'04施策の客観指標'!$A$4:$AY$1029,COLUMN('04施策の客観指標'!$AW:$AW),FALSE)</f>
        <v>-</v>
      </c>
      <c r="IH114" s="878" t="str">
        <f>VLOOKUP($A114&amp;"-"&amp;IH$4,'04施策の客観指標'!$A$4:$AY$1029,COLUMN('04施策の客観指標'!$AW:$AW),FALSE)</f>
        <v>-</v>
      </c>
      <c r="II114" s="878" t="str">
        <f>VLOOKUP($A114&amp;"-"&amp;II$4,'04施策の客観指標'!$A$4:$AY$1029,COLUMN('04施策の客観指標'!$AW:$AW),FALSE)</f>
        <v>-</v>
      </c>
      <c r="IJ114" s="878" t="str">
        <f>VLOOKUP($A114&amp;"-"&amp;IJ$4,'04施策の客観指標'!$A$4:$AY$1029,COLUMN('04施策の客観指標'!$AW:$AW),FALSE)</f>
        <v>-</v>
      </c>
      <c r="IK114" s="878" t="str">
        <f>VLOOKUP($A114&amp;"-"&amp;IK$4,'04施策の客観指標'!$A$4:$AY$1029,COLUMN('04施策の客観指標'!$AW:$AW),FALSE)</f>
        <v>-</v>
      </c>
      <c r="IL114" s="879" t="str">
        <f t="shared" si="501"/>
        <v>a</v>
      </c>
      <c r="IM114" s="856">
        <f>IF(IC114="-","-",VLOOKUP($A114&amp;"-"&amp;IC$4,'04施策の客観指標'!$A$4:$AY$1029,COLUMN('04施策の客観指標'!$AY:$AY),FALSE))</f>
        <v>1</v>
      </c>
      <c r="IN114" s="856">
        <f>IF(ID114="-","-",VLOOKUP($A114&amp;"-"&amp;ID$4,'04施策の客観指標'!$A$4:$AY$1029,COLUMN('04施策の客観指標'!$AY:$AY),FALSE))</f>
        <v>1</v>
      </c>
      <c r="IO114" s="856" t="str">
        <f>IF(IE114="-","-",VLOOKUP($A114&amp;"-"&amp;IE$4,'04施策の客観指標'!$A$4:$AY$1029,COLUMN('04施策の客観指標'!$AY:$AY),FALSE))</f>
        <v>-</v>
      </c>
      <c r="IP114" s="856" t="str">
        <f>IF(IF114="-","-",VLOOKUP($A114&amp;"-"&amp;IF$4,'04施策の客観指標'!$A$4:$AY$1029,COLUMN('04施策の客観指標'!$AY:$AY),FALSE))</f>
        <v>-</v>
      </c>
      <c r="IQ114" s="856" t="str">
        <f>IF(IG114="-","-",VLOOKUP($A114&amp;"-"&amp;IG$4,'04施策の客観指標'!$A$4:$AY$1029,COLUMN('04施策の客観指標'!$AY:$AY),FALSE))</f>
        <v>-</v>
      </c>
      <c r="IR114" s="856" t="str">
        <f>IF(IH114="-","-",VLOOKUP($A114&amp;"-"&amp;IH$4,'04施策の客観指標'!$A$4:$AY$1029,COLUMN('04施策の客観指標'!$AY:$AY),FALSE))</f>
        <v>-</v>
      </c>
      <c r="IS114" s="856" t="str">
        <f>IF(II114="-","-",VLOOKUP($A114&amp;"-"&amp;II$4,'04施策の客観指標'!$A$4:$AY$1029,COLUMN('04施策の客観指標'!$AY:$AY),FALSE))</f>
        <v>-</v>
      </c>
      <c r="IT114" s="856" t="str">
        <f>IF(IJ114="-","-",VLOOKUP($A114&amp;"-"&amp;IJ$4,'04施策の客観指標'!$A$4:$AY$1029,COLUMN('04施策の客観指標'!$AY:$AY),FALSE))</f>
        <v>-</v>
      </c>
      <c r="IU114" s="856" t="str">
        <f>IF(IK114="-","-",VLOOKUP($A114&amp;"-"&amp;IK$4,'04施策の客観指標'!$A$4:$AY$1029,COLUMN('04施策の客観指標'!$AY:$AY),FALSE))</f>
        <v>-</v>
      </c>
      <c r="IV114" s="879">
        <f t="shared" si="502"/>
        <v>2</v>
      </c>
      <c r="IW114" s="877">
        <f t="shared" si="503"/>
        <v>4</v>
      </c>
      <c r="IX114" s="878">
        <f t="shared" si="504"/>
        <v>4</v>
      </c>
      <c r="IY114" s="878" t="str">
        <f t="shared" si="505"/>
        <v/>
      </c>
      <c r="IZ114" s="878" t="str">
        <f t="shared" si="506"/>
        <v/>
      </c>
      <c r="JA114" s="878" t="str">
        <f t="shared" si="507"/>
        <v/>
      </c>
      <c r="JB114" s="878" t="str">
        <f t="shared" si="508"/>
        <v/>
      </c>
      <c r="JC114" s="878" t="str">
        <f t="shared" si="509"/>
        <v/>
      </c>
      <c r="JD114" s="878" t="str">
        <f t="shared" si="510"/>
        <v/>
      </c>
      <c r="JE114" s="878" t="str">
        <f t="shared" si="511"/>
        <v/>
      </c>
      <c r="JF114" s="855">
        <f t="shared" si="512"/>
        <v>1</v>
      </c>
      <c r="JG114" s="877" t="str">
        <f>IF($K114="○",VLOOKUP($C114&amp;"-"&amp;JG$4,'05市民生活実感調査'!$A$3:$BC$218,COLUMN('05市民生活実感調査'!$BC:$BC),FALSE),"-")</f>
        <v>-</v>
      </c>
      <c r="JH114" s="878" t="str">
        <f>IF($L114="○",VLOOKUP($C114&amp;"-"&amp;JH$4,'05市民生活実感調査'!$A$3:$BC$218,COLUMN('05市民生活実感調査'!$BC:$BC),FALSE),"-")</f>
        <v>b</v>
      </c>
      <c r="JI114" s="878" t="str">
        <f>IF($M114="○",VLOOKUP($C114&amp;"-"&amp;JI$4,'05市民生活実感調査'!$A$3:$BC$218,COLUMN('05市民生活実感調査'!$BC:$BC),FALSE),"-")</f>
        <v>-</v>
      </c>
      <c r="JJ114" s="878" t="str">
        <f>IF($N114="○",VLOOKUP($C114&amp;"-"&amp;JJ$4,'05市民生活実感調査'!$A$3:$BC$218,COLUMN('05市民生活実感調査'!$BC:$BC),FALSE),"-")</f>
        <v>-</v>
      </c>
      <c r="JK114" s="878" t="str">
        <f>IF($O114="○",VLOOKUP($C114&amp;"-"&amp;JK$4,'05市民生活実感調査'!$A$3:$BC$218,COLUMN('05市民生活実感調査'!$BC:$BC),FALSE),"-")</f>
        <v>-</v>
      </c>
      <c r="JL114" s="878" t="str">
        <f>IF($P114="○",VLOOKUP($C114&amp;"-"&amp;JL$4,'05市民生活実感調査'!$A$3:$BC$218,COLUMN('05市民生活実感調査'!$BC:$BC),FALSE),"-")</f>
        <v>-</v>
      </c>
      <c r="JM114" s="878" t="str">
        <f>IF($Q114="○",VLOOKUP($C114&amp;"-"&amp;JM$4,'05市民生活実感調査'!$A$3:$BC$218,COLUMN('05市民生活実感調査'!$BC:$BC),FALSE),"-")</f>
        <v>-</v>
      </c>
      <c r="JN114" s="878" t="str">
        <f>IF($R114="○",VLOOKUP($C114&amp;"-"&amp;JN$4,'05市民生活実感調査'!$A$3:$BC$218,COLUMN('05市民生活実感調査'!$BC:$BC),FALSE),"-")</f>
        <v>-</v>
      </c>
      <c r="JO114" s="879" t="str">
        <f t="shared" si="513"/>
        <v>b</v>
      </c>
      <c r="JP114" s="877" t="str">
        <f t="shared" si="514"/>
        <v/>
      </c>
      <c r="JQ114" s="878">
        <f t="shared" si="515"/>
        <v>3</v>
      </c>
      <c r="JR114" s="878" t="str">
        <f t="shared" si="516"/>
        <v/>
      </c>
      <c r="JS114" s="878" t="str">
        <f t="shared" si="517"/>
        <v/>
      </c>
      <c r="JT114" s="878" t="str">
        <f t="shared" si="518"/>
        <v/>
      </c>
      <c r="JU114" s="878" t="str">
        <f t="shared" si="519"/>
        <v/>
      </c>
      <c r="JV114" s="878" t="str">
        <f t="shared" si="520"/>
        <v/>
      </c>
      <c r="JW114" s="878" t="str">
        <f t="shared" si="521"/>
        <v/>
      </c>
      <c r="JX114" s="840">
        <f t="shared" si="522"/>
        <v>0.75</v>
      </c>
      <c r="JY114" s="876" t="str">
        <f t="shared" si="526"/>
        <v>客観指標</v>
      </c>
      <c r="JZ114" s="863" t="str">
        <f t="shared" si="523"/>
        <v>治水対策は、概ね10年に1回の確率で起こりうる洪水に対応することを目標としており、たとえ実際に洪水が起きず、市民が浸水被害の発生を実感しなくとも、行政の責任において遂行すべき取組であるため、客観指標評価を重視する。</v>
      </c>
      <c r="KA114" s="877" t="str">
        <f>VLOOKUP(IL114&amp;JO114&amp;JY114,プルダウン!$AC$2:$AD$71,2,FALSE)</f>
        <v>A</v>
      </c>
      <c r="KB114" s="859" t="str">
        <f>VLOOKUP(KA114,プルダウン!$A$1:$B$6,2,FALSE)</f>
        <v>政策の目的が十分に達成されている</v>
      </c>
      <c r="KC114" s="860"/>
      <c r="KD114" s="859"/>
      <c r="KE114" s="883" t="str">
        <f>VLOOKUP($A114&amp;"-"&amp;KE$4,'04施策の客観指標'!$A$4:$AY$1029,COLUMN('04施策の客観指標'!$AX:$AX),FALSE)</f>
        <v>a</v>
      </c>
      <c r="KF114" s="813" t="str">
        <f>VLOOKUP($A114&amp;"-"&amp;KF$4,'04施策の客観指標'!$A$4:$AY$1029,COLUMN('04施策の客観指標'!$AX:$AX),FALSE)</f>
        <v>a</v>
      </c>
      <c r="KG114" s="813" t="str">
        <f>VLOOKUP($A114&amp;"-"&amp;KG$4,'04施策の客観指標'!$A$4:$AY$1029,COLUMN('04施策の客観指標'!$AX:$AX),FALSE)</f>
        <v>-</v>
      </c>
      <c r="KH114" s="813" t="str">
        <f>VLOOKUP($A114&amp;"-"&amp;KH$4,'04施策の客観指標'!$A$4:$AY$1029,COLUMN('04施策の客観指標'!$AX:$AX),FALSE)</f>
        <v>-</v>
      </c>
      <c r="KI114" s="813" t="str">
        <f>VLOOKUP($A114&amp;"-"&amp;KI$4,'04施策の客観指標'!$A$4:$AY$1029,COLUMN('04施策の客観指標'!$AX:$AX),FALSE)</f>
        <v>-</v>
      </c>
      <c r="KJ114" s="813" t="str">
        <f>VLOOKUP($A114&amp;"-"&amp;KJ$4,'04施策の客観指標'!$A$4:$AY$1029,COLUMN('04施策の客観指標'!$AX:$AX),FALSE)</f>
        <v>-</v>
      </c>
      <c r="KK114" s="813" t="str">
        <f>VLOOKUP($A114&amp;"-"&amp;KK$4,'04施策の客観指標'!$A$4:$AY$1029,COLUMN('04施策の客観指標'!$AX:$AX),FALSE)</f>
        <v>-</v>
      </c>
      <c r="KL114" s="813" t="str">
        <f>VLOOKUP($A114&amp;"-"&amp;KL$4,'04施策の客観指標'!$A$4:$AY$1029,COLUMN('04施策の客観指標'!$AX:$AX),FALSE)</f>
        <v>-</v>
      </c>
      <c r="KM114" s="813" t="str">
        <f>VLOOKUP($A114&amp;"-"&amp;KM$4,'04施策の客観指標'!$A$4:$AY$1029,COLUMN('04施策の客観指標'!$AX:$AX),FALSE)</f>
        <v>-</v>
      </c>
      <c r="KN114" s="814" t="str">
        <f t="shared" si="381"/>
        <v>a</v>
      </c>
      <c r="KO114" s="423">
        <f>IF(KE114="-","-",VLOOKUP($A114&amp;"-"&amp;KE$4,'04施策の客観指標'!$A$4:$AY$1029,COLUMN('04施策の客観指標'!$AY:$AY),FALSE))</f>
        <v>1</v>
      </c>
      <c r="KP114" s="423">
        <f>IF(KF114="-","-",VLOOKUP($A114&amp;"-"&amp;KF$4,'04施策の客観指標'!$A$4:$AY$1029,COLUMN('04施策の客観指標'!$AY:$AY),FALSE))</f>
        <v>1</v>
      </c>
      <c r="KQ114" s="423" t="str">
        <f>IF(KG114="-","-",VLOOKUP($A114&amp;"-"&amp;KG$4,'04施策の客観指標'!$A$4:$AY$1029,COLUMN('04施策の客観指標'!$AY:$AY),FALSE))</f>
        <v>-</v>
      </c>
      <c r="KR114" s="423" t="str">
        <f>IF(KH114="-","-",VLOOKUP($A114&amp;"-"&amp;KH$4,'04施策の客観指標'!$A$4:$AY$1029,COLUMN('04施策の客観指標'!$AY:$AY),FALSE))</f>
        <v>-</v>
      </c>
      <c r="KS114" s="423" t="str">
        <f>IF(KI114="-","-",VLOOKUP($A114&amp;"-"&amp;KI$4,'04施策の客観指標'!$A$4:$AY$1029,COLUMN('04施策の客観指標'!$AY:$AY),FALSE))</f>
        <v>-</v>
      </c>
      <c r="KT114" s="423" t="str">
        <f>IF(KJ114="-","-",VLOOKUP($A114&amp;"-"&amp;KJ$4,'04施策の客観指標'!$A$4:$AY$1029,COLUMN('04施策の客観指標'!$AY:$AY),FALSE))</f>
        <v>-</v>
      </c>
      <c r="KU114" s="423" t="str">
        <f>IF(KK114="-","-",VLOOKUP($A114&amp;"-"&amp;KK$4,'04施策の客観指標'!$A$4:$AY$1029,COLUMN('04施策の客観指標'!$AY:$AY),FALSE))</f>
        <v>-</v>
      </c>
      <c r="KV114" s="423" t="str">
        <f>IF(KL114="-","-",VLOOKUP($A114&amp;"-"&amp;KL$4,'04施策の客観指標'!$A$4:$AY$1029,COLUMN('04施策の客観指標'!$AY:$AY),FALSE))</f>
        <v>-</v>
      </c>
      <c r="KW114" s="423" t="str">
        <f>IF(KM114="-","-",VLOOKUP($A114&amp;"-"&amp;KM$4,'04施策の客観指標'!$A$4:$AY$1029,COLUMN('04施策の客観指標'!$AY:$AY),FALSE))</f>
        <v>-</v>
      </c>
      <c r="KX114" s="234">
        <f t="shared" si="382"/>
        <v>2</v>
      </c>
      <c r="KY114" s="237">
        <f t="shared" si="383"/>
        <v>4</v>
      </c>
      <c r="KZ114" s="187">
        <f t="shared" si="384"/>
        <v>4</v>
      </c>
      <c r="LA114" s="187" t="str">
        <f t="shared" si="385"/>
        <v/>
      </c>
      <c r="LB114" s="187" t="str">
        <f t="shared" si="386"/>
        <v/>
      </c>
      <c r="LC114" s="187" t="str">
        <f t="shared" si="387"/>
        <v/>
      </c>
      <c r="LD114" s="187" t="str">
        <f t="shared" si="388"/>
        <v/>
      </c>
      <c r="LE114" s="187" t="str">
        <f t="shared" si="389"/>
        <v/>
      </c>
      <c r="LF114" s="187" t="str">
        <f t="shared" si="390"/>
        <v/>
      </c>
      <c r="LG114" s="187" t="str">
        <f t="shared" si="391"/>
        <v/>
      </c>
      <c r="LH114" s="240">
        <f t="shared" si="392"/>
        <v>1</v>
      </c>
      <c r="LI114" s="820" t="str">
        <f>IF($K114="○",VLOOKUP($C114&amp;"-"&amp;LI$4,'05市民生活実感調査'!$A$3:$BM$218,COLUMN('05市民生活実感調査'!$BM:$BM),FALSE),"-")</f>
        <v>-</v>
      </c>
      <c r="LJ114" s="821" t="str">
        <f>IF($L114="○",VLOOKUP($C114&amp;"-"&amp;LJ$4,'05市民生活実感調査'!$A$3:$BM$218,COLUMN('05市民生活実感調査'!$BM:$BM),FALSE),"-")</f>
        <v>b</v>
      </c>
      <c r="LK114" s="821" t="str">
        <f>IF($M114="○",VLOOKUP($C114&amp;"-"&amp;LK$4,'05市民生活実感調査'!$A$3:$BM$218,COLUMN('05市民生活実感調査'!$BM:$BM),FALSE),"-")</f>
        <v>-</v>
      </c>
      <c r="LL114" s="821" t="str">
        <f>IF($N114="○",VLOOKUP($C114&amp;"-"&amp;LL$4,'05市民生活実感調査'!$A$3:$BM$218,COLUMN('05市民生活実感調査'!$BM:$BM),FALSE),"-")</f>
        <v>-</v>
      </c>
      <c r="LM114" s="821" t="str">
        <f>IF($O114="○",VLOOKUP($C114&amp;"-"&amp;LM$4,'05市民生活実感調査'!$A$3:$BM$218,COLUMN('05市民生活実感調査'!$BM:$BM),FALSE),"-")</f>
        <v>-</v>
      </c>
      <c r="LN114" s="821" t="str">
        <f>IF($P114="○",VLOOKUP($C114&amp;"-"&amp;LN$4,'05市民生活実感調査'!$A$3:$BM$218,COLUMN('05市民生活実感調査'!$BM:$BM),FALSE),"-")</f>
        <v>-</v>
      </c>
      <c r="LO114" s="821" t="str">
        <f>IF($Q114="○",VLOOKUP($C114&amp;"-"&amp;LO$4,'05市民生活実感調査'!$A$3:$BM$218,COLUMN('05市民生活実感調査'!$BM:$BM),FALSE),"-")</f>
        <v>-</v>
      </c>
      <c r="LP114" s="821" t="str">
        <f>IF($R114="○",VLOOKUP($C114&amp;"-"&amp;LP$4,'05市民生活実感調査'!$A$3:$BM$218,COLUMN('05市民生活実感調査'!$BM:$BM),FALSE),"-")</f>
        <v>-</v>
      </c>
      <c r="LQ114" s="822" t="str">
        <f t="shared" si="393"/>
        <v>b</v>
      </c>
      <c r="LR114" s="237" t="str">
        <f t="shared" si="394"/>
        <v/>
      </c>
      <c r="LS114" s="187">
        <f t="shared" si="395"/>
        <v>3</v>
      </c>
      <c r="LT114" s="187" t="str">
        <f t="shared" si="396"/>
        <v/>
      </c>
      <c r="LU114" s="187" t="str">
        <f t="shared" si="397"/>
        <v/>
      </c>
      <c r="LV114" s="187" t="str">
        <f t="shared" si="398"/>
        <v/>
      </c>
      <c r="LW114" s="187" t="str">
        <f t="shared" si="399"/>
        <v/>
      </c>
      <c r="LX114" s="187" t="str">
        <f t="shared" si="400"/>
        <v/>
      </c>
      <c r="LY114" s="187" t="str">
        <f t="shared" si="401"/>
        <v/>
      </c>
      <c r="LZ114" s="422">
        <f t="shared" si="402"/>
        <v>0.75</v>
      </c>
      <c r="MA114" s="103" t="str">
        <f t="shared" si="406"/>
        <v>客観指標</v>
      </c>
      <c r="MB114" s="104" t="str">
        <f t="shared" si="403"/>
        <v>治水対策は、概ね10年に1回の確率で起こりうる洪水に対応することを目標としており、たとえ実際に洪水が起きず、市民が浸水被害の発生を実感しなくとも、行政の責任において遂行すべき取組であるため、客観指標評価を重視する。</v>
      </c>
      <c r="MC114" s="823" t="str">
        <f>VLOOKUP(KN114&amp;LQ114&amp;MA114,プルダウン!$AC$2:$AD$71,2,FALSE)</f>
        <v>A</v>
      </c>
      <c r="MD114" s="824" t="str">
        <f>VLOOKUP(MC114,プルダウン!$A$1:$B$6,2,FALSE)</f>
        <v>政策の目的が十分に達成されている</v>
      </c>
      <c r="ME114" s="91"/>
      <c r="MF114" s="190"/>
    </row>
    <row r="115" spans="1:344" ht="226.5" customHeight="1">
      <c r="A115" s="231">
        <v>2704</v>
      </c>
      <c r="B115" s="104" t="s">
        <v>267</v>
      </c>
      <c r="C115" s="237">
        <f t="shared" si="407"/>
        <v>27</v>
      </c>
      <c r="D115" s="190" t="str">
        <f>IFERROR(VLOOKUP(C115,プルダウン!$L$2:$M$28,2,FALSE),"-")</f>
        <v>くらしの水</v>
      </c>
      <c r="E115" s="104"/>
      <c r="F115" s="91" t="s">
        <v>1432</v>
      </c>
      <c r="G115" s="117"/>
      <c r="H115" s="91"/>
      <c r="I115" s="117"/>
      <c r="J115" s="104"/>
      <c r="K115" s="420" t="s">
        <v>83</v>
      </c>
      <c r="L115" s="421" t="s">
        <v>83</v>
      </c>
      <c r="M115" s="421" t="s">
        <v>383</v>
      </c>
      <c r="N115" s="421" t="s">
        <v>83</v>
      </c>
      <c r="O115" s="421" t="s">
        <v>83</v>
      </c>
      <c r="P115" s="421" t="s">
        <v>83</v>
      </c>
      <c r="Q115" s="421" t="s">
        <v>83</v>
      </c>
      <c r="R115" s="422" t="s">
        <v>83</v>
      </c>
      <c r="S115" s="877" t="str">
        <f>VLOOKUP($A115&amp;"-"&amp;S$4,'04施策の客観指標'!$A$4:$AY$1029,COLUMN('04施策の客観指標'!$AS:$AS),FALSE)</f>
        <v>－</v>
      </c>
      <c r="T115" s="878" t="str">
        <f>VLOOKUP($A115&amp;"-"&amp;T$4,'04施策の客観指標'!$A$4:$AY$1029,COLUMN('04施策の客観指標'!$AS:$AS),FALSE)</f>
        <v>－</v>
      </c>
      <c r="U115" s="878" t="str">
        <f>VLOOKUP($A115&amp;"-"&amp;U$4,'04施策の客観指標'!$A$4:$AY$1029,COLUMN('04施策の客観指標'!$AS:$AS),FALSE)</f>
        <v>－</v>
      </c>
      <c r="V115" s="878" t="str">
        <f>VLOOKUP($A115&amp;"-"&amp;V$4,'04施策の客観指標'!$A$4:$AY$1029,COLUMN('04施策の客観指標'!$AS:$AS),FALSE)</f>
        <v>－</v>
      </c>
      <c r="W115" s="878" t="str">
        <f>VLOOKUP($A115&amp;"-"&amp;W$4,'04施策の客観指標'!$A$4:$AY$1029,COLUMN('04施策の客観指標'!$AS:$AS),FALSE)</f>
        <v>-</v>
      </c>
      <c r="X115" s="878" t="str">
        <f>VLOOKUP($A115&amp;"-"&amp;X$4,'04施策の客観指標'!$A$4:$AY$1029,COLUMN('04施策の客観指標'!$AS:$AS),FALSE)</f>
        <v>-</v>
      </c>
      <c r="Y115" s="878" t="str">
        <f>VLOOKUP($A115&amp;"-"&amp;Y$4,'04施策の客観指標'!$A$4:$AY$1029,COLUMN('04施策の客観指標'!$AS:$AS),FALSE)</f>
        <v>-</v>
      </c>
      <c r="Z115" s="878" t="str">
        <f>VLOOKUP($A115&amp;"-"&amp;Z$4,'04施策の客観指標'!$A$4:$AY$1029,COLUMN('04施策の客観指標'!$AS:$AS),FALSE)</f>
        <v>-</v>
      </c>
      <c r="AA115" s="852" t="str">
        <f>VLOOKUP($A115&amp;"-"&amp;AA$4,'04施策の客観指標'!$A$4:$AY$1029,COLUMN('04施策の客観指標'!$AS:$AS),FALSE)</f>
        <v>-</v>
      </c>
      <c r="AB115" s="876" t="str">
        <f t="shared" si="408"/>
        <v>-</v>
      </c>
      <c r="AC115" s="856">
        <v>1</v>
      </c>
      <c r="AD115" s="878">
        <v>1</v>
      </c>
      <c r="AE115" s="878">
        <v>1</v>
      </c>
      <c r="AF115" s="878">
        <v>1</v>
      </c>
      <c r="AG115" s="878" t="s">
        <v>83</v>
      </c>
      <c r="AH115" s="878" t="s">
        <v>83</v>
      </c>
      <c r="AI115" s="878" t="s">
        <v>83</v>
      </c>
      <c r="AJ115" s="878" t="s">
        <v>83</v>
      </c>
      <c r="AK115" s="878" t="s">
        <v>83</v>
      </c>
      <c r="AL115" s="879">
        <f t="shared" si="409"/>
        <v>4</v>
      </c>
      <c r="AM115" s="877" t="e">
        <f t="shared" si="410"/>
        <v>#N/A</v>
      </c>
      <c r="AN115" s="878" t="e">
        <f t="shared" si="411"/>
        <v>#N/A</v>
      </c>
      <c r="AO115" s="878" t="e">
        <f t="shared" si="412"/>
        <v>#N/A</v>
      </c>
      <c r="AP115" s="878" t="e">
        <f t="shared" si="413"/>
        <v>#N/A</v>
      </c>
      <c r="AQ115" s="878" t="str">
        <f t="shared" si="414"/>
        <v/>
      </c>
      <c r="AR115" s="878" t="str">
        <f t="shared" si="415"/>
        <v/>
      </c>
      <c r="AS115" s="878" t="str">
        <f t="shared" si="416"/>
        <v/>
      </c>
      <c r="AT115" s="878" t="str">
        <f t="shared" si="417"/>
        <v/>
      </c>
      <c r="AU115" s="852" t="str">
        <f t="shared" si="418"/>
        <v/>
      </c>
      <c r="AV115" s="855" t="str">
        <f t="shared" si="419"/>
        <v>-</v>
      </c>
      <c r="AW115" s="877" t="s">
        <v>83</v>
      </c>
      <c r="AX115" s="878" t="s">
        <v>83</v>
      </c>
      <c r="AY115" s="878" t="s">
        <v>55</v>
      </c>
      <c r="AZ115" s="878" t="s">
        <v>83</v>
      </c>
      <c r="BA115" s="878" t="s">
        <v>83</v>
      </c>
      <c r="BB115" s="878" t="s">
        <v>83</v>
      </c>
      <c r="BC115" s="878" t="s">
        <v>83</v>
      </c>
      <c r="BD115" s="878" t="s">
        <v>83</v>
      </c>
      <c r="BE115" s="879" t="str">
        <f t="shared" si="525"/>
        <v>b</v>
      </c>
      <c r="BF115" s="877" t="str">
        <f t="shared" si="421"/>
        <v/>
      </c>
      <c r="BG115" s="878" t="str">
        <f t="shared" si="422"/>
        <v/>
      </c>
      <c r="BH115" s="878">
        <f t="shared" si="423"/>
        <v>3</v>
      </c>
      <c r="BI115" s="878" t="str">
        <f t="shared" si="424"/>
        <v/>
      </c>
      <c r="BJ115" s="878" t="str">
        <f t="shared" si="425"/>
        <v/>
      </c>
      <c r="BK115" s="878" t="str">
        <f t="shared" si="426"/>
        <v/>
      </c>
      <c r="BL115" s="878" t="str">
        <f t="shared" si="427"/>
        <v/>
      </c>
      <c r="BM115" s="878" t="str">
        <f t="shared" si="428"/>
        <v/>
      </c>
      <c r="BN115" s="840">
        <f t="shared" si="429"/>
        <v>0.75</v>
      </c>
      <c r="BO115" s="880" t="s">
        <v>122</v>
      </c>
      <c r="BP115" s="863" t="s">
        <v>2966</v>
      </c>
      <c r="BQ115" s="877" t="e">
        <v>#N/A</v>
      </c>
      <c r="BR115" s="887" t="e">
        <v>#N/A</v>
      </c>
      <c r="BS115" s="860"/>
      <c r="BT115" s="887"/>
      <c r="BU115" s="863" t="s">
        <v>1460</v>
      </c>
      <c r="BV115" s="891" t="s">
        <v>1763</v>
      </c>
      <c r="BW115" s="889" t="str">
        <f>VLOOKUP($A115&amp;"-"&amp;BW$4,'04施策の客観指標'!$A$4:$AY$1029,COLUMN('04施策の客観指標'!$AT:$AT),FALSE)</f>
        <v>－</v>
      </c>
      <c r="BX115" s="878" t="str">
        <f>VLOOKUP($A115&amp;"-"&amp;BX$4,'04施策の客観指標'!$A$4:$AY$1029,COLUMN('04施策の客観指標'!$AT:$AT),FALSE)</f>
        <v>－</v>
      </c>
      <c r="BY115" s="878" t="str">
        <f>VLOOKUP($A115&amp;"-"&amp;BY$4,'04施策の客観指標'!$A$4:$AY$1029,COLUMN('04施策の客観指標'!$AT:$AT),FALSE)</f>
        <v>－</v>
      </c>
      <c r="BZ115" s="878" t="str">
        <f>VLOOKUP($A115&amp;"-"&amp;BZ$4,'04施策の客観指標'!$A$4:$AY$1029,COLUMN('04施策の客観指標'!$AT:$AT),FALSE)</f>
        <v>－</v>
      </c>
      <c r="CA115" s="878" t="str">
        <f>VLOOKUP($A115&amp;"-"&amp;CA$4,'04施策の客観指標'!$A$4:$AY$1029,COLUMN('04施策の客観指標'!$AT:$AT),FALSE)</f>
        <v>-</v>
      </c>
      <c r="CB115" s="878" t="str">
        <f>VLOOKUP($A115&amp;"-"&amp;CB$4,'04施策の客観指標'!$A$4:$AY$1029,COLUMN('04施策の客観指標'!$AT:$AT),FALSE)</f>
        <v>-</v>
      </c>
      <c r="CC115" s="878" t="str">
        <f>VLOOKUP($A115&amp;"-"&amp;CC$4,'04施策の客観指標'!$A$4:$AY$1029,COLUMN('04施策の客観指標'!$AT:$AT),FALSE)</f>
        <v>-</v>
      </c>
      <c r="CD115" s="878" t="str">
        <f>VLOOKUP($A115&amp;"-"&amp;CD$4,'04施策の客観指標'!$A$4:$AY$1029,COLUMN('04施策の客観指標'!$AT:$AT),FALSE)</f>
        <v>-</v>
      </c>
      <c r="CE115" s="852" t="str">
        <f>VLOOKUP($A115&amp;"-"&amp;CE$4,'04施策の客観指標'!$A$4:$AY$1029,COLUMN('04施策の客観指標'!$AT:$AT),FALSE)</f>
        <v>-</v>
      </c>
      <c r="CF115" s="879" t="str">
        <f t="shared" si="430"/>
        <v>-</v>
      </c>
      <c r="CG115" s="856">
        <f>IF(BW115="-","-",VLOOKUP($A115&amp;"-"&amp;BW$4,'04施策の客観指標'!$A$4:$AY$1029,COLUMN('04施策の客観指標'!$AY:$AY),FALSE))</f>
        <v>1</v>
      </c>
      <c r="CH115" s="856">
        <f>IF(BX115="-","-",VLOOKUP($A115&amp;"-"&amp;BX$4,'04施策の客観指標'!$A$4:$AY$1029,COLUMN('04施策の客観指標'!$AY:$AY),FALSE))</f>
        <v>1</v>
      </c>
      <c r="CI115" s="856">
        <f>IF(BY115="-","-",VLOOKUP($A115&amp;"-"&amp;BY$4,'04施策の客観指標'!$A$4:$AY$1029,COLUMN('04施策の客観指標'!$AY:$AY),FALSE))</f>
        <v>1</v>
      </c>
      <c r="CJ115" s="856">
        <f>IF(BZ115="-","-",VLOOKUP($A115&amp;"-"&amp;BZ$4,'04施策の客観指標'!$A$4:$AY$1029,COLUMN('04施策の客観指標'!$AY:$AY),FALSE))</f>
        <v>1</v>
      </c>
      <c r="CK115" s="856" t="str">
        <f>IF(CA115="-","-",VLOOKUP($A115&amp;"-"&amp;CA$4,'04施策の客観指標'!$A$4:$AY$1029,COLUMN('04施策の客観指標'!$AY:$AY),FALSE))</f>
        <v>-</v>
      </c>
      <c r="CL115" s="856" t="str">
        <f>IF(CB115="-","-",VLOOKUP($A115&amp;"-"&amp;CB$4,'04施策の客観指標'!$A$4:$AY$1029,COLUMN('04施策の客観指標'!$AY:$AY),FALSE))</f>
        <v>-</v>
      </c>
      <c r="CM115" s="856" t="str">
        <f>IF(CC115="-","-",VLOOKUP($A115&amp;"-"&amp;CC$4,'04施策の客観指標'!$A$4:$AY$1029,COLUMN('04施策の客観指標'!$AY:$AY),FALSE))</f>
        <v>-</v>
      </c>
      <c r="CN115" s="856" t="str">
        <f>IF(CD115="-","-",VLOOKUP($A115&amp;"-"&amp;CD$4,'04施策の客観指標'!$A$4:$AY$1029,COLUMN('04施策の客観指標'!$AY:$AY),FALSE))</f>
        <v>-</v>
      </c>
      <c r="CO115" s="856" t="str">
        <f>IF(CE115="-","-",VLOOKUP($A115&amp;"-"&amp;CE$4,'04施策の客観指標'!$A$4:$AY$1029,COLUMN('04施策の客観指標'!$AY:$AY),FALSE))</f>
        <v>-</v>
      </c>
      <c r="CP115" s="879">
        <f t="shared" si="431"/>
        <v>4</v>
      </c>
      <c r="CQ115" s="877" t="e">
        <f t="shared" si="432"/>
        <v>#N/A</v>
      </c>
      <c r="CR115" s="878" t="e">
        <f t="shared" si="433"/>
        <v>#N/A</v>
      </c>
      <c r="CS115" s="878" t="e">
        <f t="shared" si="434"/>
        <v>#N/A</v>
      </c>
      <c r="CT115" s="878" t="e">
        <f t="shared" si="435"/>
        <v>#N/A</v>
      </c>
      <c r="CU115" s="878" t="str">
        <f t="shared" si="436"/>
        <v/>
      </c>
      <c r="CV115" s="878" t="str">
        <f t="shared" si="437"/>
        <v/>
      </c>
      <c r="CW115" s="878" t="str">
        <f t="shared" si="438"/>
        <v/>
      </c>
      <c r="CX115" s="878" t="str">
        <f t="shared" si="439"/>
        <v/>
      </c>
      <c r="CY115" s="878" t="str">
        <f t="shared" si="440"/>
        <v/>
      </c>
      <c r="CZ115" s="855" t="str">
        <f t="shared" si="441"/>
        <v>-</v>
      </c>
      <c r="DA115" s="877" t="str">
        <f>IF($K115="○",VLOOKUP($C115&amp;"-"&amp;DA$4,'05市民生活実感調査'!$A$3:$BC$218,COLUMN('05市民生活実感調査'!$Y:$Y),FALSE),"-")</f>
        <v>-</v>
      </c>
      <c r="DB115" s="878" t="str">
        <f>IF($L115="○",VLOOKUP($C115&amp;"-"&amp;DB$4,'05市民生活実感調査'!$A$3:$BC$218,COLUMN('05市民生活実感調査'!$Y:$Y),FALSE),"-")</f>
        <v>-</v>
      </c>
      <c r="DC115" s="878" t="str">
        <f>IF($M115="○",VLOOKUP($C115&amp;"-"&amp;DC$4,'05市民生活実感調査'!$A$3:$BC$218,COLUMN('05市民生活実感調査'!$Y:$Y),FALSE),"-")</f>
        <v>c</v>
      </c>
      <c r="DD115" s="878" t="str">
        <f>IF($N115="○",VLOOKUP($C115&amp;"-"&amp;DD$4,'05市民生活実感調査'!$A$3:$BC$218,COLUMN('05市民生活実感調査'!$Y:$Y),FALSE),"-")</f>
        <v>-</v>
      </c>
      <c r="DE115" s="878" t="str">
        <f>IF($O115="○",VLOOKUP($C115&amp;"-"&amp;DE$4,'05市民生活実感調査'!$A$3:$BC$218,COLUMN('05市民生活実感調査'!$Y:$Y),FALSE),"-")</f>
        <v>-</v>
      </c>
      <c r="DF115" s="878" t="str">
        <f>IF($P115="○",VLOOKUP($C115&amp;"-"&amp;DF$4,'05市民生活実感調査'!$A$3:$BC$218,COLUMN('05市民生活実感調査'!$Y:$Y),FALSE),"-")</f>
        <v>-</v>
      </c>
      <c r="DG115" s="878" t="str">
        <f>IF($Q115="○",VLOOKUP($C115&amp;"-"&amp;DG$4,'05市民生活実感調査'!$A$3:$BC$218,COLUMN('05市民生活実感調査'!$Y:$Y),FALSE),"-")</f>
        <v>-</v>
      </c>
      <c r="DH115" s="878" t="str">
        <f>IF($R115="○",VLOOKUP($C115&amp;"-"&amp;DH$4,'05市民生活実感調査'!$A$3:$BC$218,COLUMN('05市民生活実感調査'!$Y:$Y),FALSE),"-")</f>
        <v>-</v>
      </c>
      <c r="DI115" s="879" t="str">
        <f t="shared" si="442"/>
        <v>c</v>
      </c>
      <c r="DJ115" s="877" t="str">
        <f t="shared" si="443"/>
        <v/>
      </c>
      <c r="DK115" s="878" t="str">
        <f t="shared" si="444"/>
        <v/>
      </c>
      <c r="DL115" s="878">
        <f t="shared" si="445"/>
        <v>2</v>
      </c>
      <c r="DM115" s="878" t="str">
        <f t="shared" si="446"/>
        <v/>
      </c>
      <c r="DN115" s="878" t="str">
        <f t="shared" si="524"/>
        <v/>
      </c>
      <c r="DO115" s="878" t="str">
        <f t="shared" si="447"/>
        <v/>
      </c>
      <c r="DP115" s="878" t="str">
        <f t="shared" si="448"/>
        <v/>
      </c>
      <c r="DQ115" s="878" t="str">
        <f t="shared" si="449"/>
        <v/>
      </c>
      <c r="DR115" s="840">
        <f t="shared" si="450"/>
        <v>0.5</v>
      </c>
      <c r="DS115" s="876" t="str">
        <f t="shared" si="451"/>
        <v>客観指標</v>
      </c>
      <c r="DT115" s="863" t="str">
        <f t="shared" si="452"/>
        <v>上下水道サービスを支えている浄水場や管路などの上下水道施設は、普段市民の皆様に意識されにくく、その整備の成果がすぐに市民実感につながりにくいものであるため。</v>
      </c>
      <c r="DU115" s="877" t="str">
        <f>VLOOKUP(CF115&amp;DI115&amp;DS115,プルダウン!$AC$2:$AD$71,2,FALSE)</f>
        <v>C</v>
      </c>
      <c r="DV115" s="859" t="str">
        <f>VLOOKUP(DU115,プルダウン!$A$1:$B$6,2,FALSE)</f>
        <v>政策の目的がそこそこ達成されている</v>
      </c>
      <c r="DW115" s="860"/>
      <c r="DX115" s="859"/>
      <c r="DY115" s="889" t="str">
        <f>VLOOKUP($A115&amp;"-"&amp;DY$4,'04施策の客観指標'!$A$4:$AY$1029,COLUMN('04施策の客観指標'!$AU:$AU),FALSE)</f>
        <v>－</v>
      </c>
      <c r="DZ115" s="878" t="str">
        <f>VLOOKUP($A115&amp;"-"&amp;DZ$4,'04施策の客観指標'!$A$4:$AY$1029,COLUMN('04施策の客観指標'!$AU:$AU),FALSE)</f>
        <v>－</v>
      </c>
      <c r="EA115" s="878" t="str">
        <f>VLOOKUP($A115&amp;"-"&amp;EA$4,'04施策の客観指標'!$A$4:$AY$1029,COLUMN('04施策の客観指標'!$AU:$AU),FALSE)</f>
        <v>－</v>
      </c>
      <c r="EB115" s="878" t="str">
        <f>VLOOKUP($A115&amp;"-"&amp;EB$4,'04施策の客観指標'!$A$4:$AY$1029,COLUMN('04施策の客観指標'!$AU:$AU),FALSE)</f>
        <v>－</v>
      </c>
      <c r="EC115" s="878" t="str">
        <f>VLOOKUP($A115&amp;"-"&amp;EC$4,'04施策の客観指標'!$A$4:$AY$1029,COLUMN('04施策の客観指標'!$AU:$AU),FALSE)</f>
        <v>-</v>
      </c>
      <c r="ED115" s="878" t="str">
        <f>VLOOKUP($A115&amp;"-"&amp;ED$4,'04施策の客観指標'!$A$4:$AY$1029,COLUMN('04施策の客観指標'!$AU:$AU),FALSE)</f>
        <v>-</v>
      </c>
      <c r="EE115" s="878" t="str">
        <f>VLOOKUP($A115&amp;"-"&amp;EE$4,'04施策の客観指標'!$A$4:$AY$1029,COLUMN('04施策の客観指標'!$AU:$AU),FALSE)</f>
        <v>-</v>
      </c>
      <c r="EF115" s="878" t="str">
        <f>VLOOKUP($A115&amp;"-"&amp;EF$4,'04施策の客観指標'!$A$4:$AY$1029,COLUMN('04施策の客観指標'!$AU:$AU),FALSE)</f>
        <v>-</v>
      </c>
      <c r="EG115" s="878" t="str">
        <f>VLOOKUP($A115&amp;"-"&amp;EG$4,'04施策の客観指標'!$A$4:$AY$1029,COLUMN('04施策の客観指標'!$AU:$AU),FALSE)</f>
        <v>-</v>
      </c>
      <c r="EH115" s="879" t="str">
        <f t="shared" si="453"/>
        <v>-</v>
      </c>
      <c r="EI115" s="895">
        <f>IF(DY115="-","-",VLOOKUP($A115&amp;"-"&amp;DY$4,'04施策の客観指標'!$A$4:$AY$1029,COLUMN('04施策の客観指標'!$AY:$AY),FALSE))</f>
        <v>1</v>
      </c>
      <c r="EJ115" s="895">
        <f>IF(DZ115="-","-",VLOOKUP($A115&amp;"-"&amp;DZ$4,'04施策の客観指標'!$A$4:$AY$1029,COLUMN('04施策の客観指標'!$AY:$AY),FALSE))</f>
        <v>1</v>
      </c>
      <c r="EK115" s="895">
        <f>IF(EA115="-","-",VLOOKUP($A115&amp;"-"&amp;EA$4,'04施策の客観指標'!$A$4:$AY$1029,COLUMN('04施策の客観指標'!$AY:$AY),FALSE))</f>
        <v>1</v>
      </c>
      <c r="EL115" s="895">
        <f>IF(EB115="-","-",VLOOKUP($A115&amp;"-"&amp;EB$4,'04施策の客観指標'!$A$4:$AY$1029,COLUMN('04施策の客観指標'!$AY:$AY),FALSE))</f>
        <v>1</v>
      </c>
      <c r="EM115" s="895" t="str">
        <f>IF(EC115="-","-",VLOOKUP($A115&amp;"-"&amp;EC$4,'04施策の客観指標'!$A$4:$AY$1029,COLUMN('04施策の客観指標'!$AY:$AY),FALSE))</f>
        <v>-</v>
      </c>
      <c r="EN115" s="895" t="str">
        <f>IF(ED115="-","-",VLOOKUP($A115&amp;"-"&amp;ED$4,'04施策の客観指標'!$A$4:$AY$1029,COLUMN('04施策の客観指標'!$AY:$AY),FALSE))</f>
        <v>-</v>
      </c>
      <c r="EO115" s="895" t="str">
        <f>IF(EE115="-","-",VLOOKUP($A115&amp;"-"&amp;EE$4,'04施策の客観指標'!$A$4:$AY$1029,COLUMN('04施策の客観指標'!$AY:$AY),FALSE))</f>
        <v>-</v>
      </c>
      <c r="EP115" s="895" t="str">
        <f>IF(EF115="-","-",VLOOKUP($A115&amp;"-"&amp;EF$4,'04施策の客観指標'!$A$4:$AY$1029,COLUMN('04施策の客観指標'!$AY:$AY),FALSE))</f>
        <v>-</v>
      </c>
      <c r="EQ115" s="895" t="str">
        <f>IF(EG115="-","-",VLOOKUP($A115&amp;"-"&amp;EG$4,'04施策の客観指標'!$A$4:$AY$1029,COLUMN('04施策の客観指標'!$AY:$AY),FALSE))</f>
        <v>-</v>
      </c>
      <c r="ER115" s="879">
        <f t="shared" si="454"/>
        <v>4</v>
      </c>
      <c r="ES115" s="877" t="e">
        <f t="shared" si="455"/>
        <v>#N/A</v>
      </c>
      <c r="ET115" s="878" t="e">
        <f t="shared" si="456"/>
        <v>#N/A</v>
      </c>
      <c r="EU115" s="878" t="e">
        <f t="shared" si="457"/>
        <v>#N/A</v>
      </c>
      <c r="EV115" s="878" t="e">
        <f t="shared" si="458"/>
        <v>#N/A</v>
      </c>
      <c r="EW115" s="878" t="str">
        <f t="shared" si="459"/>
        <v/>
      </c>
      <c r="EX115" s="878" t="str">
        <f t="shared" si="460"/>
        <v/>
      </c>
      <c r="EY115" s="878" t="str">
        <f t="shared" si="461"/>
        <v/>
      </c>
      <c r="EZ115" s="878" t="str">
        <f t="shared" si="462"/>
        <v/>
      </c>
      <c r="FA115" s="878" t="str">
        <f t="shared" si="463"/>
        <v/>
      </c>
      <c r="FB115" s="855" t="str">
        <f t="shared" si="464"/>
        <v>-</v>
      </c>
      <c r="FC115" s="877" t="str">
        <f>IF($K115="○",VLOOKUP($C115&amp;"-"&amp;FC$4,'05市民生活実感調査'!$A$3:$BC$218,COLUMN('05市民生活実感調査'!$AI:$AI),FALSE),"-")</f>
        <v>-</v>
      </c>
      <c r="FD115" s="878" t="str">
        <f>IF($L115="○",VLOOKUP($C115&amp;"-"&amp;FD$4,'05市民生活実感調査'!$A$3:$BC$218,COLUMN('05市民生活実感調査'!$AI:$AI),FALSE),"-")</f>
        <v>-</v>
      </c>
      <c r="FE115" s="878" t="str">
        <f>IF($M115="○",VLOOKUP($C115&amp;"-"&amp;FE$4,'05市民生活実感調査'!$A$3:$BC$218,COLUMN('05市民生活実感調査'!$AI:$AI),FALSE),"-")</f>
        <v>c</v>
      </c>
      <c r="FF115" s="878" t="str">
        <f>IF($N115="○",VLOOKUP($C115&amp;"-"&amp;FF$4,'05市民生活実感調査'!$A$3:$BC$218,COLUMN('05市民生活実感調査'!$AI:$AI),FALSE),"-")</f>
        <v>-</v>
      </c>
      <c r="FG115" s="878" t="str">
        <f>IF($O115="○",VLOOKUP($C115&amp;"-"&amp;FG$4,'05市民生活実感調査'!$A$3:$BC$218,COLUMN('05市民生活実感調査'!$AI:$AI),FALSE),"-")</f>
        <v>-</v>
      </c>
      <c r="FH115" s="878" t="str">
        <f>IF($P115="○",VLOOKUP($C115&amp;"-"&amp;FH$4,'05市民生活実感調査'!$A$3:$BC$218,COLUMN('05市民生活実感調査'!$AI:$AI),FALSE),"-")</f>
        <v>-</v>
      </c>
      <c r="FI115" s="878" t="str">
        <f>IF($Q115="○",VLOOKUP($C115&amp;"-"&amp;FI$4,'05市民生活実感調査'!$A$3:$BC$218,COLUMN('05市民生活実感調査'!$AI:$AI),FALSE),"-")</f>
        <v>-</v>
      </c>
      <c r="FJ115" s="878" t="str">
        <f>IF($R115="○",VLOOKUP($C115&amp;"-"&amp;FJ$4,'05市民生活実感調査'!$A$3:$BC$218,COLUMN('05市民生活実感調査'!$AI:$AI),FALSE),"-")</f>
        <v>-</v>
      </c>
      <c r="FK115" s="879" t="str">
        <f t="shared" si="465"/>
        <v>c</v>
      </c>
      <c r="FL115" s="877" t="str">
        <f t="shared" si="466"/>
        <v/>
      </c>
      <c r="FM115" s="878" t="str">
        <f t="shared" si="467"/>
        <v/>
      </c>
      <c r="FN115" s="878">
        <f t="shared" si="468"/>
        <v>2</v>
      </c>
      <c r="FO115" s="878" t="str">
        <f t="shared" si="469"/>
        <v/>
      </c>
      <c r="FP115" s="878" t="str">
        <f t="shared" si="470"/>
        <v/>
      </c>
      <c r="FQ115" s="878" t="str">
        <f t="shared" si="471"/>
        <v/>
      </c>
      <c r="FR115" s="878" t="str">
        <f t="shared" si="472"/>
        <v/>
      </c>
      <c r="FS115" s="878" t="str">
        <f t="shared" si="473"/>
        <v/>
      </c>
      <c r="FT115" s="840">
        <f t="shared" si="474"/>
        <v>0.5</v>
      </c>
      <c r="FU115" s="876" t="str">
        <f t="shared" si="475"/>
        <v>客観指標</v>
      </c>
      <c r="FV115" s="863" t="str">
        <f t="shared" si="476"/>
        <v>上下水道サービスを支えている浄水場や管路などの上下水道施設は、普段市民の皆様に意識されにくく、その整備の成果がすぐに市民実感につながりにくいものであるため。</v>
      </c>
      <c r="FW115" s="877" t="str">
        <f>VLOOKUP(EH115&amp;FK115&amp;FU115,プルダウン!$AC$2:$AD$71,2,FALSE)</f>
        <v>C</v>
      </c>
      <c r="FX115" s="859" t="str">
        <f>VLOOKUP(FW115,プルダウン!$A$1:$B$6,2,FALSE)</f>
        <v>政策の目的がそこそこ達成されている</v>
      </c>
      <c r="FY115" s="860"/>
      <c r="FZ115" s="859"/>
      <c r="GA115" s="889" t="str">
        <f>VLOOKUP($A115&amp;"-"&amp;GA$4,'04施策の客観指標'!$A$4:$AY$1029,COLUMN('04施策の客観指標'!$AV:$AV),FALSE)</f>
        <v>a</v>
      </c>
      <c r="GB115" s="878" t="str">
        <f>VLOOKUP($A115&amp;"-"&amp;GB$4,'04施策の客観指標'!$A$4:$AY$1029,COLUMN('04施策の客観指標'!$AV:$AV),FALSE)</f>
        <v>a</v>
      </c>
      <c r="GC115" s="878" t="str">
        <f>VLOOKUP($A115&amp;"-"&amp;GC$4,'04施策の客観指標'!$A$4:$AY$1029,COLUMN('04施策の客観指標'!$AV:$AV),FALSE)</f>
        <v>a</v>
      </c>
      <c r="GD115" s="878" t="str">
        <f>VLOOKUP($A115&amp;"-"&amp;GD$4,'04施策の客観指標'!$A$4:$AY$1029,COLUMN('04施策の客観指標'!$AV:$AV),FALSE)</f>
        <v>b</v>
      </c>
      <c r="GE115" s="878" t="str">
        <f>VLOOKUP($A115&amp;"-"&amp;GE$4,'04施策の客観指標'!$A$4:$AY$1029,COLUMN('04施策の客観指標'!$AV:$AV),FALSE)</f>
        <v>-</v>
      </c>
      <c r="GF115" s="878" t="str">
        <f>VLOOKUP($A115&amp;"-"&amp;GF$4,'04施策の客観指標'!$A$4:$AY$1029,COLUMN('04施策の客観指標'!$AV:$AV),FALSE)</f>
        <v>-</v>
      </c>
      <c r="GG115" s="878" t="str">
        <f>VLOOKUP($A115&amp;"-"&amp;GG$4,'04施策の客観指標'!$A$4:$AY$1029,COLUMN('04施策の客観指標'!$AV:$AV),FALSE)</f>
        <v>-</v>
      </c>
      <c r="GH115" s="878" t="str">
        <f>VLOOKUP($A115&amp;"-"&amp;GH$4,'04施策の客観指標'!$A$4:$AY$1029,COLUMN('04施策の客観指標'!$AV:$AV),FALSE)</f>
        <v>-</v>
      </c>
      <c r="GI115" s="878" t="str">
        <f>VLOOKUP($A115&amp;"-"&amp;GI$4,'04施策の客観指標'!$A$4:$AY$1029,COLUMN('04施策の客観指標'!$AV:$AV),FALSE)</f>
        <v>-</v>
      </c>
      <c r="GJ115" s="879" t="str">
        <f t="shared" si="477"/>
        <v>a</v>
      </c>
      <c r="GK115" s="856">
        <f>IF(GA115="-","-",VLOOKUP($A115&amp;"-"&amp;GA$4,'04施策の客観指標'!$A$4:$AY$1029,COLUMN('04施策の客観指標'!$AY:$AY),FALSE))</f>
        <v>1</v>
      </c>
      <c r="GL115" s="856">
        <f>IF(GB115="-","-",VLOOKUP($A115&amp;"-"&amp;GB$4,'04施策の客観指標'!$A$4:$AY$1029,COLUMN('04施策の客観指標'!$AY:$AY),FALSE))</f>
        <v>1</v>
      </c>
      <c r="GM115" s="856">
        <f>IF(GC115="-","-",VLOOKUP($A115&amp;"-"&amp;GC$4,'04施策の客観指標'!$A$4:$AY$1029,COLUMN('04施策の客観指標'!$AY:$AY),FALSE))</f>
        <v>1</v>
      </c>
      <c r="GN115" s="856">
        <f>IF(GD115="-","-",VLOOKUP($A115&amp;"-"&amp;GD$4,'04施策の客観指標'!$A$4:$AY$1029,COLUMN('04施策の客観指標'!$AY:$AY),FALSE))</f>
        <v>1</v>
      </c>
      <c r="GO115" s="856" t="str">
        <f>IF(GE115="-","-",VLOOKUP($A115&amp;"-"&amp;GE$4,'04施策の客観指標'!$A$4:$AY$1029,COLUMN('04施策の客観指標'!$AY:$AY),FALSE))</f>
        <v>-</v>
      </c>
      <c r="GP115" s="856" t="str">
        <f>IF(GF115="-","-",VLOOKUP($A115&amp;"-"&amp;GF$4,'04施策の客観指標'!$A$4:$AY$1029,COLUMN('04施策の客観指標'!$AY:$AY),FALSE))</f>
        <v>-</v>
      </c>
      <c r="GQ115" s="856" t="str">
        <f>IF(GG115="-","-",VLOOKUP($A115&amp;"-"&amp;GG$4,'04施策の客観指標'!$A$4:$AY$1029,COLUMN('04施策の客観指標'!$AY:$AY),FALSE))</f>
        <v>-</v>
      </c>
      <c r="GR115" s="856" t="str">
        <f>IF(GH115="-","-",VLOOKUP($A115&amp;"-"&amp;GH$4,'04施策の客観指標'!$A$4:$AY$1029,COLUMN('04施策の客観指標'!$AY:$AY),FALSE))</f>
        <v>-</v>
      </c>
      <c r="GS115" s="856" t="str">
        <f>IF(GI115="-","-",VLOOKUP($A115&amp;"-"&amp;GI$4,'04施策の客観指標'!$A$4:$AY$1029,COLUMN('04施策の客観指標'!$AY:$AY),FALSE))</f>
        <v>-</v>
      </c>
      <c r="GT115" s="879">
        <f t="shared" si="478"/>
        <v>4</v>
      </c>
      <c r="GU115" s="877">
        <f t="shared" si="479"/>
        <v>4</v>
      </c>
      <c r="GV115" s="878">
        <f t="shared" si="480"/>
        <v>4</v>
      </c>
      <c r="GW115" s="878">
        <f t="shared" si="481"/>
        <v>4</v>
      </c>
      <c r="GX115" s="878">
        <f t="shared" si="482"/>
        <v>3</v>
      </c>
      <c r="GY115" s="878" t="str">
        <f t="shared" si="483"/>
        <v/>
      </c>
      <c r="GZ115" s="878" t="str">
        <f t="shared" si="484"/>
        <v/>
      </c>
      <c r="HA115" s="878" t="str">
        <f t="shared" si="485"/>
        <v/>
      </c>
      <c r="HB115" s="878" t="str">
        <f t="shared" si="486"/>
        <v/>
      </c>
      <c r="HC115" s="878" t="str">
        <f t="shared" si="487"/>
        <v/>
      </c>
      <c r="HD115" s="855">
        <f t="shared" si="488"/>
        <v>0.9375</v>
      </c>
      <c r="HE115" s="877" t="str">
        <f>IF($K115="○",VLOOKUP($C115&amp;"-"&amp;HE$4,'05市民生活実感調査'!$A$3:$BC$218,COLUMN('05市民生活実感調査'!$AS:$AS),FALSE),"-")</f>
        <v>-</v>
      </c>
      <c r="HF115" s="878" t="str">
        <f>IF($L115="○",VLOOKUP($C115&amp;"-"&amp;HF$4,'05市民生活実感調査'!$A$3:$BC$218,COLUMN('05市民生活実感調査'!$AS:$AS),FALSE),"-")</f>
        <v>-</v>
      </c>
      <c r="HG115" s="878" t="str">
        <f>IF($M115="○",VLOOKUP($C115&amp;"-"&amp;HG$4,'05市民生活実感調査'!$A$3:$BC$218,COLUMN('05市民生活実感調査'!$AS:$AS),FALSE),"-")</f>
        <v>c</v>
      </c>
      <c r="HH115" s="878" t="str">
        <f>IF($N115="○",VLOOKUP($C115&amp;"-"&amp;HH$4,'05市民生活実感調査'!$A$3:$BC$218,COLUMN('05市民生活実感調査'!$AS:$AS),FALSE),"-")</f>
        <v>-</v>
      </c>
      <c r="HI115" s="878" t="str">
        <f>IF($O115="○",VLOOKUP($C115&amp;"-"&amp;HI$4,'05市民生活実感調査'!$A$3:$BC$218,COLUMN('05市民生活実感調査'!$AS:$AS),FALSE),"-")</f>
        <v>-</v>
      </c>
      <c r="HJ115" s="878" t="str">
        <f>IF($P115="○",VLOOKUP($C115&amp;"-"&amp;HJ$4,'05市民生活実感調査'!$A$3:$BC$218,COLUMN('05市民生活実感調査'!$AS:$AS),FALSE),"-")</f>
        <v>-</v>
      </c>
      <c r="HK115" s="878" t="str">
        <f>IF($Q115="○",VLOOKUP($C115&amp;"-"&amp;HK$4,'05市民生活実感調査'!$A$3:$BC$218,COLUMN('05市民生活実感調査'!$AS:$AS),FALSE),"-")</f>
        <v>-</v>
      </c>
      <c r="HL115" s="878" t="str">
        <f>IF($R115="○",VLOOKUP($C115&amp;"-"&amp;HL$4,'05市民生活実感調査'!$A$3:$BC$218,COLUMN('05市民生活実感調査'!$AS:$AS),FALSE),"-")</f>
        <v>-</v>
      </c>
      <c r="HM115" s="879" t="str">
        <f t="shared" si="489"/>
        <v>c</v>
      </c>
      <c r="HN115" s="877" t="str">
        <f t="shared" si="490"/>
        <v/>
      </c>
      <c r="HO115" s="878" t="str">
        <f t="shared" si="491"/>
        <v/>
      </c>
      <c r="HP115" s="878">
        <f t="shared" si="492"/>
        <v>2</v>
      </c>
      <c r="HQ115" s="878" t="str">
        <f t="shared" si="493"/>
        <v/>
      </c>
      <c r="HR115" s="878" t="str">
        <f t="shared" si="494"/>
        <v/>
      </c>
      <c r="HS115" s="878" t="str">
        <f t="shared" si="495"/>
        <v/>
      </c>
      <c r="HT115" s="878" t="str">
        <f t="shared" si="496"/>
        <v/>
      </c>
      <c r="HU115" s="878" t="str">
        <f t="shared" si="497"/>
        <v/>
      </c>
      <c r="HV115" s="840">
        <f t="shared" si="498"/>
        <v>0.5</v>
      </c>
      <c r="HW115" s="876" t="str">
        <f t="shared" si="499"/>
        <v>客観指標</v>
      </c>
      <c r="HX115" s="863" t="str">
        <f t="shared" si="500"/>
        <v>上下水道サービスを支えている浄水場や管路などの上下水道施設は、普段市民の皆様に意識されにくく、その整備の成果がすぐに市民実感につながりにくいものであるため。</v>
      </c>
      <c r="HY115" s="877" t="str">
        <f>VLOOKUP(GJ115&amp;HM115&amp;HW115,プルダウン!$AC$2:$AD$71,2,FALSE)</f>
        <v>B</v>
      </c>
      <c r="HZ115" s="859" t="str">
        <f>VLOOKUP(HY115,プルダウン!$A$1:$B$6,2,FALSE)</f>
        <v>政策の目的がかなり達成されている</v>
      </c>
      <c r="IA115" s="860"/>
      <c r="IB115" s="859"/>
      <c r="IC115" s="889" t="str">
        <f>VLOOKUP($A115&amp;"-"&amp;IC$4,'04施策の客観指標'!$A$4:$AY$1029,COLUMN('04施策の客観指標'!$AW:$AW),FALSE)</f>
        <v>a</v>
      </c>
      <c r="ID115" s="878" t="str">
        <f>VLOOKUP($A115&amp;"-"&amp;ID$4,'04施策の客観指標'!$A$4:$AY$1029,COLUMN('04施策の客観指標'!$AW:$AW),FALSE)</f>
        <v>-</v>
      </c>
      <c r="IE115" s="878" t="str">
        <f>VLOOKUP($A115&amp;"-"&amp;IE$4,'04施策の客観指標'!$A$4:$AY$1029,COLUMN('04施策の客観指標'!$AW:$AW),FALSE)</f>
        <v>a</v>
      </c>
      <c r="IF115" s="878" t="str">
        <f>VLOOKUP($A115&amp;"-"&amp;IF$4,'04施策の客観指標'!$A$4:$AY$1029,COLUMN('04施策の客観指標'!$AW:$AW),FALSE)</f>
        <v>a</v>
      </c>
      <c r="IG115" s="878" t="str">
        <f>VLOOKUP($A115&amp;"-"&amp;IG$4,'04施策の客観指標'!$A$4:$AY$1029,COLUMN('04施策の客観指標'!$AW:$AW),FALSE)</f>
        <v>-</v>
      </c>
      <c r="IH115" s="878" t="str">
        <f>VLOOKUP($A115&amp;"-"&amp;IH$4,'04施策の客観指標'!$A$4:$AY$1029,COLUMN('04施策の客観指標'!$AW:$AW),FALSE)</f>
        <v>-</v>
      </c>
      <c r="II115" s="878" t="str">
        <f>VLOOKUP($A115&amp;"-"&amp;II$4,'04施策の客観指標'!$A$4:$AY$1029,COLUMN('04施策の客観指標'!$AW:$AW),FALSE)</f>
        <v>-</v>
      </c>
      <c r="IJ115" s="878" t="str">
        <f>VLOOKUP($A115&amp;"-"&amp;IJ$4,'04施策の客観指標'!$A$4:$AY$1029,COLUMN('04施策の客観指標'!$AW:$AW),FALSE)</f>
        <v>-</v>
      </c>
      <c r="IK115" s="878" t="str">
        <f>VLOOKUP($A115&amp;"-"&amp;IK$4,'04施策の客観指標'!$A$4:$AY$1029,COLUMN('04施策の客観指標'!$AW:$AW),FALSE)</f>
        <v>-</v>
      </c>
      <c r="IL115" s="879" t="str">
        <f t="shared" si="501"/>
        <v>a</v>
      </c>
      <c r="IM115" s="856">
        <f>IF(IC115="-","-",VLOOKUP($A115&amp;"-"&amp;IC$4,'04施策の客観指標'!$A$4:$AY$1029,COLUMN('04施策の客観指標'!$AY:$AY),FALSE))</f>
        <v>1</v>
      </c>
      <c r="IN115" s="856" t="str">
        <f>IF(ID115="-","-",VLOOKUP($A115&amp;"-"&amp;ID$4,'04施策の客観指標'!$A$4:$AY$1029,COLUMN('04施策の客観指標'!$AY:$AY),FALSE))</f>
        <v>-</v>
      </c>
      <c r="IO115" s="856">
        <f>IF(IE115="-","-",VLOOKUP($A115&amp;"-"&amp;IE$4,'04施策の客観指標'!$A$4:$AY$1029,COLUMN('04施策の客観指標'!$AY:$AY),FALSE))</f>
        <v>1</v>
      </c>
      <c r="IP115" s="856">
        <f>IF(IF115="-","-",VLOOKUP($A115&amp;"-"&amp;IF$4,'04施策の客観指標'!$A$4:$AY$1029,COLUMN('04施策の客観指標'!$AY:$AY),FALSE))</f>
        <v>1</v>
      </c>
      <c r="IQ115" s="856" t="str">
        <f>IF(IG115="-","-",VLOOKUP($A115&amp;"-"&amp;IG$4,'04施策の客観指標'!$A$4:$AY$1029,COLUMN('04施策の客観指標'!$AY:$AY),FALSE))</f>
        <v>-</v>
      </c>
      <c r="IR115" s="856" t="str">
        <f>IF(IH115="-","-",VLOOKUP($A115&amp;"-"&amp;IH$4,'04施策の客観指標'!$A$4:$AY$1029,COLUMN('04施策の客観指標'!$AY:$AY),FALSE))</f>
        <v>-</v>
      </c>
      <c r="IS115" s="856" t="str">
        <f>IF(II115="-","-",VLOOKUP($A115&amp;"-"&amp;II$4,'04施策の客観指標'!$A$4:$AY$1029,COLUMN('04施策の客観指標'!$AY:$AY),FALSE))</f>
        <v>-</v>
      </c>
      <c r="IT115" s="856" t="str">
        <f>IF(IJ115="-","-",VLOOKUP($A115&amp;"-"&amp;IJ$4,'04施策の客観指標'!$A$4:$AY$1029,COLUMN('04施策の客観指標'!$AY:$AY),FALSE))</f>
        <v>-</v>
      </c>
      <c r="IU115" s="856" t="str">
        <f>IF(IK115="-","-",VLOOKUP($A115&amp;"-"&amp;IK$4,'04施策の客観指標'!$A$4:$AY$1029,COLUMN('04施策の客観指標'!$AY:$AY),FALSE))</f>
        <v>-</v>
      </c>
      <c r="IV115" s="879">
        <f t="shared" si="502"/>
        <v>3</v>
      </c>
      <c r="IW115" s="877">
        <f t="shared" si="503"/>
        <v>4</v>
      </c>
      <c r="IX115" s="878" t="str">
        <f t="shared" si="504"/>
        <v/>
      </c>
      <c r="IY115" s="878">
        <f t="shared" si="505"/>
        <v>4</v>
      </c>
      <c r="IZ115" s="878">
        <f t="shared" si="506"/>
        <v>4</v>
      </c>
      <c r="JA115" s="878" t="str">
        <f t="shared" si="507"/>
        <v/>
      </c>
      <c r="JB115" s="878" t="str">
        <f t="shared" si="508"/>
        <v/>
      </c>
      <c r="JC115" s="878" t="str">
        <f t="shared" si="509"/>
        <v/>
      </c>
      <c r="JD115" s="878" t="str">
        <f t="shared" si="510"/>
        <v/>
      </c>
      <c r="JE115" s="878" t="str">
        <f t="shared" si="511"/>
        <v/>
      </c>
      <c r="JF115" s="855">
        <f t="shared" si="512"/>
        <v>1</v>
      </c>
      <c r="JG115" s="877" t="str">
        <f>IF($K115="○",VLOOKUP($C115&amp;"-"&amp;JG$4,'05市民生活実感調査'!$A$3:$BC$218,COLUMN('05市民生活実感調査'!$BC:$BC),FALSE),"-")</f>
        <v>-</v>
      </c>
      <c r="JH115" s="878" t="str">
        <f>IF($L115="○",VLOOKUP($C115&amp;"-"&amp;JH$4,'05市民生活実感調査'!$A$3:$BC$218,COLUMN('05市民生活実感調査'!$BC:$BC),FALSE),"-")</f>
        <v>-</v>
      </c>
      <c r="JI115" s="878" t="str">
        <f>IF($M115="○",VLOOKUP($C115&amp;"-"&amp;JI$4,'05市民生活実感調査'!$A$3:$BC$218,COLUMN('05市民生活実感調査'!$BC:$BC),FALSE),"-")</f>
        <v>c</v>
      </c>
      <c r="JJ115" s="878" t="str">
        <f>IF($N115="○",VLOOKUP($C115&amp;"-"&amp;JJ$4,'05市民生活実感調査'!$A$3:$BC$218,COLUMN('05市民生活実感調査'!$BC:$BC),FALSE),"-")</f>
        <v>-</v>
      </c>
      <c r="JK115" s="878" t="str">
        <f>IF($O115="○",VLOOKUP($C115&amp;"-"&amp;JK$4,'05市民生活実感調査'!$A$3:$BC$218,COLUMN('05市民生活実感調査'!$BC:$BC),FALSE),"-")</f>
        <v>-</v>
      </c>
      <c r="JL115" s="878" t="str">
        <f>IF($P115="○",VLOOKUP($C115&amp;"-"&amp;JL$4,'05市民生活実感調査'!$A$3:$BC$218,COLUMN('05市民生活実感調査'!$BC:$BC),FALSE),"-")</f>
        <v>-</v>
      </c>
      <c r="JM115" s="878" t="str">
        <f>IF($Q115="○",VLOOKUP($C115&amp;"-"&amp;JM$4,'05市民生活実感調査'!$A$3:$BC$218,COLUMN('05市民生活実感調査'!$BC:$BC),FALSE),"-")</f>
        <v>-</v>
      </c>
      <c r="JN115" s="878" t="str">
        <f>IF($R115="○",VLOOKUP($C115&amp;"-"&amp;JN$4,'05市民生活実感調査'!$A$3:$BC$218,COLUMN('05市民生活実感調査'!$BC:$BC),FALSE),"-")</f>
        <v>-</v>
      </c>
      <c r="JO115" s="879" t="str">
        <f t="shared" si="513"/>
        <v>c</v>
      </c>
      <c r="JP115" s="877" t="str">
        <f t="shared" si="514"/>
        <v/>
      </c>
      <c r="JQ115" s="878" t="str">
        <f t="shared" si="515"/>
        <v/>
      </c>
      <c r="JR115" s="878">
        <f t="shared" si="516"/>
        <v>2</v>
      </c>
      <c r="JS115" s="878" t="str">
        <f t="shared" si="517"/>
        <v/>
      </c>
      <c r="JT115" s="878" t="str">
        <f t="shared" si="518"/>
        <v/>
      </c>
      <c r="JU115" s="878" t="str">
        <f t="shared" si="519"/>
        <v/>
      </c>
      <c r="JV115" s="878" t="str">
        <f t="shared" si="520"/>
        <v/>
      </c>
      <c r="JW115" s="878" t="str">
        <f t="shared" si="521"/>
        <v/>
      </c>
      <c r="JX115" s="840">
        <f t="shared" si="522"/>
        <v>0.5</v>
      </c>
      <c r="JY115" s="876" t="str">
        <f t="shared" si="526"/>
        <v>客観指標</v>
      </c>
      <c r="JZ115" s="863" t="str">
        <f t="shared" si="523"/>
        <v>上下水道サービスを支えている浄水場や管路などの上下水道施設は、普段市民の皆様に意識されにくく、その整備の成果がすぐに市民実感につながりにくいものであるため。</v>
      </c>
      <c r="KA115" s="877" t="str">
        <f>VLOOKUP(IL115&amp;JO115&amp;JY115,プルダウン!$AC$2:$AD$71,2,FALSE)</f>
        <v>B</v>
      </c>
      <c r="KB115" s="859" t="str">
        <f>VLOOKUP(KA115,プルダウン!$A$1:$B$6,2,FALSE)</f>
        <v>政策の目的がかなり達成されている</v>
      </c>
      <c r="KC115" s="860"/>
      <c r="KD115" s="859"/>
      <c r="KE115" s="883" t="str">
        <f>VLOOKUP($A115&amp;"-"&amp;KE$4,'04施策の客観指標'!$A$4:$AY$1029,COLUMN('04施策の客観指標'!$AX:$AX),FALSE)</f>
        <v>a</v>
      </c>
      <c r="KF115" s="813" t="str">
        <f>VLOOKUP($A115&amp;"-"&amp;KF$4,'04施策の客観指標'!$A$4:$AY$1029,COLUMN('04施策の客観指標'!$AX:$AX),FALSE)</f>
        <v>-</v>
      </c>
      <c r="KG115" s="813" t="str">
        <f>VLOOKUP($A115&amp;"-"&amp;KG$4,'04施策の客観指標'!$A$4:$AY$1029,COLUMN('04施策の客観指標'!$AX:$AX),FALSE)</f>
        <v>a</v>
      </c>
      <c r="KH115" s="813" t="str">
        <f>VLOOKUP($A115&amp;"-"&amp;KH$4,'04施策の客観指標'!$A$4:$AY$1029,COLUMN('04施策の客観指標'!$AX:$AX),FALSE)</f>
        <v>a</v>
      </c>
      <c r="KI115" s="813" t="str">
        <f>VLOOKUP($A115&amp;"-"&amp;KI$4,'04施策の客観指標'!$A$4:$AY$1029,COLUMN('04施策の客観指標'!$AX:$AX),FALSE)</f>
        <v>-</v>
      </c>
      <c r="KJ115" s="813" t="str">
        <f>VLOOKUP($A115&amp;"-"&amp;KJ$4,'04施策の客観指標'!$A$4:$AY$1029,COLUMN('04施策の客観指標'!$AX:$AX),FALSE)</f>
        <v>-</v>
      </c>
      <c r="KK115" s="813" t="str">
        <f>VLOOKUP($A115&amp;"-"&amp;KK$4,'04施策の客観指標'!$A$4:$AY$1029,COLUMN('04施策の客観指標'!$AX:$AX),FALSE)</f>
        <v>-</v>
      </c>
      <c r="KL115" s="813" t="str">
        <f>VLOOKUP($A115&amp;"-"&amp;KL$4,'04施策の客観指標'!$A$4:$AY$1029,COLUMN('04施策の客観指標'!$AX:$AX),FALSE)</f>
        <v>-</v>
      </c>
      <c r="KM115" s="813" t="str">
        <f>VLOOKUP($A115&amp;"-"&amp;KM$4,'04施策の客観指標'!$A$4:$AY$1029,COLUMN('04施策の客観指標'!$AX:$AX),FALSE)</f>
        <v>-</v>
      </c>
      <c r="KN115" s="814" t="str">
        <f t="shared" si="381"/>
        <v>a</v>
      </c>
      <c r="KO115" s="423">
        <f>IF(KE115="-","-",VLOOKUP($A115&amp;"-"&amp;KE$4,'04施策の客観指標'!$A$4:$AY$1029,COLUMN('04施策の客観指標'!$AY:$AY),FALSE))</f>
        <v>1</v>
      </c>
      <c r="KP115" s="423" t="str">
        <f>IF(KF115="-","-",VLOOKUP($A115&amp;"-"&amp;KF$4,'04施策の客観指標'!$A$4:$AY$1029,COLUMN('04施策の客観指標'!$AY:$AY),FALSE))</f>
        <v>-</v>
      </c>
      <c r="KQ115" s="423">
        <f>IF(KG115="-","-",VLOOKUP($A115&amp;"-"&amp;KG$4,'04施策の客観指標'!$A$4:$AY$1029,COLUMN('04施策の客観指標'!$AY:$AY),FALSE))</f>
        <v>1</v>
      </c>
      <c r="KR115" s="423">
        <f>IF(KH115="-","-",VLOOKUP($A115&amp;"-"&amp;KH$4,'04施策の客観指標'!$A$4:$AY$1029,COLUMN('04施策の客観指標'!$AY:$AY),FALSE))</f>
        <v>1</v>
      </c>
      <c r="KS115" s="423" t="str">
        <f>IF(KI115="-","-",VLOOKUP($A115&amp;"-"&amp;KI$4,'04施策の客観指標'!$A$4:$AY$1029,COLUMN('04施策の客観指標'!$AY:$AY),FALSE))</f>
        <v>-</v>
      </c>
      <c r="KT115" s="423" t="str">
        <f>IF(KJ115="-","-",VLOOKUP($A115&amp;"-"&amp;KJ$4,'04施策の客観指標'!$A$4:$AY$1029,COLUMN('04施策の客観指標'!$AY:$AY),FALSE))</f>
        <v>-</v>
      </c>
      <c r="KU115" s="423" t="str">
        <f>IF(KK115="-","-",VLOOKUP($A115&amp;"-"&amp;KK$4,'04施策の客観指標'!$A$4:$AY$1029,COLUMN('04施策の客観指標'!$AY:$AY),FALSE))</f>
        <v>-</v>
      </c>
      <c r="KV115" s="423" t="str">
        <f>IF(KL115="-","-",VLOOKUP($A115&amp;"-"&amp;KL$4,'04施策の客観指標'!$A$4:$AY$1029,COLUMN('04施策の客観指標'!$AY:$AY),FALSE))</f>
        <v>-</v>
      </c>
      <c r="KW115" s="423" t="str">
        <f>IF(KM115="-","-",VLOOKUP($A115&amp;"-"&amp;KM$4,'04施策の客観指標'!$A$4:$AY$1029,COLUMN('04施策の客観指標'!$AY:$AY),FALSE))</f>
        <v>-</v>
      </c>
      <c r="KX115" s="234">
        <f t="shared" si="382"/>
        <v>3</v>
      </c>
      <c r="KY115" s="237">
        <f t="shared" si="383"/>
        <v>4</v>
      </c>
      <c r="KZ115" s="187" t="str">
        <f t="shared" si="384"/>
        <v/>
      </c>
      <c r="LA115" s="187">
        <f t="shared" si="385"/>
        <v>4</v>
      </c>
      <c r="LB115" s="187">
        <f t="shared" si="386"/>
        <v>4</v>
      </c>
      <c r="LC115" s="187" t="str">
        <f t="shared" si="387"/>
        <v/>
      </c>
      <c r="LD115" s="187" t="str">
        <f t="shared" si="388"/>
        <v/>
      </c>
      <c r="LE115" s="187" t="str">
        <f t="shared" si="389"/>
        <v/>
      </c>
      <c r="LF115" s="187" t="str">
        <f t="shared" si="390"/>
        <v/>
      </c>
      <c r="LG115" s="187" t="str">
        <f t="shared" si="391"/>
        <v/>
      </c>
      <c r="LH115" s="240">
        <f t="shared" si="392"/>
        <v>1</v>
      </c>
      <c r="LI115" s="820" t="str">
        <f>IF($K115="○",VLOOKUP($C115&amp;"-"&amp;LI$4,'05市民生活実感調査'!$A$3:$BM$218,COLUMN('05市民生活実感調査'!$BM:$BM),FALSE),"-")</f>
        <v>-</v>
      </c>
      <c r="LJ115" s="821" t="str">
        <f>IF($L115="○",VLOOKUP($C115&amp;"-"&amp;LJ$4,'05市民生活実感調査'!$A$3:$BM$218,COLUMN('05市民生活実感調査'!$BM:$BM),FALSE),"-")</f>
        <v>-</v>
      </c>
      <c r="LK115" s="821" t="str">
        <f>IF($M115="○",VLOOKUP($C115&amp;"-"&amp;LK$4,'05市民生活実感調査'!$A$3:$BM$218,COLUMN('05市民生活実感調査'!$BM:$BM),FALSE),"-")</f>
        <v>c</v>
      </c>
      <c r="LL115" s="821" t="str">
        <f>IF($N115="○",VLOOKUP($C115&amp;"-"&amp;LL$4,'05市民生活実感調査'!$A$3:$BM$218,COLUMN('05市民生活実感調査'!$BM:$BM),FALSE),"-")</f>
        <v>-</v>
      </c>
      <c r="LM115" s="821" t="str">
        <f>IF($O115="○",VLOOKUP($C115&amp;"-"&amp;LM$4,'05市民生活実感調査'!$A$3:$BM$218,COLUMN('05市民生活実感調査'!$BM:$BM),FALSE),"-")</f>
        <v>-</v>
      </c>
      <c r="LN115" s="821" t="str">
        <f>IF($P115="○",VLOOKUP($C115&amp;"-"&amp;LN$4,'05市民生活実感調査'!$A$3:$BM$218,COLUMN('05市民生活実感調査'!$BM:$BM),FALSE),"-")</f>
        <v>-</v>
      </c>
      <c r="LO115" s="821" t="str">
        <f>IF($Q115="○",VLOOKUP($C115&amp;"-"&amp;LO$4,'05市民生活実感調査'!$A$3:$BM$218,COLUMN('05市民生活実感調査'!$BM:$BM),FALSE),"-")</f>
        <v>-</v>
      </c>
      <c r="LP115" s="821" t="str">
        <f>IF($R115="○",VLOOKUP($C115&amp;"-"&amp;LP$4,'05市民生活実感調査'!$A$3:$BM$218,COLUMN('05市民生活実感調査'!$BM:$BM),FALSE),"-")</f>
        <v>-</v>
      </c>
      <c r="LQ115" s="822" t="str">
        <f t="shared" si="393"/>
        <v>c</v>
      </c>
      <c r="LR115" s="237" t="str">
        <f t="shared" si="394"/>
        <v/>
      </c>
      <c r="LS115" s="187" t="str">
        <f t="shared" si="395"/>
        <v/>
      </c>
      <c r="LT115" s="187">
        <f t="shared" si="396"/>
        <v>2</v>
      </c>
      <c r="LU115" s="187" t="str">
        <f t="shared" si="397"/>
        <v/>
      </c>
      <c r="LV115" s="187" t="str">
        <f t="shared" si="398"/>
        <v/>
      </c>
      <c r="LW115" s="187" t="str">
        <f t="shared" si="399"/>
        <v/>
      </c>
      <c r="LX115" s="187" t="str">
        <f t="shared" si="400"/>
        <v/>
      </c>
      <c r="LY115" s="187" t="str">
        <f t="shared" si="401"/>
        <v/>
      </c>
      <c r="LZ115" s="422">
        <f t="shared" si="402"/>
        <v>0.5</v>
      </c>
      <c r="MA115" s="103" t="str">
        <f t="shared" si="406"/>
        <v>客観指標</v>
      </c>
      <c r="MB115" s="104" t="str">
        <f t="shared" si="403"/>
        <v>上下水道サービスを支えている浄水場や管路などの上下水道施設は、普段市民の皆様に意識されにくく、その整備の成果がすぐに市民実感につながりにくいものであるため。</v>
      </c>
      <c r="MC115" s="823" t="str">
        <f>VLOOKUP(KN115&amp;LQ115&amp;MA115,プルダウン!$AC$2:$AD$71,2,FALSE)</f>
        <v>B</v>
      </c>
      <c r="MD115" s="824" t="str">
        <f>VLOOKUP(MC115,プルダウン!$A$1:$B$6,2,FALSE)</f>
        <v>政策の目的がかなり達成されている</v>
      </c>
      <c r="ME115" s="91"/>
      <c r="MF115" s="190"/>
    </row>
    <row r="116" spans="1:344" ht="135.75" customHeight="1">
      <c r="A116" s="231">
        <v>2705</v>
      </c>
      <c r="B116" s="104" t="s">
        <v>268</v>
      </c>
      <c r="C116" s="237">
        <f t="shared" si="407"/>
        <v>27</v>
      </c>
      <c r="D116" s="190" t="str">
        <f>IFERROR(VLOOKUP(C116,プルダウン!$L$2:$M$28,2,FALSE),"-")</f>
        <v>くらしの水</v>
      </c>
      <c r="E116" s="104"/>
      <c r="F116" s="91" t="s">
        <v>1420</v>
      </c>
      <c r="G116" s="117" t="s">
        <v>1628</v>
      </c>
      <c r="H116" s="91"/>
      <c r="I116" s="117"/>
      <c r="J116" s="104"/>
      <c r="K116" s="420" t="s">
        <v>83</v>
      </c>
      <c r="L116" s="421" t="s">
        <v>83</v>
      </c>
      <c r="M116" s="421" t="s">
        <v>383</v>
      </c>
      <c r="N116" s="421" t="s">
        <v>83</v>
      </c>
      <c r="O116" s="421" t="s">
        <v>83</v>
      </c>
      <c r="P116" s="421" t="s">
        <v>83</v>
      </c>
      <c r="Q116" s="421" t="s">
        <v>83</v>
      </c>
      <c r="R116" s="422" t="s">
        <v>83</v>
      </c>
      <c r="S116" s="877" t="str">
        <f>VLOOKUP($A116&amp;"-"&amp;S$4,'04施策の客観指標'!$A$4:$AY$1029,COLUMN('04施策の客観指標'!$AS:$AS),FALSE)</f>
        <v>a</v>
      </c>
      <c r="T116" s="878" t="str">
        <f>VLOOKUP($A116&amp;"-"&amp;T$4,'04施策の客観指標'!$A$4:$AY$1029,COLUMN('04施策の客観指標'!$AS:$AS),FALSE)</f>
        <v>-</v>
      </c>
      <c r="U116" s="878" t="str">
        <f>VLOOKUP($A116&amp;"-"&amp;U$4,'04施策の客観指標'!$A$4:$AY$1029,COLUMN('04施策の客観指標'!$AS:$AS),FALSE)</f>
        <v>-</v>
      </c>
      <c r="V116" s="878" t="str">
        <f>VLOOKUP($A116&amp;"-"&amp;V$4,'04施策の客観指標'!$A$4:$AY$1029,COLUMN('04施策の客観指標'!$AS:$AS),FALSE)</f>
        <v>-</v>
      </c>
      <c r="W116" s="878" t="str">
        <f>VLOOKUP($A116&amp;"-"&amp;W$4,'04施策の客観指標'!$A$4:$AY$1029,COLUMN('04施策の客観指標'!$AS:$AS),FALSE)</f>
        <v>-</v>
      </c>
      <c r="X116" s="878" t="str">
        <f>VLOOKUP($A116&amp;"-"&amp;X$4,'04施策の客観指標'!$A$4:$AY$1029,COLUMN('04施策の客観指標'!$AS:$AS),FALSE)</f>
        <v>-</v>
      </c>
      <c r="Y116" s="878" t="str">
        <f>VLOOKUP($A116&amp;"-"&amp;Y$4,'04施策の客観指標'!$A$4:$AY$1029,COLUMN('04施策の客観指標'!$AS:$AS),FALSE)</f>
        <v>-</v>
      </c>
      <c r="Z116" s="878" t="str">
        <f>VLOOKUP($A116&amp;"-"&amp;Z$4,'04施策の客観指標'!$A$4:$AY$1029,COLUMN('04施策の客観指標'!$AS:$AS),FALSE)</f>
        <v>-</v>
      </c>
      <c r="AA116" s="852" t="str">
        <f>VLOOKUP($A116&amp;"-"&amp;AA$4,'04施策の客観指標'!$A$4:$AY$1029,COLUMN('04施策の客観指標'!$AS:$AS),FALSE)</f>
        <v>-</v>
      </c>
      <c r="AB116" s="876" t="str">
        <f t="shared" si="408"/>
        <v>a</v>
      </c>
      <c r="AC116" s="856">
        <v>1</v>
      </c>
      <c r="AD116" s="878" t="s">
        <v>83</v>
      </c>
      <c r="AE116" s="878" t="s">
        <v>83</v>
      </c>
      <c r="AF116" s="878" t="s">
        <v>83</v>
      </c>
      <c r="AG116" s="878" t="s">
        <v>83</v>
      </c>
      <c r="AH116" s="878" t="s">
        <v>83</v>
      </c>
      <c r="AI116" s="878" t="s">
        <v>83</v>
      </c>
      <c r="AJ116" s="878" t="s">
        <v>83</v>
      </c>
      <c r="AK116" s="878" t="s">
        <v>83</v>
      </c>
      <c r="AL116" s="879">
        <f t="shared" si="409"/>
        <v>1</v>
      </c>
      <c r="AM116" s="877">
        <f t="shared" si="410"/>
        <v>4</v>
      </c>
      <c r="AN116" s="878" t="str">
        <f t="shared" si="411"/>
        <v/>
      </c>
      <c r="AO116" s="878" t="str">
        <f t="shared" si="412"/>
        <v/>
      </c>
      <c r="AP116" s="878" t="str">
        <f t="shared" si="413"/>
        <v/>
      </c>
      <c r="AQ116" s="878" t="str">
        <f t="shared" si="414"/>
        <v/>
      </c>
      <c r="AR116" s="878" t="str">
        <f t="shared" si="415"/>
        <v/>
      </c>
      <c r="AS116" s="878" t="str">
        <f t="shared" si="416"/>
        <v/>
      </c>
      <c r="AT116" s="878" t="str">
        <f t="shared" si="417"/>
        <v/>
      </c>
      <c r="AU116" s="852" t="str">
        <f t="shared" si="418"/>
        <v/>
      </c>
      <c r="AV116" s="855">
        <f t="shared" si="419"/>
        <v>1</v>
      </c>
      <c r="AW116" s="877" t="s">
        <v>83</v>
      </c>
      <c r="AX116" s="878" t="s">
        <v>83</v>
      </c>
      <c r="AY116" s="878" t="s">
        <v>55</v>
      </c>
      <c r="AZ116" s="878" t="s">
        <v>83</v>
      </c>
      <c r="BA116" s="878" t="s">
        <v>83</v>
      </c>
      <c r="BB116" s="878" t="s">
        <v>83</v>
      </c>
      <c r="BC116" s="878" t="s">
        <v>83</v>
      </c>
      <c r="BD116" s="878" t="s">
        <v>83</v>
      </c>
      <c r="BE116" s="879" t="str">
        <f t="shared" si="525"/>
        <v>b</v>
      </c>
      <c r="BF116" s="877" t="str">
        <f t="shared" si="421"/>
        <v/>
      </c>
      <c r="BG116" s="878" t="str">
        <f t="shared" si="422"/>
        <v/>
      </c>
      <c r="BH116" s="878">
        <f t="shared" si="423"/>
        <v>3</v>
      </c>
      <c r="BI116" s="878" t="str">
        <f t="shared" si="424"/>
        <v/>
      </c>
      <c r="BJ116" s="878" t="str">
        <f t="shared" si="425"/>
        <v/>
      </c>
      <c r="BK116" s="878" t="str">
        <f t="shared" si="426"/>
        <v/>
      </c>
      <c r="BL116" s="878" t="str">
        <f t="shared" si="427"/>
        <v/>
      </c>
      <c r="BM116" s="878" t="str">
        <f t="shared" si="428"/>
        <v/>
      </c>
      <c r="BN116" s="840">
        <f t="shared" si="429"/>
        <v>0.75</v>
      </c>
      <c r="BO116" s="880" t="s">
        <v>123</v>
      </c>
      <c r="BP116" s="863" t="s">
        <v>1956</v>
      </c>
      <c r="BQ116" s="877" t="s">
        <v>313</v>
      </c>
      <c r="BR116" s="887" t="s">
        <v>3628</v>
      </c>
      <c r="BS116" s="860"/>
      <c r="BT116" s="887"/>
      <c r="BU116" s="863" t="s">
        <v>1460</v>
      </c>
      <c r="BV116" s="891" t="s">
        <v>1764</v>
      </c>
      <c r="BW116" s="889" t="str">
        <f>VLOOKUP($A116&amp;"-"&amp;BW$4,'04施策の客観指標'!$A$4:$AY$1029,COLUMN('04施策の客観指標'!$AT:$AT),FALSE)</f>
        <v>b</v>
      </c>
      <c r="BX116" s="878" t="str">
        <f>VLOOKUP($A116&amp;"-"&amp;BX$4,'04施策の客観指標'!$A$4:$AY$1029,COLUMN('04施策の客観指標'!$AT:$AT),FALSE)</f>
        <v>-</v>
      </c>
      <c r="BY116" s="878" t="str">
        <f>VLOOKUP($A116&amp;"-"&amp;BY$4,'04施策の客観指標'!$A$4:$AY$1029,COLUMN('04施策の客観指標'!$AT:$AT),FALSE)</f>
        <v>-</v>
      </c>
      <c r="BZ116" s="878" t="str">
        <f>VLOOKUP($A116&amp;"-"&amp;BZ$4,'04施策の客観指標'!$A$4:$AY$1029,COLUMN('04施策の客観指標'!$AT:$AT),FALSE)</f>
        <v>-</v>
      </c>
      <c r="CA116" s="878" t="str">
        <f>VLOOKUP($A116&amp;"-"&amp;CA$4,'04施策の客観指標'!$A$4:$AY$1029,COLUMN('04施策の客観指標'!$AT:$AT),FALSE)</f>
        <v>-</v>
      </c>
      <c r="CB116" s="878" t="str">
        <f>VLOOKUP($A116&amp;"-"&amp;CB$4,'04施策の客観指標'!$A$4:$AY$1029,COLUMN('04施策の客観指標'!$AT:$AT),FALSE)</f>
        <v>-</v>
      </c>
      <c r="CC116" s="878" t="str">
        <f>VLOOKUP($A116&amp;"-"&amp;CC$4,'04施策の客観指標'!$A$4:$AY$1029,COLUMN('04施策の客観指標'!$AT:$AT),FALSE)</f>
        <v>-</v>
      </c>
      <c r="CD116" s="878" t="str">
        <f>VLOOKUP($A116&amp;"-"&amp;CD$4,'04施策の客観指標'!$A$4:$AY$1029,COLUMN('04施策の客観指標'!$AT:$AT),FALSE)</f>
        <v>-</v>
      </c>
      <c r="CE116" s="852" t="str">
        <f>VLOOKUP($A116&amp;"-"&amp;CE$4,'04施策の客観指標'!$A$4:$AY$1029,COLUMN('04施策の客観指標'!$AT:$AT),FALSE)</f>
        <v>-</v>
      </c>
      <c r="CF116" s="879" t="str">
        <f t="shared" si="430"/>
        <v>b</v>
      </c>
      <c r="CG116" s="856">
        <f>IF(BW116="-","-",VLOOKUP($A116&amp;"-"&amp;BW$4,'04施策の客観指標'!$A$4:$AY$1029,COLUMN('04施策の客観指標'!$AY:$AY),FALSE))</f>
        <v>1</v>
      </c>
      <c r="CH116" s="856" t="str">
        <f>IF(BX116="-","-",VLOOKUP($A116&amp;"-"&amp;BX$4,'04施策の客観指標'!$A$4:$AY$1029,COLUMN('04施策の客観指標'!$AY:$AY),FALSE))</f>
        <v>-</v>
      </c>
      <c r="CI116" s="856" t="str">
        <f>IF(BY116="-","-",VLOOKUP($A116&amp;"-"&amp;BY$4,'04施策の客観指標'!$A$4:$AY$1029,COLUMN('04施策の客観指標'!$AY:$AY),FALSE))</f>
        <v>-</v>
      </c>
      <c r="CJ116" s="856" t="str">
        <f>IF(BZ116="-","-",VLOOKUP($A116&amp;"-"&amp;BZ$4,'04施策の客観指標'!$A$4:$AY$1029,COLUMN('04施策の客観指標'!$AY:$AY),FALSE))</f>
        <v>-</v>
      </c>
      <c r="CK116" s="856" t="str">
        <f>IF(CA116="-","-",VLOOKUP($A116&amp;"-"&amp;CA$4,'04施策の客観指標'!$A$4:$AY$1029,COLUMN('04施策の客観指標'!$AY:$AY),FALSE))</f>
        <v>-</v>
      </c>
      <c r="CL116" s="856" t="str">
        <f>IF(CB116="-","-",VLOOKUP($A116&amp;"-"&amp;CB$4,'04施策の客観指標'!$A$4:$AY$1029,COLUMN('04施策の客観指標'!$AY:$AY),FALSE))</f>
        <v>-</v>
      </c>
      <c r="CM116" s="856" t="str">
        <f>IF(CC116="-","-",VLOOKUP($A116&amp;"-"&amp;CC$4,'04施策の客観指標'!$A$4:$AY$1029,COLUMN('04施策の客観指標'!$AY:$AY),FALSE))</f>
        <v>-</v>
      </c>
      <c r="CN116" s="856" t="str">
        <f>IF(CD116="-","-",VLOOKUP($A116&amp;"-"&amp;CD$4,'04施策の客観指標'!$A$4:$AY$1029,COLUMN('04施策の客観指標'!$AY:$AY),FALSE))</f>
        <v>-</v>
      </c>
      <c r="CO116" s="856" t="str">
        <f>IF(CE116="-","-",VLOOKUP($A116&amp;"-"&amp;CE$4,'04施策の客観指標'!$A$4:$AY$1029,COLUMN('04施策の客観指標'!$AY:$AY),FALSE))</f>
        <v>-</v>
      </c>
      <c r="CP116" s="879">
        <f t="shared" si="431"/>
        <v>1</v>
      </c>
      <c r="CQ116" s="877">
        <f t="shared" si="432"/>
        <v>3</v>
      </c>
      <c r="CR116" s="878" t="str">
        <f t="shared" si="433"/>
        <v/>
      </c>
      <c r="CS116" s="878" t="str">
        <f t="shared" si="434"/>
        <v/>
      </c>
      <c r="CT116" s="878" t="str">
        <f t="shared" si="435"/>
        <v/>
      </c>
      <c r="CU116" s="878" t="str">
        <f t="shared" si="436"/>
        <v/>
      </c>
      <c r="CV116" s="878" t="str">
        <f t="shared" si="437"/>
        <v/>
      </c>
      <c r="CW116" s="878" t="str">
        <f t="shared" si="438"/>
        <v/>
      </c>
      <c r="CX116" s="878" t="str">
        <f t="shared" si="439"/>
        <v/>
      </c>
      <c r="CY116" s="878" t="str">
        <f t="shared" si="440"/>
        <v/>
      </c>
      <c r="CZ116" s="855">
        <f t="shared" si="441"/>
        <v>0.75</v>
      </c>
      <c r="DA116" s="877" t="str">
        <f>IF($K116="○",VLOOKUP($C116&amp;"-"&amp;DA$4,'05市民生活実感調査'!$A$3:$BC$218,COLUMN('05市民生活実感調査'!$Y:$Y),FALSE),"-")</f>
        <v>-</v>
      </c>
      <c r="DB116" s="878" t="str">
        <f>IF($L116="○",VLOOKUP($C116&amp;"-"&amp;DB$4,'05市民生活実感調査'!$A$3:$BC$218,COLUMN('05市民生活実感調査'!$Y:$Y),FALSE),"-")</f>
        <v>-</v>
      </c>
      <c r="DC116" s="878" t="str">
        <f>IF($M116="○",VLOOKUP($C116&amp;"-"&amp;DC$4,'05市民生活実感調査'!$A$3:$BC$218,COLUMN('05市民生活実感調査'!$Y:$Y),FALSE),"-")</f>
        <v>c</v>
      </c>
      <c r="DD116" s="878" t="str">
        <f>IF($N116="○",VLOOKUP($C116&amp;"-"&amp;DD$4,'05市民生活実感調査'!$A$3:$BC$218,COLUMN('05市民生活実感調査'!$Y:$Y),FALSE),"-")</f>
        <v>-</v>
      </c>
      <c r="DE116" s="878" t="str">
        <f>IF($O116="○",VLOOKUP($C116&amp;"-"&amp;DE$4,'05市民生活実感調査'!$A$3:$BC$218,COLUMN('05市民生活実感調査'!$Y:$Y),FALSE),"-")</f>
        <v>-</v>
      </c>
      <c r="DF116" s="878" t="str">
        <f>IF($P116="○",VLOOKUP($C116&amp;"-"&amp;DF$4,'05市民生活実感調査'!$A$3:$BC$218,COLUMN('05市民生活実感調査'!$Y:$Y),FALSE),"-")</f>
        <v>-</v>
      </c>
      <c r="DG116" s="878" t="str">
        <f>IF($Q116="○",VLOOKUP($C116&amp;"-"&amp;DG$4,'05市民生活実感調査'!$A$3:$BC$218,COLUMN('05市民生活実感調査'!$Y:$Y),FALSE),"-")</f>
        <v>-</v>
      </c>
      <c r="DH116" s="878" t="str">
        <f>IF($R116="○",VLOOKUP($C116&amp;"-"&amp;DH$4,'05市民生活実感調査'!$A$3:$BC$218,COLUMN('05市民生活実感調査'!$Y:$Y),FALSE),"-")</f>
        <v>-</v>
      </c>
      <c r="DI116" s="879" t="str">
        <f t="shared" si="442"/>
        <v>c</v>
      </c>
      <c r="DJ116" s="877" t="str">
        <f t="shared" si="443"/>
        <v/>
      </c>
      <c r="DK116" s="878" t="str">
        <f t="shared" si="444"/>
        <v/>
      </c>
      <c r="DL116" s="878">
        <f t="shared" si="445"/>
        <v>2</v>
      </c>
      <c r="DM116" s="878" t="str">
        <f t="shared" si="446"/>
        <v/>
      </c>
      <c r="DN116" s="878" t="str">
        <f t="shared" si="524"/>
        <v/>
      </c>
      <c r="DO116" s="878" t="str">
        <f t="shared" si="447"/>
        <v/>
      </c>
      <c r="DP116" s="878" t="str">
        <f t="shared" si="448"/>
        <v/>
      </c>
      <c r="DQ116" s="878" t="str">
        <f t="shared" si="449"/>
        <v/>
      </c>
      <c r="DR116" s="840">
        <f t="shared" si="450"/>
        <v>0.5</v>
      </c>
      <c r="DS116" s="876" t="str">
        <f t="shared" si="451"/>
        <v>市民実感</v>
      </c>
      <c r="DT116" s="863" t="str">
        <f t="shared" si="452"/>
        <v>当該施策は、水に関する市民意識の高いまちを目指すものであるため、市民生活実感評価を重視する。</v>
      </c>
      <c r="DU116" s="877" t="str">
        <f>VLOOKUP(CF116&amp;DI116&amp;DS116,プルダウン!$AC$2:$AD$71,2,FALSE)</f>
        <v>C</v>
      </c>
      <c r="DV116" s="859" t="str">
        <f>VLOOKUP(DU116,プルダウン!$A$1:$B$6,2,FALSE)</f>
        <v>政策の目的がそこそこ達成されている</v>
      </c>
      <c r="DW116" s="860"/>
      <c r="DX116" s="859"/>
      <c r="DY116" s="889" t="str">
        <f>VLOOKUP($A116&amp;"-"&amp;DY$4,'04施策の客観指標'!$A$4:$AY$1029,COLUMN('04施策の客観指標'!$AU:$AU),FALSE)</f>
        <v>b</v>
      </c>
      <c r="DZ116" s="878" t="str">
        <f>VLOOKUP($A116&amp;"-"&amp;DZ$4,'04施策の客観指標'!$A$4:$AY$1029,COLUMN('04施策の客観指標'!$AU:$AU),FALSE)</f>
        <v>-</v>
      </c>
      <c r="EA116" s="878" t="str">
        <f>VLOOKUP($A116&amp;"-"&amp;EA$4,'04施策の客観指標'!$A$4:$AY$1029,COLUMN('04施策の客観指標'!$AU:$AU),FALSE)</f>
        <v>-</v>
      </c>
      <c r="EB116" s="878" t="str">
        <f>VLOOKUP($A116&amp;"-"&amp;EB$4,'04施策の客観指標'!$A$4:$AY$1029,COLUMN('04施策の客観指標'!$AU:$AU),FALSE)</f>
        <v>-</v>
      </c>
      <c r="EC116" s="878" t="str">
        <f>VLOOKUP($A116&amp;"-"&amp;EC$4,'04施策の客観指標'!$A$4:$AY$1029,COLUMN('04施策の客観指標'!$AU:$AU),FALSE)</f>
        <v>-</v>
      </c>
      <c r="ED116" s="878" t="str">
        <f>VLOOKUP($A116&amp;"-"&amp;ED$4,'04施策の客観指標'!$A$4:$AY$1029,COLUMN('04施策の客観指標'!$AU:$AU),FALSE)</f>
        <v>-</v>
      </c>
      <c r="EE116" s="878" t="str">
        <f>VLOOKUP($A116&amp;"-"&amp;EE$4,'04施策の客観指標'!$A$4:$AY$1029,COLUMN('04施策の客観指標'!$AU:$AU),FALSE)</f>
        <v>-</v>
      </c>
      <c r="EF116" s="878" t="str">
        <f>VLOOKUP($A116&amp;"-"&amp;EF$4,'04施策の客観指標'!$A$4:$AY$1029,COLUMN('04施策の客観指標'!$AU:$AU),FALSE)</f>
        <v>-</v>
      </c>
      <c r="EG116" s="878" t="str">
        <f>VLOOKUP($A116&amp;"-"&amp;EG$4,'04施策の客観指標'!$A$4:$AY$1029,COLUMN('04施策の客観指標'!$AU:$AU),FALSE)</f>
        <v>-</v>
      </c>
      <c r="EH116" s="879" t="str">
        <f t="shared" si="453"/>
        <v>b</v>
      </c>
      <c r="EI116" s="895">
        <f>IF(DY116="-","-",VLOOKUP($A116&amp;"-"&amp;DY$4,'04施策の客観指標'!$A$4:$AY$1029,COLUMN('04施策の客観指標'!$AY:$AY),FALSE))</f>
        <v>1</v>
      </c>
      <c r="EJ116" s="895" t="str">
        <f>IF(DZ116="-","-",VLOOKUP($A116&amp;"-"&amp;DZ$4,'04施策の客観指標'!$A$4:$AY$1029,COLUMN('04施策の客観指標'!$AY:$AY),FALSE))</f>
        <v>-</v>
      </c>
      <c r="EK116" s="895" t="str">
        <f>IF(EA116="-","-",VLOOKUP($A116&amp;"-"&amp;EA$4,'04施策の客観指標'!$A$4:$AY$1029,COLUMN('04施策の客観指標'!$AY:$AY),FALSE))</f>
        <v>-</v>
      </c>
      <c r="EL116" s="895" t="str">
        <f>IF(EB116="-","-",VLOOKUP($A116&amp;"-"&amp;EB$4,'04施策の客観指標'!$A$4:$AY$1029,COLUMN('04施策の客観指標'!$AY:$AY),FALSE))</f>
        <v>-</v>
      </c>
      <c r="EM116" s="895" t="str">
        <f>IF(EC116="-","-",VLOOKUP($A116&amp;"-"&amp;EC$4,'04施策の客観指標'!$A$4:$AY$1029,COLUMN('04施策の客観指標'!$AY:$AY),FALSE))</f>
        <v>-</v>
      </c>
      <c r="EN116" s="895" t="str">
        <f>IF(ED116="-","-",VLOOKUP($A116&amp;"-"&amp;ED$4,'04施策の客観指標'!$A$4:$AY$1029,COLUMN('04施策の客観指標'!$AY:$AY),FALSE))</f>
        <v>-</v>
      </c>
      <c r="EO116" s="895" t="str">
        <f>IF(EE116="-","-",VLOOKUP($A116&amp;"-"&amp;EE$4,'04施策の客観指標'!$A$4:$AY$1029,COLUMN('04施策の客観指標'!$AY:$AY),FALSE))</f>
        <v>-</v>
      </c>
      <c r="EP116" s="895" t="str">
        <f>IF(EF116="-","-",VLOOKUP($A116&amp;"-"&amp;EF$4,'04施策の客観指標'!$A$4:$AY$1029,COLUMN('04施策の客観指標'!$AY:$AY),FALSE))</f>
        <v>-</v>
      </c>
      <c r="EQ116" s="895" t="str">
        <f>IF(EG116="-","-",VLOOKUP($A116&amp;"-"&amp;EG$4,'04施策の客観指標'!$A$4:$AY$1029,COLUMN('04施策の客観指標'!$AY:$AY),FALSE))</f>
        <v>-</v>
      </c>
      <c r="ER116" s="879">
        <f t="shared" si="454"/>
        <v>1</v>
      </c>
      <c r="ES116" s="877">
        <f t="shared" si="455"/>
        <v>3</v>
      </c>
      <c r="ET116" s="878" t="str">
        <f t="shared" si="456"/>
        <v/>
      </c>
      <c r="EU116" s="878" t="str">
        <f t="shared" si="457"/>
        <v/>
      </c>
      <c r="EV116" s="878" t="str">
        <f t="shared" si="458"/>
        <v/>
      </c>
      <c r="EW116" s="878" t="str">
        <f t="shared" si="459"/>
        <v/>
      </c>
      <c r="EX116" s="878" t="str">
        <f t="shared" si="460"/>
        <v/>
      </c>
      <c r="EY116" s="878" t="str">
        <f t="shared" si="461"/>
        <v/>
      </c>
      <c r="EZ116" s="878" t="str">
        <f t="shared" si="462"/>
        <v/>
      </c>
      <c r="FA116" s="878" t="str">
        <f t="shared" si="463"/>
        <v/>
      </c>
      <c r="FB116" s="855">
        <f t="shared" si="464"/>
        <v>0.75</v>
      </c>
      <c r="FC116" s="877" t="str">
        <f>IF($K116="○",VLOOKUP($C116&amp;"-"&amp;FC$4,'05市民生活実感調査'!$A$3:$BC$218,COLUMN('05市民生活実感調査'!$AI:$AI),FALSE),"-")</f>
        <v>-</v>
      </c>
      <c r="FD116" s="878" t="str">
        <f>IF($L116="○",VLOOKUP($C116&amp;"-"&amp;FD$4,'05市民生活実感調査'!$A$3:$BC$218,COLUMN('05市民生活実感調査'!$AI:$AI),FALSE),"-")</f>
        <v>-</v>
      </c>
      <c r="FE116" s="878" t="str">
        <f>IF($M116="○",VLOOKUP($C116&amp;"-"&amp;FE$4,'05市民生活実感調査'!$A$3:$BC$218,COLUMN('05市民生活実感調査'!$AI:$AI),FALSE),"-")</f>
        <v>c</v>
      </c>
      <c r="FF116" s="878" t="str">
        <f>IF($N116="○",VLOOKUP($C116&amp;"-"&amp;FF$4,'05市民生活実感調査'!$A$3:$BC$218,COLUMN('05市民生活実感調査'!$AI:$AI),FALSE),"-")</f>
        <v>-</v>
      </c>
      <c r="FG116" s="878" t="str">
        <f>IF($O116="○",VLOOKUP($C116&amp;"-"&amp;FG$4,'05市民生活実感調査'!$A$3:$BC$218,COLUMN('05市民生活実感調査'!$AI:$AI),FALSE),"-")</f>
        <v>-</v>
      </c>
      <c r="FH116" s="878" t="str">
        <f>IF($P116="○",VLOOKUP($C116&amp;"-"&amp;FH$4,'05市民生活実感調査'!$A$3:$BC$218,COLUMN('05市民生活実感調査'!$AI:$AI),FALSE),"-")</f>
        <v>-</v>
      </c>
      <c r="FI116" s="878" t="str">
        <f>IF($Q116="○",VLOOKUP($C116&amp;"-"&amp;FI$4,'05市民生活実感調査'!$A$3:$BC$218,COLUMN('05市民生活実感調査'!$AI:$AI),FALSE),"-")</f>
        <v>-</v>
      </c>
      <c r="FJ116" s="878" t="str">
        <f>IF($R116="○",VLOOKUP($C116&amp;"-"&amp;FJ$4,'05市民生活実感調査'!$A$3:$BC$218,COLUMN('05市民生活実感調査'!$AI:$AI),FALSE),"-")</f>
        <v>-</v>
      </c>
      <c r="FK116" s="879" t="str">
        <f t="shared" si="465"/>
        <v>c</v>
      </c>
      <c r="FL116" s="877" t="str">
        <f t="shared" si="466"/>
        <v/>
      </c>
      <c r="FM116" s="878" t="str">
        <f t="shared" si="467"/>
        <v/>
      </c>
      <c r="FN116" s="878">
        <f t="shared" si="468"/>
        <v>2</v>
      </c>
      <c r="FO116" s="878" t="str">
        <f t="shared" si="469"/>
        <v/>
      </c>
      <c r="FP116" s="878" t="str">
        <f t="shared" si="470"/>
        <v/>
      </c>
      <c r="FQ116" s="878" t="str">
        <f t="shared" si="471"/>
        <v/>
      </c>
      <c r="FR116" s="878" t="str">
        <f t="shared" si="472"/>
        <v/>
      </c>
      <c r="FS116" s="878" t="str">
        <f t="shared" si="473"/>
        <v/>
      </c>
      <c r="FT116" s="840">
        <f t="shared" si="474"/>
        <v>0.5</v>
      </c>
      <c r="FU116" s="876" t="str">
        <f t="shared" si="475"/>
        <v>市民実感</v>
      </c>
      <c r="FV116" s="863" t="str">
        <f t="shared" si="476"/>
        <v>当該施策は、水に関する市民意識の高いまちを目指すものであるため、市民生活実感評価を重視する。</v>
      </c>
      <c r="FW116" s="877" t="str">
        <f>VLOOKUP(EH116&amp;FK116&amp;FU116,プルダウン!$AC$2:$AD$71,2,FALSE)</f>
        <v>C</v>
      </c>
      <c r="FX116" s="859" t="str">
        <f>VLOOKUP(FW116,プルダウン!$A$1:$B$6,2,FALSE)</f>
        <v>政策の目的がそこそこ達成されている</v>
      </c>
      <c r="FY116" s="860"/>
      <c r="FZ116" s="859"/>
      <c r="GA116" s="889" t="str">
        <f>VLOOKUP($A116&amp;"-"&amp;GA$4,'04施策の客観指標'!$A$4:$AY$1029,COLUMN('04施策の客観指標'!$AV:$AV),FALSE)</f>
        <v>b</v>
      </c>
      <c r="GB116" s="878" t="str">
        <f>VLOOKUP($A116&amp;"-"&amp;GB$4,'04施策の客観指標'!$A$4:$AY$1029,COLUMN('04施策の客観指標'!$AV:$AV),FALSE)</f>
        <v>-</v>
      </c>
      <c r="GC116" s="878" t="str">
        <f>VLOOKUP($A116&amp;"-"&amp;GC$4,'04施策の客観指標'!$A$4:$AY$1029,COLUMN('04施策の客観指標'!$AV:$AV),FALSE)</f>
        <v>-</v>
      </c>
      <c r="GD116" s="878" t="str">
        <f>VLOOKUP($A116&amp;"-"&amp;GD$4,'04施策の客観指標'!$A$4:$AY$1029,COLUMN('04施策の客観指標'!$AV:$AV),FALSE)</f>
        <v>-</v>
      </c>
      <c r="GE116" s="878" t="str">
        <f>VLOOKUP($A116&amp;"-"&amp;GE$4,'04施策の客観指標'!$A$4:$AY$1029,COLUMN('04施策の客観指標'!$AV:$AV),FALSE)</f>
        <v>-</v>
      </c>
      <c r="GF116" s="878" t="str">
        <f>VLOOKUP($A116&amp;"-"&amp;GF$4,'04施策の客観指標'!$A$4:$AY$1029,COLUMN('04施策の客観指標'!$AV:$AV),FALSE)</f>
        <v>-</v>
      </c>
      <c r="GG116" s="878" t="str">
        <f>VLOOKUP($A116&amp;"-"&amp;GG$4,'04施策の客観指標'!$A$4:$AY$1029,COLUMN('04施策の客観指標'!$AV:$AV),FALSE)</f>
        <v>-</v>
      </c>
      <c r="GH116" s="878" t="str">
        <f>VLOOKUP($A116&amp;"-"&amp;GH$4,'04施策の客観指標'!$A$4:$AY$1029,COLUMN('04施策の客観指標'!$AV:$AV),FALSE)</f>
        <v>-</v>
      </c>
      <c r="GI116" s="878" t="str">
        <f>VLOOKUP($A116&amp;"-"&amp;GI$4,'04施策の客観指標'!$A$4:$AY$1029,COLUMN('04施策の客観指標'!$AV:$AV),FALSE)</f>
        <v>-</v>
      </c>
      <c r="GJ116" s="879" t="str">
        <f t="shared" si="477"/>
        <v>b</v>
      </c>
      <c r="GK116" s="856">
        <f>IF(GA116="-","-",VLOOKUP($A116&amp;"-"&amp;GA$4,'04施策の客観指標'!$A$4:$AY$1029,COLUMN('04施策の客観指標'!$AY:$AY),FALSE))</f>
        <v>1</v>
      </c>
      <c r="GL116" s="856" t="str">
        <f>IF(GB116="-","-",VLOOKUP($A116&amp;"-"&amp;GB$4,'04施策の客観指標'!$A$4:$AY$1029,COLUMN('04施策の客観指標'!$AY:$AY),FALSE))</f>
        <v>-</v>
      </c>
      <c r="GM116" s="856" t="str">
        <f>IF(GC116="-","-",VLOOKUP($A116&amp;"-"&amp;GC$4,'04施策の客観指標'!$A$4:$AY$1029,COLUMN('04施策の客観指標'!$AY:$AY),FALSE))</f>
        <v>-</v>
      </c>
      <c r="GN116" s="856" t="str">
        <f>IF(GD116="-","-",VLOOKUP($A116&amp;"-"&amp;GD$4,'04施策の客観指標'!$A$4:$AY$1029,COLUMN('04施策の客観指標'!$AY:$AY),FALSE))</f>
        <v>-</v>
      </c>
      <c r="GO116" s="856" t="str">
        <f>IF(GE116="-","-",VLOOKUP($A116&amp;"-"&amp;GE$4,'04施策の客観指標'!$A$4:$AY$1029,COLUMN('04施策の客観指標'!$AY:$AY),FALSE))</f>
        <v>-</v>
      </c>
      <c r="GP116" s="856" t="str">
        <f>IF(GF116="-","-",VLOOKUP($A116&amp;"-"&amp;GF$4,'04施策の客観指標'!$A$4:$AY$1029,COLUMN('04施策の客観指標'!$AY:$AY),FALSE))</f>
        <v>-</v>
      </c>
      <c r="GQ116" s="856" t="str">
        <f>IF(GG116="-","-",VLOOKUP($A116&amp;"-"&amp;GG$4,'04施策の客観指標'!$A$4:$AY$1029,COLUMN('04施策の客観指標'!$AY:$AY),FALSE))</f>
        <v>-</v>
      </c>
      <c r="GR116" s="856" t="str">
        <f>IF(GH116="-","-",VLOOKUP($A116&amp;"-"&amp;GH$4,'04施策の客観指標'!$A$4:$AY$1029,COLUMN('04施策の客観指標'!$AY:$AY),FALSE))</f>
        <v>-</v>
      </c>
      <c r="GS116" s="856" t="str">
        <f>IF(GI116="-","-",VLOOKUP($A116&amp;"-"&amp;GI$4,'04施策の客観指標'!$A$4:$AY$1029,COLUMN('04施策の客観指標'!$AY:$AY),FALSE))</f>
        <v>-</v>
      </c>
      <c r="GT116" s="879">
        <f t="shared" si="478"/>
        <v>1</v>
      </c>
      <c r="GU116" s="877">
        <f t="shared" si="479"/>
        <v>3</v>
      </c>
      <c r="GV116" s="878" t="str">
        <f t="shared" si="480"/>
        <v/>
      </c>
      <c r="GW116" s="878" t="str">
        <f t="shared" si="481"/>
        <v/>
      </c>
      <c r="GX116" s="878" t="str">
        <f t="shared" si="482"/>
        <v/>
      </c>
      <c r="GY116" s="878" t="str">
        <f t="shared" si="483"/>
        <v/>
      </c>
      <c r="GZ116" s="878" t="str">
        <f t="shared" si="484"/>
        <v/>
      </c>
      <c r="HA116" s="878" t="str">
        <f t="shared" si="485"/>
        <v/>
      </c>
      <c r="HB116" s="878" t="str">
        <f t="shared" si="486"/>
        <v/>
      </c>
      <c r="HC116" s="878" t="str">
        <f t="shared" si="487"/>
        <v/>
      </c>
      <c r="HD116" s="855">
        <f t="shared" si="488"/>
        <v>0.75</v>
      </c>
      <c r="HE116" s="877" t="str">
        <f>IF($K116="○",VLOOKUP($C116&amp;"-"&amp;HE$4,'05市民生活実感調査'!$A$3:$BC$218,COLUMN('05市民生活実感調査'!$AS:$AS),FALSE),"-")</f>
        <v>-</v>
      </c>
      <c r="HF116" s="878" t="str">
        <f>IF($L116="○",VLOOKUP($C116&amp;"-"&amp;HF$4,'05市民生活実感調査'!$A$3:$BC$218,COLUMN('05市民生活実感調査'!$AS:$AS),FALSE),"-")</f>
        <v>-</v>
      </c>
      <c r="HG116" s="878" t="str">
        <f>IF($M116="○",VLOOKUP($C116&amp;"-"&amp;HG$4,'05市民生活実感調査'!$A$3:$BC$218,COLUMN('05市民生活実感調査'!$AS:$AS),FALSE),"-")</f>
        <v>c</v>
      </c>
      <c r="HH116" s="878" t="str">
        <f>IF($N116="○",VLOOKUP($C116&amp;"-"&amp;HH$4,'05市民生活実感調査'!$A$3:$BC$218,COLUMN('05市民生活実感調査'!$AS:$AS),FALSE),"-")</f>
        <v>-</v>
      </c>
      <c r="HI116" s="878" t="str">
        <f>IF($O116="○",VLOOKUP($C116&amp;"-"&amp;HI$4,'05市民生活実感調査'!$A$3:$BC$218,COLUMN('05市民生活実感調査'!$AS:$AS),FALSE),"-")</f>
        <v>-</v>
      </c>
      <c r="HJ116" s="878" t="str">
        <f>IF($P116="○",VLOOKUP($C116&amp;"-"&amp;HJ$4,'05市民生活実感調査'!$A$3:$BC$218,COLUMN('05市民生活実感調査'!$AS:$AS),FALSE),"-")</f>
        <v>-</v>
      </c>
      <c r="HK116" s="878" t="str">
        <f>IF($Q116="○",VLOOKUP($C116&amp;"-"&amp;HK$4,'05市民生活実感調査'!$A$3:$BC$218,COLUMN('05市民生活実感調査'!$AS:$AS),FALSE),"-")</f>
        <v>-</v>
      </c>
      <c r="HL116" s="878" t="str">
        <f>IF($R116="○",VLOOKUP($C116&amp;"-"&amp;HL$4,'05市民生活実感調査'!$A$3:$BC$218,COLUMN('05市民生活実感調査'!$AS:$AS),FALSE),"-")</f>
        <v>-</v>
      </c>
      <c r="HM116" s="879" t="str">
        <f t="shared" si="489"/>
        <v>c</v>
      </c>
      <c r="HN116" s="877" t="str">
        <f t="shared" si="490"/>
        <v/>
      </c>
      <c r="HO116" s="878" t="str">
        <f t="shared" si="491"/>
        <v/>
      </c>
      <c r="HP116" s="878">
        <f t="shared" si="492"/>
        <v>2</v>
      </c>
      <c r="HQ116" s="878" t="str">
        <f t="shared" si="493"/>
        <v/>
      </c>
      <c r="HR116" s="878" t="str">
        <f t="shared" si="494"/>
        <v/>
      </c>
      <c r="HS116" s="878" t="str">
        <f t="shared" si="495"/>
        <v/>
      </c>
      <c r="HT116" s="878" t="str">
        <f t="shared" si="496"/>
        <v/>
      </c>
      <c r="HU116" s="878" t="str">
        <f t="shared" si="497"/>
        <v/>
      </c>
      <c r="HV116" s="840">
        <f t="shared" si="498"/>
        <v>0.5</v>
      </c>
      <c r="HW116" s="876" t="str">
        <f t="shared" si="499"/>
        <v>市民実感</v>
      </c>
      <c r="HX116" s="863" t="str">
        <f t="shared" si="500"/>
        <v>当該施策は、水に関する市民意識の高いまちを目指すものであるため、市民生活実感評価を重視する。</v>
      </c>
      <c r="HY116" s="877" t="str">
        <f>VLOOKUP(GJ116&amp;HM116&amp;HW116,プルダウン!$AC$2:$AD$71,2,FALSE)</f>
        <v>C</v>
      </c>
      <c r="HZ116" s="859" t="str">
        <f>VLOOKUP(HY116,プルダウン!$A$1:$B$6,2,FALSE)</f>
        <v>政策の目的がそこそこ達成されている</v>
      </c>
      <c r="IA116" s="860"/>
      <c r="IB116" s="859"/>
      <c r="IC116" s="889" t="str">
        <f>VLOOKUP($A116&amp;"-"&amp;IC$4,'04施策の客観指標'!$A$4:$AY$1029,COLUMN('04施策の客観指標'!$AW:$AW),FALSE)</f>
        <v>a</v>
      </c>
      <c r="ID116" s="878" t="str">
        <f>VLOOKUP($A116&amp;"-"&amp;ID$4,'04施策の客観指標'!$A$4:$AY$1029,COLUMN('04施策の客観指標'!$AW:$AW),FALSE)</f>
        <v>-</v>
      </c>
      <c r="IE116" s="878" t="str">
        <f>VLOOKUP($A116&amp;"-"&amp;IE$4,'04施策の客観指標'!$A$4:$AY$1029,COLUMN('04施策の客観指標'!$AW:$AW),FALSE)</f>
        <v>-</v>
      </c>
      <c r="IF116" s="878" t="str">
        <f>VLOOKUP($A116&amp;"-"&amp;IF$4,'04施策の客観指標'!$A$4:$AY$1029,COLUMN('04施策の客観指標'!$AW:$AW),FALSE)</f>
        <v>-</v>
      </c>
      <c r="IG116" s="878" t="str">
        <f>VLOOKUP($A116&amp;"-"&amp;IG$4,'04施策の客観指標'!$A$4:$AY$1029,COLUMN('04施策の客観指標'!$AW:$AW),FALSE)</f>
        <v>-</v>
      </c>
      <c r="IH116" s="878" t="str">
        <f>VLOOKUP($A116&amp;"-"&amp;IH$4,'04施策の客観指標'!$A$4:$AY$1029,COLUMN('04施策の客観指標'!$AW:$AW),FALSE)</f>
        <v>-</v>
      </c>
      <c r="II116" s="878" t="str">
        <f>VLOOKUP($A116&amp;"-"&amp;II$4,'04施策の客観指標'!$A$4:$AY$1029,COLUMN('04施策の客観指標'!$AW:$AW),FALSE)</f>
        <v>-</v>
      </c>
      <c r="IJ116" s="878" t="str">
        <f>VLOOKUP($A116&amp;"-"&amp;IJ$4,'04施策の客観指標'!$A$4:$AY$1029,COLUMN('04施策の客観指標'!$AW:$AW),FALSE)</f>
        <v>-</v>
      </c>
      <c r="IK116" s="878" t="str">
        <f>VLOOKUP($A116&amp;"-"&amp;IK$4,'04施策の客観指標'!$A$4:$AY$1029,COLUMN('04施策の客観指標'!$AW:$AW),FALSE)</f>
        <v>-</v>
      </c>
      <c r="IL116" s="879" t="str">
        <f t="shared" si="501"/>
        <v>a</v>
      </c>
      <c r="IM116" s="856">
        <f>IF(IC116="-","-",VLOOKUP($A116&amp;"-"&amp;IC$4,'04施策の客観指標'!$A$4:$AY$1029,COLUMN('04施策の客観指標'!$AY:$AY),FALSE))</f>
        <v>1</v>
      </c>
      <c r="IN116" s="856" t="str">
        <f>IF(ID116="-","-",VLOOKUP($A116&amp;"-"&amp;ID$4,'04施策の客観指標'!$A$4:$AY$1029,COLUMN('04施策の客観指標'!$AY:$AY),FALSE))</f>
        <v>-</v>
      </c>
      <c r="IO116" s="856" t="str">
        <f>IF(IE116="-","-",VLOOKUP($A116&amp;"-"&amp;IE$4,'04施策の客観指標'!$A$4:$AY$1029,COLUMN('04施策の客観指標'!$AY:$AY),FALSE))</f>
        <v>-</v>
      </c>
      <c r="IP116" s="856" t="str">
        <f>IF(IF116="-","-",VLOOKUP($A116&amp;"-"&amp;IF$4,'04施策の客観指標'!$A$4:$AY$1029,COLUMN('04施策の客観指標'!$AY:$AY),FALSE))</f>
        <v>-</v>
      </c>
      <c r="IQ116" s="856" t="str">
        <f>IF(IG116="-","-",VLOOKUP($A116&amp;"-"&amp;IG$4,'04施策の客観指標'!$A$4:$AY$1029,COLUMN('04施策の客観指標'!$AY:$AY),FALSE))</f>
        <v>-</v>
      </c>
      <c r="IR116" s="856" t="str">
        <f>IF(IH116="-","-",VLOOKUP($A116&amp;"-"&amp;IH$4,'04施策の客観指標'!$A$4:$AY$1029,COLUMN('04施策の客観指標'!$AY:$AY),FALSE))</f>
        <v>-</v>
      </c>
      <c r="IS116" s="856" t="str">
        <f>IF(II116="-","-",VLOOKUP($A116&amp;"-"&amp;II$4,'04施策の客観指標'!$A$4:$AY$1029,COLUMN('04施策の客観指標'!$AY:$AY),FALSE))</f>
        <v>-</v>
      </c>
      <c r="IT116" s="856" t="str">
        <f>IF(IJ116="-","-",VLOOKUP($A116&amp;"-"&amp;IJ$4,'04施策の客観指標'!$A$4:$AY$1029,COLUMN('04施策の客観指標'!$AY:$AY),FALSE))</f>
        <v>-</v>
      </c>
      <c r="IU116" s="856" t="str">
        <f>IF(IK116="-","-",VLOOKUP($A116&amp;"-"&amp;IK$4,'04施策の客観指標'!$A$4:$AY$1029,COLUMN('04施策の客観指標'!$AY:$AY),FALSE))</f>
        <v>-</v>
      </c>
      <c r="IV116" s="879">
        <f t="shared" si="502"/>
        <v>1</v>
      </c>
      <c r="IW116" s="877">
        <f t="shared" si="503"/>
        <v>4</v>
      </c>
      <c r="IX116" s="878" t="str">
        <f t="shared" si="504"/>
        <v/>
      </c>
      <c r="IY116" s="878" t="str">
        <f t="shared" si="505"/>
        <v/>
      </c>
      <c r="IZ116" s="878" t="str">
        <f t="shared" si="506"/>
        <v/>
      </c>
      <c r="JA116" s="878" t="str">
        <f t="shared" si="507"/>
        <v/>
      </c>
      <c r="JB116" s="878" t="str">
        <f t="shared" si="508"/>
        <v/>
      </c>
      <c r="JC116" s="878" t="str">
        <f t="shared" si="509"/>
        <v/>
      </c>
      <c r="JD116" s="878" t="str">
        <f t="shared" si="510"/>
        <v/>
      </c>
      <c r="JE116" s="878" t="str">
        <f t="shared" si="511"/>
        <v/>
      </c>
      <c r="JF116" s="855">
        <f t="shared" si="512"/>
        <v>1</v>
      </c>
      <c r="JG116" s="877" t="str">
        <f>IF($K116="○",VLOOKUP($C116&amp;"-"&amp;JG$4,'05市民生活実感調査'!$A$3:$BC$218,COLUMN('05市民生活実感調査'!$BC:$BC),FALSE),"-")</f>
        <v>-</v>
      </c>
      <c r="JH116" s="878" t="str">
        <f>IF($L116="○",VLOOKUP($C116&amp;"-"&amp;JH$4,'05市民生活実感調査'!$A$3:$BC$218,COLUMN('05市民生活実感調査'!$BC:$BC),FALSE),"-")</f>
        <v>-</v>
      </c>
      <c r="JI116" s="878" t="str">
        <f>IF($M116="○",VLOOKUP($C116&amp;"-"&amp;JI$4,'05市民生活実感調査'!$A$3:$BC$218,COLUMN('05市民生活実感調査'!$BC:$BC),FALSE),"-")</f>
        <v>c</v>
      </c>
      <c r="JJ116" s="878" t="str">
        <f>IF($N116="○",VLOOKUP($C116&amp;"-"&amp;JJ$4,'05市民生活実感調査'!$A$3:$BC$218,COLUMN('05市民生活実感調査'!$BC:$BC),FALSE),"-")</f>
        <v>-</v>
      </c>
      <c r="JK116" s="878" t="str">
        <f>IF($O116="○",VLOOKUP($C116&amp;"-"&amp;JK$4,'05市民生活実感調査'!$A$3:$BC$218,COLUMN('05市民生活実感調査'!$BC:$BC),FALSE),"-")</f>
        <v>-</v>
      </c>
      <c r="JL116" s="878" t="str">
        <f>IF($P116="○",VLOOKUP($C116&amp;"-"&amp;JL$4,'05市民生活実感調査'!$A$3:$BC$218,COLUMN('05市民生活実感調査'!$BC:$BC),FALSE),"-")</f>
        <v>-</v>
      </c>
      <c r="JM116" s="878" t="str">
        <f>IF($Q116="○",VLOOKUP($C116&amp;"-"&amp;JM$4,'05市民生活実感調査'!$A$3:$BC$218,COLUMN('05市民生活実感調査'!$BC:$BC),FALSE),"-")</f>
        <v>-</v>
      </c>
      <c r="JN116" s="878" t="str">
        <f>IF($R116="○",VLOOKUP($C116&amp;"-"&amp;JN$4,'05市民生活実感調査'!$A$3:$BC$218,COLUMN('05市民生活実感調査'!$BC:$BC),FALSE),"-")</f>
        <v>-</v>
      </c>
      <c r="JO116" s="879" t="str">
        <f t="shared" si="513"/>
        <v>c</v>
      </c>
      <c r="JP116" s="877" t="str">
        <f t="shared" si="514"/>
        <v/>
      </c>
      <c r="JQ116" s="878" t="str">
        <f t="shared" si="515"/>
        <v/>
      </c>
      <c r="JR116" s="878">
        <f t="shared" si="516"/>
        <v>2</v>
      </c>
      <c r="JS116" s="878" t="str">
        <f t="shared" si="517"/>
        <v/>
      </c>
      <c r="JT116" s="878" t="str">
        <f t="shared" si="518"/>
        <v/>
      </c>
      <c r="JU116" s="878" t="str">
        <f t="shared" si="519"/>
        <v/>
      </c>
      <c r="JV116" s="878" t="str">
        <f t="shared" si="520"/>
        <v/>
      </c>
      <c r="JW116" s="878" t="str">
        <f t="shared" si="521"/>
        <v/>
      </c>
      <c r="JX116" s="840">
        <f t="shared" si="522"/>
        <v>0.5</v>
      </c>
      <c r="JY116" s="876" t="str">
        <f t="shared" si="526"/>
        <v>市民実感</v>
      </c>
      <c r="JZ116" s="863" t="str">
        <f t="shared" si="523"/>
        <v>当該施策は、水に関する市民意識の高いまちを目指すものであるため、市民生活実感評価を重視する。</v>
      </c>
      <c r="KA116" s="877" t="str">
        <f>VLOOKUP(IL116&amp;JO116&amp;JY116,プルダウン!$AC$2:$AD$71,2,FALSE)</f>
        <v>B</v>
      </c>
      <c r="KB116" s="859" t="str">
        <f>VLOOKUP(KA116,プルダウン!$A$1:$B$6,2,FALSE)</f>
        <v>政策の目的がかなり達成されている</v>
      </c>
      <c r="KC116" s="860"/>
      <c r="KD116" s="859"/>
      <c r="KE116" s="883" t="str">
        <f>VLOOKUP($A116&amp;"-"&amp;KE$4,'04施策の客観指標'!$A$4:$AY$1029,COLUMN('04施策の客観指標'!$AX:$AX),FALSE)</f>
        <v>a</v>
      </c>
      <c r="KF116" s="813" t="str">
        <f>VLOOKUP($A116&amp;"-"&amp;KF$4,'04施策の客観指標'!$A$4:$AY$1029,COLUMN('04施策の客観指標'!$AX:$AX),FALSE)</f>
        <v>-</v>
      </c>
      <c r="KG116" s="813" t="str">
        <f>VLOOKUP($A116&amp;"-"&amp;KG$4,'04施策の客観指標'!$A$4:$AY$1029,COLUMN('04施策の客観指標'!$AX:$AX),FALSE)</f>
        <v>-</v>
      </c>
      <c r="KH116" s="813" t="str">
        <f>VLOOKUP($A116&amp;"-"&amp;KH$4,'04施策の客観指標'!$A$4:$AY$1029,COLUMN('04施策の客観指標'!$AX:$AX),FALSE)</f>
        <v>-</v>
      </c>
      <c r="KI116" s="813" t="str">
        <f>VLOOKUP($A116&amp;"-"&amp;KI$4,'04施策の客観指標'!$A$4:$AY$1029,COLUMN('04施策の客観指標'!$AX:$AX),FALSE)</f>
        <v>-</v>
      </c>
      <c r="KJ116" s="813" t="str">
        <f>VLOOKUP($A116&amp;"-"&amp;KJ$4,'04施策の客観指標'!$A$4:$AY$1029,COLUMN('04施策の客観指標'!$AX:$AX),FALSE)</f>
        <v>-</v>
      </c>
      <c r="KK116" s="813" t="str">
        <f>VLOOKUP($A116&amp;"-"&amp;KK$4,'04施策の客観指標'!$A$4:$AY$1029,COLUMN('04施策の客観指標'!$AX:$AX),FALSE)</f>
        <v>-</v>
      </c>
      <c r="KL116" s="813" t="str">
        <f>VLOOKUP($A116&amp;"-"&amp;KL$4,'04施策の客観指標'!$A$4:$AY$1029,COLUMN('04施策の客観指標'!$AX:$AX),FALSE)</f>
        <v>-</v>
      </c>
      <c r="KM116" s="813" t="str">
        <f>VLOOKUP($A116&amp;"-"&amp;KM$4,'04施策の客観指標'!$A$4:$AY$1029,COLUMN('04施策の客観指標'!$AX:$AX),FALSE)</f>
        <v>-</v>
      </c>
      <c r="KN116" s="814" t="str">
        <f t="shared" si="381"/>
        <v>a</v>
      </c>
      <c r="KO116" s="423">
        <f>IF(KE116="-","-",VLOOKUP($A116&amp;"-"&amp;KE$4,'04施策の客観指標'!$A$4:$AY$1029,COLUMN('04施策の客観指標'!$AY:$AY),FALSE))</f>
        <v>1</v>
      </c>
      <c r="KP116" s="423" t="str">
        <f>IF(KF116="-","-",VLOOKUP($A116&amp;"-"&amp;KF$4,'04施策の客観指標'!$A$4:$AY$1029,COLUMN('04施策の客観指標'!$AY:$AY),FALSE))</f>
        <v>-</v>
      </c>
      <c r="KQ116" s="423" t="str">
        <f>IF(KG116="-","-",VLOOKUP($A116&amp;"-"&amp;KG$4,'04施策の客観指標'!$A$4:$AY$1029,COLUMN('04施策の客観指標'!$AY:$AY),FALSE))</f>
        <v>-</v>
      </c>
      <c r="KR116" s="423" t="str">
        <f>IF(KH116="-","-",VLOOKUP($A116&amp;"-"&amp;KH$4,'04施策の客観指標'!$A$4:$AY$1029,COLUMN('04施策の客観指標'!$AY:$AY),FALSE))</f>
        <v>-</v>
      </c>
      <c r="KS116" s="423" t="str">
        <f>IF(KI116="-","-",VLOOKUP($A116&amp;"-"&amp;KI$4,'04施策の客観指標'!$A$4:$AY$1029,COLUMN('04施策の客観指標'!$AY:$AY),FALSE))</f>
        <v>-</v>
      </c>
      <c r="KT116" s="423" t="str">
        <f>IF(KJ116="-","-",VLOOKUP($A116&amp;"-"&amp;KJ$4,'04施策の客観指標'!$A$4:$AY$1029,COLUMN('04施策の客観指標'!$AY:$AY),FALSE))</f>
        <v>-</v>
      </c>
      <c r="KU116" s="423" t="str">
        <f>IF(KK116="-","-",VLOOKUP($A116&amp;"-"&amp;KK$4,'04施策の客観指標'!$A$4:$AY$1029,COLUMN('04施策の客観指標'!$AY:$AY),FALSE))</f>
        <v>-</v>
      </c>
      <c r="KV116" s="423" t="str">
        <f>IF(KL116="-","-",VLOOKUP($A116&amp;"-"&amp;KL$4,'04施策の客観指標'!$A$4:$AY$1029,COLUMN('04施策の客観指標'!$AY:$AY),FALSE))</f>
        <v>-</v>
      </c>
      <c r="KW116" s="423" t="str">
        <f>IF(KM116="-","-",VLOOKUP($A116&amp;"-"&amp;KM$4,'04施策の客観指標'!$A$4:$AY$1029,COLUMN('04施策の客観指標'!$AY:$AY),FALSE))</f>
        <v>-</v>
      </c>
      <c r="KX116" s="234">
        <f t="shared" si="382"/>
        <v>1</v>
      </c>
      <c r="KY116" s="237">
        <f t="shared" si="383"/>
        <v>4</v>
      </c>
      <c r="KZ116" s="187" t="str">
        <f t="shared" si="384"/>
        <v/>
      </c>
      <c r="LA116" s="187" t="str">
        <f t="shared" si="385"/>
        <v/>
      </c>
      <c r="LB116" s="187" t="str">
        <f t="shared" si="386"/>
        <v/>
      </c>
      <c r="LC116" s="187" t="str">
        <f t="shared" si="387"/>
        <v/>
      </c>
      <c r="LD116" s="187" t="str">
        <f t="shared" si="388"/>
        <v/>
      </c>
      <c r="LE116" s="187" t="str">
        <f t="shared" si="389"/>
        <v/>
      </c>
      <c r="LF116" s="187" t="str">
        <f t="shared" si="390"/>
        <v/>
      </c>
      <c r="LG116" s="187" t="str">
        <f t="shared" si="391"/>
        <v/>
      </c>
      <c r="LH116" s="240">
        <f t="shared" si="392"/>
        <v>1</v>
      </c>
      <c r="LI116" s="820" t="str">
        <f>IF($K116="○",VLOOKUP($C116&amp;"-"&amp;LI$4,'05市民生活実感調査'!$A$3:$BM$218,COLUMN('05市民生活実感調査'!$BM:$BM),FALSE),"-")</f>
        <v>-</v>
      </c>
      <c r="LJ116" s="821" t="str">
        <f>IF($L116="○",VLOOKUP($C116&amp;"-"&amp;LJ$4,'05市民生活実感調査'!$A$3:$BM$218,COLUMN('05市民生活実感調査'!$BM:$BM),FALSE),"-")</f>
        <v>-</v>
      </c>
      <c r="LK116" s="821" t="str">
        <f>IF($M116="○",VLOOKUP($C116&amp;"-"&amp;LK$4,'05市民生活実感調査'!$A$3:$BM$218,COLUMN('05市民生活実感調査'!$BM:$BM),FALSE),"-")</f>
        <v>c</v>
      </c>
      <c r="LL116" s="821" t="str">
        <f>IF($N116="○",VLOOKUP($C116&amp;"-"&amp;LL$4,'05市民生活実感調査'!$A$3:$BM$218,COLUMN('05市民生活実感調査'!$BM:$BM),FALSE),"-")</f>
        <v>-</v>
      </c>
      <c r="LM116" s="821" t="str">
        <f>IF($O116="○",VLOOKUP($C116&amp;"-"&amp;LM$4,'05市民生活実感調査'!$A$3:$BM$218,COLUMN('05市民生活実感調査'!$BM:$BM),FALSE),"-")</f>
        <v>-</v>
      </c>
      <c r="LN116" s="821" t="str">
        <f>IF($P116="○",VLOOKUP($C116&amp;"-"&amp;LN$4,'05市民生活実感調査'!$A$3:$BM$218,COLUMN('05市民生活実感調査'!$BM:$BM),FALSE),"-")</f>
        <v>-</v>
      </c>
      <c r="LO116" s="821" t="str">
        <f>IF($Q116="○",VLOOKUP($C116&amp;"-"&amp;LO$4,'05市民生活実感調査'!$A$3:$BM$218,COLUMN('05市民生活実感調査'!$BM:$BM),FALSE),"-")</f>
        <v>-</v>
      </c>
      <c r="LP116" s="821" t="str">
        <f>IF($R116="○",VLOOKUP($C116&amp;"-"&amp;LP$4,'05市民生活実感調査'!$A$3:$BM$218,COLUMN('05市民生活実感調査'!$BM:$BM),FALSE),"-")</f>
        <v>-</v>
      </c>
      <c r="LQ116" s="822" t="str">
        <f t="shared" si="393"/>
        <v>c</v>
      </c>
      <c r="LR116" s="237" t="str">
        <f t="shared" si="394"/>
        <v/>
      </c>
      <c r="LS116" s="187" t="str">
        <f t="shared" si="395"/>
        <v/>
      </c>
      <c r="LT116" s="187">
        <f t="shared" si="396"/>
        <v>2</v>
      </c>
      <c r="LU116" s="187" t="str">
        <f t="shared" si="397"/>
        <v/>
      </c>
      <c r="LV116" s="187" t="str">
        <f t="shared" si="398"/>
        <v/>
      </c>
      <c r="LW116" s="187" t="str">
        <f t="shared" si="399"/>
        <v/>
      </c>
      <c r="LX116" s="187" t="str">
        <f t="shared" si="400"/>
        <v/>
      </c>
      <c r="LY116" s="187" t="str">
        <f t="shared" si="401"/>
        <v/>
      </c>
      <c r="LZ116" s="422">
        <f t="shared" si="402"/>
        <v>0.5</v>
      </c>
      <c r="MA116" s="103" t="str">
        <f t="shared" si="406"/>
        <v>市民実感</v>
      </c>
      <c r="MB116" s="104" t="str">
        <f t="shared" si="403"/>
        <v>当該施策は、水に関する市民意識の高いまちを目指すものであるため、市民生活実感評価を重視する。</v>
      </c>
      <c r="MC116" s="823" t="str">
        <f>VLOOKUP(KN116&amp;LQ116&amp;MA116,プルダウン!$AC$2:$AD$71,2,FALSE)</f>
        <v>B</v>
      </c>
      <c r="MD116" s="824" t="str">
        <f>VLOOKUP(MC116,プルダウン!$A$1:$B$6,2,FALSE)</f>
        <v>政策の目的がかなり達成されている</v>
      </c>
      <c r="ME116" s="91"/>
      <c r="MF116" s="190"/>
    </row>
    <row r="117" spans="1:344" ht="171" customHeight="1">
      <c r="A117" s="231">
        <v>2706</v>
      </c>
      <c r="B117" s="104" t="s">
        <v>269</v>
      </c>
      <c r="C117" s="237">
        <f t="shared" si="407"/>
        <v>27</v>
      </c>
      <c r="D117" s="190" t="str">
        <f>IFERROR(VLOOKUP(C117,プルダウン!$L$2:$M$28,2,FALSE),"-")</f>
        <v>くらしの水</v>
      </c>
      <c r="E117" s="104"/>
      <c r="F117" s="91" t="s">
        <v>1432</v>
      </c>
      <c r="G117" s="117"/>
      <c r="H117" s="91"/>
      <c r="I117" s="117"/>
      <c r="J117" s="104"/>
      <c r="K117" s="420" t="s">
        <v>83</v>
      </c>
      <c r="L117" s="421" t="s">
        <v>83</v>
      </c>
      <c r="M117" s="421" t="s">
        <v>83</v>
      </c>
      <c r="N117" s="421" t="s">
        <v>383</v>
      </c>
      <c r="O117" s="421" t="s">
        <v>83</v>
      </c>
      <c r="P117" s="421" t="s">
        <v>83</v>
      </c>
      <c r="Q117" s="421" t="s">
        <v>83</v>
      </c>
      <c r="R117" s="422" t="s">
        <v>83</v>
      </c>
      <c r="S117" s="877" t="str">
        <f>VLOOKUP($A117&amp;"-"&amp;S$4,'04施策の客観指標'!$A$4:$AY$1029,COLUMN('04施策の客観指標'!$AS:$AS),FALSE)</f>
        <v>－</v>
      </c>
      <c r="T117" s="878" t="str">
        <f>VLOOKUP($A117&amp;"-"&amp;T$4,'04施策の客観指標'!$A$4:$AY$1029,COLUMN('04施策の客観指標'!$AS:$AS),FALSE)</f>
        <v>－</v>
      </c>
      <c r="U117" s="878" t="str">
        <f>VLOOKUP($A117&amp;"-"&amp;U$4,'04施策の客観指標'!$A$4:$AY$1029,COLUMN('04施策の客観指標'!$AS:$AS),FALSE)</f>
        <v>-</v>
      </c>
      <c r="V117" s="878" t="str">
        <f>VLOOKUP($A117&amp;"-"&amp;V$4,'04施策の客観指標'!$A$4:$AY$1029,COLUMN('04施策の客観指標'!$AS:$AS),FALSE)</f>
        <v>-</v>
      </c>
      <c r="W117" s="878" t="str">
        <f>VLOOKUP($A117&amp;"-"&amp;W$4,'04施策の客観指標'!$A$4:$AY$1029,COLUMN('04施策の客観指標'!$AS:$AS),FALSE)</f>
        <v>-</v>
      </c>
      <c r="X117" s="878" t="str">
        <f>VLOOKUP($A117&amp;"-"&amp;X$4,'04施策の客観指標'!$A$4:$AY$1029,COLUMN('04施策の客観指標'!$AS:$AS),FALSE)</f>
        <v>-</v>
      </c>
      <c r="Y117" s="878" t="str">
        <f>VLOOKUP($A117&amp;"-"&amp;Y$4,'04施策の客観指標'!$A$4:$AY$1029,COLUMN('04施策の客観指標'!$AS:$AS),FALSE)</f>
        <v>-</v>
      </c>
      <c r="Z117" s="878" t="str">
        <f>VLOOKUP($A117&amp;"-"&amp;Z$4,'04施策の客観指標'!$A$4:$AY$1029,COLUMN('04施策の客観指標'!$AS:$AS),FALSE)</f>
        <v>-</v>
      </c>
      <c r="AA117" s="852" t="str">
        <f>VLOOKUP($A117&amp;"-"&amp;AA$4,'04施策の客観指標'!$A$4:$AY$1029,COLUMN('04施策の客観指標'!$AS:$AS),FALSE)</f>
        <v>-</v>
      </c>
      <c r="AB117" s="876" t="str">
        <f t="shared" si="408"/>
        <v>-</v>
      </c>
      <c r="AC117" s="856">
        <v>1</v>
      </c>
      <c r="AD117" s="878">
        <v>1</v>
      </c>
      <c r="AE117" s="878" t="s">
        <v>83</v>
      </c>
      <c r="AF117" s="878" t="s">
        <v>83</v>
      </c>
      <c r="AG117" s="878" t="s">
        <v>83</v>
      </c>
      <c r="AH117" s="878" t="s">
        <v>83</v>
      </c>
      <c r="AI117" s="878" t="s">
        <v>83</v>
      </c>
      <c r="AJ117" s="878" t="s">
        <v>83</v>
      </c>
      <c r="AK117" s="878" t="s">
        <v>83</v>
      </c>
      <c r="AL117" s="879">
        <f t="shared" si="409"/>
        <v>2</v>
      </c>
      <c r="AM117" s="877" t="e">
        <f t="shared" si="410"/>
        <v>#N/A</v>
      </c>
      <c r="AN117" s="878" t="e">
        <f t="shared" si="411"/>
        <v>#N/A</v>
      </c>
      <c r="AO117" s="878" t="str">
        <f t="shared" si="412"/>
        <v/>
      </c>
      <c r="AP117" s="878" t="str">
        <f t="shared" si="413"/>
        <v/>
      </c>
      <c r="AQ117" s="878" t="str">
        <f t="shared" si="414"/>
        <v/>
      </c>
      <c r="AR117" s="878" t="str">
        <f t="shared" si="415"/>
        <v/>
      </c>
      <c r="AS117" s="878" t="str">
        <f t="shared" si="416"/>
        <v/>
      </c>
      <c r="AT117" s="878" t="str">
        <f t="shared" si="417"/>
        <v/>
      </c>
      <c r="AU117" s="852" t="str">
        <f t="shared" si="418"/>
        <v/>
      </c>
      <c r="AV117" s="855" t="str">
        <f t="shared" si="419"/>
        <v>-</v>
      </c>
      <c r="AW117" s="877" t="s">
        <v>83</v>
      </c>
      <c r="AX117" s="878" t="s">
        <v>83</v>
      </c>
      <c r="AY117" s="878" t="s">
        <v>83</v>
      </c>
      <c r="AZ117" s="878" t="s">
        <v>54</v>
      </c>
      <c r="BA117" s="878" t="s">
        <v>83</v>
      </c>
      <c r="BB117" s="878" t="s">
        <v>83</v>
      </c>
      <c r="BC117" s="878" t="s">
        <v>83</v>
      </c>
      <c r="BD117" s="878" t="s">
        <v>83</v>
      </c>
      <c r="BE117" s="879" t="str">
        <f t="shared" si="525"/>
        <v>a</v>
      </c>
      <c r="BF117" s="877" t="str">
        <f t="shared" si="421"/>
        <v/>
      </c>
      <c r="BG117" s="878" t="str">
        <f t="shared" si="422"/>
        <v/>
      </c>
      <c r="BH117" s="878" t="str">
        <f t="shared" si="423"/>
        <v/>
      </c>
      <c r="BI117" s="878">
        <f t="shared" si="424"/>
        <v>4</v>
      </c>
      <c r="BJ117" s="878" t="str">
        <f t="shared" si="425"/>
        <v/>
      </c>
      <c r="BK117" s="878" t="str">
        <f t="shared" si="426"/>
        <v/>
      </c>
      <c r="BL117" s="878" t="str">
        <f t="shared" si="427"/>
        <v/>
      </c>
      <c r="BM117" s="878" t="str">
        <f t="shared" si="428"/>
        <v/>
      </c>
      <c r="BN117" s="840">
        <f t="shared" si="429"/>
        <v>1</v>
      </c>
      <c r="BO117" s="880" t="s">
        <v>123</v>
      </c>
      <c r="BP117" s="863" t="s">
        <v>1957</v>
      </c>
      <c r="BQ117" s="877" t="e">
        <v>#N/A</v>
      </c>
      <c r="BR117" s="887" t="e">
        <v>#N/A</v>
      </c>
      <c r="BS117" s="860"/>
      <c r="BT117" s="887"/>
      <c r="BU117" s="863" t="s">
        <v>1460</v>
      </c>
      <c r="BV117" s="891" t="s">
        <v>1766</v>
      </c>
      <c r="BW117" s="889" t="str">
        <f>VLOOKUP($A117&amp;"-"&amp;BW$4,'04施策の客観指標'!$A$4:$AY$1029,COLUMN('04施策の客観指標'!$AT:$AT),FALSE)</f>
        <v>－</v>
      </c>
      <c r="BX117" s="878" t="str">
        <f>VLOOKUP($A117&amp;"-"&amp;BX$4,'04施策の客観指標'!$A$4:$AY$1029,COLUMN('04施策の客観指標'!$AT:$AT),FALSE)</f>
        <v>－</v>
      </c>
      <c r="BY117" s="878" t="str">
        <f>VLOOKUP($A117&amp;"-"&amp;BY$4,'04施策の客観指標'!$A$4:$AY$1029,COLUMN('04施策の客観指標'!$AT:$AT),FALSE)</f>
        <v>-</v>
      </c>
      <c r="BZ117" s="878" t="str">
        <f>VLOOKUP($A117&amp;"-"&amp;BZ$4,'04施策の客観指標'!$A$4:$AY$1029,COLUMN('04施策の客観指標'!$AT:$AT),FALSE)</f>
        <v>-</v>
      </c>
      <c r="CA117" s="878" t="str">
        <f>VLOOKUP($A117&amp;"-"&amp;CA$4,'04施策の客観指標'!$A$4:$AY$1029,COLUMN('04施策の客観指標'!$AT:$AT),FALSE)</f>
        <v>-</v>
      </c>
      <c r="CB117" s="878" t="str">
        <f>VLOOKUP($A117&amp;"-"&amp;CB$4,'04施策の客観指標'!$A$4:$AY$1029,COLUMN('04施策の客観指標'!$AT:$AT),FALSE)</f>
        <v>-</v>
      </c>
      <c r="CC117" s="878" t="str">
        <f>VLOOKUP($A117&amp;"-"&amp;CC$4,'04施策の客観指標'!$A$4:$AY$1029,COLUMN('04施策の客観指標'!$AT:$AT),FALSE)</f>
        <v>-</v>
      </c>
      <c r="CD117" s="878" t="str">
        <f>VLOOKUP($A117&amp;"-"&amp;CD$4,'04施策の客観指標'!$A$4:$AY$1029,COLUMN('04施策の客観指標'!$AT:$AT),FALSE)</f>
        <v>-</v>
      </c>
      <c r="CE117" s="852" t="str">
        <f>VLOOKUP($A117&amp;"-"&amp;CE$4,'04施策の客観指標'!$A$4:$AY$1029,COLUMN('04施策の客観指標'!$AT:$AT),FALSE)</f>
        <v>-</v>
      </c>
      <c r="CF117" s="879" t="str">
        <f t="shared" si="430"/>
        <v>-</v>
      </c>
      <c r="CG117" s="856">
        <f>IF(BW117="-","-",VLOOKUP($A117&amp;"-"&amp;BW$4,'04施策の客観指標'!$A$4:$AY$1029,COLUMN('04施策の客観指標'!$AY:$AY),FALSE))</f>
        <v>1</v>
      </c>
      <c r="CH117" s="856">
        <f>IF(BX117="-","-",VLOOKUP($A117&amp;"-"&amp;BX$4,'04施策の客観指標'!$A$4:$AY$1029,COLUMN('04施策の客観指標'!$AY:$AY),FALSE))</f>
        <v>1</v>
      </c>
      <c r="CI117" s="856" t="str">
        <f>IF(BY117="-","-",VLOOKUP($A117&amp;"-"&amp;BY$4,'04施策の客観指標'!$A$4:$AY$1029,COLUMN('04施策の客観指標'!$AY:$AY),FALSE))</f>
        <v>-</v>
      </c>
      <c r="CJ117" s="856" t="str">
        <f>IF(BZ117="-","-",VLOOKUP($A117&amp;"-"&amp;BZ$4,'04施策の客観指標'!$A$4:$AY$1029,COLUMN('04施策の客観指標'!$AY:$AY),FALSE))</f>
        <v>-</v>
      </c>
      <c r="CK117" s="856" t="str">
        <f>IF(CA117="-","-",VLOOKUP($A117&amp;"-"&amp;CA$4,'04施策の客観指標'!$A$4:$AY$1029,COLUMN('04施策の客観指標'!$AY:$AY),FALSE))</f>
        <v>-</v>
      </c>
      <c r="CL117" s="856" t="str">
        <f>IF(CB117="-","-",VLOOKUP($A117&amp;"-"&amp;CB$4,'04施策の客観指標'!$A$4:$AY$1029,COLUMN('04施策の客観指標'!$AY:$AY),FALSE))</f>
        <v>-</v>
      </c>
      <c r="CM117" s="856" t="str">
        <f>IF(CC117="-","-",VLOOKUP($A117&amp;"-"&amp;CC$4,'04施策の客観指標'!$A$4:$AY$1029,COLUMN('04施策の客観指標'!$AY:$AY),FALSE))</f>
        <v>-</v>
      </c>
      <c r="CN117" s="856" t="str">
        <f>IF(CD117="-","-",VLOOKUP($A117&amp;"-"&amp;CD$4,'04施策の客観指標'!$A$4:$AY$1029,COLUMN('04施策の客観指標'!$AY:$AY),FALSE))</f>
        <v>-</v>
      </c>
      <c r="CO117" s="856" t="str">
        <f>IF(CE117="-","-",VLOOKUP($A117&amp;"-"&amp;CE$4,'04施策の客観指標'!$A$4:$AY$1029,COLUMN('04施策の客観指標'!$AY:$AY),FALSE))</f>
        <v>-</v>
      </c>
      <c r="CP117" s="879">
        <f t="shared" si="431"/>
        <v>2</v>
      </c>
      <c r="CQ117" s="877" t="e">
        <f t="shared" si="432"/>
        <v>#N/A</v>
      </c>
      <c r="CR117" s="878" t="e">
        <f t="shared" si="433"/>
        <v>#N/A</v>
      </c>
      <c r="CS117" s="878" t="str">
        <f t="shared" si="434"/>
        <v/>
      </c>
      <c r="CT117" s="878" t="str">
        <f t="shared" si="435"/>
        <v/>
      </c>
      <c r="CU117" s="878" t="str">
        <f t="shared" si="436"/>
        <v/>
      </c>
      <c r="CV117" s="878" t="str">
        <f t="shared" si="437"/>
        <v/>
      </c>
      <c r="CW117" s="878" t="str">
        <f t="shared" si="438"/>
        <v/>
      </c>
      <c r="CX117" s="878" t="str">
        <f t="shared" si="439"/>
        <v/>
      </c>
      <c r="CY117" s="878" t="str">
        <f t="shared" si="440"/>
        <v/>
      </c>
      <c r="CZ117" s="855" t="str">
        <f t="shared" si="441"/>
        <v>-</v>
      </c>
      <c r="DA117" s="877" t="str">
        <f>IF($K117="○",VLOOKUP($C117&amp;"-"&amp;DA$4,'05市民生活実感調査'!$A$3:$BC$218,COLUMN('05市民生活実感調査'!$Y:$Y),FALSE),"-")</f>
        <v>-</v>
      </c>
      <c r="DB117" s="878" t="str">
        <f>IF($L117="○",VLOOKUP($C117&amp;"-"&amp;DB$4,'05市民生活実感調査'!$A$3:$BC$218,COLUMN('05市民生活実感調査'!$Y:$Y),FALSE),"-")</f>
        <v>-</v>
      </c>
      <c r="DC117" s="878" t="str">
        <f>IF($M117="○",VLOOKUP($C117&amp;"-"&amp;DC$4,'05市民生活実感調査'!$A$3:$BC$218,COLUMN('05市民生活実感調査'!$Y:$Y),FALSE),"-")</f>
        <v>-</v>
      </c>
      <c r="DD117" s="878" t="str">
        <f>IF($N117="○",VLOOKUP($C117&amp;"-"&amp;DD$4,'05市民生活実感調査'!$A$3:$BC$218,COLUMN('05市民生活実感調査'!$Y:$Y),FALSE),"-")</f>
        <v>b</v>
      </c>
      <c r="DE117" s="878" t="str">
        <f>IF($O117="○",VLOOKUP($C117&amp;"-"&amp;DE$4,'05市民生活実感調査'!$A$3:$BC$218,COLUMN('05市民生活実感調査'!$Y:$Y),FALSE),"-")</f>
        <v>-</v>
      </c>
      <c r="DF117" s="878" t="str">
        <f>IF($P117="○",VLOOKUP($C117&amp;"-"&amp;DF$4,'05市民生活実感調査'!$A$3:$BC$218,COLUMN('05市民生活実感調査'!$Y:$Y),FALSE),"-")</f>
        <v>-</v>
      </c>
      <c r="DG117" s="878" t="str">
        <f>IF($Q117="○",VLOOKUP($C117&amp;"-"&amp;DG$4,'05市民生活実感調査'!$A$3:$BC$218,COLUMN('05市民生活実感調査'!$Y:$Y),FALSE),"-")</f>
        <v>-</v>
      </c>
      <c r="DH117" s="878" t="str">
        <f>IF($R117="○",VLOOKUP($C117&amp;"-"&amp;DH$4,'05市民生活実感調査'!$A$3:$BC$218,COLUMN('05市民生活実感調査'!$Y:$Y),FALSE),"-")</f>
        <v>-</v>
      </c>
      <c r="DI117" s="879" t="str">
        <f t="shared" si="442"/>
        <v>b</v>
      </c>
      <c r="DJ117" s="877" t="str">
        <f t="shared" si="443"/>
        <v/>
      </c>
      <c r="DK117" s="878" t="str">
        <f t="shared" si="444"/>
        <v/>
      </c>
      <c r="DL117" s="878" t="str">
        <f t="shared" si="445"/>
        <v/>
      </c>
      <c r="DM117" s="878">
        <f t="shared" si="446"/>
        <v>3</v>
      </c>
      <c r="DN117" s="878" t="str">
        <f t="shared" si="524"/>
        <v/>
      </c>
      <c r="DO117" s="878" t="str">
        <f t="shared" si="447"/>
        <v/>
      </c>
      <c r="DP117" s="878" t="str">
        <f t="shared" si="448"/>
        <v/>
      </c>
      <c r="DQ117" s="878" t="str">
        <f t="shared" si="449"/>
        <v/>
      </c>
      <c r="DR117" s="840">
        <f t="shared" si="450"/>
        <v>0.75</v>
      </c>
      <c r="DS117" s="876" t="str">
        <f t="shared" si="451"/>
        <v>市民実感</v>
      </c>
      <c r="DT117" s="863" t="str">
        <f t="shared" si="452"/>
        <v>お客さまサービスの一層の推進に取り組むものであり、市民の実感を重視する。</v>
      </c>
      <c r="DU117" s="877" t="str">
        <f>VLOOKUP(CF117&amp;DI117&amp;DS117,プルダウン!$AC$2:$AD$71,2,FALSE)</f>
        <v>B</v>
      </c>
      <c r="DV117" s="859" t="str">
        <f>VLOOKUP(DU117,プルダウン!$A$1:$B$6,2,FALSE)</f>
        <v>政策の目的がかなり達成されている</v>
      </c>
      <c r="DW117" s="860"/>
      <c r="DX117" s="859"/>
      <c r="DY117" s="889" t="str">
        <f>VLOOKUP($A117&amp;"-"&amp;DY$4,'04施策の客観指標'!$A$4:$AY$1029,COLUMN('04施策の客観指標'!$AU:$AU),FALSE)</f>
        <v>－</v>
      </c>
      <c r="DZ117" s="878" t="str">
        <f>VLOOKUP($A117&amp;"-"&amp;DZ$4,'04施策の客観指標'!$A$4:$AY$1029,COLUMN('04施策の客観指標'!$AU:$AU),FALSE)</f>
        <v>－</v>
      </c>
      <c r="EA117" s="878" t="str">
        <f>VLOOKUP($A117&amp;"-"&amp;EA$4,'04施策の客観指標'!$A$4:$AY$1029,COLUMN('04施策の客観指標'!$AU:$AU),FALSE)</f>
        <v>-</v>
      </c>
      <c r="EB117" s="878" t="str">
        <f>VLOOKUP($A117&amp;"-"&amp;EB$4,'04施策の客観指標'!$A$4:$AY$1029,COLUMN('04施策の客観指標'!$AU:$AU),FALSE)</f>
        <v>-</v>
      </c>
      <c r="EC117" s="878" t="str">
        <f>VLOOKUP($A117&amp;"-"&amp;EC$4,'04施策の客観指標'!$A$4:$AY$1029,COLUMN('04施策の客観指標'!$AU:$AU),FALSE)</f>
        <v>-</v>
      </c>
      <c r="ED117" s="878" t="str">
        <f>VLOOKUP($A117&amp;"-"&amp;ED$4,'04施策の客観指標'!$A$4:$AY$1029,COLUMN('04施策の客観指標'!$AU:$AU),FALSE)</f>
        <v>-</v>
      </c>
      <c r="EE117" s="878" t="str">
        <f>VLOOKUP($A117&amp;"-"&amp;EE$4,'04施策の客観指標'!$A$4:$AY$1029,COLUMN('04施策の客観指標'!$AU:$AU),FALSE)</f>
        <v>-</v>
      </c>
      <c r="EF117" s="878" t="str">
        <f>VLOOKUP($A117&amp;"-"&amp;EF$4,'04施策の客観指標'!$A$4:$AY$1029,COLUMN('04施策の客観指標'!$AU:$AU),FALSE)</f>
        <v>-</v>
      </c>
      <c r="EG117" s="878" t="str">
        <f>VLOOKUP($A117&amp;"-"&amp;EG$4,'04施策の客観指標'!$A$4:$AY$1029,COLUMN('04施策の客観指標'!$AU:$AU),FALSE)</f>
        <v>-</v>
      </c>
      <c r="EH117" s="879" t="str">
        <f t="shared" si="453"/>
        <v>-</v>
      </c>
      <c r="EI117" s="895">
        <f>IF(DY117="-","-",VLOOKUP($A117&amp;"-"&amp;DY$4,'04施策の客観指標'!$A$4:$AY$1029,COLUMN('04施策の客観指標'!$AY:$AY),FALSE))</f>
        <v>1</v>
      </c>
      <c r="EJ117" s="895">
        <f>IF(DZ117="-","-",VLOOKUP($A117&amp;"-"&amp;DZ$4,'04施策の客観指標'!$A$4:$AY$1029,COLUMN('04施策の客観指標'!$AY:$AY),FALSE))</f>
        <v>1</v>
      </c>
      <c r="EK117" s="895" t="str">
        <f>IF(EA117="-","-",VLOOKUP($A117&amp;"-"&amp;EA$4,'04施策の客観指標'!$A$4:$AY$1029,COLUMN('04施策の客観指標'!$AY:$AY),FALSE))</f>
        <v>-</v>
      </c>
      <c r="EL117" s="895" t="str">
        <f>IF(EB117="-","-",VLOOKUP($A117&amp;"-"&amp;EB$4,'04施策の客観指標'!$A$4:$AY$1029,COLUMN('04施策の客観指標'!$AY:$AY),FALSE))</f>
        <v>-</v>
      </c>
      <c r="EM117" s="895" t="str">
        <f>IF(EC117="-","-",VLOOKUP($A117&amp;"-"&amp;EC$4,'04施策の客観指標'!$A$4:$AY$1029,COLUMN('04施策の客観指標'!$AY:$AY),FALSE))</f>
        <v>-</v>
      </c>
      <c r="EN117" s="895" t="str">
        <f>IF(ED117="-","-",VLOOKUP($A117&amp;"-"&amp;ED$4,'04施策の客観指標'!$A$4:$AY$1029,COLUMN('04施策の客観指標'!$AY:$AY),FALSE))</f>
        <v>-</v>
      </c>
      <c r="EO117" s="895" t="str">
        <f>IF(EE117="-","-",VLOOKUP($A117&amp;"-"&amp;EE$4,'04施策の客観指標'!$A$4:$AY$1029,COLUMN('04施策の客観指標'!$AY:$AY),FALSE))</f>
        <v>-</v>
      </c>
      <c r="EP117" s="895" t="str">
        <f>IF(EF117="-","-",VLOOKUP($A117&amp;"-"&amp;EF$4,'04施策の客観指標'!$A$4:$AY$1029,COLUMN('04施策の客観指標'!$AY:$AY),FALSE))</f>
        <v>-</v>
      </c>
      <c r="EQ117" s="895" t="str">
        <f>IF(EG117="-","-",VLOOKUP($A117&amp;"-"&amp;EG$4,'04施策の客観指標'!$A$4:$AY$1029,COLUMN('04施策の客観指標'!$AY:$AY),FALSE))</f>
        <v>-</v>
      </c>
      <c r="ER117" s="879">
        <f t="shared" si="454"/>
        <v>2</v>
      </c>
      <c r="ES117" s="877" t="e">
        <f t="shared" si="455"/>
        <v>#N/A</v>
      </c>
      <c r="ET117" s="878" t="e">
        <f t="shared" si="456"/>
        <v>#N/A</v>
      </c>
      <c r="EU117" s="878" t="str">
        <f t="shared" si="457"/>
        <v/>
      </c>
      <c r="EV117" s="878" t="str">
        <f t="shared" si="458"/>
        <v/>
      </c>
      <c r="EW117" s="878" t="str">
        <f t="shared" si="459"/>
        <v/>
      </c>
      <c r="EX117" s="878" t="str">
        <f t="shared" si="460"/>
        <v/>
      </c>
      <c r="EY117" s="878" t="str">
        <f t="shared" si="461"/>
        <v/>
      </c>
      <c r="EZ117" s="878" t="str">
        <f t="shared" si="462"/>
        <v/>
      </c>
      <c r="FA117" s="878" t="str">
        <f t="shared" si="463"/>
        <v/>
      </c>
      <c r="FB117" s="855" t="str">
        <f t="shared" si="464"/>
        <v>-</v>
      </c>
      <c r="FC117" s="877" t="str">
        <f>IF($K117="○",VLOOKUP($C117&amp;"-"&amp;FC$4,'05市民生活実感調査'!$A$3:$BC$218,COLUMN('05市民生活実感調査'!$AI:$AI),FALSE),"-")</f>
        <v>-</v>
      </c>
      <c r="FD117" s="878" t="str">
        <f>IF($L117="○",VLOOKUP($C117&amp;"-"&amp;FD$4,'05市民生活実感調査'!$A$3:$BC$218,COLUMN('05市民生活実感調査'!$AI:$AI),FALSE),"-")</f>
        <v>-</v>
      </c>
      <c r="FE117" s="878" t="str">
        <f>IF($M117="○",VLOOKUP($C117&amp;"-"&amp;FE$4,'05市民生活実感調査'!$A$3:$BC$218,COLUMN('05市民生活実感調査'!$AI:$AI),FALSE),"-")</f>
        <v>-</v>
      </c>
      <c r="FF117" s="878" t="str">
        <f>IF($N117="○",VLOOKUP($C117&amp;"-"&amp;FF$4,'05市民生活実感調査'!$A$3:$BC$218,COLUMN('05市民生活実感調査'!$AI:$AI),FALSE),"-")</f>
        <v>b</v>
      </c>
      <c r="FG117" s="878" t="str">
        <f>IF($O117="○",VLOOKUP($C117&amp;"-"&amp;FG$4,'05市民生活実感調査'!$A$3:$BC$218,COLUMN('05市民生活実感調査'!$AI:$AI),FALSE),"-")</f>
        <v>-</v>
      </c>
      <c r="FH117" s="878" t="str">
        <f>IF($P117="○",VLOOKUP($C117&amp;"-"&amp;FH$4,'05市民生活実感調査'!$A$3:$BC$218,COLUMN('05市民生活実感調査'!$AI:$AI),FALSE),"-")</f>
        <v>-</v>
      </c>
      <c r="FI117" s="878" t="str">
        <f>IF($Q117="○",VLOOKUP($C117&amp;"-"&amp;FI$4,'05市民生活実感調査'!$A$3:$BC$218,COLUMN('05市民生活実感調査'!$AI:$AI),FALSE),"-")</f>
        <v>-</v>
      </c>
      <c r="FJ117" s="878" t="str">
        <f>IF($R117="○",VLOOKUP($C117&amp;"-"&amp;FJ$4,'05市民生活実感調査'!$A$3:$BC$218,COLUMN('05市民生活実感調査'!$AI:$AI),FALSE),"-")</f>
        <v>-</v>
      </c>
      <c r="FK117" s="879" t="str">
        <f t="shared" si="465"/>
        <v>b</v>
      </c>
      <c r="FL117" s="877" t="str">
        <f t="shared" si="466"/>
        <v/>
      </c>
      <c r="FM117" s="878" t="str">
        <f t="shared" si="467"/>
        <v/>
      </c>
      <c r="FN117" s="878" t="str">
        <f t="shared" si="468"/>
        <v/>
      </c>
      <c r="FO117" s="878">
        <f t="shared" si="469"/>
        <v>3</v>
      </c>
      <c r="FP117" s="878" t="str">
        <f t="shared" si="470"/>
        <v/>
      </c>
      <c r="FQ117" s="878" t="str">
        <f t="shared" si="471"/>
        <v/>
      </c>
      <c r="FR117" s="878" t="str">
        <f t="shared" si="472"/>
        <v/>
      </c>
      <c r="FS117" s="878" t="str">
        <f t="shared" si="473"/>
        <v/>
      </c>
      <c r="FT117" s="840">
        <f t="shared" si="474"/>
        <v>0.75</v>
      </c>
      <c r="FU117" s="876" t="str">
        <f t="shared" si="475"/>
        <v>市民実感</v>
      </c>
      <c r="FV117" s="863" t="str">
        <f t="shared" si="476"/>
        <v>お客さまサービスの一層の推進に取り組むものであり、市民の実感を重視する。</v>
      </c>
      <c r="FW117" s="877" t="str">
        <f>VLOOKUP(EH117&amp;FK117&amp;FU117,プルダウン!$AC$2:$AD$71,2,FALSE)</f>
        <v>B</v>
      </c>
      <c r="FX117" s="859" t="str">
        <f>VLOOKUP(FW117,プルダウン!$A$1:$B$6,2,FALSE)</f>
        <v>政策の目的がかなり達成されている</v>
      </c>
      <c r="FY117" s="860"/>
      <c r="FZ117" s="859"/>
      <c r="GA117" s="889" t="str">
        <f>VLOOKUP($A117&amp;"-"&amp;GA$4,'04施策の客観指標'!$A$4:$AY$1029,COLUMN('04施策の客観指標'!$AV:$AV),FALSE)</f>
        <v>e</v>
      </c>
      <c r="GB117" s="878" t="str">
        <f>VLOOKUP($A117&amp;"-"&amp;GB$4,'04施策の客観指標'!$A$4:$AY$1029,COLUMN('04施策の客観指標'!$AV:$AV),FALSE)</f>
        <v>a</v>
      </c>
      <c r="GC117" s="878" t="str">
        <f>VLOOKUP($A117&amp;"-"&amp;GC$4,'04施策の客観指標'!$A$4:$AY$1029,COLUMN('04施策の客観指標'!$AV:$AV),FALSE)</f>
        <v>-</v>
      </c>
      <c r="GD117" s="878" t="str">
        <f>VLOOKUP($A117&amp;"-"&amp;GD$4,'04施策の客観指標'!$A$4:$AY$1029,COLUMN('04施策の客観指標'!$AV:$AV),FALSE)</f>
        <v>-</v>
      </c>
      <c r="GE117" s="878" t="str">
        <f>VLOOKUP($A117&amp;"-"&amp;GE$4,'04施策の客観指標'!$A$4:$AY$1029,COLUMN('04施策の客観指標'!$AV:$AV),FALSE)</f>
        <v>-</v>
      </c>
      <c r="GF117" s="878" t="str">
        <f>VLOOKUP($A117&amp;"-"&amp;GF$4,'04施策の客観指標'!$A$4:$AY$1029,COLUMN('04施策の客観指標'!$AV:$AV),FALSE)</f>
        <v>-</v>
      </c>
      <c r="GG117" s="878" t="str">
        <f>VLOOKUP($A117&amp;"-"&amp;GG$4,'04施策の客観指標'!$A$4:$AY$1029,COLUMN('04施策の客観指標'!$AV:$AV),FALSE)</f>
        <v>-</v>
      </c>
      <c r="GH117" s="878" t="str">
        <f>VLOOKUP($A117&amp;"-"&amp;GH$4,'04施策の客観指標'!$A$4:$AY$1029,COLUMN('04施策の客観指標'!$AV:$AV),FALSE)</f>
        <v>-</v>
      </c>
      <c r="GI117" s="878" t="str">
        <f>VLOOKUP($A117&amp;"-"&amp;GI$4,'04施策の客観指標'!$A$4:$AY$1029,COLUMN('04施策の客観指標'!$AV:$AV),FALSE)</f>
        <v>-</v>
      </c>
      <c r="GJ117" s="879" t="str">
        <f t="shared" si="477"/>
        <v>c</v>
      </c>
      <c r="GK117" s="856">
        <f>IF(GA117="-","-",VLOOKUP($A117&amp;"-"&amp;GA$4,'04施策の客観指標'!$A$4:$AY$1029,COLUMN('04施策の客観指標'!$AY:$AY),FALSE))</f>
        <v>1</v>
      </c>
      <c r="GL117" s="856">
        <f>IF(GB117="-","-",VLOOKUP($A117&amp;"-"&amp;GB$4,'04施策の客観指標'!$A$4:$AY$1029,COLUMN('04施策の客観指標'!$AY:$AY),FALSE))</f>
        <v>1</v>
      </c>
      <c r="GM117" s="856" t="str">
        <f>IF(GC117="-","-",VLOOKUP($A117&amp;"-"&amp;GC$4,'04施策の客観指標'!$A$4:$AY$1029,COLUMN('04施策の客観指標'!$AY:$AY),FALSE))</f>
        <v>-</v>
      </c>
      <c r="GN117" s="856" t="str">
        <f>IF(GD117="-","-",VLOOKUP($A117&amp;"-"&amp;GD$4,'04施策の客観指標'!$A$4:$AY$1029,COLUMN('04施策の客観指標'!$AY:$AY),FALSE))</f>
        <v>-</v>
      </c>
      <c r="GO117" s="856" t="str">
        <f>IF(GE117="-","-",VLOOKUP($A117&amp;"-"&amp;GE$4,'04施策の客観指標'!$A$4:$AY$1029,COLUMN('04施策の客観指標'!$AY:$AY),FALSE))</f>
        <v>-</v>
      </c>
      <c r="GP117" s="856" t="str">
        <f>IF(GF117="-","-",VLOOKUP($A117&amp;"-"&amp;GF$4,'04施策の客観指標'!$A$4:$AY$1029,COLUMN('04施策の客観指標'!$AY:$AY),FALSE))</f>
        <v>-</v>
      </c>
      <c r="GQ117" s="856" t="str">
        <f>IF(GG117="-","-",VLOOKUP($A117&amp;"-"&amp;GG$4,'04施策の客観指標'!$A$4:$AY$1029,COLUMN('04施策の客観指標'!$AY:$AY),FALSE))</f>
        <v>-</v>
      </c>
      <c r="GR117" s="856" t="str">
        <f>IF(GH117="-","-",VLOOKUP($A117&amp;"-"&amp;GH$4,'04施策の客観指標'!$A$4:$AY$1029,COLUMN('04施策の客観指標'!$AY:$AY),FALSE))</f>
        <v>-</v>
      </c>
      <c r="GS117" s="856" t="str">
        <f>IF(GI117="-","-",VLOOKUP($A117&amp;"-"&amp;GI$4,'04施策の客観指標'!$A$4:$AY$1029,COLUMN('04施策の客観指標'!$AY:$AY),FALSE))</f>
        <v>-</v>
      </c>
      <c r="GT117" s="879">
        <f t="shared" si="478"/>
        <v>2</v>
      </c>
      <c r="GU117" s="877">
        <f t="shared" si="479"/>
        <v>0</v>
      </c>
      <c r="GV117" s="878">
        <f t="shared" si="480"/>
        <v>4</v>
      </c>
      <c r="GW117" s="878" t="str">
        <f t="shared" si="481"/>
        <v/>
      </c>
      <c r="GX117" s="878" t="str">
        <f t="shared" si="482"/>
        <v/>
      </c>
      <c r="GY117" s="878" t="str">
        <f t="shared" si="483"/>
        <v/>
      </c>
      <c r="GZ117" s="878" t="str">
        <f t="shared" si="484"/>
        <v/>
      </c>
      <c r="HA117" s="878" t="str">
        <f t="shared" si="485"/>
        <v/>
      </c>
      <c r="HB117" s="878" t="str">
        <f t="shared" si="486"/>
        <v/>
      </c>
      <c r="HC117" s="878" t="str">
        <f t="shared" si="487"/>
        <v/>
      </c>
      <c r="HD117" s="855">
        <f t="shared" si="488"/>
        <v>0.5</v>
      </c>
      <c r="HE117" s="877" t="str">
        <f>IF($K117="○",VLOOKUP($C117&amp;"-"&amp;HE$4,'05市民生活実感調査'!$A$3:$BC$218,COLUMN('05市民生活実感調査'!$AS:$AS),FALSE),"-")</f>
        <v>-</v>
      </c>
      <c r="HF117" s="878" t="str">
        <f>IF($L117="○",VLOOKUP($C117&amp;"-"&amp;HF$4,'05市民生活実感調査'!$A$3:$BC$218,COLUMN('05市民生活実感調査'!$AS:$AS),FALSE),"-")</f>
        <v>-</v>
      </c>
      <c r="HG117" s="878" t="str">
        <f>IF($M117="○",VLOOKUP($C117&amp;"-"&amp;HG$4,'05市民生活実感調査'!$A$3:$BC$218,COLUMN('05市民生活実感調査'!$AS:$AS),FALSE),"-")</f>
        <v>-</v>
      </c>
      <c r="HH117" s="878" t="str">
        <f>IF($N117="○",VLOOKUP($C117&amp;"-"&amp;HH$4,'05市民生活実感調査'!$A$3:$BC$218,COLUMN('05市民生活実感調査'!$AS:$AS),FALSE),"-")</f>
        <v>b</v>
      </c>
      <c r="HI117" s="878" t="str">
        <f>IF($O117="○",VLOOKUP($C117&amp;"-"&amp;HI$4,'05市民生活実感調査'!$A$3:$BC$218,COLUMN('05市民生活実感調査'!$AS:$AS),FALSE),"-")</f>
        <v>-</v>
      </c>
      <c r="HJ117" s="878" t="str">
        <f>IF($P117="○",VLOOKUP($C117&amp;"-"&amp;HJ$4,'05市民生活実感調査'!$A$3:$BC$218,COLUMN('05市民生活実感調査'!$AS:$AS),FALSE),"-")</f>
        <v>-</v>
      </c>
      <c r="HK117" s="878" t="str">
        <f>IF($Q117="○",VLOOKUP($C117&amp;"-"&amp;HK$4,'05市民生活実感調査'!$A$3:$BC$218,COLUMN('05市民生活実感調査'!$AS:$AS),FALSE),"-")</f>
        <v>-</v>
      </c>
      <c r="HL117" s="878" t="str">
        <f>IF($R117="○",VLOOKUP($C117&amp;"-"&amp;HL$4,'05市民生活実感調査'!$A$3:$BC$218,COLUMN('05市民生活実感調査'!$AS:$AS),FALSE),"-")</f>
        <v>-</v>
      </c>
      <c r="HM117" s="879" t="str">
        <f t="shared" si="489"/>
        <v>b</v>
      </c>
      <c r="HN117" s="877" t="str">
        <f t="shared" si="490"/>
        <v/>
      </c>
      <c r="HO117" s="878" t="str">
        <f t="shared" si="491"/>
        <v/>
      </c>
      <c r="HP117" s="878" t="str">
        <f t="shared" si="492"/>
        <v/>
      </c>
      <c r="HQ117" s="878">
        <f t="shared" si="493"/>
        <v>3</v>
      </c>
      <c r="HR117" s="878" t="str">
        <f t="shared" si="494"/>
        <v/>
      </c>
      <c r="HS117" s="878" t="str">
        <f t="shared" si="495"/>
        <v/>
      </c>
      <c r="HT117" s="878" t="str">
        <f t="shared" si="496"/>
        <v/>
      </c>
      <c r="HU117" s="878" t="str">
        <f t="shared" si="497"/>
        <v/>
      </c>
      <c r="HV117" s="840">
        <f t="shared" si="498"/>
        <v>0.75</v>
      </c>
      <c r="HW117" s="876" t="str">
        <f t="shared" si="499"/>
        <v>市民実感</v>
      </c>
      <c r="HX117" s="863" t="str">
        <f t="shared" si="500"/>
        <v>お客さまサービスの一層の推進に取り組むものであり、市民の実感を重視する。</v>
      </c>
      <c r="HY117" s="877" t="str">
        <f>VLOOKUP(GJ117&amp;HM117&amp;HW117,プルダウン!$AC$2:$AD$71,2,FALSE)</f>
        <v>B</v>
      </c>
      <c r="HZ117" s="859" t="str">
        <f>VLOOKUP(HY117,プルダウン!$A$1:$B$6,2,FALSE)</f>
        <v>政策の目的がかなり達成されている</v>
      </c>
      <c r="IA117" s="860" t="s">
        <v>3017</v>
      </c>
      <c r="IB117" s="859"/>
      <c r="IC117" s="889" t="str">
        <f>VLOOKUP($A117&amp;"-"&amp;IC$4,'04施策の客観指標'!$A$4:$AY$1029,COLUMN('04施策の客観指標'!$AW:$AW),FALSE)</f>
        <v>b</v>
      </c>
      <c r="ID117" s="878" t="str">
        <f>VLOOKUP($A117&amp;"-"&amp;ID$4,'04施策の客観指標'!$A$4:$AY$1029,COLUMN('04施策の客観指標'!$AW:$AW),FALSE)</f>
        <v>a</v>
      </c>
      <c r="IE117" s="878" t="str">
        <f>VLOOKUP($A117&amp;"-"&amp;IE$4,'04施策の客観指標'!$A$4:$AY$1029,COLUMN('04施策の客観指標'!$AW:$AW),FALSE)</f>
        <v>-</v>
      </c>
      <c r="IF117" s="878" t="str">
        <f>VLOOKUP($A117&amp;"-"&amp;IF$4,'04施策の客観指標'!$A$4:$AY$1029,COLUMN('04施策の客観指標'!$AW:$AW),FALSE)</f>
        <v>-</v>
      </c>
      <c r="IG117" s="878" t="str">
        <f>VLOOKUP($A117&amp;"-"&amp;IG$4,'04施策の客観指標'!$A$4:$AY$1029,COLUMN('04施策の客観指標'!$AW:$AW),FALSE)</f>
        <v>-</v>
      </c>
      <c r="IH117" s="878" t="str">
        <f>VLOOKUP($A117&amp;"-"&amp;IH$4,'04施策の客観指標'!$A$4:$AY$1029,COLUMN('04施策の客観指標'!$AW:$AW),FALSE)</f>
        <v>-</v>
      </c>
      <c r="II117" s="878" t="str">
        <f>VLOOKUP($A117&amp;"-"&amp;II$4,'04施策の客観指標'!$A$4:$AY$1029,COLUMN('04施策の客観指標'!$AW:$AW),FALSE)</f>
        <v>-</v>
      </c>
      <c r="IJ117" s="878" t="str">
        <f>VLOOKUP($A117&amp;"-"&amp;IJ$4,'04施策の客観指標'!$A$4:$AY$1029,COLUMN('04施策の客観指標'!$AW:$AW),FALSE)</f>
        <v>-</v>
      </c>
      <c r="IK117" s="878" t="str">
        <f>VLOOKUP($A117&amp;"-"&amp;IK$4,'04施策の客観指標'!$A$4:$AY$1029,COLUMN('04施策の客観指標'!$AW:$AW),FALSE)</f>
        <v>-</v>
      </c>
      <c r="IL117" s="879" t="str">
        <f t="shared" si="501"/>
        <v>a</v>
      </c>
      <c r="IM117" s="856">
        <f>IF(IC117="-","-",VLOOKUP($A117&amp;"-"&amp;IC$4,'04施策の客観指標'!$A$4:$AY$1029,COLUMN('04施策の客観指標'!$AY:$AY),FALSE))</f>
        <v>1</v>
      </c>
      <c r="IN117" s="856">
        <f>IF(ID117="-","-",VLOOKUP($A117&amp;"-"&amp;ID$4,'04施策の客観指標'!$A$4:$AY$1029,COLUMN('04施策の客観指標'!$AY:$AY),FALSE))</f>
        <v>1</v>
      </c>
      <c r="IO117" s="856" t="str">
        <f>IF(IE117="-","-",VLOOKUP($A117&amp;"-"&amp;IE$4,'04施策の客観指標'!$A$4:$AY$1029,COLUMN('04施策の客観指標'!$AY:$AY),FALSE))</f>
        <v>-</v>
      </c>
      <c r="IP117" s="856" t="str">
        <f>IF(IF117="-","-",VLOOKUP($A117&amp;"-"&amp;IF$4,'04施策の客観指標'!$A$4:$AY$1029,COLUMN('04施策の客観指標'!$AY:$AY),FALSE))</f>
        <v>-</v>
      </c>
      <c r="IQ117" s="856" t="str">
        <f>IF(IG117="-","-",VLOOKUP($A117&amp;"-"&amp;IG$4,'04施策の客観指標'!$A$4:$AY$1029,COLUMN('04施策の客観指標'!$AY:$AY),FALSE))</f>
        <v>-</v>
      </c>
      <c r="IR117" s="856" t="str">
        <f>IF(IH117="-","-",VLOOKUP($A117&amp;"-"&amp;IH$4,'04施策の客観指標'!$A$4:$AY$1029,COLUMN('04施策の客観指標'!$AY:$AY),FALSE))</f>
        <v>-</v>
      </c>
      <c r="IS117" s="856" t="str">
        <f>IF(II117="-","-",VLOOKUP($A117&amp;"-"&amp;II$4,'04施策の客観指標'!$A$4:$AY$1029,COLUMN('04施策の客観指標'!$AY:$AY),FALSE))</f>
        <v>-</v>
      </c>
      <c r="IT117" s="856" t="str">
        <f>IF(IJ117="-","-",VLOOKUP($A117&amp;"-"&amp;IJ$4,'04施策の客観指標'!$A$4:$AY$1029,COLUMN('04施策の客観指標'!$AY:$AY),FALSE))</f>
        <v>-</v>
      </c>
      <c r="IU117" s="856" t="str">
        <f>IF(IK117="-","-",VLOOKUP($A117&amp;"-"&amp;IK$4,'04施策の客観指標'!$A$4:$AY$1029,COLUMN('04施策の客観指標'!$AY:$AY),FALSE))</f>
        <v>-</v>
      </c>
      <c r="IV117" s="879">
        <f t="shared" si="502"/>
        <v>2</v>
      </c>
      <c r="IW117" s="877">
        <f t="shared" si="503"/>
        <v>3</v>
      </c>
      <c r="IX117" s="878">
        <f t="shared" si="504"/>
        <v>4</v>
      </c>
      <c r="IY117" s="878" t="str">
        <f t="shared" si="505"/>
        <v/>
      </c>
      <c r="IZ117" s="878" t="str">
        <f t="shared" si="506"/>
        <v/>
      </c>
      <c r="JA117" s="878" t="str">
        <f t="shared" si="507"/>
        <v/>
      </c>
      <c r="JB117" s="878" t="str">
        <f t="shared" si="508"/>
        <v/>
      </c>
      <c r="JC117" s="878" t="str">
        <f t="shared" si="509"/>
        <v/>
      </c>
      <c r="JD117" s="878" t="str">
        <f t="shared" si="510"/>
        <v/>
      </c>
      <c r="JE117" s="878" t="str">
        <f t="shared" si="511"/>
        <v/>
      </c>
      <c r="JF117" s="855">
        <f t="shared" si="512"/>
        <v>0.875</v>
      </c>
      <c r="JG117" s="877" t="str">
        <f>IF($K117="○",VLOOKUP($C117&amp;"-"&amp;JG$4,'05市民生活実感調査'!$A$3:$BC$218,COLUMN('05市民生活実感調査'!$BC:$BC),FALSE),"-")</f>
        <v>-</v>
      </c>
      <c r="JH117" s="878" t="str">
        <f>IF($L117="○",VLOOKUP($C117&amp;"-"&amp;JH$4,'05市民生活実感調査'!$A$3:$BC$218,COLUMN('05市民生活実感調査'!$BC:$BC),FALSE),"-")</f>
        <v>-</v>
      </c>
      <c r="JI117" s="878" t="str">
        <f>IF($M117="○",VLOOKUP($C117&amp;"-"&amp;JI$4,'05市民生活実感調査'!$A$3:$BC$218,COLUMN('05市民生活実感調査'!$BC:$BC),FALSE),"-")</f>
        <v>-</v>
      </c>
      <c r="JJ117" s="878" t="str">
        <f>IF($N117="○",VLOOKUP($C117&amp;"-"&amp;JJ$4,'05市民生活実感調査'!$A$3:$BC$218,COLUMN('05市民生活実感調査'!$BC:$BC),FALSE),"-")</f>
        <v>b</v>
      </c>
      <c r="JK117" s="878" t="str">
        <f>IF($O117="○",VLOOKUP($C117&amp;"-"&amp;JK$4,'05市民生活実感調査'!$A$3:$BC$218,COLUMN('05市民生活実感調査'!$BC:$BC),FALSE),"-")</f>
        <v>-</v>
      </c>
      <c r="JL117" s="878" t="str">
        <f>IF($P117="○",VLOOKUP($C117&amp;"-"&amp;JL$4,'05市民生活実感調査'!$A$3:$BC$218,COLUMN('05市民生活実感調査'!$BC:$BC),FALSE),"-")</f>
        <v>-</v>
      </c>
      <c r="JM117" s="878" t="str">
        <f>IF($Q117="○",VLOOKUP($C117&amp;"-"&amp;JM$4,'05市民生活実感調査'!$A$3:$BC$218,COLUMN('05市民生活実感調査'!$BC:$BC),FALSE),"-")</f>
        <v>-</v>
      </c>
      <c r="JN117" s="878" t="str">
        <f>IF($R117="○",VLOOKUP($C117&amp;"-"&amp;JN$4,'05市民生活実感調査'!$A$3:$BC$218,COLUMN('05市民生活実感調査'!$BC:$BC),FALSE),"-")</f>
        <v>-</v>
      </c>
      <c r="JO117" s="879" t="str">
        <f t="shared" si="513"/>
        <v>b</v>
      </c>
      <c r="JP117" s="877" t="str">
        <f t="shared" si="514"/>
        <v/>
      </c>
      <c r="JQ117" s="878" t="str">
        <f t="shared" si="515"/>
        <v/>
      </c>
      <c r="JR117" s="878" t="str">
        <f t="shared" si="516"/>
        <v/>
      </c>
      <c r="JS117" s="878">
        <f t="shared" si="517"/>
        <v>3</v>
      </c>
      <c r="JT117" s="878" t="str">
        <f t="shared" si="518"/>
        <v/>
      </c>
      <c r="JU117" s="878" t="str">
        <f t="shared" si="519"/>
        <v/>
      </c>
      <c r="JV117" s="878" t="str">
        <f t="shared" si="520"/>
        <v/>
      </c>
      <c r="JW117" s="878" t="str">
        <f t="shared" si="521"/>
        <v/>
      </c>
      <c r="JX117" s="840">
        <f t="shared" si="522"/>
        <v>0.75</v>
      </c>
      <c r="JY117" s="876" t="str">
        <f t="shared" si="526"/>
        <v>市民実感</v>
      </c>
      <c r="JZ117" s="863" t="str">
        <f t="shared" si="523"/>
        <v>お客さまサービスの一層の推進に取り組むものであり、市民の実感を重視する。</v>
      </c>
      <c r="KA117" s="877" t="str">
        <f>VLOOKUP(IL117&amp;JO117&amp;JY117,プルダウン!$AC$2:$AD$71,2,FALSE)</f>
        <v>B</v>
      </c>
      <c r="KB117" s="859" t="str">
        <f>VLOOKUP(KA117,プルダウン!$A$1:$B$6,2,FALSE)</f>
        <v>政策の目的がかなり達成されている</v>
      </c>
      <c r="KC117" s="860"/>
      <c r="KD117" s="859"/>
      <c r="KE117" s="883" t="str">
        <f>VLOOKUP($A117&amp;"-"&amp;KE$4,'04施策の客観指標'!$A$4:$AY$1029,COLUMN('04施策の客観指標'!$AX:$AX),FALSE)</f>
        <v>c</v>
      </c>
      <c r="KF117" s="813" t="str">
        <f>VLOOKUP($A117&amp;"-"&amp;KF$4,'04施策の客観指標'!$A$4:$AY$1029,COLUMN('04施策の客観指標'!$AX:$AX),FALSE)</f>
        <v>a</v>
      </c>
      <c r="KG117" s="813" t="str">
        <f>VLOOKUP($A117&amp;"-"&amp;KG$4,'04施策の客観指標'!$A$4:$AY$1029,COLUMN('04施策の客観指標'!$AX:$AX),FALSE)</f>
        <v>-</v>
      </c>
      <c r="KH117" s="813" t="str">
        <f>VLOOKUP($A117&amp;"-"&amp;KH$4,'04施策の客観指標'!$A$4:$AY$1029,COLUMN('04施策の客観指標'!$AX:$AX),FALSE)</f>
        <v>-</v>
      </c>
      <c r="KI117" s="813" t="str">
        <f>VLOOKUP($A117&amp;"-"&amp;KI$4,'04施策の客観指標'!$A$4:$AY$1029,COLUMN('04施策の客観指標'!$AX:$AX),FALSE)</f>
        <v>-</v>
      </c>
      <c r="KJ117" s="813" t="str">
        <f>VLOOKUP($A117&amp;"-"&amp;KJ$4,'04施策の客観指標'!$A$4:$AY$1029,COLUMN('04施策の客観指標'!$AX:$AX),FALSE)</f>
        <v>-</v>
      </c>
      <c r="KK117" s="813" t="str">
        <f>VLOOKUP($A117&amp;"-"&amp;KK$4,'04施策の客観指標'!$A$4:$AY$1029,COLUMN('04施策の客観指標'!$AX:$AX),FALSE)</f>
        <v>-</v>
      </c>
      <c r="KL117" s="813" t="str">
        <f>VLOOKUP($A117&amp;"-"&amp;KL$4,'04施策の客観指標'!$A$4:$AY$1029,COLUMN('04施策の客観指標'!$AX:$AX),FALSE)</f>
        <v>-</v>
      </c>
      <c r="KM117" s="813" t="str">
        <f>VLOOKUP($A117&amp;"-"&amp;KM$4,'04施策の客観指標'!$A$4:$AY$1029,COLUMN('04施策の客観指標'!$AX:$AX),FALSE)</f>
        <v>-</v>
      </c>
      <c r="KN117" s="814" t="str">
        <f t="shared" si="381"/>
        <v>b</v>
      </c>
      <c r="KO117" s="423">
        <f>IF(KE117="-","-",VLOOKUP($A117&amp;"-"&amp;KE$4,'04施策の客観指標'!$A$4:$AY$1029,COLUMN('04施策の客観指標'!$AY:$AY),FALSE))</f>
        <v>1</v>
      </c>
      <c r="KP117" s="423">
        <f>IF(KF117="-","-",VLOOKUP($A117&amp;"-"&amp;KF$4,'04施策の客観指標'!$A$4:$AY$1029,COLUMN('04施策の客観指標'!$AY:$AY),FALSE))</f>
        <v>1</v>
      </c>
      <c r="KQ117" s="423" t="str">
        <f>IF(KG117="-","-",VLOOKUP($A117&amp;"-"&amp;KG$4,'04施策の客観指標'!$A$4:$AY$1029,COLUMN('04施策の客観指標'!$AY:$AY),FALSE))</f>
        <v>-</v>
      </c>
      <c r="KR117" s="423" t="str">
        <f>IF(KH117="-","-",VLOOKUP($A117&amp;"-"&amp;KH$4,'04施策の客観指標'!$A$4:$AY$1029,COLUMN('04施策の客観指標'!$AY:$AY),FALSE))</f>
        <v>-</v>
      </c>
      <c r="KS117" s="423" t="str">
        <f>IF(KI117="-","-",VLOOKUP($A117&amp;"-"&amp;KI$4,'04施策の客観指標'!$A$4:$AY$1029,COLUMN('04施策の客観指標'!$AY:$AY),FALSE))</f>
        <v>-</v>
      </c>
      <c r="KT117" s="423" t="str">
        <f>IF(KJ117="-","-",VLOOKUP($A117&amp;"-"&amp;KJ$4,'04施策の客観指標'!$A$4:$AY$1029,COLUMN('04施策の客観指標'!$AY:$AY),FALSE))</f>
        <v>-</v>
      </c>
      <c r="KU117" s="423" t="str">
        <f>IF(KK117="-","-",VLOOKUP($A117&amp;"-"&amp;KK$4,'04施策の客観指標'!$A$4:$AY$1029,COLUMN('04施策の客観指標'!$AY:$AY),FALSE))</f>
        <v>-</v>
      </c>
      <c r="KV117" s="423" t="str">
        <f>IF(KL117="-","-",VLOOKUP($A117&amp;"-"&amp;KL$4,'04施策の客観指標'!$A$4:$AY$1029,COLUMN('04施策の客観指標'!$AY:$AY),FALSE))</f>
        <v>-</v>
      </c>
      <c r="KW117" s="423" t="str">
        <f>IF(KM117="-","-",VLOOKUP($A117&amp;"-"&amp;KM$4,'04施策の客観指標'!$A$4:$AY$1029,COLUMN('04施策の客観指標'!$AY:$AY),FALSE))</f>
        <v>-</v>
      </c>
      <c r="KX117" s="234">
        <f t="shared" si="382"/>
        <v>2</v>
      </c>
      <c r="KY117" s="237">
        <f t="shared" si="383"/>
        <v>2</v>
      </c>
      <c r="KZ117" s="187">
        <f t="shared" si="384"/>
        <v>4</v>
      </c>
      <c r="LA117" s="187" t="str">
        <f t="shared" si="385"/>
        <v/>
      </c>
      <c r="LB117" s="187" t="str">
        <f t="shared" si="386"/>
        <v/>
      </c>
      <c r="LC117" s="187" t="str">
        <f t="shared" si="387"/>
        <v/>
      </c>
      <c r="LD117" s="187" t="str">
        <f t="shared" si="388"/>
        <v/>
      </c>
      <c r="LE117" s="187" t="str">
        <f t="shared" si="389"/>
        <v/>
      </c>
      <c r="LF117" s="187" t="str">
        <f t="shared" si="390"/>
        <v/>
      </c>
      <c r="LG117" s="187" t="str">
        <f t="shared" si="391"/>
        <v/>
      </c>
      <c r="LH117" s="240">
        <f t="shared" si="392"/>
        <v>0.75</v>
      </c>
      <c r="LI117" s="820" t="str">
        <f>IF($K117="○",VLOOKUP($C117&amp;"-"&amp;LI$4,'05市民生活実感調査'!$A$3:$BM$218,COLUMN('05市民生活実感調査'!$BM:$BM),FALSE),"-")</f>
        <v>-</v>
      </c>
      <c r="LJ117" s="821" t="str">
        <f>IF($L117="○",VLOOKUP($C117&amp;"-"&amp;LJ$4,'05市民生活実感調査'!$A$3:$BM$218,COLUMN('05市民生活実感調査'!$BM:$BM),FALSE),"-")</f>
        <v>-</v>
      </c>
      <c r="LK117" s="821" t="str">
        <f>IF($M117="○",VLOOKUP($C117&amp;"-"&amp;LK$4,'05市民生活実感調査'!$A$3:$BM$218,COLUMN('05市民生活実感調査'!$BM:$BM),FALSE),"-")</f>
        <v>-</v>
      </c>
      <c r="LL117" s="821" t="str">
        <f>IF($N117="○",VLOOKUP($C117&amp;"-"&amp;LL$4,'05市民生活実感調査'!$A$3:$BM$218,COLUMN('05市民生活実感調査'!$BM:$BM),FALSE),"-")</f>
        <v>b</v>
      </c>
      <c r="LM117" s="821" t="str">
        <f>IF($O117="○",VLOOKUP($C117&amp;"-"&amp;LM$4,'05市民生活実感調査'!$A$3:$BM$218,COLUMN('05市民生活実感調査'!$BM:$BM),FALSE),"-")</f>
        <v>-</v>
      </c>
      <c r="LN117" s="821" t="str">
        <f>IF($P117="○",VLOOKUP($C117&amp;"-"&amp;LN$4,'05市民生活実感調査'!$A$3:$BM$218,COLUMN('05市民生活実感調査'!$BM:$BM),FALSE),"-")</f>
        <v>-</v>
      </c>
      <c r="LO117" s="821" t="str">
        <f>IF($Q117="○",VLOOKUP($C117&amp;"-"&amp;LO$4,'05市民生活実感調査'!$A$3:$BM$218,COLUMN('05市民生活実感調査'!$BM:$BM),FALSE),"-")</f>
        <v>-</v>
      </c>
      <c r="LP117" s="821" t="str">
        <f>IF($R117="○",VLOOKUP($C117&amp;"-"&amp;LP$4,'05市民生活実感調査'!$A$3:$BM$218,COLUMN('05市民生活実感調査'!$BM:$BM),FALSE),"-")</f>
        <v>-</v>
      </c>
      <c r="LQ117" s="822" t="str">
        <f t="shared" si="393"/>
        <v>b</v>
      </c>
      <c r="LR117" s="237" t="str">
        <f t="shared" si="394"/>
        <v/>
      </c>
      <c r="LS117" s="187" t="str">
        <f t="shared" si="395"/>
        <v/>
      </c>
      <c r="LT117" s="187" t="str">
        <f t="shared" si="396"/>
        <v/>
      </c>
      <c r="LU117" s="187">
        <f t="shared" si="397"/>
        <v>3</v>
      </c>
      <c r="LV117" s="187" t="str">
        <f t="shared" si="398"/>
        <v/>
      </c>
      <c r="LW117" s="187" t="str">
        <f t="shared" si="399"/>
        <v/>
      </c>
      <c r="LX117" s="187" t="str">
        <f t="shared" si="400"/>
        <v/>
      </c>
      <c r="LY117" s="187" t="str">
        <f t="shared" si="401"/>
        <v/>
      </c>
      <c r="LZ117" s="422">
        <f t="shared" si="402"/>
        <v>0.75</v>
      </c>
      <c r="MA117" s="103" t="str">
        <f t="shared" si="406"/>
        <v>市民実感</v>
      </c>
      <c r="MB117" s="104" t="str">
        <f t="shared" si="403"/>
        <v>お客さまサービスの一層の推進に取り組むものであり、市民の実感を重視する。</v>
      </c>
      <c r="MC117" s="823" t="str">
        <f>VLOOKUP(KN117&amp;LQ117&amp;MA117,プルダウン!$AC$2:$AD$71,2,FALSE)</f>
        <v>B</v>
      </c>
      <c r="MD117" s="824" t="str">
        <f>VLOOKUP(MC117,プルダウン!$A$1:$B$6,2,FALSE)</f>
        <v>政策の目的がかなり達成されている</v>
      </c>
      <c r="ME117" s="91"/>
      <c r="MF117" s="190"/>
    </row>
    <row r="118" spans="1:344" ht="204" customHeight="1">
      <c r="A118" s="231">
        <v>2707</v>
      </c>
      <c r="B118" s="104" t="s">
        <v>270</v>
      </c>
      <c r="C118" s="237">
        <f t="shared" si="407"/>
        <v>27</v>
      </c>
      <c r="D118" s="190" t="str">
        <f>IFERROR(VLOOKUP(C118,プルダウン!$L$2:$M$28,2,FALSE),"-")</f>
        <v>くらしの水</v>
      </c>
      <c r="E118" s="104"/>
      <c r="F118" s="91" t="s">
        <v>1432</v>
      </c>
      <c r="G118" s="117"/>
      <c r="H118" s="91"/>
      <c r="I118" s="117"/>
      <c r="J118" s="104"/>
      <c r="K118" s="420" t="s">
        <v>83</v>
      </c>
      <c r="L118" s="421" t="s">
        <v>83</v>
      </c>
      <c r="M118" s="421" t="s">
        <v>83</v>
      </c>
      <c r="N118" s="421" t="s">
        <v>83</v>
      </c>
      <c r="O118" s="421" t="s">
        <v>383</v>
      </c>
      <c r="P118" s="421" t="s">
        <v>83</v>
      </c>
      <c r="Q118" s="421" t="s">
        <v>83</v>
      </c>
      <c r="R118" s="422" t="s">
        <v>83</v>
      </c>
      <c r="S118" s="877" t="str">
        <f>VLOOKUP($A118&amp;"-"&amp;S$4,'04施策の客観指標'!$A$4:$AY$1029,COLUMN('04施策の客観指標'!$AS:$AS),FALSE)</f>
        <v>－</v>
      </c>
      <c r="T118" s="878" t="str">
        <f>VLOOKUP($A118&amp;"-"&amp;T$4,'04施策の客観指標'!$A$4:$AY$1029,COLUMN('04施策の客観指標'!$AS:$AS),FALSE)</f>
        <v>－</v>
      </c>
      <c r="U118" s="878" t="str">
        <f>VLOOKUP($A118&amp;"-"&amp;U$4,'04施策の客観指標'!$A$4:$AY$1029,COLUMN('04施策の客観指標'!$AS:$AS),FALSE)</f>
        <v>－</v>
      </c>
      <c r="V118" s="878" t="str">
        <f>VLOOKUP($A118&amp;"-"&amp;V$4,'04施策の客観指標'!$A$4:$AY$1029,COLUMN('04施策の客観指標'!$AS:$AS),FALSE)</f>
        <v>－</v>
      </c>
      <c r="W118" s="878" t="str">
        <f>VLOOKUP($A118&amp;"-"&amp;W$4,'04施策の客観指標'!$A$4:$AY$1029,COLUMN('04施策の客観指標'!$AS:$AS),FALSE)</f>
        <v>-</v>
      </c>
      <c r="X118" s="878" t="str">
        <f>VLOOKUP($A118&amp;"-"&amp;X$4,'04施策の客観指標'!$A$4:$AY$1029,COLUMN('04施策の客観指標'!$AS:$AS),FALSE)</f>
        <v>-</v>
      </c>
      <c r="Y118" s="878" t="str">
        <f>VLOOKUP($A118&amp;"-"&amp;Y$4,'04施策の客観指標'!$A$4:$AY$1029,COLUMN('04施策の客観指標'!$AS:$AS),FALSE)</f>
        <v>-</v>
      </c>
      <c r="Z118" s="878" t="str">
        <f>VLOOKUP($A118&amp;"-"&amp;Z$4,'04施策の客観指標'!$A$4:$AY$1029,COLUMN('04施策の客観指標'!$AS:$AS),FALSE)</f>
        <v>-</v>
      </c>
      <c r="AA118" s="852" t="str">
        <f>VLOOKUP($A118&amp;"-"&amp;AA$4,'04施策の客観指標'!$A$4:$AY$1029,COLUMN('04施策の客観指標'!$AS:$AS),FALSE)</f>
        <v>-</v>
      </c>
      <c r="AB118" s="876" t="str">
        <f t="shared" si="408"/>
        <v>-</v>
      </c>
      <c r="AC118" s="856">
        <v>1</v>
      </c>
      <c r="AD118" s="878">
        <v>1</v>
      </c>
      <c r="AE118" s="878">
        <v>1</v>
      </c>
      <c r="AF118" s="878">
        <v>1</v>
      </c>
      <c r="AG118" s="878" t="s">
        <v>83</v>
      </c>
      <c r="AH118" s="878" t="s">
        <v>83</v>
      </c>
      <c r="AI118" s="878" t="s">
        <v>83</v>
      </c>
      <c r="AJ118" s="878" t="s">
        <v>83</v>
      </c>
      <c r="AK118" s="878" t="s">
        <v>83</v>
      </c>
      <c r="AL118" s="879">
        <f t="shared" si="409"/>
        <v>4</v>
      </c>
      <c r="AM118" s="877" t="e">
        <f t="shared" si="410"/>
        <v>#N/A</v>
      </c>
      <c r="AN118" s="878" t="e">
        <f t="shared" si="411"/>
        <v>#N/A</v>
      </c>
      <c r="AO118" s="878" t="e">
        <f t="shared" si="412"/>
        <v>#N/A</v>
      </c>
      <c r="AP118" s="878" t="e">
        <f t="shared" si="413"/>
        <v>#N/A</v>
      </c>
      <c r="AQ118" s="878" t="str">
        <f t="shared" si="414"/>
        <v/>
      </c>
      <c r="AR118" s="878" t="str">
        <f t="shared" si="415"/>
        <v/>
      </c>
      <c r="AS118" s="878" t="str">
        <f t="shared" si="416"/>
        <v/>
      </c>
      <c r="AT118" s="878" t="str">
        <f t="shared" si="417"/>
        <v/>
      </c>
      <c r="AU118" s="852" t="str">
        <f t="shared" si="418"/>
        <v/>
      </c>
      <c r="AV118" s="855" t="str">
        <f t="shared" si="419"/>
        <v>-</v>
      </c>
      <c r="AW118" s="877" t="s">
        <v>83</v>
      </c>
      <c r="AX118" s="878" t="s">
        <v>83</v>
      </c>
      <c r="AY118" s="878" t="s">
        <v>83</v>
      </c>
      <c r="AZ118" s="878" t="s">
        <v>83</v>
      </c>
      <c r="BA118" s="878" t="s">
        <v>54</v>
      </c>
      <c r="BB118" s="878" t="s">
        <v>83</v>
      </c>
      <c r="BC118" s="878" t="s">
        <v>83</v>
      </c>
      <c r="BD118" s="878" t="s">
        <v>83</v>
      </c>
      <c r="BE118" s="879" t="str">
        <f t="shared" si="525"/>
        <v>a</v>
      </c>
      <c r="BF118" s="877" t="str">
        <f t="shared" si="421"/>
        <v/>
      </c>
      <c r="BG118" s="878" t="str">
        <f t="shared" si="422"/>
        <v/>
      </c>
      <c r="BH118" s="878" t="str">
        <f t="shared" si="423"/>
        <v/>
      </c>
      <c r="BI118" s="878" t="str">
        <f t="shared" si="424"/>
        <v/>
      </c>
      <c r="BJ118" s="878">
        <f t="shared" si="425"/>
        <v>4</v>
      </c>
      <c r="BK118" s="878" t="str">
        <f t="shared" si="426"/>
        <v/>
      </c>
      <c r="BL118" s="878" t="str">
        <f t="shared" si="427"/>
        <v/>
      </c>
      <c r="BM118" s="878" t="str">
        <f t="shared" si="428"/>
        <v/>
      </c>
      <c r="BN118" s="840">
        <f t="shared" si="429"/>
        <v>1</v>
      </c>
      <c r="BO118" s="880" t="s">
        <v>122</v>
      </c>
      <c r="BP118" s="863" t="s">
        <v>1958</v>
      </c>
      <c r="BQ118" s="877" t="e">
        <v>#N/A</v>
      </c>
      <c r="BR118" s="887" t="e">
        <v>#N/A</v>
      </c>
      <c r="BS118" s="860"/>
      <c r="BT118" s="887"/>
      <c r="BU118" s="863" t="s">
        <v>1460</v>
      </c>
      <c r="BV118" s="891" t="s">
        <v>1766</v>
      </c>
      <c r="BW118" s="889" t="str">
        <f>VLOOKUP($A118&amp;"-"&amp;BW$4,'04施策の客観指標'!$A$4:$AY$1029,COLUMN('04施策の客観指標'!$AT:$AT),FALSE)</f>
        <v>－</v>
      </c>
      <c r="BX118" s="878" t="str">
        <f>VLOOKUP($A118&amp;"-"&amp;BX$4,'04施策の客観指標'!$A$4:$AY$1029,COLUMN('04施策の客観指標'!$AT:$AT),FALSE)</f>
        <v>－</v>
      </c>
      <c r="BY118" s="878" t="str">
        <f>VLOOKUP($A118&amp;"-"&amp;BY$4,'04施策の客観指標'!$A$4:$AY$1029,COLUMN('04施策の客観指標'!$AT:$AT),FALSE)</f>
        <v>－</v>
      </c>
      <c r="BZ118" s="878" t="str">
        <f>VLOOKUP($A118&amp;"-"&amp;BZ$4,'04施策の客観指標'!$A$4:$AY$1029,COLUMN('04施策の客観指標'!$AT:$AT),FALSE)</f>
        <v>－</v>
      </c>
      <c r="CA118" s="878" t="str">
        <f>VLOOKUP($A118&amp;"-"&amp;CA$4,'04施策の客観指標'!$A$4:$AY$1029,COLUMN('04施策の客観指標'!$AT:$AT),FALSE)</f>
        <v>-</v>
      </c>
      <c r="CB118" s="878" t="str">
        <f>VLOOKUP($A118&amp;"-"&amp;CB$4,'04施策の客観指標'!$A$4:$AY$1029,COLUMN('04施策の客観指標'!$AT:$AT),FALSE)</f>
        <v>-</v>
      </c>
      <c r="CC118" s="878" t="str">
        <f>VLOOKUP($A118&amp;"-"&amp;CC$4,'04施策の客観指標'!$A$4:$AY$1029,COLUMN('04施策の客観指標'!$AT:$AT),FALSE)</f>
        <v>-</v>
      </c>
      <c r="CD118" s="878" t="str">
        <f>VLOOKUP($A118&amp;"-"&amp;CD$4,'04施策の客観指標'!$A$4:$AY$1029,COLUMN('04施策の客観指標'!$AT:$AT),FALSE)</f>
        <v>-</v>
      </c>
      <c r="CE118" s="852" t="str">
        <f>VLOOKUP($A118&amp;"-"&amp;CE$4,'04施策の客観指標'!$A$4:$AY$1029,COLUMN('04施策の客観指標'!$AT:$AT),FALSE)</f>
        <v>-</v>
      </c>
      <c r="CF118" s="879" t="str">
        <f t="shared" si="430"/>
        <v>-</v>
      </c>
      <c r="CG118" s="856">
        <f>IF(BW118="-","-",VLOOKUP($A118&amp;"-"&amp;BW$4,'04施策の客観指標'!$A$4:$AY$1029,COLUMN('04施策の客観指標'!$AY:$AY),FALSE))</f>
        <v>1</v>
      </c>
      <c r="CH118" s="856">
        <f>IF(BX118="-","-",VLOOKUP($A118&amp;"-"&amp;BX$4,'04施策の客観指標'!$A$4:$AY$1029,COLUMN('04施策の客観指標'!$AY:$AY),FALSE))</f>
        <v>1</v>
      </c>
      <c r="CI118" s="856">
        <f>IF(BY118="-","-",VLOOKUP($A118&amp;"-"&amp;BY$4,'04施策の客観指標'!$A$4:$AY$1029,COLUMN('04施策の客観指標'!$AY:$AY),FALSE))</f>
        <v>1</v>
      </c>
      <c r="CJ118" s="856">
        <f>IF(BZ118="-","-",VLOOKUP($A118&amp;"-"&amp;BZ$4,'04施策の客観指標'!$A$4:$AY$1029,COLUMN('04施策の客観指標'!$AY:$AY),FALSE))</f>
        <v>1</v>
      </c>
      <c r="CK118" s="856" t="str">
        <f>IF(CA118="-","-",VLOOKUP($A118&amp;"-"&amp;CA$4,'04施策の客観指標'!$A$4:$AY$1029,COLUMN('04施策の客観指標'!$AY:$AY),FALSE))</f>
        <v>-</v>
      </c>
      <c r="CL118" s="856" t="str">
        <f>IF(CB118="-","-",VLOOKUP($A118&amp;"-"&amp;CB$4,'04施策の客観指標'!$A$4:$AY$1029,COLUMN('04施策の客観指標'!$AY:$AY),FALSE))</f>
        <v>-</v>
      </c>
      <c r="CM118" s="856" t="str">
        <f>IF(CC118="-","-",VLOOKUP($A118&amp;"-"&amp;CC$4,'04施策の客観指標'!$A$4:$AY$1029,COLUMN('04施策の客観指標'!$AY:$AY),FALSE))</f>
        <v>-</v>
      </c>
      <c r="CN118" s="856" t="str">
        <f>IF(CD118="-","-",VLOOKUP($A118&amp;"-"&amp;CD$4,'04施策の客観指標'!$A$4:$AY$1029,COLUMN('04施策の客観指標'!$AY:$AY),FALSE))</f>
        <v>-</v>
      </c>
      <c r="CO118" s="856" t="str">
        <f>IF(CE118="-","-",VLOOKUP($A118&amp;"-"&amp;CE$4,'04施策の客観指標'!$A$4:$AY$1029,COLUMN('04施策の客観指標'!$AY:$AY),FALSE))</f>
        <v>-</v>
      </c>
      <c r="CP118" s="879">
        <f t="shared" si="431"/>
        <v>4</v>
      </c>
      <c r="CQ118" s="877" t="e">
        <f t="shared" si="432"/>
        <v>#N/A</v>
      </c>
      <c r="CR118" s="878" t="e">
        <f t="shared" si="433"/>
        <v>#N/A</v>
      </c>
      <c r="CS118" s="878" t="e">
        <f t="shared" si="434"/>
        <v>#N/A</v>
      </c>
      <c r="CT118" s="878" t="e">
        <f t="shared" si="435"/>
        <v>#N/A</v>
      </c>
      <c r="CU118" s="878" t="str">
        <f t="shared" si="436"/>
        <v/>
      </c>
      <c r="CV118" s="878" t="str">
        <f t="shared" si="437"/>
        <v/>
      </c>
      <c r="CW118" s="878" t="str">
        <f t="shared" si="438"/>
        <v/>
      </c>
      <c r="CX118" s="878" t="str">
        <f t="shared" si="439"/>
        <v/>
      </c>
      <c r="CY118" s="878" t="str">
        <f t="shared" si="440"/>
        <v/>
      </c>
      <c r="CZ118" s="855" t="str">
        <f t="shared" si="441"/>
        <v>-</v>
      </c>
      <c r="DA118" s="877" t="str">
        <f>IF($K118="○",VLOOKUP($C118&amp;"-"&amp;DA$4,'05市民生活実感調査'!$A$3:$BC$218,COLUMN('05市民生活実感調査'!$Y:$Y),FALSE),"-")</f>
        <v>-</v>
      </c>
      <c r="DB118" s="878" t="str">
        <f>IF($L118="○",VLOOKUP($C118&amp;"-"&amp;DB$4,'05市民生活実感調査'!$A$3:$BC$218,COLUMN('05市民生活実感調査'!$Y:$Y),FALSE),"-")</f>
        <v>-</v>
      </c>
      <c r="DC118" s="878" t="str">
        <f>IF($M118="○",VLOOKUP($C118&amp;"-"&amp;DC$4,'05市民生活実感調査'!$A$3:$BC$218,COLUMN('05市民生活実感調査'!$Y:$Y),FALSE),"-")</f>
        <v>-</v>
      </c>
      <c r="DD118" s="878" t="str">
        <f>IF($N118="○",VLOOKUP($C118&amp;"-"&amp;DD$4,'05市民生活実感調査'!$A$3:$BC$218,COLUMN('05市民生活実感調査'!$Y:$Y),FALSE),"-")</f>
        <v>-</v>
      </c>
      <c r="DE118" s="878" t="str">
        <f>IF($O118="○",VLOOKUP($C118&amp;"-"&amp;DE$4,'05市民生活実感調査'!$A$3:$BC$218,COLUMN('05市民生活実感調査'!$Y:$Y),FALSE),"-")</f>
        <v>b</v>
      </c>
      <c r="DF118" s="878" t="str">
        <f>IF($P118="○",VLOOKUP($C118&amp;"-"&amp;DF$4,'05市民生活実感調査'!$A$3:$BC$218,COLUMN('05市民生活実感調査'!$Y:$Y),FALSE),"-")</f>
        <v>-</v>
      </c>
      <c r="DG118" s="878" t="str">
        <f>IF($Q118="○",VLOOKUP($C118&amp;"-"&amp;DG$4,'05市民生活実感調査'!$A$3:$BC$218,COLUMN('05市民生活実感調査'!$Y:$Y),FALSE),"-")</f>
        <v>-</v>
      </c>
      <c r="DH118" s="878" t="str">
        <f>IF($R118="○",VLOOKUP($C118&amp;"-"&amp;DH$4,'05市民生活実感調査'!$A$3:$BC$218,COLUMN('05市民生活実感調査'!$Y:$Y),FALSE),"-")</f>
        <v>-</v>
      </c>
      <c r="DI118" s="879" t="str">
        <f t="shared" si="442"/>
        <v>b</v>
      </c>
      <c r="DJ118" s="877" t="str">
        <f t="shared" si="443"/>
        <v/>
      </c>
      <c r="DK118" s="878" t="str">
        <f t="shared" si="444"/>
        <v/>
      </c>
      <c r="DL118" s="878" t="str">
        <f t="shared" si="445"/>
        <v/>
      </c>
      <c r="DM118" s="878" t="str">
        <f t="shared" si="446"/>
        <v/>
      </c>
      <c r="DN118" s="878">
        <f t="shared" si="524"/>
        <v>3</v>
      </c>
      <c r="DO118" s="878" t="str">
        <f t="shared" si="447"/>
        <v/>
      </c>
      <c r="DP118" s="878" t="str">
        <f t="shared" si="448"/>
        <v/>
      </c>
      <c r="DQ118" s="878" t="str">
        <f t="shared" si="449"/>
        <v/>
      </c>
      <c r="DR118" s="840">
        <f t="shared" si="450"/>
        <v>0.75</v>
      </c>
      <c r="DS118" s="876" t="str">
        <f t="shared" si="451"/>
        <v>客観指標</v>
      </c>
      <c r="DT118" s="863" t="str">
        <f t="shared" si="452"/>
        <v>本施策は、上下水道事業の財政の健全化・経営基盤の強化を目指すものであり、経営指標の数値の動向が重要となるため</v>
      </c>
      <c r="DU118" s="877" t="str">
        <f>VLOOKUP(CF118&amp;DI118&amp;DS118,プルダウン!$AC$2:$AD$71,2,FALSE)</f>
        <v>B</v>
      </c>
      <c r="DV118" s="859" t="str">
        <f>VLOOKUP(DU118,プルダウン!$A$1:$B$6,2,FALSE)</f>
        <v>政策の目的がかなり達成されている</v>
      </c>
      <c r="DW118" s="860"/>
      <c r="DX118" s="859"/>
      <c r="DY118" s="889" t="str">
        <f>VLOOKUP($A118&amp;"-"&amp;DY$4,'04施策の客観指標'!$A$4:$AY$1029,COLUMN('04施策の客観指標'!$AU:$AU),FALSE)</f>
        <v>－</v>
      </c>
      <c r="DZ118" s="878" t="str">
        <f>VLOOKUP($A118&amp;"-"&amp;DZ$4,'04施策の客観指標'!$A$4:$AY$1029,COLUMN('04施策の客観指標'!$AU:$AU),FALSE)</f>
        <v>－</v>
      </c>
      <c r="EA118" s="878" t="str">
        <f>VLOOKUP($A118&amp;"-"&amp;EA$4,'04施策の客観指標'!$A$4:$AY$1029,COLUMN('04施策の客観指標'!$AU:$AU),FALSE)</f>
        <v>－</v>
      </c>
      <c r="EB118" s="878" t="str">
        <f>VLOOKUP($A118&amp;"-"&amp;EB$4,'04施策の客観指標'!$A$4:$AY$1029,COLUMN('04施策の客観指標'!$AU:$AU),FALSE)</f>
        <v>－</v>
      </c>
      <c r="EC118" s="878" t="str">
        <f>VLOOKUP($A118&amp;"-"&amp;EC$4,'04施策の客観指標'!$A$4:$AY$1029,COLUMN('04施策の客観指標'!$AU:$AU),FALSE)</f>
        <v>-</v>
      </c>
      <c r="ED118" s="878" t="str">
        <f>VLOOKUP($A118&amp;"-"&amp;ED$4,'04施策の客観指標'!$A$4:$AY$1029,COLUMN('04施策の客観指標'!$AU:$AU),FALSE)</f>
        <v>-</v>
      </c>
      <c r="EE118" s="878" t="str">
        <f>VLOOKUP($A118&amp;"-"&amp;EE$4,'04施策の客観指標'!$A$4:$AY$1029,COLUMN('04施策の客観指標'!$AU:$AU),FALSE)</f>
        <v>-</v>
      </c>
      <c r="EF118" s="878" t="str">
        <f>VLOOKUP($A118&amp;"-"&amp;EF$4,'04施策の客観指標'!$A$4:$AY$1029,COLUMN('04施策の客観指標'!$AU:$AU),FALSE)</f>
        <v>-</v>
      </c>
      <c r="EG118" s="878" t="str">
        <f>VLOOKUP($A118&amp;"-"&amp;EG$4,'04施策の客観指標'!$A$4:$AY$1029,COLUMN('04施策の客観指標'!$AU:$AU),FALSE)</f>
        <v>-</v>
      </c>
      <c r="EH118" s="879" t="str">
        <f t="shared" si="453"/>
        <v>-</v>
      </c>
      <c r="EI118" s="895">
        <f>IF(DY118="-","-",VLOOKUP($A118&amp;"-"&amp;DY$4,'04施策の客観指標'!$A$4:$AY$1029,COLUMN('04施策の客観指標'!$AY:$AY),FALSE))</f>
        <v>1</v>
      </c>
      <c r="EJ118" s="895">
        <f>IF(DZ118="-","-",VLOOKUP($A118&amp;"-"&amp;DZ$4,'04施策の客観指標'!$A$4:$AY$1029,COLUMN('04施策の客観指標'!$AY:$AY),FALSE))</f>
        <v>1</v>
      </c>
      <c r="EK118" s="895">
        <f>IF(EA118="-","-",VLOOKUP($A118&amp;"-"&amp;EA$4,'04施策の客観指標'!$A$4:$AY$1029,COLUMN('04施策の客観指標'!$AY:$AY),FALSE))</f>
        <v>1</v>
      </c>
      <c r="EL118" s="895">
        <f>IF(EB118="-","-",VLOOKUP($A118&amp;"-"&amp;EB$4,'04施策の客観指標'!$A$4:$AY$1029,COLUMN('04施策の客観指標'!$AY:$AY),FALSE))</f>
        <v>1</v>
      </c>
      <c r="EM118" s="895" t="str">
        <f>IF(EC118="-","-",VLOOKUP($A118&amp;"-"&amp;EC$4,'04施策の客観指標'!$A$4:$AY$1029,COLUMN('04施策の客観指標'!$AY:$AY),FALSE))</f>
        <v>-</v>
      </c>
      <c r="EN118" s="895" t="str">
        <f>IF(ED118="-","-",VLOOKUP($A118&amp;"-"&amp;ED$4,'04施策の客観指標'!$A$4:$AY$1029,COLUMN('04施策の客観指標'!$AY:$AY),FALSE))</f>
        <v>-</v>
      </c>
      <c r="EO118" s="895" t="str">
        <f>IF(EE118="-","-",VLOOKUP($A118&amp;"-"&amp;EE$4,'04施策の客観指標'!$A$4:$AY$1029,COLUMN('04施策の客観指標'!$AY:$AY),FALSE))</f>
        <v>-</v>
      </c>
      <c r="EP118" s="895" t="str">
        <f>IF(EF118="-","-",VLOOKUP($A118&amp;"-"&amp;EF$4,'04施策の客観指標'!$A$4:$AY$1029,COLUMN('04施策の客観指標'!$AY:$AY),FALSE))</f>
        <v>-</v>
      </c>
      <c r="EQ118" s="895" t="str">
        <f>IF(EG118="-","-",VLOOKUP($A118&amp;"-"&amp;EG$4,'04施策の客観指標'!$A$4:$AY$1029,COLUMN('04施策の客観指標'!$AY:$AY),FALSE))</f>
        <v>-</v>
      </c>
      <c r="ER118" s="879">
        <f t="shared" si="454"/>
        <v>4</v>
      </c>
      <c r="ES118" s="877" t="e">
        <f t="shared" si="455"/>
        <v>#N/A</v>
      </c>
      <c r="ET118" s="878" t="e">
        <f t="shared" si="456"/>
        <v>#N/A</v>
      </c>
      <c r="EU118" s="878" t="e">
        <f t="shared" si="457"/>
        <v>#N/A</v>
      </c>
      <c r="EV118" s="878" t="e">
        <f t="shared" si="458"/>
        <v>#N/A</v>
      </c>
      <c r="EW118" s="878" t="str">
        <f t="shared" si="459"/>
        <v/>
      </c>
      <c r="EX118" s="878" t="str">
        <f t="shared" si="460"/>
        <v/>
      </c>
      <c r="EY118" s="878" t="str">
        <f t="shared" si="461"/>
        <v/>
      </c>
      <c r="EZ118" s="878" t="str">
        <f t="shared" si="462"/>
        <v/>
      </c>
      <c r="FA118" s="878" t="str">
        <f t="shared" si="463"/>
        <v/>
      </c>
      <c r="FB118" s="855" t="str">
        <f t="shared" si="464"/>
        <v>-</v>
      </c>
      <c r="FC118" s="877" t="str">
        <f>IF($K118="○",VLOOKUP($C118&amp;"-"&amp;FC$4,'05市民生活実感調査'!$A$3:$BC$218,COLUMN('05市民生活実感調査'!$AI:$AI),FALSE),"-")</f>
        <v>-</v>
      </c>
      <c r="FD118" s="878" t="str">
        <f>IF($L118="○",VLOOKUP($C118&amp;"-"&amp;FD$4,'05市民生活実感調査'!$A$3:$BC$218,COLUMN('05市民生活実感調査'!$AI:$AI),FALSE),"-")</f>
        <v>-</v>
      </c>
      <c r="FE118" s="878" t="str">
        <f>IF($M118="○",VLOOKUP($C118&amp;"-"&amp;FE$4,'05市民生活実感調査'!$A$3:$BC$218,COLUMN('05市民生活実感調査'!$AI:$AI),FALSE),"-")</f>
        <v>-</v>
      </c>
      <c r="FF118" s="878" t="str">
        <f>IF($N118="○",VLOOKUP($C118&amp;"-"&amp;FF$4,'05市民生活実感調査'!$A$3:$BC$218,COLUMN('05市民生活実感調査'!$AI:$AI),FALSE),"-")</f>
        <v>-</v>
      </c>
      <c r="FG118" s="878" t="str">
        <f>IF($O118="○",VLOOKUP($C118&amp;"-"&amp;FG$4,'05市民生活実感調査'!$A$3:$BC$218,COLUMN('05市民生活実感調査'!$AI:$AI),FALSE),"-")</f>
        <v>b</v>
      </c>
      <c r="FH118" s="878" t="str">
        <f>IF($P118="○",VLOOKUP($C118&amp;"-"&amp;FH$4,'05市民生活実感調査'!$A$3:$BC$218,COLUMN('05市民生活実感調査'!$AI:$AI),FALSE),"-")</f>
        <v>-</v>
      </c>
      <c r="FI118" s="878" t="str">
        <f>IF($Q118="○",VLOOKUP($C118&amp;"-"&amp;FI$4,'05市民生活実感調査'!$A$3:$BC$218,COLUMN('05市民生活実感調査'!$AI:$AI),FALSE),"-")</f>
        <v>-</v>
      </c>
      <c r="FJ118" s="878" t="str">
        <f>IF($R118="○",VLOOKUP($C118&amp;"-"&amp;FJ$4,'05市民生活実感調査'!$A$3:$BC$218,COLUMN('05市民生活実感調査'!$AI:$AI),FALSE),"-")</f>
        <v>-</v>
      </c>
      <c r="FK118" s="879" t="str">
        <f t="shared" si="465"/>
        <v>b</v>
      </c>
      <c r="FL118" s="877" t="str">
        <f t="shared" si="466"/>
        <v/>
      </c>
      <c r="FM118" s="878" t="str">
        <f t="shared" si="467"/>
        <v/>
      </c>
      <c r="FN118" s="878" t="str">
        <f t="shared" si="468"/>
        <v/>
      </c>
      <c r="FO118" s="878" t="str">
        <f t="shared" si="469"/>
        <v/>
      </c>
      <c r="FP118" s="878">
        <f t="shared" si="470"/>
        <v>3</v>
      </c>
      <c r="FQ118" s="878" t="str">
        <f t="shared" si="471"/>
        <v/>
      </c>
      <c r="FR118" s="878" t="str">
        <f t="shared" si="472"/>
        <v/>
      </c>
      <c r="FS118" s="878" t="str">
        <f t="shared" si="473"/>
        <v/>
      </c>
      <c r="FT118" s="840">
        <f t="shared" si="474"/>
        <v>0.75</v>
      </c>
      <c r="FU118" s="876" t="str">
        <f t="shared" si="475"/>
        <v>客観指標</v>
      </c>
      <c r="FV118" s="863" t="str">
        <f t="shared" si="476"/>
        <v>本施策は、上下水道事業の財政の健全化・経営基盤の強化を目指すものであり、経営指標の数値の動向が重要となるため</v>
      </c>
      <c r="FW118" s="877" t="str">
        <f>VLOOKUP(EH118&amp;FK118&amp;FU118,プルダウン!$AC$2:$AD$71,2,FALSE)</f>
        <v>B</v>
      </c>
      <c r="FX118" s="859" t="str">
        <f>VLOOKUP(FW118,プルダウン!$A$1:$B$6,2,FALSE)</f>
        <v>政策の目的がかなり達成されている</v>
      </c>
      <c r="FY118" s="860"/>
      <c r="FZ118" s="859"/>
      <c r="GA118" s="889" t="str">
        <f>VLOOKUP($A118&amp;"-"&amp;GA$4,'04施策の客観指標'!$A$4:$AY$1029,COLUMN('04施策の客観指標'!$AV:$AV),FALSE)</f>
        <v>a</v>
      </c>
      <c r="GB118" s="878" t="str">
        <f>VLOOKUP($A118&amp;"-"&amp;GB$4,'04施策の客観指標'!$A$4:$AY$1029,COLUMN('04施策の客観指標'!$AV:$AV),FALSE)</f>
        <v>a</v>
      </c>
      <c r="GC118" s="878" t="str">
        <f>VLOOKUP($A118&amp;"-"&amp;GC$4,'04施策の客観指標'!$A$4:$AY$1029,COLUMN('04施策の客観指標'!$AV:$AV),FALSE)</f>
        <v>a</v>
      </c>
      <c r="GD118" s="878" t="str">
        <f>VLOOKUP($A118&amp;"-"&amp;GD$4,'04施策の客観指標'!$A$4:$AY$1029,COLUMN('04施策の客観指標'!$AV:$AV),FALSE)</f>
        <v>a</v>
      </c>
      <c r="GE118" s="878" t="str">
        <f>VLOOKUP($A118&amp;"-"&amp;GE$4,'04施策の客観指標'!$A$4:$AY$1029,COLUMN('04施策の客観指標'!$AV:$AV),FALSE)</f>
        <v>-</v>
      </c>
      <c r="GF118" s="878" t="str">
        <f>VLOOKUP($A118&amp;"-"&amp;GF$4,'04施策の客観指標'!$A$4:$AY$1029,COLUMN('04施策の客観指標'!$AV:$AV),FALSE)</f>
        <v>-</v>
      </c>
      <c r="GG118" s="878" t="str">
        <f>VLOOKUP($A118&amp;"-"&amp;GG$4,'04施策の客観指標'!$A$4:$AY$1029,COLUMN('04施策の客観指標'!$AV:$AV),FALSE)</f>
        <v>-</v>
      </c>
      <c r="GH118" s="878" t="str">
        <f>VLOOKUP($A118&amp;"-"&amp;GH$4,'04施策の客観指標'!$A$4:$AY$1029,COLUMN('04施策の客観指標'!$AV:$AV),FALSE)</f>
        <v>-</v>
      </c>
      <c r="GI118" s="878" t="str">
        <f>VLOOKUP($A118&amp;"-"&amp;GI$4,'04施策の客観指標'!$A$4:$AY$1029,COLUMN('04施策の客観指標'!$AV:$AV),FALSE)</f>
        <v>-</v>
      </c>
      <c r="GJ118" s="879" t="str">
        <f t="shared" si="477"/>
        <v>a</v>
      </c>
      <c r="GK118" s="856">
        <f>IF(GA118="-","-",VLOOKUP($A118&amp;"-"&amp;GA$4,'04施策の客観指標'!$A$4:$AY$1029,COLUMN('04施策の客観指標'!$AY:$AY),FALSE))</f>
        <v>1</v>
      </c>
      <c r="GL118" s="856">
        <f>IF(GB118="-","-",VLOOKUP($A118&amp;"-"&amp;GB$4,'04施策の客観指標'!$A$4:$AY$1029,COLUMN('04施策の客観指標'!$AY:$AY),FALSE))</f>
        <v>1</v>
      </c>
      <c r="GM118" s="856">
        <f>IF(GC118="-","-",VLOOKUP($A118&amp;"-"&amp;GC$4,'04施策の客観指標'!$A$4:$AY$1029,COLUMN('04施策の客観指標'!$AY:$AY),FALSE))</f>
        <v>1</v>
      </c>
      <c r="GN118" s="856">
        <f>IF(GD118="-","-",VLOOKUP($A118&amp;"-"&amp;GD$4,'04施策の客観指標'!$A$4:$AY$1029,COLUMN('04施策の客観指標'!$AY:$AY),FALSE))</f>
        <v>1</v>
      </c>
      <c r="GO118" s="856" t="str">
        <f>IF(GE118="-","-",VLOOKUP($A118&amp;"-"&amp;GE$4,'04施策の客観指標'!$A$4:$AY$1029,COLUMN('04施策の客観指標'!$AY:$AY),FALSE))</f>
        <v>-</v>
      </c>
      <c r="GP118" s="856" t="str">
        <f>IF(GF118="-","-",VLOOKUP($A118&amp;"-"&amp;GF$4,'04施策の客観指標'!$A$4:$AY$1029,COLUMN('04施策の客観指標'!$AY:$AY),FALSE))</f>
        <v>-</v>
      </c>
      <c r="GQ118" s="856" t="str">
        <f>IF(GG118="-","-",VLOOKUP($A118&amp;"-"&amp;GG$4,'04施策の客観指標'!$A$4:$AY$1029,COLUMN('04施策の客観指標'!$AY:$AY),FALSE))</f>
        <v>-</v>
      </c>
      <c r="GR118" s="856" t="str">
        <f>IF(GH118="-","-",VLOOKUP($A118&amp;"-"&amp;GH$4,'04施策の客観指標'!$A$4:$AY$1029,COLUMN('04施策の客観指標'!$AY:$AY),FALSE))</f>
        <v>-</v>
      </c>
      <c r="GS118" s="856" t="str">
        <f>IF(GI118="-","-",VLOOKUP($A118&amp;"-"&amp;GI$4,'04施策の客観指標'!$A$4:$AY$1029,COLUMN('04施策の客観指標'!$AY:$AY),FALSE))</f>
        <v>-</v>
      </c>
      <c r="GT118" s="879">
        <f t="shared" si="478"/>
        <v>4</v>
      </c>
      <c r="GU118" s="877">
        <f t="shared" si="479"/>
        <v>4</v>
      </c>
      <c r="GV118" s="878">
        <f t="shared" si="480"/>
        <v>4</v>
      </c>
      <c r="GW118" s="878">
        <f t="shared" si="481"/>
        <v>4</v>
      </c>
      <c r="GX118" s="878">
        <f t="shared" si="482"/>
        <v>4</v>
      </c>
      <c r="GY118" s="878" t="str">
        <f t="shared" si="483"/>
        <v/>
      </c>
      <c r="GZ118" s="878" t="str">
        <f t="shared" si="484"/>
        <v/>
      </c>
      <c r="HA118" s="878" t="str">
        <f t="shared" si="485"/>
        <v/>
      </c>
      <c r="HB118" s="878" t="str">
        <f t="shared" si="486"/>
        <v/>
      </c>
      <c r="HC118" s="878" t="str">
        <f t="shared" si="487"/>
        <v/>
      </c>
      <c r="HD118" s="855">
        <f t="shared" si="488"/>
        <v>1</v>
      </c>
      <c r="HE118" s="877" t="str">
        <f>IF($K118="○",VLOOKUP($C118&amp;"-"&amp;HE$4,'05市民生活実感調査'!$A$3:$BC$218,COLUMN('05市民生活実感調査'!$AS:$AS),FALSE),"-")</f>
        <v>-</v>
      </c>
      <c r="HF118" s="878" t="str">
        <f>IF($L118="○",VLOOKUP($C118&amp;"-"&amp;HF$4,'05市民生活実感調査'!$A$3:$BC$218,COLUMN('05市民生活実感調査'!$AS:$AS),FALSE),"-")</f>
        <v>-</v>
      </c>
      <c r="HG118" s="878" t="str">
        <f>IF($M118="○",VLOOKUP($C118&amp;"-"&amp;HG$4,'05市民生活実感調査'!$A$3:$BC$218,COLUMN('05市民生活実感調査'!$AS:$AS),FALSE),"-")</f>
        <v>-</v>
      </c>
      <c r="HH118" s="878" t="str">
        <f>IF($N118="○",VLOOKUP($C118&amp;"-"&amp;HH$4,'05市民生活実感調査'!$A$3:$BC$218,COLUMN('05市民生活実感調査'!$AS:$AS),FALSE),"-")</f>
        <v>-</v>
      </c>
      <c r="HI118" s="878" t="str">
        <f>IF($O118="○",VLOOKUP($C118&amp;"-"&amp;HI$4,'05市民生活実感調査'!$A$3:$BC$218,COLUMN('05市民生活実感調査'!$AS:$AS),FALSE),"-")</f>
        <v>c</v>
      </c>
      <c r="HJ118" s="878" t="str">
        <f>IF($P118="○",VLOOKUP($C118&amp;"-"&amp;HJ$4,'05市民生活実感調査'!$A$3:$BC$218,COLUMN('05市民生活実感調査'!$AS:$AS),FALSE),"-")</f>
        <v>-</v>
      </c>
      <c r="HK118" s="878" t="str">
        <f>IF($Q118="○",VLOOKUP($C118&amp;"-"&amp;HK$4,'05市民生活実感調査'!$A$3:$BC$218,COLUMN('05市民生活実感調査'!$AS:$AS),FALSE),"-")</f>
        <v>-</v>
      </c>
      <c r="HL118" s="878" t="str">
        <f>IF($R118="○",VLOOKUP($C118&amp;"-"&amp;HL$4,'05市民生活実感調査'!$A$3:$BC$218,COLUMN('05市民生活実感調査'!$AS:$AS),FALSE),"-")</f>
        <v>-</v>
      </c>
      <c r="HM118" s="879" t="str">
        <f t="shared" si="489"/>
        <v>c</v>
      </c>
      <c r="HN118" s="877" t="str">
        <f t="shared" si="490"/>
        <v/>
      </c>
      <c r="HO118" s="878" t="str">
        <f t="shared" si="491"/>
        <v/>
      </c>
      <c r="HP118" s="878" t="str">
        <f t="shared" si="492"/>
        <v/>
      </c>
      <c r="HQ118" s="878" t="str">
        <f t="shared" si="493"/>
        <v/>
      </c>
      <c r="HR118" s="878">
        <f t="shared" si="494"/>
        <v>2</v>
      </c>
      <c r="HS118" s="878" t="str">
        <f t="shared" si="495"/>
        <v/>
      </c>
      <c r="HT118" s="878" t="str">
        <f t="shared" si="496"/>
        <v/>
      </c>
      <c r="HU118" s="878" t="str">
        <f t="shared" si="497"/>
        <v/>
      </c>
      <c r="HV118" s="840">
        <f t="shared" si="498"/>
        <v>0.5</v>
      </c>
      <c r="HW118" s="876" t="str">
        <f t="shared" si="499"/>
        <v>客観指標</v>
      </c>
      <c r="HX118" s="863" t="str">
        <f t="shared" si="500"/>
        <v>本施策は、上下水道事業の財政の健全化・経営基盤の強化を目指すものであり、経営指標の数値の動向が重要となるため</v>
      </c>
      <c r="HY118" s="877" t="str">
        <f>VLOOKUP(GJ118&amp;HM118&amp;HW118,プルダウン!$AC$2:$AD$71,2,FALSE)</f>
        <v>B</v>
      </c>
      <c r="HZ118" s="859" t="str">
        <f>VLOOKUP(HY118,プルダウン!$A$1:$B$6,2,FALSE)</f>
        <v>政策の目的がかなり達成されている</v>
      </c>
      <c r="IA118" s="860"/>
      <c r="IB118" s="859"/>
      <c r="IC118" s="889" t="str">
        <f>VLOOKUP($A118&amp;"-"&amp;IC$4,'04施策の客観指標'!$A$4:$AY$1029,COLUMN('04施策の客観指標'!$AW:$AW),FALSE)</f>
        <v>a</v>
      </c>
      <c r="ID118" s="878" t="str">
        <f>VLOOKUP($A118&amp;"-"&amp;ID$4,'04施策の客観指標'!$A$4:$AY$1029,COLUMN('04施策の客観指標'!$AW:$AW),FALSE)</f>
        <v>a</v>
      </c>
      <c r="IE118" s="878" t="str">
        <f>VLOOKUP($A118&amp;"-"&amp;IE$4,'04施策の客観指標'!$A$4:$AY$1029,COLUMN('04施策の客観指標'!$AW:$AW),FALSE)</f>
        <v>a</v>
      </c>
      <c r="IF118" s="878" t="str">
        <f>VLOOKUP($A118&amp;"-"&amp;IF$4,'04施策の客観指標'!$A$4:$AY$1029,COLUMN('04施策の客観指標'!$AW:$AW),FALSE)</f>
        <v>a</v>
      </c>
      <c r="IG118" s="878" t="str">
        <f>VLOOKUP($A118&amp;"-"&amp;IG$4,'04施策の客観指標'!$A$4:$AY$1029,COLUMN('04施策の客観指標'!$AW:$AW),FALSE)</f>
        <v>-</v>
      </c>
      <c r="IH118" s="878" t="str">
        <f>VLOOKUP($A118&amp;"-"&amp;IH$4,'04施策の客観指標'!$A$4:$AY$1029,COLUMN('04施策の客観指標'!$AW:$AW),FALSE)</f>
        <v>-</v>
      </c>
      <c r="II118" s="878" t="str">
        <f>VLOOKUP($A118&amp;"-"&amp;II$4,'04施策の客観指標'!$A$4:$AY$1029,COLUMN('04施策の客観指標'!$AW:$AW),FALSE)</f>
        <v>-</v>
      </c>
      <c r="IJ118" s="878" t="str">
        <f>VLOOKUP($A118&amp;"-"&amp;IJ$4,'04施策の客観指標'!$A$4:$AY$1029,COLUMN('04施策の客観指標'!$AW:$AW),FALSE)</f>
        <v>-</v>
      </c>
      <c r="IK118" s="878" t="str">
        <f>VLOOKUP($A118&amp;"-"&amp;IK$4,'04施策の客観指標'!$A$4:$AY$1029,COLUMN('04施策の客観指標'!$AW:$AW),FALSE)</f>
        <v>-</v>
      </c>
      <c r="IL118" s="879" t="str">
        <f t="shared" si="501"/>
        <v>a</v>
      </c>
      <c r="IM118" s="856">
        <f>IF(IC118="-","-",VLOOKUP($A118&amp;"-"&amp;IC$4,'04施策の客観指標'!$A$4:$AY$1029,COLUMN('04施策の客観指標'!$AY:$AY),FALSE))</f>
        <v>1</v>
      </c>
      <c r="IN118" s="856">
        <f>IF(ID118="-","-",VLOOKUP($A118&amp;"-"&amp;ID$4,'04施策の客観指標'!$A$4:$AY$1029,COLUMN('04施策の客観指標'!$AY:$AY),FALSE))</f>
        <v>1</v>
      </c>
      <c r="IO118" s="856">
        <f>IF(IE118="-","-",VLOOKUP($A118&amp;"-"&amp;IE$4,'04施策の客観指標'!$A$4:$AY$1029,COLUMN('04施策の客観指標'!$AY:$AY),FALSE))</f>
        <v>1</v>
      </c>
      <c r="IP118" s="856">
        <f>IF(IF118="-","-",VLOOKUP($A118&amp;"-"&amp;IF$4,'04施策の客観指標'!$A$4:$AY$1029,COLUMN('04施策の客観指標'!$AY:$AY),FALSE))</f>
        <v>1</v>
      </c>
      <c r="IQ118" s="856" t="str">
        <f>IF(IG118="-","-",VLOOKUP($A118&amp;"-"&amp;IG$4,'04施策の客観指標'!$A$4:$AY$1029,COLUMN('04施策の客観指標'!$AY:$AY),FALSE))</f>
        <v>-</v>
      </c>
      <c r="IR118" s="856" t="str">
        <f>IF(IH118="-","-",VLOOKUP($A118&amp;"-"&amp;IH$4,'04施策の客観指標'!$A$4:$AY$1029,COLUMN('04施策の客観指標'!$AY:$AY),FALSE))</f>
        <v>-</v>
      </c>
      <c r="IS118" s="856" t="str">
        <f>IF(II118="-","-",VLOOKUP($A118&amp;"-"&amp;II$4,'04施策の客観指標'!$A$4:$AY$1029,COLUMN('04施策の客観指標'!$AY:$AY),FALSE))</f>
        <v>-</v>
      </c>
      <c r="IT118" s="856" t="str">
        <f>IF(IJ118="-","-",VLOOKUP($A118&amp;"-"&amp;IJ$4,'04施策の客観指標'!$A$4:$AY$1029,COLUMN('04施策の客観指標'!$AY:$AY),FALSE))</f>
        <v>-</v>
      </c>
      <c r="IU118" s="856" t="str">
        <f>IF(IK118="-","-",VLOOKUP($A118&amp;"-"&amp;IK$4,'04施策の客観指標'!$A$4:$AY$1029,COLUMN('04施策の客観指標'!$AY:$AY),FALSE))</f>
        <v>-</v>
      </c>
      <c r="IV118" s="879">
        <f t="shared" si="502"/>
        <v>4</v>
      </c>
      <c r="IW118" s="877">
        <f t="shared" si="503"/>
        <v>4</v>
      </c>
      <c r="IX118" s="878">
        <f t="shared" si="504"/>
        <v>4</v>
      </c>
      <c r="IY118" s="878">
        <f t="shared" si="505"/>
        <v>4</v>
      </c>
      <c r="IZ118" s="878">
        <f t="shared" si="506"/>
        <v>4</v>
      </c>
      <c r="JA118" s="878" t="str">
        <f t="shared" si="507"/>
        <v/>
      </c>
      <c r="JB118" s="878" t="str">
        <f t="shared" si="508"/>
        <v/>
      </c>
      <c r="JC118" s="878" t="str">
        <f t="shared" si="509"/>
        <v/>
      </c>
      <c r="JD118" s="878" t="str">
        <f t="shared" si="510"/>
        <v/>
      </c>
      <c r="JE118" s="878" t="str">
        <f t="shared" si="511"/>
        <v/>
      </c>
      <c r="JF118" s="855">
        <f t="shared" si="512"/>
        <v>1</v>
      </c>
      <c r="JG118" s="877" t="str">
        <f>IF($K118="○",VLOOKUP($C118&amp;"-"&amp;JG$4,'05市民生活実感調査'!$A$3:$BC$218,COLUMN('05市民生活実感調査'!$BC:$BC),FALSE),"-")</f>
        <v>-</v>
      </c>
      <c r="JH118" s="878" t="str">
        <f>IF($L118="○",VLOOKUP($C118&amp;"-"&amp;JH$4,'05市民生活実感調査'!$A$3:$BC$218,COLUMN('05市民生活実感調査'!$BC:$BC),FALSE),"-")</f>
        <v>-</v>
      </c>
      <c r="JI118" s="878" t="str">
        <f>IF($M118="○",VLOOKUP($C118&amp;"-"&amp;JI$4,'05市民生活実感調査'!$A$3:$BC$218,COLUMN('05市民生活実感調査'!$BC:$BC),FALSE),"-")</f>
        <v>-</v>
      </c>
      <c r="JJ118" s="878" t="str">
        <f>IF($N118="○",VLOOKUP($C118&amp;"-"&amp;JJ$4,'05市民生活実感調査'!$A$3:$BC$218,COLUMN('05市民生活実感調査'!$BC:$BC),FALSE),"-")</f>
        <v>-</v>
      </c>
      <c r="JK118" s="878" t="str">
        <f>IF($O118="○",VLOOKUP($C118&amp;"-"&amp;JK$4,'05市民生活実感調査'!$A$3:$BC$218,COLUMN('05市民生活実感調査'!$BC:$BC),FALSE),"-")</f>
        <v>c</v>
      </c>
      <c r="JL118" s="878" t="str">
        <f>IF($P118="○",VLOOKUP($C118&amp;"-"&amp;JL$4,'05市民生活実感調査'!$A$3:$BC$218,COLUMN('05市民生活実感調査'!$BC:$BC),FALSE),"-")</f>
        <v>-</v>
      </c>
      <c r="JM118" s="878" t="str">
        <f>IF($Q118="○",VLOOKUP($C118&amp;"-"&amp;JM$4,'05市民生活実感調査'!$A$3:$BC$218,COLUMN('05市民生活実感調査'!$BC:$BC),FALSE),"-")</f>
        <v>-</v>
      </c>
      <c r="JN118" s="878" t="str">
        <f>IF($R118="○",VLOOKUP($C118&amp;"-"&amp;JN$4,'05市民生活実感調査'!$A$3:$BC$218,COLUMN('05市民生活実感調査'!$BC:$BC),FALSE),"-")</f>
        <v>-</v>
      </c>
      <c r="JO118" s="879" t="str">
        <f t="shared" si="513"/>
        <v>c</v>
      </c>
      <c r="JP118" s="877" t="str">
        <f t="shared" si="514"/>
        <v/>
      </c>
      <c r="JQ118" s="878" t="str">
        <f t="shared" si="515"/>
        <v/>
      </c>
      <c r="JR118" s="878" t="str">
        <f t="shared" si="516"/>
        <v/>
      </c>
      <c r="JS118" s="878" t="str">
        <f t="shared" si="517"/>
        <v/>
      </c>
      <c r="JT118" s="878">
        <f t="shared" si="518"/>
        <v>2</v>
      </c>
      <c r="JU118" s="878" t="str">
        <f t="shared" si="519"/>
        <v/>
      </c>
      <c r="JV118" s="878" t="str">
        <f t="shared" si="520"/>
        <v/>
      </c>
      <c r="JW118" s="878" t="str">
        <f t="shared" si="521"/>
        <v/>
      </c>
      <c r="JX118" s="840">
        <f t="shared" si="522"/>
        <v>0.5</v>
      </c>
      <c r="JY118" s="876" t="str">
        <f t="shared" si="526"/>
        <v>客観指標</v>
      </c>
      <c r="JZ118" s="863" t="str">
        <f t="shared" si="523"/>
        <v>本施策は、上下水道事業の財政の健全化・経営基盤の強化を目指すものであり、経営指標の数値の動向が重要となるため</v>
      </c>
      <c r="KA118" s="877" t="str">
        <f>VLOOKUP(IL118&amp;JO118&amp;JY118,プルダウン!$AC$2:$AD$71,2,FALSE)</f>
        <v>B</v>
      </c>
      <c r="KB118" s="859" t="str">
        <f>VLOOKUP(KA118,プルダウン!$A$1:$B$6,2,FALSE)</f>
        <v>政策の目的がかなり達成されている</v>
      </c>
      <c r="KC118" s="860"/>
      <c r="KD118" s="859"/>
      <c r="KE118" s="883" t="str">
        <f>VLOOKUP($A118&amp;"-"&amp;KE$4,'04施策の客観指標'!$A$4:$AY$1029,COLUMN('04施策の客観指標'!$AX:$AX),FALSE)</f>
        <v>a</v>
      </c>
      <c r="KF118" s="813" t="str">
        <f>VLOOKUP($A118&amp;"-"&amp;KF$4,'04施策の客観指標'!$A$4:$AY$1029,COLUMN('04施策の客観指標'!$AX:$AX),FALSE)</f>
        <v>b</v>
      </c>
      <c r="KG118" s="813" t="str">
        <f>VLOOKUP($A118&amp;"-"&amp;KG$4,'04施策の客観指標'!$A$4:$AY$1029,COLUMN('04施策の客観指標'!$AX:$AX),FALSE)</f>
        <v>b</v>
      </c>
      <c r="KH118" s="813" t="str">
        <f>VLOOKUP($A118&amp;"-"&amp;KH$4,'04施策の客観指標'!$A$4:$AY$1029,COLUMN('04施策の客観指標'!$AX:$AX),FALSE)</f>
        <v>a</v>
      </c>
      <c r="KI118" s="813" t="str">
        <f>VLOOKUP($A118&amp;"-"&amp;KI$4,'04施策の客観指標'!$A$4:$AY$1029,COLUMN('04施策の客観指標'!$AX:$AX),FALSE)</f>
        <v>-</v>
      </c>
      <c r="KJ118" s="813" t="str">
        <f>VLOOKUP($A118&amp;"-"&amp;KJ$4,'04施策の客観指標'!$A$4:$AY$1029,COLUMN('04施策の客観指標'!$AX:$AX),FALSE)</f>
        <v>-</v>
      </c>
      <c r="KK118" s="813" t="str">
        <f>VLOOKUP($A118&amp;"-"&amp;KK$4,'04施策の客観指標'!$A$4:$AY$1029,COLUMN('04施策の客観指標'!$AX:$AX),FALSE)</f>
        <v>-</v>
      </c>
      <c r="KL118" s="813" t="str">
        <f>VLOOKUP($A118&amp;"-"&amp;KL$4,'04施策の客観指標'!$A$4:$AY$1029,COLUMN('04施策の客観指標'!$AX:$AX),FALSE)</f>
        <v>-</v>
      </c>
      <c r="KM118" s="813" t="str">
        <f>VLOOKUP($A118&amp;"-"&amp;KM$4,'04施策の客観指標'!$A$4:$AY$1029,COLUMN('04施策の客観指標'!$AX:$AX),FALSE)</f>
        <v>-</v>
      </c>
      <c r="KN118" s="814" t="str">
        <f t="shared" si="381"/>
        <v>a</v>
      </c>
      <c r="KO118" s="423">
        <f>IF(KE118="-","-",VLOOKUP($A118&amp;"-"&amp;KE$4,'04施策の客観指標'!$A$4:$AY$1029,COLUMN('04施策の客観指標'!$AY:$AY),FALSE))</f>
        <v>1</v>
      </c>
      <c r="KP118" s="423">
        <f>IF(KF118="-","-",VLOOKUP($A118&amp;"-"&amp;KF$4,'04施策の客観指標'!$A$4:$AY$1029,COLUMN('04施策の客観指標'!$AY:$AY),FALSE))</f>
        <v>1</v>
      </c>
      <c r="KQ118" s="423">
        <f>IF(KG118="-","-",VLOOKUP($A118&amp;"-"&amp;KG$4,'04施策の客観指標'!$A$4:$AY$1029,COLUMN('04施策の客観指標'!$AY:$AY),FALSE))</f>
        <v>1</v>
      </c>
      <c r="KR118" s="423">
        <f>IF(KH118="-","-",VLOOKUP($A118&amp;"-"&amp;KH$4,'04施策の客観指標'!$A$4:$AY$1029,COLUMN('04施策の客観指標'!$AY:$AY),FALSE))</f>
        <v>1</v>
      </c>
      <c r="KS118" s="423" t="str">
        <f>IF(KI118="-","-",VLOOKUP($A118&amp;"-"&amp;KI$4,'04施策の客観指標'!$A$4:$AY$1029,COLUMN('04施策の客観指標'!$AY:$AY),FALSE))</f>
        <v>-</v>
      </c>
      <c r="KT118" s="423" t="str">
        <f>IF(KJ118="-","-",VLOOKUP($A118&amp;"-"&amp;KJ$4,'04施策の客観指標'!$A$4:$AY$1029,COLUMN('04施策の客観指標'!$AY:$AY),FALSE))</f>
        <v>-</v>
      </c>
      <c r="KU118" s="423" t="str">
        <f>IF(KK118="-","-",VLOOKUP($A118&amp;"-"&amp;KK$4,'04施策の客観指標'!$A$4:$AY$1029,COLUMN('04施策の客観指標'!$AY:$AY),FALSE))</f>
        <v>-</v>
      </c>
      <c r="KV118" s="423" t="str">
        <f>IF(KL118="-","-",VLOOKUP($A118&amp;"-"&amp;KL$4,'04施策の客観指標'!$A$4:$AY$1029,COLUMN('04施策の客観指標'!$AY:$AY),FALSE))</f>
        <v>-</v>
      </c>
      <c r="KW118" s="423" t="str">
        <f>IF(KM118="-","-",VLOOKUP($A118&amp;"-"&amp;KM$4,'04施策の客観指標'!$A$4:$AY$1029,COLUMN('04施策の客観指標'!$AY:$AY),FALSE))</f>
        <v>-</v>
      </c>
      <c r="KX118" s="234">
        <f t="shared" si="382"/>
        <v>4</v>
      </c>
      <c r="KY118" s="237">
        <f t="shared" si="383"/>
        <v>4</v>
      </c>
      <c r="KZ118" s="187">
        <f t="shared" si="384"/>
        <v>3</v>
      </c>
      <c r="LA118" s="187">
        <f t="shared" si="385"/>
        <v>3</v>
      </c>
      <c r="LB118" s="187">
        <f t="shared" si="386"/>
        <v>4</v>
      </c>
      <c r="LC118" s="187" t="str">
        <f t="shared" si="387"/>
        <v/>
      </c>
      <c r="LD118" s="187" t="str">
        <f t="shared" si="388"/>
        <v/>
      </c>
      <c r="LE118" s="187" t="str">
        <f t="shared" si="389"/>
        <v/>
      </c>
      <c r="LF118" s="187" t="str">
        <f t="shared" si="390"/>
        <v/>
      </c>
      <c r="LG118" s="187" t="str">
        <f t="shared" si="391"/>
        <v/>
      </c>
      <c r="LH118" s="240">
        <f t="shared" si="392"/>
        <v>0.875</v>
      </c>
      <c r="LI118" s="820" t="str">
        <f>IF($K118="○",VLOOKUP($C118&amp;"-"&amp;LI$4,'05市民生活実感調査'!$A$3:$BM$218,COLUMN('05市民生活実感調査'!$BM:$BM),FALSE),"-")</f>
        <v>-</v>
      </c>
      <c r="LJ118" s="821" t="str">
        <f>IF($L118="○",VLOOKUP($C118&amp;"-"&amp;LJ$4,'05市民生活実感調査'!$A$3:$BM$218,COLUMN('05市民生活実感調査'!$BM:$BM),FALSE),"-")</f>
        <v>-</v>
      </c>
      <c r="LK118" s="821" t="str">
        <f>IF($M118="○",VLOOKUP($C118&amp;"-"&amp;LK$4,'05市民生活実感調査'!$A$3:$BM$218,COLUMN('05市民生活実感調査'!$BM:$BM),FALSE),"-")</f>
        <v>-</v>
      </c>
      <c r="LL118" s="821" t="str">
        <f>IF($N118="○",VLOOKUP($C118&amp;"-"&amp;LL$4,'05市民生活実感調査'!$A$3:$BM$218,COLUMN('05市民生活実感調査'!$BM:$BM),FALSE),"-")</f>
        <v>-</v>
      </c>
      <c r="LM118" s="821" t="str">
        <f>IF($O118="○",VLOOKUP($C118&amp;"-"&amp;LM$4,'05市民生活実感調査'!$A$3:$BM$218,COLUMN('05市民生活実感調査'!$BM:$BM),FALSE),"-")</f>
        <v>b</v>
      </c>
      <c r="LN118" s="821" t="str">
        <f>IF($P118="○",VLOOKUP($C118&amp;"-"&amp;LN$4,'05市民生活実感調査'!$A$3:$BM$218,COLUMN('05市民生活実感調査'!$BM:$BM),FALSE),"-")</f>
        <v>-</v>
      </c>
      <c r="LO118" s="821" t="str">
        <f>IF($Q118="○",VLOOKUP($C118&amp;"-"&amp;LO$4,'05市民生活実感調査'!$A$3:$BM$218,COLUMN('05市民生活実感調査'!$BM:$BM),FALSE),"-")</f>
        <v>-</v>
      </c>
      <c r="LP118" s="821" t="str">
        <f>IF($R118="○",VLOOKUP($C118&amp;"-"&amp;LP$4,'05市民生活実感調査'!$A$3:$BM$218,COLUMN('05市民生活実感調査'!$BM:$BM),FALSE),"-")</f>
        <v>-</v>
      </c>
      <c r="LQ118" s="822" t="str">
        <f t="shared" si="393"/>
        <v>b</v>
      </c>
      <c r="LR118" s="237" t="str">
        <f t="shared" si="394"/>
        <v/>
      </c>
      <c r="LS118" s="187" t="str">
        <f t="shared" si="395"/>
        <v/>
      </c>
      <c r="LT118" s="187" t="str">
        <f t="shared" si="396"/>
        <v/>
      </c>
      <c r="LU118" s="187" t="str">
        <f t="shared" si="397"/>
        <v/>
      </c>
      <c r="LV118" s="187">
        <f t="shared" si="398"/>
        <v>3</v>
      </c>
      <c r="LW118" s="187" t="str">
        <f t="shared" si="399"/>
        <v/>
      </c>
      <c r="LX118" s="187" t="str">
        <f t="shared" si="400"/>
        <v/>
      </c>
      <c r="LY118" s="187" t="str">
        <f t="shared" si="401"/>
        <v/>
      </c>
      <c r="LZ118" s="422">
        <f t="shared" si="402"/>
        <v>0.75</v>
      </c>
      <c r="MA118" s="103" t="str">
        <f t="shared" si="406"/>
        <v>客観指標</v>
      </c>
      <c r="MB118" s="104" t="str">
        <f t="shared" si="403"/>
        <v>本施策は、上下水道事業の財政の健全化・経営基盤の強化を目指すものであり、経営指標の数値の動向が重要となるため</v>
      </c>
      <c r="MC118" s="823" t="str">
        <f>VLOOKUP(KN118&amp;LQ118&amp;MA118,プルダウン!$AC$2:$AD$71,2,FALSE)</f>
        <v>A</v>
      </c>
      <c r="MD118" s="824" t="str">
        <f>VLOOKUP(MC118,プルダウン!$A$1:$B$6,2,FALSE)</f>
        <v>政策の目的が十分に達成されている</v>
      </c>
      <c r="ME118" s="91"/>
      <c r="MF118" s="190"/>
    </row>
  </sheetData>
  <autoFilter ref="A4:KD118" xr:uid="{D5EE589B-8847-4D75-8E3A-92BA269FF1E2}">
    <sortState xmlns:xlrd2="http://schemas.microsoft.com/office/spreadsheetml/2017/richdata2" ref="A8:KD118">
      <sortCondition ref="A4:A118"/>
    </sortState>
  </autoFilter>
  <mergeCells count="72">
    <mergeCell ref="KE1:MF1"/>
    <mergeCell ref="KE2:MF2"/>
    <mergeCell ref="KE3:KN3"/>
    <mergeCell ref="KO3:KX3"/>
    <mergeCell ref="KY3:LH3"/>
    <mergeCell ref="LI3:LQ3"/>
    <mergeCell ref="LR3:LZ3"/>
    <mergeCell ref="MA3:MB3"/>
    <mergeCell ref="MC3:MD3"/>
    <mergeCell ref="ME3:MF3"/>
    <mergeCell ref="BV3:BV4"/>
    <mergeCell ref="BU3:BU4"/>
    <mergeCell ref="AC3:AL3"/>
    <mergeCell ref="J3:J4"/>
    <mergeCell ref="BF3:BN3"/>
    <mergeCell ref="K3:R3"/>
    <mergeCell ref="BS3:BT3"/>
    <mergeCell ref="AM3:AV3"/>
    <mergeCell ref="AW3:BE3"/>
    <mergeCell ref="BO3:BP3"/>
    <mergeCell ref="BQ3:BR3"/>
    <mergeCell ref="S3:AB3"/>
    <mergeCell ref="A1:A4"/>
    <mergeCell ref="B1:B4"/>
    <mergeCell ref="F3:G3"/>
    <mergeCell ref="H3:I3"/>
    <mergeCell ref="C3:D3"/>
    <mergeCell ref="E3:E4"/>
    <mergeCell ref="C1:R2"/>
    <mergeCell ref="S1:BV1"/>
    <mergeCell ref="S2:BT2"/>
    <mergeCell ref="BU2:BV2"/>
    <mergeCell ref="BW1:DX1"/>
    <mergeCell ref="BW2:DX2"/>
    <mergeCell ref="BW3:CF3"/>
    <mergeCell ref="CG3:CP3"/>
    <mergeCell ref="CQ3:CZ3"/>
    <mergeCell ref="DA3:DI3"/>
    <mergeCell ref="DJ3:DR3"/>
    <mergeCell ref="DS3:DT3"/>
    <mergeCell ref="DU3:DV3"/>
    <mergeCell ref="DW3:DX3"/>
    <mergeCell ref="DY1:FZ1"/>
    <mergeCell ref="DY2:FZ2"/>
    <mergeCell ref="DY3:EH3"/>
    <mergeCell ref="EI3:ER3"/>
    <mergeCell ref="ES3:FB3"/>
    <mergeCell ref="FC3:FK3"/>
    <mergeCell ref="FL3:FT3"/>
    <mergeCell ref="FU3:FV3"/>
    <mergeCell ref="FW3:FX3"/>
    <mergeCell ref="FY3:FZ3"/>
    <mergeCell ref="GA1:IB1"/>
    <mergeCell ref="GA2:IB2"/>
    <mergeCell ref="GA3:GJ3"/>
    <mergeCell ref="GK3:GT3"/>
    <mergeCell ref="GU3:HD3"/>
    <mergeCell ref="HE3:HM3"/>
    <mergeCell ref="HN3:HV3"/>
    <mergeCell ref="HW3:HX3"/>
    <mergeCell ref="HY3:HZ3"/>
    <mergeCell ref="IA3:IB3"/>
    <mergeCell ref="IC1:KD1"/>
    <mergeCell ref="IC2:KD2"/>
    <mergeCell ref="IC3:IL3"/>
    <mergeCell ref="IM3:IV3"/>
    <mergeCell ref="IW3:JF3"/>
    <mergeCell ref="JG3:JO3"/>
    <mergeCell ref="JP3:JX3"/>
    <mergeCell ref="JY3:JZ3"/>
    <mergeCell ref="KA3:KB3"/>
    <mergeCell ref="KC3:KD3"/>
  </mergeCells>
  <phoneticPr fontId="39"/>
  <dataValidations count="2">
    <dataValidation type="list" allowBlank="1" showInputMessage="1" showErrorMessage="1" sqref="BU63:BU68 BU58:BU61 BU97:BU105 BU71:BU95 BU5:BU25 BU107:BU118 BU31:BU56" xr:uid="{BE78ED4A-DC57-4172-90C4-5AB8C57C680F}">
      <formula1>"分野別計画等の方針に基づき，引き続き施策の取組を進めていく。"</formula1>
    </dataValidation>
    <dataValidation showDropDown="1" showInputMessage="1" showErrorMessage="1" sqref="BU30" xr:uid="{06CD4B61-08B6-43DA-BE05-7FE653943938}"/>
  </dataValidations>
  <hyperlinks>
    <hyperlink ref="BV9" r:id="rId1" xr:uid="{F78E34F2-787D-4433-987D-270B270E94E9}"/>
    <hyperlink ref="BV10" r:id="rId2" xr:uid="{CC6ECEED-A653-42A7-B20B-7299487B324E}"/>
    <hyperlink ref="BV11" r:id="rId3" xr:uid="{5E4B3655-36E7-4BED-ADDA-E9D5C29C6621}"/>
    <hyperlink ref="BV12" r:id="rId4" xr:uid="{A5013A3B-98DC-45C5-966D-2015940B04E6}"/>
    <hyperlink ref="BV13" r:id="rId5" display="https://www.city.kyoto.lg.jp/bunshi/cmsfiles/contents/0000217/217485/shinno_WLB_plan.pdf" xr:uid="{8B6C57C2-9DF8-4BBD-BA5B-AE5BFEE407B1}"/>
    <hyperlink ref="BV24" r:id="rId6" display="https://www.city.kyoto.lg.jp/bunshi/cmsfiles/contents/0000196/196048/keikakuhonnsatu.pdf" xr:uid="{F2D85511-A735-4C10-9751-A43810FD6CD1}"/>
    <hyperlink ref="BV23" r:id="rId7" display="https://www.city.kyoto.lg.jp/bunshi/cmsfiles/contents/0000196/196048/keikakuhonnsatu.pdf" xr:uid="{924D228E-3426-49FF-90BA-4D1FE5785C26}"/>
    <hyperlink ref="BV25" r:id="rId8" display="https://www.city.kyoto.lg.jp/bunshi/cmsfiles/contents/0000196/196048/keikakuhonnsatu.pdf" xr:uid="{56BE285E-CEAE-4943-9D23-CCE3B50CA5AF}"/>
    <hyperlink ref="BV19" r:id="rId9" display="https://www.city.kyoto.lg.jp/bunshi/cmsfiles/contents/0000004/4509/2souseikeikaku.pdf" xr:uid="{82D66FE9-C0AA-47A4-A378-EC6C10999C98}"/>
    <hyperlink ref="BV20" r:id="rId10" display="https://www.city.kyoto.lg.jp/bunshi/cmsfiles/contents/0000004/4509/2souseikeikaku.pdf" xr:uid="{ECEFA0C0-86F2-4EBA-B837-28D0EFF83871}"/>
    <hyperlink ref="BV22" r:id="rId11" display="https://www.city.kyoto.lg.jp/bunshi/cmsfiles/contents/0000004/4509/2souseikeikaku.pdf" xr:uid="{1C8AE441-84A9-41F6-A134-6F723BC9A01B}"/>
    <hyperlink ref="BV52" r:id="rId12" display="はぐくみ支え合うまち・京都ほほえみプラン＜中間見直し版＞" xr:uid="{4E8B4869-A15A-49C6-B588-30043960B0BC}"/>
    <hyperlink ref="BV53" r:id="rId13" display="はぐくみ支え合うまち・京都ほほえみプラン＜中間見直し版＞" xr:uid="{8B955573-19F8-421D-98D0-AEF13FA8AA4D}"/>
    <hyperlink ref="BV54" r:id="rId14" display="はぐくみ支え合うまち・京都ほほえみプラン＜中間見直し版＞" xr:uid="{FBD8ECCD-F947-46D4-A202-F096000F3C1F}"/>
    <hyperlink ref="BV55" r:id="rId15" display="はぐくみ支え合うまち・京都ほほえみプラン＜中間見直し版＞" xr:uid="{5517E48C-84BF-414A-8179-BE6B7FE41CC0}"/>
    <hyperlink ref="BV88" r:id="rId16" display="京都市景観計画" xr:uid="{FA629249-F05E-4F59-9BDF-C1E449156774}"/>
    <hyperlink ref="BV87" r:id="rId17" display="https://www.city.kyoto.lg.jp/tokei/cmsfiles/contents/0000103/103346/sanzangaidorain_gaiyoban20110623.pdf" xr:uid="{EBC7FA01-5DAC-4D87-A68C-B70BE6F8CD9D}"/>
    <hyperlink ref="BV89" r:id="rId18" display="京都市景観計画" xr:uid="{34D5177E-292E-4E2F-A11F-AC4B557C6EDF}"/>
    <hyperlink ref="BV90" r:id="rId19" display="京都市景観計画" xr:uid="{36234EA2-FDAB-4C09-9558-11EC6743C499}"/>
    <hyperlink ref="BV92" r:id="rId20" display="京都市景観計画" xr:uid="{E3739EF9-CC92-4AF0-85D5-87ABC3600174}"/>
  </hyperlinks>
  <pageMargins left="0.25" right="0.25" top="0.75" bottom="0.75" header="0.3" footer="0.3"/>
  <pageSetup paperSize="9" scale="26" fitToHeight="0" orientation="portrait" r:id="rId21"/>
  <headerFooter>
    <oddHeader>&amp;L&amp;Aシート</oddHeader>
  </headerFooter>
  <drawing r:id="rId22"/>
  <extLst>
    <ext xmlns:x14="http://schemas.microsoft.com/office/spreadsheetml/2009/9/main" uri="{CCE6A557-97BC-4b89-ADB6-D9C93CAAB3DF}">
      <x14:dataValidations xmlns:xm="http://schemas.microsoft.com/office/excel/2006/main" count="2">
        <x14:dataValidation type="list" allowBlank="1" showInputMessage="1" showErrorMessage="1" xr:uid="{A4491C9A-BA87-476F-A385-FEA1E46766CB}">
          <x14:formula1>
            <xm:f>プルダウン!$H$1:$H$2</xm:f>
          </x14:formula1>
          <xm:sqref>K5:R25 K40:R1048576</xm:sqref>
        </x14:dataValidation>
        <x14:dataValidation type="list" allowBlank="1" showInputMessage="1" showErrorMessage="1" xr:uid="{1D216F58-88A3-4314-8770-E5DA1ADC777C}">
          <x14:formula1>
            <xm:f>プルダウン!$J$1:$J$3</xm:f>
          </x14:formula1>
          <xm:sqref>JY5:JY118 FU40:FU118 BO119:BO1048576 HW5:HW118 FU5:FU25 DS5:DS25 DS40:DS118 MA5:MA118</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C3C629-9E11-4EDA-A7FB-D93D74BAB730}">
  <sheetPr filterMode="1">
    <tabColor rgb="FFFFFF00"/>
  </sheetPr>
  <dimension ref="A1:AY1049"/>
  <sheetViews>
    <sheetView view="pageBreakPreview" zoomScale="70" zoomScaleNormal="55" zoomScaleSheetLayoutView="70" workbookViewId="0">
      <pane xSplit="5" ySplit="3" topLeftCell="F4" activePane="bottomRight" state="frozen"/>
      <selection activeCell="AO241" sqref="AO241"/>
      <selection pane="topRight" activeCell="AO241" sqref="AO241"/>
      <selection pane="bottomLeft" activeCell="AO241" sqref="AO241"/>
      <selection pane="bottomRight" activeCell="H697" sqref="H697"/>
    </sheetView>
  </sheetViews>
  <sheetFormatPr defaultColWidth="9" defaultRowHeight="13.5"/>
  <cols>
    <col min="1" max="1" width="10" style="658" customWidth="1"/>
    <col min="2" max="2" width="9.5" style="639" customWidth="1"/>
    <col min="3" max="3" width="20.125" style="639" customWidth="1"/>
    <col min="4" max="4" width="5.5" style="658" customWidth="1"/>
    <col min="5" max="5" width="29.625" style="659" customWidth="1"/>
    <col min="6" max="6" width="12.125" style="658" customWidth="1"/>
    <col min="7" max="7" width="11.625" style="660" bestFit="1" customWidth="1"/>
    <col min="8" max="8" width="18.375" style="659" customWidth="1"/>
    <col min="9" max="9" width="11.5" style="188" customWidth="1"/>
    <col min="10" max="12" width="32.5" style="659" customWidth="1"/>
    <col min="13" max="13" width="11.625" style="659" bestFit="1" customWidth="1"/>
    <col min="14" max="17" width="10.625" style="639" customWidth="1"/>
    <col min="18" max="18" width="10.625" style="717" customWidth="1"/>
    <col min="19" max="19" width="10.625" style="716" customWidth="1"/>
    <col min="20" max="20" width="6.625" style="658" customWidth="1"/>
    <col min="21" max="21" width="11.875" style="639" customWidth="1"/>
    <col min="22" max="22" width="32.5" style="659" customWidth="1"/>
    <col min="23" max="26" width="10.625" style="660" customWidth="1"/>
    <col min="27" max="27" width="10.625" style="654" customWidth="1"/>
    <col min="28" max="28" width="10.625" style="661" customWidth="1"/>
    <col min="29" max="33" width="10.625" style="639" customWidth="1"/>
    <col min="34" max="34" width="10.625" style="662" customWidth="1"/>
    <col min="35" max="39" width="10.625" style="639" customWidth="1"/>
    <col min="40" max="40" width="10.625" style="662" customWidth="1"/>
    <col min="41" max="41" width="9.5" style="658" customWidth="1"/>
    <col min="42" max="42" width="45" style="186" customWidth="1"/>
    <col min="43" max="43" width="33.125" style="659" customWidth="1"/>
    <col min="44" max="44" width="32.125" style="659" customWidth="1"/>
    <col min="45" max="46" width="6.625" style="658" customWidth="1"/>
    <col min="47" max="47" width="6.625" style="188" customWidth="1"/>
    <col min="48" max="48" width="6.625" style="658" customWidth="1"/>
    <col min="49" max="50" width="7" style="658" customWidth="1"/>
    <col min="51" max="51" width="9" style="663" hidden="1" customWidth="1"/>
    <col min="52" max="16384" width="9" style="639"/>
  </cols>
  <sheetData>
    <row r="1" spans="1:51" s="665" customFormat="1" ht="25.5" customHeight="1">
      <c r="A1" s="1164" t="s">
        <v>95</v>
      </c>
      <c r="B1" s="1164" t="s">
        <v>117</v>
      </c>
      <c r="C1" s="1165" t="s">
        <v>69</v>
      </c>
      <c r="D1" s="1164" t="s">
        <v>48</v>
      </c>
      <c r="E1" s="1166" t="s">
        <v>29</v>
      </c>
      <c r="F1" s="1165" t="s">
        <v>30</v>
      </c>
      <c r="G1" s="1148" t="s">
        <v>81</v>
      </c>
      <c r="H1" s="1149"/>
      <c r="I1" s="1170"/>
      <c r="J1" s="1164" t="s">
        <v>32</v>
      </c>
      <c r="K1" s="1164" t="s">
        <v>33</v>
      </c>
      <c r="L1" s="1164" t="s">
        <v>34</v>
      </c>
      <c r="M1" s="1166" t="s">
        <v>298</v>
      </c>
      <c r="N1" s="1165" t="s">
        <v>35</v>
      </c>
      <c r="O1" s="1165"/>
      <c r="P1" s="1165"/>
      <c r="Q1" s="1165"/>
      <c r="R1" s="1174"/>
      <c r="S1" s="1175"/>
      <c r="T1" s="1165"/>
      <c r="U1" s="1165"/>
      <c r="V1" s="1165"/>
      <c r="W1" s="1148" t="s">
        <v>42</v>
      </c>
      <c r="X1" s="1149"/>
      <c r="Y1" s="1149"/>
      <c r="Z1" s="1149"/>
      <c r="AA1" s="1150"/>
      <c r="AB1" s="1151"/>
      <c r="AC1" s="1156" t="s">
        <v>116</v>
      </c>
      <c r="AD1" s="1157"/>
      <c r="AE1" s="1157"/>
      <c r="AF1" s="1157"/>
      <c r="AG1" s="1157"/>
      <c r="AH1" s="1158"/>
      <c r="AI1" s="1157"/>
      <c r="AJ1" s="1157"/>
      <c r="AK1" s="1157"/>
      <c r="AL1" s="1157"/>
      <c r="AM1" s="1157"/>
      <c r="AN1" s="1159"/>
      <c r="AO1" s="1179" t="s">
        <v>84</v>
      </c>
      <c r="AP1" s="1178" t="s">
        <v>43</v>
      </c>
      <c r="AQ1" s="1164" t="s">
        <v>44</v>
      </c>
      <c r="AR1" s="1164"/>
      <c r="AS1" s="1148" t="s">
        <v>47</v>
      </c>
      <c r="AT1" s="1149"/>
      <c r="AU1" s="1149"/>
      <c r="AV1" s="1149"/>
      <c r="AW1" s="1149"/>
      <c r="AX1" s="1182"/>
      <c r="AY1" s="1183" t="s">
        <v>308</v>
      </c>
    </row>
    <row r="2" spans="1:51" s="665" customFormat="1" ht="25.5" customHeight="1">
      <c r="A2" s="1164"/>
      <c r="B2" s="1165"/>
      <c r="C2" s="1165"/>
      <c r="D2" s="1164"/>
      <c r="E2" s="1167"/>
      <c r="F2" s="1165"/>
      <c r="G2" s="1169" t="s">
        <v>71</v>
      </c>
      <c r="H2" s="1171" t="s">
        <v>119</v>
      </c>
      <c r="I2" s="1146" t="s">
        <v>31</v>
      </c>
      <c r="J2" s="1164"/>
      <c r="K2" s="1164"/>
      <c r="L2" s="1164"/>
      <c r="M2" s="1167"/>
      <c r="N2" s="1148" t="s">
        <v>89</v>
      </c>
      <c r="O2" s="1149"/>
      <c r="P2" s="1149"/>
      <c r="Q2" s="1149"/>
      <c r="R2" s="1172"/>
      <c r="S2" s="1173"/>
      <c r="T2" s="1169" t="s">
        <v>88</v>
      </c>
      <c r="U2" s="1152"/>
      <c r="V2" s="1166" t="s">
        <v>41</v>
      </c>
      <c r="W2" s="1176" t="s">
        <v>325</v>
      </c>
      <c r="X2" s="1160" t="s">
        <v>36</v>
      </c>
      <c r="Y2" s="1160" t="s">
        <v>37</v>
      </c>
      <c r="Z2" s="1160" t="s">
        <v>38</v>
      </c>
      <c r="AA2" s="1162" t="s">
        <v>39</v>
      </c>
      <c r="AB2" s="1146" t="s">
        <v>40</v>
      </c>
      <c r="AC2" s="1148" t="s">
        <v>114</v>
      </c>
      <c r="AD2" s="1149"/>
      <c r="AE2" s="1149"/>
      <c r="AF2" s="1149"/>
      <c r="AG2" s="1149"/>
      <c r="AH2" s="1152"/>
      <c r="AI2" s="1153" t="s">
        <v>115</v>
      </c>
      <c r="AJ2" s="1154"/>
      <c r="AK2" s="1154"/>
      <c r="AL2" s="1154"/>
      <c r="AM2" s="1154"/>
      <c r="AN2" s="1155"/>
      <c r="AO2" s="1180"/>
      <c r="AP2" s="1178"/>
      <c r="AQ2" s="1166" t="s">
        <v>45</v>
      </c>
      <c r="AR2" s="1166" t="s">
        <v>46</v>
      </c>
      <c r="AS2" s="1176" t="s">
        <v>36</v>
      </c>
      <c r="AT2" s="1160" t="s">
        <v>37</v>
      </c>
      <c r="AU2" s="1184" t="s">
        <v>38</v>
      </c>
      <c r="AV2" s="1160" t="s">
        <v>39</v>
      </c>
      <c r="AW2" s="1158" t="s">
        <v>40</v>
      </c>
      <c r="AX2" s="1159" t="s">
        <v>2737</v>
      </c>
      <c r="AY2" s="1183"/>
    </row>
    <row r="3" spans="1:51" s="665" customFormat="1" ht="27">
      <c r="A3" s="1165"/>
      <c r="B3" s="1165"/>
      <c r="C3" s="1165"/>
      <c r="D3" s="1165"/>
      <c r="E3" s="1168"/>
      <c r="F3" s="1165"/>
      <c r="G3" s="1169"/>
      <c r="H3" s="1171"/>
      <c r="I3" s="1147"/>
      <c r="J3" s="1164"/>
      <c r="K3" s="1164"/>
      <c r="L3" s="1164"/>
      <c r="M3" s="1168"/>
      <c r="N3" s="666" t="s">
        <v>324</v>
      </c>
      <c r="O3" s="667" t="s">
        <v>326</v>
      </c>
      <c r="P3" s="667" t="s">
        <v>327</v>
      </c>
      <c r="Q3" s="667" t="s">
        <v>328</v>
      </c>
      <c r="R3" s="668" t="s">
        <v>329</v>
      </c>
      <c r="S3" s="669" t="s">
        <v>3360</v>
      </c>
      <c r="T3" s="670" t="s">
        <v>90</v>
      </c>
      <c r="U3" s="671" t="s">
        <v>87</v>
      </c>
      <c r="V3" s="1168"/>
      <c r="W3" s="1177"/>
      <c r="X3" s="1161"/>
      <c r="Y3" s="1161"/>
      <c r="Z3" s="1161"/>
      <c r="AA3" s="1163"/>
      <c r="AB3" s="1147"/>
      <c r="AC3" s="666" t="s">
        <v>325</v>
      </c>
      <c r="AD3" s="667" t="s">
        <v>36</v>
      </c>
      <c r="AE3" s="667" t="s">
        <v>37</v>
      </c>
      <c r="AF3" s="667" t="s">
        <v>38</v>
      </c>
      <c r="AG3" s="672" t="s">
        <v>39</v>
      </c>
      <c r="AH3" s="671" t="s">
        <v>40</v>
      </c>
      <c r="AI3" s="666" t="s">
        <v>325</v>
      </c>
      <c r="AJ3" s="667" t="s">
        <v>36</v>
      </c>
      <c r="AK3" s="667" t="s">
        <v>37</v>
      </c>
      <c r="AL3" s="667" t="s">
        <v>38</v>
      </c>
      <c r="AM3" s="672" t="s">
        <v>39</v>
      </c>
      <c r="AN3" s="671" t="s">
        <v>40</v>
      </c>
      <c r="AO3" s="1181"/>
      <c r="AP3" s="1178"/>
      <c r="AQ3" s="1168"/>
      <c r="AR3" s="1168"/>
      <c r="AS3" s="1177"/>
      <c r="AT3" s="1161"/>
      <c r="AU3" s="1185"/>
      <c r="AV3" s="1161"/>
      <c r="AW3" s="1186"/>
      <c r="AX3" s="1147"/>
      <c r="AY3" s="1183"/>
    </row>
    <row r="4" spans="1:51" ht="207" customHeight="1">
      <c r="A4" s="204" t="str">
        <f t="shared" ref="A4:A39" si="0">B4&amp;"-"&amp;D4</f>
        <v>101-1</v>
      </c>
      <c r="B4" s="205">
        <v>101</v>
      </c>
      <c r="C4" s="600" t="s">
        <v>363</v>
      </c>
      <c r="D4" s="204">
        <v>1</v>
      </c>
      <c r="E4" s="600" t="s">
        <v>1455</v>
      </c>
      <c r="F4" s="204" t="s">
        <v>384</v>
      </c>
      <c r="G4" s="603" t="s">
        <v>389</v>
      </c>
      <c r="H4" s="206" t="s">
        <v>385</v>
      </c>
      <c r="I4" s="195" t="s">
        <v>386</v>
      </c>
      <c r="J4" s="600" t="s">
        <v>727</v>
      </c>
      <c r="K4" s="600" t="s">
        <v>2690</v>
      </c>
      <c r="L4" s="600" t="s">
        <v>728</v>
      </c>
      <c r="M4" s="207" t="s">
        <v>392</v>
      </c>
      <c r="N4" s="208">
        <v>1.5</v>
      </c>
      <c r="O4" s="180">
        <v>3</v>
      </c>
      <c r="P4" s="180">
        <v>4.5</v>
      </c>
      <c r="Q4" s="180">
        <v>6</v>
      </c>
      <c r="R4" s="673">
        <v>7.5</v>
      </c>
      <c r="S4" s="674">
        <v>9</v>
      </c>
      <c r="T4" s="194" t="s">
        <v>393</v>
      </c>
      <c r="U4" s="209">
        <v>18</v>
      </c>
      <c r="V4" s="600" t="s">
        <v>705</v>
      </c>
      <c r="W4" s="197">
        <v>1.7</v>
      </c>
      <c r="X4" s="181">
        <v>4.5</v>
      </c>
      <c r="Y4" s="181">
        <v>1.5</v>
      </c>
      <c r="Z4" s="181">
        <v>4.3</v>
      </c>
      <c r="AA4" s="264">
        <v>4.5999999999999996</v>
      </c>
      <c r="AB4" s="264">
        <v>3.2</v>
      </c>
      <c r="AC4" s="210">
        <f t="shared" ref="AC4:AC35" si="1">IFERROR(IF($E4="-","-",W4/N4),"-")</f>
        <v>1.1333333333333333</v>
      </c>
      <c r="AD4" s="211">
        <f t="shared" ref="AD4:AD35" si="2">IFERROR(IF($E4="-","-",X4/O4),"-")</f>
        <v>1.5</v>
      </c>
      <c r="AE4" s="211">
        <f t="shared" ref="AE4:AE35" si="3">IFERROR(IF($E4="-","-",Y4/P4),"-")</f>
        <v>0.33333333333333331</v>
      </c>
      <c r="AF4" s="211">
        <f t="shared" ref="AF4:AF35" si="4">IFERROR(IF($E4="-","-",Z4/Q4),"-")</f>
        <v>0.71666666666666667</v>
      </c>
      <c r="AG4" s="520">
        <f t="shared" ref="AG4:AH35" si="5">IFERROR(IF($E4="-","-",AA4/R4),"-")</f>
        <v>0.61333333333333329</v>
      </c>
      <c r="AH4" s="212">
        <f t="shared" si="5"/>
        <v>0.35555555555555557</v>
      </c>
      <c r="AI4" s="210">
        <f t="shared" ref="AI4:AI35" si="6">IFERROR(IF($E4="-","-",IF($U4="-","-",W4/$U4)),"-")</f>
        <v>9.4444444444444442E-2</v>
      </c>
      <c r="AJ4" s="211">
        <f t="shared" ref="AJ4:AJ35" si="7">IFERROR(IF($E4="-","-",IF($U4="-","-",X4/$U4)),"-")</f>
        <v>0.25</v>
      </c>
      <c r="AK4" s="211">
        <f t="shared" ref="AK4:AK35" si="8">IFERROR(IF($E4="-","-",IF($U4="-","-",Y4/$U4)),"-")</f>
        <v>8.3333333333333329E-2</v>
      </c>
      <c r="AL4" s="211">
        <f t="shared" ref="AL4:AL35" si="9">IFERROR(IF($E4="-","-",IF($U4="-","-",Z4/$U4)),"-")</f>
        <v>0.23888888888888887</v>
      </c>
      <c r="AM4" s="520">
        <f t="shared" ref="AM4:AN35" si="10">IFERROR(IF($E4="-","-",IF($U4="-","-",AA4/$U4)),"-")</f>
        <v>0.25555555555555554</v>
      </c>
      <c r="AN4" s="212">
        <f t="shared" si="10"/>
        <v>0.17777777777777778</v>
      </c>
      <c r="AO4" s="204" t="s">
        <v>12</v>
      </c>
      <c r="AP4" s="600" t="s">
        <v>3072</v>
      </c>
      <c r="AQ4" s="600" t="s">
        <v>1151</v>
      </c>
      <c r="AR4" s="600" t="s">
        <v>2691</v>
      </c>
      <c r="AS4" s="179" t="s">
        <v>54</v>
      </c>
      <c r="AT4" s="213" t="s">
        <v>15</v>
      </c>
      <c r="AU4" s="179" t="s">
        <v>10</v>
      </c>
      <c r="AV4" s="179" t="s">
        <v>11</v>
      </c>
      <c r="AW4" s="347" t="s">
        <v>10</v>
      </c>
      <c r="AX4" s="195" t="s">
        <v>10</v>
      </c>
      <c r="AY4" s="214">
        <v>1</v>
      </c>
    </row>
    <row r="5" spans="1:51" ht="232.5" customHeight="1">
      <c r="A5" s="204" t="str">
        <f t="shared" si="0"/>
        <v>101-2</v>
      </c>
      <c r="B5" s="205">
        <v>101</v>
      </c>
      <c r="C5" s="600" t="s">
        <v>363</v>
      </c>
      <c r="D5" s="204">
        <v>2</v>
      </c>
      <c r="E5" s="600" t="s">
        <v>729</v>
      </c>
      <c r="F5" s="204" t="s">
        <v>384</v>
      </c>
      <c r="G5" s="603" t="s">
        <v>389</v>
      </c>
      <c r="H5" s="206" t="s">
        <v>385</v>
      </c>
      <c r="I5" s="195" t="s">
        <v>386</v>
      </c>
      <c r="J5" s="600" t="s">
        <v>730</v>
      </c>
      <c r="K5" s="600" t="s">
        <v>731</v>
      </c>
      <c r="L5" s="600" t="s">
        <v>732</v>
      </c>
      <c r="M5" s="207" t="s">
        <v>392</v>
      </c>
      <c r="N5" s="208">
        <v>16.7</v>
      </c>
      <c r="O5" s="180">
        <v>18.399999999999999</v>
      </c>
      <c r="P5" s="180">
        <v>20.100000000000001</v>
      </c>
      <c r="Q5" s="180">
        <v>21.8</v>
      </c>
      <c r="R5" s="395">
        <v>23.5</v>
      </c>
      <c r="S5" s="627">
        <v>25.2</v>
      </c>
      <c r="T5" s="194" t="s">
        <v>393</v>
      </c>
      <c r="U5" s="209">
        <v>35</v>
      </c>
      <c r="V5" s="600" t="s">
        <v>705</v>
      </c>
      <c r="W5" s="215">
        <v>20.100000000000001</v>
      </c>
      <c r="X5" s="181">
        <v>26.5</v>
      </c>
      <c r="Y5" s="181">
        <v>26.3</v>
      </c>
      <c r="Z5" s="181">
        <v>26.2</v>
      </c>
      <c r="AA5" s="264">
        <v>26.9</v>
      </c>
      <c r="AB5" s="264">
        <v>26.2</v>
      </c>
      <c r="AC5" s="210">
        <f t="shared" si="1"/>
        <v>1.2035928143712575</v>
      </c>
      <c r="AD5" s="211">
        <f t="shared" si="2"/>
        <v>1.4402173913043479</v>
      </c>
      <c r="AE5" s="211">
        <f t="shared" si="3"/>
        <v>1.308457711442786</v>
      </c>
      <c r="AF5" s="211">
        <f t="shared" si="4"/>
        <v>1.201834862385321</v>
      </c>
      <c r="AG5" s="520">
        <f t="shared" si="5"/>
        <v>1.1446808510638298</v>
      </c>
      <c r="AH5" s="212">
        <f t="shared" si="5"/>
        <v>1.0396825396825398</v>
      </c>
      <c r="AI5" s="210">
        <f t="shared" si="6"/>
        <v>0.57428571428571429</v>
      </c>
      <c r="AJ5" s="211">
        <f t="shared" si="7"/>
        <v>0.75714285714285712</v>
      </c>
      <c r="AK5" s="211">
        <f t="shared" si="8"/>
        <v>0.75142857142857145</v>
      </c>
      <c r="AL5" s="211">
        <f t="shared" si="9"/>
        <v>0.74857142857142855</v>
      </c>
      <c r="AM5" s="520">
        <f t="shared" si="10"/>
        <v>0.76857142857142857</v>
      </c>
      <c r="AN5" s="212">
        <f t="shared" si="10"/>
        <v>0.74857142857142855</v>
      </c>
      <c r="AO5" s="204" t="s">
        <v>12</v>
      </c>
      <c r="AP5" s="600" t="s">
        <v>3073</v>
      </c>
      <c r="AQ5" s="600" t="s">
        <v>654</v>
      </c>
      <c r="AR5" s="600" t="s">
        <v>2692</v>
      </c>
      <c r="AS5" s="179" t="s">
        <v>54</v>
      </c>
      <c r="AT5" s="179" t="s">
        <v>15</v>
      </c>
      <c r="AU5" s="179" t="s">
        <v>15</v>
      </c>
      <c r="AV5" s="179" t="s">
        <v>15</v>
      </c>
      <c r="AW5" s="347" t="s">
        <v>15</v>
      </c>
      <c r="AX5" s="195" t="s">
        <v>15</v>
      </c>
      <c r="AY5" s="214">
        <v>1</v>
      </c>
    </row>
    <row r="6" spans="1:51" ht="248.25" customHeight="1">
      <c r="A6" s="204" t="str">
        <f t="shared" si="0"/>
        <v>101-3</v>
      </c>
      <c r="B6" s="205">
        <v>101</v>
      </c>
      <c r="C6" s="600" t="s">
        <v>363</v>
      </c>
      <c r="D6" s="204">
        <v>3</v>
      </c>
      <c r="E6" s="600" t="s">
        <v>1456</v>
      </c>
      <c r="F6" s="204" t="s">
        <v>384</v>
      </c>
      <c r="G6" s="603" t="s">
        <v>389</v>
      </c>
      <c r="H6" s="206" t="s">
        <v>385</v>
      </c>
      <c r="I6" s="195" t="s">
        <v>386</v>
      </c>
      <c r="J6" s="600" t="s">
        <v>733</v>
      </c>
      <c r="K6" s="600" t="s">
        <v>734</v>
      </c>
      <c r="L6" s="600" t="s">
        <v>735</v>
      </c>
      <c r="M6" s="207" t="s">
        <v>392</v>
      </c>
      <c r="N6" s="208">
        <v>2.7</v>
      </c>
      <c r="O6" s="180">
        <v>5.4</v>
      </c>
      <c r="P6" s="180">
        <v>8.1</v>
      </c>
      <c r="Q6" s="180">
        <v>10.8</v>
      </c>
      <c r="R6" s="395">
        <v>13.5</v>
      </c>
      <c r="S6" s="627">
        <v>16.2</v>
      </c>
      <c r="T6" s="194" t="s">
        <v>393</v>
      </c>
      <c r="U6" s="209">
        <v>32.5</v>
      </c>
      <c r="V6" s="600" t="s">
        <v>705</v>
      </c>
      <c r="W6" s="215">
        <v>2.2000000000000002</v>
      </c>
      <c r="X6" s="181">
        <v>-10.8</v>
      </c>
      <c r="Y6" s="181">
        <v>0.25</v>
      </c>
      <c r="Z6" s="181">
        <v>-2.7</v>
      </c>
      <c r="AA6" s="264">
        <v>5.7</v>
      </c>
      <c r="AB6" s="264">
        <v>7.1</v>
      </c>
      <c r="AC6" s="210">
        <f t="shared" si="1"/>
        <v>0.81481481481481488</v>
      </c>
      <c r="AD6" s="211">
        <f t="shared" si="2"/>
        <v>-2</v>
      </c>
      <c r="AE6" s="211">
        <f t="shared" si="3"/>
        <v>3.0864197530864199E-2</v>
      </c>
      <c r="AF6" s="211">
        <f t="shared" si="4"/>
        <v>-0.25</v>
      </c>
      <c r="AG6" s="520">
        <f t="shared" si="5"/>
        <v>0.42222222222222222</v>
      </c>
      <c r="AH6" s="212">
        <f t="shared" si="5"/>
        <v>0.43827160493827161</v>
      </c>
      <c r="AI6" s="210">
        <f t="shared" si="6"/>
        <v>6.7692307692307704E-2</v>
      </c>
      <c r="AJ6" s="211">
        <f t="shared" si="7"/>
        <v>-0.3323076923076923</v>
      </c>
      <c r="AK6" s="211">
        <f t="shared" si="8"/>
        <v>7.6923076923076927E-3</v>
      </c>
      <c r="AL6" s="211">
        <f t="shared" si="9"/>
        <v>-8.3076923076923076E-2</v>
      </c>
      <c r="AM6" s="520">
        <f t="shared" si="10"/>
        <v>0.17538461538461539</v>
      </c>
      <c r="AN6" s="212">
        <f t="shared" si="10"/>
        <v>0.21846153846153846</v>
      </c>
      <c r="AO6" s="204" t="s">
        <v>12</v>
      </c>
      <c r="AP6" s="600" t="s">
        <v>3073</v>
      </c>
      <c r="AQ6" s="600" t="s">
        <v>655</v>
      </c>
      <c r="AR6" s="600" t="s">
        <v>2693</v>
      </c>
      <c r="AS6" s="179" t="s">
        <v>55</v>
      </c>
      <c r="AT6" s="213" t="s">
        <v>49</v>
      </c>
      <c r="AU6" s="179" t="s">
        <v>50</v>
      </c>
      <c r="AV6" s="179" t="s">
        <v>49</v>
      </c>
      <c r="AW6" s="347" t="s">
        <v>10</v>
      </c>
      <c r="AX6" s="195" t="s">
        <v>10</v>
      </c>
      <c r="AY6" s="214">
        <v>1</v>
      </c>
    </row>
    <row r="7" spans="1:51" customFormat="1" ht="40.5" hidden="1" customHeight="1">
      <c r="A7" s="95" t="str">
        <f t="shared" si="0"/>
        <v>101-4</v>
      </c>
      <c r="B7" s="160">
        <v>101</v>
      </c>
      <c r="C7" s="93" t="s">
        <v>363</v>
      </c>
      <c r="D7" s="95">
        <v>4</v>
      </c>
      <c r="E7" s="93" t="s">
        <v>83</v>
      </c>
      <c r="F7" s="95" t="s">
        <v>83</v>
      </c>
      <c r="G7" s="161" t="s">
        <v>2600</v>
      </c>
      <c r="H7" s="99" t="s">
        <v>83</v>
      </c>
      <c r="I7" s="94" t="s">
        <v>83</v>
      </c>
      <c r="J7" s="93" t="s">
        <v>83</v>
      </c>
      <c r="K7" s="93" t="s">
        <v>83</v>
      </c>
      <c r="L7" s="93" t="s">
        <v>83</v>
      </c>
      <c r="M7" s="92" t="s">
        <v>83</v>
      </c>
      <c r="N7" s="174"/>
      <c r="O7" s="175"/>
      <c r="P7" s="175"/>
      <c r="Q7" s="175"/>
      <c r="R7" s="176"/>
      <c r="S7" s="460"/>
      <c r="T7" s="163" t="s">
        <v>83</v>
      </c>
      <c r="U7" s="162" t="s">
        <v>83</v>
      </c>
      <c r="V7" s="93" t="s">
        <v>83</v>
      </c>
      <c r="W7" s="161"/>
      <c r="X7" s="101" t="s">
        <v>83</v>
      </c>
      <c r="Y7" s="101" t="s">
        <v>83</v>
      </c>
      <c r="Z7" s="153" t="s">
        <v>83</v>
      </c>
      <c r="AA7" s="162" t="s">
        <v>83</v>
      </c>
      <c r="AB7" s="450"/>
      <c r="AC7" s="159" t="str">
        <f t="shared" si="1"/>
        <v>-</v>
      </c>
      <c r="AD7" s="177" t="str">
        <f t="shared" si="2"/>
        <v>-</v>
      </c>
      <c r="AE7" s="177" t="str">
        <f t="shared" si="3"/>
        <v>-</v>
      </c>
      <c r="AF7" s="177" t="str">
        <f t="shared" si="4"/>
        <v>-</v>
      </c>
      <c r="AG7" s="178" t="str">
        <f t="shared" si="5"/>
        <v>-</v>
      </c>
      <c r="AH7" s="463"/>
      <c r="AI7" s="159" t="str">
        <f t="shared" si="6"/>
        <v>-</v>
      </c>
      <c r="AJ7" s="177" t="str">
        <f t="shared" si="7"/>
        <v>-</v>
      </c>
      <c r="AK7" s="177" t="str">
        <f t="shared" si="8"/>
        <v>-</v>
      </c>
      <c r="AL7" s="177" t="str">
        <f t="shared" si="9"/>
        <v>-</v>
      </c>
      <c r="AM7" s="178" t="str">
        <f t="shared" si="10"/>
        <v>-</v>
      </c>
      <c r="AN7" s="464"/>
      <c r="AO7" s="95" t="s">
        <v>12</v>
      </c>
      <c r="AP7" s="93" t="s">
        <v>83</v>
      </c>
      <c r="AQ7" s="93" t="s">
        <v>83</v>
      </c>
      <c r="AR7" s="93" t="s">
        <v>83</v>
      </c>
      <c r="AS7" s="163" t="s">
        <v>83</v>
      </c>
      <c r="AT7" s="164" t="s">
        <v>83</v>
      </c>
      <c r="AU7" s="137" t="s">
        <v>83</v>
      </c>
      <c r="AV7" s="164" t="s">
        <v>83</v>
      </c>
      <c r="AW7" s="94" t="s">
        <v>83</v>
      </c>
      <c r="AX7" s="94" t="s">
        <v>83</v>
      </c>
      <c r="AY7" s="165" t="s">
        <v>83</v>
      </c>
    </row>
    <row r="8" spans="1:51" customFormat="1" ht="40.5" hidden="1" customHeight="1">
      <c r="A8" s="95" t="str">
        <f t="shared" si="0"/>
        <v>101-5</v>
      </c>
      <c r="B8" s="160">
        <v>101</v>
      </c>
      <c r="C8" s="93" t="s">
        <v>363</v>
      </c>
      <c r="D8" s="95">
        <v>5</v>
      </c>
      <c r="E8" s="93" t="s">
        <v>83</v>
      </c>
      <c r="F8" s="95" t="s">
        <v>83</v>
      </c>
      <c r="G8" s="161" t="s">
        <v>83</v>
      </c>
      <c r="H8" s="99" t="s">
        <v>83</v>
      </c>
      <c r="I8" s="94" t="s">
        <v>83</v>
      </c>
      <c r="J8" s="93" t="s">
        <v>83</v>
      </c>
      <c r="K8" s="93" t="s">
        <v>83</v>
      </c>
      <c r="L8" s="93" t="s">
        <v>83</v>
      </c>
      <c r="M8" s="92" t="s">
        <v>83</v>
      </c>
      <c r="N8" s="174"/>
      <c r="O8" s="175"/>
      <c r="P8" s="175"/>
      <c r="Q8" s="175"/>
      <c r="R8" s="176"/>
      <c r="S8" s="460"/>
      <c r="T8" s="163" t="s">
        <v>83</v>
      </c>
      <c r="U8" s="162" t="s">
        <v>83</v>
      </c>
      <c r="V8" s="93" t="s">
        <v>83</v>
      </c>
      <c r="W8" s="161"/>
      <c r="X8" s="101" t="s">
        <v>83</v>
      </c>
      <c r="Y8" s="101" t="s">
        <v>83</v>
      </c>
      <c r="Z8" s="153" t="s">
        <v>83</v>
      </c>
      <c r="AA8" s="162" t="s">
        <v>83</v>
      </c>
      <c r="AB8" s="450"/>
      <c r="AC8" s="159" t="str">
        <f t="shared" si="1"/>
        <v>-</v>
      </c>
      <c r="AD8" s="177" t="str">
        <f t="shared" si="2"/>
        <v>-</v>
      </c>
      <c r="AE8" s="177" t="str">
        <f t="shared" si="3"/>
        <v>-</v>
      </c>
      <c r="AF8" s="177" t="str">
        <f t="shared" si="4"/>
        <v>-</v>
      </c>
      <c r="AG8" s="178" t="str">
        <f t="shared" si="5"/>
        <v>-</v>
      </c>
      <c r="AH8" s="463"/>
      <c r="AI8" s="159" t="str">
        <f t="shared" si="6"/>
        <v>-</v>
      </c>
      <c r="AJ8" s="177" t="str">
        <f t="shared" si="7"/>
        <v>-</v>
      </c>
      <c r="AK8" s="177" t="str">
        <f t="shared" si="8"/>
        <v>-</v>
      </c>
      <c r="AL8" s="177" t="str">
        <f t="shared" si="9"/>
        <v>-</v>
      </c>
      <c r="AM8" s="178" t="str">
        <f t="shared" si="10"/>
        <v>-</v>
      </c>
      <c r="AN8" s="464"/>
      <c r="AO8" s="95" t="s">
        <v>12</v>
      </c>
      <c r="AP8" s="93" t="s">
        <v>83</v>
      </c>
      <c r="AQ8" s="93" t="s">
        <v>83</v>
      </c>
      <c r="AR8" s="93" t="s">
        <v>83</v>
      </c>
      <c r="AS8" s="163" t="s">
        <v>83</v>
      </c>
      <c r="AT8" s="164" t="s">
        <v>83</v>
      </c>
      <c r="AU8" s="137" t="s">
        <v>83</v>
      </c>
      <c r="AV8" s="164" t="s">
        <v>83</v>
      </c>
      <c r="AW8" s="94" t="s">
        <v>83</v>
      </c>
      <c r="AX8" s="94" t="s">
        <v>83</v>
      </c>
      <c r="AY8" s="165" t="s">
        <v>83</v>
      </c>
    </row>
    <row r="9" spans="1:51" customFormat="1" ht="40.5" hidden="1" customHeight="1">
      <c r="A9" s="95" t="str">
        <f t="shared" si="0"/>
        <v>101-6</v>
      </c>
      <c r="B9" s="160">
        <v>101</v>
      </c>
      <c r="C9" s="93" t="s">
        <v>363</v>
      </c>
      <c r="D9" s="95">
        <v>6</v>
      </c>
      <c r="E9" s="93" t="s">
        <v>83</v>
      </c>
      <c r="F9" s="95" t="s">
        <v>83</v>
      </c>
      <c r="G9" s="161" t="s">
        <v>83</v>
      </c>
      <c r="H9" s="99" t="s">
        <v>83</v>
      </c>
      <c r="I9" s="94" t="s">
        <v>83</v>
      </c>
      <c r="J9" s="93" t="s">
        <v>83</v>
      </c>
      <c r="K9" s="93" t="s">
        <v>83</v>
      </c>
      <c r="L9" s="93" t="s">
        <v>83</v>
      </c>
      <c r="M9" s="92" t="s">
        <v>83</v>
      </c>
      <c r="N9" s="174"/>
      <c r="O9" s="175"/>
      <c r="P9" s="175"/>
      <c r="Q9" s="175"/>
      <c r="R9" s="176"/>
      <c r="S9" s="460"/>
      <c r="T9" s="163" t="s">
        <v>83</v>
      </c>
      <c r="U9" s="162" t="s">
        <v>83</v>
      </c>
      <c r="V9" s="93" t="s">
        <v>83</v>
      </c>
      <c r="W9" s="161"/>
      <c r="X9" s="101" t="s">
        <v>83</v>
      </c>
      <c r="Y9" s="101" t="s">
        <v>83</v>
      </c>
      <c r="Z9" s="153" t="s">
        <v>83</v>
      </c>
      <c r="AA9" s="162" t="s">
        <v>83</v>
      </c>
      <c r="AB9" s="450"/>
      <c r="AC9" s="159" t="str">
        <f t="shared" si="1"/>
        <v>-</v>
      </c>
      <c r="AD9" s="177" t="str">
        <f t="shared" si="2"/>
        <v>-</v>
      </c>
      <c r="AE9" s="177" t="str">
        <f t="shared" si="3"/>
        <v>-</v>
      </c>
      <c r="AF9" s="177" t="str">
        <f t="shared" si="4"/>
        <v>-</v>
      </c>
      <c r="AG9" s="178" t="str">
        <f t="shared" si="5"/>
        <v>-</v>
      </c>
      <c r="AH9" s="463"/>
      <c r="AI9" s="159" t="str">
        <f t="shared" si="6"/>
        <v>-</v>
      </c>
      <c r="AJ9" s="177" t="str">
        <f t="shared" si="7"/>
        <v>-</v>
      </c>
      <c r="AK9" s="177" t="str">
        <f t="shared" si="8"/>
        <v>-</v>
      </c>
      <c r="AL9" s="177" t="str">
        <f t="shared" si="9"/>
        <v>-</v>
      </c>
      <c r="AM9" s="178" t="str">
        <f t="shared" si="10"/>
        <v>-</v>
      </c>
      <c r="AN9" s="464"/>
      <c r="AO9" s="95" t="s">
        <v>12</v>
      </c>
      <c r="AP9" s="93" t="s">
        <v>83</v>
      </c>
      <c r="AQ9" s="93" t="s">
        <v>83</v>
      </c>
      <c r="AR9" s="93" t="s">
        <v>83</v>
      </c>
      <c r="AS9" s="163" t="s">
        <v>83</v>
      </c>
      <c r="AT9" s="164" t="s">
        <v>83</v>
      </c>
      <c r="AU9" s="137" t="s">
        <v>83</v>
      </c>
      <c r="AV9" s="164" t="s">
        <v>83</v>
      </c>
      <c r="AW9" s="94" t="s">
        <v>83</v>
      </c>
      <c r="AX9" s="94" t="s">
        <v>83</v>
      </c>
      <c r="AY9" s="165" t="s">
        <v>83</v>
      </c>
    </row>
    <row r="10" spans="1:51" customFormat="1" ht="40.5" hidden="1" customHeight="1">
      <c r="A10" s="95" t="str">
        <f t="shared" si="0"/>
        <v>101-7</v>
      </c>
      <c r="B10" s="160">
        <v>101</v>
      </c>
      <c r="C10" s="93" t="s">
        <v>363</v>
      </c>
      <c r="D10" s="95">
        <v>7</v>
      </c>
      <c r="E10" s="93" t="s">
        <v>83</v>
      </c>
      <c r="F10" s="95" t="s">
        <v>83</v>
      </c>
      <c r="G10" s="161" t="s">
        <v>83</v>
      </c>
      <c r="H10" s="99" t="s">
        <v>83</v>
      </c>
      <c r="I10" s="94" t="s">
        <v>83</v>
      </c>
      <c r="J10" s="93" t="s">
        <v>83</v>
      </c>
      <c r="K10" s="93" t="s">
        <v>83</v>
      </c>
      <c r="L10" s="93" t="s">
        <v>83</v>
      </c>
      <c r="M10" s="92" t="s">
        <v>83</v>
      </c>
      <c r="N10" s="174"/>
      <c r="O10" s="175"/>
      <c r="P10" s="175"/>
      <c r="Q10" s="175"/>
      <c r="R10" s="176"/>
      <c r="S10" s="460"/>
      <c r="T10" s="163" t="s">
        <v>83</v>
      </c>
      <c r="U10" s="162" t="s">
        <v>83</v>
      </c>
      <c r="V10" s="93" t="s">
        <v>83</v>
      </c>
      <c r="W10" s="161"/>
      <c r="X10" s="101" t="s">
        <v>83</v>
      </c>
      <c r="Y10" s="101" t="s">
        <v>83</v>
      </c>
      <c r="Z10" s="153" t="s">
        <v>83</v>
      </c>
      <c r="AA10" s="162" t="s">
        <v>83</v>
      </c>
      <c r="AB10" s="450"/>
      <c r="AC10" s="159" t="str">
        <f t="shared" si="1"/>
        <v>-</v>
      </c>
      <c r="AD10" s="177" t="str">
        <f t="shared" si="2"/>
        <v>-</v>
      </c>
      <c r="AE10" s="177" t="str">
        <f t="shared" si="3"/>
        <v>-</v>
      </c>
      <c r="AF10" s="177" t="str">
        <f t="shared" si="4"/>
        <v>-</v>
      </c>
      <c r="AG10" s="178" t="str">
        <f t="shared" si="5"/>
        <v>-</v>
      </c>
      <c r="AH10" s="463"/>
      <c r="AI10" s="159" t="str">
        <f t="shared" si="6"/>
        <v>-</v>
      </c>
      <c r="AJ10" s="177" t="str">
        <f t="shared" si="7"/>
        <v>-</v>
      </c>
      <c r="AK10" s="177" t="str">
        <f t="shared" si="8"/>
        <v>-</v>
      </c>
      <c r="AL10" s="177" t="str">
        <f t="shared" si="9"/>
        <v>-</v>
      </c>
      <c r="AM10" s="178" t="str">
        <f t="shared" si="10"/>
        <v>-</v>
      </c>
      <c r="AN10" s="464"/>
      <c r="AO10" s="95" t="s">
        <v>12</v>
      </c>
      <c r="AP10" s="93" t="s">
        <v>83</v>
      </c>
      <c r="AQ10" s="93" t="s">
        <v>83</v>
      </c>
      <c r="AR10" s="93" t="s">
        <v>83</v>
      </c>
      <c r="AS10" s="163" t="s">
        <v>83</v>
      </c>
      <c r="AT10" s="164" t="s">
        <v>83</v>
      </c>
      <c r="AU10" s="137" t="s">
        <v>83</v>
      </c>
      <c r="AV10" s="164" t="s">
        <v>83</v>
      </c>
      <c r="AW10" s="94" t="s">
        <v>83</v>
      </c>
      <c r="AX10" s="94" t="s">
        <v>83</v>
      </c>
      <c r="AY10" s="165" t="s">
        <v>83</v>
      </c>
    </row>
    <row r="11" spans="1:51" customFormat="1" ht="40.5" hidden="1" customHeight="1">
      <c r="A11" s="95" t="str">
        <f t="shared" si="0"/>
        <v>101-8</v>
      </c>
      <c r="B11" s="160">
        <v>101</v>
      </c>
      <c r="C11" s="93" t="s">
        <v>363</v>
      </c>
      <c r="D11" s="95">
        <v>8</v>
      </c>
      <c r="E11" s="93" t="s">
        <v>83</v>
      </c>
      <c r="F11" s="95" t="s">
        <v>83</v>
      </c>
      <c r="G11" s="161" t="s">
        <v>83</v>
      </c>
      <c r="H11" s="99" t="s">
        <v>83</v>
      </c>
      <c r="I11" s="94" t="s">
        <v>83</v>
      </c>
      <c r="J11" s="93" t="s">
        <v>83</v>
      </c>
      <c r="K11" s="93" t="s">
        <v>83</v>
      </c>
      <c r="L11" s="93" t="s">
        <v>83</v>
      </c>
      <c r="M11" s="92" t="s">
        <v>83</v>
      </c>
      <c r="N11" s="174"/>
      <c r="O11" s="175"/>
      <c r="P11" s="175"/>
      <c r="Q11" s="175"/>
      <c r="R11" s="176"/>
      <c r="S11" s="460"/>
      <c r="T11" s="163" t="s">
        <v>83</v>
      </c>
      <c r="U11" s="162" t="s">
        <v>83</v>
      </c>
      <c r="V11" s="93" t="s">
        <v>83</v>
      </c>
      <c r="W11" s="161"/>
      <c r="X11" s="101" t="s">
        <v>83</v>
      </c>
      <c r="Y11" s="101" t="s">
        <v>83</v>
      </c>
      <c r="Z11" s="153" t="s">
        <v>83</v>
      </c>
      <c r="AA11" s="162" t="s">
        <v>83</v>
      </c>
      <c r="AB11" s="450"/>
      <c r="AC11" s="159" t="str">
        <f t="shared" si="1"/>
        <v>-</v>
      </c>
      <c r="AD11" s="177" t="str">
        <f t="shared" si="2"/>
        <v>-</v>
      </c>
      <c r="AE11" s="177" t="str">
        <f t="shared" si="3"/>
        <v>-</v>
      </c>
      <c r="AF11" s="177" t="str">
        <f t="shared" si="4"/>
        <v>-</v>
      </c>
      <c r="AG11" s="178" t="str">
        <f t="shared" si="5"/>
        <v>-</v>
      </c>
      <c r="AH11" s="463"/>
      <c r="AI11" s="159" t="str">
        <f t="shared" si="6"/>
        <v>-</v>
      </c>
      <c r="AJ11" s="177" t="str">
        <f t="shared" si="7"/>
        <v>-</v>
      </c>
      <c r="AK11" s="177" t="str">
        <f t="shared" si="8"/>
        <v>-</v>
      </c>
      <c r="AL11" s="177" t="str">
        <f t="shared" si="9"/>
        <v>-</v>
      </c>
      <c r="AM11" s="178" t="str">
        <f t="shared" si="10"/>
        <v>-</v>
      </c>
      <c r="AN11" s="464"/>
      <c r="AO11" s="95" t="s">
        <v>12</v>
      </c>
      <c r="AP11" s="93" t="s">
        <v>83</v>
      </c>
      <c r="AQ11" s="93" t="s">
        <v>83</v>
      </c>
      <c r="AR11" s="93" t="s">
        <v>83</v>
      </c>
      <c r="AS11" s="163" t="s">
        <v>83</v>
      </c>
      <c r="AT11" s="164" t="s">
        <v>83</v>
      </c>
      <c r="AU11" s="137" t="s">
        <v>83</v>
      </c>
      <c r="AV11" s="164" t="s">
        <v>83</v>
      </c>
      <c r="AW11" s="94" t="s">
        <v>83</v>
      </c>
      <c r="AX11" s="94" t="s">
        <v>83</v>
      </c>
      <c r="AY11" s="165" t="s">
        <v>83</v>
      </c>
    </row>
    <row r="12" spans="1:51" customFormat="1" ht="40.5" hidden="1" customHeight="1">
      <c r="A12" s="95" t="str">
        <f t="shared" si="0"/>
        <v>101-9</v>
      </c>
      <c r="B12" s="160">
        <v>101</v>
      </c>
      <c r="C12" s="93" t="s">
        <v>363</v>
      </c>
      <c r="D12" s="95">
        <v>9</v>
      </c>
      <c r="E12" s="93" t="s">
        <v>83</v>
      </c>
      <c r="F12" s="95" t="s">
        <v>83</v>
      </c>
      <c r="G12" s="161" t="s">
        <v>83</v>
      </c>
      <c r="H12" s="99" t="s">
        <v>83</v>
      </c>
      <c r="I12" s="94" t="s">
        <v>83</v>
      </c>
      <c r="J12" s="93" t="s">
        <v>83</v>
      </c>
      <c r="K12" s="93" t="s">
        <v>83</v>
      </c>
      <c r="L12" s="93" t="s">
        <v>83</v>
      </c>
      <c r="M12" s="92" t="s">
        <v>83</v>
      </c>
      <c r="N12" s="174"/>
      <c r="O12" s="175"/>
      <c r="P12" s="175"/>
      <c r="Q12" s="175"/>
      <c r="R12" s="176"/>
      <c r="S12" s="460"/>
      <c r="T12" s="163" t="s">
        <v>83</v>
      </c>
      <c r="U12" s="162" t="s">
        <v>83</v>
      </c>
      <c r="V12" s="93" t="s">
        <v>83</v>
      </c>
      <c r="W12" s="161"/>
      <c r="X12" s="101" t="s">
        <v>83</v>
      </c>
      <c r="Y12" s="101" t="s">
        <v>83</v>
      </c>
      <c r="Z12" s="153" t="s">
        <v>83</v>
      </c>
      <c r="AA12" s="162" t="s">
        <v>83</v>
      </c>
      <c r="AB12" s="450"/>
      <c r="AC12" s="159" t="str">
        <f t="shared" si="1"/>
        <v>-</v>
      </c>
      <c r="AD12" s="177" t="str">
        <f t="shared" si="2"/>
        <v>-</v>
      </c>
      <c r="AE12" s="177" t="str">
        <f t="shared" si="3"/>
        <v>-</v>
      </c>
      <c r="AF12" s="177" t="str">
        <f t="shared" si="4"/>
        <v>-</v>
      </c>
      <c r="AG12" s="178" t="str">
        <f t="shared" si="5"/>
        <v>-</v>
      </c>
      <c r="AH12" s="463"/>
      <c r="AI12" s="159" t="str">
        <f t="shared" si="6"/>
        <v>-</v>
      </c>
      <c r="AJ12" s="177" t="str">
        <f t="shared" si="7"/>
        <v>-</v>
      </c>
      <c r="AK12" s="177" t="str">
        <f t="shared" si="8"/>
        <v>-</v>
      </c>
      <c r="AL12" s="177" t="str">
        <f t="shared" si="9"/>
        <v>-</v>
      </c>
      <c r="AM12" s="178" t="str">
        <f t="shared" si="10"/>
        <v>-</v>
      </c>
      <c r="AN12" s="464"/>
      <c r="AO12" s="95" t="s">
        <v>12</v>
      </c>
      <c r="AP12" s="93" t="s">
        <v>83</v>
      </c>
      <c r="AQ12" s="93" t="s">
        <v>83</v>
      </c>
      <c r="AR12" s="93" t="s">
        <v>83</v>
      </c>
      <c r="AS12" s="163" t="s">
        <v>83</v>
      </c>
      <c r="AT12" s="164" t="s">
        <v>83</v>
      </c>
      <c r="AU12" s="137" t="s">
        <v>83</v>
      </c>
      <c r="AV12" s="164" t="s">
        <v>83</v>
      </c>
      <c r="AW12" s="94" t="s">
        <v>83</v>
      </c>
      <c r="AX12" s="94" t="s">
        <v>83</v>
      </c>
      <c r="AY12" s="165" t="s">
        <v>83</v>
      </c>
    </row>
    <row r="13" spans="1:51" ht="164.25" customHeight="1">
      <c r="A13" s="204" t="str">
        <f t="shared" si="0"/>
        <v>102-1</v>
      </c>
      <c r="B13" s="205">
        <v>102</v>
      </c>
      <c r="C13" s="600" t="s">
        <v>364</v>
      </c>
      <c r="D13" s="204">
        <v>1</v>
      </c>
      <c r="E13" s="600" t="s">
        <v>1152</v>
      </c>
      <c r="F13" s="204" t="s">
        <v>399</v>
      </c>
      <c r="G13" s="603" t="s">
        <v>389</v>
      </c>
      <c r="H13" s="206" t="s">
        <v>3228</v>
      </c>
      <c r="I13" s="195" t="s">
        <v>736</v>
      </c>
      <c r="J13" s="600" t="s">
        <v>737</v>
      </c>
      <c r="K13" s="600" t="s">
        <v>738</v>
      </c>
      <c r="L13" s="600" t="s">
        <v>739</v>
      </c>
      <c r="M13" s="207" t="s">
        <v>392</v>
      </c>
      <c r="N13" s="216">
        <v>1000</v>
      </c>
      <c r="O13" s="217">
        <v>1000</v>
      </c>
      <c r="P13" s="217">
        <v>1000</v>
      </c>
      <c r="Q13" s="217">
        <v>1000</v>
      </c>
      <c r="R13" s="675">
        <v>1000</v>
      </c>
      <c r="S13" s="676">
        <v>1000</v>
      </c>
      <c r="T13" s="194" t="s">
        <v>416</v>
      </c>
      <c r="U13" s="218">
        <v>1000</v>
      </c>
      <c r="V13" s="600" t="s">
        <v>1153</v>
      </c>
      <c r="W13" s="603">
        <v>484</v>
      </c>
      <c r="X13" s="181">
        <v>618</v>
      </c>
      <c r="Y13" s="181">
        <v>224</v>
      </c>
      <c r="Z13" s="181">
        <v>213</v>
      </c>
      <c r="AA13" s="264">
        <v>155</v>
      </c>
      <c r="AB13" s="264">
        <v>113</v>
      </c>
      <c r="AC13" s="210">
        <f t="shared" si="1"/>
        <v>0.48399999999999999</v>
      </c>
      <c r="AD13" s="211">
        <f t="shared" si="2"/>
        <v>0.61799999999999999</v>
      </c>
      <c r="AE13" s="211">
        <f t="shared" si="3"/>
        <v>0.224</v>
      </c>
      <c r="AF13" s="211">
        <f t="shared" si="4"/>
        <v>0.21299999999999999</v>
      </c>
      <c r="AG13" s="520">
        <f t="shared" si="5"/>
        <v>0.155</v>
      </c>
      <c r="AH13" s="212">
        <f t="shared" si="5"/>
        <v>0.113</v>
      </c>
      <c r="AI13" s="210">
        <f t="shared" si="6"/>
        <v>0.48399999999999999</v>
      </c>
      <c r="AJ13" s="211">
        <f t="shared" si="7"/>
        <v>0.61799999999999999</v>
      </c>
      <c r="AK13" s="211">
        <f t="shared" si="8"/>
        <v>0.224</v>
      </c>
      <c r="AL13" s="211">
        <f t="shared" si="9"/>
        <v>0.21299999999999999</v>
      </c>
      <c r="AM13" s="520">
        <f t="shared" si="10"/>
        <v>0.155</v>
      </c>
      <c r="AN13" s="212">
        <f t="shared" si="10"/>
        <v>0.113</v>
      </c>
      <c r="AO13" s="204" t="s">
        <v>12</v>
      </c>
      <c r="AP13" s="600" t="s">
        <v>83</v>
      </c>
      <c r="AQ13" s="600" t="s">
        <v>2694</v>
      </c>
      <c r="AR13" s="600" t="s">
        <v>2695</v>
      </c>
      <c r="AS13" s="194" t="s">
        <v>56</v>
      </c>
      <c r="AT13" s="179" t="s">
        <v>10</v>
      </c>
      <c r="AU13" s="179" t="s">
        <v>50</v>
      </c>
      <c r="AV13" s="179" t="s">
        <v>50</v>
      </c>
      <c r="AW13" s="179" t="s">
        <v>50</v>
      </c>
      <c r="AX13" s="611" t="s">
        <v>3436</v>
      </c>
      <c r="AY13" s="214">
        <v>1</v>
      </c>
    </row>
    <row r="14" spans="1:51" ht="267.75" customHeight="1">
      <c r="A14" s="204" t="str">
        <f t="shared" si="0"/>
        <v>102-2</v>
      </c>
      <c r="B14" s="205">
        <v>102</v>
      </c>
      <c r="C14" s="600" t="s">
        <v>364</v>
      </c>
      <c r="D14" s="204">
        <v>2</v>
      </c>
      <c r="E14" s="600" t="s">
        <v>2927</v>
      </c>
      <c r="F14" s="204" t="s">
        <v>740</v>
      </c>
      <c r="G14" s="603" t="s">
        <v>389</v>
      </c>
      <c r="H14" s="206" t="s">
        <v>3229</v>
      </c>
      <c r="I14" s="195" t="s">
        <v>736</v>
      </c>
      <c r="J14" s="600" t="s">
        <v>2696</v>
      </c>
      <c r="K14" s="600" t="s">
        <v>741</v>
      </c>
      <c r="L14" s="600" t="s">
        <v>388</v>
      </c>
      <c r="M14" s="207" t="s">
        <v>392</v>
      </c>
      <c r="N14" s="208" t="s">
        <v>12</v>
      </c>
      <c r="O14" s="180" t="s">
        <v>12</v>
      </c>
      <c r="P14" s="180">
        <v>355</v>
      </c>
      <c r="Q14" s="180">
        <v>470</v>
      </c>
      <c r="R14" s="395">
        <v>585</v>
      </c>
      <c r="S14" s="627">
        <v>700</v>
      </c>
      <c r="T14" s="194" t="s">
        <v>416</v>
      </c>
      <c r="U14" s="209">
        <v>700</v>
      </c>
      <c r="V14" s="600" t="s">
        <v>2928</v>
      </c>
      <c r="W14" s="603" t="s">
        <v>12</v>
      </c>
      <c r="X14" s="181" t="s">
        <v>12</v>
      </c>
      <c r="Y14" s="181">
        <v>296</v>
      </c>
      <c r="Z14" s="181">
        <v>390</v>
      </c>
      <c r="AA14" s="264">
        <v>482</v>
      </c>
      <c r="AB14" s="264">
        <v>532</v>
      </c>
      <c r="AC14" s="210" t="str">
        <f t="shared" si="1"/>
        <v>-</v>
      </c>
      <c r="AD14" s="211" t="str">
        <f t="shared" si="2"/>
        <v>-</v>
      </c>
      <c r="AE14" s="211">
        <f t="shared" si="3"/>
        <v>0.83380281690140845</v>
      </c>
      <c r="AF14" s="211">
        <f t="shared" si="4"/>
        <v>0.82978723404255317</v>
      </c>
      <c r="AG14" s="520">
        <f t="shared" si="5"/>
        <v>0.82393162393162389</v>
      </c>
      <c r="AH14" s="212">
        <f t="shared" si="5"/>
        <v>0.76</v>
      </c>
      <c r="AI14" s="210" t="str">
        <f t="shared" si="6"/>
        <v>-</v>
      </c>
      <c r="AJ14" s="211" t="str">
        <f t="shared" si="7"/>
        <v>-</v>
      </c>
      <c r="AK14" s="211">
        <f t="shared" si="8"/>
        <v>0.42285714285714288</v>
      </c>
      <c r="AL14" s="211">
        <f t="shared" si="9"/>
        <v>0.55714285714285716</v>
      </c>
      <c r="AM14" s="520">
        <f t="shared" si="10"/>
        <v>0.68857142857142861</v>
      </c>
      <c r="AN14" s="212">
        <f t="shared" si="10"/>
        <v>0.76</v>
      </c>
      <c r="AO14" s="204" t="s">
        <v>12</v>
      </c>
      <c r="AP14" s="600" t="s">
        <v>83</v>
      </c>
      <c r="AQ14" s="600" t="s">
        <v>2697</v>
      </c>
      <c r="AR14" s="600" t="s">
        <v>2929</v>
      </c>
      <c r="AS14" s="194" t="s">
        <v>12</v>
      </c>
      <c r="AT14" s="179" t="s">
        <v>83</v>
      </c>
      <c r="AU14" s="179" t="s">
        <v>11</v>
      </c>
      <c r="AV14" s="179" t="s">
        <v>11</v>
      </c>
      <c r="AW14" s="179" t="s">
        <v>11</v>
      </c>
      <c r="AX14" s="611" t="s">
        <v>3437</v>
      </c>
      <c r="AY14" s="214">
        <v>1</v>
      </c>
    </row>
    <row r="15" spans="1:51" ht="137.25" customHeight="1">
      <c r="A15" s="204" t="str">
        <f t="shared" si="0"/>
        <v>102-3</v>
      </c>
      <c r="B15" s="205">
        <v>102</v>
      </c>
      <c r="C15" s="600" t="s">
        <v>364</v>
      </c>
      <c r="D15" s="204">
        <v>3</v>
      </c>
      <c r="E15" s="600" t="s">
        <v>742</v>
      </c>
      <c r="F15" s="204" t="s">
        <v>384</v>
      </c>
      <c r="G15" s="603" t="s">
        <v>389</v>
      </c>
      <c r="H15" s="206" t="s">
        <v>3228</v>
      </c>
      <c r="I15" s="195" t="s">
        <v>743</v>
      </c>
      <c r="J15" s="600" t="s">
        <v>744</v>
      </c>
      <c r="K15" s="600" t="s">
        <v>745</v>
      </c>
      <c r="L15" s="600" t="s">
        <v>746</v>
      </c>
      <c r="M15" s="207" t="s">
        <v>392</v>
      </c>
      <c r="N15" s="208">
        <v>100</v>
      </c>
      <c r="O15" s="180">
        <v>100</v>
      </c>
      <c r="P15" s="180">
        <v>100</v>
      </c>
      <c r="Q15" s="180">
        <v>100</v>
      </c>
      <c r="R15" s="395">
        <v>100</v>
      </c>
      <c r="S15" s="627">
        <v>100</v>
      </c>
      <c r="T15" s="194" t="s">
        <v>416</v>
      </c>
      <c r="U15" s="209">
        <v>100</v>
      </c>
      <c r="V15" s="600" t="s">
        <v>706</v>
      </c>
      <c r="W15" s="215">
        <v>83.3</v>
      </c>
      <c r="X15" s="181">
        <v>83.3</v>
      </c>
      <c r="Y15" s="181">
        <v>83.3</v>
      </c>
      <c r="Z15" s="181">
        <v>83.3</v>
      </c>
      <c r="AA15" s="264">
        <v>83.3</v>
      </c>
      <c r="AB15" s="264">
        <v>83.3</v>
      </c>
      <c r="AC15" s="210">
        <f t="shared" si="1"/>
        <v>0.83299999999999996</v>
      </c>
      <c r="AD15" s="211">
        <f t="shared" si="2"/>
        <v>0.83299999999999996</v>
      </c>
      <c r="AE15" s="211">
        <f t="shared" si="3"/>
        <v>0.83299999999999996</v>
      </c>
      <c r="AF15" s="211">
        <f t="shared" si="4"/>
        <v>0.83299999999999996</v>
      </c>
      <c r="AG15" s="520">
        <f t="shared" si="5"/>
        <v>0.83299999999999996</v>
      </c>
      <c r="AH15" s="212">
        <f t="shared" si="5"/>
        <v>0.83299999999999996</v>
      </c>
      <c r="AI15" s="210">
        <f t="shared" si="6"/>
        <v>0.83299999999999996</v>
      </c>
      <c r="AJ15" s="211">
        <f t="shared" si="7"/>
        <v>0.83299999999999996</v>
      </c>
      <c r="AK15" s="211">
        <f t="shared" si="8"/>
        <v>0.83299999999999996</v>
      </c>
      <c r="AL15" s="211">
        <f t="shared" si="9"/>
        <v>0.83299999999999996</v>
      </c>
      <c r="AM15" s="520">
        <f t="shared" si="10"/>
        <v>0.83299999999999996</v>
      </c>
      <c r="AN15" s="212">
        <f t="shared" si="10"/>
        <v>0.83299999999999996</v>
      </c>
      <c r="AO15" s="204" t="s">
        <v>12</v>
      </c>
      <c r="AP15" s="600" t="s">
        <v>2951</v>
      </c>
      <c r="AQ15" s="600" t="s">
        <v>2698</v>
      </c>
      <c r="AR15" s="600" t="s">
        <v>2699</v>
      </c>
      <c r="AS15" s="179" t="s">
        <v>55</v>
      </c>
      <c r="AT15" s="179" t="s">
        <v>11</v>
      </c>
      <c r="AU15" s="179" t="s">
        <v>11</v>
      </c>
      <c r="AV15" s="179" t="s">
        <v>11</v>
      </c>
      <c r="AW15" s="179" t="s">
        <v>11</v>
      </c>
      <c r="AX15" s="611" t="s">
        <v>3437</v>
      </c>
      <c r="AY15" s="214">
        <v>1</v>
      </c>
    </row>
    <row r="16" spans="1:51" ht="147" customHeight="1">
      <c r="A16" s="204" t="str">
        <f t="shared" si="0"/>
        <v>102-4</v>
      </c>
      <c r="B16" s="205">
        <v>102</v>
      </c>
      <c r="C16" s="600" t="s">
        <v>364</v>
      </c>
      <c r="D16" s="204">
        <v>4</v>
      </c>
      <c r="E16" s="600" t="s">
        <v>747</v>
      </c>
      <c r="F16" s="204" t="s">
        <v>384</v>
      </c>
      <c r="G16" s="603" t="s">
        <v>389</v>
      </c>
      <c r="H16" s="206" t="s">
        <v>3228</v>
      </c>
      <c r="I16" s="195" t="s">
        <v>743</v>
      </c>
      <c r="J16" s="600" t="s">
        <v>748</v>
      </c>
      <c r="K16" s="600" t="s">
        <v>749</v>
      </c>
      <c r="L16" s="600" t="s">
        <v>746</v>
      </c>
      <c r="M16" s="207" t="s">
        <v>392</v>
      </c>
      <c r="N16" s="208">
        <v>100</v>
      </c>
      <c r="O16" s="180">
        <v>100</v>
      </c>
      <c r="P16" s="180">
        <v>100</v>
      </c>
      <c r="Q16" s="180">
        <v>100</v>
      </c>
      <c r="R16" s="395">
        <v>100</v>
      </c>
      <c r="S16" s="627">
        <v>100</v>
      </c>
      <c r="T16" s="194" t="s">
        <v>416</v>
      </c>
      <c r="U16" s="209">
        <v>100</v>
      </c>
      <c r="V16" s="600" t="s">
        <v>706</v>
      </c>
      <c r="W16" s="215">
        <v>91.3</v>
      </c>
      <c r="X16" s="181">
        <v>90.5</v>
      </c>
      <c r="Y16" s="181">
        <v>89.4</v>
      </c>
      <c r="Z16" s="181">
        <v>90.9</v>
      </c>
      <c r="AA16" s="264">
        <v>89.3</v>
      </c>
      <c r="AB16" s="264">
        <v>89.8</v>
      </c>
      <c r="AC16" s="210">
        <f t="shared" si="1"/>
        <v>0.91299999999999992</v>
      </c>
      <c r="AD16" s="211">
        <f t="shared" si="2"/>
        <v>0.90500000000000003</v>
      </c>
      <c r="AE16" s="211">
        <f t="shared" si="3"/>
        <v>0.89400000000000002</v>
      </c>
      <c r="AF16" s="211">
        <f t="shared" si="4"/>
        <v>0.90900000000000003</v>
      </c>
      <c r="AG16" s="520">
        <f t="shared" si="5"/>
        <v>0.89300000000000002</v>
      </c>
      <c r="AH16" s="212">
        <f t="shared" si="5"/>
        <v>0.89800000000000002</v>
      </c>
      <c r="AI16" s="210">
        <f t="shared" si="6"/>
        <v>0.91299999999999992</v>
      </c>
      <c r="AJ16" s="211">
        <f t="shared" si="7"/>
        <v>0.90500000000000003</v>
      </c>
      <c r="AK16" s="211">
        <f t="shared" si="8"/>
        <v>0.89400000000000002</v>
      </c>
      <c r="AL16" s="211">
        <f t="shared" si="9"/>
        <v>0.90900000000000003</v>
      </c>
      <c r="AM16" s="520">
        <f t="shared" si="10"/>
        <v>0.89300000000000002</v>
      </c>
      <c r="AN16" s="212">
        <f t="shared" si="10"/>
        <v>0.89800000000000002</v>
      </c>
      <c r="AO16" s="204" t="s">
        <v>83</v>
      </c>
      <c r="AP16" s="600" t="s">
        <v>2951</v>
      </c>
      <c r="AQ16" s="600" t="s">
        <v>2700</v>
      </c>
      <c r="AR16" s="600" t="s">
        <v>2699</v>
      </c>
      <c r="AS16" s="179" t="s">
        <v>54</v>
      </c>
      <c r="AT16" s="179" t="s">
        <v>15</v>
      </c>
      <c r="AU16" s="179" t="s">
        <v>11</v>
      </c>
      <c r="AV16" s="179" t="s">
        <v>15</v>
      </c>
      <c r="AW16" s="179" t="s">
        <v>11</v>
      </c>
      <c r="AX16" s="611" t="s">
        <v>3437</v>
      </c>
      <c r="AY16" s="214">
        <v>1</v>
      </c>
    </row>
    <row r="17" spans="1:51" customFormat="1" ht="54" hidden="1" customHeight="1">
      <c r="A17" s="95" t="str">
        <f t="shared" si="0"/>
        <v>102-5</v>
      </c>
      <c r="B17" s="160">
        <v>102</v>
      </c>
      <c r="C17" s="93" t="s">
        <v>364</v>
      </c>
      <c r="D17" s="95">
        <v>5</v>
      </c>
      <c r="E17" s="93" t="s">
        <v>83</v>
      </c>
      <c r="F17" s="95" t="s">
        <v>83</v>
      </c>
      <c r="G17" s="161" t="s">
        <v>83</v>
      </c>
      <c r="H17" s="99" t="s">
        <v>83</v>
      </c>
      <c r="I17" s="94" t="s">
        <v>83</v>
      </c>
      <c r="J17" s="93" t="s">
        <v>83</v>
      </c>
      <c r="K17" s="93" t="s">
        <v>83</v>
      </c>
      <c r="L17" s="93" t="s">
        <v>83</v>
      </c>
      <c r="M17" s="92" t="s">
        <v>83</v>
      </c>
      <c r="N17" s="174"/>
      <c r="O17" s="175"/>
      <c r="P17" s="175"/>
      <c r="Q17" s="175"/>
      <c r="R17" s="176"/>
      <c r="S17" s="460"/>
      <c r="T17" s="163" t="s">
        <v>83</v>
      </c>
      <c r="U17" s="162" t="s">
        <v>83</v>
      </c>
      <c r="V17" s="93" t="s">
        <v>83</v>
      </c>
      <c r="W17" s="161"/>
      <c r="X17" s="101" t="s">
        <v>83</v>
      </c>
      <c r="Y17" s="101" t="s">
        <v>83</v>
      </c>
      <c r="Z17" s="153" t="s">
        <v>83</v>
      </c>
      <c r="AA17" s="162" t="s">
        <v>83</v>
      </c>
      <c r="AB17" s="450"/>
      <c r="AC17" s="159" t="str">
        <f t="shared" si="1"/>
        <v>-</v>
      </c>
      <c r="AD17" s="177" t="str">
        <f t="shared" si="2"/>
        <v>-</v>
      </c>
      <c r="AE17" s="177" t="str">
        <f t="shared" si="3"/>
        <v>-</v>
      </c>
      <c r="AF17" s="177" t="str">
        <f t="shared" si="4"/>
        <v>-</v>
      </c>
      <c r="AG17" s="178" t="str">
        <f t="shared" si="5"/>
        <v>-</v>
      </c>
      <c r="AH17" s="463"/>
      <c r="AI17" s="159" t="str">
        <f t="shared" si="6"/>
        <v>-</v>
      </c>
      <c r="AJ17" s="177" t="str">
        <f t="shared" si="7"/>
        <v>-</v>
      </c>
      <c r="AK17" s="177" t="str">
        <f t="shared" si="8"/>
        <v>-</v>
      </c>
      <c r="AL17" s="177" t="str">
        <f t="shared" si="9"/>
        <v>-</v>
      </c>
      <c r="AM17" s="178" t="str">
        <f t="shared" si="10"/>
        <v>-</v>
      </c>
      <c r="AN17" s="464"/>
      <c r="AO17" s="95" t="s">
        <v>83</v>
      </c>
      <c r="AP17" s="93" t="s">
        <v>1154</v>
      </c>
      <c r="AQ17" s="93" t="s">
        <v>83</v>
      </c>
      <c r="AR17" s="93" t="s">
        <v>83</v>
      </c>
      <c r="AS17" s="163" t="s">
        <v>83</v>
      </c>
      <c r="AT17" s="164" t="s">
        <v>83</v>
      </c>
      <c r="AU17" s="137" t="s">
        <v>83</v>
      </c>
      <c r="AV17" s="164" t="s">
        <v>83</v>
      </c>
      <c r="AW17" s="94" t="s">
        <v>83</v>
      </c>
      <c r="AX17" s="94" t="s">
        <v>83</v>
      </c>
      <c r="AY17" s="165" t="s">
        <v>83</v>
      </c>
    </row>
    <row r="18" spans="1:51" customFormat="1" ht="54" hidden="1" customHeight="1">
      <c r="A18" s="95" t="str">
        <f t="shared" si="0"/>
        <v>102-6</v>
      </c>
      <c r="B18" s="160">
        <v>102</v>
      </c>
      <c r="C18" s="93" t="s">
        <v>364</v>
      </c>
      <c r="D18" s="95">
        <v>6</v>
      </c>
      <c r="E18" s="93" t="s">
        <v>83</v>
      </c>
      <c r="F18" s="95" t="s">
        <v>83</v>
      </c>
      <c r="G18" s="161" t="s">
        <v>83</v>
      </c>
      <c r="H18" s="99" t="s">
        <v>83</v>
      </c>
      <c r="I18" s="94" t="s">
        <v>83</v>
      </c>
      <c r="J18" s="93" t="s">
        <v>83</v>
      </c>
      <c r="K18" s="93" t="s">
        <v>83</v>
      </c>
      <c r="L18" s="93" t="s">
        <v>83</v>
      </c>
      <c r="M18" s="92" t="s">
        <v>83</v>
      </c>
      <c r="N18" s="174"/>
      <c r="O18" s="175"/>
      <c r="P18" s="175"/>
      <c r="Q18" s="175"/>
      <c r="R18" s="176"/>
      <c r="S18" s="460"/>
      <c r="T18" s="163" t="s">
        <v>83</v>
      </c>
      <c r="U18" s="162" t="s">
        <v>83</v>
      </c>
      <c r="V18" s="93" t="s">
        <v>83</v>
      </c>
      <c r="W18" s="161"/>
      <c r="X18" s="101" t="s">
        <v>83</v>
      </c>
      <c r="Y18" s="101" t="s">
        <v>83</v>
      </c>
      <c r="Z18" s="153" t="s">
        <v>83</v>
      </c>
      <c r="AA18" s="162" t="s">
        <v>83</v>
      </c>
      <c r="AB18" s="450"/>
      <c r="AC18" s="159" t="str">
        <f t="shared" si="1"/>
        <v>-</v>
      </c>
      <c r="AD18" s="177" t="str">
        <f t="shared" si="2"/>
        <v>-</v>
      </c>
      <c r="AE18" s="177" t="str">
        <f t="shared" si="3"/>
        <v>-</v>
      </c>
      <c r="AF18" s="177" t="str">
        <f t="shared" si="4"/>
        <v>-</v>
      </c>
      <c r="AG18" s="178" t="str">
        <f t="shared" si="5"/>
        <v>-</v>
      </c>
      <c r="AH18" s="463"/>
      <c r="AI18" s="159" t="str">
        <f t="shared" si="6"/>
        <v>-</v>
      </c>
      <c r="AJ18" s="177" t="str">
        <f t="shared" si="7"/>
        <v>-</v>
      </c>
      <c r="AK18" s="177" t="str">
        <f t="shared" si="8"/>
        <v>-</v>
      </c>
      <c r="AL18" s="177" t="str">
        <f t="shared" si="9"/>
        <v>-</v>
      </c>
      <c r="AM18" s="178" t="str">
        <f t="shared" si="10"/>
        <v>-</v>
      </c>
      <c r="AN18" s="464"/>
      <c r="AO18" s="95" t="s">
        <v>83</v>
      </c>
      <c r="AP18" s="93" t="s">
        <v>83</v>
      </c>
      <c r="AQ18" s="93" t="s">
        <v>83</v>
      </c>
      <c r="AR18" s="93" t="s">
        <v>83</v>
      </c>
      <c r="AS18" s="163" t="s">
        <v>83</v>
      </c>
      <c r="AT18" s="164" t="s">
        <v>83</v>
      </c>
      <c r="AU18" s="137" t="s">
        <v>83</v>
      </c>
      <c r="AV18" s="164" t="s">
        <v>83</v>
      </c>
      <c r="AW18" s="94" t="s">
        <v>83</v>
      </c>
      <c r="AX18" s="94" t="s">
        <v>83</v>
      </c>
      <c r="AY18" s="165" t="s">
        <v>83</v>
      </c>
    </row>
    <row r="19" spans="1:51" customFormat="1" ht="54" hidden="1" customHeight="1">
      <c r="A19" s="95" t="str">
        <f t="shared" si="0"/>
        <v>102-7</v>
      </c>
      <c r="B19" s="160">
        <v>102</v>
      </c>
      <c r="C19" s="93" t="s">
        <v>364</v>
      </c>
      <c r="D19" s="95">
        <v>7</v>
      </c>
      <c r="E19" s="93" t="s">
        <v>83</v>
      </c>
      <c r="F19" s="95" t="s">
        <v>83</v>
      </c>
      <c r="G19" s="161" t="s">
        <v>83</v>
      </c>
      <c r="H19" s="99" t="s">
        <v>83</v>
      </c>
      <c r="I19" s="94" t="s">
        <v>83</v>
      </c>
      <c r="J19" s="93" t="s">
        <v>83</v>
      </c>
      <c r="K19" s="93" t="s">
        <v>83</v>
      </c>
      <c r="L19" s="93" t="s">
        <v>83</v>
      </c>
      <c r="M19" s="92" t="s">
        <v>83</v>
      </c>
      <c r="N19" s="174"/>
      <c r="O19" s="175"/>
      <c r="P19" s="175"/>
      <c r="Q19" s="175"/>
      <c r="R19" s="176"/>
      <c r="S19" s="460"/>
      <c r="T19" s="163" t="s">
        <v>83</v>
      </c>
      <c r="U19" s="162" t="s">
        <v>83</v>
      </c>
      <c r="V19" s="93" t="s">
        <v>83</v>
      </c>
      <c r="W19" s="161"/>
      <c r="X19" s="101" t="s">
        <v>83</v>
      </c>
      <c r="Y19" s="101" t="s">
        <v>83</v>
      </c>
      <c r="Z19" s="153" t="s">
        <v>83</v>
      </c>
      <c r="AA19" s="162" t="s">
        <v>83</v>
      </c>
      <c r="AB19" s="450"/>
      <c r="AC19" s="159" t="str">
        <f t="shared" si="1"/>
        <v>-</v>
      </c>
      <c r="AD19" s="177" t="str">
        <f t="shared" si="2"/>
        <v>-</v>
      </c>
      <c r="AE19" s="177" t="str">
        <f t="shared" si="3"/>
        <v>-</v>
      </c>
      <c r="AF19" s="177" t="str">
        <f t="shared" si="4"/>
        <v>-</v>
      </c>
      <c r="AG19" s="178" t="str">
        <f t="shared" si="5"/>
        <v>-</v>
      </c>
      <c r="AH19" s="463"/>
      <c r="AI19" s="159" t="str">
        <f t="shared" si="6"/>
        <v>-</v>
      </c>
      <c r="AJ19" s="177" t="str">
        <f t="shared" si="7"/>
        <v>-</v>
      </c>
      <c r="AK19" s="177" t="str">
        <f t="shared" si="8"/>
        <v>-</v>
      </c>
      <c r="AL19" s="177" t="str">
        <f t="shared" si="9"/>
        <v>-</v>
      </c>
      <c r="AM19" s="178" t="str">
        <f t="shared" si="10"/>
        <v>-</v>
      </c>
      <c r="AN19" s="464"/>
      <c r="AO19" s="95" t="s">
        <v>83</v>
      </c>
      <c r="AP19" s="93" t="s">
        <v>83</v>
      </c>
      <c r="AQ19" s="93" t="s">
        <v>83</v>
      </c>
      <c r="AR19" s="93" t="s">
        <v>83</v>
      </c>
      <c r="AS19" s="163" t="s">
        <v>83</v>
      </c>
      <c r="AT19" s="164" t="s">
        <v>83</v>
      </c>
      <c r="AU19" s="137" t="s">
        <v>83</v>
      </c>
      <c r="AV19" s="164" t="s">
        <v>83</v>
      </c>
      <c r="AW19" s="94" t="s">
        <v>83</v>
      </c>
      <c r="AX19" s="94" t="s">
        <v>83</v>
      </c>
      <c r="AY19" s="165" t="s">
        <v>83</v>
      </c>
    </row>
    <row r="20" spans="1:51" customFormat="1" ht="54" hidden="1" customHeight="1">
      <c r="A20" s="95" t="str">
        <f t="shared" si="0"/>
        <v>102-8</v>
      </c>
      <c r="B20" s="160">
        <v>102</v>
      </c>
      <c r="C20" s="93" t="s">
        <v>364</v>
      </c>
      <c r="D20" s="95">
        <v>8</v>
      </c>
      <c r="E20" s="93" t="s">
        <v>83</v>
      </c>
      <c r="F20" s="95" t="s">
        <v>83</v>
      </c>
      <c r="G20" s="161" t="s">
        <v>83</v>
      </c>
      <c r="H20" s="99" t="s">
        <v>83</v>
      </c>
      <c r="I20" s="94" t="s">
        <v>83</v>
      </c>
      <c r="J20" s="93" t="s">
        <v>83</v>
      </c>
      <c r="K20" s="93" t="s">
        <v>83</v>
      </c>
      <c r="L20" s="93" t="s">
        <v>83</v>
      </c>
      <c r="M20" s="92" t="s">
        <v>83</v>
      </c>
      <c r="N20" s="174"/>
      <c r="O20" s="175"/>
      <c r="P20" s="175"/>
      <c r="Q20" s="175"/>
      <c r="R20" s="176"/>
      <c r="S20" s="460"/>
      <c r="T20" s="163" t="s">
        <v>83</v>
      </c>
      <c r="U20" s="162" t="s">
        <v>83</v>
      </c>
      <c r="V20" s="93" t="s">
        <v>83</v>
      </c>
      <c r="W20" s="161"/>
      <c r="X20" s="101" t="s">
        <v>83</v>
      </c>
      <c r="Y20" s="101" t="s">
        <v>83</v>
      </c>
      <c r="Z20" s="153" t="s">
        <v>83</v>
      </c>
      <c r="AA20" s="162" t="s">
        <v>83</v>
      </c>
      <c r="AB20" s="450"/>
      <c r="AC20" s="159" t="str">
        <f t="shared" si="1"/>
        <v>-</v>
      </c>
      <c r="AD20" s="177" t="str">
        <f t="shared" si="2"/>
        <v>-</v>
      </c>
      <c r="AE20" s="177" t="str">
        <f t="shared" si="3"/>
        <v>-</v>
      </c>
      <c r="AF20" s="177" t="str">
        <f t="shared" si="4"/>
        <v>-</v>
      </c>
      <c r="AG20" s="178" t="str">
        <f t="shared" si="5"/>
        <v>-</v>
      </c>
      <c r="AH20" s="463"/>
      <c r="AI20" s="159" t="str">
        <f t="shared" si="6"/>
        <v>-</v>
      </c>
      <c r="AJ20" s="177" t="str">
        <f t="shared" si="7"/>
        <v>-</v>
      </c>
      <c r="AK20" s="177" t="str">
        <f t="shared" si="8"/>
        <v>-</v>
      </c>
      <c r="AL20" s="177" t="str">
        <f t="shared" si="9"/>
        <v>-</v>
      </c>
      <c r="AM20" s="178" t="str">
        <f t="shared" si="10"/>
        <v>-</v>
      </c>
      <c r="AN20" s="464"/>
      <c r="AO20" s="95" t="s">
        <v>83</v>
      </c>
      <c r="AP20" s="93" t="s">
        <v>83</v>
      </c>
      <c r="AQ20" s="93" t="s">
        <v>83</v>
      </c>
      <c r="AR20" s="93" t="s">
        <v>83</v>
      </c>
      <c r="AS20" s="163" t="s">
        <v>83</v>
      </c>
      <c r="AT20" s="164" t="s">
        <v>83</v>
      </c>
      <c r="AU20" s="137" t="s">
        <v>83</v>
      </c>
      <c r="AV20" s="164" t="s">
        <v>83</v>
      </c>
      <c r="AW20" s="94" t="s">
        <v>83</v>
      </c>
      <c r="AX20" s="94" t="s">
        <v>83</v>
      </c>
      <c r="AY20" s="165" t="s">
        <v>83</v>
      </c>
    </row>
    <row r="21" spans="1:51" customFormat="1" ht="54" hidden="1" customHeight="1">
      <c r="A21" s="95" t="str">
        <f t="shared" si="0"/>
        <v>102-9</v>
      </c>
      <c r="B21" s="160">
        <v>102</v>
      </c>
      <c r="C21" s="93" t="s">
        <v>364</v>
      </c>
      <c r="D21" s="95">
        <v>9</v>
      </c>
      <c r="E21" s="93" t="s">
        <v>83</v>
      </c>
      <c r="F21" s="95" t="s">
        <v>83</v>
      </c>
      <c r="G21" s="161" t="s">
        <v>83</v>
      </c>
      <c r="H21" s="99" t="s">
        <v>83</v>
      </c>
      <c r="I21" s="94" t="s">
        <v>83</v>
      </c>
      <c r="J21" s="93" t="s">
        <v>83</v>
      </c>
      <c r="K21" s="93" t="s">
        <v>83</v>
      </c>
      <c r="L21" s="93" t="s">
        <v>83</v>
      </c>
      <c r="M21" s="92" t="s">
        <v>83</v>
      </c>
      <c r="N21" s="174"/>
      <c r="O21" s="175"/>
      <c r="P21" s="175"/>
      <c r="Q21" s="175"/>
      <c r="R21" s="176"/>
      <c r="S21" s="460"/>
      <c r="T21" s="163" t="s">
        <v>83</v>
      </c>
      <c r="U21" s="162" t="s">
        <v>83</v>
      </c>
      <c r="V21" s="93" t="s">
        <v>83</v>
      </c>
      <c r="W21" s="161"/>
      <c r="X21" s="101" t="s">
        <v>83</v>
      </c>
      <c r="Y21" s="101" t="s">
        <v>83</v>
      </c>
      <c r="Z21" s="153" t="s">
        <v>83</v>
      </c>
      <c r="AA21" s="162" t="s">
        <v>83</v>
      </c>
      <c r="AB21" s="450"/>
      <c r="AC21" s="159" t="str">
        <f t="shared" si="1"/>
        <v>-</v>
      </c>
      <c r="AD21" s="177" t="str">
        <f t="shared" si="2"/>
        <v>-</v>
      </c>
      <c r="AE21" s="177" t="str">
        <f t="shared" si="3"/>
        <v>-</v>
      </c>
      <c r="AF21" s="177" t="str">
        <f t="shared" si="4"/>
        <v>-</v>
      </c>
      <c r="AG21" s="178" t="str">
        <f t="shared" si="5"/>
        <v>-</v>
      </c>
      <c r="AH21" s="463"/>
      <c r="AI21" s="159" t="str">
        <f t="shared" si="6"/>
        <v>-</v>
      </c>
      <c r="AJ21" s="177" t="str">
        <f t="shared" si="7"/>
        <v>-</v>
      </c>
      <c r="AK21" s="177" t="str">
        <f t="shared" si="8"/>
        <v>-</v>
      </c>
      <c r="AL21" s="177" t="str">
        <f t="shared" si="9"/>
        <v>-</v>
      </c>
      <c r="AM21" s="178" t="str">
        <f t="shared" si="10"/>
        <v>-</v>
      </c>
      <c r="AN21" s="464"/>
      <c r="AO21" s="95" t="s">
        <v>83</v>
      </c>
      <c r="AP21" s="93" t="s">
        <v>83</v>
      </c>
      <c r="AQ21" s="93" t="s">
        <v>83</v>
      </c>
      <c r="AR21" s="93" t="s">
        <v>83</v>
      </c>
      <c r="AS21" s="163" t="s">
        <v>83</v>
      </c>
      <c r="AT21" s="164" t="s">
        <v>83</v>
      </c>
      <c r="AU21" s="137" t="s">
        <v>83</v>
      </c>
      <c r="AV21" s="164" t="s">
        <v>83</v>
      </c>
      <c r="AW21" s="94" t="s">
        <v>83</v>
      </c>
      <c r="AX21" s="94" t="s">
        <v>83</v>
      </c>
      <c r="AY21" s="165" t="s">
        <v>83</v>
      </c>
    </row>
    <row r="22" spans="1:51" ht="409.6" customHeight="1">
      <c r="A22" s="204" t="str">
        <f t="shared" si="0"/>
        <v>103-1</v>
      </c>
      <c r="B22" s="205">
        <v>103</v>
      </c>
      <c r="C22" s="600" t="s">
        <v>365</v>
      </c>
      <c r="D22" s="204">
        <v>1</v>
      </c>
      <c r="E22" s="600" t="s">
        <v>750</v>
      </c>
      <c r="F22" s="204" t="s">
        <v>1155</v>
      </c>
      <c r="G22" s="603" t="s">
        <v>389</v>
      </c>
      <c r="H22" s="206" t="s">
        <v>1156</v>
      </c>
      <c r="I22" s="195" t="s">
        <v>1802</v>
      </c>
      <c r="J22" s="600" t="s">
        <v>751</v>
      </c>
      <c r="K22" s="600" t="s">
        <v>752</v>
      </c>
      <c r="L22" s="600" t="s">
        <v>388</v>
      </c>
      <c r="M22" s="207" t="s">
        <v>1157</v>
      </c>
      <c r="N22" s="208">
        <v>191</v>
      </c>
      <c r="O22" s="180">
        <v>382</v>
      </c>
      <c r="P22" s="180">
        <v>573</v>
      </c>
      <c r="Q22" s="180">
        <v>764</v>
      </c>
      <c r="R22" s="395">
        <v>955</v>
      </c>
      <c r="S22" s="650">
        <v>1146</v>
      </c>
      <c r="T22" s="194" t="s">
        <v>393</v>
      </c>
      <c r="U22" s="189">
        <v>2100</v>
      </c>
      <c r="V22" s="600" t="s">
        <v>398</v>
      </c>
      <c r="W22" s="219">
        <v>1000</v>
      </c>
      <c r="X22" s="192">
        <v>1300</v>
      </c>
      <c r="Y22" s="192">
        <v>1300</v>
      </c>
      <c r="Z22" s="192">
        <v>1300</v>
      </c>
      <c r="AA22" s="500">
        <v>1300</v>
      </c>
      <c r="AB22" s="500">
        <v>1400</v>
      </c>
      <c r="AC22" s="210">
        <f t="shared" si="1"/>
        <v>5.2356020942408374</v>
      </c>
      <c r="AD22" s="211">
        <f t="shared" si="2"/>
        <v>3.4031413612565444</v>
      </c>
      <c r="AE22" s="211">
        <f t="shared" si="3"/>
        <v>2.2687609075043631</v>
      </c>
      <c r="AF22" s="211">
        <f t="shared" si="4"/>
        <v>1.7015706806282722</v>
      </c>
      <c r="AG22" s="520">
        <f t="shared" si="5"/>
        <v>1.3612565445026179</v>
      </c>
      <c r="AH22" s="212">
        <f t="shared" si="5"/>
        <v>1.2216404886561956</v>
      </c>
      <c r="AI22" s="210">
        <f t="shared" si="6"/>
        <v>0.47619047619047616</v>
      </c>
      <c r="AJ22" s="211">
        <f t="shared" si="7"/>
        <v>0.61904761904761907</v>
      </c>
      <c r="AK22" s="211">
        <f t="shared" si="8"/>
        <v>0.61904761904761907</v>
      </c>
      <c r="AL22" s="211">
        <f t="shared" si="9"/>
        <v>0.61904761904761907</v>
      </c>
      <c r="AM22" s="520">
        <f t="shared" si="10"/>
        <v>0.61904761904761907</v>
      </c>
      <c r="AN22" s="212">
        <f t="shared" si="10"/>
        <v>0.66666666666666663</v>
      </c>
      <c r="AO22" s="204" t="s">
        <v>12</v>
      </c>
      <c r="AP22" s="600" t="s">
        <v>83</v>
      </c>
      <c r="AQ22" s="600" t="s">
        <v>1158</v>
      </c>
      <c r="AR22" s="600" t="s">
        <v>3536</v>
      </c>
      <c r="AS22" s="179" t="s">
        <v>54</v>
      </c>
      <c r="AT22" s="179" t="s">
        <v>15</v>
      </c>
      <c r="AU22" s="179" t="s">
        <v>15</v>
      </c>
      <c r="AV22" s="179" t="s">
        <v>15</v>
      </c>
      <c r="AW22" s="179" t="s">
        <v>15</v>
      </c>
      <c r="AX22" s="611" t="s">
        <v>3494</v>
      </c>
      <c r="AY22" s="214">
        <v>1</v>
      </c>
    </row>
    <row r="23" spans="1:51" ht="362.25" customHeight="1">
      <c r="A23" s="204" t="str">
        <f t="shared" si="0"/>
        <v>103-2</v>
      </c>
      <c r="B23" s="205">
        <v>103</v>
      </c>
      <c r="C23" s="600" t="s">
        <v>365</v>
      </c>
      <c r="D23" s="204">
        <v>2</v>
      </c>
      <c r="E23" s="600" t="s">
        <v>753</v>
      </c>
      <c r="F23" s="204" t="s">
        <v>384</v>
      </c>
      <c r="G23" s="603" t="s">
        <v>389</v>
      </c>
      <c r="H23" s="206" t="s">
        <v>1156</v>
      </c>
      <c r="I23" s="195" t="s">
        <v>1802</v>
      </c>
      <c r="J23" s="600" t="s">
        <v>754</v>
      </c>
      <c r="K23" s="600" t="s">
        <v>755</v>
      </c>
      <c r="L23" s="600" t="s">
        <v>388</v>
      </c>
      <c r="M23" s="207" t="s">
        <v>392</v>
      </c>
      <c r="N23" s="208">
        <v>30.75</v>
      </c>
      <c r="O23" s="180">
        <v>31.5</v>
      </c>
      <c r="P23" s="180">
        <v>32.25</v>
      </c>
      <c r="Q23" s="180">
        <v>33</v>
      </c>
      <c r="R23" s="395">
        <v>33.75</v>
      </c>
      <c r="S23" s="627">
        <v>34.5</v>
      </c>
      <c r="T23" s="194" t="s">
        <v>393</v>
      </c>
      <c r="U23" s="209">
        <v>39</v>
      </c>
      <c r="V23" s="600" t="s">
        <v>398</v>
      </c>
      <c r="W23" s="197">
        <v>31</v>
      </c>
      <c r="X23" s="181">
        <v>31</v>
      </c>
      <c r="Y23" s="181">
        <v>33</v>
      </c>
      <c r="Z23" s="181">
        <v>34</v>
      </c>
      <c r="AA23" s="264">
        <v>34</v>
      </c>
      <c r="AB23" s="264">
        <v>35</v>
      </c>
      <c r="AC23" s="210">
        <f t="shared" si="1"/>
        <v>1.0081300813008129</v>
      </c>
      <c r="AD23" s="211">
        <f t="shared" si="2"/>
        <v>0.98412698412698407</v>
      </c>
      <c r="AE23" s="211">
        <f t="shared" si="3"/>
        <v>1.0232558139534884</v>
      </c>
      <c r="AF23" s="211">
        <f t="shared" si="4"/>
        <v>1.0303030303030303</v>
      </c>
      <c r="AG23" s="520">
        <f t="shared" si="5"/>
        <v>1.0074074074074073</v>
      </c>
      <c r="AH23" s="212">
        <f t="shared" si="5"/>
        <v>1.0144927536231885</v>
      </c>
      <c r="AI23" s="210">
        <f t="shared" si="6"/>
        <v>0.79487179487179482</v>
      </c>
      <c r="AJ23" s="211">
        <f t="shared" si="7"/>
        <v>0.79487179487179482</v>
      </c>
      <c r="AK23" s="211">
        <f t="shared" si="8"/>
        <v>0.84615384615384615</v>
      </c>
      <c r="AL23" s="211">
        <f t="shared" si="9"/>
        <v>0.87179487179487181</v>
      </c>
      <c r="AM23" s="520">
        <f t="shared" si="10"/>
        <v>0.87179487179487181</v>
      </c>
      <c r="AN23" s="212">
        <f t="shared" si="10"/>
        <v>0.89743589743589747</v>
      </c>
      <c r="AO23" s="204" t="s">
        <v>12</v>
      </c>
      <c r="AP23" s="600" t="s">
        <v>3074</v>
      </c>
      <c r="AQ23" s="600" t="s">
        <v>656</v>
      </c>
      <c r="AR23" s="600" t="s">
        <v>3075</v>
      </c>
      <c r="AS23" s="179" t="s">
        <v>54</v>
      </c>
      <c r="AT23" s="179" t="s">
        <v>11</v>
      </c>
      <c r="AU23" s="179" t="s">
        <v>15</v>
      </c>
      <c r="AV23" s="179" t="s">
        <v>15</v>
      </c>
      <c r="AW23" s="179" t="s">
        <v>15</v>
      </c>
      <c r="AX23" s="611" t="s">
        <v>3438</v>
      </c>
      <c r="AY23" s="214">
        <v>1</v>
      </c>
    </row>
    <row r="24" spans="1:51" ht="409.6" customHeight="1">
      <c r="A24" s="204" t="str">
        <f t="shared" si="0"/>
        <v>103-3</v>
      </c>
      <c r="B24" s="205">
        <v>103</v>
      </c>
      <c r="C24" s="600" t="s">
        <v>365</v>
      </c>
      <c r="D24" s="204">
        <v>3</v>
      </c>
      <c r="E24" s="600" t="s">
        <v>756</v>
      </c>
      <c r="F24" s="204" t="s">
        <v>395</v>
      </c>
      <c r="G24" s="603" t="s">
        <v>389</v>
      </c>
      <c r="H24" s="206" t="s">
        <v>1159</v>
      </c>
      <c r="I24" s="220" t="s">
        <v>1803</v>
      </c>
      <c r="J24" s="600" t="s">
        <v>757</v>
      </c>
      <c r="K24" s="600" t="s">
        <v>758</v>
      </c>
      <c r="L24" s="600" t="s">
        <v>388</v>
      </c>
      <c r="M24" s="207" t="s">
        <v>1157</v>
      </c>
      <c r="N24" s="208">
        <v>7.0000000000000007E-2</v>
      </c>
      <c r="O24" s="180">
        <v>0.14000000000000001</v>
      </c>
      <c r="P24" s="180">
        <v>0.21000000000000002</v>
      </c>
      <c r="Q24" s="180">
        <v>0.28000000000000003</v>
      </c>
      <c r="R24" s="395">
        <v>0.35000000000000003</v>
      </c>
      <c r="S24" s="627">
        <v>0.42</v>
      </c>
      <c r="T24" s="194" t="s">
        <v>393</v>
      </c>
      <c r="U24" s="209">
        <v>0.7</v>
      </c>
      <c r="V24" s="600" t="s">
        <v>398</v>
      </c>
      <c r="W24" s="197">
        <v>0.03</v>
      </c>
      <c r="X24" s="181">
        <v>0.24</v>
      </c>
      <c r="Y24" s="181">
        <v>0.47</v>
      </c>
      <c r="Z24" s="181">
        <v>0.64</v>
      </c>
      <c r="AA24" s="264">
        <v>0.83</v>
      </c>
      <c r="AB24" s="264">
        <v>1.1000000000000001</v>
      </c>
      <c r="AC24" s="210">
        <f t="shared" si="1"/>
        <v>0.42857142857142849</v>
      </c>
      <c r="AD24" s="211">
        <f t="shared" si="2"/>
        <v>1.714285714285714</v>
      </c>
      <c r="AE24" s="211">
        <f t="shared" si="3"/>
        <v>2.2380952380952377</v>
      </c>
      <c r="AF24" s="211">
        <f t="shared" si="4"/>
        <v>2.2857142857142856</v>
      </c>
      <c r="AG24" s="520">
        <f t="shared" si="5"/>
        <v>2.371428571428571</v>
      </c>
      <c r="AH24" s="212">
        <f t="shared" si="5"/>
        <v>2.6190476190476195</v>
      </c>
      <c r="AI24" s="210">
        <f t="shared" si="6"/>
        <v>4.2857142857142858E-2</v>
      </c>
      <c r="AJ24" s="211">
        <f t="shared" si="7"/>
        <v>0.34285714285714286</v>
      </c>
      <c r="AK24" s="211">
        <f t="shared" si="8"/>
        <v>0.67142857142857149</v>
      </c>
      <c r="AL24" s="211">
        <f t="shared" si="9"/>
        <v>0.91428571428571437</v>
      </c>
      <c r="AM24" s="520">
        <f t="shared" si="10"/>
        <v>1.1857142857142857</v>
      </c>
      <c r="AN24" s="212">
        <f t="shared" si="10"/>
        <v>1.5714285714285716</v>
      </c>
      <c r="AO24" s="204" t="s">
        <v>12</v>
      </c>
      <c r="AP24" s="600" t="s">
        <v>83</v>
      </c>
      <c r="AQ24" s="600" t="s">
        <v>1160</v>
      </c>
      <c r="AR24" s="600" t="s">
        <v>3076</v>
      </c>
      <c r="AS24" s="179" t="s">
        <v>56</v>
      </c>
      <c r="AT24" s="179" t="s">
        <v>15</v>
      </c>
      <c r="AU24" s="179" t="s">
        <v>15</v>
      </c>
      <c r="AV24" s="179" t="s">
        <v>15</v>
      </c>
      <c r="AW24" s="179" t="s">
        <v>15</v>
      </c>
      <c r="AX24" s="611" t="s">
        <v>3438</v>
      </c>
      <c r="AY24" s="214">
        <v>1</v>
      </c>
    </row>
    <row r="25" spans="1:51" customFormat="1" ht="27" hidden="1" customHeight="1">
      <c r="A25" s="95" t="str">
        <f t="shared" si="0"/>
        <v>103-4</v>
      </c>
      <c r="B25" s="160">
        <v>103</v>
      </c>
      <c r="C25" s="93" t="s">
        <v>365</v>
      </c>
      <c r="D25" s="95">
        <v>4</v>
      </c>
      <c r="E25" s="93" t="s">
        <v>83</v>
      </c>
      <c r="F25" s="95" t="s">
        <v>83</v>
      </c>
      <c r="G25" s="161" t="s">
        <v>83</v>
      </c>
      <c r="H25" s="99" t="s">
        <v>83</v>
      </c>
      <c r="I25" s="94" t="s">
        <v>83</v>
      </c>
      <c r="J25" s="93" t="s">
        <v>83</v>
      </c>
      <c r="K25" s="93" t="s">
        <v>83</v>
      </c>
      <c r="L25" s="93" t="s">
        <v>83</v>
      </c>
      <c r="M25" s="92" t="s">
        <v>83</v>
      </c>
      <c r="N25" s="174"/>
      <c r="O25" s="175"/>
      <c r="P25" s="175"/>
      <c r="Q25" s="175"/>
      <c r="R25" s="176"/>
      <c r="S25" s="460"/>
      <c r="T25" s="163" t="s">
        <v>83</v>
      </c>
      <c r="U25" s="162" t="s">
        <v>83</v>
      </c>
      <c r="V25" s="93" t="s">
        <v>83</v>
      </c>
      <c r="W25" s="161"/>
      <c r="X25" s="101" t="s">
        <v>83</v>
      </c>
      <c r="Y25" s="101" t="s">
        <v>83</v>
      </c>
      <c r="Z25" s="153" t="s">
        <v>83</v>
      </c>
      <c r="AA25" s="162" t="s">
        <v>83</v>
      </c>
      <c r="AB25" s="162" t="s">
        <v>83</v>
      </c>
      <c r="AC25" s="159" t="str">
        <f t="shared" si="1"/>
        <v>-</v>
      </c>
      <c r="AD25" s="177" t="str">
        <f t="shared" si="2"/>
        <v>-</v>
      </c>
      <c r="AE25" s="177" t="str">
        <f t="shared" si="3"/>
        <v>-</v>
      </c>
      <c r="AF25" s="177" t="str">
        <f t="shared" si="4"/>
        <v>-</v>
      </c>
      <c r="AG25" s="178" t="str">
        <f t="shared" si="5"/>
        <v>-</v>
      </c>
      <c r="AH25" s="178" t="str">
        <f t="shared" si="5"/>
        <v>-</v>
      </c>
      <c r="AI25" s="159" t="str">
        <f t="shared" si="6"/>
        <v>-</v>
      </c>
      <c r="AJ25" s="177" t="str">
        <f t="shared" si="7"/>
        <v>-</v>
      </c>
      <c r="AK25" s="177" t="str">
        <f t="shared" si="8"/>
        <v>-</v>
      </c>
      <c r="AL25" s="177" t="str">
        <f t="shared" si="9"/>
        <v>-</v>
      </c>
      <c r="AM25" s="178" t="str">
        <f t="shared" si="10"/>
        <v>-</v>
      </c>
      <c r="AN25" s="178" t="str">
        <f t="shared" si="10"/>
        <v>-</v>
      </c>
      <c r="AO25" s="95" t="s">
        <v>83</v>
      </c>
      <c r="AP25" s="93" t="s">
        <v>83</v>
      </c>
      <c r="AQ25" s="93" t="s">
        <v>83</v>
      </c>
      <c r="AR25" s="93" t="s">
        <v>83</v>
      </c>
      <c r="AS25" s="163" t="s">
        <v>83</v>
      </c>
      <c r="AT25" s="164" t="s">
        <v>83</v>
      </c>
      <c r="AU25" s="137" t="s">
        <v>83</v>
      </c>
      <c r="AV25" s="164" t="s">
        <v>83</v>
      </c>
      <c r="AW25" s="94" t="s">
        <v>83</v>
      </c>
      <c r="AX25" s="94" t="s">
        <v>83</v>
      </c>
      <c r="AY25" s="165" t="s">
        <v>83</v>
      </c>
    </row>
    <row r="26" spans="1:51" customFormat="1" ht="27" hidden="1" customHeight="1">
      <c r="A26" s="95" t="str">
        <f t="shared" si="0"/>
        <v>103-5</v>
      </c>
      <c r="B26" s="160">
        <v>103</v>
      </c>
      <c r="C26" s="93" t="s">
        <v>365</v>
      </c>
      <c r="D26" s="95">
        <v>5</v>
      </c>
      <c r="E26" s="93" t="s">
        <v>83</v>
      </c>
      <c r="F26" s="95" t="s">
        <v>83</v>
      </c>
      <c r="G26" s="161" t="s">
        <v>83</v>
      </c>
      <c r="H26" s="99" t="s">
        <v>83</v>
      </c>
      <c r="I26" s="94" t="s">
        <v>83</v>
      </c>
      <c r="J26" s="93" t="s">
        <v>83</v>
      </c>
      <c r="K26" s="93" t="s">
        <v>83</v>
      </c>
      <c r="L26" s="93" t="s">
        <v>83</v>
      </c>
      <c r="M26" s="92" t="s">
        <v>83</v>
      </c>
      <c r="N26" s="174"/>
      <c r="O26" s="175"/>
      <c r="P26" s="175"/>
      <c r="Q26" s="175"/>
      <c r="R26" s="176"/>
      <c r="S26" s="460"/>
      <c r="T26" s="163" t="s">
        <v>83</v>
      </c>
      <c r="U26" s="162" t="s">
        <v>83</v>
      </c>
      <c r="V26" s="93" t="s">
        <v>83</v>
      </c>
      <c r="W26" s="161"/>
      <c r="X26" s="101" t="s">
        <v>83</v>
      </c>
      <c r="Y26" s="101" t="s">
        <v>83</v>
      </c>
      <c r="Z26" s="153" t="s">
        <v>83</v>
      </c>
      <c r="AA26" s="162" t="s">
        <v>83</v>
      </c>
      <c r="AB26" s="162" t="s">
        <v>83</v>
      </c>
      <c r="AC26" s="159" t="str">
        <f t="shared" si="1"/>
        <v>-</v>
      </c>
      <c r="AD26" s="177" t="str">
        <f t="shared" si="2"/>
        <v>-</v>
      </c>
      <c r="AE26" s="177" t="str">
        <f t="shared" si="3"/>
        <v>-</v>
      </c>
      <c r="AF26" s="177" t="str">
        <f t="shared" si="4"/>
        <v>-</v>
      </c>
      <c r="AG26" s="178" t="str">
        <f t="shared" si="5"/>
        <v>-</v>
      </c>
      <c r="AH26" s="178" t="str">
        <f t="shared" si="5"/>
        <v>-</v>
      </c>
      <c r="AI26" s="159" t="str">
        <f t="shared" si="6"/>
        <v>-</v>
      </c>
      <c r="AJ26" s="177" t="str">
        <f t="shared" si="7"/>
        <v>-</v>
      </c>
      <c r="AK26" s="177" t="str">
        <f t="shared" si="8"/>
        <v>-</v>
      </c>
      <c r="AL26" s="177" t="str">
        <f t="shared" si="9"/>
        <v>-</v>
      </c>
      <c r="AM26" s="178" t="str">
        <f t="shared" si="10"/>
        <v>-</v>
      </c>
      <c r="AN26" s="178" t="str">
        <f t="shared" si="10"/>
        <v>-</v>
      </c>
      <c r="AO26" s="95" t="s">
        <v>83</v>
      </c>
      <c r="AP26" s="93" t="s">
        <v>83</v>
      </c>
      <c r="AQ26" s="93" t="s">
        <v>83</v>
      </c>
      <c r="AR26" s="93" t="s">
        <v>83</v>
      </c>
      <c r="AS26" s="163" t="s">
        <v>83</v>
      </c>
      <c r="AT26" s="164" t="s">
        <v>83</v>
      </c>
      <c r="AU26" s="137" t="s">
        <v>83</v>
      </c>
      <c r="AV26" s="164" t="s">
        <v>83</v>
      </c>
      <c r="AW26" s="94" t="s">
        <v>83</v>
      </c>
      <c r="AX26" s="94" t="s">
        <v>83</v>
      </c>
      <c r="AY26" s="165" t="s">
        <v>83</v>
      </c>
    </row>
    <row r="27" spans="1:51" customFormat="1" ht="27" hidden="1" customHeight="1">
      <c r="A27" s="95" t="str">
        <f t="shared" si="0"/>
        <v>103-6</v>
      </c>
      <c r="B27" s="160">
        <v>103</v>
      </c>
      <c r="C27" s="93" t="s">
        <v>365</v>
      </c>
      <c r="D27" s="95">
        <v>6</v>
      </c>
      <c r="E27" s="93" t="s">
        <v>83</v>
      </c>
      <c r="F27" s="95" t="s">
        <v>83</v>
      </c>
      <c r="G27" s="161" t="s">
        <v>83</v>
      </c>
      <c r="H27" s="99" t="s">
        <v>83</v>
      </c>
      <c r="I27" s="94" t="s">
        <v>83</v>
      </c>
      <c r="J27" s="93" t="s">
        <v>83</v>
      </c>
      <c r="K27" s="93" t="s">
        <v>83</v>
      </c>
      <c r="L27" s="93" t="s">
        <v>83</v>
      </c>
      <c r="M27" s="92" t="s">
        <v>83</v>
      </c>
      <c r="N27" s="174"/>
      <c r="O27" s="175"/>
      <c r="P27" s="175"/>
      <c r="Q27" s="175"/>
      <c r="R27" s="176"/>
      <c r="S27" s="460"/>
      <c r="T27" s="163" t="s">
        <v>83</v>
      </c>
      <c r="U27" s="162" t="s">
        <v>83</v>
      </c>
      <c r="V27" s="93" t="s">
        <v>83</v>
      </c>
      <c r="W27" s="161"/>
      <c r="X27" s="101" t="s">
        <v>83</v>
      </c>
      <c r="Y27" s="101" t="s">
        <v>83</v>
      </c>
      <c r="Z27" s="153" t="s">
        <v>83</v>
      </c>
      <c r="AA27" s="162" t="s">
        <v>83</v>
      </c>
      <c r="AB27" s="162" t="s">
        <v>83</v>
      </c>
      <c r="AC27" s="159" t="str">
        <f t="shared" si="1"/>
        <v>-</v>
      </c>
      <c r="AD27" s="177" t="str">
        <f t="shared" si="2"/>
        <v>-</v>
      </c>
      <c r="AE27" s="177" t="str">
        <f t="shared" si="3"/>
        <v>-</v>
      </c>
      <c r="AF27" s="177" t="str">
        <f t="shared" si="4"/>
        <v>-</v>
      </c>
      <c r="AG27" s="178" t="str">
        <f t="shared" si="5"/>
        <v>-</v>
      </c>
      <c r="AH27" s="178" t="str">
        <f t="shared" si="5"/>
        <v>-</v>
      </c>
      <c r="AI27" s="159" t="str">
        <f t="shared" si="6"/>
        <v>-</v>
      </c>
      <c r="AJ27" s="177" t="str">
        <f t="shared" si="7"/>
        <v>-</v>
      </c>
      <c r="AK27" s="177" t="str">
        <f t="shared" si="8"/>
        <v>-</v>
      </c>
      <c r="AL27" s="177" t="str">
        <f t="shared" si="9"/>
        <v>-</v>
      </c>
      <c r="AM27" s="178" t="str">
        <f t="shared" si="10"/>
        <v>-</v>
      </c>
      <c r="AN27" s="178" t="str">
        <f t="shared" si="10"/>
        <v>-</v>
      </c>
      <c r="AO27" s="95" t="s">
        <v>83</v>
      </c>
      <c r="AP27" s="93" t="s">
        <v>83</v>
      </c>
      <c r="AQ27" s="93" t="s">
        <v>83</v>
      </c>
      <c r="AR27" s="93" t="s">
        <v>83</v>
      </c>
      <c r="AS27" s="163" t="s">
        <v>83</v>
      </c>
      <c r="AT27" s="164" t="s">
        <v>83</v>
      </c>
      <c r="AU27" s="137" t="s">
        <v>83</v>
      </c>
      <c r="AV27" s="164" t="s">
        <v>83</v>
      </c>
      <c r="AW27" s="94" t="s">
        <v>83</v>
      </c>
      <c r="AX27" s="94" t="s">
        <v>83</v>
      </c>
      <c r="AY27" s="165" t="s">
        <v>83</v>
      </c>
    </row>
    <row r="28" spans="1:51" customFormat="1" ht="27" hidden="1" customHeight="1">
      <c r="A28" s="95" t="str">
        <f t="shared" si="0"/>
        <v>103-7</v>
      </c>
      <c r="B28" s="160">
        <v>103</v>
      </c>
      <c r="C28" s="93" t="s">
        <v>365</v>
      </c>
      <c r="D28" s="95">
        <v>7</v>
      </c>
      <c r="E28" s="93" t="s">
        <v>83</v>
      </c>
      <c r="F28" s="95" t="s">
        <v>83</v>
      </c>
      <c r="G28" s="161" t="s">
        <v>83</v>
      </c>
      <c r="H28" s="99" t="s">
        <v>83</v>
      </c>
      <c r="I28" s="94" t="s">
        <v>83</v>
      </c>
      <c r="J28" s="93" t="s">
        <v>83</v>
      </c>
      <c r="K28" s="93" t="s">
        <v>83</v>
      </c>
      <c r="L28" s="93" t="s">
        <v>83</v>
      </c>
      <c r="M28" s="92" t="s">
        <v>83</v>
      </c>
      <c r="N28" s="174"/>
      <c r="O28" s="175"/>
      <c r="P28" s="175"/>
      <c r="Q28" s="175"/>
      <c r="R28" s="176"/>
      <c r="S28" s="460"/>
      <c r="T28" s="163" t="s">
        <v>83</v>
      </c>
      <c r="U28" s="162" t="s">
        <v>83</v>
      </c>
      <c r="V28" s="93" t="s">
        <v>83</v>
      </c>
      <c r="W28" s="161"/>
      <c r="X28" s="101" t="s">
        <v>83</v>
      </c>
      <c r="Y28" s="101" t="s">
        <v>83</v>
      </c>
      <c r="Z28" s="153" t="s">
        <v>83</v>
      </c>
      <c r="AA28" s="162" t="s">
        <v>83</v>
      </c>
      <c r="AB28" s="162" t="s">
        <v>83</v>
      </c>
      <c r="AC28" s="159" t="str">
        <f t="shared" si="1"/>
        <v>-</v>
      </c>
      <c r="AD28" s="177" t="str">
        <f t="shared" si="2"/>
        <v>-</v>
      </c>
      <c r="AE28" s="177" t="str">
        <f t="shared" si="3"/>
        <v>-</v>
      </c>
      <c r="AF28" s="177" t="str">
        <f t="shared" si="4"/>
        <v>-</v>
      </c>
      <c r="AG28" s="178" t="str">
        <f t="shared" si="5"/>
        <v>-</v>
      </c>
      <c r="AH28" s="178" t="str">
        <f t="shared" si="5"/>
        <v>-</v>
      </c>
      <c r="AI28" s="159" t="str">
        <f t="shared" si="6"/>
        <v>-</v>
      </c>
      <c r="AJ28" s="177" t="str">
        <f t="shared" si="7"/>
        <v>-</v>
      </c>
      <c r="AK28" s="177" t="str">
        <f t="shared" si="8"/>
        <v>-</v>
      </c>
      <c r="AL28" s="177" t="str">
        <f t="shared" si="9"/>
        <v>-</v>
      </c>
      <c r="AM28" s="178" t="str">
        <f t="shared" si="10"/>
        <v>-</v>
      </c>
      <c r="AN28" s="178" t="str">
        <f t="shared" si="10"/>
        <v>-</v>
      </c>
      <c r="AO28" s="95" t="s">
        <v>83</v>
      </c>
      <c r="AP28" s="93" t="s">
        <v>83</v>
      </c>
      <c r="AQ28" s="93" t="s">
        <v>83</v>
      </c>
      <c r="AR28" s="93" t="s">
        <v>83</v>
      </c>
      <c r="AS28" s="163" t="s">
        <v>83</v>
      </c>
      <c r="AT28" s="164" t="s">
        <v>83</v>
      </c>
      <c r="AU28" s="137" t="s">
        <v>83</v>
      </c>
      <c r="AV28" s="164" t="s">
        <v>83</v>
      </c>
      <c r="AW28" s="94" t="s">
        <v>83</v>
      </c>
      <c r="AX28" s="94" t="s">
        <v>83</v>
      </c>
      <c r="AY28" s="165" t="s">
        <v>83</v>
      </c>
    </row>
    <row r="29" spans="1:51" customFormat="1" ht="27" hidden="1" customHeight="1">
      <c r="A29" s="95" t="str">
        <f t="shared" si="0"/>
        <v>103-8</v>
      </c>
      <c r="B29" s="160">
        <v>103</v>
      </c>
      <c r="C29" s="93" t="s">
        <v>365</v>
      </c>
      <c r="D29" s="95">
        <v>8</v>
      </c>
      <c r="E29" s="93" t="s">
        <v>83</v>
      </c>
      <c r="F29" s="95" t="s">
        <v>83</v>
      </c>
      <c r="G29" s="161" t="s">
        <v>83</v>
      </c>
      <c r="H29" s="99" t="s">
        <v>83</v>
      </c>
      <c r="I29" s="94" t="s">
        <v>83</v>
      </c>
      <c r="J29" s="93" t="s">
        <v>83</v>
      </c>
      <c r="K29" s="93" t="s">
        <v>83</v>
      </c>
      <c r="L29" s="93" t="s">
        <v>83</v>
      </c>
      <c r="M29" s="92" t="s">
        <v>83</v>
      </c>
      <c r="N29" s="174"/>
      <c r="O29" s="175"/>
      <c r="P29" s="175"/>
      <c r="Q29" s="175"/>
      <c r="R29" s="176"/>
      <c r="S29" s="460"/>
      <c r="T29" s="163" t="s">
        <v>83</v>
      </c>
      <c r="U29" s="162" t="s">
        <v>83</v>
      </c>
      <c r="V29" s="93" t="s">
        <v>83</v>
      </c>
      <c r="W29" s="161"/>
      <c r="X29" s="101" t="s">
        <v>83</v>
      </c>
      <c r="Y29" s="101" t="s">
        <v>83</v>
      </c>
      <c r="Z29" s="153" t="s">
        <v>83</v>
      </c>
      <c r="AA29" s="162" t="s">
        <v>83</v>
      </c>
      <c r="AB29" s="162" t="s">
        <v>83</v>
      </c>
      <c r="AC29" s="159" t="str">
        <f t="shared" si="1"/>
        <v>-</v>
      </c>
      <c r="AD29" s="177" t="str">
        <f t="shared" si="2"/>
        <v>-</v>
      </c>
      <c r="AE29" s="177" t="str">
        <f t="shared" si="3"/>
        <v>-</v>
      </c>
      <c r="AF29" s="177" t="str">
        <f t="shared" si="4"/>
        <v>-</v>
      </c>
      <c r="AG29" s="178" t="str">
        <f t="shared" si="5"/>
        <v>-</v>
      </c>
      <c r="AH29" s="178" t="str">
        <f t="shared" si="5"/>
        <v>-</v>
      </c>
      <c r="AI29" s="159" t="str">
        <f t="shared" si="6"/>
        <v>-</v>
      </c>
      <c r="AJ29" s="177" t="str">
        <f t="shared" si="7"/>
        <v>-</v>
      </c>
      <c r="AK29" s="177" t="str">
        <f t="shared" si="8"/>
        <v>-</v>
      </c>
      <c r="AL29" s="177" t="str">
        <f t="shared" si="9"/>
        <v>-</v>
      </c>
      <c r="AM29" s="178" t="str">
        <f t="shared" si="10"/>
        <v>-</v>
      </c>
      <c r="AN29" s="178" t="str">
        <f t="shared" si="10"/>
        <v>-</v>
      </c>
      <c r="AO29" s="95" t="s">
        <v>83</v>
      </c>
      <c r="AP29" s="93" t="s">
        <v>83</v>
      </c>
      <c r="AQ29" s="93" t="s">
        <v>83</v>
      </c>
      <c r="AR29" s="93" t="s">
        <v>83</v>
      </c>
      <c r="AS29" s="163" t="s">
        <v>83</v>
      </c>
      <c r="AT29" s="164" t="s">
        <v>83</v>
      </c>
      <c r="AU29" s="137" t="s">
        <v>83</v>
      </c>
      <c r="AV29" s="164" t="s">
        <v>83</v>
      </c>
      <c r="AW29" s="94" t="s">
        <v>83</v>
      </c>
      <c r="AX29" s="94" t="s">
        <v>83</v>
      </c>
      <c r="AY29" s="165" t="s">
        <v>83</v>
      </c>
    </row>
    <row r="30" spans="1:51" customFormat="1" ht="27" hidden="1" customHeight="1">
      <c r="A30" s="95" t="str">
        <f t="shared" si="0"/>
        <v>103-9</v>
      </c>
      <c r="B30" s="160">
        <v>103</v>
      </c>
      <c r="C30" s="93" t="s">
        <v>365</v>
      </c>
      <c r="D30" s="95">
        <v>9</v>
      </c>
      <c r="E30" s="93" t="s">
        <v>83</v>
      </c>
      <c r="F30" s="95" t="s">
        <v>83</v>
      </c>
      <c r="G30" s="161" t="s">
        <v>83</v>
      </c>
      <c r="H30" s="99" t="s">
        <v>83</v>
      </c>
      <c r="I30" s="94" t="s">
        <v>83</v>
      </c>
      <c r="J30" s="93" t="s">
        <v>83</v>
      </c>
      <c r="K30" s="93" t="s">
        <v>83</v>
      </c>
      <c r="L30" s="93" t="s">
        <v>83</v>
      </c>
      <c r="M30" s="92" t="s">
        <v>83</v>
      </c>
      <c r="N30" s="174"/>
      <c r="O30" s="175"/>
      <c r="P30" s="175"/>
      <c r="Q30" s="175"/>
      <c r="R30" s="176"/>
      <c r="S30" s="460"/>
      <c r="T30" s="163" t="s">
        <v>83</v>
      </c>
      <c r="U30" s="162" t="s">
        <v>83</v>
      </c>
      <c r="V30" s="93" t="s">
        <v>83</v>
      </c>
      <c r="W30" s="161"/>
      <c r="X30" s="101" t="s">
        <v>83</v>
      </c>
      <c r="Y30" s="101" t="s">
        <v>83</v>
      </c>
      <c r="Z30" s="153" t="s">
        <v>83</v>
      </c>
      <c r="AA30" s="162" t="s">
        <v>83</v>
      </c>
      <c r="AB30" s="162" t="s">
        <v>83</v>
      </c>
      <c r="AC30" s="159" t="str">
        <f t="shared" si="1"/>
        <v>-</v>
      </c>
      <c r="AD30" s="177" t="str">
        <f t="shared" si="2"/>
        <v>-</v>
      </c>
      <c r="AE30" s="177" t="str">
        <f t="shared" si="3"/>
        <v>-</v>
      </c>
      <c r="AF30" s="177" t="str">
        <f t="shared" si="4"/>
        <v>-</v>
      </c>
      <c r="AG30" s="178" t="str">
        <f t="shared" si="5"/>
        <v>-</v>
      </c>
      <c r="AH30" s="178" t="str">
        <f t="shared" si="5"/>
        <v>-</v>
      </c>
      <c r="AI30" s="159" t="str">
        <f t="shared" si="6"/>
        <v>-</v>
      </c>
      <c r="AJ30" s="177" t="str">
        <f t="shared" si="7"/>
        <v>-</v>
      </c>
      <c r="AK30" s="177" t="str">
        <f t="shared" si="8"/>
        <v>-</v>
      </c>
      <c r="AL30" s="177" t="str">
        <f t="shared" si="9"/>
        <v>-</v>
      </c>
      <c r="AM30" s="178" t="str">
        <f t="shared" si="10"/>
        <v>-</v>
      </c>
      <c r="AN30" s="178" t="str">
        <f t="shared" si="10"/>
        <v>-</v>
      </c>
      <c r="AO30" s="95" t="s">
        <v>83</v>
      </c>
      <c r="AP30" s="93" t="s">
        <v>83</v>
      </c>
      <c r="AQ30" s="93" t="s">
        <v>83</v>
      </c>
      <c r="AR30" s="93" t="s">
        <v>83</v>
      </c>
      <c r="AS30" s="163" t="s">
        <v>83</v>
      </c>
      <c r="AT30" s="164" t="s">
        <v>83</v>
      </c>
      <c r="AU30" s="137" t="s">
        <v>83</v>
      </c>
      <c r="AV30" s="164" t="s">
        <v>83</v>
      </c>
      <c r="AW30" s="94" t="s">
        <v>83</v>
      </c>
      <c r="AX30" s="94" t="s">
        <v>83</v>
      </c>
      <c r="AY30" s="165" t="s">
        <v>83</v>
      </c>
    </row>
    <row r="31" spans="1:51" ht="313.5" customHeight="1">
      <c r="A31" s="204" t="str">
        <f t="shared" si="0"/>
        <v>104-1</v>
      </c>
      <c r="B31" s="205">
        <v>104</v>
      </c>
      <c r="C31" s="600" t="s">
        <v>160</v>
      </c>
      <c r="D31" s="204">
        <v>1</v>
      </c>
      <c r="E31" s="600" t="s">
        <v>759</v>
      </c>
      <c r="F31" s="204" t="s">
        <v>424</v>
      </c>
      <c r="G31" s="603" t="s">
        <v>389</v>
      </c>
      <c r="H31" s="206" t="s">
        <v>760</v>
      </c>
      <c r="I31" s="195" t="s">
        <v>761</v>
      </c>
      <c r="J31" s="600" t="s">
        <v>2701</v>
      </c>
      <c r="K31" s="600" t="s">
        <v>762</v>
      </c>
      <c r="L31" s="600" t="s">
        <v>388</v>
      </c>
      <c r="M31" s="207" t="s">
        <v>392</v>
      </c>
      <c r="N31" s="221">
        <v>272639</v>
      </c>
      <c r="O31" s="222">
        <v>278109</v>
      </c>
      <c r="P31" s="222">
        <v>283579</v>
      </c>
      <c r="Q31" s="222">
        <v>289049</v>
      </c>
      <c r="R31" s="397">
        <v>294519</v>
      </c>
      <c r="S31" s="626">
        <v>300000</v>
      </c>
      <c r="T31" s="194" t="s">
        <v>416</v>
      </c>
      <c r="U31" s="223">
        <v>300000</v>
      </c>
      <c r="V31" s="600" t="s">
        <v>706</v>
      </c>
      <c r="W31" s="224">
        <v>128860</v>
      </c>
      <c r="X31" s="200">
        <v>130096</v>
      </c>
      <c r="Y31" s="200">
        <v>196054</v>
      </c>
      <c r="Z31" s="192">
        <v>261288</v>
      </c>
      <c r="AA31" s="501">
        <v>302842</v>
      </c>
      <c r="AB31" s="501">
        <v>305958</v>
      </c>
      <c r="AC31" s="210">
        <f t="shared" si="1"/>
        <v>0.47263964436489275</v>
      </c>
      <c r="AD31" s="211">
        <f t="shared" si="2"/>
        <v>0.46778780981557588</v>
      </c>
      <c r="AE31" s="211">
        <f t="shared" si="3"/>
        <v>0.69135584792950111</v>
      </c>
      <c r="AF31" s="211">
        <f t="shared" si="4"/>
        <v>0.90395746049977688</v>
      </c>
      <c r="AG31" s="520">
        <f t="shared" si="5"/>
        <v>1.028259636899487</v>
      </c>
      <c r="AH31" s="212">
        <f t="shared" si="5"/>
        <v>1.01986</v>
      </c>
      <c r="AI31" s="210">
        <f t="shared" si="6"/>
        <v>0.42953333333333332</v>
      </c>
      <c r="AJ31" s="211">
        <f t="shared" si="7"/>
        <v>0.43365333333333334</v>
      </c>
      <c r="AK31" s="211">
        <f t="shared" si="8"/>
        <v>0.65351333333333328</v>
      </c>
      <c r="AL31" s="211">
        <f t="shared" si="9"/>
        <v>0.87095999999999996</v>
      </c>
      <c r="AM31" s="520">
        <f t="shared" si="10"/>
        <v>1.0094733333333332</v>
      </c>
      <c r="AN31" s="212">
        <f t="shared" si="10"/>
        <v>1.01986</v>
      </c>
      <c r="AO31" s="204" t="s">
        <v>83</v>
      </c>
      <c r="AP31" s="600" t="s">
        <v>83</v>
      </c>
      <c r="AQ31" s="600" t="s">
        <v>657</v>
      </c>
      <c r="AR31" s="600" t="s">
        <v>2702</v>
      </c>
      <c r="AS31" s="179" t="s">
        <v>57</v>
      </c>
      <c r="AT31" s="179" t="s">
        <v>50</v>
      </c>
      <c r="AU31" s="179" t="s">
        <v>10</v>
      </c>
      <c r="AV31" s="179" t="s">
        <v>11</v>
      </c>
      <c r="AW31" s="179" t="s">
        <v>15</v>
      </c>
      <c r="AX31" s="611" t="s">
        <v>3494</v>
      </c>
      <c r="AY31" s="214">
        <v>1</v>
      </c>
    </row>
    <row r="32" spans="1:51" customFormat="1" ht="54" hidden="1">
      <c r="A32" s="95" t="str">
        <f t="shared" si="0"/>
        <v>104-2</v>
      </c>
      <c r="B32" s="160">
        <v>104</v>
      </c>
      <c r="C32" s="93" t="s">
        <v>160</v>
      </c>
      <c r="D32" s="95">
        <v>2</v>
      </c>
      <c r="E32" s="93" t="s">
        <v>83</v>
      </c>
      <c r="F32" s="95" t="s">
        <v>83</v>
      </c>
      <c r="G32" s="161" t="s">
        <v>83</v>
      </c>
      <c r="H32" s="99" t="s">
        <v>83</v>
      </c>
      <c r="I32" s="94" t="s">
        <v>83</v>
      </c>
      <c r="J32" s="93" t="s">
        <v>83</v>
      </c>
      <c r="K32" s="93" t="s">
        <v>83</v>
      </c>
      <c r="L32" s="93" t="s">
        <v>83</v>
      </c>
      <c r="M32" s="92" t="s">
        <v>83</v>
      </c>
      <c r="N32" s="161"/>
      <c r="O32" s="153"/>
      <c r="P32" s="153"/>
      <c r="Q32" s="153"/>
      <c r="R32" s="162"/>
      <c r="S32" s="450"/>
      <c r="T32" s="163" t="s">
        <v>83</v>
      </c>
      <c r="U32" s="162" t="s">
        <v>83</v>
      </c>
      <c r="V32" s="93" t="s">
        <v>83</v>
      </c>
      <c r="W32" s="161"/>
      <c r="X32" s="153" t="s">
        <v>83</v>
      </c>
      <c r="Y32" s="153" t="s">
        <v>83</v>
      </c>
      <c r="Z32" s="153" t="s">
        <v>83</v>
      </c>
      <c r="AA32" s="162" t="s">
        <v>83</v>
      </c>
      <c r="AB32" s="162" t="s">
        <v>83</v>
      </c>
      <c r="AC32" s="155" t="str">
        <f t="shared" si="1"/>
        <v>-</v>
      </c>
      <c r="AD32" s="156" t="str">
        <f t="shared" si="2"/>
        <v>-</v>
      </c>
      <c r="AE32" s="156" t="str">
        <f t="shared" si="3"/>
        <v>-</v>
      </c>
      <c r="AF32" s="156" t="str">
        <f t="shared" si="4"/>
        <v>-</v>
      </c>
      <c r="AG32" s="157" t="str">
        <f t="shared" si="5"/>
        <v>-</v>
      </c>
      <c r="AH32" s="157" t="str">
        <f t="shared" si="5"/>
        <v>-</v>
      </c>
      <c r="AI32" s="155" t="str">
        <f t="shared" si="6"/>
        <v>-</v>
      </c>
      <c r="AJ32" s="156" t="str">
        <f t="shared" si="7"/>
        <v>-</v>
      </c>
      <c r="AK32" s="156" t="str">
        <f t="shared" si="8"/>
        <v>-</v>
      </c>
      <c r="AL32" s="156" t="str">
        <f t="shared" si="9"/>
        <v>-</v>
      </c>
      <c r="AM32" s="157" t="str">
        <f t="shared" si="10"/>
        <v>-</v>
      </c>
      <c r="AN32" s="157" t="str">
        <f t="shared" si="10"/>
        <v>-</v>
      </c>
      <c r="AO32" s="95" t="s">
        <v>83</v>
      </c>
      <c r="AP32" s="93" t="s">
        <v>83</v>
      </c>
      <c r="AQ32" s="93" t="s">
        <v>83</v>
      </c>
      <c r="AR32" s="93" t="s">
        <v>83</v>
      </c>
      <c r="AS32" s="163" t="s">
        <v>83</v>
      </c>
      <c r="AT32" s="164" t="s">
        <v>83</v>
      </c>
      <c r="AU32" s="137" t="s">
        <v>83</v>
      </c>
      <c r="AV32" s="164" t="s">
        <v>83</v>
      </c>
      <c r="AW32" s="94" t="s">
        <v>83</v>
      </c>
      <c r="AX32" s="94" t="s">
        <v>83</v>
      </c>
      <c r="AY32" s="165" t="s">
        <v>83</v>
      </c>
    </row>
    <row r="33" spans="1:51" customFormat="1" ht="54" hidden="1">
      <c r="A33" s="95" t="str">
        <f t="shared" si="0"/>
        <v>104-3</v>
      </c>
      <c r="B33" s="160">
        <v>104</v>
      </c>
      <c r="C33" s="93" t="s">
        <v>160</v>
      </c>
      <c r="D33" s="95">
        <v>3</v>
      </c>
      <c r="E33" s="93" t="s">
        <v>83</v>
      </c>
      <c r="F33" s="95" t="s">
        <v>83</v>
      </c>
      <c r="G33" s="161" t="s">
        <v>83</v>
      </c>
      <c r="H33" s="99" t="s">
        <v>83</v>
      </c>
      <c r="I33" s="94" t="s">
        <v>83</v>
      </c>
      <c r="J33" s="93" t="s">
        <v>83</v>
      </c>
      <c r="K33" s="93" t="s">
        <v>83</v>
      </c>
      <c r="L33" s="93" t="s">
        <v>83</v>
      </c>
      <c r="M33" s="92" t="s">
        <v>83</v>
      </c>
      <c r="N33" s="161"/>
      <c r="O33" s="153"/>
      <c r="P33" s="153"/>
      <c r="Q33" s="153"/>
      <c r="R33" s="162"/>
      <c r="S33" s="450"/>
      <c r="T33" s="163" t="s">
        <v>83</v>
      </c>
      <c r="U33" s="162" t="s">
        <v>83</v>
      </c>
      <c r="V33" s="93" t="s">
        <v>83</v>
      </c>
      <c r="W33" s="161"/>
      <c r="X33" s="153" t="s">
        <v>83</v>
      </c>
      <c r="Y33" s="153" t="s">
        <v>83</v>
      </c>
      <c r="Z33" s="153" t="s">
        <v>83</v>
      </c>
      <c r="AA33" s="162" t="s">
        <v>83</v>
      </c>
      <c r="AB33" s="162" t="s">
        <v>83</v>
      </c>
      <c r="AC33" s="155" t="str">
        <f t="shared" si="1"/>
        <v>-</v>
      </c>
      <c r="AD33" s="156" t="str">
        <f t="shared" si="2"/>
        <v>-</v>
      </c>
      <c r="AE33" s="156" t="str">
        <f t="shared" si="3"/>
        <v>-</v>
      </c>
      <c r="AF33" s="156" t="str">
        <f t="shared" si="4"/>
        <v>-</v>
      </c>
      <c r="AG33" s="157" t="str">
        <f t="shared" si="5"/>
        <v>-</v>
      </c>
      <c r="AH33" s="157" t="str">
        <f t="shared" si="5"/>
        <v>-</v>
      </c>
      <c r="AI33" s="155" t="str">
        <f t="shared" si="6"/>
        <v>-</v>
      </c>
      <c r="AJ33" s="156" t="str">
        <f t="shared" si="7"/>
        <v>-</v>
      </c>
      <c r="AK33" s="156" t="str">
        <f t="shared" si="8"/>
        <v>-</v>
      </c>
      <c r="AL33" s="156" t="str">
        <f t="shared" si="9"/>
        <v>-</v>
      </c>
      <c r="AM33" s="157" t="str">
        <f t="shared" si="10"/>
        <v>-</v>
      </c>
      <c r="AN33" s="157" t="str">
        <f t="shared" si="10"/>
        <v>-</v>
      </c>
      <c r="AO33" s="95" t="s">
        <v>83</v>
      </c>
      <c r="AP33" s="93" t="s">
        <v>83</v>
      </c>
      <c r="AQ33" s="93" t="s">
        <v>83</v>
      </c>
      <c r="AR33" s="93" t="s">
        <v>83</v>
      </c>
      <c r="AS33" s="163" t="s">
        <v>83</v>
      </c>
      <c r="AT33" s="164" t="s">
        <v>83</v>
      </c>
      <c r="AU33" s="164" t="s">
        <v>83</v>
      </c>
      <c r="AV33" s="164" t="s">
        <v>83</v>
      </c>
      <c r="AW33" s="94" t="s">
        <v>83</v>
      </c>
      <c r="AX33" s="94" t="s">
        <v>83</v>
      </c>
      <c r="AY33" s="165" t="s">
        <v>83</v>
      </c>
    </row>
    <row r="34" spans="1:51" customFormat="1" ht="54" hidden="1">
      <c r="A34" s="95" t="str">
        <f t="shared" si="0"/>
        <v>104-4</v>
      </c>
      <c r="B34" s="160">
        <v>104</v>
      </c>
      <c r="C34" s="93" t="s">
        <v>160</v>
      </c>
      <c r="D34" s="95">
        <v>4</v>
      </c>
      <c r="E34" s="93" t="s">
        <v>83</v>
      </c>
      <c r="F34" s="95" t="s">
        <v>83</v>
      </c>
      <c r="G34" s="161" t="s">
        <v>83</v>
      </c>
      <c r="H34" s="99" t="s">
        <v>83</v>
      </c>
      <c r="I34" s="94" t="s">
        <v>83</v>
      </c>
      <c r="J34" s="93" t="s">
        <v>83</v>
      </c>
      <c r="K34" s="93" t="s">
        <v>83</v>
      </c>
      <c r="L34" s="93" t="s">
        <v>83</v>
      </c>
      <c r="M34" s="92" t="s">
        <v>83</v>
      </c>
      <c r="N34" s="161"/>
      <c r="O34" s="153"/>
      <c r="P34" s="153"/>
      <c r="Q34" s="153"/>
      <c r="R34" s="162"/>
      <c r="S34" s="450"/>
      <c r="T34" s="163" t="s">
        <v>83</v>
      </c>
      <c r="U34" s="162" t="s">
        <v>83</v>
      </c>
      <c r="V34" s="93" t="s">
        <v>83</v>
      </c>
      <c r="W34" s="161"/>
      <c r="X34" s="153" t="s">
        <v>83</v>
      </c>
      <c r="Y34" s="153" t="s">
        <v>83</v>
      </c>
      <c r="Z34" s="153" t="s">
        <v>83</v>
      </c>
      <c r="AA34" s="162" t="s">
        <v>83</v>
      </c>
      <c r="AB34" s="162" t="s">
        <v>83</v>
      </c>
      <c r="AC34" s="155" t="str">
        <f t="shared" si="1"/>
        <v>-</v>
      </c>
      <c r="AD34" s="156" t="str">
        <f t="shared" si="2"/>
        <v>-</v>
      </c>
      <c r="AE34" s="156" t="str">
        <f t="shared" si="3"/>
        <v>-</v>
      </c>
      <c r="AF34" s="156" t="str">
        <f t="shared" si="4"/>
        <v>-</v>
      </c>
      <c r="AG34" s="157" t="str">
        <f t="shared" si="5"/>
        <v>-</v>
      </c>
      <c r="AH34" s="157" t="str">
        <f t="shared" si="5"/>
        <v>-</v>
      </c>
      <c r="AI34" s="155" t="str">
        <f t="shared" si="6"/>
        <v>-</v>
      </c>
      <c r="AJ34" s="156" t="str">
        <f t="shared" si="7"/>
        <v>-</v>
      </c>
      <c r="AK34" s="156" t="str">
        <f t="shared" si="8"/>
        <v>-</v>
      </c>
      <c r="AL34" s="156" t="str">
        <f t="shared" si="9"/>
        <v>-</v>
      </c>
      <c r="AM34" s="157" t="str">
        <f t="shared" si="10"/>
        <v>-</v>
      </c>
      <c r="AN34" s="157" t="str">
        <f t="shared" si="10"/>
        <v>-</v>
      </c>
      <c r="AO34" s="95" t="s">
        <v>83</v>
      </c>
      <c r="AP34" s="93" t="s">
        <v>83</v>
      </c>
      <c r="AQ34" s="93" t="s">
        <v>83</v>
      </c>
      <c r="AR34" s="93" t="s">
        <v>83</v>
      </c>
      <c r="AS34" s="163" t="s">
        <v>83</v>
      </c>
      <c r="AT34" s="164" t="s">
        <v>83</v>
      </c>
      <c r="AU34" s="164" t="s">
        <v>83</v>
      </c>
      <c r="AV34" s="164" t="s">
        <v>83</v>
      </c>
      <c r="AW34" s="94" t="s">
        <v>83</v>
      </c>
      <c r="AX34" s="94" t="s">
        <v>83</v>
      </c>
      <c r="AY34" s="165" t="s">
        <v>83</v>
      </c>
    </row>
    <row r="35" spans="1:51" customFormat="1" ht="54" hidden="1">
      <c r="A35" s="95" t="str">
        <f t="shared" si="0"/>
        <v>104-5</v>
      </c>
      <c r="B35" s="160">
        <v>104</v>
      </c>
      <c r="C35" s="93" t="s">
        <v>160</v>
      </c>
      <c r="D35" s="95">
        <v>5</v>
      </c>
      <c r="E35" s="93" t="s">
        <v>83</v>
      </c>
      <c r="F35" s="95" t="s">
        <v>83</v>
      </c>
      <c r="G35" s="161" t="s">
        <v>83</v>
      </c>
      <c r="H35" s="99" t="s">
        <v>83</v>
      </c>
      <c r="I35" s="94" t="s">
        <v>83</v>
      </c>
      <c r="J35" s="93" t="s">
        <v>83</v>
      </c>
      <c r="K35" s="93" t="s">
        <v>83</v>
      </c>
      <c r="L35" s="93" t="s">
        <v>83</v>
      </c>
      <c r="M35" s="92" t="s">
        <v>83</v>
      </c>
      <c r="N35" s="161"/>
      <c r="O35" s="153"/>
      <c r="P35" s="153"/>
      <c r="Q35" s="153"/>
      <c r="R35" s="162"/>
      <c r="S35" s="450"/>
      <c r="T35" s="163" t="s">
        <v>83</v>
      </c>
      <c r="U35" s="162" t="s">
        <v>83</v>
      </c>
      <c r="V35" s="93" t="s">
        <v>83</v>
      </c>
      <c r="W35" s="161"/>
      <c r="X35" s="153" t="s">
        <v>83</v>
      </c>
      <c r="Y35" s="153" t="s">
        <v>83</v>
      </c>
      <c r="Z35" s="153" t="s">
        <v>83</v>
      </c>
      <c r="AA35" s="162" t="s">
        <v>83</v>
      </c>
      <c r="AB35" s="162" t="s">
        <v>83</v>
      </c>
      <c r="AC35" s="155" t="str">
        <f t="shared" si="1"/>
        <v>-</v>
      </c>
      <c r="AD35" s="156" t="str">
        <f t="shared" si="2"/>
        <v>-</v>
      </c>
      <c r="AE35" s="156" t="str">
        <f t="shared" si="3"/>
        <v>-</v>
      </c>
      <c r="AF35" s="156" t="str">
        <f t="shared" si="4"/>
        <v>-</v>
      </c>
      <c r="AG35" s="157" t="str">
        <f t="shared" si="5"/>
        <v>-</v>
      </c>
      <c r="AH35" s="157" t="str">
        <f t="shared" si="5"/>
        <v>-</v>
      </c>
      <c r="AI35" s="155" t="str">
        <f t="shared" si="6"/>
        <v>-</v>
      </c>
      <c r="AJ35" s="156" t="str">
        <f t="shared" si="7"/>
        <v>-</v>
      </c>
      <c r="AK35" s="156" t="str">
        <f t="shared" si="8"/>
        <v>-</v>
      </c>
      <c r="AL35" s="156" t="str">
        <f t="shared" si="9"/>
        <v>-</v>
      </c>
      <c r="AM35" s="157" t="str">
        <f t="shared" si="10"/>
        <v>-</v>
      </c>
      <c r="AN35" s="157" t="str">
        <f t="shared" si="10"/>
        <v>-</v>
      </c>
      <c r="AO35" s="95" t="s">
        <v>83</v>
      </c>
      <c r="AP35" s="93" t="s">
        <v>83</v>
      </c>
      <c r="AQ35" s="93" t="s">
        <v>83</v>
      </c>
      <c r="AR35" s="93" t="s">
        <v>83</v>
      </c>
      <c r="AS35" s="163" t="s">
        <v>83</v>
      </c>
      <c r="AT35" s="164" t="s">
        <v>83</v>
      </c>
      <c r="AU35" s="164" t="s">
        <v>83</v>
      </c>
      <c r="AV35" s="164" t="s">
        <v>83</v>
      </c>
      <c r="AW35" s="94" t="s">
        <v>83</v>
      </c>
      <c r="AX35" s="94" t="s">
        <v>83</v>
      </c>
      <c r="AY35" s="165" t="s">
        <v>83</v>
      </c>
    </row>
    <row r="36" spans="1:51" customFormat="1" ht="54" hidden="1">
      <c r="A36" s="95" t="str">
        <f t="shared" si="0"/>
        <v>104-6</v>
      </c>
      <c r="B36" s="160">
        <v>104</v>
      </c>
      <c r="C36" s="93" t="s">
        <v>160</v>
      </c>
      <c r="D36" s="95">
        <v>6</v>
      </c>
      <c r="E36" s="93" t="s">
        <v>83</v>
      </c>
      <c r="F36" s="95" t="s">
        <v>83</v>
      </c>
      <c r="G36" s="161" t="s">
        <v>83</v>
      </c>
      <c r="H36" s="99" t="s">
        <v>83</v>
      </c>
      <c r="I36" s="94" t="s">
        <v>83</v>
      </c>
      <c r="J36" s="93" t="s">
        <v>83</v>
      </c>
      <c r="K36" s="93" t="s">
        <v>83</v>
      </c>
      <c r="L36" s="93" t="s">
        <v>83</v>
      </c>
      <c r="M36" s="92" t="s">
        <v>83</v>
      </c>
      <c r="N36" s="161"/>
      <c r="O36" s="153"/>
      <c r="P36" s="153"/>
      <c r="Q36" s="153"/>
      <c r="R36" s="162"/>
      <c r="S36" s="450"/>
      <c r="T36" s="163" t="s">
        <v>83</v>
      </c>
      <c r="U36" s="162" t="s">
        <v>83</v>
      </c>
      <c r="V36" s="93" t="s">
        <v>83</v>
      </c>
      <c r="W36" s="161"/>
      <c r="X36" s="153" t="s">
        <v>83</v>
      </c>
      <c r="Y36" s="153" t="s">
        <v>83</v>
      </c>
      <c r="Z36" s="153" t="s">
        <v>83</v>
      </c>
      <c r="AA36" s="162" t="s">
        <v>83</v>
      </c>
      <c r="AB36" s="162" t="s">
        <v>83</v>
      </c>
      <c r="AC36" s="155" t="str">
        <f t="shared" ref="AC36:AC67" si="11">IFERROR(IF($E36="-","-",W36/N36),"-")</f>
        <v>-</v>
      </c>
      <c r="AD36" s="156" t="str">
        <f t="shared" ref="AD36:AD67" si="12">IFERROR(IF($E36="-","-",X36/O36),"-")</f>
        <v>-</v>
      </c>
      <c r="AE36" s="156" t="str">
        <f t="shared" ref="AE36:AE67" si="13">IFERROR(IF($E36="-","-",Y36/P36),"-")</f>
        <v>-</v>
      </c>
      <c r="AF36" s="156" t="str">
        <f t="shared" ref="AF36:AF67" si="14">IFERROR(IF($E36="-","-",Z36/Q36),"-")</f>
        <v>-</v>
      </c>
      <c r="AG36" s="157" t="str">
        <f t="shared" ref="AG36:AH67" si="15">IFERROR(IF($E36="-","-",AA36/R36),"-")</f>
        <v>-</v>
      </c>
      <c r="AH36" s="157" t="str">
        <f t="shared" si="15"/>
        <v>-</v>
      </c>
      <c r="AI36" s="155" t="str">
        <f t="shared" ref="AI36:AI67" si="16">IFERROR(IF($E36="-","-",IF($U36="-","-",W36/$U36)),"-")</f>
        <v>-</v>
      </c>
      <c r="AJ36" s="156" t="str">
        <f t="shared" ref="AJ36:AJ67" si="17">IFERROR(IF($E36="-","-",IF($U36="-","-",X36/$U36)),"-")</f>
        <v>-</v>
      </c>
      <c r="AK36" s="156" t="str">
        <f t="shared" ref="AK36:AK67" si="18">IFERROR(IF($E36="-","-",IF($U36="-","-",Y36/$U36)),"-")</f>
        <v>-</v>
      </c>
      <c r="AL36" s="156" t="str">
        <f t="shared" ref="AL36:AL67" si="19">IFERROR(IF($E36="-","-",IF($U36="-","-",Z36/$U36)),"-")</f>
        <v>-</v>
      </c>
      <c r="AM36" s="157" t="str">
        <f t="shared" ref="AM36:AN67" si="20">IFERROR(IF($E36="-","-",IF($U36="-","-",AA36/$U36)),"-")</f>
        <v>-</v>
      </c>
      <c r="AN36" s="157" t="str">
        <f t="shared" si="20"/>
        <v>-</v>
      </c>
      <c r="AO36" s="95" t="s">
        <v>83</v>
      </c>
      <c r="AP36" s="93" t="s">
        <v>83</v>
      </c>
      <c r="AQ36" s="93" t="s">
        <v>83</v>
      </c>
      <c r="AR36" s="93" t="s">
        <v>83</v>
      </c>
      <c r="AS36" s="163" t="s">
        <v>83</v>
      </c>
      <c r="AT36" s="164" t="s">
        <v>83</v>
      </c>
      <c r="AU36" s="164" t="s">
        <v>83</v>
      </c>
      <c r="AV36" s="164" t="s">
        <v>83</v>
      </c>
      <c r="AW36" s="94" t="s">
        <v>83</v>
      </c>
      <c r="AX36" s="94" t="s">
        <v>83</v>
      </c>
      <c r="AY36" s="165" t="s">
        <v>83</v>
      </c>
    </row>
    <row r="37" spans="1:51" customFormat="1" ht="54" hidden="1">
      <c r="A37" s="95" t="str">
        <f t="shared" si="0"/>
        <v>104-7</v>
      </c>
      <c r="B37" s="160">
        <v>104</v>
      </c>
      <c r="C37" s="93" t="s">
        <v>160</v>
      </c>
      <c r="D37" s="95">
        <v>7</v>
      </c>
      <c r="E37" s="93" t="s">
        <v>83</v>
      </c>
      <c r="F37" s="95" t="s">
        <v>83</v>
      </c>
      <c r="G37" s="161" t="s">
        <v>83</v>
      </c>
      <c r="H37" s="99" t="s">
        <v>83</v>
      </c>
      <c r="I37" s="94" t="s">
        <v>83</v>
      </c>
      <c r="J37" s="93" t="s">
        <v>83</v>
      </c>
      <c r="K37" s="93" t="s">
        <v>83</v>
      </c>
      <c r="L37" s="93" t="s">
        <v>83</v>
      </c>
      <c r="M37" s="92" t="s">
        <v>83</v>
      </c>
      <c r="N37" s="161"/>
      <c r="O37" s="153"/>
      <c r="P37" s="153"/>
      <c r="Q37" s="153"/>
      <c r="R37" s="162"/>
      <c r="S37" s="450"/>
      <c r="T37" s="163" t="s">
        <v>83</v>
      </c>
      <c r="U37" s="162" t="s">
        <v>83</v>
      </c>
      <c r="V37" s="93" t="s">
        <v>83</v>
      </c>
      <c r="W37" s="161"/>
      <c r="X37" s="153" t="s">
        <v>83</v>
      </c>
      <c r="Y37" s="153" t="s">
        <v>83</v>
      </c>
      <c r="Z37" s="153" t="s">
        <v>83</v>
      </c>
      <c r="AA37" s="162" t="s">
        <v>83</v>
      </c>
      <c r="AB37" s="162" t="s">
        <v>83</v>
      </c>
      <c r="AC37" s="155" t="str">
        <f t="shared" si="11"/>
        <v>-</v>
      </c>
      <c r="AD37" s="156" t="str">
        <f t="shared" si="12"/>
        <v>-</v>
      </c>
      <c r="AE37" s="156" t="str">
        <f t="shared" si="13"/>
        <v>-</v>
      </c>
      <c r="AF37" s="156" t="str">
        <f t="shared" si="14"/>
        <v>-</v>
      </c>
      <c r="AG37" s="157" t="str">
        <f t="shared" si="15"/>
        <v>-</v>
      </c>
      <c r="AH37" s="157" t="str">
        <f t="shared" si="15"/>
        <v>-</v>
      </c>
      <c r="AI37" s="155" t="str">
        <f t="shared" si="16"/>
        <v>-</v>
      </c>
      <c r="AJ37" s="156" t="str">
        <f t="shared" si="17"/>
        <v>-</v>
      </c>
      <c r="AK37" s="156" t="str">
        <f t="shared" si="18"/>
        <v>-</v>
      </c>
      <c r="AL37" s="156" t="str">
        <f t="shared" si="19"/>
        <v>-</v>
      </c>
      <c r="AM37" s="157" t="str">
        <f t="shared" si="20"/>
        <v>-</v>
      </c>
      <c r="AN37" s="157" t="str">
        <f t="shared" si="20"/>
        <v>-</v>
      </c>
      <c r="AO37" s="95" t="s">
        <v>83</v>
      </c>
      <c r="AP37" s="93" t="s">
        <v>83</v>
      </c>
      <c r="AQ37" s="93" t="s">
        <v>83</v>
      </c>
      <c r="AR37" s="93" t="s">
        <v>83</v>
      </c>
      <c r="AS37" s="163" t="s">
        <v>83</v>
      </c>
      <c r="AT37" s="164" t="s">
        <v>83</v>
      </c>
      <c r="AU37" s="164" t="s">
        <v>83</v>
      </c>
      <c r="AV37" s="164" t="s">
        <v>83</v>
      </c>
      <c r="AW37" s="94" t="s">
        <v>83</v>
      </c>
      <c r="AX37" s="94" t="s">
        <v>83</v>
      </c>
      <c r="AY37" s="165" t="s">
        <v>83</v>
      </c>
    </row>
    <row r="38" spans="1:51" customFormat="1" ht="54" hidden="1">
      <c r="A38" s="95" t="str">
        <f t="shared" si="0"/>
        <v>104-8</v>
      </c>
      <c r="B38" s="160">
        <v>104</v>
      </c>
      <c r="C38" s="93" t="s">
        <v>160</v>
      </c>
      <c r="D38" s="95">
        <v>8</v>
      </c>
      <c r="E38" s="93" t="s">
        <v>83</v>
      </c>
      <c r="F38" s="95" t="s">
        <v>83</v>
      </c>
      <c r="G38" s="161" t="s">
        <v>83</v>
      </c>
      <c r="H38" s="99" t="s">
        <v>83</v>
      </c>
      <c r="I38" s="94" t="s">
        <v>83</v>
      </c>
      <c r="J38" s="93" t="s">
        <v>83</v>
      </c>
      <c r="K38" s="93" t="s">
        <v>83</v>
      </c>
      <c r="L38" s="93" t="s">
        <v>83</v>
      </c>
      <c r="M38" s="92" t="s">
        <v>83</v>
      </c>
      <c r="N38" s="161"/>
      <c r="O38" s="153"/>
      <c r="P38" s="153"/>
      <c r="Q38" s="153"/>
      <c r="R38" s="162"/>
      <c r="S38" s="450"/>
      <c r="T38" s="163" t="s">
        <v>83</v>
      </c>
      <c r="U38" s="162" t="s">
        <v>83</v>
      </c>
      <c r="V38" s="93" t="s">
        <v>83</v>
      </c>
      <c r="W38" s="161"/>
      <c r="X38" s="153" t="s">
        <v>83</v>
      </c>
      <c r="Y38" s="153" t="s">
        <v>83</v>
      </c>
      <c r="Z38" s="153" t="s">
        <v>83</v>
      </c>
      <c r="AA38" s="162" t="s">
        <v>83</v>
      </c>
      <c r="AB38" s="162" t="s">
        <v>83</v>
      </c>
      <c r="AC38" s="155" t="str">
        <f t="shared" si="11"/>
        <v>-</v>
      </c>
      <c r="AD38" s="156" t="str">
        <f t="shared" si="12"/>
        <v>-</v>
      </c>
      <c r="AE38" s="156" t="str">
        <f t="shared" si="13"/>
        <v>-</v>
      </c>
      <c r="AF38" s="156" t="str">
        <f t="shared" si="14"/>
        <v>-</v>
      </c>
      <c r="AG38" s="157" t="str">
        <f t="shared" si="15"/>
        <v>-</v>
      </c>
      <c r="AH38" s="157" t="str">
        <f t="shared" si="15"/>
        <v>-</v>
      </c>
      <c r="AI38" s="155" t="str">
        <f t="shared" si="16"/>
        <v>-</v>
      </c>
      <c r="AJ38" s="156" t="str">
        <f t="shared" si="17"/>
        <v>-</v>
      </c>
      <c r="AK38" s="156" t="str">
        <f t="shared" si="18"/>
        <v>-</v>
      </c>
      <c r="AL38" s="156" t="str">
        <f t="shared" si="19"/>
        <v>-</v>
      </c>
      <c r="AM38" s="157" t="str">
        <f t="shared" si="20"/>
        <v>-</v>
      </c>
      <c r="AN38" s="157" t="str">
        <f t="shared" si="20"/>
        <v>-</v>
      </c>
      <c r="AO38" s="95" t="s">
        <v>83</v>
      </c>
      <c r="AP38" s="93" t="s">
        <v>83</v>
      </c>
      <c r="AQ38" s="93" t="s">
        <v>83</v>
      </c>
      <c r="AR38" s="93" t="s">
        <v>83</v>
      </c>
      <c r="AS38" s="163" t="s">
        <v>83</v>
      </c>
      <c r="AT38" s="164" t="s">
        <v>83</v>
      </c>
      <c r="AU38" s="164" t="s">
        <v>83</v>
      </c>
      <c r="AV38" s="164" t="s">
        <v>83</v>
      </c>
      <c r="AW38" s="94" t="s">
        <v>83</v>
      </c>
      <c r="AX38" s="94" t="s">
        <v>83</v>
      </c>
      <c r="AY38" s="165" t="s">
        <v>83</v>
      </c>
    </row>
    <row r="39" spans="1:51" customFormat="1" ht="54" hidden="1">
      <c r="A39" s="95" t="str">
        <f t="shared" si="0"/>
        <v>104-9</v>
      </c>
      <c r="B39" s="160">
        <v>104</v>
      </c>
      <c r="C39" s="93" t="s">
        <v>160</v>
      </c>
      <c r="D39" s="95">
        <v>9</v>
      </c>
      <c r="E39" s="93" t="s">
        <v>83</v>
      </c>
      <c r="F39" s="95" t="s">
        <v>83</v>
      </c>
      <c r="G39" s="161" t="s">
        <v>83</v>
      </c>
      <c r="H39" s="99" t="s">
        <v>83</v>
      </c>
      <c r="I39" s="94" t="s">
        <v>83</v>
      </c>
      <c r="J39" s="93" t="s">
        <v>83</v>
      </c>
      <c r="K39" s="93" t="s">
        <v>83</v>
      </c>
      <c r="L39" s="93" t="s">
        <v>83</v>
      </c>
      <c r="M39" s="92" t="s">
        <v>83</v>
      </c>
      <c r="N39" s="161"/>
      <c r="O39" s="153"/>
      <c r="P39" s="153"/>
      <c r="Q39" s="153"/>
      <c r="R39" s="162"/>
      <c r="S39" s="450"/>
      <c r="T39" s="163" t="s">
        <v>83</v>
      </c>
      <c r="U39" s="162" t="s">
        <v>83</v>
      </c>
      <c r="V39" s="93" t="s">
        <v>83</v>
      </c>
      <c r="W39" s="161"/>
      <c r="X39" s="153" t="s">
        <v>83</v>
      </c>
      <c r="Y39" s="153" t="s">
        <v>83</v>
      </c>
      <c r="Z39" s="153" t="s">
        <v>83</v>
      </c>
      <c r="AA39" s="162" t="s">
        <v>83</v>
      </c>
      <c r="AB39" s="162" t="s">
        <v>83</v>
      </c>
      <c r="AC39" s="155" t="str">
        <f t="shared" si="11"/>
        <v>-</v>
      </c>
      <c r="AD39" s="156" t="str">
        <f t="shared" si="12"/>
        <v>-</v>
      </c>
      <c r="AE39" s="156" t="str">
        <f t="shared" si="13"/>
        <v>-</v>
      </c>
      <c r="AF39" s="156" t="str">
        <f t="shared" si="14"/>
        <v>-</v>
      </c>
      <c r="AG39" s="157" t="str">
        <f t="shared" si="15"/>
        <v>-</v>
      </c>
      <c r="AH39" s="157" t="str">
        <f t="shared" si="15"/>
        <v>-</v>
      </c>
      <c r="AI39" s="155" t="str">
        <f t="shared" si="16"/>
        <v>-</v>
      </c>
      <c r="AJ39" s="156" t="str">
        <f t="shared" si="17"/>
        <v>-</v>
      </c>
      <c r="AK39" s="156" t="str">
        <f t="shared" si="18"/>
        <v>-</v>
      </c>
      <c r="AL39" s="156" t="str">
        <f t="shared" si="19"/>
        <v>-</v>
      </c>
      <c r="AM39" s="157" t="str">
        <f t="shared" si="20"/>
        <v>-</v>
      </c>
      <c r="AN39" s="157" t="str">
        <f t="shared" si="20"/>
        <v>-</v>
      </c>
      <c r="AO39" s="95" t="s">
        <v>83</v>
      </c>
      <c r="AP39" s="93" t="s">
        <v>83</v>
      </c>
      <c r="AQ39" s="93" t="s">
        <v>83</v>
      </c>
      <c r="AR39" s="93" t="s">
        <v>83</v>
      </c>
      <c r="AS39" s="163" t="s">
        <v>83</v>
      </c>
      <c r="AT39" s="164" t="s">
        <v>83</v>
      </c>
      <c r="AU39" s="164" t="s">
        <v>83</v>
      </c>
      <c r="AV39" s="164" t="s">
        <v>83</v>
      </c>
      <c r="AW39" s="94" t="s">
        <v>83</v>
      </c>
      <c r="AX39" s="94" t="s">
        <v>3366</v>
      </c>
      <c r="AY39" s="165" t="s">
        <v>83</v>
      </c>
    </row>
    <row r="40" spans="1:51" ht="125.25" customHeight="1">
      <c r="A40" s="204" t="str">
        <f t="shared" ref="A40:A95" si="21">B40&amp;"-"&amp;D40</f>
        <v>201-1</v>
      </c>
      <c r="B40" s="205">
        <v>201</v>
      </c>
      <c r="C40" s="600" t="s">
        <v>161</v>
      </c>
      <c r="D40" s="204">
        <v>1</v>
      </c>
      <c r="E40" s="600" t="s">
        <v>763</v>
      </c>
      <c r="F40" s="204" t="s">
        <v>399</v>
      </c>
      <c r="G40" s="603" t="s">
        <v>400</v>
      </c>
      <c r="H40" s="206" t="s">
        <v>764</v>
      </c>
      <c r="I40" s="195" t="s">
        <v>1811</v>
      </c>
      <c r="J40" s="600" t="s">
        <v>765</v>
      </c>
      <c r="K40" s="600" t="s">
        <v>766</v>
      </c>
      <c r="L40" s="600" t="s">
        <v>767</v>
      </c>
      <c r="M40" s="207" t="s">
        <v>392</v>
      </c>
      <c r="N40" s="603">
        <v>21</v>
      </c>
      <c r="O40" s="225">
        <v>20</v>
      </c>
      <c r="P40" s="181">
        <v>21</v>
      </c>
      <c r="Q40" s="181">
        <v>19</v>
      </c>
      <c r="R40" s="225">
        <v>17</v>
      </c>
      <c r="S40" s="620">
        <v>16</v>
      </c>
      <c r="T40" s="194" t="s">
        <v>83</v>
      </c>
      <c r="U40" s="209" t="s">
        <v>83</v>
      </c>
      <c r="V40" s="600" t="s">
        <v>1846</v>
      </c>
      <c r="W40" s="603">
        <v>22</v>
      </c>
      <c r="X40" s="181">
        <v>18</v>
      </c>
      <c r="Y40" s="181">
        <v>11</v>
      </c>
      <c r="Z40" s="181">
        <v>15</v>
      </c>
      <c r="AA40" s="264">
        <v>14</v>
      </c>
      <c r="AB40" s="264">
        <v>18</v>
      </c>
      <c r="AC40" s="226">
        <f t="shared" si="11"/>
        <v>1.0476190476190477</v>
      </c>
      <c r="AD40" s="196">
        <f t="shared" si="12"/>
        <v>0.9</v>
      </c>
      <c r="AE40" s="196">
        <f t="shared" si="13"/>
        <v>0.52380952380952384</v>
      </c>
      <c r="AF40" s="196">
        <f t="shared" si="14"/>
        <v>0.78947368421052633</v>
      </c>
      <c r="AG40" s="604">
        <f t="shared" si="15"/>
        <v>0.82352941176470584</v>
      </c>
      <c r="AH40" s="212">
        <f t="shared" si="15"/>
        <v>1.125</v>
      </c>
      <c r="AI40" s="226" t="str">
        <f t="shared" si="16"/>
        <v>-</v>
      </c>
      <c r="AJ40" s="196" t="str">
        <f t="shared" si="17"/>
        <v>-</v>
      </c>
      <c r="AK40" s="196" t="str">
        <f t="shared" si="18"/>
        <v>-</v>
      </c>
      <c r="AL40" s="196" t="str">
        <f t="shared" si="19"/>
        <v>-</v>
      </c>
      <c r="AM40" s="604" t="str">
        <f t="shared" si="20"/>
        <v>-</v>
      </c>
      <c r="AN40" s="212" t="str">
        <f t="shared" si="20"/>
        <v>-</v>
      </c>
      <c r="AO40" s="204" t="s">
        <v>83</v>
      </c>
      <c r="AP40" s="600" t="s">
        <v>3537</v>
      </c>
      <c r="AQ40" s="600" t="s">
        <v>658</v>
      </c>
      <c r="AR40" s="600" t="s">
        <v>2507</v>
      </c>
      <c r="AS40" s="194" t="s">
        <v>54</v>
      </c>
      <c r="AT40" s="179" t="s">
        <v>11</v>
      </c>
      <c r="AU40" s="179" t="s">
        <v>50</v>
      </c>
      <c r="AV40" s="179" t="s">
        <v>10</v>
      </c>
      <c r="AW40" s="179" t="s">
        <v>11</v>
      </c>
      <c r="AX40" s="611" t="s">
        <v>3479</v>
      </c>
      <c r="AY40" s="214">
        <v>1</v>
      </c>
    </row>
    <row r="41" spans="1:51" customFormat="1" ht="40.5" hidden="1">
      <c r="A41" s="95" t="str">
        <f t="shared" si="21"/>
        <v>201-2</v>
      </c>
      <c r="B41" s="160">
        <v>201</v>
      </c>
      <c r="C41" s="93" t="s">
        <v>161</v>
      </c>
      <c r="D41" s="95">
        <v>2</v>
      </c>
      <c r="E41" s="93" t="s">
        <v>83</v>
      </c>
      <c r="F41" s="95" t="s">
        <v>83</v>
      </c>
      <c r="G41" s="161" t="s">
        <v>83</v>
      </c>
      <c r="H41" s="99" t="s">
        <v>83</v>
      </c>
      <c r="I41" s="94" t="s">
        <v>83</v>
      </c>
      <c r="J41" s="93" t="s">
        <v>83</v>
      </c>
      <c r="K41" s="93" t="s">
        <v>83</v>
      </c>
      <c r="L41" s="93" t="s">
        <v>83</v>
      </c>
      <c r="M41" s="92" t="s">
        <v>83</v>
      </c>
      <c r="N41" s="161"/>
      <c r="O41" s="153"/>
      <c r="P41" s="153"/>
      <c r="Q41" s="153"/>
      <c r="R41" s="162"/>
      <c r="S41" s="450"/>
      <c r="T41" s="163" t="s">
        <v>83</v>
      </c>
      <c r="U41" s="162" t="s">
        <v>83</v>
      </c>
      <c r="V41" s="93" t="s">
        <v>83</v>
      </c>
      <c r="W41" s="161"/>
      <c r="X41" s="153" t="s">
        <v>83</v>
      </c>
      <c r="Y41" s="153" t="s">
        <v>83</v>
      </c>
      <c r="Z41" s="153" t="s">
        <v>83</v>
      </c>
      <c r="AA41" s="162" t="s">
        <v>83</v>
      </c>
      <c r="AB41" s="450"/>
      <c r="AC41" s="155" t="str">
        <f t="shared" si="11"/>
        <v>-</v>
      </c>
      <c r="AD41" s="156" t="str">
        <f t="shared" si="12"/>
        <v>-</v>
      </c>
      <c r="AE41" s="156" t="str">
        <f t="shared" si="13"/>
        <v>-</v>
      </c>
      <c r="AF41" s="156" t="str">
        <f t="shared" si="14"/>
        <v>-</v>
      </c>
      <c r="AG41" s="157" t="str">
        <f t="shared" si="15"/>
        <v>-</v>
      </c>
      <c r="AH41" s="454"/>
      <c r="AI41" s="155" t="str">
        <f t="shared" si="16"/>
        <v>-</v>
      </c>
      <c r="AJ41" s="156" t="str">
        <f t="shared" si="17"/>
        <v>-</v>
      </c>
      <c r="AK41" s="156" t="str">
        <f t="shared" si="18"/>
        <v>-</v>
      </c>
      <c r="AL41" s="156" t="str">
        <f t="shared" si="19"/>
        <v>-</v>
      </c>
      <c r="AM41" s="157" t="str">
        <f t="shared" si="20"/>
        <v>-</v>
      </c>
      <c r="AN41" s="457"/>
      <c r="AO41" s="95" t="s">
        <v>83</v>
      </c>
      <c r="AP41" s="93" t="s">
        <v>83</v>
      </c>
      <c r="AQ41" s="93" t="s">
        <v>83</v>
      </c>
      <c r="AR41" s="93" t="s">
        <v>83</v>
      </c>
      <c r="AS41" s="163" t="s">
        <v>83</v>
      </c>
      <c r="AT41" s="164" t="s">
        <v>83</v>
      </c>
      <c r="AU41" s="164" t="s">
        <v>83</v>
      </c>
      <c r="AV41" s="164" t="s">
        <v>83</v>
      </c>
      <c r="AW41" s="94" t="s">
        <v>83</v>
      </c>
      <c r="AX41" s="94" t="s">
        <v>3366</v>
      </c>
      <c r="AY41" s="165" t="s">
        <v>83</v>
      </c>
    </row>
    <row r="42" spans="1:51" customFormat="1" ht="40.5" hidden="1">
      <c r="A42" s="95" t="str">
        <f t="shared" si="21"/>
        <v>201-3</v>
      </c>
      <c r="B42" s="160">
        <v>201</v>
      </c>
      <c r="C42" s="93" t="s">
        <v>161</v>
      </c>
      <c r="D42" s="95">
        <v>3</v>
      </c>
      <c r="E42" s="93" t="s">
        <v>83</v>
      </c>
      <c r="F42" s="95" t="s">
        <v>83</v>
      </c>
      <c r="G42" s="161" t="s">
        <v>83</v>
      </c>
      <c r="H42" s="99" t="s">
        <v>83</v>
      </c>
      <c r="I42" s="94" t="s">
        <v>83</v>
      </c>
      <c r="J42" s="93" t="s">
        <v>83</v>
      </c>
      <c r="K42" s="93" t="s">
        <v>83</v>
      </c>
      <c r="L42" s="93" t="s">
        <v>83</v>
      </c>
      <c r="M42" s="92" t="s">
        <v>83</v>
      </c>
      <c r="N42" s="161"/>
      <c r="O42" s="153"/>
      <c r="P42" s="153"/>
      <c r="Q42" s="153"/>
      <c r="R42" s="162"/>
      <c r="S42" s="450"/>
      <c r="T42" s="163" t="s">
        <v>83</v>
      </c>
      <c r="U42" s="162" t="s">
        <v>83</v>
      </c>
      <c r="V42" s="93" t="s">
        <v>83</v>
      </c>
      <c r="W42" s="161"/>
      <c r="X42" s="153" t="s">
        <v>83</v>
      </c>
      <c r="Y42" s="153" t="s">
        <v>83</v>
      </c>
      <c r="Z42" s="153" t="s">
        <v>83</v>
      </c>
      <c r="AA42" s="162" t="s">
        <v>83</v>
      </c>
      <c r="AB42" s="450"/>
      <c r="AC42" s="155" t="str">
        <f t="shared" si="11"/>
        <v>-</v>
      </c>
      <c r="AD42" s="156" t="str">
        <f t="shared" si="12"/>
        <v>-</v>
      </c>
      <c r="AE42" s="156" t="str">
        <f t="shared" si="13"/>
        <v>-</v>
      </c>
      <c r="AF42" s="156" t="str">
        <f t="shared" si="14"/>
        <v>-</v>
      </c>
      <c r="AG42" s="157" t="str">
        <f t="shared" si="15"/>
        <v>-</v>
      </c>
      <c r="AH42" s="454"/>
      <c r="AI42" s="155" t="str">
        <f t="shared" si="16"/>
        <v>-</v>
      </c>
      <c r="AJ42" s="156" t="str">
        <f t="shared" si="17"/>
        <v>-</v>
      </c>
      <c r="AK42" s="156" t="str">
        <f t="shared" si="18"/>
        <v>-</v>
      </c>
      <c r="AL42" s="156" t="str">
        <f t="shared" si="19"/>
        <v>-</v>
      </c>
      <c r="AM42" s="157" t="str">
        <f t="shared" si="20"/>
        <v>-</v>
      </c>
      <c r="AN42" s="457"/>
      <c r="AO42" s="95" t="s">
        <v>83</v>
      </c>
      <c r="AP42" s="93" t="s">
        <v>83</v>
      </c>
      <c r="AQ42" s="93" t="s">
        <v>83</v>
      </c>
      <c r="AR42" s="93" t="s">
        <v>83</v>
      </c>
      <c r="AS42" s="163" t="s">
        <v>83</v>
      </c>
      <c r="AT42" s="164" t="s">
        <v>83</v>
      </c>
      <c r="AU42" s="164" t="s">
        <v>83</v>
      </c>
      <c r="AV42" s="164" t="s">
        <v>83</v>
      </c>
      <c r="AW42" s="94" t="s">
        <v>83</v>
      </c>
      <c r="AX42" s="94" t="s">
        <v>3366</v>
      </c>
      <c r="AY42" s="165" t="s">
        <v>83</v>
      </c>
    </row>
    <row r="43" spans="1:51" customFormat="1" ht="40.5" hidden="1">
      <c r="A43" s="95" t="str">
        <f t="shared" si="21"/>
        <v>201-4</v>
      </c>
      <c r="B43" s="160">
        <v>201</v>
      </c>
      <c r="C43" s="93" t="s">
        <v>161</v>
      </c>
      <c r="D43" s="95">
        <v>4</v>
      </c>
      <c r="E43" s="93" t="s">
        <v>83</v>
      </c>
      <c r="F43" s="95" t="s">
        <v>83</v>
      </c>
      <c r="G43" s="161" t="s">
        <v>83</v>
      </c>
      <c r="H43" s="99" t="s">
        <v>83</v>
      </c>
      <c r="I43" s="94" t="s">
        <v>83</v>
      </c>
      <c r="J43" s="93" t="s">
        <v>83</v>
      </c>
      <c r="K43" s="93" t="s">
        <v>83</v>
      </c>
      <c r="L43" s="93" t="s">
        <v>83</v>
      </c>
      <c r="M43" s="92" t="s">
        <v>83</v>
      </c>
      <c r="N43" s="161"/>
      <c r="O43" s="153"/>
      <c r="P43" s="153"/>
      <c r="Q43" s="153"/>
      <c r="R43" s="162"/>
      <c r="S43" s="450"/>
      <c r="T43" s="163" t="s">
        <v>83</v>
      </c>
      <c r="U43" s="162" t="s">
        <v>83</v>
      </c>
      <c r="V43" s="93" t="s">
        <v>83</v>
      </c>
      <c r="W43" s="161"/>
      <c r="X43" s="153" t="s">
        <v>83</v>
      </c>
      <c r="Y43" s="153" t="s">
        <v>83</v>
      </c>
      <c r="Z43" s="153" t="s">
        <v>83</v>
      </c>
      <c r="AA43" s="162" t="s">
        <v>83</v>
      </c>
      <c r="AB43" s="450"/>
      <c r="AC43" s="155" t="str">
        <f t="shared" si="11"/>
        <v>-</v>
      </c>
      <c r="AD43" s="156" t="str">
        <f t="shared" si="12"/>
        <v>-</v>
      </c>
      <c r="AE43" s="156" t="str">
        <f t="shared" si="13"/>
        <v>-</v>
      </c>
      <c r="AF43" s="156" t="str">
        <f t="shared" si="14"/>
        <v>-</v>
      </c>
      <c r="AG43" s="157" t="str">
        <f t="shared" si="15"/>
        <v>-</v>
      </c>
      <c r="AH43" s="454"/>
      <c r="AI43" s="155" t="str">
        <f t="shared" si="16"/>
        <v>-</v>
      </c>
      <c r="AJ43" s="156" t="str">
        <f t="shared" si="17"/>
        <v>-</v>
      </c>
      <c r="AK43" s="156" t="str">
        <f t="shared" si="18"/>
        <v>-</v>
      </c>
      <c r="AL43" s="156" t="str">
        <f t="shared" si="19"/>
        <v>-</v>
      </c>
      <c r="AM43" s="157" t="str">
        <f t="shared" si="20"/>
        <v>-</v>
      </c>
      <c r="AN43" s="457"/>
      <c r="AO43" s="95" t="s">
        <v>83</v>
      </c>
      <c r="AP43" s="93" t="s">
        <v>83</v>
      </c>
      <c r="AQ43" s="93" t="s">
        <v>83</v>
      </c>
      <c r="AR43" s="93" t="s">
        <v>83</v>
      </c>
      <c r="AS43" s="163" t="s">
        <v>83</v>
      </c>
      <c r="AT43" s="164" t="s">
        <v>83</v>
      </c>
      <c r="AU43" s="164" t="s">
        <v>83</v>
      </c>
      <c r="AV43" s="164" t="s">
        <v>83</v>
      </c>
      <c r="AW43" s="94" t="s">
        <v>83</v>
      </c>
      <c r="AX43" s="94" t="s">
        <v>3366</v>
      </c>
      <c r="AY43" s="165" t="s">
        <v>83</v>
      </c>
    </row>
    <row r="44" spans="1:51" customFormat="1" ht="40.5" hidden="1">
      <c r="A44" s="95" t="str">
        <f t="shared" si="21"/>
        <v>201-5</v>
      </c>
      <c r="B44" s="160">
        <v>201</v>
      </c>
      <c r="C44" s="93" t="s">
        <v>161</v>
      </c>
      <c r="D44" s="95">
        <v>5</v>
      </c>
      <c r="E44" s="93" t="s">
        <v>83</v>
      </c>
      <c r="F44" s="95" t="s">
        <v>83</v>
      </c>
      <c r="G44" s="161" t="s">
        <v>83</v>
      </c>
      <c r="H44" s="99" t="s">
        <v>83</v>
      </c>
      <c r="I44" s="94" t="s">
        <v>83</v>
      </c>
      <c r="J44" s="93" t="s">
        <v>83</v>
      </c>
      <c r="K44" s="93" t="s">
        <v>83</v>
      </c>
      <c r="L44" s="93" t="s">
        <v>83</v>
      </c>
      <c r="M44" s="92" t="s">
        <v>83</v>
      </c>
      <c r="N44" s="161"/>
      <c r="O44" s="153"/>
      <c r="P44" s="153"/>
      <c r="Q44" s="153"/>
      <c r="R44" s="162"/>
      <c r="S44" s="450"/>
      <c r="T44" s="163" t="s">
        <v>83</v>
      </c>
      <c r="U44" s="162" t="s">
        <v>83</v>
      </c>
      <c r="V44" s="93" t="s">
        <v>83</v>
      </c>
      <c r="W44" s="161"/>
      <c r="X44" s="153" t="s">
        <v>83</v>
      </c>
      <c r="Y44" s="153" t="s">
        <v>83</v>
      </c>
      <c r="Z44" s="153" t="s">
        <v>83</v>
      </c>
      <c r="AA44" s="162" t="s">
        <v>83</v>
      </c>
      <c r="AB44" s="450"/>
      <c r="AC44" s="155" t="str">
        <f t="shared" si="11"/>
        <v>-</v>
      </c>
      <c r="AD44" s="156" t="str">
        <f t="shared" si="12"/>
        <v>-</v>
      </c>
      <c r="AE44" s="156" t="str">
        <f t="shared" si="13"/>
        <v>-</v>
      </c>
      <c r="AF44" s="156" t="str">
        <f t="shared" si="14"/>
        <v>-</v>
      </c>
      <c r="AG44" s="157" t="str">
        <f t="shared" si="15"/>
        <v>-</v>
      </c>
      <c r="AH44" s="454"/>
      <c r="AI44" s="155" t="str">
        <f t="shared" si="16"/>
        <v>-</v>
      </c>
      <c r="AJ44" s="156" t="str">
        <f t="shared" si="17"/>
        <v>-</v>
      </c>
      <c r="AK44" s="156" t="str">
        <f t="shared" si="18"/>
        <v>-</v>
      </c>
      <c r="AL44" s="156" t="str">
        <f t="shared" si="19"/>
        <v>-</v>
      </c>
      <c r="AM44" s="157" t="str">
        <f t="shared" si="20"/>
        <v>-</v>
      </c>
      <c r="AN44" s="457"/>
      <c r="AO44" s="95" t="s">
        <v>83</v>
      </c>
      <c r="AP44" s="93" t="s">
        <v>83</v>
      </c>
      <c r="AQ44" s="93" t="s">
        <v>83</v>
      </c>
      <c r="AR44" s="93" t="s">
        <v>83</v>
      </c>
      <c r="AS44" s="163" t="s">
        <v>83</v>
      </c>
      <c r="AT44" s="164" t="s">
        <v>83</v>
      </c>
      <c r="AU44" s="164" t="s">
        <v>83</v>
      </c>
      <c r="AV44" s="164" t="s">
        <v>83</v>
      </c>
      <c r="AW44" s="94" t="s">
        <v>83</v>
      </c>
      <c r="AX44" s="94" t="s">
        <v>3366</v>
      </c>
      <c r="AY44" s="165" t="s">
        <v>83</v>
      </c>
    </row>
    <row r="45" spans="1:51" customFormat="1" ht="40.5" hidden="1">
      <c r="A45" s="95" t="str">
        <f t="shared" si="21"/>
        <v>201-6</v>
      </c>
      <c r="B45" s="160">
        <v>201</v>
      </c>
      <c r="C45" s="93" t="s">
        <v>161</v>
      </c>
      <c r="D45" s="95">
        <v>6</v>
      </c>
      <c r="E45" s="93" t="s">
        <v>83</v>
      </c>
      <c r="F45" s="95" t="s">
        <v>83</v>
      </c>
      <c r="G45" s="161" t="s">
        <v>83</v>
      </c>
      <c r="H45" s="99" t="s">
        <v>83</v>
      </c>
      <c r="I45" s="94" t="s">
        <v>83</v>
      </c>
      <c r="J45" s="93" t="s">
        <v>83</v>
      </c>
      <c r="K45" s="93" t="s">
        <v>83</v>
      </c>
      <c r="L45" s="93" t="s">
        <v>83</v>
      </c>
      <c r="M45" s="92" t="s">
        <v>83</v>
      </c>
      <c r="N45" s="161"/>
      <c r="O45" s="153"/>
      <c r="P45" s="153"/>
      <c r="Q45" s="153"/>
      <c r="R45" s="162"/>
      <c r="S45" s="450"/>
      <c r="T45" s="163" t="s">
        <v>83</v>
      </c>
      <c r="U45" s="162" t="s">
        <v>83</v>
      </c>
      <c r="V45" s="93" t="s">
        <v>83</v>
      </c>
      <c r="W45" s="161"/>
      <c r="X45" s="153" t="s">
        <v>83</v>
      </c>
      <c r="Y45" s="153" t="s">
        <v>83</v>
      </c>
      <c r="Z45" s="153" t="s">
        <v>83</v>
      </c>
      <c r="AA45" s="162" t="s">
        <v>83</v>
      </c>
      <c r="AB45" s="450"/>
      <c r="AC45" s="155" t="str">
        <f t="shared" si="11"/>
        <v>-</v>
      </c>
      <c r="AD45" s="156" t="str">
        <f t="shared" si="12"/>
        <v>-</v>
      </c>
      <c r="AE45" s="156" t="str">
        <f t="shared" si="13"/>
        <v>-</v>
      </c>
      <c r="AF45" s="156" t="str">
        <f t="shared" si="14"/>
        <v>-</v>
      </c>
      <c r="AG45" s="157" t="str">
        <f t="shared" si="15"/>
        <v>-</v>
      </c>
      <c r="AH45" s="454"/>
      <c r="AI45" s="155" t="str">
        <f t="shared" si="16"/>
        <v>-</v>
      </c>
      <c r="AJ45" s="156" t="str">
        <f t="shared" si="17"/>
        <v>-</v>
      </c>
      <c r="AK45" s="156" t="str">
        <f t="shared" si="18"/>
        <v>-</v>
      </c>
      <c r="AL45" s="156" t="str">
        <f t="shared" si="19"/>
        <v>-</v>
      </c>
      <c r="AM45" s="157" t="str">
        <f t="shared" si="20"/>
        <v>-</v>
      </c>
      <c r="AN45" s="457"/>
      <c r="AO45" s="95" t="s">
        <v>83</v>
      </c>
      <c r="AP45" s="93" t="s">
        <v>83</v>
      </c>
      <c r="AQ45" s="93" t="s">
        <v>83</v>
      </c>
      <c r="AR45" s="93" t="s">
        <v>83</v>
      </c>
      <c r="AS45" s="163" t="s">
        <v>83</v>
      </c>
      <c r="AT45" s="164" t="s">
        <v>83</v>
      </c>
      <c r="AU45" s="164" t="s">
        <v>83</v>
      </c>
      <c r="AV45" s="164" t="s">
        <v>83</v>
      </c>
      <c r="AW45" s="94" t="s">
        <v>83</v>
      </c>
      <c r="AX45" s="94" t="s">
        <v>3366</v>
      </c>
      <c r="AY45" s="165" t="s">
        <v>83</v>
      </c>
    </row>
    <row r="46" spans="1:51" customFormat="1" ht="40.5" hidden="1">
      <c r="A46" s="95" t="str">
        <f t="shared" si="21"/>
        <v>201-7</v>
      </c>
      <c r="B46" s="160">
        <v>201</v>
      </c>
      <c r="C46" s="93" t="s">
        <v>161</v>
      </c>
      <c r="D46" s="95">
        <v>7</v>
      </c>
      <c r="E46" s="93" t="s">
        <v>83</v>
      </c>
      <c r="F46" s="95" t="s">
        <v>83</v>
      </c>
      <c r="G46" s="161" t="s">
        <v>83</v>
      </c>
      <c r="H46" s="99" t="s">
        <v>83</v>
      </c>
      <c r="I46" s="94" t="s">
        <v>83</v>
      </c>
      <c r="J46" s="93" t="s">
        <v>83</v>
      </c>
      <c r="K46" s="93" t="s">
        <v>83</v>
      </c>
      <c r="L46" s="93" t="s">
        <v>83</v>
      </c>
      <c r="M46" s="92" t="s">
        <v>83</v>
      </c>
      <c r="N46" s="161"/>
      <c r="O46" s="153"/>
      <c r="P46" s="153"/>
      <c r="Q46" s="153"/>
      <c r="R46" s="162"/>
      <c r="S46" s="450"/>
      <c r="T46" s="163" t="s">
        <v>83</v>
      </c>
      <c r="U46" s="162" t="s">
        <v>83</v>
      </c>
      <c r="V46" s="93" t="s">
        <v>83</v>
      </c>
      <c r="W46" s="161"/>
      <c r="X46" s="153" t="s">
        <v>83</v>
      </c>
      <c r="Y46" s="153" t="s">
        <v>83</v>
      </c>
      <c r="Z46" s="153" t="s">
        <v>83</v>
      </c>
      <c r="AA46" s="162" t="s">
        <v>83</v>
      </c>
      <c r="AB46" s="450"/>
      <c r="AC46" s="155" t="str">
        <f t="shared" si="11"/>
        <v>-</v>
      </c>
      <c r="AD46" s="156" t="str">
        <f t="shared" si="12"/>
        <v>-</v>
      </c>
      <c r="AE46" s="156" t="str">
        <f t="shared" si="13"/>
        <v>-</v>
      </c>
      <c r="AF46" s="156" t="str">
        <f t="shared" si="14"/>
        <v>-</v>
      </c>
      <c r="AG46" s="157" t="str">
        <f t="shared" si="15"/>
        <v>-</v>
      </c>
      <c r="AH46" s="454"/>
      <c r="AI46" s="155" t="str">
        <f t="shared" si="16"/>
        <v>-</v>
      </c>
      <c r="AJ46" s="156" t="str">
        <f t="shared" si="17"/>
        <v>-</v>
      </c>
      <c r="AK46" s="156" t="str">
        <f t="shared" si="18"/>
        <v>-</v>
      </c>
      <c r="AL46" s="156" t="str">
        <f t="shared" si="19"/>
        <v>-</v>
      </c>
      <c r="AM46" s="157" t="str">
        <f t="shared" si="20"/>
        <v>-</v>
      </c>
      <c r="AN46" s="457"/>
      <c r="AO46" s="95" t="s">
        <v>83</v>
      </c>
      <c r="AP46" s="93" t="s">
        <v>83</v>
      </c>
      <c r="AQ46" s="93" t="s">
        <v>83</v>
      </c>
      <c r="AR46" s="93" t="s">
        <v>83</v>
      </c>
      <c r="AS46" s="163" t="s">
        <v>83</v>
      </c>
      <c r="AT46" s="164" t="s">
        <v>83</v>
      </c>
      <c r="AU46" s="164" t="s">
        <v>83</v>
      </c>
      <c r="AV46" s="164" t="s">
        <v>83</v>
      </c>
      <c r="AW46" s="94" t="s">
        <v>83</v>
      </c>
      <c r="AX46" s="94" t="s">
        <v>3366</v>
      </c>
      <c r="AY46" s="165" t="s">
        <v>83</v>
      </c>
    </row>
    <row r="47" spans="1:51" customFormat="1" ht="40.5" hidden="1">
      <c r="A47" s="95" t="str">
        <f t="shared" si="21"/>
        <v>201-8</v>
      </c>
      <c r="B47" s="160">
        <v>201</v>
      </c>
      <c r="C47" s="93" t="s">
        <v>161</v>
      </c>
      <c r="D47" s="95">
        <v>8</v>
      </c>
      <c r="E47" s="93" t="s">
        <v>83</v>
      </c>
      <c r="F47" s="95" t="s">
        <v>83</v>
      </c>
      <c r="G47" s="161" t="s">
        <v>83</v>
      </c>
      <c r="H47" s="99" t="s">
        <v>83</v>
      </c>
      <c r="I47" s="94" t="s">
        <v>83</v>
      </c>
      <c r="J47" s="93" t="s">
        <v>83</v>
      </c>
      <c r="K47" s="93" t="s">
        <v>83</v>
      </c>
      <c r="L47" s="93" t="s">
        <v>83</v>
      </c>
      <c r="M47" s="92" t="s">
        <v>83</v>
      </c>
      <c r="N47" s="161"/>
      <c r="O47" s="153"/>
      <c r="P47" s="153"/>
      <c r="Q47" s="153"/>
      <c r="R47" s="162"/>
      <c r="S47" s="450"/>
      <c r="T47" s="163" t="s">
        <v>83</v>
      </c>
      <c r="U47" s="162" t="s">
        <v>83</v>
      </c>
      <c r="V47" s="93" t="s">
        <v>83</v>
      </c>
      <c r="W47" s="161"/>
      <c r="X47" s="153" t="s">
        <v>83</v>
      </c>
      <c r="Y47" s="153" t="s">
        <v>83</v>
      </c>
      <c r="Z47" s="153" t="s">
        <v>83</v>
      </c>
      <c r="AA47" s="162" t="s">
        <v>83</v>
      </c>
      <c r="AB47" s="450"/>
      <c r="AC47" s="155" t="str">
        <f t="shared" si="11"/>
        <v>-</v>
      </c>
      <c r="AD47" s="156" t="str">
        <f t="shared" si="12"/>
        <v>-</v>
      </c>
      <c r="AE47" s="156" t="str">
        <f t="shared" si="13"/>
        <v>-</v>
      </c>
      <c r="AF47" s="156" t="str">
        <f t="shared" si="14"/>
        <v>-</v>
      </c>
      <c r="AG47" s="157" t="str">
        <f t="shared" si="15"/>
        <v>-</v>
      </c>
      <c r="AH47" s="454"/>
      <c r="AI47" s="155" t="str">
        <f t="shared" si="16"/>
        <v>-</v>
      </c>
      <c r="AJ47" s="156" t="str">
        <f t="shared" si="17"/>
        <v>-</v>
      </c>
      <c r="AK47" s="156" t="str">
        <f t="shared" si="18"/>
        <v>-</v>
      </c>
      <c r="AL47" s="156" t="str">
        <f t="shared" si="19"/>
        <v>-</v>
      </c>
      <c r="AM47" s="157" t="str">
        <f t="shared" si="20"/>
        <v>-</v>
      </c>
      <c r="AN47" s="457"/>
      <c r="AO47" s="95" t="s">
        <v>83</v>
      </c>
      <c r="AP47" s="93" t="s">
        <v>83</v>
      </c>
      <c r="AQ47" s="93" t="s">
        <v>83</v>
      </c>
      <c r="AR47" s="93" t="s">
        <v>83</v>
      </c>
      <c r="AS47" s="163" t="s">
        <v>83</v>
      </c>
      <c r="AT47" s="164" t="s">
        <v>83</v>
      </c>
      <c r="AU47" s="164" t="s">
        <v>83</v>
      </c>
      <c r="AV47" s="164" t="s">
        <v>83</v>
      </c>
      <c r="AW47" s="94" t="s">
        <v>83</v>
      </c>
      <c r="AX47" s="94" t="s">
        <v>3366</v>
      </c>
      <c r="AY47" s="165" t="s">
        <v>83</v>
      </c>
    </row>
    <row r="48" spans="1:51" customFormat="1" ht="40.5" hidden="1">
      <c r="A48" s="95" t="str">
        <f t="shared" si="21"/>
        <v>201-9</v>
      </c>
      <c r="B48" s="160">
        <v>201</v>
      </c>
      <c r="C48" s="93" t="s">
        <v>161</v>
      </c>
      <c r="D48" s="95">
        <v>9</v>
      </c>
      <c r="E48" s="93" t="s">
        <v>83</v>
      </c>
      <c r="F48" s="95" t="s">
        <v>83</v>
      </c>
      <c r="G48" s="161" t="s">
        <v>83</v>
      </c>
      <c r="H48" s="99" t="s">
        <v>83</v>
      </c>
      <c r="I48" s="94" t="s">
        <v>83</v>
      </c>
      <c r="J48" s="93" t="s">
        <v>83</v>
      </c>
      <c r="K48" s="93" t="s">
        <v>83</v>
      </c>
      <c r="L48" s="93" t="s">
        <v>83</v>
      </c>
      <c r="M48" s="92" t="s">
        <v>83</v>
      </c>
      <c r="N48" s="161"/>
      <c r="O48" s="153"/>
      <c r="P48" s="153"/>
      <c r="Q48" s="153"/>
      <c r="R48" s="162"/>
      <c r="S48" s="450"/>
      <c r="T48" s="163" t="s">
        <v>83</v>
      </c>
      <c r="U48" s="162" t="s">
        <v>83</v>
      </c>
      <c r="V48" s="93" t="s">
        <v>83</v>
      </c>
      <c r="W48" s="161"/>
      <c r="X48" s="153" t="s">
        <v>83</v>
      </c>
      <c r="Y48" s="153" t="s">
        <v>83</v>
      </c>
      <c r="Z48" s="153" t="s">
        <v>83</v>
      </c>
      <c r="AA48" s="162" t="s">
        <v>83</v>
      </c>
      <c r="AB48" s="450"/>
      <c r="AC48" s="155" t="str">
        <f t="shared" si="11"/>
        <v>-</v>
      </c>
      <c r="AD48" s="156" t="str">
        <f t="shared" si="12"/>
        <v>-</v>
      </c>
      <c r="AE48" s="156" t="str">
        <f t="shared" si="13"/>
        <v>-</v>
      </c>
      <c r="AF48" s="156" t="str">
        <f t="shared" si="14"/>
        <v>-</v>
      </c>
      <c r="AG48" s="157" t="str">
        <f t="shared" si="15"/>
        <v>-</v>
      </c>
      <c r="AH48" s="454"/>
      <c r="AI48" s="155" t="str">
        <f t="shared" si="16"/>
        <v>-</v>
      </c>
      <c r="AJ48" s="156" t="str">
        <f t="shared" si="17"/>
        <v>-</v>
      </c>
      <c r="AK48" s="156" t="str">
        <f t="shared" si="18"/>
        <v>-</v>
      </c>
      <c r="AL48" s="156" t="str">
        <f t="shared" si="19"/>
        <v>-</v>
      </c>
      <c r="AM48" s="157" t="str">
        <f t="shared" si="20"/>
        <v>-</v>
      </c>
      <c r="AN48" s="457"/>
      <c r="AO48" s="95" t="s">
        <v>83</v>
      </c>
      <c r="AP48" s="93" t="s">
        <v>83</v>
      </c>
      <c r="AQ48" s="93" t="s">
        <v>83</v>
      </c>
      <c r="AR48" s="93" t="s">
        <v>83</v>
      </c>
      <c r="AS48" s="163" t="s">
        <v>83</v>
      </c>
      <c r="AT48" s="164" t="s">
        <v>83</v>
      </c>
      <c r="AU48" s="164" t="s">
        <v>83</v>
      </c>
      <c r="AV48" s="164" t="s">
        <v>83</v>
      </c>
      <c r="AW48" s="94" t="s">
        <v>83</v>
      </c>
      <c r="AX48" s="94" t="s">
        <v>3366</v>
      </c>
      <c r="AY48" s="165" t="s">
        <v>83</v>
      </c>
    </row>
    <row r="49" spans="1:51" ht="121.5" customHeight="1">
      <c r="A49" s="204" t="s">
        <v>1185</v>
      </c>
      <c r="B49" s="205">
        <v>202</v>
      </c>
      <c r="C49" s="600" t="s">
        <v>162</v>
      </c>
      <c r="D49" s="204">
        <v>1</v>
      </c>
      <c r="E49" s="600" t="s">
        <v>768</v>
      </c>
      <c r="F49" s="204" t="s">
        <v>399</v>
      </c>
      <c r="G49" s="603" t="s">
        <v>400</v>
      </c>
      <c r="H49" s="206" t="s">
        <v>764</v>
      </c>
      <c r="I49" s="195" t="s">
        <v>1811</v>
      </c>
      <c r="J49" s="600" t="s">
        <v>769</v>
      </c>
      <c r="K49" s="600" t="s">
        <v>770</v>
      </c>
      <c r="L49" s="600" t="s">
        <v>771</v>
      </c>
      <c r="M49" s="207" t="s">
        <v>392</v>
      </c>
      <c r="N49" s="603">
        <v>15</v>
      </c>
      <c r="O49" s="225">
        <v>13</v>
      </c>
      <c r="P49" s="181">
        <v>10</v>
      </c>
      <c r="Q49" s="181">
        <v>11</v>
      </c>
      <c r="R49" s="225">
        <v>11</v>
      </c>
      <c r="S49" s="620">
        <v>13</v>
      </c>
      <c r="T49" s="194" t="s">
        <v>83</v>
      </c>
      <c r="U49" s="209" t="s">
        <v>83</v>
      </c>
      <c r="V49" s="600" t="s">
        <v>707</v>
      </c>
      <c r="W49" s="603">
        <v>4</v>
      </c>
      <c r="X49" s="181">
        <v>9</v>
      </c>
      <c r="Y49" s="181">
        <v>12</v>
      </c>
      <c r="Z49" s="181">
        <v>9</v>
      </c>
      <c r="AA49" s="264">
        <v>10</v>
      </c>
      <c r="AB49" s="264">
        <v>12</v>
      </c>
      <c r="AC49" s="226">
        <f t="shared" si="11"/>
        <v>0.26666666666666666</v>
      </c>
      <c r="AD49" s="196">
        <f t="shared" si="12"/>
        <v>0.69230769230769229</v>
      </c>
      <c r="AE49" s="196">
        <f t="shared" si="13"/>
        <v>1.2</v>
      </c>
      <c r="AF49" s="196">
        <f t="shared" si="14"/>
        <v>0.81818181818181823</v>
      </c>
      <c r="AG49" s="604">
        <f t="shared" si="15"/>
        <v>0.90909090909090906</v>
      </c>
      <c r="AH49" s="212">
        <f t="shared" si="15"/>
        <v>0.92307692307692313</v>
      </c>
      <c r="AI49" s="226" t="str">
        <f t="shared" si="16"/>
        <v>-</v>
      </c>
      <c r="AJ49" s="196" t="str">
        <f t="shared" si="17"/>
        <v>-</v>
      </c>
      <c r="AK49" s="196" t="str">
        <f t="shared" si="18"/>
        <v>-</v>
      </c>
      <c r="AL49" s="196" t="str">
        <f t="shared" si="19"/>
        <v>-</v>
      </c>
      <c r="AM49" s="604" t="str">
        <f t="shared" si="20"/>
        <v>-</v>
      </c>
      <c r="AN49" s="212" t="str">
        <f t="shared" si="20"/>
        <v>-</v>
      </c>
      <c r="AO49" s="204" t="s">
        <v>83</v>
      </c>
      <c r="AP49" s="600" t="s">
        <v>3151</v>
      </c>
      <c r="AQ49" s="600" t="s">
        <v>658</v>
      </c>
      <c r="AR49" s="600" t="s">
        <v>2507</v>
      </c>
      <c r="AS49" s="194" t="s">
        <v>58</v>
      </c>
      <c r="AT49" s="179" t="s">
        <v>56</v>
      </c>
      <c r="AU49" s="179" t="s">
        <v>54</v>
      </c>
      <c r="AV49" s="179" t="s">
        <v>11</v>
      </c>
      <c r="AW49" s="179" t="s">
        <v>11</v>
      </c>
      <c r="AX49" s="611" t="s">
        <v>3480</v>
      </c>
      <c r="AY49" s="214">
        <v>1</v>
      </c>
    </row>
    <row r="50" spans="1:51" ht="198" customHeight="1">
      <c r="A50" s="204" t="s">
        <v>1186</v>
      </c>
      <c r="B50" s="205">
        <v>202</v>
      </c>
      <c r="C50" s="600" t="s">
        <v>162</v>
      </c>
      <c r="D50" s="204">
        <v>2</v>
      </c>
      <c r="E50" s="600" t="s">
        <v>2897</v>
      </c>
      <c r="F50" s="204" t="s">
        <v>1144</v>
      </c>
      <c r="G50" s="603" t="s">
        <v>400</v>
      </c>
      <c r="H50" s="206" t="s">
        <v>764</v>
      </c>
      <c r="I50" s="195" t="s">
        <v>1811</v>
      </c>
      <c r="J50" s="600" t="s">
        <v>2898</v>
      </c>
      <c r="K50" s="600" t="s">
        <v>772</v>
      </c>
      <c r="L50" s="600" t="s">
        <v>2899</v>
      </c>
      <c r="M50" s="207" t="s">
        <v>392</v>
      </c>
      <c r="N50" s="603" t="s">
        <v>12</v>
      </c>
      <c r="O50" s="228" t="s">
        <v>12</v>
      </c>
      <c r="P50" s="228">
        <v>0.21</v>
      </c>
      <c r="Q50" s="181">
        <v>0.19</v>
      </c>
      <c r="R50" s="225">
        <v>0.37</v>
      </c>
      <c r="S50" s="620">
        <v>0.54</v>
      </c>
      <c r="T50" s="194" t="s">
        <v>83</v>
      </c>
      <c r="U50" s="209" t="s">
        <v>83</v>
      </c>
      <c r="V50" s="600" t="s">
        <v>3538</v>
      </c>
      <c r="W50" s="603" t="s">
        <v>12</v>
      </c>
      <c r="X50" s="228" t="s">
        <v>12</v>
      </c>
      <c r="Y50" s="228">
        <f>ROUND(1342/3589,2)</f>
        <v>0.37</v>
      </c>
      <c r="Z50" s="181">
        <v>0.63</v>
      </c>
      <c r="AA50" s="502">
        <f>ROUND(2002/3675,2)</f>
        <v>0.54</v>
      </c>
      <c r="AB50" s="228">
        <v>0.5</v>
      </c>
      <c r="AC50" s="226" t="str">
        <f t="shared" si="11"/>
        <v>-</v>
      </c>
      <c r="AD50" s="196" t="str">
        <f t="shared" si="12"/>
        <v>-</v>
      </c>
      <c r="AE50" s="196">
        <f t="shared" si="13"/>
        <v>1.7619047619047619</v>
      </c>
      <c r="AF50" s="196">
        <f t="shared" si="14"/>
        <v>3.3157894736842106</v>
      </c>
      <c r="AG50" s="604">
        <f t="shared" si="15"/>
        <v>1.4594594594594597</v>
      </c>
      <c r="AH50" s="212">
        <f t="shared" si="15"/>
        <v>0.92592592592592582</v>
      </c>
      <c r="AI50" s="226" t="str">
        <f t="shared" si="16"/>
        <v>-</v>
      </c>
      <c r="AJ50" s="196" t="str">
        <f t="shared" si="17"/>
        <v>-</v>
      </c>
      <c r="AK50" s="196" t="str">
        <f t="shared" si="18"/>
        <v>-</v>
      </c>
      <c r="AL50" s="196" t="str">
        <f t="shared" si="19"/>
        <v>-</v>
      </c>
      <c r="AM50" s="604" t="str">
        <f t="shared" si="20"/>
        <v>-</v>
      </c>
      <c r="AN50" s="212" t="str">
        <f t="shared" si="20"/>
        <v>-</v>
      </c>
      <c r="AO50" s="204" t="s">
        <v>83</v>
      </c>
      <c r="AP50" s="600"/>
      <c r="AQ50" s="600" t="s">
        <v>2890</v>
      </c>
      <c r="AR50" s="600" t="s">
        <v>2891</v>
      </c>
      <c r="AS50" s="194" t="s">
        <v>12</v>
      </c>
      <c r="AT50" s="179" t="s">
        <v>12</v>
      </c>
      <c r="AU50" s="179" t="s">
        <v>15</v>
      </c>
      <c r="AV50" s="179" t="s">
        <v>15</v>
      </c>
      <c r="AW50" s="179" t="s">
        <v>15</v>
      </c>
      <c r="AX50" s="640" t="s">
        <v>3481</v>
      </c>
      <c r="AY50" s="214">
        <v>1</v>
      </c>
    </row>
    <row r="51" spans="1:51" customFormat="1" ht="40.5" hidden="1">
      <c r="A51" s="95" t="str">
        <f t="shared" si="21"/>
        <v>202-3</v>
      </c>
      <c r="B51" s="160">
        <v>202</v>
      </c>
      <c r="C51" s="93" t="s">
        <v>162</v>
      </c>
      <c r="D51" s="95">
        <v>3</v>
      </c>
      <c r="E51" s="93" t="s">
        <v>83</v>
      </c>
      <c r="F51" s="95" t="s">
        <v>83</v>
      </c>
      <c r="G51" s="161" t="s">
        <v>83</v>
      </c>
      <c r="H51" s="99" t="s">
        <v>83</v>
      </c>
      <c r="I51" s="94" t="s">
        <v>83</v>
      </c>
      <c r="J51" s="93" t="s">
        <v>83</v>
      </c>
      <c r="K51" s="93" t="s">
        <v>83</v>
      </c>
      <c r="L51" s="93" t="s">
        <v>83</v>
      </c>
      <c r="M51" s="92" t="s">
        <v>83</v>
      </c>
      <c r="N51" s="161"/>
      <c r="O51" s="153"/>
      <c r="P51" s="153"/>
      <c r="Q51" s="153"/>
      <c r="R51" s="162"/>
      <c r="S51" s="450"/>
      <c r="T51" s="163" t="s">
        <v>83</v>
      </c>
      <c r="U51" s="162" t="s">
        <v>83</v>
      </c>
      <c r="V51" s="93" t="s">
        <v>83</v>
      </c>
      <c r="W51" s="161"/>
      <c r="X51" s="153" t="s">
        <v>83</v>
      </c>
      <c r="Y51" s="153" t="s">
        <v>83</v>
      </c>
      <c r="Z51" s="153" t="s">
        <v>83</v>
      </c>
      <c r="AA51" s="162" t="s">
        <v>83</v>
      </c>
      <c r="AB51" s="450"/>
      <c r="AC51" s="155" t="str">
        <f t="shared" si="11"/>
        <v>-</v>
      </c>
      <c r="AD51" s="156" t="str">
        <f t="shared" si="12"/>
        <v>-</v>
      </c>
      <c r="AE51" s="156" t="str">
        <f t="shared" si="13"/>
        <v>-</v>
      </c>
      <c r="AF51" s="156" t="str">
        <f t="shared" si="14"/>
        <v>-</v>
      </c>
      <c r="AG51" s="157" t="str">
        <f t="shared" si="15"/>
        <v>-</v>
      </c>
      <c r="AH51" s="454"/>
      <c r="AI51" s="155" t="str">
        <f t="shared" si="16"/>
        <v>-</v>
      </c>
      <c r="AJ51" s="156" t="str">
        <f t="shared" si="17"/>
        <v>-</v>
      </c>
      <c r="AK51" s="156" t="str">
        <f t="shared" si="18"/>
        <v>-</v>
      </c>
      <c r="AL51" s="156" t="str">
        <f t="shared" si="19"/>
        <v>-</v>
      </c>
      <c r="AM51" s="157" t="str">
        <f t="shared" si="20"/>
        <v>-</v>
      </c>
      <c r="AN51" s="457"/>
      <c r="AO51" s="95" t="s">
        <v>83</v>
      </c>
      <c r="AP51" s="93" t="s">
        <v>83</v>
      </c>
      <c r="AQ51" s="93" t="s">
        <v>83</v>
      </c>
      <c r="AR51" s="93" t="s">
        <v>83</v>
      </c>
      <c r="AS51" s="163" t="s">
        <v>83</v>
      </c>
      <c r="AT51" s="164" t="s">
        <v>83</v>
      </c>
      <c r="AU51" s="164" t="s">
        <v>83</v>
      </c>
      <c r="AV51" s="164" t="s">
        <v>83</v>
      </c>
      <c r="AW51" s="94" t="s">
        <v>83</v>
      </c>
      <c r="AX51" s="94" t="s">
        <v>3366</v>
      </c>
      <c r="AY51" s="165" t="s">
        <v>83</v>
      </c>
    </row>
    <row r="52" spans="1:51" customFormat="1" ht="40.5" hidden="1">
      <c r="A52" s="95" t="str">
        <f t="shared" si="21"/>
        <v>202-4</v>
      </c>
      <c r="B52" s="160">
        <v>202</v>
      </c>
      <c r="C52" s="93" t="s">
        <v>162</v>
      </c>
      <c r="D52" s="95">
        <v>4</v>
      </c>
      <c r="E52" s="93" t="s">
        <v>83</v>
      </c>
      <c r="F52" s="95" t="s">
        <v>83</v>
      </c>
      <c r="G52" s="161" t="s">
        <v>83</v>
      </c>
      <c r="H52" s="99" t="s">
        <v>83</v>
      </c>
      <c r="I52" s="94" t="s">
        <v>83</v>
      </c>
      <c r="J52" s="93" t="s">
        <v>83</v>
      </c>
      <c r="K52" s="93" t="s">
        <v>83</v>
      </c>
      <c r="L52" s="93" t="s">
        <v>83</v>
      </c>
      <c r="M52" s="92" t="s">
        <v>83</v>
      </c>
      <c r="N52" s="161"/>
      <c r="O52" s="153"/>
      <c r="P52" s="153"/>
      <c r="Q52" s="153"/>
      <c r="R52" s="162"/>
      <c r="S52" s="450"/>
      <c r="T52" s="163" t="s">
        <v>83</v>
      </c>
      <c r="U52" s="162" t="s">
        <v>83</v>
      </c>
      <c r="V52" s="93" t="s">
        <v>83</v>
      </c>
      <c r="W52" s="161"/>
      <c r="X52" s="153" t="s">
        <v>83</v>
      </c>
      <c r="Y52" s="153" t="s">
        <v>83</v>
      </c>
      <c r="Z52" s="153" t="s">
        <v>83</v>
      </c>
      <c r="AA52" s="162" t="s">
        <v>83</v>
      </c>
      <c r="AB52" s="450"/>
      <c r="AC52" s="155" t="str">
        <f t="shared" si="11"/>
        <v>-</v>
      </c>
      <c r="AD52" s="156" t="str">
        <f t="shared" si="12"/>
        <v>-</v>
      </c>
      <c r="AE52" s="156" t="str">
        <f t="shared" si="13"/>
        <v>-</v>
      </c>
      <c r="AF52" s="156" t="str">
        <f t="shared" si="14"/>
        <v>-</v>
      </c>
      <c r="AG52" s="157" t="str">
        <f t="shared" si="15"/>
        <v>-</v>
      </c>
      <c r="AH52" s="454"/>
      <c r="AI52" s="155" t="str">
        <f t="shared" si="16"/>
        <v>-</v>
      </c>
      <c r="AJ52" s="156" t="str">
        <f t="shared" si="17"/>
        <v>-</v>
      </c>
      <c r="AK52" s="156" t="str">
        <f t="shared" si="18"/>
        <v>-</v>
      </c>
      <c r="AL52" s="156" t="str">
        <f t="shared" si="19"/>
        <v>-</v>
      </c>
      <c r="AM52" s="157" t="str">
        <f t="shared" si="20"/>
        <v>-</v>
      </c>
      <c r="AN52" s="457"/>
      <c r="AO52" s="95" t="s">
        <v>83</v>
      </c>
      <c r="AP52" s="93" t="s">
        <v>83</v>
      </c>
      <c r="AQ52" s="93" t="s">
        <v>83</v>
      </c>
      <c r="AR52" s="93" t="s">
        <v>83</v>
      </c>
      <c r="AS52" s="163" t="s">
        <v>83</v>
      </c>
      <c r="AT52" s="164" t="s">
        <v>83</v>
      </c>
      <c r="AU52" s="164" t="s">
        <v>83</v>
      </c>
      <c r="AV52" s="164" t="s">
        <v>83</v>
      </c>
      <c r="AW52" s="94" t="s">
        <v>83</v>
      </c>
      <c r="AX52" s="94" t="s">
        <v>3366</v>
      </c>
      <c r="AY52" s="165" t="s">
        <v>83</v>
      </c>
    </row>
    <row r="53" spans="1:51" customFormat="1" ht="40.5" hidden="1">
      <c r="A53" s="95" t="str">
        <f t="shared" si="21"/>
        <v>202-5</v>
      </c>
      <c r="B53" s="160">
        <v>202</v>
      </c>
      <c r="C53" s="93" t="s">
        <v>162</v>
      </c>
      <c r="D53" s="95">
        <v>5</v>
      </c>
      <c r="E53" s="93" t="s">
        <v>83</v>
      </c>
      <c r="F53" s="95" t="s">
        <v>83</v>
      </c>
      <c r="G53" s="161" t="s">
        <v>83</v>
      </c>
      <c r="H53" s="99" t="s">
        <v>83</v>
      </c>
      <c r="I53" s="94" t="s">
        <v>83</v>
      </c>
      <c r="J53" s="93" t="s">
        <v>83</v>
      </c>
      <c r="K53" s="93" t="s">
        <v>83</v>
      </c>
      <c r="L53" s="93" t="s">
        <v>83</v>
      </c>
      <c r="M53" s="92" t="s">
        <v>83</v>
      </c>
      <c r="N53" s="161"/>
      <c r="O53" s="153"/>
      <c r="P53" s="153"/>
      <c r="Q53" s="153"/>
      <c r="R53" s="162"/>
      <c r="S53" s="450"/>
      <c r="T53" s="163" t="s">
        <v>83</v>
      </c>
      <c r="U53" s="162" t="s">
        <v>83</v>
      </c>
      <c r="V53" s="93" t="s">
        <v>83</v>
      </c>
      <c r="W53" s="161"/>
      <c r="X53" s="153" t="s">
        <v>83</v>
      </c>
      <c r="Y53" s="153" t="s">
        <v>83</v>
      </c>
      <c r="Z53" s="153" t="s">
        <v>83</v>
      </c>
      <c r="AA53" s="162" t="s">
        <v>83</v>
      </c>
      <c r="AB53" s="450"/>
      <c r="AC53" s="155" t="str">
        <f t="shared" si="11"/>
        <v>-</v>
      </c>
      <c r="AD53" s="156" t="str">
        <f t="shared" si="12"/>
        <v>-</v>
      </c>
      <c r="AE53" s="156" t="str">
        <f t="shared" si="13"/>
        <v>-</v>
      </c>
      <c r="AF53" s="156" t="str">
        <f t="shared" si="14"/>
        <v>-</v>
      </c>
      <c r="AG53" s="157" t="str">
        <f t="shared" si="15"/>
        <v>-</v>
      </c>
      <c r="AH53" s="454"/>
      <c r="AI53" s="155" t="str">
        <f t="shared" si="16"/>
        <v>-</v>
      </c>
      <c r="AJ53" s="156" t="str">
        <f t="shared" si="17"/>
        <v>-</v>
      </c>
      <c r="AK53" s="156" t="str">
        <f t="shared" si="18"/>
        <v>-</v>
      </c>
      <c r="AL53" s="156" t="str">
        <f t="shared" si="19"/>
        <v>-</v>
      </c>
      <c r="AM53" s="157" t="str">
        <f t="shared" si="20"/>
        <v>-</v>
      </c>
      <c r="AN53" s="457"/>
      <c r="AO53" s="95" t="s">
        <v>83</v>
      </c>
      <c r="AP53" s="93" t="s">
        <v>83</v>
      </c>
      <c r="AQ53" s="93" t="s">
        <v>83</v>
      </c>
      <c r="AR53" s="93" t="s">
        <v>83</v>
      </c>
      <c r="AS53" s="163" t="s">
        <v>83</v>
      </c>
      <c r="AT53" s="164" t="s">
        <v>83</v>
      </c>
      <c r="AU53" s="164" t="s">
        <v>83</v>
      </c>
      <c r="AV53" s="164" t="s">
        <v>83</v>
      </c>
      <c r="AW53" s="94" t="s">
        <v>83</v>
      </c>
      <c r="AX53" s="94" t="s">
        <v>3366</v>
      </c>
      <c r="AY53" s="165" t="s">
        <v>83</v>
      </c>
    </row>
    <row r="54" spans="1:51" customFormat="1" ht="40.5" hidden="1">
      <c r="A54" s="95" t="str">
        <f t="shared" si="21"/>
        <v>202-6</v>
      </c>
      <c r="B54" s="160">
        <v>202</v>
      </c>
      <c r="C54" s="93" t="s">
        <v>162</v>
      </c>
      <c r="D54" s="95">
        <v>6</v>
      </c>
      <c r="E54" s="93" t="s">
        <v>83</v>
      </c>
      <c r="F54" s="95" t="s">
        <v>83</v>
      </c>
      <c r="G54" s="161" t="s">
        <v>83</v>
      </c>
      <c r="H54" s="99" t="s">
        <v>83</v>
      </c>
      <c r="I54" s="94" t="s">
        <v>83</v>
      </c>
      <c r="J54" s="93" t="s">
        <v>83</v>
      </c>
      <c r="K54" s="93" t="s">
        <v>83</v>
      </c>
      <c r="L54" s="93" t="s">
        <v>83</v>
      </c>
      <c r="M54" s="92" t="s">
        <v>83</v>
      </c>
      <c r="N54" s="161"/>
      <c r="O54" s="153"/>
      <c r="P54" s="153"/>
      <c r="Q54" s="153"/>
      <c r="R54" s="162"/>
      <c r="S54" s="450"/>
      <c r="T54" s="163" t="s">
        <v>83</v>
      </c>
      <c r="U54" s="162" t="s">
        <v>83</v>
      </c>
      <c r="V54" s="93" t="s">
        <v>83</v>
      </c>
      <c r="W54" s="161"/>
      <c r="X54" s="153" t="s">
        <v>83</v>
      </c>
      <c r="Y54" s="153" t="s">
        <v>83</v>
      </c>
      <c r="Z54" s="153" t="s">
        <v>83</v>
      </c>
      <c r="AA54" s="162" t="s">
        <v>83</v>
      </c>
      <c r="AB54" s="450"/>
      <c r="AC54" s="155" t="str">
        <f t="shared" si="11"/>
        <v>-</v>
      </c>
      <c r="AD54" s="156" t="str">
        <f t="shared" si="12"/>
        <v>-</v>
      </c>
      <c r="AE54" s="156" t="str">
        <f t="shared" si="13"/>
        <v>-</v>
      </c>
      <c r="AF54" s="156" t="str">
        <f t="shared" si="14"/>
        <v>-</v>
      </c>
      <c r="AG54" s="157" t="str">
        <f t="shared" si="15"/>
        <v>-</v>
      </c>
      <c r="AH54" s="454"/>
      <c r="AI54" s="155" t="str">
        <f t="shared" si="16"/>
        <v>-</v>
      </c>
      <c r="AJ54" s="156" t="str">
        <f t="shared" si="17"/>
        <v>-</v>
      </c>
      <c r="AK54" s="156" t="str">
        <f t="shared" si="18"/>
        <v>-</v>
      </c>
      <c r="AL54" s="156" t="str">
        <f t="shared" si="19"/>
        <v>-</v>
      </c>
      <c r="AM54" s="157" t="str">
        <f t="shared" si="20"/>
        <v>-</v>
      </c>
      <c r="AN54" s="457"/>
      <c r="AO54" s="95" t="s">
        <v>83</v>
      </c>
      <c r="AP54" s="93" t="s">
        <v>83</v>
      </c>
      <c r="AQ54" s="93" t="s">
        <v>83</v>
      </c>
      <c r="AR54" s="93" t="s">
        <v>83</v>
      </c>
      <c r="AS54" s="163" t="s">
        <v>83</v>
      </c>
      <c r="AT54" s="164" t="s">
        <v>83</v>
      </c>
      <c r="AU54" s="164" t="s">
        <v>83</v>
      </c>
      <c r="AV54" s="164" t="s">
        <v>83</v>
      </c>
      <c r="AW54" s="94" t="s">
        <v>83</v>
      </c>
      <c r="AX54" s="94" t="s">
        <v>3366</v>
      </c>
      <c r="AY54" s="165" t="s">
        <v>83</v>
      </c>
    </row>
    <row r="55" spans="1:51" customFormat="1" ht="40.5" hidden="1">
      <c r="A55" s="95" t="str">
        <f t="shared" si="21"/>
        <v>202-7</v>
      </c>
      <c r="B55" s="160">
        <v>202</v>
      </c>
      <c r="C55" s="93" t="s">
        <v>162</v>
      </c>
      <c r="D55" s="95">
        <v>7</v>
      </c>
      <c r="E55" s="93" t="s">
        <v>83</v>
      </c>
      <c r="F55" s="95" t="s">
        <v>83</v>
      </c>
      <c r="G55" s="161" t="s">
        <v>83</v>
      </c>
      <c r="H55" s="99" t="s">
        <v>83</v>
      </c>
      <c r="I55" s="94" t="s">
        <v>83</v>
      </c>
      <c r="J55" s="93" t="s">
        <v>83</v>
      </c>
      <c r="K55" s="93" t="s">
        <v>83</v>
      </c>
      <c r="L55" s="93" t="s">
        <v>83</v>
      </c>
      <c r="M55" s="92" t="s">
        <v>83</v>
      </c>
      <c r="N55" s="161"/>
      <c r="O55" s="153"/>
      <c r="P55" s="153"/>
      <c r="Q55" s="153"/>
      <c r="R55" s="162"/>
      <c r="S55" s="450"/>
      <c r="T55" s="163" t="s">
        <v>83</v>
      </c>
      <c r="U55" s="162" t="s">
        <v>83</v>
      </c>
      <c r="V55" s="93" t="s">
        <v>83</v>
      </c>
      <c r="W55" s="161"/>
      <c r="X55" s="153" t="s">
        <v>83</v>
      </c>
      <c r="Y55" s="153" t="s">
        <v>83</v>
      </c>
      <c r="Z55" s="153" t="s">
        <v>83</v>
      </c>
      <c r="AA55" s="162" t="s">
        <v>83</v>
      </c>
      <c r="AB55" s="450"/>
      <c r="AC55" s="155" t="str">
        <f t="shared" si="11"/>
        <v>-</v>
      </c>
      <c r="AD55" s="156" t="str">
        <f t="shared" si="12"/>
        <v>-</v>
      </c>
      <c r="AE55" s="156" t="str">
        <f t="shared" si="13"/>
        <v>-</v>
      </c>
      <c r="AF55" s="156" t="str">
        <f t="shared" si="14"/>
        <v>-</v>
      </c>
      <c r="AG55" s="157" t="str">
        <f t="shared" si="15"/>
        <v>-</v>
      </c>
      <c r="AH55" s="454"/>
      <c r="AI55" s="155" t="str">
        <f t="shared" si="16"/>
        <v>-</v>
      </c>
      <c r="AJ55" s="156" t="str">
        <f t="shared" si="17"/>
        <v>-</v>
      </c>
      <c r="AK55" s="156" t="str">
        <f t="shared" si="18"/>
        <v>-</v>
      </c>
      <c r="AL55" s="156" t="str">
        <f t="shared" si="19"/>
        <v>-</v>
      </c>
      <c r="AM55" s="157" t="str">
        <f t="shared" si="20"/>
        <v>-</v>
      </c>
      <c r="AN55" s="457"/>
      <c r="AO55" s="95" t="s">
        <v>83</v>
      </c>
      <c r="AP55" s="93" t="s">
        <v>83</v>
      </c>
      <c r="AQ55" s="93" t="s">
        <v>83</v>
      </c>
      <c r="AR55" s="93" t="s">
        <v>83</v>
      </c>
      <c r="AS55" s="163" t="s">
        <v>83</v>
      </c>
      <c r="AT55" s="164" t="s">
        <v>83</v>
      </c>
      <c r="AU55" s="164" t="s">
        <v>83</v>
      </c>
      <c r="AV55" s="164" t="s">
        <v>83</v>
      </c>
      <c r="AW55" s="94" t="s">
        <v>83</v>
      </c>
      <c r="AX55" s="94" t="s">
        <v>3366</v>
      </c>
      <c r="AY55" s="165" t="s">
        <v>83</v>
      </c>
    </row>
    <row r="56" spans="1:51" customFormat="1" ht="40.5" hidden="1">
      <c r="A56" s="95" t="str">
        <f t="shared" si="21"/>
        <v>202-8</v>
      </c>
      <c r="B56" s="160">
        <v>202</v>
      </c>
      <c r="C56" s="93" t="s">
        <v>162</v>
      </c>
      <c r="D56" s="95">
        <v>8</v>
      </c>
      <c r="E56" s="93" t="s">
        <v>83</v>
      </c>
      <c r="F56" s="95" t="s">
        <v>83</v>
      </c>
      <c r="G56" s="161" t="s">
        <v>83</v>
      </c>
      <c r="H56" s="99" t="s">
        <v>83</v>
      </c>
      <c r="I56" s="94" t="s">
        <v>83</v>
      </c>
      <c r="J56" s="93" t="s">
        <v>83</v>
      </c>
      <c r="K56" s="93" t="s">
        <v>83</v>
      </c>
      <c r="L56" s="93" t="s">
        <v>83</v>
      </c>
      <c r="M56" s="92" t="s">
        <v>83</v>
      </c>
      <c r="N56" s="161"/>
      <c r="O56" s="153"/>
      <c r="P56" s="153"/>
      <c r="Q56" s="153"/>
      <c r="R56" s="162"/>
      <c r="S56" s="450"/>
      <c r="T56" s="163" t="s">
        <v>83</v>
      </c>
      <c r="U56" s="162" t="s">
        <v>83</v>
      </c>
      <c r="V56" s="93" t="s">
        <v>83</v>
      </c>
      <c r="W56" s="161"/>
      <c r="X56" s="153" t="s">
        <v>83</v>
      </c>
      <c r="Y56" s="153" t="s">
        <v>83</v>
      </c>
      <c r="Z56" s="153" t="s">
        <v>83</v>
      </c>
      <c r="AA56" s="162" t="s">
        <v>83</v>
      </c>
      <c r="AB56" s="450"/>
      <c r="AC56" s="155" t="str">
        <f t="shared" si="11"/>
        <v>-</v>
      </c>
      <c r="AD56" s="156" t="str">
        <f t="shared" si="12"/>
        <v>-</v>
      </c>
      <c r="AE56" s="156" t="str">
        <f t="shared" si="13"/>
        <v>-</v>
      </c>
      <c r="AF56" s="156" t="str">
        <f t="shared" si="14"/>
        <v>-</v>
      </c>
      <c r="AG56" s="157" t="str">
        <f t="shared" si="15"/>
        <v>-</v>
      </c>
      <c r="AH56" s="454"/>
      <c r="AI56" s="155" t="str">
        <f t="shared" si="16"/>
        <v>-</v>
      </c>
      <c r="AJ56" s="156" t="str">
        <f t="shared" si="17"/>
        <v>-</v>
      </c>
      <c r="AK56" s="156" t="str">
        <f t="shared" si="18"/>
        <v>-</v>
      </c>
      <c r="AL56" s="156" t="str">
        <f t="shared" si="19"/>
        <v>-</v>
      </c>
      <c r="AM56" s="157" t="str">
        <f t="shared" si="20"/>
        <v>-</v>
      </c>
      <c r="AN56" s="457"/>
      <c r="AO56" s="95" t="s">
        <v>83</v>
      </c>
      <c r="AP56" s="93" t="s">
        <v>83</v>
      </c>
      <c r="AQ56" s="93" t="s">
        <v>83</v>
      </c>
      <c r="AR56" s="93" t="s">
        <v>83</v>
      </c>
      <c r="AS56" s="163" t="s">
        <v>83</v>
      </c>
      <c r="AT56" s="164" t="s">
        <v>83</v>
      </c>
      <c r="AU56" s="164" t="s">
        <v>83</v>
      </c>
      <c r="AV56" s="164" t="s">
        <v>83</v>
      </c>
      <c r="AW56" s="94" t="s">
        <v>83</v>
      </c>
      <c r="AX56" s="94" t="s">
        <v>3366</v>
      </c>
      <c r="AY56" s="165" t="s">
        <v>83</v>
      </c>
    </row>
    <row r="57" spans="1:51" customFormat="1" ht="40.5" hidden="1">
      <c r="A57" s="95" t="str">
        <f t="shared" si="21"/>
        <v>202-9</v>
      </c>
      <c r="B57" s="160">
        <v>202</v>
      </c>
      <c r="C57" s="93" t="s">
        <v>162</v>
      </c>
      <c r="D57" s="95">
        <v>9</v>
      </c>
      <c r="E57" s="93" t="s">
        <v>83</v>
      </c>
      <c r="F57" s="95" t="s">
        <v>83</v>
      </c>
      <c r="G57" s="161" t="s">
        <v>83</v>
      </c>
      <c r="H57" s="99" t="s">
        <v>83</v>
      </c>
      <c r="I57" s="94" t="s">
        <v>83</v>
      </c>
      <c r="J57" s="93" t="s">
        <v>83</v>
      </c>
      <c r="K57" s="93" t="s">
        <v>83</v>
      </c>
      <c r="L57" s="93" t="s">
        <v>83</v>
      </c>
      <c r="M57" s="92" t="s">
        <v>83</v>
      </c>
      <c r="N57" s="161"/>
      <c r="O57" s="153"/>
      <c r="P57" s="153"/>
      <c r="Q57" s="153"/>
      <c r="R57" s="162"/>
      <c r="S57" s="450"/>
      <c r="T57" s="163" t="s">
        <v>83</v>
      </c>
      <c r="U57" s="162" t="s">
        <v>83</v>
      </c>
      <c r="V57" s="93" t="s">
        <v>83</v>
      </c>
      <c r="W57" s="161"/>
      <c r="X57" s="153" t="s">
        <v>83</v>
      </c>
      <c r="Y57" s="153" t="s">
        <v>83</v>
      </c>
      <c r="Z57" s="153" t="s">
        <v>83</v>
      </c>
      <c r="AA57" s="162" t="s">
        <v>83</v>
      </c>
      <c r="AB57" s="450"/>
      <c r="AC57" s="155" t="str">
        <f t="shared" si="11"/>
        <v>-</v>
      </c>
      <c r="AD57" s="156" t="str">
        <f t="shared" si="12"/>
        <v>-</v>
      </c>
      <c r="AE57" s="156" t="str">
        <f t="shared" si="13"/>
        <v>-</v>
      </c>
      <c r="AF57" s="156" t="str">
        <f t="shared" si="14"/>
        <v>-</v>
      </c>
      <c r="AG57" s="157" t="str">
        <f t="shared" si="15"/>
        <v>-</v>
      </c>
      <c r="AH57" s="454"/>
      <c r="AI57" s="155" t="str">
        <f t="shared" si="16"/>
        <v>-</v>
      </c>
      <c r="AJ57" s="156" t="str">
        <f t="shared" si="17"/>
        <v>-</v>
      </c>
      <c r="AK57" s="156" t="str">
        <f t="shared" si="18"/>
        <v>-</v>
      </c>
      <c r="AL57" s="156" t="str">
        <f t="shared" si="19"/>
        <v>-</v>
      </c>
      <c r="AM57" s="157" t="str">
        <f t="shared" si="20"/>
        <v>-</v>
      </c>
      <c r="AN57" s="457"/>
      <c r="AO57" s="95" t="s">
        <v>83</v>
      </c>
      <c r="AP57" s="93" t="s">
        <v>83</v>
      </c>
      <c r="AQ57" s="93" t="s">
        <v>83</v>
      </c>
      <c r="AR57" s="93" t="s">
        <v>83</v>
      </c>
      <c r="AS57" s="163" t="s">
        <v>83</v>
      </c>
      <c r="AT57" s="164" t="s">
        <v>83</v>
      </c>
      <c r="AU57" s="164" t="s">
        <v>83</v>
      </c>
      <c r="AV57" s="164" t="s">
        <v>83</v>
      </c>
      <c r="AW57" s="94" t="s">
        <v>83</v>
      </c>
      <c r="AX57" s="94" t="s">
        <v>3366</v>
      </c>
      <c r="AY57" s="165" t="s">
        <v>83</v>
      </c>
    </row>
    <row r="58" spans="1:51" ht="130.5" customHeight="1">
      <c r="A58" s="204" t="str">
        <f t="shared" si="21"/>
        <v>203-1</v>
      </c>
      <c r="B58" s="205">
        <v>203</v>
      </c>
      <c r="C58" s="600" t="s">
        <v>163</v>
      </c>
      <c r="D58" s="204">
        <v>1</v>
      </c>
      <c r="E58" s="600" t="s">
        <v>773</v>
      </c>
      <c r="F58" s="204" t="s">
        <v>774</v>
      </c>
      <c r="G58" s="603" t="s">
        <v>400</v>
      </c>
      <c r="H58" s="206" t="s">
        <v>775</v>
      </c>
      <c r="I58" s="195" t="s">
        <v>408</v>
      </c>
      <c r="J58" s="600" t="s">
        <v>776</v>
      </c>
      <c r="K58" s="600" t="s">
        <v>777</v>
      </c>
      <c r="L58" s="600" t="s">
        <v>778</v>
      </c>
      <c r="M58" s="207" t="s">
        <v>392</v>
      </c>
      <c r="N58" s="603">
        <v>5</v>
      </c>
      <c r="O58" s="181">
        <v>5</v>
      </c>
      <c r="P58" s="181">
        <v>5</v>
      </c>
      <c r="Q58" s="181">
        <v>5</v>
      </c>
      <c r="R58" s="225">
        <v>5</v>
      </c>
      <c r="S58" s="620">
        <v>5</v>
      </c>
      <c r="T58" s="194" t="s">
        <v>416</v>
      </c>
      <c r="U58" s="209">
        <v>5</v>
      </c>
      <c r="V58" s="600" t="s">
        <v>708</v>
      </c>
      <c r="W58" s="603">
        <v>4</v>
      </c>
      <c r="X58" s="181">
        <v>4</v>
      </c>
      <c r="Y58" s="181">
        <v>4</v>
      </c>
      <c r="Z58" s="181">
        <v>5</v>
      </c>
      <c r="AA58" s="264">
        <v>5</v>
      </c>
      <c r="AB58" s="264">
        <v>4</v>
      </c>
      <c r="AC58" s="226">
        <f t="shared" si="11"/>
        <v>0.8</v>
      </c>
      <c r="AD58" s="196">
        <f t="shared" si="12"/>
        <v>0.8</v>
      </c>
      <c r="AE58" s="196">
        <f t="shared" si="13"/>
        <v>0.8</v>
      </c>
      <c r="AF58" s="196">
        <f t="shared" si="14"/>
        <v>1</v>
      </c>
      <c r="AG58" s="604">
        <f t="shared" si="15"/>
        <v>1</v>
      </c>
      <c r="AH58" s="212">
        <f t="shared" si="15"/>
        <v>0.8</v>
      </c>
      <c r="AI58" s="226">
        <f t="shared" si="16"/>
        <v>0.8</v>
      </c>
      <c r="AJ58" s="196">
        <f t="shared" si="17"/>
        <v>0.8</v>
      </c>
      <c r="AK58" s="196">
        <f t="shared" si="18"/>
        <v>0.8</v>
      </c>
      <c r="AL58" s="196">
        <f t="shared" si="19"/>
        <v>1</v>
      </c>
      <c r="AM58" s="604">
        <f t="shared" si="20"/>
        <v>1</v>
      </c>
      <c r="AN58" s="212">
        <f t="shared" si="20"/>
        <v>0.8</v>
      </c>
      <c r="AO58" s="204" t="s">
        <v>83</v>
      </c>
      <c r="AP58" s="600" t="s">
        <v>12</v>
      </c>
      <c r="AQ58" s="600" t="s">
        <v>659</v>
      </c>
      <c r="AR58" s="600" t="s">
        <v>2508</v>
      </c>
      <c r="AS58" s="194" t="s">
        <v>55</v>
      </c>
      <c r="AT58" s="179" t="s">
        <v>55</v>
      </c>
      <c r="AU58" s="179" t="s">
        <v>55</v>
      </c>
      <c r="AV58" s="179" t="s">
        <v>15</v>
      </c>
      <c r="AW58" s="179" t="s">
        <v>15</v>
      </c>
      <c r="AX58" s="611" t="s">
        <v>3480</v>
      </c>
      <c r="AY58" s="214">
        <v>1</v>
      </c>
    </row>
    <row r="59" spans="1:51" customFormat="1" ht="40.5" hidden="1">
      <c r="A59" s="95" t="str">
        <f t="shared" si="21"/>
        <v>203-2</v>
      </c>
      <c r="B59" s="160">
        <v>203</v>
      </c>
      <c r="C59" s="93" t="s">
        <v>163</v>
      </c>
      <c r="D59" s="95">
        <v>2</v>
      </c>
      <c r="E59" s="93" t="s">
        <v>83</v>
      </c>
      <c r="F59" s="95" t="s">
        <v>83</v>
      </c>
      <c r="G59" s="161" t="s">
        <v>83</v>
      </c>
      <c r="H59" s="99" t="s">
        <v>83</v>
      </c>
      <c r="I59" s="94" t="s">
        <v>83</v>
      </c>
      <c r="J59" s="93" t="s">
        <v>83</v>
      </c>
      <c r="K59" s="93" t="s">
        <v>83</v>
      </c>
      <c r="L59" s="93" t="s">
        <v>83</v>
      </c>
      <c r="M59" s="92" t="s">
        <v>83</v>
      </c>
      <c r="N59" s="161"/>
      <c r="O59" s="153"/>
      <c r="P59" s="153"/>
      <c r="Q59" s="153"/>
      <c r="R59" s="162"/>
      <c r="S59" s="450"/>
      <c r="T59" s="163" t="s">
        <v>83</v>
      </c>
      <c r="U59" s="162" t="s">
        <v>83</v>
      </c>
      <c r="V59" s="93" t="s">
        <v>83</v>
      </c>
      <c r="W59" s="161"/>
      <c r="X59" s="153" t="s">
        <v>83</v>
      </c>
      <c r="Y59" s="153" t="s">
        <v>83</v>
      </c>
      <c r="Z59" s="153" t="s">
        <v>83</v>
      </c>
      <c r="AA59" s="162" t="s">
        <v>83</v>
      </c>
      <c r="AB59" s="450"/>
      <c r="AC59" s="155" t="str">
        <f t="shared" si="11"/>
        <v>-</v>
      </c>
      <c r="AD59" s="156" t="str">
        <f t="shared" si="12"/>
        <v>-</v>
      </c>
      <c r="AE59" s="156" t="str">
        <f t="shared" si="13"/>
        <v>-</v>
      </c>
      <c r="AF59" s="156" t="str">
        <f t="shared" si="14"/>
        <v>-</v>
      </c>
      <c r="AG59" s="157" t="str">
        <f t="shared" si="15"/>
        <v>-</v>
      </c>
      <c r="AH59" s="454"/>
      <c r="AI59" s="155" t="str">
        <f t="shared" si="16"/>
        <v>-</v>
      </c>
      <c r="AJ59" s="156" t="str">
        <f t="shared" si="17"/>
        <v>-</v>
      </c>
      <c r="AK59" s="156" t="str">
        <f t="shared" si="18"/>
        <v>-</v>
      </c>
      <c r="AL59" s="156" t="str">
        <f t="shared" si="19"/>
        <v>-</v>
      </c>
      <c r="AM59" s="157" t="str">
        <f t="shared" si="20"/>
        <v>-</v>
      </c>
      <c r="AN59" s="457"/>
      <c r="AO59" s="95" t="s">
        <v>83</v>
      </c>
      <c r="AP59" s="93" t="s">
        <v>83</v>
      </c>
      <c r="AQ59" s="93" t="s">
        <v>83</v>
      </c>
      <c r="AR59" s="93" t="s">
        <v>83</v>
      </c>
      <c r="AS59" s="163" t="s">
        <v>83</v>
      </c>
      <c r="AT59" s="164" t="s">
        <v>83</v>
      </c>
      <c r="AU59" s="164" t="s">
        <v>83</v>
      </c>
      <c r="AV59" s="164" t="s">
        <v>83</v>
      </c>
      <c r="AW59" s="94" t="s">
        <v>83</v>
      </c>
      <c r="AX59" s="94" t="s">
        <v>3366</v>
      </c>
      <c r="AY59" s="165" t="s">
        <v>83</v>
      </c>
    </row>
    <row r="60" spans="1:51" customFormat="1" ht="40.5" hidden="1">
      <c r="A60" s="95" t="str">
        <f t="shared" si="21"/>
        <v>203-3</v>
      </c>
      <c r="B60" s="160">
        <v>203</v>
      </c>
      <c r="C60" s="93" t="s">
        <v>163</v>
      </c>
      <c r="D60" s="95">
        <v>3</v>
      </c>
      <c r="E60" s="93" t="s">
        <v>83</v>
      </c>
      <c r="F60" s="95" t="s">
        <v>83</v>
      </c>
      <c r="G60" s="161" t="s">
        <v>83</v>
      </c>
      <c r="H60" s="99" t="s">
        <v>83</v>
      </c>
      <c r="I60" s="94" t="s">
        <v>83</v>
      </c>
      <c r="J60" s="93" t="s">
        <v>83</v>
      </c>
      <c r="K60" s="93" t="s">
        <v>83</v>
      </c>
      <c r="L60" s="93" t="s">
        <v>83</v>
      </c>
      <c r="M60" s="92" t="s">
        <v>83</v>
      </c>
      <c r="N60" s="161"/>
      <c r="O60" s="153"/>
      <c r="P60" s="153"/>
      <c r="Q60" s="153"/>
      <c r="R60" s="162"/>
      <c r="S60" s="450"/>
      <c r="T60" s="163" t="s">
        <v>83</v>
      </c>
      <c r="U60" s="162" t="s">
        <v>83</v>
      </c>
      <c r="V60" s="93" t="s">
        <v>83</v>
      </c>
      <c r="W60" s="161"/>
      <c r="X60" s="153" t="s">
        <v>83</v>
      </c>
      <c r="Y60" s="153" t="s">
        <v>83</v>
      </c>
      <c r="Z60" s="153" t="s">
        <v>83</v>
      </c>
      <c r="AA60" s="162" t="s">
        <v>83</v>
      </c>
      <c r="AB60" s="450"/>
      <c r="AC60" s="155" t="str">
        <f t="shared" si="11"/>
        <v>-</v>
      </c>
      <c r="AD60" s="156" t="str">
        <f t="shared" si="12"/>
        <v>-</v>
      </c>
      <c r="AE60" s="156" t="str">
        <f t="shared" si="13"/>
        <v>-</v>
      </c>
      <c r="AF60" s="156" t="str">
        <f t="shared" si="14"/>
        <v>-</v>
      </c>
      <c r="AG60" s="157" t="str">
        <f t="shared" si="15"/>
        <v>-</v>
      </c>
      <c r="AH60" s="454"/>
      <c r="AI60" s="155" t="str">
        <f t="shared" si="16"/>
        <v>-</v>
      </c>
      <c r="AJ60" s="156" t="str">
        <f t="shared" si="17"/>
        <v>-</v>
      </c>
      <c r="AK60" s="156" t="str">
        <f t="shared" si="18"/>
        <v>-</v>
      </c>
      <c r="AL60" s="156" t="str">
        <f t="shared" si="19"/>
        <v>-</v>
      </c>
      <c r="AM60" s="157" t="str">
        <f t="shared" si="20"/>
        <v>-</v>
      </c>
      <c r="AN60" s="457"/>
      <c r="AO60" s="95" t="s">
        <v>83</v>
      </c>
      <c r="AP60" s="93" t="s">
        <v>83</v>
      </c>
      <c r="AQ60" s="93" t="s">
        <v>83</v>
      </c>
      <c r="AR60" s="93" t="s">
        <v>83</v>
      </c>
      <c r="AS60" s="163" t="s">
        <v>83</v>
      </c>
      <c r="AT60" s="164" t="s">
        <v>83</v>
      </c>
      <c r="AU60" s="164" t="s">
        <v>83</v>
      </c>
      <c r="AV60" s="164" t="s">
        <v>83</v>
      </c>
      <c r="AW60" s="94" t="s">
        <v>83</v>
      </c>
      <c r="AX60" s="94" t="s">
        <v>3366</v>
      </c>
      <c r="AY60" s="165" t="s">
        <v>83</v>
      </c>
    </row>
    <row r="61" spans="1:51" customFormat="1" ht="40.5" hidden="1">
      <c r="A61" s="95" t="str">
        <f t="shared" si="21"/>
        <v>203-4</v>
      </c>
      <c r="B61" s="160">
        <v>203</v>
      </c>
      <c r="C61" s="93" t="s">
        <v>163</v>
      </c>
      <c r="D61" s="95">
        <v>4</v>
      </c>
      <c r="E61" s="93" t="s">
        <v>83</v>
      </c>
      <c r="F61" s="95" t="s">
        <v>83</v>
      </c>
      <c r="G61" s="161" t="s">
        <v>83</v>
      </c>
      <c r="H61" s="99" t="s">
        <v>83</v>
      </c>
      <c r="I61" s="94" t="s">
        <v>83</v>
      </c>
      <c r="J61" s="93" t="s">
        <v>83</v>
      </c>
      <c r="K61" s="93" t="s">
        <v>83</v>
      </c>
      <c r="L61" s="93" t="s">
        <v>83</v>
      </c>
      <c r="M61" s="92" t="s">
        <v>83</v>
      </c>
      <c r="N61" s="161"/>
      <c r="O61" s="153"/>
      <c r="P61" s="153"/>
      <c r="Q61" s="153"/>
      <c r="R61" s="162"/>
      <c r="S61" s="450"/>
      <c r="T61" s="163" t="s">
        <v>83</v>
      </c>
      <c r="U61" s="162" t="s">
        <v>83</v>
      </c>
      <c r="V61" s="93" t="s">
        <v>83</v>
      </c>
      <c r="W61" s="161"/>
      <c r="X61" s="153" t="s">
        <v>83</v>
      </c>
      <c r="Y61" s="153" t="s">
        <v>83</v>
      </c>
      <c r="Z61" s="153" t="s">
        <v>83</v>
      </c>
      <c r="AA61" s="162" t="s">
        <v>83</v>
      </c>
      <c r="AB61" s="450"/>
      <c r="AC61" s="155" t="str">
        <f t="shared" si="11"/>
        <v>-</v>
      </c>
      <c r="AD61" s="156" t="str">
        <f t="shared" si="12"/>
        <v>-</v>
      </c>
      <c r="AE61" s="156" t="str">
        <f t="shared" si="13"/>
        <v>-</v>
      </c>
      <c r="AF61" s="156" t="str">
        <f t="shared" si="14"/>
        <v>-</v>
      </c>
      <c r="AG61" s="157" t="str">
        <f t="shared" si="15"/>
        <v>-</v>
      </c>
      <c r="AH61" s="454"/>
      <c r="AI61" s="155" t="str">
        <f t="shared" si="16"/>
        <v>-</v>
      </c>
      <c r="AJ61" s="156" t="str">
        <f t="shared" si="17"/>
        <v>-</v>
      </c>
      <c r="AK61" s="156" t="str">
        <f t="shared" si="18"/>
        <v>-</v>
      </c>
      <c r="AL61" s="156" t="str">
        <f t="shared" si="19"/>
        <v>-</v>
      </c>
      <c r="AM61" s="157" t="str">
        <f t="shared" si="20"/>
        <v>-</v>
      </c>
      <c r="AN61" s="457"/>
      <c r="AO61" s="95" t="s">
        <v>83</v>
      </c>
      <c r="AP61" s="93" t="s">
        <v>83</v>
      </c>
      <c r="AQ61" s="93" t="s">
        <v>83</v>
      </c>
      <c r="AR61" s="93" t="s">
        <v>83</v>
      </c>
      <c r="AS61" s="163" t="s">
        <v>83</v>
      </c>
      <c r="AT61" s="164" t="s">
        <v>83</v>
      </c>
      <c r="AU61" s="164" t="s">
        <v>83</v>
      </c>
      <c r="AV61" s="164" t="s">
        <v>83</v>
      </c>
      <c r="AW61" s="94" t="s">
        <v>83</v>
      </c>
      <c r="AX61" s="94" t="s">
        <v>3366</v>
      </c>
      <c r="AY61" s="165" t="s">
        <v>83</v>
      </c>
    </row>
    <row r="62" spans="1:51" customFormat="1" ht="40.5" hidden="1">
      <c r="A62" s="95" t="str">
        <f t="shared" si="21"/>
        <v>203-5</v>
      </c>
      <c r="B62" s="160">
        <v>203</v>
      </c>
      <c r="C62" s="93" t="s">
        <v>163</v>
      </c>
      <c r="D62" s="95">
        <v>5</v>
      </c>
      <c r="E62" s="93" t="s">
        <v>83</v>
      </c>
      <c r="F62" s="95" t="s">
        <v>83</v>
      </c>
      <c r="G62" s="161" t="s">
        <v>83</v>
      </c>
      <c r="H62" s="99" t="s">
        <v>83</v>
      </c>
      <c r="I62" s="94" t="s">
        <v>83</v>
      </c>
      <c r="J62" s="93" t="s">
        <v>83</v>
      </c>
      <c r="K62" s="93" t="s">
        <v>83</v>
      </c>
      <c r="L62" s="93" t="s">
        <v>83</v>
      </c>
      <c r="M62" s="92" t="s">
        <v>83</v>
      </c>
      <c r="N62" s="161"/>
      <c r="O62" s="153"/>
      <c r="P62" s="153"/>
      <c r="Q62" s="153"/>
      <c r="R62" s="162"/>
      <c r="S62" s="450"/>
      <c r="T62" s="163" t="s">
        <v>83</v>
      </c>
      <c r="U62" s="162" t="s">
        <v>83</v>
      </c>
      <c r="V62" s="93" t="s">
        <v>83</v>
      </c>
      <c r="W62" s="161"/>
      <c r="X62" s="153" t="s">
        <v>83</v>
      </c>
      <c r="Y62" s="153" t="s">
        <v>83</v>
      </c>
      <c r="Z62" s="153" t="s">
        <v>83</v>
      </c>
      <c r="AA62" s="162" t="s">
        <v>83</v>
      </c>
      <c r="AB62" s="450"/>
      <c r="AC62" s="155" t="str">
        <f t="shared" si="11"/>
        <v>-</v>
      </c>
      <c r="AD62" s="156" t="str">
        <f t="shared" si="12"/>
        <v>-</v>
      </c>
      <c r="AE62" s="156" t="str">
        <f t="shared" si="13"/>
        <v>-</v>
      </c>
      <c r="AF62" s="156" t="str">
        <f t="shared" si="14"/>
        <v>-</v>
      </c>
      <c r="AG62" s="157" t="str">
        <f t="shared" si="15"/>
        <v>-</v>
      </c>
      <c r="AH62" s="454"/>
      <c r="AI62" s="155" t="str">
        <f t="shared" si="16"/>
        <v>-</v>
      </c>
      <c r="AJ62" s="156" t="str">
        <f t="shared" si="17"/>
        <v>-</v>
      </c>
      <c r="AK62" s="156" t="str">
        <f t="shared" si="18"/>
        <v>-</v>
      </c>
      <c r="AL62" s="156" t="str">
        <f t="shared" si="19"/>
        <v>-</v>
      </c>
      <c r="AM62" s="157" t="str">
        <f t="shared" si="20"/>
        <v>-</v>
      </c>
      <c r="AN62" s="457"/>
      <c r="AO62" s="95" t="s">
        <v>83</v>
      </c>
      <c r="AP62" s="93" t="s">
        <v>83</v>
      </c>
      <c r="AQ62" s="93" t="s">
        <v>83</v>
      </c>
      <c r="AR62" s="93" t="s">
        <v>83</v>
      </c>
      <c r="AS62" s="163" t="s">
        <v>83</v>
      </c>
      <c r="AT62" s="164" t="s">
        <v>83</v>
      </c>
      <c r="AU62" s="164" t="s">
        <v>83</v>
      </c>
      <c r="AV62" s="164" t="s">
        <v>83</v>
      </c>
      <c r="AW62" s="94" t="s">
        <v>83</v>
      </c>
      <c r="AX62" s="94" t="s">
        <v>3366</v>
      </c>
      <c r="AY62" s="165" t="s">
        <v>83</v>
      </c>
    </row>
    <row r="63" spans="1:51" customFormat="1" ht="40.5" hidden="1">
      <c r="A63" s="95" t="str">
        <f t="shared" si="21"/>
        <v>203-6</v>
      </c>
      <c r="B63" s="160">
        <v>203</v>
      </c>
      <c r="C63" s="93" t="s">
        <v>163</v>
      </c>
      <c r="D63" s="95">
        <v>6</v>
      </c>
      <c r="E63" s="93" t="s">
        <v>83</v>
      </c>
      <c r="F63" s="95" t="s">
        <v>83</v>
      </c>
      <c r="G63" s="161" t="s">
        <v>83</v>
      </c>
      <c r="H63" s="99" t="s">
        <v>83</v>
      </c>
      <c r="I63" s="94" t="s">
        <v>83</v>
      </c>
      <c r="J63" s="93" t="s">
        <v>83</v>
      </c>
      <c r="K63" s="93" t="s">
        <v>83</v>
      </c>
      <c r="L63" s="93" t="s">
        <v>83</v>
      </c>
      <c r="M63" s="92" t="s">
        <v>83</v>
      </c>
      <c r="N63" s="161"/>
      <c r="O63" s="153"/>
      <c r="P63" s="153"/>
      <c r="Q63" s="153"/>
      <c r="R63" s="162"/>
      <c r="S63" s="450"/>
      <c r="T63" s="163" t="s">
        <v>83</v>
      </c>
      <c r="U63" s="162" t="s">
        <v>83</v>
      </c>
      <c r="V63" s="93" t="s">
        <v>83</v>
      </c>
      <c r="W63" s="161"/>
      <c r="X63" s="153" t="s">
        <v>83</v>
      </c>
      <c r="Y63" s="153" t="s">
        <v>83</v>
      </c>
      <c r="Z63" s="153" t="s">
        <v>83</v>
      </c>
      <c r="AA63" s="162" t="s">
        <v>83</v>
      </c>
      <c r="AB63" s="450"/>
      <c r="AC63" s="155" t="str">
        <f t="shared" si="11"/>
        <v>-</v>
      </c>
      <c r="AD63" s="156" t="str">
        <f t="shared" si="12"/>
        <v>-</v>
      </c>
      <c r="AE63" s="156" t="str">
        <f t="shared" si="13"/>
        <v>-</v>
      </c>
      <c r="AF63" s="156" t="str">
        <f t="shared" si="14"/>
        <v>-</v>
      </c>
      <c r="AG63" s="157" t="str">
        <f t="shared" si="15"/>
        <v>-</v>
      </c>
      <c r="AH63" s="454"/>
      <c r="AI63" s="155" t="str">
        <f t="shared" si="16"/>
        <v>-</v>
      </c>
      <c r="AJ63" s="156" t="str">
        <f t="shared" si="17"/>
        <v>-</v>
      </c>
      <c r="AK63" s="156" t="str">
        <f t="shared" si="18"/>
        <v>-</v>
      </c>
      <c r="AL63" s="156" t="str">
        <f t="shared" si="19"/>
        <v>-</v>
      </c>
      <c r="AM63" s="157" t="str">
        <f t="shared" si="20"/>
        <v>-</v>
      </c>
      <c r="AN63" s="457"/>
      <c r="AO63" s="95" t="s">
        <v>83</v>
      </c>
      <c r="AP63" s="93" t="s">
        <v>83</v>
      </c>
      <c r="AQ63" s="93" t="s">
        <v>83</v>
      </c>
      <c r="AR63" s="93" t="s">
        <v>83</v>
      </c>
      <c r="AS63" s="163" t="s">
        <v>83</v>
      </c>
      <c r="AT63" s="164" t="s">
        <v>83</v>
      </c>
      <c r="AU63" s="164" t="s">
        <v>83</v>
      </c>
      <c r="AV63" s="164" t="s">
        <v>83</v>
      </c>
      <c r="AW63" s="94" t="s">
        <v>83</v>
      </c>
      <c r="AX63" s="94" t="s">
        <v>3366</v>
      </c>
      <c r="AY63" s="165" t="s">
        <v>83</v>
      </c>
    </row>
    <row r="64" spans="1:51" customFormat="1" ht="40.5" hidden="1">
      <c r="A64" s="95" t="str">
        <f t="shared" si="21"/>
        <v>203-7</v>
      </c>
      <c r="B64" s="160">
        <v>203</v>
      </c>
      <c r="C64" s="93" t="s">
        <v>163</v>
      </c>
      <c r="D64" s="95">
        <v>7</v>
      </c>
      <c r="E64" s="93" t="s">
        <v>83</v>
      </c>
      <c r="F64" s="95" t="s">
        <v>83</v>
      </c>
      <c r="G64" s="161" t="s">
        <v>83</v>
      </c>
      <c r="H64" s="99" t="s">
        <v>83</v>
      </c>
      <c r="I64" s="94" t="s">
        <v>83</v>
      </c>
      <c r="J64" s="93" t="s">
        <v>83</v>
      </c>
      <c r="K64" s="93" t="s">
        <v>83</v>
      </c>
      <c r="L64" s="93" t="s">
        <v>83</v>
      </c>
      <c r="M64" s="92" t="s">
        <v>83</v>
      </c>
      <c r="N64" s="161"/>
      <c r="O64" s="153"/>
      <c r="P64" s="153"/>
      <c r="Q64" s="153"/>
      <c r="R64" s="162"/>
      <c r="S64" s="450"/>
      <c r="T64" s="163" t="s">
        <v>83</v>
      </c>
      <c r="U64" s="162" t="s">
        <v>83</v>
      </c>
      <c r="V64" s="93" t="s">
        <v>83</v>
      </c>
      <c r="W64" s="161"/>
      <c r="X64" s="153" t="s">
        <v>83</v>
      </c>
      <c r="Y64" s="153" t="s">
        <v>83</v>
      </c>
      <c r="Z64" s="153" t="s">
        <v>83</v>
      </c>
      <c r="AA64" s="162" t="s">
        <v>83</v>
      </c>
      <c r="AB64" s="450"/>
      <c r="AC64" s="155" t="str">
        <f t="shared" si="11"/>
        <v>-</v>
      </c>
      <c r="AD64" s="156" t="str">
        <f t="shared" si="12"/>
        <v>-</v>
      </c>
      <c r="AE64" s="156" t="str">
        <f t="shared" si="13"/>
        <v>-</v>
      </c>
      <c r="AF64" s="156" t="str">
        <f t="shared" si="14"/>
        <v>-</v>
      </c>
      <c r="AG64" s="157" t="str">
        <f t="shared" si="15"/>
        <v>-</v>
      </c>
      <c r="AH64" s="454"/>
      <c r="AI64" s="155" t="str">
        <f t="shared" si="16"/>
        <v>-</v>
      </c>
      <c r="AJ64" s="156" t="str">
        <f t="shared" si="17"/>
        <v>-</v>
      </c>
      <c r="AK64" s="156" t="str">
        <f t="shared" si="18"/>
        <v>-</v>
      </c>
      <c r="AL64" s="156" t="str">
        <f t="shared" si="19"/>
        <v>-</v>
      </c>
      <c r="AM64" s="157" t="str">
        <f t="shared" si="20"/>
        <v>-</v>
      </c>
      <c r="AN64" s="457"/>
      <c r="AO64" s="95" t="s">
        <v>83</v>
      </c>
      <c r="AP64" s="93" t="s">
        <v>83</v>
      </c>
      <c r="AQ64" s="93" t="s">
        <v>83</v>
      </c>
      <c r="AR64" s="93" t="s">
        <v>83</v>
      </c>
      <c r="AS64" s="163" t="s">
        <v>83</v>
      </c>
      <c r="AT64" s="164" t="s">
        <v>83</v>
      </c>
      <c r="AU64" s="164" t="s">
        <v>83</v>
      </c>
      <c r="AV64" s="164" t="s">
        <v>83</v>
      </c>
      <c r="AW64" s="94" t="s">
        <v>83</v>
      </c>
      <c r="AX64" s="94" t="s">
        <v>3366</v>
      </c>
      <c r="AY64" s="165" t="s">
        <v>83</v>
      </c>
    </row>
    <row r="65" spans="1:51" customFormat="1" ht="40.5" hidden="1">
      <c r="A65" s="95" t="str">
        <f t="shared" si="21"/>
        <v>203-8</v>
      </c>
      <c r="B65" s="160">
        <v>203</v>
      </c>
      <c r="C65" s="93" t="s">
        <v>163</v>
      </c>
      <c r="D65" s="95">
        <v>8</v>
      </c>
      <c r="E65" s="93" t="s">
        <v>83</v>
      </c>
      <c r="F65" s="95" t="s">
        <v>83</v>
      </c>
      <c r="G65" s="161" t="s">
        <v>83</v>
      </c>
      <c r="H65" s="99" t="s">
        <v>83</v>
      </c>
      <c r="I65" s="94" t="s">
        <v>83</v>
      </c>
      <c r="J65" s="93" t="s">
        <v>83</v>
      </c>
      <c r="K65" s="93" t="s">
        <v>83</v>
      </c>
      <c r="L65" s="93" t="s">
        <v>83</v>
      </c>
      <c r="M65" s="92" t="s">
        <v>83</v>
      </c>
      <c r="N65" s="161"/>
      <c r="O65" s="153"/>
      <c r="P65" s="153"/>
      <c r="Q65" s="153"/>
      <c r="R65" s="162"/>
      <c r="S65" s="450"/>
      <c r="T65" s="163" t="s">
        <v>83</v>
      </c>
      <c r="U65" s="162" t="s">
        <v>83</v>
      </c>
      <c r="V65" s="93" t="s">
        <v>83</v>
      </c>
      <c r="W65" s="161"/>
      <c r="X65" s="153" t="s">
        <v>83</v>
      </c>
      <c r="Y65" s="153" t="s">
        <v>83</v>
      </c>
      <c r="Z65" s="153" t="s">
        <v>83</v>
      </c>
      <c r="AA65" s="162" t="s">
        <v>83</v>
      </c>
      <c r="AB65" s="450"/>
      <c r="AC65" s="155" t="str">
        <f t="shared" si="11"/>
        <v>-</v>
      </c>
      <c r="AD65" s="156" t="str">
        <f t="shared" si="12"/>
        <v>-</v>
      </c>
      <c r="AE65" s="156" t="str">
        <f t="shared" si="13"/>
        <v>-</v>
      </c>
      <c r="AF65" s="156" t="str">
        <f t="shared" si="14"/>
        <v>-</v>
      </c>
      <c r="AG65" s="157" t="str">
        <f t="shared" si="15"/>
        <v>-</v>
      </c>
      <c r="AH65" s="454"/>
      <c r="AI65" s="155" t="str">
        <f t="shared" si="16"/>
        <v>-</v>
      </c>
      <c r="AJ65" s="156" t="str">
        <f t="shared" si="17"/>
        <v>-</v>
      </c>
      <c r="AK65" s="156" t="str">
        <f t="shared" si="18"/>
        <v>-</v>
      </c>
      <c r="AL65" s="156" t="str">
        <f t="shared" si="19"/>
        <v>-</v>
      </c>
      <c r="AM65" s="157" t="str">
        <f t="shared" si="20"/>
        <v>-</v>
      </c>
      <c r="AN65" s="457"/>
      <c r="AO65" s="95" t="s">
        <v>83</v>
      </c>
      <c r="AP65" s="93" t="s">
        <v>83</v>
      </c>
      <c r="AQ65" s="93" t="s">
        <v>83</v>
      </c>
      <c r="AR65" s="93" t="s">
        <v>83</v>
      </c>
      <c r="AS65" s="163" t="s">
        <v>83</v>
      </c>
      <c r="AT65" s="164" t="s">
        <v>83</v>
      </c>
      <c r="AU65" s="164" t="s">
        <v>83</v>
      </c>
      <c r="AV65" s="164" t="s">
        <v>83</v>
      </c>
      <c r="AW65" s="94" t="s">
        <v>83</v>
      </c>
      <c r="AX65" s="94" t="s">
        <v>3366</v>
      </c>
      <c r="AY65" s="165" t="s">
        <v>83</v>
      </c>
    </row>
    <row r="66" spans="1:51" customFormat="1" ht="40.5" hidden="1">
      <c r="A66" s="95" t="str">
        <f t="shared" si="21"/>
        <v>203-9</v>
      </c>
      <c r="B66" s="160">
        <v>203</v>
      </c>
      <c r="C66" s="93" t="s">
        <v>163</v>
      </c>
      <c r="D66" s="95">
        <v>9</v>
      </c>
      <c r="E66" s="93" t="s">
        <v>83</v>
      </c>
      <c r="F66" s="95" t="s">
        <v>83</v>
      </c>
      <c r="G66" s="161" t="s">
        <v>83</v>
      </c>
      <c r="H66" s="99" t="s">
        <v>83</v>
      </c>
      <c r="I66" s="94" t="s">
        <v>83</v>
      </c>
      <c r="J66" s="93" t="s">
        <v>83</v>
      </c>
      <c r="K66" s="93" t="s">
        <v>83</v>
      </c>
      <c r="L66" s="93" t="s">
        <v>83</v>
      </c>
      <c r="M66" s="92" t="s">
        <v>83</v>
      </c>
      <c r="N66" s="161"/>
      <c r="O66" s="153"/>
      <c r="P66" s="153"/>
      <c r="Q66" s="153"/>
      <c r="R66" s="162"/>
      <c r="S66" s="450"/>
      <c r="T66" s="163" t="s">
        <v>83</v>
      </c>
      <c r="U66" s="162" t="s">
        <v>83</v>
      </c>
      <c r="V66" s="93" t="s">
        <v>83</v>
      </c>
      <c r="W66" s="161"/>
      <c r="X66" s="153" t="s">
        <v>83</v>
      </c>
      <c r="Y66" s="153" t="s">
        <v>83</v>
      </c>
      <c r="Z66" s="153" t="s">
        <v>83</v>
      </c>
      <c r="AA66" s="162" t="s">
        <v>83</v>
      </c>
      <c r="AB66" s="450"/>
      <c r="AC66" s="155" t="str">
        <f t="shared" si="11"/>
        <v>-</v>
      </c>
      <c r="AD66" s="156" t="str">
        <f t="shared" si="12"/>
        <v>-</v>
      </c>
      <c r="AE66" s="156" t="str">
        <f t="shared" si="13"/>
        <v>-</v>
      </c>
      <c r="AF66" s="156" t="str">
        <f t="shared" si="14"/>
        <v>-</v>
      </c>
      <c r="AG66" s="157" t="str">
        <f t="shared" si="15"/>
        <v>-</v>
      </c>
      <c r="AH66" s="454"/>
      <c r="AI66" s="155" t="str">
        <f t="shared" si="16"/>
        <v>-</v>
      </c>
      <c r="AJ66" s="156" t="str">
        <f t="shared" si="17"/>
        <v>-</v>
      </c>
      <c r="AK66" s="156" t="str">
        <f t="shared" si="18"/>
        <v>-</v>
      </c>
      <c r="AL66" s="156" t="str">
        <f t="shared" si="19"/>
        <v>-</v>
      </c>
      <c r="AM66" s="157" t="str">
        <f t="shared" si="20"/>
        <v>-</v>
      </c>
      <c r="AN66" s="457"/>
      <c r="AO66" s="95" t="s">
        <v>83</v>
      </c>
      <c r="AP66" s="93" t="s">
        <v>83</v>
      </c>
      <c r="AQ66" s="93" t="s">
        <v>83</v>
      </c>
      <c r="AR66" s="93" t="s">
        <v>83</v>
      </c>
      <c r="AS66" s="163" t="s">
        <v>83</v>
      </c>
      <c r="AT66" s="164" t="s">
        <v>83</v>
      </c>
      <c r="AU66" s="164" t="s">
        <v>83</v>
      </c>
      <c r="AV66" s="164" t="s">
        <v>83</v>
      </c>
      <c r="AW66" s="94" t="s">
        <v>83</v>
      </c>
      <c r="AX66" s="94" t="s">
        <v>3366</v>
      </c>
      <c r="AY66" s="165" t="s">
        <v>83</v>
      </c>
    </row>
    <row r="67" spans="1:51" ht="123" customHeight="1">
      <c r="A67" s="204" t="str">
        <f t="shared" si="21"/>
        <v>204-1</v>
      </c>
      <c r="B67" s="205">
        <v>204</v>
      </c>
      <c r="C67" s="600" t="s">
        <v>164</v>
      </c>
      <c r="D67" s="204">
        <v>1</v>
      </c>
      <c r="E67" s="600" t="s">
        <v>410</v>
      </c>
      <c r="F67" s="204" t="s">
        <v>384</v>
      </c>
      <c r="G67" s="603" t="s">
        <v>400</v>
      </c>
      <c r="H67" s="206" t="s">
        <v>775</v>
      </c>
      <c r="I67" s="195" t="s">
        <v>408</v>
      </c>
      <c r="J67" s="600" t="s">
        <v>2509</v>
      </c>
      <c r="K67" s="600" t="s">
        <v>411</v>
      </c>
      <c r="L67" s="600" t="s">
        <v>779</v>
      </c>
      <c r="M67" s="207" t="s">
        <v>392</v>
      </c>
      <c r="N67" s="603">
        <v>65</v>
      </c>
      <c r="O67" s="181">
        <v>66</v>
      </c>
      <c r="P67" s="181">
        <v>67</v>
      </c>
      <c r="Q67" s="181">
        <v>68</v>
      </c>
      <c r="R67" s="225">
        <v>69</v>
      </c>
      <c r="S67" s="620">
        <v>70</v>
      </c>
      <c r="T67" s="194" t="s">
        <v>40</v>
      </c>
      <c r="U67" s="209">
        <v>70</v>
      </c>
      <c r="V67" s="600" t="s">
        <v>1804</v>
      </c>
      <c r="W67" s="603">
        <v>63.2</v>
      </c>
      <c r="X67" s="181">
        <v>63.2</v>
      </c>
      <c r="Y67" s="181">
        <v>61.5</v>
      </c>
      <c r="Z67" s="181">
        <v>60.1</v>
      </c>
      <c r="AA67" s="264">
        <v>61.7</v>
      </c>
      <c r="AB67" s="264">
        <v>87.6</v>
      </c>
      <c r="AC67" s="226">
        <f t="shared" si="11"/>
        <v>0.97230769230769232</v>
      </c>
      <c r="AD67" s="196">
        <f t="shared" si="12"/>
        <v>0.95757575757575764</v>
      </c>
      <c r="AE67" s="196">
        <f t="shared" si="13"/>
        <v>0.91791044776119401</v>
      </c>
      <c r="AF67" s="196">
        <f t="shared" si="14"/>
        <v>0.88382352941176467</v>
      </c>
      <c r="AG67" s="604">
        <f t="shared" si="15"/>
        <v>0.89420289855072466</v>
      </c>
      <c r="AH67" s="212">
        <f t="shared" si="15"/>
        <v>1.2514285714285713</v>
      </c>
      <c r="AI67" s="226">
        <f t="shared" si="16"/>
        <v>0.90285714285714291</v>
      </c>
      <c r="AJ67" s="196">
        <f t="shared" si="17"/>
        <v>0.90285714285714291</v>
      </c>
      <c r="AK67" s="196">
        <f t="shared" si="18"/>
        <v>0.87857142857142856</v>
      </c>
      <c r="AL67" s="196">
        <f t="shared" si="19"/>
        <v>0.85857142857142854</v>
      </c>
      <c r="AM67" s="604">
        <f t="shared" si="20"/>
        <v>0.88142857142857145</v>
      </c>
      <c r="AN67" s="212">
        <f t="shared" si="20"/>
        <v>1.2514285714285713</v>
      </c>
      <c r="AO67" s="204" t="s">
        <v>83</v>
      </c>
      <c r="AP67" s="600" t="s">
        <v>83</v>
      </c>
      <c r="AQ67" s="600" t="s">
        <v>634</v>
      </c>
      <c r="AR67" s="600" t="s">
        <v>2510</v>
      </c>
      <c r="AS67" s="194" t="s">
        <v>55</v>
      </c>
      <c r="AT67" s="179" t="s">
        <v>55</v>
      </c>
      <c r="AU67" s="179" t="s">
        <v>55</v>
      </c>
      <c r="AV67" s="179" t="s">
        <v>11</v>
      </c>
      <c r="AW67" s="179" t="s">
        <v>11</v>
      </c>
      <c r="AX67" s="611" t="s">
        <v>3479</v>
      </c>
      <c r="AY67" s="214">
        <v>1</v>
      </c>
    </row>
    <row r="68" spans="1:51" customFormat="1" ht="27" hidden="1">
      <c r="A68" s="95" t="str">
        <f t="shared" si="21"/>
        <v>204-2</v>
      </c>
      <c r="B68" s="160">
        <v>204</v>
      </c>
      <c r="C68" s="93" t="s">
        <v>164</v>
      </c>
      <c r="D68" s="95">
        <v>2</v>
      </c>
      <c r="E68" s="93" t="s">
        <v>83</v>
      </c>
      <c r="F68" s="95" t="s">
        <v>83</v>
      </c>
      <c r="G68" s="161" t="s">
        <v>83</v>
      </c>
      <c r="H68" s="99" t="s">
        <v>83</v>
      </c>
      <c r="I68" s="94" t="s">
        <v>83</v>
      </c>
      <c r="J68" s="93" t="s">
        <v>83</v>
      </c>
      <c r="K68" s="93" t="s">
        <v>83</v>
      </c>
      <c r="L68" s="93" t="s">
        <v>83</v>
      </c>
      <c r="M68" s="92" t="s">
        <v>83</v>
      </c>
      <c r="N68" s="161"/>
      <c r="O68" s="153"/>
      <c r="P68" s="153"/>
      <c r="Q68" s="153"/>
      <c r="R68" s="162"/>
      <c r="S68" s="450"/>
      <c r="T68" s="163" t="s">
        <v>83</v>
      </c>
      <c r="U68" s="162" t="s">
        <v>83</v>
      </c>
      <c r="V68" s="93" t="s">
        <v>83</v>
      </c>
      <c r="W68" s="161"/>
      <c r="X68" s="153" t="s">
        <v>83</v>
      </c>
      <c r="Y68" s="153" t="s">
        <v>83</v>
      </c>
      <c r="Z68" s="153" t="s">
        <v>83</v>
      </c>
      <c r="AA68" s="162" t="s">
        <v>83</v>
      </c>
      <c r="AB68" s="450"/>
      <c r="AC68" s="155" t="str">
        <f t="shared" ref="AC68:AC85" si="22">IFERROR(IF($E68="-","-",W68/N68),"-")</f>
        <v>-</v>
      </c>
      <c r="AD68" s="156" t="str">
        <f t="shared" ref="AD68:AD85" si="23">IFERROR(IF($E68="-","-",X68/O68),"-")</f>
        <v>-</v>
      </c>
      <c r="AE68" s="156" t="str">
        <f t="shared" ref="AE68:AE85" si="24">IFERROR(IF($E68="-","-",Y68/P68),"-")</f>
        <v>-</v>
      </c>
      <c r="AF68" s="156" t="str">
        <f t="shared" ref="AF68:AF85" si="25">IFERROR(IF($E68="-","-",Z68/Q68),"-")</f>
        <v>-</v>
      </c>
      <c r="AG68" s="157" t="str">
        <f t="shared" ref="AG68:AH85" si="26">IFERROR(IF($E68="-","-",AA68/R68),"-")</f>
        <v>-</v>
      </c>
      <c r="AH68" s="454"/>
      <c r="AI68" s="155" t="str">
        <f t="shared" ref="AI68:AI85" si="27">IFERROR(IF($E68="-","-",IF($U68="-","-",W68/$U68)),"-")</f>
        <v>-</v>
      </c>
      <c r="AJ68" s="156" t="str">
        <f t="shared" ref="AJ68:AJ85" si="28">IFERROR(IF($E68="-","-",IF($U68="-","-",X68/$U68)),"-")</f>
        <v>-</v>
      </c>
      <c r="AK68" s="156" t="str">
        <f t="shared" ref="AK68:AK85" si="29">IFERROR(IF($E68="-","-",IF($U68="-","-",Y68/$U68)),"-")</f>
        <v>-</v>
      </c>
      <c r="AL68" s="156" t="str">
        <f t="shared" ref="AL68:AL85" si="30">IFERROR(IF($E68="-","-",IF($U68="-","-",Z68/$U68)),"-")</f>
        <v>-</v>
      </c>
      <c r="AM68" s="157" t="str">
        <f t="shared" ref="AM68:AN85" si="31">IFERROR(IF($E68="-","-",IF($U68="-","-",AA68/$U68)),"-")</f>
        <v>-</v>
      </c>
      <c r="AN68" s="457"/>
      <c r="AO68" s="95" t="s">
        <v>83</v>
      </c>
      <c r="AP68" s="93" t="s">
        <v>83</v>
      </c>
      <c r="AQ68" s="93" t="s">
        <v>83</v>
      </c>
      <c r="AR68" s="93" t="s">
        <v>83</v>
      </c>
      <c r="AS68" s="163" t="s">
        <v>83</v>
      </c>
      <c r="AT68" s="164" t="s">
        <v>83</v>
      </c>
      <c r="AU68" s="164" t="s">
        <v>83</v>
      </c>
      <c r="AV68" s="164" t="s">
        <v>83</v>
      </c>
      <c r="AW68" s="94" t="s">
        <v>83</v>
      </c>
      <c r="AX68" s="94" t="s">
        <v>3366</v>
      </c>
      <c r="AY68" s="165" t="s">
        <v>83</v>
      </c>
    </row>
    <row r="69" spans="1:51" customFormat="1" ht="27" hidden="1">
      <c r="A69" s="95" t="str">
        <f t="shared" si="21"/>
        <v>204-3</v>
      </c>
      <c r="B69" s="160">
        <v>204</v>
      </c>
      <c r="C69" s="93" t="s">
        <v>164</v>
      </c>
      <c r="D69" s="95">
        <v>3</v>
      </c>
      <c r="E69" s="93" t="s">
        <v>83</v>
      </c>
      <c r="F69" s="95" t="s">
        <v>83</v>
      </c>
      <c r="G69" s="161" t="s">
        <v>83</v>
      </c>
      <c r="H69" s="99" t="s">
        <v>83</v>
      </c>
      <c r="I69" s="94" t="s">
        <v>83</v>
      </c>
      <c r="J69" s="93" t="s">
        <v>83</v>
      </c>
      <c r="K69" s="93" t="s">
        <v>83</v>
      </c>
      <c r="L69" s="93" t="s">
        <v>83</v>
      </c>
      <c r="M69" s="92" t="s">
        <v>83</v>
      </c>
      <c r="N69" s="161"/>
      <c r="O69" s="153"/>
      <c r="P69" s="153"/>
      <c r="Q69" s="153"/>
      <c r="R69" s="162"/>
      <c r="S69" s="450"/>
      <c r="T69" s="163" t="s">
        <v>83</v>
      </c>
      <c r="U69" s="162" t="s">
        <v>83</v>
      </c>
      <c r="V69" s="93" t="s">
        <v>83</v>
      </c>
      <c r="W69" s="161"/>
      <c r="X69" s="153" t="s">
        <v>83</v>
      </c>
      <c r="Y69" s="153" t="s">
        <v>83</v>
      </c>
      <c r="Z69" s="153" t="s">
        <v>83</v>
      </c>
      <c r="AA69" s="162" t="s">
        <v>83</v>
      </c>
      <c r="AB69" s="450"/>
      <c r="AC69" s="155" t="str">
        <f t="shared" si="22"/>
        <v>-</v>
      </c>
      <c r="AD69" s="156" t="str">
        <f t="shared" si="23"/>
        <v>-</v>
      </c>
      <c r="AE69" s="156" t="str">
        <f t="shared" si="24"/>
        <v>-</v>
      </c>
      <c r="AF69" s="156" t="str">
        <f t="shared" si="25"/>
        <v>-</v>
      </c>
      <c r="AG69" s="157" t="str">
        <f t="shared" si="26"/>
        <v>-</v>
      </c>
      <c r="AH69" s="454"/>
      <c r="AI69" s="155" t="str">
        <f t="shared" si="27"/>
        <v>-</v>
      </c>
      <c r="AJ69" s="156" t="str">
        <f t="shared" si="28"/>
        <v>-</v>
      </c>
      <c r="AK69" s="156" t="str">
        <f t="shared" si="29"/>
        <v>-</v>
      </c>
      <c r="AL69" s="156" t="str">
        <f t="shared" si="30"/>
        <v>-</v>
      </c>
      <c r="AM69" s="157" t="str">
        <f t="shared" si="31"/>
        <v>-</v>
      </c>
      <c r="AN69" s="457"/>
      <c r="AO69" s="95" t="s">
        <v>83</v>
      </c>
      <c r="AP69" s="93" t="s">
        <v>83</v>
      </c>
      <c r="AQ69" s="93" t="s">
        <v>83</v>
      </c>
      <c r="AR69" s="93" t="s">
        <v>83</v>
      </c>
      <c r="AS69" s="163" t="s">
        <v>83</v>
      </c>
      <c r="AT69" s="164" t="s">
        <v>83</v>
      </c>
      <c r="AU69" s="164" t="s">
        <v>83</v>
      </c>
      <c r="AV69" s="164" t="s">
        <v>83</v>
      </c>
      <c r="AW69" s="94" t="s">
        <v>83</v>
      </c>
      <c r="AX69" s="94" t="s">
        <v>3366</v>
      </c>
      <c r="AY69" s="165" t="s">
        <v>83</v>
      </c>
    </row>
    <row r="70" spans="1:51" customFormat="1" ht="27" hidden="1">
      <c r="A70" s="95" t="str">
        <f t="shared" si="21"/>
        <v>204-4</v>
      </c>
      <c r="B70" s="160">
        <v>204</v>
      </c>
      <c r="C70" s="93" t="s">
        <v>164</v>
      </c>
      <c r="D70" s="95">
        <v>4</v>
      </c>
      <c r="E70" s="93" t="s">
        <v>83</v>
      </c>
      <c r="F70" s="95" t="s">
        <v>83</v>
      </c>
      <c r="G70" s="161" t="s">
        <v>83</v>
      </c>
      <c r="H70" s="99" t="s">
        <v>83</v>
      </c>
      <c r="I70" s="94" t="s">
        <v>83</v>
      </c>
      <c r="J70" s="93" t="s">
        <v>83</v>
      </c>
      <c r="K70" s="93" t="s">
        <v>83</v>
      </c>
      <c r="L70" s="93" t="s">
        <v>83</v>
      </c>
      <c r="M70" s="92" t="s">
        <v>83</v>
      </c>
      <c r="N70" s="161"/>
      <c r="O70" s="153"/>
      <c r="P70" s="153"/>
      <c r="Q70" s="153"/>
      <c r="R70" s="162"/>
      <c r="S70" s="450"/>
      <c r="T70" s="163" t="s">
        <v>83</v>
      </c>
      <c r="U70" s="162" t="s">
        <v>83</v>
      </c>
      <c r="V70" s="93" t="s">
        <v>83</v>
      </c>
      <c r="W70" s="161"/>
      <c r="X70" s="153" t="s">
        <v>83</v>
      </c>
      <c r="Y70" s="153" t="s">
        <v>83</v>
      </c>
      <c r="Z70" s="153" t="s">
        <v>83</v>
      </c>
      <c r="AA70" s="162" t="s">
        <v>83</v>
      </c>
      <c r="AB70" s="450"/>
      <c r="AC70" s="155" t="str">
        <f t="shared" si="22"/>
        <v>-</v>
      </c>
      <c r="AD70" s="156" t="str">
        <f t="shared" si="23"/>
        <v>-</v>
      </c>
      <c r="AE70" s="156" t="str">
        <f t="shared" si="24"/>
        <v>-</v>
      </c>
      <c r="AF70" s="156" t="str">
        <f t="shared" si="25"/>
        <v>-</v>
      </c>
      <c r="AG70" s="157" t="str">
        <f t="shared" si="26"/>
        <v>-</v>
      </c>
      <c r="AH70" s="454"/>
      <c r="AI70" s="155" t="str">
        <f t="shared" si="27"/>
        <v>-</v>
      </c>
      <c r="AJ70" s="156" t="str">
        <f t="shared" si="28"/>
        <v>-</v>
      </c>
      <c r="AK70" s="156" t="str">
        <f t="shared" si="29"/>
        <v>-</v>
      </c>
      <c r="AL70" s="156" t="str">
        <f t="shared" si="30"/>
        <v>-</v>
      </c>
      <c r="AM70" s="157" t="str">
        <f t="shared" si="31"/>
        <v>-</v>
      </c>
      <c r="AN70" s="457"/>
      <c r="AO70" s="95" t="s">
        <v>83</v>
      </c>
      <c r="AP70" s="93" t="s">
        <v>83</v>
      </c>
      <c r="AQ70" s="93" t="s">
        <v>83</v>
      </c>
      <c r="AR70" s="93" t="s">
        <v>83</v>
      </c>
      <c r="AS70" s="163" t="s">
        <v>83</v>
      </c>
      <c r="AT70" s="164" t="s">
        <v>83</v>
      </c>
      <c r="AU70" s="164" t="s">
        <v>83</v>
      </c>
      <c r="AV70" s="164" t="s">
        <v>83</v>
      </c>
      <c r="AW70" s="94" t="s">
        <v>83</v>
      </c>
      <c r="AX70" s="94" t="s">
        <v>3366</v>
      </c>
      <c r="AY70" s="165" t="s">
        <v>83</v>
      </c>
    </row>
    <row r="71" spans="1:51" customFormat="1" ht="27" hidden="1">
      <c r="A71" s="95" t="str">
        <f t="shared" si="21"/>
        <v>204-5</v>
      </c>
      <c r="B71" s="160">
        <v>204</v>
      </c>
      <c r="C71" s="93" t="s">
        <v>164</v>
      </c>
      <c r="D71" s="95">
        <v>5</v>
      </c>
      <c r="E71" s="93" t="s">
        <v>83</v>
      </c>
      <c r="F71" s="95" t="s">
        <v>83</v>
      </c>
      <c r="G71" s="161" t="s">
        <v>83</v>
      </c>
      <c r="H71" s="99" t="s">
        <v>83</v>
      </c>
      <c r="I71" s="94" t="s">
        <v>83</v>
      </c>
      <c r="J71" s="93" t="s">
        <v>83</v>
      </c>
      <c r="K71" s="93" t="s">
        <v>83</v>
      </c>
      <c r="L71" s="93" t="s">
        <v>83</v>
      </c>
      <c r="M71" s="92" t="s">
        <v>83</v>
      </c>
      <c r="N71" s="161"/>
      <c r="O71" s="153"/>
      <c r="P71" s="153"/>
      <c r="Q71" s="153"/>
      <c r="R71" s="162"/>
      <c r="S71" s="450"/>
      <c r="T71" s="163" t="s">
        <v>83</v>
      </c>
      <c r="U71" s="162" t="s">
        <v>83</v>
      </c>
      <c r="V71" s="93" t="s">
        <v>83</v>
      </c>
      <c r="W71" s="161"/>
      <c r="X71" s="153" t="s">
        <v>83</v>
      </c>
      <c r="Y71" s="153" t="s">
        <v>83</v>
      </c>
      <c r="Z71" s="153" t="s">
        <v>83</v>
      </c>
      <c r="AA71" s="162" t="s">
        <v>83</v>
      </c>
      <c r="AB71" s="450"/>
      <c r="AC71" s="155" t="str">
        <f t="shared" si="22"/>
        <v>-</v>
      </c>
      <c r="AD71" s="156" t="str">
        <f t="shared" si="23"/>
        <v>-</v>
      </c>
      <c r="AE71" s="156" t="str">
        <f t="shared" si="24"/>
        <v>-</v>
      </c>
      <c r="AF71" s="156" t="str">
        <f t="shared" si="25"/>
        <v>-</v>
      </c>
      <c r="AG71" s="157" t="str">
        <f t="shared" si="26"/>
        <v>-</v>
      </c>
      <c r="AH71" s="454"/>
      <c r="AI71" s="155" t="str">
        <f t="shared" si="27"/>
        <v>-</v>
      </c>
      <c r="AJ71" s="156" t="str">
        <f t="shared" si="28"/>
        <v>-</v>
      </c>
      <c r="AK71" s="156" t="str">
        <f t="shared" si="29"/>
        <v>-</v>
      </c>
      <c r="AL71" s="156" t="str">
        <f t="shared" si="30"/>
        <v>-</v>
      </c>
      <c r="AM71" s="157" t="str">
        <f t="shared" si="31"/>
        <v>-</v>
      </c>
      <c r="AN71" s="457"/>
      <c r="AO71" s="95" t="s">
        <v>83</v>
      </c>
      <c r="AP71" s="93" t="s">
        <v>83</v>
      </c>
      <c r="AQ71" s="93" t="s">
        <v>83</v>
      </c>
      <c r="AR71" s="93" t="s">
        <v>83</v>
      </c>
      <c r="AS71" s="163" t="s">
        <v>83</v>
      </c>
      <c r="AT71" s="164" t="s">
        <v>83</v>
      </c>
      <c r="AU71" s="164" t="s">
        <v>83</v>
      </c>
      <c r="AV71" s="164" t="s">
        <v>83</v>
      </c>
      <c r="AW71" s="94" t="s">
        <v>83</v>
      </c>
      <c r="AX71" s="94" t="s">
        <v>3366</v>
      </c>
      <c r="AY71" s="165" t="s">
        <v>83</v>
      </c>
    </row>
    <row r="72" spans="1:51" customFormat="1" ht="27" hidden="1">
      <c r="A72" s="95" t="str">
        <f t="shared" si="21"/>
        <v>204-6</v>
      </c>
      <c r="B72" s="160">
        <v>204</v>
      </c>
      <c r="C72" s="93" t="s">
        <v>164</v>
      </c>
      <c r="D72" s="95">
        <v>6</v>
      </c>
      <c r="E72" s="93" t="s">
        <v>83</v>
      </c>
      <c r="F72" s="95" t="s">
        <v>83</v>
      </c>
      <c r="G72" s="161" t="s">
        <v>83</v>
      </c>
      <c r="H72" s="99" t="s">
        <v>83</v>
      </c>
      <c r="I72" s="94" t="s">
        <v>83</v>
      </c>
      <c r="J72" s="93" t="s">
        <v>83</v>
      </c>
      <c r="K72" s="93" t="s">
        <v>83</v>
      </c>
      <c r="L72" s="93" t="s">
        <v>83</v>
      </c>
      <c r="M72" s="92" t="s">
        <v>83</v>
      </c>
      <c r="N72" s="161"/>
      <c r="O72" s="153"/>
      <c r="P72" s="153"/>
      <c r="Q72" s="153"/>
      <c r="R72" s="162"/>
      <c r="S72" s="450"/>
      <c r="T72" s="163" t="s">
        <v>83</v>
      </c>
      <c r="U72" s="162" t="s">
        <v>83</v>
      </c>
      <c r="V72" s="93" t="s">
        <v>83</v>
      </c>
      <c r="W72" s="161"/>
      <c r="X72" s="153" t="s">
        <v>83</v>
      </c>
      <c r="Y72" s="153" t="s">
        <v>83</v>
      </c>
      <c r="Z72" s="153" t="s">
        <v>83</v>
      </c>
      <c r="AA72" s="162" t="s">
        <v>83</v>
      </c>
      <c r="AB72" s="450"/>
      <c r="AC72" s="155" t="str">
        <f t="shared" si="22"/>
        <v>-</v>
      </c>
      <c r="AD72" s="156" t="str">
        <f t="shared" si="23"/>
        <v>-</v>
      </c>
      <c r="AE72" s="156" t="str">
        <f t="shared" si="24"/>
        <v>-</v>
      </c>
      <c r="AF72" s="156" t="str">
        <f t="shared" si="25"/>
        <v>-</v>
      </c>
      <c r="AG72" s="157" t="str">
        <f t="shared" si="26"/>
        <v>-</v>
      </c>
      <c r="AH72" s="454"/>
      <c r="AI72" s="155" t="str">
        <f t="shared" si="27"/>
        <v>-</v>
      </c>
      <c r="AJ72" s="156" t="str">
        <f t="shared" si="28"/>
        <v>-</v>
      </c>
      <c r="AK72" s="156" t="str">
        <f t="shared" si="29"/>
        <v>-</v>
      </c>
      <c r="AL72" s="156" t="str">
        <f t="shared" si="30"/>
        <v>-</v>
      </c>
      <c r="AM72" s="157" t="str">
        <f t="shared" si="31"/>
        <v>-</v>
      </c>
      <c r="AN72" s="457"/>
      <c r="AO72" s="95" t="s">
        <v>83</v>
      </c>
      <c r="AP72" s="93" t="s">
        <v>83</v>
      </c>
      <c r="AQ72" s="93" t="s">
        <v>83</v>
      </c>
      <c r="AR72" s="93" t="s">
        <v>83</v>
      </c>
      <c r="AS72" s="163" t="s">
        <v>83</v>
      </c>
      <c r="AT72" s="164" t="s">
        <v>83</v>
      </c>
      <c r="AU72" s="164" t="s">
        <v>83</v>
      </c>
      <c r="AV72" s="164" t="s">
        <v>83</v>
      </c>
      <c r="AW72" s="94" t="s">
        <v>83</v>
      </c>
      <c r="AX72" s="94" t="s">
        <v>3366</v>
      </c>
      <c r="AY72" s="165" t="s">
        <v>83</v>
      </c>
    </row>
    <row r="73" spans="1:51" customFormat="1" ht="27" hidden="1">
      <c r="A73" s="95" t="str">
        <f t="shared" si="21"/>
        <v>204-7</v>
      </c>
      <c r="B73" s="160">
        <v>204</v>
      </c>
      <c r="C73" s="93" t="s">
        <v>164</v>
      </c>
      <c r="D73" s="95">
        <v>7</v>
      </c>
      <c r="E73" s="93" t="s">
        <v>83</v>
      </c>
      <c r="F73" s="95" t="s">
        <v>83</v>
      </c>
      <c r="G73" s="161" t="s">
        <v>83</v>
      </c>
      <c r="H73" s="99" t="s">
        <v>83</v>
      </c>
      <c r="I73" s="94" t="s">
        <v>83</v>
      </c>
      <c r="J73" s="93" t="s">
        <v>83</v>
      </c>
      <c r="K73" s="93" t="s">
        <v>83</v>
      </c>
      <c r="L73" s="93" t="s">
        <v>83</v>
      </c>
      <c r="M73" s="92" t="s">
        <v>83</v>
      </c>
      <c r="N73" s="161"/>
      <c r="O73" s="153"/>
      <c r="P73" s="153"/>
      <c r="Q73" s="153"/>
      <c r="R73" s="162"/>
      <c r="S73" s="450"/>
      <c r="T73" s="163" t="s">
        <v>83</v>
      </c>
      <c r="U73" s="162" t="s">
        <v>83</v>
      </c>
      <c r="V73" s="93" t="s">
        <v>83</v>
      </c>
      <c r="W73" s="161"/>
      <c r="X73" s="153" t="s">
        <v>83</v>
      </c>
      <c r="Y73" s="153" t="s">
        <v>83</v>
      </c>
      <c r="Z73" s="153" t="s">
        <v>83</v>
      </c>
      <c r="AA73" s="162" t="s">
        <v>83</v>
      </c>
      <c r="AB73" s="450"/>
      <c r="AC73" s="155" t="str">
        <f t="shared" si="22"/>
        <v>-</v>
      </c>
      <c r="AD73" s="156" t="str">
        <f t="shared" si="23"/>
        <v>-</v>
      </c>
      <c r="AE73" s="156" t="str">
        <f t="shared" si="24"/>
        <v>-</v>
      </c>
      <c r="AF73" s="156" t="str">
        <f t="shared" si="25"/>
        <v>-</v>
      </c>
      <c r="AG73" s="157" t="str">
        <f t="shared" si="26"/>
        <v>-</v>
      </c>
      <c r="AH73" s="454"/>
      <c r="AI73" s="155" t="str">
        <f t="shared" si="27"/>
        <v>-</v>
      </c>
      <c r="AJ73" s="156" t="str">
        <f t="shared" si="28"/>
        <v>-</v>
      </c>
      <c r="AK73" s="156" t="str">
        <f t="shared" si="29"/>
        <v>-</v>
      </c>
      <c r="AL73" s="156" t="str">
        <f t="shared" si="30"/>
        <v>-</v>
      </c>
      <c r="AM73" s="157" t="str">
        <f t="shared" si="31"/>
        <v>-</v>
      </c>
      <c r="AN73" s="457"/>
      <c r="AO73" s="95" t="s">
        <v>83</v>
      </c>
      <c r="AP73" s="93" t="s">
        <v>83</v>
      </c>
      <c r="AQ73" s="93" t="s">
        <v>83</v>
      </c>
      <c r="AR73" s="93" t="s">
        <v>83</v>
      </c>
      <c r="AS73" s="163" t="s">
        <v>83</v>
      </c>
      <c r="AT73" s="164" t="s">
        <v>83</v>
      </c>
      <c r="AU73" s="164" t="s">
        <v>83</v>
      </c>
      <c r="AV73" s="164" t="s">
        <v>83</v>
      </c>
      <c r="AW73" s="94" t="s">
        <v>83</v>
      </c>
      <c r="AX73" s="94" t="s">
        <v>3366</v>
      </c>
      <c r="AY73" s="165" t="s">
        <v>83</v>
      </c>
    </row>
    <row r="74" spans="1:51" customFormat="1" ht="27" hidden="1">
      <c r="A74" s="95" t="str">
        <f t="shared" si="21"/>
        <v>204-8</v>
      </c>
      <c r="B74" s="160">
        <v>204</v>
      </c>
      <c r="C74" s="93" t="s">
        <v>164</v>
      </c>
      <c r="D74" s="95">
        <v>8</v>
      </c>
      <c r="E74" s="93" t="s">
        <v>83</v>
      </c>
      <c r="F74" s="95" t="s">
        <v>83</v>
      </c>
      <c r="G74" s="161" t="s">
        <v>83</v>
      </c>
      <c r="H74" s="99" t="s">
        <v>83</v>
      </c>
      <c r="I74" s="94" t="s">
        <v>83</v>
      </c>
      <c r="J74" s="93" t="s">
        <v>83</v>
      </c>
      <c r="K74" s="93" t="s">
        <v>83</v>
      </c>
      <c r="L74" s="93" t="s">
        <v>83</v>
      </c>
      <c r="M74" s="92" t="s">
        <v>83</v>
      </c>
      <c r="N74" s="161"/>
      <c r="O74" s="153"/>
      <c r="P74" s="153"/>
      <c r="Q74" s="153"/>
      <c r="R74" s="162"/>
      <c r="S74" s="450"/>
      <c r="T74" s="163" t="s">
        <v>83</v>
      </c>
      <c r="U74" s="162" t="s">
        <v>83</v>
      </c>
      <c r="V74" s="93" t="s">
        <v>83</v>
      </c>
      <c r="W74" s="161"/>
      <c r="X74" s="153" t="s">
        <v>83</v>
      </c>
      <c r="Y74" s="153" t="s">
        <v>83</v>
      </c>
      <c r="Z74" s="153" t="s">
        <v>83</v>
      </c>
      <c r="AA74" s="162" t="s">
        <v>83</v>
      </c>
      <c r="AB74" s="450"/>
      <c r="AC74" s="155" t="str">
        <f t="shared" si="22"/>
        <v>-</v>
      </c>
      <c r="AD74" s="156" t="str">
        <f t="shared" si="23"/>
        <v>-</v>
      </c>
      <c r="AE74" s="156" t="str">
        <f t="shared" si="24"/>
        <v>-</v>
      </c>
      <c r="AF74" s="156" t="str">
        <f t="shared" si="25"/>
        <v>-</v>
      </c>
      <c r="AG74" s="157" t="str">
        <f t="shared" si="26"/>
        <v>-</v>
      </c>
      <c r="AH74" s="454"/>
      <c r="AI74" s="155" t="str">
        <f t="shared" si="27"/>
        <v>-</v>
      </c>
      <c r="AJ74" s="156" t="str">
        <f t="shared" si="28"/>
        <v>-</v>
      </c>
      <c r="AK74" s="156" t="str">
        <f t="shared" si="29"/>
        <v>-</v>
      </c>
      <c r="AL74" s="156" t="str">
        <f t="shared" si="30"/>
        <v>-</v>
      </c>
      <c r="AM74" s="157" t="str">
        <f t="shared" si="31"/>
        <v>-</v>
      </c>
      <c r="AN74" s="457"/>
      <c r="AO74" s="95" t="s">
        <v>83</v>
      </c>
      <c r="AP74" s="93" t="s">
        <v>83</v>
      </c>
      <c r="AQ74" s="93" t="s">
        <v>83</v>
      </c>
      <c r="AR74" s="93" t="s">
        <v>83</v>
      </c>
      <c r="AS74" s="163" t="s">
        <v>83</v>
      </c>
      <c r="AT74" s="164" t="s">
        <v>83</v>
      </c>
      <c r="AU74" s="164" t="s">
        <v>83</v>
      </c>
      <c r="AV74" s="164" t="s">
        <v>83</v>
      </c>
      <c r="AW74" s="94" t="s">
        <v>83</v>
      </c>
      <c r="AX74" s="94" t="s">
        <v>3366</v>
      </c>
      <c r="AY74" s="165" t="s">
        <v>83</v>
      </c>
    </row>
    <row r="75" spans="1:51" customFormat="1" ht="27" hidden="1">
      <c r="A75" s="95" t="str">
        <f t="shared" si="21"/>
        <v>204-9</v>
      </c>
      <c r="B75" s="160">
        <v>204</v>
      </c>
      <c r="C75" s="93" t="s">
        <v>164</v>
      </c>
      <c r="D75" s="95">
        <v>9</v>
      </c>
      <c r="E75" s="93" t="s">
        <v>83</v>
      </c>
      <c r="F75" s="95" t="s">
        <v>83</v>
      </c>
      <c r="G75" s="161" t="s">
        <v>83</v>
      </c>
      <c r="H75" s="99" t="s">
        <v>83</v>
      </c>
      <c r="I75" s="94" t="s">
        <v>83</v>
      </c>
      <c r="J75" s="93" t="s">
        <v>83</v>
      </c>
      <c r="K75" s="93" t="s">
        <v>83</v>
      </c>
      <c r="L75" s="93" t="s">
        <v>83</v>
      </c>
      <c r="M75" s="92" t="s">
        <v>83</v>
      </c>
      <c r="N75" s="161"/>
      <c r="O75" s="153"/>
      <c r="P75" s="153"/>
      <c r="Q75" s="153"/>
      <c r="R75" s="162"/>
      <c r="S75" s="450"/>
      <c r="T75" s="163" t="s">
        <v>83</v>
      </c>
      <c r="U75" s="162" t="s">
        <v>83</v>
      </c>
      <c r="V75" s="93" t="s">
        <v>83</v>
      </c>
      <c r="W75" s="161"/>
      <c r="X75" s="153" t="s">
        <v>83</v>
      </c>
      <c r="Y75" s="153" t="s">
        <v>83</v>
      </c>
      <c r="Z75" s="153" t="s">
        <v>83</v>
      </c>
      <c r="AA75" s="162" t="s">
        <v>83</v>
      </c>
      <c r="AB75" s="450"/>
      <c r="AC75" s="155" t="str">
        <f t="shared" si="22"/>
        <v>-</v>
      </c>
      <c r="AD75" s="156" t="str">
        <f t="shared" si="23"/>
        <v>-</v>
      </c>
      <c r="AE75" s="156" t="str">
        <f t="shared" si="24"/>
        <v>-</v>
      </c>
      <c r="AF75" s="156" t="str">
        <f t="shared" si="25"/>
        <v>-</v>
      </c>
      <c r="AG75" s="157" t="str">
        <f t="shared" si="26"/>
        <v>-</v>
      </c>
      <c r="AH75" s="454"/>
      <c r="AI75" s="155" t="str">
        <f t="shared" si="27"/>
        <v>-</v>
      </c>
      <c r="AJ75" s="156" t="str">
        <f t="shared" si="28"/>
        <v>-</v>
      </c>
      <c r="AK75" s="156" t="str">
        <f t="shared" si="29"/>
        <v>-</v>
      </c>
      <c r="AL75" s="156" t="str">
        <f t="shared" si="30"/>
        <v>-</v>
      </c>
      <c r="AM75" s="157" t="str">
        <f t="shared" si="31"/>
        <v>-</v>
      </c>
      <c r="AN75" s="457"/>
      <c r="AO75" s="95" t="s">
        <v>83</v>
      </c>
      <c r="AP75" s="93" t="s">
        <v>83</v>
      </c>
      <c r="AQ75" s="93" t="s">
        <v>83</v>
      </c>
      <c r="AR75" s="93" t="s">
        <v>83</v>
      </c>
      <c r="AS75" s="163" t="s">
        <v>83</v>
      </c>
      <c r="AT75" s="164" t="s">
        <v>83</v>
      </c>
      <c r="AU75" s="164" t="s">
        <v>83</v>
      </c>
      <c r="AV75" s="164" t="s">
        <v>83</v>
      </c>
      <c r="AW75" s="94" t="s">
        <v>83</v>
      </c>
      <c r="AX75" s="94" t="s">
        <v>3366</v>
      </c>
      <c r="AY75" s="165" t="s">
        <v>83</v>
      </c>
    </row>
    <row r="76" spans="1:51" ht="204" customHeight="1">
      <c r="A76" s="204" t="str">
        <f t="shared" si="21"/>
        <v>205-1</v>
      </c>
      <c r="B76" s="205">
        <v>205</v>
      </c>
      <c r="C76" s="600" t="s">
        <v>165</v>
      </c>
      <c r="D76" s="204">
        <v>1</v>
      </c>
      <c r="E76" s="600" t="s">
        <v>413</v>
      </c>
      <c r="F76" s="204" t="s">
        <v>414</v>
      </c>
      <c r="G76" s="603" t="s">
        <v>400</v>
      </c>
      <c r="H76" s="206" t="s">
        <v>775</v>
      </c>
      <c r="I76" s="195" t="s">
        <v>408</v>
      </c>
      <c r="J76" s="600" t="s">
        <v>2511</v>
      </c>
      <c r="K76" s="600" t="s">
        <v>415</v>
      </c>
      <c r="L76" s="600" t="s">
        <v>2512</v>
      </c>
      <c r="M76" s="207" t="s">
        <v>392</v>
      </c>
      <c r="N76" s="603">
        <v>350</v>
      </c>
      <c r="O76" s="181">
        <v>383</v>
      </c>
      <c r="P76" s="181">
        <v>416</v>
      </c>
      <c r="Q76" s="181">
        <v>449</v>
      </c>
      <c r="R76" s="225">
        <v>482</v>
      </c>
      <c r="S76" s="620">
        <v>515</v>
      </c>
      <c r="T76" s="194" t="s">
        <v>416</v>
      </c>
      <c r="U76" s="209">
        <v>515</v>
      </c>
      <c r="V76" s="600" t="s">
        <v>417</v>
      </c>
      <c r="W76" s="603">
        <v>352</v>
      </c>
      <c r="X76" s="181">
        <v>385</v>
      </c>
      <c r="Y76" s="181">
        <v>413</v>
      </c>
      <c r="Z76" s="181">
        <v>447</v>
      </c>
      <c r="AA76" s="264">
        <v>491</v>
      </c>
      <c r="AB76" s="264">
        <v>492</v>
      </c>
      <c r="AC76" s="226">
        <f t="shared" si="22"/>
        <v>1.0057142857142858</v>
      </c>
      <c r="AD76" s="196">
        <f t="shared" si="23"/>
        <v>1.0052219321148825</v>
      </c>
      <c r="AE76" s="196">
        <f t="shared" si="24"/>
        <v>0.99278846153846156</v>
      </c>
      <c r="AF76" s="196">
        <f t="shared" si="25"/>
        <v>0.99554565701559017</v>
      </c>
      <c r="AG76" s="604">
        <f t="shared" si="26"/>
        <v>1.0186721991701244</v>
      </c>
      <c r="AH76" s="212">
        <f t="shared" si="26"/>
        <v>0.95533980582524269</v>
      </c>
      <c r="AI76" s="226">
        <f t="shared" si="27"/>
        <v>0.68349514563106795</v>
      </c>
      <c r="AJ76" s="196">
        <f t="shared" si="28"/>
        <v>0.74757281553398058</v>
      </c>
      <c r="AK76" s="196">
        <f t="shared" si="29"/>
        <v>0.80194174757281556</v>
      </c>
      <c r="AL76" s="196">
        <f t="shared" si="30"/>
        <v>0.8679611650485437</v>
      </c>
      <c r="AM76" s="604">
        <f t="shared" si="31"/>
        <v>0.95339805825242718</v>
      </c>
      <c r="AN76" s="212">
        <f t="shared" si="31"/>
        <v>0.95533980582524269</v>
      </c>
      <c r="AO76" s="204" t="s">
        <v>83</v>
      </c>
      <c r="AP76" s="600" t="s">
        <v>625</v>
      </c>
      <c r="AQ76" s="600" t="s">
        <v>660</v>
      </c>
      <c r="AR76" s="600" t="s">
        <v>2282</v>
      </c>
      <c r="AS76" s="194" t="s">
        <v>54</v>
      </c>
      <c r="AT76" s="179" t="s">
        <v>15</v>
      </c>
      <c r="AU76" s="179" t="s">
        <v>55</v>
      </c>
      <c r="AV76" s="179" t="s">
        <v>11</v>
      </c>
      <c r="AW76" s="179" t="s">
        <v>15</v>
      </c>
      <c r="AX76" s="611" t="s">
        <v>3480</v>
      </c>
      <c r="AY76" s="214">
        <v>1</v>
      </c>
    </row>
    <row r="77" spans="1:51" ht="173.25" customHeight="1">
      <c r="A77" s="204" t="str">
        <f t="shared" si="21"/>
        <v>205-2</v>
      </c>
      <c r="B77" s="205">
        <v>205</v>
      </c>
      <c r="C77" s="600" t="s">
        <v>165</v>
      </c>
      <c r="D77" s="204">
        <v>2</v>
      </c>
      <c r="E77" s="600" t="s">
        <v>2926</v>
      </c>
      <c r="F77" s="204" t="s">
        <v>19</v>
      </c>
      <c r="G77" s="603" t="s">
        <v>1393</v>
      </c>
      <c r="H77" s="206" t="s">
        <v>1323</v>
      </c>
      <c r="I77" s="195" t="s">
        <v>1326</v>
      </c>
      <c r="J77" s="600" t="s">
        <v>2279</v>
      </c>
      <c r="K77" s="600" t="s">
        <v>1394</v>
      </c>
      <c r="L77" s="600" t="s">
        <v>2280</v>
      </c>
      <c r="M77" s="207" t="s">
        <v>1149</v>
      </c>
      <c r="N77" s="603">
        <v>100</v>
      </c>
      <c r="O77" s="181">
        <v>100</v>
      </c>
      <c r="P77" s="181">
        <v>100</v>
      </c>
      <c r="Q77" s="181">
        <v>100</v>
      </c>
      <c r="R77" s="568">
        <v>100</v>
      </c>
      <c r="S77" s="326">
        <v>100</v>
      </c>
      <c r="T77" s="194" t="s">
        <v>40</v>
      </c>
      <c r="U77" s="209">
        <v>100</v>
      </c>
      <c r="V77" s="600" t="s">
        <v>2281</v>
      </c>
      <c r="W77" s="603">
        <v>95.5</v>
      </c>
      <c r="X77" s="181">
        <v>95.9</v>
      </c>
      <c r="Y77" s="181">
        <v>95.6</v>
      </c>
      <c r="Z77" s="181">
        <v>95.2</v>
      </c>
      <c r="AA77" s="264">
        <v>94.7</v>
      </c>
      <c r="AB77" s="264">
        <v>94.2</v>
      </c>
      <c r="AC77" s="226">
        <f t="shared" si="22"/>
        <v>0.95499999999999996</v>
      </c>
      <c r="AD77" s="196">
        <f t="shared" si="23"/>
        <v>0.95900000000000007</v>
      </c>
      <c r="AE77" s="196">
        <f t="shared" si="24"/>
        <v>0.95599999999999996</v>
      </c>
      <c r="AF77" s="196">
        <f t="shared" si="25"/>
        <v>0.95200000000000007</v>
      </c>
      <c r="AG77" s="604">
        <f t="shared" si="26"/>
        <v>0.94700000000000006</v>
      </c>
      <c r="AH77" s="212">
        <f t="shared" si="26"/>
        <v>0.94200000000000006</v>
      </c>
      <c r="AI77" s="226">
        <f t="shared" si="27"/>
        <v>0.95499999999999996</v>
      </c>
      <c r="AJ77" s="196">
        <f t="shared" si="28"/>
        <v>0.95900000000000007</v>
      </c>
      <c r="AK77" s="196">
        <f t="shared" si="29"/>
        <v>0.95599999999999996</v>
      </c>
      <c r="AL77" s="196">
        <f t="shared" si="30"/>
        <v>0.95200000000000007</v>
      </c>
      <c r="AM77" s="604">
        <f t="shared" si="31"/>
        <v>0.94700000000000006</v>
      </c>
      <c r="AN77" s="212">
        <f t="shared" si="31"/>
        <v>0.94200000000000006</v>
      </c>
      <c r="AO77" s="204" t="s">
        <v>83</v>
      </c>
      <c r="AP77" s="600" t="s">
        <v>83</v>
      </c>
      <c r="AQ77" s="600" t="s">
        <v>660</v>
      </c>
      <c r="AR77" s="600" t="s">
        <v>2282</v>
      </c>
      <c r="AS77" s="194" t="s">
        <v>55</v>
      </c>
      <c r="AT77" s="179" t="s">
        <v>55</v>
      </c>
      <c r="AU77" s="179" t="s">
        <v>55</v>
      </c>
      <c r="AV77" s="179" t="s">
        <v>11</v>
      </c>
      <c r="AW77" s="179" t="s">
        <v>11</v>
      </c>
      <c r="AX77" s="611" t="s">
        <v>3424</v>
      </c>
      <c r="AY77" s="214">
        <v>1</v>
      </c>
    </row>
    <row r="78" spans="1:51" customFormat="1" ht="27" hidden="1">
      <c r="A78" s="95" t="str">
        <f t="shared" si="21"/>
        <v>205-3</v>
      </c>
      <c r="B78" s="160">
        <v>205</v>
      </c>
      <c r="C78" s="93" t="s">
        <v>165</v>
      </c>
      <c r="D78" s="95">
        <v>3</v>
      </c>
      <c r="E78" s="93" t="s">
        <v>83</v>
      </c>
      <c r="F78" s="95" t="s">
        <v>83</v>
      </c>
      <c r="G78" s="161" t="s">
        <v>83</v>
      </c>
      <c r="H78" s="99" t="s">
        <v>83</v>
      </c>
      <c r="I78" s="94" t="s">
        <v>83</v>
      </c>
      <c r="J78" s="93" t="s">
        <v>83</v>
      </c>
      <c r="K78" s="93" t="s">
        <v>83</v>
      </c>
      <c r="L78" s="93" t="s">
        <v>83</v>
      </c>
      <c r="M78" s="92" t="s">
        <v>83</v>
      </c>
      <c r="N78" s="161"/>
      <c r="O78" s="153"/>
      <c r="P78" s="153"/>
      <c r="Q78" s="153"/>
      <c r="R78" s="162"/>
      <c r="S78" s="450"/>
      <c r="T78" s="163" t="s">
        <v>83</v>
      </c>
      <c r="U78" s="162" t="s">
        <v>83</v>
      </c>
      <c r="V78" s="93" t="s">
        <v>83</v>
      </c>
      <c r="W78" s="161"/>
      <c r="X78" s="153" t="s">
        <v>83</v>
      </c>
      <c r="Y78" s="153" t="s">
        <v>83</v>
      </c>
      <c r="Z78" s="153" t="s">
        <v>83</v>
      </c>
      <c r="AA78" s="162" t="s">
        <v>83</v>
      </c>
      <c r="AB78" s="450"/>
      <c r="AC78" s="155" t="str">
        <f t="shared" si="22"/>
        <v>-</v>
      </c>
      <c r="AD78" s="156" t="str">
        <f t="shared" si="23"/>
        <v>-</v>
      </c>
      <c r="AE78" s="156" t="str">
        <f t="shared" si="24"/>
        <v>-</v>
      </c>
      <c r="AF78" s="156" t="str">
        <f t="shared" si="25"/>
        <v>-</v>
      </c>
      <c r="AG78" s="157" t="str">
        <f t="shared" si="26"/>
        <v>-</v>
      </c>
      <c r="AH78" s="454"/>
      <c r="AI78" s="155" t="str">
        <f t="shared" si="27"/>
        <v>-</v>
      </c>
      <c r="AJ78" s="156" t="str">
        <f t="shared" si="28"/>
        <v>-</v>
      </c>
      <c r="AK78" s="156" t="str">
        <f t="shared" si="29"/>
        <v>-</v>
      </c>
      <c r="AL78" s="156" t="str">
        <f t="shared" si="30"/>
        <v>-</v>
      </c>
      <c r="AM78" s="157" t="str">
        <f t="shared" si="31"/>
        <v>-</v>
      </c>
      <c r="AN78" s="457"/>
      <c r="AO78" s="95" t="s">
        <v>83</v>
      </c>
      <c r="AP78" s="93" t="s">
        <v>83</v>
      </c>
      <c r="AQ78" s="93" t="s">
        <v>83</v>
      </c>
      <c r="AR78" s="93" t="s">
        <v>83</v>
      </c>
      <c r="AS78" s="163" t="s">
        <v>83</v>
      </c>
      <c r="AT78" s="164" t="s">
        <v>83</v>
      </c>
      <c r="AU78" s="164" t="s">
        <v>83</v>
      </c>
      <c r="AV78" s="164" t="s">
        <v>83</v>
      </c>
      <c r="AW78" s="94" t="s">
        <v>83</v>
      </c>
      <c r="AX78" s="94" t="s">
        <v>3366</v>
      </c>
      <c r="AY78" s="165" t="s">
        <v>83</v>
      </c>
    </row>
    <row r="79" spans="1:51" customFormat="1" ht="27" hidden="1">
      <c r="A79" s="95" t="str">
        <f t="shared" si="21"/>
        <v>205-4</v>
      </c>
      <c r="B79" s="160">
        <v>205</v>
      </c>
      <c r="C79" s="93" t="s">
        <v>165</v>
      </c>
      <c r="D79" s="95">
        <v>4</v>
      </c>
      <c r="E79" s="93" t="s">
        <v>83</v>
      </c>
      <c r="F79" s="95" t="s">
        <v>83</v>
      </c>
      <c r="G79" s="161" t="s">
        <v>83</v>
      </c>
      <c r="H79" s="99" t="s">
        <v>83</v>
      </c>
      <c r="I79" s="94" t="s">
        <v>83</v>
      </c>
      <c r="J79" s="93" t="s">
        <v>83</v>
      </c>
      <c r="K79" s="93" t="s">
        <v>83</v>
      </c>
      <c r="L79" s="93" t="s">
        <v>83</v>
      </c>
      <c r="M79" s="92" t="s">
        <v>83</v>
      </c>
      <c r="N79" s="161"/>
      <c r="O79" s="153"/>
      <c r="P79" s="153"/>
      <c r="Q79" s="153"/>
      <c r="R79" s="162"/>
      <c r="S79" s="450"/>
      <c r="T79" s="163" t="s">
        <v>83</v>
      </c>
      <c r="U79" s="162" t="s">
        <v>83</v>
      </c>
      <c r="V79" s="93" t="s">
        <v>83</v>
      </c>
      <c r="W79" s="161"/>
      <c r="X79" s="153" t="s">
        <v>83</v>
      </c>
      <c r="Y79" s="153" t="s">
        <v>83</v>
      </c>
      <c r="Z79" s="153" t="s">
        <v>83</v>
      </c>
      <c r="AA79" s="162" t="s">
        <v>83</v>
      </c>
      <c r="AB79" s="450"/>
      <c r="AC79" s="155" t="str">
        <f t="shared" si="22"/>
        <v>-</v>
      </c>
      <c r="AD79" s="156" t="str">
        <f t="shared" si="23"/>
        <v>-</v>
      </c>
      <c r="AE79" s="156" t="str">
        <f t="shared" si="24"/>
        <v>-</v>
      </c>
      <c r="AF79" s="156" t="str">
        <f t="shared" si="25"/>
        <v>-</v>
      </c>
      <c r="AG79" s="157" t="str">
        <f t="shared" si="26"/>
        <v>-</v>
      </c>
      <c r="AH79" s="454"/>
      <c r="AI79" s="155" t="str">
        <f t="shared" si="27"/>
        <v>-</v>
      </c>
      <c r="AJ79" s="156" t="str">
        <f t="shared" si="28"/>
        <v>-</v>
      </c>
      <c r="AK79" s="156" t="str">
        <f t="shared" si="29"/>
        <v>-</v>
      </c>
      <c r="AL79" s="156" t="str">
        <f t="shared" si="30"/>
        <v>-</v>
      </c>
      <c r="AM79" s="157" t="str">
        <f t="shared" si="31"/>
        <v>-</v>
      </c>
      <c r="AN79" s="457"/>
      <c r="AO79" s="95" t="s">
        <v>83</v>
      </c>
      <c r="AP79" s="93" t="s">
        <v>83</v>
      </c>
      <c r="AQ79" s="93" t="s">
        <v>83</v>
      </c>
      <c r="AR79" s="93" t="s">
        <v>83</v>
      </c>
      <c r="AS79" s="163" t="s">
        <v>83</v>
      </c>
      <c r="AT79" s="164" t="s">
        <v>83</v>
      </c>
      <c r="AU79" s="164" t="s">
        <v>83</v>
      </c>
      <c r="AV79" s="164" t="s">
        <v>83</v>
      </c>
      <c r="AW79" s="94" t="s">
        <v>83</v>
      </c>
      <c r="AX79" s="94" t="s">
        <v>3366</v>
      </c>
      <c r="AY79" s="165" t="s">
        <v>83</v>
      </c>
    </row>
    <row r="80" spans="1:51" customFormat="1" ht="27" hidden="1">
      <c r="A80" s="95" t="str">
        <f t="shared" si="21"/>
        <v>205-5</v>
      </c>
      <c r="B80" s="160">
        <v>205</v>
      </c>
      <c r="C80" s="93" t="s">
        <v>165</v>
      </c>
      <c r="D80" s="95">
        <v>5</v>
      </c>
      <c r="E80" s="93" t="s">
        <v>83</v>
      </c>
      <c r="F80" s="95" t="s">
        <v>83</v>
      </c>
      <c r="G80" s="161" t="s">
        <v>83</v>
      </c>
      <c r="H80" s="99" t="s">
        <v>83</v>
      </c>
      <c r="I80" s="94" t="s">
        <v>83</v>
      </c>
      <c r="J80" s="93" t="s">
        <v>83</v>
      </c>
      <c r="K80" s="93" t="s">
        <v>83</v>
      </c>
      <c r="L80" s="93" t="s">
        <v>83</v>
      </c>
      <c r="M80" s="92" t="s">
        <v>83</v>
      </c>
      <c r="N80" s="161"/>
      <c r="O80" s="153"/>
      <c r="P80" s="153"/>
      <c r="Q80" s="153"/>
      <c r="R80" s="162"/>
      <c r="S80" s="450"/>
      <c r="T80" s="163" t="s">
        <v>83</v>
      </c>
      <c r="U80" s="162" t="s">
        <v>83</v>
      </c>
      <c r="V80" s="93" t="s">
        <v>83</v>
      </c>
      <c r="W80" s="161"/>
      <c r="X80" s="153" t="s">
        <v>83</v>
      </c>
      <c r="Y80" s="153" t="s">
        <v>83</v>
      </c>
      <c r="Z80" s="153" t="s">
        <v>83</v>
      </c>
      <c r="AA80" s="162" t="s">
        <v>83</v>
      </c>
      <c r="AB80" s="450"/>
      <c r="AC80" s="155" t="str">
        <f t="shared" si="22"/>
        <v>-</v>
      </c>
      <c r="AD80" s="156" t="str">
        <f t="shared" si="23"/>
        <v>-</v>
      </c>
      <c r="AE80" s="156" t="str">
        <f t="shared" si="24"/>
        <v>-</v>
      </c>
      <c r="AF80" s="156" t="str">
        <f t="shared" si="25"/>
        <v>-</v>
      </c>
      <c r="AG80" s="157" t="str">
        <f t="shared" si="26"/>
        <v>-</v>
      </c>
      <c r="AH80" s="454"/>
      <c r="AI80" s="155" t="str">
        <f t="shared" si="27"/>
        <v>-</v>
      </c>
      <c r="AJ80" s="156" t="str">
        <f t="shared" si="28"/>
        <v>-</v>
      </c>
      <c r="AK80" s="156" t="str">
        <f t="shared" si="29"/>
        <v>-</v>
      </c>
      <c r="AL80" s="156" t="str">
        <f t="shared" si="30"/>
        <v>-</v>
      </c>
      <c r="AM80" s="157" t="str">
        <f t="shared" si="31"/>
        <v>-</v>
      </c>
      <c r="AN80" s="457"/>
      <c r="AO80" s="95" t="s">
        <v>83</v>
      </c>
      <c r="AP80" s="93" t="s">
        <v>83</v>
      </c>
      <c r="AQ80" s="93" t="s">
        <v>83</v>
      </c>
      <c r="AR80" s="93" t="s">
        <v>83</v>
      </c>
      <c r="AS80" s="163" t="s">
        <v>83</v>
      </c>
      <c r="AT80" s="164" t="s">
        <v>83</v>
      </c>
      <c r="AU80" s="164" t="s">
        <v>83</v>
      </c>
      <c r="AV80" s="164" t="s">
        <v>83</v>
      </c>
      <c r="AW80" s="94" t="s">
        <v>83</v>
      </c>
      <c r="AX80" s="94" t="s">
        <v>3366</v>
      </c>
      <c r="AY80" s="165" t="s">
        <v>83</v>
      </c>
    </row>
    <row r="81" spans="1:51" customFormat="1" ht="27" hidden="1">
      <c r="A81" s="95" t="str">
        <f t="shared" si="21"/>
        <v>205-6</v>
      </c>
      <c r="B81" s="160">
        <v>205</v>
      </c>
      <c r="C81" s="93" t="s">
        <v>165</v>
      </c>
      <c r="D81" s="95">
        <v>6</v>
      </c>
      <c r="E81" s="93" t="s">
        <v>83</v>
      </c>
      <c r="F81" s="95" t="s">
        <v>83</v>
      </c>
      <c r="G81" s="161" t="s">
        <v>83</v>
      </c>
      <c r="H81" s="99" t="s">
        <v>83</v>
      </c>
      <c r="I81" s="94" t="s">
        <v>83</v>
      </c>
      <c r="J81" s="93" t="s">
        <v>83</v>
      </c>
      <c r="K81" s="93" t="s">
        <v>83</v>
      </c>
      <c r="L81" s="93" t="s">
        <v>83</v>
      </c>
      <c r="M81" s="92" t="s">
        <v>83</v>
      </c>
      <c r="N81" s="161"/>
      <c r="O81" s="153"/>
      <c r="P81" s="153"/>
      <c r="Q81" s="153"/>
      <c r="R81" s="162"/>
      <c r="S81" s="450"/>
      <c r="T81" s="163" t="s">
        <v>83</v>
      </c>
      <c r="U81" s="162" t="s">
        <v>83</v>
      </c>
      <c r="V81" s="93" t="s">
        <v>83</v>
      </c>
      <c r="W81" s="161"/>
      <c r="X81" s="153" t="s">
        <v>83</v>
      </c>
      <c r="Y81" s="153" t="s">
        <v>83</v>
      </c>
      <c r="Z81" s="153" t="s">
        <v>83</v>
      </c>
      <c r="AA81" s="162" t="s">
        <v>83</v>
      </c>
      <c r="AB81" s="450"/>
      <c r="AC81" s="155" t="str">
        <f t="shared" si="22"/>
        <v>-</v>
      </c>
      <c r="AD81" s="156" t="str">
        <f t="shared" si="23"/>
        <v>-</v>
      </c>
      <c r="AE81" s="156" t="str">
        <f t="shared" si="24"/>
        <v>-</v>
      </c>
      <c r="AF81" s="156" t="str">
        <f t="shared" si="25"/>
        <v>-</v>
      </c>
      <c r="AG81" s="157" t="str">
        <f t="shared" si="26"/>
        <v>-</v>
      </c>
      <c r="AH81" s="454"/>
      <c r="AI81" s="155" t="str">
        <f t="shared" si="27"/>
        <v>-</v>
      </c>
      <c r="AJ81" s="156" t="str">
        <f t="shared" si="28"/>
        <v>-</v>
      </c>
      <c r="AK81" s="156" t="str">
        <f t="shared" si="29"/>
        <v>-</v>
      </c>
      <c r="AL81" s="156" t="str">
        <f t="shared" si="30"/>
        <v>-</v>
      </c>
      <c r="AM81" s="157" t="str">
        <f t="shared" si="31"/>
        <v>-</v>
      </c>
      <c r="AN81" s="457"/>
      <c r="AO81" s="95" t="s">
        <v>83</v>
      </c>
      <c r="AP81" s="93" t="s">
        <v>83</v>
      </c>
      <c r="AQ81" s="93" t="s">
        <v>83</v>
      </c>
      <c r="AR81" s="93" t="s">
        <v>83</v>
      </c>
      <c r="AS81" s="163" t="s">
        <v>83</v>
      </c>
      <c r="AT81" s="164" t="s">
        <v>83</v>
      </c>
      <c r="AU81" s="164" t="s">
        <v>83</v>
      </c>
      <c r="AV81" s="164" t="s">
        <v>83</v>
      </c>
      <c r="AW81" s="94" t="s">
        <v>83</v>
      </c>
      <c r="AX81" s="94" t="s">
        <v>3366</v>
      </c>
      <c r="AY81" s="165" t="s">
        <v>83</v>
      </c>
    </row>
    <row r="82" spans="1:51" customFormat="1" ht="27" hidden="1">
      <c r="A82" s="95" t="str">
        <f t="shared" si="21"/>
        <v>205-7</v>
      </c>
      <c r="B82" s="160">
        <v>205</v>
      </c>
      <c r="C82" s="93" t="s">
        <v>165</v>
      </c>
      <c r="D82" s="95">
        <v>7</v>
      </c>
      <c r="E82" s="93" t="s">
        <v>83</v>
      </c>
      <c r="F82" s="95" t="s">
        <v>83</v>
      </c>
      <c r="G82" s="161" t="s">
        <v>83</v>
      </c>
      <c r="H82" s="99" t="s">
        <v>83</v>
      </c>
      <c r="I82" s="94" t="s">
        <v>83</v>
      </c>
      <c r="J82" s="93" t="s">
        <v>83</v>
      </c>
      <c r="K82" s="93" t="s">
        <v>83</v>
      </c>
      <c r="L82" s="93" t="s">
        <v>83</v>
      </c>
      <c r="M82" s="92" t="s">
        <v>83</v>
      </c>
      <c r="N82" s="161"/>
      <c r="O82" s="153"/>
      <c r="P82" s="153"/>
      <c r="Q82" s="153"/>
      <c r="R82" s="162"/>
      <c r="S82" s="450"/>
      <c r="T82" s="163" t="s">
        <v>83</v>
      </c>
      <c r="U82" s="162" t="s">
        <v>83</v>
      </c>
      <c r="V82" s="93" t="s">
        <v>83</v>
      </c>
      <c r="W82" s="161"/>
      <c r="X82" s="153" t="s">
        <v>83</v>
      </c>
      <c r="Y82" s="153" t="s">
        <v>83</v>
      </c>
      <c r="Z82" s="153" t="s">
        <v>83</v>
      </c>
      <c r="AA82" s="162" t="s">
        <v>83</v>
      </c>
      <c r="AB82" s="450"/>
      <c r="AC82" s="155" t="str">
        <f t="shared" si="22"/>
        <v>-</v>
      </c>
      <c r="AD82" s="156" t="str">
        <f t="shared" si="23"/>
        <v>-</v>
      </c>
      <c r="AE82" s="156" t="str">
        <f t="shared" si="24"/>
        <v>-</v>
      </c>
      <c r="AF82" s="156" t="str">
        <f t="shared" si="25"/>
        <v>-</v>
      </c>
      <c r="AG82" s="157" t="str">
        <f t="shared" si="26"/>
        <v>-</v>
      </c>
      <c r="AH82" s="454"/>
      <c r="AI82" s="155" t="str">
        <f t="shared" si="27"/>
        <v>-</v>
      </c>
      <c r="AJ82" s="156" t="str">
        <f t="shared" si="28"/>
        <v>-</v>
      </c>
      <c r="AK82" s="156" t="str">
        <f t="shared" si="29"/>
        <v>-</v>
      </c>
      <c r="AL82" s="156" t="str">
        <f t="shared" si="30"/>
        <v>-</v>
      </c>
      <c r="AM82" s="157" t="str">
        <f t="shared" si="31"/>
        <v>-</v>
      </c>
      <c r="AN82" s="457"/>
      <c r="AO82" s="95" t="s">
        <v>83</v>
      </c>
      <c r="AP82" s="93" t="s">
        <v>83</v>
      </c>
      <c r="AQ82" s="93" t="s">
        <v>83</v>
      </c>
      <c r="AR82" s="93" t="s">
        <v>83</v>
      </c>
      <c r="AS82" s="163" t="s">
        <v>83</v>
      </c>
      <c r="AT82" s="164" t="s">
        <v>83</v>
      </c>
      <c r="AU82" s="164" t="s">
        <v>83</v>
      </c>
      <c r="AV82" s="164" t="s">
        <v>83</v>
      </c>
      <c r="AW82" s="94" t="s">
        <v>83</v>
      </c>
      <c r="AX82" s="94" t="s">
        <v>3366</v>
      </c>
      <c r="AY82" s="165" t="s">
        <v>83</v>
      </c>
    </row>
    <row r="83" spans="1:51" customFormat="1" ht="27" hidden="1">
      <c r="A83" s="95" t="str">
        <f t="shared" si="21"/>
        <v>205-8</v>
      </c>
      <c r="B83" s="160">
        <v>205</v>
      </c>
      <c r="C83" s="93" t="s">
        <v>165</v>
      </c>
      <c r="D83" s="95">
        <v>8</v>
      </c>
      <c r="E83" s="93" t="s">
        <v>83</v>
      </c>
      <c r="F83" s="95" t="s">
        <v>83</v>
      </c>
      <c r="G83" s="161" t="s">
        <v>83</v>
      </c>
      <c r="H83" s="99" t="s">
        <v>83</v>
      </c>
      <c r="I83" s="94" t="s">
        <v>83</v>
      </c>
      <c r="J83" s="93" t="s">
        <v>83</v>
      </c>
      <c r="K83" s="93" t="s">
        <v>83</v>
      </c>
      <c r="L83" s="93" t="s">
        <v>83</v>
      </c>
      <c r="M83" s="92" t="s">
        <v>83</v>
      </c>
      <c r="N83" s="161"/>
      <c r="O83" s="153"/>
      <c r="P83" s="153"/>
      <c r="Q83" s="153"/>
      <c r="R83" s="162"/>
      <c r="S83" s="450"/>
      <c r="T83" s="163" t="s">
        <v>83</v>
      </c>
      <c r="U83" s="162" t="s">
        <v>83</v>
      </c>
      <c r="V83" s="93" t="s">
        <v>83</v>
      </c>
      <c r="W83" s="161"/>
      <c r="X83" s="153" t="s">
        <v>83</v>
      </c>
      <c r="Y83" s="153" t="s">
        <v>83</v>
      </c>
      <c r="Z83" s="153" t="s">
        <v>83</v>
      </c>
      <c r="AA83" s="162" t="s">
        <v>83</v>
      </c>
      <c r="AB83" s="450"/>
      <c r="AC83" s="155" t="str">
        <f t="shared" si="22"/>
        <v>-</v>
      </c>
      <c r="AD83" s="156" t="str">
        <f t="shared" si="23"/>
        <v>-</v>
      </c>
      <c r="AE83" s="156" t="str">
        <f t="shared" si="24"/>
        <v>-</v>
      </c>
      <c r="AF83" s="156" t="str">
        <f t="shared" si="25"/>
        <v>-</v>
      </c>
      <c r="AG83" s="157" t="str">
        <f t="shared" si="26"/>
        <v>-</v>
      </c>
      <c r="AH83" s="454"/>
      <c r="AI83" s="155" t="str">
        <f t="shared" si="27"/>
        <v>-</v>
      </c>
      <c r="AJ83" s="156" t="str">
        <f t="shared" si="28"/>
        <v>-</v>
      </c>
      <c r="AK83" s="156" t="str">
        <f t="shared" si="29"/>
        <v>-</v>
      </c>
      <c r="AL83" s="156" t="str">
        <f t="shared" si="30"/>
        <v>-</v>
      </c>
      <c r="AM83" s="157" t="str">
        <f t="shared" si="31"/>
        <v>-</v>
      </c>
      <c r="AN83" s="457"/>
      <c r="AO83" s="95" t="s">
        <v>83</v>
      </c>
      <c r="AP83" s="93" t="s">
        <v>83</v>
      </c>
      <c r="AQ83" s="93" t="s">
        <v>83</v>
      </c>
      <c r="AR83" s="93" t="s">
        <v>83</v>
      </c>
      <c r="AS83" s="163" t="s">
        <v>83</v>
      </c>
      <c r="AT83" s="164" t="s">
        <v>83</v>
      </c>
      <c r="AU83" s="164" t="s">
        <v>83</v>
      </c>
      <c r="AV83" s="164" t="s">
        <v>83</v>
      </c>
      <c r="AW83" s="94" t="s">
        <v>83</v>
      </c>
      <c r="AX83" s="94" t="s">
        <v>3366</v>
      </c>
      <c r="AY83" s="165" t="s">
        <v>83</v>
      </c>
    </row>
    <row r="84" spans="1:51" customFormat="1" ht="27" hidden="1">
      <c r="A84" s="95" t="str">
        <f t="shared" si="21"/>
        <v>205-9</v>
      </c>
      <c r="B84" s="160">
        <v>205</v>
      </c>
      <c r="C84" s="93" t="s">
        <v>165</v>
      </c>
      <c r="D84" s="95">
        <v>9</v>
      </c>
      <c r="E84" s="93" t="s">
        <v>83</v>
      </c>
      <c r="F84" s="95" t="s">
        <v>83</v>
      </c>
      <c r="G84" s="161" t="s">
        <v>83</v>
      </c>
      <c r="H84" s="99" t="s">
        <v>83</v>
      </c>
      <c r="I84" s="94" t="s">
        <v>83</v>
      </c>
      <c r="J84" s="93" t="s">
        <v>83</v>
      </c>
      <c r="K84" s="93" t="s">
        <v>83</v>
      </c>
      <c r="L84" s="93" t="s">
        <v>83</v>
      </c>
      <c r="M84" s="92" t="s">
        <v>83</v>
      </c>
      <c r="N84" s="161"/>
      <c r="O84" s="153"/>
      <c r="P84" s="153"/>
      <c r="Q84" s="153"/>
      <c r="R84" s="162"/>
      <c r="S84" s="450"/>
      <c r="T84" s="163" t="s">
        <v>83</v>
      </c>
      <c r="U84" s="162" t="s">
        <v>83</v>
      </c>
      <c r="V84" s="93" t="s">
        <v>83</v>
      </c>
      <c r="W84" s="161"/>
      <c r="X84" s="153" t="s">
        <v>83</v>
      </c>
      <c r="Y84" s="153" t="s">
        <v>83</v>
      </c>
      <c r="Z84" s="153" t="s">
        <v>83</v>
      </c>
      <c r="AA84" s="162" t="s">
        <v>83</v>
      </c>
      <c r="AB84" s="450"/>
      <c r="AC84" s="155" t="str">
        <f t="shared" si="22"/>
        <v>-</v>
      </c>
      <c r="AD84" s="156" t="str">
        <f t="shared" si="23"/>
        <v>-</v>
      </c>
      <c r="AE84" s="156" t="str">
        <f t="shared" si="24"/>
        <v>-</v>
      </c>
      <c r="AF84" s="156" t="str">
        <f t="shared" si="25"/>
        <v>-</v>
      </c>
      <c r="AG84" s="157" t="str">
        <f t="shared" si="26"/>
        <v>-</v>
      </c>
      <c r="AH84" s="454"/>
      <c r="AI84" s="155" t="str">
        <f t="shared" si="27"/>
        <v>-</v>
      </c>
      <c r="AJ84" s="156" t="str">
        <f t="shared" si="28"/>
        <v>-</v>
      </c>
      <c r="AK84" s="156" t="str">
        <f t="shared" si="29"/>
        <v>-</v>
      </c>
      <c r="AL84" s="156" t="str">
        <f t="shared" si="30"/>
        <v>-</v>
      </c>
      <c r="AM84" s="157" t="str">
        <f t="shared" si="31"/>
        <v>-</v>
      </c>
      <c r="AN84" s="457"/>
      <c r="AO84" s="95" t="s">
        <v>83</v>
      </c>
      <c r="AP84" s="93" t="s">
        <v>83</v>
      </c>
      <c r="AQ84" s="93" t="s">
        <v>83</v>
      </c>
      <c r="AR84" s="93" t="s">
        <v>83</v>
      </c>
      <c r="AS84" s="163" t="s">
        <v>83</v>
      </c>
      <c r="AT84" s="164" t="s">
        <v>83</v>
      </c>
      <c r="AU84" s="164" t="s">
        <v>83</v>
      </c>
      <c r="AV84" s="164" t="s">
        <v>83</v>
      </c>
      <c r="AW84" s="94" t="s">
        <v>83</v>
      </c>
      <c r="AX84" s="94" t="s">
        <v>3366</v>
      </c>
      <c r="AY84" s="165" t="s">
        <v>83</v>
      </c>
    </row>
    <row r="85" spans="1:51" ht="225.75" customHeight="1">
      <c r="A85" s="204" t="str">
        <f t="shared" si="21"/>
        <v>301-1</v>
      </c>
      <c r="B85" s="205">
        <v>301</v>
      </c>
      <c r="C85" s="600" t="s">
        <v>166</v>
      </c>
      <c r="D85" s="204">
        <v>1</v>
      </c>
      <c r="E85" s="600" t="s">
        <v>1812</v>
      </c>
      <c r="F85" s="204" t="s">
        <v>19</v>
      </c>
      <c r="G85" s="603" t="s">
        <v>400</v>
      </c>
      <c r="H85" s="206" t="s">
        <v>418</v>
      </c>
      <c r="I85" s="195" t="s">
        <v>419</v>
      </c>
      <c r="J85" s="600" t="s">
        <v>2556</v>
      </c>
      <c r="K85" s="600" t="s">
        <v>2541</v>
      </c>
      <c r="L85" s="600" t="s">
        <v>2542</v>
      </c>
      <c r="M85" s="207" t="s">
        <v>392</v>
      </c>
      <c r="N85" s="603" t="s">
        <v>12</v>
      </c>
      <c r="O85" s="181" t="s">
        <v>12</v>
      </c>
      <c r="P85" s="181" t="s">
        <v>12</v>
      </c>
      <c r="Q85" s="229">
        <v>0.45500000000000002</v>
      </c>
      <c r="R85" s="677">
        <v>0.47749999999999998</v>
      </c>
      <c r="S85" s="678">
        <v>0.5</v>
      </c>
      <c r="T85" s="194" t="s">
        <v>40</v>
      </c>
      <c r="U85" s="230">
        <v>0.5</v>
      </c>
      <c r="V85" s="199" t="s">
        <v>3077</v>
      </c>
      <c r="W85" s="181" t="s">
        <v>83</v>
      </c>
      <c r="X85" s="229">
        <v>0.41</v>
      </c>
      <c r="Y85" s="181" t="s">
        <v>83</v>
      </c>
      <c r="Z85" s="181" t="s">
        <v>83</v>
      </c>
      <c r="AA85" s="503">
        <v>0.33200000000000002</v>
      </c>
      <c r="AB85" s="641" t="s">
        <v>3478</v>
      </c>
      <c r="AC85" s="226" t="str">
        <f t="shared" si="22"/>
        <v>-</v>
      </c>
      <c r="AD85" s="196" t="str">
        <f t="shared" si="23"/>
        <v>-</v>
      </c>
      <c r="AE85" s="196" t="str">
        <f t="shared" si="24"/>
        <v>-</v>
      </c>
      <c r="AF85" s="196" t="str">
        <f t="shared" si="25"/>
        <v>-</v>
      </c>
      <c r="AG85" s="604">
        <f t="shared" si="26"/>
        <v>0.69528795811518329</v>
      </c>
      <c r="AH85" s="212" t="str">
        <f t="shared" si="26"/>
        <v>-</v>
      </c>
      <c r="AI85" s="226" t="str">
        <f t="shared" si="27"/>
        <v>-</v>
      </c>
      <c r="AJ85" s="196">
        <f t="shared" si="28"/>
        <v>0.82</v>
      </c>
      <c r="AK85" s="196" t="str">
        <f t="shared" si="29"/>
        <v>-</v>
      </c>
      <c r="AL85" s="196" t="str">
        <f t="shared" si="30"/>
        <v>-</v>
      </c>
      <c r="AM85" s="604">
        <f t="shared" si="31"/>
        <v>0.66400000000000003</v>
      </c>
      <c r="AN85" s="212" t="str">
        <f t="shared" si="31"/>
        <v>-</v>
      </c>
      <c r="AO85" s="204" t="s">
        <v>83</v>
      </c>
      <c r="AP85" s="600" t="s">
        <v>2900</v>
      </c>
      <c r="AQ85" s="600" t="s">
        <v>2544</v>
      </c>
      <c r="AR85" s="600" t="s">
        <v>2557</v>
      </c>
      <c r="AS85" s="179" t="s">
        <v>83</v>
      </c>
      <c r="AT85" s="179" t="s">
        <v>83</v>
      </c>
      <c r="AU85" s="179" t="s">
        <v>83</v>
      </c>
      <c r="AV85" s="179" t="s">
        <v>83</v>
      </c>
      <c r="AW85" s="179" t="s">
        <v>49</v>
      </c>
      <c r="AX85" s="611" t="s">
        <v>3478</v>
      </c>
      <c r="AY85" s="214">
        <v>1</v>
      </c>
    </row>
    <row r="86" spans="1:51" customFormat="1" ht="135" hidden="1">
      <c r="A86" s="95" t="str">
        <f t="shared" si="21"/>
        <v>301-2</v>
      </c>
      <c r="B86" s="160">
        <v>301</v>
      </c>
      <c r="C86" s="93" t="s">
        <v>166</v>
      </c>
      <c r="D86" s="95">
        <v>2</v>
      </c>
      <c r="E86" s="93" t="s">
        <v>12</v>
      </c>
      <c r="F86" s="95"/>
      <c r="G86" s="161"/>
      <c r="H86" s="99"/>
      <c r="I86" s="94"/>
      <c r="J86" s="93"/>
      <c r="K86" s="93"/>
      <c r="L86" s="93"/>
      <c r="M86" s="92"/>
      <c r="N86" s="161"/>
      <c r="O86" s="153"/>
      <c r="P86" s="153"/>
      <c r="Q86" s="153"/>
      <c r="R86" s="162"/>
      <c r="S86" s="450"/>
      <c r="T86" s="163"/>
      <c r="U86" s="162"/>
      <c r="V86" s="93"/>
      <c r="W86" s="161"/>
      <c r="X86" s="153"/>
      <c r="Y86" s="153"/>
      <c r="Z86" s="153"/>
      <c r="AA86" s="162"/>
      <c r="AB86" s="450"/>
      <c r="AC86" s="155"/>
      <c r="AD86" s="156"/>
      <c r="AE86" s="156"/>
      <c r="AF86" s="156"/>
      <c r="AG86" s="157"/>
      <c r="AH86" s="454"/>
      <c r="AI86" s="155"/>
      <c r="AJ86" s="156"/>
      <c r="AK86" s="156"/>
      <c r="AL86" s="156"/>
      <c r="AM86" s="157"/>
      <c r="AN86" s="457"/>
      <c r="AO86" s="95"/>
      <c r="AP86" s="152" t="s">
        <v>2543</v>
      </c>
      <c r="AQ86" s="138" t="s">
        <v>2544</v>
      </c>
      <c r="AR86" s="138" t="s">
        <v>2545</v>
      </c>
      <c r="AS86" s="163" t="s">
        <v>83</v>
      </c>
      <c r="AT86" s="164"/>
      <c r="AU86" s="164"/>
      <c r="AV86" s="164"/>
      <c r="AW86" s="94" t="s">
        <v>83</v>
      </c>
      <c r="AX86" s="94" t="s">
        <v>3366</v>
      </c>
      <c r="AY86" s="165"/>
    </row>
    <row r="87" spans="1:51" customFormat="1" ht="40.5" hidden="1">
      <c r="A87" s="95" t="str">
        <f t="shared" si="21"/>
        <v>301-3</v>
      </c>
      <c r="B87" s="160">
        <v>301</v>
      </c>
      <c r="C87" s="93" t="s">
        <v>166</v>
      </c>
      <c r="D87" s="95">
        <v>3</v>
      </c>
      <c r="E87" s="93" t="s">
        <v>12</v>
      </c>
      <c r="F87" s="95"/>
      <c r="G87" s="161"/>
      <c r="H87" s="99"/>
      <c r="I87" s="94"/>
      <c r="J87" s="93"/>
      <c r="K87" s="93"/>
      <c r="L87" s="93"/>
      <c r="M87" s="92"/>
      <c r="N87" s="161"/>
      <c r="O87" s="153"/>
      <c r="P87" s="153"/>
      <c r="Q87" s="153"/>
      <c r="R87" s="162"/>
      <c r="S87" s="450"/>
      <c r="T87" s="163"/>
      <c r="U87" s="162"/>
      <c r="V87" s="93"/>
      <c r="W87" s="161"/>
      <c r="X87" s="153"/>
      <c r="Y87" s="153"/>
      <c r="Z87" s="153"/>
      <c r="AA87" s="162"/>
      <c r="AB87" s="450"/>
      <c r="AC87" s="155"/>
      <c r="AD87" s="156"/>
      <c r="AE87" s="156"/>
      <c r="AF87" s="156"/>
      <c r="AG87" s="157"/>
      <c r="AH87" s="454"/>
      <c r="AI87" s="155"/>
      <c r="AJ87" s="156"/>
      <c r="AK87" s="156"/>
      <c r="AL87" s="156"/>
      <c r="AM87" s="157"/>
      <c r="AN87" s="457"/>
      <c r="AO87" s="95"/>
      <c r="AP87" s="93"/>
      <c r="AQ87" s="93"/>
      <c r="AR87" s="93"/>
      <c r="AS87" s="163" t="s">
        <v>83</v>
      </c>
      <c r="AT87" s="164"/>
      <c r="AU87" s="164"/>
      <c r="AV87" s="164"/>
      <c r="AW87" s="94" t="s">
        <v>83</v>
      </c>
      <c r="AX87" s="94" t="s">
        <v>3366</v>
      </c>
      <c r="AY87" s="165"/>
    </row>
    <row r="88" spans="1:51" customFormat="1" ht="40.5" hidden="1">
      <c r="A88" s="95" t="str">
        <f t="shared" si="21"/>
        <v>301-4</v>
      </c>
      <c r="B88" s="160">
        <v>301</v>
      </c>
      <c r="C88" s="93" t="s">
        <v>166</v>
      </c>
      <c r="D88" s="95">
        <v>4</v>
      </c>
      <c r="E88" s="93" t="s">
        <v>83</v>
      </c>
      <c r="F88" s="95" t="s">
        <v>83</v>
      </c>
      <c r="G88" s="161" t="s">
        <v>83</v>
      </c>
      <c r="H88" s="99" t="s">
        <v>83</v>
      </c>
      <c r="I88" s="94" t="s">
        <v>83</v>
      </c>
      <c r="J88" s="93" t="s">
        <v>83</v>
      </c>
      <c r="K88" s="93" t="s">
        <v>83</v>
      </c>
      <c r="L88" s="93" t="s">
        <v>83</v>
      </c>
      <c r="M88" s="92" t="s">
        <v>83</v>
      </c>
      <c r="N88" s="161"/>
      <c r="O88" s="153"/>
      <c r="P88" s="153"/>
      <c r="Q88" s="153"/>
      <c r="R88" s="162"/>
      <c r="S88" s="450"/>
      <c r="T88" s="163" t="s">
        <v>83</v>
      </c>
      <c r="U88" s="162" t="s">
        <v>83</v>
      </c>
      <c r="V88" s="93" t="s">
        <v>83</v>
      </c>
      <c r="W88" s="161"/>
      <c r="X88" s="153" t="s">
        <v>83</v>
      </c>
      <c r="Y88" s="153" t="s">
        <v>83</v>
      </c>
      <c r="Z88" s="153" t="s">
        <v>83</v>
      </c>
      <c r="AA88" s="162" t="s">
        <v>83</v>
      </c>
      <c r="AB88" s="450"/>
      <c r="AC88" s="155" t="str">
        <f t="shared" ref="AC88:AC111" si="32">IFERROR(IF($E88="-","-",W88/N88),"-")</f>
        <v>-</v>
      </c>
      <c r="AD88" s="156" t="str">
        <f t="shared" ref="AD88:AD111" si="33">IFERROR(IF($E88="-","-",X88/O88),"-")</f>
        <v>-</v>
      </c>
      <c r="AE88" s="156" t="str">
        <f t="shared" ref="AE88:AE111" si="34">IFERROR(IF($E88="-","-",Y88/P88),"-")</f>
        <v>-</v>
      </c>
      <c r="AF88" s="156" t="str">
        <f t="shared" ref="AF88:AF111" si="35">IFERROR(IF($E88="-","-",Z88/Q88),"-")</f>
        <v>-</v>
      </c>
      <c r="AG88" s="157" t="str">
        <f t="shared" ref="AG88:AH111" si="36">IFERROR(IF($E88="-","-",AA88/R88),"-")</f>
        <v>-</v>
      </c>
      <c r="AH88" s="454"/>
      <c r="AI88" s="155" t="str">
        <f t="shared" ref="AI88:AI102" si="37">IFERROR(IF($E88="-","-",IF($U88="-","-",W88/$U88)),"-")</f>
        <v>-</v>
      </c>
      <c r="AJ88" s="156" t="str">
        <f t="shared" ref="AJ88:AJ102" si="38">IFERROR(IF($E88="-","-",IF($U88="-","-",X88/$U88)),"-")</f>
        <v>-</v>
      </c>
      <c r="AK88" s="156" t="str">
        <f t="shared" ref="AK88:AK102" si="39">IFERROR(IF($E88="-","-",IF($U88="-","-",Y88/$U88)),"-")</f>
        <v>-</v>
      </c>
      <c r="AL88" s="156" t="str">
        <f t="shared" ref="AL88:AL102" si="40">IFERROR(IF($E88="-","-",IF($U88="-","-",Z88/$U88)),"-")</f>
        <v>-</v>
      </c>
      <c r="AM88" s="157" t="str">
        <f t="shared" ref="AM88:AN102" si="41">IFERROR(IF($E88="-","-",IF($U88="-","-",AA88/$U88)),"-")</f>
        <v>-</v>
      </c>
      <c r="AN88" s="457"/>
      <c r="AO88" s="95" t="s">
        <v>83</v>
      </c>
      <c r="AP88" s="93" t="s">
        <v>83</v>
      </c>
      <c r="AQ88" s="93" t="s">
        <v>83</v>
      </c>
      <c r="AR88" s="93" t="s">
        <v>83</v>
      </c>
      <c r="AS88" s="163" t="s">
        <v>83</v>
      </c>
      <c r="AT88" s="164" t="s">
        <v>83</v>
      </c>
      <c r="AU88" s="164" t="s">
        <v>83</v>
      </c>
      <c r="AV88" s="164" t="s">
        <v>83</v>
      </c>
      <c r="AW88" s="94" t="s">
        <v>83</v>
      </c>
      <c r="AX88" s="94" t="s">
        <v>3366</v>
      </c>
      <c r="AY88" s="165" t="s">
        <v>83</v>
      </c>
    </row>
    <row r="89" spans="1:51" customFormat="1" ht="40.5" hidden="1">
      <c r="A89" s="95" t="str">
        <f t="shared" si="21"/>
        <v>301-5</v>
      </c>
      <c r="B89" s="160">
        <v>301</v>
      </c>
      <c r="C89" s="93" t="s">
        <v>166</v>
      </c>
      <c r="D89" s="95">
        <v>5</v>
      </c>
      <c r="E89" s="93" t="s">
        <v>83</v>
      </c>
      <c r="F89" s="95" t="s">
        <v>83</v>
      </c>
      <c r="G89" s="161" t="s">
        <v>83</v>
      </c>
      <c r="H89" s="99" t="s">
        <v>83</v>
      </c>
      <c r="I89" s="94" t="s">
        <v>83</v>
      </c>
      <c r="J89" s="93" t="s">
        <v>83</v>
      </c>
      <c r="K89" s="93" t="s">
        <v>83</v>
      </c>
      <c r="L89" s="93" t="s">
        <v>83</v>
      </c>
      <c r="M89" s="92" t="s">
        <v>83</v>
      </c>
      <c r="N89" s="161"/>
      <c r="O89" s="153"/>
      <c r="P89" s="153"/>
      <c r="Q89" s="153"/>
      <c r="R89" s="162"/>
      <c r="S89" s="450"/>
      <c r="T89" s="163" t="s">
        <v>83</v>
      </c>
      <c r="U89" s="162" t="s">
        <v>83</v>
      </c>
      <c r="V89" s="93" t="s">
        <v>83</v>
      </c>
      <c r="W89" s="161"/>
      <c r="X89" s="153" t="s">
        <v>83</v>
      </c>
      <c r="Y89" s="153" t="s">
        <v>83</v>
      </c>
      <c r="Z89" s="153" t="s">
        <v>83</v>
      </c>
      <c r="AA89" s="162" t="s">
        <v>83</v>
      </c>
      <c r="AB89" s="450"/>
      <c r="AC89" s="155" t="str">
        <f t="shared" si="32"/>
        <v>-</v>
      </c>
      <c r="AD89" s="156" t="str">
        <f t="shared" si="33"/>
        <v>-</v>
      </c>
      <c r="AE89" s="156" t="str">
        <f t="shared" si="34"/>
        <v>-</v>
      </c>
      <c r="AF89" s="156" t="str">
        <f t="shared" si="35"/>
        <v>-</v>
      </c>
      <c r="AG89" s="157" t="str">
        <f t="shared" si="36"/>
        <v>-</v>
      </c>
      <c r="AH89" s="454"/>
      <c r="AI89" s="155" t="str">
        <f t="shared" si="37"/>
        <v>-</v>
      </c>
      <c r="AJ89" s="156" t="str">
        <f t="shared" si="38"/>
        <v>-</v>
      </c>
      <c r="AK89" s="156" t="str">
        <f t="shared" si="39"/>
        <v>-</v>
      </c>
      <c r="AL89" s="156" t="str">
        <f t="shared" si="40"/>
        <v>-</v>
      </c>
      <c r="AM89" s="157" t="str">
        <f t="shared" si="41"/>
        <v>-</v>
      </c>
      <c r="AN89" s="457"/>
      <c r="AO89" s="95" t="s">
        <v>83</v>
      </c>
      <c r="AP89" s="93" t="s">
        <v>83</v>
      </c>
      <c r="AQ89" s="93" t="s">
        <v>83</v>
      </c>
      <c r="AR89" s="93" t="s">
        <v>83</v>
      </c>
      <c r="AS89" s="163" t="s">
        <v>83</v>
      </c>
      <c r="AT89" s="164" t="s">
        <v>83</v>
      </c>
      <c r="AU89" s="164" t="s">
        <v>83</v>
      </c>
      <c r="AV89" s="164" t="s">
        <v>83</v>
      </c>
      <c r="AW89" s="94" t="s">
        <v>83</v>
      </c>
      <c r="AX89" s="94" t="s">
        <v>3366</v>
      </c>
      <c r="AY89" s="165" t="s">
        <v>83</v>
      </c>
    </row>
    <row r="90" spans="1:51" customFormat="1" ht="40.5" hidden="1">
      <c r="A90" s="95" t="str">
        <f t="shared" si="21"/>
        <v>301-6</v>
      </c>
      <c r="B90" s="160">
        <v>301</v>
      </c>
      <c r="C90" s="93" t="s">
        <v>166</v>
      </c>
      <c r="D90" s="95">
        <v>6</v>
      </c>
      <c r="E90" s="93" t="s">
        <v>83</v>
      </c>
      <c r="F90" s="95" t="s">
        <v>83</v>
      </c>
      <c r="G90" s="161" t="s">
        <v>83</v>
      </c>
      <c r="H90" s="99" t="s">
        <v>83</v>
      </c>
      <c r="I90" s="94" t="s">
        <v>83</v>
      </c>
      <c r="J90" s="93" t="s">
        <v>83</v>
      </c>
      <c r="K90" s="93" t="s">
        <v>83</v>
      </c>
      <c r="L90" s="93" t="s">
        <v>83</v>
      </c>
      <c r="M90" s="92" t="s">
        <v>83</v>
      </c>
      <c r="N90" s="161"/>
      <c r="O90" s="153"/>
      <c r="P90" s="153"/>
      <c r="Q90" s="153"/>
      <c r="R90" s="162"/>
      <c r="S90" s="450"/>
      <c r="T90" s="163" t="s">
        <v>83</v>
      </c>
      <c r="U90" s="162" t="s">
        <v>83</v>
      </c>
      <c r="V90" s="93" t="s">
        <v>83</v>
      </c>
      <c r="W90" s="161"/>
      <c r="X90" s="153" t="s">
        <v>83</v>
      </c>
      <c r="Y90" s="153" t="s">
        <v>83</v>
      </c>
      <c r="Z90" s="153" t="s">
        <v>83</v>
      </c>
      <c r="AA90" s="162" t="s">
        <v>83</v>
      </c>
      <c r="AB90" s="450"/>
      <c r="AC90" s="155" t="str">
        <f t="shared" si="32"/>
        <v>-</v>
      </c>
      <c r="AD90" s="156" t="str">
        <f t="shared" si="33"/>
        <v>-</v>
      </c>
      <c r="AE90" s="156" t="str">
        <f t="shared" si="34"/>
        <v>-</v>
      </c>
      <c r="AF90" s="156" t="str">
        <f t="shared" si="35"/>
        <v>-</v>
      </c>
      <c r="AG90" s="157" t="str">
        <f t="shared" si="36"/>
        <v>-</v>
      </c>
      <c r="AH90" s="454"/>
      <c r="AI90" s="155" t="str">
        <f t="shared" si="37"/>
        <v>-</v>
      </c>
      <c r="AJ90" s="156" t="str">
        <f t="shared" si="38"/>
        <v>-</v>
      </c>
      <c r="AK90" s="156" t="str">
        <f t="shared" si="39"/>
        <v>-</v>
      </c>
      <c r="AL90" s="156" t="str">
        <f t="shared" si="40"/>
        <v>-</v>
      </c>
      <c r="AM90" s="157" t="str">
        <f t="shared" si="41"/>
        <v>-</v>
      </c>
      <c r="AN90" s="457"/>
      <c r="AO90" s="95" t="s">
        <v>83</v>
      </c>
      <c r="AP90" s="93" t="s">
        <v>83</v>
      </c>
      <c r="AQ90" s="93" t="s">
        <v>83</v>
      </c>
      <c r="AR90" s="93" t="s">
        <v>83</v>
      </c>
      <c r="AS90" s="163" t="s">
        <v>83</v>
      </c>
      <c r="AT90" s="164" t="s">
        <v>83</v>
      </c>
      <c r="AU90" s="164" t="s">
        <v>83</v>
      </c>
      <c r="AV90" s="164" t="s">
        <v>83</v>
      </c>
      <c r="AW90" s="94" t="s">
        <v>83</v>
      </c>
      <c r="AX90" s="94" t="s">
        <v>3366</v>
      </c>
      <c r="AY90" s="165" t="s">
        <v>83</v>
      </c>
    </row>
    <row r="91" spans="1:51" customFormat="1" ht="40.5" hidden="1">
      <c r="A91" s="95" t="str">
        <f t="shared" si="21"/>
        <v>301-7</v>
      </c>
      <c r="B91" s="160">
        <v>301</v>
      </c>
      <c r="C91" s="93" t="s">
        <v>166</v>
      </c>
      <c r="D91" s="95">
        <v>7</v>
      </c>
      <c r="E91" s="93" t="s">
        <v>83</v>
      </c>
      <c r="F91" s="95" t="s">
        <v>83</v>
      </c>
      <c r="G91" s="161" t="s">
        <v>83</v>
      </c>
      <c r="H91" s="99" t="s">
        <v>83</v>
      </c>
      <c r="I91" s="94" t="s">
        <v>83</v>
      </c>
      <c r="J91" s="93" t="s">
        <v>83</v>
      </c>
      <c r="K91" s="93" t="s">
        <v>83</v>
      </c>
      <c r="L91" s="93" t="s">
        <v>83</v>
      </c>
      <c r="M91" s="92" t="s">
        <v>83</v>
      </c>
      <c r="N91" s="161"/>
      <c r="O91" s="153"/>
      <c r="P91" s="153"/>
      <c r="Q91" s="153"/>
      <c r="R91" s="162"/>
      <c r="S91" s="450"/>
      <c r="T91" s="163" t="s">
        <v>83</v>
      </c>
      <c r="U91" s="162" t="s">
        <v>83</v>
      </c>
      <c r="V91" s="93" t="s">
        <v>83</v>
      </c>
      <c r="W91" s="161"/>
      <c r="X91" s="153" t="s">
        <v>83</v>
      </c>
      <c r="Y91" s="153" t="s">
        <v>83</v>
      </c>
      <c r="Z91" s="153" t="s">
        <v>83</v>
      </c>
      <c r="AA91" s="162" t="s">
        <v>83</v>
      </c>
      <c r="AB91" s="450"/>
      <c r="AC91" s="155" t="str">
        <f t="shared" si="32"/>
        <v>-</v>
      </c>
      <c r="AD91" s="156" t="str">
        <f t="shared" si="33"/>
        <v>-</v>
      </c>
      <c r="AE91" s="156" t="str">
        <f t="shared" si="34"/>
        <v>-</v>
      </c>
      <c r="AF91" s="156" t="str">
        <f t="shared" si="35"/>
        <v>-</v>
      </c>
      <c r="AG91" s="157" t="str">
        <f t="shared" si="36"/>
        <v>-</v>
      </c>
      <c r="AH91" s="454"/>
      <c r="AI91" s="155" t="str">
        <f t="shared" si="37"/>
        <v>-</v>
      </c>
      <c r="AJ91" s="156" t="str">
        <f t="shared" si="38"/>
        <v>-</v>
      </c>
      <c r="AK91" s="156" t="str">
        <f t="shared" si="39"/>
        <v>-</v>
      </c>
      <c r="AL91" s="156" t="str">
        <f t="shared" si="40"/>
        <v>-</v>
      </c>
      <c r="AM91" s="157" t="str">
        <f t="shared" si="41"/>
        <v>-</v>
      </c>
      <c r="AN91" s="457"/>
      <c r="AO91" s="95" t="s">
        <v>83</v>
      </c>
      <c r="AP91" s="93" t="s">
        <v>83</v>
      </c>
      <c r="AQ91" s="93" t="s">
        <v>83</v>
      </c>
      <c r="AR91" s="93" t="s">
        <v>83</v>
      </c>
      <c r="AS91" s="163" t="s">
        <v>83</v>
      </c>
      <c r="AT91" s="164" t="s">
        <v>83</v>
      </c>
      <c r="AU91" s="164" t="s">
        <v>83</v>
      </c>
      <c r="AV91" s="164" t="s">
        <v>83</v>
      </c>
      <c r="AW91" s="94" t="s">
        <v>83</v>
      </c>
      <c r="AX91" s="94" t="s">
        <v>3366</v>
      </c>
      <c r="AY91" s="165" t="s">
        <v>83</v>
      </c>
    </row>
    <row r="92" spans="1:51" customFormat="1" ht="40.5" hidden="1">
      <c r="A92" s="95" t="str">
        <f t="shared" si="21"/>
        <v>301-8</v>
      </c>
      <c r="B92" s="160">
        <v>301</v>
      </c>
      <c r="C92" s="93" t="s">
        <v>166</v>
      </c>
      <c r="D92" s="95">
        <v>8</v>
      </c>
      <c r="E92" s="93" t="s">
        <v>83</v>
      </c>
      <c r="F92" s="95" t="s">
        <v>83</v>
      </c>
      <c r="G92" s="161" t="s">
        <v>83</v>
      </c>
      <c r="H92" s="99" t="s">
        <v>83</v>
      </c>
      <c r="I92" s="94" t="s">
        <v>83</v>
      </c>
      <c r="J92" s="93" t="s">
        <v>83</v>
      </c>
      <c r="K92" s="93" t="s">
        <v>83</v>
      </c>
      <c r="L92" s="93" t="s">
        <v>83</v>
      </c>
      <c r="M92" s="92" t="s">
        <v>83</v>
      </c>
      <c r="N92" s="161"/>
      <c r="O92" s="153"/>
      <c r="P92" s="153"/>
      <c r="Q92" s="153"/>
      <c r="R92" s="162"/>
      <c r="S92" s="450"/>
      <c r="T92" s="163" t="s">
        <v>83</v>
      </c>
      <c r="U92" s="162" t="s">
        <v>83</v>
      </c>
      <c r="V92" s="93" t="s">
        <v>83</v>
      </c>
      <c r="W92" s="161"/>
      <c r="X92" s="153" t="s">
        <v>83</v>
      </c>
      <c r="Y92" s="153" t="s">
        <v>83</v>
      </c>
      <c r="Z92" s="153" t="s">
        <v>83</v>
      </c>
      <c r="AA92" s="162" t="s">
        <v>83</v>
      </c>
      <c r="AB92" s="450"/>
      <c r="AC92" s="155" t="str">
        <f t="shared" si="32"/>
        <v>-</v>
      </c>
      <c r="AD92" s="156" t="str">
        <f t="shared" si="33"/>
        <v>-</v>
      </c>
      <c r="AE92" s="156" t="str">
        <f t="shared" si="34"/>
        <v>-</v>
      </c>
      <c r="AF92" s="156" t="str">
        <f t="shared" si="35"/>
        <v>-</v>
      </c>
      <c r="AG92" s="157" t="str">
        <f t="shared" si="36"/>
        <v>-</v>
      </c>
      <c r="AH92" s="454"/>
      <c r="AI92" s="155" t="str">
        <f t="shared" si="37"/>
        <v>-</v>
      </c>
      <c r="AJ92" s="156" t="str">
        <f t="shared" si="38"/>
        <v>-</v>
      </c>
      <c r="AK92" s="156" t="str">
        <f t="shared" si="39"/>
        <v>-</v>
      </c>
      <c r="AL92" s="156" t="str">
        <f t="shared" si="40"/>
        <v>-</v>
      </c>
      <c r="AM92" s="157" t="str">
        <f t="shared" si="41"/>
        <v>-</v>
      </c>
      <c r="AN92" s="457"/>
      <c r="AO92" s="95" t="s">
        <v>83</v>
      </c>
      <c r="AP92" s="93" t="s">
        <v>83</v>
      </c>
      <c r="AQ92" s="93" t="s">
        <v>83</v>
      </c>
      <c r="AR92" s="93" t="s">
        <v>83</v>
      </c>
      <c r="AS92" s="163" t="s">
        <v>83</v>
      </c>
      <c r="AT92" s="164" t="s">
        <v>83</v>
      </c>
      <c r="AU92" s="164" t="s">
        <v>83</v>
      </c>
      <c r="AV92" s="164" t="s">
        <v>83</v>
      </c>
      <c r="AW92" s="94" t="s">
        <v>83</v>
      </c>
      <c r="AX92" s="94" t="s">
        <v>3366</v>
      </c>
      <c r="AY92" s="165" t="s">
        <v>83</v>
      </c>
    </row>
    <row r="93" spans="1:51" customFormat="1" ht="40.5" hidden="1">
      <c r="A93" s="95" t="str">
        <f t="shared" si="21"/>
        <v>301-9</v>
      </c>
      <c r="B93" s="160">
        <v>301</v>
      </c>
      <c r="C93" s="93" t="s">
        <v>166</v>
      </c>
      <c r="D93" s="95">
        <v>9</v>
      </c>
      <c r="E93" s="93" t="s">
        <v>83</v>
      </c>
      <c r="F93" s="95" t="s">
        <v>83</v>
      </c>
      <c r="G93" s="161" t="s">
        <v>83</v>
      </c>
      <c r="H93" s="99" t="s">
        <v>83</v>
      </c>
      <c r="I93" s="94" t="s">
        <v>83</v>
      </c>
      <c r="J93" s="93" t="s">
        <v>83</v>
      </c>
      <c r="K93" s="93" t="s">
        <v>83</v>
      </c>
      <c r="L93" s="93" t="s">
        <v>83</v>
      </c>
      <c r="M93" s="92" t="s">
        <v>83</v>
      </c>
      <c r="N93" s="161"/>
      <c r="O93" s="153"/>
      <c r="P93" s="153"/>
      <c r="Q93" s="153"/>
      <c r="R93" s="162"/>
      <c r="S93" s="450"/>
      <c r="T93" s="163" t="s">
        <v>83</v>
      </c>
      <c r="U93" s="162" t="s">
        <v>83</v>
      </c>
      <c r="V93" s="93" t="s">
        <v>83</v>
      </c>
      <c r="W93" s="161"/>
      <c r="X93" s="153" t="s">
        <v>83</v>
      </c>
      <c r="Y93" s="153" t="s">
        <v>83</v>
      </c>
      <c r="Z93" s="153" t="s">
        <v>83</v>
      </c>
      <c r="AA93" s="162" t="s">
        <v>83</v>
      </c>
      <c r="AB93" s="450"/>
      <c r="AC93" s="155" t="str">
        <f t="shared" si="32"/>
        <v>-</v>
      </c>
      <c r="AD93" s="156" t="str">
        <f t="shared" si="33"/>
        <v>-</v>
      </c>
      <c r="AE93" s="156" t="str">
        <f t="shared" si="34"/>
        <v>-</v>
      </c>
      <c r="AF93" s="156" t="str">
        <f t="shared" si="35"/>
        <v>-</v>
      </c>
      <c r="AG93" s="157" t="str">
        <f t="shared" si="36"/>
        <v>-</v>
      </c>
      <c r="AH93" s="454"/>
      <c r="AI93" s="155" t="str">
        <f t="shared" si="37"/>
        <v>-</v>
      </c>
      <c r="AJ93" s="156" t="str">
        <f t="shared" si="38"/>
        <v>-</v>
      </c>
      <c r="AK93" s="156" t="str">
        <f t="shared" si="39"/>
        <v>-</v>
      </c>
      <c r="AL93" s="156" t="str">
        <f t="shared" si="40"/>
        <v>-</v>
      </c>
      <c r="AM93" s="157" t="str">
        <f t="shared" si="41"/>
        <v>-</v>
      </c>
      <c r="AN93" s="457"/>
      <c r="AO93" s="95" t="s">
        <v>83</v>
      </c>
      <c r="AP93" s="93" t="s">
        <v>83</v>
      </c>
      <c r="AQ93" s="93" t="s">
        <v>83</v>
      </c>
      <c r="AR93" s="93" t="s">
        <v>83</v>
      </c>
      <c r="AS93" s="163" t="s">
        <v>83</v>
      </c>
      <c r="AT93" s="164" t="s">
        <v>83</v>
      </c>
      <c r="AU93" s="164" t="s">
        <v>83</v>
      </c>
      <c r="AV93" s="164" t="s">
        <v>83</v>
      </c>
      <c r="AW93" s="94" t="s">
        <v>83</v>
      </c>
      <c r="AX93" s="94" t="s">
        <v>3366</v>
      </c>
      <c r="AY93" s="165" t="s">
        <v>83</v>
      </c>
    </row>
    <row r="94" spans="1:51" s="643" customFormat="1" ht="228" customHeight="1">
      <c r="A94" s="103" t="str">
        <f t="shared" si="21"/>
        <v>302-1</v>
      </c>
      <c r="B94" s="231">
        <v>302</v>
      </c>
      <c r="C94" s="104" t="s">
        <v>167</v>
      </c>
      <c r="D94" s="103">
        <v>1</v>
      </c>
      <c r="E94" s="104" t="s">
        <v>1817</v>
      </c>
      <c r="F94" s="103" t="s">
        <v>19</v>
      </c>
      <c r="G94" s="232" t="s">
        <v>400</v>
      </c>
      <c r="H94" s="233" t="s">
        <v>418</v>
      </c>
      <c r="I94" s="234" t="s">
        <v>419</v>
      </c>
      <c r="J94" s="104" t="s">
        <v>2558</v>
      </c>
      <c r="K94" s="235" t="s">
        <v>3078</v>
      </c>
      <c r="L94" s="104" t="s">
        <v>2542</v>
      </c>
      <c r="M94" s="236" t="s">
        <v>392</v>
      </c>
      <c r="N94" s="232" t="s">
        <v>12</v>
      </c>
      <c r="O94" s="181" t="s">
        <v>12</v>
      </c>
      <c r="P94" s="181" t="s">
        <v>12</v>
      </c>
      <c r="Q94" s="196">
        <v>0.42</v>
      </c>
      <c r="R94" s="679">
        <v>0.46024999999999999</v>
      </c>
      <c r="S94" s="678">
        <v>0.5</v>
      </c>
      <c r="T94" s="237" t="s">
        <v>40</v>
      </c>
      <c r="U94" s="227">
        <v>0.5</v>
      </c>
      <c r="V94" s="199" t="s">
        <v>3077</v>
      </c>
      <c r="W94" s="238" t="s">
        <v>83</v>
      </c>
      <c r="X94" s="196">
        <v>0.34100000000000003</v>
      </c>
      <c r="Y94" s="238" t="s">
        <v>83</v>
      </c>
      <c r="Z94" s="238" t="s">
        <v>83</v>
      </c>
      <c r="AA94" s="604">
        <v>0.54200000000000004</v>
      </c>
      <c r="AB94" s="642" t="s">
        <v>3478</v>
      </c>
      <c r="AC94" s="226" t="str">
        <f t="shared" si="32"/>
        <v>-</v>
      </c>
      <c r="AD94" s="196" t="str">
        <f t="shared" si="33"/>
        <v>-</v>
      </c>
      <c r="AE94" s="196" t="str">
        <f t="shared" si="34"/>
        <v>-</v>
      </c>
      <c r="AF94" s="196" t="str">
        <f t="shared" si="35"/>
        <v>-</v>
      </c>
      <c r="AG94" s="604">
        <f t="shared" si="36"/>
        <v>1.1776208582292234</v>
      </c>
      <c r="AH94" s="212" t="str">
        <f t="shared" si="36"/>
        <v>-</v>
      </c>
      <c r="AI94" s="226" t="str">
        <f t="shared" si="37"/>
        <v>-</v>
      </c>
      <c r="AJ94" s="196">
        <f t="shared" si="38"/>
        <v>0.68200000000000005</v>
      </c>
      <c r="AK94" s="196" t="str">
        <f t="shared" si="39"/>
        <v>-</v>
      </c>
      <c r="AL94" s="196" t="str">
        <f t="shared" si="40"/>
        <v>-</v>
      </c>
      <c r="AM94" s="604">
        <f t="shared" si="41"/>
        <v>1.0840000000000001</v>
      </c>
      <c r="AN94" s="212" t="str">
        <f t="shared" si="41"/>
        <v>-</v>
      </c>
      <c r="AO94" s="103" t="s">
        <v>83</v>
      </c>
      <c r="AP94" s="600" t="s">
        <v>2900</v>
      </c>
      <c r="AQ94" s="600" t="s">
        <v>2544</v>
      </c>
      <c r="AR94" s="600" t="s">
        <v>2557</v>
      </c>
      <c r="AS94" s="187" t="s">
        <v>83</v>
      </c>
      <c r="AT94" s="187" t="s">
        <v>83</v>
      </c>
      <c r="AU94" s="187" t="s">
        <v>83</v>
      </c>
      <c r="AV94" s="187" t="s">
        <v>83</v>
      </c>
      <c r="AW94" s="187" t="s">
        <v>15</v>
      </c>
      <c r="AX94" s="466" t="s">
        <v>3478</v>
      </c>
      <c r="AY94" s="240">
        <v>1</v>
      </c>
    </row>
    <row r="95" spans="1:51" customFormat="1" ht="40.5" hidden="1">
      <c r="A95" s="95" t="str">
        <f t="shared" si="21"/>
        <v>302-2</v>
      </c>
      <c r="B95" s="160">
        <v>302</v>
      </c>
      <c r="C95" s="93" t="s">
        <v>167</v>
      </c>
      <c r="D95" s="95">
        <v>2</v>
      </c>
      <c r="E95" s="93" t="s">
        <v>83</v>
      </c>
      <c r="F95" s="95" t="s">
        <v>83</v>
      </c>
      <c r="G95" s="161" t="s">
        <v>83</v>
      </c>
      <c r="H95" s="99" t="s">
        <v>83</v>
      </c>
      <c r="I95" s="94" t="s">
        <v>83</v>
      </c>
      <c r="J95" s="93" t="s">
        <v>83</v>
      </c>
      <c r="K95" s="93" t="s">
        <v>83</v>
      </c>
      <c r="L95" s="93" t="s">
        <v>83</v>
      </c>
      <c r="M95" s="92" t="s">
        <v>83</v>
      </c>
      <c r="N95" s="161"/>
      <c r="O95" s="153"/>
      <c r="P95" s="153"/>
      <c r="Q95" s="153"/>
      <c r="R95" s="162"/>
      <c r="S95" s="450"/>
      <c r="T95" s="163" t="s">
        <v>83</v>
      </c>
      <c r="U95" s="162" t="s">
        <v>83</v>
      </c>
      <c r="V95" s="93" t="s">
        <v>83</v>
      </c>
      <c r="W95" s="161"/>
      <c r="X95" s="153" t="s">
        <v>83</v>
      </c>
      <c r="Y95" s="153" t="s">
        <v>83</v>
      </c>
      <c r="Z95" s="153" t="s">
        <v>83</v>
      </c>
      <c r="AA95" s="162" t="s">
        <v>83</v>
      </c>
      <c r="AB95" s="450"/>
      <c r="AC95" s="155" t="str">
        <f t="shared" si="32"/>
        <v>-</v>
      </c>
      <c r="AD95" s="156" t="str">
        <f t="shared" si="33"/>
        <v>-</v>
      </c>
      <c r="AE95" s="156" t="str">
        <f t="shared" si="34"/>
        <v>-</v>
      </c>
      <c r="AF95" s="156" t="str">
        <f t="shared" si="35"/>
        <v>-</v>
      </c>
      <c r="AG95" s="157" t="str">
        <f t="shared" si="36"/>
        <v>-</v>
      </c>
      <c r="AH95" s="454"/>
      <c r="AI95" s="155" t="str">
        <f t="shared" si="37"/>
        <v>-</v>
      </c>
      <c r="AJ95" s="156" t="str">
        <f t="shared" si="38"/>
        <v>-</v>
      </c>
      <c r="AK95" s="156" t="str">
        <f t="shared" si="39"/>
        <v>-</v>
      </c>
      <c r="AL95" s="156" t="str">
        <f t="shared" si="40"/>
        <v>-</v>
      </c>
      <c r="AM95" s="157" t="str">
        <f t="shared" si="41"/>
        <v>-</v>
      </c>
      <c r="AN95" s="457"/>
      <c r="AO95" s="95" t="s">
        <v>83</v>
      </c>
      <c r="AP95" s="93" t="s">
        <v>83</v>
      </c>
      <c r="AQ95" s="93" t="s">
        <v>83</v>
      </c>
      <c r="AR95" s="93" t="s">
        <v>83</v>
      </c>
      <c r="AS95" s="163" t="s">
        <v>83</v>
      </c>
      <c r="AT95" s="164" t="s">
        <v>83</v>
      </c>
      <c r="AU95" s="164" t="s">
        <v>83</v>
      </c>
      <c r="AV95" s="164" t="s">
        <v>83</v>
      </c>
      <c r="AW95" s="94" t="s">
        <v>83</v>
      </c>
      <c r="AX95" s="94" t="s">
        <v>3366</v>
      </c>
      <c r="AY95" s="165" t="s">
        <v>83</v>
      </c>
    </row>
    <row r="96" spans="1:51" customFormat="1" ht="40.5" hidden="1">
      <c r="A96" s="95" t="str">
        <f t="shared" ref="A96:A159" si="42">B96&amp;"-"&amp;D96</f>
        <v>302-3</v>
      </c>
      <c r="B96" s="160">
        <v>302</v>
      </c>
      <c r="C96" s="93" t="s">
        <v>167</v>
      </c>
      <c r="D96" s="95">
        <v>3</v>
      </c>
      <c r="E96" s="93" t="s">
        <v>83</v>
      </c>
      <c r="F96" s="95" t="s">
        <v>83</v>
      </c>
      <c r="G96" s="161" t="s">
        <v>83</v>
      </c>
      <c r="H96" s="99" t="s">
        <v>83</v>
      </c>
      <c r="I96" s="94" t="s">
        <v>83</v>
      </c>
      <c r="J96" s="93" t="s">
        <v>83</v>
      </c>
      <c r="K96" s="93" t="s">
        <v>83</v>
      </c>
      <c r="L96" s="93" t="s">
        <v>83</v>
      </c>
      <c r="M96" s="92" t="s">
        <v>83</v>
      </c>
      <c r="N96" s="161"/>
      <c r="O96" s="153"/>
      <c r="P96" s="153"/>
      <c r="Q96" s="153"/>
      <c r="R96" s="162"/>
      <c r="S96" s="450"/>
      <c r="T96" s="163" t="s">
        <v>83</v>
      </c>
      <c r="U96" s="162" t="s">
        <v>83</v>
      </c>
      <c r="V96" s="93" t="s">
        <v>83</v>
      </c>
      <c r="W96" s="161"/>
      <c r="X96" s="153" t="s">
        <v>83</v>
      </c>
      <c r="Y96" s="153" t="s">
        <v>83</v>
      </c>
      <c r="Z96" s="153" t="s">
        <v>83</v>
      </c>
      <c r="AA96" s="162" t="s">
        <v>83</v>
      </c>
      <c r="AB96" s="450"/>
      <c r="AC96" s="155" t="str">
        <f t="shared" si="32"/>
        <v>-</v>
      </c>
      <c r="AD96" s="156" t="str">
        <f t="shared" si="33"/>
        <v>-</v>
      </c>
      <c r="AE96" s="156" t="str">
        <f t="shared" si="34"/>
        <v>-</v>
      </c>
      <c r="AF96" s="156" t="str">
        <f t="shared" si="35"/>
        <v>-</v>
      </c>
      <c r="AG96" s="157" t="str">
        <f t="shared" si="36"/>
        <v>-</v>
      </c>
      <c r="AH96" s="454"/>
      <c r="AI96" s="155" t="str">
        <f t="shared" si="37"/>
        <v>-</v>
      </c>
      <c r="AJ96" s="156" t="str">
        <f t="shared" si="38"/>
        <v>-</v>
      </c>
      <c r="AK96" s="156" t="str">
        <f t="shared" si="39"/>
        <v>-</v>
      </c>
      <c r="AL96" s="156" t="str">
        <f t="shared" si="40"/>
        <v>-</v>
      </c>
      <c r="AM96" s="157" t="str">
        <f t="shared" si="41"/>
        <v>-</v>
      </c>
      <c r="AN96" s="457"/>
      <c r="AO96" s="95" t="s">
        <v>83</v>
      </c>
      <c r="AP96" s="93" t="s">
        <v>83</v>
      </c>
      <c r="AQ96" s="93" t="s">
        <v>83</v>
      </c>
      <c r="AR96" s="93" t="s">
        <v>83</v>
      </c>
      <c r="AS96" s="163" t="s">
        <v>83</v>
      </c>
      <c r="AT96" s="164" t="s">
        <v>83</v>
      </c>
      <c r="AU96" s="164" t="s">
        <v>83</v>
      </c>
      <c r="AV96" s="164" t="s">
        <v>83</v>
      </c>
      <c r="AW96" s="94" t="s">
        <v>83</v>
      </c>
      <c r="AX96" s="94" t="s">
        <v>3366</v>
      </c>
      <c r="AY96" s="165" t="s">
        <v>83</v>
      </c>
    </row>
    <row r="97" spans="1:51" customFormat="1" ht="40.5" hidden="1">
      <c r="A97" s="95" t="str">
        <f t="shared" si="42"/>
        <v>302-4</v>
      </c>
      <c r="B97" s="160">
        <v>302</v>
      </c>
      <c r="C97" s="93" t="s">
        <v>167</v>
      </c>
      <c r="D97" s="95">
        <v>4</v>
      </c>
      <c r="E97" s="93" t="s">
        <v>83</v>
      </c>
      <c r="F97" s="95" t="s">
        <v>83</v>
      </c>
      <c r="G97" s="161" t="s">
        <v>83</v>
      </c>
      <c r="H97" s="99" t="s">
        <v>83</v>
      </c>
      <c r="I97" s="94" t="s">
        <v>83</v>
      </c>
      <c r="J97" s="93" t="s">
        <v>83</v>
      </c>
      <c r="K97" s="93" t="s">
        <v>83</v>
      </c>
      <c r="L97" s="93" t="s">
        <v>83</v>
      </c>
      <c r="M97" s="92" t="s">
        <v>83</v>
      </c>
      <c r="N97" s="161"/>
      <c r="O97" s="153"/>
      <c r="P97" s="153"/>
      <c r="Q97" s="153"/>
      <c r="R97" s="162"/>
      <c r="S97" s="450"/>
      <c r="T97" s="163" t="s">
        <v>83</v>
      </c>
      <c r="U97" s="162" t="s">
        <v>83</v>
      </c>
      <c r="V97" s="93" t="s">
        <v>83</v>
      </c>
      <c r="W97" s="161"/>
      <c r="X97" s="153" t="s">
        <v>83</v>
      </c>
      <c r="Y97" s="153" t="s">
        <v>83</v>
      </c>
      <c r="Z97" s="153" t="s">
        <v>83</v>
      </c>
      <c r="AA97" s="162" t="s">
        <v>83</v>
      </c>
      <c r="AB97" s="450"/>
      <c r="AC97" s="155" t="str">
        <f t="shared" si="32"/>
        <v>-</v>
      </c>
      <c r="AD97" s="156" t="str">
        <f t="shared" si="33"/>
        <v>-</v>
      </c>
      <c r="AE97" s="156" t="str">
        <f t="shared" si="34"/>
        <v>-</v>
      </c>
      <c r="AF97" s="156" t="str">
        <f t="shared" si="35"/>
        <v>-</v>
      </c>
      <c r="AG97" s="157" t="str">
        <f t="shared" si="36"/>
        <v>-</v>
      </c>
      <c r="AH97" s="454"/>
      <c r="AI97" s="155" t="str">
        <f t="shared" si="37"/>
        <v>-</v>
      </c>
      <c r="AJ97" s="156" t="str">
        <f t="shared" si="38"/>
        <v>-</v>
      </c>
      <c r="AK97" s="156" t="str">
        <f t="shared" si="39"/>
        <v>-</v>
      </c>
      <c r="AL97" s="156" t="str">
        <f t="shared" si="40"/>
        <v>-</v>
      </c>
      <c r="AM97" s="157" t="str">
        <f t="shared" si="41"/>
        <v>-</v>
      </c>
      <c r="AN97" s="457"/>
      <c r="AO97" s="95" t="s">
        <v>83</v>
      </c>
      <c r="AP97" s="93" t="s">
        <v>83</v>
      </c>
      <c r="AQ97" s="93" t="s">
        <v>83</v>
      </c>
      <c r="AR97" s="93" t="s">
        <v>83</v>
      </c>
      <c r="AS97" s="163" t="s">
        <v>83</v>
      </c>
      <c r="AT97" s="164" t="s">
        <v>83</v>
      </c>
      <c r="AU97" s="164" t="s">
        <v>83</v>
      </c>
      <c r="AV97" s="164" t="s">
        <v>83</v>
      </c>
      <c r="AW97" s="94" t="s">
        <v>83</v>
      </c>
      <c r="AX97" s="94" t="s">
        <v>3366</v>
      </c>
      <c r="AY97" s="165" t="s">
        <v>83</v>
      </c>
    </row>
    <row r="98" spans="1:51" customFormat="1" ht="40.5" hidden="1">
      <c r="A98" s="95" t="str">
        <f t="shared" si="42"/>
        <v>302-5</v>
      </c>
      <c r="B98" s="160">
        <v>302</v>
      </c>
      <c r="C98" s="93" t="s">
        <v>167</v>
      </c>
      <c r="D98" s="95">
        <v>5</v>
      </c>
      <c r="E98" s="93" t="s">
        <v>83</v>
      </c>
      <c r="F98" s="95" t="s">
        <v>83</v>
      </c>
      <c r="G98" s="161" t="s">
        <v>83</v>
      </c>
      <c r="H98" s="99" t="s">
        <v>83</v>
      </c>
      <c r="I98" s="94" t="s">
        <v>83</v>
      </c>
      <c r="J98" s="93" t="s">
        <v>83</v>
      </c>
      <c r="K98" s="93" t="s">
        <v>83</v>
      </c>
      <c r="L98" s="93" t="s">
        <v>83</v>
      </c>
      <c r="M98" s="92" t="s">
        <v>83</v>
      </c>
      <c r="N98" s="161"/>
      <c r="O98" s="153"/>
      <c r="P98" s="153"/>
      <c r="Q98" s="153"/>
      <c r="R98" s="162"/>
      <c r="S98" s="450"/>
      <c r="T98" s="163" t="s">
        <v>83</v>
      </c>
      <c r="U98" s="162" t="s">
        <v>83</v>
      </c>
      <c r="V98" s="93" t="s">
        <v>83</v>
      </c>
      <c r="W98" s="161"/>
      <c r="X98" s="153" t="s">
        <v>83</v>
      </c>
      <c r="Y98" s="153" t="s">
        <v>83</v>
      </c>
      <c r="Z98" s="153" t="s">
        <v>83</v>
      </c>
      <c r="AA98" s="162" t="s">
        <v>83</v>
      </c>
      <c r="AB98" s="450"/>
      <c r="AC98" s="155" t="str">
        <f t="shared" si="32"/>
        <v>-</v>
      </c>
      <c r="AD98" s="156" t="str">
        <f t="shared" si="33"/>
        <v>-</v>
      </c>
      <c r="AE98" s="156" t="str">
        <f t="shared" si="34"/>
        <v>-</v>
      </c>
      <c r="AF98" s="156" t="str">
        <f t="shared" si="35"/>
        <v>-</v>
      </c>
      <c r="AG98" s="157" t="str">
        <f t="shared" si="36"/>
        <v>-</v>
      </c>
      <c r="AH98" s="454"/>
      <c r="AI98" s="155" t="str">
        <f t="shared" si="37"/>
        <v>-</v>
      </c>
      <c r="AJ98" s="156" t="str">
        <f t="shared" si="38"/>
        <v>-</v>
      </c>
      <c r="AK98" s="156" t="str">
        <f t="shared" si="39"/>
        <v>-</v>
      </c>
      <c r="AL98" s="156" t="str">
        <f t="shared" si="40"/>
        <v>-</v>
      </c>
      <c r="AM98" s="157" t="str">
        <f t="shared" si="41"/>
        <v>-</v>
      </c>
      <c r="AN98" s="457"/>
      <c r="AO98" s="95" t="s">
        <v>83</v>
      </c>
      <c r="AP98" s="93" t="s">
        <v>83</v>
      </c>
      <c r="AQ98" s="93" t="s">
        <v>83</v>
      </c>
      <c r="AR98" s="93" t="s">
        <v>83</v>
      </c>
      <c r="AS98" s="163" t="s">
        <v>83</v>
      </c>
      <c r="AT98" s="164" t="s">
        <v>83</v>
      </c>
      <c r="AU98" s="164" t="s">
        <v>83</v>
      </c>
      <c r="AV98" s="164" t="s">
        <v>83</v>
      </c>
      <c r="AW98" s="94" t="s">
        <v>83</v>
      </c>
      <c r="AX98" s="94" t="s">
        <v>3366</v>
      </c>
      <c r="AY98" s="165" t="s">
        <v>83</v>
      </c>
    </row>
    <row r="99" spans="1:51" customFormat="1" ht="40.5" hidden="1">
      <c r="A99" s="95" t="str">
        <f t="shared" si="42"/>
        <v>302-6</v>
      </c>
      <c r="B99" s="160">
        <v>302</v>
      </c>
      <c r="C99" s="93" t="s">
        <v>167</v>
      </c>
      <c r="D99" s="95">
        <v>6</v>
      </c>
      <c r="E99" s="93" t="s">
        <v>83</v>
      </c>
      <c r="F99" s="95" t="s">
        <v>83</v>
      </c>
      <c r="G99" s="161" t="s">
        <v>83</v>
      </c>
      <c r="H99" s="99" t="s">
        <v>83</v>
      </c>
      <c r="I99" s="94" t="s">
        <v>83</v>
      </c>
      <c r="J99" s="93" t="s">
        <v>83</v>
      </c>
      <c r="K99" s="93" t="s">
        <v>83</v>
      </c>
      <c r="L99" s="93" t="s">
        <v>83</v>
      </c>
      <c r="M99" s="92" t="s">
        <v>83</v>
      </c>
      <c r="N99" s="161"/>
      <c r="O99" s="153"/>
      <c r="P99" s="153"/>
      <c r="Q99" s="153"/>
      <c r="R99" s="162"/>
      <c r="S99" s="450"/>
      <c r="T99" s="163" t="s">
        <v>83</v>
      </c>
      <c r="U99" s="162" t="s">
        <v>83</v>
      </c>
      <c r="V99" s="93" t="s">
        <v>83</v>
      </c>
      <c r="W99" s="161"/>
      <c r="X99" s="153" t="s">
        <v>83</v>
      </c>
      <c r="Y99" s="153" t="s">
        <v>83</v>
      </c>
      <c r="Z99" s="153" t="s">
        <v>83</v>
      </c>
      <c r="AA99" s="162" t="s">
        <v>83</v>
      </c>
      <c r="AB99" s="450"/>
      <c r="AC99" s="155" t="str">
        <f t="shared" si="32"/>
        <v>-</v>
      </c>
      <c r="AD99" s="156" t="str">
        <f t="shared" si="33"/>
        <v>-</v>
      </c>
      <c r="AE99" s="156" t="str">
        <f t="shared" si="34"/>
        <v>-</v>
      </c>
      <c r="AF99" s="156" t="str">
        <f t="shared" si="35"/>
        <v>-</v>
      </c>
      <c r="AG99" s="157" t="str">
        <f t="shared" si="36"/>
        <v>-</v>
      </c>
      <c r="AH99" s="454"/>
      <c r="AI99" s="155" t="str">
        <f t="shared" si="37"/>
        <v>-</v>
      </c>
      <c r="AJ99" s="156" t="str">
        <f t="shared" si="38"/>
        <v>-</v>
      </c>
      <c r="AK99" s="156" t="str">
        <f t="shared" si="39"/>
        <v>-</v>
      </c>
      <c r="AL99" s="156" t="str">
        <f t="shared" si="40"/>
        <v>-</v>
      </c>
      <c r="AM99" s="157" t="str">
        <f t="shared" si="41"/>
        <v>-</v>
      </c>
      <c r="AN99" s="457"/>
      <c r="AO99" s="95" t="s">
        <v>83</v>
      </c>
      <c r="AP99" s="93" t="s">
        <v>83</v>
      </c>
      <c r="AQ99" s="93" t="s">
        <v>83</v>
      </c>
      <c r="AR99" s="93" t="s">
        <v>83</v>
      </c>
      <c r="AS99" s="163" t="s">
        <v>83</v>
      </c>
      <c r="AT99" s="164" t="s">
        <v>83</v>
      </c>
      <c r="AU99" s="164" t="s">
        <v>83</v>
      </c>
      <c r="AV99" s="164" t="s">
        <v>83</v>
      </c>
      <c r="AW99" s="94" t="s">
        <v>83</v>
      </c>
      <c r="AX99" s="94" t="s">
        <v>3366</v>
      </c>
      <c r="AY99" s="165" t="s">
        <v>83</v>
      </c>
    </row>
    <row r="100" spans="1:51" customFormat="1" ht="40.5" hidden="1">
      <c r="A100" s="95" t="str">
        <f t="shared" si="42"/>
        <v>302-7</v>
      </c>
      <c r="B100" s="160">
        <v>302</v>
      </c>
      <c r="C100" s="93" t="s">
        <v>167</v>
      </c>
      <c r="D100" s="95">
        <v>7</v>
      </c>
      <c r="E100" s="93" t="s">
        <v>83</v>
      </c>
      <c r="F100" s="95" t="s">
        <v>83</v>
      </c>
      <c r="G100" s="161" t="s">
        <v>83</v>
      </c>
      <c r="H100" s="99" t="s">
        <v>83</v>
      </c>
      <c r="I100" s="94" t="s">
        <v>83</v>
      </c>
      <c r="J100" s="93" t="s">
        <v>83</v>
      </c>
      <c r="K100" s="93" t="s">
        <v>83</v>
      </c>
      <c r="L100" s="93" t="s">
        <v>83</v>
      </c>
      <c r="M100" s="92" t="s">
        <v>83</v>
      </c>
      <c r="N100" s="161"/>
      <c r="O100" s="153"/>
      <c r="P100" s="153"/>
      <c r="Q100" s="153"/>
      <c r="R100" s="162"/>
      <c r="S100" s="450"/>
      <c r="T100" s="163" t="s">
        <v>83</v>
      </c>
      <c r="U100" s="162" t="s">
        <v>83</v>
      </c>
      <c r="V100" s="93" t="s">
        <v>83</v>
      </c>
      <c r="W100" s="161"/>
      <c r="X100" s="153" t="s">
        <v>83</v>
      </c>
      <c r="Y100" s="153" t="s">
        <v>83</v>
      </c>
      <c r="Z100" s="153" t="s">
        <v>83</v>
      </c>
      <c r="AA100" s="162" t="s">
        <v>83</v>
      </c>
      <c r="AB100" s="450"/>
      <c r="AC100" s="155" t="str">
        <f t="shared" si="32"/>
        <v>-</v>
      </c>
      <c r="AD100" s="156" t="str">
        <f t="shared" si="33"/>
        <v>-</v>
      </c>
      <c r="AE100" s="156" t="str">
        <f t="shared" si="34"/>
        <v>-</v>
      </c>
      <c r="AF100" s="156" t="str">
        <f t="shared" si="35"/>
        <v>-</v>
      </c>
      <c r="AG100" s="157" t="str">
        <f t="shared" si="36"/>
        <v>-</v>
      </c>
      <c r="AH100" s="454"/>
      <c r="AI100" s="155" t="str">
        <f t="shared" si="37"/>
        <v>-</v>
      </c>
      <c r="AJ100" s="156" t="str">
        <f t="shared" si="38"/>
        <v>-</v>
      </c>
      <c r="AK100" s="156" t="str">
        <f t="shared" si="39"/>
        <v>-</v>
      </c>
      <c r="AL100" s="156" t="str">
        <f t="shared" si="40"/>
        <v>-</v>
      </c>
      <c r="AM100" s="157" t="str">
        <f t="shared" si="41"/>
        <v>-</v>
      </c>
      <c r="AN100" s="457"/>
      <c r="AO100" s="95" t="s">
        <v>83</v>
      </c>
      <c r="AP100" s="93" t="s">
        <v>83</v>
      </c>
      <c r="AQ100" s="93" t="s">
        <v>83</v>
      </c>
      <c r="AR100" s="93" t="s">
        <v>83</v>
      </c>
      <c r="AS100" s="163" t="s">
        <v>83</v>
      </c>
      <c r="AT100" s="164" t="s">
        <v>83</v>
      </c>
      <c r="AU100" s="164" t="s">
        <v>83</v>
      </c>
      <c r="AV100" s="164" t="s">
        <v>83</v>
      </c>
      <c r="AW100" s="94" t="s">
        <v>83</v>
      </c>
      <c r="AX100" s="94" t="s">
        <v>3366</v>
      </c>
      <c r="AY100" s="165" t="s">
        <v>83</v>
      </c>
    </row>
    <row r="101" spans="1:51" customFormat="1" ht="40.5" hidden="1">
      <c r="A101" s="95" t="str">
        <f t="shared" si="42"/>
        <v>302-8</v>
      </c>
      <c r="B101" s="160">
        <v>302</v>
      </c>
      <c r="C101" s="93" t="s">
        <v>167</v>
      </c>
      <c r="D101" s="95">
        <v>8</v>
      </c>
      <c r="E101" s="93" t="s">
        <v>83</v>
      </c>
      <c r="F101" s="95" t="s">
        <v>83</v>
      </c>
      <c r="G101" s="161" t="s">
        <v>83</v>
      </c>
      <c r="H101" s="99" t="s">
        <v>83</v>
      </c>
      <c r="I101" s="94" t="s">
        <v>83</v>
      </c>
      <c r="J101" s="93" t="s">
        <v>83</v>
      </c>
      <c r="K101" s="93" t="s">
        <v>83</v>
      </c>
      <c r="L101" s="93" t="s">
        <v>83</v>
      </c>
      <c r="M101" s="92" t="s">
        <v>83</v>
      </c>
      <c r="N101" s="161"/>
      <c r="O101" s="153"/>
      <c r="P101" s="153"/>
      <c r="Q101" s="153"/>
      <c r="R101" s="162"/>
      <c r="S101" s="450"/>
      <c r="T101" s="163" t="s">
        <v>83</v>
      </c>
      <c r="U101" s="162" t="s">
        <v>83</v>
      </c>
      <c r="V101" s="93" t="s">
        <v>83</v>
      </c>
      <c r="W101" s="161"/>
      <c r="X101" s="153" t="s">
        <v>83</v>
      </c>
      <c r="Y101" s="153" t="s">
        <v>83</v>
      </c>
      <c r="Z101" s="153" t="s">
        <v>83</v>
      </c>
      <c r="AA101" s="162" t="s">
        <v>83</v>
      </c>
      <c r="AB101" s="450"/>
      <c r="AC101" s="155" t="str">
        <f t="shared" si="32"/>
        <v>-</v>
      </c>
      <c r="AD101" s="156" t="str">
        <f t="shared" si="33"/>
        <v>-</v>
      </c>
      <c r="AE101" s="156" t="str">
        <f t="shared" si="34"/>
        <v>-</v>
      </c>
      <c r="AF101" s="156" t="str">
        <f t="shared" si="35"/>
        <v>-</v>
      </c>
      <c r="AG101" s="157" t="str">
        <f t="shared" si="36"/>
        <v>-</v>
      </c>
      <c r="AH101" s="454"/>
      <c r="AI101" s="155" t="str">
        <f t="shared" si="37"/>
        <v>-</v>
      </c>
      <c r="AJ101" s="156" t="str">
        <f t="shared" si="38"/>
        <v>-</v>
      </c>
      <c r="AK101" s="156" t="str">
        <f t="shared" si="39"/>
        <v>-</v>
      </c>
      <c r="AL101" s="156" t="str">
        <f t="shared" si="40"/>
        <v>-</v>
      </c>
      <c r="AM101" s="157" t="str">
        <f t="shared" si="41"/>
        <v>-</v>
      </c>
      <c r="AN101" s="457"/>
      <c r="AO101" s="95" t="s">
        <v>83</v>
      </c>
      <c r="AP101" s="93" t="s">
        <v>83</v>
      </c>
      <c r="AQ101" s="93" t="s">
        <v>83</v>
      </c>
      <c r="AR101" s="93" t="s">
        <v>83</v>
      </c>
      <c r="AS101" s="163" t="s">
        <v>83</v>
      </c>
      <c r="AT101" s="164" t="s">
        <v>83</v>
      </c>
      <c r="AU101" s="164" t="s">
        <v>83</v>
      </c>
      <c r="AV101" s="164" t="s">
        <v>83</v>
      </c>
      <c r="AW101" s="94" t="s">
        <v>83</v>
      </c>
      <c r="AX101" s="94" t="s">
        <v>3366</v>
      </c>
      <c r="AY101" s="165" t="s">
        <v>83</v>
      </c>
    </row>
    <row r="102" spans="1:51" customFormat="1" ht="40.5" hidden="1">
      <c r="A102" s="95" t="str">
        <f t="shared" si="42"/>
        <v>302-9</v>
      </c>
      <c r="B102" s="160">
        <v>302</v>
      </c>
      <c r="C102" s="93" t="s">
        <v>167</v>
      </c>
      <c r="D102" s="95">
        <v>9</v>
      </c>
      <c r="E102" s="93" t="s">
        <v>83</v>
      </c>
      <c r="F102" s="95" t="s">
        <v>83</v>
      </c>
      <c r="G102" s="161" t="s">
        <v>83</v>
      </c>
      <c r="H102" s="99" t="s">
        <v>83</v>
      </c>
      <c r="I102" s="94" t="s">
        <v>83</v>
      </c>
      <c r="J102" s="93" t="s">
        <v>83</v>
      </c>
      <c r="K102" s="93" t="s">
        <v>83</v>
      </c>
      <c r="L102" s="93" t="s">
        <v>83</v>
      </c>
      <c r="M102" s="92" t="s">
        <v>83</v>
      </c>
      <c r="N102" s="161"/>
      <c r="O102" s="153"/>
      <c r="P102" s="153"/>
      <c r="Q102" s="153"/>
      <c r="R102" s="162"/>
      <c r="S102" s="450"/>
      <c r="T102" s="163" t="s">
        <v>83</v>
      </c>
      <c r="U102" s="162" t="s">
        <v>83</v>
      </c>
      <c r="V102" s="93" t="s">
        <v>83</v>
      </c>
      <c r="W102" s="161"/>
      <c r="X102" s="153" t="s">
        <v>83</v>
      </c>
      <c r="Y102" s="153" t="s">
        <v>83</v>
      </c>
      <c r="Z102" s="153" t="s">
        <v>83</v>
      </c>
      <c r="AA102" s="162" t="s">
        <v>83</v>
      </c>
      <c r="AB102" s="450"/>
      <c r="AC102" s="155" t="str">
        <f t="shared" si="32"/>
        <v>-</v>
      </c>
      <c r="AD102" s="156" t="str">
        <f t="shared" si="33"/>
        <v>-</v>
      </c>
      <c r="AE102" s="156" t="str">
        <f t="shared" si="34"/>
        <v>-</v>
      </c>
      <c r="AF102" s="156" t="str">
        <f t="shared" si="35"/>
        <v>-</v>
      </c>
      <c r="AG102" s="157" t="str">
        <f t="shared" si="36"/>
        <v>-</v>
      </c>
      <c r="AH102" s="454"/>
      <c r="AI102" s="155" t="str">
        <f t="shared" si="37"/>
        <v>-</v>
      </c>
      <c r="AJ102" s="156" t="str">
        <f t="shared" si="38"/>
        <v>-</v>
      </c>
      <c r="AK102" s="156" t="str">
        <f t="shared" si="39"/>
        <v>-</v>
      </c>
      <c r="AL102" s="156" t="str">
        <f t="shared" si="40"/>
        <v>-</v>
      </c>
      <c r="AM102" s="157" t="str">
        <f t="shared" si="41"/>
        <v>-</v>
      </c>
      <c r="AN102" s="457"/>
      <c r="AO102" s="95" t="s">
        <v>83</v>
      </c>
      <c r="AP102" s="93" t="s">
        <v>83</v>
      </c>
      <c r="AQ102" s="93" t="s">
        <v>83</v>
      </c>
      <c r="AR102" s="93" t="s">
        <v>83</v>
      </c>
      <c r="AS102" s="163" t="s">
        <v>83</v>
      </c>
      <c r="AT102" s="164" t="s">
        <v>83</v>
      </c>
      <c r="AU102" s="164" t="s">
        <v>83</v>
      </c>
      <c r="AV102" s="164" t="s">
        <v>83</v>
      </c>
      <c r="AW102" s="94" t="s">
        <v>83</v>
      </c>
      <c r="AX102" s="94" t="s">
        <v>3366</v>
      </c>
      <c r="AY102" s="165" t="s">
        <v>83</v>
      </c>
    </row>
    <row r="103" spans="1:51" ht="102" customHeight="1">
      <c r="A103" s="204" t="str">
        <f t="shared" si="42"/>
        <v>303-1</v>
      </c>
      <c r="B103" s="205">
        <v>303</v>
      </c>
      <c r="C103" s="600" t="s">
        <v>168</v>
      </c>
      <c r="D103" s="204">
        <v>1</v>
      </c>
      <c r="E103" s="600" t="s">
        <v>1813</v>
      </c>
      <c r="F103" s="204" t="s">
        <v>1173</v>
      </c>
      <c r="G103" s="603" t="s">
        <v>400</v>
      </c>
      <c r="H103" s="206" t="s">
        <v>1145</v>
      </c>
      <c r="I103" s="195" t="s">
        <v>420</v>
      </c>
      <c r="J103" s="600" t="s">
        <v>2546</v>
      </c>
      <c r="K103" s="600" t="s">
        <v>2892</v>
      </c>
      <c r="L103" s="600" t="s">
        <v>388</v>
      </c>
      <c r="M103" s="207" t="s">
        <v>392</v>
      </c>
      <c r="N103" s="603" t="s">
        <v>12</v>
      </c>
      <c r="O103" s="241">
        <v>213245</v>
      </c>
      <c r="P103" s="201">
        <v>195170</v>
      </c>
      <c r="Q103" s="201">
        <v>172743</v>
      </c>
      <c r="R103" s="350">
        <v>150093</v>
      </c>
      <c r="S103" s="504">
        <v>134670</v>
      </c>
      <c r="T103" s="603" t="s">
        <v>12</v>
      </c>
      <c r="U103" s="602" t="s">
        <v>2925</v>
      </c>
      <c r="V103" s="600" t="s">
        <v>2547</v>
      </c>
      <c r="W103" s="181" t="s">
        <v>12</v>
      </c>
      <c r="X103" s="201">
        <v>180660</v>
      </c>
      <c r="Y103" s="201">
        <v>139143</v>
      </c>
      <c r="Z103" s="201">
        <v>130477</v>
      </c>
      <c r="AA103" s="504">
        <v>134390</v>
      </c>
      <c r="AB103" s="504">
        <v>125629</v>
      </c>
      <c r="AC103" s="242" t="str">
        <f t="shared" si="32"/>
        <v>-</v>
      </c>
      <c r="AD103" s="196">
        <f t="shared" si="33"/>
        <v>0.84719454148983564</v>
      </c>
      <c r="AE103" s="196">
        <f t="shared" si="34"/>
        <v>0.71293231541732849</v>
      </c>
      <c r="AF103" s="196">
        <f t="shared" si="35"/>
        <v>0.75532438362191234</v>
      </c>
      <c r="AG103" s="604">
        <f t="shared" si="36"/>
        <v>0.89537819885004633</v>
      </c>
      <c r="AH103" s="212">
        <f t="shared" si="36"/>
        <v>0.93286552313061555</v>
      </c>
      <c r="AI103" s="226" t="str">
        <f t="shared" ref="AI103:AI111" si="43">IFERROR(IF($E103="-","-",IF($U103="-","-",W103/$U103)),"-")</f>
        <v>-</v>
      </c>
      <c r="AJ103" s="196" t="s">
        <v>83</v>
      </c>
      <c r="AK103" s="196" t="s">
        <v>83</v>
      </c>
      <c r="AL103" s="196" t="s">
        <v>83</v>
      </c>
      <c r="AM103" s="604" t="s">
        <v>83</v>
      </c>
      <c r="AN103" s="212" t="str">
        <f t="shared" ref="AN103:AN104" si="44">IFERROR(IF($E103="-","-",IF($U103="-","-",AB103/$U103)),"-")</f>
        <v>-</v>
      </c>
      <c r="AO103" s="204" t="s">
        <v>83</v>
      </c>
      <c r="AP103" s="600" t="s">
        <v>2548</v>
      </c>
      <c r="AQ103" s="600" t="s">
        <v>2544</v>
      </c>
      <c r="AR103" s="600" t="s">
        <v>2557</v>
      </c>
      <c r="AS103" s="179" t="s">
        <v>83</v>
      </c>
      <c r="AT103" s="179" t="s">
        <v>10</v>
      </c>
      <c r="AU103" s="179" t="s">
        <v>50</v>
      </c>
      <c r="AV103" s="179" t="s">
        <v>50</v>
      </c>
      <c r="AW103" s="179" t="s">
        <v>10</v>
      </c>
      <c r="AX103" s="640" t="s">
        <v>3480</v>
      </c>
      <c r="AY103" s="214">
        <v>1</v>
      </c>
    </row>
    <row r="104" spans="1:51" s="643" customFormat="1" ht="111.75" customHeight="1">
      <c r="A104" s="103" t="str">
        <f t="shared" si="42"/>
        <v>303-2</v>
      </c>
      <c r="B104" s="231">
        <v>303</v>
      </c>
      <c r="C104" s="104" t="s">
        <v>3496</v>
      </c>
      <c r="D104" s="103">
        <v>2</v>
      </c>
      <c r="E104" s="104" t="s">
        <v>3006</v>
      </c>
      <c r="F104" s="103" t="s">
        <v>3007</v>
      </c>
      <c r="G104" s="603" t="s">
        <v>400</v>
      </c>
      <c r="H104" s="206" t="s">
        <v>1145</v>
      </c>
      <c r="I104" s="195" t="s">
        <v>420</v>
      </c>
      <c r="J104" s="104" t="s">
        <v>3006</v>
      </c>
      <c r="K104" s="104" t="s">
        <v>3008</v>
      </c>
      <c r="L104" s="104" t="s">
        <v>1221</v>
      </c>
      <c r="M104" s="236" t="s">
        <v>392</v>
      </c>
      <c r="N104" s="232" t="s">
        <v>12</v>
      </c>
      <c r="O104" s="238" t="s">
        <v>12</v>
      </c>
      <c r="P104" s="238" t="s">
        <v>12</v>
      </c>
      <c r="Q104" s="238">
        <v>5.61</v>
      </c>
      <c r="R104" s="680">
        <v>5.59</v>
      </c>
      <c r="S104" s="681">
        <v>5.61</v>
      </c>
      <c r="T104" s="237" t="s">
        <v>83</v>
      </c>
      <c r="U104" s="239" t="s">
        <v>83</v>
      </c>
      <c r="V104" s="104" t="s">
        <v>3009</v>
      </c>
      <c r="W104" s="232"/>
      <c r="X104" s="238" t="s">
        <v>83</v>
      </c>
      <c r="Y104" s="238" t="s">
        <v>83</v>
      </c>
      <c r="Z104" s="238">
        <v>5.56</v>
      </c>
      <c r="AA104" s="505">
        <v>5.66</v>
      </c>
      <c r="AB104" s="505">
        <v>5.53</v>
      </c>
      <c r="AC104" s="226" t="str">
        <f t="shared" si="32"/>
        <v>-</v>
      </c>
      <c r="AD104" s="196" t="str">
        <f t="shared" si="33"/>
        <v>-</v>
      </c>
      <c r="AE104" s="196" t="str">
        <f t="shared" si="34"/>
        <v>-</v>
      </c>
      <c r="AF104" s="196">
        <f t="shared" si="35"/>
        <v>0.99108734402852039</v>
      </c>
      <c r="AG104" s="604">
        <f t="shared" si="36"/>
        <v>1.0125223613595706</v>
      </c>
      <c r="AH104" s="212">
        <f t="shared" si="36"/>
        <v>0.98573975044563278</v>
      </c>
      <c r="AI104" s="226" t="str">
        <f t="shared" si="43"/>
        <v>-</v>
      </c>
      <c r="AJ104" s="196" t="str">
        <f t="shared" ref="AJ104:AM111" si="45">IFERROR(IF($E104="-","-",IF($U104="-","-",X104/$U104)),"-")</f>
        <v>-</v>
      </c>
      <c r="AK104" s="196" t="str">
        <f t="shared" si="45"/>
        <v>-</v>
      </c>
      <c r="AL104" s="196" t="str">
        <f t="shared" si="45"/>
        <v>-</v>
      </c>
      <c r="AM104" s="604" t="str">
        <f t="shared" si="45"/>
        <v>-</v>
      </c>
      <c r="AN104" s="212" t="str">
        <f t="shared" si="44"/>
        <v>-</v>
      </c>
      <c r="AO104" s="103" t="s">
        <v>83</v>
      </c>
      <c r="AP104" s="104" t="s">
        <v>83</v>
      </c>
      <c r="AQ104" s="104" t="s">
        <v>3010</v>
      </c>
      <c r="AR104" s="104" t="s">
        <v>3011</v>
      </c>
      <c r="AS104" s="237" t="s">
        <v>83</v>
      </c>
      <c r="AT104" s="187" t="s">
        <v>83</v>
      </c>
      <c r="AU104" s="187" t="s">
        <v>83</v>
      </c>
      <c r="AV104" s="187" t="s">
        <v>11</v>
      </c>
      <c r="AW104" s="187" t="s">
        <v>15</v>
      </c>
      <c r="AX104" s="466" t="s">
        <v>3480</v>
      </c>
      <c r="AY104" s="240">
        <v>1</v>
      </c>
    </row>
    <row r="105" spans="1:51" customFormat="1" ht="40.5" hidden="1">
      <c r="A105" s="95" t="str">
        <f t="shared" si="42"/>
        <v>303-3</v>
      </c>
      <c r="B105" s="160">
        <v>303</v>
      </c>
      <c r="C105" s="93" t="s">
        <v>168</v>
      </c>
      <c r="D105" s="95">
        <v>3</v>
      </c>
      <c r="E105" s="93" t="s">
        <v>83</v>
      </c>
      <c r="F105" s="95" t="s">
        <v>83</v>
      </c>
      <c r="G105" s="161" t="s">
        <v>83</v>
      </c>
      <c r="H105" s="99" t="s">
        <v>83</v>
      </c>
      <c r="I105" s="94" t="s">
        <v>83</v>
      </c>
      <c r="J105" s="93" t="s">
        <v>83</v>
      </c>
      <c r="K105" s="93" t="s">
        <v>83</v>
      </c>
      <c r="L105" s="93" t="s">
        <v>83</v>
      </c>
      <c r="M105" s="92" t="s">
        <v>83</v>
      </c>
      <c r="N105" s="161"/>
      <c r="O105" s="153"/>
      <c r="P105" s="153"/>
      <c r="Q105" s="153"/>
      <c r="R105" s="162"/>
      <c r="S105" s="450"/>
      <c r="T105" s="163" t="s">
        <v>83</v>
      </c>
      <c r="U105" s="162" t="s">
        <v>83</v>
      </c>
      <c r="V105" s="93" t="s">
        <v>83</v>
      </c>
      <c r="W105" s="161"/>
      <c r="X105" s="153" t="s">
        <v>83</v>
      </c>
      <c r="Y105" s="153" t="s">
        <v>83</v>
      </c>
      <c r="Z105" s="153" t="s">
        <v>83</v>
      </c>
      <c r="AA105" s="162" t="s">
        <v>83</v>
      </c>
      <c r="AB105" s="450"/>
      <c r="AC105" s="155" t="str">
        <f t="shared" si="32"/>
        <v>-</v>
      </c>
      <c r="AD105" s="156" t="str">
        <f t="shared" si="33"/>
        <v>-</v>
      </c>
      <c r="AE105" s="156" t="str">
        <f t="shared" si="34"/>
        <v>-</v>
      </c>
      <c r="AF105" s="156" t="str">
        <f t="shared" si="35"/>
        <v>-</v>
      </c>
      <c r="AG105" s="157" t="str">
        <f t="shared" si="36"/>
        <v>-</v>
      </c>
      <c r="AH105" s="454"/>
      <c r="AI105" s="155" t="str">
        <f t="shared" si="43"/>
        <v>-</v>
      </c>
      <c r="AJ105" s="156" t="str">
        <f t="shared" si="45"/>
        <v>-</v>
      </c>
      <c r="AK105" s="156" t="str">
        <f t="shared" si="45"/>
        <v>-</v>
      </c>
      <c r="AL105" s="156" t="str">
        <f t="shared" si="45"/>
        <v>-</v>
      </c>
      <c r="AM105" s="157" t="str">
        <f t="shared" si="45"/>
        <v>-</v>
      </c>
      <c r="AN105" s="457"/>
      <c r="AO105" s="95" t="s">
        <v>83</v>
      </c>
      <c r="AP105" s="93" t="s">
        <v>83</v>
      </c>
      <c r="AQ105" s="93" t="s">
        <v>83</v>
      </c>
      <c r="AR105" s="93" t="s">
        <v>83</v>
      </c>
      <c r="AS105" s="163" t="s">
        <v>83</v>
      </c>
      <c r="AT105" s="164" t="s">
        <v>83</v>
      </c>
      <c r="AU105" s="164" t="s">
        <v>83</v>
      </c>
      <c r="AV105" s="164" t="s">
        <v>83</v>
      </c>
      <c r="AW105" s="94" t="s">
        <v>83</v>
      </c>
      <c r="AX105" s="94" t="s">
        <v>3366</v>
      </c>
      <c r="AY105" s="165" t="s">
        <v>83</v>
      </c>
    </row>
    <row r="106" spans="1:51" customFormat="1" ht="40.5" hidden="1">
      <c r="A106" s="95" t="str">
        <f t="shared" si="42"/>
        <v>303-4</v>
      </c>
      <c r="B106" s="160">
        <v>303</v>
      </c>
      <c r="C106" s="93" t="s">
        <v>168</v>
      </c>
      <c r="D106" s="95">
        <v>4</v>
      </c>
      <c r="E106" s="93" t="s">
        <v>83</v>
      </c>
      <c r="F106" s="95" t="s">
        <v>83</v>
      </c>
      <c r="G106" s="161" t="s">
        <v>83</v>
      </c>
      <c r="H106" s="99" t="s">
        <v>83</v>
      </c>
      <c r="I106" s="94" t="s">
        <v>83</v>
      </c>
      <c r="J106" s="93" t="s">
        <v>83</v>
      </c>
      <c r="K106" s="93" t="s">
        <v>83</v>
      </c>
      <c r="L106" s="93" t="s">
        <v>83</v>
      </c>
      <c r="M106" s="92" t="s">
        <v>83</v>
      </c>
      <c r="N106" s="161"/>
      <c r="O106" s="153"/>
      <c r="P106" s="153"/>
      <c r="Q106" s="153"/>
      <c r="R106" s="162"/>
      <c r="S106" s="450"/>
      <c r="T106" s="163" t="s">
        <v>83</v>
      </c>
      <c r="U106" s="162" t="s">
        <v>83</v>
      </c>
      <c r="V106" s="93" t="s">
        <v>83</v>
      </c>
      <c r="W106" s="161"/>
      <c r="X106" s="153" t="s">
        <v>83</v>
      </c>
      <c r="Y106" s="153" t="s">
        <v>83</v>
      </c>
      <c r="Z106" s="153" t="s">
        <v>83</v>
      </c>
      <c r="AA106" s="162" t="s">
        <v>83</v>
      </c>
      <c r="AB106" s="450"/>
      <c r="AC106" s="155" t="str">
        <f t="shared" si="32"/>
        <v>-</v>
      </c>
      <c r="AD106" s="156" t="str">
        <f t="shared" si="33"/>
        <v>-</v>
      </c>
      <c r="AE106" s="156" t="str">
        <f t="shared" si="34"/>
        <v>-</v>
      </c>
      <c r="AF106" s="156" t="str">
        <f t="shared" si="35"/>
        <v>-</v>
      </c>
      <c r="AG106" s="157" t="str">
        <f t="shared" si="36"/>
        <v>-</v>
      </c>
      <c r="AH106" s="454"/>
      <c r="AI106" s="155" t="str">
        <f t="shared" si="43"/>
        <v>-</v>
      </c>
      <c r="AJ106" s="156" t="str">
        <f t="shared" si="45"/>
        <v>-</v>
      </c>
      <c r="AK106" s="156" t="str">
        <f t="shared" si="45"/>
        <v>-</v>
      </c>
      <c r="AL106" s="156" t="str">
        <f t="shared" si="45"/>
        <v>-</v>
      </c>
      <c r="AM106" s="157" t="str">
        <f t="shared" si="45"/>
        <v>-</v>
      </c>
      <c r="AN106" s="457"/>
      <c r="AO106" s="95" t="s">
        <v>83</v>
      </c>
      <c r="AP106" s="93" t="s">
        <v>83</v>
      </c>
      <c r="AQ106" s="93" t="s">
        <v>83</v>
      </c>
      <c r="AR106" s="93" t="s">
        <v>83</v>
      </c>
      <c r="AS106" s="163" t="s">
        <v>83</v>
      </c>
      <c r="AT106" s="164" t="s">
        <v>83</v>
      </c>
      <c r="AU106" s="164" t="s">
        <v>83</v>
      </c>
      <c r="AV106" s="164" t="s">
        <v>83</v>
      </c>
      <c r="AW106" s="94" t="s">
        <v>83</v>
      </c>
      <c r="AX106" s="94" t="s">
        <v>3366</v>
      </c>
      <c r="AY106" s="165" t="s">
        <v>83</v>
      </c>
    </row>
    <row r="107" spans="1:51" customFormat="1" ht="40.5" hidden="1">
      <c r="A107" s="95" t="str">
        <f t="shared" si="42"/>
        <v>303-5</v>
      </c>
      <c r="B107" s="160">
        <v>303</v>
      </c>
      <c r="C107" s="93" t="s">
        <v>168</v>
      </c>
      <c r="D107" s="95">
        <v>5</v>
      </c>
      <c r="E107" s="93" t="s">
        <v>83</v>
      </c>
      <c r="F107" s="95" t="s">
        <v>83</v>
      </c>
      <c r="G107" s="161" t="s">
        <v>83</v>
      </c>
      <c r="H107" s="99" t="s">
        <v>83</v>
      </c>
      <c r="I107" s="94" t="s">
        <v>83</v>
      </c>
      <c r="J107" s="93" t="s">
        <v>83</v>
      </c>
      <c r="K107" s="93" t="s">
        <v>83</v>
      </c>
      <c r="L107" s="93" t="s">
        <v>83</v>
      </c>
      <c r="M107" s="92" t="s">
        <v>83</v>
      </c>
      <c r="N107" s="161"/>
      <c r="O107" s="153"/>
      <c r="P107" s="153"/>
      <c r="Q107" s="153"/>
      <c r="R107" s="162"/>
      <c r="S107" s="450"/>
      <c r="T107" s="163" t="s">
        <v>83</v>
      </c>
      <c r="U107" s="162" t="s">
        <v>83</v>
      </c>
      <c r="V107" s="93" t="s">
        <v>83</v>
      </c>
      <c r="W107" s="161"/>
      <c r="X107" s="153" t="s">
        <v>83</v>
      </c>
      <c r="Y107" s="153" t="s">
        <v>83</v>
      </c>
      <c r="Z107" s="153" t="s">
        <v>83</v>
      </c>
      <c r="AA107" s="162" t="s">
        <v>83</v>
      </c>
      <c r="AB107" s="450"/>
      <c r="AC107" s="155" t="str">
        <f t="shared" si="32"/>
        <v>-</v>
      </c>
      <c r="AD107" s="156" t="str">
        <f t="shared" si="33"/>
        <v>-</v>
      </c>
      <c r="AE107" s="156" t="str">
        <f t="shared" si="34"/>
        <v>-</v>
      </c>
      <c r="AF107" s="156" t="str">
        <f t="shared" si="35"/>
        <v>-</v>
      </c>
      <c r="AG107" s="157" t="str">
        <f t="shared" si="36"/>
        <v>-</v>
      </c>
      <c r="AH107" s="454"/>
      <c r="AI107" s="155" t="str">
        <f t="shared" si="43"/>
        <v>-</v>
      </c>
      <c r="AJ107" s="156" t="str">
        <f t="shared" si="45"/>
        <v>-</v>
      </c>
      <c r="AK107" s="156" t="str">
        <f t="shared" si="45"/>
        <v>-</v>
      </c>
      <c r="AL107" s="156" t="str">
        <f t="shared" si="45"/>
        <v>-</v>
      </c>
      <c r="AM107" s="157" t="str">
        <f t="shared" si="45"/>
        <v>-</v>
      </c>
      <c r="AN107" s="457"/>
      <c r="AO107" s="95" t="s">
        <v>83</v>
      </c>
      <c r="AP107" s="93" t="s">
        <v>83</v>
      </c>
      <c r="AQ107" s="93" t="s">
        <v>83</v>
      </c>
      <c r="AR107" s="93" t="s">
        <v>83</v>
      </c>
      <c r="AS107" s="163" t="s">
        <v>83</v>
      </c>
      <c r="AT107" s="164" t="s">
        <v>83</v>
      </c>
      <c r="AU107" s="164" t="s">
        <v>83</v>
      </c>
      <c r="AV107" s="164" t="s">
        <v>83</v>
      </c>
      <c r="AW107" s="94" t="s">
        <v>83</v>
      </c>
      <c r="AX107" s="94" t="s">
        <v>3366</v>
      </c>
      <c r="AY107" s="165" t="s">
        <v>83</v>
      </c>
    </row>
    <row r="108" spans="1:51" customFormat="1" ht="40.5" hidden="1">
      <c r="A108" s="95" t="str">
        <f t="shared" si="42"/>
        <v>303-6</v>
      </c>
      <c r="B108" s="160">
        <v>303</v>
      </c>
      <c r="C108" s="93" t="s">
        <v>168</v>
      </c>
      <c r="D108" s="95">
        <v>6</v>
      </c>
      <c r="E108" s="93" t="s">
        <v>83</v>
      </c>
      <c r="F108" s="95" t="s">
        <v>83</v>
      </c>
      <c r="G108" s="161" t="s">
        <v>83</v>
      </c>
      <c r="H108" s="99" t="s">
        <v>83</v>
      </c>
      <c r="I108" s="94" t="s">
        <v>83</v>
      </c>
      <c r="J108" s="93" t="s">
        <v>83</v>
      </c>
      <c r="K108" s="93" t="s">
        <v>83</v>
      </c>
      <c r="L108" s="93" t="s">
        <v>83</v>
      </c>
      <c r="M108" s="92" t="s">
        <v>83</v>
      </c>
      <c r="N108" s="161"/>
      <c r="O108" s="153"/>
      <c r="P108" s="153"/>
      <c r="Q108" s="153"/>
      <c r="R108" s="162"/>
      <c r="S108" s="450"/>
      <c r="T108" s="163" t="s">
        <v>83</v>
      </c>
      <c r="U108" s="162" t="s">
        <v>83</v>
      </c>
      <c r="V108" s="93" t="s">
        <v>83</v>
      </c>
      <c r="W108" s="161"/>
      <c r="X108" s="153" t="s">
        <v>83</v>
      </c>
      <c r="Y108" s="153" t="s">
        <v>83</v>
      </c>
      <c r="Z108" s="153" t="s">
        <v>83</v>
      </c>
      <c r="AA108" s="162" t="s">
        <v>83</v>
      </c>
      <c r="AB108" s="450"/>
      <c r="AC108" s="155" t="str">
        <f t="shared" si="32"/>
        <v>-</v>
      </c>
      <c r="AD108" s="156" t="str">
        <f t="shared" si="33"/>
        <v>-</v>
      </c>
      <c r="AE108" s="156" t="str">
        <f t="shared" si="34"/>
        <v>-</v>
      </c>
      <c r="AF108" s="156" t="str">
        <f t="shared" si="35"/>
        <v>-</v>
      </c>
      <c r="AG108" s="157" t="str">
        <f t="shared" si="36"/>
        <v>-</v>
      </c>
      <c r="AH108" s="454"/>
      <c r="AI108" s="155" t="str">
        <f t="shared" si="43"/>
        <v>-</v>
      </c>
      <c r="AJ108" s="156" t="str">
        <f t="shared" si="45"/>
        <v>-</v>
      </c>
      <c r="AK108" s="156" t="str">
        <f t="shared" si="45"/>
        <v>-</v>
      </c>
      <c r="AL108" s="156" t="str">
        <f t="shared" si="45"/>
        <v>-</v>
      </c>
      <c r="AM108" s="157" t="str">
        <f t="shared" si="45"/>
        <v>-</v>
      </c>
      <c r="AN108" s="457"/>
      <c r="AO108" s="95" t="s">
        <v>83</v>
      </c>
      <c r="AP108" s="93" t="s">
        <v>83</v>
      </c>
      <c r="AQ108" s="93" t="s">
        <v>83</v>
      </c>
      <c r="AR108" s="93" t="s">
        <v>83</v>
      </c>
      <c r="AS108" s="163" t="s">
        <v>83</v>
      </c>
      <c r="AT108" s="164" t="s">
        <v>83</v>
      </c>
      <c r="AU108" s="164" t="s">
        <v>83</v>
      </c>
      <c r="AV108" s="164" t="s">
        <v>83</v>
      </c>
      <c r="AW108" s="94" t="s">
        <v>83</v>
      </c>
      <c r="AX108" s="94" t="s">
        <v>3366</v>
      </c>
      <c r="AY108" s="165" t="s">
        <v>83</v>
      </c>
    </row>
    <row r="109" spans="1:51" customFormat="1" ht="40.5" hidden="1">
      <c r="A109" s="95" t="str">
        <f t="shared" si="42"/>
        <v>303-7</v>
      </c>
      <c r="B109" s="160">
        <v>303</v>
      </c>
      <c r="C109" s="93" t="s">
        <v>168</v>
      </c>
      <c r="D109" s="95">
        <v>7</v>
      </c>
      <c r="E109" s="93" t="s">
        <v>83</v>
      </c>
      <c r="F109" s="95" t="s">
        <v>83</v>
      </c>
      <c r="G109" s="161" t="s">
        <v>83</v>
      </c>
      <c r="H109" s="99" t="s">
        <v>83</v>
      </c>
      <c r="I109" s="94" t="s">
        <v>83</v>
      </c>
      <c r="J109" s="93" t="s">
        <v>83</v>
      </c>
      <c r="K109" s="93" t="s">
        <v>83</v>
      </c>
      <c r="L109" s="93" t="s">
        <v>83</v>
      </c>
      <c r="M109" s="92" t="s">
        <v>83</v>
      </c>
      <c r="N109" s="161"/>
      <c r="O109" s="153"/>
      <c r="P109" s="153"/>
      <c r="Q109" s="153"/>
      <c r="R109" s="162"/>
      <c r="S109" s="450"/>
      <c r="T109" s="163" t="s">
        <v>83</v>
      </c>
      <c r="U109" s="162" t="s">
        <v>83</v>
      </c>
      <c r="V109" s="93" t="s">
        <v>83</v>
      </c>
      <c r="W109" s="161"/>
      <c r="X109" s="153" t="s">
        <v>83</v>
      </c>
      <c r="Y109" s="153" t="s">
        <v>83</v>
      </c>
      <c r="Z109" s="153" t="s">
        <v>83</v>
      </c>
      <c r="AA109" s="162" t="s">
        <v>83</v>
      </c>
      <c r="AB109" s="450"/>
      <c r="AC109" s="155" t="str">
        <f t="shared" si="32"/>
        <v>-</v>
      </c>
      <c r="AD109" s="156" t="str">
        <f t="shared" si="33"/>
        <v>-</v>
      </c>
      <c r="AE109" s="156" t="str">
        <f t="shared" si="34"/>
        <v>-</v>
      </c>
      <c r="AF109" s="156" t="str">
        <f t="shared" si="35"/>
        <v>-</v>
      </c>
      <c r="AG109" s="157" t="str">
        <f t="shared" si="36"/>
        <v>-</v>
      </c>
      <c r="AH109" s="454"/>
      <c r="AI109" s="155" t="str">
        <f t="shared" si="43"/>
        <v>-</v>
      </c>
      <c r="AJ109" s="156" t="str">
        <f t="shared" si="45"/>
        <v>-</v>
      </c>
      <c r="AK109" s="156" t="str">
        <f t="shared" si="45"/>
        <v>-</v>
      </c>
      <c r="AL109" s="156" t="str">
        <f t="shared" si="45"/>
        <v>-</v>
      </c>
      <c r="AM109" s="157" t="str">
        <f t="shared" si="45"/>
        <v>-</v>
      </c>
      <c r="AN109" s="457"/>
      <c r="AO109" s="95" t="s">
        <v>83</v>
      </c>
      <c r="AP109" s="93" t="s">
        <v>83</v>
      </c>
      <c r="AQ109" s="93" t="s">
        <v>83</v>
      </c>
      <c r="AR109" s="93" t="s">
        <v>83</v>
      </c>
      <c r="AS109" s="163" t="s">
        <v>83</v>
      </c>
      <c r="AT109" s="164" t="s">
        <v>83</v>
      </c>
      <c r="AU109" s="164" t="s">
        <v>83</v>
      </c>
      <c r="AV109" s="164" t="s">
        <v>83</v>
      </c>
      <c r="AW109" s="94" t="s">
        <v>83</v>
      </c>
      <c r="AX109" s="94" t="s">
        <v>3366</v>
      </c>
      <c r="AY109" s="165" t="s">
        <v>83</v>
      </c>
    </row>
    <row r="110" spans="1:51" customFormat="1" ht="40.5" hidden="1">
      <c r="A110" s="95" t="str">
        <f t="shared" si="42"/>
        <v>303-8</v>
      </c>
      <c r="B110" s="160">
        <v>303</v>
      </c>
      <c r="C110" s="93" t="s">
        <v>168</v>
      </c>
      <c r="D110" s="95">
        <v>8</v>
      </c>
      <c r="E110" s="93" t="s">
        <v>83</v>
      </c>
      <c r="F110" s="95" t="s">
        <v>83</v>
      </c>
      <c r="G110" s="161" t="s">
        <v>83</v>
      </c>
      <c r="H110" s="99" t="s">
        <v>83</v>
      </c>
      <c r="I110" s="94" t="s">
        <v>83</v>
      </c>
      <c r="J110" s="93" t="s">
        <v>83</v>
      </c>
      <c r="K110" s="93" t="s">
        <v>83</v>
      </c>
      <c r="L110" s="93" t="s">
        <v>83</v>
      </c>
      <c r="M110" s="92" t="s">
        <v>83</v>
      </c>
      <c r="N110" s="161"/>
      <c r="O110" s="153"/>
      <c r="P110" s="153"/>
      <c r="Q110" s="153"/>
      <c r="R110" s="162"/>
      <c r="S110" s="450"/>
      <c r="T110" s="163" t="s">
        <v>83</v>
      </c>
      <c r="U110" s="162" t="s">
        <v>83</v>
      </c>
      <c r="V110" s="93" t="s">
        <v>83</v>
      </c>
      <c r="W110" s="161"/>
      <c r="X110" s="153" t="s">
        <v>83</v>
      </c>
      <c r="Y110" s="153" t="s">
        <v>83</v>
      </c>
      <c r="Z110" s="153" t="s">
        <v>83</v>
      </c>
      <c r="AA110" s="162" t="s">
        <v>83</v>
      </c>
      <c r="AB110" s="450"/>
      <c r="AC110" s="155" t="str">
        <f t="shared" si="32"/>
        <v>-</v>
      </c>
      <c r="AD110" s="156" t="str">
        <f t="shared" si="33"/>
        <v>-</v>
      </c>
      <c r="AE110" s="156" t="str">
        <f t="shared" si="34"/>
        <v>-</v>
      </c>
      <c r="AF110" s="156" t="str">
        <f t="shared" si="35"/>
        <v>-</v>
      </c>
      <c r="AG110" s="157" t="str">
        <f t="shared" si="36"/>
        <v>-</v>
      </c>
      <c r="AH110" s="454"/>
      <c r="AI110" s="155" t="str">
        <f t="shared" si="43"/>
        <v>-</v>
      </c>
      <c r="AJ110" s="156" t="str">
        <f t="shared" si="45"/>
        <v>-</v>
      </c>
      <c r="AK110" s="156" t="str">
        <f t="shared" si="45"/>
        <v>-</v>
      </c>
      <c r="AL110" s="156" t="str">
        <f t="shared" si="45"/>
        <v>-</v>
      </c>
      <c r="AM110" s="157" t="str">
        <f t="shared" si="45"/>
        <v>-</v>
      </c>
      <c r="AN110" s="457"/>
      <c r="AO110" s="95" t="s">
        <v>83</v>
      </c>
      <c r="AP110" s="93" t="s">
        <v>83</v>
      </c>
      <c r="AQ110" s="93" t="s">
        <v>83</v>
      </c>
      <c r="AR110" s="93" t="s">
        <v>83</v>
      </c>
      <c r="AS110" s="163" t="s">
        <v>83</v>
      </c>
      <c r="AT110" s="164" t="s">
        <v>83</v>
      </c>
      <c r="AU110" s="164" t="s">
        <v>83</v>
      </c>
      <c r="AV110" s="164" t="s">
        <v>83</v>
      </c>
      <c r="AW110" s="94" t="s">
        <v>83</v>
      </c>
      <c r="AX110" s="94" t="s">
        <v>3366</v>
      </c>
      <c r="AY110" s="165" t="s">
        <v>83</v>
      </c>
    </row>
    <row r="111" spans="1:51" customFormat="1" ht="40.5" hidden="1">
      <c r="A111" s="95" t="str">
        <f t="shared" si="42"/>
        <v>303-9</v>
      </c>
      <c r="B111" s="160">
        <v>303</v>
      </c>
      <c r="C111" s="93" t="s">
        <v>168</v>
      </c>
      <c r="D111" s="95">
        <v>9</v>
      </c>
      <c r="E111" s="93" t="s">
        <v>83</v>
      </c>
      <c r="F111" s="95" t="s">
        <v>83</v>
      </c>
      <c r="G111" s="161" t="s">
        <v>83</v>
      </c>
      <c r="H111" s="99" t="s">
        <v>83</v>
      </c>
      <c r="I111" s="94" t="s">
        <v>83</v>
      </c>
      <c r="J111" s="93" t="s">
        <v>83</v>
      </c>
      <c r="K111" s="93" t="s">
        <v>83</v>
      </c>
      <c r="L111" s="93" t="s">
        <v>83</v>
      </c>
      <c r="M111" s="92" t="s">
        <v>83</v>
      </c>
      <c r="N111" s="161"/>
      <c r="O111" s="153"/>
      <c r="P111" s="153"/>
      <c r="Q111" s="153"/>
      <c r="R111" s="162"/>
      <c r="S111" s="450"/>
      <c r="T111" s="163" t="s">
        <v>83</v>
      </c>
      <c r="U111" s="162" t="s">
        <v>83</v>
      </c>
      <c r="V111" s="93" t="s">
        <v>83</v>
      </c>
      <c r="W111" s="161"/>
      <c r="X111" s="153" t="s">
        <v>83</v>
      </c>
      <c r="Y111" s="153" t="s">
        <v>83</v>
      </c>
      <c r="Z111" s="153" t="s">
        <v>83</v>
      </c>
      <c r="AA111" s="162" t="s">
        <v>83</v>
      </c>
      <c r="AB111" s="450"/>
      <c r="AC111" s="155" t="str">
        <f t="shared" si="32"/>
        <v>-</v>
      </c>
      <c r="AD111" s="156" t="str">
        <f t="shared" si="33"/>
        <v>-</v>
      </c>
      <c r="AE111" s="156" t="str">
        <f t="shared" si="34"/>
        <v>-</v>
      </c>
      <c r="AF111" s="156" t="str">
        <f t="shared" si="35"/>
        <v>-</v>
      </c>
      <c r="AG111" s="157" t="str">
        <f t="shared" si="36"/>
        <v>-</v>
      </c>
      <c r="AH111" s="454"/>
      <c r="AI111" s="155" t="str">
        <f t="shared" si="43"/>
        <v>-</v>
      </c>
      <c r="AJ111" s="156" t="str">
        <f t="shared" si="45"/>
        <v>-</v>
      </c>
      <c r="AK111" s="156" t="str">
        <f t="shared" si="45"/>
        <v>-</v>
      </c>
      <c r="AL111" s="156" t="str">
        <f t="shared" si="45"/>
        <v>-</v>
      </c>
      <c r="AM111" s="157" t="str">
        <f t="shared" si="45"/>
        <v>-</v>
      </c>
      <c r="AN111" s="457"/>
      <c r="AO111" s="95" t="s">
        <v>83</v>
      </c>
      <c r="AP111" s="93" t="s">
        <v>83</v>
      </c>
      <c r="AQ111" s="93" t="s">
        <v>83</v>
      </c>
      <c r="AR111" s="93" t="s">
        <v>83</v>
      </c>
      <c r="AS111" s="163" t="s">
        <v>83</v>
      </c>
      <c r="AT111" s="164" t="s">
        <v>83</v>
      </c>
      <c r="AU111" s="164" t="s">
        <v>83</v>
      </c>
      <c r="AV111" s="164" t="s">
        <v>83</v>
      </c>
      <c r="AW111" s="94" t="s">
        <v>83</v>
      </c>
      <c r="AX111" s="94" t="s">
        <v>3366</v>
      </c>
      <c r="AY111" s="165" t="s">
        <v>83</v>
      </c>
    </row>
    <row r="112" spans="1:51" ht="161.25" customHeight="1">
      <c r="A112" s="204" t="s">
        <v>1187</v>
      </c>
      <c r="B112" s="205">
        <v>401</v>
      </c>
      <c r="C112" s="600" t="s">
        <v>169</v>
      </c>
      <c r="D112" s="204">
        <v>1</v>
      </c>
      <c r="E112" s="600" t="s">
        <v>1188</v>
      </c>
      <c r="F112" s="204" t="s">
        <v>1144</v>
      </c>
      <c r="G112" s="603" t="s">
        <v>1189</v>
      </c>
      <c r="H112" s="206" t="s">
        <v>1190</v>
      </c>
      <c r="I112" s="195" t="s">
        <v>1191</v>
      </c>
      <c r="J112" s="600" t="s">
        <v>1192</v>
      </c>
      <c r="K112" s="600" t="s">
        <v>1193</v>
      </c>
      <c r="L112" s="600" t="s">
        <v>1194</v>
      </c>
      <c r="M112" s="207" t="s">
        <v>1195</v>
      </c>
      <c r="N112" s="181" t="s">
        <v>12</v>
      </c>
      <c r="O112" s="181">
        <v>20</v>
      </c>
      <c r="P112" s="181">
        <v>19</v>
      </c>
      <c r="Q112" s="181">
        <v>18</v>
      </c>
      <c r="R112" s="225">
        <v>17</v>
      </c>
      <c r="S112" s="620">
        <v>16</v>
      </c>
      <c r="T112" s="194" t="s">
        <v>40</v>
      </c>
      <c r="U112" s="195">
        <v>16</v>
      </c>
      <c r="V112" s="600" t="s">
        <v>1814</v>
      </c>
      <c r="W112" s="603">
        <v>26</v>
      </c>
      <c r="X112" s="181">
        <v>19</v>
      </c>
      <c r="Y112" s="181">
        <v>16</v>
      </c>
      <c r="Z112" s="181">
        <v>27</v>
      </c>
      <c r="AA112" s="264">
        <v>21</v>
      </c>
      <c r="AB112" s="264">
        <v>24</v>
      </c>
      <c r="AC112" s="226" t="str">
        <f t="shared" ref="AC112:AH113" si="46">IFERROR(IF($E112="-","-",1+(N112-W112)/N112),"-")</f>
        <v>-</v>
      </c>
      <c r="AD112" s="196">
        <f t="shared" si="46"/>
        <v>1.05</v>
      </c>
      <c r="AE112" s="196">
        <f t="shared" si="46"/>
        <v>1.1578947368421053</v>
      </c>
      <c r="AF112" s="196">
        <f t="shared" si="46"/>
        <v>0.5</v>
      </c>
      <c r="AG112" s="604">
        <f t="shared" si="46"/>
        <v>0.76470588235294112</v>
      </c>
      <c r="AH112" s="604">
        <f t="shared" si="46"/>
        <v>0.5</v>
      </c>
      <c r="AI112" s="226" t="s">
        <v>12</v>
      </c>
      <c r="AJ112" s="196">
        <f t="shared" ref="AJ112:AN113" si="47">IFERROR(IF($E112="-","-",IF($U112="-","-",1+($U112-X112)/$U112)),"-")</f>
        <v>0.8125</v>
      </c>
      <c r="AK112" s="196">
        <f t="shared" si="47"/>
        <v>1</v>
      </c>
      <c r="AL112" s="196">
        <f t="shared" si="47"/>
        <v>0.3125</v>
      </c>
      <c r="AM112" s="604">
        <f t="shared" si="47"/>
        <v>0.6875</v>
      </c>
      <c r="AN112" s="604">
        <f t="shared" si="47"/>
        <v>0.5</v>
      </c>
      <c r="AO112" s="204" t="s">
        <v>83</v>
      </c>
      <c r="AP112" s="600" t="s">
        <v>2496</v>
      </c>
      <c r="AQ112" s="600" t="s">
        <v>1196</v>
      </c>
      <c r="AR112" s="243" t="s">
        <v>2497</v>
      </c>
      <c r="AS112" s="194" t="s">
        <v>12</v>
      </c>
      <c r="AT112" s="179" t="s">
        <v>15</v>
      </c>
      <c r="AU112" s="179" t="s">
        <v>15</v>
      </c>
      <c r="AV112" s="179" t="s">
        <v>10</v>
      </c>
      <c r="AW112" s="179" t="s">
        <v>11</v>
      </c>
      <c r="AX112" s="611" t="s">
        <v>3482</v>
      </c>
      <c r="AY112" s="214">
        <v>1</v>
      </c>
    </row>
    <row r="113" spans="1:51" ht="148.5" customHeight="1">
      <c r="A113" s="204" t="s">
        <v>1197</v>
      </c>
      <c r="B113" s="205">
        <v>401</v>
      </c>
      <c r="C113" s="600" t="s">
        <v>169</v>
      </c>
      <c r="D113" s="204">
        <v>2</v>
      </c>
      <c r="E113" s="600" t="s">
        <v>1798</v>
      </c>
      <c r="F113" s="204" t="s">
        <v>1144</v>
      </c>
      <c r="G113" s="603" t="s">
        <v>1189</v>
      </c>
      <c r="H113" s="206" t="s">
        <v>1198</v>
      </c>
      <c r="I113" s="195" t="s">
        <v>1191</v>
      </c>
      <c r="J113" s="600" t="s">
        <v>2498</v>
      </c>
      <c r="K113" s="600" t="s">
        <v>1193</v>
      </c>
      <c r="L113" s="600" t="s">
        <v>1194</v>
      </c>
      <c r="M113" s="207" t="s">
        <v>1195</v>
      </c>
      <c r="N113" s="181" t="s">
        <v>12</v>
      </c>
      <c r="O113" s="181">
        <v>565</v>
      </c>
      <c r="P113" s="181">
        <v>535</v>
      </c>
      <c r="Q113" s="181">
        <v>505</v>
      </c>
      <c r="R113" s="225">
        <v>475</v>
      </c>
      <c r="S113" s="620">
        <v>445</v>
      </c>
      <c r="T113" s="194" t="s">
        <v>40</v>
      </c>
      <c r="U113" s="209">
        <v>445</v>
      </c>
      <c r="V113" s="600" t="s">
        <v>1815</v>
      </c>
      <c r="W113" s="244" t="s">
        <v>12</v>
      </c>
      <c r="X113" s="181">
        <v>500</v>
      </c>
      <c r="Y113" s="181">
        <v>488</v>
      </c>
      <c r="Z113" s="181">
        <v>480</v>
      </c>
      <c r="AA113" s="264">
        <v>490</v>
      </c>
      <c r="AB113" s="264">
        <v>540</v>
      </c>
      <c r="AC113" s="226" t="str">
        <f t="shared" si="46"/>
        <v>-</v>
      </c>
      <c r="AD113" s="196">
        <f t="shared" si="46"/>
        <v>1.1150442477876106</v>
      </c>
      <c r="AE113" s="196">
        <f t="shared" si="46"/>
        <v>1.0878504672897196</v>
      </c>
      <c r="AF113" s="196">
        <f t="shared" si="46"/>
        <v>1.0495049504950495</v>
      </c>
      <c r="AG113" s="604">
        <f t="shared" si="46"/>
        <v>0.96842105263157896</v>
      </c>
      <c r="AH113" s="604">
        <f t="shared" si="46"/>
        <v>0.7865168539325843</v>
      </c>
      <c r="AI113" s="226" t="str">
        <f>IFERROR(IF($E113="-","-",IF($U113="-","-",1+($U113-W113)/$U113)),"-")</f>
        <v>-</v>
      </c>
      <c r="AJ113" s="196">
        <f t="shared" si="47"/>
        <v>0.8764044943820225</v>
      </c>
      <c r="AK113" s="196">
        <f t="shared" si="47"/>
        <v>0.90337078651685387</v>
      </c>
      <c r="AL113" s="196">
        <f t="shared" si="47"/>
        <v>0.9213483146067416</v>
      </c>
      <c r="AM113" s="604">
        <f t="shared" si="47"/>
        <v>0.898876404494382</v>
      </c>
      <c r="AN113" s="604">
        <f t="shared" si="47"/>
        <v>0.7865168539325843</v>
      </c>
      <c r="AO113" s="204" t="s">
        <v>83</v>
      </c>
      <c r="AP113" s="600" t="s">
        <v>83</v>
      </c>
      <c r="AQ113" s="600" t="s">
        <v>1196</v>
      </c>
      <c r="AR113" s="243" t="s">
        <v>2497</v>
      </c>
      <c r="AS113" s="194" t="s">
        <v>12</v>
      </c>
      <c r="AT113" s="179" t="s">
        <v>15</v>
      </c>
      <c r="AU113" s="179" t="s">
        <v>15</v>
      </c>
      <c r="AV113" s="179" t="s">
        <v>15</v>
      </c>
      <c r="AW113" s="179" t="s">
        <v>15</v>
      </c>
      <c r="AX113" s="611" t="s">
        <v>3480</v>
      </c>
      <c r="AY113" s="214">
        <v>1</v>
      </c>
    </row>
    <row r="114" spans="1:51" customFormat="1" ht="27" hidden="1">
      <c r="A114" s="95" t="str">
        <f t="shared" si="42"/>
        <v>401-3</v>
      </c>
      <c r="B114" s="160">
        <v>401</v>
      </c>
      <c r="C114" s="93" t="s">
        <v>169</v>
      </c>
      <c r="D114" s="95">
        <v>3</v>
      </c>
      <c r="E114" s="93" t="s">
        <v>83</v>
      </c>
      <c r="F114" s="95" t="s">
        <v>83</v>
      </c>
      <c r="G114" s="161" t="s">
        <v>83</v>
      </c>
      <c r="H114" s="99" t="s">
        <v>83</v>
      </c>
      <c r="I114" s="94" t="s">
        <v>83</v>
      </c>
      <c r="J114" s="93" t="s">
        <v>83</v>
      </c>
      <c r="K114" s="93" t="s">
        <v>83</v>
      </c>
      <c r="L114" s="93" t="s">
        <v>83</v>
      </c>
      <c r="M114" s="92" t="s">
        <v>83</v>
      </c>
      <c r="N114" s="161"/>
      <c r="O114" s="153"/>
      <c r="P114" s="153"/>
      <c r="Q114" s="153"/>
      <c r="R114" s="162"/>
      <c r="S114" s="450"/>
      <c r="T114" s="163" t="s">
        <v>83</v>
      </c>
      <c r="U114" s="162" t="s">
        <v>83</v>
      </c>
      <c r="V114" s="93" t="s">
        <v>83</v>
      </c>
      <c r="W114" s="161"/>
      <c r="X114" s="153" t="s">
        <v>83</v>
      </c>
      <c r="Y114" s="153" t="s">
        <v>83</v>
      </c>
      <c r="Z114" s="153" t="s">
        <v>83</v>
      </c>
      <c r="AA114" s="162" t="s">
        <v>83</v>
      </c>
      <c r="AB114" s="450"/>
      <c r="AC114" s="155" t="str">
        <f t="shared" ref="AC114:AC129" si="48">IFERROR(IF($E114="-","-",W114/N114),"-")</f>
        <v>-</v>
      </c>
      <c r="AD114" s="156" t="str">
        <f t="shared" ref="AD114:AD129" si="49">IFERROR(IF($E114="-","-",X114/O114),"-")</f>
        <v>-</v>
      </c>
      <c r="AE114" s="156" t="str">
        <f t="shared" ref="AE114:AE129" si="50">IFERROR(IF($E114="-","-",Y114/P114),"-")</f>
        <v>-</v>
      </c>
      <c r="AF114" s="156" t="str">
        <f t="shared" ref="AF114:AF129" si="51">IFERROR(IF($E114="-","-",Z114/Q114),"-")</f>
        <v>-</v>
      </c>
      <c r="AG114" s="157" t="str">
        <f t="shared" ref="AG114:AH129" si="52">IFERROR(IF($E114="-","-",AA114/R114),"-")</f>
        <v>-</v>
      </c>
      <c r="AH114" s="454"/>
      <c r="AI114" s="155" t="str">
        <f t="shared" ref="AI114:AI145" si="53">IFERROR(IF($E114="-","-",IF($U114="-","-",W114/$U114)),"-")</f>
        <v>-</v>
      </c>
      <c r="AJ114" s="156" t="str">
        <f t="shared" ref="AJ114:AJ145" si="54">IFERROR(IF($E114="-","-",IF($U114="-","-",X114/$U114)),"-")</f>
        <v>-</v>
      </c>
      <c r="AK114" s="156" t="str">
        <f t="shared" ref="AK114:AK145" si="55">IFERROR(IF($E114="-","-",IF($U114="-","-",Y114/$U114)),"-")</f>
        <v>-</v>
      </c>
      <c r="AL114" s="156" t="str">
        <f t="shared" ref="AL114:AL145" si="56">IFERROR(IF($E114="-","-",IF($U114="-","-",Z114/$U114)),"-")</f>
        <v>-</v>
      </c>
      <c r="AM114" s="157" t="str">
        <f t="shared" ref="AM114:AN145" si="57">IFERROR(IF($E114="-","-",IF($U114="-","-",AA114/$U114)),"-")</f>
        <v>-</v>
      </c>
      <c r="AN114" s="457"/>
      <c r="AO114" s="95" t="s">
        <v>83</v>
      </c>
      <c r="AP114" s="93" t="s">
        <v>83</v>
      </c>
      <c r="AQ114" s="93" t="s">
        <v>83</v>
      </c>
      <c r="AR114" s="93" t="s">
        <v>83</v>
      </c>
      <c r="AS114" s="163" t="s">
        <v>83</v>
      </c>
      <c r="AT114" s="164" t="s">
        <v>83</v>
      </c>
      <c r="AU114" s="164" t="s">
        <v>83</v>
      </c>
      <c r="AV114" s="164" t="s">
        <v>83</v>
      </c>
      <c r="AW114" s="94" t="s">
        <v>83</v>
      </c>
      <c r="AX114" s="94" t="s">
        <v>3366</v>
      </c>
      <c r="AY114" s="165" t="s">
        <v>83</v>
      </c>
    </row>
    <row r="115" spans="1:51" customFormat="1" ht="27" hidden="1">
      <c r="A115" s="95" t="str">
        <f t="shared" si="42"/>
        <v>401-4</v>
      </c>
      <c r="B115" s="160">
        <v>401</v>
      </c>
      <c r="C115" s="93" t="s">
        <v>169</v>
      </c>
      <c r="D115" s="95">
        <v>4</v>
      </c>
      <c r="E115" s="93" t="s">
        <v>83</v>
      </c>
      <c r="F115" s="95" t="s">
        <v>83</v>
      </c>
      <c r="G115" s="161" t="s">
        <v>83</v>
      </c>
      <c r="H115" s="99" t="s">
        <v>83</v>
      </c>
      <c r="I115" s="94" t="s">
        <v>83</v>
      </c>
      <c r="J115" s="93" t="s">
        <v>83</v>
      </c>
      <c r="K115" s="93" t="s">
        <v>83</v>
      </c>
      <c r="L115" s="93" t="s">
        <v>83</v>
      </c>
      <c r="M115" s="92" t="s">
        <v>83</v>
      </c>
      <c r="N115" s="161"/>
      <c r="O115" s="153"/>
      <c r="P115" s="153"/>
      <c r="Q115" s="153"/>
      <c r="R115" s="162"/>
      <c r="S115" s="450"/>
      <c r="T115" s="163" t="s">
        <v>83</v>
      </c>
      <c r="U115" s="162" t="s">
        <v>83</v>
      </c>
      <c r="V115" s="93" t="s">
        <v>83</v>
      </c>
      <c r="W115" s="161"/>
      <c r="X115" s="153" t="s">
        <v>83</v>
      </c>
      <c r="Y115" s="153" t="s">
        <v>83</v>
      </c>
      <c r="Z115" s="153" t="s">
        <v>83</v>
      </c>
      <c r="AA115" s="162" t="s">
        <v>83</v>
      </c>
      <c r="AB115" s="450"/>
      <c r="AC115" s="155" t="str">
        <f t="shared" si="48"/>
        <v>-</v>
      </c>
      <c r="AD115" s="156" t="str">
        <f t="shared" si="49"/>
        <v>-</v>
      </c>
      <c r="AE115" s="156" t="str">
        <f t="shared" si="50"/>
        <v>-</v>
      </c>
      <c r="AF115" s="156" t="str">
        <f t="shared" si="51"/>
        <v>-</v>
      </c>
      <c r="AG115" s="157" t="str">
        <f t="shared" si="52"/>
        <v>-</v>
      </c>
      <c r="AH115" s="454"/>
      <c r="AI115" s="155" t="str">
        <f t="shared" si="53"/>
        <v>-</v>
      </c>
      <c r="AJ115" s="156" t="str">
        <f t="shared" si="54"/>
        <v>-</v>
      </c>
      <c r="AK115" s="156" t="str">
        <f t="shared" si="55"/>
        <v>-</v>
      </c>
      <c r="AL115" s="156" t="str">
        <f t="shared" si="56"/>
        <v>-</v>
      </c>
      <c r="AM115" s="157" t="str">
        <f t="shared" si="57"/>
        <v>-</v>
      </c>
      <c r="AN115" s="457"/>
      <c r="AO115" s="95" t="s">
        <v>83</v>
      </c>
      <c r="AP115" s="93" t="s">
        <v>83</v>
      </c>
      <c r="AQ115" s="93" t="s">
        <v>83</v>
      </c>
      <c r="AR115" s="93" t="s">
        <v>83</v>
      </c>
      <c r="AS115" s="163" t="s">
        <v>83</v>
      </c>
      <c r="AT115" s="164" t="s">
        <v>83</v>
      </c>
      <c r="AU115" s="164" t="s">
        <v>83</v>
      </c>
      <c r="AV115" s="164" t="s">
        <v>83</v>
      </c>
      <c r="AW115" s="94" t="s">
        <v>83</v>
      </c>
      <c r="AX115" s="94" t="s">
        <v>3366</v>
      </c>
      <c r="AY115" s="165" t="s">
        <v>83</v>
      </c>
    </row>
    <row r="116" spans="1:51" customFormat="1" ht="27" hidden="1">
      <c r="A116" s="95" t="str">
        <f t="shared" si="42"/>
        <v>401-5</v>
      </c>
      <c r="B116" s="160">
        <v>401</v>
      </c>
      <c r="C116" s="93" t="s">
        <v>169</v>
      </c>
      <c r="D116" s="95">
        <v>5</v>
      </c>
      <c r="E116" s="93" t="s">
        <v>83</v>
      </c>
      <c r="F116" s="95" t="s">
        <v>83</v>
      </c>
      <c r="G116" s="161" t="s">
        <v>83</v>
      </c>
      <c r="H116" s="99" t="s">
        <v>83</v>
      </c>
      <c r="I116" s="94" t="s">
        <v>83</v>
      </c>
      <c r="J116" s="93" t="s">
        <v>83</v>
      </c>
      <c r="K116" s="93" t="s">
        <v>83</v>
      </c>
      <c r="L116" s="93" t="s">
        <v>83</v>
      </c>
      <c r="M116" s="92" t="s">
        <v>83</v>
      </c>
      <c r="N116" s="161"/>
      <c r="O116" s="153"/>
      <c r="P116" s="153"/>
      <c r="Q116" s="153"/>
      <c r="R116" s="162"/>
      <c r="S116" s="450"/>
      <c r="T116" s="163" t="s">
        <v>83</v>
      </c>
      <c r="U116" s="162" t="s">
        <v>83</v>
      </c>
      <c r="V116" s="93" t="s">
        <v>83</v>
      </c>
      <c r="W116" s="161"/>
      <c r="X116" s="153" t="s">
        <v>83</v>
      </c>
      <c r="Y116" s="153" t="s">
        <v>83</v>
      </c>
      <c r="Z116" s="153" t="s">
        <v>83</v>
      </c>
      <c r="AA116" s="162" t="s">
        <v>83</v>
      </c>
      <c r="AB116" s="450"/>
      <c r="AC116" s="155" t="str">
        <f t="shared" si="48"/>
        <v>-</v>
      </c>
      <c r="AD116" s="156" t="str">
        <f t="shared" si="49"/>
        <v>-</v>
      </c>
      <c r="AE116" s="156" t="str">
        <f t="shared" si="50"/>
        <v>-</v>
      </c>
      <c r="AF116" s="156" t="str">
        <f t="shared" si="51"/>
        <v>-</v>
      </c>
      <c r="AG116" s="157" t="str">
        <f t="shared" si="52"/>
        <v>-</v>
      </c>
      <c r="AH116" s="454"/>
      <c r="AI116" s="155" t="str">
        <f t="shared" si="53"/>
        <v>-</v>
      </c>
      <c r="AJ116" s="156" t="str">
        <f t="shared" si="54"/>
        <v>-</v>
      </c>
      <c r="AK116" s="156" t="str">
        <f t="shared" si="55"/>
        <v>-</v>
      </c>
      <c r="AL116" s="156" t="str">
        <f t="shared" si="56"/>
        <v>-</v>
      </c>
      <c r="AM116" s="157" t="str">
        <f t="shared" si="57"/>
        <v>-</v>
      </c>
      <c r="AN116" s="457"/>
      <c r="AO116" s="95" t="s">
        <v>83</v>
      </c>
      <c r="AP116" s="93" t="s">
        <v>83</v>
      </c>
      <c r="AQ116" s="93" t="s">
        <v>83</v>
      </c>
      <c r="AR116" s="93" t="s">
        <v>83</v>
      </c>
      <c r="AS116" s="163" t="s">
        <v>83</v>
      </c>
      <c r="AT116" s="164" t="s">
        <v>83</v>
      </c>
      <c r="AU116" s="164" t="s">
        <v>83</v>
      </c>
      <c r="AV116" s="164" t="s">
        <v>83</v>
      </c>
      <c r="AW116" s="94" t="s">
        <v>83</v>
      </c>
      <c r="AX116" s="94" t="s">
        <v>3366</v>
      </c>
      <c r="AY116" s="165" t="s">
        <v>83</v>
      </c>
    </row>
    <row r="117" spans="1:51" customFormat="1" ht="27" hidden="1">
      <c r="A117" s="95" t="str">
        <f t="shared" si="42"/>
        <v>401-6</v>
      </c>
      <c r="B117" s="160">
        <v>401</v>
      </c>
      <c r="C117" s="93" t="s">
        <v>169</v>
      </c>
      <c r="D117" s="95">
        <v>6</v>
      </c>
      <c r="E117" s="93" t="s">
        <v>83</v>
      </c>
      <c r="F117" s="95" t="s">
        <v>83</v>
      </c>
      <c r="G117" s="161" t="s">
        <v>83</v>
      </c>
      <c r="H117" s="99" t="s">
        <v>83</v>
      </c>
      <c r="I117" s="94" t="s">
        <v>83</v>
      </c>
      <c r="J117" s="93" t="s">
        <v>83</v>
      </c>
      <c r="K117" s="93" t="s">
        <v>83</v>
      </c>
      <c r="L117" s="93" t="s">
        <v>83</v>
      </c>
      <c r="M117" s="92" t="s">
        <v>83</v>
      </c>
      <c r="N117" s="161"/>
      <c r="O117" s="153"/>
      <c r="P117" s="153"/>
      <c r="Q117" s="153"/>
      <c r="R117" s="162"/>
      <c r="S117" s="450"/>
      <c r="T117" s="163" t="s">
        <v>83</v>
      </c>
      <c r="U117" s="162" t="s">
        <v>83</v>
      </c>
      <c r="V117" s="93" t="s">
        <v>83</v>
      </c>
      <c r="W117" s="161"/>
      <c r="X117" s="153" t="s">
        <v>83</v>
      </c>
      <c r="Y117" s="153" t="s">
        <v>83</v>
      </c>
      <c r="Z117" s="153" t="s">
        <v>83</v>
      </c>
      <c r="AA117" s="162" t="s">
        <v>83</v>
      </c>
      <c r="AB117" s="450"/>
      <c r="AC117" s="155" t="str">
        <f t="shared" si="48"/>
        <v>-</v>
      </c>
      <c r="AD117" s="156" t="str">
        <f t="shared" si="49"/>
        <v>-</v>
      </c>
      <c r="AE117" s="156" t="str">
        <f t="shared" si="50"/>
        <v>-</v>
      </c>
      <c r="AF117" s="156" t="str">
        <f t="shared" si="51"/>
        <v>-</v>
      </c>
      <c r="AG117" s="157" t="str">
        <f t="shared" si="52"/>
        <v>-</v>
      </c>
      <c r="AH117" s="454"/>
      <c r="AI117" s="155" t="str">
        <f t="shared" si="53"/>
        <v>-</v>
      </c>
      <c r="AJ117" s="156" t="str">
        <f t="shared" si="54"/>
        <v>-</v>
      </c>
      <c r="AK117" s="156" t="str">
        <f t="shared" si="55"/>
        <v>-</v>
      </c>
      <c r="AL117" s="156" t="str">
        <f t="shared" si="56"/>
        <v>-</v>
      </c>
      <c r="AM117" s="157" t="str">
        <f t="shared" si="57"/>
        <v>-</v>
      </c>
      <c r="AN117" s="457"/>
      <c r="AO117" s="95" t="s">
        <v>83</v>
      </c>
      <c r="AP117" s="93" t="s">
        <v>83</v>
      </c>
      <c r="AQ117" s="93" t="s">
        <v>83</v>
      </c>
      <c r="AR117" s="93" t="s">
        <v>83</v>
      </c>
      <c r="AS117" s="163" t="s">
        <v>83</v>
      </c>
      <c r="AT117" s="164" t="s">
        <v>83</v>
      </c>
      <c r="AU117" s="164" t="s">
        <v>83</v>
      </c>
      <c r="AV117" s="164" t="s">
        <v>83</v>
      </c>
      <c r="AW117" s="94" t="s">
        <v>83</v>
      </c>
      <c r="AX117" s="94" t="s">
        <v>3366</v>
      </c>
      <c r="AY117" s="165" t="s">
        <v>83</v>
      </c>
    </row>
    <row r="118" spans="1:51" customFormat="1" ht="27" hidden="1">
      <c r="A118" s="95" t="str">
        <f t="shared" si="42"/>
        <v>401-7</v>
      </c>
      <c r="B118" s="160">
        <v>401</v>
      </c>
      <c r="C118" s="93" t="s">
        <v>169</v>
      </c>
      <c r="D118" s="95">
        <v>7</v>
      </c>
      <c r="E118" s="93" t="s">
        <v>83</v>
      </c>
      <c r="F118" s="95" t="s">
        <v>83</v>
      </c>
      <c r="G118" s="161" t="s">
        <v>83</v>
      </c>
      <c r="H118" s="99" t="s">
        <v>83</v>
      </c>
      <c r="I118" s="94" t="s">
        <v>83</v>
      </c>
      <c r="J118" s="93" t="s">
        <v>83</v>
      </c>
      <c r="K118" s="93" t="s">
        <v>83</v>
      </c>
      <c r="L118" s="93" t="s">
        <v>83</v>
      </c>
      <c r="M118" s="92" t="s">
        <v>83</v>
      </c>
      <c r="N118" s="161"/>
      <c r="O118" s="153"/>
      <c r="P118" s="153"/>
      <c r="Q118" s="153"/>
      <c r="R118" s="162"/>
      <c r="S118" s="450"/>
      <c r="T118" s="163" t="s">
        <v>83</v>
      </c>
      <c r="U118" s="162" t="s">
        <v>83</v>
      </c>
      <c r="V118" s="93" t="s">
        <v>83</v>
      </c>
      <c r="W118" s="161"/>
      <c r="X118" s="153" t="s">
        <v>83</v>
      </c>
      <c r="Y118" s="153" t="s">
        <v>83</v>
      </c>
      <c r="Z118" s="153" t="s">
        <v>83</v>
      </c>
      <c r="AA118" s="162" t="s">
        <v>83</v>
      </c>
      <c r="AB118" s="450"/>
      <c r="AC118" s="155" t="str">
        <f t="shared" si="48"/>
        <v>-</v>
      </c>
      <c r="AD118" s="156" t="str">
        <f t="shared" si="49"/>
        <v>-</v>
      </c>
      <c r="AE118" s="156" t="str">
        <f t="shared" si="50"/>
        <v>-</v>
      </c>
      <c r="AF118" s="156" t="str">
        <f t="shared" si="51"/>
        <v>-</v>
      </c>
      <c r="AG118" s="157" t="str">
        <f t="shared" si="52"/>
        <v>-</v>
      </c>
      <c r="AH118" s="454"/>
      <c r="AI118" s="155" t="str">
        <f t="shared" si="53"/>
        <v>-</v>
      </c>
      <c r="AJ118" s="156" t="str">
        <f t="shared" si="54"/>
        <v>-</v>
      </c>
      <c r="AK118" s="156" t="str">
        <f t="shared" si="55"/>
        <v>-</v>
      </c>
      <c r="AL118" s="156" t="str">
        <f t="shared" si="56"/>
        <v>-</v>
      </c>
      <c r="AM118" s="157" t="str">
        <f t="shared" si="57"/>
        <v>-</v>
      </c>
      <c r="AN118" s="457"/>
      <c r="AO118" s="95" t="s">
        <v>83</v>
      </c>
      <c r="AP118" s="93" t="s">
        <v>83</v>
      </c>
      <c r="AQ118" s="93" t="s">
        <v>83</v>
      </c>
      <c r="AR118" s="93" t="s">
        <v>83</v>
      </c>
      <c r="AS118" s="163" t="s">
        <v>83</v>
      </c>
      <c r="AT118" s="164" t="s">
        <v>83</v>
      </c>
      <c r="AU118" s="164" t="s">
        <v>83</v>
      </c>
      <c r="AV118" s="164" t="s">
        <v>83</v>
      </c>
      <c r="AW118" s="94" t="s">
        <v>83</v>
      </c>
      <c r="AX118" s="94" t="s">
        <v>3366</v>
      </c>
      <c r="AY118" s="165" t="s">
        <v>83</v>
      </c>
    </row>
    <row r="119" spans="1:51" customFormat="1" ht="27" hidden="1">
      <c r="A119" s="95" t="str">
        <f t="shared" si="42"/>
        <v>401-8</v>
      </c>
      <c r="B119" s="160">
        <v>401</v>
      </c>
      <c r="C119" s="93" t="s">
        <v>169</v>
      </c>
      <c r="D119" s="95">
        <v>8</v>
      </c>
      <c r="E119" s="93" t="s">
        <v>83</v>
      </c>
      <c r="F119" s="95" t="s">
        <v>83</v>
      </c>
      <c r="G119" s="161" t="s">
        <v>83</v>
      </c>
      <c r="H119" s="99" t="s">
        <v>83</v>
      </c>
      <c r="I119" s="94" t="s">
        <v>83</v>
      </c>
      <c r="J119" s="93" t="s">
        <v>83</v>
      </c>
      <c r="K119" s="93" t="s">
        <v>83</v>
      </c>
      <c r="L119" s="93" t="s">
        <v>83</v>
      </c>
      <c r="M119" s="92" t="s">
        <v>83</v>
      </c>
      <c r="N119" s="161"/>
      <c r="O119" s="153"/>
      <c r="P119" s="153"/>
      <c r="Q119" s="153"/>
      <c r="R119" s="162"/>
      <c r="S119" s="450"/>
      <c r="T119" s="163" t="s">
        <v>83</v>
      </c>
      <c r="U119" s="162" t="s">
        <v>83</v>
      </c>
      <c r="V119" s="93" t="s">
        <v>83</v>
      </c>
      <c r="W119" s="161"/>
      <c r="X119" s="153" t="s">
        <v>83</v>
      </c>
      <c r="Y119" s="153" t="s">
        <v>83</v>
      </c>
      <c r="Z119" s="153" t="s">
        <v>83</v>
      </c>
      <c r="AA119" s="162" t="s">
        <v>83</v>
      </c>
      <c r="AB119" s="450"/>
      <c r="AC119" s="155" t="str">
        <f t="shared" si="48"/>
        <v>-</v>
      </c>
      <c r="AD119" s="156" t="str">
        <f t="shared" si="49"/>
        <v>-</v>
      </c>
      <c r="AE119" s="156" t="str">
        <f t="shared" si="50"/>
        <v>-</v>
      </c>
      <c r="AF119" s="156" t="str">
        <f t="shared" si="51"/>
        <v>-</v>
      </c>
      <c r="AG119" s="157" t="str">
        <f t="shared" si="52"/>
        <v>-</v>
      </c>
      <c r="AH119" s="454"/>
      <c r="AI119" s="155" t="str">
        <f t="shared" si="53"/>
        <v>-</v>
      </c>
      <c r="AJ119" s="156" t="str">
        <f t="shared" si="54"/>
        <v>-</v>
      </c>
      <c r="AK119" s="156" t="str">
        <f t="shared" si="55"/>
        <v>-</v>
      </c>
      <c r="AL119" s="156" t="str">
        <f t="shared" si="56"/>
        <v>-</v>
      </c>
      <c r="AM119" s="157" t="str">
        <f t="shared" si="57"/>
        <v>-</v>
      </c>
      <c r="AN119" s="457"/>
      <c r="AO119" s="95" t="s">
        <v>83</v>
      </c>
      <c r="AP119" s="93" t="s">
        <v>83</v>
      </c>
      <c r="AQ119" s="93" t="s">
        <v>83</v>
      </c>
      <c r="AR119" s="93" t="s">
        <v>83</v>
      </c>
      <c r="AS119" s="163" t="s">
        <v>83</v>
      </c>
      <c r="AT119" s="164" t="s">
        <v>83</v>
      </c>
      <c r="AU119" s="164" t="s">
        <v>83</v>
      </c>
      <c r="AV119" s="164" t="s">
        <v>83</v>
      </c>
      <c r="AW119" s="94" t="s">
        <v>83</v>
      </c>
      <c r="AX119" s="94" t="s">
        <v>3366</v>
      </c>
      <c r="AY119" s="165" t="s">
        <v>83</v>
      </c>
    </row>
    <row r="120" spans="1:51" customFormat="1" ht="27" hidden="1">
      <c r="A120" s="95" t="str">
        <f t="shared" si="42"/>
        <v>401-9</v>
      </c>
      <c r="B120" s="160">
        <v>401</v>
      </c>
      <c r="C120" s="93" t="s">
        <v>169</v>
      </c>
      <c r="D120" s="95">
        <v>9</v>
      </c>
      <c r="E120" s="93" t="s">
        <v>83</v>
      </c>
      <c r="F120" s="95" t="s">
        <v>83</v>
      </c>
      <c r="G120" s="161" t="s">
        <v>83</v>
      </c>
      <c r="H120" s="99" t="s">
        <v>83</v>
      </c>
      <c r="I120" s="94" t="s">
        <v>83</v>
      </c>
      <c r="J120" s="93" t="s">
        <v>83</v>
      </c>
      <c r="K120" s="93" t="s">
        <v>83</v>
      </c>
      <c r="L120" s="93" t="s">
        <v>83</v>
      </c>
      <c r="M120" s="92" t="s">
        <v>83</v>
      </c>
      <c r="N120" s="161"/>
      <c r="O120" s="153"/>
      <c r="P120" s="153"/>
      <c r="Q120" s="153"/>
      <c r="R120" s="162"/>
      <c r="S120" s="450"/>
      <c r="T120" s="163" t="s">
        <v>83</v>
      </c>
      <c r="U120" s="162" t="s">
        <v>83</v>
      </c>
      <c r="V120" s="93" t="s">
        <v>83</v>
      </c>
      <c r="W120" s="161"/>
      <c r="X120" s="153" t="s">
        <v>83</v>
      </c>
      <c r="Y120" s="153" t="s">
        <v>83</v>
      </c>
      <c r="Z120" s="153" t="s">
        <v>83</v>
      </c>
      <c r="AA120" s="162" t="s">
        <v>83</v>
      </c>
      <c r="AB120" s="450"/>
      <c r="AC120" s="155" t="str">
        <f t="shared" si="48"/>
        <v>-</v>
      </c>
      <c r="AD120" s="156" t="str">
        <f t="shared" si="49"/>
        <v>-</v>
      </c>
      <c r="AE120" s="156" t="str">
        <f t="shared" si="50"/>
        <v>-</v>
      </c>
      <c r="AF120" s="156" t="str">
        <f t="shared" si="51"/>
        <v>-</v>
      </c>
      <c r="AG120" s="157" t="str">
        <f t="shared" si="52"/>
        <v>-</v>
      </c>
      <c r="AH120" s="454"/>
      <c r="AI120" s="155" t="str">
        <f t="shared" si="53"/>
        <v>-</v>
      </c>
      <c r="AJ120" s="156" t="str">
        <f t="shared" si="54"/>
        <v>-</v>
      </c>
      <c r="AK120" s="156" t="str">
        <f t="shared" si="55"/>
        <v>-</v>
      </c>
      <c r="AL120" s="156" t="str">
        <f t="shared" si="56"/>
        <v>-</v>
      </c>
      <c r="AM120" s="157" t="str">
        <f t="shared" si="57"/>
        <v>-</v>
      </c>
      <c r="AN120" s="457"/>
      <c r="AO120" s="95" t="s">
        <v>83</v>
      </c>
      <c r="AP120" s="93" t="s">
        <v>83</v>
      </c>
      <c r="AQ120" s="93" t="s">
        <v>83</v>
      </c>
      <c r="AR120" s="93" t="s">
        <v>83</v>
      </c>
      <c r="AS120" s="163" t="s">
        <v>83</v>
      </c>
      <c r="AT120" s="164" t="s">
        <v>83</v>
      </c>
      <c r="AU120" s="164" t="s">
        <v>83</v>
      </c>
      <c r="AV120" s="164" t="s">
        <v>83</v>
      </c>
      <c r="AW120" s="94" t="s">
        <v>83</v>
      </c>
      <c r="AX120" s="94" t="s">
        <v>3366</v>
      </c>
      <c r="AY120" s="165" t="s">
        <v>83</v>
      </c>
    </row>
    <row r="121" spans="1:51" ht="151.5" customHeight="1">
      <c r="A121" s="204" t="s">
        <v>1199</v>
      </c>
      <c r="B121" s="205">
        <v>402</v>
      </c>
      <c r="C121" s="600" t="s">
        <v>170</v>
      </c>
      <c r="D121" s="204">
        <v>1</v>
      </c>
      <c r="E121" s="600" t="s">
        <v>1200</v>
      </c>
      <c r="F121" s="204" t="s">
        <v>19</v>
      </c>
      <c r="G121" s="603" t="s">
        <v>1189</v>
      </c>
      <c r="H121" s="206" t="s">
        <v>1201</v>
      </c>
      <c r="I121" s="195" t="s">
        <v>2495</v>
      </c>
      <c r="J121" s="600" t="s">
        <v>2499</v>
      </c>
      <c r="K121" s="600" t="s">
        <v>1202</v>
      </c>
      <c r="L121" s="600" t="s">
        <v>1146</v>
      </c>
      <c r="M121" s="207" t="s">
        <v>1149</v>
      </c>
      <c r="N121" s="245">
        <v>0.95</v>
      </c>
      <c r="O121" s="246">
        <v>0.96</v>
      </c>
      <c r="P121" s="246">
        <v>0.97</v>
      </c>
      <c r="Q121" s="246">
        <v>0.98</v>
      </c>
      <c r="R121" s="682">
        <v>0.99</v>
      </c>
      <c r="S121" s="683">
        <v>0.98</v>
      </c>
      <c r="T121" s="194" t="s">
        <v>12</v>
      </c>
      <c r="U121" s="247" t="s">
        <v>12</v>
      </c>
      <c r="V121" s="600" t="s">
        <v>3315</v>
      </c>
      <c r="W121" s="245">
        <v>0.96</v>
      </c>
      <c r="X121" s="246">
        <v>0.98</v>
      </c>
      <c r="Y121" s="246">
        <v>0.98</v>
      </c>
      <c r="Z121" s="246">
        <v>0.99</v>
      </c>
      <c r="AA121" s="506">
        <v>0.96</v>
      </c>
      <c r="AB121" s="506">
        <v>0.97</v>
      </c>
      <c r="AC121" s="226">
        <f t="shared" si="48"/>
        <v>1.0105263157894737</v>
      </c>
      <c r="AD121" s="196">
        <f t="shared" si="49"/>
        <v>1.0208333333333333</v>
      </c>
      <c r="AE121" s="196">
        <f t="shared" si="50"/>
        <v>1.0103092783505154</v>
      </c>
      <c r="AF121" s="196">
        <f t="shared" si="51"/>
        <v>1.010204081632653</v>
      </c>
      <c r="AG121" s="604">
        <f t="shared" si="52"/>
        <v>0.96969696969696972</v>
      </c>
      <c r="AH121" s="212">
        <f t="shared" si="52"/>
        <v>0.98979591836734693</v>
      </c>
      <c r="AI121" s="226" t="str">
        <f t="shared" si="53"/>
        <v>-</v>
      </c>
      <c r="AJ121" s="196" t="str">
        <f t="shared" si="54"/>
        <v>-</v>
      </c>
      <c r="AK121" s="196" t="str">
        <f t="shared" si="55"/>
        <v>-</v>
      </c>
      <c r="AL121" s="196" t="str">
        <f t="shared" si="56"/>
        <v>-</v>
      </c>
      <c r="AM121" s="604" t="str">
        <f t="shared" si="57"/>
        <v>-</v>
      </c>
      <c r="AN121" s="212" t="str">
        <f t="shared" si="57"/>
        <v>-</v>
      </c>
      <c r="AO121" s="204" t="s">
        <v>83</v>
      </c>
      <c r="AP121" s="600" t="s">
        <v>83</v>
      </c>
      <c r="AQ121" s="600" t="s">
        <v>1203</v>
      </c>
      <c r="AR121" s="600" t="s">
        <v>2500</v>
      </c>
      <c r="AS121" s="194" t="s">
        <v>54</v>
      </c>
      <c r="AT121" s="179" t="s">
        <v>15</v>
      </c>
      <c r="AU121" s="179" t="s">
        <v>15</v>
      </c>
      <c r="AV121" s="179" t="s">
        <v>15</v>
      </c>
      <c r="AW121" s="179" t="s">
        <v>11</v>
      </c>
      <c r="AX121" s="611" t="s">
        <v>3480</v>
      </c>
      <c r="AY121" s="214">
        <v>1</v>
      </c>
    </row>
    <row r="122" spans="1:51" ht="140.25" customHeight="1">
      <c r="A122" s="204" t="s">
        <v>1204</v>
      </c>
      <c r="B122" s="205">
        <v>402</v>
      </c>
      <c r="C122" s="600" t="s">
        <v>170</v>
      </c>
      <c r="D122" s="204">
        <v>2</v>
      </c>
      <c r="E122" s="600" t="s">
        <v>1205</v>
      </c>
      <c r="F122" s="204" t="s">
        <v>19</v>
      </c>
      <c r="G122" s="603" t="s">
        <v>1189</v>
      </c>
      <c r="H122" s="206" t="s">
        <v>1201</v>
      </c>
      <c r="I122" s="195" t="s">
        <v>2495</v>
      </c>
      <c r="J122" s="600" t="s">
        <v>2501</v>
      </c>
      <c r="K122" s="600" t="s">
        <v>2502</v>
      </c>
      <c r="L122" s="600" t="s">
        <v>1146</v>
      </c>
      <c r="M122" s="207" t="s">
        <v>1149</v>
      </c>
      <c r="N122" s="245">
        <v>0.1</v>
      </c>
      <c r="O122" s="246">
        <v>0.2</v>
      </c>
      <c r="P122" s="246">
        <v>0.3</v>
      </c>
      <c r="Q122" s="246">
        <v>0.4</v>
      </c>
      <c r="R122" s="682">
        <v>0.5</v>
      </c>
      <c r="S122" s="684">
        <v>0.5</v>
      </c>
      <c r="T122" s="194" t="s">
        <v>40</v>
      </c>
      <c r="U122" s="249">
        <v>0.5</v>
      </c>
      <c r="V122" s="600" t="s">
        <v>2503</v>
      </c>
      <c r="W122" s="245">
        <v>0.16</v>
      </c>
      <c r="X122" s="246">
        <v>0.17</v>
      </c>
      <c r="Y122" s="246">
        <v>0.24</v>
      </c>
      <c r="Z122" s="246">
        <v>0.33</v>
      </c>
      <c r="AA122" s="506">
        <v>0.33</v>
      </c>
      <c r="AB122" s="506">
        <v>0.36</v>
      </c>
      <c r="AC122" s="226">
        <f t="shared" si="48"/>
        <v>1.5999999999999999</v>
      </c>
      <c r="AD122" s="196">
        <f t="shared" si="49"/>
        <v>0.85</v>
      </c>
      <c r="AE122" s="196">
        <f t="shared" si="50"/>
        <v>0.8</v>
      </c>
      <c r="AF122" s="196">
        <f t="shared" si="51"/>
        <v>0.82499999999999996</v>
      </c>
      <c r="AG122" s="604">
        <f t="shared" si="52"/>
        <v>0.66</v>
      </c>
      <c r="AH122" s="212">
        <f t="shared" si="52"/>
        <v>0.72</v>
      </c>
      <c r="AI122" s="226">
        <f t="shared" si="53"/>
        <v>0.32</v>
      </c>
      <c r="AJ122" s="196">
        <f t="shared" si="54"/>
        <v>0.34</v>
      </c>
      <c r="AK122" s="196">
        <f t="shared" si="55"/>
        <v>0.48</v>
      </c>
      <c r="AL122" s="196">
        <f t="shared" si="56"/>
        <v>0.66</v>
      </c>
      <c r="AM122" s="604">
        <f t="shared" si="57"/>
        <v>0.66</v>
      </c>
      <c r="AN122" s="212">
        <f t="shared" si="57"/>
        <v>0.72</v>
      </c>
      <c r="AO122" s="204" t="s">
        <v>83</v>
      </c>
      <c r="AP122" s="600" t="s">
        <v>83</v>
      </c>
      <c r="AQ122" s="600" t="s">
        <v>1206</v>
      </c>
      <c r="AR122" s="600" t="s">
        <v>2500</v>
      </c>
      <c r="AS122" s="194" t="s">
        <v>54</v>
      </c>
      <c r="AT122" s="179" t="s">
        <v>11</v>
      </c>
      <c r="AU122" s="179" t="s">
        <v>11</v>
      </c>
      <c r="AV122" s="179" t="s">
        <v>11</v>
      </c>
      <c r="AW122" s="179" t="s">
        <v>10</v>
      </c>
      <c r="AX122" s="611" t="s">
        <v>3482</v>
      </c>
      <c r="AY122" s="214">
        <v>1</v>
      </c>
    </row>
    <row r="123" spans="1:51" ht="147.75" customHeight="1">
      <c r="A123" s="204" t="str">
        <f t="shared" ref="A123" si="58">B123&amp;"-"&amp;D123</f>
        <v>402-3</v>
      </c>
      <c r="B123" s="205">
        <v>402</v>
      </c>
      <c r="C123" s="600" t="s">
        <v>170</v>
      </c>
      <c r="D123" s="204">
        <v>3</v>
      </c>
      <c r="E123" s="600" t="s">
        <v>1207</v>
      </c>
      <c r="F123" s="204" t="s">
        <v>1545</v>
      </c>
      <c r="G123" s="603" t="s">
        <v>1189</v>
      </c>
      <c r="H123" s="206" t="s">
        <v>1201</v>
      </c>
      <c r="I123" s="195" t="s">
        <v>2495</v>
      </c>
      <c r="J123" s="600" t="s">
        <v>2504</v>
      </c>
      <c r="K123" s="600" t="s">
        <v>1208</v>
      </c>
      <c r="L123" s="600" t="s">
        <v>1209</v>
      </c>
      <c r="M123" s="207" t="s">
        <v>1149</v>
      </c>
      <c r="N123" s="603">
        <v>72</v>
      </c>
      <c r="O123" s="181">
        <v>79</v>
      </c>
      <c r="P123" s="181">
        <v>86</v>
      </c>
      <c r="Q123" s="181">
        <v>93</v>
      </c>
      <c r="R123" s="225">
        <v>100</v>
      </c>
      <c r="S123" s="620">
        <v>100</v>
      </c>
      <c r="T123" s="194" t="s">
        <v>40</v>
      </c>
      <c r="U123" s="209">
        <v>100</v>
      </c>
      <c r="V123" s="600" t="s">
        <v>2505</v>
      </c>
      <c r="W123" s="603">
        <v>139</v>
      </c>
      <c r="X123" s="181">
        <v>148</v>
      </c>
      <c r="Y123" s="181">
        <v>112</v>
      </c>
      <c r="Z123" s="181">
        <v>112</v>
      </c>
      <c r="AA123" s="264">
        <v>92</v>
      </c>
      <c r="AB123" s="264">
        <v>78</v>
      </c>
      <c r="AC123" s="226">
        <f t="shared" si="48"/>
        <v>1.9305555555555556</v>
      </c>
      <c r="AD123" s="196">
        <f t="shared" si="49"/>
        <v>1.8734177215189873</v>
      </c>
      <c r="AE123" s="196">
        <f t="shared" si="50"/>
        <v>1.3023255813953489</v>
      </c>
      <c r="AF123" s="196">
        <f t="shared" si="51"/>
        <v>1.2043010752688172</v>
      </c>
      <c r="AG123" s="604">
        <f t="shared" si="52"/>
        <v>0.92</v>
      </c>
      <c r="AH123" s="212">
        <f t="shared" si="52"/>
        <v>0.78</v>
      </c>
      <c r="AI123" s="226">
        <f t="shared" si="53"/>
        <v>1.39</v>
      </c>
      <c r="AJ123" s="196">
        <f t="shared" si="54"/>
        <v>1.48</v>
      </c>
      <c r="AK123" s="196">
        <f t="shared" si="55"/>
        <v>1.1200000000000001</v>
      </c>
      <c r="AL123" s="196">
        <f t="shared" si="56"/>
        <v>1.1200000000000001</v>
      </c>
      <c r="AM123" s="604">
        <f t="shared" si="57"/>
        <v>0.92</v>
      </c>
      <c r="AN123" s="212">
        <f t="shared" si="57"/>
        <v>0.78</v>
      </c>
      <c r="AO123" s="204" t="s">
        <v>83</v>
      </c>
      <c r="AP123" s="600" t="s">
        <v>83</v>
      </c>
      <c r="AQ123" s="600" t="s">
        <v>1210</v>
      </c>
      <c r="AR123" s="600" t="s">
        <v>2506</v>
      </c>
      <c r="AS123" s="194" t="s">
        <v>54</v>
      </c>
      <c r="AT123" s="179" t="s">
        <v>15</v>
      </c>
      <c r="AU123" s="179" t="s">
        <v>15</v>
      </c>
      <c r="AV123" s="179" t="s">
        <v>15</v>
      </c>
      <c r="AW123" s="179" t="s">
        <v>11</v>
      </c>
      <c r="AX123" s="611" t="s">
        <v>3481</v>
      </c>
      <c r="AY123" s="214">
        <v>1</v>
      </c>
    </row>
    <row r="124" spans="1:51" customFormat="1" ht="40.5" hidden="1">
      <c r="A124" s="95" t="str">
        <f t="shared" si="42"/>
        <v>402-4</v>
      </c>
      <c r="B124" s="160">
        <v>402</v>
      </c>
      <c r="C124" s="93" t="s">
        <v>170</v>
      </c>
      <c r="D124" s="95">
        <v>4</v>
      </c>
      <c r="E124" s="93" t="s">
        <v>83</v>
      </c>
      <c r="F124" s="95" t="s">
        <v>83</v>
      </c>
      <c r="G124" s="161" t="s">
        <v>83</v>
      </c>
      <c r="H124" s="99" t="s">
        <v>83</v>
      </c>
      <c r="I124" s="94" t="s">
        <v>83</v>
      </c>
      <c r="J124" s="93" t="s">
        <v>83</v>
      </c>
      <c r="K124" s="93" t="s">
        <v>83</v>
      </c>
      <c r="L124" s="93" t="s">
        <v>83</v>
      </c>
      <c r="M124" s="92" t="s">
        <v>83</v>
      </c>
      <c r="N124" s="161"/>
      <c r="O124" s="153"/>
      <c r="P124" s="153"/>
      <c r="Q124" s="153"/>
      <c r="R124" s="162"/>
      <c r="S124" s="450"/>
      <c r="T124" s="163" t="s">
        <v>83</v>
      </c>
      <c r="U124" s="162" t="s">
        <v>83</v>
      </c>
      <c r="V124" s="93" t="s">
        <v>83</v>
      </c>
      <c r="W124" s="161"/>
      <c r="X124" s="153" t="s">
        <v>83</v>
      </c>
      <c r="Y124" s="153" t="s">
        <v>83</v>
      </c>
      <c r="Z124" s="153" t="s">
        <v>83</v>
      </c>
      <c r="AA124" s="162" t="s">
        <v>83</v>
      </c>
      <c r="AB124" s="450"/>
      <c r="AC124" s="155" t="str">
        <f t="shared" si="48"/>
        <v>-</v>
      </c>
      <c r="AD124" s="156" t="str">
        <f t="shared" si="49"/>
        <v>-</v>
      </c>
      <c r="AE124" s="156" t="str">
        <f t="shared" si="50"/>
        <v>-</v>
      </c>
      <c r="AF124" s="156" t="str">
        <f t="shared" si="51"/>
        <v>-</v>
      </c>
      <c r="AG124" s="157" t="str">
        <f t="shared" si="52"/>
        <v>-</v>
      </c>
      <c r="AH124" s="454"/>
      <c r="AI124" s="155" t="str">
        <f t="shared" si="53"/>
        <v>-</v>
      </c>
      <c r="AJ124" s="156" t="str">
        <f t="shared" si="54"/>
        <v>-</v>
      </c>
      <c r="AK124" s="156" t="str">
        <f t="shared" si="55"/>
        <v>-</v>
      </c>
      <c r="AL124" s="156" t="str">
        <f t="shared" si="56"/>
        <v>-</v>
      </c>
      <c r="AM124" s="157" t="str">
        <f t="shared" si="57"/>
        <v>-</v>
      </c>
      <c r="AN124" s="457"/>
      <c r="AO124" s="95" t="s">
        <v>83</v>
      </c>
      <c r="AP124" s="93" t="s">
        <v>83</v>
      </c>
      <c r="AQ124" s="93" t="s">
        <v>83</v>
      </c>
      <c r="AR124" s="93" t="s">
        <v>83</v>
      </c>
      <c r="AS124" s="163" t="s">
        <v>83</v>
      </c>
      <c r="AT124" s="164" t="s">
        <v>83</v>
      </c>
      <c r="AU124" s="164" t="s">
        <v>83</v>
      </c>
      <c r="AV124" s="164" t="s">
        <v>83</v>
      </c>
      <c r="AW124" s="94" t="s">
        <v>83</v>
      </c>
      <c r="AX124" s="94" t="s">
        <v>3366</v>
      </c>
      <c r="AY124" s="165" t="s">
        <v>83</v>
      </c>
    </row>
    <row r="125" spans="1:51" customFormat="1" ht="40.5" hidden="1">
      <c r="A125" s="95" t="str">
        <f t="shared" si="42"/>
        <v>402-5</v>
      </c>
      <c r="B125" s="160">
        <v>402</v>
      </c>
      <c r="C125" s="93" t="s">
        <v>170</v>
      </c>
      <c r="D125" s="95">
        <v>5</v>
      </c>
      <c r="E125" s="93" t="s">
        <v>83</v>
      </c>
      <c r="F125" s="95" t="s">
        <v>83</v>
      </c>
      <c r="G125" s="161" t="s">
        <v>83</v>
      </c>
      <c r="H125" s="99" t="s">
        <v>83</v>
      </c>
      <c r="I125" s="94" t="s">
        <v>83</v>
      </c>
      <c r="J125" s="93" t="s">
        <v>83</v>
      </c>
      <c r="K125" s="93" t="s">
        <v>83</v>
      </c>
      <c r="L125" s="93" t="s">
        <v>83</v>
      </c>
      <c r="M125" s="92" t="s">
        <v>83</v>
      </c>
      <c r="N125" s="161"/>
      <c r="O125" s="153"/>
      <c r="P125" s="153"/>
      <c r="Q125" s="153"/>
      <c r="R125" s="162"/>
      <c r="S125" s="450"/>
      <c r="T125" s="163" t="s">
        <v>83</v>
      </c>
      <c r="U125" s="162" t="s">
        <v>83</v>
      </c>
      <c r="V125" s="93" t="s">
        <v>83</v>
      </c>
      <c r="W125" s="161"/>
      <c r="X125" s="153" t="s">
        <v>83</v>
      </c>
      <c r="Y125" s="153" t="s">
        <v>83</v>
      </c>
      <c r="Z125" s="153" t="s">
        <v>83</v>
      </c>
      <c r="AA125" s="162" t="s">
        <v>83</v>
      </c>
      <c r="AB125" s="450"/>
      <c r="AC125" s="155" t="str">
        <f t="shared" si="48"/>
        <v>-</v>
      </c>
      <c r="AD125" s="156" t="str">
        <f t="shared" si="49"/>
        <v>-</v>
      </c>
      <c r="AE125" s="156" t="str">
        <f t="shared" si="50"/>
        <v>-</v>
      </c>
      <c r="AF125" s="156" t="str">
        <f t="shared" si="51"/>
        <v>-</v>
      </c>
      <c r="AG125" s="157" t="str">
        <f t="shared" si="52"/>
        <v>-</v>
      </c>
      <c r="AH125" s="454"/>
      <c r="AI125" s="155" t="str">
        <f t="shared" si="53"/>
        <v>-</v>
      </c>
      <c r="AJ125" s="156" t="str">
        <f t="shared" si="54"/>
        <v>-</v>
      </c>
      <c r="AK125" s="156" t="str">
        <f t="shared" si="55"/>
        <v>-</v>
      </c>
      <c r="AL125" s="156" t="str">
        <f t="shared" si="56"/>
        <v>-</v>
      </c>
      <c r="AM125" s="157" t="str">
        <f t="shared" si="57"/>
        <v>-</v>
      </c>
      <c r="AN125" s="457"/>
      <c r="AO125" s="95" t="s">
        <v>83</v>
      </c>
      <c r="AP125" s="93" t="s">
        <v>83</v>
      </c>
      <c r="AQ125" s="93" t="s">
        <v>83</v>
      </c>
      <c r="AR125" s="93" t="s">
        <v>83</v>
      </c>
      <c r="AS125" s="163" t="s">
        <v>83</v>
      </c>
      <c r="AT125" s="164" t="s">
        <v>83</v>
      </c>
      <c r="AU125" s="164" t="s">
        <v>83</v>
      </c>
      <c r="AV125" s="164" t="s">
        <v>83</v>
      </c>
      <c r="AW125" s="94" t="s">
        <v>83</v>
      </c>
      <c r="AX125" s="94" t="s">
        <v>3366</v>
      </c>
      <c r="AY125" s="165" t="s">
        <v>83</v>
      </c>
    </row>
    <row r="126" spans="1:51" customFormat="1" ht="40.5" hidden="1">
      <c r="A126" s="95" t="str">
        <f t="shared" si="42"/>
        <v>402-6</v>
      </c>
      <c r="B126" s="160">
        <v>402</v>
      </c>
      <c r="C126" s="93" t="s">
        <v>170</v>
      </c>
      <c r="D126" s="95">
        <v>6</v>
      </c>
      <c r="E126" s="93" t="s">
        <v>83</v>
      </c>
      <c r="F126" s="95" t="s">
        <v>83</v>
      </c>
      <c r="G126" s="161" t="s">
        <v>83</v>
      </c>
      <c r="H126" s="99" t="s">
        <v>83</v>
      </c>
      <c r="I126" s="94" t="s">
        <v>83</v>
      </c>
      <c r="J126" s="93" t="s">
        <v>83</v>
      </c>
      <c r="K126" s="93" t="s">
        <v>83</v>
      </c>
      <c r="L126" s="93" t="s">
        <v>83</v>
      </c>
      <c r="M126" s="92" t="s">
        <v>83</v>
      </c>
      <c r="N126" s="161"/>
      <c r="O126" s="153"/>
      <c r="P126" s="153"/>
      <c r="Q126" s="153"/>
      <c r="R126" s="162"/>
      <c r="S126" s="450"/>
      <c r="T126" s="163" t="s">
        <v>83</v>
      </c>
      <c r="U126" s="162" t="s">
        <v>83</v>
      </c>
      <c r="V126" s="93" t="s">
        <v>83</v>
      </c>
      <c r="W126" s="161"/>
      <c r="X126" s="153" t="s">
        <v>83</v>
      </c>
      <c r="Y126" s="153" t="s">
        <v>83</v>
      </c>
      <c r="Z126" s="153" t="s">
        <v>83</v>
      </c>
      <c r="AA126" s="162" t="s">
        <v>83</v>
      </c>
      <c r="AB126" s="450"/>
      <c r="AC126" s="155" t="str">
        <f t="shared" si="48"/>
        <v>-</v>
      </c>
      <c r="AD126" s="156" t="str">
        <f t="shared" si="49"/>
        <v>-</v>
      </c>
      <c r="AE126" s="156" t="str">
        <f t="shared" si="50"/>
        <v>-</v>
      </c>
      <c r="AF126" s="156" t="str">
        <f t="shared" si="51"/>
        <v>-</v>
      </c>
      <c r="AG126" s="157" t="str">
        <f t="shared" si="52"/>
        <v>-</v>
      </c>
      <c r="AH126" s="454"/>
      <c r="AI126" s="155" t="str">
        <f t="shared" si="53"/>
        <v>-</v>
      </c>
      <c r="AJ126" s="156" t="str">
        <f t="shared" si="54"/>
        <v>-</v>
      </c>
      <c r="AK126" s="156" t="str">
        <f t="shared" si="55"/>
        <v>-</v>
      </c>
      <c r="AL126" s="156" t="str">
        <f t="shared" si="56"/>
        <v>-</v>
      </c>
      <c r="AM126" s="157" t="str">
        <f t="shared" si="57"/>
        <v>-</v>
      </c>
      <c r="AN126" s="457"/>
      <c r="AO126" s="95" t="s">
        <v>83</v>
      </c>
      <c r="AP126" s="93" t="s">
        <v>83</v>
      </c>
      <c r="AQ126" s="93" t="s">
        <v>83</v>
      </c>
      <c r="AR126" s="93" t="s">
        <v>83</v>
      </c>
      <c r="AS126" s="163" t="s">
        <v>83</v>
      </c>
      <c r="AT126" s="164" t="s">
        <v>83</v>
      </c>
      <c r="AU126" s="164" t="s">
        <v>83</v>
      </c>
      <c r="AV126" s="164" t="s">
        <v>83</v>
      </c>
      <c r="AW126" s="94" t="s">
        <v>83</v>
      </c>
      <c r="AX126" s="94" t="s">
        <v>3366</v>
      </c>
      <c r="AY126" s="165" t="s">
        <v>83</v>
      </c>
    </row>
    <row r="127" spans="1:51" customFormat="1" ht="40.5" hidden="1">
      <c r="A127" s="95" t="str">
        <f t="shared" si="42"/>
        <v>402-7</v>
      </c>
      <c r="B127" s="160">
        <v>402</v>
      </c>
      <c r="C127" s="93" t="s">
        <v>170</v>
      </c>
      <c r="D127" s="95">
        <v>7</v>
      </c>
      <c r="E127" s="93" t="s">
        <v>83</v>
      </c>
      <c r="F127" s="95" t="s">
        <v>83</v>
      </c>
      <c r="G127" s="161" t="s">
        <v>83</v>
      </c>
      <c r="H127" s="99" t="s">
        <v>83</v>
      </c>
      <c r="I127" s="94" t="s">
        <v>83</v>
      </c>
      <c r="J127" s="93" t="s">
        <v>83</v>
      </c>
      <c r="K127" s="93" t="s">
        <v>83</v>
      </c>
      <c r="L127" s="93" t="s">
        <v>83</v>
      </c>
      <c r="M127" s="92" t="s">
        <v>83</v>
      </c>
      <c r="N127" s="161"/>
      <c r="O127" s="153"/>
      <c r="P127" s="153"/>
      <c r="Q127" s="153"/>
      <c r="R127" s="162"/>
      <c r="S127" s="450"/>
      <c r="T127" s="163" t="s">
        <v>83</v>
      </c>
      <c r="U127" s="162" t="s">
        <v>83</v>
      </c>
      <c r="V127" s="93" t="s">
        <v>83</v>
      </c>
      <c r="W127" s="161"/>
      <c r="X127" s="153" t="s">
        <v>83</v>
      </c>
      <c r="Y127" s="153" t="s">
        <v>83</v>
      </c>
      <c r="Z127" s="153" t="s">
        <v>83</v>
      </c>
      <c r="AA127" s="162" t="s">
        <v>83</v>
      </c>
      <c r="AB127" s="450"/>
      <c r="AC127" s="155" t="str">
        <f t="shared" si="48"/>
        <v>-</v>
      </c>
      <c r="AD127" s="156" t="str">
        <f t="shared" si="49"/>
        <v>-</v>
      </c>
      <c r="AE127" s="156" t="str">
        <f t="shared" si="50"/>
        <v>-</v>
      </c>
      <c r="AF127" s="156" t="str">
        <f t="shared" si="51"/>
        <v>-</v>
      </c>
      <c r="AG127" s="157" t="str">
        <f t="shared" si="52"/>
        <v>-</v>
      </c>
      <c r="AH127" s="454"/>
      <c r="AI127" s="155" t="str">
        <f t="shared" si="53"/>
        <v>-</v>
      </c>
      <c r="AJ127" s="156" t="str">
        <f t="shared" si="54"/>
        <v>-</v>
      </c>
      <c r="AK127" s="156" t="str">
        <f t="shared" si="55"/>
        <v>-</v>
      </c>
      <c r="AL127" s="156" t="str">
        <f t="shared" si="56"/>
        <v>-</v>
      </c>
      <c r="AM127" s="157" t="str">
        <f t="shared" si="57"/>
        <v>-</v>
      </c>
      <c r="AN127" s="457"/>
      <c r="AO127" s="95" t="s">
        <v>83</v>
      </c>
      <c r="AP127" s="93" t="s">
        <v>83</v>
      </c>
      <c r="AQ127" s="93" t="s">
        <v>83</v>
      </c>
      <c r="AR127" s="93" t="s">
        <v>83</v>
      </c>
      <c r="AS127" s="163" t="s">
        <v>83</v>
      </c>
      <c r="AT127" s="164" t="s">
        <v>83</v>
      </c>
      <c r="AU127" s="164" t="s">
        <v>83</v>
      </c>
      <c r="AV127" s="164" t="s">
        <v>83</v>
      </c>
      <c r="AW127" s="94" t="s">
        <v>83</v>
      </c>
      <c r="AX127" s="94" t="s">
        <v>3366</v>
      </c>
      <c r="AY127" s="165" t="s">
        <v>83</v>
      </c>
    </row>
    <row r="128" spans="1:51" customFormat="1" ht="40.5" hidden="1">
      <c r="A128" s="95" t="str">
        <f t="shared" si="42"/>
        <v>402-8</v>
      </c>
      <c r="B128" s="160">
        <v>402</v>
      </c>
      <c r="C128" s="93" t="s">
        <v>170</v>
      </c>
      <c r="D128" s="95">
        <v>8</v>
      </c>
      <c r="E128" s="93" t="s">
        <v>83</v>
      </c>
      <c r="F128" s="95" t="s">
        <v>83</v>
      </c>
      <c r="G128" s="161" t="s">
        <v>83</v>
      </c>
      <c r="H128" s="99" t="s">
        <v>83</v>
      </c>
      <c r="I128" s="94" t="s">
        <v>83</v>
      </c>
      <c r="J128" s="93" t="s">
        <v>83</v>
      </c>
      <c r="K128" s="93" t="s">
        <v>83</v>
      </c>
      <c r="L128" s="93" t="s">
        <v>83</v>
      </c>
      <c r="M128" s="92" t="s">
        <v>83</v>
      </c>
      <c r="N128" s="161"/>
      <c r="O128" s="153"/>
      <c r="P128" s="153"/>
      <c r="Q128" s="153"/>
      <c r="R128" s="162"/>
      <c r="S128" s="450"/>
      <c r="T128" s="163" t="s">
        <v>83</v>
      </c>
      <c r="U128" s="162" t="s">
        <v>83</v>
      </c>
      <c r="V128" s="93" t="s">
        <v>83</v>
      </c>
      <c r="W128" s="161"/>
      <c r="X128" s="153" t="s">
        <v>83</v>
      </c>
      <c r="Y128" s="153" t="s">
        <v>83</v>
      </c>
      <c r="Z128" s="153" t="s">
        <v>83</v>
      </c>
      <c r="AA128" s="162" t="s">
        <v>83</v>
      </c>
      <c r="AB128" s="450"/>
      <c r="AC128" s="155" t="str">
        <f t="shared" si="48"/>
        <v>-</v>
      </c>
      <c r="AD128" s="156" t="str">
        <f t="shared" si="49"/>
        <v>-</v>
      </c>
      <c r="AE128" s="156" t="str">
        <f t="shared" si="50"/>
        <v>-</v>
      </c>
      <c r="AF128" s="156" t="str">
        <f t="shared" si="51"/>
        <v>-</v>
      </c>
      <c r="AG128" s="157" t="str">
        <f t="shared" si="52"/>
        <v>-</v>
      </c>
      <c r="AH128" s="454"/>
      <c r="AI128" s="155" t="str">
        <f t="shared" si="53"/>
        <v>-</v>
      </c>
      <c r="AJ128" s="156" t="str">
        <f t="shared" si="54"/>
        <v>-</v>
      </c>
      <c r="AK128" s="156" t="str">
        <f t="shared" si="55"/>
        <v>-</v>
      </c>
      <c r="AL128" s="156" t="str">
        <f t="shared" si="56"/>
        <v>-</v>
      </c>
      <c r="AM128" s="157" t="str">
        <f t="shared" si="57"/>
        <v>-</v>
      </c>
      <c r="AN128" s="457"/>
      <c r="AO128" s="95" t="s">
        <v>83</v>
      </c>
      <c r="AP128" s="93" t="s">
        <v>83</v>
      </c>
      <c r="AQ128" s="93" t="s">
        <v>83</v>
      </c>
      <c r="AR128" s="93" t="s">
        <v>83</v>
      </c>
      <c r="AS128" s="163" t="s">
        <v>83</v>
      </c>
      <c r="AT128" s="164" t="s">
        <v>83</v>
      </c>
      <c r="AU128" s="164" t="s">
        <v>83</v>
      </c>
      <c r="AV128" s="164" t="s">
        <v>83</v>
      </c>
      <c r="AW128" s="94" t="s">
        <v>83</v>
      </c>
      <c r="AX128" s="94" t="s">
        <v>3366</v>
      </c>
      <c r="AY128" s="165" t="s">
        <v>83</v>
      </c>
    </row>
    <row r="129" spans="1:51" customFormat="1" ht="40.5" hidden="1">
      <c r="A129" s="95" t="str">
        <f t="shared" si="42"/>
        <v>402-9</v>
      </c>
      <c r="B129" s="160">
        <v>402</v>
      </c>
      <c r="C129" s="93" t="s">
        <v>170</v>
      </c>
      <c r="D129" s="95">
        <v>9</v>
      </c>
      <c r="E129" s="93" t="s">
        <v>83</v>
      </c>
      <c r="F129" s="95" t="s">
        <v>83</v>
      </c>
      <c r="G129" s="161" t="s">
        <v>83</v>
      </c>
      <c r="H129" s="99" t="s">
        <v>83</v>
      </c>
      <c r="I129" s="94" t="s">
        <v>83</v>
      </c>
      <c r="J129" s="93" t="s">
        <v>83</v>
      </c>
      <c r="K129" s="93" t="s">
        <v>83</v>
      </c>
      <c r="L129" s="93" t="s">
        <v>83</v>
      </c>
      <c r="M129" s="92" t="s">
        <v>83</v>
      </c>
      <c r="N129" s="161"/>
      <c r="O129" s="153"/>
      <c r="P129" s="153"/>
      <c r="Q129" s="153"/>
      <c r="R129" s="162"/>
      <c r="S129" s="450"/>
      <c r="T129" s="163" t="s">
        <v>83</v>
      </c>
      <c r="U129" s="162" t="s">
        <v>83</v>
      </c>
      <c r="V129" s="93" t="s">
        <v>83</v>
      </c>
      <c r="W129" s="161"/>
      <c r="X129" s="153" t="s">
        <v>83</v>
      </c>
      <c r="Y129" s="153" t="s">
        <v>83</v>
      </c>
      <c r="Z129" s="153" t="s">
        <v>83</v>
      </c>
      <c r="AA129" s="162" t="s">
        <v>83</v>
      </c>
      <c r="AB129" s="450"/>
      <c r="AC129" s="155" t="str">
        <f t="shared" si="48"/>
        <v>-</v>
      </c>
      <c r="AD129" s="156" t="str">
        <f t="shared" si="49"/>
        <v>-</v>
      </c>
      <c r="AE129" s="156" t="str">
        <f t="shared" si="50"/>
        <v>-</v>
      </c>
      <c r="AF129" s="156" t="str">
        <f t="shared" si="51"/>
        <v>-</v>
      </c>
      <c r="AG129" s="157" t="str">
        <f t="shared" si="52"/>
        <v>-</v>
      </c>
      <c r="AH129" s="454"/>
      <c r="AI129" s="155" t="str">
        <f t="shared" si="53"/>
        <v>-</v>
      </c>
      <c r="AJ129" s="156" t="str">
        <f t="shared" si="54"/>
        <v>-</v>
      </c>
      <c r="AK129" s="156" t="str">
        <f t="shared" si="55"/>
        <v>-</v>
      </c>
      <c r="AL129" s="156" t="str">
        <f t="shared" si="56"/>
        <v>-</v>
      </c>
      <c r="AM129" s="157" t="str">
        <f t="shared" si="57"/>
        <v>-</v>
      </c>
      <c r="AN129" s="457"/>
      <c r="AO129" s="95" t="s">
        <v>83</v>
      </c>
      <c r="AP129" s="93" t="s">
        <v>83</v>
      </c>
      <c r="AQ129" s="93" t="s">
        <v>83</v>
      </c>
      <c r="AR129" s="93" t="s">
        <v>83</v>
      </c>
      <c r="AS129" s="163" t="s">
        <v>83</v>
      </c>
      <c r="AT129" s="164" t="s">
        <v>83</v>
      </c>
      <c r="AU129" s="164" t="s">
        <v>83</v>
      </c>
      <c r="AV129" s="164" t="s">
        <v>83</v>
      </c>
      <c r="AW129" s="94" t="s">
        <v>83</v>
      </c>
      <c r="AX129" s="94" t="s">
        <v>3366</v>
      </c>
      <c r="AY129" s="165" t="s">
        <v>83</v>
      </c>
    </row>
    <row r="130" spans="1:51" ht="151.5" customHeight="1">
      <c r="A130" s="204" t="str">
        <f t="shared" si="42"/>
        <v>501-1</v>
      </c>
      <c r="B130" s="205">
        <v>501</v>
      </c>
      <c r="C130" s="600" t="s">
        <v>171</v>
      </c>
      <c r="D130" s="204">
        <v>1</v>
      </c>
      <c r="E130" s="600" t="s">
        <v>1397</v>
      </c>
      <c r="F130" s="204" t="s">
        <v>484</v>
      </c>
      <c r="G130" s="603" t="s">
        <v>400</v>
      </c>
      <c r="H130" s="206" t="s">
        <v>780</v>
      </c>
      <c r="I130" s="195" t="s">
        <v>1807</v>
      </c>
      <c r="J130" s="600" t="s">
        <v>1398</v>
      </c>
      <c r="K130" s="600" t="s">
        <v>781</v>
      </c>
      <c r="L130" s="600" t="s">
        <v>388</v>
      </c>
      <c r="M130" s="207" t="s">
        <v>392</v>
      </c>
      <c r="N130" s="603" t="s">
        <v>12</v>
      </c>
      <c r="O130" s="200">
        <v>1992</v>
      </c>
      <c r="P130" s="200">
        <v>2988</v>
      </c>
      <c r="Q130" s="200">
        <v>3984</v>
      </c>
      <c r="R130" s="296">
        <v>4980</v>
      </c>
      <c r="S130" s="649">
        <v>5976</v>
      </c>
      <c r="T130" s="250" t="s">
        <v>40</v>
      </c>
      <c r="U130" s="251">
        <v>5976</v>
      </c>
      <c r="V130" s="600" t="s">
        <v>1399</v>
      </c>
      <c r="W130" s="252">
        <v>996</v>
      </c>
      <c r="X130" s="201">
        <v>1938</v>
      </c>
      <c r="Y130" s="201">
        <v>2590</v>
      </c>
      <c r="Z130" s="201">
        <v>4648</v>
      </c>
      <c r="AA130" s="507">
        <v>9583</v>
      </c>
      <c r="AB130" s="507">
        <v>15242</v>
      </c>
      <c r="AC130" s="226" t="s">
        <v>12</v>
      </c>
      <c r="AD130" s="196">
        <f t="shared" ref="AD130:AD161" si="59">IFERROR(IF($E130="-","-",X130/O130),"-")</f>
        <v>0.97289156626506024</v>
      </c>
      <c r="AE130" s="196">
        <f t="shared" ref="AE130:AE161" si="60">IFERROR(IF($E130="-","-",Y130/P130),"-")</f>
        <v>0.86680053547523428</v>
      </c>
      <c r="AF130" s="196">
        <f t="shared" ref="AF130:AF161" si="61">IFERROR(IF($E130="-","-",Z130/Q130),"-")</f>
        <v>1.1666666666666667</v>
      </c>
      <c r="AG130" s="604">
        <f t="shared" ref="AG130:AH161" si="62">IFERROR(IF($E130="-","-",AA130/R130),"-")</f>
        <v>1.92429718875502</v>
      </c>
      <c r="AH130" s="212">
        <f t="shared" si="62"/>
        <v>2.5505354752342706</v>
      </c>
      <c r="AI130" s="226">
        <f t="shared" si="53"/>
        <v>0.16666666666666666</v>
      </c>
      <c r="AJ130" s="196">
        <f t="shared" si="54"/>
        <v>0.32429718875502006</v>
      </c>
      <c r="AK130" s="196">
        <f t="shared" si="55"/>
        <v>0.43340026773761714</v>
      </c>
      <c r="AL130" s="196">
        <f t="shared" si="56"/>
        <v>0.77777777777777779</v>
      </c>
      <c r="AM130" s="604">
        <f t="shared" si="57"/>
        <v>1.6035809906291834</v>
      </c>
      <c r="AN130" s="212">
        <f t="shared" si="57"/>
        <v>2.5505354752342706</v>
      </c>
      <c r="AO130" s="204" t="s">
        <v>83</v>
      </c>
      <c r="AP130" s="600" t="s">
        <v>12</v>
      </c>
      <c r="AQ130" s="600" t="s">
        <v>1400</v>
      </c>
      <c r="AR130" s="600" t="s">
        <v>2559</v>
      </c>
      <c r="AS130" s="253" t="s">
        <v>83</v>
      </c>
      <c r="AT130" s="254" t="s">
        <v>11</v>
      </c>
      <c r="AU130" s="179" t="s">
        <v>56</v>
      </c>
      <c r="AV130" s="179" t="s">
        <v>15</v>
      </c>
      <c r="AW130" s="179" t="s">
        <v>15</v>
      </c>
      <c r="AX130" s="611" t="s">
        <v>3479</v>
      </c>
      <c r="AY130" s="214">
        <v>1</v>
      </c>
    </row>
    <row r="131" spans="1:51" customFormat="1" ht="27" hidden="1">
      <c r="A131" s="95" t="str">
        <f t="shared" si="42"/>
        <v>501-2</v>
      </c>
      <c r="B131" s="160">
        <v>501</v>
      </c>
      <c r="C131" s="93" t="s">
        <v>171</v>
      </c>
      <c r="D131" s="95">
        <v>2</v>
      </c>
      <c r="E131" s="93" t="s">
        <v>12</v>
      </c>
      <c r="F131" s="95"/>
      <c r="G131" s="161"/>
      <c r="H131" s="99"/>
      <c r="I131" s="134" t="s">
        <v>1807</v>
      </c>
      <c r="J131" s="93"/>
      <c r="K131" s="93"/>
      <c r="L131" s="93"/>
      <c r="M131" s="92"/>
      <c r="N131" s="161"/>
      <c r="O131" s="153"/>
      <c r="P131" s="153"/>
      <c r="Q131" s="153"/>
      <c r="R131" s="162"/>
      <c r="S131" s="450"/>
      <c r="T131" s="163"/>
      <c r="U131" s="162"/>
      <c r="V131" s="93"/>
      <c r="W131" s="161"/>
      <c r="X131" s="153" t="s">
        <v>83</v>
      </c>
      <c r="Y131" s="153" t="s">
        <v>83</v>
      </c>
      <c r="Z131" s="153" t="s">
        <v>83</v>
      </c>
      <c r="AA131" s="162" t="s">
        <v>83</v>
      </c>
      <c r="AB131" s="450"/>
      <c r="AC131" s="155" t="str">
        <f t="shared" ref="AC131:AC162" si="63">IFERROR(IF($E131="-","-",W131/N131),"-")</f>
        <v>-</v>
      </c>
      <c r="AD131" s="156" t="str">
        <f t="shared" si="59"/>
        <v>-</v>
      </c>
      <c r="AE131" s="156" t="str">
        <f t="shared" si="60"/>
        <v>-</v>
      </c>
      <c r="AF131" s="156" t="str">
        <f t="shared" si="61"/>
        <v>-</v>
      </c>
      <c r="AG131" s="157" t="str">
        <f t="shared" si="62"/>
        <v>-</v>
      </c>
      <c r="AH131" s="454"/>
      <c r="AI131" s="155" t="str">
        <f t="shared" si="53"/>
        <v>-</v>
      </c>
      <c r="AJ131" s="156" t="str">
        <f t="shared" si="54"/>
        <v>-</v>
      </c>
      <c r="AK131" s="156" t="str">
        <f t="shared" si="55"/>
        <v>-</v>
      </c>
      <c r="AL131" s="156" t="str">
        <f t="shared" si="56"/>
        <v>-</v>
      </c>
      <c r="AM131" s="157" t="str">
        <f t="shared" si="57"/>
        <v>-</v>
      </c>
      <c r="AN131" s="457"/>
      <c r="AO131" s="95" t="s">
        <v>83</v>
      </c>
      <c r="AP131" s="93"/>
      <c r="AQ131" s="93"/>
      <c r="AR131" s="93"/>
      <c r="AS131" s="163" t="s">
        <v>83</v>
      </c>
      <c r="AT131" s="164" t="s">
        <v>83</v>
      </c>
      <c r="AU131" s="164" t="s">
        <v>83</v>
      </c>
      <c r="AV131" s="164" t="s">
        <v>83</v>
      </c>
      <c r="AW131" s="94" t="s">
        <v>83</v>
      </c>
      <c r="AX131" s="94" t="s">
        <v>3366</v>
      </c>
      <c r="AY131" s="165" t="s">
        <v>83</v>
      </c>
    </row>
    <row r="132" spans="1:51" customFormat="1" ht="27" hidden="1">
      <c r="A132" s="95" t="str">
        <f t="shared" si="42"/>
        <v>501-3</v>
      </c>
      <c r="B132" s="160">
        <v>501</v>
      </c>
      <c r="C132" s="93" t="s">
        <v>171</v>
      </c>
      <c r="D132" s="95">
        <v>3</v>
      </c>
      <c r="E132" s="93" t="s">
        <v>83</v>
      </c>
      <c r="F132" s="95" t="s">
        <v>83</v>
      </c>
      <c r="G132" s="161" t="s">
        <v>83</v>
      </c>
      <c r="H132" s="99" t="s">
        <v>83</v>
      </c>
      <c r="I132" s="94" t="s">
        <v>83</v>
      </c>
      <c r="J132" s="93" t="s">
        <v>83</v>
      </c>
      <c r="K132" s="93" t="s">
        <v>83</v>
      </c>
      <c r="L132" s="93" t="s">
        <v>83</v>
      </c>
      <c r="M132" s="92" t="s">
        <v>83</v>
      </c>
      <c r="N132" s="161"/>
      <c r="O132" s="153"/>
      <c r="P132" s="153"/>
      <c r="Q132" s="153"/>
      <c r="R132" s="162"/>
      <c r="S132" s="450"/>
      <c r="T132" s="163" t="s">
        <v>83</v>
      </c>
      <c r="U132" s="162" t="s">
        <v>83</v>
      </c>
      <c r="V132" s="93" t="s">
        <v>83</v>
      </c>
      <c r="W132" s="161"/>
      <c r="X132" s="153" t="s">
        <v>83</v>
      </c>
      <c r="Y132" s="153" t="s">
        <v>83</v>
      </c>
      <c r="Z132" s="153" t="s">
        <v>83</v>
      </c>
      <c r="AA132" s="162" t="s">
        <v>83</v>
      </c>
      <c r="AB132" s="450"/>
      <c r="AC132" s="155" t="str">
        <f t="shared" si="63"/>
        <v>-</v>
      </c>
      <c r="AD132" s="156" t="str">
        <f t="shared" si="59"/>
        <v>-</v>
      </c>
      <c r="AE132" s="156" t="str">
        <f t="shared" si="60"/>
        <v>-</v>
      </c>
      <c r="AF132" s="156" t="str">
        <f t="shared" si="61"/>
        <v>-</v>
      </c>
      <c r="AG132" s="157" t="str">
        <f t="shared" si="62"/>
        <v>-</v>
      </c>
      <c r="AH132" s="454"/>
      <c r="AI132" s="155" t="str">
        <f t="shared" si="53"/>
        <v>-</v>
      </c>
      <c r="AJ132" s="156" t="str">
        <f t="shared" si="54"/>
        <v>-</v>
      </c>
      <c r="AK132" s="156" t="str">
        <f t="shared" si="55"/>
        <v>-</v>
      </c>
      <c r="AL132" s="156" t="str">
        <f t="shared" si="56"/>
        <v>-</v>
      </c>
      <c r="AM132" s="157" t="str">
        <f t="shared" si="57"/>
        <v>-</v>
      </c>
      <c r="AN132" s="457"/>
      <c r="AO132" s="95" t="s">
        <v>83</v>
      </c>
      <c r="AP132" s="93" t="s">
        <v>83</v>
      </c>
      <c r="AQ132" s="93" t="s">
        <v>83</v>
      </c>
      <c r="AR132" s="93" t="s">
        <v>83</v>
      </c>
      <c r="AS132" s="163" t="s">
        <v>83</v>
      </c>
      <c r="AT132" s="164" t="s">
        <v>83</v>
      </c>
      <c r="AU132" s="164" t="s">
        <v>83</v>
      </c>
      <c r="AV132" s="164" t="s">
        <v>83</v>
      </c>
      <c r="AW132" s="94" t="s">
        <v>83</v>
      </c>
      <c r="AX132" s="94" t="s">
        <v>3366</v>
      </c>
      <c r="AY132" s="165" t="s">
        <v>83</v>
      </c>
    </row>
    <row r="133" spans="1:51" customFormat="1" ht="27" hidden="1">
      <c r="A133" s="95" t="str">
        <f t="shared" si="42"/>
        <v>501-4</v>
      </c>
      <c r="B133" s="160">
        <v>501</v>
      </c>
      <c r="C133" s="93" t="s">
        <v>171</v>
      </c>
      <c r="D133" s="95">
        <v>4</v>
      </c>
      <c r="E133" s="93" t="s">
        <v>83</v>
      </c>
      <c r="F133" s="95" t="s">
        <v>83</v>
      </c>
      <c r="G133" s="161" t="s">
        <v>83</v>
      </c>
      <c r="H133" s="99" t="s">
        <v>83</v>
      </c>
      <c r="I133" s="94" t="s">
        <v>83</v>
      </c>
      <c r="J133" s="93" t="s">
        <v>83</v>
      </c>
      <c r="K133" s="93" t="s">
        <v>83</v>
      </c>
      <c r="L133" s="93" t="s">
        <v>83</v>
      </c>
      <c r="M133" s="92" t="s">
        <v>83</v>
      </c>
      <c r="N133" s="161"/>
      <c r="O133" s="153"/>
      <c r="P133" s="153"/>
      <c r="Q133" s="153"/>
      <c r="R133" s="162"/>
      <c r="S133" s="450"/>
      <c r="T133" s="163" t="s">
        <v>83</v>
      </c>
      <c r="U133" s="162" t="s">
        <v>83</v>
      </c>
      <c r="V133" s="93" t="s">
        <v>83</v>
      </c>
      <c r="W133" s="161"/>
      <c r="X133" s="153" t="s">
        <v>83</v>
      </c>
      <c r="Y133" s="153" t="s">
        <v>83</v>
      </c>
      <c r="Z133" s="153" t="s">
        <v>83</v>
      </c>
      <c r="AA133" s="162" t="s">
        <v>83</v>
      </c>
      <c r="AB133" s="450"/>
      <c r="AC133" s="155" t="str">
        <f t="shared" si="63"/>
        <v>-</v>
      </c>
      <c r="AD133" s="156" t="str">
        <f t="shared" si="59"/>
        <v>-</v>
      </c>
      <c r="AE133" s="156" t="str">
        <f t="shared" si="60"/>
        <v>-</v>
      </c>
      <c r="AF133" s="156" t="str">
        <f t="shared" si="61"/>
        <v>-</v>
      </c>
      <c r="AG133" s="157" t="str">
        <f t="shared" si="62"/>
        <v>-</v>
      </c>
      <c r="AH133" s="454"/>
      <c r="AI133" s="155" t="str">
        <f t="shared" si="53"/>
        <v>-</v>
      </c>
      <c r="AJ133" s="156" t="str">
        <f t="shared" si="54"/>
        <v>-</v>
      </c>
      <c r="AK133" s="156" t="str">
        <f t="shared" si="55"/>
        <v>-</v>
      </c>
      <c r="AL133" s="156" t="str">
        <f t="shared" si="56"/>
        <v>-</v>
      </c>
      <c r="AM133" s="157" t="str">
        <f t="shared" si="57"/>
        <v>-</v>
      </c>
      <c r="AN133" s="457"/>
      <c r="AO133" s="95" t="s">
        <v>83</v>
      </c>
      <c r="AP133" s="93" t="s">
        <v>83</v>
      </c>
      <c r="AQ133" s="93" t="s">
        <v>83</v>
      </c>
      <c r="AR133" s="93" t="s">
        <v>83</v>
      </c>
      <c r="AS133" s="163" t="s">
        <v>83</v>
      </c>
      <c r="AT133" s="164" t="s">
        <v>83</v>
      </c>
      <c r="AU133" s="164" t="s">
        <v>83</v>
      </c>
      <c r="AV133" s="164" t="s">
        <v>83</v>
      </c>
      <c r="AW133" s="94" t="s">
        <v>83</v>
      </c>
      <c r="AX133" s="94" t="s">
        <v>3366</v>
      </c>
      <c r="AY133" s="165" t="s">
        <v>83</v>
      </c>
    </row>
    <row r="134" spans="1:51" customFormat="1" ht="27" hidden="1">
      <c r="A134" s="95" t="str">
        <f t="shared" si="42"/>
        <v>501-5</v>
      </c>
      <c r="B134" s="160">
        <v>501</v>
      </c>
      <c r="C134" s="93" t="s">
        <v>171</v>
      </c>
      <c r="D134" s="95">
        <v>5</v>
      </c>
      <c r="E134" s="93" t="s">
        <v>83</v>
      </c>
      <c r="F134" s="95" t="s">
        <v>83</v>
      </c>
      <c r="G134" s="161" t="s">
        <v>83</v>
      </c>
      <c r="H134" s="99" t="s">
        <v>83</v>
      </c>
      <c r="I134" s="94" t="s">
        <v>83</v>
      </c>
      <c r="J134" s="93" t="s">
        <v>83</v>
      </c>
      <c r="K134" s="93" t="s">
        <v>83</v>
      </c>
      <c r="L134" s="93" t="s">
        <v>83</v>
      </c>
      <c r="M134" s="92" t="s">
        <v>83</v>
      </c>
      <c r="N134" s="161"/>
      <c r="O134" s="153"/>
      <c r="P134" s="153"/>
      <c r="Q134" s="153"/>
      <c r="R134" s="162"/>
      <c r="S134" s="450"/>
      <c r="T134" s="163" t="s">
        <v>83</v>
      </c>
      <c r="U134" s="162" t="s">
        <v>83</v>
      </c>
      <c r="V134" s="93" t="s">
        <v>83</v>
      </c>
      <c r="W134" s="161"/>
      <c r="X134" s="153" t="s">
        <v>83</v>
      </c>
      <c r="Y134" s="153" t="s">
        <v>83</v>
      </c>
      <c r="Z134" s="153" t="s">
        <v>83</v>
      </c>
      <c r="AA134" s="162" t="s">
        <v>83</v>
      </c>
      <c r="AB134" s="450"/>
      <c r="AC134" s="155" t="str">
        <f t="shared" si="63"/>
        <v>-</v>
      </c>
      <c r="AD134" s="156" t="str">
        <f t="shared" si="59"/>
        <v>-</v>
      </c>
      <c r="AE134" s="156" t="str">
        <f t="shared" si="60"/>
        <v>-</v>
      </c>
      <c r="AF134" s="156" t="str">
        <f t="shared" si="61"/>
        <v>-</v>
      </c>
      <c r="AG134" s="157" t="str">
        <f t="shared" si="62"/>
        <v>-</v>
      </c>
      <c r="AH134" s="454"/>
      <c r="AI134" s="155" t="str">
        <f t="shared" si="53"/>
        <v>-</v>
      </c>
      <c r="AJ134" s="156" t="str">
        <f t="shared" si="54"/>
        <v>-</v>
      </c>
      <c r="AK134" s="156" t="str">
        <f t="shared" si="55"/>
        <v>-</v>
      </c>
      <c r="AL134" s="156" t="str">
        <f t="shared" si="56"/>
        <v>-</v>
      </c>
      <c r="AM134" s="157" t="str">
        <f t="shared" si="57"/>
        <v>-</v>
      </c>
      <c r="AN134" s="457"/>
      <c r="AO134" s="95" t="s">
        <v>83</v>
      </c>
      <c r="AP134" s="93" t="s">
        <v>83</v>
      </c>
      <c r="AQ134" s="93" t="s">
        <v>83</v>
      </c>
      <c r="AR134" s="93" t="s">
        <v>83</v>
      </c>
      <c r="AS134" s="163" t="s">
        <v>83</v>
      </c>
      <c r="AT134" s="164" t="s">
        <v>83</v>
      </c>
      <c r="AU134" s="164" t="s">
        <v>83</v>
      </c>
      <c r="AV134" s="164" t="s">
        <v>83</v>
      </c>
      <c r="AW134" s="94" t="s">
        <v>83</v>
      </c>
      <c r="AX134" s="94" t="s">
        <v>3366</v>
      </c>
      <c r="AY134" s="165" t="s">
        <v>83</v>
      </c>
    </row>
    <row r="135" spans="1:51" customFormat="1" ht="27" hidden="1">
      <c r="A135" s="95" t="str">
        <f t="shared" si="42"/>
        <v>501-6</v>
      </c>
      <c r="B135" s="160">
        <v>501</v>
      </c>
      <c r="C135" s="93" t="s">
        <v>171</v>
      </c>
      <c r="D135" s="95">
        <v>6</v>
      </c>
      <c r="E135" s="93" t="s">
        <v>83</v>
      </c>
      <c r="F135" s="95" t="s">
        <v>83</v>
      </c>
      <c r="G135" s="161" t="s">
        <v>83</v>
      </c>
      <c r="H135" s="99" t="s">
        <v>83</v>
      </c>
      <c r="I135" s="94" t="s">
        <v>83</v>
      </c>
      <c r="J135" s="93" t="s">
        <v>83</v>
      </c>
      <c r="K135" s="93" t="s">
        <v>83</v>
      </c>
      <c r="L135" s="93" t="s">
        <v>83</v>
      </c>
      <c r="M135" s="92" t="s">
        <v>83</v>
      </c>
      <c r="N135" s="161"/>
      <c r="O135" s="153"/>
      <c r="P135" s="153"/>
      <c r="Q135" s="153"/>
      <c r="R135" s="162"/>
      <c r="S135" s="450"/>
      <c r="T135" s="163" t="s">
        <v>83</v>
      </c>
      <c r="U135" s="162" t="s">
        <v>83</v>
      </c>
      <c r="V135" s="93" t="s">
        <v>83</v>
      </c>
      <c r="W135" s="161"/>
      <c r="X135" s="153" t="s">
        <v>83</v>
      </c>
      <c r="Y135" s="153" t="s">
        <v>83</v>
      </c>
      <c r="Z135" s="153" t="s">
        <v>83</v>
      </c>
      <c r="AA135" s="162" t="s">
        <v>83</v>
      </c>
      <c r="AB135" s="450"/>
      <c r="AC135" s="155" t="str">
        <f t="shared" si="63"/>
        <v>-</v>
      </c>
      <c r="AD135" s="156" t="str">
        <f t="shared" si="59"/>
        <v>-</v>
      </c>
      <c r="AE135" s="156" t="str">
        <f t="shared" si="60"/>
        <v>-</v>
      </c>
      <c r="AF135" s="156" t="str">
        <f t="shared" si="61"/>
        <v>-</v>
      </c>
      <c r="AG135" s="157" t="str">
        <f t="shared" si="62"/>
        <v>-</v>
      </c>
      <c r="AH135" s="454"/>
      <c r="AI135" s="155" t="str">
        <f t="shared" si="53"/>
        <v>-</v>
      </c>
      <c r="AJ135" s="156" t="str">
        <f t="shared" si="54"/>
        <v>-</v>
      </c>
      <c r="AK135" s="156" t="str">
        <f t="shared" si="55"/>
        <v>-</v>
      </c>
      <c r="AL135" s="156" t="str">
        <f t="shared" si="56"/>
        <v>-</v>
      </c>
      <c r="AM135" s="157" t="str">
        <f t="shared" si="57"/>
        <v>-</v>
      </c>
      <c r="AN135" s="457"/>
      <c r="AO135" s="95" t="s">
        <v>83</v>
      </c>
      <c r="AP135" s="93" t="s">
        <v>83</v>
      </c>
      <c r="AQ135" s="93" t="s">
        <v>83</v>
      </c>
      <c r="AR135" s="93" t="s">
        <v>83</v>
      </c>
      <c r="AS135" s="163" t="s">
        <v>83</v>
      </c>
      <c r="AT135" s="164" t="s">
        <v>83</v>
      </c>
      <c r="AU135" s="164" t="s">
        <v>83</v>
      </c>
      <c r="AV135" s="164" t="s">
        <v>83</v>
      </c>
      <c r="AW135" s="94" t="s">
        <v>83</v>
      </c>
      <c r="AX135" s="94" t="s">
        <v>3366</v>
      </c>
      <c r="AY135" s="165" t="s">
        <v>83</v>
      </c>
    </row>
    <row r="136" spans="1:51" customFormat="1" ht="27" hidden="1">
      <c r="A136" s="95" t="str">
        <f t="shared" si="42"/>
        <v>501-7</v>
      </c>
      <c r="B136" s="160">
        <v>501</v>
      </c>
      <c r="C136" s="93" t="s">
        <v>171</v>
      </c>
      <c r="D136" s="95">
        <v>7</v>
      </c>
      <c r="E136" s="93" t="s">
        <v>83</v>
      </c>
      <c r="F136" s="95" t="s">
        <v>83</v>
      </c>
      <c r="G136" s="161" t="s">
        <v>83</v>
      </c>
      <c r="H136" s="99" t="s">
        <v>83</v>
      </c>
      <c r="I136" s="94" t="s">
        <v>83</v>
      </c>
      <c r="J136" s="93" t="s">
        <v>83</v>
      </c>
      <c r="K136" s="93" t="s">
        <v>83</v>
      </c>
      <c r="L136" s="93" t="s">
        <v>83</v>
      </c>
      <c r="M136" s="92" t="s">
        <v>83</v>
      </c>
      <c r="N136" s="161"/>
      <c r="O136" s="153"/>
      <c r="P136" s="153"/>
      <c r="Q136" s="153"/>
      <c r="R136" s="162"/>
      <c r="S136" s="450"/>
      <c r="T136" s="163" t="s">
        <v>83</v>
      </c>
      <c r="U136" s="162" t="s">
        <v>83</v>
      </c>
      <c r="V136" s="93" t="s">
        <v>83</v>
      </c>
      <c r="W136" s="161"/>
      <c r="X136" s="153" t="s">
        <v>83</v>
      </c>
      <c r="Y136" s="153" t="s">
        <v>83</v>
      </c>
      <c r="Z136" s="153" t="s">
        <v>83</v>
      </c>
      <c r="AA136" s="162" t="s">
        <v>83</v>
      </c>
      <c r="AB136" s="450"/>
      <c r="AC136" s="155" t="str">
        <f t="shared" si="63"/>
        <v>-</v>
      </c>
      <c r="AD136" s="156" t="str">
        <f t="shared" si="59"/>
        <v>-</v>
      </c>
      <c r="AE136" s="156" t="str">
        <f t="shared" si="60"/>
        <v>-</v>
      </c>
      <c r="AF136" s="156" t="str">
        <f t="shared" si="61"/>
        <v>-</v>
      </c>
      <c r="AG136" s="157" t="str">
        <f t="shared" si="62"/>
        <v>-</v>
      </c>
      <c r="AH136" s="454"/>
      <c r="AI136" s="155" t="str">
        <f t="shared" si="53"/>
        <v>-</v>
      </c>
      <c r="AJ136" s="156" t="str">
        <f t="shared" si="54"/>
        <v>-</v>
      </c>
      <c r="AK136" s="156" t="str">
        <f t="shared" si="55"/>
        <v>-</v>
      </c>
      <c r="AL136" s="156" t="str">
        <f t="shared" si="56"/>
        <v>-</v>
      </c>
      <c r="AM136" s="157" t="str">
        <f t="shared" si="57"/>
        <v>-</v>
      </c>
      <c r="AN136" s="457"/>
      <c r="AO136" s="95" t="s">
        <v>83</v>
      </c>
      <c r="AP136" s="93" t="s">
        <v>83</v>
      </c>
      <c r="AQ136" s="93" t="s">
        <v>83</v>
      </c>
      <c r="AR136" s="93" t="s">
        <v>83</v>
      </c>
      <c r="AS136" s="163" t="s">
        <v>83</v>
      </c>
      <c r="AT136" s="164" t="s">
        <v>83</v>
      </c>
      <c r="AU136" s="164" t="s">
        <v>83</v>
      </c>
      <c r="AV136" s="164" t="s">
        <v>83</v>
      </c>
      <c r="AW136" s="94" t="s">
        <v>83</v>
      </c>
      <c r="AX136" s="94" t="s">
        <v>3366</v>
      </c>
      <c r="AY136" s="165" t="s">
        <v>83</v>
      </c>
    </row>
    <row r="137" spans="1:51" customFormat="1" ht="27" hidden="1">
      <c r="A137" s="95" t="str">
        <f t="shared" si="42"/>
        <v>501-8</v>
      </c>
      <c r="B137" s="160">
        <v>501</v>
      </c>
      <c r="C137" s="93" t="s">
        <v>171</v>
      </c>
      <c r="D137" s="95">
        <v>8</v>
      </c>
      <c r="E137" s="93" t="s">
        <v>83</v>
      </c>
      <c r="F137" s="95" t="s">
        <v>83</v>
      </c>
      <c r="G137" s="161" t="s">
        <v>83</v>
      </c>
      <c r="H137" s="99" t="s">
        <v>83</v>
      </c>
      <c r="I137" s="94" t="s">
        <v>83</v>
      </c>
      <c r="J137" s="93" t="s">
        <v>83</v>
      </c>
      <c r="K137" s="93" t="s">
        <v>83</v>
      </c>
      <c r="L137" s="93" t="s">
        <v>83</v>
      </c>
      <c r="M137" s="92" t="s">
        <v>83</v>
      </c>
      <c r="N137" s="161"/>
      <c r="O137" s="153"/>
      <c r="P137" s="153"/>
      <c r="Q137" s="153"/>
      <c r="R137" s="162"/>
      <c r="S137" s="450"/>
      <c r="T137" s="163" t="s">
        <v>83</v>
      </c>
      <c r="U137" s="162" t="s">
        <v>83</v>
      </c>
      <c r="V137" s="93" t="s">
        <v>83</v>
      </c>
      <c r="W137" s="161"/>
      <c r="X137" s="153" t="s">
        <v>83</v>
      </c>
      <c r="Y137" s="153" t="s">
        <v>83</v>
      </c>
      <c r="Z137" s="153" t="s">
        <v>83</v>
      </c>
      <c r="AA137" s="162" t="s">
        <v>83</v>
      </c>
      <c r="AB137" s="450"/>
      <c r="AC137" s="155" t="str">
        <f t="shared" si="63"/>
        <v>-</v>
      </c>
      <c r="AD137" s="156" t="str">
        <f t="shared" si="59"/>
        <v>-</v>
      </c>
      <c r="AE137" s="156" t="str">
        <f t="shared" si="60"/>
        <v>-</v>
      </c>
      <c r="AF137" s="156" t="str">
        <f t="shared" si="61"/>
        <v>-</v>
      </c>
      <c r="AG137" s="157" t="str">
        <f t="shared" si="62"/>
        <v>-</v>
      </c>
      <c r="AH137" s="454"/>
      <c r="AI137" s="155" t="str">
        <f t="shared" si="53"/>
        <v>-</v>
      </c>
      <c r="AJ137" s="156" t="str">
        <f t="shared" si="54"/>
        <v>-</v>
      </c>
      <c r="AK137" s="156" t="str">
        <f t="shared" si="55"/>
        <v>-</v>
      </c>
      <c r="AL137" s="156" t="str">
        <f t="shared" si="56"/>
        <v>-</v>
      </c>
      <c r="AM137" s="157" t="str">
        <f t="shared" si="57"/>
        <v>-</v>
      </c>
      <c r="AN137" s="457"/>
      <c r="AO137" s="95" t="s">
        <v>83</v>
      </c>
      <c r="AP137" s="93" t="s">
        <v>83</v>
      </c>
      <c r="AQ137" s="93" t="s">
        <v>83</v>
      </c>
      <c r="AR137" s="93" t="s">
        <v>83</v>
      </c>
      <c r="AS137" s="163" t="s">
        <v>83</v>
      </c>
      <c r="AT137" s="164" t="s">
        <v>83</v>
      </c>
      <c r="AU137" s="164" t="s">
        <v>83</v>
      </c>
      <c r="AV137" s="164" t="s">
        <v>83</v>
      </c>
      <c r="AW137" s="94" t="s">
        <v>83</v>
      </c>
      <c r="AX137" s="94" t="s">
        <v>3366</v>
      </c>
      <c r="AY137" s="165" t="s">
        <v>83</v>
      </c>
    </row>
    <row r="138" spans="1:51" customFormat="1" ht="27" hidden="1">
      <c r="A138" s="95" t="str">
        <f t="shared" si="42"/>
        <v>501-9</v>
      </c>
      <c r="B138" s="160">
        <v>501</v>
      </c>
      <c r="C138" s="93" t="s">
        <v>171</v>
      </c>
      <c r="D138" s="95">
        <v>9</v>
      </c>
      <c r="E138" s="93" t="s">
        <v>83</v>
      </c>
      <c r="F138" s="95" t="s">
        <v>83</v>
      </c>
      <c r="G138" s="161" t="s">
        <v>83</v>
      </c>
      <c r="H138" s="99" t="s">
        <v>83</v>
      </c>
      <c r="I138" s="94" t="s">
        <v>83</v>
      </c>
      <c r="J138" s="93" t="s">
        <v>83</v>
      </c>
      <c r="K138" s="93" t="s">
        <v>83</v>
      </c>
      <c r="L138" s="93" t="s">
        <v>83</v>
      </c>
      <c r="M138" s="92" t="s">
        <v>83</v>
      </c>
      <c r="N138" s="161"/>
      <c r="O138" s="153"/>
      <c r="P138" s="153"/>
      <c r="Q138" s="153"/>
      <c r="R138" s="162"/>
      <c r="S138" s="450"/>
      <c r="T138" s="163" t="s">
        <v>83</v>
      </c>
      <c r="U138" s="162" t="s">
        <v>83</v>
      </c>
      <c r="V138" s="93" t="s">
        <v>83</v>
      </c>
      <c r="W138" s="161"/>
      <c r="X138" s="153" t="s">
        <v>83</v>
      </c>
      <c r="Y138" s="153" t="s">
        <v>83</v>
      </c>
      <c r="Z138" s="153" t="s">
        <v>83</v>
      </c>
      <c r="AA138" s="162" t="s">
        <v>83</v>
      </c>
      <c r="AB138" s="450"/>
      <c r="AC138" s="155" t="str">
        <f t="shared" si="63"/>
        <v>-</v>
      </c>
      <c r="AD138" s="156" t="str">
        <f t="shared" si="59"/>
        <v>-</v>
      </c>
      <c r="AE138" s="156" t="str">
        <f t="shared" si="60"/>
        <v>-</v>
      </c>
      <c r="AF138" s="156" t="str">
        <f t="shared" si="61"/>
        <v>-</v>
      </c>
      <c r="AG138" s="157" t="str">
        <f t="shared" si="62"/>
        <v>-</v>
      </c>
      <c r="AH138" s="454"/>
      <c r="AI138" s="155" t="str">
        <f t="shared" si="53"/>
        <v>-</v>
      </c>
      <c r="AJ138" s="156" t="str">
        <f t="shared" si="54"/>
        <v>-</v>
      </c>
      <c r="AK138" s="156" t="str">
        <f t="shared" si="55"/>
        <v>-</v>
      </c>
      <c r="AL138" s="156" t="str">
        <f t="shared" si="56"/>
        <v>-</v>
      </c>
      <c r="AM138" s="157" t="str">
        <f t="shared" si="57"/>
        <v>-</v>
      </c>
      <c r="AN138" s="457"/>
      <c r="AO138" s="95" t="s">
        <v>83</v>
      </c>
      <c r="AP138" s="93" t="s">
        <v>83</v>
      </c>
      <c r="AQ138" s="93" t="s">
        <v>83</v>
      </c>
      <c r="AR138" s="93" t="s">
        <v>83</v>
      </c>
      <c r="AS138" s="163" t="s">
        <v>83</v>
      </c>
      <c r="AT138" s="164" t="s">
        <v>83</v>
      </c>
      <c r="AU138" s="164" t="s">
        <v>83</v>
      </c>
      <c r="AV138" s="164" t="s">
        <v>83</v>
      </c>
      <c r="AW138" s="94" t="s">
        <v>83</v>
      </c>
      <c r="AX138" s="94" t="s">
        <v>3366</v>
      </c>
      <c r="AY138" s="165" t="s">
        <v>83</v>
      </c>
    </row>
    <row r="139" spans="1:51" ht="152.25" customHeight="1">
      <c r="A139" s="204" t="str">
        <f t="shared" si="42"/>
        <v>502-1</v>
      </c>
      <c r="B139" s="205">
        <v>502</v>
      </c>
      <c r="C139" s="600" t="s">
        <v>1401</v>
      </c>
      <c r="D139" s="204">
        <v>1</v>
      </c>
      <c r="E139" s="600" t="s">
        <v>3012</v>
      </c>
      <c r="F139" s="255" t="s">
        <v>3013</v>
      </c>
      <c r="G139" s="603" t="s">
        <v>400</v>
      </c>
      <c r="H139" s="206" t="s">
        <v>780</v>
      </c>
      <c r="I139" s="195" t="s">
        <v>1807</v>
      </c>
      <c r="J139" s="600" t="s">
        <v>3012</v>
      </c>
      <c r="K139" s="600" t="s">
        <v>3079</v>
      </c>
      <c r="L139" s="600" t="s">
        <v>388</v>
      </c>
      <c r="M139" s="207" t="s">
        <v>1149</v>
      </c>
      <c r="N139" s="603" t="s">
        <v>3014</v>
      </c>
      <c r="O139" s="181" t="s">
        <v>3014</v>
      </c>
      <c r="P139" s="181" t="s">
        <v>3014</v>
      </c>
      <c r="Q139" s="181">
        <v>184</v>
      </c>
      <c r="R139" s="225">
        <v>263</v>
      </c>
      <c r="S139" s="357">
        <v>405</v>
      </c>
      <c r="T139" s="256" t="s">
        <v>12</v>
      </c>
      <c r="U139" s="209" t="s">
        <v>12</v>
      </c>
      <c r="V139" s="600" t="s">
        <v>3316</v>
      </c>
      <c r="W139" s="193" t="s">
        <v>3014</v>
      </c>
      <c r="X139" s="181" t="s">
        <v>3014</v>
      </c>
      <c r="Y139" s="181" t="s">
        <v>3014</v>
      </c>
      <c r="Z139" s="181">
        <f>255+46+22+31</f>
        <v>354</v>
      </c>
      <c r="AA139" s="264">
        <v>552</v>
      </c>
      <c r="AB139" s="264">
        <v>698</v>
      </c>
      <c r="AC139" s="226" t="str">
        <f t="shared" si="63"/>
        <v>-</v>
      </c>
      <c r="AD139" s="196" t="str">
        <f t="shared" si="59"/>
        <v>-</v>
      </c>
      <c r="AE139" s="196" t="str">
        <f t="shared" si="60"/>
        <v>-</v>
      </c>
      <c r="AF139" s="196">
        <f t="shared" si="61"/>
        <v>1.923913043478261</v>
      </c>
      <c r="AG139" s="604">
        <f t="shared" si="62"/>
        <v>2.0988593155893538</v>
      </c>
      <c r="AH139" s="212">
        <f t="shared" si="62"/>
        <v>1.7234567901234568</v>
      </c>
      <c r="AI139" s="226" t="str">
        <f t="shared" si="53"/>
        <v>-</v>
      </c>
      <c r="AJ139" s="196" t="str">
        <f t="shared" si="54"/>
        <v>-</v>
      </c>
      <c r="AK139" s="196" t="str">
        <f t="shared" si="55"/>
        <v>-</v>
      </c>
      <c r="AL139" s="196" t="str">
        <f t="shared" si="56"/>
        <v>-</v>
      </c>
      <c r="AM139" s="604" t="str">
        <f t="shared" si="57"/>
        <v>-</v>
      </c>
      <c r="AN139" s="212" t="str">
        <f t="shared" si="57"/>
        <v>-</v>
      </c>
      <c r="AO139" s="204" t="s">
        <v>83</v>
      </c>
      <c r="AP139" s="600" t="s">
        <v>3015</v>
      </c>
      <c r="AQ139" s="600" t="s">
        <v>1166</v>
      </c>
      <c r="AR139" s="600" t="s">
        <v>2282</v>
      </c>
      <c r="AS139" s="194" t="s">
        <v>12</v>
      </c>
      <c r="AT139" s="179" t="s">
        <v>12</v>
      </c>
      <c r="AU139" s="179" t="s">
        <v>3014</v>
      </c>
      <c r="AV139" s="179" t="s">
        <v>15</v>
      </c>
      <c r="AW139" s="179" t="s">
        <v>15</v>
      </c>
      <c r="AX139" s="611" t="s">
        <v>3479</v>
      </c>
      <c r="AY139" s="214">
        <v>1</v>
      </c>
    </row>
    <row r="140" spans="1:51" customFormat="1" ht="40.5" hidden="1">
      <c r="A140" s="95" t="str">
        <f t="shared" si="42"/>
        <v>502-2</v>
      </c>
      <c r="B140" s="160">
        <v>502</v>
      </c>
      <c r="C140" s="93" t="s">
        <v>172</v>
      </c>
      <c r="D140" s="95">
        <v>2</v>
      </c>
      <c r="E140" s="93" t="s">
        <v>83</v>
      </c>
      <c r="F140" s="95" t="s">
        <v>83</v>
      </c>
      <c r="G140" s="161" t="s">
        <v>83</v>
      </c>
      <c r="H140" s="99" t="s">
        <v>83</v>
      </c>
      <c r="I140" s="94" t="s">
        <v>83</v>
      </c>
      <c r="J140" s="93" t="s">
        <v>83</v>
      </c>
      <c r="K140" s="93" t="s">
        <v>83</v>
      </c>
      <c r="L140" s="93" t="s">
        <v>83</v>
      </c>
      <c r="M140" s="92" t="s">
        <v>83</v>
      </c>
      <c r="N140" s="161"/>
      <c r="O140" s="153"/>
      <c r="P140" s="153"/>
      <c r="Q140" s="153"/>
      <c r="R140" s="162"/>
      <c r="S140" s="450"/>
      <c r="T140" s="163" t="s">
        <v>83</v>
      </c>
      <c r="U140" s="162" t="s">
        <v>83</v>
      </c>
      <c r="V140" s="93" t="s">
        <v>83</v>
      </c>
      <c r="W140" s="161"/>
      <c r="X140" s="153" t="s">
        <v>83</v>
      </c>
      <c r="Y140" s="153" t="s">
        <v>83</v>
      </c>
      <c r="Z140" s="153" t="s">
        <v>83</v>
      </c>
      <c r="AA140" s="162" t="s">
        <v>83</v>
      </c>
      <c r="AB140" s="450"/>
      <c r="AC140" s="155" t="str">
        <f t="shared" si="63"/>
        <v>-</v>
      </c>
      <c r="AD140" s="156" t="str">
        <f t="shared" si="59"/>
        <v>-</v>
      </c>
      <c r="AE140" s="156" t="str">
        <f t="shared" si="60"/>
        <v>-</v>
      </c>
      <c r="AF140" s="156" t="str">
        <f t="shared" si="61"/>
        <v>-</v>
      </c>
      <c r="AG140" s="157" t="str">
        <f t="shared" si="62"/>
        <v>-</v>
      </c>
      <c r="AH140" s="454"/>
      <c r="AI140" s="155" t="str">
        <f t="shared" si="53"/>
        <v>-</v>
      </c>
      <c r="AJ140" s="156" t="str">
        <f t="shared" si="54"/>
        <v>-</v>
      </c>
      <c r="AK140" s="156" t="str">
        <f t="shared" si="55"/>
        <v>-</v>
      </c>
      <c r="AL140" s="156" t="str">
        <f t="shared" si="56"/>
        <v>-</v>
      </c>
      <c r="AM140" s="157" t="str">
        <f t="shared" si="57"/>
        <v>-</v>
      </c>
      <c r="AN140" s="457"/>
      <c r="AO140" s="95" t="s">
        <v>83</v>
      </c>
      <c r="AP140" s="93" t="s">
        <v>83</v>
      </c>
      <c r="AQ140" s="93" t="s">
        <v>83</v>
      </c>
      <c r="AR140" s="93" t="s">
        <v>83</v>
      </c>
      <c r="AS140" s="163" t="s">
        <v>83</v>
      </c>
      <c r="AT140" s="164" t="s">
        <v>83</v>
      </c>
      <c r="AU140" s="164" t="s">
        <v>83</v>
      </c>
      <c r="AV140" s="164" t="s">
        <v>83</v>
      </c>
      <c r="AW140" s="94" t="s">
        <v>83</v>
      </c>
      <c r="AX140" s="94" t="s">
        <v>3366</v>
      </c>
      <c r="AY140" s="165" t="s">
        <v>83</v>
      </c>
    </row>
    <row r="141" spans="1:51" customFormat="1" ht="40.5" hidden="1">
      <c r="A141" s="95" t="str">
        <f t="shared" si="42"/>
        <v>502-3</v>
      </c>
      <c r="B141" s="160">
        <v>502</v>
      </c>
      <c r="C141" s="93" t="s">
        <v>172</v>
      </c>
      <c r="D141" s="95">
        <v>3</v>
      </c>
      <c r="E141" s="93" t="s">
        <v>83</v>
      </c>
      <c r="F141" s="95" t="s">
        <v>83</v>
      </c>
      <c r="G141" s="161" t="s">
        <v>83</v>
      </c>
      <c r="H141" s="99" t="s">
        <v>83</v>
      </c>
      <c r="I141" s="94" t="s">
        <v>83</v>
      </c>
      <c r="J141" s="93" t="s">
        <v>83</v>
      </c>
      <c r="K141" s="93" t="s">
        <v>83</v>
      </c>
      <c r="L141" s="93" t="s">
        <v>83</v>
      </c>
      <c r="M141" s="92" t="s">
        <v>83</v>
      </c>
      <c r="N141" s="161"/>
      <c r="O141" s="153"/>
      <c r="P141" s="153"/>
      <c r="Q141" s="153"/>
      <c r="R141" s="162"/>
      <c r="S141" s="450"/>
      <c r="T141" s="163" t="s">
        <v>83</v>
      </c>
      <c r="U141" s="162" t="s">
        <v>83</v>
      </c>
      <c r="V141" s="93" t="s">
        <v>83</v>
      </c>
      <c r="W141" s="161"/>
      <c r="X141" s="153" t="s">
        <v>83</v>
      </c>
      <c r="Y141" s="153" t="s">
        <v>83</v>
      </c>
      <c r="Z141" s="153" t="s">
        <v>83</v>
      </c>
      <c r="AA141" s="162" t="s">
        <v>83</v>
      </c>
      <c r="AB141" s="450"/>
      <c r="AC141" s="155" t="str">
        <f t="shared" si="63"/>
        <v>-</v>
      </c>
      <c r="AD141" s="156" t="str">
        <f t="shared" si="59"/>
        <v>-</v>
      </c>
      <c r="AE141" s="156" t="str">
        <f t="shared" si="60"/>
        <v>-</v>
      </c>
      <c r="AF141" s="156" t="str">
        <f t="shared" si="61"/>
        <v>-</v>
      </c>
      <c r="AG141" s="157" t="str">
        <f t="shared" si="62"/>
        <v>-</v>
      </c>
      <c r="AH141" s="454"/>
      <c r="AI141" s="155" t="str">
        <f t="shared" si="53"/>
        <v>-</v>
      </c>
      <c r="AJ141" s="156" t="str">
        <f t="shared" si="54"/>
        <v>-</v>
      </c>
      <c r="AK141" s="156" t="str">
        <f t="shared" si="55"/>
        <v>-</v>
      </c>
      <c r="AL141" s="156" t="str">
        <f t="shared" si="56"/>
        <v>-</v>
      </c>
      <c r="AM141" s="157" t="str">
        <f t="shared" si="57"/>
        <v>-</v>
      </c>
      <c r="AN141" s="457"/>
      <c r="AO141" s="95" t="s">
        <v>83</v>
      </c>
      <c r="AP141" s="93" t="s">
        <v>83</v>
      </c>
      <c r="AQ141" s="93" t="s">
        <v>83</v>
      </c>
      <c r="AR141" s="93" t="s">
        <v>83</v>
      </c>
      <c r="AS141" s="163" t="s">
        <v>83</v>
      </c>
      <c r="AT141" s="164" t="s">
        <v>83</v>
      </c>
      <c r="AU141" s="164" t="s">
        <v>83</v>
      </c>
      <c r="AV141" s="164" t="s">
        <v>83</v>
      </c>
      <c r="AW141" s="94" t="s">
        <v>83</v>
      </c>
      <c r="AX141" s="94" t="s">
        <v>3366</v>
      </c>
      <c r="AY141" s="165" t="s">
        <v>83</v>
      </c>
    </row>
    <row r="142" spans="1:51" customFormat="1" ht="40.5" hidden="1">
      <c r="A142" s="95" t="str">
        <f t="shared" si="42"/>
        <v>502-4</v>
      </c>
      <c r="B142" s="160">
        <v>502</v>
      </c>
      <c r="C142" s="93" t="s">
        <v>172</v>
      </c>
      <c r="D142" s="95">
        <v>4</v>
      </c>
      <c r="E142" s="93" t="s">
        <v>83</v>
      </c>
      <c r="F142" s="95" t="s">
        <v>83</v>
      </c>
      <c r="G142" s="161" t="s">
        <v>83</v>
      </c>
      <c r="H142" s="99" t="s">
        <v>83</v>
      </c>
      <c r="I142" s="94" t="s">
        <v>83</v>
      </c>
      <c r="J142" s="93" t="s">
        <v>83</v>
      </c>
      <c r="K142" s="93" t="s">
        <v>83</v>
      </c>
      <c r="L142" s="93" t="s">
        <v>83</v>
      </c>
      <c r="M142" s="92" t="s">
        <v>83</v>
      </c>
      <c r="N142" s="161"/>
      <c r="O142" s="153"/>
      <c r="P142" s="153"/>
      <c r="Q142" s="153"/>
      <c r="R142" s="162"/>
      <c r="S142" s="450"/>
      <c r="T142" s="163" t="s">
        <v>83</v>
      </c>
      <c r="U142" s="162" t="s">
        <v>83</v>
      </c>
      <c r="V142" s="93" t="s">
        <v>83</v>
      </c>
      <c r="W142" s="161"/>
      <c r="X142" s="153" t="s">
        <v>83</v>
      </c>
      <c r="Y142" s="153" t="s">
        <v>83</v>
      </c>
      <c r="Z142" s="153" t="s">
        <v>83</v>
      </c>
      <c r="AA142" s="162" t="s">
        <v>83</v>
      </c>
      <c r="AB142" s="450"/>
      <c r="AC142" s="155" t="str">
        <f t="shared" si="63"/>
        <v>-</v>
      </c>
      <c r="AD142" s="156" t="str">
        <f t="shared" si="59"/>
        <v>-</v>
      </c>
      <c r="AE142" s="156" t="str">
        <f t="shared" si="60"/>
        <v>-</v>
      </c>
      <c r="AF142" s="156" t="str">
        <f t="shared" si="61"/>
        <v>-</v>
      </c>
      <c r="AG142" s="157" t="str">
        <f t="shared" si="62"/>
        <v>-</v>
      </c>
      <c r="AH142" s="454"/>
      <c r="AI142" s="155" t="str">
        <f t="shared" si="53"/>
        <v>-</v>
      </c>
      <c r="AJ142" s="156" t="str">
        <f t="shared" si="54"/>
        <v>-</v>
      </c>
      <c r="AK142" s="156" t="str">
        <f t="shared" si="55"/>
        <v>-</v>
      </c>
      <c r="AL142" s="156" t="str">
        <f t="shared" si="56"/>
        <v>-</v>
      </c>
      <c r="AM142" s="157" t="str">
        <f t="shared" si="57"/>
        <v>-</v>
      </c>
      <c r="AN142" s="457"/>
      <c r="AO142" s="95" t="s">
        <v>83</v>
      </c>
      <c r="AP142" s="93" t="s">
        <v>83</v>
      </c>
      <c r="AQ142" s="93" t="s">
        <v>83</v>
      </c>
      <c r="AR142" s="93" t="s">
        <v>83</v>
      </c>
      <c r="AS142" s="163" t="s">
        <v>83</v>
      </c>
      <c r="AT142" s="164" t="s">
        <v>83</v>
      </c>
      <c r="AU142" s="164" t="s">
        <v>83</v>
      </c>
      <c r="AV142" s="164" t="s">
        <v>83</v>
      </c>
      <c r="AW142" s="94" t="s">
        <v>83</v>
      </c>
      <c r="AX142" s="94" t="s">
        <v>3366</v>
      </c>
      <c r="AY142" s="165" t="s">
        <v>83</v>
      </c>
    </row>
    <row r="143" spans="1:51" customFormat="1" ht="40.5" hidden="1">
      <c r="A143" s="95" t="str">
        <f t="shared" si="42"/>
        <v>502-5</v>
      </c>
      <c r="B143" s="160">
        <v>502</v>
      </c>
      <c r="C143" s="93" t="s">
        <v>172</v>
      </c>
      <c r="D143" s="95">
        <v>5</v>
      </c>
      <c r="E143" s="93" t="s">
        <v>83</v>
      </c>
      <c r="F143" s="95" t="s">
        <v>83</v>
      </c>
      <c r="G143" s="161" t="s">
        <v>83</v>
      </c>
      <c r="H143" s="99" t="s">
        <v>83</v>
      </c>
      <c r="I143" s="94" t="s">
        <v>83</v>
      </c>
      <c r="J143" s="93" t="s">
        <v>83</v>
      </c>
      <c r="K143" s="93" t="s">
        <v>83</v>
      </c>
      <c r="L143" s="93" t="s">
        <v>83</v>
      </c>
      <c r="M143" s="92" t="s">
        <v>83</v>
      </c>
      <c r="N143" s="161"/>
      <c r="O143" s="153"/>
      <c r="P143" s="153"/>
      <c r="Q143" s="153"/>
      <c r="R143" s="162"/>
      <c r="S143" s="450"/>
      <c r="T143" s="163" t="s">
        <v>83</v>
      </c>
      <c r="U143" s="162" t="s">
        <v>83</v>
      </c>
      <c r="V143" s="93" t="s">
        <v>83</v>
      </c>
      <c r="W143" s="161"/>
      <c r="X143" s="153" t="s">
        <v>83</v>
      </c>
      <c r="Y143" s="153" t="s">
        <v>83</v>
      </c>
      <c r="Z143" s="153" t="s">
        <v>83</v>
      </c>
      <c r="AA143" s="162" t="s">
        <v>83</v>
      </c>
      <c r="AB143" s="450"/>
      <c r="AC143" s="155" t="str">
        <f t="shared" si="63"/>
        <v>-</v>
      </c>
      <c r="AD143" s="156" t="str">
        <f t="shared" si="59"/>
        <v>-</v>
      </c>
      <c r="AE143" s="156" t="str">
        <f t="shared" si="60"/>
        <v>-</v>
      </c>
      <c r="AF143" s="156" t="str">
        <f t="shared" si="61"/>
        <v>-</v>
      </c>
      <c r="AG143" s="157" t="str">
        <f t="shared" si="62"/>
        <v>-</v>
      </c>
      <c r="AH143" s="454"/>
      <c r="AI143" s="155" t="str">
        <f t="shared" si="53"/>
        <v>-</v>
      </c>
      <c r="AJ143" s="156" t="str">
        <f t="shared" si="54"/>
        <v>-</v>
      </c>
      <c r="AK143" s="156" t="str">
        <f t="shared" si="55"/>
        <v>-</v>
      </c>
      <c r="AL143" s="156" t="str">
        <f t="shared" si="56"/>
        <v>-</v>
      </c>
      <c r="AM143" s="157" t="str">
        <f t="shared" si="57"/>
        <v>-</v>
      </c>
      <c r="AN143" s="457"/>
      <c r="AO143" s="95" t="s">
        <v>83</v>
      </c>
      <c r="AP143" s="93" t="s">
        <v>83</v>
      </c>
      <c r="AQ143" s="93" t="s">
        <v>83</v>
      </c>
      <c r="AR143" s="93" t="s">
        <v>83</v>
      </c>
      <c r="AS143" s="163" t="s">
        <v>83</v>
      </c>
      <c r="AT143" s="164" t="s">
        <v>83</v>
      </c>
      <c r="AU143" s="164" t="s">
        <v>83</v>
      </c>
      <c r="AV143" s="164" t="s">
        <v>83</v>
      </c>
      <c r="AW143" s="94" t="s">
        <v>83</v>
      </c>
      <c r="AX143" s="94" t="s">
        <v>3366</v>
      </c>
      <c r="AY143" s="165" t="s">
        <v>83</v>
      </c>
    </row>
    <row r="144" spans="1:51" customFormat="1" ht="40.5" hidden="1">
      <c r="A144" s="95" t="str">
        <f t="shared" si="42"/>
        <v>502-6</v>
      </c>
      <c r="B144" s="160">
        <v>502</v>
      </c>
      <c r="C144" s="93" t="s">
        <v>172</v>
      </c>
      <c r="D144" s="95">
        <v>6</v>
      </c>
      <c r="E144" s="93" t="s">
        <v>83</v>
      </c>
      <c r="F144" s="95" t="s">
        <v>83</v>
      </c>
      <c r="G144" s="161" t="s">
        <v>83</v>
      </c>
      <c r="H144" s="99" t="s">
        <v>83</v>
      </c>
      <c r="I144" s="94" t="s">
        <v>83</v>
      </c>
      <c r="J144" s="93" t="s">
        <v>83</v>
      </c>
      <c r="K144" s="93" t="s">
        <v>83</v>
      </c>
      <c r="L144" s="93" t="s">
        <v>83</v>
      </c>
      <c r="M144" s="92" t="s">
        <v>83</v>
      </c>
      <c r="N144" s="161"/>
      <c r="O144" s="153"/>
      <c r="P144" s="153"/>
      <c r="Q144" s="153"/>
      <c r="R144" s="162"/>
      <c r="S144" s="450"/>
      <c r="T144" s="163" t="s">
        <v>83</v>
      </c>
      <c r="U144" s="162" t="s">
        <v>83</v>
      </c>
      <c r="V144" s="93" t="s">
        <v>83</v>
      </c>
      <c r="W144" s="161"/>
      <c r="X144" s="153" t="s">
        <v>83</v>
      </c>
      <c r="Y144" s="153" t="s">
        <v>83</v>
      </c>
      <c r="Z144" s="153" t="s">
        <v>83</v>
      </c>
      <c r="AA144" s="162" t="s">
        <v>83</v>
      </c>
      <c r="AB144" s="450"/>
      <c r="AC144" s="155" t="str">
        <f t="shared" si="63"/>
        <v>-</v>
      </c>
      <c r="AD144" s="156" t="str">
        <f t="shared" si="59"/>
        <v>-</v>
      </c>
      <c r="AE144" s="156" t="str">
        <f t="shared" si="60"/>
        <v>-</v>
      </c>
      <c r="AF144" s="156" t="str">
        <f t="shared" si="61"/>
        <v>-</v>
      </c>
      <c r="AG144" s="157" t="str">
        <f t="shared" si="62"/>
        <v>-</v>
      </c>
      <c r="AH144" s="454"/>
      <c r="AI144" s="155" t="str">
        <f t="shared" si="53"/>
        <v>-</v>
      </c>
      <c r="AJ144" s="156" t="str">
        <f t="shared" si="54"/>
        <v>-</v>
      </c>
      <c r="AK144" s="156" t="str">
        <f t="shared" si="55"/>
        <v>-</v>
      </c>
      <c r="AL144" s="156" t="str">
        <f t="shared" si="56"/>
        <v>-</v>
      </c>
      <c r="AM144" s="157" t="str">
        <f t="shared" si="57"/>
        <v>-</v>
      </c>
      <c r="AN144" s="457"/>
      <c r="AO144" s="95" t="s">
        <v>83</v>
      </c>
      <c r="AP144" s="93" t="s">
        <v>83</v>
      </c>
      <c r="AQ144" s="93" t="s">
        <v>83</v>
      </c>
      <c r="AR144" s="93" t="s">
        <v>83</v>
      </c>
      <c r="AS144" s="163" t="s">
        <v>83</v>
      </c>
      <c r="AT144" s="164" t="s">
        <v>83</v>
      </c>
      <c r="AU144" s="164" t="s">
        <v>83</v>
      </c>
      <c r="AV144" s="164" t="s">
        <v>83</v>
      </c>
      <c r="AW144" s="94" t="s">
        <v>83</v>
      </c>
      <c r="AX144" s="94" t="s">
        <v>3366</v>
      </c>
      <c r="AY144" s="165" t="s">
        <v>83</v>
      </c>
    </row>
    <row r="145" spans="1:51" customFormat="1" ht="40.5" hidden="1">
      <c r="A145" s="95" t="str">
        <f t="shared" si="42"/>
        <v>502-7</v>
      </c>
      <c r="B145" s="160">
        <v>502</v>
      </c>
      <c r="C145" s="93" t="s">
        <v>172</v>
      </c>
      <c r="D145" s="95">
        <v>7</v>
      </c>
      <c r="E145" s="93" t="s">
        <v>83</v>
      </c>
      <c r="F145" s="95" t="s">
        <v>83</v>
      </c>
      <c r="G145" s="161" t="s">
        <v>83</v>
      </c>
      <c r="H145" s="99" t="s">
        <v>83</v>
      </c>
      <c r="I145" s="94" t="s">
        <v>83</v>
      </c>
      <c r="J145" s="93" t="s">
        <v>83</v>
      </c>
      <c r="K145" s="93" t="s">
        <v>83</v>
      </c>
      <c r="L145" s="93" t="s">
        <v>83</v>
      </c>
      <c r="M145" s="92" t="s">
        <v>83</v>
      </c>
      <c r="N145" s="161"/>
      <c r="O145" s="153"/>
      <c r="P145" s="153"/>
      <c r="Q145" s="153"/>
      <c r="R145" s="162"/>
      <c r="S145" s="450"/>
      <c r="T145" s="163" t="s">
        <v>83</v>
      </c>
      <c r="U145" s="162" t="s">
        <v>83</v>
      </c>
      <c r="V145" s="93" t="s">
        <v>83</v>
      </c>
      <c r="W145" s="161"/>
      <c r="X145" s="153" t="s">
        <v>83</v>
      </c>
      <c r="Y145" s="153" t="s">
        <v>83</v>
      </c>
      <c r="Z145" s="153" t="s">
        <v>83</v>
      </c>
      <c r="AA145" s="162" t="s">
        <v>83</v>
      </c>
      <c r="AB145" s="450"/>
      <c r="AC145" s="155" t="str">
        <f t="shared" si="63"/>
        <v>-</v>
      </c>
      <c r="AD145" s="156" t="str">
        <f t="shared" si="59"/>
        <v>-</v>
      </c>
      <c r="AE145" s="156" t="str">
        <f t="shared" si="60"/>
        <v>-</v>
      </c>
      <c r="AF145" s="156" t="str">
        <f t="shared" si="61"/>
        <v>-</v>
      </c>
      <c r="AG145" s="157" t="str">
        <f t="shared" si="62"/>
        <v>-</v>
      </c>
      <c r="AH145" s="454"/>
      <c r="AI145" s="155" t="str">
        <f t="shared" si="53"/>
        <v>-</v>
      </c>
      <c r="AJ145" s="156" t="str">
        <f t="shared" si="54"/>
        <v>-</v>
      </c>
      <c r="AK145" s="156" t="str">
        <f t="shared" si="55"/>
        <v>-</v>
      </c>
      <c r="AL145" s="156" t="str">
        <f t="shared" si="56"/>
        <v>-</v>
      </c>
      <c r="AM145" s="157" t="str">
        <f t="shared" si="57"/>
        <v>-</v>
      </c>
      <c r="AN145" s="457"/>
      <c r="AO145" s="95" t="s">
        <v>83</v>
      </c>
      <c r="AP145" s="93" t="s">
        <v>83</v>
      </c>
      <c r="AQ145" s="93" t="s">
        <v>83</v>
      </c>
      <c r="AR145" s="93" t="s">
        <v>83</v>
      </c>
      <c r="AS145" s="163" t="s">
        <v>83</v>
      </c>
      <c r="AT145" s="164" t="s">
        <v>83</v>
      </c>
      <c r="AU145" s="164" t="s">
        <v>83</v>
      </c>
      <c r="AV145" s="164" t="s">
        <v>83</v>
      </c>
      <c r="AW145" s="94" t="s">
        <v>83</v>
      </c>
      <c r="AX145" s="94" t="s">
        <v>3366</v>
      </c>
      <c r="AY145" s="165" t="s">
        <v>83</v>
      </c>
    </row>
    <row r="146" spans="1:51" customFormat="1" ht="40.5" hidden="1">
      <c r="A146" s="95" t="str">
        <f t="shared" si="42"/>
        <v>502-8</v>
      </c>
      <c r="B146" s="160">
        <v>502</v>
      </c>
      <c r="C146" s="93" t="s">
        <v>172</v>
      </c>
      <c r="D146" s="95">
        <v>8</v>
      </c>
      <c r="E146" s="93" t="s">
        <v>83</v>
      </c>
      <c r="F146" s="95" t="s">
        <v>83</v>
      </c>
      <c r="G146" s="161" t="s">
        <v>83</v>
      </c>
      <c r="H146" s="99" t="s">
        <v>83</v>
      </c>
      <c r="I146" s="94" t="s">
        <v>83</v>
      </c>
      <c r="J146" s="93" t="s">
        <v>83</v>
      </c>
      <c r="K146" s="93" t="s">
        <v>83</v>
      </c>
      <c r="L146" s="93" t="s">
        <v>83</v>
      </c>
      <c r="M146" s="92" t="s">
        <v>83</v>
      </c>
      <c r="N146" s="161"/>
      <c r="O146" s="153"/>
      <c r="P146" s="153"/>
      <c r="Q146" s="153"/>
      <c r="R146" s="162"/>
      <c r="S146" s="450"/>
      <c r="T146" s="163" t="s">
        <v>83</v>
      </c>
      <c r="U146" s="162" t="s">
        <v>83</v>
      </c>
      <c r="V146" s="93" t="s">
        <v>83</v>
      </c>
      <c r="W146" s="161"/>
      <c r="X146" s="153" t="s">
        <v>83</v>
      </c>
      <c r="Y146" s="153" t="s">
        <v>83</v>
      </c>
      <c r="Z146" s="153" t="s">
        <v>83</v>
      </c>
      <c r="AA146" s="162" t="s">
        <v>83</v>
      </c>
      <c r="AB146" s="450"/>
      <c r="AC146" s="155" t="str">
        <f t="shared" si="63"/>
        <v>-</v>
      </c>
      <c r="AD146" s="156" t="str">
        <f t="shared" si="59"/>
        <v>-</v>
      </c>
      <c r="AE146" s="156" t="str">
        <f t="shared" si="60"/>
        <v>-</v>
      </c>
      <c r="AF146" s="156" t="str">
        <f t="shared" si="61"/>
        <v>-</v>
      </c>
      <c r="AG146" s="157" t="str">
        <f t="shared" si="62"/>
        <v>-</v>
      </c>
      <c r="AH146" s="454"/>
      <c r="AI146" s="155" t="str">
        <f t="shared" ref="AI146:AI165" si="64">IFERROR(IF($E146="-","-",IF($U146="-","-",W146/$U146)),"-")</f>
        <v>-</v>
      </c>
      <c r="AJ146" s="156" t="str">
        <f t="shared" ref="AJ146:AJ165" si="65">IFERROR(IF($E146="-","-",IF($U146="-","-",X146/$U146)),"-")</f>
        <v>-</v>
      </c>
      <c r="AK146" s="156" t="str">
        <f t="shared" ref="AK146:AK165" si="66">IFERROR(IF($E146="-","-",IF($U146="-","-",Y146/$U146)),"-")</f>
        <v>-</v>
      </c>
      <c r="AL146" s="156" t="str">
        <f t="shared" ref="AL146:AL165" si="67">IFERROR(IF($E146="-","-",IF($U146="-","-",Z146/$U146)),"-")</f>
        <v>-</v>
      </c>
      <c r="AM146" s="157" t="str">
        <f t="shared" ref="AM146:AN165" si="68">IFERROR(IF($E146="-","-",IF($U146="-","-",AA146/$U146)),"-")</f>
        <v>-</v>
      </c>
      <c r="AN146" s="457"/>
      <c r="AO146" s="95" t="s">
        <v>83</v>
      </c>
      <c r="AP146" s="93" t="s">
        <v>83</v>
      </c>
      <c r="AQ146" s="93" t="s">
        <v>83</v>
      </c>
      <c r="AR146" s="93" t="s">
        <v>83</v>
      </c>
      <c r="AS146" s="163" t="s">
        <v>83</v>
      </c>
      <c r="AT146" s="164" t="s">
        <v>83</v>
      </c>
      <c r="AU146" s="164" t="s">
        <v>83</v>
      </c>
      <c r="AV146" s="164" t="s">
        <v>83</v>
      </c>
      <c r="AW146" s="94" t="s">
        <v>83</v>
      </c>
      <c r="AX146" s="94" t="s">
        <v>3366</v>
      </c>
      <c r="AY146" s="165" t="s">
        <v>83</v>
      </c>
    </row>
    <row r="147" spans="1:51" customFormat="1" ht="40.5" hidden="1">
      <c r="A147" s="95" t="str">
        <f t="shared" si="42"/>
        <v>502-9</v>
      </c>
      <c r="B147" s="160">
        <v>502</v>
      </c>
      <c r="C147" s="93" t="s">
        <v>172</v>
      </c>
      <c r="D147" s="95">
        <v>9</v>
      </c>
      <c r="E147" s="93" t="s">
        <v>83</v>
      </c>
      <c r="F147" s="95" t="s">
        <v>83</v>
      </c>
      <c r="G147" s="161" t="s">
        <v>83</v>
      </c>
      <c r="H147" s="99" t="s">
        <v>83</v>
      </c>
      <c r="I147" s="94" t="s">
        <v>83</v>
      </c>
      <c r="J147" s="93" t="s">
        <v>83</v>
      </c>
      <c r="K147" s="93" t="s">
        <v>83</v>
      </c>
      <c r="L147" s="93" t="s">
        <v>83</v>
      </c>
      <c r="M147" s="92" t="s">
        <v>83</v>
      </c>
      <c r="N147" s="161"/>
      <c r="O147" s="153"/>
      <c r="P147" s="153"/>
      <c r="Q147" s="153"/>
      <c r="R147" s="162"/>
      <c r="S147" s="450"/>
      <c r="T147" s="163" t="s">
        <v>83</v>
      </c>
      <c r="U147" s="162" t="s">
        <v>83</v>
      </c>
      <c r="V147" s="93" t="s">
        <v>83</v>
      </c>
      <c r="W147" s="161"/>
      <c r="X147" s="153" t="s">
        <v>83</v>
      </c>
      <c r="Y147" s="153" t="s">
        <v>83</v>
      </c>
      <c r="Z147" s="153" t="s">
        <v>83</v>
      </c>
      <c r="AA147" s="162" t="s">
        <v>83</v>
      </c>
      <c r="AB147" s="450"/>
      <c r="AC147" s="155" t="str">
        <f t="shared" si="63"/>
        <v>-</v>
      </c>
      <c r="AD147" s="156" t="str">
        <f t="shared" si="59"/>
        <v>-</v>
      </c>
      <c r="AE147" s="156" t="str">
        <f t="shared" si="60"/>
        <v>-</v>
      </c>
      <c r="AF147" s="156" t="str">
        <f t="shared" si="61"/>
        <v>-</v>
      </c>
      <c r="AG147" s="157" t="str">
        <f t="shared" si="62"/>
        <v>-</v>
      </c>
      <c r="AH147" s="454"/>
      <c r="AI147" s="155" t="str">
        <f t="shared" si="64"/>
        <v>-</v>
      </c>
      <c r="AJ147" s="156" t="str">
        <f t="shared" si="65"/>
        <v>-</v>
      </c>
      <c r="AK147" s="156" t="str">
        <f t="shared" si="66"/>
        <v>-</v>
      </c>
      <c r="AL147" s="156" t="str">
        <f t="shared" si="67"/>
        <v>-</v>
      </c>
      <c r="AM147" s="157" t="str">
        <f t="shared" si="68"/>
        <v>-</v>
      </c>
      <c r="AN147" s="457"/>
      <c r="AO147" s="95" t="s">
        <v>83</v>
      </c>
      <c r="AP147" s="93" t="s">
        <v>83</v>
      </c>
      <c r="AQ147" s="93" t="s">
        <v>83</v>
      </c>
      <c r="AR147" s="93" t="s">
        <v>83</v>
      </c>
      <c r="AS147" s="163" t="s">
        <v>83</v>
      </c>
      <c r="AT147" s="164" t="s">
        <v>83</v>
      </c>
      <c r="AU147" s="164" t="s">
        <v>83</v>
      </c>
      <c r="AV147" s="164" t="s">
        <v>83</v>
      </c>
      <c r="AW147" s="94" t="s">
        <v>83</v>
      </c>
      <c r="AX147" s="94" t="s">
        <v>3366</v>
      </c>
      <c r="AY147" s="165" t="s">
        <v>83</v>
      </c>
    </row>
    <row r="148" spans="1:51" s="401" customFormat="1" ht="185.25" customHeight="1">
      <c r="A148" s="204" t="str">
        <f t="shared" si="42"/>
        <v>503-1</v>
      </c>
      <c r="B148" s="205">
        <v>503</v>
      </c>
      <c r="C148" s="600" t="s">
        <v>173</v>
      </c>
      <c r="D148" s="204">
        <v>1</v>
      </c>
      <c r="E148" s="600" t="s">
        <v>2893</v>
      </c>
      <c r="F148" s="204" t="s">
        <v>1173</v>
      </c>
      <c r="G148" s="603" t="s">
        <v>400</v>
      </c>
      <c r="H148" s="206" t="s">
        <v>1546</v>
      </c>
      <c r="I148" s="195" t="s">
        <v>1808</v>
      </c>
      <c r="J148" s="600" t="s">
        <v>2561</v>
      </c>
      <c r="K148" s="600" t="s">
        <v>429</v>
      </c>
      <c r="L148" s="600" t="s">
        <v>388</v>
      </c>
      <c r="M148" s="207" t="s">
        <v>392</v>
      </c>
      <c r="N148" s="603">
        <v>60</v>
      </c>
      <c r="O148" s="181">
        <v>66</v>
      </c>
      <c r="P148" s="181">
        <v>62</v>
      </c>
      <c r="Q148" s="181">
        <v>58</v>
      </c>
      <c r="R148" s="225">
        <v>46</v>
      </c>
      <c r="S148" s="685">
        <f>AVERAGE(W148:AA148)</f>
        <v>37.6</v>
      </c>
      <c r="T148" s="194" t="s">
        <v>12</v>
      </c>
      <c r="U148" s="209" t="s">
        <v>12</v>
      </c>
      <c r="V148" s="600" t="s">
        <v>1182</v>
      </c>
      <c r="W148" s="603">
        <v>70</v>
      </c>
      <c r="X148" s="181">
        <v>43</v>
      </c>
      <c r="Y148" s="181">
        <v>33</v>
      </c>
      <c r="Z148" s="181">
        <v>21</v>
      </c>
      <c r="AA148" s="264">
        <v>21</v>
      </c>
      <c r="AB148" s="264">
        <v>21</v>
      </c>
      <c r="AC148" s="226">
        <f t="shared" si="63"/>
        <v>1.1666666666666667</v>
      </c>
      <c r="AD148" s="196">
        <f t="shared" si="59"/>
        <v>0.65151515151515149</v>
      </c>
      <c r="AE148" s="196">
        <f t="shared" si="60"/>
        <v>0.532258064516129</v>
      </c>
      <c r="AF148" s="196">
        <f t="shared" si="61"/>
        <v>0.36206896551724138</v>
      </c>
      <c r="AG148" s="604">
        <f t="shared" si="62"/>
        <v>0.45652173913043476</v>
      </c>
      <c r="AH148" s="212">
        <f t="shared" si="62"/>
        <v>0.55851063829787229</v>
      </c>
      <c r="AI148" s="226" t="str">
        <f t="shared" si="64"/>
        <v>-</v>
      </c>
      <c r="AJ148" s="196" t="str">
        <f t="shared" si="65"/>
        <v>-</v>
      </c>
      <c r="AK148" s="196" t="str">
        <f t="shared" si="66"/>
        <v>-</v>
      </c>
      <c r="AL148" s="196" t="str">
        <f t="shared" si="67"/>
        <v>-</v>
      </c>
      <c r="AM148" s="604" t="str">
        <f t="shared" si="68"/>
        <v>-</v>
      </c>
      <c r="AN148" s="212" t="str">
        <f t="shared" si="68"/>
        <v>-</v>
      </c>
      <c r="AO148" s="204" t="s">
        <v>83</v>
      </c>
      <c r="AP148" s="600" t="s">
        <v>3317</v>
      </c>
      <c r="AQ148" s="600" t="s">
        <v>2562</v>
      </c>
      <c r="AR148" s="257" t="s">
        <v>3081</v>
      </c>
      <c r="AS148" s="194" t="s">
        <v>15</v>
      </c>
      <c r="AT148" s="179" t="s">
        <v>10</v>
      </c>
      <c r="AU148" s="179" t="s">
        <v>50</v>
      </c>
      <c r="AV148" s="179" t="s">
        <v>49</v>
      </c>
      <c r="AW148" s="179" t="s">
        <v>50</v>
      </c>
      <c r="AX148" s="611" t="s">
        <v>3481</v>
      </c>
      <c r="AY148" s="214">
        <v>1</v>
      </c>
    </row>
    <row r="149" spans="1:51" customFormat="1" ht="27" hidden="1">
      <c r="A149" s="95" t="str">
        <f t="shared" si="42"/>
        <v>503-2</v>
      </c>
      <c r="B149" s="160">
        <v>503</v>
      </c>
      <c r="C149" s="93" t="s">
        <v>173</v>
      </c>
      <c r="D149" s="95">
        <v>2</v>
      </c>
      <c r="E149" s="93" t="s">
        <v>83</v>
      </c>
      <c r="F149" s="95" t="s">
        <v>83</v>
      </c>
      <c r="G149" s="161" t="s">
        <v>83</v>
      </c>
      <c r="H149" s="99" t="s">
        <v>83</v>
      </c>
      <c r="I149" s="134" t="s">
        <v>1807</v>
      </c>
      <c r="J149" s="93" t="s">
        <v>83</v>
      </c>
      <c r="K149" s="93" t="s">
        <v>83</v>
      </c>
      <c r="L149" s="93" t="s">
        <v>83</v>
      </c>
      <c r="M149" s="92" t="s">
        <v>83</v>
      </c>
      <c r="N149" s="161"/>
      <c r="O149" s="153"/>
      <c r="P149" s="153"/>
      <c r="Q149" s="153"/>
      <c r="R149" s="162"/>
      <c r="S149" s="450"/>
      <c r="T149" s="163" t="s">
        <v>83</v>
      </c>
      <c r="U149" s="162" t="s">
        <v>83</v>
      </c>
      <c r="V149" s="93" t="s">
        <v>83</v>
      </c>
      <c r="W149" s="161"/>
      <c r="X149" s="153" t="s">
        <v>83</v>
      </c>
      <c r="Y149" s="153" t="s">
        <v>83</v>
      </c>
      <c r="Z149" s="153" t="s">
        <v>83</v>
      </c>
      <c r="AA149" s="162" t="s">
        <v>83</v>
      </c>
      <c r="AB149" s="450"/>
      <c r="AC149" s="155" t="str">
        <f t="shared" si="63"/>
        <v>-</v>
      </c>
      <c r="AD149" s="156" t="str">
        <f t="shared" si="59"/>
        <v>-</v>
      </c>
      <c r="AE149" s="156" t="str">
        <f t="shared" si="60"/>
        <v>-</v>
      </c>
      <c r="AF149" s="156" t="str">
        <f t="shared" si="61"/>
        <v>-</v>
      </c>
      <c r="AG149" s="157" t="str">
        <f t="shared" si="62"/>
        <v>-</v>
      </c>
      <c r="AH149" s="454"/>
      <c r="AI149" s="155" t="str">
        <f t="shared" si="64"/>
        <v>-</v>
      </c>
      <c r="AJ149" s="156" t="str">
        <f t="shared" si="65"/>
        <v>-</v>
      </c>
      <c r="AK149" s="156" t="str">
        <f t="shared" si="66"/>
        <v>-</v>
      </c>
      <c r="AL149" s="156" t="str">
        <f t="shared" si="67"/>
        <v>-</v>
      </c>
      <c r="AM149" s="157" t="str">
        <f t="shared" si="68"/>
        <v>-</v>
      </c>
      <c r="AN149" s="457"/>
      <c r="AO149" s="95" t="s">
        <v>83</v>
      </c>
      <c r="AP149" s="93" t="s">
        <v>83</v>
      </c>
      <c r="AQ149" s="93" t="s">
        <v>83</v>
      </c>
      <c r="AR149" s="93" t="s">
        <v>83</v>
      </c>
      <c r="AS149" s="163" t="s">
        <v>83</v>
      </c>
      <c r="AT149" s="164" t="s">
        <v>83</v>
      </c>
      <c r="AU149" s="164" t="s">
        <v>83</v>
      </c>
      <c r="AV149" s="164" t="s">
        <v>83</v>
      </c>
      <c r="AW149" s="94" t="s">
        <v>83</v>
      </c>
      <c r="AX149" s="94" t="s">
        <v>3366</v>
      </c>
      <c r="AY149" s="165" t="s">
        <v>83</v>
      </c>
    </row>
    <row r="150" spans="1:51" customFormat="1" ht="27" hidden="1">
      <c r="A150" s="95" t="str">
        <f t="shared" si="42"/>
        <v>503-3</v>
      </c>
      <c r="B150" s="160">
        <v>503</v>
      </c>
      <c r="C150" s="93" t="s">
        <v>173</v>
      </c>
      <c r="D150" s="95">
        <v>3</v>
      </c>
      <c r="E150" s="93" t="s">
        <v>83</v>
      </c>
      <c r="F150" s="95" t="s">
        <v>83</v>
      </c>
      <c r="G150" s="161" t="s">
        <v>83</v>
      </c>
      <c r="H150" s="99" t="s">
        <v>83</v>
      </c>
      <c r="I150" s="94" t="s">
        <v>83</v>
      </c>
      <c r="J150" s="93" t="s">
        <v>83</v>
      </c>
      <c r="K150" s="93" t="s">
        <v>83</v>
      </c>
      <c r="L150" s="93" t="s">
        <v>83</v>
      </c>
      <c r="M150" s="92" t="s">
        <v>83</v>
      </c>
      <c r="N150" s="161"/>
      <c r="O150" s="153"/>
      <c r="P150" s="153"/>
      <c r="Q150" s="153"/>
      <c r="R150" s="162"/>
      <c r="S150" s="450"/>
      <c r="T150" s="163" t="s">
        <v>83</v>
      </c>
      <c r="U150" s="162" t="s">
        <v>83</v>
      </c>
      <c r="V150" s="93" t="s">
        <v>83</v>
      </c>
      <c r="W150" s="161"/>
      <c r="X150" s="153" t="s">
        <v>83</v>
      </c>
      <c r="Y150" s="153" t="s">
        <v>83</v>
      </c>
      <c r="Z150" s="153" t="s">
        <v>83</v>
      </c>
      <c r="AA150" s="162" t="s">
        <v>83</v>
      </c>
      <c r="AB150" s="450"/>
      <c r="AC150" s="155" t="str">
        <f t="shared" si="63"/>
        <v>-</v>
      </c>
      <c r="AD150" s="156" t="str">
        <f t="shared" si="59"/>
        <v>-</v>
      </c>
      <c r="AE150" s="156" t="str">
        <f t="shared" si="60"/>
        <v>-</v>
      </c>
      <c r="AF150" s="156" t="str">
        <f t="shared" si="61"/>
        <v>-</v>
      </c>
      <c r="AG150" s="157" t="str">
        <f t="shared" si="62"/>
        <v>-</v>
      </c>
      <c r="AH150" s="454"/>
      <c r="AI150" s="155" t="str">
        <f t="shared" si="64"/>
        <v>-</v>
      </c>
      <c r="AJ150" s="156" t="str">
        <f t="shared" si="65"/>
        <v>-</v>
      </c>
      <c r="AK150" s="156" t="str">
        <f t="shared" si="66"/>
        <v>-</v>
      </c>
      <c r="AL150" s="156" t="str">
        <f t="shared" si="67"/>
        <v>-</v>
      </c>
      <c r="AM150" s="157" t="str">
        <f t="shared" si="68"/>
        <v>-</v>
      </c>
      <c r="AN150" s="457"/>
      <c r="AO150" s="95" t="s">
        <v>83</v>
      </c>
      <c r="AP150" s="93" t="s">
        <v>83</v>
      </c>
      <c r="AQ150" s="93" t="s">
        <v>83</v>
      </c>
      <c r="AR150" s="93" t="s">
        <v>83</v>
      </c>
      <c r="AS150" s="163" t="s">
        <v>83</v>
      </c>
      <c r="AT150" s="164" t="s">
        <v>83</v>
      </c>
      <c r="AU150" s="164" t="s">
        <v>83</v>
      </c>
      <c r="AV150" s="164" t="s">
        <v>83</v>
      </c>
      <c r="AW150" s="94" t="s">
        <v>83</v>
      </c>
      <c r="AX150" s="94" t="s">
        <v>3366</v>
      </c>
      <c r="AY150" s="165" t="s">
        <v>83</v>
      </c>
    </row>
    <row r="151" spans="1:51" customFormat="1" ht="27" hidden="1">
      <c r="A151" s="95" t="str">
        <f t="shared" si="42"/>
        <v>503-4</v>
      </c>
      <c r="B151" s="160">
        <v>503</v>
      </c>
      <c r="C151" s="93" t="s">
        <v>173</v>
      </c>
      <c r="D151" s="95">
        <v>4</v>
      </c>
      <c r="E151" s="93" t="s">
        <v>83</v>
      </c>
      <c r="F151" s="95" t="s">
        <v>83</v>
      </c>
      <c r="G151" s="161" t="s">
        <v>83</v>
      </c>
      <c r="H151" s="99" t="s">
        <v>83</v>
      </c>
      <c r="I151" s="94" t="s">
        <v>83</v>
      </c>
      <c r="J151" s="93" t="s">
        <v>83</v>
      </c>
      <c r="K151" s="93" t="s">
        <v>83</v>
      </c>
      <c r="L151" s="93" t="s">
        <v>83</v>
      </c>
      <c r="M151" s="92" t="s">
        <v>83</v>
      </c>
      <c r="N151" s="161"/>
      <c r="O151" s="153"/>
      <c r="P151" s="153"/>
      <c r="Q151" s="153"/>
      <c r="R151" s="162"/>
      <c r="S151" s="450"/>
      <c r="T151" s="163" t="s">
        <v>83</v>
      </c>
      <c r="U151" s="162" t="s">
        <v>83</v>
      </c>
      <c r="V151" s="93" t="s">
        <v>83</v>
      </c>
      <c r="W151" s="161"/>
      <c r="X151" s="153" t="s">
        <v>83</v>
      </c>
      <c r="Y151" s="153" t="s">
        <v>83</v>
      </c>
      <c r="Z151" s="153" t="s">
        <v>83</v>
      </c>
      <c r="AA151" s="162" t="s">
        <v>83</v>
      </c>
      <c r="AB151" s="450"/>
      <c r="AC151" s="155" t="str">
        <f t="shared" si="63"/>
        <v>-</v>
      </c>
      <c r="AD151" s="156" t="str">
        <f t="shared" si="59"/>
        <v>-</v>
      </c>
      <c r="AE151" s="156" t="str">
        <f t="shared" si="60"/>
        <v>-</v>
      </c>
      <c r="AF151" s="156" t="str">
        <f t="shared" si="61"/>
        <v>-</v>
      </c>
      <c r="AG151" s="157" t="str">
        <f t="shared" si="62"/>
        <v>-</v>
      </c>
      <c r="AH151" s="454"/>
      <c r="AI151" s="155" t="str">
        <f t="shared" si="64"/>
        <v>-</v>
      </c>
      <c r="AJ151" s="156" t="str">
        <f t="shared" si="65"/>
        <v>-</v>
      </c>
      <c r="AK151" s="156" t="str">
        <f t="shared" si="66"/>
        <v>-</v>
      </c>
      <c r="AL151" s="156" t="str">
        <f t="shared" si="67"/>
        <v>-</v>
      </c>
      <c r="AM151" s="157" t="str">
        <f t="shared" si="68"/>
        <v>-</v>
      </c>
      <c r="AN151" s="457"/>
      <c r="AO151" s="95" t="s">
        <v>83</v>
      </c>
      <c r="AP151" s="93" t="s">
        <v>83</v>
      </c>
      <c r="AQ151" s="93" t="s">
        <v>83</v>
      </c>
      <c r="AR151" s="93" t="s">
        <v>83</v>
      </c>
      <c r="AS151" s="163" t="s">
        <v>83</v>
      </c>
      <c r="AT151" s="164" t="s">
        <v>83</v>
      </c>
      <c r="AU151" s="164" t="s">
        <v>83</v>
      </c>
      <c r="AV151" s="164" t="s">
        <v>83</v>
      </c>
      <c r="AW151" s="94" t="s">
        <v>83</v>
      </c>
      <c r="AX151" s="94" t="s">
        <v>3366</v>
      </c>
      <c r="AY151" s="165" t="s">
        <v>83</v>
      </c>
    </row>
    <row r="152" spans="1:51" customFormat="1" ht="27" hidden="1">
      <c r="A152" s="95" t="str">
        <f t="shared" si="42"/>
        <v>503-5</v>
      </c>
      <c r="B152" s="160">
        <v>503</v>
      </c>
      <c r="C152" s="93" t="s">
        <v>173</v>
      </c>
      <c r="D152" s="95">
        <v>5</v>
      </c>
      <c r="E152" s="93" t="s">
        <v>83</v>
      </c>
      <c r="F152" s="95" t="s">
        <v>83</v>
      </c>
      <c r="G152" s="161" t="s">
        <v>83</v>
      </c>
      <c r="H152" s="99" t="s">
        <v>83</v>
      </c>
      <c r="I152" s="94" t="s">
        <v>83</v>
      </c>
      <c r="J152" s="93" t="s">
        <v>83</v>
      </c>
      <c r="K152" s="93" t="s">
        <v>83</v>
      </c>
      <c r="L152" s="93" t="s">
        <v>83</v>
      </c>
      <c r="M152" s="92" t="s">
        <v>83</v>
      </c>
      <c r="N152" s="161"/>
      <c r="O152" s="153"/>
      <c r="P152" s="153"/>
      <c r="Q152" s="153"/>
      <c r="R152" s="162"/>
      <c r="S152" s="450"/>
      <c r="T152" s="163" t="s">
        <v>83</v>
      </c>
      <c r="U152" s="162" t="s">
        <v>83</v>
      </c>
      <c r="V152" s="93" t="s">
        <v>83</v>
      </c>
      <c r="W152" s="161"/>
      <c r="X152" s="153" t="s">
        <v>83</v>
      </c>
      <c r="Y152" s="153" t="s">
        <v>83</v>
      </c>
      <c r="Z152" s="153" t="s">
        <v>83</v>
      </c>
      <c r="AA152" s="162" t="s">
        <v>83</v>
      </c>
      <c r="AB152" s="450"/>
      <c r="AC152" s="155" t="str">
        <f t="shared" si="63"/>
        <v>-</v>
      </c>
      <c r="AD152" s="156" t="str">
        <f t="shared" si="59"/>
        <v>-</v>
      </c>
      <c r="AE152" s="156" t="str">
        <f t="shared" si="60"/>
        <v>-</v>
      </c>
      <c r="AF152" s="156" t="str">
        <f t="shared" si="61"/>
        <v>-</v>
      </c>
      <c r="AG152" s="157" t="str">
        <f t="shared" si="62"/>
        <v>-</v>
      </c>
      <c r="AH152" s="454"/>
      <c r="AI152" s="155" t="str">
        <f t="shared" si="64"/>
        <v>-</v>
      </c>
      <c r="AJ152" s="156" t="str">
        <f t="shared" si="65"/>
        <v>-</v>
      </c>
      <c r="AK152" s="156" t="str">
        <f t="shared" si="66"/>
        <v>-</v>
      </c>
      <c r="AL152" s="156" t="str">
        <f t="shared" si="67"/>
        <v>-</v>
      </c>
      <c r="AM152" s="157" t="str">
        <f t="shared" si="68"/>
        <v>-</v>
      </c>
      <c r="AN152" s="457"/>
      <c r="AO152" s="95" t="s">
        <v>83</v>
      </c>
      <c r="AP152" s="93" t="s">
        <v>83</v>
      </c>
      <c r="AQ152" s="93" t="s">
        <v>83</v>
      </c>
      <c r="AR152" s="93" t="s">
        <v>83</v>
      </c>
      <c r="AS152" s="163" t="s">
        <v>83</v>
      </c>
      <c r="AT152" s="164" t="s">
        <v>83</v>
      </c>
      <c r="AU152" s="164" t="s">
        <v>83</v>
      </c>
      <c r="AV152" s="164" t="s">
        <v>83</v>
      </c>
      <c r="AW152" s="94" t="s">
        <v>83</v>
      </c>
      <c r="AX152" s="94" t="s">
        <v>3366</v>
      </c>
      <c r="AY152" s="165" t="s">
        <v>83</v>
      </c>
    </row>
    <row r="153" spans="1:51" customFormat="1" ht="27" hidden="1">
      <c r="A153" s="95" t="str">
        <f t="shared" si="42"/>
        <v>503-6</v>
      </c>
      <c r="B153" s="160">
        <v>503</v>
      </c>
      <c r="C153" s="93" t="s">
        <v>173</v>
      </c>
      <c r="D153" s="95">
        <v>6</v>
      </c>
      <c r="E153" s="93" t="s">
        <v>83</v>
      </c>
      <c r="F153" s="95" t="s">
        <v>83</v>
      </c>
      <c r="G153" s="161" t="s">
        <v>83</v>
      </c>
      <c r="H153" s="99" t="s">
        <v>83</v>
      </c>
      <c r="I153" s="94" t="s">
        <v>83</v>
      </c>
      <c r="J153" s="93" t="s">
        <v>83</v>
      </c>
      <c r="K153" s="93" t="s">
        <v>83</v>
      </c>
      <c r="L153" s="93" t="s">
        <v>83</v>
      </c>
      <c r="M153" s="92" t="s">
        <v>83</v>
      </c>
      <c r="N153" s="161"/>
      <c r="O153" s="153"/>
      <c r="P153" s="153"/>
      <c r="Q153" s="153"/>
      <c r="R153" s="162"/>
      <c r="S153" s="450"/>
      <c r="T153" s="163" t="s">
        <v>83</v>
      </c>
      <c r="U153" s="162" t="s">
        <v>83</v>
      </c>
      <c r="V153" s="93" t="s">
        <v>83</v>
      </c>
      <c r="W153" s="161"/>
      <c r="X153" s="153" t="s">
        <v>83</v>
      </c>
      <c r="Y153" s="153" t="s">
        <v>83</v>
      </c>
      <c r="Z153" s="153" t="s">
        <v>83</v>
      </c>
      <c r="AA153" s="162" t="s">
        <v>83</v>
      </c>
      <c r="AB153" s="450"/>
      <c r="AC153" s="155" t="str">
        <f t="shared" si="63"/>
        <v>-</v>
      </c>
      <c r="AD153" s="156" t="str">
        <f t="shared" si="59"/>
        <v>-</v>
      </c>
      <c r="AE153" s="156" t="str">
        <f t="shared" si="60"/>
        <v>-</v>
      </c>
      <c r="AF153" s="156" t="str">
        <f t="shared" si="61"/>
        <v>-</v>
      </c>
      <c r="AG153" s="157" t="str">
        <f t="shared" si="62"/>
        <v>-</v>
      </c>
      <c r="AH153" s="454"/>
      <c r="AI153" s="155" t="str">
        <f t="shared" si="64"/>
        <v>-</v>
      </c>
      <c r="AJ153" s="156" t="str">
        <f t="shared" si="65"/>
        <v>-</v>
      </c>
      <c r="AK153" s="156" t="str">
        <f t="shared" si="66"/>
        <v>-</v>
      </c>
      <c r="AL153" s="156" t="str">
        <f t="shared" si="67"/>
        <v>-</v>
      </c>
      <c r="AM153" s="157" t="str">
        <f t="shared" si="68"/>
        <v>-</v>
      </c>
      <c r="AN153" s="457"/>
      <c r="AO153" s="95" t="s">
        <v>83</v>
      </c>
      <c r="AP153" s="93" t="s">
        <v>83</v>
      </c>
      <c r="AQ153" s="93" t="s">
        <v>83</v>
      </c>
      <c r="AR153" s="93" t="s">
        <v>83</v>
      </c>
      <c r="AS153" s="163" t="s">
        <v>83</v>
      </c>
      <c r="AT153" s="164" t="s">
        <v>83</v>
      </c>
      <c r="AU153" s="164" t="s">
        <v>83</v>
      </c>
      <c r="AV153" s="164" t="s">
        <v>83</v>
      </c>
      <c r="AW153" s="94" t="s">
        <v>83</v>
      </c>
      <c r="AX153" s="94" t="s">
        <v>3366</v>
      </c>
      <c r="AY153" s="165" t="s">
        <v>83</v>
      </c>
    </row>
    <row r="154" spans="1:51" customFormat="1" ht="27" hidden="1">
      <c r="A154" s="95" t="str">
        <f t="shared" si="42"/>
        <v>503-7</v>
      </c>
      <c r="B154" s="160">
        <v>503</v>
      </c>
      <c r="C154" s="93" t="s">
        <v>173</v>
      </c>
      <c r="D154" s="95">
        <v>7</v>
      </c>
      <c r="E154" s="93" t="s">
        <v>83</v>
      </c>
      <c r="F154" s="95" t="s">
        <v>83</v>
      </c>
      <c r="G154" s="161" t="s">
        <v>83</v>
      </c>
      <c r="H154" s="99" t="s">
        <v>83</v>
      </c>
      <c r="I154" s="94" t="s">
        <v>83</v>
      </c>
      <c r="J154" s="93" t="s">
        <v>83</v>
      </c>
      <c r="K154" s="93" t="s">
        <v>83</v>
      </c>
      <c r="L154" s="93" t="s">
        <v>83</v>
      </c>
      <c r="M154" s="92" t="s">
        <v>83</v>
      </c>
      <c r="N154" s="161"/>
      <c r="O154" s="153"/>
      <c r="P154" s="153"/>
      <c r="Q154" s="153"/>
      <c r="R154" s="162"/>
      <c r="S154" s="450"/>
      <c r="T154" s="163" t="s">
        <v>83</v>
      </c>
      <c r="U154" s="162" t="s">
        <v>83</v>
      </c>
      <c r="V154" s="93" t="s">
        <v>83</v>
      </c>
      <c r="W154" s="161"/>
      <c r="X154" s="153" t="s">
        <v>83</v>
      </c>
      <c r="Y154" s="153" t="s">
        <v>83</v>
      </c>
      <c r="Z154" s="153" t="s">
        <v>83</v>
      </c>
      <c r="AA154" s="162" t="s">
        <v>83</v>
      </c>
      <c r="AB154" s="450"/>
      <c r="AC154" s="155" t="str">
        <f t="shared" si="63"/>
        <v>-</v>
      </c>
      <c r="AD154" s="156" t="str">
        <f t="shared" si="59"/>
        <v>-</v>
      </c>
      <c r="AE154" s="156" t="str">
        <f t="shared" si="60"/>
        <v>-</v>
      </c>
      <c r="AF154" s="156" t="str">
        <f t="shared" si="61"/>
        <v>-</v>
      </c>
      <c r="AG154" s="157" t="str">
        <f t="shared" si="62"/>
        <v>-</v>
      </c>
      <c r="AH154" s="454"/>
      <c r="AI154" s="155" t="str">
        <f t="shared" si="64"/>
        <v>-</v>
      </c>
      <c r="AJ154" s="156" t="str">
        <f t="shared" si="65"/>
        <v>-</v>
      </c>
      <c r="AK154" s="156" t="str">
        <f t="shared" si="66"/>
        <v>-</v>
      </c>
      <c r="AL154" s="156" t="str">
        <f t="shared" si="67"/>
        <v>-</v>
      </c>
      <c r="AM154" s="157" t="str">
        <f t="shared" si="68"/>
        <v>-</v>
      </c>
      <c r="AN154" s="457"/>
      <c r="AO154" s="95" t="s">
        <v>83</v>
      </c>
      <c r="AP154" s="93" t="s">
        <v>83</v>
      </c>
      <c r="AQ154" s="93" t="s">
        <v>83</v>
      </c>
      <c r="AR154" s="93" t="s">
        <v>83</v>
      </c>
      <c r="AS154" s="163" t="s">
        <v>83</v>
      </c>
      <c r="AT154" s="164" t="s">
        <v>83</v>
      </c>
      <c r="AU154" s="164" t="s">
        <v>83</v>
      </c>
      <c r="AV154" s="164" t="s">
        <v>83</v>
      </c>
      <c r="AW154" s="94" t="s">
        <v>83</v>
      </c>
      <c r="AX154" s="94" t="s">
        <v>3366</v>
      </c>
      <c r="AY154" s="165" t="s">
        <v>83</v>
      </c>
    </row>
    <row r="155" spans="1:51" customFormat="1" ht="27" hidden="1">
      <c r="A155" s="95" t="str">
        <f t="shared" si="42"/>
        <v>503-8</v>
      </c>
      <c r="B155" s="160">
        <v>503</v>
      </c>
      <c r="C155" s="93" t="s">
        <v>173</v>
      </c>
      <c r="D155" s="95">
        <v>8</v>
      </c>
      <c r="E155" s="93" t="s">
        <v>83</v>
      </c>
      <c r="F155" s="95" t="s">
        <v>83</v>
      </c>
      <c r="G155" s="161" t="s">
        <v>83</v>
      </c>
      <c r="H155" s="99" t="s">
        <v>83</v>
      </c>
      <c r="I155" s="94" t="s">
        <v>83</v>
      </c>
      <c r="J155" s="93" t="s">
        <v>83</v>
      </c>
      <c r="K155" s="93" t="s">
        <v>83</v>
      </c>
      <c r="L155" s="93" t="s">
        <v>83</v>
      </c>
      <c r="M155" s="92" t="s">
        <v>83</v>
      </c>
      <c r="N155" s="161"/>
      <c r="O155" s="153"/>
      <c r="P155" s="153"/>
      <c r="Q155" s="153"/>
      <c r="R155" s="162"/>
      <c r="S155" s="450"/>
      <c r="T155" s="163" t="s">
        <v>83</v>
      </c>
      <c r="U155" s="162" t="s">
        <v>83</v>
      </c>
      <c r="V155" s="93" t="s">
        <v>83</v>
      </c>
      <c r="W155" s="161"/>
      <c r="X155" s="153" t="s">
        <v>83</v>
      </c>
      <c r="Y155" s="153" t="s">
        <v>83</v>
      </c>
      <c r="Z155" s="153" t="s">
        <v>83</v>
      </c>
      <c r="AA155" s="162" t="s">
        <v>83</v>
      </c>
      <c r="AB155" s="450"/>
      <c r="AC155" s="155" t="str">
        <f t="shared" si="63"/>
        <v>-</v>
      </c>
      <c r="AD155" s="156" t="str">
        <f t="shared" si="59"/>
        <v>-</v>
      </c>
      <c r="AE155" s="156" t="str">
        <f t="shared" si="60"/>
        <v>-</v>
      </c>
      <c r="AF155" s="156" t="str">
        <f t="shared" si="61"/>
        <v>-</v>
      </c>
      <c r="AG155" s="157" t="str">
        <f t="shared" si="62"/>
        <v>-</v>
      </c>
      <c r="AH155" s="454"/>
      <c r="AI155" s="155" t="str">
        <f t="shared" si="64"/>
        <v>-</v>
      </c>
      <c r="AJ155" s="156" t="str">
        <f t="shared" si="65"/>
        <v>-</v>
      </c>
      <c r="AK155" s="156" t="str">
        <f t="shared" si="66"/>
        <v>-</v>
      </c>
      <c r="AL155" s="156" t="str">
        <f t="shared" si="67"/>
        <v>-</v>
      </c>
      <c r="AM155" s="157" t="str">
        <f t="shared" si="68"/>
        <v>-</v>
      </c>
      <c r="AN155" s="457"/>
      <c r="AO155" s="95" t="s">
        <v>83</v>
      </c>
      <c r="AP155" s="93" t="s">
        <v>83</v>
      </c>
      <c r="AQ155" s="93" t="s">
        <v>83</v>
      </c>
      <c r="AR155" s="93" t="s">
        <v>83</v>
      </c>
      <c r="AS155" s="163" t="s">
        <v>83</v>
      </c>
      <c r="AT155" s="164" t="s">
        <v>83</v>
      </c>
      <c r="AU155" s="164" t="s">
        <v>83</v>
      </c>
      <c r="AV155" s="164" t="s">
        <v>83</v>
      </c>
      <c r="AW155" s="94" t="s">
        <v>83</v>
      </c>
      <c r="AX155" s="94" t="s">
        <v>3366</v>
      </c>
      <c r="AY155" s="165" t="s">
        <v>83</v>
      </c>
    </row>
    <row r="156" spans="1:51" customFormat="1" ht="27" hidden="1">
      <c r="A156" s="95" t="str">
        <f t="shared" si="42"/>
        <v>503-9</v>
      </c>
      <c r="B156" s="160">
        <v>503</v>
      </c>
      <c r="C156" s="93" t="s">
        <v>173</v>
      </c>
      <c r="D156" s="95">
        <v>9</v>
      </c>
      <c r="E156" s="93" t="s">
        <v>83</v>
      </c>
      <c r="F156" s="95" t="s">
        <v>83</v>
      </c>
      <c r="G156" s="161" t="s">
        <v>83</v>
      </c>
      <c r="H156" s="99" t="s">
        <v>83</v>
      </c>
      <c r="I156" s="94" t="s">
        <v>83</v>
      </c>
      <c r="J156" s="93" t="s">
        <v>83</v>
      </c>
      <c r="K156" s="93" t="s">
        <v>83</v>
      </c>
      <c r="L156" s="93" t="s">
        <v>83</v>
      </c>
      <c r="M156" s="92" t="s">
        <v>83</v>
      </c>
      <c r="N156" s="161"/>
      <c r="O156" s="153"/>
      <c r="P156" s="153"/>
      <c r="Q156" s="153"/>
      <c r="R156" s="162"/>
      <c r="S156" s="450"/>
      <c r="T156" s="163" t="s">
        <v>83</v>
      </c>
      <c r="U156" s="162" t="s">
        <v>83</v>
      </c>
      <c r="V156" s="93" t="s">
        <v>83</v>
      </c>
      <c r="W156" s="161"/>
      <c r="X156" s="153" t="s">
        <v>83</v>
      </c>
      <c r="Y156" s="153" t="s">
        <v>83</v>
      </c>
      <c r="Z156" s="153" t="s">
        <v>83</v>
      </c>
      <c r="AA156" s="162" t="s">
        <v>83</v>
      </c>
      <c r="AB156" s="450"/>
      <c r="AC156" s="155" t="str">
        <f t="shared" si="63"/>
        <v>-</v>
      </c>
      <c r="AD156" s="156" t="str">
        <f t="shared" si="59"/>
        <v>-</v>
      </c>
      <c r="AE156" s="156" t="str">
        <f t="shared" si="60"/>
        <v>-</v>
      </c>
      <c r="AF156" s="156" t="str">
        <f t="shared" si="61"/>
        <v>-</v>
      </c>
      <c r="AG156" s="157" t="str">
        <f t="shared" si="62"/>
        <v>-</v>
      </c>
      <c r="AH156" s="454"/>
      <c r="AI156" s="155" t="str">
        <f t="shared" si="64"/>
        <v>-</v>
      </c>
      <c r="AJ156" s="156" t="str">
        <f t="shared" si="65"/>
        <v>-</v>
      </c>
      <c r="AK156" s="156" t="str">
        <f t="shared" si="66"/>
        <v>-</v>
      </c>
      <c r="AL156" s="156" t="str">
        <f t="shared" si="67"/>
        <v>-</v>
      </c>
      <c r="AM156" s="157" t="str">
        <f t="shared" si="68"/>
        <v>-</v>
      </c>
      <c r="AN156" s="457"/>
      <c r="AO156" s="95" t="s">
        <v>83</v>
      </c>
      <c r="AP156" s="93" t="s">
        <v>83</v>
      </c>
      <c r="AQ156" s="93" t="s">
        <v>83</v>
      </c>
      <c r="AR156" s="93" t="s">
        <v>83</v>
      </c>
      <c r="AS156" s="163" t="s">
        <v>83</v>
      </c>
      <c r="AT156" s="164" t="s">
        <v>83</v>
      </c>
      <c r="AU156" s="164" t="s">
        <v>83</v>
      </c>
      <c r="AV156" s="164" t="s">
        <v>83</v>
      </c>
      <c r="AW156" s="94" t="s">
        <v>83</v>
      </c>
      <c r="AX156" s="94" t="s">
        <v>3366</v>
      </c>
      <c r="AY156" s="165" t="s">
        <v>83</v>
      </c>
    </row>
    <row r="157" spans="1:51" ht="196.5" customHeight="1">
      <c r="A157" s="204" t="str">
        <f t="shared" si="42"/>
        <v>504-1</v>
      </c>
      <c r="B157" s="205">
        <v>504</v>
      </c>
      <c r="C157" s="600" t="s">
        <v>174</v>
      </c>
      <c r="D157" s="204">
        <v>1</v>
      </c>
      <c r="E157" s="600" t="s">
        <v>1402</v>
      </c>
      <c r="F157" s="204" t="s">
        <v>384</v>
      </c>
      <c r="G157" s="603" t="s">
        <v>400</v>
      </c>
      <c r="H157" s="206" t="s">
        <v>780</v>
      </c>
      <c r="I157" s="195" t="s">
        <v>1807</v>
      </c>
      <c r="J157" s="600" t="s">
        <v>782</v>
      </c>
      <c r="K157" s="600" t="s">
        <v>783</v>
      </c>
      <c r="L157" s="600" t="s">
        <v>388</v>
      </c>
      <c r="M157" s="207" t="s">
        <v>392</v>
      </c>
      <c r="N157" s="603">
        <v>82</v>
      </c>
      <c r="O157" s="181">
        <v>82</v>
      </c>
      <c r="P157" s="181">
        <v>81</v>
      </c>
      <c r="Q157" s="181">
        <v>82</v>
      </c>
      <c r="R157" s="225">
        <v>84</v>
      </c>
      <c r="S157" s="620">
        <v>85</v>
      </c>
      <c r="T157" s="194" t="s">
        <v>83</v>
      </c>
      <c r="U157" s="209" t="s">
        <v>83</v>
      </c>
      <c r="V157" s="600" t="s">
        <v>2563</v>
      </c>
      <c r="W157" s="603">
        <v>80</v>
      </c>
      <c r="X157" s="181">
        <v>81</v>
      </c>
      <c r="Y157" s="181">
        <v>86</v>
      </c>
      <c r="Z157" s="181">
        <v>89</v>
      </c>
      <c r="AA157" s="264">
        <v>88</v>
      </c>
      <c r="AB157" s="264">
        <v>88</v>
      </c>
      <c r="AC157" s="226">
        <f t="shared" si="63"/>
        <v>0.97560975609756095</v>
      </c>
      <c r="AD157" s="196">
        <f t="shared" si="59"/>
        <v>0.98780487804878048</v>
      </c>
      <c r="AE157" s="196">
        <f t="shared" si="60"/>
        <v>1.0617283950617284</v>
      </c>
      <c r="AF157" s="196">
        <f t="shared" si="61"/>
        <v>1.0853658536585367</v>
      </c>
      <c r="AG157" s="604">
        <f t="shared" si="62"/>
        <v>1.0476190476190477</v>
      </c>
      <c r="AH157" s="212">
        <f t="shared" si="62"/>
        <v>1.0352941176470589</v>
      </c>
      <c r="AI157" s="226" t="str">
        <f t="shared" si="64"/>
        <v>-</v>
      </c>
      <c r="AJ157" s="196" t="str">
        <f t="shared" si="65"/>
        <v>-</v>
      </c>
      <c r="AK157" s="196" t="str">
        <f t="shared" si="66"/>
        <v>-</v>
      </c>
      <c r="AL157" s="196" t="str">
        <f t="shared" si="67"/>
        <v>-</v>
      </c>
      <c r="AM157" s="604" t="str">
        <f t="shared" si="68"/>
        <v>-</v>
      </c>
      <c r="AN157" s="212" t="str">
        <f t="shared" si="68"/>
        <v>-</v>
      </c>
      <c r="AO157" s="204" t="s">
        <v>83</v>
      </c>
      <c r="AP157" s="600" t="s">
        <v>3318</v>
      </c>
      <c r="AQ157" s="600" t="s">
        <v>661</v>
      </c>
      <c r="AR157" s="600" t="s">
        <v>2564</v>
      </c>
      <c r="AS157" s="194" t="s">
        <v>11</v>
      </c>
      <c r="AT157" s="179" t="s">
        <v>11</v>
      </c>
      <c r="AU157" s="179" t="s">
        <v>54</v>
      </c>
      <c r="AV157" s="179" t="s">
        <v>15</v>
      </c>
      <c r="AW157" s="179" t="s">
        <v>15</v>
      </c>
      <c r="AX157" s="611" t="s">
        <v>3479</v>
      </c>
      <c r="AY157" s="214">
        <v>1</v>
      </c>
    </row>
    <row r="158" spans="1:51" ht="161.25" customHeight="1">
      <c r="A158" s="204" t="str">
        <f t="shared" si="42"/>
        <v>504-2</v>
      </c>
      <c r="B158" s="205">
        <v>504</v>
      </c>
      <c r="C158" s="600" t="s">
        <v>174</v>
      </c>
      <c r="D158" s="204">
        <v>2</v>
      </c>
      <c r="E158" s="600" t="s">
        <v>2565</v>
      </c>
      <c r="F158" s="204" t="s">
        <v>19</v>
      </c>
      <c r="G158" s="603" t="s">
        <v>400</v>
      </c>
      <c r="H158" s="206" t="s">
        <v>780</v>
      </c>
      <c r="I158" s="195" t="s">
        <v>1807</v>
      </c>
      <c r="J158" s="600" t="s">
        <v>2566</v>
      </c>
      <c r="K158" s="600" t="s">
        <v>1403</v>
      </c>
      <c r="L158" s="600" t="s">
        <v>1146</v>
      </c>
      <c r="M158" s="207" t="s">
        <v>392</v>
      </c>
      <c r="N158" s="603" t="s">
        <v>12</v>
      </c>
      <c r="O158" s="181">
        <v>41</v>
      </c>
      <c r="P158" s="181">
        <v>64</v>
      </c>
      <c r="Q158" s="181">
        <v>71</v>
      </c>
      <c r="R158" s="225">
        <v>71</v>
      </c>
      <c r="S158" s="620">
        <v>71</v>
      </c>
      <c r="T158" s="194" t="s">
        <v>83</v>
      </c>
      <c r="U158" s="209" t="s">
        <v>83</v>
      </c>
      <c r="V158" s="600" t="s">
        <v>1404</v>
      </c>
      <c r="W158" s="603">
        <v>41</v>
      </c>
      <c r="X158" s="181">
        <v>64</v>
      </c>
      <c r="Y158" s="181">
        <v>71</v>
      </c>
      <c r="Z158" s="181">
        <v>69</v>
      </c>
      <c r="AA158" s="264">
        <v>70</v>
      </c>
      <c r="AB158" s="264">
        <v>71</v>
      </c>
      <c r="AC158" s="226" t="str">
        <f t="shared" si="63"/>
        <v>-</v>
      </c>
      <c r="AD158" s="196">
        <f t="shared" si="59"/>
        <v>1.5609756097560976</v>
      </c>
      <c r="AE158" s="196">
        <f t="shared" si="60"/>
        <v>1.109375</v>
      </c>
      <c r="AF158" s="196">
        <f t="shared" si="61"/>
        <v>0.971830985915493</v>
      </c>
      <c r="AG158" s="604">
        <f t="shared" si="62"/>
        <v>0.9859154929577465</v>
      </c>
      <c r="AH158" s="212">
        <f t="shared" si="62"/>
        <v>1</v>
      </c>
      <c r="AI158" s="226" t="str">
        <f t="shared" si="64"/>
        <v>-</v>
      </c>
      <c r="AJ158" s="196" t="str">
        <f t="shared" si="65"/>
        <v>-</v>
      </c>
      <c r="AK158" s="196" t="str">
        <f t="shared" si="66"/>
        <v>-</v>
      </c>
      <c r="AL158" s="196" t="str">
        <f t="shared" si="67"/>
        <v>-</v>
      </c>
      <c r="AM158" s="604" t="str">
        <f t="shared" si="68"/>
        <v>-</v>
      </c>
      <c r="AN158" s="212" t="str">
        <f t="shared" si="68"/>
        <v>-</v>
      </c>
      <c r="AO158" s="204" t="s">
        <v>83</v>
      </c>
      <c r="AP158" s="600" t="s">
        <v>2019</v>
      </c>
      <c r="AQ158" s="600" t="s">
        <v>1405</v>
      </c>
      <c r="AR158" s="600" t="s">
        <v>2567</v>
      </c>
      <c r="AS158" s="194" t="s">
        <v>12</v>
      </c>
      <c r="AT158" s="179" t="s">
        <v>15</v>
      </c>
      <c r="AU158" s="179" t="s">
        <v>54</v>
      </c>
      <c r="AV158" s="179" t="s">
        <v>11</v>
      </c>
      <c r="AW158" s="179" t="s">
        <v>11</v>
      </c>
      <c r="AX158" s="611" t="s">
        <v>3479</v>
      </c>
      <c r="AY158" s="214">
        <v>1</v>
      </c>
    </row>
    <row r="159" spans="1:51" customFormat="1" ht="40.5" hidden="1">
      <c r="A159" s="95" t="str">
        <f t="shared" si="42"/>
        <v>504-3</v>
      </c>
      <c r="B159" s="160">
        <v>504</v>
      </c>
      <c r="C159" s="93" t="s">
        <v>174</v>
      </c>
      <c r="D159" s="95">
        <v>3</v>
      </c>
      <c r="E159" s="93" t="s">
        <v>83</v>
      </c>
      <c r="F159" s="95" t="s">
        <v>83</v>
      </c>
      <c r="G159" s="161" t="s">
        <v>83</v>
      </c>
      <c r="H159" s="99" t="s">
        <v>83</v>
      </c>
      <c r="I159" s="94" t="s">
        <v>83</v>
      </c>
      <c r="J159" s="93" t="s">
        <v>83</v>
      </c>
      <c r="K159" s="93" t="s">
        <v>83</v>
      </c>
      <c r="L159" s="93" t="s">
        <v>83</v>
      </c>
      <c r="M159" s="92" t="s">
        <v>83</v>
      </c>
      <c r="N159" s="161"/>
      <c r="O159" s="153"/>
      <c r="P159" s="153"/>
      <c r="Q159" s="153"/>
      <c r="R159" s="162"/>
      <c r="S159" s="450"/>
      <c r="T159" s="163" t="s">
        <v>83</v>
      </c>
      <c r="U159" s="162" t="s">
        <v>83</v>
      </c>
      <c r="V159" s="93" t="s">
        <v>83</v>
      </c>
      <c r="W159" s="161"/>
      <c r="X159" s="153" t="s">
        <v>83</v>
      </c>
      <c r="Y159" s="153" t="s">
        <v>83</v>
      </c>
      <c r="Z159" s="153" t="s">
        <v>83</v>
      </c>
      <c r="AA159" s="162" t="s">
        <v>83</v>
      </c>
      <c r="AB159" s="450"/>
      <c r="AC159" s="155" t="str">
        <f t="shared" si="63"/>
        <v>-</v>
      </c>
      <c r="AD159" s="156" t="str">
        <f t="shared" si="59"/>
        <v>-</v>
      </c>
      <c r="AE159" s="156" t="str">
        <f t="shared" si="60"/>
        <v>-</v>
      </c>
      <c r="AF159" s="156" t="str">
        <f t="shared" si="61"/>
        <v>-</v>
      </c>
      <c r="AG159" s="157" t="str">
        <f t="shared" si="62"/>
        <v>-</v>
      </c>
      <c r="AH159" s="454"/>
      <c r="AI159" s="155" t="str">
        <f t="shared" si="64"/>
        <v>-</v>
      </c>
      <c r="AJ159" s="156" t="str">
        <f t="shared" si="65"/>
        <v>-</v>
      </c>
      <c r="AK159" s="156" t="str">
        <f t="shared" si="66"/>
        <v>-</v>
      </c>
      <c r="AL159" s="156" t="str">
        <f t="shared" si="67"/>
        <v>-</v>
      </c>
      <c r="AM159" s="157" t="str">
        <f t="shared" si="68"/>
        <v>-</v>
      </c>
      <c r="AN159" s="457"/>
      <c r="AO159" s="95" t="s">
        <v>83</v>
      </c>
      <c r="AP159" s="93" t="s">
        <v>83</v>
      </c>
      <c r="AQ159" s="93" t="s">
        <v>83</v>
      </c>
      <c r="AR159" s="93" t="s">
        <v>83</v>
      </c>
      <c r="AS159" s="163" t="s">
        <v>83</v>
      </c>
      <c r="AT159" s="164" t="s">
        <v>83</v>
      </c>
      <c r="AU159" s="164" t="s">
        <v>83</v>
      </c>
      <c r="AV159" s="164" t="s">
        <v>83</v>
      </c>
      <c r="AW159" s="94" t="s">
        <v>83</v>
      </c>
      <c r="AX159" s="94" t="s">
        <v>3366</v>
      </c>
      <c r="AY159" s="165" t="s">
        <v>83</v>
      </c>
    </row>
    <row r="160" spans="1:51" customFormat="1" ht="40.5" hidden="1">
      <c r="A160" s="95" t="str">
        <f t="shared" ref="A160:A192" si="69">B160&amp;"-"&amp;D160</f>
        <v>504-4</v>
      </c>
      <c r="B160" s="160">
        <v>504</v>
      </c>
      <c r="C160" s="93" t="s">
        <v>174</v>
      </c>
      <c r="D160" s="95">
        <v>4</v>
      </c>
      <c r="E160" s="93" t="s">
        <v>83</v>
      </c>
      <c r="F160" s="95" t="s">
        <v>83</v>
      </c>
      <c r="G160" s="161" t="s">
        <v>83</v>
      </c>
      <c r="H160" s="99" t="s">
        <v>83</v>
      </c>
      <c r="I160" s="94" t="s">
        <v>83</v>
      </c>
      <c r="J160" s="93" t="s">
        <v>83</v>
      </c>
      <c r="K160" s="93" t="s">
        <v>83</v>
      </c>
      <c r="L160" s="93" t="s">
        <v>83</v>
      </c>
      <c r="M160" s="92" t="s">
        <v>83</v>
      </c>
      <c r="N160" s="161"/>
      <c r="O160" s="153"/>
      <c r="P160" s="153"/>
      <c r="Q160" s="153"/>
      <c r="R160" s="162"/>
      <c r="S160" s="450"/>
      <c r="T160" s="163" t="s">
        <v>83</v>
      </c>
      <c r="U160" s="162" t="s">
        <v>83</v>
      </c>
      <c r="V160" s="93" t="s">
        <v>83</v>
      </c>
      <c r="W160" s="161"/>
      <c r="X160" s="153" t="s">
        <v>83</v>
      </c>
      <c r="Y160" s="153" t="s">
        <v>83</v>
      </c>
      <c r="Z160" s="153" t="s">
        <v>83</v>
      </c>
      <c r="AA160" s="162" t="s">
        <v>83</v>
      </c>
      <c r="AB160" s="450"/>
      <c r="AC160" s="155" t="str">
        <f t="shared" si="63"/>
        <v>-</v>
      </c>
      <c r="AD160" s="156" t="str">
        <f t="shared" si="59"/>
        <v>-</v>
      </c>
      <c r="AE160" s="156" t="str">
        <f t="shared" si="60"/>
        <v>-</v>
      </c>
      <c r="AF160" s="156" t="str">
        <f t="shared" si="61"/>
        <v>-</v>
      </c>
      <c r="AG160" s="157" t="str">
        <f t="shared" si="62"/>
        <v>-</v>
      </c>
      <c r="AH160" s="454"/>
      <c r="AI160" s="155" t="str">
        <f t="shared" si="64"/>
        <v>-</v>
      </c>
      <c r="AJ160" s="156" t="str">
        <f t="shared" si="65"/>
        <v>-</v>
      </c>
      <c r="AK160" s="156" t="str">
        <f t="shared" si="66"/>
        <v>-</v>
      </c>
      <c r="AL160" s="156" t="str">
        <f t="shared" si="67"/>
        <v>-</v>
      </c>
      <c r="AM160" s="157" t="str">
        <f t="shared" si="68"/>
        <v>-</v>
      </c>
      <c r="AN160" s="457"/>
      <c r="AO160" s="95" t="s">
        <v>83</v>
      </c>
      <c r="AP160" s="93" t="s">
        <v>83</v>
      </c>
      <c r="AQ160" s="93" t="s">
        <v>83</v>
      </c>
      <c r="AR160" s="93" t="s">
        <v>83</v>
      </c>
      <c r="AS160" s="163" t="s">
        <v>83</v>
      </c>
      <c r="AT160" s="164" t="s">
        <v>83</v>
      </c>
      <c r="AU160" s="164" t="s">
        <v>83</v>
      </c>
      <c r="AV160" s="164" t="s">
        <v>83</v>
      </c>
      <c r="AW160" s="94" t="s">
        <v>83</v>
      </c>
      <c r="AX160" s="94" t="s">
        <v>3366</v>
      </c>
      <c r="AY160" s="165" t="s">
        <v>83</v>
      </c>
    </row>
    <row r="161" spans="1:51" customFormat="1" ht="40.5" hidden="1">
      <c r="A161" s="95" t="str">
        <f t="shared" si="69"/>
        <v>504-5</v>
      </c>
      <c r="B161" s="160">
        <v>504</v>
      </c>
      <c r="C161" s="93" t="s">
        <v>174</v>
      </c>
      <c r="D161" s="95">
        <v>5</v>
      </c>
      <c r="E161" s="93" t="s">
        <v>83</v>
      </c>
      <c r="F161" s="95" t="s">
        <v>83</v>
      </c>
      <c r="G161" s="161" t="s">
        <v>83</v>
      </c>
      <c r="H161" s="99" t="s">
        <v>83</v>
      </c>
      <c r="I161" s="94" t="s">
        <v>83</v>
      </c>
      <c r="J161" s="93" t="s">
        <v>83</v>
      </c>
      <c r="K161" s="93" t="s">
        <v>83</v>
      </c>
      <c r="L161" s="93" t="s">
        <v>83</v>
      </c>
      <c r="M161" s="92" t="s">
        <v>83</v>
      </c>
      <c r="N161" s="161"/>
      <c r="O161" s="153"/>
      <c r="P161" s="153"/>
      <c r="Q161" s="153"/>
      <c r="R161" s="162"/>
      <c r="S161" s="450"/>
      <c r="T161" s="163" t="s">
        <v>83</v>
      </c>
      <c r="U161" s="162" t="s">
        <v>83</v>
      </c>
      <c r="V161" s="93" t="s">
        <v>83</v>
      </c>
      <c r="W161" s="161"/>
      <c r="X161" s="153" t="s">
        <v>83</v>
      </c>
      <c r="Y161" s="153" t="s">
        <v>83</v>
      </c>
      <c r="Z161" s="153" t="s">
        <v>83</v>
      </c>
      <c r="AA161" s="162" t="s">
        <v>83</v>
      </c>
      <c r="AB161" s="450"/>
      <c r="AC161" s="155" t="str">
        <f t="shared" si="63"/>
        <v>-</v>
      </c>
      <c r="AD161" s="156" t="str">
        <f t="shared" si="59"/>
        <v>-</v>
      </c>
      <c r="AE161" s="156" t="str">
        <f t="shared" si="60"/>
        <v>-</v>
      </c>
      <c r="AF161" s="156" t="str">
        <f t="shared" si="61"/>
        <v>-</v>
      </c>
      <c r="AG161" s="157" t="str">
        <f t="shared" si="62"/>
        <v>-</v>
      </c>
      <c r="AH161" s="454"/>
      <c r="AI161" s="155" t="str">
        <f t="shared" si="64"/>
        <v>-</v>
      </c>
      <c r="AJ161" s="156" t="str">
        <f t="shared" si="65"/>
        <v>-</v>
      </c>
      <c r="AK161" s="156" t="str">
        <f t="shared" si="66"/>
        <v>-</v>
      </c>
      <c r="AL161" s="156" t="str">
        <f t="shared" si="67"/>
        <v>-</v>
      </c>
      <c r="AM161" s="157" t="str">
        <f t="shared" si="68"/>
        <v>-</v>
      </c>
      <c r="AN161" s="457"/>
      <c r="AO161" s="95" t="s">
        <v>83</v>
      </c>
      <c r="AP161" s="93" t="s">
        <v>83</v>
      </c>
      <c r="AQ161" s="93" t="s">
        <v>83</v>
      </c>
      <c r="AR161" s="93" t="s">
        <v>83</v>
      </c>
      <c r="AS161" s="163" t="s">
        <v>83</v>
      </c>
      <c r="AT161" s="164" t="s">
        <v>83</v>
      </c>
      <c r="AU161" s="164" t="s">
        <v>83</v>
      </c>
      <c r="AV161" s="164" t="s">
        <v>83</v>
      </c>
      <c r="AW161" s="94" t="s">
        <v>83</v>
      </c>
      <c r="AX161" s="94" t="s">
        <v>3366</v>
      </c>
      <c r="AY161" s="165" t="s">
        <v>83</v>
      </c>
    </row>
    <row r="162" spans="1:51" customFormat="1" ht="40.5" hidden="1">
      <c r="A162" s="95" t="str">
        <f t="shared" si="69"/>
        <v>504-6</v>
      </c>
      <c r="B162" s="160">
        <v>504</v>
      </c>
      <c r="C162" s="93" t="s">
        <v>174</v>
      </c>
      <c r="D162" s="95">
        <v>6</v>
      </c>
      <c r="E162" s="93" t="s">
        <v>83</v>
      </c>
      <c r="F162" s="95" t="s">
        <v>83</v>
      </c>
      <c r="G162" s="161" t="s">
        <v>83</v>
      </c>
      <c r="H162" s="99" t="s">
        <v>83</v>
      </c>
      <c r="I162" s="94" t="s">
        <v>83</v>
      </c>
      <c r="J162" s="93" t="s">
        <v>83</v>
      </c>
      <c r="K162" s="93" t="s">
        <v>83</v>
      </c>
      <c r="L162" s="93" t="s">
        <v>83</v>
      </c>
      <c r="M162" s="92" t="s">
        <v>83</v>
      </c>
      <c r="N162" s="161"/>
      <c r="O162" s="153"/>
      <c r="P162" s="153"/>
      <c r="Q162" s="153"/>
      <c r="R162" s="162"/>
      <c r="S162" s="450"/>
      <c r="T162" s="163" t="s">
        <v>83</v>
      </c>
      <c r="U162" s="162" t="s">
        <v>83</v>
      </c>
      <c r="V162" s="93" t="s">
        <v>83</v>
      </c>
      <c r="W162" s="161"/>
      <c r="X162" s="153" t="s">
        <v>83</v>
      </c>
      <c r="Y162" s="153" t="s">
        <v>83</v>
      </c>
      <c r="Z162" s="153" t="s">
        <v>83</v>
      </c>
      <c r="AA162" s="162" t="s">
        <v>83</v>
      </c>
      <c r="AB162" s="450"/>
      <c r="AC162" s="155" t="str">
        <f t="shared" si="63"/>
        <v>-</v>
      </c>
      <c r="AD162" s="156" t="str">
        <f t="shared" ref="AD162:AD192" si="70">IFERROR(IF($E162="-","-",X162/O162),"-")</f>
        <v>-</v>
      </c>
      <c r="AE162" s="156" t="str">
        <f t="shared" ref="AE162:AE192" si="71">IFERROR(IF($E162="-","-",Y162/P162),"-")</f>
        <v>-</v>
      </c>
      <c r="AF162" s="156" t="str">
        <f t="shared" ref="AF162:AF192" si="72">IFERROR(IF($E162="-","-",Z162/Q162),"-")</f>
        <v>-</v>
      </c>
      <c r="AG162" s="157" t="str">
        <f t="shared" ref="AG162:AH192" si="73">IFERROR(IF($E162="-","-",AA162/R162),"-")</f>
        <v>-</v>
      </c>
      <c r="AH162" s="454"/>
      <c r="AI162" s="155" t="str">
        <f t="shared" si="64"/>
        <v>-</v>
      </c>
      <c r="AJ162" s="156" t="str">
        <f t="shared" si="65"/>
        <v>-</v>
      </c>
      <c r="AK162" s="156" t="str">
        <f t="shared" si="66"/>
        <v>-</v>
      </c>
      <c r="AL162" s="156" t="str">
        <f t="shared" si="67"/>
        <v>-</v>
      </c>
      <c r="AM162" s="157" t="str">
        <f t="shared" si="68"/>
        <v>-</v>
      </c>
      <c r="AN162" s="457"/>
      <c r="AO162" s="95" t="s">
        <v>83</v>
      </c>
      <c r="AP162" s="93" t="s">
        <v>83</v>
      </c>
      <c r="AQ162" s="93" t="s">
        <v>83</v>
      </c>
      <c r="AR162" s="93" t="s">
        <v>83</v>
      </c>
      <c r="AS162" s="163" t="s">
        <v>83</v>
      </c>
      <c r="AT162" s="164" t="s">
        <v>83</v>
      </c>
      <c r="AU162" s="164" t="s">
        <v>83</v>
      </c>
      <c r="AV162" s="164" t="s">
        <v>83</v>
      </c>
      <c r="AW162" s="94" t="s">
        <v>83</v>
      </c>
      <c r="AX162" s="94" t="s">
        <v>3366</v>
      </c>
      <c r="AY162" s="165" t="s">
        <v>83</v>
      </c>
    </row>
    <row r="163" spans="1:51" customFormat="1" ht="40.5" hidden="1">
      <c r="A163" s="95" t="str">
        <f t="shared" si="69"/>
        <v>504-7</v>
      </c>
      <c r="B163" s="160">
        <v>504</v>
      </c>
      <c r="C163" s="93" t="s">
        <v>174</v>
      </c>
      <c r="D163" s="95">
        <v>7</v>
      </c>
      <c r="E163" s="93" t="s">
        <v>83</v>
      </c>
      <c r="F163" s="95" t="s">
        <v>83</v>
      </c>
      <c r="G163" s="161" t="s">
        <v>83</v>
      </c>
      <c r="H163" s="99" t="s">
        <v>83</v>
      </c>
      <c r="I163" s="94" t="s">
        <v>83</v>
      </c>
      <c r="J163" s="93" t="s">
        <v>83</v>
      </c>
      <c r="K163" s="93" t="s">
        <v>83</v>
      </c>
      <c r="L163" s="93" t="s">
        <v>83</v>
      </c>
      <c r="M163" s="92" t="s">
        <v>83</v>
      </c>
      <c r="N163" s="161"/>
      <c r="O163" s="153"/>
      <c r="P163" s="153"/>
      <c r="Q163" s="153"/>
      <c r="R163" s="162"/>
      <c r="S163" s="450"/>
      <c r="T163" s="163" t="s">
        <v>83</v>
      </c>
      <c r="U163" s="162" t="s">
        <v>83</v>
      </c>
      <c r="V163" s="93" t="s">
        <v>83</v>
      </c>
      <c r="W163" s="161"/>
      <c r="X163" s="153" t="s">
        <v>83</v>
      </c>
      <c r="Y163" s="153" t="s">
        <v>83</v>
      </c>
      <c r="Z163" s="153" t="s">
        <v>83</v>
      </c>
      <c r="AA163" s="162" t="s">
        <v>83</v>
      </c>
      <c r="AB163" s="450"/>
      <c r="AC163" s="155" t="str">
        <f t="shared" ref="AC163:AC194" si="74">IFERROR(IF($E163="-","-",W163/N163),"-")</f>
        <v>-</v>
      </c>
      <c r="AD163" s="156" t="str">
        <f t="shared" si="70"/>
        <v>-</v>
      </c>
      <c r="AE163" s="156" t="str">
        <f t="shared" si="71"/>
        <v>-</v>
      </c>
      <c r="AF163" s="156" t="str">
        <f t="shared" si="72"/>
        <v>-</v>
      </c>
      <c r="AG163" s="157" t="str">
        <f t="shared" si="73"/>
        <v>-</v>
      </c>
      <c r="AH163" s="454"/>
      <c r="AI163" s="155" t="str">
        <f t="shared" si="64"/>
        <v>-</v>
      </c>
      <c r="AJ163" s="156" t="str">
        <f t="shared" si="65"/>
        <v>-</v>
      </c>
      <c r="AK163" s="156" t="str">
        <f t="shared" si="66"/>
        <v>-</v>
      </c>
      <c r="AL163" s="156" t="str">
        <f t="shared" si="67"/>
        <v>-</v>
      </c>
      <c r="AM163" s="157" t="str">
        <f t="shared" si="68"/>
        <v>-</v>
      </c>
      <c r="AN163" s="457"/>
      <c r="AO163" s="95" t="s">
        <v>83</v>
      </c>
      <c r="AP163" s="93" t="s">
        <v>83</v>
      </c>
      <c r="AQ163" s="93" t="s">
        <v>83</v>
      </c>
      <c r="AR163" s="93" t="s">
        <v>83</v>
      </c>
      <c r="AS163" s="163" t="s">
        <v>83</v>
      </c>
      <c r="AT163" s="164" t="s">
        <v>83</v>
      </c>
      <c r="AU163" s="164" t="s">
        <v>83</v>
      </c>
      <c r="AV163" s="164" t="s">
        <v>83</v>
      </c>
      <c r="AW163" s="94" t="s">
        <v>83</v>
      </c>
      <c r="AX163" s="94" t="s">
        <v>3366</v>
      </c>
      <c r="AY163" s="165" t="s">
        <v>83</v>
      </c>
    </row>
    <row r="164" spans="1:51" customFormat="1" ht="40.5" hidden="1">
      <c r="A164" s="95" t="str">
        <f t="shared" si="69"/>
        <v>504-8</v>
      </c>
      <c r="B164" s="160">
        <v>504</v>
      </c>
      <c r="C164" s="93" t="s">
        <v>174</v>
      </c>
      <c r="D164" s="95">
        <v>8</v>
      </c>
      <c r="E164" s="93" t="s">
        <v>83</v>
      </c>
      <c r="F164" s="95" t="s">
        <v>83</v>
      </c>
      <c r="G164" s="161" t="s">
        <v>83</v>
      </c>
      <c r="H164" s="99" t="s">
        <v>83</v>
      </c>
      <c r="I164" s="94" t="s">
        <v>83</v>
      </c>
      <c r="J164" s="93" t="s">
        <v>83</v>
      </c>
      <c r="K164" s="93" t="s">
        <v>83</v>
      </c>
      <c r="L164" s="93" t="s">
        <v>83</v>
      </c>
      <c r="M164" s="92" t="s">
        <v>83</v>
      </c>
      <c r="N164" s="161"/>
      <c r="O164" s="153"/>
      <c r="P164" s="153"/>
      <c r="Q164" s="153"/>
      <c r="R164" s="162"/>
      <c r="S164" s="450"/>
      <c r="T164" s="163" t="s">
        <v>83</v>
      </c>
      <c r="U164" s="162" t="s">
        <v>83</v>
      </c>
      <c r="V164" s="93" t="s">
        <v>83</v>
      </c>
      <c r="W164" s="161"/>
      <c r="X164" s="153" t="s">
        <v>83</v>
      </c>
      <c r="Y164" s="153" t="s">
        <v>83</v>
      </c>
      <c r="Z164" s="153" t="s">
        <v>83</v>
      </c>
      <c r="AA164" s="162" t="s">
        <v>83</v>
      </c>
      <c r="AB164" s="450"/>
      <c r="AC164" s="155" t="str">
        <f t="shared" si="74"/>
        <v>-</v>
      </c>
      <c r="AD164" s="156" t="str">
        <f t="shared" si="70"/>
        <v>-</v>
      </c>
      <c r="AE164" s="156" t="str">
        <f t="shared" si="71"/>
        <v>-</v>
      </c>
      <c r="AF164" s="156" t="str">
        <f t="shared" si="72"/>
        <v>-</v>
      </c>
      <c r="AG164" s="157" t="str">
        <f t="shared" si="73"/>
        <v>-</v>
      </c>
      <c r="AH164" s="454"/>
      <c r="AI164" s="155" t="str">
        <f t="shared" si="64"/>
        <v>-</v>
      </c>
      <c r="AJ164" s="156" t="str">
        <f t="shared" si="65"/>
        <v>-</v>
      </c>
      <c r="AK164" s="156" t="str">
        <f t="shared" si="66"/>
        <v>-</v>
      </c>
      <c r="AL164" s="156" t="str">
        <f t="shared" si="67"/>
        <v>-</v>
      </c>
      <c r="AM164" s="157" t="str">
        <f t="shared" si="68"/>
        <v>-</v>
      </c>
      <c r="AN164" s="457"/>
      <c r="AO164" s="95" t="s">
        <v>83</v>
      </c>
      <c r="AP164" s="93" t="s">
        <v>83</v>
      </c>
      <c r="AQ164" s="93" t="s">
        <v>83</v>
      </c>
      <c r="AR164" s="93" t="s">
        <v>83</v>
      </c>
      <c r="AS164" s="163" t="s">
        <v>83</v>
      </c>
      <c r="AT164" s="164" t="s">
        <v>83</v>
      </c>
      <c r="AU164" s="164" t="s">
        <v>83</v>
      </c>
      <c r="AV164" s="164" t="s">
        <v>83</v>
      </c>
      <c r="AW164" s="94" t="s">
        <v>83</v>
      </c>
      <c r="AX164" s="94" t="s">
        <v>3366</v>
      </c>
      <c r="AY164" s="165" t="s">
        <v>83</v>
      </c>
    </row>
    <row r="165" spans="1:51" customFormat="1" ht="40.5" hidden="1">
      <c r="A165" s="95" t="str">
        <f t="shared" si="69"/>
        <v>504-9</v>
      </c>
      <c r="B165" s="160">
        <v>504</v>
      </c>
      <c r="C165" s="93" t="s">
        <v>174</v>
      </c>
      <c r="D165" s="95">
        <v>9</v>
      </c>
      <c r="E165" s="93" t="s">
        <v>83</v>
      </c>
      <c r="F165" s="95" t="s">
        <v>83</v>
      </c>
      <c r="G165" s="161" t="s">
        <v>83</v>
      </c>
      <c r="H165" s="99" t="s">
        <v>83</v>
      </c>
      <c r="I165" s="94" t="s">
        <v>83</v>
      </c>
      <c r="J165" s="93" t="s">
        <v>83</v>
      </c>
      <c r="K165" s="93" t="s">
        <v>83</v>
      </c>
      <c r="L165" s="93" t="s">
        <v>83</v>
      </c>
      <c r="M165" s="92" t="s">
        <v>83</v>
      </c>
      <c r="N165" s="161"/>
      <c r="O165" s="153"/>
      <c r="P165" s="153"/>
      <c r="Q165" s="153"/>
      <c r="R165" s="162"/>
      <c r="S165" s="450"/>
      <c r="T165" s="163" t="s">
        <v>83</v>
      </c>
      <c r="U165" s="162" t="s">
        <v>83</v>
      </c>
      <c r="V165" s="93" t="s">
        <v>83</v>
      </c>
      <c r="W165" s="161"/>
      <c r="X165" s="153" t="s">
        <v>83</v>
      </c>
      <c r="Y165" s="153" t="s">
        <v>83</v>
      </c>
      <c r="Z165" s="153" t="s">
        <v>83</v>
      </c>
      <c r="AA165" s="162" t="s">
        <v>83</v>
      </c>
      <c r="AB165" s="450"/>
      <c r="AC165" s="155" t="str">
        <f t="shared" si="74"/>
        <v>-</v>
      </c>
      <c r="AD165" s="156" t="str">
        <f t="shared" si="70"/>
        <v>-</v>
      </c>
      <c r="AE165" s="156" t="str">
        <f t="shared" si="71"/>
        <v>-</v>
      </c>
      <c r="AF165" s="156" t="str">
        <f t="shared" si="72"/>
        <v>-</v>
      </c>
      <c r="AG165" s="157" t="str">
        <f t="shared" si="73"/>
        <v>-</v>
      </c>
      <c r="AH165" s="454"/>
      <c r="AI165" s="155" t="str">
        <f t="shared" si="64"/>
        <v>-</v>
      </c>
      <c r="AJ165" s="156" t="str">
        <f t="shared" si="65"/>
        <v>-</v>
      </c>
      <c r="AK165" s="156" t="str">
        <f t="shared" si="66"/>
        <v>-</v>
      </c>
      <c r="AL165" s="156" t="str">
        <f t="shared" si="67"/>
        <v>-</v>
      </c>
      <c r="AM165" s="157" t="str">
        <f t="shared" si="68"/>
        <v>-</v>
      </c>
      <c r="AN165" s="457"/>
      <c r="AO165" s="95" t="s">
        <v>83</v>
      </c>
      <c r="AP165" s="93" t="s">
        <v>83</v>
      </c>
      <c r="AQ165" s="93" t="s">
        <v>83</v>
      </c>
      <c r="AR165" s="93" t="s">
        <v>83</v>
      </c>
      <c r="AS165" s="163" t="s">
        <v>83</v>
      </c>
      <c r="AT165" s="164" t="s">
        <v>83</v>
      </c>
      <c r="AU165" s="164" t="s">
        <v>83</v>
      </c>
      <c r="AV165" s="164" t="s">
        <v>83</v>
      </c>
      <c r="AW165" s="94" t="s">
        <v>83</v>
      </c>
      <c r="AX165" s="94" t="s">
        <v>3366</v>
      </c>
      <c r="AY165" s="165" t="s">
        <v>83</v>
      </c>
    </row>
    <row r="166" spans="1:51" s="401" customFormat="1" ht="151.5" customHeight="1">
      <c r="A166" s="204" t="s">
        <v>1211</v>
      </c>
      <c r="B166" s="205">
        <v>601</v>
      </c>
      <c r="C166" s="600" t="s">
        <v>175</v>
      </c>
      <c r="D166" s="204">
        <v>1</v>
      </c>
      <c r="E166" s="600" t="s">
        <v>784</v>
      </c>
      <c r="F166" s="204" t="s">
        <v>399</v>
      </c>
      <c r="G166" s="603" t="s">
        <v>400</v>
      </c>
      <c r="H166" s="206" t="s">
        <v>431</v>
      </c>
      <c r="I166" s="195" t="s">
        <v>1809</v>
      </c>
      <c r="J166" s="600" t="s">
        <v>784</v>
      </c>
      <c r="K166" s="600" t="s">
        <v>2568</v>
      </c>
      <c r="L166" s="600" t="s">
        <v>388</v>
      </c>
      <c r="M166" s="207" t="s">
        <v>392</v>
      </c>
      <c r="N166" s="181" t="s">
        <v>12</v>
      </c>
      <c r="O166" s="258">
        <v>318126</v>
      </c>
      <c r="P166" s="258">
        <v>325507</v>
      </c>
      <c r="Q166" s="258">
        <v>332888</v>
      </c>
      <c r="R166" s="686">
        <v>340269</v>
      </c>
      <c r="S166" s="687">
        <v>347650</v>
      </c>
      <c r="T166" s="194" t="s">
        <v>40</v>
      </c>
      <c r="U166" s="251">
        <v>347650</v>
      </c>
      <c r="V166" s="600" t="s">
        <v>2550</v>
      </c>
      <c r="W166" s="259">
        <v>310746</v>
      </c>
      <c r="X166" s="200">
        <v>305225</v>
      </c>
      <c r="Y166" s="201">
        <v>389680</v>
      </c>
      <c r="Z166" s="217">
        <v>389436</v>
      </c>
      <c r="AA166" s="508">
        <v>358221</v>
      </c>
      <c r="AB166" s="644">
        <v>388800</v>
      </c>
      <c r="AC166" s="226" t="str">
        <f t="shared" si="74"/>
        <v>-</v>
      </c>
      <c r="AD166" s="196">
        <f t="shared" si="70"/>
        <v>0.95944688582511328</v>
      </c>
      <c r="AE166" s="196">
        <f t="shared" si="71"/>
        <v>1.1971478339943533</v>
      </c>
      <c r="AF166" s="196">
        <f t="shared" si="72"/>
        <v>1.1698709475859748</v>
      </c>
      <c r="AG166" s="604">
        <f t="shared" si="73"/>
        <v>1.0527582589069235</v>
      </c>
      <c r="AH166" s="212">
        <f t="shared" si="73"/>
        <v>1.118366172875018</v>
      </c>
      <c r="AI166" s="226" t="s">
        <v>12</v>
      </c>
      <c r="AJ166" s="196">
        <f t="shared" ref="AJ166:AJ197" si="75">IFERROR(IF($E166="-","-",IF($U166="-","-",X166/$U166)),"-")</f>
        <v>0.87796634546239039</v>
      </c>
      <c r="AK166" s="196">
        <f t="shared" ref="AK166:AK197" si="76">IFERROR(IF($E166="-","-",IF($U166="-","-",Y166/$U166)),"-")</f>
        <v>1.1208974543362578</v>
      </c>
      <c r="AL166" s="196">
        <f t="shared" ref="AL166:AL197" si="77">IFERROR(IF($E166="-","-",IF($U166="-","-",Z166/$U166)),"-")</f>
        <v>1.1201955990220049</v>
      </c>
      <c r="AM166" s="604">
        <f t="shared" ref="AM166:AN197" si="78">IFERROR(IF($E166="-","-",IF($U166="-","-",AA166/$U166)),"-")</f>
        <v>1.0304070185531424</v>
      </c>
      <c r="AN166" s="212">
        <f t="shared" si="78"/>
        <v>1.118366172875018</v>
      </c>
      <c r="AO166" s="204" t="s">
        <v>83</v>
      </c>
      <c r="AP166" s="600" t="s">
        <v>2569</v>
      </c>
      <c r="AQ166" s="600" t="s">
        <v>1184</v>
      </c>
      <c r="AR166" s="600" t="s">
        <v>2570</v>
      </c>
      <c r="AS166" s="194" t="s">
        <v>12</v>
      </c>
      <c r="AT166" s="179" t="s">
        <v>11</v>
      </c>
      <c r="AU166" s="179" t="s">
        <v>15</v>
      </c>
      <c r="AV166" s="179" t="s">
        <v>15</v>
      </c>
      <c r="AW166" s="179" t="s">
        <v>15</v>
      </c>
      <c r="AX166" s="611" t="s">
        <v>3479</v>
      </c>
      <c r="AY166" s="214">
        <v>1</v>
      </c>
    </row>
    <row r="167" spans="1:51" customFormat="1" ht="40.5" hidden="1">
      <c r="A167" s="95" t="str">
        <f t="shared" si="69"/>
        <v>601-2</v>
      </c>
      <c r="B167" s="160">
        <v>601</v>
      </c>
      <c r="C167" s="93" t="s">
        <v>175</v>
      </c>
      <c r="D167" s="95">
        <v>2</v>
      </c>
      <c r="E167" s="93" t="s">
        <v>83</v>
      </c>
      <c r="F167" s="95" t="s">
        <v>83</v>
      </c>
      <c r="G167" s="161" t="s">
        <v>83</v>
      </c>
      <c r="H167" s="99" t="s">
        <v>83</v>
      </c>
      <c r="I167" s="94" t="s">
        <v>83</v>
      </c>
      <c r="J167" s="93" t="s">
        <v>83</v>
      </c>
      <c r="K167" s="93" t="s">
        <v>83</v>
      </c>
      <c r="L167" s="93" t="s">
        <v>83</v>
      </c>
      <c r="M167" s="92" t="s">
        <v>83</v>
      </c>
      <c r="N167" s="161"/>
      <c r="O167" s="153"/>
      <c r="P167" s="153"/>
      <c r="Q167" s="153"/>
      <c r="R167" s="162"/>
      <c r="S167" s="450"/>
      <c r="T167" s="163" t="s">
        <v>83</v>
      </c>
      <c r="U167" s="162" t="s">
        <v>83</v>
      </c>
      <c r="V167" s="93"/>
      <c r="W167" s="161"/>
      <c r="X167" s="153" t="s">
        <v>83</v>
      </c>
      <c r="Y167" s="153" t="s">
        <v>83</v>
      </c>
      <c r="Z167" s="153" t="s">
        <v>83</v>
      </c>
      <c r="AA167" s="162" t="s">
        <v>83</v>
      </c>
      <c r="AB167" s="450"/>
      <c r="AC167" s="155" t="str">
        <f t="shared" si="74"/>
        <v>-</v>
      </c>
      <c r="AD167" s="156" t="str">
        <f t="shared" si="70"/>
        <v>-</v>
      </c>
      <c r="AE167" s="156" t="str">
        <f t="shared" si="71"/>
        <v>-</v>
      </c>
      <c r="AF167" s="156" t="str">
        <f t="shared" si="72"/>
        <v>-</v>
      </c>
      <c r="AG167" s="157" t="str">
        <f t="shared" si="73"/>
        <v>-</v>
      </c>
      <c r="AH167" s="454"/>
      <c r="AI167" s="155" t="str">
        <f t="shared" ref="AI167:AI174" si="79">IFERROR(IF($E167="-","-",IF($U167="-","-",W167/$U167)),"-")</f>
        <v>-</v>
      </c>
      <c r="AJ167" s="156" t="str">
        <f t="shared" si="75"/>
        <v>-</v>
      </c>
      <c r="AK167" s="156" t="str">
        <f t="shared" si="76"/>
        <v>-</v>
      </c>
      <c r="AL167" s="156" t="str">
        <f t="shared" si="77"/>
        <v>-</v>
      </c>
      <c r="AM167" s="157" t="str">
        <f t="shared" si="78"/>
        <v>-</v>
      </c>
      <c r="AN167" s="457"/>
      <c r="AO167" s="95" t="s">
        <v>83</v>
      </c>
      <c r="AP167" s="93" t="s">
        <v>83</v>
      </c>
      <c r="AQ167" s="93" t="s">
        <v>83</v>
      </c>
      <c r="AR167" s="93" t="s">
        <v>83</v>
      </c>
      <c r="AS167" s="163" t="s">
        <v>83</v>
      </c>
      <c r="AT167" s="164" t="s">
        <v>83</v>
      </c>
      <c r="AU167" s="164" t="s">
        <v>83</v>
      </c>
      <c r="AV167" s="164" t="s">
        <v>83</v>
      </c>
      <c r="AW167" s="94" t="s">
        <v>83</v>
      </c>
      <c r="AX167" s="94" t="s">
        <v>3366</v>
      </c>
      <c r="AY167" s="165" t="s">
        <v>83</v>
      </c>
    </row>
    <row r="168" spans="1:51" customFormat="1" ht="40.5" hidden="1">
      <c r="A168" s="95" t="str">
        <f t="shared" si="69"/>
        <v>601-3</v>
      </c>
      <c r="B168" s="160">
        <v>601</v>
      </c>
      <c r="C168" s="93" t="s">
        <v>175</v>
      </c>
      <c r="D168" s="95">
        <v>3</v>
      </c>
      <c r="E168" s="93" t="s">
        <v>83</v>
      </c>
      <c r="F168" s="95" t="s">
        <v>83</v>
      </c>
      <c r="G168" s="161" t="s">
        <v>83</v>
      </c>
      <c r="H168" s="99" t="s">
        <v>83</v>
      </c>
      <c r="I168" s="94" t="s">
        <v>83</v>
      </c>
      <c r="J168" s="93" t="s">
        <v>83</v>
      </c>
      <c r="K168" s="93" t="s">
        <v>83</v>
      </c>
      <c r="L168" s="93" t="s">
        <v>83</v>
      </c>
      <c r="M168" s="92" t="s">
        <v>83</v>
      </c>
      <c r="N168" s="161"/>
      <c r="O168" s="153"/>
      <c r="P168" s="153"/>
      <c r="Q168" s="153"/>
      <c r="R168" s="162"/>
      <c r="S168" s="450"/>
      <c r="T168" s="163" t="s">
        <v>83</v>
      </c>
      <c r="U168" s="162" t="s">
        <v>83</v>
      </c>
      <c r="V168" s="93" t="s">
        <v>83</v>
      </c>
      <c r="W168" s="161"/>
      <c r="X168" s="153" t="s">
        <v>83</v>
      </c>
      <c r="Y168" s="153" t="s">
        <v>83</v>
      </c>
      <c r="Z168" s="153" t="s">
        <v>83</v>
      </c>
      <c r="AA168" s="162" t="s">
        <v>83</v>
      </c>
      <c r="AB168" s="450"/>
      <c r="AC168" s="155" t="str">
        <f t="shared" si="74"/>
        <v>-</v>
      </c>
      <c r="AD168" s="156" t="str">
        <f t="shared" si="70"/>
        <v>-</v>
      </c>
      <c r="AE168" s="156" t="str">
        <f t="shared" si="71"/>
        <v>-</v>
      </c>
      <c r="AF168" s="156" t="str">
        <f t="shared" si="72"/>
        <v>-</v>
      </c>
      <c r="AG168" s="157" t="str">
        <f t="shared" si="73"/>
        <v>-</v>
      </c>
      <c r="AH168" s="454"/>
      <c r="AI168" s="155" t="str">
        <f t="shared" si="79"/>
        <v>-</v>
      </c>
      <c r="AJ168" s="156" t="str">
        <f t="shared" si="75"/>
        <v>-</v>
      </c>
      <c r="AK168" s="156" t="str">
        <f t="shared" si="76"/>
        <v>-</v>
      </c>
      <c r="AL168" s="156" t="str">
        <f t="shared" si="77"/>
        <v>-</v>
      </c>
      <c r="AM168" s="157" t="str">
        <f t="shared" si="78"/>
        <v>-</v>
      </c>
      <c r="AN168" s="457"/>
      <c r="AO168" s="95" t="s">
        <v>83</v>
      </c>
      <c r="AP168" s="93" t="s">
        <v>83</v>
      </c>
      <c r="AQ168" s="93" t="s">
        <v>83</v>
      </c>
      <c r="AR168" s="93" t="s">
        <v>83</v>
      </c>
      <c r="AS168" s="163" t="s">
        <v>83</v>
      </c>
      <c r="AT168" s="164" t="s">
        <v>83</v>
      </c>
      <c r="AU168" s="164" t="s">
        <v>83</v>
      </c>
      <c r="AV168" s="164" t="s">
        <v>83</v>
      </c>
      <c r="AW168" s="94" t="s">
        <v>83</v>
      </c>
      <c r="AX168" s="94" t="s">
        <v>3366</v>
      </c>
      <c r="AY168" s="165" t="s">
        <v>83</v>
      </c>
    </row>
    <row r="169" spans="1:51" customFormat="1" ht="40.5" hidden="1">
      <c r="A169" s="95" t="str">
        <f t="shared" si="69"/>
        <v>601-4</v>
      </c>
      <c r="B169" s="160">
        <v>601</v>
      </c>
      <c r="C169" s="93" t="s">
        <v>175</v>
      </c>
      <c r="D169" s="95">
        <v>4</v>
      </c>
      <c r="E169" s="93" t="s">
        <v>83</v>
      </c>
      <c r="F169" s="95" t="s">
        <v>83</v>
      </c>
      <c r="G169" s="161" t="s">
        <v>83</v>
      </c>
      <c r="H169" s="99" t="s">
        <v>83</v>
      </c>
      <c r="I169" s="94" t="s">
        <v>83</v>
      </c>
      <c r="J169" s="93" t="s">
        <v>83</v>
      </c>
      <c r="K169" s="93" t="s">
        <v>83</v>
      </c>
      <c r="L169" s="93" t="s">
        <v>83</v>
      </c>
      <c r="M169" s="92" t="s">
        <v>83</v>
      </c>
      <c r="N169" s="161"/>
      <c r="O169" s="153"/>
      <c r="P169" s="153"/>
      <c r="Q169" s="153"/>
      <c r="R169" s="162"/>
      <c r="S169" s="450"/>
      <c r="T169" s="163" t="s">
        <v>83</v>
      </c>
      <c r="U169" s="162" t="s">
        <v>83</v>
      </c>
      <c r="V169" s="93" t="s">
        <v>83</v>
      </c>
      <c r="W169" s="161"/>
      <c r="X169" s="153" t="s">
        <v>83</v>
      </c>
      <c r="Y169" s="153" t="s">
        <v>83</v>
      </c>
      <c r="Z169" s="153" t="s">
        <v>83</v>
      </c>
      <c r="AA169" s="162" t="s">
        <v>83</v>
      </c>
      <c r="AB169" s="450"/>
      <c r="AC169" s="155" t="str">
        <f t="shared" si="74"/>
        <v>-</v>
      </c>
      <c r="AD169" s="156" t="str">
        <f t="shared" si="70"/>
        <v>-</v>
      </c>
      <c r="AE169" s="156" t="str">
        <f t="shared" si="71"/>
        <v>-</v>
      </c>
      <c r="AF169" s="156" t="str">
        <f t="shared" si="72"/>
        <v>-</v>
      </c>
      <c r="AG169" s="157" t="str">
        <f t="shared" si="73"/>
        <v>-</v>
      </c>
      <c r="AH169" s="454"/>
      <c r="AI169" s="155" t="str">
        <f t="shared" si="79"/>
        <v>-</v>
      </c>
      <c r="AJ169" s="156" t="str">
        <f t="shared" si="75"/>
        <v>-</v>
      </c>
      <c r="AK169" s="156" t="str">
        <f t="shared" si="76"/>
        <v>-</v>
      </c>
      <c r="AL169" s="156" t="str">
        <f t="shared" si="77"/>
        <v>-</v>
      </c>
      <c r="AM169" s="157" t="str">
        <f t="shared" si="78"/>
        <v>-</v>
      </c>
      <c r="AN169" s="457"/>
      <c r="AO169" s="95" t="s">
        <v>83</v>
      </c>
      <c r="AP169" s="93" t="s">
        <v>83</v>
      </c>
      <c r="AQ169" s="93" t="s">
        <v>83</v>
      </c>
      <c r="AR169" s="93" t="s">
        <v>83</v>
      </c>
      <c r="AS169" s="163" t="s">
        <v>83</v>
      </c>
      <c r="AT169" s="164" t="s">
        <v>83</v>
      </c>
      <c r="AU169" s="164" t="s">
        <v>83</v>
      </c>
      <c r="AV169" s="164" t="s">
        <v>83</v>
      </c>
      <c r="AW169" s="94" t="s">
        <v>83</v>
      </c>
      <c r="AX169" s="94" t="s">
        <v>3366</v>
      </c>
      <c r="AY169" s="165" t="s">
        <v>83</v>
      </c>
    </row>
    <row r="170" spans="1:51" customFormat="1" ht="40.5" hidden="1">
      <c r="A170" s="95" t="str">
        <f t="shared" si="69"/>
        <v>601-5</v>
      </c>
      <c r="B170" s="160">
        <v>601</v>
      </c>
      <c r="C170" s="93" t="s">
        <v>175</v>
      </c>
      <c r="D170" s="95">
        <v>5</v>
      </c>
      <c r="E170" s="93" t="s">
        <v>83</v>
      </c>
      <c r="F170" s="95" t="s">
        <v>83</v>
      </c>
      <c r="G170" s="161" t="s">
        <v>83</v>
      </c>
      <c r="H170" s="99" t="s">
        <v>83</v>
      </c>
      <c r="I170" s="94" t="s">
        <v>83</v>
      </c>
      <c r="J170" s="93" t="s">
        <v>83</v>
      </c>
      <c r="K170" s="93" t="s">
        <v>83</v>
      </c>
      <c r="L170" s="93" t="s">
        <v>83</v>
      </c>
      <c r="M170" s="92" t="s">
        <v>83</v>
      </c>
      <c r="N170" s="161"/>
      <c r="O170" s="153"/>
      <c r="P170" s="153"/>
      <c r="Q170" s="153"/>
      <c r="R170" s="162"/>
      <c r="S170" s="450"/>
      <c r="T170" s="163" t="s">
        <v>83</v>
      </c>
      <c r="U170" s="162" t="s">
        <v>83</v>
      </c>
      <c r="V170" s="93" t="s">
        <v>83</v>
      </c>
      <c r="W170" s="161"/>
      <c r="X170" s="153" t="s">
        <v>83</v>
      </c>
      <c r="Y170" s="153" t="s">
        <v>83</v>
      </c>
      <c r="Z170" s="153" t="s">
        <v>83</v>
      </c>
      <c r="AA170" s="162" t="s">
        <v>83</v>
      </c>
      <c r="AB170" s="450"/>
      <c r="AC170" s="155" t="str">
        <f t="shared" si="74"/>
        <v>-</v>
      </c>
      <c r="AD170" s="156" t="str">
        <f t="shared" si="70"/>
        <v>-</v>
      </c>
      <c r="AE170" s="156" t="str">
        <f t="shared" si="71"/>
        <v>-</v>
      </c>
      <c r="AF170" s="156" t="str">
        <f t="shared" si="72"/>
        <v>-</v>
      </c>
      <c r="AG170" s="157" t="str">
        <f t="shared" si="73"/>
        <v>-</v>
      </c>
      <c r="AH170" s="454"/>
      <c r="AI170" s="155" t="str">
        <f t="shared" si="79"/>
        <v>-</v>
      </c>
      <c r="AJ170" s="156" t="str">
        <f t="shared" si="75"/>
        <v>-</v>
      </c>
      <c r="AK170" s="156" t="str">
        <f t="shared" si="76"/>
        <v>-</v>
      </c>
      <c r="AL170" s="156" t="str">
        <f t="shared" si="77"/>
        <v>-</v>
      </c>
      <c r="AM170" s="157" t="str">
        <f t="shared" si="78"/>
        <v>-</v>
      </c>
      <c r="AN170" s="457"/>
      <c r="AO170" s="95" t="s">
        <v>83</v>
      </c>
      <c r="AP170" s="93" t="s">
        <v>83</v>
      </c>
      <c r="AQ170" s="93" t="s">
        <v>83</v>
      </c>
      <c r="AR170" s="93" t="s">
        <v>83</v>
      </c>
      <c r="AS170" s="163" t="s">
        <v>83</v>
      </c>
      <c r="AT170" s="164" t="s">
        <v>83</v>
      </c>
      <c r="AU170" s="164" t="s">
        <v>83</v>
      </c>
      <c r="AV170" s="164" t="s">
        <v>83</v>
      </c>
      <c r="AW170" s="94" t="s">
        <v>83</v>
      </c>
      <c r="AX170" s="94" t="s">
        <v>3366</v>
      </c>
      <c r="AY170" s="165" t="s">
        <v>83</v>
      </c>
    </row>
    <row r="171" spans="1:51" customFormat="1" ht="40.5" hidden="1">
      <c r="A171" s="95" t="str">
        <f t="shared" si="69"/>
        <v>601-6</v>
      </c>
      <c r="B171" s="160">
        <v>601</v>
      </c>
      <c r="C171" s="93" t="s">
        <v>175</v>
      </c>
      <c r="D171" s="95">
        <v>6</v>
      </c>
      <c r="E171" s="93" t="s">
        <v>83</v>
      </c>
      <c r="F171" s="95" t="s">
        <v>83</v>
      </c>
      <c r="G171" s="161" t="s">
        <v>83</v>
      </c>
      <c r="H171" s="99" t="s">
        <v>83</v>
      </c>
      <c r="I171" s="94" t="s">
        <v>83</v>
      </c>
      <c r="J171" s="93" t="s">
        <v>83</v>
      </c>
      <c r="K171" s="93" t="s">
        <v>83</v>
      </c>
      <c r="L171" s="93" t="s">
        <v>83</v>
      </c>
      <c r="M171" s="92" t="s">
        <v>83</v>
      </c>
      <c r="N171" s="161"/>
      <c r="O171" s="153"/>
      <c r="P171" s="153"/>
      <c r="Q171" s="153"/>
      <c r="R171" s="162"/>
      <c r="S171" s="450"/>
      <c r="T171" s="163" t="s">
        <v>83</v>
      </c>
      <c r="U171" s="162" t="s">
        <v>83</v>
      </c>
      <c r="V171" s="93" t="s">
        <v>83</v>
      </c>
      <c r="W171" s="161"/>
      <c r="X171" s="153" t="s">
        <v>83</v>
      </c>
      <c r="Y171" s="153" t="s">
        <v>83</v>
      </c>
      <c r="Z171" s="153" t="s">
        <v>83</v>
      </c>
      <c r="AA171" s="162" t="s">
        <v>83</v>
      </c>
      <c r="AB171" s="450"/>
      <c r="AC171" s="155" t="str">
        <f t="shared" si="74"/>
        <v>-</v>
      </c>
      <c r="AD171" s="156" t="str">
        <f t="shared" si="70"/>
        <v>-</v>
      </c>
      <c r="AE171" s="156" t="str">
        <f t="shared" si="71"/>
        <v>-</v>
      </c>
      <c r="AF171" s="156" t="str">
        <f t="shared" si="72"/>
        <v>-</v>
      </c>
      <c r="AG171" s="157" t="str">
        <f t="shared" si="73"/>
        <v>-</v>
      </c>
      <c r="AH171" s="454"/>
      <c r="AI171" s="155" t="str">
        <f t="shared" si="79"/>
        <v>-</v>
      </c>
      <c r="AJ171" s="156" t="str">
        <f t="shared" si="75"/>
        <v>-</v>
      </c>
      <c r="AK171" s="156" t="str">
        <f t="shared" si="76"/>
        <v>-</v>
      </c>
      <c r="AL171" s="156" t="str">
        <f t="shared" si="77"/>
        <v>-</v>
      </c>
      <c r="AM171" s="157" t="str">
        <f t="shared" si="78"/>
        <v>-</v>
      </c>
      <c r="AN171" s="457"/>
      <c r="AO171" s="95" t="s">
        <v>83</v>
      </c>
      <c r="AP171" s="93" t="s">
        <v>83</v>
      </c>
      <c r="AQ171" s="93" t="s">
        <v>83</v>
      </c>
      <c r="AR171" s="93" t="s">
        <v>83</v>
      </c>
      <c r="AS171" s="163" t="s">
        <v>83</v>
      </c>
      <c r="AT171" s="164" t="s">
        <v>83</v>
      </c>
      <c r="AU171" s="164" t="s">
        <v>83</v>
      </c>
      <c r="AV171" s="164" t="s">
        <v>83</v>
      </c>
      <c r="AW171" s="94" t="s">
        <v>83</v>
      </c>
      <c r="AX171" s="94" t="s">
        <v>3366</v>
      </c>
      <c r="AY171" s="165" t="s">
        <v>83</v>
      </c>
    </row>
    <row r="172" spans="1:51" customFormat="1" ht="40.5" hidden="1">
      <c r="A172" s="95" t="str">
        <f t="shared" si="69"/>
        <v>601-7</v>
      </c>
      <c r="B172" s="160">
        <v>601</v>
      </c>
      <c r="C172" s="93" t="s">
        <v>175</v>
      </c>
      <c r="D172" s="95">
        <v>7</v>
      </c>
      <c r="E172" s="93" t="s">
        <v>83</v>
      </c>
      <c r="F172" s="95" t="s">
        <v>83</v>
      </c>
      <c r="G172" s="161" t="s">
        <v>83</v>
      </c>
      <c r="H172" s="99" t="s">
        <v>83</v>
      </c>
      <c r="I172" s="94" t="s">
        <v>83</v>
      </c>
      <c r="J172" s="93" t="s">
        <v>83</v>
      </c>
      <c r="K172" s="93" t="s">
        <v>83</v>
      </c>
      <c r="L172" s="93" t="s">
        <v>83</v>
      </c>
      <c r="M172" s="92" t="s">
        <v>83</v>
      </c>
      <c r="N172" s="161"/>
      <c r="O172" s="153"/>
      <c r="P172" s="153"/>
      <c r="Q172" s="153"/>
      <c r="R172" s="162"/>
      <c r="S172" s="450"/>
      <c r="T172" s="163" t="s">
        <v>83</v>
      </c>
      <c r="U172" s="162" t="s">
        <v>83</v>
      </c>
      <c r="V172" s="93" t="s">
        <v>83</v>
      </c>
      <c r="W172" s="161"/>
      <c r="X172" s="153" t="s">
        <v>83</v>
      </c>
      <c r="Y172" s="153" t="s">
        <v>83</v>
      </c>
      <c r="Z172" s="153" t="s">
        <v>83</v>
      </c>
      <c r="AA172" s="162" t="s">
        <v>83</v>
      </c>
      <c r="AB172" s="450"/>
      <c r="AC172" s="155" t="str">
        <f t="shared" si="74"/>
        <v>-</v>
      </c>
      <c r="AD172" s="156" t="str">
        <f t="shared" si="70"/>
        <v>-</v>
      </c>
      <c r="AE172" s="156" t="str">
        <f t="shared" si="71"/>
        <v>-</v>
      </c>
      <c r="AF172" s="156" t="str">
        <f t="shared" si="72"/>
        <v>-</v>
      </c>
      <c r="AG172" s="157" t="str">
        <f t="shared" si="73"/>
        <v>-</v>
      </c>
      <c r="AH172" s="454"/>
      <c r="AI172" s="155" t="str">
        <f t="shared" si="79"/>
        <v>-</v>
      </c>
      <c r="AJ172" s="156" t="str">
        <f t="shared" si="75"/>
        <v>-</v>
      </c>
      <c r="AK172" s="156" t="str">
        <f t="shared" si="76"/>
        <v>-</v>
      </c>
      <c r="AL172" s="156" t="str">
        <f t="shared" si="77"/>
        <v>-</v>
      </c>
      <c r="AM172" s="157" t="str">
        <f t="shared" si="78"/>
        <v>-</v>
      </c>
      <c r="AN172" s="457"/>
      <c r="AO172" s="95" t="s">
        <v>83</v>
      </c>
      <c r="AP172" s="93" t="s">
        <v>83</v>
      </c>
      <c r="AQ172" s="93" t="s">
        <v>83</v>
      </c>
      <c r="AR172" s="93" t="s">
        <v>83</v>
      </c>
      <c r="AS172" s="163" t="s">
        <v>83</v>
      </c>
      <c r="AT172" s="164" t="s">
        <v>83</v>
      </c>
      <c r="AU172" s="164" t="s">
        <v>83</v>
      </c>
      <c r="AV172" s="164" t="s">
        <v>83</v>
      </c>
      <c r="AW172" s="94" t="s">
        <v>83</v>
      </c>
      <c r="AX172" s="94" t="s">
        <v>3366</v>
      </c>
      <c r="AY172" s="165" t="s">
        <v>83</v>
      </c>
    </row>
    <row r="173" spans="1:51" customFormat="1" ht="40.5" hidden="1">
      <c r="A173" s="95" t="str">
        <f t="shared" si="69"/>
        <v>601-8</v>
      </c>
      <c r="B173" s="160">
        <v>601</v>
      </c>
      <c r="C173" s="93" t="s">
        <v>175</v>
      </c>
      <c r="D173" s="95">
        <v>8</v>
      </c>
      <c r="E173" s="93" t="s">
        <v>83</v>
      </c>
      <c r="F173" s="95" t="s">
        <v>83</v>
      </c>
      <c r="G173" s="161" t="s">
        <v>83</v>
      </c>
      <c r="H173" s="99" t="s">
        <v>83</v>
      </c>
      <c r="I173" s="94" t="s">
        <v>83</v>
      </c>
      <c r="J173" s="93" t="s">
        <v>83</v>
      </c>
      <c r="K173" s="93" t="s">
        <v>83</v>
      </c>
      <c r="L173" s="93" t="s">
        <v>83</v>
      </c>
      <c r="M173" s="92" t="s">
        <v>83</v>
      </c>
      <c r="N173" s="161"/>
      <c r="O173" s="153"/>
      <c r="P173" s="153"/>
      <c r="Q173" s="153"/>
      <c r="R173" s="162"/>
      <c r="S173" s="450"/>
      <c r="T173" s="163" t="s">
        <v>83</v>
      </c>
      <c r="U173" s="162" t="s">
        <v>83</v>
      </c>
      <c r="V173" s="93" t="s">
        <v>83</v>
      </c>
      <c r="W173" s="161"/>
      <c r="X173" s="153" t="s">
        <v>83</v>
      </c>
      <c r="Y173" s="153" t="s">
        <v>83</v>
      </c>
      <c r="Z173" s="153" t="s">
        <v>83</v>
      </c>
      <c r="AA173" s="162" t="s">
        <v>83</v>
      </c>
      <c r="AB173" s="450"/>
      <c r="AC173" s="155" t="str">
        <f t="shared" si="74"/>
        <v>-</v>
      </c>
      <c r="AD173" s="156" t="str">
        <f t="shared" si="70"/>
        <v>-</v>
      </c>
      <c r="AE173" s="156" t="str">
        <f t="shared" si="71"/>
        <v>-</v>
      </c>
      <c r="AF173" s="156" t="str">
        <f t="shared" si="72"/>
        <v>-</v>
      </c>
      <c r="AG173" s="157" t="str">
        <f t="shared" si="73"/>
        <v>-</v>
      </c>
      <c r="AH173" s="454"/>
      <c r="AI173" s="155" t="str">
        <f t="shared" si="79"/>
        <v>-</v>
      </c>
      <c r="AJ173" s="156" t="str">
        <f t="shared" si="75"/>
        <v>-</v>
      </c>
      <c r="AK173" s="156" t="str">
        <f t="shared" si="76"/>
        <v>-</v>
      </c>
      <c r="AL173" s="156" t="str">
        <f t="shared" si="77"/>
        <v>-</v>
      </c>
      <c r="AM173" s="157" t="str">
        <f t="shared" si="78"/>
        <v>-</v>
      </c>
      <c r="AN173" s="457"/>
      <c r="AO173" s="95" t="s">
        <v>83</v>
      </c>
      <c r="AP173" s="93" t="s">
        <v>83</v>
      </c>
      <c r="AQ173" s="93" t="s">
        <v>83</v>
      </c>
      <c r="AR173" s="93" t="s">
        <v>83</v>
      </c>
      <c r="AS173" s="163" t="s">
        <v>83</v>
      </c>
      <c r="AT173" s="164" t="s">
        <v>83</v>
      </c>
      <c r="AU173" s="164" t="s">
        <v>83</v>
      </c>
      <c r="AV173" s="164" t="s">
        <v>83</v>
      </c>
      <c r="AW173" s="94" t="s">
        <v>83</v>
      </c>
      <c r="AX173" s="94" t="s">
        <v>3366</v>
      </c>
      <c r="AY173" s="165" t="s">
        <v>83</v>
      </c>
    </row>
    <row r="174" spans="1:51" customFormat="1" ht="40.5" hidden="1">
      <c r="A174" s="95" t="str">
        <f t="shared" si="69"/>
        <v>601-9</v>
      </c>
      <c r="B174" s="160">
        <v>601</v>
      </c>
      <c r="C174" s="93" t="s">
        <v>175</v>
      </c>
      <c r="D174" s="95">
        <v>9</v>
      </c>
      <c r="E174" s="93" t="s">
        <v>83</v>
      </c>
      <c r="F174" s="95" t="s">
        <v>83</v>
      </c>
      <c r="G174" s="161" t="s">
        <v>83</v>
      </c>
      <c r="H174" s="99" t="s">
        <v>83</v>
      </c>
      <c r="I174" s="94" t="s">
        <v>83</v>
      </c>
      <c r="J174" s="93" t="s">
        <v>83</v>
      </c>
      <c r="K174" s="93" t="s">
        <v>83</v>
      </c>
      <c r="L174" s="93" t="s">
        <v>83</v>
      </c>
      <c r="M174" s="92" t="s">
        <v>83</v>
      </c>
      <c r="N174" s="161"/>
      <c r="O174" s="153"/>
      <c r="P174" s="153"/>
      <c r="Q174" s="153"/>
      <c r="R174" s="162"/>
      <c r="S174" s="450"/>
      <c r="T174" s="163" t="s">
        <v>83</v>
      </c>
      <c r="U174" s="162" t="s">
        <v>83</v>
      </c>
      <c r="V174" s="93" t="s">
        <v>83</v>
      </c>
      <c r="W174" s="161"/>
      <c r="X174" s="153" t="s">
        <v>83</v>
      </c>
      <c r="Y174" s="153" t="s">
        <v>83</v>
      </c>
      <c r="Z174" s="153" t="s">
        <v>83</v>
      </c>
      <c r="AA174" s="162" t="s">
        <v>83</v>
      </c>
      <c r="AB174" s="450"/>
      <c r="AC174" s="155" t="str">
        <f t="shared" si="74"/>
        <v>-</v>
      </c>
      <c r="AD174" s="156" t="str">
        <f t="shared" si="70"/>
        <v>-</v>
      </c>
      <c r="AE174" s="156" t="str">
        <f t="shared" si="71"/>
        <v>-</v>
      </c>
      <c r="AF174" s="156" t="str">
        <f t="shared" si="72"/>
        <v>-</v>
      </c>
      <c r="AG174" s="157" t="str">
        <f t="shared" si="73"/>
        <v>-</v>
      </c>
      <c r="AH174" s="454"/>
      <c r="AI174" s="155" t="str">
        <f t="shared" si="79"/>
        <v>-</v>
      </c>
      <c r="AJ174" s="156" t="str">
        <f t="shared" si="75"/>
        <v>-</v>
      </c>
      <c r="AK174" s="156" t="str">
        <f t="shared" si="76"/>
        <v>-</v>
      </c>
      <c r="AL174" s="156" t="str">
        <f t="shared" si="77"/>
        <v>-</v>
      </c>
      <c r="AM174" s="157" t="str">
        <f t="shared" si="78"/>
        <v>-</v>
      </c>
      <c r="AN174" s="457"/>
      <c r="AO174" s="95" t="s">
        <v>83</v>
      </c>
      <c r="AP174" s="93" t="s">
        <v>83</v>
      </c>
      <c r="AQ174" s="93" t="s">
        <v>83</v>
      </c>
      <c r="AR174" s="93" t="s">
        <v>83</v>
      </c>
      <c r="AS174" s="163" t="s">
        <v>83</v>
      </c>
      <c r="AT174" s="164" t="s">
        <v>83</v>
      </c>
      <c r="AU174" s="164" t="s">
        <v>83</v>
      </c>
      <c r="AV174" s="164" t="s">
        <v>83</v>
      </c>
      <c r="AW174" s="94" t="s">
        <v>83</v>
      </c>
      <c r="AX174" s="94" t="s">
        <v>3366</v>
      </c>
      <c r="AY174" s="165" t="s">
        <v>83</v>
      </c>
    </row>
    <row r="175" spans="1:51" s="401" customFormat="1" ht="141.75" customHeight="1">
      <c r="A175" s="204" t="s">
        <v>1212</v>
      </c>
      <c r="B175" s="205">
        <v>602</v>
      </c>
      <c r="C175" s="600" t="s">
        <v>176</v>
      </c>
      <c r="D175" s="204">
        <v>1</v>
      </c>
      <c r="E175" s="600" t="s">
        <v>785</v>
      </c>
      <c r="F175" s="204" t="s">
        <v>424</v>
      </c>
      <c r="G175" s="603" t="s">
        <v>400</v>
      </c>
      <c r="H175" s="206" t="s">
        <v>431</v>
      </c>
      <c r="I175" s="195" t="s">
        <v>1809</v>
      </c>
      <c r="J175" s="600" t="s">
        <v>785</v>
      </c>
      <c r="K175" s="600" t="s">
        <v>2549</v>
      </c>
      <c r="L175" s="600" t="s">
        <v>388</v>
      </c>
      <c r="M175" s="207" t="s">
        <v>392</v>
      </c>
      <c r="N175" s="181" t="s">
        <v>12</v>
      </c>
      <c r="O175" s="192">
        <v>9231</v>
      </c>
      <c r="P175" s="192">
        <v>9231</v>
      </c>
      <c r="Q175" s="192">
        <v>9231</v>
      </c>
      <c r="R175" s="327">
        <v>9231</v>
      </c>
      <c r="S175" s="688">
        <v>9231</v>
      </c>
      <c r="T175" s="194" t="s">
        <v>40</v>
      </c>
      <c r="U175" s="251">
        <v>9231</v>
      </c>
      <c r="V175" s="600" t="s">
        <v>1838</v>
      </c>
      <c r="W175" s="603">
        <v>135</v>
      </c>
      <c r="X175" s="181">
        <v>589</v>
      </c>
      <c r="Y175" s="201">
        <v>7973</v>
      </c>
      <c r="Z175" s="217">
        <v>6827</v>
      </c>
      <c r="AA175" s="508">
        <v>7030</v>
      </c>
      <c r="AB175" s="508">
        <v>7159</v>
      </c>
      <c r="AC175" s="226" t="str">
        <f t="shared" si="74"/>
        <v>-</v>
      </c>
      <c r="AD175" s="196">
        <f t="shared" si="70"/>
        <v>6.3806738164879209E-2</v>
      </c>
      <c r="AE175" s="196">
        <f t="shared" si="71"/>
        <v>0.86372007366482506</v>
      </c>
      <c r="AF175" s="196">
        <f t="shared" si="72"/>
        <v>0.73957317733723327</v>
      </c>
      <c r="AG175" s="604">
        <f t="shared" si="73"/>
        <v>0.76156429422597771</v>
      </c>
      <c r="AH175" s="212">
        <f t="shared" si="73"/>
        <v>0.77553894485971187</v>
      </c>
      <c r="AI175" s="226" t="s">
        <v>12</v>
      </c>
      <c r="AJ175" s="196">
        <f t="shared" si="75"/>
        <v>6.3806738164879209E-2</v>
      </c>
      <c r="AK175" s="196">
        <f t="shared" si="76"/>
        <v>0.86372007366482506</v>
      </c>
      <c r="AL175" s="196">
        <f t="shared" si="77"/>
        <v>0.73957317733723327</v>
      </c>
      <c r="AM175" s="604">
        <f t="shared" si="78"/>
        <v>0.76156429422597771</v>
      </c>
      <c r="AN175" s="212">
        <f t="shared" si="78"/>
        <v>0.77553894485971187</v>
      </c>
      <c r="AO175" s="204" t="s">
        <v>83</v>
      </c>
      <c r="AP175" s="600" t="s">
        <v>2569</v>
      </c>
      <c r="AQ175" s="600" t="s">
        <v>2551</v>
      </c>
      <c r="AR175" s="600" t="s">
        <v>2571</v>
      </c>
      <c r="AS175" s="194" t="s">
        <v>12</v>
      </c>
      <c r="AT175" s="179" t="s">
        <v>49</v>
      </c>
      <c r="AU175" s="179" t="s">
        <v>11</v>
      </c>
      <c r="AV175" s="179" t="s">
        <v>10</v>
      </c>
      <c r="AW175" s="179" t="s">
        <v>10</v>
      </c>
      <c r="AX175" s="611" t="s">
        <v>3482</v>
      </c>
      <c r="AY175" s="214">
        <v>1</v>
      </c>
    </row>
    <row r="176" spans="1:51" ht="107.25" customHeight="1">
      <c r="A176" s="204" t="str">
        <f t="shared" si="69"/>
        <v>602-2</v>
      </c>
      <c r="B176" s="205">
        <v>602</v>
      </c>
      <c r="C176" s="600" t="s">
        <v>176</v>
      </c>
      <c r="D176" s="204">
        <v>2</v>
      </c>
      <c r="E176" s="600" t="s">
        <v>1816</v>
      </c>
      <c r="F176" s="204" t="s">
        <v>19</v>
      </c>
      <c r="G176" s="603" t="s">
        <v>400</v>
      </c>
      <c r="H176" s="206" t="s">
        <v>431</v>
      </c>
      <c r="I176" s="195" t="s">
        <v>1809</v>
      </c>
      <c r="J176" s="600" t="s">
        <v>2552</v>
      </c>
      <c r="K176" s="600" t="s">
        <v>2553</v>
      </c>
      <c r="L176" s="600" t="s">
        <v>2554</v>
      </c>
      <c r="M176" s="207" t="s">
        <v>392</v>
      </c>
      <c r="N176" s="260" t="s">
        <v>83</v>
      </c>
      <c r="O176" s="261">
        <v>659</v>
      </c>
      <c r="P176" s="262">
        <v>546</v>
      </c>
      <c r="Q176" s="263">
        <v>546</v>
      </c>
      <c r="R176" s="262">
        <v>546</v>
      </c>
      <c r="S176" s="263">
        <v>546</v>
      </c>
      <c r="T176" s="194" t="s">
        <v>40</v>
      </c>
      <c r="U176" s="251">
        <v>546</v>
      </c>
      <c r="V176" s="600" t="s">
        <v>2555</v>
      </c>
      <c r="W176" s="264" t="s">
        <v>83</v>
      </c>
      <c r="X176" s="181">
        <v>542</v>
      </c>
      <c r="Y176" s="181">
        <v>507</v>
      </c>
      <c r="Z176" s="180">
        <v>511</v>
      </c>
      <c r="AA176" s="264">
        <v>473</v>
      </c>
      <c r="AB176" s="264">
        <v>484</v>
      </c>
      <c r="AC176" s="226" t="str">
        <f t="shared" si="74"/>
        <v>-</v>
      </c>
      <c r="AD176" s="196">
        <f t="shared" si="70"/>
        <v>0.82245827010622152</v>
      </c>
      <c r="AE176" s="196">
        <f t="shared" si="71"/>
        <v>0.9285714285714286</v>
      </c>
      <c r="AF176" s="196">
        <f t="shared" si="72"/>
        <v>0.9358974358974359</v>
      </c>
      <c r="AG176" s="604">
        <f t="shared" si="73"/>
        <v>0.86630036630036633</v>
      </c>
      <c r="AH176" s="212">
        <f t="shared" si="73"/>
        <v>0.88644688644688641</v>
      </c>
      <c r="AI176" s="226" t="str">
        <f t="shared" ref="AI176:AI183" si="80">IFERROR(IF($E176="-","-",IF($U176="-","-",W176/$U176)),"-")</f>
        <v>-</v>
      </c>
      <c r="AJ176" s="196">
        <f t="shared" si="75"/>
        <v>0.9926739926739927</v>
      </c>
      <c r="AK176" s="196">
        <f t="shared" si="76"/>
        <v>0.9285714285714286</v>
      </c>
      <c r="AL176" s="196">
        <f t="shared" si="77"/>
        <v>0.9358974358974359</v>
      </c>
      <c r="AM176" s="604">
        <f t="shared" si="78"/>
        <v>0.86630036630036633</v>
      </c>
      <c r="AN176" s="212">
        <f t="shared" si="78"/>
        <v>0.88644688644688641</v>
      </c>
      <c r="AO176" s="204" t="s">
        <v>83</v>
      </c>
      <c r="AP176" s="600" t="s">
        <v>2572</v>
      </c>
      <c r="AQ176" s="600" t="s">
        <v>1213</v>
      </c>
      <c r="AR176" s="600" t="s">
        <v>2573</v>
      </c>
      <c r="AS176" s="194" t="s">
        <v>83</v>
      </c>
      <c r="AT176" s="179" t="s">
        <v>10</v>
      </c>
      <c r="AU176" s="179" t="s">
        <v>11</v>
      </c>
      <c r="AV176" s="179" t="s">
        <v>11</v>
      </c>
      <c r="AW176" s="179" t="s">
        <v>10</v>
      </c>
      <c r="AX176" s="611" t="s">
        <v>3482</v>
      </c>
      <c r="AY176" s="214">
        <v>1</v>
      </c>
    </row>
    <row r="177" spans="1:51" customFormat="1" ht="27" hidden="1">
      <c r="A177" s="95" t="str">
        <f t="shared" si="69"/>
        <v>602-3</v>
      </c>
      <c r="B177" s="160">
        <v>602</v>
      </c>
      <c r="C177" s="93" t="s">
        <v>176</v>
      </c>
      <c r="D177" s="95">
        <v>3</v>
      </c>
      <c r="E177" s="93" t="s">
        <v>83</v>
      </c>
      <c r="F177" s="95" t="s">
        <v>83</v>
      </c>
      <c r="G177" s="161" t="s">
        <v>83</v>
      </c>
      <c r="H177" s="99" t="s">
        <v>83</v>
      </c>
      <c r="I177" s="94" t="s">
        <v>83</v>
      </c>
      <c r="J177" s="93" t="s">
        <v>83</v>
      </c>
      <c r="K177" s="93" t="s">
        <v>83</v>
      </c>
      <c r="L177" s="93" t="s">
        <v>83</v>
      </c>
      <c r="M177" s="92" t="s">
        <v>83</v>
      </c>
      <c r="N177" s="161"/>
      <c r="O177" s="153"/>
      <c r="P177" s="153"/>
      <c r="Q177" s="153"/>
      <c r="R177" s="162"/>
      <c r="S177" s="450"/>
      <c r="T177" s="163" t="s">
        <v>83</v>
      </c>
      <c r="U177" s="162" t="s">
        <v>83</v>
      </c>
      <c r="V177" s="93" t="s">
        <v>83</v>
      </c>
      <c r="W177" s="161"/>
      <c r="X177" s="153" t="s">
        <v>83</v>
      </c>
      <c r="Y177" s="153" t="s">
        <v>83</v>
      </c>
      <c r="Z177" s="153" t="s">
        <v>83</v>
      </c>
      <c r="AA177" s="162" t="s">
        <v>83</v>
      </c>
      <c r="AB177" s="450"/>
      <c r="AC177" s="155" t="str">
        <f t="shared" si="74"/>
        <v>-</v>
      </c>
      <c r="AD177" s="156" t="str">
        <f t="shared" si="70"/>
        <v>-</v>
      </c>
      <c r="AE177" s="156" t="str">
        <f t="shared" si="71"/>
        <v>-</v>
      </c>
      <c r="AF177" s="156" t="str">
        <f t="shared" si="72"/>
        <v>-</v>
      </c>
      <c r="AG177" s="157" t="str">
        <f t="shared" si="73"/>
        <v>-</v>
      </c>
      <c r="AH177" s="454"/>
      <c r="AI177" s="155" t="str">
        <f t="shared" si="80"/>
        <v>-</v>
      </c>
      <c r="AJ177" s="156" t="str">
        <f t="shared" si="75"/>
        <v>-</v>
      </c>
      <c r="AK177" s="156" t="str">
        <f t="shared" si="76"/>
        <v>-</v>
      </c>
      <c r="AL177" s="156" t="str">
        <f t="shared" si="77"/>
        <v>-</v>
      </c>
      <c r="AM177" s="157" t="str">
        <f t="shared" si="78"/>
        <v>-</v>
      </c>
      <c r="AN177" s="457"/>
      <c r="AO177" s="95" t="s">
        <v>83</v>
      </c>
      <c r="AP177" s="93" t="s">
        <v>83</v>
      </c>
      <c r="AQ177" s="93" t="s">
        <v>83</v>
      </c>
      <c r="AR177" s="93" t="s">
        <v>83</v>
      </c>
      <c r="AS177" s="163" t="s">
        <v>83</v>
      </c>
      <c r="AT177" s="164" t="s">
        <v>83</v>
      </c>
      <c r="AU177" s="164" t="s">
        <v>83</v>
      </c>
      <c r="AV177" s="164" t="s">
        <v>83</v>
      </c>
      <c r="AW177" s="94" t="s">
        <v>83</v>
      </c>
      <c r="AX177" s="94" t="s">
        <v>3366</v>
      </c>
      <c r="AY177" s="165" t="s">
        <v>83</v>
      </c>
    </row>
    <row r="178" spans="1:51" customFormat="1" ht="27" hidden="1">
      <c r="A178" s="95" t="str">
        <f t="shared" si="69"/>
        <v>602-4</v>
      </c>
      <c r="B178" s="160">
        <v>602</v>
      </c>
      <c r="C178" s="93" t="s">
        <v>176</v>
      </c>
      <c r="D178" s="95">
        <v>4</v>
      </c>
      <c r="E178" s="93" t="s">
        <v>83</v>
      </c>
      <c r="F178" s="95" t="s">
        <v>83</v>
      </c>
      <c r="G178" s="161" t="s">
        <v>83</v>
      </c>
      <c r="H178" s="99" t="s">
        <v>83</v>
      </c>
      <c r="I178" s="94" t="s">
        <v>83</v>
      </c>
      <c r="J178" s="93" t="s">
        <v>83</v>
      </c>
      <c r="K178" s="93" t="s">
        <v>83</v>
      </c>
      <c r="L178" s="93" t="s">
        <v>83</v>
      </c>
      <c r="M178" s="92" t="s">
        <v>83</v>
      </c>
      <c r="N178" s="161"/>
      <c r="O178" s="153"/>
      <c r="P178" s="153"/>
      <c r="Q178" s="153"/>
      <c r="R178" s="162"/>
      <c r="S178" s="450"/>
      <c r="T178" s="163" t="s">
        <v>83</v>
      </c>
      <c r="U178" s="162" t="s">
        <v>83</v>
      </c>
      <c r="V178" s="93" t="s">
        <v>83</v>
      </c>
      <c r="W178" s="161"/>
      <c r="X178" s="153" t="s">
        <v>83</v>
      </c>
      <c r="Y178" s="153" t="s">
        <v>83</v>
      </c>
      <c r="Z178" s="153" t="s">
        <v>83</v>
      </c>
      <c r="AA178" s="162" t="s">
        <v>83</v>
      </c>
      <c r="AB178" s="450"/>
      <c r="AC178" s="155" t="str">
        <f t="shared" si="74"/>
        <v>-</v>
      </c>
      <c r="AD178" s="156" t="str">
        <f t="shared" si="70"/>
        <v>-</v>
      </c>
      <c r="AE178" s="156" t="str">
        <f t="shared" si="71"/>
        <v>-</v>
      </c>
      <c r="AF178" s="156" t="str">
        <f t="shared" si="72"/>
        <v>-</v>
      </c>
      <c r="AG178" s="157" t="str">
        <f t="shared" si="73"/>
        <v>-</v>
      </c>
      <c r="AH178" s="454"/>
      <c r="AI178" s="155" t="str">
        <f t="shared" si="80"/>
        <v>-</v>
      </c>
      <c r="AJ178" s="156" t="str">
        <f t="shared" si="75"/>
        <v>-</v>
      </c>
      <c r="AK178" s="156" t="str">
        <f t="shared" si="76"/>
        <v>-</v>
      </c>
      <c r="AL178" s="156" t="str">
        <f t="shared" si="77"/>
        <v>-</v>
      </c>
      <c r="AM178" s="157" t="str">
        <f t="shared" si="78"/>
        <v>-</v>
      </c>
      <c r="AN178" s="457"/>
      <c r="AO178" s="95" t="s">
        <v>83</v>
      </c>
      <c r="AP178" s="93" t="s">
        <v>83</v>
      </c>
      <c r="AQ178" s="93" t="s">
        <v>83</v>
      </c>
      <c r="AR178" s="93" t="s">
        <v>83</v>
      </c>
      <c r="AS178" s="163" t="s">
        <v>83</v>
      </c>
      <c r="AT178" s="164" t="s">
        <v>83</v>
      </c>
      <c r="AU178" s="164" t="s">
        <v>83</v>
      </c>
      <c r="AV178" s="164" t="s">
        <v>83</v>
      </c>
      <c r="AW178" s="94" t="s">
        <v>83</v>
      </c>
      <c r="AX178" s="94" t="s">
        <v>3366</v>
      </c>
      <c r="AY178" s="165" t="s">
        <v>83</v>
      </c>
    </row>
    <row r="179" spans="1:51" customFormat="1" ht="27" hidden="1">
      <c r="A179" s="95" t="str">
        <f t="shared" si="69"/>
        <v>602-5</v>
      </c>
      <c r="B179" s="160">
        <v>602</v>
      </c>
      <c r="C179" s="93" t="s">
        <v>176</v>
      </c>
      <c r="D179" s="95">
        <v>5</v>
      </c>
      <c r="E179" s="93" t="s">
        <v>83</v>
      </c>
      <c r="F179" s="95" t="s">
        <v>83</v>
      </c>
      <c r="G179" s="161" t="s">
        <v>83</v>
      </c>
      <c r="H179" s="99" t="s">
        <v>83</v>
      </c>
      <c r="I179" s="94" t="s">
        <v>83</v>
      </c>
      <c r="J179" s="93" t="s">
        <v>83</v>
      </c>
      <c r="K179" s="93" t="s">
        <v>83</v>
      </c>
      <c r="L179" s="93" t="s">
        <v>83</v>
      </c>
      <c r="M179" s="92" t="s">
        <v>83</v>
      </c>
      <c r="N179" s="161"/>
      <c r="O179" s="153"/>
      <c r="P179" s="153"/>
      <c r="Q179" s="153"/>
      <c r="R179" s="162"/>
      <c r="S179" s="450"/>
      <c r="T179" s="163" t="s">
        <v>83</v>
      </c>
      <c r="U179" s="162" t="s">
        <v>83</v>
      </c>
      <c r="V179" s="93" t="s">
        <v>83</v>
      </c>
      <c r="W179" s="161"/>
      <c r="X179" s="153" t="s">
        <v>83</v>
      </c>
      <c r="Y179" s="153" t="s">
        <v>83</v>
      </c>
      <c r="Z179" s="153" t="s">
        <v>83</v>
      </c>
      <c r="AA179" s="162" t="s">
        <v>83</v>
      </c>
      <c r="AB179" s="450"/>
      <c r="AC179" s="155" t="str">
        <f t="shared" si="74"/>
        <v>-</v>
      </c>
      <c r="AD179" s="156" t="str">
        <f t="shared" si="70"/>
        <v>-</v>
      </c>
      <c r="AE179" s="156" t="str">
        <f t="shared" si="71"/>
        <v>-</v>
      </c>
      <c r="AF179" s="156" t="str">
        <f t="shared" si="72"/>
        <v>-</v>
      </c>
      <c r="AG179" s="157" t="str">
        <f t="shared" si="73"/>
        <v>-</v>
      </c>
      <c r="AH179" s="454"/>
      <c r="AI179" s="155" t="str">
        <f t="shared" si="80"/>
        <v>-</v>
      </c>
      <c r="AJ179" s="156" t="str">
        <f t="shared" si="75"/>
        <v>-</v>
      </c>
      <c r="AK179" s="156" t="str">
        <f t="shared" si="76"/>
        <v>-</v>
      </c>
      <c r="AL179" s="156" t="str">
        <f t="shared" si="77"/>
        <v>-</v>
      </c>
      <c r="AM179" s="157" t="str">
        <f t="shared" si="78"/>
        <v>-</v>
      </c>
      <c r="AN179" s="457"/>
      <c r="AO179" s="95" t="s">
        <v>83</v>
      </c>
      <c r="AP179" s="93" t="s">
        <v>83</v>
      </c>
      <c r="AQ179" s="93" t="s">
        <v>83</v>
      </c>
      <c r="AR179" s="93" t="s">
        <v>83</v>
      </c>
      <c r="AS179" s="163" t="s">
        <v>83</v>
      </c>
      <c r="AT179" s="164" t="s">
        <v>83</v>
      </c>
      <c r="AU179" s="164" t="s">
        <v>83</v>
      </c>
      <c r="AV179" s="164" t="s">
        <v>83</v>
      </c>
      <c r="AW179" s="94" t="s">
        <v>83</v>
      </c>
      <c r="AX179" s="94" t="s">
        <v>3366</v>
      </c>
      <c r="AY179" s="165" t="s">
        <v>83</v>
      </c>
    </row>
    <row r="180" spans="1:51" customFormat="1" ht="27" hidden="1">
      <c r="A180" s="95" t="str">
        <f t="shared" si="69"/>
        <v>602-6</v>
      </c>
      <c r="B180" s="160">
        <v>602</v>
      </c>
      <c r="C180" s="93" t="s">
        <v>176</v>
      </c>
      <c r="D180" s="95">
        <v>6</v>
      </c>
      <c r="E180" s="93" t="s">
        <v>83</v>
      </c>
      <c r="F180" s="95" t="s">
        <v>83</v>
      </c>
      <c r="G180" s="161" t="s">
        <v>83</v>
      </c>
      <c r="H180" s="99" t="s">
        <v>83</v>
      </c>
      <c r="I180" s="94" t="s">
        <v>83</v>
      </c>
      <c r="J180" s="93" t="s">
        <v>83</v>
      </c>
      <c r="K180" s="93" t="s">
        <v>83</v>
      </c>
      <c r="L180" s="93" t="s">
        <v>83</v>
      </c>
      <c r="M180" s="92" t="s">
        <v>83</v>
      </c>
      <c r="N180" s="161"/>
      <c r="O180" s="153"/>
      <c r="P180" s="153"/>
      <c r="Q180" s="153"/>
      <c r="R180" s="162"/>
      <c r="S180" s="450"/>
      <c r="T180" s="163" t="s">
        <v>83</v>
      </c>
      <c r="U180" s="162" t="s">
        <v>83</v>
      </c>
      <c r="V180" s="93" t="s">
        <v>83</v>
      </c>
      <c r="W180" s="161"/>
      <c r="X180" s="153" t="s">
        <v>83</v>
      </c>
      <c r="Y180" s="153" t="s">
        <v>83</v>
      </c>
      <c r="Z180" s="153" t="s">
        <v>83</v>
      </c>
      <c r="AA180" s="162" t="s">
        <v>83</v>
      </c>
      <c r="AB180" s="450"/>
      <c r="AC180" s="155" t="str">
        <f t="shared" si="74"/>
        <v>-</v>
      </c>
      <c r="AD180" s="156" t="str">
        <f t="shared" si="70"/>
        <v>-</v>
      </c>
      <c r="AE180" s="156" t="str">
        <f t="shared" si="71"/>
        <v>-</v>
      </c>
      <c r="AF180" s="156" t="str">
        <f t="shared" si="72"/>
        <v>-</v>
      </c>
      <c r="AG180" s="157" t="str">
        <f t="shared" si="73"/>
        <v>-</v>
      </c>
      <c r="AH180" s="454"/>
      <c r="AI180" s="155" t="str">
        <f t="shared" si="80"/>
        <v>-</v>
      </c>
      <c r="AJ180" s="156" t="str">
        <f t="shared" si="75"/>
        <v>-</v>
      </c>
      <c r="AK180" s="156" t="str">
        <f t="shared" si="76"/>
        <v>-</v>
      </c>
      <c r="AL180" s="156" t="str">
        <f t="shared" si="77"/>
        <v>-</v>
      </c>
      <c r="AM180" s="157" t="str">
        <f t="shared" si="78"/>
        <v>-</v>
      </c>
      <c r="AN180" s="457"/>
      <c r="AO180" s="95" t="s">
        <v>83</v>
      </c>
      <c r="AP180" s="93" t="s">
        <v>83</v>
      </c>
      <c r="AQ180" s="93" t="s">
        <v>83</v>
      </c>
      <c r="AR180" s="93" t="s">
        <v>83</v>
      </c>
      <c r="AS180" s="163" t="s">
        <v>83</v>
      </c>
      <c r="AT180" s="164" t="s">
        <v>83</v>
      </c>
      <c r="AU180" s="164" t="s">
        <v>83</v>
      </c>
      <c r="AV180" s="164" t="s">
        <v>83</v>
      </c>
      <c r="AW180" s="94" t="s">
        <v>83</v>
      </c>
      <c r="AX180" s="94" t="s">
        <v>3366</v>
      </c>
      <c r="AY180" s="165" t="s">
        <v>83</v>
      </c>
    </row>
    <row r="181" spans="1:51" customFormat="1" ht="27" hidden="1">
      <c r="A181" s="95" t="str">
        <f t="shared" si="69"/>
        <v>602-7</v>
      </c>
      <c r="B181" s="160">
        <v>602</v>
      </c>
      <c r="C181" s="93" t="s">
        <v>176</v>
      </c>
      <c r="D181" s="95">
        <v>7</v>
      </c>
      <c r="E181" s="93" t="s">
        <v>83</v>
      </c>
      <c r="F181" s="95" t="s">
        <v>83</v>
      </c>
      <c r="G181" s="161" t="s">
        <v>83</v>
      </c>
      <c r="H181" s="99" t="s">
        <v>83</v>
      </c>
      <c r="I181" s="94" t="s">
        <v>83</v>
      </c>
      <c r="J181" s="93" t="s">
        <v>83</v>
      </c>
      <c r="K181" s="93" t="s">
        <v>83</v>
      </c>
      <c r="L181" s="93" t="s">
        <v>83</v>
      </c>
      <c r="M181" s="92" t="s">
        <v>83</v>
      </c>
      <c r="N181" s="161"/>
      <c r="O181" s="153"/>
      <c r="P181" s="153"/>
      <c r="Q181" s="153"/>
      <c r="R181" s="162"/>
      <c r="S181" s="450"/>
      <c r="T181" s="163" t="s">
        <v>83</v>
      </c>
      <c r="U181" s="162" t="s">
        <v>83</v>
      </c>
      <c r="V181" s="93" t="s">
        <v>83</v>
      </c>
      <c r="W181" s="161"/>
      <c r="X181" s="153" t="s">
        <v>83</v>
      </c>
      <c r="Y181" s="153" t="s">
        <v>83</v>
      </c>
      <c r="Z181" s="153" t="s">
        <v>83</v>
      </c>
      <c r="AA181" s="162" t="s">
        <v>83</v>
      </c>
      <c r="AB181" s="450"/>
      <c r="AC181" s="155" t="str">
        <f t="shared" si="74"/>
        <v>-</v>
      </c>
      <c r="AD181" s="156" t="str">
        <f t="shared" si="70"/>
        <v>-</v>
      </c>
      <c r="AE181" s="156" t="str">
        <f t="shared" si="71"/>
        <v>-</v>
      </c>
      <c r="AF181" s="156" t="str">
        <f t="shared" si="72"/>
        <v>-</v>
      </c>
      <c r="AG181" s="157" t="str">
        <f t="shared" si="73"/>
        <v>-</v>
      </c>
      <c r="AH181" s="454"/>
      <c r="AI181" s="155" t="str">
        <f t="shared" si="80"/>
        <v>-</v>
      </c>
      <c r="AJ181" s="156" t="str">
        <f t="shared" si="75"/>
        <v>-</v>
      </c>
      <c r="AK181" s="156" t="str">
        <f t="shared" si="76"/>
        <v>-</v>
      </c>
      <c r="AL181" s="156" t="str">
        <f t="shared" si="77"/>
        <v>-</v>
      </c>
      <c r="AM181" s="157" t="str">
        <f t="shared" si="78"/>
        <v>-</v>
      </c>
      <c r="AN181" s="457"/>
      <c r="AO181" s="95" t="s">
        <v>83</v>
      </c>
      <c r="AP181" s="93" t="s">
        <v>83</v>
      </c>
      <c r="AQ181" s="93" t="s">
        <v>83</v>
      </c>
      <c r="AR181" s="93" t="s">
        <v>83</v>
      </c>
      <c r="AS181" s="163" t="s">
        <v>83</v>
      </c>
      <c r="AT181" s="164" t="s">
        <v>83</v>
      </c>
      <c r="AU181" s="164" t="s">
        <v>83</v>
      </c>
      <c r="AV181" s="164" t="s">
        <v>83</v>
      </c>
      <c r="AW181" s="94" t="s">
        <v>83</v>
      </c>
      <c r="AX181" s="94" t="s">
        <v>3366</v>
      </c>
      <c r="AY181" s="165" t="s">
        <v>83</v>
      </c>
    </row>
    <row r="182" spans="1:51" customFormat="1" ht="27" hidden="1">
      <c r="A182" s="95" t="str">
        <f t="shared" si="69"/>
        <v>602-8</v>
      </c>
      <c r="B182" s="160">
        <v>602</v>
      </c>
      <c r="C182" s="93" t="s">
        <v>176</v>
      </c>
      <c r="D182" s="95">
        <v>8</v>
      </c>
      <c r="E182" s="93" t="s">
        <v>83</v>
      </c>
      <c r="F182" s="95" t="s">
        <v>83</v>
      </c>
      <c r="G182" s="161" t="s">
        <v>83</v>
      </c>
      <c r="H182" s="99" t="s">
        <v>83</v>
      </c>
      <c r="I182" s="94" t="s">
        <v>83</v>
      </c>
      <c r="J182" s="93" t="s">
        <v>83</v>
      </c>
      <c r="K182" s="93" t="s">
        <v>83</v>
      </c>
      <c r="L182" s="93" t="s">
        <v>83</v>
      </c>
      <c r="M182" s="92" t="s">
        <v>83</v>
      </c>
      <c r="N182" s="161"/>
      <c r="O182" s="153"/>
      <c r="P182" s="153"/>
      <c r="Q182" s="153"/>
      <c r="R182" s="162"/>
      <c r="S182" s="450"/>
      <c r="T182" s="163" t="s">
        <v>83</v>
      </c>
      <c r="U182" s="162" t="s">
        <v>83</v>
      </c>
      <c r="V182" s="93" t="s">
        <v>83</v>
      </c>
      <c r="W182" s="161"/>
      <c r="X182" s="153" t="s">
        <v>83</v>
      </c>
      <c r="Y182" s="153" t="s">
        <v>83</v>
      </c>
      <c r="Z182" s="153" t="s">
        <v>83</v>
      </c>
      <c r="AA182" s="162" t="s">
        <v>83</v>
      </c>
      <c r="AB182" s="450"/>
      <c r="AC182" s="155" t="str">
        <f t="shared" si="74"/>
        <v>-</v>
      </c>
      <c r="AD182" s="156" t="str">
        <f t="shared" si="70"/>
        <v>-</v>
      </c>
      <c r="AE182" s="156" t="str">
        <f t="shared" si="71"/>
        <v>-</v>
      </c>
      <c r="AF182" s="156" t="str">
        <f t="shared" si="72"/>
        <v>-</v>
      </c>
      <c r="AG182" s="157" t="str">
        <f t="shared" si="73"/>
        <v>-</v>
      </c>
      <c r="AH182" s="454"/>
      <c r="AI182" s="155" t="str">
        <f t="shared" si="80"/>
        <v>-</v>
      </c>
      <c r="AJ182" s="156" t="str">
        <f t="shared" si="75"/>
        <v>-</v>
      </c>
      <c r="AK182" s="156" t="str">
        <f t="shared" si="76"/>
        <v>-</v>
      </c>
      <c r="AL182" s="156" t="str">
        <f t="shared" si="77"/>
        <v>-</v>
      </c>
      <c r="AM182" s="157" t="str">
        <f t="shared" si="78"/>
        <v>-</v>
      </c>
      <c r="AN182" s="457"/>
      <c r="AO182" s="95" t="s">
        <v>83</v>
      </c>
      <c r="AP182" s="93" t="s">
        <v>83</v>
      </c>
      <c r="AQ182" s="93" t="s">
        <v>83</v>
      </c>
      <c r="AR182" s="93" t="s">
        <v>83</v>
      </c>
      <c r="AS182" s="163" t="s">
        <v>83</v>
      </c>
      <c r="AT182" s="164" t="s">
        <v>83</v>
      </c>
      <c r="AU182" s="164" t="s">
        <v>83</v>
      </c>
      <c r="AV182" s="164" t="s">
        <v>83</v>
      </c>
      <c r="AW182" s="94" t="s">
        <v>83</v>
      </c>
      <c r="AX182" s="94" t="s">
        <v>3366</v>
      </c>
      <c r="AY182" s="165" t="s">
        <v>83</v>
      </c>
    </row>
    <row r="183" spans="1:51" customFormat="1" ht="27" hidden="1">
      <c r="A183" s="95" t="str">
        <f t="shared" si="69"/>
        <v>602-9</v>
      </c>
      <c r="B183" s="160">
        <v>602</v>
      </c>
      <c r="C183" s="93" t="s">
        <v>176</v>
      </c>
      <c r="D183" s="95">
        <v>9</v>
      </c>
      <c r="E183" s="93" t="s">
        <v>83</v>
      </c>
      <c r="F183" s="95" t="s">
        <v>83</v>
      </c>
      <c r="G183" s="161" t="s">
        <v>83</v>
      </c>
      <c r="H183" s="99" t="s">
        <v>83</v>
      </c>
      <c r="I183" s="94" t="s">
        <v>83</v>
      </c>
      <c r="J183" s="93" t="s">
        <v>83</v>
      </c>
      <c r="K183" s="93" t="s">
        <v>83</v>
      </c>
      <c r="L183" s="93" t="s">
        <v>83</v>
      </c>
      <c r="M183" s="92" t="s">
        <v>83</v>
      </c>
      <c r="N183" s="161"/>
      <c r="O183" s="153"/>
      <c r="P183" s="153"/>
      <c r="Q183" s="153"/>
      <c r="R183" s="162"/>
      <c r="S183" s="450"/>
      <c r="T183" s="163" t="s">
        <v>83</v>
      </c>
      <c r="U183" s="162" t="s">
        <v>83</v>
      </c>
      <c r="V183" s="93" t="s">
        <v>83</v>
      </c>
      <c r="W183" s="161"/>
      <c r="X183" s="153" t="s">
        <v>83</v>
      </c>
      <c r="Y183" s="153" t="s">
        <v>83</v>
      </c>
      <c r="Z183" s="153" t="s">
        <v>83</v>
      </c>
      <c r="AA183" s="162" t="s">
        <v>83</v>
      </c>
      <c r="AB183" s="450"/>
      <c r="AC183" s="155" t="str">
        <f t="shared" si="74"/>
        <v>-</v>
      </c>
      <c r="AD183" s="156" t="str">
        <f t="shared" si="70"/>
        <v>-</v>
      </c>
      <c r="AE183" s="156" t="str">
        <f t="shared" si="71"/>
        <v>-</v>
      </c>
      <c r="AF183" s="156" t="str">
        <f t="shared" si="72"/>
        <v>-</v>
      </c>
      <c r="AG183" s="157" t="str">
        <f t="shared" si="73"/>
        <v>-</v>
      </c>
      <c r="AH183" s="454"/>
      <c r="AI183" s="155" t="str">
        <f t="shared" si="80"/>
        <v>-</v>
      </c>
      <c r="AJ183" s="156" t="str">
        <f t="shared" si="75"/>
        <v>-</v>
      </c>
      <c r="AK183" s="156" t="str">
        <f t="shared" si="76"/>
        <v>-</v>
      </c>
      <c r="AL183" s="156" t="str">
        <f t="shared" si="77"/>
        <v>-</v>
      </c>
      <c r="AM183" s="157" t="str">
        <f t="shared" si="78"/>
        <v>-</v>
      </c>
      <c r="AN183" s="457"/>
      <c r="AO183" s="95" t="s">
        <v>83</v>
      </c>
      <c r="AP183" s="93" t="s">
        <v>83</v>
      </c>
      <c r="AQ183" s="93" t="s">
        <v>83</v>
      </c>
      <c r="AR183" s="93" t="s">
        <v>83</v>
      </c>
      <c r="AS183" s="163" t="s">
        <v>83</v>
      </c>
      <c r="AT183" s="164" t="s">
        <v>83</v>
      </c>
      <c r="AU183" s="164" t="s">
        <v>83</v>
      </c>
      <c r="AV183" s="164" t="s">
        <v>83</v>
      </c>
      <c r="AW183" s="94" t="s">
        <v>83</v>
      </c>
      <c r="AX183" s="94" t="s">
        <v>3366</v>
      </c>
      <c r="AY183" s="165" t="s">
        <v>83</v>
      </c>
    </row>
    <row r="184" spans="1:51" s="401" customFormat="1" ht="186" customHeight="1">
      <c r="A184" s="204" t="s">
        <v>1214</v>
      </c>
      <c r="B184" s="205">
        <v>603</v>
      </c>
      <c r="C184" s="600" t="s">
        <v>177</v>
      </c>
      <c r="D184" s="204">
        <v>1</v>
      </c>
      <c r="E184" s="600" t="s">
        <v>1215</v>
      </c>
      <c r="F184" s="204" t="s">
        <v>787</v>
      </c>
      <c r="G184" s="603" t="s">
        <v>400</v>
      </c>
      <c r="H184" s="206" t="s">
        <v>431</v>
      </c>
      <c r="I184" s="195" t="s">
        <v>1809</v>
      </c>
      <c r="J184" s="600" t="s">
        <v>786</v>
      </c>
      <c r="K184" s="600" t="s">
        <v>2574</v>
      </c>
      <c r="L184" s="600" t="s">
        <v>388</v>
      </c>
      <c r="M184" s="207" t="s">
        <v>392</v>
      </c>
      <c r="N184" s="181" t="s">
        <v>12</v>
      </c>
      <c r="O184" s="261">
        <v>65</v>
      </c>
      <c r="P184" s="261">
        <v>71</v>
      </c>
      <c r="Q184" s="261">
        <v>78</v>
      </c>
      <c r="R184" s="262">
        <v>85</v>
      </c>
      <c r="S184" s="263">
        <v>92</v>
      </c>
      <c r="T184" s="194" t="s">
        <v>40</v>
      </c>
      <c r="U184" s="209">
        <v>92</v>
      </c>
      <c r="V184" s="600" t="s">
        <v>1839</v>
      </c>
      <c r="W184" s="603">
        <v>59</v>
      </c>
      <c r="X184" s="181">
        <v>63</v>
      </c>
      <c r="Y184" s="181">
        <v>62</v>
      </c>
      <c r="Z184" s="180">
        <v>64</v>
      </c>
      <c r="AA184" s="264">
        <v>92</v>
      </c>
      <c r="AB184" s="264">
        <v>86</v>
      </c>
      <c r="AC184" s="226" t="str">
        <f t="shared" si="74"/>
        <v>-</v>
      </c>
      <c r="AD184" s="196">
        <f t="shared" si="70"/>
        <v>0.96923076923076923</v>
      </c>
      <c r="AE184" s="196">
        <f t="shared" si="71"/>
        <v>0.87323943661971826</v>
      </c>
      <c r="AF184" s="196">
        <f t="shared" si="72"/>
        <v>0.82051282051282048</v>
      </c>
      <c r="AG184" s="604">
        <f t="shared" si="73"/>
        <v>1.0823529411764705</v>
      </c>
      <c r="AH184" s="212">
        <f t="shared" si="73"/>
        <v>0.93478260869565222</v>
      </c>
      <c r="AI184" s="226" t="s">
        <v>12</v>
      </c>
      <c r="AJ184" s="196">
        <f t="shared" si="75"/>
        <v>0.68478260869565222</v>
      </c>
      <c r="AK184" s="196">
        <f t="shared" si="76"/>
        <v>0.67391304347826086</v>
      </c>
      <c r="AL184" s="196">
        <f t="shared" si="77"/>
        <v>0.69565217391304346</v>
      </c>
      <c r="AM184" s="604">
        <f t="shared" si="78"/>
        <v>1</v>
      </c>
      <c r="AN184" s="212">
        <f t="shared" si="78"/>
        <v>0.93478260869565222</v>
      </c>
      <c r="AO184" s="204" t="s">
        <v>83</v>
      </c>
      <c r="AP184" s="600" t="s">
        <v>2569</v>
      </c>
      <c r="AQ184" s="600" t="s">
        <v>1184</v>
      </c>
      <c r="AR184" s="600" t="s">
        <v>2570</v>
      </c>
      <c r="AS184" s="194" t="s">
        <v>12</v>
      </c>
      <c r="AT184" s="179" t="s">
        <v>11</v>
      </c>
      <c r="AU184" s="179" t="s">
        <v>11</v>
      </c>
      <c r="AV184" s="179" t="s">
        <v>11</v>
      </c>
      <c r="AW184" s="179" t="s">
        <v>15</v>
      </c>
      <c r="AX184" s="611" t="s">
        <v>3480</v>
      </c>
      <c r="AY184" s="214">
        <v>1</v>
      </c>
    </row>
    <row r="185" spans="1:51" customFormat="1" ht="27" hidden="1">
      <c r="A185" s="95" t="str">
        <f t="shared" si="69"/>
        <v>603-2</v>
      </c>
      <c r="B185" s="160">
        <v>603</v>
      </c>
      <c r="C185" s="93" t="s">
        <v>177</v>
      </c>
      <c r="D185" s="95">
        <v>2</v>
      </c>
      <c r="E185" s="93" t="s">
        <v>83</v>
      </c>
      <c r="F185" s="95" t="s">
        <v>83</v>
      </c>
      <c r="G185" s="161" t="s">
        <v>83</v>
      </c>
      <c r="H185" s="99" t="s">
        <v>83</v>
      </c>
      <c r="I185" s="94" t="s">
        <v>83</v>
      </c>
      <c r="J185" s="93" t="s">
        <v>83</v>
      </c>
      <c r="K185" s="93" t="s">
        <v>83</v>
      </c>
      <c r="L185" s="93" t="s">
        <v>83</v>
      </c>
      <c r="M185" s="92" t="s">
        <v>83</v>
      </c>
      <c r="N185" s="171"/>
      <c r="O185" s="172"/>
      <c r="P185" s="172"/>
      <c r="Q185" s="172"/>
      <c r="R185" s="170"/>
      <c r="S185" s="451"/>
      <c r="T185" s="163" t="s">
        <v>83</v>
      </c>
      <c r="U185" s="162" t="s">
        <v>83</v>
      </c>
      <c r="V185" s="93"/>
      <c r="W185" s="161"/>
      <c r="X185" s="153" t="s">
        <v>83</v>
      </c>
      <c r="Y185" s="153" t="s">
        <v>83</v>
      </c>
      <c r="Z185" s="153" t="s">
        <v>83</v>
      </c>
      <c r="AA185" s="162" t="s">
        <v>83</v>
      </c>
      <c r="AB185" s="450"/>
      <c r="AC185" s="155" t="str">
        <f t="shared" si="74"/>
        <v>-</v>
      </c>
      <c r="AD185" s="156" t="str">
        <f t="shared" si="70"/>
        <v>-</v>
      </c>
      <c r="AE185" s="156" t="str">
        <f t="shared" si="71"/>
        <v>-</v>
      </c>
      <c r="AF185" s="156" t="str">
        <f t="shared" si="72"/>
        <v>-</v>
      </c>
      <c r="AG185" s="157" t="str">
        <f t="shared" si="73"/>
        <v>-</v>
      </c>
      <c r="AH185" s="454"/>
      <c r="AI185" s="155" t="str">
        <f t="shared" ref="AI185:AI229" si="81">IFERROR(IF($E185="-","-",IF($U185="-","-",W185/$U185)),"-")</f>
        <v>-</v>
      </c>
      <c r="AJ185" s="156" t="str">
        <f t="shared" si="75"/>
        <v>-</v>
      </c>
      <c r="AK185" s="156" t="str">
        <f t="shared" si="76"/>
        <v>-</v>
      </c>
      <c r="AL185" s="156" t="str">
        <f t="shared" si="77"/>
        <v>-</v>
      </c>
      <c r="AM185" s="157" t="str">
        <f t="shared" si="78"/>
        <v>-</v>
      </c>
      <c r="AN185" s="457"/>
      <c r="AO185" s="95" t="s">
        <v>83</v>
      </c>
      <c r="AP185" s="93" t="s">
        <v>83</v>
      </c>
      <c r="AQ185" s="93" t="s">
        <v>83</v>
      </c>
      <c r="AR185" s="93" t="s">
        <v>83</v>
      </c>
      <c r="AS185" s="163" t="s">
        <v>83</v>
      </c>
      <c r="AT185" s="164" t="s">
        <v>83</v>
      </c>
      <c r="AU185" s="164" t="s">
        <v>83</v>
      </c>
      <c r="AV185" s="164" t="s">
        <v>83</v>
      </c>
      <c r="AW185" s="94" t="s">
        <v>83</v>
      </c>
      <c r="AX185" s="94" t="s">
        <v>3366</v>
      </c>
      <c r="AY185" s="165" t="s">
        <v>83</v>
      </c>
    </row>
    <row r="186" spans="1:51" customFormat="1" ht="27" hidden="1">
      <c r="A186" s="95" t="str">
        <f t="shared" si="69"/>
        <v>603-3</v>
      </c>
      <c r="B186" s="160">
        <v>603</v>
      </c>
      <c r="C186" s="93" t="s">
        <v>177</v>
      </c>
      <c r="D186" s="95">
        <v>3</v>
      </c>
      <c r="E186" s="93" t="s">
        <v>83</v>
      </c>
      <c r="F186" s="95" t="s">
        <v>83</v>
      </c>
      <c r="G186" s="161" t="s">
        <v>83</v>
      </c>
      <c r="H186" s="99" t="s">
        <v>83</v>
      </c>
      <c r="I186" s="94" t="s">
        <v>83</v>
      </c>
      <c r="J186" s="93" t="s">
        <v>83</v>
      </c>
      <c r="K186" s="93" t="s">
        <v>83</v>
      </c>
      <c r="L186" s="93" t="s">
        <v>83</v>
      </c>
      <c r="M186" s="92" t="s">
        <v>83</v>
      </c>
      <c r="N186" s="161"/>
      <c r="O186" s="153"/>
      <c r="P186" s="153"/>
      <c r="Q186" s="153"/>
      <c r="R186" s="162"/>
      <c r="S186" s="450"/>
      <c r="T186" s="163" t="s">
        <v>83</v>
      </c>
      <c r="U186" s="162" t="s">
        <v>83</v>
      </c>
      <c r="V186" s="93" t="s">
        <v>83</v>
      </c>
      <c r="W186" s="161"/>
      <c r="X186" s="153" t="s">
        <v>83</v>
      </c>
      <c r="Y186" s="153" t="s">
        <v>83</v>
      </c>
      <c r="Z186" s="153" t="s">
        <v>83</v>
      </c>
      <c r="AA186" s="162" t="s">
        <v>83</v>
      </c>
      <c r="AB186" s="450"/>
      <c r="AC186" s="155" t="str">
        <f t="shared" si="74"/>
        <v>-</v>
      </c>
      <c r="AD186" s="156" t="str">
        <f t="shared" si="70"/>
        <v>-</v>
      </c>
      <c r="AE186" s="156" t="str">
        <f t="shared" si="71"/>
        <v>-</v>
      </c>
      <c r="AF186" s="156" t="str">
        <f t="shared" si="72"/>
        <v>-</v>
      </c>
      <c r="AG186" s="157" t="str">
        <f t="shared" si="73"/>
        <v>-</v>
      </c>
      <c r="AH186" s="454"/>
      <c r="AI186" s="155" t="str">
        <f t="shared" si="81"/>
        <v>-</v>
      </c>
      <c r="AJ186" s="156" t="str">
        <f t="shared" si="75"/>
        <v>-</v>
      </c>
      <c r="AK186" s="156" t="str">
        <f t="shared" si="76"/>
        <v>-</v>
      </c>
      <c r="AL186" s="156" t="str">
        <f t="shared" si="77"/>
        <v>-</v>
      </c>
      <c r="AM186" s="157" t="str">
        <f t="shared" si="78"/>
        <v>-</v>
      </c>
      <c r="AN186" s="457"/>
      <c r="AO186" s="95" t="s">
        <v>83</v>
      </c>
      <c r="AP186" s="93" t="s">
        <v>83</v>
      </c>
      <c r="AQ186" s="93" t="s">
        <v>83</v>
      </c>
      <c r="AR186" s="93" t="s">
        <v>83</v>
      </c>
      <c r="AS186" s="163" t="s">
        <v>83</v>
      </c>
      <c r="AT186" s="164" t="s">
        <v>83</v>
      </c>
      <c r="AU186" s="164" t="s">
        <v>83</v>
      </c>
      <c r="AV186" s="164" t="s">
        <v>83</v>
      </c>
      <c r="AW186" s="94" t="s">
        <v>83</v>
      </c>
      <c r="AX186" s="94" t="s">
        <v>3366</v>
      </c>
      <c r="AY186" s="165" t="s">
        <v>83</v>
      </c>
    </row>
    <row r="187" spans="1:51" customFormat="1" ht="27" hidden="1">
      <c r="A187" s="95" t="str">
        <f t="shared" si="69"/>
        <v>603-4</v>
      </c>
      <c r="B187" s="160">
        <v>603</v>
      </c>
      <c r="C187" s="93" t="s">
        <v>177</v>
      </c>
      <c r="D187" s="95">
        <v>4</v>
      </c>
      <c r="E187" s="93" t="s">
        <v>83</v>
      </c>
      <c r="F187" s="95" t="s">
        <v>83</v>
      </c>
      <c r="G187" s="161" t="s">
        <v>83</v>
      </c>
      <c r="H187" s="99" t="s">
        <v>83</v>
      </c>
      <c r="I187" s="94" t="s">
        <v>83</v>
      </c>
      <c r="J187" s="93" t="s">
        <v>83</v>
      </c>
      <c r="K187" s="93" t="s">
        <v>83</v>
      </c>
      <c r="L187" s="93" t="s">
        <v>83</v>
      </c>
      <c r="M187" s="92" t="s">
        <v>83</v>
      </c>
      <c r="N187" s="161"/>
      <c r="O187" s="153"/>
      <c r="P187" s="153"/>
      <c r="Q187" s="153"/>
      <c r="R187" s="162"/>
      <c r="S187" s="450"/>
      <c r="T187" s="163" t="s">
        <v>83</v>
      </c>
      <c r="U187" s="162" t="s">
        <v>83</v>
      </c>
      <c r="V187" s="93" t="s">
        <v>83</v>
      </c>
      <c r="W187" s="161"/>
      <c r="X187" s="153" t="s">
        <v>83</v>
      </c>
      <c r="Y187" s="153" t="s">
        <v>83</v>
      </c>
      <c r="Z187" s="153" t="s">
        <v>83</v>
      </c>
      <c r="AA187" s="162" t="s">
        <v>83</v>
      </c>
      <c r="AB187" s="450"/>
      <c r="AC187" s="155" t="str">
        <f t="shared" si="74"/>
        <v>-</v>
      </c>
      <c r="AD187" s="156" t="str">
        <f t="shared" si="70"/>
        <v>-</v>
      </c>
      <c r="AE187" s="156" t="str">
        <f t="shared" si="71"/>
        <v>-</v>
      </c>
      <c r="AF187" s="156" t="str">
        <f t="shared" si="72"/>
        <v>-</v>
      </c>
      <c r="AG187" s="157" t="str">
        <f t="shared" si="73"/>
        <v>-</v>
      </c>
      <c r="AH187" s="454"/>
      <c r="AI187" s="155" t="str">
        <f t="shared" si="81"/>
        <v>-</v>
      </c>
      <c r="AJ187" s="156" t="str">
        <f t="shared" si="75"/>
        <v>-</v>
      </c>
      <c r="AK187" s="156" t="str">
        <f t="shared" si="76"/>
        <v>-</v>
      </c>
      <c r="AL187" s="156" t="str">
        <f t="shared" si="77"/>
        <v>-</v>
      </c>
      <c r="AM187" s="157" t="str">
        <f t="shared" si="78"/>
        <v>-</v>
      </c>
      <c r="AN187" s="457"/>
      <c r="AO187" s="95" t="s">
        <v>83</v>
      </c>
      <c r="AP187" s="93" t="s">
        <v>83</v>
      </c>
      <c r="AQ187" s="93" t="s">
        <v>83</v>
      </c>
      <c r="AR187" s="93" t="s">
        <v>83</v>
      </c>
      <c r="AS187" s="163" t="s">
        <v>83</v>
      </c>
      <c r="AT187" s="164" t="s">
        <v>83</v>
      </c>
      <c r="AU187" s="164" t="s">
        <v>83</v>
      </c>
      <c r="AV187" s="164" t="s">
        <v>83</v>
      </c>
      <c r="AW187" s="94" t="s">
        <v>83</v>
      </c>
      <c r="AX187" s="94" t="s">
        <v>3366</v>
      </c>
      <c r="AY187" s="165" t="s">
        <v>83</v>
      </c>
    </row>
    <row r="188" spans="1:51" customFormat="1" ht="27" hidden="1">
      <c r="A188" s="95" t="str">
        <f t="shared" si="69"/>
        <v>603-5</v>
      </c>
      <c r="B188" s="160">
        <v>603</v>
      </c>
      <c r="C188" s="93" t="s">
        <v>177</v>
      </c>
      <c r="D188" s="95">
        <v>5</v>
      </c>
      <c r="E188" s="93" t="s">
        <v>83</v>
      </c>
      <c r="F188" s="95" t="s">
        <v>83</v>
      </c>
      <c r="G188" s="161" t="s">
        <v>83</v>
      </c>
      <c r="H188" s="99" t="s">
        <v>83</v>
      </c>
      <c r="I188" s="94" t="s">
        <v>83</v>
      </c>
      <c r="J188" s="93" t="s">
        <v>83</v>
      </c>
      <c r="K188" s="93" t="s">
        <v>83</v>
      </c>
      <c r="L188" s="93" t="s">
        <v>83</v>
      </c>
      <c r="M188" s="92" t="s">
        <v>83</v>
      </c>
      <c r="N188" s="161"/>
      <c r="O188" s="153"/>
      <c r="P188" s="153"/>
      <c r="Q188" s="153"/>
      <c r="R188" s="162"/>
      <c r="S188" s="450"/>
      <c r="T188" s="163" t="s">
        <v>83</v>
      </c>
      <c r="U188" s="162" t="s">
        <v>83</v>
      </c>
      <c r="V188" s="93" t="s">
        <v>83</v>
      </c>
      <c r="W188" s="161"/>
      <c r="X188" s="153" t="s">
        <v>83</v>
      </c>
      <c r="Y188" s="153" t="s">
        <v>83</v>
      </c>
      <c r="Z188" s="153" t="s">
        <v>83</v>
      </c>
      <c r="AA188" s="162" t="s">
        <v>83</v>
      </c>
      <c r="AB188" s="450"/>
      <c r="AC188" s="155" t="str">
        <f t="shared" si="74"/>
        <v>-</v>
      </c>
      <c r="AD188" s="156" t="str">
        <f t="shared" si="70"/>
        <v>-</v>
      </c>
      <c r="AE188" s="156" t="str">
        <f t="shared" si="71"/>
        <v>-</v>
      </c>
      <c r="AF188" s="156" t="str">
        <f t="shared" si="72"/>
        <v>-</v>
      </c>
      <c r="AG188" s="157" t="str">
        <f t="shared" si="73"/>
        <v>-</v>
      </c>
      <c r="AH188" s="454"/>
      <c r="AI188" s="155" t="str">
        <f t="shared" si="81"/>
        <v>-</v>
      </c>
      <c r="AJ188" s="156" t="str">
        <f t="shared" si="75"/>
        <v>-</v>
      </c>
      <c r="AK188" s="156" t="str">
        <f t="shared" si="76"/>
        <v>-</v>
      </c>
      <c r="AL188" s="156" t="str">
        <f t="shared" si="77"/>
        <v>-</v>
      </c>
      <c r="AM188" s="157" t="str">
        <f t="shared" si="78"/>
        <v>-</v>
      </c>
      <c r="AN188" s="457"/>
      <c r="AO188" s="95" t="s">
        <v>83</v>
      </c>
      <c r="AP188" s="93" t="s">
        <v>83</v>
      </c>
      <c r="AQ188" s="93" t="s">
        <v>83</v>
      </c>
      <c r="AR188" s="93" t="s">
        <v>83</v>
      </c>
      <c r="AS188" s="163" t="s">
        <v>83</v>
      </c>
      <c r="AT188" s="164" t="s">
        <v>83</v>
      </c>
      <c r="AU188" s="164" t="s">
        <v>83</v>
      </c>
      <c r="AV188" s="164" t="s">
        <v>83</v>
      </c>
      <c r="AW188" s="94" t="s">
        <v>83</v>
      </c>
      <c r="AX188" s="94" t="s">
        <v>3366</v>
      </c>
      <c r="AY188" s="165" t="s">
        <v>83</v>
      </c>
    </row>
    <row r="189" spans="1:51" customFormat="1" ht="27" hidden="1">
      <c r="A189" s="95" t="str">
        <f t="shared" si="69"/>
        <v>603-6</v>
      </c>
      <c r="B189" s="160">
        <v>603</v>
      </c>
      <c r="C189" s="93" t="s">
        <v>177</v>
      </c>
      <c r="D189" s="95">
        <v>6</v>
      </c>
      <c r="E189" s="93" t="s">
        <v>83</v>
      </c>
      <c r="F189" s="95" t="s">
        <v>83</v>
      </c>
      <c r="G189" s="161" t="s">
        <v>83</v>
      </c>
      <c r="H189" s="99" t="s">
        <v>83</v>
      </c>
      <c r="I189" s="94" t="s">
        <v>83</v>
      </c>
      <c r="J189" s="93" t="s">
        <v>83</v>
      </c>
      <c r="K189" s="93" t="s">
        <v>83</v>
      </c>
      <c r="L189" s="93" t="s">
        <v>83</v>
      </c>
      <c r="M189" s="92" t="s">
        <v>83</v>
      </c>
      <c r="N189" s="161"/>
      <c r="O189" s="153"/>
      <c r="P189" s="153"/>
      <c r="Q189" s="153"/>
      <c r="R189" s="162"/>
      <c r="S189" s="450"/>
      <c r="T189" s="163" t="s">
        <v>83</v>
      </c>
      <c r="U189" s="162" t="s">
        <v>83</v>
      </c>
      <c r="V189" s="93" t="s">
        <v>83</v>
      </c>
      <c r="W189" s="161"/>
      <c r="X189" s="153" t="s">
        <v>83</v>
      </c>
      <c r="Y189" s="153" t="s">
        <v>83</v>
      </c>
      <c r="Z189" s="153" t="s">
        <v>83</v>
      </c>
      <c r="AA189" s="162" t="s">
        <v>83</v>
      </c>
      <c r="AB189" s="450"/>
      <c r="AC189" s="155" t="str">
        <f t="shared" si="74"/>
        <v>-</v>
      </c>
      <c r="AD189" s="156" t="str">
        <f t="shared" si="70"/>
        <v>-</v>
      </c>
      <c r="AE189" s="156" t="str">
        <f t="shared" si="71"/>
        <v>-</v>
      </c>
      <c r="AF189" s="156" t="str">
        <f t="shared" si="72"/>
        <v>-</v>
      </c>
      <c r="AG189" s="157" t="str">
        <f t="shared" si="73"/>
        <v>-</v>
      </c>
      <c r="AH189" s="454"/>
      <c r="AI189" s="155" t="str">
        <f t="shared" si="81"/>
        <v>-</v>
      </c>
      <c r="AJ189" s="156" t="str">
        <f t="shared" si="75"/>
        <v>-</v>
      </c>
      <c r="AK189" s="156" t="str">
        <f t="shared" si="76"/>
        <v>-</v>
      </c>
      <c r="AL189" s="156" t="str">
        <f t="shared" si="77"/>
        <v>-</v>
      </c>
      <c r="AM189" s="157" t="str">
        <f t="shared" si="78"/>
        <v>-</v>
      </c>
      <c r="AN189" s="457"/>
      <c r="AO189" s="95" t="s">
        <v>83</v>
      </c>
      <c r="AP189" s="93" t="s">
        <v>83</v>
      </c>
      <c r="AQ189" s="93" t="s">
        <v>83</v>
      </c>
      <c r="AR189" s="93" t="s">
        <v>83</v>
      </c>
      <c r="AS189" s="163" t="s">
        <v>83</v>
      </c>
      <c r="AT189" s="164" t="s">
        <v>83</v>
      </c>
      <c r="AU189" s="164" t="s">
        <v>83</v>
      </c>
      <c r="AV189" s="164" t="s">
        <v>83</v>
      </c>
      <c r="AW189" s="94" t="s">
        <v>83</v>
      </c>
      <c r="AX189" s="94" t="s">
        <v>3366</v>
      </c>
      <c r="AY189" s="165" t="s">
        <v>83</v>
      </c>
    </row>
    <row r="190" spans="1:51" customFormat="1" ht="27" hidden="1">
      <c r="A190" s="95" t="str">
        <f t="shared" si="69"/>
        <v>603-7</v>
      </c>
      <c r="B190" s="160">
        <v>603</v>
      </c>
      <c r="C190" s="93" t="s">
        <v>177</v>
      </c>
      <c r="D190" s="95">
        <v>7</v>
      </c>
      <c r="E190" s="93" t="s">
        <v>83</v>
      </c>
      <c r="F190" s="95" t="s">
        <v>83</v>
      </c>
      <c r="G190" s="161" t="s">
        <v>83</v>
      </c>
      <c r="H190" s="99" t="s">
        <v>83</v>
      </c>
      <c r="I190" s="94" t="s">
        <v>83</v>
      </c>
      <c r="J190" s="93" t="s">
        <v>83</v>
      </c>
      <c r="K190" s="93" t="s">
        <v>83</v>
      </c>
      <c r="L190" s="93" t="s">
        <v>83</v>
      </c>
      <c r="M190" s="92" t="s">
        <v>83</v>
      </c>
      <c r="N190" s="161"/>
      <c r="O190" s="153"/>
      <c r="P190" s="153"/>
      <c r="Q190" s="153"/>
      <c r="R190" s="162"/>
      <c r="S190" s="450"/>
      <c r="T190" s="163" t="s">
        <v>83</v>
      </c>
      <c r="U190" s="162" t="s">
        <v>83</v>
      </c>
      <c r="V190" s="93" t="s">
        <v>83</v>
      </c>
      <c r="W190" s="161"/>
      <c r="X190" s="153" t="s">
        <v>83</v>
      </c>
      <c r="Y190" s="153" t="s">
        <v>83</v>
      </c>
      <c r="Z190" s="153" t="s">
        <v>83</v>
      </c>
      <c r="AA190" s="162" t="s">
        <v>83</v>
      </c>
      <c r="AB190" s="450"/>
      <c r="AC190" s="155" t="str">
        <f t="shared" si="74"/>
        <v>-</v>
      </c>
      <c r="AD190" s="156" t="str">
        <f t="shared" si="70"/>
        <v>-</v>
      </c>
      <c r="AE190" s="156" t="str">
        <f t="shared" si="71"/>
        <v>-</v>
      </c>
      <c r="AF190" s="156" t="str">
        <f t="shared" si="72"/>
        <v>-</v>
      </c>
      <c r="AG190" s="157" t="str">
        <f t="shared" si="73"/>
        <v>-</v>
      </c>
      <c r="AH190" s="454"/>
      <c r="AI190" s="155" t="str">
        <f t="shared" si="81"/>
        <v>-</v>
      </c>
      <c r="AJ190" s="156" t="str">
        <f t="shared" si="75"/>
        <v>-</v>
      </c>
      <c r="AK190" s="156" t="str">
        <f t="shared" si="76"/>
        <v>-</v>
      </c>
      <c r="AL190" s="156" t="str">
        <f t="shared" si="77"/>
        <v>-</v>
      </c>
      <c r="AM190" s="157" t="str">
        <f t="shared" si="78"/>
        <v>-</v>
      </c>
      <c r="AN190" s="457"/>
      <c r="AO190" s="95" t="s">
        <v>83</v>
      </c>
      <c r="AP190" s="93" t="s">
        <v>83</v>
      </c>
      <c r="AQ190" s="93" t="s">
        <v>83</v>
      </c>
      <c r="AR190" s="93" t="s">
        <v>83</v>
      </c>
      <c r="AS190" s="163" t="s">
        <v>83</v>
      </c>
      <c r="AT190" s="164" t="s">
        <v>83</v>
      </c>
      <c r="AU190" s="164" t="s">
        <v>83</v>
      </c>
      <c r="AV190" s="164" t="s">
        <v>83</v>
      </c>
      <c r="AW190" s="94" t="s">
        <v>83</v>
      </c>
      <c r="AX190" s="94" t="s">
        <v>3366</v>
      </c>
      <c r="AY190" s="165" t="s">
        <v>83</v>
      </c>
    </row>
    <row r="191" spans="1:51" customFormat="1" ht="27" hidden="1">
      <c r="A191" s="95" t="str">
        <f t="shared" si="69"/>
        <v>603-8</v>
      </c>
      <c r="B191" s="160">
        <v>603</v>
      </c>
      <c r="C191" s="93" t="s">
        <v>177</v>
      </c>
      <c r="D191" s="95">
        <v>8</v>
      </c>
      <c r="E191" s="93" t="s">
        <v>83</v>
      </c>
      <c r="F191" s="95" t="s">
        <v>83</v>
      </c>
      <c r="G191" s="161" t="s">
        <v>83</v>
      </c>
      <c r="H191" s="99" t="s">
        <v>83</v>
      </c>
      <c r="I191" s="94" t="s">
        <v>83</v>
      </c>
      <c r="J191" s="93" t="s">
        <v>83</v>
      </c>
      <c r="K191" s="93" t="s">
        <v>83</v>
      </c>
      <c r="L191" s="93" t="s">
        <v>83</v>
      </c>
      <c r="M191" s="92" t="s">
        <v>83</v>
      </c>
      <c r="N191" s="161"/>
      <c r="O191" s="153"/>
      <c r="P191" s="153"/>
      <c r="Q191" s="153"/>
      <c r="R191" s="162"/>
      <c r="S191" s="450"/>
      <c r="T191" s="163" t="s">
        <v>83</v>
      </c>
      <c r="U191" s="162" t="s">
        <v>83</v>
      </c>
      <c r="V191" s="93" t="s">
        <v>83</v>
      </c>
      <c r="W191" s="161"/>
      <c r="X191" s="153" t="s">
        <v>83</v>
      </c>
      <c r="Y191" s="153" t="s">
        <v>83</v>
      </c>
      <c r="Z191" s="153" t="s">
        <v>83</v>
      </c>
      <c r="AA191" s="162" t="s">
        <v>83</v>
      </c>
      <c r="AB191" s="450"/>
      <c r="AC191" s="155" t="str">
        <f t="shared" si="74"/>
        <v>-</v>
      </c>
      <c r="AD191" s="156" t="str">
        <f t="shared" si="70"/>
        <v>-</v>
      </c>
      <c r="AE191" s="156" t="str">
        <f t="shared" si="71"/>
        <v>-</v>
      </c>
      <c r="AF191" s="156" t="str">
        <f t="shared" si="72"/>
        <v>-</v>
      </c>
      <c r="AG191" s="157" t="str">
        <f t="shared" si="73"/>
        <v>-</v>
      </c>
      <c r="AH191" s="454"/>
      <c r="AI191" s="155" t="str">
        <f t="shared" si="81"/>
        <v>-</v>
      </c>
      <c r="AJ191" s="156" t="str">
        <f t="shared" si="75"/>
        <v>-</v>
      </c>
      <c r="AK191" s="156" t="str">
        <f t="shared" si="76"/>
        <v>-</v>
      </c>
      <c r="AL191" s="156" t="str">
        <f t="shared" si="77"/>
        <v>-</v>
      </c>
      <c r="AM191" s="157" t="str">
        <f t="shared" si="78"/>
        <v>-</v>
      </c>
      <c r="AN191" s="457"/>
      <c r="AO191" s="95" t="s">
        <v>83</v>
      </c>
      <c r="AP191" s="93" t="s">
        <v>83</v>
      </c>
      <c r="AQ191" s="93" t="s">
        <v>83</v>
      </c>
      <c r="AR191" s="93" t="s">
        <v>83</v>
      </c>
      <c r="AS191" s="163" t="s">
        <v>83</v>
      </c>
      <c r="AT191" s="164" t="s">
        <v>83</v>
      </c>
      <c r="AU191" s="164" t="s">
        <v>83</v>
      </c>
      <c r="AV191" s="164" t="s">
        <v>83</v>
      </c>
      <c r="AW191" s="94" t="s">
        <v>83</v>
      </c>
      <c r="AX191" s="94" t="s">
        <v>3366</v>
      </c>
      <c r="AY191" s="165" t="s">
        <v>83</v>
      </c>
    </row>
    <row r="192" spans="1:51" customFormat="1" ht="27" hidden="1">
      <c r="A192" s="95" t="str">
        <f t="shared" si="69"/>
        <v>603-9</v>
      </c>
      <c r="B192" s="160">
        <v>603</v>
      </c>
      <c r="C192" s="93" t="s">
        <v>177</v>
      </c>
      <c r="D192" s="95">
        <v>9</v>
      </c>
      <c r="E192" s="93" t="s">
        <v>83</v>
      </c>
      <c r="F192" s="95" t="s">
        <v>83</v>
      </c>
      <c r="G192" s="161" t="s">
        <v>83</v>
      </c>
      <c r="H192" s="99" t="s">
        <v>83</v>
      </c>
      <c r="I192" s="94" t="s">
        <v>83</v>
      </c>
      <c r="J192" s="93" t="s">
        <v>83</v>
      </c>
      <c r="K192" s="93" t="s">
        <v>83</v>
      </c>
      <c r="L192" s="93" t="s">
        <v>83</v>
      </c>
      <c r="M192" s="92" t="s">
        <v>83</v>
      </c>
      <c r="N192" s="161"/>
      <c r="O192" s="153"/>
      <c r="P192" s="153"/>
      <c r="Q192" s="153"/>
      <c r="R192" s="162"/>
      <c r="S192" s="450"/>
      <c r="T192" s="163" t="s">
        <v>83</v>
      </c>
      <c r="U192" s="162" t="s">
        <v>83</v>
      </c>
      <c r="V192" s="93" t="s">
        <v>83</v>
      </c>
      <c r="W192" s="161"/>
      <c r="X192" s="153" t="s">
        <v>83</v>
      </c>
      <c r="Y192" s="153" t="s">
        <v>83</v>
      </c>
      <c r="Z192" s="153" t="s">
        <v>83</v>
      </c>
      <c r="AA192" s="162" t="s">
        <v>83</v>
      </c>
      <c r="AB192" s="450"/>
      <c r="AC192" s="155" t="str">
        <f t="shared" si="74"/>
        <v>-</v>
      </c>
      <c r="AD192" s="156" t="str">
        <f t="shared" si="70"/>
        <v>-</v>
      </c>
      <c r="AE192" s="156" t="str">
        <f t="shared" si="71"/>
        <v>-</v>
      </c>
      <c r="AF192" s="156" t="str">
        <f t="shared" si="72"/>
        <v>-</v>
      </c>
      <c r="AG192" s="157" t="str">
        <f t="shared" si="73"/>
        <v>-</v>
      </c>
      <c r="AH192" s="454"/>
      <c r="AI192" s="155" t="str">
        <f t="shared" si="81"/>
        <v>-</v>
      </c>
      <c r="AJ192" s="156" t="str">
        <f t="shared" si="75"/>
        <v>-</v>
      </c>
      <c r="AK192" s="156" t="str">
        <f t="shared" si="76"/>
        <v>-</v>
      </c>
      <c r="AL192" s="156" t="str">
        <f t="shared" si="77"/>
        <v>-</v>
      </c>
      <c r="AM192" s="157" t="str">
        <f t="shared" si="78"/>
        <v>-</v>
      </c>
      <c r="AN192" s="457"/>
      <c r="AO192" s="95" t="s">
        <v>83</v>
      </c>
      <c r="AP192" s="93" t="s">
        <v>83</v>
      </c>
      <c r="AQ192" s="93" t="s">
        <v>83</v>
      </c>
      <c r="AR192" s="93" t="s">
        <v>83</v>
      </c>
      <c r="AS192" s="163" t="s">
        <v>83</v>
      </c>
      <c r="AT192" s="164" t="s">
        <v>83</v>
      </c>
      <c r="AU192" s="164" t="s">
        <v>83</v>
      </c>
      <c r="AV192" s="164" t="s">
        <v>83</v>
      </c>
      <c r="AW192" s="94" t="s">
        <v>83</v>
      </c>
      <c r="AX192" s="94" t="s">
        <v>3366</v>
      </c>
      <c r="AY192" s="165" t="s">
        <v>83</v>
      </c>
    </row>
    <row r="193" spans="1:51" ht="177.75" customHeight="1">
      <c r="A193" s="204" t="str">
        <f>B193&amp;"-"&amp;D193</f>
        <v>701-1</v>
      </c>
      <c r="B193" s="205">
        <v>701</v>
      </c>
      <c r="C193" s="600" t="s">
        <v>178</v>
      </c>
      <c r="D193" s="204">
        <v>1</v>
      </c>
      <c r="E193" s="600" t="s">
        <v>2614</v>
      </c>
      <c r="F193" s="204" t="s">
        <v>399</v>
      </c>
      <c r="G193" s="603" t="s">
        <v>439</v>
      </c>
      <c r="H193" s="206" t="s">
        <v>3160</v>
      </c>
      <c r="I193" s="265" t="s">
        <v>1340</v>
      </c>
      <c r="J193" s="600" t="s">
        <v>788</v>
      </c>
      <c r="K193" s="600" t="s">
        <v>1341</v>
      </c>
      <c r="L193" s="600" t="s">
        <v>1221</v>
      </c>
      <c r="M193" s="266" t="s">
        <v>299</v>
      </c>
      <c r="N193" s="224">
        <v>21186</v>
      </c>
      <c r="O193" s="200">
        <f>(22703+21635+30132)/3</f>
        <v>24823.333333333332</v>
      </c>
      <c r="P193" s="200">
        <f>(21635+30132+24594)/3</f>
        <v>25453.666666666668</v>
      </c>
      <c r="Q193" s="200">
        <v>25756</v>
      </c>
      <c r="R193" s="296">
        <v>22886</v>
      </c>
      <c r="S193" s="649">
        <v>21141</v>
      </c>
      <c r="T193" s="267" t="s">
        <v>83</v>
      </c>
      <c r="U193" s="189" t="s">
        <v>83</v>
      </c>
      <c r="V193" s="268" t="s">
        <v>1342</v>
      </c>
      <c r="W193" s="224">
        <v>30132</v>
      </c>
      <c r="X193" s="200">
        <v>24594</v>
      </c>
      <c r="Y193" s="200">
        <v>22541</v>
      </c>
      <c r="Z193" s="200">
        <v>21522</v>
      </c>
      <c r="AA193" s="501">
        <v>19361</v>
      </c>
      <c r="AB193" s="501">
        <v>23061</v>
      </c>
      <c r="AC193" s="226">
        <f t="shared" si="74"/>
        <v>1.4222599830076466</v>
      </c>
      <c r="AD193" s="196">
        <f t="shared" ref="AD193:AD204" si="82">IFERROR(IF($E193="-","-",X193/O193),"-")</f>
        <v>0.9907613804216463</v>
      </c>
      <c r="AE193" s="196">
        <f t="shared" ref="AE193:AE204" si="83">IFERROR(IF($E193="-","-",Y193/P193),"-")</f>
        <v>0.88556985895941642</v>
      </c>
      <c r="AF193" s="196">
        <f t="shared" ref="AF193:AF204" si="84">IFERROR(IF($E193="-","-",Z193/Q193),"-")</f>
        <v>0.83561111973908997</v>
      </c>
      <c r="AG193" s="604">
        <f t="shared" ref="AG193:AH206" si="85">IFERROR(IF($E193="-","-",AA193/R193),"-")</f>
        <v>0.84597570567158964</v>
      </c>
      <c r="AH193" s="212">
        <f t="shared" si="85"/>
        <v>1.0908187881367959</v>
      </c>
      <c r="AI193" s="226" t="str">
        <f t="shared" si="81"/>
        <v>-</v>
      </c>
      <c r="AJ193" s="196" t="str">
        <f t="shared" si="75"/>
        <v>-</v>
      </c>
      <c r="AK193" s="196" t="str">
        <f t="shared" si="76"/>
        <v>-</v>
      </c>
      <c r="AL193" s="196" t="str">
        <f t="shared" si="77"/>
        <v>-</v>
      </c>
      <c r="AM193" s="604" t="str">
        <f t="shared" si="78"/>
        <v>-</v>
      </c>
      <c r="AN193" s="212" t="str">
        <f t="shared" si="78"/>
        <v>-</v>
      </c>
      <c r="AO193" s="204" t="s">
        <v>83</v>
      </c>
      <c r="AP193" s="600" t="s">
        <v>3539</v>
      </c>
      <c r="AQ193" s="600" t="s">
        <v>1196</v>
      </c>
      <c r="AR193" s="257" t="s">
        <v>2283</v>
      </c>
      <c r="AS193" s="194" t="s">
        <v>15</v>
      </c>
      <c r="AT193" s="179" t="s">
        <v>54</v>
      </c>
      <c r="AU193" s="179" t="s">
        <v>15</v>
      </c>
      <c r="AV193" s="179" t="s">
        <v>15</v>
      </c>
      <c r="AW193" s="179" t="s">
        <v>15</v>
      </c>
      <c r="AX193" s="611" t="s">
        <v>3425</v>
      </c>
      <c r="AY193" s="214">
        <v>1</v>
      </c>
    </row>
    <row r="194" spans="1:51" ht="158.25" customHeight="1">
      <c r="A194" s="204" t="str">
        <f t="shared" ref="A194:A257" si="86">B194&amp;"-"&amp;D194</f>
        <v>701-2</v>
      </c>
      <c r="B194" s="205">
        <v>701</v>
      </c>
      <c r="C194" s="600" t="s">
        <v>178</v>
      </c>
      <c r="D194" s="204">
        <v>2</v>
      </c>
      <c r="E194" s="600" t="s">
        <v>789</v>
      </c>
      <c r="F194" s="204" t="s">
        <v>484</v>
      </c>
      <c r="G194" s="603" t="s">
        <v>439</v>
      </c>
      <c r="H194" s="206" t="s">
        <v>3319</v>
      </c>
      <c r="I194" s="265" t="s">
        <v>1343</v>
      </c>
      <c r="J194" s="600" t="s">
        <v>790</v>
      </c>
      <c r="K194" s="600" t="s">
        <v>1344</v>
      </c>
      <c r="L194" s="600" t="s">
        <v>1221</v>
      </c>
      <c r="M194" s="266" t="s">
        <v>299</v>
      </c>
      <c r="N194" s="259" t="s">
        <v>12</v>
      </c>
      <c r="O194" s="200" t="s">
        <v>12</v>
      </c>
      <c r="P194" s="269" t="s">
        <v>12</v>
      </c>
      <c r="Q194" s="270">
        <v>900000</v>
      </c>
      <c r="R194" s="442">
        <v>950000</v>
      </c>
      <c r="S194" s="650">
        <v>1000000</v>
      </c>
      <c r="T194" s="267" t="s">
        <v>40</v>
      </c>
      <c r="U194" s="223">
        <v>1000000</v>
      </c>
      <c r="V194" s="268" t="s">
        <v>1345</v>
      </c>
      <c r="W194" s="271" t="s">
        <v>12</v>
      </c>
      <c r="X194" s="272" t="s">
        <v>12</v>
      </c>
      <c r="Y194" s="272" t="s">
        <v>12</v>
      </c>
      <c r="Z194" s="200">
        <v>732333</v>
      </c>
      <c r="AA194" s="501">
        <v>666464</v>
      </c>
      <c r="AB194" s="501">
        <v>885801</v>
      </c>
      <c r="AC194" s="226" t="str">
        <f t="shared" si="74"/>
        <v>-</v>
      </c>
      <c r="AD194" s="196" t="str">
        <f t="shared" si="82"/>
        <v>-</v>
      </c>
      <c r="AE194" s="196" t="str">
        <f t="shared" si="83"/>
        <v>-</v>
      </c>
      <c r="AF194" s="196">
        <f t="shared" si="84"/>
        <v>0.81370333333333333</v>
      </c>
      <c r="AG194" s="604">
        <f t="shared" si="85"/>
        <v>0.70154105263157895</v>
      </c>
      <c r="AH194" s="212">
        <f t="shared" si="85"/>
        <v>0.88580099999999995</v>
      </c>
      <c r="AI194" s="226" t="str">
        <f t="shared" si="81"/>
        <v>-</v>
      </c>
      <c r="AJ194" s="196" t="str">
        <f t="shared" si="75"/>
        <v>-</v>
      </c>
      <c r="AK194" s="196" t="str">
        <f t="shared" si="76"/>
        <v>-</v>
      </c>
      <c r="AL194" s="196">
        <f t="shared" si="77"/>
        <v>0.73233300000000001</v>
      </c>
      <c r="AM194" s="604">
        <f t="shared" si="78"/>
        <v>0.66646399999999995</v>
      </c>
      <c r="AN194" s="212">
        <f t="shared" si="78"/>
        <v>0.88580099999999995</v>
      </c>
      <c r="AO194" s="204" t="s">
        <v>83</v>
      </c>
      <c r="AP194" s="197" t="s">
        <v>2980</v>
      </c>
      <c r="AQ194" s="600" t="s">
        <v>1377</v>
      </c>
      <c r="AR194" s="257" t="s">
        <v>2284</v>
      </c>
      <c r="AS194" s="194" t="s">
        <v>12</v>
      </c>
      <c r="AT194" s="179" t="s">
        <v>12</v>
      </c>
      <c r="AU194" s="179" t="s">
        <v>12</v>
      </c>
      <c r="AV194" s="179" t="s">
        <v>11</v>
      </c>
      <c r="AW194" s="179" t="s">
        <v>11</v>
      </c>
      <c r="AX194" s="611" t="s">
        <v>3424</v>
      </c>
      <c r="AY194" s="214">
        <v>1</v>
      </c>
    </row>
    <row r="195" spans="1:51" ht="173.25" customHeight="1">
      <c r="A195" s="204" t="str">
        <f t="shared" si="86"/>
        <v>701-3</v>
      </c>
      <c r="B195" s="205">
        <v>701</v>
      </c>
      <c r="C195" s="600" t="s">
        <v>178</v>
      </c>
      <c r="D195" s="204">
        <v>3</v>
      </c>
      <c r="E195" s="600" t="s">
        <v>1799</v>
      </c>
      <c r="F195" s="204" t="s">
        <v>424</v>
      </c>
      <c r="G195" s="603" t="s">
        <v>439</v>
      </c>
      <c r="H195" s="206" t="s">
        <v>3319</v>
      </c>
      <c r="I195" s="265" t="s">
        <v>1326</v>
      </c>
      <c r="J195" s="600" t="s">
        <v>1829</v>
      </c>
      <c r="K195" s="600" t="s">
        <v>1830</v>
      </c>
      <c r="L195" s="600" t="s">
        <v>1221</v>
      </c>
      <c r="M195" s="266" t="s">
        <v>299</v>
      </c>
      <c r="N195" s="273" t="s">
        <v>323</v>
      </c>
      <c r="O195" s="274" t="s">
        <v>323</v>
      </c>
      <c r="P195" s="274">
        <v>600</v>
      </c>
      <c r="Q195" s="274">
        <v>1900</v>
      </c>
      <c r="R195" s="274">
        <v>3200</v>
      </c>
      <c r="S195" s="645">
        <v>3500</v>
      </c>
      <c r="T195" s="267" t="s">
        <v>416</v>
      </c>
      <c r="U195" s="275">
        <v>3500</v>
      </c>
      <c r="V195" s="268" t="s">
        <v>1831</v>
      </c>
      <c r="W195" s="259" t="s">
        <v>12</v>
      </c>
      <c r="X195" s="200" t="s">
        <v>83</v>
      </c>
      <c r="Y195" s="200">
        <v>2904</v>
      </c>
      <c r="Z195" s="200">
        <v>3756</v>
      </c>
      <c r="AA195" s="501">
        <v>5455</v>
      </c>
      <c r="AB195" s="501">
        <v>3345</v>
      </c>
      <c r="AC195" s="226" t="str">
        <f t="shared" ref="AC195:AC226" si="87">IFERROR(IF($E195="-","-",W195/N195),"-")</f>
        <v>-</v>
      </c>
      <c r="AD195" s="196" t="str">
        <f t="shared" si="82"/>
        <v>-</v>
      </c>
      <c r="AE195" s="196">
        <f t="shared" si="83"/>
        <v>4.84</v>
      </c>
      <c r="AF195" s="196">
        <f t="shared" si="84"/>
        <v>1.976842105263158</v>
      </c>
      <c r="AG195" s="604">
        <f t="shared" si="85"/>
        <v>1.7046874999999999</v>
      </c>
      <c r="AH195" s="212">
        <f t="shared" si="85"/>
        <v>0.95571428571428574</v>
      </c>
      <c r="AI195" s="226" t="str">
        <f t="shared" si="81"/>
        <v>-</v>
      </c>
      <c r="AJ195" s="196" t="str">
        <f t="shared" si="75"/>
        <v>-</v>
      </c>
      <c r="AK195" s="196">
        <f t="shared" si="76"/>
        <v>0.82971428571428574</v>
      </c>
      <c r="AL195" s="196">
        <f t="shared" si="77"/>
        <v>1.0731428571428572</v>
      </c>
      <c r="AM195" s="604">
        <f t="shared" si="78"/>
        <v>1.5585714285714285</v>
      </c>
      <c r="AN195" s="212">
        <f t="shared" si="78"/>
        <v>0.95571428571428574</v>
      </c>
      <c r="AO195" s="204" t="s">
        <v>83</v>
      </c>
      <c r="AP195" s="197" t="s">
        <v>2287</v>
      </c>
      <c r="AQ195" s="600" t="s">
        <v>1377</v>
      </c>
      <c r="AR195" s="257" t="s">
        <v>2284</v>
      </c>
      <c r="AS195" s="194" t="s">
        <v>12</v>
      </c>
      <c r="AT195" s="179" t="s">
        <v>83</v>
      </c>
      <c r="AU195" s="179" t="s">
        <v>54</v>
      </c>
      <c r="AV195" s="179" t="s">
        <v>15</v>
      </c>
      <c r="AW195" s="179" t="s">
        <v>15</v>
      </c>
      <c r="AX195" s="611" t="s">
        <v>3425</v>
      </c>
      <c r="AY195" s="214">
        <v>1</v>
      </c>
    </row>
    <row r="196" spans="1:51" customFormat="1" ht="54" hidden="1">
      <c r="A196" s="95" t="str">
        <f t="shared" si="86"/>
        <v>701-4</v>
      </c>
      <c r="B196" s="160">
        <v>701</v>
      </c>
      <c r="C196" s="93" t="s">
        <v>178</v>
      </c>
      <c r="D196" s="95">
        <v>4</v>
      </c>
      <c r="E196" s="93" t="s">
        <v>12</v>
      </c>
      <c r="F196" s="95"/>
      <c r="G196" s="161"/>
      <c r="H196" s="99"/>
      <c r="I196" s="94"/>
      <c r="J196" s="93"/>
      <c r="K196" s="93"/>
      <c r="L196" s="93"/>
      <c r="M196" s="92"/>
      <c r="N196" s="161"/>
      <c r="O196" s="153"/>
      <c r="P196" s="153"/>
      <c r="Q196" s="153"/>
      <c r="R196" s="162"/>
      <c r="S196" s="450"/>
      <c r="T196" s="163"/>
      <c r="U196" s="162"/>
      <c r="V196" s="93"/>
      <c r="W196" s="161"/>
      <c r="X196" s="153" t="s">
        <v>83</v>
      </c>
      <c r="Y196" s="153" t="s">
        <v>83</v>
      </c>
      <c r="Z196" s="153" t="s">
        <v>83</v>
      </c>
      <c r="AA196" s="162" t="s">
        <v>83</v>
      </c>
      <c r="AB196" s="450"/>
      <c r="AC196" s="155" t="str">
        <f t="shared" si="87"/>
        <v>-</v>
      </c>
      <c r="AD196" s="156" t="str">
        <f t="shared" si="82"/>
        <v>-</v>
      </c>
      <c r="AE196" s="156" t="str">
        <f t="shared" si="83"/>
        <v>-</v>
      </c>
      <c r="AF196" s="156" t="str">
        <f t="shared" si="84"/>
        <v>-</v>
      </c>
      <c r="AG196" s="157" t="str">
        <f t="shared" si="85"/>
        <v>-</v>
      </c>
      <c r="AH196" s="454"/>
      <c r="AI196" s="155" t="str">
        <f t="shared" si="81"/>
        <v>-</v>
      </c>
      <c r="AJ196" s="156" t="str">
        <f t="shared" si="75"/>
        <v>-</v>
      </c>
      <c r="AK196" s="156" t="str">
        <f t="shared" si="76"/>
        <v>-</v>
      </c>
      <c r="AL196" s="156" t="str">
        <f t="shared" si="77"/>
        <v>-</v>
      </c>
      <c r="AM196" s="157" t="str">
        <f t="shared" si="78"/>
        <v>-</v>
      </c>
      <c r="AN196" s="457"/>
      <c r="AO196" s="95" t="s">
        <v>83</v>
      </c>
      <c r="AP196" s="93"/>
      <c r="AQ196" s="93"/>
      <c r="AR196" s="93"/>
      <c r="AS196" s="163" t="s">
        <v>83</v>
      </c>
      <c r="AT196" s="164" t="s">
        <v>83</v>
      </c>
      <c r="AU196" s="164" t="s">
        <v>83</v>
      </c>
      <c r="AV196" s="164" t="s">
        <v>83</v>
      </c>
      <c r="AW196" s="94" t="s">
        <v>83</v>
      </c>
      <c r="AX196" s="94" t="s">
        <v>3366</v>
      </c>
      <c r="AY196" s="165" t="s">
        <v>83</v>
      </c>
    </row>
    <row r="197" spans="1:51" customFormat="1" ht="54" hidden="1">
      <c r="A197" s="95" t="str">
        <f t="shared" si="86"/>
        <v>701-5</v>
      </c>
      <c r="B197" s="160">
        <v>701</v>
      </c>
      <c r="C197" s="93" t="s">
        <v>178</v>
      </c>
      <c r="D197" s="95">
        <v>5</v>
      </c>
      <c r="E197" s="93" t="s">
        <v>83</v>
      </c>
      <c r="F197" s="95" t="s">
        <v>83</v>
      </c>
      <c r="G197" s="161" t="s">
        <v>83</v>
      </c>
      <c r="H197" s="99" t="s">
        <v>83</v>
      </c>
      <c r="I197" s="94" t="s">
        <v>83</v>
      </c>
      <c r="J197" s="93" t="s">
        <v>83</v>
      </c>
      <c r="K197" s="93" t="s">
        <v>83</v>
      </c>
      <c r="L197" s="93" t="s">
        <v>83</v>
      </c>
      <c r="M197" s="92" t="s">
        <v>83</v>
      </c>
      <c r="N197" s="161"/>
      <c r="O197" s="153"/>
      <c r="P197" s="153"/>
      <c r="Q197" s="153"/>
      <c r="R197" s="162"/>
      <c r="S197" s="450"/>
      <c r="T197" s="163" t="s">
        <v>83</v>
      </c>
      <c r="U197" s="162" t="s">
        <v>83</v>
      </c>
      <c r="V197" s="93" t="s">
        <v>83</v>
      </c>
      <c r="W197" s="161"/>
      <c r="X197" s="153" t="s">
        <v>83</v>
      </c>
      <c r="Y197" s="153" t="s">
        <v>83</v>
      </c>
      <c r="Z197" s="153" t="s">
        <v>83</v>
      </c>
      <c r="AA197" s="162" t="s">
        <v>83</v>
      </c>
      <c r="AB197" s="450"/>
      <c r="AC197" s="155" t="str">
        <f t="shared" si="87"/>
        <v>-</v>
      </c>
      <c r="AD197" s="156" t="str">
        <f t="shared" si="82"/>
        <v>-</v>
      </c>
      <c r="AE197" s="156" t="str">
        <f t="shared" si="83"/>
        <v>-</v>
      </c>
      <c r="AF197" s="156" t="str">
        <f t="shared" si="84"/>
        <v>-</v>
      </c>
      <c r="AG197" s="157" t="str">
        <f t="shared" si="85"/>
        <v>-</v>
      </c>
      <c r="AH197" s="454"/>
      <c r="AI197" s="155" t="str">
        <f t="shared" si="81"/>
        <v>-</v>
      </c>
      <c r="AJ197" s="156" t="str">
        <f t="shared" si="75"/>
        <v>-</v>
      </c>
      <c r="AK197" s="156" t="str">
        <f t="shared" si="76"/>
        <v>-</v>
      </c>
      <c r="AL197" s="156" t="str">
        <f t="shared" si="77"/>
        <v>-</v>
      </c>
      <c r="AM197" s="157" t="str">
        <f t="shared" si="78"/>
        <v>-</v>
      </c>
      <c r="AN197" s="457"/>
      <c r="AO197" s="95" t="s">
        <v>83</v>
      </c>
      <c r="AP197" s="93" t="s">
        <v>83</v>
      </c>
      <c r="AQ197" s="93" t="s">
        <v>83</v>
      </c>
      <c r="AR197" s="93" t="s">
        <v>83</v>
      </c>
      <c r="AS197" s="163" t="s">
        <v>83</v>
      </c>
      <c r="AT197" s="164" t="s">
        <v>83</v>
      </c>
      <c r="AU197" s="164" t="s">
        <v>83</v>
      </c>
      <c r="AV197" s="164" t="s">
        <v>83</v>
      </c>
      <c r="AW197" s="94" t="s">
        <v>83</v>
      </c>
      <c r="AX197" s="94" t="s">
        <v>3366</v>
      </c>
      <c r="AY197" s="165" t="s">
        <v>83</v>
      </c>
    </row>
    <row r="198" spans="1:51" customFormat="1" ht="54" hidden="1">
      <c r="A198" s="95" t="str">
        <f t="shared" si="86"/>
        <v>701-6</v>
      </c>
      <c r="B198" s="160">
        <v>701</v>
      </c>
      <c r="C198" s="93" t="s">
        <v>178</v>
      </c>
      <c r="D198" s="95">
        <v>6</v>
      </c>
      <c r="E198" s="93" t="s">
        <v>83</v>
      </c>
      <c r="F198" s="95" t="s">
        <v>83</v>
      </c>
      <c r="G198" s="161" t="s">
        <v>83</v>
      </c>
      <c r="H198" s="99" t="s">
        <v>83</v>
      </c>
      <c r="I198" s="94" t="s">
        <v>83</v>
      </c>
      <c r="J198" s="93" t="s">
        <v>83</v>
      </c>
      <c r="K198" s="93" t="s">
        <v>83</v>
      </c>
      <c r="L198" s="93" t="s">
        <v>83</v>
      </c>
      <c r="M198" s="92" t="s">
        <v>83</v>
      </c>
      <c r="N198" s="161"/>
      <c r="O198" s="153"/>
      <c r="P198" s="153"/>
      <c r="Q198" s="153"/>
      <c r="R198" s="162"/>
      <c r="S198" s="450"/>
      <c r="T198" s="163" t="s">
        <v>83</v>
      </c>
      <c r="U198" s="162" t="s">
        <v>83</v>
      </c>
      <c r="V198" s="93" t="s">
        <v>83</v>
      </c>
      <c r="W198" s="161"/>
      <c r="X198" s="153" t="s">
        <v>83</v>
      </c>
      <c r="Y198" s="153" t="s">
        <v>83</v>
      </c>
      <c r="Z198" s="153" t="s">
        <v>83</v>
      </c>
      <c r="AA198" s="162" t="s">
        <v>83</v>
      </c>
      <c r="AB198" s="450"/>
      <c r="AC198" s="155" t="str">
        <f t="shared" si="87"/>
        <v>-</v>
      </c>
      <c r="AD198" s="156" t="str">
        <f t="shared" si="82"/>
        <v>-</v>
      </c>
      <c r="AE198" s="156" t="str">
        <f t="shared" si="83"/>
        <v>-</v>
      </c>
      <c r="AF198" s="156" t="str">
        <f t="shared" si="84"/>
        <v>-</v>
      </c>
      <c r="AG198" s="157" t="str">
        <f t="shared" si="85"/>
        <v>-</v>
      </c>
      <c r="AH198" s="454"/>
      <c r="AI198" s="155" t="str">
        <f t="shared" si="81"/>
        <v>-</v>
      </c>
      <c r="AJ198" s="156" t="str">
        <f t="shared" ref="AJ198:AJ229" si="88">IFERROR(IF($E198="-","-",IF($U198="-","-",X198/$U198)),"-")</f>
        <v>-</v>
      </c>
      <c r="AK198" s="156" t="str">
        <f t="shared" ref="AK198:AK229" si="89">IFERROR(IF($E198="-","-",IF($U198="-","-",Y198/$U198)),"-")</f>
        <v>-</v>
      </c>
      <c r="AL198" s="156" t="str">
        <f t="shared" ref="AL198:AL229" si="90">IFERROR(IF($E198="-","-",IF($U198="-","-",Z198/$U198)),"-")</f>
        <v>-</v>
      </c>
      <c r="AM198" s="157" t="str">
        <f t="shared" ref="AM198:AN229" si="91">IFERROR(IF($E198="-","-",IF($U198="-","-",AA198/$U198)),"-")</f>
        <v>-</v>
      </c>
      <c r="AN198" s="457"/>
      <c r="AO198" s="95" t="s">
        <v>83</v>
      </c>
      <c r="AP198" s="93" t="s">
        <v>83</v>
      </c>
      <c r="AQ198" s="93" t="s">
        <v>83</v>
      </c>
      <c r="AR198" s="93" t="s">
        <v>83</v>
      </c>
      <c r="AS198" s="163" t="s">
        <v>83</v>
      </c>
      <c r="AT198" s="164" t="s">
        <v>83</v>
      </c>
      <c r="AU198" s="164" t="s">
        <v>83</v>
      </c>
      <c r="AV198" s="164" t="s">
        <v>83</v>
      </c>
      <c r="AW198" s="94" t="s">
        <v>83</v>
      </c>
      <c r="AX198" s="94" t="s">
        <v>3366</v>
      </c>
      <c r="AY198" s="165" t="s">
        <v>83</v>
      </c>
    </row>
    <row r="199" spans="1:51" customFormat="1" ht="54" hidden="1">
      <c r="A199" s="95" t="str">
        <f t="shared" si="86"/>
        <v>701-7</v>
      </c>
      <c r="B199" s="160">
        <v>701</v>
      </c>
      <c r="C199" s="93" t="s">
        <v>178</v>
      </c>
      <c r="D199" s="95">
        <v>7</v>
      </c>
      <c r="E199" s="93" t="s">
        <v>83</v>
      </c>
      <c r="F199" s="95" t="s">
        <v>83</v>
      </c>
      <c r="G199" s="161" t="s">
        <v>83</v>
      </c>
      <c r="H199" s="99" t="s">
        <v>83</v>
      </c>
      <c r="I199" s="94" t="s">
        <v>83</v>
      </c>
      <c r="J199" s="93" t="s">
        <v>83</v>
      </c>
      <c r="K199" s="93" t="s">
        <v>83</v>
      </c>
      <c r="L199" s="93" t="s">
        <v>83</v>
      </c>
      <c r="M199" s="92" t="s">
        <v>83</v>
      </c>
      <c r="N199" s="161"/>
      <c r="O199" s="153"/>
      <c r="P199" s="153"/>
      <c r="Q199" s="153"/>
      <c r="R199" s="162"/>
      <c r="S199" s="450"/>
      <c r="T199" s="163" t="s">
        <v>83</v>
      </c>
      <c r="U199" s="162" t="s">
        <v>83</v>
      </c>
      <c r="V199" s="93" t="s">
        <v>83</v>
      </c>
      <c r="W199" s="161"/>
      <c r="X199" s="153" t="s">
        <v>83</v>
      </c>
      <c r="Y199" s="153" t="s">
        <v>83</v>
      </c>
      <c r="Z199" s="153" t="s">
        <v>83</v>
      </c>
      <c r="AA199" s="162" t="s">
        <v>83</v>
      </c>
      <c r="AB199" s="450"/>
      <c r="AC199" s="155" t="str">
        <f t="shared" si="87"/>
        <v>-</v>
      </c>
      <c r="AD199" s="156" t="str">
        <f t="shared" si="82"/>
        <v>-</v>
      </c>
      <c r="AE199" s="156" t="str">
        <f t="shared" si="83"/>
        <v>-</v>
      </c>
      <c r="AF199" s="156" t="str">
        <f t="shared" si="84"/>
        <v>-</v>
      </c>
      <c r="AG199" s="157" t="str">
        <f t="shared" si="85"/>
        <v>-</v>
      </c>
      <c r="AH199" s="454"/>
      <c r="AI199" s="155" t="str">
        <f t="shared" si="81"/>
        <v>-</v>
      </c>
      <c r="AJ199" s="156" t="str">
        <f t="shared" si="88"/>
        <v>-</v>
      </c>
      <c r="AK199" s="156" t="str">
        <f t="shared" si="89"/>
        <v>-</v>
      </c>
      <c r="AL199" s="156" t="str">
        <f t="shared" si="90"/>
        <v>-</v>
      </c>
      <c r="AM199" s="157" t="str">
        <f t="shared" si="91"/>
        <v>-</v>
      </c>
      <c r="AN199" s="457"/>
      <c r="AO199" s="95" t="s">
        <v>83</v>
      </c>
      <c r="AP199" s="93" t="s">
        <v>83</v>
      </c>
      <c r="AQ199" s="93" t="s">
        <v>83</v>
      </c>
      <c r="AR199" s="93" t="s">
        <v>83</v>
      </c>
      <c r="AS199" s="163" t="s">
        <v>83</v>
      </c>
      <c r="AT199" s="164" t="s">
        <v>83</v>
      </c>
      <c r="AU199" s="164" t="s">
        <v>83</v>
      </c>
      <c r="AV199" s="164" t="s">
        <v>83</v>
      </c>
      <c r="AW199" s="94" t="s">
        <v>83</v>
      </c>
      <c r="AX199" s="94" t="s">
        <v>3366</v>
      </c>
      <c r="AY199" s="165" t="s">
        <v>83</v>
      </c>
    </row>
    <row r="200" spans="1:51" customFormat="1" ht="54" hidden="1">
      <c r="A200" s="95" t="str">
        <f t="shared" si="86"/>
        <v>701-8</v>
      </c>
      <c r="B200" s="160">
        <v>701</v>
      </c>
      <c r="C200" s="93" t="s">
        <v>178</v>
      </c>
      <c r="D200" s="95">
        <v>8</v>
      </c>
      <c r="E200" s="93" t="s">
        <v>83</v>
      </c>
      <c r="F200" s="95" t="s">
        <v>83</v>
      </c>
      <c r="G200" s="161" t="s">
        <v>83</v>
      </c>
      <c r="H200" s="99" t="s">
        <v>83</v>
      </c>
      <c r="I200" s="94" t="s">
        <v>83</v>
      </c>
      <c r="J200" s="93" t="s">
        <v>83</v>
      </c>
      <c r="K200" s="93" t="s">
        <v>83</v>
      </c>
      <c r="L200" s="93" t="s">
        <v>83</v>
      </c>
      <c r="M200" s="92" t="s">
        <v>83</v>
      </c>
      <c r="N200" s="161"/>
      <c r="O200" s="153"/>
      <c r="P200" s="153"/>
      <c r="Q200" s="153"/>
      <c r="R200" s="162"/>
      <c r="S200" s="450"/>
      <c r="T200" s="163" t="s">
        <v>83</v>
      </c>
      <c r="U200" s="162" t="s">
        <v>83</v>
      </c>
      <c r="V200" s="93" t="s">
        <v>83</v>
      </c>
      <c r="W200" s="161"/>
      <c r="X200" s="153" t="s">
        <v>83</v>
      </c>
      <c r="Y200" s="153" t="s">
        <v>83</v>
      </c>
      <c r="Z200" s="153" t="s">
        <v>83</v>
      </c>
      <c r="AA200" s="162" t="s">
        <v>83</v>
      </c>
      <c r="AB200" s="450"/>
      <c r="AC200" s="155" t="str">
        <f t="shared" si="87"/>
        <v>-</v>
      </c>
      <c r="AD200" s="156" t="str">
        <f t="shared" si="82"/>
        <v>-</v>
      </c>
      <c r="AE200" s="156" t="str">
        <f t="shared" si="83"/>
        <v>-</v>
      </c>
      <c r="AF200" s="156" t="str">
        <f t="shared" si="84"/>
        <v>-</v>
      </c>
      <c r="AG200" s="157" t="str">
        <f t="shared" si="85"/>
        <v>-</v>
      </c>
      <c r="AH200" s="454"/>
      <c r="AI200" s="155" t="str">
        <f t="shared" si="81"/>
        <v>-</v>
      </c>
      <c r="AJ200" s="156" t="str">
        <f t="shared" si="88"/>
        <v>-</v>
      </c>
      <c r="AK200" s="156" t="str">
        <f t="shared" si="89"/>
        <v>-</v>
      </c>
      <c r="AL200" s="156" t="str">
        <f t="shared" si="90"/>
        <v>-</v>
      </c>
      <c r="AM200" s="157" t="str">
        <f t="shared" si="91"/>
        <v>-</v>
      </c>
      <c r="AN200" s="457"/>
      <c r="AO200" s="95" t="s">
        <v>83</v>
      </c>
      <c r="AP200" s="93" t="s">
        <v>83</v>
      </c>
      <c r="AQ200" s="93" t="s">
        <v>83</v>
      </c>
      <c r="AR200" s="93" t="s">
        <v>83</v>
      </c>
      <c r="AS200" s="163" t="s">
        <v>83</v>
      </c>
      <c r="AT200" s="164" t="s">
        <v>83</v>
      </c>
      <c r="AU200" s="164" t="s">
        <v>83</v>
      </c>
      <c r="AV200" s="164" t="s">
        <v>83</v>
      </c>
      <c r="AW200" s="94" t="s">
        <v>83</v>
      </c>
      <c r="AX200" s="94" t="s">
        <v>3366</v>
      </c>
      <c r="AY200" s="165" t="s">
        <v>83</v>
      </c>
    </row>
    <row r="201" spans="1:51" customFormat="1" ht="54" hidden="1">
      <c r="A201" s="95" t="str">
        <f t="shared" si="86"/>
        <v>701-9</v>
      </c>
      <c r="B201" s="160">
        <v>701</v>
      </c>
      <c r="C201" s="93" t="s">
        <v>178</v>
      </c>
      <c r="D201" s="95">
        <v>9</v>
      </c>
      <c r="E201" s="93" t="s">
        <v>83</v>
      </c>
      <c r="F201" s="95" t="s">
        <v>83</v>
      </c>
      <c r="G201" s="161" t="s">
        <v>83</v>
      </c>
      <c r="H201" s="99" t="s">
        <v>83</v>
      </c>
      <c r="I201" s="94" t="s">
        <v>83</v>
      </c>
      <c r="J201" s="93" t="s">
        <v>83</v>
      </c>
      <c r="K201" s="93" t="s">
        <v>83</v>
      </c>
      <c r="L201" s="93" t="s">
        <v>83</v>
      </c>
      <c r="M201" s="92" t="s">
        <v>83</v>
      </c>
      <c r="N201" s="161"/>
      <c r="O201" s="153"/>
      <c r="P201" s="153"/>
      <c r="Q201" s="153"/>
      <c r="R201" s="162"/>
      <c r="S201" s="450"/>
      <c r="T201" s="163" t="s">
        <v>83</v>
      </c>
      <c r="U201" s="162" t="s">
        <v>83</v>
      </c>
      <c r="V201" s="93" t="s">
        <v>83</v>
      </c>
      <c r="W201" s="161"/>
      <c r="X201" s="153" t="s">
        <v>83</v>
      </c>
      <c r="Y201" s="153" t="s">
        <v>83</v>
      </c>
      <c r="Z201" s="153" t="s">
        <v>83</v>
      </c>
      <c r="AA201" s="162" t="s">
        <v>83</v>
      </c>
      <c r="AB201" s="450"/>
      <c r="AC201" s="155" t="str">
        <f t="shared" si="87"/>
        <v>-</v>
      </c>
      <c r="AD201" s="156" t="str">
        <f t="shared" si="82"/>
        <v>-</v>
      </c>
      <c r="AE201" s="156" t="str">
        <f t="shared" si="83"/>
        <v>-</v>
      </c>
      <c r="AF201" s="156" t="str">
        <f t="shared" si="84"/>
        <v>-</v>
      </c>
      <c r="AG201" s="157" t="str">
        <f t="shared" si="85"/>
        <v>-</v>
      </c>
      <c r="AH201" s="454"/>
      <c r="AI201" s="155" t="str">
        <f t="shared" si="81"/>
        <v>-</v>
      </c>
      <c r="AJ201" s="156" t="str">
        <f t="shared" si="88"/>
        <v>-</v>
      </c>
      <c r="AK201" s="156" t="str">
        <f t="shared" si="89"/>
        <v>-</v>
      </c>
      <c r="AL201" s="156" t="str">
        <f t="shared" si="90"/>
        <v>-</v>
      </c>
      <c r="AM201" s="157" t="str">
        <f t="shared" si="91"/>
        <v>-</v>
      </c>
      <c r="AN201" s="457"/>
      <c r="AO201" s="95" t="s">
        <v>83</v>
      </c>
      <c r="AP201" s="93" t="s">
        <v>83</v>
      </c>
      <c r="AQ201" s="93" t="s">
        <v>83</v>
      </c>
      <c r="AR201" s="93" t="s">
        <v>83</v>
      </c>
      <c r="AS201" s="163" t="s">
        <v>83</v>
      </c>
      <c r="AT201" s="164" t="s">
        <v>83</v>
      </c>
      <c r="AU201" s="164" t="s">
        <v>83</v>
      </c>
      <c r="AV201" s="164" t="s">
        <v>83</v>
      </c>
      <c r="AW201" s="94" t="s">
        <v>83</v>
      </c>
      <c r="AX201" s="94" t="s">
        <v>3366</v>
      </c>
      <c r="AY201" s="165" t="s">
        <v>83</v>
      </c>
    </row>
    <row r="202" spans="1:51" ht="156" customHeight="1">
      <c r="A202" s="204" t="str">
        <f t="shared" si="86"/>
        <v>702-1</v>
      </c>
      <c r="B202" s="205">
        <v>702</v>
      </c>
      <c r="C202" s="600" t="s">
        <v>179</v>
      </c>
      <c r="D202" s="204">
        <v>1</v>
      </c>
      <c r="E202" s="600" t="s">
        <v>791</v>
      </c>
      <c r="F202" s="204" t="s">
        <v>1346</v>
      </c>
      <c r="G202" s="603" t="s">
        <v>439</v>
      </c>
      <c r="H202" s="206" t="s">
        <v>3145</v>
      </c>
      <c r="I202" s="265" t="s">
        <v>1220</v>
      </c>
      <c r="J202" s="600" t="s">
        <v>2286</v>
      </c>
      <c r="K202" s="600" t="s">
        <v>1347</v>
      </c>
      <c r="L202" s="600" t="s">
        <v>1221</v>
      </c>
      <c r="M202" s="266" t="s">
        <v>299</v>
      </c>
      <c r="N202" s="259">
        <v>32</v>
      </c>
      <c r="O202" s="200">
        <v>36</v>
      </c>
      <c r="P202" s="200">
        <v>40</v>
      </c>
      <c r="Q202" s="200">
        <v>44</v>
      </c>
      <c r="R202" s="296">
        <v>48</v>
      </c>
      <c r="S202" s="649">
        <v>52</v>
      </c>
      <c r="T202" s="267" t="s">
        <v>40</v>
      </c>
      <c r="U202" s="276">
        <v>52</v>
      </c>
      <c r="V202" s="268" t="s">
        <v>1348</v>
      </c>
      <c r="W202" s="259">
        <v>35</v>
      </c>
      <c r="X202" s="200">
        <v>39</v>
      </c>
      <c r="Y202" s="200">
        <v>43</v>
      </c>
      <c r="Z202" s="200">
        <v>43</v>
      </c>
      <c r="AA202" s="501">
        <v>47</v>
      </c>
      <c r="AB202" s="501">
        <v>49</v>
      </c>
      <c r="AC202" s="226">
        <f t="shared" si="87"/>
        <v>1.09375</v>
      </c>
      <c r="AD202" s="196">
        <f t="shared" si="82"/>
        <v>1.0833333333333333</v>
      </c>
      <c r="AE202" s="196">
        <f t="shared" si="83"/>
        <v>1.075</v>
      </c>
      <c r="AF202" s="196">
        <f t="shared" si="84"/>
        <v>0.97727272727272729</v>
      </c>
      <c r="AG202" s="604">
        <f t="shared" si="85"/>
        <v>0.97916666666666663</v>
      </c>
      <c r="AH202" s="212">
        <f t="shared" si="85"/>
        <v>0.94230769230769229</v>
      </c>
      <c r="AI202" s="226">
        <f t="shared" si="81"/>
        <v>0.67307692307692313</v>
      </c>
      <c r="AJ202" s="196">
        <f t="shared" si="88"/>
        <v>0.75</v>
      </c>
      <c r="AK202" s="196">
        <f t="shared" si="89"/>
        <v>0.82692307692307687</v>
      </c>
      <c r="AL202" s="196">
        <f t="shared" si="90"/>
        <v>0.82692307692307687</v>
      </c>
      <c r="AM202" s="604">
        <f t="shared" si="91"/>
        <v>0.90384615384615385</v>
      </c>
      <c r="AN202" s="212">
        <f t="shared" si="91"/>
        <v>0.94230769230769229</v>
      </c>
      <c r="AO202" s="204" t="s">
        <v>83</v>
      </c>
      <c r="AP202" s="197" t="s">
        <v>12</v>
      </c>
      <c r="AQ202" s="600" t="s">
        <v>1166</v>
      </c>
      <c r="AR202" s="257" t="s">
        <v>2027</v>
      </c>
      <c r="AS202" s="194" t="s">
        <v>15</v>
      </c>
      <c r="AT202" s="179" t="s">
        <v>54</v>
      </c>
      <c r="AU202" s="179" t="s">
        <v>15</v>
      </c>
      <c r="AV202" s="179" t="s">
        <v>11</v>
      </c>
      <c r="AW202" s="179" t="s">
        <v>55</v>
      </c>
      <c r="AX202" s="611" t="s">
        <v>3424</v>
      </c>
      <c r="AY202" s="214">
        <v>1</v>
      </c>
    </row>
    <row r="203" spans="1:51" ht="179.25" customHeight="1">
      <c r="A203" s="204" t="str">
        <f t="shared" si="86"/>
        <v>702-2</v>
      </c>
      <c r="B203" s="205">
        <v>702</v>
      </c>
      <c r="C203" s="600" t="s">
        <v>179</v>
      </c>
      <c r="D203" s="204">
        <v>2</v>
      </c>
      <c r="E203" s="600" t="s">
        <v>792</v>
      </c>
      <c r="F203" s="204" t="s">
        <v>399</v>
      </c>
      <c r="G203" s="603" t="s">
        <v>439</v>
      </c>
      <c r="H203" s="206" t="s">
        <v>3145</v>
      </c>
      <c r="I203" s="265" t="s">
        <v>1349</v>
      </c>
      <c r="J203" s="600" t="s">
        <v>793</v>
      </c>
      <c r="K203" s="600" t="s">
        <v>2023</v>
      </c>
      <c r="L203" s="600" t="s">
        <v>1223</v>
      </c>
      <c r="M203" s="266" t="s">
        <v>299</v>
      </c>
      <c r="N203" s="259">
        <v>15</v>
      </c>
      <c r="O203" s="200">
        <v>30</v>
      </c>
      <c r="P203" s="200">
        <v>45</v>
      </c>
      <c r="Q203" s="200">
        <v>60</v>
      </c>
      <c r="R203" s="296">
        <v>75</v>
      </c>
      <c r="S203" s="649">
        <v>90</v>
      </c>
      <c r="T203" s="267" t="s">
        <v>40</v>
      </c>
      <c r="U203" s="276">
        <v>90</v>
      </c>
      <c r="V203" s="268" t="s">
        <v>2288</v>
      </c>
      <c r="W203" s="259">
        <v>14</v>
      </c>
      <c r="X203" s="200">
        <v>37</v>
      </c>
      <c r="Y203" s="200">
        <v>69</v>
      </c>
      <c r="Z203" s="200">
        <v>98</v>
      </c>
      <c r="AA203" s="501">
        <v>106</v>
      </c>
      <c r="AB203" s="501">
        <v>114</v>
      </c>
      <c r="AC203" s="226">
        <f t="shared" si="87"/>
        <v>0.93333333333333335</v>
      </c>
      <c r="AD203" s="196">
        <f t="shared" si="82"/>
        <v>1.2333333333333334</v>
      </c>
      <c r="AE203" s="196">
        <f t="shared" si="83"/>
        <v>1.5333333333333334</v>
      </c>
      <c r="AF203" s="196">
        <f t="shared" si="84"/>
        <v>1.6333333333333333</v>
      </c>
      <c r="AG203" s="604">
        <f t="shared" si="85"/>
        <v>1.4133333333333333</v>
      </c>
      <c r="AH203" s="212">
        <f t="shared" si="85"/>
        <v>1.2666666666666666</v>
      </c>
      <c r="AI203" s="226">
        <f t="shared" si="81"/>
        <v>0.15555555555555556</v>
      </c>
      <c r="AJ203" s="196">
        <f t="shared" si="88"/>
        <v>0.41111111111111109</v>
      </c>
      <c r="AK203" s="196">
        <f t="shared" si="89"/>
        <v>0.76666666666666672</v>
      </c>
      <c r="AL203" s="196">
        <f t="shared" si="90"/>
        <v>1.0888888888888888</v>
      </c>
      <c r="AM203" s="604">
        <f t="shared" si="91"/>
        <v>1.1777777777777778</v>
      </c>
      <c r="AN203" s="212">
        <f t="shared" si="91"/>
        <v>1.2666666666666666</v>
      </c>
      <c r="AO203" s="204" t="s">
        <v>83</v>
      </c>
      <c r="AP203" s="600" t="s">
        <v>1222</v>
      </c>
      <c r="AQ203" s="600" t="s">
        <v>1166</v>
      </c>
      <c r="AR203" s="257" t="s">
        <v>2027</v>
      </c>
      <c r="AS203" s="194" t="s">
        <v>11</v>
      </c>
      <c r="AT203" s="179" t="s">
        <v>54</v>
      </c>
      <c r="AU203" s="179" t="s">
        <v>15</v>
      </c>
      <c r="AV203" s="179" t="s">
        <v>15</v>
      </c>
      <c r="AW203" s="179" t="s">
        <v>54</v>
      </c>
      <c r="AX203" s="611" t="s">
        <v>3425</v>
      </c>
      <c r="AY203" s="214">
        <v>1</v>
      </c>
    </row>
    <row r="204" spans="1:51" ht="189.75" customHeight="1">
      <c r="A204" s="204" t="str">
        <f t="shared" si="86"/>
        <v>702-3</v>
      </c>
      <c r="B204" s="205">
        <v>702</v>
      </c>
      <c r="C204" s="600" t="s">
        <v>179</v>
      </c>
      <c r="D204" s="204">
        <v>3</v>
      </c>
      <c r="E204" s="600" t="s">
        <v>3490</v>
      </c>
      <c r="F204" s="204" t="s">
        <v>399</v>
      </c>
      <c r="G204" s="603" t="s">
        <v>439</v>
      </c>
      <c r="H204" s="206" t="s">
        <v>3145</v>
      </c>
      <c r="I204" s="265" t="s">
        <v>1349</v>
      </c>
      <c r="J204" s="600" t="s">
        <v>2028</v>
      </c>
      <c r="K204" s="600" t="s">
        <v>2029</v>
      </c>
      <c r="L204" s="600" t="s">
        <v>1223</v>
      </c>
      <c r="M204" s="266" t="s">
        <v>299</v>
      </c>
      <c r="N204" s="259">
        <v>10</v>
      </c>
      <c r="O204" s="200">
        <v>20</v>
      </c>
      <c r="P204" s="200">
        <v>30</v>
      </c>
      <c r="Q204" s="200">
        <v>40</v>
      </c>
      <c r="R204" s="296">
        <v>50</v>
      </c>
      <c r="S204" s="649">
        <v>60</v>
      </c>
      <c r="T204" s="267" t="s">
        <v>416</v>
      </c>
      <c r="U204" s="277">
        <v>60</v>
      </c>
      <c r="V204" s="268" t="s">
        <v>2289</v>
      </c>
      <c r="W204" s="259">
        <v>14</v>
      </c>
      <c r="X204" s="200">
        <v>24</v>
      </c>
      <c r="Y204" s="181">
        <v>31</v>
      </c>
      <c r="Z204" s="200">
        <v>45</v>
      </c>
      <c r="AA204" s="501">
        <v>78</v>
      </c>
      <c r="AB204" s="501">
        <v>105</v>
      </c>
      <c r="AC204" s="226">
        <f t="shared" si="87"/>
        <v>1.4</v>
      </c>
      <c r="AD204" s="196">
        <f t="shared" si="82"/>
        <v>1.2</v>
      </c>
      <c r="AE204" s="196">
        <f t="shared" si="83"/>
        <v>1.0333333333333334</v>
      </c>
      <c r="AF204" s="196">
        <f t="shared" si="84"/>
        <v>1.125</v>
      </c>
      <c r="AG204" s="604">
        <f t="shared" si="85"/>
        <v>1.56</v>
      </c>
      <c r="AH204" s="212">
        <f t="shared" si="85"/>
        <v>1.75</v>
      </c>
      <c r="AI204" s="226">
        <f t="shared" si="81"/>
        <v>0.23333333333333334</v>
      </c>
      <c r="AJ204" s="196">
        <f t="shared" si="88"/>
        <v>0.4</v>
      </c>
      <c r="AK204" s="196">
        <f t="shared" si="89"/>
        <v>0.51666666666666672</v>
      </c>
      <c r="AL204" s="196">
        <f t="shared" si="90"/>
        <v>0.75</v>
      </c>
      <c r="AM204" s="604">
        <f t="shared" si="91"/>
        <v>1.3</v>
      </c>
      <c r="AN204" s="212">
        <f t="shared" si="91"/>
        <v>1.75</v>
      </c>
      <c r="AO204" s="204" t="s">
        <v>83</v>
      </c>
      <c r="AP204" s="197" t="s">
        <v>83</v>
      </c>
      <c r="AQ204" s="600" t="s">
        <v>634</v>
      </c>
      <c r="AR204" s="257" t="s">
        <v>2027</v>
      </c>
      <c r="AS204" s="194" t="s">
        <v>54</v>
      </c>
      <c r="AT204" s="179" t="s">
        <v>54</v>
      </c>
      <c r="AU204" s="179" t="s">
        <v>15</v>
      </c>
      <c r="AV204" s="179" t="s">
        <v>15</v>
      </c>
      <c r="AW204" s="179" t="s">
        <v>54</v>
      </c>
      <c r="AX204" s="611" t="s">
        <v>3425</v>
      </c>
      <c r="AY204" s="214">
        <v>1</v>
      </c>
    </row>
    <row r="205" spans="1:51" ht="161.25" customHeight="1">
      <c r="A205" s="204" t="str">
        <f t="shared" si="86"/>
        <v>702-4</v>
      </c>
      <c r="B205" s="205">
        <v>702</v>
      </c>
      <c r="C205" s="600" t="s">
        <v>179</v>
      </c>
      <c r="D205" s="204">
        <v>4</v>
      </c>
      <c r="E205" s="600" t="s">
        <v>2529</v>
      </c>
      <c r="F205" s="204" t="s">
        <v>399</v>
      </c>
      <c r="G205" s="603" t="s">
        <v>439</v>
      </c>
      <c r="H205" s="206" t="s">
        <v>1350</v>
      </c>
      <c r="I205" s="265" t="s">
        <v>1351</v>
      </c>
      <c r="J205" s="600" t="s">
        <v>795</v>
      </c>
      <c r="K205" s="600" t="s">
        <v>2290</v>
      </c>
      <c r="L205" s="600" t="s">
        <v>1352</v>
      </c>
      <c r="M205" s="266" t="s">
        <v>299</v>
      </c>
      <c r="N205" s="259" t="s">
        <v>12</v>
      </c>
      <c r="O205" s="200">
        <v>1556</v>
      </c>
      <c r="P205" s="200">
        <v>1656</v>
      </c>
      <c r="Q205" s="200">
        <v>1756</v>
      </c>
      <c r="R205" s="296">
        <v>1856</v>
      </c>
      <c r="S205" s="649">
        <v>2000</v>
      </c>
      <c r="T205" s="267" t="s">
        <v>416</v>
      </c>
      <c r="U205" s="278">
        <v>2000</v>
      </c>
      <c r="V205" s="268" t="s">
        <v>2665</v>
      </c>
      <c r="W205" s="259">
        <v>1456</v>
      </c>
      <c r="X205" s="200">
        <v>1644</v>
      </c>
      <c r="Y205" s="200">
        <v>1788</v>
      </c>
      <c r="Z205" s="200">
        <v>2089</v>
      </c>
      <c r="AA205" s="501">
        <v>2356</v>
      </c>
      <c r="AB205" s="501">
        <v>2639</v>
      </c>
      <c r="AC205" s="226" t="str">
        <f t="shared" si="87"/>
        <v>-</v>
      </c>
      <c r="AD205" s="196">
        <f t="shared" ref="AD205:AD237" si="92">IFERROR(IF($E205="-","-",X205/O205),"-")</f>
        <v>1.0565552699228791</v>
      </c>
      <c r="AE205" s="196">
        <f t="shared" ref="AE205:AE237" si="93">IFERROR(IF($E205="-","-",Y205/P205),"-")</f>
        <v>1.0797101449275361</v>
      </c>
      <c r="AF205" s="196">
        <f t="shared" ref="AF205:AF237" si="94">IFERROR(IF($E205="-","-",Z205/Q205),"-")</f>
        <v>1.189635535307517</v>
      </c>
      <c r="AG205" s="604">
        <f t="shared" ref="AG205:AH237" si="95">IFERROR(IF($E205="-","-",AA205/R205),"-")</f>
        <v>1.2693965517241379</v>
      </c>
      <c r="AH205" s="212">
        <f t="shared" si="85"/>
        <v>1.3194999999999999</v>
      </c>
      <c r="AI205" s="226">
        <f t="shared" si="81"/>
        <v>0.72799999999999998</v>
      </c>
      <c r="AJ205" s="196">
        <f t="shared" si="88"/>
        <v>0.82199999999999995</v>
      </c>
      <c r="AK205" s="196">
        <f t="shared" si="89"/>
        <v>0.89400000000000002</v>
      </c>
      <c r="AL205" s="196">
        <f t="shared" si="90"/>
        <v>1.0445</v>
      </c>
      <c r="AM205" s="604">
        <f t="shared" si="91"/>
        <v>1.1779999999999999</v>
      </c>
      <c r="AN205" s="212">
        <f t="shared" si="91"/>
        <v>1.3194999999999999</v>
      </c>
      <c r="AO205" s="204" t="s">
        <v>83</v>
      </c>
      <c r="AP205" s="197" t="s">
        <v>2291</v>
      </c>
      <c r="AQ205" s="600" t="s">
        <v>1166</v>
      </c>
      <c r="AR205" s="257" t="s">
        <v>2027</v>
      </c>
      <c r="AS205" s="194" t="s">
        <v>12</v>
      </c>
      <c r="AT205" s="179" t="s">
        <v>54</v>
      </c>
      <c r="AU205" s="179" t="s">
        <v>15</v>
      </c>
      <c r="AV205" s="179" t="s">
        <v>54</v>
      </c>
      <c r="AW205" s="179" t="s">
        <v>15</v>
      </c>
      <c r="AX205" s="611" t="s">
        <v>3425</v>
      </c>
      <c r="AY205" s="214">
        <v>1</v>
      </c>
    </row>
    <row r="206" spans="1:51" ht="199.5" customHeight="1">
      <c r="A206" s="204" t="str">
        <f t="shared" si="86"/>
        <v>702-5</v>
      </c>
      <c r="B206" s="205">
        <v>702</v>
      </c>
      <c r="C206" s="600" t="s">
        <v>179</v>
      </c>
      <c r="D206" s="204">
        <v>5</v>
      </c>
      <c r="E206" s="600" t="s">
        <v>2814</v>
      </c>
      <c r="F206" s="204" t="s">
        <v>399</v>
      </c>
      <c r="G206" s="603" t="s">
        <v>439</v>
      </c>
      <c r="H206" s="206" t="s">
        <v>2285</v>
      </c>
      <c r="I206" s="265" t="s">
        <v>1353</v>
      </c>
      <c r="J206" s="600" t="s">
        <v>2817</v>
      </c>
      <c r="K206" s="600" t="s">
        <v>1354</v>
      </c>
      <c r="L206" s="268" t="s">
        <v>2815</v>
      </c>
      <c r="M206" s="266" t="s">
        <v>299</v>
      </c>
      <c r="N206" s="259">
        <f>179+10</f>
        <v>189</v>
      </c>
      <c r="O206" s="200">
        <f>N206+10</f>
        <v>199</v>
      </c>
      <c r="P206" s="200">
        <f>O206+10</f>
        <v>209</v>
      </c>
      <c r="Q206" s="200">
        <f>P206+10</f>
        <v>219</v>
      </c>
      <c r="R206" s="296">
        <f>Q206+10</f>
        <v>229</v>
      </c>
      <c r="S206" s="649">
        <v>239</v>
      </c>
      <c r="T206" s="267" t="s">
        <v>416</v>
      </c>
      <c r="U206" s="276">
        <v>239</v>
      </c>
      <c r="V206" s="268" t="s">
        <v>2815</v>
      </c>
      <c r="W206" s="259">
        <v>193</v>
      </c>
      <c r="X206" s="200">
        <v>206</v>
      </c>
      <c r="Y206" s="200">
        <v>223</v>
      </c>
      <c r="Z206" s="200">
        <v>237</v>
      </c>
      <c r="AA206" s="501">
        <v>259</v>
      </c>
      <c r="AB206" s="501">
        <v>281</v>
      </c>
      <c r="AC206" s="226">
        <f t="shared" si="87"/>
        <v>1.0211640211640212</v>
      </c>
      <c r="AD206" s="196">
        <f t="shared" si="92"/>
        <v>1.035175879396985</v>
      </c>
      <c r="AE206" s="196">
        <f t="shared" si="93"/>
        <v>1.0669856459330143</v>
      </c>
      <c r="AF206" s="196">
        <f t="shared" si="94"/>
        <v>1.0821917808219179</v>
      </c>
      <c r="AG206" s="604">
        <f t="shared" si="95"/>
        <v>1.1310043668122272</v>
      </c>
      <c r="AH206" s="212">
        <f t="shared" si="85"/>
        <v>1.1757322175732217</v>
      </c>
      <c r="AI206" s="226">
        <f t="shared" si="81"/>
        <v>0.80753138075313813</v>
      </c>
      <c r="AJ206" s="196">
        <f t="shared" si="88"/>
        <v>0.86192468619246865</v>
      </c>
      <c r="AK206" s="196">
        <f t="shared" si="89"/>
        <v>0.93305439330543938</v>
      </c>
      <c r="AL206" s="196">
        <f t="shared" si="90"/>
        <v>0.99163179916317989</v>
      </c>
      <c r="AM206" s="604">
        <f t="shared" si="91"/>
        <v>1.0836820083682008</v>
      </c>
      <c r="AN206" s="212">
        <f t="shared" si="91"/>
        <v>1.1757322175732217</v>
      </c>
      <c r="AO206" s="204" t="s">
        <v>83</v>
      </c>
      <c r="AP206" s="600" t="s">
        <v>3082</v>
      </c>
      <c r="AQ206" s="600" t="s">
        <v>1338</v>
      </c>
      <c r="AR206" s="257" t="s">
        <v>2292</v>
      </c>
      <c r="AS206" s="194" t="s">
        <v>54</v>
      </c>
      <c r="AT206" s="179" t="s">
        <v>54</v>
      </c>
      <c r="AU206" s="179" t="s">
        <v>15</v>
      </c>
      <c r="AV206" s="179" t="s">
        <v>15</v>
      </c>
      <c r="AW206" s="179" t="s">
        <v>15</v>
      </c>
      <c r="AX206" s="611" t="s">
        <v>3425</v>
      </c>
      <c r="AY206" s="214">
        <v>1</v>
      </c>
    </row>
    <row r="207" spans="1:51" customFormat="1" ht="54" hidden="1">
      <c r="A207" s="95" t="str">
        <f t="shared" si="86"/>
        <v>702-6</v>
      </c>
      <c r="B207" s="160">
        <v>702</v>
      </c>
      <c r="C207" s="93" t="s">
        <v>179</v>
      </c>
      <c r="D207" s="95">
        <v>6</v>
      </c>
      <c r="E207" s="93" t="s">
        <v>83</v>
      </c>
      <c r="F207" s="95" t="s">
        <v>83</v>
      </c>
      <c r="G207" s="161" t="s">
        <v>83</v>
      </c>
      <c r="H207" s="99" t="s">
        <v>83</v>
      </c>
      <c r="I207" s="94" t="s">
        <v>83</v>
      </c>
      <c r="J207" s="93" t="s">
        <v>83</v>
      </c>
      <c r="K207" s="93" t="s">
        <v>83</v>
      </c>
      <c r="L207" s="93" t="s">
        <v>83</v>
      </c>
      <c r="M207" s="92" t="s">
        <v>83</v>
      </c>
      <c r="N207" s="161"/>
      <c r="O207" s="153"/>
      <c r="P207" s="153"/>
      <c r="Q207" s="153"/>
      <c r="R207" s="162"/>
      <c r="S207" s="450"/>
      <c r="T207" s="163" t="s">
        <v>83</v>
      </c>
      <c r="U207" s="162" t="s">
        <v>83</v>
      </c>
      <c r="V207" s="93" t="s">
        <v>83</v>
      </c>
      <c r="W207" s="161"/>
      <c r="X207" s="153" t="s">
        <v>83</v>
      </c>
      <c r="Y207" s="153" t="s">
        <v>83</v>
      </c>
      <c r="Z207" s="153" t="s">
        <v>83</v>
      </c>
      <c r="AA207" s="162" t="s">
        <v>83</v>
      </c>
      <c r="AB207" s="450"/>
      <c r="AC207" s="155" t="str">
        <f t="shared" si="87"/>
        <v>-</v>
      </c>
      <c r="AD207" s="156" t="str">
        <f t="shared" si="92"/>
        <v>-</v>
      </c>
      <c r="AE207" s="156" t="str">
        <f t="shared" si="93"/>
        <v>-</v>
      </c>
      <c r="AF207" s="156" t="str">
        <f t="shared" si="94"/>
        <v>-</v>
      </c>
      <c r="AG207" s="157" t="str">
        <f t="shared" si="95"/>
        <v>-</v>
      </c>
      <c r="AH207" s="454"/>
      <c r="AI207" s="155" t="str">
        <f t="shared" si="81"/>
        <v>-</v>
      </c>
      <c r="AJ207" s="156" t="str">
        <f t="shared" si="88"/>
        <v>-</v>
      </c>
      <c r="AK207" s="156" t="str">
        <f t="shared" si="89"/>
        <v>-</v>
      </c>
      <c r="AL207" s="156" t="str">
        <f t="shared" si="90"/>
        <v>-</v>
      </c>
      <c r="AM207" s="157" t="str">
        <f t="shared" si="91"/>
        <v>-</v>
      </c>
      <c r="AN207" s="457"/>
      <c r="AO207" s="95" t="s">
        <v>83</v>
      </c>
      <c r="AP207" s="93" t="s">
        <v>83</v>
      </c>
      <c r="AQ207" s="93" t="s">
        <v>83</v>
      </c>
      <c r="AR207" s="93" t="s">
        <v>83</v>
      </c>
      <c r="AS207" s="163" t="s">
        <v>83</v>
      </c>
      <c r="AT207" s="164" t="s">
        <v>83</v>
      </c>
      <c r="AU207" s="164" t="s">
        <v>83</v>
      </c>
      <c r="AV207" s="164" t="s">
        <v>83</v>
      </c>
      <c r="AW207" s="94" t="s">
        <v>83</v>
      </c>
      <c r="AX207" s="94" t="s">
        <v>3366</v>
      </c>
      <c r="AY207" s="165" t="s">
        <v>83</v>
      </c>
    </row>
    <row r="208" spans="1:51" customFormat="1" ht="54" hidden="1">
      <c r="A208" s="95" t="str">
        <f t="shared" si="86"/>
        <v>702-7</v>
      </c>
      <c r="B208" s="160">
        <v>702</v>
      </c>
      <c r="C208" s="93" t="s">
        <v>179</v>
      </c>
      <c r="D208" s="95">
        <v>7</v>
      </c>
      <c r="E208" s="93" t="s">
        <v>83</v>
      </c>
      <c r="F208" s="95" t="s">
        <v>83</v>
      </c>
      <c r="G208" s="161" t="s">
        <v>83</v>
      </c>
      <c r="H208" s="99" t="s">
        <v>83</v>
      </c>
      <c r="I208" s="94" t="s">
        <v>83</v>
      </c>
      <c r="J208" s="93" t="s">
        <v>83</v>
      </c>
      <c r="K208" s="93" t="s">
        <v>83</v>
      </c>
      <c r="L208" s="93" t="s">
        <v>83</v>
      </c>
      <c r="M208" s="92" t="s">
        <v>83</v>
      </c>
      <c r="N208" s="161"/>
      <c r="O208" s="153"/>
      <c r="P208" s="153"/>
      <c r="Q208" s="153"/>
      <c r="R208" s="162"/>
      <c r="S208" s="450"/>
      <c r="T208" s="163" t="s">
        <v>83</v>
      </c>
      <c r="U208" s="162" t="s">
        <v>83</v>
      </c>
      <c r="V208" s="93" t="s">
        <v>83</v>
      </c>
      <c r="W208" s="161"/>
      <c r="X208" s="153" t="s">
        <v>83</v>
      </c>
      <c r="Y208" s="153" t="s">
        <v>83</v>
      </c>
      <c r="Z208" s="153" t="s">
        <v>83</v>
      </c>
      <c r="AA208" s="162" t="s">
        <v>83</v>
      </c>
      <c r="AB208" s="450"/>
      <c r="AC208" s="155" t="str">
        <f t="shared" si="87"/>
        <v>-</v>
      </c>
      <c r="AD208" s="156" t="str">
        <f t="shared" si="92"/>
        <v>-</v>
      </c>
      <c r="AE208" s="156" t="str">
        <f t="shared" si="93"/>
        <v>-</v>
      </c>
      <c r="AF208" s="156" t="str">
        <f t="shared" si="94"/>
        <v>-</v>
      </c>
      <c r="AG208" s="157" t="str">
        <f t="shared" si="95"/>
        <v>-</v>
      </c>
      <c r="AH208" s="454"/>
      <c r="AI208" s="155" t="str">
        <f t="shared" si="81"/>
        <v>-</v>
      </c>
      <c r="AJ208" s="156" t="str">
        <f t="shared" si="88"/>
        <v>-</v>
      </c>
      <c r="AK208" s="156" t="str">
        <f t="shared" si="89"/>
        <v>-</v>
      </c>
      <c r="AL208" s="156" t="str">
        <f t="shared" si="90"/>
        <v>-</v>
      </c>
      <c r="AM208" s="157" t="str">
        <f t="shared" si="91"/>
        <v>-</v>
      </c>
      <c r="AN208" s="457"/>
      <c r="AO208" s="95" t="s">
        <v>83</v>
      </c>
      <c r="AP208" s="93" t="s">
        <v>83</v>
      </c>
      <c r="AQ208" s="93" t="s">
        <v>83</v>
      </c>
      <c r="AR208" s="93" t="s">
        <v>83</v>
      </c>
      <c r="AS208" s="163" t="s">
        <v>83</v>
      </c>
      <c r="AT208" s="164" t="s">
        <v>83</v>
      </c>
      <c r="AU208" s="164" t="s">
        <v>83</v>
      </c>
      <c r="AV208" s="164" t="s">
        <v>83</v>
      </c>
      <c r="AW208" s="94" t="s">
        <v>83</v>
      </c>
      <c r="AX208" s="94" t="s">
        <v>3366</v>
      </c>
      <c r="AY208" s="165" t="s">
        <v>83</v>
      </c>
    </row>
    <row r="209" spans="1:51" customFormat="1" ht="54" hidden="1">
      <c r="A209" s="95" t="str">
        <f t="shared" si="86"/>
        <v>702-8</v>
      </c>
      <c r="B209" s="160">
        <v>702</v>
      </c>
      <c r="C209" s="93" t="s">
        <v>179</v>
      </c>
      <c r="D209" s="95">
        <v>8</v>
      </c>
      <c r="E209" s="93" t="s">
        <v>83</v>
      </c>
      <c r="F209" s="95" t="s">
        <v>83</v>
      </c>
      <c r="G209" s="161" t="s">
        <v>83</v>
      </c>
      <c r="H209" s="99" t="s">
        <v>83</v>
      </c>
      <c r="I209" s="94" t="s">
        <v>83</v>
      </c>
      <c r="J209" s="93" t="s">
        <v>83</v>
      </c>
      <c r="K209" s="93" t="s">
        <v>83</v>
      </c>
      <c r="L209" s="93" t="s">
        <v>83</v>
      </c>
      <c r="M209" s="92" t="s">
        <v>83</v>
      </c>
      <c r="N209" s="161"/>
      <c r="O209" s="153"/>
      <c r="P209" s="153"/>
      <c r="Q209" s="153"/>
      <c r="R209" s="162"/>
      <c r="S209" s="450"/>
      <c r="T209" s="163" t="s">
        <v>83</v>
      </c>
      <c r="U209" s="162" t="s">
        <v>83</v>
      </c>
      <c r="V209" s="93" t="s">
        <v>83</v>
      </c>
      <c r="W209" s="161"/>
      <c r="X209" s="153" t="s">
        <v>83</v>
      </c>
      <c r="Y209" s="153" t="s">
        <v>83</v>
      </c>
      <c r="Z209" s="153" t="s">
        <v>83</v>
      </c>
      <c r="AA209" s="162" t="s">
        <v>83</v>
      </c>
      <c r="AB209" s="450"/>
      <c r="AC209" s="155" t="str">
        <f t="shared" si="87"/>
        <v>-</v>
      </c>
      <c r="AD209" s="156" t="str">
        <f t="shared" si="92"/>
        <v>-</v>
      </c>
      <c r="AE209" s="156" t="str">
        <f t="shared" si="93"/>
        <v>-</v>
      </c>
      <c r="AF209" s="156" t="str">
        <f t="shared" si="94"/>
        <v>-</v>
      </c>
      <c r="AG209" s="157" t="str">
        <f t="shared" si="95"/>
        <v>-</v>
      </c>
      <c r="AH209" s="454"/>
      <c r="AI209" s="155" t="str">
        <f t="shared" si="81"/>
        <v>-</v>
      </c>
      <c r="AJ209" s="156" t="str">
        <f t="shared" si="88"/>
        <v>-</v>
      </c>
      <c r="AK209" s="156" t="str">
        <f t="shared" si="89"/>
        <v>-</v>
      </c>
      <c r="AL209" s="156" t="str">
        <f t="shared" si="90"/>
        <v>-</v>
      </c>
      <c r="AM209" s="157" t="str">
        <f t="shared" si="91"/>
        <v>-</v>
      </c>
      <c r="AN209" s="457"/>
      <c r="AO209" s="95" t="s">
        <v>83</v>
      </c>
      <c r="AP209" s="93" t="s">
        <v>83</v>
      </c>
      <c r="AQ209" s="93" t="s">
        <v>83</v>
      </c>
      <c r="AR209" s="93" t="s">
        <v>83</v>
      </c>
      <c r="AS209" s="163" t="s">
        <v>83</v>
      </c>
      <c r="AT209" s="164" t="s">
        <v>83</v>
      </c>
      <c r="AU209" s="164" t="s">
        <v>83</v>
      </c>
      <c r="AV209" s="164" t="s">
        <v>83</v>
      </c>
      <c r="AW209" s="94" t="s">
        <v>83</v>
      </c>
      <c r="AX209" s="94" t="s">
        <v>3366</v>
      </c>
      <c r="AY209" s="165" t="s">
        <v>83</v>
      </c>
    </row>
    <row r="210" spans="1:51" customFormat="1" ht="54" hidden="1">
      <c r="A210" s="95" t="str">
        <f t="shared" si="86"/>
        <v>702-9</v>
      </c>
      <c r="B210" s="160">
        <v>702</v>
      </c>
      <c r="C210" s="93" t="s">
        <v>179</v>
      </c>
      <c r="D210" s="95">
        <v>9</v>
      </c>
      <c r="E210" s="93" t="s">
        <v>83</v>
      </c>
      <c r="F210" s="95" t="s">
        <v>83</v>
      </c>
      <c r="G210" s="161" t="s">
        <v>83</v>
      </c>
      <c r="H210" s="99" t="s">
        <v>83</v>
      </c>
      <c r="I210" s="94" t="s">
        <v>83</v>
      </c>
      <c r="J210" s="93" t="s">
        <v>83</v>
      </c>
      <c r="K210" s="93" t="s">
        <v>83</v>
      </c>
      <c r="L210" s="93" t="s">
        <v>83</v>
      </c>
      <c r="M210" s="92" t="s">
        <v>83</v>
      </c>
      <c r="N210" s="161"/>
      <c r="O210" s="153"/>
      <c r="P210" s="153"/>
      <c r="Q210" s="153"/>
      <c r="R210" s="162"/>
      <c r="S210" s="450"/>
      <c r="T210" s="163" t="s">
        <v>83</v>
      </c>
      <c r="U210" s="162" t="s">
        <v>83</v>
      </c>
      <c r="V210" s="93" t="s">
        <v>83</v>
      </c>
      <c r="W210" s="161"/>
      <c r="X210" s="153" t="s">
        <v>83</v>
      </c>
      <c r="Y210" s="153" t="s">
        <v>83</v>
      </c>
      <c r="Z210" s="153" t="s">
        <v>83</v>
      </c>
      <c r="AA210" s="162" t="s">
        <v>83</v>
      </c>
      <c r="AB210" s="450"/>
      <c r="AC210" s="155" t="str">
        <f t="shared" si="87"/>
        <v>-</v>
      </c>
      <c r="AD210" s="156" t="str">
        <f t="shared" si="92"/>
        <v>-</v>
      </c>
      <c r="AE210" s="156" t="str">
        <f t="shared" si="93"/>
        <v>-</v>
      </c>
      <c r="AF210" s="156" t="str">
        <f t="shared" si="94"/>
        <v>-</v>
      </c>
      <c r="AG210" s="157" t="str">
        <f t="shared" si="95"/>
        <v>-</v>
      </c>
      <c r="AH210" s="454"/>
      <c r="AI210" s="155" t="str">
        <f t="shared" si="81"/>
        <v>-</v>
      </c>
      <c r="AJ210" s="156" t="str">
        <f t="shared" si="88"/>
        <v>-</v>
      </c>
      <c r="AK210" s="156" t="str">
        <f t="shared" si="89"/>
        <v>-</v>
      </c>
      <c r="AL210" s="156" t="str">
        <f t="shared" si="90"/>
        <v>-</v>
      </c>
      <c r="AM210" s="157" t="str">
        <f t="shared" si="91"/>
        <v>-</v>
      </c>
      <c r="AN210" s="457"/>
      <c r="AO210" s="95" t="s">
        <v>83</v>
      </c>
      <c r="AP210" s="93" t="s">
        <v>83</v>
      </c>
      <c r="AQ210" s="93" t="s">
        <v>83</v>
      </c>
      <c r="AR210" s="93" t="s">
        <v>83</v>
      </c>
      <c r="AS210" s="163" t="s">
        <v>83</v>
      </c>
      <c r="AT210" s="164" t="s">
        <v>83</v>
      </c>
      <c r="AU210" s="164" t="s">
        <v>83</v>
      </c>
      <c r="AV210" s="164" t="s">
        <v>83</v>
      </c>
      <c r="AW210" s="94" t="s">
        <v>83</v>
      </c>
      <c r="AX210" s="94" t="s">
        <v>3366</v>
      </c>
      <c r="AY210" s="165" t="s">
        <v>83</v>
      </c>
    </row>
    <row r="211" spans="1:51" ht="207" customHeight="1">
      <c r="A211" s="204" t="str">
        <f t="shared" si="86"/>
        <v>703-1</v>
      </c>
      <c r="B211" s="205">
        <v>703</v>
      </c>
      <c r="C211" s="600" t="s">
        <v>180</v>
      </c>
      <c r="D211" s="204">
        <v>1</v>
      </c>
      <c r="E211" s="600" t="s">
        <v>796</v>
      </c>
      <c r="F211" s="204" t="s">
        <v>399</v>
      </c>
      <c r="G211" s="603" t="s">
        <v>439</v>
      </c>
      <c r="H211" s="206" t="s">
        <v>3145</v>
      </c>
      <c r="I211" s="265" t="s">
        <v>3231</v>
      </c>
      <c r="J211" s="600" t="s">
        <v>1355</v>
      </c>
      <c r="K211" s="600" t="s">
        <v>1356</v>
      </c>
      <c r="L211" s="600" t="s">
        <v>1357</v>
      </c>
      <c r="M211" s="266" t="s">
        <v>299</v>
      </c>
      <c r="N211" s="259">
        <v>33</v>
      </c>
      <c r="O211" s="200">
        <v>66</v>
      </c>
      <c r="P211" s="200">
        <v>99</v>
      </c>
      <c r="Q211" s="200">
        <v>132</v>
      </c>
      <c r="R211" s="296">
        <v>166</v>
      </c>
      <c r="S211" s="649">
        <v>266</v>
      </c>
      <c r="T211" s="267" t="s">
        <v>3136</v>
      </c>
      <c r="U211" s="276">
        <v>666</v>
      </c>
      <c r="V211" s="268" t="s">
        <v>2293</v>
      </c>
      <c r="W211" s="259">
        <v>40</v>
      </c>
      <c r="X211" s="200">
        <v>70</v>
      </c>
      <c r="Y211" s="200">
        <v>113</v>
      </c>
      <c r="Z211" s="200">
        <v>172</v>
      </c>
      <c r="AA211" s="501">
        <v>222</v>
      </c>
      <c r="AB211" s="501">
        <v>276</v>
      </c>
      <c r="AC211" s="226">
        <f t="shared" si="87"/>
        <v>1.2121212121212122</v>
      </c>
      <c r="AD211" s="196">
        <f t="shared" si="92"/>
        <v>1.0606060606060606</v>
      </c>
      <c r="AE211" s="196">
        <f t="shared" si="93"/>
        <v>1.1414141414141414</v>
      </c>
      <c r="AF211" s="196">
        <f t="shared" si="94"/>
        <v>1.303030303030303</v>
      </c>
      <c r="AG211" s="604">
        <f t="shared" si="95"/>
        <v>1.3373493975903614</v>
      </c>
      <c r="AH211" s="212">
        <f t="shared" si="95"/>
        <v>1.0375939849624061</v>
      </c>
      <c r="AI211" s="226">
        <f t="shared" si="81"/>
        <v>6.006006006006006E-2</v>
      </c>
      <c r="AJ211" s="196">
        <f t="shared" si="88"/>
        <v>0.10510510510510511</v>
      </c>
      <c r="AK211" s="196">
        <f t="shared" si="89"/>
        <v>0.16966966966966968</v>
      </c>
      <c r="AL211" s="196">
        <f t="shared" si="90"/>
        <v>0.25825825825825827</v>
      </c>
      <c r="AM211" s="604">
        <f t="shared" si="91"/>
        <v>0.33333333333333331</v>
      </c>
      <c r="AN211" s="212">
        <f t="shared" si="91"/>
        <v>0.4144144144144144</v>
      </c>
      <c r="AO211" s="204" t="s">
        <v>83</v>
      </c>
      <c r="AP211" s="197" t="s">
        <v>3034</v>
      </c>
      <c r="AQ211" s="600" t="s">
        <v>1196</v>
      </c>
      <c r="AR211" s="257" t="s">
        <v>2913</v>
      </c>
      <c r="AS211" s="194" t="s">
        <v>54</v>
      </c>
      <c r="AT211" s="179" t="s">
        <v>54</v>
      </c>
      <c r="AU211" s="179" t="s">
        <v>54</v>
      </c>
      <c r="AV211" s="179" t="s">
        <v>15</v>
      </c>
      <c r="AW211" s="179" t="s">
        <v>54</v>
      </c>
      <c r="AX211" s="611" t="s">
        <v>3425</v>
      </c>
      <c r="AY211" s="214">
        <v>1</v>
      </c>
    </row>
    <row r="212" spans="1:51" ht="190.5" customHeight="1">
      <c r="A212" s="204" t="s">
        <v>1358</v>
      </c>
      <c r="B212" s="205">
        <v>703</v>
      </c>
      <c r="C212" s="600" t="s">
        <v>180</v>
      </c>
      <c r="D212" s="204">
        <v>2</v>
      </c>
      <c r="E212" s="600" t="s">
        <v>3491</v>
      </c>
      <c r="F212" s="204" t="s">
        <v>797</v>
      </c>
      <c r="G212" s="603" t="s">
        <v>439</v>
      </c>
      <c r="H212" s="206" t="s">
        <v>3145</v>
      </c>
      <c r="I212" s="265" t="s">
        <v>3231</v>
      </c>
      <c r="J212" s="600" t="s">
        <v>798</v>
      </c>
      <c r="K212" s="600" t="s">
        <v>1359</v>
      </c>
      <c r="L212" s="600" t="s">
        <v>2912</v>
      </c>
      <c r="M212" s="266" t="s">
        <v>299</v>
      </c>
      <c r="N212" s="259">
        <v>80</v>
      </c>
      <c r="O212" s="200">
        <v>88</v>
      </c>
      <c r="P212" s="200">
        <v>88</v>
      </c>
      <c r="Q212" s="200">
        <v>96</v>
      </c>
      <c r="R212" s="296">
        <v>96</v>
      </c>
      <c r="S212" s="649">
        <v>104</v>
      </c>
      <c r="T212" s="267" t="s">
        <v>416</v>
      </c>
      <c r="U212" s="276">
        <v>104</v>
      </c>
      <c r="V212" s="268" t="s">
        <v>1360</v>
      </c>
      <c r="W212" s="259">
        <v>77</v>
      </c>
      <c r="X212" s="200">
        <v>81</v>
      </c>
      <c r="Y212" s="200">
        <v>103</v>
      </c>
      <c r="Z212" s="200">
        <v>161</v>
      </c>
      <c r="AA212" s="501">
        <v>195</v>
      </c>
      <c r="AB212" s="501">
        <v>221</v>
      </c>
      <c r="AC212" s="226">
        <f t="shared" si="87"/>
        <v>0.96250000000000002</v>
      </c>
      <c r="AD212" s="196">
        <f t="shared" si="92"/>
        <v>0.92045454545454541</v>
      </c>
      <c r="AE212" s="196">
        <f t="shared" si="93"/>
        <v>1.1704545454545454</v>
      </c>
      <c r="AF212" s="196">
        <f t="shared" si="94"/>
        <v>1.6770833333333333</v>
      </c>
      <c r="AG212" s="604">
        <f t="shared" si="95"/>
        <v>2.03125</v>
      </c>
      <c r="AH212" s="212">
        <f t="shared" si="95"/>
        <v>2.125</v>
      </c>
      <c r="AI212" s="226">
        <f t="shared" si="81"/>
        <v>0.74038461538461542</v>
      </c>
      <c r="AJ212" s="196">
        <f t="shared" si="88"/>
        <v>0.77884615384615385</v>
      </c>
      <c r="AK212" s="196">
        <f t="shared" si="89"/>
        <v>0.99038461538461542</v>
      </c>
      <c r="AL212" s="196">
        <f t="shared" si="90"/>
        <v>1.5480769230769231</v>
      </c>
      <c r="AM212" s="604">
        <f t="shared" si="91"/>
        <v>1.875</v>
      </c>
      <c r="AN212" s="212">
        <f t="shared" si="91"/>
        <v>2.125</v>
      </c>
      <c r="AO212" s="204" t="s">
        <v>83</v>
      </c>
      <c r="AP212" s="197" t="s">
        <v>83</v>
      </c>
      <c r="AQ212" s="600" t="s">
        <v>1361</v>
      </c>
      <c r="AR212" s="257" t="s">
        <v>2914</v>
      </c>
      <c r="AS212" s="194" t="s">
        <v>54</v>
      </c>
      <c r="AT212" s="179" t="s">
        <v>54</v>
      </c>
      <c r="AU212" s="179" t="s">
        <v>15</v>
      </c>
      <c r="AV212" s="179" t="s">
        <v>15</v>
      </c>
      <c r="AW212" s="179" t="s">
        <v>54</v>
      </c>
      <c r="AX212" s="611" t="s">
        <v>3425</v>
      </c>
      <c r="AY212" s="214">
        <v>1</v>
      </c>
    </row>
    <row r="213" spans="1:51" customFormat="1" ht="54" hidden="1">
      <c r="A213" s="95" t="str">
        <f t="shared" si="86"/>
        <v>703-3</v>
      </c>
      <c r="B213" s="160">
        <v>703</v>
      </c>
      <c r="C213" s="93" t="s">
        <v>180</v>
      </c>
      <c r="D213" s="95">
        <v>3</v>
      </c>
      <c r="E213" s="93" t="s">
        <v>83</v>
      </c>
      <c r="F213" s="95" t="s">
        <v>83</v>
      </c>
      <c r="G213" s="161" t="s">
        <v>83</v>
      </c>
      <c r="H213" s="99" t="s">
        <v>83</v>
      </c>
      <c r="I213" s="94" t="s">
        <v>83</v>
      </c>
      <c r="J213" s="93" t="s">
        <v>83</v>
      </c>
      <c r="K213" s="93" t="s">
        <v>83</v>
      </c>
      <c r="L213" s="93" t="s">
        <v>83</v>
      </c>
      <c r="M213" s="92" t="s">
        <v>83</v>
      </c>
      <c r="N213" s="161"/>
      <c r="O213" s="153"/>
      <c r="P213" s="153"/>
      <c r="Q213" s="153"/>
      <c r="R213" s="162"/>
      <c r="S213" s="450"/>
      <c r="T213" s="163" t="s">
        <v>83</v>
      </c>
      <c r="U213" s="162" t="s">
        <v>83</v>
      </c>
      <c r="V213" s="93" t="s">
        <v>83</v>
      </c>
      <c r="W213" s="161"/>
      <c r="X213" s="153" t="s">
        <v>83</v>
      </c>
      <c r="Y213" s="153" t="s">
        <v>83</v>
      </c>
      <c r="Z213" s="153" t="s">
        <v>83</v>
      </c>
      <c r="AA213" s="162" t="s">
        <v>83</v>
      </c>
      <c r="AB213" s="450"/>
      <c r="AC213" s="155" t="str">
        <f t="shared" si="87"/>
        <v>-</v>
      </c>
      <c r="AD213" s="156" t="str">
        <f t="shared" si="92"/>
        <v>-</v>
      </c>
      <c r="AE213" s="156" t="str">
        <f t="shared" si="93"/>
        <v>-</v>
      </c>
      <c r="AF213" s="156" t="str">
        <f t="shared" si="94"/>
        <v>-</v>
      </c>
      <c r="AG213" s="157" t="str">
        <f t="shared" si="95"/>
        <v>-</v>
      </c>
      <c r="AH213" s="454"/>
      <c r="AI213" s="155" t="str">
        <f t="shared" si="81"/>
        <v>-</v>
      </c>
      <c r="AJ213" s="156" t="str">
        <f t="shared" si="88"/>
        <v>-</v>
      </c>
      <c r="AK213" s="156" t="str">
        <f t="shared" si="89"/>
        <v>-</v>
      </c>
      <c r="AL213" s="156" t="str">
        <f t="shared" si="90"/>
        <v>-</v>
      </c>
      <c r="AM213" s="157" t="str">
        <f t="shared" si="91"/>
        <v>-</v>
      </c>
      <c r="AN213" s="457"/>
      <c r="AO213" s="95" t="s">
        <v>83</v>
      </c>
      <c r="AP213" s="93" t="s">
        <v>83</v>
      </c>
      <c r="AQ213" s="93" t="s">
        <v>83</v>
      </c>
      <c r="AR213" s="93" t="s">
        <v>83</v>
      </c>
      <c r="AS213" s="163" t="s">
        <v>83</v>
      </c>
      <c r="AT213" s="164" t="s">
        <v>83</v>
      </c>
      <c r="AU213" s="164" t="s">
        <v>83</v>
      </c>
      <c r="AV213" s="164" t="s">
        <v>83</v>
      </c>
      <c r="AW213" s="94" t="s">
        <v>83</v>
      </c>
      <c r="AX213" s="94" t="s">
        <v>3366</v>
      </c>
      <c r="AY213" s="165" t="s">
        <v>83</v>
      </c>
    </row>
    <row r="214" spans="1:51" customFormat="1" ht="54" hidden="1">
      <c r="A214" s="95" t="str">
        <f t="shared" si="86"/>
        <v>703-4</v>
      </c>
      <c r="B214" s="160">
        <v>703</v>
      </c>
      <c r="C214" s="93" t="s">
        <v>180</v>
      </c>
      <c r="D214" s="95">
        <v>4</v>
      </c>
      <c r="E214" s="93" t="s">
        <v>83</v>
      </c>
      <c r="F214" s="95" t="s">
        <v>83</v>
      </c>
      <c r="G214" s="161" t="s">
        <v>83</v>
      </c>
      <c r="H214" s="99" t="s">
        <v>83</v>
      </c>
      <c r="I214" s="94" t="s">
        <v>83</v>
      </c>
      <c r="J214" s="93" t="s">
        <v>83</v>
      </c>
      <c r="K214" s="93" t="s">
        <v>83</v>
      </c>
      <c r="L214" s="93" t="s">
        <v>83</v>
      </c>
      <c r="M214" s="92" t="s">
        <v>83</v>
      </c>
      <c r="N214" s="161"/>
      <c r="O214" s="153"/>
      <c r="P214" s="153"/>
      <c r="Q214" s="153"/>
      <c r="R214" s="162"/>
      <c r="S214" s="450"/>
      <c r="T214" s="163" t="s">
        <v>83</v>
      </c>
      <c r="U214" s="162" t="s">
        <v>83</v>
      </c>
      <c r="V214" s="93" t="s">
        <v>83</v>
      </c>
      <c r="W214" s="161"/>
      <c r="X214" s="153" t="s">
        <v>83</v>
      </c>
      <c r="Y214" s="153" t="s">
        <v>83</v>
      </c>
      <c r="Z214" s="153" t="s">
        <v>83</v>
      </c>
      <c r="AA214" s="162" t="s">
        <v>83</v>
      </c>
      <c r="AB214" s="450"/>
      <c r="AC214" s="155" t="str">
        <f t="shared" si="87"/>
        <v>-</v>
      </c>
      <c r="AD214" s="156" t="str">
        <f t="shared" si="92"/>
        <v>-</v>
      </c>
      <c r="AE214" s="156" t="str">
        <f t="shared" si="93"/>
        <v>-</v>
      </c>
      <c r="AF214" s="156" t="str">
        <f t="shared" si="94"/>
        <v>-</v>
      </c>
      <c r="AG214" s="157" t="str">
        <f t="shared" si="95"/>
        <v>-</v>
      </c>
      <c r="AH214" s="454"/>
      <c r="AI214" s="155" t="str">
        <f t="shared" si="81"/>
        <v>-</v>
      </c>
      <c r="AJ214" s="156" t="str">
        <f t="shared" si="88"/>
        <v>-</v>
      </c>
      <c r="AK214" s="156" t="str">
        <f t="shared" si="89"/>
        <v>-</v>
      </c>
      <c r="AL214" s="156" t="str">
        <f t="shared" si="90"/>
        <v>-</v>
      </c>
      <c r="AM214" s="157" t="str">
        <f t="shared" si="91"/>
        <v>-</v>
      </c>
      <c r="AN214" s="457"/>
      <c r="AO214" s="95" t="s">
        <v>83</v>
      </c>
      <c r="AP214" s="93" t="s">
        <v>83</v>
      </c>
      <c r="AQ214" s="93" t="s">
        <v>83</v>
      </c>
      <c r="AR214" s="93" t="s">
        <v>83</v>
      </c>
      <c r="AS214" s="163" t="s">
        <v>83</v>
      </c>
      <c r="AT214" s="164" t="s">
        <v>83</v>
      </c>
      <c r="AU214" s="164" t="s">
        <v>83</v>
      </c>
      <c r="AV214" s="164" t="s">
        <v>83</v>
      </c>
      <c r="AW214" s="94" t="s">
        <v>83</v>
      </c>
      <c r="AX214" s="94" t="s">
        <v>3366</v>
      </c>
      <c r="AY214" s="165" t="s">
        <v>83</v>
      </c>
    </row>
    <row r="215" spans="1:51" customFormat="1" ht="54" hidden="1">
      <c r="A215" s="95" t="str">
        <f t="shared" si="86"/>
        <v>703-5</v>
      </c>
      <c r="B215" s="160">
        <v>703</v>
      </c>
      <c r="C215" s="93" t="s">
        <v>180</v>
      </c>
      <c r="D215" s="95">
        <v>5</v>
      </c>
      <c r="E215" s="93" t="s">
        <v>83</v>
      </c>
      <c r="F215" s="95" t="s">
        <v>83</v>
      </c>
      <c r="G215" s="161" t="s">
        <v>83</v>
      </c>
      <c r="H215" s="99" t="s">
        <v>83</v>
      </c>
      <c r="I215" s="94" t="s">
        <v>83</v>
      </c>
      <c r="J215" s="93" t="s">
        <v>83</v>
      </c>
      <c r="K215" s="93" t="s">
        <v>83</v>
      </c>
      <c r="L215" s="93" t="s">
        <v>83</v>
      </c>
      <c r="M215" s="92" t="s">
        <v>83</v>
      </c>
      <c r="N215" s="161"/>
      <c r="O215" s="153"/>
      <c r="P215" s="153"/>
      <c r="Q215" s="153"/>
      <c r="R215" s="162"/>
      <c r="S215" s="450"/>
      <c r="T215" s="163" t="s">
        <v>83</v>
      </c>
      <c r="U215" s="162" t="s">
        <v>83</v>
      </c>
      <c r="V215" s="93" t="s">
        <v>83</v>
      </c>
      <c r="W215" s="161"/>
      <c r="X215" s="153" t="s">
        <v>83</v>
      </c>
      <c r="Y215" s="153" t="s">
        <v>83</v>
      </c>
      <c r="Z215" s="153" t="s">
        <v>83</v>
      </c>
      <c r="AA215" s="162" t="s">
        <v>83</v>
      </c>
      <c r="AB215" s="450"/>
      <c r="AC215" s="155" t="str">
        <f t="shared" si="87"/>
        <v>-</v>
      </c>
      <c r="AD215" s="156" t="str">
        <f t="shared" si="92"/>
        <v>-</v>
      </c>
      <c r="AE215" s="156" t="str">
        <f t="shared" si="93"/>
        <v>-</v>
      </c>
      <c r="AF215" s="156" t="str">
        <f t="shared" si="94"/>
        <v>-</v>
      </c>
      <c r="AG215" s="157" t="str">
        <f t="shared" si="95"/>
        <v>-</v>
      </c>
      <c r="AH215" s="454"/>
      <c r="AI215" s="155" t="str">
        <f t="shared" si="81"/>
        <v>-</v>
      </c>
      <c r="AJ215" s="156" t="str">
        <f t="shared" si="88"/>
        <v>-</v>
      </c>
      <c r="AK215" s="156" t="str">
        <f t="shared" si="89"/>
        <v>-</v>
      </c>
      <c r="AL215" s="156" t="str">
        <f t="shared" si="90"/>
        <v>-</v>
      </c>
      <c r="AM215" s="157" t="str">
        <f t="shared" si="91"/>
        <v>-</v>
      </c>
      <c r="AN215" s="457"/>
      <c r="AO215" s="95" t="s">
        <v>83</v>
      </c>
      <c r="AP215" s="93" t="s">
        <v>83</v>
      </c>
      <c r="AQ215" s="93" t="s">
        <v>83</v>
      </c>
      <c r="AR215" s="93" t="s">
        <v>83</v>
      </c>
      <c r="AS215" s="163" t="s">
        <v>83</v>
      </c>
      <c r="AT215" s="164" t="s">
        <v>83</v>
      </c>
      <c r="AU215" s="164" t="s">
        <v>83</v>
      </c>
      <c r="AV215" s="164" t="s">
        <v>83</v>
      </c>
      <c r="AW215" s="94" t="s">
        <v>83</v>
      </c>
      <c r="AX215" s="94" t="s">
        <v>3366</v>
      </c>
      <c r="AY215" s="165" t="s">
        <v>83</v>
      </c>
    </row>
    <row r="216" spans="1:51" customFormat="1" ht="54" hidden="1">
      <c r="A216" s="95" t="str">
        <f t="shared" si="86"/>
        <v>703-6</v>
      </c>
      <c r="B216" s="160">
        <v>703</v>
      </c>
      <c r="C216" s="93" t="s">
        <v>180</v>
      </c>
      <c r="D216" s="95">
        <v>6</v>
      </c>
      <c r="E216" s="93" t="s">
        <v>83</v>
      </c>
      <c r="F216" s="95" t="s">
        <v>83</v>
      </c>
      <c r="G216" s="161" t="s">
        <v>83</v>
      </c>
      <c r="H216" s="99" t="s">
        <v>83</v>
      </c>
      <c r="I216" s="94" t="s">
        <v>83</v>
      </c>
      <c r="J216" s="93" t="s">
        <v>83</v>
      </c>
      <c r="K216" s="93" t="s">
        <v>83</v>
      </c>
      <c r="L216" s="93" t="s">
        <v>83</v>
      </c>
      <c r="M216" s="92" t="s">
        <v>83</v>
      </c>
      <c r="N216" s="161"/>
      <c r="O216" s="153"/>
      <c r="P216" s="153"/>
      <c r="Q216" s="153"/>
      <c r="R216" s="162"/>
      <c r="S216" s="450"/>
      <c r="T216" s="163" t="s">
        <v>83</v>
      </c>
      <c r="U216" s="162" t="s">
        <v>83</v>
      </c>
      <c r="V216" s="93" t="s">
        <v>83</v>
      </c>
      <c r="W216" s="161"/>
      <c r="X216" s="153" t="s">
        <v>83</v>
      </c>
      <c r="Y216" s="153" t="s">
        <v>83</v>
      </c>
      <c r="Z216" s="153" t="s">
        <v>83</v>
      </c>
      <c r="AA216" s="162" t="s">
        <v>83</v>
      </c>
      <c r="AB216" s="450"/>
      <c r="AC216" s="155" t="str">
        <f t="shared" si="87"/>
        <v>-</v>
      </c>
      <c r="AD216" s="156" t="str">
        <f t="shared" si="92"/>
        <v>-</v>
      </c>
      <c r="AE216" s="156" t="str">
        <f t="shared" si="93"/>
        <v>-</v>
      </c>
      <c r="AF216" s="156" t="str">
        <f t="shared" si="94"/>
        <v>-</v>
      </c>
      <c r="AG216" s="157" t="str">
        <f t="shared" si="95"/>
        <v>-</v>
      </c>
      <c r="AH216" s="454"/>
      <c r="AI216" s="155" t="str">
        <f t="shared" si="81"/>
        <v>-</v>
      </c>
      <c r="AJ216" s="156" t="str">
        <f t="shared" si="88"/>
        <v>-</v>
      </c>
      <c r="AK216" s="156" t="str">
        <f t="shared" si="89"/>
        <v>-</v>
      </c>
      <c r="AL216" s="156" t="str">
        <f t="shared" si="90"/>
        <v>-</v>
      </c>
      <c r="AM216" s="157" t="str">
        <f t="shared" si="91"/>
        <v>-</v>
      </c>
      <c r="AN216" s="457"/>
      <c r="AO216" s="95" t="s">
        <v>83</v>
      </c>
      <c r="AP216" s="93" t="s">
        <v>83</v>
      </c>
      <c r="AQ216" s="93" t="s">
        <v>83</v>
      </c>
      <c r="AR216" s="93" t="s">
        <v>83</v>
      </c>
      <c r="AS216" s="163" t="s">
        <v>83</v>
      </c>
      <c r="AT216" s="164" t="s">
        <v>83</v>
      </c>
      <c r="AU216" s="164" t="s">
        <v>83</v>
      </c>
      <c r="AV216" s="164" t="s">
        <v>83</v>
      </c>
      <c r="AW216" s="94" t="s">
        <v>83</v>
      </c>
      <c r="AX216" s="94" t="s">
        <v>3366</v>
      </c>
      <c r="AY216" s="165" t="s">
        <v>83</v>
      </c>
    </row>
    <row r="217" spans="1:51" customFormat="1" ht="54" hidden="1">
      <c r="A217" s="95" t="str">
        <f t="shared" si="86"/>
        <v>703-7</v>
      </c>
      <c r="B217" s="160">
        <v>703</v>
      </c>
      <c r="C217" s="93" t="s">
        <v>180</v>
      </c>
      <c r="D217" s="95">
        <v>7</v>
      </c>
      <c r="E217" s="93" t="s">
        <v>83</v>
      </c>
      <c r="F217" s="95" t="s">
        <v>83</v>
      </c>
      <c r="G217" s="161" t="s">
        <v>83</v>
      </c>
      <c r="H217" s="99" t="s">
        <v>83</v>
      </c>
      <c r="I217" s="94" t="s">
        <v>83</v>
      </c>
      <c r="J217" s="93" t="s">
        <v>83</v>
      </c>
      <c r="K217" s="93" t="s">
        <v>83</v>
      </c>
      <c r="L217" s="93" t="s">
        <v>83</v>
      </c>
      <c r="M217" s="92" t="s">
        <v>83</v>
      </c>
      <c r="N217" s="161"/>
      <c r="O217" s="153"/>
      <c r="P217" s="153"/>
      <c r="Q217" s="153"/>
      <c r="R217" s="162"/>
      <c r="S217" s="450"/>
      <c r="T217" s="163" t="s">
        <v>83</v>
      </c>
      <c r="U217" s="162" t="s">
        <v>83</v>
      </c>
      <c r="V217" s="93" t="s">
        <v>83</v>
      </c>
      <c r="W217" s="161"/>
      <c r="X217" s="153" t="s">
        <v>83</v>
      </c>
      <c r="Y217" s="153" t="s">
        <v>83</v>
      </c>
      <c r="Z217" s="153" t="s">
        <v>83</v>
      </c>
      <c r="AA217" s="162" t="s">
        <v>83</v>
      </c>
      <c r="AB217" s="450"/>
      <c r="AC217" s="155" t="str">
        <f t="shared" si="87"/>
        <v>-</v>
      </c>
      <c r="AD217" s="156" t="str">
        <f t="shared" si="92"/>
        <v>-</v>
      </c>
      <c r="AE217" s="156" t="str">
        <f t="shared" si="93"/>
        <v>-</v>
      </c>
      <c r="AF217" s="156" t="str">
        <f t="shared" si="94"/>
        <v>-</v>
      </c>
      <c r="AG217" s="157" t="str">
        <f t="shared" si="95"/>
        <v>-</v>
      </c>
      <c r="AH217" s="454"/>
      <c r="AI217" s="155" t="str">
        <f t="shared" si="81"/>
        <v>-</v>
      </c>
      <c r="AJ217" s="156" t="str">
        <f t="shared" si="88"/>
        <v>-</v>
      </c>
      <c r="AK217" s="156" t="str">
        <f t="shared" si="89"/>
        <v>-</v>
      </c>
      <c r="AL217" s="156" t="str">
        <f t="shared" si="90"/>
        <v>-</v>
      </c>
      <c r="AM217" s="157" t="str">
        <f t="shared" si="91"/>
        <v>-</v>
      </c>
      <c r="AN217" s="457"/>
      <c r="AO217" s="95" t="s">
        <v>83</v>
      </c>
      <c r="AP217" s="93" t="s">
        <v>83</v>
      </c>
      <c r="AQ217" s="93" t="s">
        <v>83</v>
      </c>
      <c r="AR217" s="93" t="s">
        <v>83</v>
      </c>
      <c r="AS217" s="163" t="s">
        <v>83</v>
      </c>
      <c r="AT217" s="164" t="s">
        <v>83</v>
      </c>
      <c r="AU217" s="164" t="s">
        <v>83</v>
      </c>
      <c r="AV217" s="164" t="s">
        <v>83</v>
      </c>
      <c r="AW217" s="94" t="s">
        <v>83</v>
      </c>
      <c r="AX217" s="94" t="s">
        <v>3366</v>
      </c>
      <c r="AY217" s="165" t="s">
        <v>83</v>
      </c>
    </row>
    <row r="218" spans="1:51" customFormat="1" ht="54" hidden="1">
      <c r="A218" s="95" t="str">
        <f t="shared" si="86"/>
        <v>703-8</v>
      </c>
      <c r="B218" s="160">
        <v>703</v>
      </c>
      <c r="C218" s="93" t="s">
        <v>180</v>
      </c>
      <c r="D218" s="95">
        <v>8</v>
      </c>
      <c r="E218" s="93" t="s">
        <v>83</v>
      </c>
      <c r="F218" s="95" t="s">
        <v>83</v>
      </c>
      <c r="G218" s="161" t="s">
        <v>83</v>
      </c>
      <c r="H218" s="99" t="s">
        <v>83</v>
      </c>
      <c r="I218" s="94" t="s">
        <v>83</v>
      </c>
      <c r="J218" s="93" t="s">
        <v>83</v>
      </c>
      <c r="K218" s="93" t="s">
        <v>83</v>
      </c>
      <c r="L218" s="93" t="s">
        <v>83</v>
      </c>
      <c r="M218" s="92" t="s">
        <v>83</v>
      </c>
      <c r="N218" s="161"/>
      <c r="O218" s="153"/>
      <c r="P218" s="153"/>
      <c r="Q218" s="153"/>
      <c r="R218" s="162"/>
      <c r="S218" s="450"/>
      <c r="T218" s="163" t="s">
        <v>83</v>
      </c>
      <c r="U218" s="162" t="s">
        <v>83</v>
      </c>
      <c r="V218" s="93" t="s">
        <v>83</v>
      </c>
      <c r="W218" s="161"/>
      <c r="X218" s="153" t="s">
        <v>83</v>
      </c>
      <c r="Y218" s="153" t="s">
        <v>83</v>
      </c>
      <c r="Z218" s="153" t="s">
        <v>83</v>
      </c>
      <c r="AA218" s="162" t="s">
        <v>83</v>
      </c>
      <c r="AB218" s="450"/>
      <c r="AC218" s="155" t="str">
        <f t="shared" si="87"/>
        <v>-</v>
      </c>
      <c r="AD218" s="156" t="str">
        <f t="shared" si="92"/>
        <v>-</v>
      </c>
      <c r="AE218" s="156" t="str">
        <f t="shared" si="93"/>
        <v>-</v>
      </c>
      <c r="AF218" s="156" t="str">
        <f t="shared" si="94"/>
        <v>-</v>
      </c>
      <c r="AG218" s="157" t="str">
        <f t="shared" si="95"/>
        <v>-</v>
      </c>
      <c r="AH218" s="454"/>
      <c r="AI218" s="155" t="str">
        <f t="shared" si="81"/>
        <v>-</v>
      </c>
      <c r="AJ218" s="156" t="str">
        <f t="shared" si="88"/>
        <v>-</v>
      </c>
      <c r="AK218" s="156" t="str">
        <f t="shared" si="89"/>
        <v>-</v>
      </c>
      <c r="AL218" s="156" t="str">
        <f t="shared" si="90"/>
        <v>-</v>
      </c>
      <c r="AM218" s="157" t="str">
        <f t="shared" si="91"/>
        <v>-</v>
      </c>
      <c r="AN218" s="457"/>
      <c r="AO218" s="95" t="s">
        <v>83</v>
      </c>
      <c r="AP218" s="93" t="s">
        <v>83</v>
      </c>
      <c r="AQ218" s="93" t="s">
        <v>83</v>
      </c>
      <c r="AR218" s="93" t="s">
        <v>83</v>
      </c>
      <c r="AS218" s="163" t="s">
        <v>83</v>
      </c>
      <c r="AT218" s="164" t="s">
        <v>83</v>
      </c>
      <c r="AU218" s="164" t="s">
        <v>83</v>
      </c>
      <c r="AV218" s="164" t="s">
        <v>83</v>
      </c>
      <c r="AW218" s="94" t="s">
        <v>83</v>
      </c>
      <c r="AX218" s="94" t="s">
        <v>3366</v>
      </c>
      <c r="AY218" s="165" t="s">
        <v>83</v>
      </c>
    </row>
    <row r="219" spans="1:51" customFormat="1" ht="54" hidden="1">
      <c r="A219" s="95" t="str">
        <f t="shared" si="86"/>
        <v>703-9</v>
      </c>
      <c r="B219" s="160">
        <v>703</v>
      </c>
      <c r="C219" s="93" t="s">
        <v>180</v>
      </c>
      <c r="D219" s="95">
        <v>9</v>
      </c>
      <c r="E219" s="93" t="s">
        <v>83</v>
      </c>
      <c r="F219" s="95" t="s">
        <v>83</v>
      </c>
      <c r="G219" s="161" t="s">
        <v>83</v>
      </c>
      <c r="H219" s="99" t="s">
        <v>83</v>
      </c>
      <c r="I219" s="94" t="s">
        <v>83</v>
      </c>
      <c r="J219" s="93" t="s">
        <v>83</v>
      </c>
      <c r="K219" s="93" t="s">
        <v>83</v>
      </c>
      <c r="L219" s="93" t="s">
        <v>83</v>
      </c>
      <c r="M219" s="92" t="s">
        <v>83</v>
      </c>
      <c r="N219" s="161"/>
      <c r="O219" s="153"/>
      <c r="P219" s="153"/>
      <c r="Q219" s="153"/>
      <c r="R219" s="162"/>
      <c r="S219" s="450"/>
      <c r="T219" s="163" t="s">
        <v>83</v>
      </c>
      <c r="U219" s="162" t="s">
        <v>83</v>
      </c>
      <c r="V219" s="93" t="s">
        <v>83</v>
      </c>
      <c r="W219" s="161"/>
      <c r="X219" s="153" t="s">
        <v>83</v>
      </c>
      <c r="Y219" s="153" t="s">
        <v>83</v>
      </c>
      <c r="Z219" s="153" t="s">
        <v>83</v>
      </c>
      <c r="AA219" s="162" t="s">
        <v>83</v>
      </c>
      <c r="AB219" s="450"/>
      <c r="AC219" s="155" t="str">
        <f t="shared" si="87"/>
        <v>-</v>
      </c>
      <c r="AD219" s="156" t="str">
        <f t="shared" si="92"/>
        <v>-</v>
      </c>
      <c r="AE219" s="156" t="str">
        <f t="shared" si="93"/>
        <v>-</v>
      </c>
      <c r="AF219" s="156" t="str">
        <f t="shared" si="94"/>
        <v>-</v>
      </c>
      <c r="AG219" s="157" t="str">
        <f t="shared" si="95"/>
        <v>-</v>
      </c>
      <c r="AH219" s="454"/>
      <c r="AI219" s="155" t="str">
        <f t="shared" si="81"/>
        <v>-</v>
      </c>
      <c r="AJ219" s="156" t="str">
        <f t="shared" si="88"/>
        <v>-</v>
      </c>
      <c r="AK219" s="156" t="str">
        <f t="shared" si="89"/>
        <v>-</v>
      </c>
      <c r="AL219" s="156" t="str">
        <f t="shared" si="90"/>
        <v>-</v>
      </c>
      <c r="AM219" s="157" t="str">
        <f t="shared" si="91"/>
        <v>-</v>
      </c>
      <c r="AN219" s="457"/>
      <c r="AO219" s="95" t="s">
        <v>83</v>
      </c>
      <c r="AP219" s="93" t="s">
        <v>83</v>
      </c>
      <c r="AQ219" s="93" t="s">
        <v>83</v>
      </c>
      <c r="AR219" s="93" t="s">
        <v>83</v>
      </c>
      <c r="AS219" s="163" t="s">
        <v>83</v>
      </c>
      <c r="AT219" s="164" t="s">
        <v>83</v>
      </c>
      <c r="AU219" s="164" t="s">
        <v>83</v>
      </c>
      <c r="AV219" s="164" t="s">
        <v>83</v>
      </c>
      <c r="AW219" s="94" t="s">
        <v>83</v>
      </c>
      <c r="AX219" s="94" t="s">
        <v>3366</v>
      </c>
      <c r="AY219" s="165" t="s">
        <v>83</v>
      </c>
    </row>
    <row r="220" spans="1:51" ht="234" customHeight="1">
      <c r="A220" s="204" t="str">
        <f t="shared" si="86"/>
        <v>704-1</v>
      </c>
      <c r="B220" s="205">
        <v>704</v>
      </c>
      <c r="C220" s="600" t="s">
        <v>2294</v>
      </c>
      <c r="D220" s="204">
        <v>1</v>
      </c>
      <c r="E220" s="600" t="s">
        <v>1736</v>
      </c>
      <c r="F220" s="204" t="s">
        <v>799</v>
      </c>
      <c r="G220" s="603" t="s">
        <v>439</v>
      </c>
      <c r="H220" s="206" t="s">
        <v>1350</v>
      </c>
      <c r="I220" s="265" t="s">
        <v>1362</v>
      </c>
      <c r="J220" s="600" t="s">
        <v>800</v>
      </c>
      <c r="K220" s="600" t="s">
        <v>1363</v>
      </c>
      <c r="L220" s="600" t="s">
        <v>1364</v>
      </c>
      <c r="M220" s="266" t="s">
        <v>299</v>
      </c>
      <c r="N220" s="279">
        <v>1716</v>
      </c>
      <c r="O220" s="280">
        <v>1716</v>
      </c>
      <c r="P220" s="281">
        <v>1716</v>
      </c>
      <c r="Q220" s="282">
        <v>1716</v>
      </c>
      <c r="R220" s="274">
        <v>1716</v>
      </c>
      <c r="S220" s="645">
        <v>1716</v>
      </c>
      <c r="T220" s="267" t="s">
        <v>40</v>
      </c>
      <c r="U220" s="284">
        <v>1716</v>
      </c>
      <c r="V220" s="268" t="s">
        <v>1365</v>
      </c>
      <c r="W220" s="219">
        <v>1507</v>
      </c>
      <c r="X220" s="285">
        <v>1259</v>
      </c>
      <c r="Y220" s="200">
        <v>1209</v>
      </c>
      <c r="Z220" s="200">
        <v>1189</v>
      </c>
      <c r="AA220" s="501">
        <v>1129</v>
      </c>
      <c r="AB220" s="501">
        <v>1049</v>
      </c>
      <c r="AC220" s="226">
        <f t="shared" si="87"/>
        <v>0.87820512820512819</v>
      </c>
      <c r="AD220" s="196">
        <f t="shared" si="92"/>
        <v>0.73368298368298368</v>
      </c>
      <c r="AE220" s="196">
        <f t="shared" si="93"/>
        <v>0.70454545454545459</v>
      </c>
      <c r="AF220" s="196">
        <f t="shared" si="94"/>
        <v>0.69289044289044288</v>
      </c>
      <c r="AG220" s="604">
        <f t="shared" si="95"/>
        <v>0.65792540792540788</v>
      </c>
      <c r="AH220" s="212">
        <f t="shared" si="95"/>
        <v>0.61130536130536128</v>
      </c>
      <c r="AI220" s="226">
        <f t="shared" si="81"/>
        <v>0.87820512820512819</v>
      </c>
      <c r="AJ220" s="196">
        <f t="shared" si="88"/>
        <v>0.73368298368298368</v>
      </c>
      <c r="AK220" s="196">
        <f t="shared" si="89"/>
        <v>0.70454545454545459</v>
      </c>
      <c r="AL220" s="196">
        <f t="shared" si="90"/>
        <v>0.69289044289044288</v>
      </c>
      <c r="AM220" s="604">
        <f t="shared" si="91"/>
        <v>0.65792540792540788</v>
      </c>
      <c r="AN220" s="212">
        <f t="shared" si="91"/>
        <v>0.61130536130536128</v>
      </c>
      <c r="AO220" s="204" t="s">
        <v>83</v>
      </c>
      <c r="AP220" s="600" t="s">
        <v>3453</v>
      </c>
      <c r="AQ220" s="600" t="s">
        <v>1196</v>
      </c>
      <c r="AR220" s="257" t="s">
        <v>2295</v>
      </c>
      <c r="AS220" s="194" t="s">
        <v>15</v>
      </c>
      <c r="AT220" s="179" t="s">
        <v>55</v>
      </c>
      <c r="AU220" s="179" t="s">
        <v>11</v>
      </c>
      <c r="AV220" s="179" t="s">
        <v>55</v>
      </c>
      <c r="AW220" s="179" t="s">
        <v>11</v>
      </c>
      <c r="AX220" s="611" t="s">
        <v>3424</v>
      </c>
      <c r="AY220" s="214">
        <v>1</v>
      </c>
    </row>
    <row r="221" spans="1:51" ht="248.25" customHeight="1">
      <c r="A221" s="204" t="str">
        <f t="shared" si="86"/>
        <v>704-2</v>
      </c>
      <c r="B221" s="205">
        <v>704</v>
      </c>
      <c r="C221" s="600" t="s">
        <v>2294</v>
      </c>
      <c r="D221" s="204">
        <v>2</v>
      </c>
      <c r="E221" s="600" t="s">
        <v>801</v>
      </c>
      <c r="F221" s="204" t="s">
        <v>384</v>
      </c>
      <c r="G221" s="603" t="s">
        <v>439</v>
      </c>
      <c r="H221" s="206" t="s">
        <v>3160</v>
      </c>
      <c r="I221" s="265" t="s">
        <v>2835</v>
      </c>
      <c r="J221" s="600" t="s">
        <v>802</v>
      </c>
      <c r="K221" s="600" t="s">
        <v>1366</v>
      </c>
      <c r="L221" s="600" t="s">
        <v>388</v>
      </c>
      <c r="M221" s="266" t="s">
        <v>299</v>
      </c>
      <c r="N221" s="286">
        <v>0.79059999999999997</v>
      </c>
      <c r="O221" s="287">
        <v>0.81240000000000001</v>
      </c>
      <c r="P221" s="287">
        <v>0.83420000000000005</v>
      </c>
      <c r="Q221" s="287">
        <v>0.85599999999999998</v>
      </c>
      <c r="R221" s="689">
        <v>0.87780000000000002</v>
      </c>
      <c r="S221" s="690">
        <f>U221</f>
        <v>0.9</v>
      </c>
      <c r="T221" s="438" t="s">
        <v>40</v>
      </c>
      <c r="U221" s="288">
        <v>0.9</v>
      </c>
      <c r="V221" s="600" t="s">
        <v>2296</v>
      </c>
      <c r="W221" s="289">
        <v>0.79820000000000002</v>
      </c>
      <c r="X221" s="290">
        <v>0.72750000000000004</v>
      </c>
      <c r="Y221" s="287">
        <v>0.75900000000000001</v>
      </c>
      <c r="Z221" s="291">
        <v>0.76800000000000002</v>
      </c>
      <c r="AA221" s="509">
        <v>0.73099999999999998</v>
      </c>
      <c r="AB221" s="509">
        <v>0.73499999999999999</v>
      </c>
      <c r="AC221" s="226">
        <f t="shared" si="87"/>
        <v>1.0096129521882116</v>
      </c>
      <c r="AD221" s="196">
        <f t="shared" si="92"/>
        <v>0.89549483013293951</v>
      </c>
      <c r="AE221" s="196">
        <f t="shared" si="93"/>
        <v>0.90985375209781827</v>
      </c>
      <c r="AF221" s="196">
        <f t="shared" si="94"/>
        <v>0.89719626168224298</v>
      </c>
      <c r="AG221" s="604">
        <f t="shared" si="95"/>
        <v>0.83276372750056959</v>
      </c>
      <c r="AH221" s="212">
        <f t="shared" si="95"/>
        <v>0.81666666666666665</v>
      </c>
      <c r="AI221" s="226">
        <f t="shared" si="81"/>
        <v>0.88688888888888884</v>
      </c>
      <c r="AJ221" s="196">
        <f t="shared" si="88"/>
        <v>0.80833333333333335</v>
      </c>
      <c r="AK221" s="196">
        <f t="shared" si="89"/>
        <v>0.84333333333333327</v>
      </c>
      <c r="AL221" s="196">
        <f t="shared" si="90"/>
        <v>0.85333333333333328</v>
      </c>
      <c r="AM221" s="604">
        <f t="shared" si="91"/>
        <v>0.81222222222222218</v>
      </c>
      <c r="AN221" s="212">
        <f t="shared" si="91"/>
        <v>0.81666666666666665</v>
      </c>
      <c r="AO221" s="204" t="s">
        <v>83</v>
      </c>
      <c r="AP221" s="600" t="s">
        <v>3540</v>
      </c>
      <c r="AQ221" s="600" t="s">
        <v>1367</v>
      </c>
      <c r="AR221" s="257" t="s">
        <v>2297</v>
      </c>
      <c r="AS221" s="194" t="s">
        <v>15</v>
      </c>
      <c r="AT221" s="179" t="s">
        <v>54</v>
      </c>
      <c r="AU221" s="179" t="s">
        <v>15</v>
      </c>
      <c r="AV221" s="179" t="s">
        <v>15</v>
      </c>
      <c r="AW221" s="179" t="s">
        <v>54</v>
      </c>
      <c r="AX221" s="611" t="s">
        <v>3425</v>
      </c>
      <c r="AY221" s="214">
        <v>1</v>
      </c>
    </row>
    <row r="222" spans="1:51" ht="196.5" customHeight="1">
      <c r="A222" s="204" t="str">
        <f t="shared" si="86"/>
        <v>704-3</v>
      </c>
      <c r="B222" s="205">
        <v>704</v>
      </c>
      <c r="C222" s="600" t="s">
        <v>2294</v>
      </c>
      <c r="D222" s="204">
        <v>3</v>
      </c>
      <c r="E222" s="600" t="s">
        <v>803</v>
      </c>
      <c r="F222" s="204" t="s">
        <v>384</v>
      </c>
      <c r="G222" s="603" t="s">
        <v>439</v>
      </c>
      <c r="H222" s="206" t="s">
        <v>3160</v>
      </c>
      <c r="I222" s="265" t="s">
        <v>2835</v>
      </c>
      <c r="J222" s="243" t="s">
        <v>2298</v>
      </c>
      <c r="K222" s="600" t="s">
        <v>1368</v>
      </c>
      <c r="L222" s="600" t="s">
        <v>388</v>
      </c>
      <c r="M222" s="266" t="s">
        <v>299</v>
      </c>
      <c r="N222" s="292" t="s">
        <v>12</v>
      </c>
      <c r="O222" s="596">
        <v>0.3</v>
      </c>
      <c r="P222" s="596">
        <v>0.35</v>
      </c>
      <c r="Q222" s="596">
        <v>0.4</v>
      </c>
      <c r="R222" s="596">
        <v>0.45</v>
      </c>
      <c r="S222" s="646">
        <f>U222</f>
        <v>0.5</v>
      </c>
      <c r="T222" s="597" t="s">
        <v>40</v>
      </c>
      <c r="U222" s="598">
        <v>0.5</v>
      </c>
      <c r="V222" s="600" t="s">
        <v>2299</v>
      </c>
      <c r="W222" s="286" t="s">
        <v>12</v>
      </c>
      <c r="X222" s="293">
        <v>0.17100000000000001</v>
      </c>
      <c r="Y222" s="287">
        <v>0.47299999999999998</v>
      </c>
      <c r="Z222" s="291">
        <v>0.50700000000000001</v>
      </c>
      <c r="AA222" s="509">
        <v>0.36799999999999999</v>
      </c>
      <c r="AB222" s="509">
        <v>0.18099999999999999</v>
      </c>
      <c r="AC222" s="226" t="str">
        <f t="shared" si="87"/>
        <v>-</v>
      </c>
      <c r="AD222" s="196">
        <f t="shared" si="92"/>
        <v>0.57000000000000006</v>
      </c>
      <c r="AE222" s="196">
        <f t="shared" si="93"/>
        <v>1.3514285714285714</v>
      </c>
      <c r="AF222" s="196">
        <f t="shared" si="94"/>
        <v>1.2674999999999998</v>
      </c>
      <c r="AG222" s="604">
        <f t="shared" si="95"/>
        <v>0.81777777777777771</v>
      </c>
      <c r="AH222" s="212">
        <f t="shared" si="95"/>
        <v>0.36199999999999999</v>
      </c>
      <c r="AI222" s="226" t="str">
        <f t="shared" si="81"/>
        <v>-</v>
      </c>
      <c r="AJ222" s="196">
        <f t="shared" si="88"/>
        <v>0.34200000000000003</v>
      </c>
      <c r="AK222" s="196">
        <f t="shared" si="89"/>
        <v>0.94599999999999995</v>
      </c>
      <c r="AL222" s="196">
        <f t="shared" si="90"/>
        <v>1.014</v>
      </c>
      <c r="AM222" s="604">
        <f t="shared" si="91"/>
        <v>0.73599999999999999</v>
      </c>
      <c r="AN222" s="212">
        <f t="shared" si="91"/>
        <v>0.36199999999999999</v>
      </c>
      <c r="AO222" s="204" t="s">
        <v>83</v>
      </c>
      <c r="AP222" s="637" t="s">
        <v>3541</v>
      </c>
      <c r="AQ222" s="600" t="s">
        <v>1367</v>
      </c>
      <c r="AR222" s="257" t="s">
        <v>2297</v>
      </c>
      <c r="AS222" s="194" t="s">
        <v>83</v>
      </c>
      <c r="AT222" s="179" t="s">
        <v>56</v>
      </c>
      <c r="AU222" s="179" t="s">
        <v>15</v>
      </c>
      <c r="AV222" s="179" t="s">
        <v>15</v>
      </c>
      <c r="AW222" s="179" t="s">
        <v>15</v>
      </c>
      <c r="AX222" s="611" t="s">
        <v>3426</v>
      </c>
      <c r="AY222" s="214">
        <v>1</v>
      </c>
    </row>
    <row r="223" spans="1:51" customFormat="1" ht="40.5" hidden="1">
      <c r="A223" s="95" t="str">
        <f t="shared" si="86"/>
        <v>704-4</v>
      </c>
      <c r="B223" s="160">
        <v>704</v>
      </c>
      <c r="C223" s="93" t="s">
        <v>181</v>
      </c>
      <c r="D223" s="95">
        <v>4</v>
      </c>
      <c r="E223" s="93" t="s">
        <v>83</v>
      </c>
      <c r="F223" s="95" t="s">
        <v>83</v>
      </c>
      <c r="G223" s="161" t="s">
        <v>83</v>
      </c>
      <c r="H223" s="99" t="s">
        <v>83</v>
      </c>
      <c r="I223" s="94" t="s">
        <v>83</v>
      </c>
      <c r="J223" s="93" t="s">
        <v>83</v>
      </c>
      <c r="K223" s="93" t="s">
        <v>83</v>
      </c>
      <c r="L223" s="93" t="s">
        <v>83</v>
      </c>
      <c r="M223" s="92" t="s">
        <v>83</v>
      </c>
      <c r="N223" s="161"/>
      <c r="O223" s="153"/>
      <c r="P223" s="153"/>
      <c r="Q223" s="153"/>
      <c r="R223" s="162"/>
      <c r="S223" s="450"/>
      <c r="T223" s="163" t="s">
        <v>83</v>
      </c>
      <c r="U223" s="162" t="s">
        <v>83</v>
      </c>
      <c r="V223" s="93" t="s">
        <v>83</v>
      </c>
      <c r="W223" s="161"/>
      <c r="X223" s="153" t="s">
        <v>83</v>
      </c>
      <c r="Y223" s="153" t="s">
        <v>83</v>
      </c>
      <c r="Z223" s="153" t="s">
        <v>83</v>
      </c>
      <c r="AA223" s="162" t="s">
        <v>83</v>
      </c>
      <c r="AB223" s="450"/>
      <c r="AC223" s="155" t="str">
        <f t="shared" si="87"/>
        <v>-</v>
      </c>
      <c r="AD223" s="156" t="str">
        <f t="shared" si="92"/>
        <v>-</v>
      </c>
      <c r="AE223" s="156" t="str">
        <f t="shared" si="93"/>
        <v>-</v>
      </c>
      <c r="AF223" s="156" t="str">
        <f t="shared" si="94"/>
        <v>-</v>
      </c>
      <c r="AG223" s="157" t="str">
        <f t="shared" si="95"/>
        <v>-</v>
      </c>
      <c r="AH223" s="454"/>
      <c r="AI223" s="155" t="str">
        <f t="shared" si="81"/>
        <v>-</v>
      </c>
      <c r="AJ223" s="156" t="str">
        <f t="shared" si="88"/>
        <v>-</v>
      </c>
      <c r="AK223" s="156" t="str">
        <f t="shared" si="89"/>
        <v>-</v>
      </c>
      <c r="AL223" s="156" t="str">
        <f t="shared" si="90"/>
        <v>-</v>
      </c>
      <c r="AM223" s="157" t="str">
        <f t="shared" si="91"/>
        <v>-</v>
      </c>
      <c r="AN223" s="457"/>
      <c r="AO223" s="95" t="s">
        <v>83</v>
      </c>
      <c r="AP223" s="93" t="s">
        <v>83</v>
      </c>
      <c r="AQ223" s="93" t="s">
        <v>83</v>
      </c>
      <c r="AR223" s="93" t="s">
        <v>83</v>
      </c>
      <c r="AS223" s="163" t="s">
        <v>83</v>
      </c>
      <c r="AT223" s="164" t="s">
        <v>83</v>
      </c>
      <c r="AU223" s="164" t="s">
        <v>83</v>
      </c>
      <c r="AV223" s="164" t="s">
        <v>83</v>
      </c>
      <c r="AW223" s="94" t="s">
        <v>83</v>
      </c>
      <c r="AX223" s="94" t="s">
        <v>3366</v>
      </c>
      <c r="AY223" s="165" t="s">
        <v>83</v>
      </c>
    </row>
    <row r="224" spans="1:51" customFormat="1" ht="40.5" hidden="1">
      <c r="A224" s="95" t="str">
        <f t="shared" si="86"/>
        <v>704-5</v>
      </c>
      <c r="B224" s="160">
        <v>704</v>
      </c>
      <c r="C224" s="93" t="s">
        <v>181</v>
      </c>
      <c r="D224" s="95">
        <v>5</v>
      </c>
      <c r="E224" s="93" t="s">
        <v>83</v>
      </c>
      <c r="F224" s="95" t="s">
        <v>83</v>
      </c>
      <c r="G224" s="161" t="s">
        <v>83</v>
      </c>
      <c r="H224" s="99" t="s">
        <v>83</v>
      </c>
      <c r="I224" s="94" t="s">
        <v>83</v>
      </c>
      <c r="J224" s="93" t="s">
        <v>83</v>
      </c>
      <c r="K224" s="93" t="s">
        <v>83</v>
      </c>
      <c r="L224" s="93" t="s">
        <v>83</v>
      </c>
      <c r="M224" s="92" t="s">
        <v>83</v>
      </c>
      <c r="N224" s="161"/>
      <c r="O224" s="153"/>
      <c r="P224" s="153"/>
      <c r="Q224" s="153"/>
      <c r="R224" s="162"/>
      <c r="S224" s="450"/>
      <c r="T224" s="163" t="s">
        <v>83</v>
      </c>
      <c r="U224" s="162" t="s">
        <v>83</v>
      </c>
      <c r="V224" s="93" t="s">
        <v>83</v>
      </c>
      <c r="W224" s="161"/>
      <c r="X224" s="153" t="s">
        <v>83</v>
      </c>
      <c r="Y224" s="153" t="s">
        <v>83</v>
      </c>
      <c r="Z224" s="153" t="s">
        <v>83</v>
      </c>
      <c r="AA224" s="162" t="s">
        <v>83</v>
      </c>
      <c r="AB224" s="450"/>
      <c r="AC224" s="155" t="str">
        <f t="shared" si="87"/>
        <v>-</v>
      </c>
      <c r="AD224" s="156" t="str">
        <f t="shared" si="92"/>
        <v>-</v>
      </c>
      <c r="AE224" s="156" t="str">
        <f t="shared" si="93"/>
        <v>-</v>
      </c>
      <c r="AF224" s="156" t="str">
        <f t="shared" si="94"/>
        <v>-</v>
      </c>
      <c r="AG224" s="157" t="str">
        <f t="shared" si="95"/>
        <v>-</v>
      </c>
      <c r="AH224" s="454"/>
      <c r="AI224" s="155" t="str">
        <f t="shared" si="81"/>
        <v>-</v>
      </c>
      <c r="AJ224" s="156" t="str">
        <f t="shared" si="88"/>
        <v>-</v>
      </c>
      <c r="AK224" s="156" t="str">
        <f t="shared" si="89"/>
        <v>-</v>
      </c>
      <c r="AL224" s="156" t="str">
        <f t="shared" si="90"/>
        <v>-</v>
      </c>
      <c r="AM224" s="157" t="str">
        <f t="shared" si="91"/>
        <v>-</v>
      </c>
      <c r="AN224" s="457"/>
      <c r="AO224" s="95" t="s">
        <v>83</v>
      </c>
      <c r="AP224" s="93" t="s">
        <v>83</v>
      </c>
      <c r="AQ224" s="93" t="s">
        <v>83</v>
      </c>
      <c r="AR224" s="93" t="s">
        <v>83</v>
      </c>
      <c r="AS224" s="163" t="s">
        <v>83</v>
      </c>
      <c r="AT224" s="164" t="s">
        <v>83</v>
      </c>
      <c r="AU224" s="164" t="s">
        <v>83</v>
      </c>
      <c r="AV224" s="164" t="s">
        <v>83</v>
      </c>
      <c r="AW224" s="94" t="s">
        <v>83</v>
      </c>
      <c r="AX224" s="94" t="s">
        <v>3366</v>
      </c>
      <c r="AY224" s="165" t="s">
        <v>83</v>
      </c>
    </row>
    <row r="225" spans="1:51" customFormat="1" ht="40.5" hidden="1">
      <c r="A225" s="95" t="str">
        <f t="shared" si="86"/>
        <v>704-6</v>
      </c>
      <c r="B225" s="160">
        <v>704</v>
      </c>
      <c r="C225" s="93" t="s">
        <v>181</v>
      </c>
      <c r="D225" s="95">
        <v>6</v>
      </c>
      <c r="E225" s="93" t="s">
        <v>83</v>
      </c>
      <c r="F225" s="95" t="s">
        <v>83</v>
      </c>
      <c r="G225" s="161" t="s">
        <v>83</v>
      </c>
      <c r="H225" s="99" t="s">
        <v>83</v>
      </c>
      <c r="I225" s="94" t="s">
        <v>83</v>
      </c>
      <c r="J225" s="93" t="s">
        <v>83</v>
      </c>
      <c r="K225" s="93" t="s">
        <v>83</v>
      </c>
      <c r="L225" s="93" t="s">
        <v>83</v>
      </c>
      <c r="M225" s="92" t="s">
        <v>83</v>
      </c>
      <c r="N225" s="161"/>
      <c r="O225" s="153"/>
      <c r="P225" s="153"/>
      <c r="Q225" s="153"/>
      <c r="R225" s="162"/>
      <c r="S225" s="450"/>
      <c r="T225" s="163" t="s">
        <v>83</v>
      </c>
      <c r="U225" s="162" t="s">
        <v>83</v>
      </c>
      <c r="V225" s="93" t="s">
        <v>83</v>
      </c>
      <c r="W225" s="161"/>
      <c r="X225" s="153" t="s">
        <v>83</v>
      </c>
      <c r="Y225" s="153" t="s">
        <v>83</v>
      </c>
      <c r="Z225" s="153" t="s">
        <v>83</v>
      </c>
      <c r="AA225" s="162" t="s">
        <v>83</v>
      </c>
      <c r="AB225" s="450"/>
      <c r="AC225" s="155" t="str">
        <f t="shared" si="87"/>
        <v>-</v>
      </c>
      <c r="AD225" s="156" t="str">
        <f t="shared" si="92"/>
        <v>-</v>
      </c>
      <c r="AE225" s="156" t="str">
        <f t="shared" si="93"/>
        <v>-</v>
      </c>
      <c r="AF225" s="156" t="str">
        <f t="shared" si="94"/>
        <v>-</v>
      </c>
      <c r="AG225" s="157" t="str">
        <f t="shared" si="95"/>
        <v>-</v>
      </c>
      <c r="AH225" s="454"/>
      <c r="AI225" s="155" t="str">
        <f t="shared" si="81"/>
        <v>-</v>
      </c>
      <c r="AJ225" s="156" t="str">
        <f t="shared" si="88"/>
        <v>-</v>
      </c>
      <c r="AK225" s="156" t="str">
        <f t="shared" si="89"/>
        <v>-</v>
      </c>
      <c r="AL225" s="156" t="str">
        <f t="shared" si="90"/>
        <v>-</v>
      </c>
      <c r="AM225" s="157" t="str">
        <f t="shared" si="91"/>
        <v>-</v>
      </c>
      <c r="AN225" s="457"/>
      <c r="AO225" s="95" t="s">
        <v>83</v>
      </c>
      <c r="AP225" s="93" t="s">
        <v>83</v>
      </c>
      <c r="AQ225" s="93" t="s">
        <v>83</v>
      </c>
      <c r="AR225" s="93" t="s">
        <v>83</v>
      </c>
      <c r="AS225" s="163" t="s">
        <v>83</v>
      </c>
      <c r="AT225" s="164" t="s">
        <v>83</v>
      </c>
      <c r="AU225" s="164" t="s">
        <v>83</v>
      </c>
      <c r="AV225" s="164" t="s">
        <v>83</v>
      </c>
      <c r="AW225" s="94" t="s">
        <v>83</v>
      </c>
      <c r="AX225" s="94" t="s">
        <v>3366</v>
      </c>
      <c r="AY225" s="165" t="s">
        <v>83</v>
      </c>
    </row>
    <row r="226" spans="1:51" customFormat="1" ht="40.5" hidden="1">
      <c r="A226" s="95" t="str">
        <f t="shared" si="86"/>
        <v>704-7</v>
      </c>
      <c r="B226" s="160">
        <v>704</v>
      </c>
      <c r="C226" s="93" t="s">
        <v>181</v>
      </c>
      <c r="D226" s="95">
        <v>7</v>
      </c>
      <c r="E226" s="93" t="s">
        <v>83</v>
      </c>
      <c r="F226" s="95" t="s">
        <v>83</v>
      </c>
      <c r="G226" s="161" t="s">
        <v>83</v>
      </c>
      <c r="H226" s="99" t="s">
        <v>83</v>
      </c>
      <c r="I226" s="94" t="s">
        <v>83</v>
      </c>
      <c r="J226" s="93" t="s">
        <v>83</v>
      </c>
      <c r="K226" s="93" t="s">
        <v>83</v>
      </c>
      <c r="L226" s="93" t="s">
        <v>83</v>
      </c>
      <c r="M226" s="92" t="s">
        <v>83</v>
      </c>
      <c r="N226" s="161"/>
      <c r="O226" s="153"/>
      <c r="P226" s="153"/>
      <c r="Q226" s="153"/>
      <c r="R226" s="162"/>
      <c r="S226" s="450"/>
      <c r="T226" s="163" t="s">
        <v>83</v>
      </c>
      <c r="U226" s="162" t="s">
        <v>83</v>
      </c>
      <c r="V226" s="93" t="s">
        <v>83</v>
      </c>
      <c r="W226" s="161"/>
      <c r="X226" s="153" t="s">
        <v>83</v>
      </c>
      <c r="Y226" s="153" t="s">
        <v>83</v>
      </c>
      <c r="Z226" s="153" t="s">
        <v>83</v>
      </c>
      <c r="AA226" s="162" t="s">
        <v>83</v>
      </c>
      <c r="AB226" s="450"/>
      <c r="AC226" s="155" t="str">
        <f t="shared" si="87"/>
        <v>-</v>
      </c>
      <c r="AD226" s="156" t="str">
        <f t="shared" si="92"/>
        <v>-</v>
      </c>
      <c r="AE226" s="156" t="str">
        <f t="shared" si="93"/>
        <v>-</v>
      </c>
      <c r="AF226" s="156" t="str">
        <f t="shared" si="94"/>
        <v>-</v>
      </c>
      <c r="AG226" s="157" t="str">
        <f t="shared" si="95"/>
        <v>-</v>
      </c>
      <c r="AH226" s="454"/>
      <c r="AI226" s="155" t="str">
        <f t="shared" si="81"/>
        <v>-</v>
      </c>
      <c r="AJ226" s="156" t="str">
        <f t="shared" si="88"/>
        <v>-</v>
      </c>
      <c r="AK226" s="156" t="str">
        <f t="shared" si="89"/>
        <v>-</v>
      </c>
      <c r="AL226" s="156" t="str">
        <f t="shared" si="90"/>
        <v>-</v>
      </c>
      <c r="AM226" s="157" t="str">
        <f t="shared" si="91"/>
        <v>-</v>
      </c>
      <c r="AN226" s="457"/>
      <c r="AO226" s="95" t="s">
        <v>83</v>
      </c>
      <c r="AP226" s="93" t="s">
        <v>83</v>
      </c>
      <c r="AQ226" s="93" t="s">
        <v>83</v>
      </c>
      <c r="AR226" s="93" t="s">
        <v>83</v>
      </c>
      <c r="AS226" s="163" t="s">
        <v>83</v>
      </c>
      <c r="AT226" s="164" t="s">
        <v>83</v>
      </c>
      <c r="AU226" s="164" t="s">
        <v>83</v>
      </c>
      <c r="AV226" s="164" t="s">
        <v>83</v>
      </c>
      <c r="AW226" s="94" t="s">
        <v>83</v>
      </c>
      <c r="AX226" s="94" t="s">
        <v>3366</v>
      </c>
      <c r="AY226" s="165" t="s">
        <v>83</v>
      </c>
    </row>
    <row r="227" spans="1:51" customFormat="1" ht="40.5" hidden="1">
      <c r="A227" s="95" t="str">
        <f t="shared" si="86"/>
        <v>704-8</v>
      </c>
      <c r="B227" s="160">
        <v>704</v>
      </c>
      <c r="C227" s="93" t="s">
        <v>181</v>
      </c>
      <c r="D227" s="95">
        <v>8</v>
      </c>
      <c r="E227" s="93" t="s">
        <v>83</v>
      </c>
      <c r="F227" s="95" t="s">
        <v>83</v>
      </c>
      <c r="G227" s="161" t="s">
        <v>83</v>
      </c>
      <c r="H227" s="99" t="s">
        <v>83</v>
      </c>
      <c r="I227" s="94" t="s">
        <v>83</v>
      </c>
      <c r="J227" s="93" t="s">
        <v>83</v>
      </c>
      <c r="K227" s="93" t="s">
        <v>83</v>
      </c>
      <c r="L227" s="93" t="s">
        <v>83</v>
      </c>
      <c r="M227" s="92" t="s">
        <v>83</v>
      </c>
      <c r="N227" s="161"/>
      <c r="O227" s="153"/>
      <c r="P227" s="153"/>
      <c r="Q227" s="153"/>
      <c r="R227" s="162"/>
      <c r="S227" s="450"/>
      <c r="T227" s="163" t="s">
        <v>83</v>
      </c>
      <c r="U227" s="162" t="s">
        <v>83</v>
      </c>
      <c r="V227" s="93" t="s">
        <v>83</v>
      </c>
      <c r="W227" s="161"/>
      <c r="X227" s="153" t="s">
        <v>83</v>
      </c>
      <c r="Y227" s="153" t="s">
        <v>83</v>
      </c>
      <c r="Z227" s="153" t="s">
        <v>83</v>
      </c>
      <c r="AA227" s="162" t="s">
        <v>83</v>
      </c>
      <c r="AB227" s="450"/>
      <c r="AC227" s="155" t="str">
        <f t="shared" ref="AC227:AC237" si="96">IFERROR(IF($E227="-","-",W227/N227),"-")</f>
        <v>-</v>
      </c>
      <c r="AD227" s="156" t="str">
        <f t="shared" si="92"/>
        <v>-</v>
      </c>
      <c r="AE227" s="156" t="str">
        <f t="shared" si="93"/>
        <v>-</v>
      </c>
      <c r="AF227" s="156" t="str">
        <f t="shared" si="94"/>
        <v>-</v>
      </c>
      <c r="AG227" s="157" t="str">
        <f t="shared" si="95"/>
        <v>-</v>
      </c>
      <c r="AH227" s="454"/>
      <c r="AI227" s="155" t="str">
        <f t="shared" si="81"/>
        <v>-</v>
      </c>
      <c r="AJ227" s="156" t="str">
        <f t="shared" si="88"/>
        <v>-</v>
      </c>
      <c r="AK227" s="156" t="str">
        <f t="shared" si="89"/>
        <v>-</v>
      </c>
      <c r="AL227" s="156" t="str">
        <f t="shared" si="90"/>
        <v>-</v>
      </c>
      <c r="AM227" s="157" t="str">
        <f t="shared" si="91"/>
        <v>-</v>
      </c>
      <c r="AN227" s="457"/>
      <c r="AO227" s="95" t="s">
        <v>83</v>
      </c>
      <c r="AP227" s="93" t="s">
        <v>83</v>
      </c>
      <c r="AQ227" s="93" t="s">
        <v>83</v>
      </c>
      <c r="AR227" s="93" t="s">
        <v>83</v>
      </c>
      <c r="AS227" s="163" t="s">
        <v>83</v>
      </c>
      <c r="AT227" s="164" t="s">
        <v>83</v>
      </c>
      <c r="AU227" s="164" t="s">
        <v>83</v>
      </c>
      <c r="AV227" s="164" t="s">
        <v>83</v>
      </c>
      <c r="AW227" s="94" t="s">
        <v>83</v>
      </c>
      <c r="AX227" s="94" t="s">
        <v>3366</v>
      </c>
      <c r="AY227" s="165" t="s">
        <v>83</v>
      </c>
    </row>
    <row r="228" spans="1:51" customFormat="1" ht="40.5" hidden="1">
      <c r="A228" s="95" t="str">
        <f t="shared" si="86"/>
        <v>704-9</v>
      </c>
      <c r="B228" s="160">
        <v>704</v>
      </c>
      <c r="C228" s="93" t="s">
        <v>181</v>
      </c>
      <c r="D228" s="95">
        <v>9</v>
      </c>
      <c r="E228" s="93" t="s">
        <v>83</v>
      </c>
      <c r="F228" s="95" t="s">
        <v>83</v>
      </c>
      <c r="G228" s="161" t="s">
        <v>83</v>
      </c>
      <c r="H228" s="99" t="s">
        <v>83</v>
      </c>
      <c r="I228" s="94" t="s">
        <v>83</v>
      </c>
      <c r="J228" s="93" t="s">
        <v>83</v>
      </c>
      <c r="K228" s="93" t="s">
        <v>83</v>
      </c>
      <c r="L228" s="93" t="s">
        <v>83</v>
      </c>
      <c r="M228" s="92" t="s">
        <v>83</v>
      </c>
      <c r="N228" s="161"/>
      <c r="O228" s="153"/>
      <c r="P228" s="153"/>
      <c r="Q228" s="153"/>
      <c r="R228" s="162"/>
      <c r="S228" s="450"/>
      <c r="T228" s="163" t="s">
        <v>83</v>
      </c>
      <c r="U228" s="162" t="s">
        <v>83</v>
      </c>
      <c r="V228" s="93" t="s">
        <v>83</v>
      </c>
      <c r="W228" s="161"/>
      <c r="X228" s="153" t="s">
        <v>83</v>
      </c>
      <c r="Y228" s="153" t="s">
        <v>83</v>
      </c>
      <c r="Z228" s="153" t="s">
        <v>83</v>
      </c>
      <c r="AA228" s="162" t="s">
        <v>83</v>
      </c>
      <c r="AB228" s="450"/>
      <c r="AC228" s="155" t="str">
        <f t="shared" si="96"/>
        <v>-</v>
      </c>
      <c r="AD228" s="156" t="str">
        <f t="shared" si="92"/>
        <v>-</v>
      </c>
      <c r="AE228" s="156" t="str">
        <f t="shared" si="93"/>
        <v>-</v>
      </c>
      <c r="AF228" s="156" t="str">
        <f t="shared" si="94"/>
        <v>-</v>
      </c>
      <c r="AG228" s="157" t="str">
        <f t="shared" si="95"/>
        <v>-</v>
      </c>
      <c r="AH228" s="454"/>
      <c r="AI228" s="155" t="str">
        <f t="shared" si="81"/>
        <v>-</v>
      </c>
      <c r="AJ228" s="156" t="str">
        <f t="shared" si="88"/>
        <v>-</v>
      </c>
      <c r="AK228" s="156" t="str">
        <f t="shared" si="89"/>
        <v>-</v>
      </c>
      <c r="AL228" s="156" t="str">
        <f t="shared" si="90"/>
        <v>-</v>
      </c>
      <c r="AM228" s="157" t="str">
        <f t="shared" si="91"/>
        <v>-</v>
      </c>
      <c r="AN228" s="457"/>
      <c r="AO228" s="95" t="s">
        <v>83</v>
      </c>
      <c r="AP228" s="93" t="s">
        <v>83</v>
      </c>
      <c r="AQ228" s="93" t="s">
        <v>83</v>
      </c>
      <c r="AR228" s="93" t="s">
        <v>83</v>
      </c>
      <c r="AS228" s="163" t="s">
        <v>83</v>
      </c>
      <c r="AT228" s="164" t="s">
        <v>83</v>
      </c>
      <c r="AU228" s="164" t="s">
        <v>83</v>
      </c>
      <c r="AV228" s="164" t="s">
        <v>83</v>
      </c>
      <c r="AW228" s="94" t="s">
        <v>83</v>
      </c>
      <c r="AX228" s="94" t="s">
        <v>3366</v>
      </c>
      <c r="AY228" s="165" t="s">
        <v>83</v>
      </c>
    </row>
    <row r="229" spans="1:51" ht="283.5" customHeight="1">
      <c r="A229" s="204" t="str">
        <f t="shared" si="86"/>
        <v>705-1</v>
      </c>
      <c r="B229" s="205">
        <v>705</v>
      </c>
      <c r="C229" s="600" t="s">
        <v>182</v>
      </c>
      <c r="D229" s="204">
        <v>1</v>
      </c>
      <c r="E229" s="600" t="s">
        <v>1369</v>
      </c>
      <c r="F229" s="204" t="s">
        <v>424</v>
      </c>
      <c r="G229" s="603" t="s">
        <v>439</v>
      </c>
      <c r="H229" s="206" t="s">
        <v>1331</v>
      </c>
      <c r="I229" s="265" t="s">
        <v>1332</v>
      </c>
      <c r="J229" s="600" t="s">
        <v>2300</v>
      </c>
      <c r="K229" s="600" t="s">
        <v>2301</v>
      </c>
      <c r="L229" s="600" t="s">
        <v>1370</v>
      </c>
      <c r="M229" s="266" t="s">
        <v>299</v>
      </c>
      <c r="N229" s="259">
        <v>19</v>
      </c>
      <c r="O229" s="200">
        <v>21</v>
      </c>
      <c r="P229" s="200">
        <v>24</v>
      </c>
      <c r="Q229" s="200">
        <v>26</v>
      </c>
      <c r="R229" s="392">
        <v>28</v>
      </c>
      <c r="S229" s="624">
        <v>30</v>
      </c>
      <c r="T229" s="267" t="s">
        <v>40</v>
      </c>
      <c r="U229" s="294">
        <v>30</v>
      </c>
      <c r="V229" s="268" t="s">
        <v>1371</v>
      </c>
      <c r="W229" s="259">
        <v>19</v>
      </c>
      <c r="X229" s="200">
        <v>20</v>
      </c>
      <c r="Y229" s="200">
        <v>26</v>
      </c>
      <c r="Z229" s="200">
        <v>30</v>
      </c>
      <c r="AA229" s="501">
        <v>32</v>
      </c>
      <c r="AB229" s="501">
        <v>37</v>
      </c>
      <c r="AC229" s="226">
        <f t="shared" si="96"/>
        <v>1</v>
      </c>
      <c r="AD229" s="196">
        <f t="shared" si="92"/>
        <v>0.95238095238095233</v>
      </c>
      <c r="AE229" s="196">
        <f t="shared" si="93"/>
        <v>1.0833333333333333</v>
      </c>
      <c r="AF229" s="196">
        <f t="shared" si="94"/>
        <v>1.1538461538461537</v>
      </c>
      <c r="AG229" s="604">
        <f t="shared" si="95"/>
        <v>1.1428571428571428</v>
      </c>
      <c r="AH229" s="212">
        <f t="shared" si="95"/>
        <v>1.2333333333333334</v>
      </c>
      <c r="AI229" s="226">
        <f t="shared" si="81"/>
        <v>0.6333333333333333</v>
      </c>
      <c r="AJ229" s="196">
        <f t="shared" si="88"/>
        <v>0.66666666666666663</v>
      </c>
      <c r="AK229" s="196">
        <f t="shared" si="89"/>
        <v>0.8666666666666667</v>
      </c>
      <c r="AL229" s="196">
        <f t="shared" si="90"/>
        <v>1</v>
      </c>
      <c r="AM229" s="604">
        <f t="shared" si="91"/>
        <v>1.0666666666666667</v>
      </c>
      <c r="AN229" s="212">
        <f>IFERROR(IF($E229="-","-",IF($U229="-","-",AB229/$U229)),"-")</f>
        <v>1.2333333333333334</v>
      </c>
      <c r="AO229" s="204" t="s">
        <v>83</v>
      </c>
      <c r="AP229" s="197" t="s">
        <v>12</v>
      </c>
      <c r="AQ229" s="600" t="s">
        <v>2302</v>
      </c>
      <c r="AR229" s="257" t="s">
        <v>2303</v>
      </c>
      <c r="AS229" s="194" t="s">
        <v>50</v>
      </c>
      <c r="AT229" s="179" t="s">
        <v>56</v>
      </c>
      <c r="AU229" s="179" t="s">
        <v>15</v>
      </c>
      <c r="AV229" s="179" t="s">
        <v>15</v>
      </c>
      <c r="AW229" s="179" t="s">
        <v>11</v>
      </c>
      <c r="AX229" s="611" t="s">
        <v>3425</v>
      </c>
      <c r="AY229" s="214">
        <v>1</v>
      </c>
    </row>
    <row r="230" spans="1:51" ht="247.5" customHeight="1">
      <c r="A230" s="204" t="str">
        <f>B230&amp;"-"&amp;D230</f>
        <v>705-2</v>
      </c>
      <c r="B230" s="205">
        <v>705</v>
      </c>
      <c r="C230" s="600" t="s">
        <v>182</v>
      </c>
      <c r="D230" s="204">
        <v>2</v>
      </c>
      <c r="E230" s="600" t="s">
        <v>1372</v>
      </c>
      <c r="F230" s="204" t="s">
        <v>1144</v>
      </c>
      <c r="G230" s="603" t="s">
        <v>439</v>
      </c>
      <c r="H230" s="206" t="s">
        <v>1373</v>
      </c>
      <c r="I230" s="265" t="s">
        <v>1374</v>
      </c>
      <c r="J230" s="600" t="s">
        <v>1375</v>
      </c>
      <c r="K230" s="600" t="s">
        <v>2304</v>
      </c>
      <c r="L230" s="600" t="s">
        <v>1221</v>
      </c>
      <c r="M230" s="266" t="s">
        <v>299</v>
      </c>
      <c r="N230" s="259">
        <v>6000</v>
      </c>
      <c r="O230" s="200">
        <v>6000</v>
      </c>
      <c r="P230" s="200">
        <v>8000</v>
      </c>
      <c r="Q230" s="200">
        <v>30000</v>
      </c>
      <c r="R230" s="296">
        <v>30000</v>
      </c>
      <c r="S230" s="648">
        <v>30000</v>
      </c>
      <c r="T230" s="267" t="s">
        <v>3161</v>
      </c>
      <c r="U230" s="283">
        <v>400000</v>
      </c>
      <c r="V230" s="268" t="s">
        <v>2816</v>
      </c>
      <c r="W230" s="647">
        <v>5215</v>
      </c>
      <c r="X230" s="200">
        <v>7353</v>
      </c>
      <c r="Y230" s="200">
        <v>14777</v>
      </c>
      <c r="Z230" s="295">
        <v>20826</v>
      </c>
      <c r="AA230" s="501">
        <v>25268</v>
      </c>
      <c r="AB230" s="501">
        <v>28446</v>
      </c>
      <c r="AC230" s="226">
        <f t="shared" si="96"/>
        <v>0.86916666666666664</v>
      </c>
      <c r="AD230" s="196">
        <f t="shared" si="92"/>
        <v>1.2255</v>
      </c>
      <c r="AE230" s="196">
        <f t="shared" si="93"/>
        <v>1.8471249999999999</v>
      </c>
      <c r="AF230" s="196">
        <f t="shared" si="94"/>
        <v>0.69420000000000004</v>
      </c>
      <c r="AG230" s="604">
        <f t="shared" si="95"/>
        <v>0.84226666666666672</v>
      </c>
      <c r="AH230" s="212">
        <f t="shared" si="95"/>
        <v>0.94820000000000004</v>
      </c>
      <c r="AI230" s="226">
        <v>0.56899999999999995</v>
      </c>
      <c r="AJ230" s="196">
        <v>0.58699999999999997</v>
      </c>
      <c r="AK230" s="196">
        <v>0.624</v>
      </c>
      <c r="AL230" s="196">
        <v>0.67600000000000005</v>
      </c>
      <c r="AM230" s="604">
        <v>0.73899999999999999</v>
      </c>
      <c r="AN230" s="212">
        <v>0.81</v>
      </c>
      <c r="AO230" s="204" t="s">
        <v>83</v>
      </c>
      <c r="AP230" s="197" t="s">
        <v>3542</v>
      </c>
      <c r="AQ230" s="600" t="s">
        <v>1184</v>
      </c>
      <c r="AR230" s="257" t="s">
        <v>2305</v>
      </c>
      <c r="AS230" s="194" t="s">
        <v>11</v>
      </c>
      <c r="AT230" s="179" t="s">
        <v>54</v>
      </c>
      <c r="AU230" s="179" t="s">
        <v>15</v>
      </c>
      <c r="AV230" s="179" t="s">
        <v>10</v>
      </c>
      <c r="AW230" s="179" t="s">
        <v>3488</v>
      </c>
      <c r="AX230" s="611" t="s">
        <v>3424</v>
      </c>
      <c r="AY230" s="214">
        <v>1</v>
      </c>
    </row>
    <row r="231" spans="1:51" ht="183" customHeight="1">
      <c r="A231" s="204" t="str">
        <f t="shared" si="86"/>
        <v>705-3</v>
      </c>
      <c r="B231" s="205">
        <v>705</v>
      </c>
      <c r="C231" s="600" t="s">
        <v>182</v>
      </c>
      <c r="D231" s="204">
        <v>3</v>
      </c>
      <c r="E231" s="600" t="s">
        <v>804</v>
      </c>
      <c r="F231" s="204" t="s">
        <v>805</v>
      </c>
      <c r="G231" s="603" t="s">
        <v>439</v>
      </c>
      <c r="H231" s="206" t="s">
        <v>1373</v>
      </c>
      <c r="I231" s="265" t="s">
        <v>1374</v>
      </c>
      <c r="J231" s="600" t="s">
        <v>806</v>
      </c>
      <c r="K231" s="600" t="s">
        <v>2306</v>
      </c>
      <c r="L231" s="600" t="s">
        <v>1221</v>
      </c>
      <c r="M231" s="266" t="s">
        <v>299</v>
      </c>
      <c r="N231" s="259">
        <v>314000</v>
      </c>
      <c r="O231" s="200">
        <v>316000</v>
      </c>
      <c r="P231" s="200">
        <v>318000</v>
      </c>
      <c r="Q231" s="200">
        <v>323000</v>
      </c>
      <c r="R231" s="392">
        <v>324400</v>
      </c>
      <c r="S231" s="624">
        <v>325800</v>
      </c>
      <c r="T231" s="267" t="s">
        <v>3161</v>
      </c>
      <c r="U231" s="189">
        <v>330000</v>
      </c>
      <c r="V231" s="268" t="s">
        <v>1376</v>
      </c>
      <c r="W231" s="259">
        <v>273145</v>
      </c>
      <c r="X231" s="200">
        <v>260474</v>
      </c>
      <c r="Y231" s="200">
        <v>252101</v>
      </c>
      <c r="Z231" s="295">
        <v>240281</v>
      </c>
      <c r="AA231" s="501">
        <v>228098</v>
      </c>
      <c r="AB231" s="501">
        <v>225899</v>
      </c>
      <c r="AC231" s="226">
        <f t="shared" si="96"/>
        <v>0.86988853503184715</v>
      </c>
      <c r="AD231" s="196">
        <f t="shared" si="92"/>
        <v>0.82428481012658228</v>
      </c>
      <c r="AE231" s="196">
        <f t="shared" si="93"/>
        <v>0.79277044025157228</v>
      </c>
      <c r="AF231" s="196">
        <f t="shared" si="94"/>
        <v>0.74390402476780182</v>
      </c>
      <c r="AG231" s="604">
        <f t="shared" si="95"/>
        <v>0.70313810110974106</v>
      </c>
      <c r="AH231" s="212">
        <f t="shared" si="95"/>
        <v>0.69336709637814609</v>
      </c>
      <c r="AI231" s="226">
        <f t="shared" ref="AI231:AM237" si="97">IFERROR(IF($E231="-","-",IF($U231="-","-",W231/$U231)),"-")</f>
        <v>0.82771212121212123</v>
      </c>
      <c r="AJ231" s="196">
        <f t="shared" si="97"/>
        <v>0.78931515151515153</v>
      </c>
      <c r="AK231" s="196">
        <f t="shared" si="97"/>
        <v>0.7639424242424242</v>
      </c>
      <c r="AL231" s="196">
        <f t="shared" si="97"/>
        <v>0.72812424242424245</v>
      </c>
      <c r="AM231" s="604">
        <f t="shared" si="97"/>
        <v>0.6912060606060606</v>
      </c>
      <c r="AN231" s="212">
        <f t="shared" ref="AN231:AN235" si="98">IFERROR(IF($E231="-","-",IF($U231="-","-",AB231/$U231)),"-")</f>
        <v>0.68454242424242429</v>
      </c>
      <c r="AO231" s="204" t="s">
        <v>83</v>
      </c>
      <c r="AP231" s="197" t="s">
        <v>12</v>
      </c>
      <c r="AQ231" s="600" t="s">
        <v>1377</v>
      </c>
      <c r="AR231" s="257" t="s">
        <v>2307</v>
      </c>
      <c r="AS231" s="194" t="s">
        <v>11</v>
      </c>
      <c r="AT231" s="179" t="s">
        <v>55</v>
      </c>
      <c r="AU231" s="179" t="s">
        <v>11</v>
      </c>
      <c r="AV231" s="179" t="s">
        <v>55</v>
      </c>
      <c r="AW231" s="179" t="s">
        <v>11</v>
      </c>
      <c r="AX231" s="611" t="s">
        <v>3427</v>
      </c>
      <c r="AY231" s="214">
        <v>1</v>
      </c>
    </row>
    <row r="232" spans="1:51" ht="210" customHeight="1">
      <c r="A232" s="204" t="str">
        <f t="shared" si="86"/>
        <v>705-4</v>
      </c>
      <c r="B232" s="205">
        <v>705</v>
      </c>
      <c r="C232" s="600" t="s">
        <v>182</v>
      </c>
      <c r="D232" s="204">
        <v>4</v>
      </c>
      <c r="E232" s="600" t="s">
        <v>807</v>
      </c>
      <c r="F232" s="204" t="s">
        <v>445</v>
      </c>
      <c r="G232" s="603" t="s">
        <v>439</v>
      </c>
      <c r="H232" s="206" t="s">
        <v>1373</v>
      </c>
      <c r="I232" s="265" t="s">
        <v>1374</v>
      </c>
      <c r="J232" s="600" t="s">
        <v>808</v>
      </c>
      <c r="K232" s="600" t="s">
        <v>2306</v>
      </c>
      <c r="L232" s="600" t="s">
        <v>1221</v>
      </c>
      <c r="M232" s="266" t="s">
        <v>299</v>
      </c>
      <c r="N232" s="259">
        <v>109600</v>
      </c>
      <c r="O232" s="200">
        <v>110200</v>
      </c>
      <c r="P232" s="200">
        <v>110700</v>
      </c>
      <c r="Q232" s="200">
        <v>112700</v>
      </c>
      <c r="R232" s="392">
        <v>113560</v>
      </c>
      <c r="S232" s="624">
        <v>114420</v>
      </c>
      <c r="T232" s="267" t="s">
        <v>3161</v>
      </c>
      <c r="U232" s="189">
        <v>117000</v>
      </c>
      <c r="V232" s="268" t="s">
        <v>1376</v>
      </c>
      <c r="W232" s="259">
        <v>95579</v>
      </c>
      <c r="X232" s="200">
        <v>94018</v>
      </c>
      <c r="Y232" s="200">
        <v>98593</v>
      </c>
      <c r="Z232" s="295">
        <v>100469</v>
      </c>
      <c r="AA232" s="501">
        <v>106072</v>
      </c>
      <c r="AB232" s="501">
        <v>101518</v>
      </c>
      <c r="AC232" s="226">
        <f t="shared" si="96"/>
        <v>0.87207116788321171</v>
      </c>
      <c r="AD232" s="196">
        <f t="shared" si="92"/>
        <v>0.85315789473684212</v>
      </c>
      <c r="AE232" s="196">
        <f t="shared" si="93"/>
        <v>0.89063233965672994</v>
      </c>
      <c r="AF232" s="196">
        <f t="shared" si="94"/>
        <v>0.89147293700088737</v>
      </c>
      <c r="AG232" s="604">
        <f t="shared" si="95"/>
        <v>0.93406128918633324</v>
      </c>
      <c r="AH232" s="212">
        <f t="shared" si="95"/>
        <v>0.88723999300821532</v>
      </c>
      <c r="AI232" s="226">
        <f t="shared" si="97"/>
        <v>0.81691452991452995</v>
      </c>
      <c r="AJ232" s="196">
        <f t="shared" si="97"/>
        <v>0.80357264957264962</v>
      </c>
      <c r="AK232" s="196">
        <f t="shared" si="97"/>
        <v>0.8426752136752137</v>
      </c>
      <c r="AL232" s="196">
        <f t="shared" si="97"/>
        <v>0.85870940170940169</v>
      </c>
      <c r="AM232" s="604">
        <f t="shared" si="97"/>
        <v>0.90659829059829056</v>
      </c>
      <c r="AN232" s="212">
        <f t="shared" si="98"/>
        <v>0.86767521367521372</v>
      </c>
      <c r="AO232" s="204" t="s">
        <v>83</v>
      </c>
      <c r="AP232" s="197" t="s">
        <v>12</v>
      </c>
      <c r="AQ232" s="600" t="s">
        <v>1377</v>
      </c>
      <c r="AR232" s="257" t="s">
        <v>2308</v>
      </c>
      <c r="AS232" s="194" t="s">
        <v>11</v>
      </c>
      <c r="AT232" s="179" t="s">
        <v>55</v>
      </c>
      <c r="AU232" s="179" t="s">
        <v>11</v>
      </c>
      <c r="AV232" s="179" t="s">
        <v>55</v>
      </c>
      <c r="AW232" s="179" t="s">
        <v>15</v>
      </c>
      <c r="AX232" s="611" t="s">
        <v>3424</v>
      </c>
      <c r="AY232" s="214">
        <v>1</v>
      </c>
    </row>
    <row r="233" spans="1:51" ht="234" customHeight="1">
      <c r="A233" s="204" t="str">
        <f t="shared" si="86"/>
        <v>705-5</v>
      </c>
      <c r="B233" s="205">
        <v>705</v>
      </c>
      <c r="C233" s="600" t="s">
        <v>182</v>
      </c>
      <c r="D233" s="204">
        <v>5</v>
      </c>
      <c r="E233" s="600" t="s">
        <v>1378</v>
      </c>
      <c r="F233" s="204" t="s">
        <v>1379</v>
      </c>
      <c r="G233" s="603" t="s">
        <v>439</v>
      </c>
      <c r="H233" s="206" t="s">
        <v>1373</v>
      </c>
      <c r="I233" s="265" t="s">
        <v>1374</v>
      </c>
      <c r="J233" s="600" t="s">
        <v>1380</v>
      </c>
      <c r="K233" s="600" t="s">
        <v>2306</v>
      </c>
      <c r="L233" s="600" t="s">
        <v>1221</v>
      </c>
      <c r="M233" s="266" t="s">
        <v>299</v>
      </c>
      <c r="N233" s="259">
        <v>214.9</v>
      </c>
      <c r="O233" s="200">
        <v>217.6</v>
      </c>
      <c r="P233" s="200">
        <v>219</v>
      </c>
      <c r="Q233" s="200">
        <v>222.5</v>
      </c>
      <c r="R233" s="392">
        <v>223.6</v>
      </c>
      <c r="S233" s="624">
        <v>224.7</v>
      </c>
      <c r="T233" s="267" t="s">
        <v>3161</v>
      </c>
      <c r="U233" s="189">
        <v>228</v>
      </c>
      <c r="V233" s="268" t="s">
        <v>1376</v>
      </c>
      <c r="W233" s="259">
        <v>186.9</v>
      </c>
      <c r="X233" s="200">
        <v>179.1</v>
      </c>
      <c r="Y233" s="200">
        <v>174</v>
      </c>
      <c r="Z233" s="200">
        <v>166</v>
      </c>
      <c r="AA233" s="501">
        <v>159</v>
      </c>
      <c r="AB233" s="189">
        <v>158</v>
      </c>
      <c r="AC233" s="226">
        <f t="shared" si="96"/>
        <v>0.86970684039087953</v>
      </c>
      <c r="AD233" s="196">
        <f t="shared" si="92"/>
        <v>0.82306985294117652</v>
      </c>
      <c r="AE233" s="196">
        <f t="shared" si="93"/>
        <v>0.79452054794520544</v>
      </c>
      <c r="AF233" s="196">
        <f t="shared" si="94"/>
        <v>0.74606741573033708</v>
      </c>
      <c r="AG233" s="604">
        <f t="shared" si="95"/>
        <v>0.71109123434704835</v>
      </c>
      <c r="AH233" s="212">
        <f t="shared" si="95"/>
        <v>0.70315976858032936</v>
      </c>
      <c r="AI233" s="226">
        <f t="shared" si="97"/>
        <v>0.81973684210526321</v>
      </c>
      <c r="AJ233" s="196">
        <f t="shared" si="97"/>
        <v>0.78552631578947363</v>
      </c>
      <c r="AK233" s="196">
        <f t="shared" si="97"/>
        <v>0.76315789473684215</v>
      </c>
      <c r="AL233" s="196">
        <f t="shared" si="97"/>
        <v>0.72807017543859653</v>
      </c>
      <c r="AM233" s="604">
        <f t="shared" si="97"/>
        <v>0.69736842105263153</v>
      </c>
      <c r="AN233" s="212">
        <f t="shared" si="98"/>
        <v>0.69298245614035092</v>
      </c>
      <c r="AO233" s="204" t="s">
        <v>83</v>
      </c>
      <c r="AP233" s="197" t="s">
        <v>1313</v>
      </c>
      <c r="AQ233" s="600" t="s">
        <v>1377</v>
      </c>
      <c r="AR233" s="257" t="s">
        <v>2308</v>
      </c>
      <c r="AS233" s="194" t="s">
        <v>11</v>
      </c>
      <c r="AT233" s="179" t="s">
        <v>55</v>
      </c>
      <c r="AU233" s="179" t="s">
        <v>11</v>
      </c>
      <c r="AV233" s="179" t="s">
        <v>11</v>
      </c>
      <c r="AW233" s="179" t="s">
        <v>11</v>
      </c>
      <c r="AX233" s="611" t="s">
        <v>3424</v>
      </c>
      <c r="AY233" s="214">
        <v>1</v>
      </c>
    </row>
    <row r="234" spans="1:51" ht="180" customHeight="1">
      <c r="A234" s="204" t="str">
        <f t="shared" si="86"/>
        <v>705-6</v>
      </c>
      <c r="B234" s="205">
        <v>705</v>
      </c>
      <c r="C234" s="600" t="s">
        <v>182</v>
      </c>
      <c r="D234" s="204">
        <v>6</v>
      </c>
      <c r="E234" s="600" t="s">
        <v>1381</v>
      </c>
      <c r="F234" s="204" t="s">
        <v>1382</v>
      </c>
      <c r="G234" s="603" t="s">
        <v>439</v>
      </c>
      <c r="H234" s="206" t="s">
        <v>1373</v>
      </c>
      <c r="I234" s="265" t="s">
        <v>1374</v>
      </c>
      <c r="J234" s="600" t="s">
        <v>1383</v>
      </c>
      <c r="K234" s="600" t="s">
        <v>2306</v>
      </c>
      <c r="L234" s="600" t="s">
        <v>1221</v>
      </c>
      <c r="M234" s="266" t="s">
        <v>299</v>
      </c>
      <c r="N234" s="259">
        <v>75006</v>
      </c>
      <c r="O234" s="200">
        <v>75893</v>
      </c>
      <c r="P234" s="200">
        <v>76241</v>
      </c>
      <c r="Q234" s="200">
        <v>77623</v>
      </c>
      <c r="R234" s="392">
        <v>78216.800000000003</v>
      </c>
      <c r="S234" s="624">
        <v>78810.600000000006</v>
      </c>
      <c r="T234" s="267" t="s">
        <v>3161</v>
      </c>
      <c r="U234" s="189">
        <v>80592</v>
      </c>
      <c r="V234" s="268" t="s">
        <v>1376</v>
      </c>
      <c r="W234" s="259">
        <v>65411</v>
      </c>
      <c r="X234" s="200">
        <v>64664</v>
      </c>
      <c r="Y234" s="200">
        <v>68044</v>
      </c>
      <c r="Z234" s="200">
        <v>69602</v>
      </c>
      <c r="AA234" s="501">
        <v>73795</v>
      </c>
      <c r="AB234" s="189">
        <v>70907</v>
      </c>
      <c r="AC234" s="226">
        <f t="shared" si="96"/>
        <v>0.8720769005146255</v>
      </c>
      <c r="AD234" s="196">
        <f t="shared" si="92"/>
        <v>0.85204169027446541</v>
      </c>
      <c r="AE234" s="196">
        <f t="shared" si="93"/>
        <v>0.89248567043978966</v>
      </c>
      <c r="AF234" s="196">
        <f t="shared" si="94"/>
        <v>0.89666722492044881</v>
      </c>
      <c r="AG234" s="604">
        <f t="shared" si="95"/>
        <v>0.94346738808031005</v>
      </c>
      <c r="AH234" s="212">
        <f t="shared" si="95"/>
        <v>0.89971399786323147</v>
      </c>
      <c r="AI234" s="226">
        <f t="shared" si="97"/>
        <v>0.81163142743696648</v>
      </c>
      <c r="AJ234" s="196">
        <f t="shared" si="97"/>
        <v>0.80236251737145126</v>
      </c>
      <c r="AK234" s="196">
        <f t="shared" si="97"/>
        <v>0.84430216398649993</v>
      </c>
      <c r="AL234" s="196">
        <f t="shared" si="97"/>
        <v>0.86363410760373238</v>
      </c>
      <c r="AM234" s="604">
        <f t="shared" si="97"/>
        <v>0.91566160412944209</v>
      </c>
      <c r="AN234" s="212">
        <f t="shared" si="98"/>
        <v>0.87982678181457219</v>
      </c>
      <c r="AO234" s="204" t="s">
        <v>83</v>
      </c>
      <c r="AP234" s="197" t="s">
        <v>1313</v>
      </c>
      <c r="AQ234" s="600" t="s">
        <v>1377</v>
      </c>
      <c r="AR234" s="257" t="s">
        <v>2308</v>
      </c>
      <c r="AS234" s="194" t="s">
        <v>11</v>
      </c>
      <c r="AT234" s="179" t="s">
        <v>55</v>
      </c>
      <c r="AU234" s="179" t="s">
        <v>11</v>
      </c>
      <c r="AV234" s="179" t="s">
        <v>11</v>
      </c>
      <c r="AW234" s="179" t="s">
        <v>15</v>
      </c>
      <c r="AX234" s="611" t="s">
        <v>3425</v>
      </c>
      <c r="AY234" s="214">
        <v>1</v>
      </c>
    </row>
    <row r="235" spans="1:51" ht="174" customHeight="1">
      <c r="A235" s="204" t="str">
        <f t="shared" si="86"/>
        <v>705-7</v>
      </c>
      <c r="B235" s="205">
        <v>705</v>
      </c>
      <c r="C235" s="600" t="s">
        <v>182</v>
      </c>
      <c r="D235" s="204">
        <v>7</v>
      </c>
      <c r="E235" s="600" t="s">
        <v>809</v>
      </c>
      <c r="F235" s="204" t="s">
        <v>498</v>
      </c>
      <c r="G235" s="603" t="s">
        <v>439</v>
      </c>
      <c r="H235" s="206" t="s">
        <v>1384</v>
      </c>
      <c r="I235" s="265" t="s">
        <v>1385</v>
      </c>
      <c r="J235" s="600" t="s">
        <v>2703</v>
      </c>
      <c r="K235" s="600" t="s">
        <v>2704</v>
      </c>
      <c r="L235" s="600" t="s">
        <v>1386</v>
      </c>
      <c r="M235" s="266" t="s">
        <v>299</v>
      </c>
      <c r="N235" s="259">
        <v>36000</v>
      </c>
      <c r="O235" s="200">
        <v>28500</v>
      </c>
      <c r="P235" s="200">
        <v>28700</v>
      </c>
      <c r="Q235" s="200">
        <v>28900</v>
      </c>
      <c r="R235" s="296">
        <v>31500</v>
      </c>
      <c r="S235" s="648">
        <v>31500</v>
      </c>
      <c r="T235" s="267" t="s">
        <v>3161</v>
      </c>
      <c r="U235" s="189">
        <v>31500</v>
      </c>
      <c r="V235" s="268" t="s">
        <v>3162</v>
      </c>
      <c r="W235" s="259">
        <v>29151</v>
      </c>
      <c r="X235" s="200">
        <v>31923</v>
      </c>
      <c r="Y235" s="200">
        <v>31783</v>
      </c>
      <c r="Z235" s="200">
        <v>33437</v>
      </c>
      <c r="AA235" s="501">
        <v>34248</v>
      </c>
      <c r="AB235" s="501">
        <v>33847</v>
      </c>
      <c r="AC235" s="226">
        <f t="shared" si="96"/>
        <v>0.80974999999999997</v>
      </c>
      <c r="AD235" s="196">
        <f t="shared" si="92"/>
        <v>1.1201052631578947</v>
      </c>
      <c r="AE235" s="196">
        <f t="shared" si="93"/>
        <v>1.1074216027874564</v>
      </c>
      <c r="AF235" s="196">
        <f t="shared" si="94"/>
        <v>1.1569896193771627</v>
      </c>
      <c r="AG235" s="604">
        <f t="shared" si="95"/>
        <v>1.0872380952380953</v>
      </c>
      <c r="AH235" s="212">
        <f t="shared" si="95"/>
        <v>1.0745079365079364</v>
      </c>
      <c r="AI235" s="226">
        <f t="shared" si="97"/>
        <v>0.92542857142857138</v>
      </c>
      <c r="AJ235" s="196">
        <f t="shared" si="97"/>
        <v>1.0134285714285713</v>
      </c>
      <c r="AK235" s="196">
        <f t="shared" si="97"/>
        <v>1.0089841269841271</v>
      </c>
      <c r="AL235" s="196">
        <f t="shared" si="97"/>
        <v>1.0614920634920635</v>
      </c>
      <c r="AM235" s="604">
        <f t="shared" si="97"/>
        <v>1.0872380952380953</v>
      </c>
      <c r="AN235" s="212">
        <f t="shared" si="98"/>
        <v>1.0745079365079364</v>
      </c>
      <c r="AO235" s="204" t="s">
        <v>83</v>
      </c>
      <c r="AP235" s="600" t="s">
        <v>1387</v>
      </c>
      <c r="AQ235" s="600" t="s">
        <v>1388</v>
      </c>
      <c r="AR235" s="257" t="s">
        <v>2309</v>
      </c>
      <c r="AS235" s="194" t="s">
        <v>11</v>
      </c>
      <c r="AT235" s="179" t="s">
        <v>54</v>
      </c>
      <c r="AU235" s="179" t="s">
        <v>15</v>
      </c>
      <c r="AV235" s="179" t="s">
        <v>15</v>
      </c>
      <c r="AW235" s="179" t="s">
        <v>15</v>
      </c>
      <c r="AX235" s="611" t="s">
        <v>3425</v>
      </c>
      <c r="AY235" s="214">
        <v>1</v>
      </c>
    </row>
    <row r="236" spans="1:51" customFormat="1" ht="54" hidden="1">
      <c r="A236" s="95" t="str">
        <f t="shared" si="86"/>
        <v>705-8</v>
      </c>
      <c r="B236" s="160">
        <v>705</v>
      </c>
      <c r="C236" s="93" t="s">
        <v>182</v>
      </c>
      <c r="D236" s="95">
        <v>8</v>
      </c>
      <c r="E236" s="93" t="s">
        <v>83</v>
      </c>
      <c r="F236" s="95" t="s">
        <v>83</v>
      </c>
      <c r="G236" s="161" t="s">
        <v>83</v>
      </c>
      <c r="H236" s="99" t="s">
        <v>83</v>
      </c>
      <c r="I236" s="94" t="s">
        <v>83</v>
      </c>
      <c r="J236" s="93" t="s">
        <v>83</v>
      </c>
      <c r="K236" s="93" t="s">
        <v>83</v>
      </c>
      <c r="L236" s="93" t="s">
        <v>83</v>
      </c>
      <c r="M236" s="92" t="s">
        <v>83</v>
      </c>
      <c r="N236" s="161"/>
      <c r="O236" s="153"/>
      <c r="P236" s="153"/>
      <c r="Q236" s="153"/>
      <c r="R236" s="162"/>
      <c r="S236" s="450"/>
      <c r="T236" s="163" t="s">
        <v>83</v>
      </c>
      <c r="U236" s="162" t="s">
        <v>83</v>
      </c>
      <c r="V236" s="93" t="s">
        <v>83</v>
      </c>
      <c r="W236" s="161"/>
      <c r="X236" s="153" t="s">
        <v>83</v>
      </c>
      <c r="Y236" s="153" t="s">
        <v>83</v>
      </c>
      <c r="Z236" s="153" t="s">
        <v>83</v>
      </c>
      <c r="AA236" s="162" t="s">
        <v>83</v>
      </c>
      <c r="AB236" s="450"/>
      <c r="AC236" s="155" t="str">
        <f t="shared" si="96"/>
        <v>-</v>
      </c>
      <c r="AD236" s="156" t="str">
        <f t="shared" si="92"/>
        <v>-</v>
      </c>
      <c r="AE236" s="156" t="str">
        <f t="shared" si="93"/>
        <v>-</v>
      </c>
      <c r="AF236" s="156" t="str">
        <f t="shared" si="94"/>
        <v>-</v>
      </c>
      <c r="AG236" s="157" t="str">
        <f t="shared" si="95"/>
        <v>-</v>
      </c>
      <c r="AH236" s="454"/>
      <c r="AI236" s="155" t="str">
        <f t="shared" si="97"/>
        <v>-</v>
      </c>
      <c r="AJ236" s="156" t="str">
        <f t="shared" si="97"/>
        <v>-</v>
      </c>
      <c r="AK236" s="156" t="str">
        <f t="shared" si="97"/>
        <v>-</v>
      </c>
      <c r="AL236" s="156" t="str">
        <f t="shared" si="97"/>
        <v>-</v>
      </c>
      <c r="AM236" s="157" t="str">
        <f t="shared" si="97"/>
        <v>-</v>
      </c>
      <c r="AN236" s="457"/>
      <c r="AO236" s="95" t="s">
        <v>83</v>
      </c>
      <c r="AP236" s="93" t="s">
        <v>83</v>
      </c>
      <c r="AQ236" s="93" t="s">
        <v>83</v>
      </c>
      <c r="AR236" s="93" t="s">
        <v>83</v>
      </c>
      <c r="AS236" s="163" t="s">
        <v>83</v>
      </c>
      <c r="AT236" s="164" t="s">
        <v>83</v>
      </c>
      <c r="AU236" s="164" t="s">
        <v>83</v>
      </c>
      <c r="AV236" s="164" t="s">
        <v>83</v>
      </c>
      <c r="AW236" s="94" t="s">
        <v>83</v>
      </c>
      <c r="AX236" s="94" t="s">
        <v>3366</v>
      </c>
      <c r="AY236" s="165" t="s">
        <v>83</v>
      </c>
    </row>
    <row r="237" spans="1:51" customFormat="1" ht="54" hidden="1">
      <c r="A237" s="95" t="str">
        <f t="shared" si="86"/>
        <v>705-9</v>
      </c>
      <c r="B237" s="160">
        <v>705</v>
      </c>
      <c r="C237" s="93" t="s">
        <v>182</v>
      </c>
      <c r="D237" s="95">
        <v>9</v>
      </c>
      <c r="E237" s="93" t="s">
        <v>83</v>
      </c>
      <c r="F237" s="95" t="s">
        <v>83</v>
      </c>
      <c r="G237" s="161" t="s">
        <v>83</v>
      </c>
      <c r="H237" s="99" t="s">
        <v>83</v>
      </c>
      <c r="I237" s="94" t="s">
        <v>83</v>
      </c>
      <c r="J237" s="93" t="s">
        <v>83</v>
      </c>
      <c r="K237" s="93" t="s">
        <v>83</v>
      </c>
      <c r="L237" s="93" t="s">
        <v>83</v>
      </c>
      <c r="M237" s="92" t="s">
        <v>83</v>
      </c>
      <c r="N237" s="161"/>
      <c r="O237" s="153"/>
      <c r="P237" s="153"/>
      <c r="Q237" s="153"/>
      <c r="R237" s="162"/>
      <c r="S237" s="450"/>
      <c r="T237" s="163" t="s">
        <v>83</v>
      </c>
      <c r="U237" s="162" t="s">
        <v>83</v>
      </c>
      <c r="V237" s="93" t="s">
        <v>83</v>
      </c>
      <c r="W237" s="161"/>
      <c r="X237" s="153" t="s">
        <v>83</v>
      </c>
      <c r="Y237" s="153" t="s">
        <v>83</v>
      </c>
      <c r="Z237" s="153" t="s">
        <v>83</v>
      </c>
      <c r="AA237" s="162" t="s">
        <v>83</v>
      </c>
      <c r="AB237" s="450"/>
      <c r="AC237" s="155" t="str">
        <f t="shared" si="96"/>
        <v>-</v>
      </c>
      <c r="AD237" s="156" t="str">
        <f t="shared" si="92"/>
        <v>-</v>
      </c>
      <c r="AE237" s="156" t="str">
        <f t="shared" si="93"/>
        <v>-</v>
      </c>
      <c r="AF237" s="156" t="str">
        <f t="shared" si="94"/>
        <v>-</v>
      </c>
      <c r="AG237" s="157" t="str">
        <f t="shared" si="95"/>
        <v>-</v>
      </c>
      <c r="AH237" s="454"/>
      <c r="AI237" s="155" t="str">
        <f t="shared" si="97"/>
        <v>-</v>
      </c>
      <c r="AJ237" s="156" t="str">
        <f t="shared" si="97"/>
        <v>-</v>
      </c>
      <c r="AK237" s="156" t="str">
        <f t="shared" si="97"/>
        <v>-</v>
      </c>
      <c r="AL237" s="156" t="str">
        <f t="shared" si="97"/>
        <v>-</v>
      </c>
      <c r="AM237" s="157" t="str">
        <f t="shared" si="97"/>
        <v>-</v>
      </c>
      <c r="AN237" s="457"/>
      <c r="AO237" s="95" t="s">
        <v>83</v>
      </c>
      <c r="AP237" s="93" t="s">
        <v>83</v>
      </c>
      <c r="AQ237" s="93" t="s">
        <v>83</v>
      </c>
      <c r="AR237" s="93" t="s">
        <v>83</v>
      </c>
      <c r="AS237" s="163" t="s">
        <v>83</v>
      </c>
      <c r="AT237" s="164" t="s">
        <v>83</v>
      </c>
      <c r="AU237" s="164" t="s">
        <v>83</v>
      </c>
      <c r="AV237" s="164" t="s">
        <v>83</v>
      </c>
      <c r="AW237" s="94" t="s">
        <v>83</v>
      </c>
      <c r="AX237" s="94" t="s">
        <v>3366</v>
      </c>
      <c r="AY237" s="165" t="s">
        <v>83</v>
      </c>
    </row>
    <row r="238" spans="1:51" ht="223.5" customHeight="1">
      <c r="A238" s="204" t="str">
        <f t="shared" si="86"/>
        <v>801-1</v>
      </c>
      <c r="B238" s="205">
        <v>801</v>
      </c>
      <c r="C238" s="600" t="s">
        <v>183</v>
      </c>
      <c r="D238" s="204">
        <v>1</v>
      </c>
      <c r="E238" s="600" t="s">
        <v>810</v>
      </c>
      <c r="F238" s="204" t="s">
        <v>384</v>
      </c>
      <c r="G238" s="603" t="s">
        <v>439</v>
      </c>
      <c r="H238" s="206" t="s">
        <v>1496</v>
      </c>
      <c r="I238" s="265" t="s">
        <v>1332</v>
      </c>
      <c r="J238" s="600" t="s">
        <v>2315</v>
      </c>
      <c r="K238" s="600" t="s">
        <v>2318</v>
      </c>
      <c r="L238" s="600" t="s">
        <v>1333</v>
      </c>
      <c r="M238" s="266" t="s">
        <v>300</v>
      </c>
      <c r="N238" s="603" t="s">
        <v>12</v>
      </c>
      <c r="O238" s="181">
        <v>71.5</v>
      </c>
      <c r="P238" s="181">
        <v>71.5</v>
      </c>
      <c r="Q238" s="181">
        <v>58.3</v>
      </c>
      <c r="R238" s="225">
        <v>58.3</v>
      </c>
      <c r="S238" s="357">
        <v>58.3</v>
      </c>
      <c r="T238" s="194" t="s">
        <v>12</v>
      </c>
      <c r="U238" s="277" t="s">
        <v>12</v>
      </c>
      <c r="V238" s="600" t="s">
        <v>2316</v>
      </c>
      <c r="W238" s="259" t="s">
        <v>12</v>
      </c>
      <c r="X238" s="297">
        <v>74.099999999999994</v>
      </c>
      <c r="Y238" s="297">
        <v>58.3</v>
      </c>
      <c r="Z238" s="297">
        <v>62.4</v>
      </c>
      <c r="AA238" s="510">
        <v>67</v>
      </c>
      <c r="AB238" s="510">
        <v>63.8</v>
      </c>
      <c r="AC238" s="226" t="str">
        <f t="shared" ref="AC238:AH242" si="99">IFERROR(IF($E238="-","-",1+(N238-W238)/N238),"-")</f>
        <v>-</v>
      </c>
      <c r="AD238" s="196">
        <f t="shared" si="99"/>
        <v>0.96363636363636374</v>
      </c>
      <c r="AE238" s="196">
        <f t="shared" si="99"/>
        <v>1.1846153846153846</v>
      </c>
      <c r="AF238" s="196">
        <f t="shared" si="99"/>
        <v>0.92967409948542024</v>
      </c>
      <c r="AG238" s="604">
        <f t="shared" si="99"/>
        <v>0.85077186963979412</v>
      </c>
      <c r="AH238" s="604">
        <f t="shared" si="99"/>
        <v>0.90566037735849059</v>
      </c>
      <c r="AI238" s="226" t="str">
        <f t="shared" ref="AI238:AM242" si="100">IFERROR(IF($E238="-","-",IF($U238="-","-",1+($U238-W238)/$U238)),"-")</f>
        <v>-</v>
      </c>
      <c r="AJ238" s="196" t="str">
        <f t="shared" si="100"/>
        <v>-</v>
      </c>
      <c r="AK238" s="196" t="str">
        <f t="shared" si="100"/>
        <v>-</v>
      </c>
      <c r="AL238" s="196" t="str">
        <f t="shared" si="100"/>
        <v>-</v>
      </c>
      <c r="AM238" s="604" t="str">
        <f t="shared" si="100"/>
        <v>-</v>
      </c>
      <c r="AN238" s="212" t="str">
        <f t="shared" ref="AN238:AN243" si="101">IFERROR(IF($E238="-","-",IF($U238="-","-",AB238/$U238)),"-")</f>
        <v>-</v>
      </c>
      <c r="AO238" s="204" t="s">
        <v>83</v>
      </c>
      <c r="AP238" s="600" t="s">
        <v>2818</v>
      </c>
      <c r="AQ238" s="600" t="s">
        <v>1184</v>
      </c>
      <c r="AR238" s="257" t="s">
        <v>2317</v>
      </c>
      <c r="AS238" s="179" t="s">
        <v>83</v>
      </c>
      <c r="AT238" s="179" t="s">
        <v>55</v>
      </c>
      <c r="AU238" s="179" t="s">
        <v>15</v>
      </c>
      <c r="AV238" s="179" t="s">
        <v>11</v>
      </c>
      <c r="AW238" s="179" t="s">
        <v>11</v>
      </c>
      <c r="AX238" s="611" t="s">
        <v>3424</v>
      </c>
      <c r="AY238" s="214">
        <v>1</v>
      </c>
    </row>
    <row r="239" spans="1:51" ht="214.5" customHeight="1">
      <c r="A239" s="204" t="str">
        <f t="shared" si="86"/>
        <v>801-2</v>
      </c>
      <c r="B239" s="205">
        <v>801</v>
      </c>
      <c r="C239" s="600" t="s">
        <v>183</v>
      </c>
      <c r="D239" s="204">
        <v>2</v>
      </c>
      <c r="E239" s="600" t="s">
        <v>811</v>
      </c>
      <c r="F239" s="204" t="s">
        <v>384</v>
      </c>
      <c r="G239" s="603" t="s">
        <v>439</v>
      </c>
      <c r="H239" s="206" t="s">
        <v>1496</v>
      </c>
      <c r="I239" s="265" t="s">
        <v>1332</v>
      </c>
      <c r="J239" s="600" t="s">
        <v>2359</v>
      </c>
      <c r="K239" s="600" t="s">
        <v>2318</v>
      </c>
      <c r="L239" s="600" t="s">
        <v>1333</v>
      </c>
      <c r="M239" s="266" t="s">
        <v>300</v>
      </c>
      <c r="N239" s="603" t="s">
        <v>12</v>
      </c>
      <c r="O239" s="181">
        <v>65.900000000000006</v>
      </c>
      <c r="P239" s="181">
        <v>65.900000000000006</v>
      </c>
      <c r="Q239" s="181">
        <v>60.4</v>
      </c>
      <c r="R239" s="225">
        <v>60.4</v>
      </c>
      <c r="S239" s="357">
        <v>60.4</v>
      </c>
      <c r="T239" s="194" t="s">
        <v>12</v>
      </c>
      <c r="U239" s="277" t="s">
        <v>12</v>
      </c>
      <c r="V239" s="600" t="s">
        <v>2316</v>
      </c>
      <c r="W239" s="259" t="s">
        <v>12</v>
      </c>
      <c r="X239" s="297">
        <v>72.8</v>
      </c>
      <c r="Y239" s="297">
        <v>60.4</v>
      </c>
      <c r="Z239" s="297">
        <v>66.400000000000006</v>
      </c>
      <c r="AA239" s="510">
        <v>71.400000000000006</v>
      </c>
      <c r="AB239" s="510">
        <v>70.599999999999994</v>
      </c>
      <c r="AC239" s="226" t="str">
        <f t="shared" si="99"/>
        <v>-</v>
      </c>
      <c r="AD239" s="196">
        <f t="shared" si="99"/>
        <v>0.89529590288315641</v>
      </c>
      <c r="AE239" s="196">
        <f t="shared" si="99"/>
        <v>1.0834597875569045</v>
      </c>
      <c r="AF239" s="196">
        <f t="shared" si="99"/>
        <v>0.90066225165562908</v>
      </c>
      <c r="AG239" s="604">
        <f t="shared" si="99"/>
        <v>0.8178807947019866</v>
      </c>
      <c r="AH239" s="604">
        <f t="shared" si="99"/>
        <v>0.83112582781456956</v>
      </c>
      <c r="AI239" s="226" t="str">
        <f t="shared" si="100"/>
        <v>-</v>
      </c>
      <c r="AJ239" s="196" t="str">
        <f t="shared" si="100"/>
        <v>-</v>
      </c>
      <c r="AK239" s="196" t="str">
        <f t="shared" si="100"/>
        <v>-</v>
      </c>
      <c r="AL239" s="196" t="str">
        <f t="shared" si="100"/>
        <v>-</v>
      </c>
      <c r="AM239" s="604" t="str">
        <f t="shared" si="100"/>
        <v>-</v>
      </c>
      <c r="AN239" s="212" t="str">
        <f t="shared" si="101"/>
        <v>-</v>
      </c>
      <c r="AO239" s="204" t="s">
        <v>83</v>
      </c>
      <c r="AP239" s="600" t="s">
        <v>2818</v>
      </c>
      <c r="AQ239" s="600" t="s">
        <v>1184</v>
      </c>
      <c r="AR239" s="257" t="s">
        <v>2343</v>
      </c>
      <c r="AS239" s="179" t="s">
        <v>83</v>
      </c>
      <c r="AT239" s="179" t="s">
        <v>55</v>
      </c>
      <c r="AU239" s="179" t="s">
        <v>15</v>
      </c>
      <c r="AV239" s="179" t="s">
        <v>11</v>
      </c>
      <c r="AW239" s="179" t="s">
        <v>11</v>
      </c>
      <c r="AX239" s="611" t="s">
        <v>3424</v>
      </c>
      <c r="AY239" s="214">
        <v>1</v>
      </c>
    </row>
    <row r="240" spans="1:51" ht="271.5" customHeight="1">
      <c r="A240" s="204" t="str">
        <f t="shared" si="86"/>
        <v>801-3</v>
      </c>
      <c r="B240" s="205">
        <v>801</v>
      </c>
      <c r="C240" s="600" t="s">
        <v>183</v>
      </c>
      <c r="D240" s="204">
        <v>3</v>
      </c>
      <c r="E240" s="600" t="s">
        <v>2720</v>
      </c>
      <c r="F240" s="204" t="s">
        <v>384</v>
      </c>
      <c r="G240" s="603" t="s">
        <v>439</v>
      </c>
      <c r="H240" s="206" t="s">
        <v>1496</v>
      </c>
      <c r="I240" s="265" t="s">
        <v>1332</v>
      </c>
      <c r="J240" s="600" t="s">
        <v>2319</v>
      </c>
      <c r="K240" s="600" t="s">
        <v>2318</v>
      </c>
      <c r="L240" s="600" t="s">
        <v>1333</v>
      </c>
      <c r="M240" s="266" t="s">
        <v>300</v>
      </c>
      <c r="N240" s="603" t="s">
        <v>12</v>
      </c>
      <c r="O240" s="181">
        <v>65.400000000000006</v>
      </c>
      <c r="P240" s="181">
        <v>65.400000000000006</v>
      </c>
      <c r="Q240" s="181">
        <v>61.9</v>
      </c>
      <c r="R240" s="225">
        <v>61.1</v>
      </c>
      <c r="S240" s="357">
        <v>60.3</v>
      </c>
      <c r="T240" s="194" t="s">
        <v>12</v>
      </c>
      <c r="U240" s="277" t="s">
        <v>12</v>
      </c>
      <c r="V240" s="600" t="s">
        <v>2316</v>
      </c>
      <c r="W240" s="259" t="s">
        <v>12</v>
      </c>
      <c r="X240" s="297">
        <v>76.8</v>
      </c>
      <c r="Y240" s="297">
        <v>61.9</v>
      </c>
      <c r="Z240" s="297">
        <v>61.1</v>
      </c>
      <c r="AA240" s="510">
        <v>60.3</v>
      </c>
      <c r="AB240" s="510">
        <v>55.9</v>
      </c>
      <c r="AC240" s="226" t="str">
        <f t="shared" si="99"/>
        <v>-</v>
      </c>
      <c r="AD240" s="196">
        <f t="shared" si="99"/>
        <v>0.82568807339449557</v>
      </c>
      <c r="AE240" s="196">
        <f t="shared" si="99"/>
        <v>1.0535168195718656</v>
      </c>
      <c r="AF240" s="196">
        <f t="shared" si="99"/>
        <v>1.0129240710823908</v>
      </c>
      <c r="AG240" s="604">
        <f t="shared" si="99"/>
        <v>1.0130932896890343</v>
      </c>
      <c r="AH240" s="604">
        <f t="shared" si="99"/>
        <v>1.0729684908789385</v>
      </c>
      <c r="AI240" s="226" t="str">
        <f t="shared" si="100"/>
        <v>-</v>
      </c>
      <c r="AJ240" s="196" t="str">
        <f t="shared" si="100"/>
        <v>-</v>
      </c>
      <c r="AK240" s="196" t="str">
        <f t="shared" si="100"/>
        <v>-</v>
      </c>
      <c r="AL240" s="196" t="str">
        <f t="shared" si="100"/>
        <v>-</v>
      </c>
      <c r="AM240" s="604" t="str">
        <f t="shared" si="100"/>
        <v>-</v>
      </c>
      <c r="AN240" s="212" t="str">
        <f t="shared" si="101"/>
        <v>-</v>
      </c>
      <c r="AO240" s="204" t="s">
        <v>83</v>
      </c>
      <c r="AP240" s="600" t="s">
        <v>2818</v>
      </c>
      <c r="AQ240" s="600" t="s">
        <v>1184</v>
      </c>
      <c r="AR240" s="257" t="s">
        <v>3402</v>
      </c>
      <c r="AS240" s="179" t="s">
        <v>83</v>
      </c>
      <c r="AT240" s="179" t="s">
        <v>55</v>
      </c>
      <c r="AU240" s="179" t="s">
        <v>15</v>
      </c>
      <c r="AV240" s="179" t="s">
        <v>15</v>
      </c>
      <c r="AW240" s="179" t="s">
        <v>15</v>
      </c>
      <c r="AX240" s="611" t="s">
        <v>3425</v>
      </c>
      <c r="AY240" s="214">
        <v>1</v>
      </c>
    </row>
    <row r="241" spans="1:51" ht="256.5" customHeight="1">
      <c r="A241" s="204" t="str">
        <f t="shared" si="86"/>
        <v>801-4</v>
      </c>
      <c r="B241" s="205">
        <v>801</v>
      </c>
      <c r="C241" s="600" t="s">
        <v>183</v>
      </c>
      <c r="D241" s="204">
        <v>4</v>
      </c>
      <c r="E241" s="600" t="s">
        <v>812</v>
      </c>
      <c r="F241" s="204" t="s">
        <v>384</v>
      </c>
      <c r="G241" s="603" t="s">
        <v>439</v>
      </c>
      <c r="H241" s="206" t="s">
        <v>1496</v>
      </c>
      <c r="I241" s="265" t="s">
        <v>1332</v>
      </c>
      <c r="J241" s="600" t="s">
        <v>2344</v>
      </c>
      <c r="K241" s="600" t="s">
        <v>2318</v>
      </c>
      <c r="L241" s="600" t="s">
        <v>1333</v>
      </c>
      <c r="M241" s="266" t="s">
        <v>300</v>
      </c>
      <c r="N241" s="603" t="s">
        <v>12</v>
      </c>
      <c r="O241" s="181">
        <v>57.6</v>
      </c>
      <c r="P241" s="181">
        <v>52.6</v>
      </c>
      <c r="Q241" s="181">
        <v>38.5</v>
      </c>
      <c r="R241" s="225">
        <v>38.5</v>
      </c>
      <c r="S241" s="357">
        <v>38.5</v>
      </c>
      <c r="T241" s="194" t="s">
        <v>12</v>
      </c>
      <c r="U241" s="277" t="s">
        <v>12</v>
      </c>
      <c r="V241" s="600" t="s">
        <v>2316</v>
      </c>
      <c r="W241" s="259" t="s">
        <v>12</v>
      </c>
      <c r="X241" s="297">
        <v>52.6</v>
      </c>
      <c r="Y241" s="297">
        <v>38.5</v>
      </c>
      <c r="Z241" s="297">
        <v>47.7</v>
      </c>
      <c r="AA241" s="510">
        <v>55</v>
      </c>
      <c r="AB241" s="510">
        <v>56.3</v>
      </c>
      <c r="AC241" s="226" t="str">
        <f t="shared" si="99"/>
        <v>-</v>
      </c>
      <c r="AD241" s="196">
        <f t="shared" si="99"/>
        <v>1.0868055555555556</v>
      </c>
      <c r="AE241" s="196">
        <f t="shared" si="99"/>
        <v>1.2680608365019013</v>
      </c>
      <c r="AF241" s="196">
        <f t="shared" si="99"/>
        <v>0.76103896103896096</v>
      </c>
      <c r="AG241" s="604">
        <f t="shared" si="99"/>
        <v>0.5714285714285714</v>
      </c>
      <c r="AH241" s="604">
        <f t="shared" si="99"/>
        <v>0.53766233766233773</v>
      </c>
      <c r="AI241" s="226" t="str">
        <f t="shared" si="100"/>
        <v>-</v>
      </c>
      <c r="AJ241" s="196" t="str">
        <f t="shared" si="100"/>
        <v>-</v>
      </c>
      <c r="AK241" s="196" t="str">
        <f t="shared" si="100"/>
        <v>-</v>
      </c>
      <c r="AL241" s="196" t="str">
        <f t="shared" si="100"/>
        <v>-</v>
      </c>
      <c r="AM241" s="604" t="str">
        <f t="shared" si="100"/>
        <v>-</v>
      </c>
      <c r="AN241" s="212" t="str">
        <f t="shared" si="101"/>
        <v>-</v>
      </c>
      <c r="AO241" s="204" t="s">
        <v>83</v>
      </c>
      <c r="AP241" s="600" t="s">
        <v>2819</v>
      </c>
      <c r="AQ241" s="600" t="s">
        <v>1184</v>
      </c>
      <c r="AR241" s="257" t="s">
        <v>2345</v>
      </c>
      <c r="AS241" s="179" t="s">
        <v>83</v>
      </c>
      <c r="AT241" s="179" t="s">
        <v>54</v>
      </c>
      <c r="AU241" s="179" t="s">
        <v>15</v>
      </c>
      <c r="AV241" s="179" t="s">
        <v>10</v>
      </c>
      <c r="AW241" s="179" t="s">
        <v>50</v>
      </c>
      <c r="AX241" s="611" t="s">
        <v>3426</v>
      </c>
      <c r="AY241" s="214">
        <v>1</v>
      </c>
    </row>
    <row r="242" spans="1:51" ht="229.5" customHeight="1">
      <c r="A242" s="204" t="str">
        <f t="shared" si="86"/>
        <v>801-5</v>
      </c>
      <c r="B242" s="205">
        <v>801</v>
      </c>
      <c r="C242" s="600" t="s">
        <v>183</v>
      </c>
      <c r="D242" s="204">
        <v>5</v>
      </c>
      <c r="E242" s="600" t="s">
        <v>2721</v>
      </c>
      <c r="F242" s="204" t="s">
        <v>384</v>
      </c>
      <c r="G242" s="603" t="s">
        <v>439</v>
      </c>
      <c r="H242" s="206" t="s">
        <v>1496</v>
      </c>
      <c r="I242" s="265" t="s">
        <v>1332</v>
      </c>
      <c r="J242" s="600" t="s">
        <v>2320</v>
      </c>
      <c r="K242" s="600" t="s">
        <v>2318</v>
      </c>
      <c r="L242" s="600" t="s">
        <v>1333</v>
      </c>
      <c r="M242" s="266" t="s">
        <v>300</v>
      </c>
      <c r="N242" s="603" t="s">
        <v>12</v>
      </c>
      <c r="O242" s="181">
        <v>44.6</v>
      </c>
      <c r="P242" s="181">
        <v>36.299999999999997</v>
      </c>
      <c r="Q242" s="181">
        <v>16.899999999999999</v>
      </c>
      <c r="R242" s="225">
        <v>16.899999999999999</v>
      </c>
      <c r="S242" s="357">
        <v>16.899999999999999</v>
      </c>
      <c r="T242" s="194" t="s">
        <v>12</v>
      </c>
      <c r="U242" s="277" t="s">
        <v>12</v>
      </c>
      <c r="V242" s="600" t="s">
        <v>2316</v>
      </c>
      <c r="W242" s="259" t="s">
        <v>12</v>
      </c>
      <c r="X242" s="297">
        <v>36.299999999999997</v>
      </c>
      <c r="Y242" s="297">
        <v>16.899999999999999</v>
      </c>
      <c r="Z242" s="297">
        <v>18.8</v>
      </c>
      <c r="AA242" s="510">
        <v>22.1</v>
      </c>
      <c r="AB242" s="510">
        <v>31</v>
      </c>
      <c r="AC242" s="226" t="str">
        <f t="shared" si="99"/>
        <v>-</v>
      </c>
      <c r="AD242" s="196">
        <f t="shared" si="99"/>
        <v>1.1860986547085202</v>
      </c>
      <c r="AE242" s="196">
        <f t="shared" si="99"/>
        <v>1.5344352617079888</v>
      </c>
      <c r="AF242" s="196">
        <f t="shared" si="99"/>
        <v>0.88757396449704129</v>
      </c>
      <c r="AG242" s="604">
        <f t="shared" si="99"/>
        <v>0.69230769230769207</v>
      </c>
      <c r="AH242" s="604">
        <f t="shared" si="99"/>
        <v>0.16568047337278091</v>
      </c>
      <c r="AI242" s="226" t="str">
        <f t="shared" si="100"/>
        <v>-</v>
      </c>
      <c r="AJ242" s="196" t="str">
        <f t="shared" si="100"/>
        <v>-</v>
      </c>
      <c r="AK242" s="196" t="str">
        <f t="shared" si="100"/>
        <v>-</v>
      </c>
      <c r="AL242" s="196" t="str">
        <f t="shared" si="100"/>
        <v>-</v>
      </c>
      <c r="AM242" s="604" t="str">
        <f t="shared" si="100"/>
        <v>-</v>
      </c>
      <c r="AN242" s="212" t="str">
        <f t="shared" si="101"/>
        <v>-</v>
      </c>
      <c r="AO242" s="204" t="s">
        <v>83</v>
      </c>
      <c r="AP242" s="600" t="s">
        <v>2820</v>
      </c>
      <c r="AQ242" s="600" t="s">
        <v>1184</v>
      </c>
      <c r="AR242" s="257" t="s">
        <v>2345</v>
      </c>
      <c r="AS242" s="179" t="s">
        <v>83</v>
      </c>
      <c r="AT242" s="179" t="s">
        <v>54</v>
      </c>
      <c r="AU242" s="179" t="s">
        <v>54</v>
      </c>
      <c r="AV242" s="179" t="s">
        <v>11</v>
      </c>
      <c r="AW242" s="179" t="s">
        <v>10</v>
      </c>
      <c r="AX242" s="611" t="s">
        <v>3428</v>
      </c>
      <c r="AY242" s="214">
        <v>1</v>
      </c>
    </row>
    <row r="243" spans="1:51" ht="253.5" customHeight="1">
      <c r="A243" s="204" t="str">
        <f t="shared" si="86"/>
        <v>801-6</v>
      </c>
      <c r="B243" s="205">
        <v>801</v>
      </c>
      <c r="C243" s="600" t="s">
        <v>183</v>
      </c>
      <c r="D243" s="204">
        <v>6</v>
      </c>
      <c r="E243" s="600" t="s">
        <v>813</v>
      </c>
      <c r="F243" s="204" t="s">
        <v>384</v>
      </c>
      <c r="G243" s="603" t="s">
        <v>439</v>
      </c>
      <c r="H243" s="206" t="s">
        <v>1496</v>
      </c>
      <c r="I243" s="265" t="s">
        <v>1332</v>
      </c>
      <c r="J243" s="600" t="s">
        <v>2321</v>
      </c>
      <c r="K243" s="600" t="s">
        <v>2346</v>
      </c>
      <c r="L243" s="600" t="s">
        <v>1333</v>
      </c>
      <c r="M243" s="266" t="s">
        <v>299</v>
      </c>
      <c r="N243" s="603" t="s">
        <v>12</v>
      </c>
      <c r="O243" s="181" t="s">
        <v>12</v>
      </c>
      <c r="P243" s="181">
        <v>64.3</v>
      </c>
      <c r="Q243" s="181">
        <v>64.3</v>
      </c>
      <c r="R243" s="225">
        <v>64.3</v>
      </c>
      <c r="S243" s="357">
        <v>64.3</v>
      </c>
      <c r="T243" s="194" t="s">
        <v>12</v>
      </c>
      <c r="U243" s="277" t="s">
        <v>12</v>
      </c>
      <c r="V243" s="600" t="s">
        <v>2322</v>
      </c>
      <c r="W243" s="259" t="s">
        <v>12</v>
      </c>
      <c r="X243" s="297">
        <v>64.3</v>
      </c>
      <c r="Y243" s="297">
        <v>63.7</v>
      </c>
      <c r="Z243" s="297">
        <v>58.8</v>
      </c>
      <c r="AA243" s="510">
        <v>57.2</v>
      </c>
      <c r="AB243" s="510">
        <v>50.9</v>
      </c>
      <c r="AC243" s="226" t="str">
        <f t="shared" ref="AC243:AC274" si="102">IFERROR(IF($E243="-","-",W243/N243),"-")</f>
        <v>-</v>
      </c>
      <c r="AD243" s="196" t="str">
        <f t="shared" ref="AD243:AD274" si="103">IFERROR(IF($E243="-","-",X243/O243),"-")</f>
        <v>-</v>
      </c>
      <c r="AE243" s="196">
        <f t="shared" ref="AE243:AE274" si="104">IFERROR(IF($E243="-","-",Y243/P243),"-")</f>
        <v>0.9906687402799379</v>
      </c>
      <c r="AF243" s="196">
        <f t="shared" ref="AF243:AF274" si="105">IFERROR(IF($E243="-","-",Z243/Q243),"-")</f>
        <v>0.9144634525660964</v>
      </c>
      <c r="AG243" s="604">
        <f t="shared" ref="AG243:AH274" si="106">IFERROR(IF($E243="-","-",AA243/R243),"-")</f>
        <v>0.88958009331259724</v>
      </c>
      <c r="AH243" s="212">
        <f t="shared" ref="AH243" si="107">IFERROR(IF($E243="-","-",AB243/S243),"-")</f>
        <v>0.79160186625194406</v>
      </c>
      <c r="AI243" s="226" t="str">
        <f t="shared" ref="AI243:AI274" si="108">IFERROR(IF($E243="-","-",IF($U243="-","-",W243/$U243)),"-")</f>
        <v>-</v>
      </c>
      <c r="AJ243" s="196" t="str">
        <f t="shared" ref="AJ243:AJ274" si="109">IFERROR(IF($E243="-","-",IF($U243="-","-",X243/$U243)),"-")</f>
        <v>-</v>
      </c>
      <c r="AK243" s="196" t="str">
        <f t="shared" ref="AK243:AK274" si="110">IFERROR(IF($E243="-","-",IF($U243="-","-",Y243/$U243)),"-")</f>
        <v>-</v>
      </c>
      <c r="AL243" s="196" t="str">
        <f t="shared" ref="AL243:AL274" si="111">IFERROR(IF($E243="-","-",IF($U243="-","-",Z243/$U243)),"-")</f>
        <v>-</v>
      </c>
      <c r="AM243" s="604" t="str">
        <f t="shared" ref="AM243:AN274" si="112">IFERROR(IF($E243="-","-",IF($U243="-","-",AA243/$U243)),"-")</f>
        <v>-</v>
      </c>
      <c r="AN243" s="212" t="str">
        <f t="shared" si="101"/>
        <v>-</v>
      </c>
      <c r="AO243" s="204" t="s">
        <v>83</v>
      </c>
      <c r="AP243" s="600" t="s">
        <v>2970</v>
      </c>
      <c r="AQ243" s="600" t="s">
        <v>1184</v>
      </c>
      <c r="AR243" s="257" t="s">
        <v>2074</v>
      </c>
      <c r="AS243" s="179" t="s">
        <v>83</v>
      </c>
      <c r="AT243" s="179" t="s">
        <v>83</v>
      </c>
      <c r="AU243" s="179" t="s">
        <v>55</v>
      </c>
      <c r="AV243" s="179" t="s">
        <v>11</v>
      </c>
      <c r="AW243" s="179" t="s">
        <v>11</v>
      </c>
      <c r="AX243" s="611" t="s">
        <v>3427</v>
      </c>
      <c r="AY243" s="214">
        <v>1</v>
      </c>
    </row>
    <row r="244" spans="1:51" customFormat="1" ht="27" hidden="1">
      <c r="A244" s="95" t="str">
        <f t="shared" si="86"/>
        <v>801-7</v>
      </c>
      <c r="B244" s="160">
        <v>801</v>
      </c>
      <c r="C244" s="93" t="s">
        <v>183</v>
      </c>
      <c r="D244" s="95">
        <v>7</v>
      </c>
      <c r="E244" s="93" t="s">
        <v>83</v>
      </c>
      <c r="F244" s="95" t="s">
        <v>83</v>
      </c>
      <c r="G244" s="161" t="s">
        <v>83</v>
      </c>
      <c r="H244" s="99" t="s">
        <v>83</v>
      </c>
      <c r="I244" s="94" t="s">
        <v>83</v>
      </c>
      <c r="J244" s="93" t="s">
        <v>83</v>
      </c>
      <c r="K244" s="93" t="s">
        <v>83</v>
      </c>
      <c r="L244" s="93" t="s">
        <v>83</v>
      </c>
      <c r="M244" s="92" t="s">
        <v>83</v>
      </c>
      <c r="N244" s="161"/>
      <c r="O244" s="153"/>
      <c r="P244" s="153"/>
      <c r="Q244" s="153"/>
      <c r="R244" s="162"/>
      <c r="S244" s="450"/>
      <c r="T244" s="163" t="s">
        <v>83</v>
      </c>
      <c r="U244" s="162" t="s">
        <v>83</v>
      </c>
      <c r="V244" s="93" t="s">
        <v>83</v>
      </c>
      <c r="W244" s="161"/>
      <c r="X244" s="153" t="s">
        <v>83</v>
      </c>
      <c r="Y244" s="153" t="s">
        <v>83</v>
      </c>
      <c r="Z244" s="153" t="s">
        <v>83</v>
      </c>
      <c r="AA244" s="162" t="s">
        <v>83</v>
      </c>
      <c r="AB244" s="450"/>
      <c r="AC244" s="155" t="str">
        <f t="shared" si="102"/>
        <v>-</v>
      </c>
      <c r="AD244" s="156" t="str">
        <f t="shared" si="103"/>
        <v>-</v>
      </c>
      <c r="AE244" s="156" t="str">
        <f t="shared" si="104"/>
        <v>-</v>
      </c>
      <c r="AF244" s="156" t="str">
        <f t="shared" si="105"/>
        <v>-</v>
      </c>
      <c r="AG244" s="157" t="str">
        <f t="shared" si="106"/>
        <v>-</v>
      </c>
      <c r="AH244" s="454"/>
      <c r="AI244" s="155" t="str">
        <f t="shared" si="108"/>
        <v>-</v>
      </c>
      <c r="AJ244" s="156" t="str">
        <f t="shared" si="109"/>
        <v>-</v>
      </c>
      <c r="AK244" s="156" t="str">
        <f t="shared" si="110"/>
        <v>-</v>
      </c>
      <c r="AL244" s="156" t="str">
        <f t="shared" si="111"/>
        <v>-</v>
      </c>
      <c r="AM244" s="157" t="str">
        <f t="shared" si="112"/>
        <v>-</v>
      </c>
      <c r="AN244" s="457"/>
      <c r="AO244" s="95" t="s">
        <v>83</v>
      </c>
      <c r="AP244" s="93" t="s">
        <v>83</v>
      </c>
      <c r="AQ244" s="93" t="s">
        <v>83</v>
      </c>
      <c r="AR244" s="93" t="s">
        <v>83</v>
      </c>
      <c r="AS244" s="164" t="s">
        <v>83</v>
      </c>
      <c r="AT244" s="164" t="s">
        <v>83</v>
      </c>
      <c r="AU244" s="164" t="s">
        <v>83</v>
      </c>
      <c r="AV244" s="164" t="s">
        <v>83</v>
      </c>
      <c r="AW244" s="94" t="s">
        <v>83</v>
      </c>
      <c r="AX244" s="94" t="s">
        <v>3366</v>
      </c>
      <c r="AY244" s="165" t="s">
        <v>83</v>
      </c>
    </row>
    <row r="245" spans="1:51" customFormat="1" ht="27" hidden="1">
      <c r="A245" s="95" t="str">
        <f t="shared" si="86"/>
        <v>801-8</v>
      </c>
      <c r="B245" s="160">
        <v>801</v>
      </c>
      <c r="C245" s="93" t="s">
        <v>183</v>
      </c>
      <c r="D245" s="95">
        <v>8</v>
      </c>
      <c r="E245" s="93" t="s">
        <v>83</v>
      </c>
      <c r="F245" s="95" t="s">
        <v>83</v>
      </c>
      <c r="G245" s="161" t="s">
        <v>83</v>
      </c>
      <c r="H245" s="99" t="s">
        <v>83</v>
      </c>
      <c r="I245" s="94" t="s">
        <v>83</v>
      </c>
      <c r="J245" s="93" t="s">
        <v>83</v>
      </c>
      <c r="K245" s="93" t="s">
        <v>83</v>
      </c>
      <c r="L245" s="93" t="s">
        <v>83</v>
      </c>
      <c r="M245" s="92" t="s">
        <v>83</v>
      </c>
      <c r="N245" s="161"/>
      <c r="O245" s="153"/>
      <c r="P245" s="153"/>
      <c r="Q245" s="153"/>
      <c r="R245" s="162"/>
      <c r="S245" s="450"/>
      <c r="T245" s="163" t="s">
        <v>83</v>
      </c>
      <c r="U245" s="162" t="s">
        <v>83</v>
      </c>
      <c r="V245" s="93" t="s">
        <v>83</v>
      </c>
      <c r="W245" s="161"/>
      <c r="X245" s="153" t="s">
        <v>83</v>
      </c>
      <c r="Y245" s="153" t="s">
        <v>83</v>
      </c>
      <c r="Z245" s="153" t="s">
        <v>83</v>
      </c>
      <c r="AA245" s="162" t="s">
        <v>83</v>
      </c>
      <c r="AB245" s="450"/>
      <c r="AC245" s="155" t="str">
        <f t="shared" si="102"/>
        <v>-</v>
      </c>
      <c r="AD245" s="156" t="str">
        <f t="shared" si="103"/>
        <v>-</v>
      </c>
      <c r="AE245" s="156" t="str">
        <f t="shared" si="104"/>
        <v>-</v>
      </c>
      <c r="AF245" s="156" t="str">
        <f t="shared" si="105"/>
        <v>-</v>
      </c>
      <c r="AG245" s="157" t="str">
        <f t="shared" si="106"/>
        <v>-</v>
      </c>
      <c r="AH245" s="454"/>
      <c r="AI245" s="155" t="str">
        <f t="shared" si="108"/>
        <v>-</v>
      </c>
      <c r="AJ245" s="156" t="str">
        <f t="shared" si="109"/>
        <v>-</v>
      </c>
      <c r="AK245" s="156" t="str">
        <f t="shared" si="110"/>
        <v>-</v>
      </c>
      <c r="AL245" s="156" t="str">
        <f t="shared" si="111"/>
        <v>-</v>
      </c>
      <c r="AM245" s="157" t="str">
        <f t="shared" si="112"/>
        <v>-</v>
      </c>
      <c r="AN245" s="457"/>
      <c r="AO245" s="95" t="s">
        <v>83</v>
      </c>
      <c r="AP245" s="93" t="s">
        <v>83</v>
      </c>
      <c r="AQ245" s="93" t="s">
        <v>83</v>
      </c>
      <c r="AR245" s="93" t="s">
        <v>83</v>
      </c>
      <c r="AS245" s="164" t="s">
        <v>83</v>
      </c>
      <c r="AT245" s="164" t="s">
        <v>83</v>
      </c>
      <c r="AU245" s="164" t="s">
        <v>83</v>
      </c>
      <c r="AV245" s="164" t="s">
        <v>83</v>
      </c>
      <c r="AW245" s="94" t="s">
        <v>83</v>
      </c>
      <c r="AX245" s="94" t="s">
        <v>3366</v>
      </c>
      <c r="AY245" s="165" t="s">
        <v>83</v>
      </c>
    </row>
    <row r="246" spans="1:51" customFormat="1" ht="27" hidden="1">
      <c r="A246" s="95" t="str">
        <f t="shared" si="86"/>
        <v>801-9</v>
      </c>
      <c r="B246" s="160">
        <v>801</v>
      </c>
      <c r="C246" s="93" t="s">
        <v>183</v>
      </c>
      <c r="D246" s="95">
        <v>9</v>
      </c>
      <c r="E246" s="93" t="s">
        <v>83</v>
      </c>
      <c r="F246" s="95" t="s">
        <v>83</v>
      </c>
      <c r="G246" s="161" t="s">
        <v>83</v>
      </c>
      <c r="H246" s="99" t="s">
        <v>83</v>
      </c>
      <c r="I246" s="94" t="s">
        <v>83</v>
      </c>
      <c r="J246" s="93" t="s">
        <v>83</v>
      </c>
      <c r="K246" s="93" t="s">
        <v>83</v>
      </c>
      <c r="L246" s="93" t="s">
        <v>83</v>
      </c>
      <c r="M246" s="92" t="s">
        <v>83</v>
      </c>
      <c r="N246" s="161"/>
      <c r="O246" s="153"/>
      <c r="P246" s="153"/>
      <c r="Q246" s="153"/>
      <c r="R246" s="162"/>
      <c r="S246" s="450"/>
      <c r="T246" s="163" t="s">
        <v>83</v>
      </c>
      <c r="U246" s="162" t="s">
        <v>83</v>
      </c>
      <c r="V246" s="93" t="s">
        <v>83</v>
      </c>
      <c r="W246" s="161"/>
      <c r="X246" s="153" t="s">
        <v>83</v>
      </c>
      <c r="Y246" s="153" t="s">
        <v>83</v>
      </c>
      <c r="Z246" s="153" t="s">
        <v>83</v>
      </c>
      <c r="AA246" s="162" t="s">
        <v>83</v>
      </c>
      <c r="AB246" s="450"/>
      <c r="AC246" s="155" t="str">
        <f t="shared" si="102"/>
        <v>-</v>
      </c>
      <c r="AD246" s="156" t="str">
        <f t="shared" si="103"/>
        <v>-</v>
      </c>
      <c r="AE246" s="156" t="str">
        <f t="shared" si="104"/>
        <v>-</v>
      </c>
      <c r="AF246" s="156" t="str">
        <f t="shared" si="105"/>
        <v>-</v>
      </c>
      <c r="AG246" s="157" t="str">
        <f t="shared" si="106"/>
        <v>-</v>
      </c>
      <c r="AH246" s="454"/>
      <c r="AI246" s="155" t="str">
        <f t="shared" si="108"/>
        <v>-</v>
      </c>
      <c r="AJ246" s="156" t="str">
        <f t="shared" si="109"/>
        <v>-</v>
      </c>
      <c r="AK246" s="156" t="str">
        <f t="shared" si="110"/>
        <v>-</v>
      </c>
      <c r="AL246" s="156" t="str">
        <f t="shared" si="111"/>
        <v>-</v>
      </c>
      <c r="AM246" s="157" t="str">
        <f t="shared" si="112"/>
        <v>-</v>
      </c>
      <c r="AN246" s="457"/>
      <c r="AO246" s="95" t="s">
        <v>83</v>
      </c>
      <c r="AP246" s="93" t="s">
        <v>83</v>
      </c>
      <c r="AQ246" s="93" t="s">
        <v>83</v>
      </c>
      <c r="AR246" s="93" t="s">
        <v>83</v>
      </c>
      <c r="AS246" s="164" t="s">
        <v>83</v>
      </c>
      <c r="AT246" s="164" t="s">
        <v>83</v>
      </c>
      <c r="AU246" s="164" t="s">
        <v>83</v>
      </c>
      <c r="AV246" s="164" t="s">
        <v>83</v>
      </c>
      <c r="AW246" s="94" t="s">
        <v>83</v>
      </c>
      <c r="AX246" s="94" t="s">
        <v>3366</v>
      </c>
      <c r="AY246" s="165" t="s">
        <v>83</v>
      </c>
    </row>
    <row r="247" spans="1:51" ht="220.5" customHeight="1">
      <c r="A247" s="204" t="str">
        <f t="shared" si="86"/>
        <v>802-1</v>
      </c>
      <c r="B247" s="205">
        <v>802</v>
      </c>
      <c r="C247" s="600" t="s">
        <v>184</v>
      </c>
      <c r="D247" s="204">
        <v>1</v>
      </c>
      <c r="E247" s="600" t="s">
        <v>814</v>
      </c>
      <c r="F247" s="204" t="s">
        <v>384</v>
      </c>
      <c r="G247" s="603" t="s">
        <v>439</v>
      </c>
      <c r="H247" s="206" t="s">
        <v>1496</v>
      </c>
      <c r="I247" s="265" t="s">
        <v>1332</v>
      </c>
      <c r="J247" s="600" t="s">
        <v>2323</v>
      </c>
      <c r="K247" s="600" t="s">
        <v>2347</v>
      </c>
      <c r="L247" s="600" t="s">
        <v>1334</v>
      </c>
      <c r="M247" s="207" t="s">
        <v>299</v>
      </c>
      <c r="N247" s="603" t="s">
        <v>12</v>
      </c>
      <c r="O247" s="298">
        <v>42.2</v>
      </c>
      <c r="P247" s="298">
        <v>42.2</v>
      </c>
      <c r="Q247" s="298">
        <v>42.2</v>
      </c>
      <c r="R247" s="568">
        <v>44.4</v>
      </c>
      <c r="S247" s="326">
        <v>44.4</v>
      </c>
      <c r="T247" s="194" t="s">
        <v>12</v>
      </c>
      <c r="U247" s="277" t="s">
        <v>12</v>
      </c>
      <c r="V247" s="600" t="s">
        <v>2324</v>
      </c>
      <c r="W247" s="259" t="s">
        <v>12</v>
      </c>
      <c r="X247" s="200" t="s">
        <v>83</v>
      </c>
      <c r="Y247" s="200" t="s">
        <v>83</v>
      </c>
      <c r="Z247" s="297">
        <v>41.6</v>
      </c>
      <c r="AA247" s="510">
        <v>38.6</v>
      </c>
      <c r="AB247" s="510">
        <v>40</v>
      </c>
      <c r="AC247" s="226" t="str">
        <f t="shared" si="102"/>
        <v>-</v>
      </c>
      <c r="AD247" s="196" t="str">
        <f t="shared" si="103"/>
        <v>-</v>
      </c>
      <c r="AE247" s="196" t="str">
        <f t="shared" si="104"/>
        <v>-</v>
      </c>
      <c r="AF247" s="196">
        <f t="shared" si="105"/>
        <v>0.98578199052132698</v>
      </c>
      <c r="AG247" s="604">
        <f t="shared" si="106"/>
        <v>0.86936936936936948</v>
      </c>
      <c r="AH247" s="212">
        <f t="shared" si="106"/>
        <v>0.90090090090090091</v>
      </c>
      <c r="AI247" s="226" t="str">
        <f t="shared" si="108"/>
        <v>-</v>
      </c>
      <c r="AJ247" s="196" t="str">
        <f t="shared" si="109"/>
        <v>-</v>
      </c>
      <c r="AK247" s="196" t="str">
        <f t="shared" si="110"/>
        <v>-</v>
      </c>
      <c r="AL247" s="196" t="str">
        <f t="shared" si="111"/>
        <v>-</v>
      </c>
      <c r="AM247" s="604" t="str">
        <f t="shared" si="112"/>
        <v>-</v>
      </c>
      <c r="AN247" s="212" t="str">
        <f t="shared" si="112"/>
        <v>-</v>
      </c>
      <c r="AO247" s="204" t="s">
        <v>83</v>
      </c>
      <c r="AP247" s="600" t="s">
        <v>3083</v>
      </c>
      <c r="AQ247" s="600" t="s">
        <v>1856</v>
      </c>
      <c r="AR247" s="257" t="s">
        <v>2074</v>
      </c>
      <c r="AS247" s="194" t="s">
        <v>83</v>
      </c>
      <c r="AT247" s="179" t="s">
        <v>83</v>
      </c>
      <c r="AU247" s="179" t="s">
        <v>83</v>
      </c>
      <c r="AV247" s="179" t="s">
        <v>11</v>
      </c>
      <c r="AW247" s="179" t="s">
        <v>11</v>
      </c>
      <c r="AX247" s="611" t="s">
        <v>3424</v>
      </c>
      <c r="AY247" s="214">
        <v>1</v>
      </c>
    </row>
    <row r="248" spans="1:51" ht="232.5" customHeight="1">
      <c r="A248" s="204" t="str">
        <f t="shared" si="86"/>
        <v>802-2</v>
      </c>
      <c r="B248" s="205">
        <v>802</v>
      </c>
      <c r="C248" s="600" t="s">
        <v>184</v>
      </c>
      <c r="D248" s="204">
        <v>2</v>
      </c>
      <c r="E248" s="600" t="s">
        <v>815</v>
      </c>
      <c r="F248" s="204" t="s">
        <v>384</v>
      </c>
      <c r="G248" s="603" t="s">
        <v>439</v>
      </c>
      <c r="H248" s="206" t="s">
        <v>1496</v>
      </c>
      <c r="I248" s="265" t="s">
        <v>1332</v>
      </c>
      <c r="J248" s="600" t="s">
        <v>816</v>
      </c>
      <c r="K248" s="600" t="s">
        <v>2347</v>
      </c>
      <c r="L248" s="600" t="s">
        <v>1334</v>
      </c>
      <c r="M248" s="207" t="s">
        <v>299</v>
      </c>
      <c r="N248" s="603" t="s">
        <v>12</v>
      </c>
      <c r="O248" s="181">
        <v>24.6</v>
      </c>
      <c r="P248" s="181">
        <v>24.6</v>
      </c>
      <c r="Q248" s="181">
        <v>24.6</v>
      </c>
      <c r="R248" s="225">
        <v>29.3</v>
      </c>
      <c r="S248" s="326">
        <v>29.3</v>
      </c>
      <c r="T248" s="194" t="s">
        <v>12</v>
      </c>
      <c r="U248" s="277" t="s">
        <v>12</v>
      </c>
      <c r="V248" s="600" t="s">
        <v>2325</v>
      </c>
      <c r="W248" s="259" t="s">
        <v>12</v>
      </c>
      <c r="X248" s="200" t="s">
        <v>83</v>
      </c>
      <c r="Y248" s="297">
        <v>22.2</v>
      </c>
      <c r="Z248" s="297">
        <v>29.3</v>
      </c>
      <c r="AA248" s="510">
        <v>29.1</v>
      </c>
      <c r="AB248" s="510">
        <v>26.4</v>
      </c>
      <c r="AC248" s="226" t="str">
        <f t="shared" si="102"/>
        <v>-</v>
      </c>
      <c r="AD248" s="196" t="str">
        <f t="shared" si="103"/>
        <v>-</v>
      </c>
      <c r="AE248" s="196">
        <f t="shared" si="104"/>
        <v>0.90243902439024382</v>
      </c>
      <c r="AF248" s="196">
        <f t="shared" si="105"/>
        <v>1.1910569105691056</v>
      </c>
      <c r="AG248" s="604">
        <f t="shared" si="106"/>
        <v>0.99317406143344711</v>
      </c>
      <c r="AH248" s="212">
        <f t="shared" si="106"/>
        <v>0.90102389078498291</v>
      </c>
      <c r="AI248" s="226" t="str">
        <f t="shared" si="108"/>
        <v>-</v>
      </c>
      <c r="AJ248" s="196" t="str">
        <f t="shared" si="109"/>
        <v>-</v>
      </c>
      <c r="AK248" s="196" t="str">
        <f t="shared" si="110"/>
        <v>-</v>
      </c>
      <c r="AL248" s="196" t="str">
        <f t="shared" si="111"/>
        <v>-</v>
      </c>
      <c r="AM248" s="604" t="str">
        <f t="shared" si="112"/>
        <v>-</v>
      </c>
      <c r="AN248" s="212" t="str">
        <f t="shared" si="112"/>
        <v>-</v>
      </c>
      <c r="AO248" s="204" t="s">
        <v>83</v>
      </c>
      <c r="AP248" s="600" t="s">
        <v>2971</v>
      </c>
      <c r="AQ248" s="600" t="s">
        <v>1856</v>
      </c>
      <c r="AR248" s="257" t="s">
        <v>2074</v>
      </c>
      <c r="AS248" s="194" t="s">
        <v>83</v>
      </c>
      <c r="AT248" s="179" t="s">
        <v>83</v>
      </c>
      <c r="AU248" s="179" t="s">
        <v>55</v>
      </c>
      <c r="AV248" s="179" t="s">
        <v>54</v>
      </c>
      <c r="AW248" s="179" t="s">
        <v>11</v>
      </c>
      <c r="AX248" s="611" t="s">
        <v>3424</v>
      </c>
      <c r="AY248" s="214">
        <v>1</v>
      </c>
    </row>
    <row r="249" spans="1:51" ht="196.5" customHeight="1">
      <c r="A249" s="204" t="str">
        <f t="shared" si="86"/>
        <v>802-3</v>
      </c>
      <c r="B249" s="205">
        <v>802</v>
      </c>
      <c r="C249" s="600" t="s">
        <v>184</v>
      </c>
      <c r="D249" s="204">
        <v>3</v>
      </c>
      <c r="E249" s="259" t="s">
        <v>817</v>
      </c>
      <c r="F249" s="204" t="s">
        <v>818</v>
      </c>
      <c r="G249" s="603" t="s">
        <v>439</v>
      </c>
      <c r="H249" s="206" t="s">
        <v>1496</v>
      </c>
      <c r="I249" s="265" t="s">
        <v>1332</v>
      </c>
      <c r="J249" s="600" t="s">
        <v>819</v>
      </c>
      <c r="K249" s="600" t="s">
        <v>2347</v>
      </c>
      <c r="L249" s="600" t="s">
        <v>1334</v>
      </c>
      <c r="M249" s="207" t="s">
        <v>299</v>
      </c>
      <c r="N249" s="603" t="s">
        <v>12</v>
      </c>
      <c r="O249" s="181">
        <v>1.61</v>
      </c>
      <c r="P249" s="181">
        <v>1.61</v>
      </c>
      <c r="Q249" s="181">
        <v>1.61</v>
      </c>
      <c r="R249" s="225">
        <v>1.61</v>
      </c>
      <c r="S249" s="357">
        <v>1.69</v>
      </c>
      <c r="T249" s="194" t="s">
        <v>12</v>
      </c>
      <c r="U249" s="277" t="s">
        <v>12</v>
      </c>
      <c r="V249" s="600" t="s">
        <v>2327</v>
      </c>
      <c r="W249" s="299">
        <v>1.46</v>
      </c>
      <c r="X249" s="300">
        <v>1.41</v>
      </c>
      <c r="Y249" s="300">
        <v>1.42</v>
      </c>
      <c r="Z249" s="300">
        <v>1.61</v>
      </c>
      <c r="AA249" s="511">
        <v>1.69</v>
      </c>
      <c r="AB249" s="511">
        <v>1.8</v>
      </c>
      <c r="AC249" s="226" t="str">
        <f t="shared" si="102"/>
        <v>-</v>
      </c>
      <c r="AD249" s="196">
        <f t="shared" si="103"/>
        <v>0.87577639751552783</v>
      </c>
      <c r="AE249" s="196">
        <f t="shared" si="104"/>
        <v>0.88198757763975144</v>
      </c>
      <c r="AF249" s="196">
        <f t="shared" si="105"/>
        <v>1</v>
      </c>
      <c r="AG249" s="604">
        <f t="shared" si="106"/>
        <v>1.0496894409937887</v>
      </c>
      <c r="AH249" s="212">
        <f t="shared" si="106"/>
        <v>1.0650887573964498</v>
      </c>
      <c r="AI249" s="226" t="str">
        <f t="shared" si="108"/>
        <v>-</v>
      </c>
      <c r="AJ249" s="196" t="str">
        <f t="shared" si="109"/>
        <v>-</v>
      </c>
      <c r="AK249" s="196" t="str">
        <f t="shared" si="110"/>
        <v>-</v>
      </c>
      <c r="AL249" s="196" t="str">
        <f t="shared" si="111"/>
        <v>-</v>
      </c>
      <c r="AM249" s="604" t="str">
        <f t="shared" si="112"/>
        <v>-</v>
      </c>
      <c r="AN249" s="212" t="str">
        <f t="shared" si="112"/>
        <v>-</v>
      </c>
      <c r="AO249" s="204" t="s">
        <v>83</v>
      </c>
      <c r="AP249" s="600" t="s">
        <v>2821</v>
      </c>
      <c r="AQ249" s="600" t="s">
        <v>1856</v>
      </c>
      <c r="AR249" s="257" t="s">
        <v>2074</v>
      </c>
      <c r="AS249" s="194" t="s">
        <v>83</v>
      </c>
      <c r="AT249" s="179" t="s">
        <v>55</v>
      </c>
      <c r="AU249" s="179" t="s">
        <v>55</v>
      </c>
      <c r="AV249" s="179" t="s">
        <v>54</v>
      </c>
      <c r="AW249" s="179" t="s">
        <v>15</v>
      </c>
      <c r="AX249" s="611" t="s">
        <v>3425</v>
      </c>
      <c r="AY249" s="214">
        <v>1</v>
      </c>
    </row>
    <row r="250" spans="1:51" customFormat="1" hidden="1">
      <c r="A250" s="95" t="str">
        <f t="shared" si="86"/>
        <v>802-4</v>
      </c>
      <c r="B250" s="160">
        <v>802</v>
      </c>
      <c r="C250" s="93" t="s">
        <v>184</v>
      </c>
      <c r="D250" s="95">
        <v>4</v>
      </c>
      <c r="E250" s="93" t="s">
        <v>83</v>
      </c>
      <c r="F250" s="95" t="s">
        <v>83</v>
      </c>
      <c r="G250" s="161" t="s">
        <v>83</v>
      </c>
      <c r="H250" s="99" t="s">
        <v>83</v>
      </c>
      <c r="I250" s="94" t="s">
        <v>83</v>
      </c>
      <c r="J250" s="93" t="s">
        <v>83</v>
      </c>
      <c r="K250" s="93" t="s">
        <v>83</v>
      </c>
      <c r="L250" s="93" t="s">
        <v>83</v>
      </c>
      <c r="M250" s="92" t="s">
        <v>83</v>
      </c>
      <c r="N250" s="161"/>
      <c r="O250" s="153"/>
      <c r="P250" s="153"/>
      <c r="Q250" s="153"/>
      <c r="R250" s="162"/>
      <c r="S250" s="450"/>
      <c r="T250" s="163" t="s">
        <v>83</v>
      </c>
      <c r="U250" s="162" t="s">
        <v>83</v>
      </c>
      <c r="V250" s="93" t="s">
        <v>83</v>
      </c>
      <c r="W250" s="161"/>
      <c r="X250" s="153" t="s">
        <v>83</v>
      </c>
      <c r="Y250" s="153" t="s">
        <v>83</v>
      </c>
      <c r="Z250" s="153" t="s">
        <v>83</v>
      </c>
      <c r="AA250" s="162" t="s">
        <v>83</v>
      </c>
      <c r="AB250" s="450"/>
      <c r="AC250" s="155" t="str">
        <f t="shared" si="102"/>
        <v>-</v>
      </c>
      <c r="AD250" s="156" t="str">
        <f t="shared" si="103"/>
        <v>-</v>
      </c>
      <c r="AE250" s="156" t="str">
        <f t="shared" si="104"/>
        <v>-</v>
      </c>
      <c r="AF250" s="156" t="str">
        <f t="shared" si="105"/>
        <v>-</v>
      </c>
      <c r="AG250" s="157" t="str">
        <f t="shared" si="106"/>
        <v>-</v>
      </c>
      <c r="AH250" s="454"/>
      <c r="AI250" s="155" t="str">
        <f t="shared" si="108"/>
        <v>-</v>
      </c>
      <c r="AJ250" s="156" t="str">
        <f t="shared" si="109"/>
        <v>-</v>
      </c>
      <c r="AK250" s="156" t="str">
        <f t="shared" si="110"/>
        <v>-</v>
      </c>
      <c r="AL250" s="156" t="str">
        <f t="shared" si="111"/>
        <v>-</v>
      </c>
      <c r="AM250" s="157" t="str">
        <f t="shared" si="112"/>
        <v>-</v>
      </c>
      <c r="AN250" s="457"/>
      <c r="AO250" s="95" t="s">
        <v>83</v>
      </c>
      <c r="AP250" s="93" t="s">
        <v>83</v>
      </c>
      <c r="AQ250" s="93" t="s">
        <v>83</v>
      </c>
      <c r="AR250" s="93" t="s">
        <v>83</v>
      </c>
      <c r="AS250" s="163" t="s">
        <v>83</v>
      </c>
      <c r="AT250" s="164" t="s">
        <v>83</v>
      </c>
      <c r="AU250" s="164" t="s">
        <v>83</v>
      </c>
      <c r="AV250" s="164" t="s">
        <v>83</v>
      </c>
      <c r="AW250" s="94" t="s">
        <v>83</v>
      </c>
      <c r="AX250" s="94" t="s">
        <v>3366</v>
      </c>
      <c r="AY250" s="165" t="s">
        <v>83</v>
      </c>
    </row>
    <row r="251" spans="1:51" customFormat="1" hidden="1">
      <c r="A251" s="95" t="str">
        <f t="shared" si="86"/>
        <v>802-5</v>
      </c>
      <c r="B251" s="160">
        <v>802</v>
      </c>
      <c r="C251" s="93" t="s">
        <v>184</v>
      </c>
      <c r="D251" s="95">
        <v>5</v>
      </c>
      <c r="E251" s="93" t="s">
        <v>83</v>
      </c>
      <c r="F251" s="95" t="s">
        <v>83</v>
      </c>
      <c r="G251" s="161" t="s">
        <v>83</v>
      </c>
      <c r="H251" s="99" t="s">
        <v>83</v>
      </c>
      <c r="I251" s="94" t="s">
        <v>83</v>
      </c>
      <c r="J251" s="93" t="s">
        <v>83</v>
      </c>
      <c r="K251" s="93" t="s">
        <v>83</v>
      </c>
      <c r="L251" s="93" t="s">
        <v>83</v>
      </c>
      <c r="M251" s="92" t="s">
        <v>83</v>
      </c>
      <c r="N251" s="161"/>
      <c r="O251" s="153"/>
      <c r="P251" s="153"/>
      <c r="Q251" s="153"/>
      <c r="R251" s="162"/>
      <c r="S251" s="450"/>
      <c r="T251" s="163" t="s">
        <v>83</v>
      </c>
      <c r="U251" s="162" t="s">
        <v>83</v>
      </c>
      <c r="V251" s="93" t="s">
        <v>83</v>
      </c>
      <c r="W251" s="161"/>
      <c r="X251" s="153" t="s">
        <v>83</v>
      </c>
      <c r="Y251" s="153" t="s">
        <v>83</v>
      </c>
      <c r="Z251" s="153" t="s">
        <v>83</v>
      </c>
      <c r="AA251" s="162" t="s">
        <v>83</v>
      </c>
      <c r="AB251" s="450"/>
      <c r="AC251" s="155" t="str">
        <f t="shared" si="102"/>
        <v>-</v>
      </c>
      <c r="AD251" s="156" t="str">
        <f t="shared" si="103"/>
        <v>-</v>
      </c>
      <c r="AE251" s="156" t="str">
        <f t="shared" si="104"/>
        <v>-</v>
      </c>
      <c r="AF251" s="156" t="str">
        <f t="shared" si="105"/>
        <v>-</v>
      </c>
      <c r="AG251" s="157" t="str">
        <f t="shared" si="106"/>
        <v>-</v>
      </c>
      <c r="AH251" s="454"/>
      <c r="AI251" s="155" t="str">
        <f t="shared" si="108"/>
        <v>-</v>
      </c>
      <c r="AJ251" s="156" t="str">
        <f t="shared" si="109"/>
        <v>-</v>
      </c>
      <c r="AK251" s="156" t="str">
        <f t="shared" si="110"/>
        <v>-</v>
      </c>
      <c r="AL251" s="156" t="str">
        <f t="shared" si="111"/>
        <v>-</v>
      </c>
      <c r="AM251" s="157" t="str">
        <f t="shared" si="112"/>
        <v>-</v>
      </c>
      <c r="AN251" s="457"/>
      <c r="AO251" s="95" t="s">
        <v>83</v>
      </c>
      <c r="AP251" s="93" t="s">
        <v>83</v>
      </c>
      <c r="AQ251" s="93" t="s">
        <v>83</v>
      </c>
      <c r="AR251" s="93" t="s">
        <v>83</v>
      </c>
      <c r="AS251" s="163" t="s">
        <v>83</v>
      </c>
      <c r="AT251" s="164" t="s">
        <v>83</v>
      </c>
      <c r="AU251" s="164" t="s">
        <v>83</v>
      </c>
      <c r="AV251" s="164" t="s">
        <v>83</v>
      </c>
      <c r="AW251" s="94" t="s">
        <v>83</v>
      </c>
      <c r="AX251" s="94" t="s">
        <v>3366</v>
      </c>
      <c r="AY251" s="165" t="s">
        <v>83</v>
      </c>
    </row>
    <row r="252" spans="1:51" customFormat="1" hidden="1">
      <c r="A252" s="95" t="str">
        <f t="shared" si="86"/>
        <v>802-6</v>
      </c>
      <c r="B252" s="160">
        <v>802</v>
      </c>
      <c r="C252" s="93" t="s">
        <v>184</v>
      </c>
      <c r="D252" s="95">
        <v>6</v>
      </c>
      <c r="E252" s="93" t="s">
        <v>83</v>
      </c>
      <c r="F252" s="95" t="s">
        <v>83</v>
      </c>
      <c r="G252" s="161" t="s">
        <v>83</v>
      </c>
      <c r="H252" s="99" t="s">
        <v>83</v>
      </c>
      <c r="I252" s="94" t="s">
        <v>83</v>
      </c>
      <c r="J252" s="93" t="s">
        <v>83</v>
      </c>
      <c r="K252" s="93" t="s">
        <v>83</v>
      </c>
      <c r="L252" s="93" t="s">
        <v>83</v>
      </c>
      <c r="M252" s="92" t="s">
        <v>83</v>
      </c>
      <c r="N252" s="161"/>
      <c r="O252" s="153"/>
      <c r="P252" s="153"/>
      <c r="Q252" s="153"/>
      <c r="R252" s="162"/>
      <c r="S252" s="450"/>
      <c r="T252" s="163" t="s">
        <v>83</v>
      </c>
      <c r="U252" s="162" t="s">
        <v>83</v>
      </c>
      <c r="V252" s="93" t="s">
        <v>83</v>
      </c>
      <c r="W252" s="161"/>
      <c r="X252" s="153" t="s">
        <v>83</v>
      </c>
      <c r="Y252" s="153" t="s">
        <v>83</v>
      </c>
      <c r="Z252" s="153" t="s">
        <v>83</v>
      </c>
      <c r="AA252" s="162" t="s">
        <v>83</v>
      </c>
      <c r="AB252" s="450"/>
      <c r="AC252" s="155" t="str">
        <f t="shared" si="102"/>
        <v>-</v>
      </c>
      <c r="AD252" s="156" t="str">
        <f t="shared" si="103"/>
        <v>-</v>
      </c>
      <c r="AE252" s="156" t="str">
        <f t="shared" si="104"/>
        <v>-</v>
      </c>
      <c r="AF252" s="156" t="str">
        <f t="shared" si="105"/>
        <v>-</v>
      </c>
      <c r="AG252" s="157" t="str">
        <f t="shared" si="106"/>
        <v>-</v>
      </c>
      <c r="AH252" s="454"/>
      <c r="AI252" s="155" t="str">
        <f t="shared" si="108"/>
        <v>-</v>
      </c>
      <c r="AJ252" s="156" t="str">
        <f t="shared" si="109"/>
        <v>-</v>
      </c>
      <c r="AK252" s="156" t="str">
        <f t="shared" si="110"/>
        <v>-</v>
      </c>
      <c r="AL252" s="156" t="str">
        <f t="shared" si="111"/>
        <v>-</v>
      </c>
      <c r="AM252" s="157" t="str">
        <f t="shared" si="112"/>
        <v>-</v>
      </c>
      <c r="AN252" s="457"/>
      <c r="AO252" s="95" t="s">
        <v>83</v>
      </c>
      <c r="AP252" s="93" t="s">
        <v>83</v>
      </c>
      <c r="AQ252" s="93" t="s">
        <v>83</v>
      </c>
      <c r="AR252" s="93" t="s">
        <v>83</v>
      </c>
      <c r="AS252" s="163" t="s">
        <v>83</v>
      </c>
      <c r="AT252" s="164" t="s">
        <v>83</v>
      </c>
      <c r="AU252" s="164" t="s">
        <v>83</v>
      </c>
      <c r="AV252" s="164" t="s">
        <v>83</v>
      </c>
      <c r="AW252" s="94" t="s">
        <v>83</v>
      </c>
      <c r="AX252" s="94" t="s">
        <v>3366</v>
      </c>
      <c r="AY252" s="165" t="s">
        <v>83</v>
      </c>
    </row>
    <row r="253" spans="1:51" customFormat="1" hidden="1">
      <c r="A253" s="95" t="str">
        <f t="shared" si="86"/>
        <v>802-7</v>
      </c>
      <c r="B253" s="160">
        <v>802</v>
      </c>
      <c r="C253" s="93" t="s">
        <v>184</v>
      </c>
      <c r="D253" s="95">
        <v>7</v>
      </c>
      <c r="E253" s="93" t="s">
        <v>83</v>
      </c>
      <c r="F253" s="95" t="s">
        <v>83</v>
      </c>
      <c r="G253" s="161" t="s">
        <v>83</v>
      </c>
      <c r="H253" s="99" t="s">
        <v>83</v>
      </c>
      <c r="I253" s="94" t="s">
        <v>83</v>
      </c>
      <c r="J253" s="93" t="s">
        <v>83</v>
      </c>
      <c r="K253" s="93" t="s">
        <v>83</v>
      </c>
      <c r="L253" s="93" t="s">
        <v>83</v>
      </c>
      <c r="M253" s="92" t="s">
        <v>83</v>
      </c>
      <c r="N253" s="161"/>
      <c r="O253" s="153"/>
      <c r="P253" s="153"/>
      <c r="Q253" s="153"/>
      <c r="R253" s="162"/>
      <c r="S253" s="450"/>
      <c r="T253" s="163" t="s">
        <v>83</v>
      </c>
      <c r="U253" s="162" t="s">
        <v>83</v>
      </c>
      <c r="V253" s="93" t="s">
        <v>83</v>
      </c>
      <c r="W253" s="161"/>
      <c r="X253" s="153" t="s">
        <v>83</v>
      </c>
      <c r="Y253" s="153" t="s">
        <v>83</v>
      </c>
      <c r="Z253" s="153" t="s">
        <v>83</v>
      </c>
      <c r="AA253" s="162" t="s">
        <v>83</v>
      </c>
      <c r="AB253" s="450"/>
      <c r="AC253" s="155" t="str">
        <f t="shared" si="102"/>
        <v>-</v>
      </c>
      <c r="AD253" s="156" t="str">
        <f t="shared" si="103"/>
        <v>-</v>
      </c>
      <c r="AE253" s="156" t="str">
        <f t="shared" si="104"/>
        <v>-</v>
      </c>
      <c r="AF253" s="156" t="str">
        <f t="shared" si="105"/>
        <v>-</v>
      </c>
      <c r="AG253" s="157" t="str">
        <f t="shared" si="106"/>
        <v>-</v>
      </c>
      <c r="AH253" s="454"/>
      <c r="AI253" s="155" t="str">
        <f t="shared" si="108"/>
        <v>-</v>
      </c>
      <c r="AJ253" s="156" t="str">
        <f t="shared" si="109"/>
        <v>-</v>
      </c>
      <c r="AK253" s="156" t="str">
        <f t="shared" si="110"/>
        <v>-</v>
      </c>
      <c r="AL253" s="156" t="str">
        <f t="shared" si="111"/>
        <v>-</v>
      </c>
      <c r="AM253" s="157" t="str">
        <f t="shared" si="112"/>
        <v>-</v>
      </c>
      <c r="AN253" s="457"/>
      <c r="AO253" s="95" t="s">
        <v>83</v>
      </c>
      <c r="AP253" s="93" t="s">
        <v>83</v>
      </c>
      <c r="AQ253" s="93" t="s">
        <v>83</v>
      </c>
      <c r="AR253" s="93" t="s">
        <v>83</v>
      </c>
      <c r="AS253" s="163" t="s">
        <v>83</v>
      </c>
      <c r="AT253" s="164" t="s">
        <v>83</v>
      </c>
      <c r="AU253" s="164" t="s">
        <v>83</v>
      </c>
      <c r="AV253" s="164" t="s">
        <v>83</v>
      </c>
      <c r="AW253" s="94" t="s">
        <v>83</v>
      </c>
      <c r="AX253" s="94" t="s">
        <v>3366</v>
      </c>
      <c r="AY253" s="165" t="s">
        <v>83</v>
      </c>
    </row>
    <row r="254" spans="1:51" customFormat="1" hidden="1">
      <c r="A254" s="95" t="str">
        <f t="shared" si="86"/>
        <v>802-8</v>
      </c>
      <c r="B254" s="160">
        <v>802</v>
      </c>
      <c r="C254" s="93" t="s">
        <v>184</v>
      </c>
      <c r="D254" s="95">
        <v>8</v>
      </c>
      <c r="E254" s="93" t="s">
        <v>83</v>
      </c>
      <c r="F254" s="95" t="s">
        <v>83</v>
      </c>
      <c r="G254" s="161" t="s">
        <v>83</v>
      </c>
      <c r="H254" s="99" t="s">
        <v>83</v>
      </c>
      <c r="I254" s="94" t="s">
        <v>83</v>
      </c>
      <c r="J254" s="93" t="s">
        <v>83</v>
      </c>
      <c r="K254" s="93" t="s">
        <v>83</v>
      </c>
      <c r="L254" s="93" t="s">
        <v>83</v>
      </c>
      <c r="M254" s="92" t="s">
        <v>83</v>
      </c>
      <c r="N254" s="161"/>
      <c r="O254" s="153"/>
      <c r="P254" s="153"/>
      <c r="Q254" s="153"/>
      <c r="R254" s="162"/>
      <c r="S254" s="450"/>
      <c r="T254" s="163" t="s">
        <v>83</v>
      </c>
      <c r="U254" s="162" t="s">
        <v>83</v>
      </c>
      <c r="V254" s="93" t="s">
        <v>83</v>
      </c>
      <c r="W254" s="161"/>
      <c r="X254" s="153" t="s">
        <v>83</v>
      </c>
      <c r="Y254" s="153" t="s">
        <v>83</v>
      </c>
      <c r="Z254" s="153" t="s">
        <v>83</v>
      </c>
      <c r="AA254" s="162" t="s">
        <v>83</v>
      </c>
      <c r="AB254" s="450"/>
      <c r="AC254" s="155" t="str">
        <f t="shared" si="102"/>
        <v>-</v>
      </c>
      <c r="AD254" s="156" t="str">
        <f t="shared" si="103"/>
        <v>-</v>
      </c>
      <c r="AE254" s="156" t="str">
        <f t="shared" si="104"/>
        <v>-</v>
      </c>
      <c r="AF254" s="156" t="str">
        <f t="shared" si="105"/>
        <v>-</v>
      </c>
      <c r="AG254" s="157" t="str">
        <f t="shared" si="106"/>
        <v>-</v>
      </c>
      <c r="AH254" s="454"/>
      <c r="AI254" s="155" t="str">
        <f t="shared" si="108"/>
        <v>-</v>
      </c>
      <c r="AJ254" s="156" t="str">
        <f t="shared" si="109"/>
        <v>-</v>
      </c>
      <c r="AK254" s="156" t="str">
        <f t="shared" si="110"/>
        <v>-</v>
      </c>
      <c r="AL254" s="156" t="str">
        <f t="shared" si="111"/>
        <v>-</v>
      </c>
      <c r="AM254" s="157" t="str">
        <f t="shared" si="112"/>
        <v>-</v>
      </c>
      <c r="AN254" s="457"/>
      <c r="AO254" s="95" t="s">
        <v>83</v>
      </c>
      <c r="AP254" s="93" t="s">
        <v>83</v>
      </c>
      <c r="AQ254" s="93" t="s">
        <v>83</v>
      </c>
      <c r="AR254" s="93" t="s">
        <v>83</v>
      </c>
      <c r="AS254" s="163" t="s">
        <v>83</v>
      </c>
      <c r="AT254" s="164" t="s">
        <v>83</v>
      </c>
      <c r="AU254" s="164" t="s">
        <v>83</v>
      </c>
      <c r="AV254" s="164" t="s">
        <v>83</v>
      </c>
      <c r="AW254" s="94" t="s">
        <v>83</v>
      </c>
      <c r="AX254" s="94" t="s">
        <v>3366</v>
      </c>
      <c r="AY254" s="165" t="s">
        <v>83</v>
      </c>
    </row>
    <row r="255" spans="1:51" customFormat="1" hidden="1">
      <c r="A255" s="95" t="str">
        <f t="shared" si="86"/>
        <v>802-9</v>
      </c>
      <c r="B255" s="160">
        <v>802</v>
      </c>
      <c r="C255" s="93" t="s">
        <v>184</v>
      </c>
      <c r="D255" s="95">
        <v>9</v>
      </c>
      <c r="E255" s="93" t="s">
        <v>83</v>
      </c>
      <c r="F255" s="95" t="s">
        <v>83</v>
      </c>
      <c r="G255" s="161" t="s">
        <v>83</v>
      </c>
      <c r="H255" s="99" t="s">
        <v>83</v>
      </c>
      <c r="I255" s="94" t="s">
        <v>83</v>
      </c>
      <c r="J255" s="93" t="s">
        <v>83</v>
      </c>
      <c r="K255" s="93" t="s">
        <v>83</v>
      </c>
      <c r="L255" s="93" t="s">
        <v>83</v>
      </c>
      <c r="M255" s="92" t="s">
        <v>83</v>
      </c>
      <c r="N255" s="161"/>
      <c r="O255" s="153"/>
      <c r="P255" s="153"/>
      <c r="Q255" s="153"/>
      <c r="R255" s="162"/>
      <c r="S255" s="450"/>
      <c r="T255" s="163" t="s">
        <v>83</v>
      </c>
      <c r="U255" s="162" t="s">
        <v>83</v>
      </c>
      <c r="V255" s="93" t="s">
        <v>83</v>
      </c>
      <c r="W255" s="161"/>
      <c r="X255" s="153" t="s">
        <v>83</v>
      </c>
      <c r="Y255" s="153" t="s">
        <v>83</v>
      </c>
      <c r="Z255" s="153" t="s">
        <v>83</v>
      </c>
      <c r="AA255" s="162" t="s">
        <v>83</v>
      </c>
      <c r="AB255" s="450"/>
      <c r="AC255" s="155" t="str">
        <f t="shared" si="102"/>
        <v>-</v>
      </c>
      <c r="AD255" s="156" t="str">
        <f t="shared" si="103"/>
        <v>-</v>
      </c>
      <c r="AE255" s="156" t="str">
        <f t="shared" si="104"/>
        <v>-</v>
      </c>
      <c r="AF255" s="156" t="str">
        <f t="shared" si="105"/>
        <v>-</v>
      </c>
      <c r="AG255" s="157" t="str">
        <f t="shared" si="106"/>
        <v>-</v>
      </c>
      <c r="AH255" s="454"/>
      <c r="AI255" s="155" t="str">
        <f t="shared" si="108"/>
        <v>-</v>
      </c>
      <c r="AJ255" s="156" t="str">
        <f t="shared" si="109"/>
        <v>-</v>
      </c>
      <c r="AK255" s="156" t="str">
        <f t="shared" si="110"/>
        <v>-</v>
      </c>
      <c r="AL255" s="156" t="str">
        <f t="shared" si="111"/>
        <v>-</v>
      </c>
      <c r="AM255" s="157" t="str">
        <f t="shared" si="112"/>
        <v>-</v>
      </c>
      <c r="AN255" s="457"/>
      <c r="AO255" s="95" t="s">
        <v>83</v>
      </c>
      <c r="AP255" s="93" t="s">
        <v>83</v>
      </c>
      <c r="AQ255" s="93" t="s">
        <v>83</v>
      </c>
      <c r="AR255" s="93" t="s">
        <v>83</v>
      </c>
      <c r="AS255" s="163" t="s">
        <v>83</v>
      </c>
      <c r="AT255" s="164" t="s">
        <v>83</v>
      </c>
      <c r="AU255" s="164" t="s">
        <v>83</v>
      </c>
      <c r="AV255" s="164" t="s">
        <v>83</v>
      </c>
      <c r="AW255" s="94" t="s">
        <v>83</v>
      </c>
      <c r="AX255" s="94" t="s">
        <v>3366</v>
      </c>
      <c r="AY255" s="165" t="s">
        <v>83</v>
      </c>
    </row>
    <row r="256" spans="1:51" ht="228" customHeight="1">
      <c r="A256" s="204" t="str">
        <f t="shared" si="86"/>
        <v>803-1</v>
      </c>
      <c r="B256" s="205">
        <v>803</v>
      </c>
      <c r="C256" s="600" t="s">
        <v>186</v>
      </c>
      <c r="D256" s="204">
        <v>1</v>
      </c>
      <c r="E256" s="600" t="s">
        <v>820</v>
      </c>
      <c r="F256" s="204" t="s">
        <v>384</v>
      </c>
      <c r="G256" s="603" t="s">
        <v>439</v>
      </c>
      <c r="H256" s="206" t="s">
        <v>1496</v>
      </c>
      <c r="I256" s="265" t="s">
        <v>1332</v>
      </c>
      <c r="J256" s="600" t="s">
        <v>821</v>
      </c>
      <c r="K256" s="600" t="s">
        <v>2348</v>
      </c>
      <c r="L256" s="600" t="s">
        <v>2326</v>
      </c>
      <c r="M256" s="266" t="s">
        <v>299</v>
      </c>
      <c r="N256" s="259" t="s">
        <v>12</v>
      </c>
      <c r="O256" s="181" t="s">
        <v>12</v>
      </c>
      <c r="P256" s="181">
        <v>59.9</v>
      </c>
      <c r="Q256" s="297">
        <v>61.3</v>
      </c>
      <c r="R256" s="691">
        <v>61.3</v>
      </c>
      <c r="S256" s="692">
        <v>61.3</v>
      </c>
      <c r="T256" s="194" t="s">
        <v>12</v>
      </c>
      <c r="U256" s="277" t="s">
        <v>12</v>
      </c>
      <c r="V256" s="600" t="s">
        <v>2322</v>
      </c>
      <c r="W256" s="259" t="s">
        <v>12</v>
      </c>
      <c r="X256" s="181">
        <v>59.9</v>
      </c>
      <c r="Y256" s="297">
        <v>61.3</v>
      </c>
      <c r="Z256" s="297">
        <v>50</v>
      </c>
      <c r="AA256" s="510">
        <v>44.4</v>
      </c>
      <c r="AB256" s="510">
        <v>74.5</v>
      </c>
      <c r="AC256" s="226" t="str">
        <f t="shared" si="102"/>
        <v>-</v>
      </c>
      <c r="AD256" s="196" t="str">
        <f t="shared" si="103"/>
        <v>-</v>
      </c>
      <c r="AE256" s="196">
        <f t="shared" si="104"/>
        <v>1.023372287145242</v>
      </c>
      <c r="AF256" s="196">
        <f t="shared" si="105"/>
        <v>0.81566068515497558</v>
      </c>
      <c r="AG256" s="604">
        <f t="shared" si="106"/>
        <v>0.72430668841761825</v>
      </c>
      <c r="AH256" s="212">
        <f t="shared" si="106"/>
        <v>1.2153344208809136</v>
      </c>
      <c r="AI256" s="226" t="str">
        <f t="shared" si="108"/>
        <v>-</v>
      </c>
      <c r="AJ256" s="196" t="str">
        <f t="shared" si="109"/>
        <v>-</v>
      </c>
      <c r="AK256" s="196" t="str">
        <f t="shared" si="110"/>
        <v>-</v>
      </c>
      <c r="AL256" s="196" t="str">
        <f t="shared" si="111"/>
        <v>-</v>
      </c>
      <c r="AM256" s="604" t="str">
        <f t="shared" si="112"/>
        <v>-</v>
      </c>
      <c r="AN256" s="212" t="str">
        <f t="shared" si="112"/>
        <v>-</v>
      </c>
      <c r="AO256" s="204" t="s">
        <v>83</v>
      </c>
      <c r="AP256" s="600" t="s">
        <v>3084</v>
      </c>
      <c r="AQ256" s="600" t="s">
        <v>1184</v>
      </c>
      <c r="AR256" s="257" t="s">
        <v>2074</v>
      </c>
      <c r="AS256" s="194" t="s">
        <v>83</v>
      </c>
      <c r="AT256" s="179" t="s">
        <v>83</v>
      </c>
      <c r="AU256" s="179" t="s">
        <v>15</v>
      </c>
      <c r="AV256" s="179" t="s">
        <v>55</v>
      </c>
      <c r="AW256" s="179" t="s">
        <v>10</v>
      </c>
      <c r="AX256" s="611" t="s">
        <v>3425</v>
      </c>
      <c r="AY256" s="214">
        <v>1</v>
      </c>
    </row>
    <row r="257" spans="1:51" customFormat="1" ht="81" hidden="1">
      <c r="A257" s="95" t="str">
        <f t="shared" si="86"/>
        <v>803-2</v>
      </c>
      <c r="B257" s="160">
        <v>803</v>
      </c>
      <c r="C257" s="93" t="s">
        <v>186</v>
      </c>
      <c r="D257" s="95">
        <v>2</v>
      </c>
      <c r="E257" s="93" t="s">
        <v>83</v>
      </c>
      <c r="F257" s="95" t="s">
        <v>83</v>
      </c>
      <c r="G257" s="161" t="s">
        <v>83</v>
      </c>
      <c r="H257" s="99" t="s">
        <v>83</v>
      </c>
      <c r="I257" s="94" t="s">
        <v>83</v>
      </c>
      <c r="J257" s="93" t="s">
        <v>83</v>
      </c>
      <c r="K257" s="93" t="s">
        <v>83</v>
      </c>
      <c r="L257" s="93" t="s">
        <v>83</v>
      </c>
      <c r="M257" s="92" t="s">
        <v>83</v>
      </c>
      <c r="N257" s="161"/>
      <c r="O257" s="153"/>
      <c r="P257" s="153"/>
      <c r="Q257" s="153"/>
      <c r="R257" s="162"/>
      <c r="S257" s="450"/>
      <c r="T257" s="163" t="s">
        <v>83</v>
      </c>
      <c r="U257" s="162" t="s">
        <v>83</v>
      </c>
      <c r="V257" s="93" t="s">
        <v>83</v>
      </c>
      <c r="W257" s="161"/>
      <c r="X257" s="153" t="s">
        <v>83</v>
      </c>
      <c r="Y257" s="153" t="s">
        <v>83</v>
      </c>
      <c r="Z257" s="153" t="s">
        <v>83</v>
      </c>
      <c r="AA257" s="162" t="s">
        <v>83</v>
      </c>
      <c r="AB257" s="450"/>
      <c r="AC257" s="155" t="str">
        <f t="shared" si="102"/>
        <v>-</v>
      </c>
      <c r="AD257" s="156" t="str">
        <f t="shared" si="103"/>
        <v>-</v>
      </c>
      <c r="AE257" s="156" t="str">
        <f t="shared" si="104"/>
        <v>-</v>
      </c>
      <c r="AF257" s="156" t="str">
        <f t="shared" si="105"/>
        <v>-</v>
      </c>
      <c r="AG257" s="157" t="str">
        <f t="shared" si="106"/>
        <v>-</v>
      </c>
      <c r="AH257" s="454"/>
      <c r="AI257" s="155" t="str">
        <f t="shared" si="108"/>
        <v>-</v>
      </c>
      <c r="AJ257" s="156" t="str">
        <f t="shared" si="109"/>
        <v>-</v>
      </c>
      <c r="AK257" s="156" t="str">
        <f t="shared" si="110"/>
        <v>-</v>
      </c>
      <c r="AL257" s="156" t="str">
        <f t="shared" si="111"/>
        <v>-</v>
      </c>
      <c r="AM257" s="157" t="str">
        <f t="shared" si="112"/>
        <v>-</v>
      </c>
      <c r="AN257" s="457"/>
      <c r="AO257" s="95" t="s">
        <v>83</v>
      </c>
      <c r="AP257" s="150" t="s">
        <v>2360</v>
      </c>
      <c r="AQ257" s="93" t="s">
        <v>83</v>
      </c>
      <c r="AR257" s="93" t="s">
        <v>83</v>
      </c>
      <c r="AS257" s="163" t="s">
        <v>83</v>
      </c>
      <c r="AT257" s="164" t="s">
        <v>83</v>
      </c>
      <c r="AU257" s="164" t="s">
        <v>83</v>
      </c>
      <c r="AV257" s="164" t="s">
        <v>83</v>
      </c>
      <c r="AW257" s="94" t="s">
        <v>83</v>
      </c>
      <c r="AX257" s="94" t="s">
        <v>3366</v>
      </c>
      <c r="AY257" s="165" t="s">
        <v>83</v>
      </c>
    </row>
    <row r="258" spans="1:51" customFormat="1" ht="27" hidden="1">
      <c r="A258" s="95" t="str">
        <f t="shared" ref="A258:A318" si="113">B258&amp;"-"&amp;D258</f>
        <v>803-3</v>
      </c>
      <c r="B258" s="160">
        <v>803</v>
      </c>
      <c r="C258" s="93" t="s">
        <v>186</v>
      </c>
      <c r="D258" s="95">
        <v>3</v>
      </c>
      <c r="E258" s="93" t="s">
        <v>83</v>
      </c>
      <c r="F258" s="95" t="s">
        <v>83</v>
      </c>
      <c r="G258" s="161" t="s">
        <v>83</v>
      </c>
      <c r="H258" s="99" t="s">
        <v>83</v>
      </c>
      <c r="I258" s="94" t="s">
        <v>83</v>
      </c>
      <c r="J258" s="93" t="s">
        <v>83</v>
      </c>
      <c r="K258" s="93" t="s">
        <v>83</v>
      </c>
      <c r="L258" s="93" t="s">
        <v>83</v>
      </c>
      <c r="M258" s="92" t="s">
        <v>83</v>
      </c>
      <c r="N258" s="161"/>
      <c r="O258" s="153"/>
      <c r="P258" s="153"/>
      <c r="Q258" s="153"/>
      <c r="R258" s="162"/>
      <c r="S258" s="450"/>
      <c r="T258" s="163" t="s">
        <v>83</v>
      </c>
      <c r="U258" s="162" t="s">
        <v>83</v>
      </c>
      <c r="V258" s="93" t="s">
        <v>83</v>
      </c>
      <c r="W258" s="161"/>
      <c r="X258" s="153" t="s">
        <v>83</v>
      </c>
      <c r="Y258" s="153" t="s">
        <v>83</v>
      </c>
      <c r="Z258" s="153" t="s">
        <v>83</v>
      </c>
      <c r="AA258" s="162" t="s">
        <v>83</v>
      </c>
      <c r="AB258" s="450"/>
      <c r="AC258" s="155" t="str">
        <f t="shared" si="102"/>
        <v>-</v>
      </c>
      <c r="AD258" s="156" t="str">
        <f t="shared" si="103"/>
        <v>-</v>
      </c>
      <c r="AE258" s="156" t="str">
        <f t="shared" si="104"/>
        <v>-</v>
      </c>
      <c r="AF258" s="156" t="str">
        <f t="shared" si="105"/>
        <v>-</v>
      </c>
      <c r="AG258" s="157" t="str">
        <f t="shared" si="106"/>
        <v>-</v>
      </c>
      <c r="AH258" s="454"/>
      <c r="AI258" s="155" t="str">
        <f t="shared" si="108"/>
        <v>-</v>
      </c>
      <c r="AJ258" s="156" t="str">
        <f t="shared" si="109"/>
        <v>-</v>
      </c>
      <c r="AK258" s="156" t="str">
        <f t="shared" si="110"/>
        <v>-</v>
      </c>
      <c r="AL258" s="156" t="str">
        <f t="shared" si="111"/>
        <v>-</v>
      </c>
      <c r="AM258" s="157" t="str">
        <f t="shared" si="112"/>
        <v>-</v>
      </c>
      <c r="AN258" s="457"/>
      <c r="AO258" s="95" t="s">
        <v>83</v>
      </c>
      <c r="AP258" s="93" t="s">
        <v>83</v>
      </c>
      <c r="AQ258" s="93" t="s">
        <v>83</v>
      </c>
      <c r="AR258" s="93" t="s">
        <v>83</v>
      </c>
      <c r="AS258" s="163" t="s">
        <v>83</v>
      </c>
      <c r="AT258" s="164" t="s">
        <v>83</v>
      </c>
      <c r="AU258" s="164" t="s">
        <v>83</v>
      </c>
      <c r="AV258" s="164" t="s">
        <v>83</v>
      </c>
      <c r="AW258" s="94" t="s">
        <v>83</v>
      </c>
      <c r="AX258" s="94" t="s">
        <v>3366</v>
      </c>
      <c r="AY258" s="165" t="s">
        <v>83</v>
      </c>
    </row>
    <row r="259" spans="1:51" customFormat="1" ht="27" hidden="1">
      <c r="A259" s="95" t="str">
        <f t="shared" si="113"/>
        <v>803-4</v>
      </c>
      <c r="B259" s="160">
        <v>803</v>
      </c>
      <c r="C259" s="93" t="s">
        <v>186</v>
      </c>
      <c r="D259" s="95">
        <v>4</v>
      </c>
      <c r="E259" s="93" t="s">
        <v>83</v>
      </c>
      <c r="F259" s="95" t="s">
        <v>83</v>
      </c>
      <c r="G259" s="161" t="s">
        <v>83</v>
      </c>
      <c r="H259" s="99" t="s">
        <v>83</v>
      </c>
      <c r="I259" s="94" t="s">
        <v>83</v>
      </c>
      <c r="J259" s="93" t="s">
        <v>83</v>
      </c>
      <c r="K259" s="93" t="s">
        <v>83</v>
      </c>
      <c r="L259" s="93" t="s">
        <v>83</v>
      </c>
      <c r="M259" s="92" t="s">
        <v>83</v>
      </c>
      <c r="N259" s="161"/>
      <c r="O259" s="153"/>
      <c r="P259" s="153"/>
      <c r="Q259" s="153"/>
      <c r="R259" s="162"/>
      <c r="S259" s="450"/>
      <c r="T259" s="163" t="s">
        <v>83</v>
      </c>
      <c r="U259" s="162" t="s">
        <v>83</v>
      </c>
      <c r="V259" s="93" t="s">
        <v>83</v>
      </c>
      <c r="W259" s="161"/>
      <c r="X259" s="153" t="s">
        <v>83</v>
      </c>
      <c r="Y259" s="153" t="s">
        <v>83</v>
      </c>
      <c r="Z259" s="153" t="s">
        <v>83</v>
      </c>
      <c r="AA259" s="162" t="s">
        <v>83</v>
      </c>
      <c r="AB259" s="450"/>
      <c r="AC259" s="155" t="str">
        <f t="shared" si="102"/>
        <v>-</v>
      </c>
      <c r="AD259" s="156" t="str">
        <f t="shared" si="103"/>
        <v>-</v>
      </c>
      <c r="AE259" s="156" t="str">
        <f t="shared" si="104"/>
        <v>-</v>
      </c>
      <c r="AF259" s="156" t="str">
        <f t="shared" si="105"/>
        <v>-</v>
      </c>
      <c r="AG259" s="157" t="str">
        <f t="shared" si="106"/>
        <v>-</v>
      </c>
      <c r="AH259" s="454"/>
      <c r="AI259" s="155" t="str">
        <f t="shared" si="108"/>
        <v>-</v>
      </c>
      <c r="AJ259" s="156" t="str">
        <f t="shared" si="109"/>
        <v>-</v>
      </c>
      <c r="AK259" s="156" t="str">
        <f t="shared" si="110"/>
        <v>-</v>
      </c>
      <c r="AL259" s="156" t="str">
        <f t="shared" si="111"/>
        <v>-</v>
      </c>
      <c r="AM259" s="157" t="str">
        <f t="shared" si="112"/>
        <v>-</v>
      </c>
      <c r="AN259" s="457"/>
      <c r="AO259" s="95" t="s">
        <v>83</v>
      </c>
      <c r="AP259" s="93" t="s">
        <v>83</v>
      </c>
      <c r="AQ259" s="93" t="s">
        <v>83</v>
      </c>
      <c r="AR259" s="93" t="s">
        <v>83</v>
      </c>
      <c r="AS259" s="163" t="s">
        <v>83</v>
      </c>
      <c r="AT259" s="164" t="s">
        <v>83</v>
      </c>
      <c r="AU259" s="164" t="s">
        <v>83</v>
      </c>
      <c r="AV259" s="164" t="s">
        <v>83</v>
      </c>
      <c r="AW259" s="94" t="s">
        <v>83</v>
      </c>
      <c r="AX259" s="94" t="s">
        <v>3366</v>
      </c>
      <c r="AY259" s="165" t="s">
        <v>83</v>
      </c>
    </row>
    <row r="260" spans="1:51" customFormat="1" ht="27" hidden="1">
      <c r="A260" s="95" t="str">
        <f t="shared" si="113"/>
        <v>803-5</v>
      </c>
      <c r="B260" s="160">
        <v>803</v>
      </c>
      <c r="C260" s="93" t="s">
        <v>186</v>
      </c>
      <c r="D260" s="95">
        <v>5</v>
      </c>
      <c r="E260" s="93" t="s">
        <v>83</v>
      </c>
      <c r="F260" s="95" t="s">
        <v>83</v>
      </c>
      <c r="G260" s="161" t="s">
        <v>83</v>
      </c>
      <c r="H260" s="99" t="s">
        <v>83</v>
      </c>
      <c r="I260" s="94" t="s">
        <v>83</v>
      </c>
      <c r="J260" s="93" t="s">
        <v>83</v>
      </c>
      <c r="K260" s="93" t="s">
        <v>83</v>
      </c>
      <c r="L260" s="93" t="s">
        <v>83</v>
      </c>
      <c r="M260" s="92" t="s">
        <v>83</v>
      </c>
      <c r="N260" s="161"/>
      <c r="O260" s="153"/>
      <c r="P260" s="153"/>
      <c r="Q260" s="153"/>
      <c r="R260" s="162"/>
      <c r="S260" s="450"/>
      <c r="T260" s="163" t="s">
        <v>83</v>
      </c>
      <c r="U260" s="162" t="s">
        <v>83</v>
      </c>
      <c r="V260" s="93" t="s">
        <v>83</v>
      </c>
      <c r="W260" s="161"/>
      <c r="X260" s="153" t="s">
        <v>83</v>
      </c>
      <c r="Y260" s="153" t="s">
        <v>83</v>
      </c>
      <c r="Z260" s="153" t="s">
        <v>83</v>
      </c>
      <c r="AA260" s="162" t="s">
        <v>83</v>
      </c>
      <c r="AB260" s="450"/>
      <c r="AC260" s="155" t="str">
        <f t="shared" si="102"/>
        <v>-</v>
      </c>
      <c r="AD260" s="156" t="str">
        <f t="shared" si="103"/>
        <v>-</v>
      </c>
      <c r="AE260" s="156" t="str">
        <f t="shared" si="104"/>
        <v>-</v>
      </c>
      <c r="AF260" s="156" t="str">
        <f t="shared" si="105"/>
        <v>-</v>
      </c>
      <c r="AG260" s="157" t="str">
        <f t="shared" si="106"/>
        <v>-</v>
      </c>
      <c r="AH260" s="454"/>
      <c r="AI260" s="155" t="str">
        <f t="shared" si="108"/>
        <v>-</v>
      </c>
      <c r="AJ260" s="156" t="str">
        <f t="shared" si="109"/>
        <v>-</v>
      </c>
      <c r="AK260" s="156" t="str">
        <f t="shared" si="110"/>
        <v>-</v>
      </c>
      <c r="AL260" s="156" t="str">
        <f t="shared" si="111"/>
        <v>-</v>
      </c>
      <c r="AM260" s="157" t="str">
        <f t="shared" si="112"/>
        <v>-</v>
      </c>
      <c r="AN260" s="457"/>
      <c r="AO260" s="95" t="s">
        <v>83</v>
      </c>
      <c r="AP260" s="93" t="s">
        <v>83</v>
      </c>
      <c r="AQ260" s="93" t="s">
        <v>83</v>
      </c>
      <c r="AR260" s="93" t="s">
        <v>83</v>
      </c>
      <c r="AS260" s="163" t="s">
        <v>83</v>
      </c>
      <c r="AT260" s="164" t="s">
        <v>83</v>
      </c>
      <c r="AU260" s="164" t="s">
        <v>83</v>
      </c>
      <c r="AV260" s="164" t="s">
        <v>83</v>
      </c>
      <c r="AW260" s="94" t="s">
        <v>83</v>
      </c>
      <c r="AX260" s="94" t="s">
        <v>3366</v>
      </c>
      <c r="AY260" s="165" t="s">
        <v>83</v>
      </c>
    </row>
    <row r="261" spans="1:51" customFormat="1" ht="27" hidden="1">
      <c r="A261" s="95" t="str">
        <f t="shared" si="113"/>
        <v>803-6</v>
      </c>
      <c r="B261" s="160">
        <v>803</v>
      </c>
      <c r="C261" s="93" t="s">
        <v>186</v>
      </c>
      <c r="D261" s="95">
        <v>6</v>
      </c>
      <c r="E261" s="93" t="s">
        <v>83</v>
      </c>
      <c r="F261" s="95" t="s">
        <v>83</v>
      </c>
      <c r="G261" s="161" t="s">
        <v>83</v>
      </c>
      <c r="H261" s="99" t="s">
        <v>83</v>
      </c>
      <c r="I261" s="94" t="s">
        <v>83</v>
      </c>
      <c r="J261" s="93" t="s">
        <v>83</v>
      </c>
      <c r="K261" s="93" t="s">
        <v>83</v>
      </c>
      <c r="L261" s="93" t="s">
        <v>83</v>
      </c>
      <c r="M261" s="92" t="s">
        <v>83</v>
      </c>
      <c r="N261" s="161"/>
      <c r="O261" s="153"/>
      <c r="P261" s="153"/>
      <c r="Q261" s="153"/>
      <c r="R261" s="162"/>
      <c r="S261" s="450"/>
      <c r="T261" s="163" t="s">
        <v>83</v>
      </c>
      <c r="U261" s="162" t="s">
        <v>83</v>
      </c>
      <c r="V261" s="93" t="s">
        <v>83</v>
      </c>
      <c r="W261" s="161"/>
      <c r="X261" s="153" t="s">
        <v>83</v>
      </c>
      <c r="Y261" s="153" t="s">
        <v>83</v>
      </c>
      <c r="Z261" s="153" t="s">
        <v>83</v>
      </c>
      <c r="AA261" s="162" t="s">
        <v>83</v>
      </c>
      <c r="AB261" s="450"/>
      <c r="AC261" s="155" t="str">
        <f t="shared" si="102"/>
        <v>-</v>
      </c>
      <c r="AD261" s="156" t="str">
        <f t="shared" si="103"/>
        <v>-</v>
      </c>
      <c r="AE261" s="156" t="str">
        <f t="shared" si="104"/>
        <v>-</v>
      </c>
      <c r="AF261" s="156" t="str">
        <f t="shared" si="105"/>
        <v>-</v>
      </c>
      <c r="AG261" s="157" t="str">
        <f t="shared" si="106"/>
        <v>-</v>
      </c>
      <c r="AH261" s="454"/>
      <c r="AI261" s="155" t="str">
        <f t="shared" si="108"/>
        <v>-</v>
      </c>
      <c r="AJ261" s="156" t="str">
        <f t="shared" si="109"/>
        <v>-</v>
      </c>
      <c r="AK261" s="156" t="str">
        <f t="shared" si="110"/>
        <v>-</v>
      </c>
      <c r="AL261" s="156" t="str">
        <f t="shared" si="111"/>
        <v>-</v>
      </c>
      <c r="AM261" s="157" t="str">
        <f t="shared" si="112"/>
        <v>-</v>
      </c>
      <c r="AN261" s="457"/>
      <c r="AO261" s="95" t="s">
        <v>83</v>
      </c>
      <c r="AP261" s="93" t="s">
        <v>83</v>
      </c>
      <c r="AQ261" s="93" t="s">
        <v>83</v>
      </c>
      <c r="AR261" s="93" t="s">
        <v>83</v>
      </c>
      <c r="AS261" s="163" t="s">
        <v>83</v>
      </c>
      <c r="AT261" s="164" t="s">
        <v>83</v>
      </c>
      <c r="AU261" s="164" t="s">
        <v>83</v>
      </c>
      <c r="AV261" s="164" t="s">
        <v>83</v>
      </c>
      <c r="AW261" s="94" t="s">
        <v>83</v>
      </c>
      <c r="AX261" s="94" t="s">
        <v>3366</v>
      </c>
      <c r="AY261" s="165" t="s">
        <v>83</v>
      </c>
    </row>
    <row r="262" spans="1:51" customFormat="1" ht="27" hidden="1">
      <c r="A262" s="95" t="str">
        <f t="shared" si="113"/>
        <v>803-7</v>
      </c>
      <c r="B262" s="160">
        <v>803</v>
      </c>
      <c r="C262" s="93" t="s">
        <v>186</v>
      </c>
      <c r="D262" s="95">
        <v>7</v>
      </c>
      <c r="E262" s="93" t="s">
        <v>83</v>
      </c>
      <c r="F262" s="95" t="s">
        <v>83</v>
      </c>
      <c r="G262" s="161" t="s">
        <v>83</v>
      </c>
      <c r="H262" s="99" t="s">
        <v>83</v>
      </c>
      <c r="I262" s="94" t="s">
        <v>83</v>
      </c>
      <c r="J262" s="93" t="s">
        <v>83</v>
      </c>
      <c r="K262" s="93" t="s">
        <v>83</v>
      </c>
      <c r="L262" s="93" t="s">
        <v>83</v>
      </c>
      <c r="M262" s="92" t="s">
        <v>83</v>
      </c>
      <c r="N262" s="161"/>
      <c r="O262" s="153"/>
      <c r="P262" s="153"/>
      <c r="Q262" s="153"/>
      <c r="R262" s="162"/>
      <c r="S262" s="450"/>
      <c r="T262" s="163" t="s">
        <v>83</v>
      </c>
      <c r="U262" s="162" t="s">
        <v>83</v>
      </c>
      <c r="V262" s="93" t="s">
        <v>83</v>
      </c>
      <c r="W262" s="161"/>
      <c r="X262" s="153" t="s">
        <v>83</v>
      </c>
      <c r="Y262" s="153" t="s">
        <v>83</v>
      </c>
      <c r="Z262" s="153" t="s">
        <v>83</v>
      </c>
      <c r="AA262" s="162" t="s">
        <v>83</v>
      </c>
      <c r="AB262" s="450"/>
      <c r="AC262" s="155" t="str">
        <f t="shared" si="102"/>
        <v>-</v>
      </c>
      <c r="AD262" s="156" t="str">
        <f t="shared" si="103"/>
        <v>-</v>
      </c>
      <c r="AE262" s="156" t="str">
        <f t="shared" si="104"/>
        <v>-</v>
      </c>
      <c r="AF262" s="156" t="str">
        <f t="shared" si="105"/>
        <v>-</v>
      </c>
      <c r="AG262" s="157" t="str">
        <f t="shared" si="106"/>
        <v>-</v>
      </c>
      <c r="AH262" s="454"/>
      <c r="AI262" s="155" t="str">
        <f t="shared" si="108"/>
        <v>-</v>
      </c>
      <c r="AJ262" s="156" t="str">
        <f t="shared" si="109"/>
        <v>-</v>
      </c>
      <c r="AK262" s="156" t="str">
        <f t="shared" si="110"/>
        <v>-</v>
      </c>
      <c r="AL262" s="156" t="str">
        <f t="shared" si="111"/>
        <v>-</v>
      </c>
      <c r="AM262" s="157" t="str">
        <f t="shared" si="112"/>
        <v>-</v>
      </c>
      <c r="AN262" s="457"/>
      <c r="AO262" s="95" t="s">
        <v>83</v>
      </c>
      <c r="AP262" s="93" t="s">
        <v>83</v>
      </c>
      <c r="AQ262" s="93" t="s">
        <v>83</v>
      </c>
      <c r="AR262" s="93" t="s">
        <v>83</v>
      </c>
      <c r="AS262" s="163" t="s">
        <v>83</v>
      </c>
      <c r="AT262" s="164" t="s">
        <v>83</v>
      </c>
      <c r="AU262" s="164" t="s">
        <v>83</v>
      </c>
      <c r="AV262" s="164" t="s">
        <v>83</v>
      </c>
      <c r="AW262" s="94" t="s">
        <v>83</v>
      </c>
      <c r="AX262" s="94" t="s">
        <v>3366</v>
      </c>
      <c r="AY262" s="165" t="s">
        <v>83</v>
      </c>
    </row>
    <row r="263" spans="1:51" customFormat="1" ht="27" hidden="1">
      <c r="A263" s="95" t="str">
        <f t="shared" si="113"/>
        <v>803-8</v>
      </c>
      <c r="B263" s="160">
        <v>803</v>
      </c>
      <c r="C263" s="93" t="s">
        <v>186</v>
      </c>
      <c r="D263" s="95">
        <v>8</v>
      </c>
      <c r="E263" s="93" t="s">
        <v>83</v>
      </c>
      <c r="F263" s="95" t="s">
        <v>83</v>
      </c>
      <c r="G263" s="161" t="s">
        <v>83</v>
      </c>
      <c r="H263" s="99" t="s">
        <v>83</v>
      </c>
      <c r="I263" s="94" t="s">
        <v>83</v>
      </c>
      <c r="J263" s="93" t="s">
        <v>83</v>
      </c>
      <c r="K263" s="93" t="s">
        <v>83</v>
      </c>
      <c r="L263" s="93" t="s">
        <v>83</v>
      </c>
      <c r="M263" s="92" t="s">
        <v>83</v>
      </c>
      <c r="N263" s="161"/>
      <c r="O263" s="153"/>
      <c r="P263" s="153"/>
      <c r="Q263" s="153"/>
      <c r="R263" s="162"/>
      <c r="S263" s="450"/>
      <c r="T263" s="163" t="s">
        <v>83</v>
      </c>
      <c r="U263" s="162" t="s">
        <v>83</v>
      </c>
      <c r="V263" s="93" t="s">
        <v>83</v>
      </c>
      <c r="W263" s="161"/>
      <c r="X263" s="153" t="s">
        <v>83</v>
      </c>
      <c r="Y263" s="153" t="s">
        <v>83</v>
      </c>
      <c r="Z263" s="153" t="s">
        <v>83</v>
      </c>
      <c r="AA263" s="162" t="s">
        <v>83</v>
      </c>
      <c r="AB263" s="450"/>
      <c r="AC263" s="155" t="str">
        <f t="shared" si="102"/>
        <v>-</v>
      </c>
      <c r="AD263" s="156" t="str">
        <f t="shared" si="103"/>
        <v>-</v>
      </c>
      <c r="AE263" s="156" t="str">
        <f t="shared" si="104"/>
        <v>-</v>
      </c>
      <c r="AF263" s="156" t="str">
        <f t="shared" si="105"/>
        <v>-</v>
      </c>
      <c r="AG263" s="157" t="str">
        <f t="shared" si="106"/>
        <v>-</v>
      </c>
      <c r="AH263" s="454"/>
      <c r="AI263" s="155" t="str">
        <f t="shared" si="108"/>
        <v>-</v>
      </c>
      <c r="AJ263" s="156" t="str">
        <f t="shared" si="109"/>
        <v>-</v>
      </c>
      <c r="AK263" s="156" t="str">
        <f t="shared" si="110"/>
        <v>-</v>
      </c>
      <c r="AL263" s="156" t="str">
        <f t="shared" si="111"/>
        <v>-</v>
      </c>
      <c r="AM263" s="157" t="str">
        <f t="shared" si="112"/>
        <v>-</v>
      </c>
      <c r="AN263" s="457"/>
      <c r="AO263" s="95" t="s">
        <v>83</v>
      </c>
      <c r="AP263" s="93" t="s">
        <v>83</v>
      </c>
      <c r="AQ263" s="93" t="s">
        <v>83</v>
      </c>
      <c r="AR263" s="93" t="s">
        <v>83</v>
      </c>
      <c r="AS263" s="163" t="s">
        <v>83</v>
      </c>
      <c r="AT263" s="164" t="s">
        <v>83</v>
      </c>
      <c r="AU263" s="164" t="s">
        <v>83</v>
      </c>
      <c r="AV263" s="164" t="s">
        <v>83</v>
      </c>
      <c r="AW263" s="94" t="s">
        <v>83</v>
      </c>
      <c r="AX263" s="94" t="s">
        <v>3366</v>
      </c>
      <c r="AY263" s="165" t="s">
        <v>83</v>
      </c>
    </row>
    <row r="264" spans="1:51" customFormat="1" ht="27" hidden="1">
      <c r="A264" s="95" t="str">
        <f t="shared" si="113"/>
        <v>803-9</v>
      </c>
      <c r="B264" s="160">
        <v>803</v>
      </c>
      <c r="C264" s="93" t="s">
        <v>186</v>
      </c>
      <c r="D264" s="95">
        <v>9</v>
      </c>
      <c r="E264" s="93" t="s">
        <v>83</v>
      </c>
      <c r="F264" s="95" t="s">
        <v>83</v>
      </c>
      <c r="G264" s="161" t="s">
        <v>83</v>
      </c>
      <c r="H264" s="99" t="s">
        <v>83</v>
      </c>
      <c r="I264" s="94" t="s">
        <v>83</v>
      </c>
      <c r="J264" s="93" t="s">
        <v>83</v>
      </c>
      <c r="K264" s="93" t="s">
        <v>83</v>
      </c>
      <c r="L264" s="93" t="s">
        <v>83</v>
      </c>
      <c r="M264" s="92" t="s">
        <v>83</v>
      </c>
      <c r="N264" s="161"/>
      <c r="O264" s="153"/>
      <c r="P264" s="153"/>
      <c r="Q264" s="153"/>
      <c r="R264" s="162"/>
      <c r="S264" s="450"/>
      <c r="T264" s="163" t="s">
        <v>83</v>
      </c>
      <c r="U264" s="162" t="s">
        <v>83</v>
      </c>
      <c r="V264" s="93" t="s">
        <v>83</v>
      </c>
      <c r="W264" s="161"/>
      <c r="X264" s="153" t="s">
        <v>83</v>
      </c>
      <c r="Y264" s="153" t="s">
        <v>83</v>
      </c>
      <c r="Z264" s="153" t="s">
        <v>83</v>
      </c>
      <c r="AA264" s="162" t="s">
        <v>83</v>
      </c>
      <c r="AB264" s="450"/>
      <c r="AC264" s="155" t="str">
        <f t="shared" si="102"/>
        <v>-</v>
      </c>
      <c r="AD264" s="156" t="str">
        <f t="shared" si="103"/>
        <v>-</v>
      </c>
      <c r="AE264" s="156" t="str">
        <f t="shared" si="104"/>
        <v>-</v>
      </c>
      <c r="AF264" s="156" t="str">
        <f t="shared" si="105"/>
        <v>-</v>
      </c>
      <c r="AG264" s="157" t="str">
        <f t="shared" si="106"/>
        <v>-</v>
      </c>
      <c r="AH264" s="454"/>
      <c r="AI264" s="155" t="str">
        <f t="shared" si="108"/>
        <v>-</v>
      </c>
      <c r="AJ264" s="156" t="str">
        <f t="shared" si="109"/>
        <v>-</v>
      </c>
      <c r="AK264" s="156" t="str">
        <f t="shared" si="110"/>
        <v>-</v>
      </c>
      <c r="AL264" s="156" t="str">
        <f t="shared" si="111"/>
        <v>-</v>
      </c>
      <c r="AM264" s="157" t="str">
        <f t="shared" si="112"/>
        <v>-</v>
      </c>
      <c r="AN264" s="457"/>
      <c r="AO264" s="95" t="s">
        <v>83</v>
      </c>
      <c r="AP264" s="93" t="s">
        <v>83</v>
      </c>
      <c r="AQ264" s="93" t="s">
        <v>83</v>
      </c>
      <c r="AR264" s="93" t="s">
        <v>83</v>
      </c>
      <c r="AS264" s="163" t="s">
        <v>83</v>
      </c>
      <c r="AT264" s="164" t="s">
        <v>83</v>
      </c>
      <c r="AU264" s="164" t="s">
        <v>83</v>
      </c>
      <c r="AV264" s="164" t="s">
        <v>83</v>
      </c>
      <c r="AW264" s="94" t="s">
        <v>83</v>
      </c>
      <c r="AX264" s="94" t="s">
        <v>3366</v>
      </c>
      <c r="AY264" s="165" t="s">
        <v>83</v>
      </c>
    </row>
    <row r="265" spans="1:51" ht="207" customHeight="1">
      <c r="A265" s="204" t="str">
        <f t="shared" si="113"/>
        <v>804-1</v>
      </c>
      <c r="B265" s="205">
        <v>804</v>
      </c>
      <c r="C265" s="600" t="s">
        <v>187</v>
      </c>
      <c r="D265" s="204">
        <v>1</v>
      </c>
      <c r="E265" s="600" t="s">
        <v>2663</v>
      </c>
      <c r="F265" s="204" t="s">
        <v>384</v>
      </c>
      <c r="G265" s="603" t="s">
        <v>439</v>
      </c>
      <c r="H265" s="206" t="s">
        <v>1496</v>
      </c>
      <c r="I265" s="265" t="s">
        <v>1332</v>
      </c>
      <c r="J265" s="600" t="s">
        <v>2329</v>
      </c>
      <c r="K265" s="600" t="s">
        <v>2328</v>
      </c>
      <c r="L265" s="600" t="s">
        <v>2326</v>
      </c>
      <c r="M265" s="266" t="s">
        <v>299</v>
      </c>
      <c r="N265" s="603" t="s">
        <v>12</v>
      </c>
      <c r="O265" s="181" t="s">
        <v>12</v>
      </c>
      <c r="P265" s="297">
        <v>57</v>
      </c>
      <c r="Q265" s="181">
        <v>62.5</v>
      </c>
      <c r="R265" s="691">
        <v>70.900000000000006</v>
      </c>
      <c r="S265" s="692">
        <v>70.900000000000006</v>
      </c>
      <c r="T265" s="194" t="s">
        <v>12</v>
      </c>
      <c r="U265" s="277" t="s">
        <v>12</v>
      </c>
      <c r="V265" s="600" t="s">
        <v>2322</v>
      </c>
      <c r="W265" s="259" t="s">
        <v>12</v>
      </c>
      <c r="X265" s="297">
        <v>57</v>
      </c>
      <c r="Y265" s="297">
        <v>62.5</v>
      </c>
      <c r="Z265" s="297">
        <v>70.900000000000006</v>
      </c>
      <c r="AA265" s="510">
        <v>66.900000000000006</v>
      </c>
      <c r="AB265" s="510">
        <v>61.6</v>
      </c>
      <c r="AC265" s="226" t="str">
        <f t="shared" si="102"/>
        <v>-</v>
      </c>
      <c r="AD265" s="196" t="str">
        <f t="shared" si="103"/>
        <v>-</v>
      </c>
      <c r="AE265" s="196">
        <f t="shared" si="104"/>
        <v>1.0964912280701755</v>
      </c>
      <c r="AF265" s="196">
        <f t="shared" si="105"/>
        <v>1.1344000000000001</v>
      </c>
      <c r="AG265" s="604">
        <f t="shared" si="106"/>
        <v>0.94358251057827924</v>
      </c>
      <c r="AH265" s="212">
        <f t="shared" si="106"/>
        <v>0.86882933709449928</v>
      </c>
      <c r="AI265" s="226" t="str">
        <f t="shared" si="108"/>
        <v>-</v>
      </c>
      <c r="AJ265" s="196" t="str">
        <f t="shared" si="109"/>
        <v>-</v>
      </c>
      <c r="AK265" s="196" t="str">
        <f t="shared" si="110"/>
        <v>-</v>
      </c>
      <c r="AL265" s="196" t="str">
        <f t="shared" si="111"/>
        <v>-</v>
      </c>
      <c r="AM265" s="604" t="str">
        <f t="shared" si="112"/>
        <v>-</v>
      </c>
      <c r="AN265" s="212" t="str">
        <f t="shared" si="112"/>
        <v>-</v>
      </c>
      <c r="AO265" s="204" t="s">
        <v>83</v>
      </c>
      <c r="AP265" s="600" t="s">
        <v>2821</v>
      </c>
      <c r="AQ265" s="600" t="s">
        <v>1184</v>
      </c>
      <c r="AR265" s="257" t="s">
        <v>2074</v>
      </c>
      <c r="AS265" s="194" t="s">
        <v>83</v>
      </c>
      <c r="AT265" s="179" t="s">
        <v>83</v>
      </c>
      <c r="AU265" s="179" t="s">
        <v>15</v>
      </c>
      <c r="AV265" s="179" t="s">
        <v>54</v>
      </c>
      <c r="AW265" s="179" t="s">
        <v>11</v>
      </c>
      <c r="AX265" s="611" t="s">
        <v>3424</v>
      </c>
      <c r="AY265" s="214">
        <v>1</v>
      </c>
    </row>
    <row r="266" spans="1:51" ht="190.5" customHeight="1">
      <c r="A266" s="204" t="str">
        <f t="shared" si="113"/>
        <v>804-2</v>
      </c>
      <c r="B266" s="205">
        <v>804</v>
      </c>
      <c r="C266" s="600" t="s">
        <v>187</v>
      </c>
      <c r="D266" s="204">
        <v>2</v>
      </c>
      <c r="E266" s="600" t="s">
        <v>822</v>
      </c>
      <c r="F266" s="204" t="s">
        <v>384</v>
      </c>
      <c r="G266" s="603" t="s">
        <v>439</v>
      </c>
      <c r="H266" s="206" t="s">
        <v>1496</v>
      </c>
      <c r="I266" s="265" t="s">
        <v>1332</v>
      </c>
      <c r="J266" s="600" t="s">
        <v>823</v>
      </c>
      <c r="K266" s="600" t="s">
        <v>2349</v>
      </c>
      <c r="L266" s="600" t="s">
        <v>1334</v>
      </c>
      <c r="M266" s="266" t="s">
        <v>299</v>
      </c>
      <c r="N266" s="603" t="s">
        <v>12</v>
      </c>
      <c r="O266" s="181">
        <v>93.7</v>
      </c>
      <c r="P266" s="181">
        <v>93.7</v>
      </c>
      <c r="Q266" s="181">
        <v>93.7</v>
      </c>
      <c r="R266" s="225">
        <v>93.7</v>
      </c>
      <c r="S266" s="357">
        <v>93.7</v>
      </c>
      <c r="T266" s="194" t="s">
        <v>12</v>
      </c>
      <c r="U266" s="277" t="s">
        <v>12</v>
      </c>
      <c r="V266" s="600" t="s">
        <v>2324</v>
      </c>
      <c r="W266" s="259" t="s">
        <v>12</v>
      </c>
      <c r="X266" s="297">
        <v>86.6</v>
      </c>
      <c r="Y266" s="297">
        <v>85.9</v>
      </c>
      <c r="Z266" s="297">
        <v>90.7</v>
      </c>
      <c r="AA266" s="510">
        <v>89.3</v>
      </c>
      <c r="AB266" s="510">
        <v>90</v>
      </c>
      <c r="AC266" s="226" t="str">
        <f t="shared" si="102"/>
        <v>-</v>
      </c>
      <c r="AD266" s="196">
        <f t="shared" si="103"/>
        <v>0.92422625400213443</v>
      </c>
      <c r="AE266" s="196">
        <f t="shared" si="104"/>
        <v>0.91675560298826042</v>
      </c>
      <c r="AF266" s="196">
        <f t="shared" si="105"/>
        <v>0.96798292422625398</v>
      </c>
      <c r="AG266" s="604">
        <f t="shared" si="106"/>
        <v>0.95304162219850586</v>
      </c>
      <c r="AH266" s="212">
        <f t="shared" si="106"/>
        <v>0.96051227321237986</v>
      </c>
      <c r="AI266" s="226" t="str">
        <f t="shared" si="108"/>
        <v>-</v>
      </c>
      <c r="AJ266" s="196" t="str">
        <f t="shared" si="109"/>
        <v>-</v>
      </c>
      <c r="AK266" s="196" t="str">
        <f t="shared" si="110"/>
        <v>-</v>
      </c>
      <c r="AL266" s="196" t="str">
        <f t="shared" si="111"/>
        <v>-</v>
      </c>
      <c r="AM266" s="604" t="str">
        <f t="shared" si="112"/>
        <v>-</v>
      </c>
      <c r="AN266" s="212" t="str">
        <f t="shared" si="112"/>
        <v>-</v>
      </c>
      <c r="AO266" s="204" t="s">
        <v>83</v>
      </c>
      <c r="AP266" s="600" t="s">
        <v>2821</v>
      </c>
      <c r="AQ266" s="600" t="s">
        <v>1184</v>
      </c>
      <c r="AR266" s="257" t="s">
        <v>2074</v>
      </c>
      <c r="AS266" s="194" t="s">
        <v>83</v>
      </c>
      <c r="AT266" s="179" t="s">
        <v>55</v>
      </c>
      <c r="AU266" s="179" t="s">
        <v>55</v>
      </c>
      <c r="AV266" s="179" t="s">
        <v>55</v>
      </c>
      <c r="AW266" s="179" t="s">
        <v>11</v>
      </c>
      <c r="AX266" s="611" t="s">
        <v>3424</v>
      </c>
      <c r="AY266" s="214">
        <v>1</v>
      </c>
    </row>
    <row r="267" spans="1:51" customFormat="1" ht="27" hidden="1" customHeight="1">
      <c r="A267" s="95" t="str">
        <f t="shared" si="113"/>
        <v>804-3</v>
      </c>
      <c r="B267" s="160">
        <v>804</v>
      </c>
      <c r="C267" s="93" t="s">
        <v>187</v>
      </c>
      <c r="D267" s="95">
        <v>3</v>
      </c>
      <c r="E267" s="93" t="s">
        <v>83</v>
      </c>
      <c r="F267" s="95" t="s">
        <v>83</v>
      </c>
      <c r="G267" s="161" t="s">
        <v>83</v>
      </c>
      <c r="H267" s="99" t="s">
        <v>83</v>
      </c>
      <c r="I267" s="94" t="s">
        <v>83</v>
      </c>
      <c r="J267" s="93" t="s">
        <v>83</v>
      </c>
      <c r="K267" s="93" t="s">
        <v>83</v>
      </c>
      <c r="L267" s="93" t="s">
        <v>83</v>
      </c>
      <c r="M267" s="92" t="s">
        <v>83</v>
      </c>
      <c r="N267" s="161"/>
      <c r="O267" s="153"/>
      <c r="P267" s="153"/>
      <c r="Q267" s="153"/>
      <c r="R267" s="162"/>
      <c r="S267" s="450"/>
      <c r="T267" s="163" t="s">
        <v>83</v>
      </c>
      <c r="U267" s="162" t="s">
        <v>83</v>
      </c>
      <c r="V267" s="93" t="s">
        <v>83</v>
      </c>
      <c r="W267" s="161"/>
      <c r="X267" s="153" t="s">
        <v>83</v>
      </c>
      <c r="Y267" s="153" t="s">
        <v>83</v>
      </c>
      <c r="Z267" s="153" t="s">
        <v>83</v>
      </c>
      <c r="AA267" s="162" t="s">
        <v>83</v>
      </c>
      <c r="AB267" s="450"/>
      <c r="AC267" s="155" t="str">
        <f t="shared" si="102"/>
        <v>-</v>
      </c>
      <c r="AD267" s="156" t="str">
        <f t="shared" si="103"/>
        <v>-</v>
      </c>
      <c r="AE267" s="156" t="str">
        <f t="shared" si="104"/>
        <v>-</v>
      </c>
      <c r="AF267" s="156" t="str">
        <f t="shared" si="105"/>
        <v>-</v>
      </c>
      <c r="AG267" s="157" t="str">
        <f t="shared" si="106"/>
        <v>-</v>
      </c>
      <c r="AH267" s="454"/>
      <c r="AI267" s="155" t="str">
        <f t="shared" si="108"/>
        <v>-</v>
      </c>
      <c r="AJ267" s="156" t="str">
        <f t="shared" si="109"/>
        <v>-</v>
      </c>
      <c r="AK267" s="156" t="str">
        <f t="shared" si="110"/>
        <v>-</v>
      </c>
      <c r="AL267" s="156" t="str">
        <f t="shared" si="111"/>
        <v>-</v>
      </c>
      <c r="AM267" s="157" t="str">
        <f t="shared" si="112"/>
        <v>-</v>
      </c>
      <c r="AN267" s="457"/>
      <c r="AO267" s="95" t="s">
        <v>83</v>
      </c>
      <c r="AP267" s="93" t="s">
        <v>83</v>
      </c>
      <c r="AQ267" s="93" t="s">
        <v>83</v>
      </c>
      <c r="AR267" s="93" t="s">
        <v>83</v>
      </c>
      <c r="AS267" s="163" t="s">
        <v>83</v>
      </c>
      <c r="AT267" s="164" t="s">
        <v>83</v>
      </c>
      <c r="AU267" s="164" t="s">
        <v>83</v>
      </c>
      <c r="AV267" s="164" t="s">
        <v>83</v>
      </c>
      <c r="AW267" s="94" t="s">
        <v>83</v>
      </c>
      <c r="AX267" s="94" t="s">
        <v>3366</v>
      </c>
      <c r="AY267" s="165" t="s">
        <v>83</v>
      </c>
    </row>
    <row r="268" spans="1:51" customFormat="1" ht="27" hidden="1" customHeight="1">
      <c r="A268" s="95" t="str">
        <f t="shared" si="113"/>
        <v>804-4</v>
      </c>
      <c r="B268" s="160">
        <v>804</v>
      </c>
      <c r="C268" s="93" t="s">
        <v>187</v>
      </c>
      <c r="D268" s="95">
        <v>4</v>
      </c>
      <c r="E268" s="93" t="s">
        <v>83</v>
      </c>
      <c r="F268" s="95" t="s">
        <v>83</v>
      </c>
      <c r="G268" s="161" t="s">
        <v>83</v>
      </c>
      <c r="H268" s="99" t="s">
        <v>83</v>
      </c>
      <c r="I268" s="94" t="s">
        <v>83</v>
      </c>
      <c r="J268" s="93" t="s">
        <v>83</v>
      </c>
      <c r="K268" s="93" t="s">
        <v>83</v>
      </c>
      <c r="L268" s="93" t="s">
        <v>83</v>
      </c>
      <c r="M268" s="92" t="s">
        <v>83</v>
      </c>
      <c r="N268" s="161"/>
      <c r="O268" s="153"/>
      <c r="P268" s="153"/>
      <c r="Q268" s="153"/>
      <c r="R268" s="162"/>
      <c r="S268" s="450"/>
      <c r="T268" s="163" t="s">
        <v>83</v>
      </c>
      <c r="U268" s="162" t="s">
        <v>83</v>
      </c>
      <c r="V268" s="93" t="s">
        <v>83</v>
      </c>
      <c r="W268" s="161"/>
      <c r="X268" s="153" t="s">
        <v>83</v>
      </c>
      <c r="Y268" s="153" t="s">
        <v>83</v>
      </c>
      <c r="Z268" s="153" t="s">
        <v>83</v>
      </c>
      <c r="AA268" s="162" t="s">
        <v>83</v>
      </c>
      <c r="AB268" s="450"/>
      <c r="AC268" s="155" t="str">
        <f t="shared" si="102"/>
        <v>-</v>
      </c>
      <c r="AD268" s="156" t="str">
        <f t="shared" si="103"/>
        <v>-</v>
      </c>
      <c r="AE268" s="156" t="str">
        <f t="shared" si="104"/>
        <v>-</v>
      </c>
      <c r="AF268" s="156" t="str">
        <f t="shared" si="105"/>
        <v>-</v>
      </c>
      <c r="AG268" s="157" t="str">
        <f t="shared" si="106"/>
        <v>-</v>
      </c>
      <c r="AH268" s="454"/>
      <c r="AI268" s="155" t="str">
        <f t="shared" si="108"/>
        <v>-</v>
      </c>
      <c r="AJ268" s="156" t="str">
        <f t="shared" si="109"/>
        <v>-</v>
      </c>
      <c r="AK268" s="156" t="str">
        <f t="shared" si="110"/>
        <v>-</v>
      </c>
      <c r="AL268" s="156" t="str">
        <f t="shared" si="111"/>
        <v>-</v>
      </c>
      <c r="AM268" s="157" t="str">
        <f t="shared" si="112"/>
        <v>-</v>
      </c>
      <c r="AN268" s="457"/>
      <c r="AO268" s="95" t="s">
        <v>83</v>
      </c>
      <c r="AP268" s="93" t="s">
        <v>83</v>
      </c>
      <c r="AQ268" s="93" t="s">
        <v>83</v>
      </c>
      <c r="AR268" s="93" t="s">
        <v>83</v>
      </c>
      <c r="AS268" s="163" t="s">
        <v>83</v>
      </c>
      <c r="AT268" s="164" t="s">
        <v>83</v>
      </c>
      <c r="AU268" s="164" t="s">
        <v>83</v>
      </c>
      <c r="AV268" s="164" t="s">
        <v>83</v>
      </c>
      <c r="AW268" s="94" t="s">
        <v>83</v>
      </c>
      <c r="AX268" s="94" t="s">
        <v>3366</v>
      </c>
      <c r="AY268" s="165" t="s">
        <v>83</v>
      </c>
    </row>
    <row r="269" spans="1:51" customFormat="1" ht="27" hidden="1" customHeight="1">
      <c r="A269" s="95" t="str">
        <f t="shared" si="113"/>
        <v>804-5</v>
      </c>
      <c r="B269" s="160">
        <v>804</v>
      </c>
      <c r="C269" s="93" t="s">
        <v>187</v>
      </c>
      <c r="D269" s="95">
        <v>5</v>
      </c>
      <c r="E269" s="93" t="s">
        <v>83</v>
      </c>
      <c r="F269" s="95" t="s">
        <v>83</v>
      </c>
      <c r="G269" s="161" t="s">
        <v>83</v>
      </c>
      <c r="H269" s="99" t="s">
        <v>83</v>
      </c>
      <c r="I269" s="94" t="s">
        <v>83</v>
      </c>
      <c r="J269" s="93" t="s">
        <v>83</v>
      </c>
      <c r="K269" s="93" t="s">
        <v>83</v>
      </c>
      <c r="L269" s="93" t="s">
        <v>83</v>
      </c>
      <c r="M269" s="92" t="s">
        <v>83</v>
      </c>
      <c r="N269" s="161"/>
      <c r="O269" s="153"/>
      <c r="P269" s="153"/>
      <c r="Q269" s="153"/>
      <c r="R269" s="162"/>
      <c r="S269" s="450"/>
      <c r="T269" s="163" t="s">
        <v>83</v>
      </c>
      <c r="U269" s="162" t="s">
        <v>83</v>
      </c>
      <c r="V269" s="93" t="s">
        <v>83</v>
      </c>
      <c r="W269" s="161"/>
      <c r="X269" s="153" t="s">
        <v>83</v>
      </c>
      <c r="Y269" s="153" t="s">
        <v>83</v>
      </c>
      <c r="Z269" s="153" t="s">
        <v>83</v>
      </c>
      <c r="AA269" s="162" t="s">
        <v>83</v>
      </c>
      <c r="AB269" s="450"/>
      <c r="AC269" s="155" t="str">
        <f t="shared" si="102"/>
        <v>-</v>
      </c>
      <c r="AD269" s="156" t="str">
        <f t="shared" si="103"/>
        <v>-</v>
      </c>
      <c r="AE269" s="156" t="str">
        <f t="shared" si="104"/>
        <v>-</v>
      </c>
      <c r="AF269" s="156" t="str">
        <f t="shared" si="105"/>
        <v>-</v>
      </c>
      <c r="AG269" s="157" t="str">
        <f t="shared" si="106"/>
        <v>-</v>
      </c>
      <c r="AH269" s="454"/>
      <c r="AI269" s="155" t="str">
        <f t="shared" si="108"/>
        <v>-</v>
      </c>
      <c r="AJ269" s="156" t="str">
        <f t="shared" si="109"/>
        <v>-</v>
      </c>
      <c r="AK269" s="156" t="str">
        <f t="shared" si="110"/>
        <v>-</v>
      </c>
      <c r="AL269" s="156" t="str">
        <f t="shared" si="111"/>
        <v>-</v>
      </c>
      <c r="AM269" s="157" t="str">
        <f t="shared" si="112"/>
        <v>-</v>
      </c>
      <c r="AN269" s="457"/>
      <c r="AO269" s="95" t="s">
        <v>83</v>
      </c>
      <c r="AP269" s="93" t="s">
        <v>83</v>
      </c>
      <c r="AQ269" s="93" t="s">
        <v>83</v>
      </c>
      <c r="AR269" s="93" t="s">
        <v>83</v>
      </c>
      <c r="AS269" s="163" t="s">
        <v>83</v>
      </c>
      <c r="AT269" s="164" t="s">
        <v>83</v>
      </c>
      <c r="AU269" s="164" t="s">
        <v>83</v>
      </c>
      <c r="AV269" s="164" t="s">
        <v>83</v>
      </c>
      <c r="AW269" s="94" t="s">
        <v>83</v>
      </c>
      <c r="AX269" s="94" t="s">
        <v>3366</v>
      </c>
      <c r="AY269" s="165" t="s">
        <v>83</v>
      </c>
    </row>
    <row r="270" spans="1:51" customFormat="1" ht="27" hidden="1" customHeight="1">
      <c r="A270" s="95" t="str">
        <f t="shared" si="113"/>
        <v>804-6</v>
      </c>
      <c r="B270" s="160">
        <v>804</v>
      </c>
      <c r="C270" s="93" t="s">
        <v>187</v>
      </c>
      <c r="D270" s="95">
        <v>6</v>
      </c>
      <c r="E270" s="93" t="s">
        <v>83</v>
      </c>
      <c r="F270" s="95" t="s">
        <v>83</v>
      </c>
      <c r="G270" s="161" t="s">
        <v>83</v>
      </c>
      <c r="H270" s="99" t="s">
        <v>83</v>
      </c>
      <c r="I270" s="94" t="s">
        <v>83</v>
      </c>
      <c r="J270" s="93" t="s">
        <v>83</v>
      </c>
      <c r="K270" s="93" t="s">
        <v>83</v>
      </c>
      <c r="L270" s="93" t="s">
        <v>83</v>
      </c>
      <c r="M270" s="92" t="s">
        <v>83</v>
      </c>
      <c r="N270" s="161"/>
      <c r="O270" s="153"/>
      <c r="P270" s="153"/>
      <c r="Q270" s="153"/>
      <c r="R270" s="162"/>
      <c r="S270" s="450"/>
      <c r="T270" s="163" t="s">
        <v>83</v>
      </c>
      <c r="U270" s="162" t="s">
        <v>83</v>
      </c>
      <c r="V270" s="93" t="s">
        <v>83</v>
      </c>
      <c r="W270" s="161"/>
      <c r="X270" s="153" t="s">
        <v>83</v>
      </c>
      <c r="Y270" s="153" t="s">
        <v>83</v>
      </c>
      <c r="Z270" s="153" t="s">
        <v>83</v>
      </c>
      <c r="AA270" s="162" t="s">
        <v>83</v>
      </c>
      <c r="AB270" s="450"/>
      <c r="AC270" s="155" t="str">
        <f t="shared" si="102"/>
        <v>-</v>
      </c>
      <c r="AD270" s="156" t="str">
        <f t="shared" si="103"/>
        <v>-</v>
      </c>
      <c r="AE270" s="156" t="str">
        <f t="shared" si="104"/>
        <v>-</v>
      </c>
      <c r="AF270" s="156" t="str">
        <f t="shared" si="105"/>
        <v>-</v>
      </c>
      <c r="AG270" s="157" t="str">
        <f t="shared" si="106"/>
        <v>-</v>
      </c>
      <c r="AH270" s="454"/>
      <c r="AI270" s="155" t="str">
        <f t="shared" si="108"/>
        <v>-</v>
      </c>
      <c r="AJ270" s="156" t="str">
        <f t="shared" si="109"/>
        <v>-</v>
      </c>
      <c r="AK270" s="156" t="str">
        <f t="shared" si="110"/>
        <v>-</v>
      </c>
      <c r="AL270" s="156" t="str">
        <f t="shared" si="111"/>
        <v>-</v>
      </c>
      <c r="AM270" s="157" t="str">
        <f t="shared" si="112"/>
        <v>-</v>
      </c>
      <c r="AN270" s="457"/>
      <c r="AO270" s="95" t="s">
        <v>83</v>
      </c>
      <c r="AP270" s="93" t="s">
        <v>83</v>
      </c>
      <c r="AQ270" s="93" t="s">
        <v>83</v>
      </c>
      <c r="AR270" s="93" t="s">
        <v>83</v>
      </c>
      <c r="AS270" s="163" t="s">
        <v>83</v>
      </c>
      <c r="AT270" s="164" t="s">
        <v>83</v>
      </c>
      <c r="AU270" s="164" t="s">
        <v>83</v>
      </c>
      <c r="AV270" s="164" t="s">
        <v>83</v>
      </c>
      <c r="AW270" s="94" t="s">
        <v>83</v>
      </c>
      <c r="AX270" s="94" t="s">
        <v>3366</v>
      </c>
      <c r="AY270" s="165" t="s">
        <v>83</v>
      </c>
    </row>
    <row r="271" spans="1:51" customFormat="1" ht="27" hidden="1" customHeight="1">
      <c r="A271" s="95" t="str">
        <f t="shared" si="113"/>
        <v>804-7</v>
      </c>
      <c r="B271" s="160">
        <v>804</v>
      </c>
      <c r="C271" s="93" t="s">
        <v>187</v>
      </c>
      <c r="D271" s="95">
        <v>7</v>
      </c>
      <c r="E271" s="93" t="s">
        <v>83</v>
      </c>
      <c r="F271" s="95" t="s">
        <v>83</v>
      </c>
      <c r="G271" s="161" t="s">
        <v>83</v>
      </c>
      <c r="H271" s="99" t="s">
        <v>83</v>
      </c>
      <c r="I271" s="94" t="s">
        <v>83</v>
      </c>
      <c r="J271" s="93" t="s">
        <v>83</v>
      </c>
      <c r="K271" s="93" t="s">
        <v>83</v>
      </c>
      <c r="L271" s="93" t="s">
        <v>83</v>
      </c>
      <c r="M271" s="92" t="s">
        <v>83</v>
      </c>
      <c r="N271" s="161"/>
      <c r="O271" s="153"/>
      <c r="P271" s="153"/>
      <c r="Q271" s="153"/>
      <c r="R271" s="162"/>
      <c r="S271" s="450"/>
      <c r="T271" s="163" t="s">
        <v>83</v>
      </c>
      <c r="U271" s="162" t="s">
        <v>83</v>
      </c>
      <c r="V271" s="93" t="s">
        <v>83</v>
      </c>
      <c r="W271" s="161"/>
      <c r="X271" s="153" t="s">
        <v>83</v>
      </c>
      <c r="Y271" s="153" t="s">
        <v>83</v>
      </c>
      <c r="Z271" s="153" t="s">
        <v>83</v>
      </c>
      <c r="AA271" s="162" t="s">
        <v>83</v>
      </c>
      <c r="AB271" s="450"/>
      <c r="AC271" s="155" t="str">
        <f t="shared" si="102"/>
        <v>-</v>
      </c>
      <c r="AD271" s="156" t="str">
        <f t="shared" si="103"/>
        <v>-</v>
      </c>
      <c r="AE271" s="156" t="str">
        <f t="shared" si="104"/>
        <v>-</v>
      </c>
      <c r="AF271" s="156" t="str">
        <f t="shared" si="105"/>
        <v>-</v>
      </c>
      <c r="AG271" s="157" t="str">
        <f t="shared" si="106"/>
        <v>-</v>
      </c>
      <c r="AH271" s="454"/>
      <c r="AI271" s="155" t="str">
        <f t="shared" si="108"/>
        <v>-</v>
      </c>
      <c r="AJ271" s="156" t="str">
        <f t="shared" si="109"/>
        <v>-</v>
      </c>
      <c r="AK271" s="156" t="str">
        <f t="shared" si="110"/>
        <v>-</v>
      </c>
      <c r="AL271" s="156" t="str">
        <f t="shared" si="111"/>
        <v>-</v>
      </c>
      <c r="AM271" s="157" t="str">
        <f t="shared" si="112"/>
        <v>-</v>
      </c>
      <c r="AN271" s="457"/>
      <c r="AO271" s="95" t="s">
        <v>83</v>
      </c>
      <c r="AP271" s="93" t="s">
        <v>83</v>
      </c>
      <c r="AQ271" s="93" t="s">
        <v>83</v>
      </c>
      <c r="AR271" s="93" t="s">
        <v>83</v>
      </c>
      <c r="AS271" s="163" t="s">
        <v>83</v>
      </c>
      <c r="AT271" s="164" t="s">
        <v>83</v>
      </c>
      <c r="AU271" s="164" t="s">
        <v>83</v>
      </c>
      <c r="AV271" s="164" t="s">
        <v>83</v>
      </c>
      <c r="AW271" s="94" t="s">
        <v>83</v>
      </c>
      <c r="AX271" s="94" t="s">
        <v>3366</v>
      </c>
      <c r="AY271" s="165" t="s">
        <v>83</v>
      </c>
    </row>
    <row r="272" spans="1:51" customFormat="1" ht="27" hidden="1" customHeight="1">
      <c r="A272" s="95" t="str">
        <f t="shared" si="113"/>
        <v>804-8</v>
      </c>
      <c r="B272" s="160">
        <v>804</v>
      </c>
      <c r="C272" s="93" t="s">
        <v>187</v>
      </c>
      <c r="D272" s="95">
        <v>8</v>
      </c>
      <c r="E272" s="93" t="s">
        <v>83</v>
      </c>
      <c r="F272" s="95" t="s">
        <v>83</v>
      </c>
      <c r="G272" s="161" t="s">
        <v>83</v>
      </c>
      <c r="H272" s="99" t="s">
        <v>83</v>
      </c>
      <c r="I272" s="94" t="s">
        <v>83</v>
      </c>
      <c r="J272" s="93" t="s">
        <v>83</v>
      </c>
      <c r="K272" s="93" t="s">
        <v>83</v>
      </c>
      <c r="L272" s="93" t="s">
        <v>83</v>
      </c>
      <c r="M272" s="92" t="s">
        <v>83</v>
      </c>
      <c r="N272" s="161"/>
      <c r="O272" s="153"/>
      <c r="P272" s="153"/>
      <c r="Q272" s="153"/>
      <c r="R272" s="162"/>
      <c r="S272" s="450"/>
      <c r="T272" s="163" t="s">
        <v>83</v>
      </c>
      <c r="U272" s="162" t="s">
        <v>83</v>
      </c>
      <c r="V272" s="93" t="s">
        <v>83</v>
      </c>
      <c r="W272" s="161"/>
      <c r="X272" s="153" t="s">
        <v>83</v>
      </c>
      <c r="Y272" s="153" t="s">
        <v>83</v>
      </c>
      <c r="Z272" s="153" t="s">
        <v>83</v>
      </c>
      <c r="AA272" s="162" t="s">
        <v>83</v>
      </c>
      <c r="AB272" s="450"/>
      <c r="AC272" s="155" t="str">
        <f t="shared" si="102"/>
        <v>-</v>
      </c>
      <c r="AD272" s="156" t="str">
        <f t="shared" si="103"/>
        <v>-</v>
      </c>
      <c r="AE272" s="156" t="str">
        <f t="shared" si="104"/>
        <v>-</v>
      </c>
      <c r="AF272" s="156" t="str">
        <f t="shared" si="105"/>
        <v>-</v>
      </c>
      <c r="AG272" s="157" t="str">
        <f t="shared" si="106"/>
        <v>-</v>
      </c>
      <c r="AH272" s="454"/>
      <c r="AI272" s="155" t="str">
        <f t="shared" si="108"/>
        <v>-</v>
      </c>
      <c r="AJ272" s="156" t="str">
        <f t="shared" si="109"/>
        <v>-</v>
      </c>
      <c r="AK272" s="156" t="str">
        <f t="shared" si="110"/>
        <v>-</v>
      </c>
      <c r="AL272" s="156" t="str">
        <f t="shared" si="111"/>
        <v>-</v>
      </c>
      <c r="AM272" s="157" t="str">
        <f t="shared" si="112"/>
        <v>-</v>
      </c>
      <c r="AN272" s="457"/>
      <c r="AO272" s="95" t="s">
        <v>83</v>
      </c>
      <c r="AP272" s="93" t="s">
        <v>83</v>
      </c>
      <c r="AQ272" s="93" t="s">
        <v>83</v>
      </c>
      <c r="AR272" s="93" t="s">
        <v>83</v>
      </c>
      <c r="AS272" s="163" t="s">
        <v>83</v>
      </c>
      <c r="AT272" s="164" t="s">
        <v>83</v>
      </c>
      <c r="AU272" s="164" t="s">
        <v>83</v>
      </c>
      <c r="AV272" s="164" t="s">
        <v>83</v>
      </c>
      <c r="AW272" s="94" t="s">
        <v>83</v>
      </c>
      <c r="AX272" s="94" t="s">
        <v>3366</v>
      </c>
      <c r="AY272" s="165" t="s">
        <v>83</v>
      </c>
    </row>
    <row r="273" spans="1:51" customFormat="1" ht="27" hidden="1" customHeight="1">
      <c r="A273" s="95" t="str">
        <f t="shared" si="113"/>
        <v>804-9</v>
      </c>
      <c r="B273" s="160">
        <v>804</v>
      </c>
      <c r="C273" s="93" t="s">
        <v>187</v>
      </c>
      <c r="D273" s="95">
        <v>9</v>
      </c>
      <c r="E273" s="93" t="s">
        <v>83</v>
      </c>
      <c r="F273" s="95" t="s">
        <v>83</v>
      </c>
      <c r="G273" s="161" t="s">
        <v>83</v>
      </c>
      <c r="H273" s="99" t="s">
        <v>83</v>
      </c>
      <c r="I273" s="94" t="s">
        <v>83</v>
      </c>
      <c r="J273" s="93" t="s">
        <v>83</v>
      </c>
      <c r="K273" s="93" t="s">
        <v>83</v>
      </c>
      <c r="L273" s="93" t="s">
        <v>83</v>
      </c>
      <c r="M273" s="92" t="s">
        <v>83</v>
      </c>
      <c r="N273" s="161"/>
      <c r="O273" s="153"/>
      <c r="P273" s="153"/>
      <c r="Q273" s="153"/>
      <c r="R273" s="162"/>
      <c r="S273" s="450"/>
      <c r="T273" s="163" t="s">
        <v>83</v>
      </c>
      <c r="U273" s="162" t="s">
        <v>83</v>
      </c>
      <c r="V273" s="93" t="s">
        <v>83</v>
      </c>
      <c r="W273" s="161"/>
      <c r="X273" s="153" t="s">
        <v>83</v>
      </c>
      <c r="Y273" s="153" t="s">
        <v>83</v>
      </c>
      <c r="Z273" s="153" t="s">
        <v>83</v>
      </c>
      <c r="AA273" s="162" t="s">
        <v>83</v>
      </c>
      <c r="AB273" s="450"/>
      <c r="AC273" s="155" t="str">
        <f t="shared" si="102"/>
        <v>-</v>
      </c>
      <c r="AD273" s="156" t="str">
        <f t="shared" si="103"/>
        <v>-</v>
      </c>
      <c r="AE273" s="156" t="str">
        <f t="shared" si="104"/>
        <v>-</v>
      </c>
      <c r="AF273" s="156" t="str">
        <f t="shared" si="105"/>
        <v>-</v>
      </c>
      <c r="AG273" s="157" t="str">
        <f t="shared" si="106"/>
        <v>-</v>
      </c>
      <c r="AH273" s="454"/>
      <c r="AI273" s="155" t="str">
        <f t="shared" si="108"/>
        <v>-</v>
      </c>
      <c r="AJ273" s="156" t="str">
        <f t="shared" si="109"/>
        <v>-</v>
      </c>
      <c r="AK273" s="156" t="str">
        <f t="shared" si="110"/>
        <v>-</v>
      </c>
      <c r="AL273" s="156" t="str">
        <f t="shared" si="111"/>
        <v>-</v>
      </c>
      <c r="AM273" s="157" t="str">
        <f t="shared" si="112"/>
        <v>-</v>
      </c>
      <c r="AN273" s="457"/>
      <c r="AO273" s="95" t="s">
        <v>83</v>
      </c>
      <c r="AP273" s="93" t="s">
        <v>83</v>
      </c>
      <c r="AQ273" s="93" t="s">
        <v>83</v>
      </c>
      <c r="AR273" s="93" t="s">
        <v>83</v>
      </c>
      <c r="AS273" s="163" t="s">
        <v>83</v>
      </c>
      <c r="AT273" s="164" t="s">
        <v>83</v>
      </c>
      <c r="AU273" s="164" t="s">
        <v>83</v>
      </c>
      <c r="AV273" s="164" t="s">
        <v>83</v>
      </c>
      <c r="AW273" s="94" t="s">
        <v>83</v>
      </c>
      <c r="AX273" s="94" t="s">
        <v>3366</v>
      </c>
      <c r="AY273" s="165" t="s">
        <v>83</v>
      </c>
    </row>
    <row r="274" spans="1:51" ht="174" customHeight="1">
      <c r="A274" s="204" t="str">
        <f t="shared" si="113"/>
        <v>805-1</v>
      </c>
      <c r="B274" s="205">
        <v>805</v>
      </c>
      <c r="C274" s="600" t="s">
        <v>185</v>
      </c>
      <c r="D274" s="204">
        <v>1</v>
      </c>
      <c r="E274" s="600" t="s">
        <v>455</v>
      </c>
      <c r="F274" s="204" t="s">
        <v>399</v>
      </c>
      <c r="G274" s="603" t="s">
        <v>439</v>
      </c>
      <c r="H274" s="206" t="s">
        <v>1496</v>
      </c>
      <c r="I274" s="265" t="s">
        <v>1168</v>
      </c>
      <c r="J274" s="600" t="s">
        <v>456</v>
      </c>
      <c r="K274" s="600" t="s">
        <v>1916</v>
      </c>
      <c r="L274" s="600" t="s">
        <v>1169</v>
      </c>
      <c r="M274" s="266" t="s">
        <v>299</v>
      </c>
      <c r="N274" s="259" t="s">
        <v>12</v>
      </c>
      <c r="O274" s="181">
        <v>26</v>
      </c>
      <c r="P274" s="181">
        <v>26</v>
      </c>
      <c r="Q274" s="200">
        <v>70</v>
      </c>
      <c r="R274" s="564">
        <v>172</v>
      </c>
      <c r="S274" s="693">
        <v>215</v>
      </c>
      <c r="T274" s="194" t="s">
        <v>12</v>
      </c>
      <c r="U274" s="277" t="s">
        <v>12</v>
      </c>
      <c r="V274" s="268" t="s">
        <v>1917</v>
      </c>
      <c r="W274" s="259" t="s">
        <v>12</v>
      </c>
      <c r="X274" s="200">
        <v>4</v>
      </c>
      <c r="Y274" s="200">
        <v>70</v>
      </c>
      <c r="Z274" s="200">
        <v>172</v>
      </c>
      <c r="AA274" s="501">
        <v>215</v>
      </c>
      <c r="AB274" s="501">
        <v>244</v>
      </c>
      <c r="AC274" s="226" t="str">
        <f t="shared" si="102"/>
        <v>-</v>
      </c>
      <c r="AD274" s="196">
        <f t="shared" si="103"/>
        <v>0.15384615384615385</v>
      </c>
      <c r="AE274" s="196">
        <f t="shared" si="104"/>
        <v>2.6923076923076925</v>
      </c>
      <c r="AF274" s="196">
        <f t="shared" si="105"/>
        <v>2.4571428571428573</v>
      </c>
      <c r="AG274" s="604">
        <f t="shared" si="106"/>
        <v>1.25</v>
      </c>
      <c r="AH274" s="212">
        <f t="shared" si="106"/>
        <v>1.1348837209302325</v>
      </c>
      <c r="AI274" s="226" t="str">
        <f t="shared" si="108"/>
        <v>-</v>
      </c>
      <c r="AJ274" s="196" t="str">
        <f t="shared" si="109"/>
        <v>-</v>
      </c>
      <c r="AK274" s="196" t="str">
        <f t="shared" si="110"/>
        <v>-</v>
      </c>
      <c r="AL274" s="196" t="str">
        <f t="shared" si="111"/>
        <v>-</v>
      </c>
      <c r="AM274" s="604" t="str">
        <f t="shared" si="112"/>
        <v>-</v>
      </c>
      <c r="AN274" s="212" t="str">
        <f t="shared" si="112"/>
        <v>-</v>
      </c>
      <c r="AO274" s="204" t="s">
        <v>83</v>
      </c>
      <c r="AP274" s="600" t="s">
        <v>3085</v>
      </c>
      <c r="AQ274" s="600" t="s">
        <v>1184</v>
      </c>
      <c r="AR274" s="257" t="s">
        <v>2074</v>
      </c>
      <c r="AS274" s="194" t="s">
        <v>83</v>
      </c>
      <c r="AT274" s="179" t="s">
        <v>58</v>
      </c>
      <c r="AU274" s="179" t="s">
        <v>15</v>
      </c>
      <c r="AV274" s="179" t="s">
        <v>15</v>
      </c>
      <c r="AW274" s="179" t="s">
        <v>15</v>
      </c>
      <c r="AX274" s="611" t="s">
        <v>3425</v>
      </c>
      <c r="AY274" s="214">
        <v>1</v>
      </c>
    </row>
    <row r="275" spans="1:51" ht="195" customHeight="1">
      <c r="A275" s="204" t="str">
        <f t="shared" si="113"/>
        <v>805-2</v>
      </c>
      <c r="B275" s="205">
        <v>805</v>
      </c>
      <c r="C275" s="600" t="s">
        <v>185</v>
      </c>
      <c r="D275" s="204">
        <v>2</v>
      </c>
      <c r="E275" s="600" t="s">
        <v>824</v>
      </c>
      <c r="F275" s="204" t="s">
        <v>424</v>
      </c>
      <c r="G275" s="603" t="s">
        <v>439</v>
      </c>
      <c r="H275" s="206" t="s">
        <v>1496</v>
      </c>
      <c r="I275" s="265" t="s">
        <v>1168</v>
      </c>
      <c r="J275" s="600" t="s">
        <v>825</v>
      </c>
      <c r="K275" s="600" t="s">
        <v>1916</v>
      </c>
      <c r="L275" s="600" t="s">
        <v>1169</v>
      </c>
      <c r="M275" s="266" t="s">
        <v>299</v>
      </c>
      <c r="N275" s="259" t="s">
        <v>12</v>
      </c>
      <c r="O275" s="181">
        <v>562</v>
      </c>
      <c r="P275" s="181">
        <v>562</v>
      </c>
      <c r="Q275" s="200">
        <v>7747</v>
      </c>
      <c r="R275" s="296">
        <v>20641</v>
      </c>
      <c r="S275" s="648">
        <v>22131</v>
      </c>
      <c r="T275" s="194" t="s">
        <v>12</v>
      </c>
      <c r="U275" s="277" t="s">
        <v>12</v>
      </c>
      <c r="V275" s="268" t="s">
        <v>1917</v>
      </c>
      <c r="W275" s="259" t="s">
        <v>12</v>
      </c>
      <c r="X275" s="200">
        <v>349</v>
      </c>
      <c r="Y275" s="200">
        <v>7747</v>
      </c>
      <c r="Z275" s="200">
        <v>20641</v>
      </c>
      <c r="AA275" s="501">
        <v>22131</v>
      </c>
      <c r="AB275" s="501">
        <v>24978</v>
      </c>
      <c r="AC275" s="226" t="str">
        <f t="shared" ref="AC275:AC292" si="114">IFERROR(IF($E275="-","-",W275/N275),"-")</f>
        <v>-</v>
      </c>
      <c r="AD275" s="196">
        <f t="shared" ref="AD275:AD292" si="115">IFERROR(IF($E275="-","-",X275/O275),"-")</f>
        <v>0.62099644128113884</v>
      </c>
      <c r="AE275" s="196">
        <f t="shared" ref="AE275:AE292" si="116">IFERROR(IF($E275="-","-",Y275/P275),"-")</f>
        <v>13.784697508896798</v>
      </c>
      <c r="AF275" s="196">
        <f t="shared" ref="AF275:AF292" si="117">IFERROR(IF($E275="-","-",Z275/Q275),"-")</f>
        <v>2.6643862140183296</v>
      </c>
      <c r="AG275" s="604">
        <f t="shared" ref="AG275:AH292" si="118">IFERROR(IF($E275="-","-",AA275/R275),"-")</f>
        <v>1.0721864250763045</v>
      </c>
      <c r="AH275" s="212">
        <f t="shared" si="118"/>
        <v>1.1286430798427545</v>
      </c>
      <c r="AI275" s="226" t="str">
        <f t="shared" ref="AI275:AI292" si="119">IFERROR(IF($E275="-","-",IF($U275="-","-",W275/$U275)),"-")</f>
        <v>-</v>
      </c>
      <c r="AJ275" s="196" t="str">
        <f t="shared" ref="AJ275:AJ292" si="120">IFERROR(IF($E275="-","-",IF($U275="-","-",X275/$U275)),"-")</f>
        <v>-</v>
      </c>
      <c r="AK275" s="196" t="str">
        <f t="shared" ref="AK275:AK292" si="121">IFERROR(IF($E275="-","-",IF($U275="-","-",Y275/$U275)),"-")</f>
        <v>-</v>
      </c>
      <c r="AL275" s="196" t="str">
        <f t="shared" ref="AL275:AL292" si="122">IFERROR(IF($E275="-","-",IF($U275="-","-",Z275/$U275)),"-")</f>
        <v>-</v>
      </c>
      <c r="AM275" s="604" t="str">
        <f t="shared" ref="AM275:AN292" si="123">IFERROR(IF($E275="-","-",IF($U275="-","-",AA275/$U275)),"-")</f>
        <v>-</v>
      </c>
      <c r="AN275" s="212" t="str">
        <f t="shared" si="123"/>
        <v>-</v>
      </c>
      <c r="AO275" s="204" t="s">
        <v>83</v>
      </c>
      <c r="AP275" s="600" t="s">
        <v>3085</v>
      </c>
      <c r="AQ275" s="600" t="s">
        <v>1184</v>
      </c>
      <c r="AR275" s="257" t="s">
        <v>2074</v>
      </c>
      <c r="AS275" s="194" t="s">
        <v>83</v>
      </c>
      <c r="AT275" s="179" t="s">
        <v>56</v>
      </c>
      <c r="AU275" s="179" t="s">
        <v>15</v>
      </c>
      <c r="AV275" s="179" t="s">
        <v>54</v>
      </c>
      <c r="AW275" s="179" t="s">
        <v>15</v>
      </c>
      <c r="AX275" s="611" t="s">
        <v>3425</v>
      </c>
      <c r="AY275" s="214">
        <v>1</v>
      </c>
    </row>
    <row r="276" spans="1:51" customFormat="1" hidden="1">
      <c r="A276" s="95" t="str">
        <f t="shared" si="113"/>
        <v>805-3</v>
      </c>
      <c r="B276" s="160">
        <v>805</v>
      </c>
      <c r="C276" s="93" t="s">
        <v>185</v>
      </c>
      <c r="D276" s="95">
        <v>3</v>
      </c>
      <c r="E276" s="93" t="s">
        <v>83</v>
      </c>
      <c r="F276" s="95" t="s">
        <v>83</v>
      </c>
      <c r="G276" s="161" t="s">
        <v>83</v>
      </c>
      <c r="H276" s="99" t="s">
        <v>83</v>
      </c>
      <c r="I276" s="94" t="s">
        <v>83</v>
      </c>
      <c r="J276" s="93" t="s">
        <v>83</v>
      </c>
      <c r="K276" s="93" t="s">
        <v>83</v>
      </c>
      <c r="L276" s="93" t="s">
        <v>83</v>
      </c>
      <c r="M276" s="92" t="s">
        <v>83</v>
      </c>
      <c r="N276" s="161"/>
      <c r="O276" s="153"/>
      <c r="P276" s="153"/>
      <c r="Q276" s="153"/>
      <c r="R276" s="162"/>
      <c r="S276" s="450"/>
      <c r="T276" s="163" t="s">
        <v>83</v>
      </c>
      <c r="U276" s="162" t="s">
        <v>83</v>
      </c>
      <c r="V276" s="93" t="s">
        <v>83</v>
      </c>
      <c r="W276" s="161"/>
      <c r="X276" s="153" t="s">
        <v>83</v>
      </c>
      <c r="Y276" s="153" t="s">
        <v>83</v>
      </c>
      <c r="Z276" s="153" t="s">
        <v>83</v>
      </c>
      <c r="AA276" s="162" t="s">
        <v>83</v>
      </c>
      <c r="AB276" s="450"/>
      <c r="AC276" s="155" t="str">
        <f t="shared" si="114"/>
        <v>-</v>
      </c>
      <c r="AD276" s="156" t="str">
        <f t="shared" si="115"/>
        <v>-</v>
      </c>
      <c r="AE276" s="156" t="str">
        <f t="shared" si="116"/>
        <v>-</v>
      </c>
      <c r="AF276" s="156" t="str">
        <f t="shared" si="117"/>
        <v>-</v>
      </c>
      <c r="AG276" s="157" t="str">
        <f t="shared" si="118"/>
        <v>-</v>
      </c>
      <c r="AH276" s="454"/>
      <c r="AI276" s="155" t="str">
        <f t="shared" si="119"/>
        <v>-</v>
      </c>
      <c r="AJ276" s="156" t="str">
        <f t="shared" si="120"/>
        <v>-</v>
      </c>
      <c r="AK276" s="156" t="str">
        <f t="shared" si="121"/>
        <v>-</v>
      </c>
      <c r="AL276" s="156" t="str">
        <f t="shared" si="122"/>
        <v>-</v>
      </c>
      <c r="AM276" s="157" t="str">
        <f t="shared" si="123"/>
        <v>-</v>
      </c>
      <c r="AN276" s="457"/>
      <c r="AO276" s="95" t="s">
        <v>83</v>
      </c>
      <c r="AP276" s="93" t="s">
        <v>83</v>
      </c>
      <c r="AQ276" s="93" t="s">
        <v>83</v>
      </c>
      <c r="AR276" s="93" t="s">
        <v>83</v>
      </c>
      <c r="AS276" s="163" t="s">
        <v>83</v>
      </c>
      <c r="AT276" s="164" t="s">
        <v>83</v>
      </c>
      <c r="AU276" s="164" t="s">
        <v>83</v>
      </c>
      <c r="AV276" s="164" t="s">
        <v>83</v>
      </c>
      <c r="AW276" s="94" t="s">
        <v>83</v>
      </c>
      <c r="AX276" s="94" t="s">
        <v>3366</v>
      </c>
      <c r="AY276" s="165" t="s">
        <v>83</v>
      </c>
    </row>
    <row r="277" spans="1:51" customFormat="1" hidden="1">
      <c r="A277" s="95" t="str">
        <f t="shared" si="113"/>
        <v>805-4</v>
      </c>
      <c r="B277" s="160">
        <v>805</v>
      </c>
      <c r="C277" s="93" t="s">
        <v>185</v>
      </c>
      <c r="D277" s="95">
        <v>4</v>
      </c>
      <c r="E277" s="93" t="s">
        <v>83</v>
      </c>
      <c r="F277" s="95" t="s">
        <v>83</v>
      </c>
      <c r="G277" s="161" t="s">
        <v>83</v>
      </c>
      <c r="H277" s="99" t="s">
        <v>83</v>
      </c>
      <c r="I277" s="94" t="s">
        <v>83</v>
      </c>
      <c r="J277" s="93" t="s">
        <v>83</v>
      </c>
      <c r="K277" s="93" t="s">
        <v>83</v>
      </c>
      <c r="L277" s="93" t="s">
        <v>83</v>
      </c>
      <c r="M277" s="92" t="s">
        <v>83</v>
      </c>
      <c r="N277" s="161"/>
      <c r="O277" s="153"/>
      <c r="P277" s="153"/>
      <c r="Q277" s="153"/>
      <c r="R277" s="162"/>
      <c r="S277" s="450"/>
      <c r="T277" s="163" t="s">
        <v>83</v>
      </c>
      <c r="U277" s="162" t="s">
        <v>83</v>
      </c>
      <c r="V277" s="93" t="s">
        <v>83</v>
      </c>
      <c r="W277" s="161"/>
      <c r="X277" s="153" t="s">
        <v>83</v>
      </c>
      <c r="Y277" s="153" t="s">
        <v>83</v>
      </c>
      <c r="Z277" s="153" t="s">
        <v>83</v>
      </c>
      <c r="AA277" s="162" t="s">
        <v>83</v>
      </c>
      <c r="AB277" s="450"/>
      <c r="AC277" s="155" t="str">
        <f t="shared" si="114"/>
        <v>-</v>
      </c>
      <c r="AD277" s="156" t="str">
        <f t="shared" si="115"/>
        <v>-</v>
      </c>
      <c r="AE277" s="156" t="str">
        <f t="shared" si="116"/>
        <v>-</v>
      </c>
      <c r="AF277" s="156" t="str">
        <f t="shared" si="117"/>
        <v>-</v>
      </c>
      <c r="AG277" s="157" t="str">
        <f t="shared" si="118"/>
        <v>-</v>
      </c>
      <c r="AH277" s="454"/>
      <c r="AI277" s="155" t="str">
        <f t="shared" si="119"/>
        <v>-</v>
      </c>
      <c r="AJ277" s="156" t="str">
        <f t="shared" si="120"/>
        <v>-</v>
      </c>
      <c r="AK277" s="156" t="str">
        <f t="shared" si="121"/>
        <v>-</v>
      </c>
      <c r="AL277" s="156" t="str">
        <f t="shared" si="122"/>
        <v>-</v>
      </c>
      <c r="AM277" s="157" t="str">
        <f t="shared" si="123"/>
        <v>-</v>
      </c>
      <c r="AN277" s="457"/>
      <c r="AO277" s="95" t="s">
        <v>83</v>
      </c>
      <c r="AP277" s="93" t="s">
        <v>83</v>
      </c>
      <c r="AQ277" s="93" t="s">
        <v>83</v>
      </c>
      <c r="AR277" s="93" t="s">
        <v>83</v>
      </c>
      <c r="AS277" s="163" t="s">
        <v>83</v>
      </c>
      <c r="AT277" s="164" t="s">
        <v>83</v>
      </c>
      <c r="AU277" s="164" t="s">
        <v>83</v>
      </c>
      <c r="AV277" s="164" t="s">
        <v>83</v>
      </c>
      <c r="AW277" s="94" t="s">
        <v>83</v>
      </c>
      <c r="AX277" s="94" t="s">
        <v>3366</v>
      </c>
      <c r="AY277" s="165" t="s">
        <v>83</v>
      </c>
    </row>
    <row r="278" spans="1:51" customFormat="1" hidden="1">
      <c r="A278" s="95" t="str">
        <f t="shared" si="113"/>
        <v>805-5</v>
      </c>
      <c r="B278" s="160">
        <v>805</v>
      </c>
      <c r="C278" s="93" t="s">
        <v>185</v>
      </c>
      <c r="D278" s="95">
        <v>5</v>
      </c>
      <c r="E278" s="93" t="s">
        <v>83</v>
      </c>
      <c r="F278" s="95" t="s">
        <v>83</v>
      </c>
      <c r="G278" s="161" t="s">
        <v>83</v>
      </c>
      <c r="H278" s="99" t="s">
        <v>83</v>
      </c>
      <c r="I278" s="94" t="s">
        <v>83</v>
      </c>
      <c r="J278" s="93" t="s">
        <v>83</v>
      </c>
      <c r="K278" s="93" t="s">
        <v>83</v>
      </c>
      <c r="L278" s="93" t="s">
        <v>83</v>
      </c>
      <c r="M278" s="92" t="s">
        <v>83</v>
      </c>
      <c r="N278" s="161"/>
      <c r="O278" s="153"/>
      <c r="P278" s="153"/>
      <c r="Q278" s="153"/>
      <c r="R278" s="162"/>
      <c r="S278" s="450"/>
      <c r="T278" s="163" t="s">
        <v>83</v>
      </c>
      <c r="U278" s="162" t="s">
        <v>83</v>
      </c>
      <c r="V278" s="93" t="s">
        <v>83</v>
      </c>
      <c r="W278" s="161"/>
      <c r="X278" s="153" t="s">
        <v>83</v>
      </c>
      <c r="Y278" s="153" t="s">
        <v>83</v>
      </c>
      <c r="Z278" s="153" t="s">
        <v>83</v>
      </c>
      <c r="AA278" s="162" t="s">
        <v>83</v>
      </c>
      <c r="AB278" s="450"/>
      <c r="AC278" s="155" t="str">
        <f t="shared" si="114"/>
        <v>-</v>
      </c>
      <c r="AD278" s="156" t="str">
        <f t="shared" si="115"/>
        <v>-</v>
      </c>
      <c r="AE278" s="156" t="str">
        <f t="shared" si="116"/>
        <v>-</v>
      </c>
      <c r="AF278" s="156" t="str">
        <f t="shared" si="117"/>
        <v>-</v>
      </c>
      <c r="AG278" s="157" t="str">
        <f t="shared" si="118"/>
        <v>-</v>
      </c>
      <c r="AH278" s="454"/>
      <c r="AI278" s="155" t="str">
        <f t="shared" si="119"/>
        <v>-</v>
      </c>
      <c r="AJ278" s="156" t="str">
        <f t="shared" si="120"/>
        <v>-</v>
      </c>
      <c r="AK278" s="156" t="str">
        <f t="shared" si="121"/>
        <v>-</v>
      </c>
      <c r="AL278" s="156" t="str">
        <f t="shared" si="122"/>
        <v>-</v>
      </c>
      <c r="AM278" s="157" t="str">
        <f t="shared" si="123"/>
        <v>-</v>
      </c>
      <c r="AN278" s="457"/>
      <c r="AO278" s="95" t="s">
        <v>83</v>
      </c>
      <c r="AP278" s="93" t="s">
        <v>83</v>
      </c>
      <c r="AQ278" s="93" t="s">
        <v>83</v>
      </c>
      <c r="AR278" s="93" t="s">
        <v>83</v>
      </c>
      <c r="AS278" s="163" t="s">
        <v>83</v>
      </c>
      <c r="AT278" s="164" t="s">
        <v>83</v>
      </c>
      <c r="AU278" s="164" t="s">
        <v>83</v>
      </c>
      <c r="AV278" s="164" t="s">
        <v>83</v>
      </c>
      <c r="AW278" s="94" t="s">
        <v>83</v>
      </c>
      <c r="AX278" s="94" t="s">
        <v>3366</v>
      </c>
      <c r="AY278" s="165" t="s">
        <v>83</v>
      </c>
    </row>
    <row r="279" spans="1:51" customFormat="1" hidden="1">
      <c r="A279" s="95" t="str">
        <f t="shared" si="113"/>
        <v>805-6</v>
      </c>
      <c r="B279" s="160">
        <v>805</v>
      </c>
      <c r="C279" s="93" t="s">
        <v>185</v>
      </c>
      <c r="D279" s="95">
        <v>6</v>
      </c>
      <c r="E279" s="93" t="s">
        <v>83</v>
      </c>
      <c r="F279" s="95" t="s">
        <v>83</v>
      </c>
      <c r="G279" s="161" t="s">
        <v>83</v>
      </c>
      <c r="H279" s="99" t="s">
        <v>83</v>
      </c>
      <c r="I279" s="94" t="s">
        <v>83</v>
      </c>
      <c r="J279" s="93" t="s">
        <v>83</v>
      </c>
      <c r="K279" s="93" t="s">
        <v>83</v>
      </c>
      <c r="L279" s="93" t="s">
        <v>83</v>
      </c>
      <c r="M279" s="92" t="s">
        <v>83</v>
      </c>
      <c r="N279" s="161"/>
      <c r="O279" s="153"/>
      <c r="P279" s="153"/>
      <c r="Q279" s="153"/>
      <c r="R279" s="162"/>
      <c r="S279" s="450"/>
      <c r="T279" s="163" t="s">
        <v>83</v>
      </c>
      <c r="U279" s="162" t="s">
        <v>83</v>
      </c>
      <c r="V279" s="93" t="s">
        <v>83</v>
      </c>
      <c r="W279" s="161"/>
      <c r="X279" s="153" t="s">
        <v>83</v>
      </c>
      <c r="Y279" s="153" t="s">
        <v>83</v>
      </c>
      <c r="Z279" s="153" t="s">
        <v>83</v>
      </c>
      <c r="AA279" s="162" t="s">
        <v>83</v>
      </c>
      <c r="AB279" s="450"/>
      <c r="AC279" s="155" t="str">
        <f t="shared" si="114"/>
        <v>-</v>
      </c>
      <c r="AD279" s="156" t="str">
        <f t="shared" si="115"/>
        <v>-</v>
      </c>
      <c r="AE279" s="156" t="str">
        <f t="shared" si="116"/>
        <v>-</v>
      </c>
      <c r="AF279" s="156" t="str">
        <f t="shared" si="117"/>
        <v>-</v>
      </c>
      <c r="AG279" s="157" t="str">
        <f t="shared" si="118"/>
        <v>-</v>
      </c>
      <c r="AH279" s="454"/>
      <c r="AI279" s="155" t="str">
        <f t="shared" si="119"/>
        <v>-</v>
      </c>
      <c r="AJ279" s="156" t="str">
        <f t="shared" si="120"/>
        <v>-</v>
      </c>
      <c r="AK279" s="156" t="str">
        <f t="shared" si="121"/>
        <v>-</v>
      </c>
      <c r="AL279" s="156" t="str">
        <f t="shared" si="122"/>
        <v>-</v>
      </c>
      <c r="AM279" s="157" t="str">
        <f t="shared" si="123"/>
        <v>-</v>
      </c>
      <c r="AN279" s="457"/>
      <c r="AO279" s="95" t="s">
        <v>83</v>
      </c>
      <c r="AP279" s="93" t="s">
        <v>83</v>
      </c>
      <c r="AQ279" s="93" t="s">
        <v>83</v>
      </c>
      <c r="AR279" s="93" t="s">
        <v>83</v>
      </c>
      <c r="AS279" s="163" t="s">
        <v>83</v>
      </c>
      <c r="AT279" s="164" t="s">
        <v>83</v>
      </c>
      <c r="AU279" s="164" t="s">
        <v>83</v>
      </c>
      <c r="AV279" s="164" t="s">
        <v>83</v>
      </c>
      <c r="AW279" s="94" t="s">
        <v>83</v>
      </c>
      <c r="AX279" s="94" t="s">
        <v>3366</v>
      </c>
      <c r="AY279" s="165" t="s">
        <v>83</v>
      </c>
    </row>
    <row r="280" spans="1:51" customFormat="1" hidden="1">
      <c r="A280" s="95" t="str">
        <f t="shared" si="113"/>
        <v>805-7</v>
      </c>
      <c r="B280" s="160">
        <v>805</v>
      </c>
      <c r="C280" s="93" t="s">
        <v>185</v>
      </c>
      <c r="D280" s="95">
        <v>7</v>
      </c>
      <c r="E280" s="93" t="s">
        <v>83</v>
      </c>
      <c r="F280" s="95" t="s">
        <v>83</v>
      </c>
      <c r="G280" s="161" t="s">
        <v>83</v>
      </c>
      <c r="H280" s="99" t="s">
        <v>83</v>
      </c>
      <c r="I280" s="94" t="s">
        <v>83</v>
      </c>
      <c r="J280" s="93" t="s">
        <v>83</v>
      </c>
      <c r="K280" s="93" t="s">
        <v>83</v>
      </c>
      <c r="L280" s="93" t="s">
        <v>83</v>
      </c>
      <c r="M280" s="92" t="s">
        <v>83</v>
      </c>
      <c r="N280" s="161"/>
      <c r="O280" s="153"/>
      <c r="P280" s="153"/>
      <c r="Q280" s="153"/>
      <c r="R280" s="162"/>
      <c r="S280" s="450"/>
      <c r="T280" s="163" t="s">
        <v>83</v>
      </c>
      <c r="U280" s="162" t="s">
        <v>83</v>
      </c>
      <c r="V280" s="93" t="s">
        <v>83</v>
      </c>
      <c r="W280" s="161"/>
      <c r="X280" s="153" t="s">
        <v>83</v>
      </c>
      <c r="Y280" s="153" t="s">
        <v>83</v>
      </c>
      <c r="Z280" s="153" t="s">
        <v>83</v>
      </c>
      <c r="AA280" s="162" t="s">
        <v>83</v>
      </c>
      <c r="AB280" s="450"/>
      <c r="AC280" s="155" t="str">
        <f t="shared" si="114"/>
        <v>-</v>
      </c>
      <c r="AD280" s="156" t="str">
        <f t="shared" si="115"/>
        <v>-</v>
      </c>
      <c r="AE280" s="156" t="str">
        <f t="shared" si="116"/>
        <v>-</v>
      </c>
      <c r="AF280" s="156" t="str">
        <f t="shared" si="117"/>
        <v>-</v>
      </c>
      <c r="AG280" s="157" t="str">
        <f t="shared" si="118"/>
        <v>-</v>
      </c>
      <c r="AH280" s="454"/>
      <c r="AI280" s="155" t="str">
        <f t="shared" si="119"/>
        <v>-</v>
      </c>
      <c r="AJ280" s="156" t="str">
        <f t="shared" si="120"/>
        <v>-</v>
      </c>
      <c r="AK280" s="156" t="str">
        <f t="shared" si="121"/>
        <v>-</v>
      </c>
      <c r="AL280" s="156" t="str">
        <f t="shared" si="122"/>
        <v>-</v>
      </c>
      <c r="AM280" s="157" t="str">
        <f t="shared" si="123"/>
        <v>-</v>
      </c>
      <c r="AN280" s="457"/>
      <c r="AO280" s="95" t="s">
        <v>83</v>
      </c>
      <c r="AP280" s="93" t="s">
        <v>83</v>
      </c>
      <c r="AQ280" s="93" t="s">
        <v>83</v>
      </c>
      <c r="AR280" s="93" t="s">
        <v>83</v>
      </c>
      <c r="AS280" s="163" t="s">
        <v>83</v>
      </c>
      <c r="AT280" s="164" t="s">
        <v>83</v>
      </c>
      <c r="AU280" s="164" t="s">
        <v>83</v>
      </c>
      <c r="AV280" s="164" t="s">
        <v>83</v>
      </c>
      <c r="AW280" s="94" t="s">
        <v>83</v>
      </c>
      <c r="AX280" s="94" t="s">
        <v>3366</v>
      </c>
      <c r="AY280" s="165" t="s">
        <v>83</v>
      </c>
    </row>
    <row r="281" spans="1:51" customFormat="1" hidden="1">
      <c r="A281" s="95" t="str">
        <f t="shared" si="113"/>
        <v>805-8</v>
      </c>
      <c r="B281" s="160">
        <v>805</v>
      </c>
      <c r="C281" s="93" t="s">
        <v>185</v>
      </c>
      <c r="D281" s="95">
        <v>8</v>
      </c>
      <c r="E281" s="93" t="s">
        <v>83</v>
      </c>
      <c r="F281" s="95" t="s">
        <v>83</v>
      </c>
      <c r="G281" s="161" t="s">
        <v>83</v>
      </c>
      <c r="H281" s="99" t="s">
        <v>83</v>
      </c>
      <c r="I281" s="94" t="s">
        <v>83</v>
      </c>
      <c r="J281" s="93" t="s">
        <v>83</v>
      </c>
      <c r="K281" s="93" t="s">
        <v>83</v>
      </c>
      <c r="L281" s="93" t="s">
        <v>83</v>
      </c>
      <c r="M281" s="92" t="s">
        <v>83</v>
      </c>
      <c r="N281" s="161"/>
      <c r="O281" s="153"/>
      <c r="P281" s="153"/>
      <c r="Q281" s="153"/>
      <c r="R281" s="162"/>
      <c r="S281" s="450"/>
      <c r="T281" s="163" t="s">
        <v>83</v>
      </c>
      <c r="U281" s="162" t="s">
        <v>83</v>
      </c>
      <c r="V281" s="93" t="s">
        <v>83</v>
      </c>
      <c r="W281" s="161"/>
      <c r="X281" s="153" t="s">
        <v>83</v>
      </c>
      <c r="Y281" s="153" t="s">
        <v>83</v>
      </c>
      <c r="Z281" s="153" t="s">
        <v>83</v>
      </c>
      <c r="AA281" s="162" t="s">
        <v>83</v>
      </c>
      <c r="AB281" s="450"/>
      <c r="AC281" s="155" t="str">
        <f t="shared" si="114"/>
        <v>-</v>
      </c>
      <c r="AD281" s="156" t="str">
        <f t="shared" si="115"/>
        <v>-</v>
      </c>
      <c r="AE281" s="156" t="str">
        <f t="shared" si="116"/>
        <v>-</v>
      </c>
      <c r="AF281" s="156" t="str">
        <f t="shared" si="117"/>
        <v>-</v>
      </c>
      <c r="AG281" s="157" t="str">
        <f t="shared" si="118"/>
        <v>-</v>
      </c>
      <c r="AH281" s="454"/>
      <c r="AI281" s="155" t="str">
        <f t="shared" si="119"/>
        <v>-</v>
      </c>
      <c r="AJ281" s="156" t="str">
        <f t="shared" si="120"/>
        <v>-</v>
      </c>
      <c r="AK281" s="156" t="str">
        <f t="shared" si="121"/>
        <v>-</v>
      </c>
      <c r="AL281" s="156" t="str">
        <f t="shared" si="122"/>
        <v>-</v>
      </c>
      <c r="AM281" s="157" t="str">
        <f t="shared" si="123"/>
        <v>-</v>
      </c>
      <c r="AN281" s="457"/>
      <c r="AO281" s="95" t="s">
        <v>83</v>
      </c>
      <c r="AP281" s="93" t="s">
        <v>83</v>
      </c>
      <c r="AQ281" s="93" t="s">
        <v>83</v>
      </c>
      <c r="AR281" s="93" t="s">
        <v>83</v>
      </c>
      <c r="AS281" s="163" t="s">
        <v>83</v>
      </c>
      <c r="AT281" s="164" t="s">
        <v>83</v>
      </c>
      <c r="AU281" s="164" t="s">
        <v>83</v>
      </c>
      <c r="AV281" s="164" t="s">
        <v>83</v>
      </c>
      <c r="AW281" s="94" t="s">
        <v>83</v>
      </c>
      <c r="AX281" s="94" t="s">
        <v>3366</v>
      </c>
      <c r="AY281" s="165" t="s">
        <v>83</v>
      </c>
    </row>
    <row r="282" spans="1:51" customFormat="1" hidden="1">
      <c r="A282" s="95" t="str">
        <f t="shared" si="113"/>
        <v>805-9</v>
      </c>
      <c r="B282" s="160">
        <v>805</v>
      </c>
      <c r="C282" s="93" t="s">
        <v>185</v>
      </c>
      <c r="D282" s="95">
        <v>9</v>
      </c>
      <c r="E282" s="93" t="s">
        <v>83</v>
      </c>
      <c r="F282" s="95" t="s">
        <v>83</v>
      </c>
      <c r="G282" s="161" t="s">
        <v>83</v>
      </c>
      <c r="H282" s="99" t="s">
        <v>83</v>
      </c>
      <c r="I282" s="94" t="s">
        <v>83</v>
      </c>
      <c r="J282" s="93" t="s">
        <v>83</v>
      </c>
      <c r="K282" s="93" t="s">
        <v>83</v>
      </c>
      <c r="L282" s="93" t="s">
        <v>83</v>
      </c>
      <c r="M282" s="92" t="s">
        <v>83</v>
      </c>
      <c r="N282" s="161"/>
      <c r="O282" s="153"/>
      <c r="P282" s="153"/>
      <c r="Q282" s="153"/>
      <c r="R282" s="162"/>
      <c r="S282" s="450"/>
      <c r="T282" s="163" t="s">
        <v>83</v>
      </c>
      <c r="U282" s="162" t="s">
        <v>83</v>
      </c>
      <c r="V282" s="93" t="s">
        <v>83</v>
      </c>
      <c r="W282" s="161"/>
      <c r="X282" s="153" t="s">
        <v>83</v>
      </c>
      <c r="Y282" s="153" t="s">
        <v>83</v>
      </c>
      <c r="Z282" s="153" t="s">
        <v>83</v>
      </c>
      <c r="AA282" s="162" t="s">
        <v>83</v>
      </c>
      <c r="AB282" s="450"/>
      <c r="AC282" s="155" t="str">
        <f t="shared" si="114"/>
        <v>-</v>
      </c>
      <c r="AD282" s="156" t="str">
        <f t="shared" si="115"/>
        <v>-</v>
      </c>
      <c r="AE282" s="156" t="str">
        <f t="shared" si="116"/>
        <v>-</v>
      </c>
      <c r="AF282" s="156" t="str">
        <f t="shared" si="117"/>
        <v>-</v>
      </c>
      <c r="AG282" s="157" t="str">
        <f t="shared" si="118"/>
        <v>-</v>
      </c>
      <c r="AH282" s="454"/>
      <c r="AI282" s="155" t="str">
        <f t="shared" si="119"/>
        <v>-</v>
      </c>
      <c r="AJ282" s="156" t="str">
        <f t="shared" si="120"/>
        <v>-</v>
      </c>
      <c r="AK282" s="156" t="str">
        <f t="shared" si="121"/>
        <v>-</v>
      </c>
      <c r="AL282" s="156" t="str">
        <f t="shared" si="122"/>
        <v>-</v>
      </c>
      <c r="AM282" s="157" t="str">
        <f t="shared" si="123"/>
        <v>-</v>
      </c>
      <c r="AN282" s="457"/>
      <c r="AO282" s="95" t="s">
        <v>83</v>
      </c>
      <c r="AP282" s="93" t="s">
        <v>83</v>
      </c>
      <c r="AQ282" s="93" t="s">
        <v>83</v>
      </c>
      <c r="AR282" s="93" t="s">
        <v>83</v>
      </c>
      <c r="AS282" s="163" t="s">
        <v>83</v>
      </c>
      <c r="AT282" s="164" t="s">
        <v>83</v>
      </c>
      <c r="AU282" s="164" t="s">
        <v>83</v>
      </c>
      <c r="AV282" s="164" t="s">
        <v>83</v>
      </c>
      <c r="AW282" s="94" t="s">
        <v>83</v>
      </c>
      <c r="AX282" s="94" t="s">
        <v>3366</v>
      </c>
      <c r="AY282" s="165" t="s">
        <v>83</v>
      </c>
    </row>
    <row r="283" spans="1:51" ht="159" customHeight="1">
      <c r="A283" s="204" t="str">
        <f t="shared" si="113"/>
        <v>901-1</v>
      </c>
      <c r="B283" s="205">
        <v>901</v>
      </c>
      <c r="C283" s="600" t="s">
        <v>188</v>
      </c>
      <c r="D283" s="204">
        <v>1</v>
      </c>
      <c r="E283" s="600" t="s">
        <v>826</v>
      </c>
      <c r="F283" s="204" t="s">
        <v>827</v>
      </c>
      <c r="G283" s="603" t="s">
        <v>439</v>
      </c>
      <c r="H283" s="206" t="s">
        <v>1335</v>
      </c>
      <c r="I283" s="265" t="s">
        <v>1336</v>
      </c>
      <c r="J283" s="600" t="s">
        <v>828</v>
      </c>
      <c r="K283" s="600" t="s">
        <v>2350</v>
      </c>
      <c r="L283" s="600" t="s">
        <v>388</v>
      </c>
      <c r="M283" s="266" t="s">
        <v>299</v>
      </c>
      <c r="N283" s="259">
        <v>233</v>
      </c>
      <c r="O283" s="200">
        <v>236</v>
      </c>
      <c r="P283" s="200">
        <v>239</v>
      </c>
      <c r="Q283" s="200">
        <v>242</v>
      </c>
      <c r="R283" s="392">
        <v>245</v>
      </c>
      <c r="S283" s="624">
        <v>248</v>
      </c>
      <c r="T283" s="267" t="s">
        <v>416</v>
      </c>
      <c r="U283" s="276">
        <v>248</v>
      </c>
      <c r="V283" s="268" t="s">
        <v>1389</v>
      </c>
      <c r="W283" s="259">
        <v>230</v>
      </c>
      <c r="X283" s="200">
        <v>234</v>
      </c>
      <c r="Y283" s="200">
        <v>232</v>
      </c>
      <c r="Z283" s="200">
        <v>279</v>
      </c>
      <c r="AA283" s="501">
        <v>288</v>
      </c>
      <c r="AB283" s="501">
        <v>361</v>
      </c>
      <c r="AC283" s="226">
        <f t="shared" si="114"/>
        <v>0.98712446351931327</v>
      </c>
      <c r="AD283" s="196">
        <f t="shared" si="115"/>
        <v>0.99152542372881358</v>
      </c>
      <c r="AE283" s="196">
        <f t="shared" si="116"/>
        <v>0.97071129707112969</v>
      </c>
      <c r="AF283" s="196">
        <f t="shared" si="117"/>
        <v>1.1528925619834711</v>
      </c>
      <c r="AG283" s="604">
        <f t="shared" si="118"/>
        <v>1.1755102040816328</v>
      </c>
      <c r="AH283" s="212">
        <f t="shared" si="118"/>
        <v>1.4556451612903225</v>
      </c>
      <c r="AI283" s="226">
        <f t="shared" si="119"/>
        <v>0.92741935483870963</v>
      </c>
      <c r="AJ283" s="196">
        <f t="shared" si="120"/>
        <v>0.94354838709677424</v>
      </c>
      <c r="AK283" s="196">
        <f t="shared" si="121"/>
        <v>0.93548387096774188</v>
      </c>
      <c r="AL283" s="196">
        <f t="shared" si="122"/>
        <v>1.125</v>
      </c>
      <c r="AM283" s="604">
        <f t="shared" si="123"/>
        <v>1.1612903225806452</v>
      </c>
      <c r="AN283" s="212">
        <f t="shared" si="123"/>
        <v>1.4556451612903225</v>
      </c>
      <c r="AO283" s="204" t="s">
        <v>83</v>
      </c>
      <c r="AP283" s="197" t="s">
        <v>12</v>
      </c>
      <c r="AQ283" s="600" t="s">
        <v>1338</v>
      </c>
      <c r="AR283" s="257" t="s">
        <v>2330</v>
      </c>
      <c r="AS283" s="194" t="s">
        <v>15</v>
      </c>
      <c r="AT283" s="179" t="s">
        <v>54</v>
      </c>
      <c r="AU283" s="179" t="s">
        <v>15</v>
      </c>
      <c r="AV283" s="179" t="s">
        <v>15</v>
      </c>
      <c r="AW283" s="179" t="s">
        <v>15</v>
      </c>
      <c r="AX283" s="611" t="s">
        <v>3425</v>
      </c>
      <c r="AY283" s="214">
        <v>1</v>
      </c>
    </row>
    <row r="284" spans="1:51" ht="198" customHeight="1">
      <c r="A284" s="204" t="str">
        <f t="shared" si="113"/>
        <v>901-2</v>
      </c>
      <c r="B284" s="205">
        <v>901</v>
      </c>
      <c r="C284" s="600" t="s">
        <v>188</v>
      </c>
      <c r="D284" s="204">
        <v>2</v>
      </c>
      <c r="E284" s="600" t="s">
        <v>1390</v>
      </c>
      <c r="F284" s="204" t="s">
        <v>1737</v>
      </c>
      <c r="G284" s="603" t="s">
        <v>439</v>
      </c>
      <c r="H284" s="206" t="s">
        <v>1335</v>
      </c>
      <c r="I284" s="265" t="s">
        <v>1336</v>
      </c>
      <c r="J284" s="600" t="s">
        <v>829</v>
      </c>
      <c r="K284" s="600" t="s">
        <v>2351</v>
      </c>
      <c r="L284" s="600" t="s">
        <v>388</v>
      </c>
      <c r="M284" s="266" t="s">
        <v>299</v>
      </c>
      <c r="N284" s="259">
        <v>52573.8</v>
      </c>
      <c r="O284" s="200">
        <v>52996.600000000006</v>
      </c>
      <c r="P284" s="200">
        <v>53419.400000000009</v>
      </c>
      <c r="Q284" s="200">
        <v>53842.200000000004</v>
      </c>
      <c r="R284" s="296">
        <v>54265</v>
      </c>
      <c r="S284" s="649">
        <v>54688</v>
      </c>
      <c r="T284" s="267" t="s">
        <v>416</v>
      </c>
      <c r="U284" s="276">
        <v>54687.8</v>
      </c>
      <c r="V284" s="268" t="s">
        <v>1389</v>
      </c>
      <c r="W284" s="259">
        <v>77634</v>
      </c>
      <c r="X284" s="301">
        <v>74958</v>
      </c>
      <c r="Y284" s="200">
        <v>66648</v>
      </c>
      <c r="Z284" s="200">
        <v>75292</v>
      </c>
      <c r="AA284" s="501">
        <v>74019</v>
      </c>
      <c r="AB284" s="501">
        <v>75904</v>
      </c>
      <c r="AC284" s="226">
        <f t="shared" si="114"/>
        <v>1.4766670851260513</v>
      </c>
      <c r="AD284" s="196">
        <f t="shared" si="115"/>
        <v>1.414392621413449</v>
      </c>
      <c r="AE284" s="196">
        <f t="shared" si="116"/>
        <v>1.2476366263941563</v>
      </c>
      <c r="AF284" s="196">
        <f t="shared" si="117"/>
        <v>1.3983826812425939</v>
      </c>
      <c r="AG284" s="604">
        <f t="shared" si="118"/>
        <v>1.364028379249977</v>
      </c>
      <c r="AH284" s="212">
        <f t="shared" si="118"/>
        <v>1.3879461673493272</v>
      </c>
      <c r="AI284" s="226">
        <f t="shared" si="119"/>
        <v>1.4195853554174789</v>
      </c>
      <c r="AJ284" s="196">
        <f t="shared" si="120"/>
        <v>1.3706530524175409</v>
      </c>
      <c r="AK284" s="196">
        <f t="shared" si="121"/>
        <v>1.2186996002764785</v>
      </c>
      <c r="AL284" s="196">
        <f t="shared" si="122"/>
        <v>1.376760447485545</v>
      </c>
      <c r="AM284" s="604">
        <f t="shared" si="123"/>
        <v>1.3534828608940201</v>
      </c>
      <c r="AN284" s="212">
        <f t="shared" si="123"/>
        <v>1.3879512432388941</v>
      </c>
      <c r="AO284" s="204" t="s">
        <v>83</v>
      </c>
      <c r="AP284" s="600" t="s">
        <v>3453</v>
      </c>
      <c r="AQ284" s="600" t="s">
        <v>1338</v>
      </c>
      <c r="AR284" s="257" t="s">
        <v>2330</v>
      </c>
      <c r="AS284" s="194" t="s">
        <v>15</v>
      </c>
      <c r="AT284" s="179" t="s">
        <v>54</v>
      </c>
      <c r="AU284" s="179" t="s">
        <v>15</v>
      </c>
      <c r="AV284" s="179" t="s">
        <v>15</v>
      </c>
      <c r="AW284" s="179" t="s">
        <v>15</v>
      </c>
      <c r="AX284" s="611" t="s">
        <v>3425</v>
      </c>
      <c r="AY284" s="214">
        <v>1</v>
      </c>
    </row>
    <row r="285" spans="1:51" customFormat="1" ht="40.5" hidden="1">
      <c r="A285" s="95" t="str">
        <f t="shared" si="113"/>
        <v>901-3</v>
      </c>
      <c r="B285" s="160">
        <v>901</v>
      </c>
      <c r="C285" s="93" t="s">
        <v>188</v>
      </c>
      <c r="D285" s="95">
        <v>3</v>
      </c>
      <c r="E285" s="93" t="s">
        <v>83</v>
      </c>
      <c r="F285" s="95" t="s">
        <v>83</v>
      </c>
      <c r="G285" s="161" t="s">
        <v>83</v>
      </c>
      <c r="H285" s="99" t="s">
        <v>83</v>
      </c>
      <c r="I285" s="94" t="s">
        <v>83</v>
      </c>
      <c r="J285" s="93" t="s">
        <v>83</v>
      </c>
      <c r="K285" s="93" t="s">
        <v>83</v>
      </c>
      <c r="L285" s="93" t="s">
        <v>83</v>
      </c>
      <c r="M285" s="92" t="s">
        <v>83</v>
      </c>
      <c r="N285" s="161"/>
      <c r="O285" s="153"/>
      <c r="P285" s="153"/>
      <c r="Q285" s="153"/>
      <c r="R285" s="162"/>
      <c r="S285" s="450"/>
      <c r="T285" s="163" t="s">
        <v>83</v>
      </c>
      <c r="U285" s="162" t="s">
        <v>83</v>
      </c>
      <c r="V285" s="93" t="s">
        <v>83</v>
      </c>
      <c r="W285" s="161"/>
      <c r="X285" s="153" t="s">
        <v>83</v>
      </c>
      <c r="Y285" s="153" t="s">
        <v>83</v>
      </c>
      <c r="Z285" s="153" t="s">
        <v>83</v>
      </c>
      <c r="AA285" s="162" t="s">
        <v>83</v>
      </c>
      <c r="AB285" s="450"/>
      <c r="AC285" s="155" t="str">
        <f t="shared" si="114"/>
        <v>-</v>
      </c>
      <c r="AD285" s="156" t="str">
        <f t="shared" si="115"/>
        <v>-</v>
      </c>
      <c r="AE285" s="156" t="str">
        <f t="shared" si="116"/>
        <v>-</v>
      </c>
      <c r="AF285" s="156" t="str">
        <f t="shared" si="117"/>
        <v>-</v>
      </c>
      <c r="AG285" s="157" t="str">
        <f t="shared" si="118"/>
        <v>-</v>
      </c>
      <c r="AH285" s="454"/>
      <c r="AI285" s="155" t="str">
        <f t="shared" si="119"/>
        <v>-</v>
      </c>
      <c r="AJ285" s="156" t="str">
        <f t="shared" si="120"/>
        <v>-</v>
      </c>
      <c r="AK285" s="156" t="str">
        <f t="shared" si="121"/>
        <v>-</v>
      </c>
      <c r="AL285" s="156" t="str">
        <f t="shared" si="122"/>
        <v>-</v>
      </c>
      <c r="AM285" s="157" t="str">
        <f t="shared" si="123"/>
        <v>-</v>
      </c>
      <c r="AN285" s="457"/>
      <c r="AO285" s="95" t="s">
        <v>83</v>
      </c>
      <c r="AP285" s="93" t="s">
        <v>83</v>
      </c>
      <c r="AQ285" s="93" t="s">
        <v>83</v>
      </c>
      <c r="AR285" s="93" t="s">
        <v>83</v>
      </c>
      <c r="AS285" s="163" t="s">
        <v>83</v>
      </c>
      <c r="AT285" s="164" t="s">
        <v>83</v>
      </c>
      <c r="AU285" s="164" t="s">
        <v>83</v>
      </c>
      <c r="AV285" s="164" t="s">
        <v>83</v>
      </c>
      <c r="AW285" s="94" t="s">
        <v>83</v>
      </c>
      <c r="AX285" s="94" t="s">
        <v>3366</v>
      </c>
      <c r="AY285" s="165" t="s">
        <v>83</v>
      </c>
    </row>
    <row r="286" spans="1:51" customFormat="1" ht="40.5" hidden="1">
      <c r="A286" s="95" t="str">
        <f t="shared" si="113"/>
        <v>901-4</v>
      </c>
      <c r="B286" s="160">
        <v>901</v>
      </c>
      <c r="C286" s="93" t="s">
        <v>188</v>
      </c>
      <c r="D286" s="95">
        <v>4</v>
      </c>
      <c r="E286" s="93" t="s">
        <v>83</v>
      </c>
      <c r="F286" s="95" t="s">
        <v>83</v>
      </c>
      <c r="G286" s="161" t="s">
        <v>83</v>
      </c>
      <c r="H286" s="99" t="s">
        <v>83</v>
      </c>
      <c r="I286" s="94" t="s">
        <v>83</v>
      </c>
      <c r="J286" s="93" t="s">
        <v>83</v>
      </c>
      <c r="K286" s="93" t="s">
        <v>83</v>
      </c>
      <c r="L286" s="93" t="s">
        <v>83</v>
      </c>
      <c r="M286" s="92" t="s">
        <v>83</v>
      </c>
      <c r="N286" s="161"/>
      <c r="O286" s="153"/>
      <c r="P286" s="153"/>
      <c r="Q286" s="153"/>
      <c r="R286" s="162"/>
      <c r="S286" s="450"/>
      <c r="T286" s="163" t="s">
        <v>83</v>
      </c>
      <c r="U286" s="162" t="s">
        <v>83</v>
      </c>
      <c r="V286" s="93" t="s">
        <v>83</v>
      </c>
      <c r="W286" s="161"/>
      <c r="X286" s="153" t="s">
        <v>83</v>
      </c>
      <c r="Y286" s="153" t="s">
        <v>83</v>
      </c>
      <c r="Z286" s="153" t="s">
        <v>83</v>
      </c>
      <c r="AA286" s="162" t="s">
        <v>83</v>
      </c>
      <c r="AB286" s="450"/>
      <c r="AC286" s="155" t="str">
        <f t="shared" si="114"/>
        <v>-</v>
      </c>
      <c r="AD286" s="156" t="str">
        <f t="shared" si="115"/>
        <v>-</v>
      </c>
      <c r="AE286" s="156" t="str">
        <f t="shared" si="116"/>
        <v>-</v>
      </c>
      <c r="AF286" s="156" t="str">
        <f t="shared" si="117"/>
        <v>-</v>
      </c>
      <c r="AG286" s="157" t="str">
        <f t="shared" si="118"/>
        <v>-</v>
      </c>
      <c r="AH286" s="454"/>
      <c r="AI286" s="155" t="str">
        <f t="shared" si="119"/>
        <v>-</v>
      </c>
      <c r="AJ286" s="156" t="str">
        <f t="shared" si="120"/>
        <v>-</v>
      </c>
      <c r="AK286" s="156" t="str">
        <f t="shared" si="121"/>
        <v>-</v>
      </c>
      <c r="AL286" s="156" t="str">
        <f t="shared" si="122"/>
        <v>-</v>
      </c>
      <c r="AM286" s="157" t="str">
        <f t="shared" si="123"/>
        <v>-</v>
      </c>
      <c r="AN286" s="457"/>
      <c r="AO286" s="95" t="s">
        <v>83</v>
      </c>
      <c r="AP286" s="93" t="s">
        <v>83</v>
      </c>
      <c r="AQ286" s="93" t="s">
        <v>83</v>
      </c>
      <c r="AR286" s="93" t="s">
        <v>83</v>
      </c>
      <c r="AS286" s="163" t="s">
        <v>83</v>
      </c>
      <c r="AT286" s="164" t="s">
        <v>83</v>
      </c>
      <c r="AU286" s="164" t="s">
        <v>83</v>
      </c>
      <c r="AV286" s="164" t="s">
        <v>83</v>
      </c>
      <c r="AW286" s="94" t="s">
        <v>83</v>
      </c>
      <c r="AX286" s="94" t="s">
        <v>3366</v>
      </c>
      <c r="AY286" s="165" t="s">
        <v>83</v>
      </c>
    </row>
    <row r="287" spans="1:51" customFormat="1" ht="40.5" hidden="1">
      <c r="A287" s="95" t="str">
        <f t="shared" si="113"/>
        <v>901-5</v>
      </c>
      <c r="B287" s="160">
        <v>901</v>
      </c>
      <c r="C287" s="93" t="s">
        <v>188</v>
      </c>
      <c r="D287" s="95">
        <v>5</v>
      </c>
      <c r="E287" s="93" t="s">
        <v>83</v>
      </c>
      <c r="F287" s="95" t="s">
        <v>83</v>
      </c>
      <c r="G287" s="161" t="s">
        <v>83</v>
      </c>
      <c r="H287" s="99" t="s">
        <v>83</v>
      </c>
      <c r="I287" s="94" t="s">
        <v>83</v>
      </c>
      <c r="J287" s="93" t="s">
        <v>83</v>
      </c>
      <c r="K287" s="93" t="s">
        <v>83</v>
      </c>
      <c r="L287" s="93" t="s">
        <v>83</v>
      </c>
      <c r="M287" s="92" t="s">
        <v>83</v>
      </c>
      <c r="N287" s="161"/>
      <c r="O287" s="153"/>
      <c r="P287" s="153"/>
      <c r="Q287" s="153"/>
      <c r="R287" s="162"/>
      <c r="S287" s="450"/>
      <c r="T287" s="163" t="s">
        <v>83</v>
      </c>
      <c r="U287" s="162" t="s">
        <v>83</v>
      </c>
      <c r="V287" s="93" t="s">
        <v>83</v>
      </c>
      <c r="W287" s="161"/>
      <c r="X287" s="153" t="s">
        <v>83</v>
      </c>
      <c r="Y287" s="153" t="s">
        <v>83</v>
      </c>
      <c r="Z287" s="153" t="s">
        <v>83</v>
      </c>
      <c r="AA287" s="162" t="s">
        <v>83</v>
      </c>
      <c r="AB287" s="450"/>
      <c r="AC287" s="155" t="str">
        <f t="shared" si="114"/>
        <v>-</v>
      </c>
      <c r="AD287" s="156" t="str">
        <f t="shared" si="115"/>
        <v>-</v>
      </c>
      <c r="AE287" s="156" t="str">
        <f t="shared" si="116"/>
        <v>-</v>
      </c>
      <c r="AF287" s="156" t="str">
        <f t="shared" si="117"/>
        <v>-</v>
      </c>
      <c r="AG287" s="157" t="str">
        <f t="shared" si="118"/>
        <v>-</v>
      </c>
      <c r="AH287" s="454"/>
      <c r="AI287" s="155" t="str">
        <f t="shared" si="119"/>
        <v>-</v>
      </c>
      <c r="AJ287" s="156" t="str">
        <f t="shared" si="120"/>
        <v>-</v>
      </c>
      <c r="AK287" s="156" t="str">
        <f t="shared" si="121"/>
        <v>-</v>
      </c>
      <c r="AL287" s="156" t="str">
        <f t="shared" si="122"/>
        <v>-</v>
      </c>
      <c r="AM287" s="157" t="str">
        <f t="shared" si="123"/>
        <v>-</v>
      </c>
      <c r="AN287" s="457"/>
      <c r="AO287" s="95" t="s">
        <v>83</v>
      </c>
      <c r="AP287" s="93" t="s">
        <v>83</v>
      </c>
      <c r="AQ287" s="93" t="s">
        <v>83</v>
      </c>
      <c r="AR287" s="93" t="s">
        <v>83</v>
      </c>
      <c r="AS287" s="163" t="s">
        <v>83</v>
      </c>
      <c r="AT287" s="164" t="s">
        <v>83</v>
      </c>
      <c r="AU287" s="164" t="s">
        <v>83</v>
      </c>
      <c r="AV287" s="164" t="s">
        <v>83</v>
      </c>
      <c r="AW287" s="94" t="s">
        <v>83</v>
      </c>
      <c r="AX287" s="94" t="s">
        <v>3366</v>
      </c>
      <c r="AY287" s="165" t="s">
        <v>83</v>
      </c>
    </row>
    <row r="288" spans="1:51" customFormat="1" ht="40.5" hidden="1">
      <c r="A288" s="95" t="str">
        <f t="shared" si="113"/>
        <v>901-6</v>
      </c>
      <c r="B288" s="160">
        <v>901</v>
      </c>
      <c r="C288" s="93" t="s">
        <v>188</v>
      </c>
      <c r="D288" s="95">
        <v>6</v>
      </c>
      <c r="E288" s="93" t="s">
        <v>83</v>
      </c>
      <c r="F288" s="95" t="s">
        <v>83</v>
      </c>
      <c r="G288" s="161" t="s">
        <v>83</v>
      </c>
      <c r="H288" s="99" t="s">
        <v>83</v>
      </c>
      <c r="I288" s="94" t="s">
        <v>83</v>
      </c>
      <c r="J288" s="93" t="s">
        <v>83</v>
      </c>
      <c r="K288" s="93" t="s">
        <v>83</v>
      </c>
      <c r="L288" s="93" t="s">
        <v>83</v>
      </c>
      <c r="M288" s="92" t="s">
        <v>83</v>
      </c>
      <c r="N288" s="161"/>
      <c r="O288" s="153"/>
      <c r="P288" s="153"/>
      <c r="Q288" s="153"/>
      <c r="R288" s="162"/>
      <c r="S288" s="450"/>
      <c r="T288" s="163" t="s">
        <v>83</v>
      </c>
      <c r="U288" s="162" t="s">
        <v>83</v>
      </c>
      <c r="V288" s="93" t="s">
        <v>83</v>
      </c>
      <c r="W288" s="161"/>
      <c r="X288" s="153" t="s">
        <v>83</v>
      </c>
      <c r="Y288" s="153" t="s">
        <v>83</v>
      </c>
      <c r="Z288" s="153" t="s">
        <v>83</v>
      </c>
      <c r="AA288" s="162" t="s">
        <v>83</v>
      </c>
      <c r="AB288" s="450"/>
      <c r="AC288" s="155" t="str">
        <f t="shared" si="114"/>
        <v>-</v>
      </c>
      <c r="AD288" s="156" t="str">
        <f t="shared" si="115"/>
        <v>-</v>
      </c>
      <c r="AE288" s="156" t="str">
        <f t="shared" si="116"/>
        <v>-</v>
      </c>
      <c r="AF288" s="156" t="str">
        <f t="shared" si="117"/>
        <v>-</v>
      </c>
      <c r="AG288" s="157" t="str">
        <f t="shared" si="118"/>
        <v>-</v>
      </c>
      <c r="AH288" s="454"/>
      <c r="AI288" s="155" t="str">
        <f t="shared" si="119"/>
        <v>-</v>
      </c>
      <c r="AJ288" s="156" t="str">
        <f t="shared" si="120"/>
        <v>-</v>
      </c>
      <c r="AK288" s="156" t="str">
        <f t="shared" si="121"/>
        <v>-</v>
      </c>
      <c r="AL288" s="156" t="str">
        <f t="shared" si="122"/>
        <v>-</v>
      </c>
      <c r="AM288" s="157" t="str">
        <f t="shared" si="123"/>
        <v>-</v>
      </c>
      <c r="AN288" s="457"/>
      <c r="AO288" s="95" t="s">
        <v>83</v>
      </c>
      <c r="AP288" s="93" t="s">
        <v>83</v>
      </c>
      <c r="AQ288" s="93" t="s">
        <v>83</v>
      </c>
      <c r="AR288" s="93" t="s">
        <v>83</v>
      </c>
      <c r="AS288" s="163" t="s">
        <v>83</v>
      </c>
      <c r="AT288" s="164" t="s">
        <v>83</v>
      </c>
      <c r="AU288" s="164" t="s">
        <v>83</v>
      </c>
      <c r="AV288" s="164" t="s">
        <v>83</v>
      </c>
      <c r="AW288" s="94" t="s">
        <v>83</v>
      </c>
      <c r="AX288" s="94" t="s">
        <v>3366</v>
      </c>
      <c r="AY288" s="165" t="s">
        <v>83</v>
      </c>
    </row>
    <row r="289" spans="1:51" customFormat="1" ht="40.5" hidden="1">
      <c r="A289" s="95" t="str">
        <f t="shared" si="113"/>
        <v>901-7</v>
      </c>
      <c r="B289" s="160">
        <v>901</v>
      </c>
      <c r="C289" s="93" t="s">
        <v>188</v>
      </c>
      <c r="D289" s="95">
        <v>7</v>
      </c>
      <c r="E289" s="93" t="s">
        <v>83</v>
      </c>
      <c r="F289" s="95" t="s">
        <v>83</v>
      </c>
      <c r="G289" s="161" t="s">
        <v>83</v>
      </c>
      <c r="H289" s="99" t="s">
        <v>83</v>
      </c>
      <c r="I289" s="94" t="s">
        <v>83</v>
      </c>
      <c r="J289" s="93" t="s">
        <v>83</v>
      </c>
      <c r="K289" s="93" t="s">
        <v>83</v>
      </c>
      <c r="L289" s="93" t="s">
        <v>83</v>
      </c>
      <c r="M289" s="92" t="s">
        <v>83</v>
      </c>
      <c r="N289" s="161"/>
      <c r="O289" s="153"/>
      <c r="P289" s="153"/>
      <c r="Q289" s="153"/>
      <c r="R289" s="162"/>
      <c r="S289" s="450"/>
      <c r="T289" s="163" t="s">
        <v>83</v>
      </c>
      <c r="U289" s="162" t="s">
        <v>83</v>
      </c>
      <c r="V289" s="93" t="s">
        <v>83</v>
      </c>
      <c r="W289" s="161"/>
      <c r="X289" s="153" t="s">
        <v>83</v>
      </c>
      <c r="Y289" s="153" t="s">
        <v>83</v>
      </c>
      <c r="Z289" s="153" t="s">
        <v>83</v>
      </c>
      <c r="AA289" s="162" t="s">
        <v>83</v>
      </c>
      <c r="AB289" s="450"/>
      <c r="AC289" s="155" t="str">
        <f t="shared" si="114"/>
        <v>-</v>
      </c>
      <c r="AD289" s="156" t="str">
        <f t="shared" si="115"/>
        <v>-</v>
      </c>
      <c r="AE289" s="156" t="str">
        <f t="shared" si="116"/>
        <v>-</v>
      </c>
      <c r="AF289" s="156" t="str">
        <f t="shared" si="117"/>
        <v>-</v>
      </c>
      <c r="AG289" s="157" t="str">
        <f t="shared" si="118"/>
        <v>-</v>
      </c>
      <c r="AH289" s="454"/>
      <c r="AI289" s="155" t="str">
        <f t="shared" si="119"/>
        <v>-</v>
      </c>
      <c r="AJ289" s="156" t="str">
        <f t="shared" si="120"/>
        <v>-</v>
      </c>
      <c r="AK289" s="156" t="str">
        <f t="shared" si="121"/>
        <v>-</v>
      </c>
      <c r="AL289" s="156" t="str">
        <f t="shared" si="122"/>
        <v>-</v>
      </c>
      <c r="AM289" s="157" t="str">
        <f t="shared" si="123"/>
        <v>-</v>
      </c>
      <c r="AN289" s="457"/>
      <c r="AO289" s="95" t="s">
        <v>83</v>
      </c>
      <c r="AP289" s="93" t="s">
        <v>83</v>
      </c>
      <c r="AQ289" s="93" t="s">
        <v>83</v>
      </c>
      <c r="AR289" s="93" t="s">
        <v>83</v>
      </c>
      <c r="AS289" s="163" t="s">
        <v>83</v>
      </c>
      <c r="AT289" s="164" t="s">
        <v>83</v>
      </c>
      <c r="AU289" s="164" t="s">
        <v>83</v>
      </c>
      <c r="AV289" s="164" t="s">
        <v>83</v>
      </c>
      <c r="AW289" s="94" t="s">
        <v>83</v>
      </c>
      <c r="AX289" s="94" t="s">
        <v>3366</v>
      </c>
      <c r="AY289" s="165" t="s">
        <v>83</v>
      </c>
    </row>
    <row r="290" spans="1:51" customFormat="1" ht="40.5" hidden="1">
      <c r="A290" s="95" t="str">
        <f t="shared" si="113"/>
        <v>901-8</v>
      </c>
      <c r="B290" s="160">
        <v>901</v>
      </c>
      <c r="C290" s="93" t="s">
        <v>188</v>
      </c>
      <c r="D290" s="95">
        <v>8</v>
      </c>
      <c r="E290" s="93" t="s">
        <v>83</v>
      </c>
      <c r="F290" s="95" t="s">
        <v>83</v>
      </c>
      <c r="G290" s="161" t="s">
        <v>83</v>
      </c>
      <c r="H290" s="99" t="s">
        <v>83</v>
      </c>
      <c r="I290" s="94" t="s">
        <v>83</v>
      </c>
      <c r="J290" s="93" t="s">
        <v>83</v>
      </c>
      <c r="K290" s="93" t="s">
        <v>83</v>
      </c>
      <c r="L290" s="93" t="s">
        <v>83</v>
      </c>
      <c r="M290" s="92" t="s">
        <v>83</v>
      </c>
      <c r="N290" s="161"/>
      <c r="O290" s="153"/>
      <c r="P290" s="153"/>
      <c r="Q290" s="153"/>
      <c r="R290" s="162"/>
      <c r="S290" s="450"/>
      <c r="T290" s="163" t="s">
        <v>83</v>
      </c>
      <c r="U290" s="162" t="s">
        <v>83</v>
      </c>
      <c r="V290" s="93" t="s">
        <v>83</v>
      </c>
      <c r="W290" s="161"/>
      <c r="X290" s="153" t="s">
        <v>83</v>
      </c>
      <c r="Y290" s="153" t="s">
        <v>83</v>
      </c>
      <c r="Z290" s="153" t="s">
        <v>83</v>
      </c>
      <c r="AA290" s="162" t="s">
        <v>83</v>
      </c>
      <c r="AB290" s="450"/>
      <c r="AC290" s="155" t="str">
        <f t="shared" si="114"/>
        <v>-</v>
      </c>
      <c r="AD290" s="156" t="str">
        <f t="shared" si="115"/>
        <v>-</v>
      </c>
      <c r="AE290" s="156" t="str">
        <f t="shared" si="116"/>
        <v>-</v>
      </c>
      <c r="AF290" s="156" t="str">
        <f t="shared" si="117"/>
        <v>-</v>
      </c>
      <c r="AG290" s="157" t="str">
        <f t="shared" si="118"/>
        <v>-</v>
      </c>
      <c r="AH290" s="454"/>
      <c r="AI290" s="155" t="str">
        <f t="shared" si="119"/>
        <v>-</v>
      </c>
      <c r="AJ290" s="156" t="str">
        <f t="shared" si="120"/>
        <v>-</v>
      </c>
      <c r="AK290" s="156" t="str">
        <f t="shared" si="121"/>
        <v>-</v>
      </c>
      <c r="AL290" s="156" t="str">
        <f t="shared" si="122"/>
        <v>-</v>
      </c>
      <c r="AM290" s="157" t="str">
        <f t="shared" si="123"/>
        <v>-</v>
      </c>
      <c r="AN290" s="457"/>
      <c r="AO290" s="95" t="s">
        <v>83</v>
      </c>
      <c r="AP290" s="93" t="s">
        <v>83</v>
      </c>
      <c r="AQ290" s="93" t="s">
        <v>83</v>
      </c>
      <c r="AR290" s="93" t="s">
        <v>83</v>
      </c>
      <c r="AS290" s="163" t="s">
        <v>83</v>
      </c>
      <c r="AT290" s="164" t="s">
        <v>83</v>
      </c>
      <c r="AU290" s="164" t="s">
        <v>83</v>
      </c>
      <c r="AV290" s="164" t="s">
        <v>83</v>
      </c>
      <c r="AW290" s="94" t="s">
        <v>83</v>
      </c>
      <c r="AX290" s="94" t="s">
        <v>3366</v>
      </c>
      <c r="AY290" s="165" t="s">
        <v>83</v>
      </c>
    </row>
    <row r="291" spans="1:51" customFormat="1" ht="40.5" hidden="1">
      <c r="A291" s="95" t="str">
        <f t="shared" si="113"/>
        <v>901-9</v>
      </c>
      <c r="B291" s="160">
        <v>901</v>
      </c>
      <c r="C291" s="93" t="s">
        <v>188</v>
      </c>
      <c r="D291" s="95">
        <v>9</v>
      </c>
      <c r="E291" s="93" t="s">
        <v>83</v>
      </c>
      <c r="F291" s="95" t="s">
        <v>83</v>
      </c>
      <c r="G291" s="161" t="s">
        <v>83</v>
      </c>
      <c r="H291" s="99" t="s">
        <v>83</v>
      </c>
      <c r="I291" s="94" t="s">
        <v>83</v>
      </c>
      <c r="J291" s="93" t="s">
        <v>83</v>
      </c>
      <c r="K291" s="93" t="s">
        <v>83</v>
      </c>
      <c r="L291" s="93" t="s">
        <v>83</v>
      </c>
      <c r="M291" s="92" t="s">
        <v>83</v>
      </c>
      <c r="N291" s="161"/>
      <c r="O291" s="153"/>
      <c r="P291" s="153"/>
      <c r="Q291" s="153"/>
      <c r="R291" s="162"/>
      <c r="S291" s="450"/>
      <c r="T291" s="163" t="s">
        <v>83</v>
      </c>
      <c r="U291" s="162" t="s">
        <v>83</v>
      </c>
      <c r="V291" s="93" t="s">
        <v>83</v>
      </c>
      <c r="W291" s="161"/>
      <c r="X291" s="153" t="s">
        <v>83</v>
      </c>
      <c r="Y291" s="153" t="s">
        <v>83</v>
      </c>
      <c r="Z291" s="153" t="s">
        <v>83</v>
      </c>
      <c r="AA291" s="162" t="s">
        <v>83</v>
      </c>
      <c r="AB291" s="450"/>
      <c r="AC291" s="155" t="str">
        <f t="shared" si="114"/>
        <v>-</v>
      </c>
      <c r="AD291" s="156" t="str">
        <f t="shared" si="115"/>
        <v>-</v>
      </c>
      <c r="AE291" s="156" t="str">
        <f t="shared" si="116"/>
        <v>-</v>
      </c>
      <c r="AF291" s="156" t="str">
        <f t="shared" si="117"/>
        <v>-</v>
      </c>
      <c r="AG291" s="157" t="str">
        <f t="shared" si="118"/>
        <v>-</v>
      </c>
      <c r="AH291" s="454"/>
      <c r="AI291" s="155" t="str">
        <f t="shared" si="119"/>
        <v>-</v>
      </c>
      <c r="AJ291" s="156" t="str">
        <f t="shared" si="120"/>
        <v>-</v>
      </c>
      <c r="AK291" s="156" t="str">
        <f t="shared" si="121"/>
        <v>-</v>
      </c>
      <c r="AL291" s="156" t="str">
        <f t="shared" si="122"/>
        <v>-</v>
      </c>
      <c r="AM291" s="157" t="str">
        <f t="shared" si="123"/>
        <v>-</v>
      </c>
      <c r="AN291" s="457"/>
      <c r="AO291" s="95" t="s">
        <v>83</v>
      </c>
      <c r="AP291" s="93" t="s">
        <v>83</v>
      </c>
      <c r="AQ291" s="93" t="s">
        <v>83</v>
      </c>
      <c r="AR291" s="93" t="s">
        <v>83</v>
      </c>
      <c r="AS291" s="163" t="s">
        <v>83</v>
      </c>
      <c r="AT291" s="164" t="s">
        <v>83</v>
      </c>
      <c r="AU291" s="164" t="s">
        <v>83</v>
      </c>
      <c r="AV291" s="164" t="s">
        <v>83</v>
      </c>
      <c r="AW291" s="94" t="s">
        <v>83</v>
      </c>
      <c r="AX291" s="94" t="s">
        <v>3366</v>
      </c>
      <c r="AY291" s="165" t="s">
        <v>83</v>
      </c>
    </row>
    <row r="292" spans="1:51" ht="168" customHeight="1">
      <c r="A292" s="204" t="str">
        <f t="shared" si="113"/>
        <v>902-1</v>
      </c>
      <c r="B292" s="205">
        <v>902</v>
      </c>
      <c r="C292" s="600" t="s">
        <v>189</v>
      </c>
      <c r="D292" s="204">
        <v>1</v>
      </c>
      <c r="E292" s="600" t="s">
        <v>1391</v>
      </c>
      <c r="F292" s="204" t="s">
        <v>1173</v>
      </c>
      <c r="G292" s="603" t="s">
        <v>439</v>
      </c>
      <c r="H292" s="206" t="s">
        <v>1335</v>
      </c>
      <c r="I292" s="195" t="s">
        <v>1392</v>
      </c>
      <c r="J292" s="600" t="s">
        <v>2950</v>
      </c>
      <c r="K292" s="600" t="s">
        <v>2352</v>
      </c>
      <c r="L292" s="600" t="s">
        <v>388</v>
      </c>
      <c r="M292" s="207" t="s">
        <v>299</v>
      </c>
      <c r="N292" s="224">
        <v>50</v>
      </c>
      <c r="O292" s="301">
        <v>100</v>
      </c>
      <c r="P292" s="301">
        <v>150</v>
      </c>
      <c r="Q292" s="301">
        <v>200</v>
      </c>
      <c r="R292" s="442">
        <v>250</v>
      </c>
      <c r="S292" s="650">
        <v>300</v>
      </c>
      <c r="T292" s="302" t="s">
        <v>416</v>
      </c>
      <c r="U292" s="276">
        <v>300</v>
      </c>
      <c r="V292" s="268" t="s">
        <v>2353</v>
      </c>
      <c r="W292" s="259">
        <v>76</v>
      </c>
      <c r="X292" s="301">
        <v>121</v>
      </c>
      <c r="Y292" s="301">
        <v>174</v>
      </c>
      <c r="Z292" s="301">
        <f>Y292+43</f>
        <v>217</v>
      </c>
      <c r="AA292" s="512">
        <f>Z292+43</f>
        <v>260</v>
      </c>
      <c r="AB292" s="512">
        <v>305</v>
      </c>
      <c r="AC292" s="210">
        <f t="shared" si="114"/>
        <v>1.52</v>
      </c>
      <c r="AD292" s="211">
        <f t="shared" si="115"/>
        <v>1.21</v>
      </c>
      <c r="AE292" s="211">
        <f t="shared" si="116"/>
        <v>1.1599999999999999</v>
      </c>
      <c r="AF292" s="211">
        <f t="shared" si="117"/>
        <v>1.085</v>
      </c>
      <c r="AG292" s="520">
        <f t="shared" si="118"/>
        <v>1.04</v>
      </c>
      <c r="AH292" s="212">
        <f t="shared" si="118"/>
        <v>1.0166666666666666</v>
      </c>
      <c r="AI292" s="210">
        <f t="shared" si="119"/>
        <v>0.25333333333333335</v>
      </c>
      <c r="AJ292" s="211">
        <f t="shared" si="120"/>
        <v>0.40333333333333332</v>
      </c>
      <c r="AK292" s="211">
        <f t="shared" si="121"/>
        <v>0.57999999999999996</v>
      </c>
      <c r="AL292" s="211">
        <f t="shared" si="122"/>
        <v>0.72333333333333338</v>
      </c>
      <c r="AM292" s="520">
        <f t="shared" si="123"/>
        <v>0.8666666666666667</v>
      </c>
      <c r="AN292" s="212">
        <f t="shared" si="123"/>
        <v>1.0166666666666666</v>
      </c>
      <c r="AO292" s="303" t="s">
        <v>83</v>
      </c>
      <c r="AP292" s="600" t="s">
        <v>83</v>
      </c>
      <c r="AQ292" s="600" t="s">
        <v>1338</v>
      </c>
      <c r="AR292" s="600" t="s">
        <v>2330</v>
      </c>
      <c r="AS292" s="194" t="s">
        <v>15</v>
      </c>
      <c r="AT292" s="179" t="s">
        <v>54</v>
      </c>
      <c r="AU292" s="179" t="s">
        <v>54</v>
      </c>
      <c r="AV292" s="179" t="s">
        <v>15</v>
      </c>
      <c r="AW292" s="179" t="s">
        <v>15</v>
      </c>
      <c r="AX292" s="611" t="s">
        <v>3425</v>
      </c>
      <c r="AY292" s="214">
        <v>1</v>
      </c>
    </row>
    <row r="293" spans="1:51" ht="177" customHeight="1">
      <c r="A293" s="204" t="str">
        <f t="shared" si="113"/>
        <v>902-2</v>
      </c>
      <c r="B293" s="205">
        <v>902</v>
      </c>
      <c r="C293" s="600" t="s">
        <v>189</v>
      </c>
      <c r="D293" s="204">
        <v>2</v>
      </c>
      <c r="E293" s="600" t="s">
        <v>830</v>
      </c>
      <c r="F293" s="204" t="s">
        <v>831</v>
      </c>
      <c r="G293" s="603" t="s">
        <v>439</v>
      </c>
      <c r="H293" s="206" t="s">
        <v>1335</v>
      </c>
      <c r="I293" s="265" t="s">
        <v>1336</v>
      </c>
      <c r="J293" s="600" t="s">
        <v>832</v>
      </c>
      <c r="K293" s="600" t="s">
        <v>2354</v>
      </c>
      <c r="L293" s="600" t="s">
        <v>388</v>
      </c>
      <c r="M293" s="266" t="s">
        <v>300</v>
      </c>
      <c r="N293" s="259">
        <v>48737.5</v>
      </c>
      <c r="O293" s="200">
        <v>46100</v>
      </c>
      <c r="P293" s="200">
        <v>43462.5</v>
      </c>
      <c r="Q293" s="200">
        <v>40825</v>
      </c>
      <c r="R293" s="296">
        <v>38187.5</v>
      </c>
      <c r="S293" s="649">
        <v>35550</v>
      </c>
      <c r="T293" s="267" t="s">
        <v>416</v>
      </c>
      <c r="U293" s="276">
        <v>35550</v>
      </c>
      <c r="V293" s="268" t="s">
        <v>1389</v>
      </c>
      <c r="W293" s="259">
        <v>44406</v>
      </c>
      <c r="X293" s="301">
        <v>50230</v>
      </c>
      <c r="Y293" s="200">
        <v>35499</v>
      </c>
      <c r="Z293" s="200">
        <v>32822</v>
      </c>
      <c r="AA293" s="501">
        <v>37886</v>
      </c>
      <c r="AB293" s="501">
        <v>32838</v>
      </c>
      <c r="AC293" s="226">
        <f>IFERROR(IF($E293="-","-",1+(N293-W293)/N293),"-")</f>
        <v>1.0888740702744293</v>
      </c>
      <c r="AD293" s="196">
        <f>IFERROR(IF($E293="-","-",1+(O293-X293)/O293),"-")</f>
        <v>0.91041214750542299</v>
      </c>
      <c r="AE293" s="196">
        <f>IFERROR(IF($E293="-","-",1+(P293-Y293)/P293),"-")</f>
        <v>1.1832269197584124</v>
      </c>
      <c r="AF293" s="196">
        <f>IFERROR(IF($E293="-","-",1+(Q293-Z293)/Q293),"-")</f>
        <v>1.196031843233313</v>
      </c>
      <c r="AG293" s="604">
        <f>IFERROR(IF($E293="-","-",1+(R293-AA293)/R293),"-")</f>
        <v>1.0078952536824877</v>
      </c>
      <c r="AH293" s="212">
        <f t="shared" ref="AH293" si="124">IFERROR(IF($E293="-","-",AB293/S293),"-")</f>
        <v>0.9237130801687764</v>
      </c>
      <c r="AI293" s="226">
        <f>IFERROR(IF($E293="-","-",IF($U293="-","-",1+($U293-W293)/$U293)),"-")</f>
        <v>0.75088607594936707</v>
      </c>
      <c r="AJ293" s="196">
        <f>IFERROR(IF($E293="-","-",IF($U293="-","-",1+($U293-X293)/$U293)),"-")</f>
        <v>0.58706047819971863</v>
      </c>
      <c r="AK293" s="196">
        <f>IFERROR(IF($E293="-","-",IF($U293="-","-",1+($U293-Y293)/$U293)),"-")</f>
        <v>1.0014345991561182</v>
      </c>
      <c r="AL293" s="196">
        <f>IFERROR(IF($E293="-","-",IF($U293="-","-",1+($U293-Z293)/$U293)),"-")</f>
        <v>1.0767369901547117</v>
      </c>
      <c r="AM293" s="604">
        <f>IFERROR(IF($E293="-","-",IF($U293="-","-",1+($U293-AA293)/$U293)),"-")</f>
        <v>0.93428973277074545</v>
      </c>
      <c r="AN293" s="212">
        <f t="shared" ref="AN293" si="125">IFERROR(IF($E293="-","-",IF($U293="-","-",AB293/$U293)),"-")</f>
        <v>0.9237130801687764</v>
      </c>
      <c r="AO293" s="204" t="s">
        <v>83</v>
      </c>
      <c r="AP293" s="600" t="s">
        <v>3453</v>
      </c>
      <c r="AQ293" s="600" t="s">
        <v>1338</v>
      </c>
      <c r="AR293" s="257" t="s">
        <v>2330</v>
      </c>
      <c r="AS293" s="194" t="s">
        <v>15</v>
      </c>
      <c r="AT293" s="179" t="s">
        <v>54</v>
      </c>
      <c r="AU293" s="179" t="s">
        <v>54</v>
      </c>
      <c r="AV293" s="179" t="s">
        <v>15</v>
      </c>
      <c r="AW293" s="179" t="s">
        <v>15</v>
      </c>
      <c r="AX293" s="611" t="s">
        <v>3425</v>
      </c>
      <c r="AY293" s="214">
        <v>1</v>
      </c>
    </row>
    <row r="294" spans="1:51" customFormat="1" ht="40.5" hidden="1">
      <c r="A294" s="95" t="str">
        <f t="shared" si="113"/>
        <v>902-3</v>
      </c>
      <c r="B294" s="160">
        <v>902</v>
      </c>
      <c r="C294" s="93" t="s">
        <v>189</v>
      </c>
      <c r="D294" s="95">
        <v>3</v>
      </c>
      <c r="E294" s="93" t="s">
        <v>83</v>
      </c>
      <c r="F294" s="95" t="s">
        <v>83</v>
      </c>
      <c r="G294" s="161" t="s">
        <v>83</v>
      </c>
      <c r="H294" s="99" t="s">
        <v>83</v>
      </c>
      <c r="I294" s="94" t="s">
        <v>83</v>
      </c>
      <c r="J294" s="93" t="s">
        <v>83</v>
      </c>
      <c r="K294" s="93" t="s">
        <v>83</v>
      </c>
      <c r="L294" s="93" t="s">
        <v>83</v>
      </c>
      <c r="M294" s="92" t="s">
        <v>83</v>
      </c>
      <c r="N294" s="161"/>
      <c r="O294" s="153"/>
      <c r="P294" s="153"/>
      <c r="Q294" s="153"/>
      <c r="R294" s="162"/>
      <c r="S294" s="450"/>
      <c r="T294" s="163" t="s">
        <v>83</v>
      </c>
      <c r="U294" s="162" t="s">
        <v>83</v>
      </c>
      <c r="V294" s="93" t="s">
        <v>83</v>
      </c>
      <c r="W294" s="161"/>
      <c r="X294" s="153" t="s">
        <v>83</v>
      </c>
      <c r="Y294" s="153" t="s">
        <v>83</v>
      </c>
      <c r="Z294" s="153" t="s">
        <v>83</v>
      </c>
      <c r="AA294" s="162" t="s">
        <v>83</v>
      </c>
      <c r="AB294" s="450"/>
      <c r="AC294" s="155" t="str">
        <f t="shared" ref="AC294:AC318" si="126">IFERROR(IF($E294="-","-",W294/N294),"-")</f>
        <v>-</v>
      </c>
      <c r="AD294" s="156" t="str">
        <f t="shared" ref="AD294:AD318" si="127">IFERROR(IF($E294="-","-",X294/O294),"-")</f>
        <v>-</v>
      </c>
      <c r="AE294" s="156" t="str">
        <f t="shared" ref="AE294:AE318" si="128">IFERROR(IF($E294="-","-",Y294/P294),"-")</f>
        <v>-</v>
      </c>
      <c r="AF294" s="156" t="str">
        <f t="shared" ref="AF294:AF318" si="129">IFERROR(IF($E294="-","-",Z294/Q294),"-")</f>
        <v>-</v>
      </c>
      <c r="AG294" s="157" t="str">
        <f t="shared" ref="AG294:AH318" si="130">IFERROR(IF($E294="-","-",AA294/R294),"-")</f>
        <v>-</v>
      </c>
      <c r="AH294" s="454"/>
      <c r="AI294" s="155" t="str">
        <f t="shared" ref="AI294:AI325" si="131">IFERROR(IF($E294="-","-",IF($U294="-","-",W294/$U294)),"-")</f>
        <v>-</v>
      </c>
      <c r="AJ294" s="156" t="str">
        <f t="shared" ref="AJ294:AJ325" si="132">IFERROR(IF($E294="-","-",IF($U294="-","-",X294/$U294)),"-")</f>
        <v>-</v>
      </c>
      <c r="AK294" s="156" t="str">
        <f t="shared" ref="AK294:AK325" si="133">IFERROR(IF($E294="-","-",IF($U294="-","-",Y294/$U294)),"-")</f>
        <v>-</v>
      </c>
      <c r="AL294" s="156" t="str">
        <f t="shared" ref="AL294:AL325" si="134">IFERROR(IF($E294="-","-",IF($U294="-","-",Z294/$U294)),"-")</f>
        <v>-</v>
      </c>
      <c r="AM294" s="157" t="str">
        <f t="shared" ref="AM294:AN325" si="135">IFERROR(IF($E294="-","-",IF($U294="-","-",AA294/$U294)),"-")</f>
        <v>-</v>
      </c>
      <c r="AN294" s="457"/>
      <c r="AO294" s="95" t="s">
        <v>83</v>
      </c>
      <c r="AP294" s="93" t="s">
        <v>83</v>
      </c>
      <c r="AQ294" s="93" t="s">
        <v>83</v>
      </c>
      <c r="AR294" s="93" t="s">
        <v>83</v>
      </c>
      <c r="AS294" s="163" t="s">
        <v>83</v>
      </c>
      <c r="AT294" s="164" t="s">
        <v>83</v>
      </c>
      <c r="AU294" s="164" t="s">
        <v>83</v>
      </c>
      <c r="AV294" s="164" t="s">
        <v>83</v>
      </c>
      <c r="AW294" s="94" t="s">
        <v>83</v>
      </c>
      <c r="AX294" s="94" t="s">
        <v>3366</v>
      </c>
      <c r="AY294" s="165" t="s">
        <v>83</v>
      </c>
    </row>
    <row r="295" spans="1:51" customFormat="1" ht="40.5" hidden="1">
      <c r="A295" s="95" t="str">
        <f t="shared" si="113"/>
        <v>902-4</v>
      </c>
      <c r="B295" s="160">
        <v>902</v>
      </c>
      <c r="C295" s="93" t="s">
        <v>189</v>
      </c>
      <c r="D295" s="95">
        <v>4</v>
      </c>
      <c r="E295" s="93" t="s">
        <v>83</v>
      </c>
      <c r="F295" s="95" t="s">
        <v>83</v>
      </c>
      <c r="G295" s="161" t="s">
        <v>83</v>
      </c>
      <c r="H295" s="99" t="s">
        <v>83</v>
      </c>
      <c r="I295" s="94" t="s">
        <v>83</v>
      </c>
      <c r="J295" s="93" t="s">
        <v>83</v>
      </c>
      <c r="K295" s="93" t="s">
        <v>83</v>
      </c>
      <c r="L295" s="93" t="s">
        <v>83</v>
      </c>
      <c r="M295" s="92" t="s">
        <v>83</v>
      </c>
      <c r="N295" s="161"/>
      <c r="O295" s="153"/>
      <c r="P295" s="153"/>
      <c r="Q295" s="153"/>
      <c r="R295" s="162"/>
      <c r="S295" s="450"/>
      <c r="T295" s="163" t="s">
        <v>83</v>
      </c>
      <c r="U295" s="162" t="s">
        <v>83</v>
      </c>
      <c r="V295" s="93" t="s">
        <v>83</v>
      </c>
      <c r="W295" s="161"/>
      <c r="X295" s="153" t="s">
        <v>83</v>
      </c>
      <c r="Y295" s="153" t="s">
        <v>83</v>
      </c>
      <c r="Z295" s="153" t="s">
        <v>83</v>
      </c>
      <c r="AA295" s="162" t="s">
        <v>83</v>
      </c>
      <c r="AB295" s="450"/>
      <c r="AC295" s="155" t="str">
        <f t="shared" si="126"/>
        <v>-</v>
      </c>
      <c r="AD295" s="156" t="str">
        <f t="shared" si="127"/>
        <v>-</v>
      </c>
      <c r="AE295" s="156" t="str">
        <f t="shared" si="128"/>
        <v>-</v>
      </c>
      <c r="AF295" s="156" t="str">
        <f t="shared" si="129"/>
        <v>-</v>
      </c>
      <c r="AG295" s="157" t="str">
        <f t="shared" si="130"/>
        <v>-</v>
      </c>
      <c r="AH295" s="454"/>
      <c r="AI295" s="155" t="str">
        <f t="shared" si="131"/>
        <v>-</v>
      </c>
      <c r="AJ295" s="156" t="str">
        <f t="shared" si="132"/>
        <v>-</v>
      </c>
      <c r="AK295" s="156" t="str">
        <f t="shared" si="133"/>
        <v>-</v>
      </c>
      <c r="AL295" s="156" t="str">
        <f t="shared" si="134"/>
        <v>-</v>
      </c>
      <c r="AM295" s="157" t="str">
        <f t="shared" si="135"/>
        <v>-</v>
      </c>
      <c r="AN295" s="457"/>
      <c r="AO295" s="95" t="s">
        <v>83</v>
      </c>
      <c r="AP295" s="93" t="s">
        <v>83</v>
      </c>
      <c r="AQ295" s="93" t="s">
        <v>83</v>
      </c>
      <c r="AR295" s="93" t="s">
        <v>83</v>
      </c>
      <c r="AS295" s="163" t="s">
        <v>83</v>
      </c>
      <c r="AT295" s="164" t="s">
        <v>83</v>
      </c>
      <c r="AU295" s="164" t="s">
        <v>83</v>
      </c>
      <c r="AV295" s="164" t="s">
        <v>83</v>
      </c>
      <c r="AW295" s="94" t="s">
        <v>83</v>
      </c>
      <c r="AX295" s="94" t="s">
        <v>3366</v>
      </c>
      <c r="AY295" s="165" t="s">
        <v>83</v>
      </c>
    </row>
    <row r="296" spans="1:51" customFormat="1" ht="40.5" hidden="1">
      <c r="A296" s="95" t="str">
        <f t="shared" si="113"/>
        <v>902-5</v>
      </c>
      <c r="B296" s="160">
        <v>902</v>
      </c>
      <c r="C296" s="93" t="s">
        <v>189</v>
      </c>
      <c r="D296" s="95">
        <v>5</v>
      </c>
      <c r="E296" s="93" t="s">
        <v>83</v>
      </c>
      <c r="F296" s="95" t="s">
        <v>83</v>
      </c>
      <c r="G296" s="161" t="s">
        <v>83</v>
      </c>
      <c r="H296" s="99" t="s">
        <v>83</v>
      </c>
      <c r="I296" s="94" t="s">
        <v>83</v>
      </c>
      <c r="J296" s="93" t="s">
        <v>83</v>
      </c>
      <c r="K296" s="93" t="s">
        <v>83</v>
      </c>
      <c r="L296" s="93" t="s">
        <v>83</v>
      </c>
      <c r="M296" s="92" t="s">
        <v>83</v>
      </c>
      <c r="N296" s="161"/>
      <c r="O296" s="153"/>
      <c r="P296" s="153"/>
      <c r="Q296" s="153"/>
      <c r="R296" s="162"/>
      <c r="S296" s="450"/>
      <c r="T296" s="163" t="s">
        <v>83</v>
      </c>
      <c r="U296" s="162" t="s">
        <v>83</v>
      </c>
      <c r="V296" s="93" t="s">
        <v>83</v>
      </c>
      <c r="W296" s="161"/>
      <c r="X296" s="153" t="s">
        <v>83</v>
      </c>
      <c r="Y296" s="153" t="s">
        <v>83</v>
      </c>
      <c r="Z296" s="153" t="s">
        <v>83</v>
      </c>
      <c r="AA296" s="162" t="s">
        <v>83</v>
      </c>
      <c r="AB296" s="450"/>
      <c r="AC296" s="155" t="str">
        <f t="shared" si="126"/>
        <v>-</v>
      </c>
      <c r="AD296" s="156" t="str">
        <f t="shared" si="127"/>
        <v>-</v>
      </c>
      <c r="AE296" s="156" t="str">
        <f t="shared" si="128"/>
        <v>-</v>
      </c>
      <c r="AF296" s="156" t="str">
        <f t="shared" si="129"/>
        <v>-</v>
      </c>
      <c r="AG296" s="157" t="str">
        <f t="shared" si="130"/>
        <v>-</v>
      </c>
      <c r="AH296" s="454"/>
      <c r="AI296" s="155" t="str">
        <f t="shared" si="131"/>
        <v>-</v>
      </c>
      <c r="AJ296" s="156" t="str">
        <f t="shared" si="132"/>
        <v>-</v>
      </c>
      <c r="AK296" s="156" t="str">
        <f t="shared" si="133"/>
        <v>-</v>
      </c>
      <c r="AL296" s="156" t="str">
        <f t="shared" si="134"/>
        <v>-</v>
      </c>
      <c r="AM296" s="157" t="str">
        <f t="shared" si="135"/>
        <v>-</v>
      </c>
      <c r="AN296" s="457"/>
      <c r="AO296" s="95" t="s">
        <v>83</v>
      </c>
      <c r="AP296" s="93" t="s">
        <v>83</v>
      </c>
      <c r="AQ296" s="93" t="s">
        <v>83</v>
      </c>
      <c r="AR296" s="93" t="s">
        <v>83</v>
      </c>
      <c r="AS296" s="163" t="s">
        <v>83</v>
      </c>
      <c r="AT296" s="164" t="s">
        <v>83</v>
      </c>
      <c r="AU296" s="164" t="s">
        <v>83</v>
      </c>
      <c r="AV296" s="164" t="s">
        <v>83</v>
      </c>
      <c r="AW296" s="94" t="s">
        <v>83</v>
      </c>
      <c r="AX296" s="94" t="s">
        <v>3366</v>
      </c>
      <c r="AY296" s="165" t="s">
        <v>83</v>
      </c>
    </row>
    <row r="297" spans="1:51" customFormat="1" ht="40.5" hidden="1">
      <c r="A297" s="95" t="str">
        <f t="shared" si="113"/>
        <v>902-6</v>
      </c>
      <c r="B297" s="160">
        <v>902</v>
      </c>
      <c r="C297" s="93" t="s">
        <v>189</v>
      </c>
      <c r="D297" s="95">
        <v>6</v>
      </c>
      <c r="E297" s="93" t="s">
        <v>83</v>
      </c>
      <c r="F297" s="95" t="s">
        <v>83</v>
      </c>
      <c r="G297" s="161" t="s">
        <v>83</v>
      </c>
      <c r="H297" s="99" t="s">
        <v>83</v>
      </c>
      <c r="I297" s="94" t="s">
        <v>83</v>
      </c>
      <c r="J297" s="93" t="s">
        <v>83</v>
      </c>
      <c r="K297" s="93" t="s">
        <v>83</v>
      </c>
      <c r="L297" s="93" t="s">
        <v>83</v>
      </c>
      <c r="M297" s="92" t="s">
        <v>83</v>
      </c>
      <c r="N297" s="161"/>
      <c r="O297" s="153"/>
      <c r="P297" s="153"/>
      <c r="Q297" s="153"/>
      <c r="R297" s="162"/>
      <c r="S297" s="450"/>
      <c r="T297" s="163" t="s">
        <v>83</v>
      </c>
      <c r="U297" s="162" t="s">
        <v>83</v>
      </c>
      <c r="V297" s="93" t="s">
        <v>83</v>
      </c>
      <c r="W297" s="161"/>
      <c r="X297" s="153" t="s">
        <v>83</v>
      </c>
      <c r="Y297" s="153" t="s">
        <v>83</v>
      </c>
      <c r="Z297" s="153" t="s">
        <v>83</v>
      </c>
      <c r="AA297" s="162" t="s">
        <v>83</v>
      </c>
      <c r="AB297" s="450"/>
      <c r="AC297" s="155" t="str">
        <f t="shared" si="126"/>
        <v>-</v>
      </c>
      <c r="AD297" s="156" t="str">
        <f t="shared" si="127"/>
        <v>-</v>
      </c>
      <c r="AE297" s="156" t="str">
        <f t="shared" si="128"/>
        <v>-</v>
      </c>
      <c r="AF297" s="156" t="str">
        <f t="shared" si="129"/>
        <v>-</v>
      </c>
      <c r="AG297" s="157" t="str">
        <f t="shared" si="130"/>
        <v>-</v>
      </c>
      <c r="AH297" s="454"/>
      <c r="AI297" s="155" t="str">
        <f t="shared" si="131"/>
        <v>-</v>
      </c>
      <c r="AJ297" s="156" t="str">
        <f t="shared" si="132"/>
        <v>-</v>
      </c>
      <c r="AK297" s="156" t="str">
        <f t="shared" si="133"/>
        <v>-</v>
      </c>
      <c r="AL297" s="156" t="str">
        <f t="shared" si="134"/>
        <v>-</v>
      </c>
      <c r="AM297" s="157" t="str">
        <f t="shared" si="135"/>
        <v>-</v>
      </c>
      <c r="AN297" s="457"/>
      <c r="AO297" s="95" t="s">
        <v>83</v>
      </c>
      <c r="AP297" s="93" t="s">
        <v>83</v>
      </c>
      <c r="AQ297" s="93" t="s">
        <v>83</v>
      </c>
      <c r="AR297" s="93" t="s">
        <v>83</v>
      </c>
      <c r="AS297" s="163" t="s">
        <v>83</v>
      </c>
      <c r="AT297" s="164" t="s">
        <v>83</v>
      </c>
      <c r="AU297" s="164" t="s">
        <v>83</v>
      </c>
      <c r="AV297" s="164" t="s">
        <v>83</v>
      </c>
      <c r="AW297" s="94" t="s">
        <v>83</v>
      </c>
      <c r="AX297" s="94" t="s">
        <v>3366</v>
      </c>
      <c r="AY297" s="165" t="s">
        <v>83</v>
      </c>
    </row>
    <row r="298" spans="1:51" customFormat="1" ht="40.5" hidden="1">
      <c r="A298" s="95" t="str">
        <f t="shared" si="113"/>
        <v>902-7</v>
      </c>
      <c r="B298" s="160">
        <v>902</v>
      </c>
      <c r="C298" s="93" t="s">
        <v>189</v>
      </c>
      <c r="D298" s="95">
        <v>7</v>
      </c>
      <c r="E298" s="93" t="s">
        <v>83</v>
      </c>
      <c r="F298" s="95" t="s">
        <v>83</v>
      </c>
      <c r="G298" s="161" t="s">
        <v>83</v>
      </c>
      <c r="H298" s="99" t="s">
        <v>83</v>
      </c>
      <c r="I298" s="94" t="s">
        <v>83</v>
      </c>
      <c r="J298" s="93" t="s">
        <v>83</v>
      </c>
      <c r="K298" s="93" t="s">
        <v>83</v>
      </c>
      <c r="L298" s="93" t="s">
        <v>83</v>
      </c>
      <c r="M298" s="92" t="s">
        <v>83</v>
      </c>
      <c r="N298" s="161"/>
      <c r="O298" s="153"/>
      <c r="P298" s="153"/>
      <c r="Q298" s="153"/>
      <c r="R298" s="162"/>
      <c r="S298" s="450"/>
      <c r="T298" s="163" t="s">
        <v>83</v>
      </c>
      <c r="U298" s="162" t="s">
        <v>83</v>
      </c>
      <c r="V298" s="93" t="s">
        <v>83</v>
      </c>
      <c r="W298" s="161"/>
      <c r="X298" s="153" t="s">
        <v>83</v>
      </c>
      <c r="Y298" s="153" t="s">
        <v>83</v>
      </c>
      <c r="Z298" s="153" t="s">
        <v>83</v>
      </c>
      <c r="AA298" s="162" t="s">
        <v>83</v>
      </c>
      <c r="AB298" s="450"/>
      <c r="AC298" s="155" t="str">
        <f t="shared" si="126"/>
        <v>-</v>
      </c>
      <c r="AD298" s="156" t="str">
        <f t="shared" si="127"/>
        <v>-</v>
      </c>
      <c r="AE298" s="156" t="str">
        <f t="shared" si="128"/>
        <v>-</v>
      </c>
      <c r="AF298" s="156" t="str">
        <f t="shared" si="129"/>
        <v>-</v>
      </c>
      <c r="AG298" s="157" t="str">
        <f t="shared" si="130"/>
        <v>-</v>
      </c>
      <c r="AH298" s="454"/>
      <c r="AI298" s="155" t="str">
        <f t="shared" si="131"/>
        <v>-</v>
      </c>
      <c r="AJ298" s="156" t="str">
        <f t="shared" si="132"/>
        <v>-</v>
      </c>
      <c r="AK298" s="156" t="str">
        <f t="shared" si="133"/>
        <v>-</v>
      </c>
      <c r="AL298" s="156" t="str">
        <f t="shared" si="134"/>
        <v>-</v>
      </c>
      <c r="AM298" s="157" t="str">
        <f t="shared" si="135"/>
        <v>-</v>
      </c>
      <c r="AN298" s="457"/>
      <c r="AO298" s="95" t="s">
        <v>83</v>
      </c>
      <c r="AP298" s="93" t="s">
        <v>83</v>
      </c>
      <c r="AQ298" s="93" t="s">
        <v>83</v>
      </c>
      <c r="AR298" s="93" t="s">
        <v>83</v>
      </c>
      <c r="AS298" s="163" t="s">
        <v>83</v>
      </c>
      <c r="AT298" s="164" t="s">
        <v>83</v>
      </c>
      <c r="AU298" s="164" t="s">
        <v>83</v>
      </c>
      <c r="AV298" s="164" t="s">
        <v>83</v>
      </c>
      <c r="AW298" s="94" t="s">
        <v>83</v>
      </c>
      <c r="AX298" s="94" t="s">
        <v>3366</v>
      </c>
      <c r="AY298" s="165" t="s">
        <v>83</v>
      </c>
    </row>
    <row r="299" spans="1:51" customFormat="1" ht="40.5" hidden="1">
      <c r="A299" s="95" t="str">
        <f t="shared" si="113"/>
        <v>902-8</v>
      </c>
      <c r="B299" s="160">
        <v>902</v>
      </c>
      <c r="C299" s="93" t="s">
        <v>189</v>
      </c>
      <c r="D299" s="95">
        <v>8</v>
      </c>
      <c r="E299" s="93" t="s">
        <v>83</v>
      </c>
      <c r="F299" s="95" t="s">
        <v>83</v>
      </c>
      <c r="G299" s="161" t="s">
        <v>83</v>
      </c>
      <c r="H299" s="99" t="s">
        <v>83</v>
      </c>
      <c r="I299" s="94" t="s">
        <v>83</v>
      </c>
      <c r="J299" s="93" t="s">
        <v>83</v>
      </c>
      <c r="K299" s="93" t="s">
        <v>83</v>
      </c>
      <c r="L299" s="93" t="s">
        <v>83</v>
      </c>
      <c r="M299" s="92" t="s">
        <v>83</v>
      </c>
      <c r="N299" s="161"/>
      <c r="O299" s="153"/>
      <c r="P299" s="153"/>
      <c r="Q299" s="153"/>
      <c r="R299" s="162"/>
      <c r="S299" s="450"/>
      <c r="T299" s="163" t="s">
        <v>83</v>
      </c>
      <c r="U299" s="162" t="s">
        <v>83</v>
      </c>
      <c r="V299" s="93" t="s">
        <v>83</v>
      </c>
      <c r="W299" s="161"/>
      <c r="X299" s="153" t="s">
        <v>83</v>
      </c>
      <c r="Y299" s="153" t="s">
        <v>83</v>
      </c>
      <c r="Z299" s="153" t="s">
        <v>83</v>
      </c>
      <c r="AA299" s="162" t="s">
        <v>83</v>
      </c>
      <c r="AB299" s="450"/>
      <c r="AC299" s="155" t="str">
        <f t="shared" si="126"/>
        <v>-</v>
      </c>
      <c r="AD299" s="156" t="str">
        <f t="shared" si="127"/>
        <v>-</v>
      </c>
      <c r="AE299" s="156" t="str">
        <f t="shared" si="128"/>
        <v>-</v>
      </c>
      <c r="AF299" s="156" t="str">
        <f t="shared" si="129"/>
        <v>-</v>
      </c>
      <c r="AG299" s="157" t="str">
        <f t="shared" si="130"/>
        <v>-</v>
      </c>
      <c r="AH299" s="454"/>
      <c r="AI299" s="155" t="str">
        <f t="shared" si="131"/>
        <v>-</v>
      </c>
      <c r="AJ299" s="156" t="str">
        <f t="shared" si="132"/>
        <v>-</v>
      </c>
      <c r="AK299" s="156" t="str">
        <f t="shared" si="133"/>
        <v>-</v>
      </c>
      <c r="AL299" s="156" t="str">
        <f t="shared" si="134"/>
        <v>-</v>
      </c>
      <c r="AM299" s="157" t="str">
        <f t="shared" si="135"/>
        <v>-</v>
      </c>
      <c r="AN299" s="457"/>
      <c r="AO299" s="95" t="s">
        <v>83</v>
      </c>
      <c r="AP299" s="93" t="s">
        <v>83</v>
      </c>
      <c r="AQ299" s="93" t="s">
        <v>83</v>
      </c>
      <c r="AR299" s="93" t="s">
        <v>83</v>
      </c>
      <c r="AS299" s="163" t="s">
        <v>83</v>
      </c>
      <c r="AT299" s="164" t="s">
        <v>83</v>
      </c>
      <c r="AU299" s="164" t="s">
        <v>83</v>
      </c>
      <c r="AV299" s="164" t="s">
        <v>83</v>
      </c>
      <c r="AW299" s="94" t="s">
        <v>83</v>
      </c>
      <c r="AX299" s="94" t="s">
        <v>3366</v>
      </c>
      <c r="AY299" s="165" t="s">
        <v>83</v>
      </c>
    </row>
    <row r="300" spans="1:51" customFormat="1" ht="40.5" hidden="1">
      <c r="A300" s="95" t="str">
        <f t="shared" si="113"/>
        <v>902-9</v>
      </c>
      <c r="B300" s="160">
        <v>902</v>
      </c>
      <c r="C300" s="93" t="s">
        <v>189</v>
      </c>
      <c r="D300" s="95">
        <v>9</v>
      </c>
      <c r="E300" s="93" t="s">
        <v>83</v>
      </c>
      <c r="F300" s="95" t="s">
        <v>83</v>
      </c>
      <c r="G300" s="161" t="s">
        <v>83</v>
      </c>
      <c r="H300" s="99" t="s">
        <v>83</v>
      </c>
      <c r="I300" s="94" t="s">
        <v>83</v>
      </c>
      <c r="J300" s="93" t="s">
        <v>83</v>
      </c>
      <c r="K300" s="93" t="s">
        <v>83</v>
      </c>
      <c r="L300" s="93" t="s">
        <v>83</v>
      </c>
      <c r="M300" s="92" t="s">
        <v>83</v>
      </c>
      <c r="N300" s="161"/>
      <c r="O300" s="153"/>
      <c r="P300" s="153"/>
      <c r="Q300" s="153"/>
      <c r="R300" s="162"/>
      <c r="S300" s="450"/>
      <c r="T300" s="163" t="s">
        <v>83</v>
      </c>
      <c r="U300" s="162" t="s">
        <v>83</v>
      </c>
      <c r="V300" s="93" t="s">
        <v>83</v>
      </c>
      <c r="W300" s="161"/>
      <c r="X300" s="153" t="s">
        <v>83</v>
      </c>
      <c r="Y300" s="153" t="s">
        <v>83</v>
      </c>
      <c r="Z300" s="153" t="s">
        <v>83</v>
      </c>
      <c r="AA300" s="162" t="s">
        <v>83</v>
      </c>
      <c r="AB300" s="450"/>
      <c r="AC300" s="155" t="str">
        <f t="shared" si="126"/>
        <v>-</v>
      </c>
      <c r="AD300" s="156" t="str">
        <f t="shared" si="127"/>
        <v>-</v>
      </c>
      <c r="AE300" s="156" t="str">
        <f t="shared" si="128"/>
        <v>-</v>
      </c>
      <c r="AF300" s="156" t="str">
        <f t="shared" si="129"/>
        <v>-</v>
      </c>
      <c r="AG300" s="157" t="str">
        <f t="shared" si="130"/>
        <v>-</v>
      </c>
      <c r="AH300" s="454"/>
      <c r="AI300" s="155" t="str">
        <f t="shared" si="131"/>
        <v>-</v>
      </c>
      <c r="AJ300" s="156" t="str">
        <f t="shared" si="132"/>
        <v>-</v>
      </c>
      <c r="AK300" s="156" t="str">
        <f t="shared" si="133"/>
        <v>-</v>
      </c>
      <c r="AL300" s="156" t="str">
        <f t="shared" si="134"/>
        <v>-</v>
      </c>
      <c r="AM300" s="157" t="str">
        <f t="shared" si="135"/>
        <v>-</v>
      </c>
      <c r="AN300" s="457"/>
      <c r="AO300" s="95" t="s">
        <v>83</v>
      </c>
      <c r="AP300" s="93" t="s">
        <v>83</v>
      </c>
      <c r="AQ300" s="93" t="s">
        <v>83</v>
      </c>
      <c r="AR300" s="93" t="s">
        <v>83</v>
      </c>
      <c r="AS300" s="163" t="s">
        <v>83</v>
      </c>
      <c r="AT300" s="164" t="s">
        <v>83</v>
      </c>
      <c r="AU300" s="164" t="s">
        <v>83</v>
      </c>
      <c r="AV300" s="164" t="s">
        <v>83</v>
      </c>
      <c r="AW300" s="94" t="s">
        <v>83</v>
      </c>
      <c r="AX300" s="94" t="s">
        <v>3366</v>
      </c>
      <c r="AY300" s="165" t="s">
        <v>83</v>
      </c>
    </row>
    <row r="301" spans="1:51" ht="156" customHeight="1">
      <c r="A301" s="204" t="str">
        <f t="shared" si="113"/>
        <v>903-1</v>
      </c>
      <c r="B301" s="205">
        <v>903</v>
      </c>
      <c r="C301" s="600" t="s">
        <v>190</v>
      </c>
      <c r="D301" s="204">
        <v>1</v>
      </c>
      <c r="E301" s="600" t="s">
        <v>833</v>
      </c>
      <c r="F301" s="204" t="s">
        <v>834</v>
      </c>
      <c r="G301" s="603" t="s">
        <v>439</v>
      </c>
      <c r="H301" s="206" t="s">
        <v>1335</v>
      </c>
      <c r="I301" s="265" t="s">
        <v>1336</v>
      </c>
      <c r="J301" s="600" t="s">
        <v>2355</v>
      </c>
      <c r="K301" s="600" t="s">
        <v>2356</v>
      </c>
      <c r="L301" s="600" t="s">
        <v>388</v>
      </c>
      <c r="M301" s="266" t="s">
        <v>299</v>
      </c>
      <c r="N301" s="259">
        <v>231</v>
      </c>
      <c r="O301" s="200">
        <f>N301+(250-231)/12</f>
        <v>232.58333333333334</v>
      </c>
      <c r="P301" s="200">
        <f>O301+(250-231)/12</f>
        <v>234.16666666666669</v>
      </c>
      <c r="Q301" s="200">
        <f>P301+(250-231)/12</f>
        <v>235.75000000000003</v>
      </c>
      <c r="R301" s="296">
        <f>Q301+(250-231)/12</f>
        <v>237.33333333333337</v>
      </c>
      <c r="S301" s="649">
        <v>239</v>
      </c>
      <c r="T301" s="267" t="s">
        <v>416</v>
      </c>
      <c r="U301" s="276">
        <f>R301+(250-231)/12</f>
        <v>238.91666666666671</v>
      </c>
      <c r="V301" s="268" t="s">
        <v>1389</v>
      </c>
      <c r="W301" s="304">
        <v>231</v>
      </c>
      <c r="X301" s="200">
        <v>231</v>
      </c>
      <c r="Y301" s="200">
        <v>231</v>
      </c>
      <c r="Z301" s="200">
        <v>241</v>
      </c>
      <c r="AA301" s="501">
        <v>242</v>
      </c>
      <c r="AB301" s="501">
        <v>247</v>
      </c>
      <c r="AC301" s="226">
        <f t="shared" si="126"/>
        <v>1</v>
      </c>
      <c r="AD301" s="196">
        <f t="shared" si="127"/>
        <v>0.99319240415621635</v>
      </c>
      <c r="AE301" s="196">
        <f t="shared" si="128"/>
        <v>0.986476868327402</v>
      </c>
      <c r="AF301" s="196">
        <f t="shared" si="129"/>
        <v>1.0222693531283138</v>
      </c>
      <c r="AG301" s="604">
        <f t="shared" si="130"/>
        <v>1.0196629213483144</v>
      </c>
      <c r="AH301" s="212">
        <f t="shared" si="130"/>
        <v>1.0334728033472804</v>
      </c>
      <c r="AI301" s="226">
        <f t="shared" si="131"/>
        <v>0.96686431810254603</v>
      </c>
      <c r="AJ301" s="196">
        <f t="shared" si="132"/>
        <v>0.96686431810254603</v>
      </c>
      <c r="AK301" s="196">
        <f t="shared" si="133"/>
        <v>0.96686431810254603</v>
      </c>
      <c r="AL301" s="196">
        <f t="shared" si="134"/>
        <v>1.0087199162888034</v>
      </c>
      <c r="AM301" s="604">
        <f t="shared" si="135"/>
        <v>1.0129054761074292</v>
      </c>
      <c r="AN301" s="212">
        <f t="shared" si="135"/>
        <v>1.0338332752005579</v>
      </c>
      <c r="AO301" s="204" t="s">
        <v>83</v>
      </c>
      <c r="AP301" s="197" t="s">
        <v>3454</v>
      </c>
      <c r="AQ301" s="600" t="s">
        <v>1338</v>
      </c>
      <c r="AR301" s="257" t="s">
        <v>2330</v>
      </c>
      <c r="AS301" s="194" t="s">
        <v>15</v>
      </c>
      <c r="AT301" s="179" t="s">
        <v>54</v>
      </c>
      <c r="AU301" s="179" t="s">
        <v>54</v>
      </c>
      <c r="AV301" s="179" t="s">
        <v>15</v>
      </c>
      <c r="AW301" s="179" t="s">
        <v>15</v>
      </c>
      <c r="AX301" s="611" t="s">
        <v>3425</v>
      </c>
      <c r="AY301" s="214">
        <v>1</v>
      </c>
    </row>
    <row r="302" spans="1:51" customFormat="1" ht="54" hidden="1">
      <c r="A302" s="95" t="str">
        <f t="shared" si="113"/>
        <v>903-2</v>
      </c>
      <c r="B302" s="160">
        <v>903</v>
      </c>
      <c r="C302" s="93" t="s">
        <v>190</v>
      </c>
      <c r="D302" s="95">
        <v>2</v>
      </c>
      <c r="E302" s="93" t="s">
        <v>83</v>
      </c>
      <c r="F302" s="95" t="s">
        <v>83</v>
      </c>
      <c r="G302" s="161" t="s">
        <v>83</v>
      </c>
      <c r="H302" s="99" t="s">
        <v>83</v>
      </c>
      <c r="I302" s="94" t="s">
        <v>83</v>
      </c>
      <c r="J302" s="93" t="s">
        <v>83</v>
      </c>
      <c r="K302" s="93" t="s">
        <v>83</v>
      </c>
      <c r="L302" s="93" t="s">
        <v>83</v>
      </c>
      <c r="M302" s="92" t="s">
        <v>83</v>
      </c>
      <c r="N302" s="161"/>
      <c r="O302" s="153"/>
      <c r="P302" s="153"/>
      <c r="Q302" s="153"/>
      <c r="R302" s="162"/>
      <c r="S302" s="450"/>
      <c r="T302" s="163" t="s">
        <v>83</v>
      </c>
      <c r="U302" s="162" t="s">
        <v>83</v>
      </c>
      <c r="V302" s="93" t="s">
        <v>83</v>
      </c>
      <c r="W302" s="161"/>
      <c r="X302" s="153" t="s">
        <v>83</v>
      </c>
      <c r="Y302" s="153" t="s">
        <v>83</v>
      </c>
      <c r="Z302" s="153" t="s">
        <v>83</v>
      </c>
      <c r="AA302" s="162" t="s">
        <v>83</v>
      </c>
      <c r="AB302" s="450"/>
      <c r="AC302" s="155" t="str">
        <f t="shared" si="126"/>
        <v>-</v>
      </c>
      <c r="AD302" s="156" t="str">
        <f t="shared" si="127"/>
        <v>-</v>
      </c>
      <c r="AE302" s="156" t="str">
        <f t="shared" si="128"/>
        <v>-</v>
      </c>
      <c r="AF302" s="156" t="str">
        <f t="shared" si="129"/>
        <v>-</v>
      </c>
      <c r="AG302" s="157" t="str">
        <f t="shared" si="130"/>
        <v>-</v>
      </c>
      <c r="AH302" s="454"/>
      <c r="AI302" s="155" t="str">
        <f t="shared" si="131"/>
        <v>-</v>
      </c>
      <c r="AJ302" s="156" t="str">
        <f t="shared" si="132"/>
        <v>-</v>
      </c>
      <c r="AK302" s="156" t="str">
        <f t="shared" si="133"/>
        <v>-</v>
      </c>
      <c r="AL302" s="156" t="str">
        <f t="shared" si="134"/>
        <v>-</v>
      </c>
      <c r="AM302" s="157" t="str">
        <f t="shared" si="135"/>
        <v>-</v>
      </c>
      <c r="AN302" s="457"/>
      <c r="AO302" s="95" t="s">
        <v>83</v>
      </c>
      <c r="AP302" s="93" t="s">
        <v>83</v>
      </c>
      <c r="AQ302" s="93" t="s">
        <v>83</v>
      </c>
      <c r="AR302" s="93" t="s">
        <v>83</v>
      </c>
      <c r="AS302" s="163" t="s">
        <v>83</v>
      </c>
      <c r="AT302" s="164" t="s">
        <v>83</v>
      </c>
      <c r="AU302" s="164" t="s">
        <v>83</v>
      </c>
      <c r="AV302" s="164" t="s">
        <v>83</v>
      </c>
      <c r="AW302" s="94" t="s">
        <v>83</v>
      </c>
      <c r="AX302" s="94" t="s">
        <v>3366</v>
      </c>
      <c r="AY302" s="165" t="s">
        <v>83</v>
      </c>
    </row>
    <row r="303" spans="1:51" customFormat="1" ht="54" hidden="1">
      <c r="A303" s="95" t="str">
        <f t="shared" si="113"/>
        <v>903-3</v>
      </c>
      <c r="B303" s="160">
        <v>903</v>
      </c>
      <c r="C303" s="93" t="s">
        <v>190</v>
      </c>
      <c r="D303" s="95">
        <v>3</v>
      </c>
      <c r="E303" s="93" t="s">
        <v>83</v>
      </c>
      <c r="F303" s="95" t="s">
        <v>83</v>
      </c>
      <c r="G303" s="161" t="s">
        <v>83</v>
      </c>
      <c r="H303" s="99" t="s">
        <v>83</v>
      </c>
      <c r="I303" s="94" t="s">
        <v>83</v>
      </c>
      <c r="J303" s="93" t="s">
        <v>83</v>
      </c>
      <c r="K303" s="93" t="s">
        <v>83</v>
      </c>
      <c r="L303" s="93" t="s">
        <v>83</v>
      </c>
      <c r="M303" s="92" t="s">
        <v>83</v>
      </c>
      <c r="N303" s="161"/>
      <c r="O303" s="153"/>
      <c r="P303" s="153"/>
      <c r="Q303" s="153"/>
      <c r="R303" s="162"/>
      <c r="S303" s="450"/>
      <c r="T303" s="163" t="s">
        <v>83</v>
      </c>
      <c r="U303" s="162" t="s">
        <v>83</v>
      </c>
      <c r="V303" s="93" t="s">
        <v>83</v>
      </c>
      <c r="W303" s="161"/>
      <c r="X303" s="153" t="s">
        <v>83</v>
      </c>
      <c r="Y303" s="153" t="s">
        <v>83</v>
      </c>
      <c r="Z303" s="153" t="s">
        <v>83</v>
      </c>
      <c r="AA303" s="162" t="s">
        <v>83</v>
      </c>
      <c r="AB303" s="450"/>
      <c r="AC303" s="155" t="str">
        <f t="shared" si="126"/>
        <v>-</v>
      </c>
      <c r="AD303" s="156" t="str">
        <f t="shared" si="127"/>
        <v>-</v>
      </c>
      <c r="AE303" s="156" t="str">
        <f t="shared" si="128"/>
        <v>-</v>
      </c>
      <c r="AF303" s="156" t="str">
        <f t="shared" si="129"/>
        <v>-</v>
      </c>
      <c r="AG303" s="157" t="str">
        <f t="shared" si="130"/>
        <v>-</v>
      </c>
      <c r="AH303" s="454"/>
      <c r="AI303" s="155" t="str">
        <f t="shared" si="131"/>
        <v>-</v>
      </c>
      <c r="AJ303" s="156" t="str">
        <f t="shared" si="132"/>
        <v>-</v>
      </c>
      <c r="AK303" s="156" t="str">
        <f t="shared" si="133"/>
        <v>-</v>
      </c>
      <c r="AL303" s="156" t="str">
        <f t="shared" si="134"/>
        <v>-</v>
      </c>
      <c r="AM303" s="157" t="str">
        <f t="shared" si="135"/>
        <v>-</v>
      </c>
      <c r="AN303" s="457"/>
      <c r="AO303" s="95" t="s">
        <v>83</v>
      </c>
      <c r="AP303" s="93" t="s">
        <v>83</v>
      </c>
      <c r="AQ303" s="93" t="s">
        <v>83</v>
      </c>
      <c r="AR303" s="93" t="s">
        <v>83</v>
      </c>
      <c r="AS303" s="163" t="s">
        <v>83</v>
      </c>
      <c r="AT303" s="164" t="s">
        <v>83</v>
      </c>
      <c r="AU303" s="164" t="s">
        <v>83</v>
      </c>
      <c r="AV303" s="164" t="s">
        <v>83</v>
      </c>
      <c r="AW303" s="94" t="s">
        <v>83</v>
      </c>
      <c r="AX303" s="94" t="s">
        <v>3366</v>
      </c>
      <c r="AY303" s="165" t="s">
        <v>83</v>
      </c>
    </row>
    <row r="304" spans="1:51" customFormat="1" ht="54" hidden="1">
      <c r="A304" s="95" t="str">
        <f t="shared" si="113"/>
        <v>903-4</v>
      </c>
      <c r="B304" s="160">
        <v>903</v>
      </c>
      <c r="C304" s="93" t="s">
        <v>190</v>
      </c>
      <c r="D304" s="95">
        <v>4</v>
      </c>
      <c r="E304" s="93" t="s">
        <v>83</v>
      </c>
      <c r="F304" s="95" t="s">
        <v>83</v>
      </c>
      <c r="G304" s="161" t="s">
        <v>83</v>
      </c>
      <c r="H304" s="99" t="s">
        <v>83</v>
      </c>
      <c r="I304" s="94" t="s">
        <v>83</v>
      </c>
      <c r="J304" s="93" t="s">
        <v>83</v>
      </c>
      <c r="K304" s="93" t="s">
        <v>83</v>
      </c>
      <c r="L304" s="93" t="s">
        <v>83</v>
      </c>
      <c r="M304" s="92" t="s">
        <v>83</v>
      </c>
      <c r="N304" s="161"/>
      <c r="O304" s="153"/>
      <c r="P304" s="153"/>
      <c r="Q304" s="153"/>
      <c r="R304" s="162"/>
      <c r="S304" s="450"/>
      <c r="T304" s="163" t="s">
        <v>83</v>
      </c>
      <c r="U304" s="162" t="s">
        <v>83</v>
      </c>
      <c r="V304" s="93" t="s">
        <v>83</v>
      </c>
      <c r="W304" s="161"/>
      <c r="X304" s="153" t="s">
        <v>83</v>
      </c>
      <c r="Y304" s="153" t="s">
        <v>83</v>
      </c>
      <c r="Z304" s="153" t="s">
        <v>83</v>
      </c>
      <c r="AA304" s="162" t="s">
        <v>83</v>
      </c>
      <c r="AB304" s="450"/>
      <c r="AC304" s="155" t="str">
        <f t="shared" si="126"/>
        <v>-</v>
      </c>
      <c r="AD304" s="156" t="str">
        <f t="shared" si="127"/>
        <v>-</v>
      </c>
      <c r="AE304" s="156" t="str">
        <f t="shared" si="128"/>
        <v>-</v>
      </c>
      <c r="AF304" s="156" t="str">
        <f t="shared" si="129"/>
        <v>-</v>
      </c>
      <c r="AG304" s="157" t="str">
        <f t="shared" si="130"/>
        <v>-</v>
      </c>
      <c r="AH304" s="454"/>
      <c r="AI304" s="155" t="str">
        <f t="shared" si="131"/>
        <v>-</v>
      </c>
      <c r="AJ304" s="156" t="str">
        <f t="shared" si="132"/>
        <v>-</v>
      </c>
      <c r="AK304" s="156" t="str">
        <f t="shared" si="133"/>
        <v>-</v>
      </c>
      <c r="AL304" s="156" t="str">
        <f t="shared" si="134"/>
        <v>-</v>
      </c>
      <c r="AM304" s="157" t="str">
        <f t="shared" si="135"/>
        <v>-</v>
      </c>
      <c r="AN304" s="457"/>
      <c r="AO304" s="95" t="s">
        <v>83</v>
      </c>
      <c r="AP304" s="93" t="s">
        <v>83</v>
      </c>
      <c r="AQ304" s="93" t="s">
        <v>83</v>
      </c>
      <c r="AR304" s="93" t="s">
        <v>83</v>
      </c>
      <c r="AS304" s="163" t="s">
        <v>83</v>
      </c>
      <c r="AT304" s="164" t="s">
        <v>83</v>
      </c>
      <c r="AU304" s="164" t="s">
        <v>83</v>
      </c>
      <c r="AV304" s="164" t="s">
        <v>83</v>
      </c>
      <c r="AW304" s="94" t="s">
        <v>83</v>
      </c>
      <c r="AX304" s="94" t="s">
        <v>3366</v>
      </c>
      <c r="AY304" s="165" t="s">
        <v>83</v>
      </c>
    </row>
    <row r="305" spans="1:51" customFormat="1" ht="54" hidden="1">
      <c r="A305" s="95" t="str">
        <f t="shared" si="113"/>
        <v>903-5</v>
      </c>
      <c r="B305" s="160">
        <v>903</v>
      </c>
      <c r="C305" s="93" t="s">
        <v>190</v>
      </c>
      <c r="D305" s="95">
        <v>5</v>
      </c>
      <c r="E305" s="93" t="s">
        <v>83</v>
      </c>
      <c r="F305" s="95" t="s">
        <v>83</v>
      </c>
      <c r="G305" s="161" t="s">
        <v>83</v>
      </c>
      <c r="H305" s="99" t="s">
        <v>83</v>
      </c>
      <c r="I305" s="94" t="s">
        <v>83</v>
      </c>
      <c r="J305" s="93" t="s">
        <v>83</v>
      </c>
      <c r="K305" s="93" t="s">
        <v>83</v>
      </c>
      <c r="L305" s="93" t="s">
        <v>83</v>
      </c>
      <c r="M305" s="92" t="s">
        <v>83</v>
      </c>
      <c r="N305" s="161"/>
      <c r="O305" s="153"/>
      <c r="P305" s="153"/>
      <c r="Q305" s="153"/>
      <c r="R305" s="162"/>
      <c r="S305" s="450"/>
      <c r="T305" s="163" t="s">
        <v>83</v>
      </c>
      <c r="U305" s="162" t="s">
        <v>83</v>
      </c>
      <c r="V305" s="93" t="s">
        <v>83</v>
      </c>
      <c r="W305" s="161"/>
      <c r="X305" s="153" t="s">
        <v>83</v>
      </c>
      <c r="Y305" s="153" t="s">
        <v>83</v>
      </c>
      <c r="Z305" s="153" t="s">
        <v>83</v>
      </c>
      <c r="AA305" s="162" t="s">
        <v>83</v>
      </c>
      <c r="AB305" s="450"/>
      <c r="AC305" s="155" t="str">
        <f t="shared" si="126"/>
        <v>-</v>
      </c>
      <c r="AD305" s="156" t="str">
        <f t="shared" si="127"/>
        <v>-</v>
      </c>
      <c r="AE305" s="156" t="str">
        <f t="shared" si="128"/>
        <v>-</v>
      </c>
      <c r="AF305" s="156" t="str">
        <f t="shared" si="129"/>
        <v>-</v>
      </c>
      <c r="AG305" s="157" t="str">
        <f t="shared" si="130"/>
        <v>-</v>
      </c>
      <c r="AH305" s="454"/>
      <c r="AI305" s="155" t="str">
        <f t="shared" si="131"/>
        <v>-</v>
      </c>
      <c r="AJ305" s="156" t="str">
        <f t="shared" si="132"/>
        <v>-</v>
      </c>
      <c r="AK305" s="156" t="str">
        <f t="shared" si="133"/>
        <v>-</v>
      </c>
      <c r="AL305" s="156" t="str">
        <f t="shared" si="134"/>
        <v>-</v>
      </c>
      <c r="AM305" s="157" t="str">
        <f t="shared" si="135"/>
        <v>-</v>
      </c>
      <c r="AN305" s="457"/>
      <c r="AO305" s="95" t="s">
        <v>83</v>
      </c>
      <c r="AP305" s="93" t="s">
        <v>83</v>
      </c>
      <c r="AQ305" s="93" t="s">
        <v>83</v>
      </c>
      <c r="AR305" s="93" t="s">
        <v>83</v>
      </c>
      <c r="AS305" s="163" t="s">
        <v>83</v>
      </c>
      <c r="AT305" s="164" t="s">
        <v>83</v>
      </c>
      <c r="AU305" s="164" t="s">
        <v>83</v>
      </c>
      <c r="AV305" s="164" t="s">
        <v>83</v>
      </c>
      <c r="AW305" s="94" t="s">
        <v>83</v>
      </c>
      <c r="AX305" s="94" t="s">
        <v>3366</v>
      </c>
      <c r="AY305" s="165" t="s">
        <v>83</v>
      </c>
    </row>
    <row r="306" spans="1:51" customFormat="1" ht="54" hidden="1">
      <c r="A306" s="95" t="str">
        <f t="shared" si="113"/>
        <v>903-6</v>
      </c>
      <c r="B306" s="160">
        <v>903</v>
      </c>
      <c r="C306" s="93" t="s">
        <v>190</v>
      </c>
      <c r="D306" s="95">
        <v>6</v>
      </c>
      <c r="E306" s="93" t="s">
        <v>83</v>
      </c>
      <c r="F306" s="95" t="s">
        <v>83</v>
      </c>
      <c r="G306" s="161" t="s">
        <v>83</v>
      </c>
      <c r="H306" s="99" t="s">
        <v>83</v>
      </c>
      <c r="I306" s="94" t="s">
        <v>83</v>
      </c>
      <c r="J306" s="93" t="s">
        <v>83</v>
      </c>
      <c r="K306" s="93" t="s">
        <v>83</v>
      </c>
      <c r="L306" s="93" t="s">
        <v>83</v>
      </c>
      <c r="M306" s="92" t="s">
        <v>83</v>
      </c>
      <c r="N306" s="161"/>
      <c r="O306" s="153"/>
      <c r="P306" s="153"/>
      <c r="Q306" s="153"/>
      <c r="R306" s="162"/>
      <c r="S306" s="450"/>
      <c r="T306" s="163" t="s">
        <v>83</v>
      </c>
      <c r="U306" s="162" t="s">
        <v>83</v>
      </c>
      <c r="V306" s="93" t="s">
        <v>83</v>
      </c>
      <c r="W306" s="161"/>
      <c r="X306" s="153" t="s">
        <v>83</v>
      </c>
      <c r="Y306" s="153" t="s">
        <v>83</v>
      </c>
      <c r="Z306" s="153" t="s">
        <v>83</v>
      </c>
      <c r="AA306" s="162" t="s">
        <v>83</v>
      </c>
      <c r="AB306" s="450"/>
      <c r="AC306" s="155" t="str">
        <f t="shared" si="126"/>
        <v>-</v>
      </c>
      <c r="AD306" s="156" t="str">
        <f t="shared" si="127"/>
        <v>-</v>
      </c>
      <c r="AE306" s="156" t="str">
        <f t="shared" si="128"/>
        <v>-</v>
      </c>
      <c r="AF306" s="156" t="str">
        <f t="shared" si="129"/>
        <v>-</v>
      </c>
      <c r="AG306" s="157" t="str">
        <f t="shared" si="130"/>
        <v>-</v>
      </c>
      <c r="AH306" s="454"/>
      <c r="AI306" s="155" t="str">
        <f t="shared" si="131"/>
        <v>-</v>
      </c>
      <c r="AJ306" s="156" t="str">
        <f t="shared" si="132"/>
        <v>-</v>
      </c>
      <c r="AK306" s="156" t="str">
        <f t="shared" si="133"/>
        <v>-</v>
      </c>
      <c r="AL306" s="156" t="str">
        <f t="shared" si="134"/>
        <v>-</v>
      </c>
      <c r="AM306" s="157" t="str">
        <f t="shared" si="135"/>
        <v>-</v>
      </c>
      <c r="AN306" s="457"/>
      <c r="AO306" s="95" t="s">
        <v>83</v>
      </c>
      <c r="AP306" s="93" t="s">
        <v>83</v>
      </c>
      <c r="AQ306" s="93" t="s">
        <v>83</v>
      </c>
      <c r="AR306" s="93" t="s">
        <v>83</v>
      </c>
      <c r="AS306" s="163" t="s">
        <v>83</v>
      </c>
      <c r="AT306" s="164" t="s">
        <v>83</v>
      </c>
      <c r="AU306" s="164" t="s">
        <v>83</v>
      </c>
      <c r="AV306" s="164" t="s">
        <v>83</v>
      </c>
      <c r="AW306" s="94" t="s">
        <v>83</v>
      </c>
      <c r="AX306" s="94" t="s">
        <v>3366</v>
      </c>
      <c r="AY306" s="165" t="s">
        <v>83</v>
      </c>
    </row>
    <row r="307" spans="1:51" customFormat="1" ht="54" hidden="1">
      <c r="A307" s="95" t="str">
        <f t="shared" si="113"/>
        <v>903-7</v>
      </c>
      <c r="B307" s="160">
        <v>903</v>
      </c>
      <c r="C307" s="93" t="s">
        <v>190</v>
      </c>
      <c r="D307" s="95">
        <v>7</v>
      </c>
      <c r="E307" s="93" t="s">
        <v>83</v>
      </c>
      <c r="F307" s="95" t="s">
        <v>83</v>
      </c>
      <c r="G307" s="161" t="s">
        <v>83</v>
      </c>
      <c r="H307" s="99" t="s">
        <v>83</v>
      </c>
      <c r="I307" s="94" t="s">
        <v>83</v>
      </c>
      <c r="J307" s="93" t="s">
        <v>83</v>
      </c>
      <c r="K307" s="93" t="s">
        <v>83</v>
      </c>
      <c r="L307" s="93" t="s">
        <v>83</v>
      </c>
      <c r="M307" s="92" t="s">
        <v>83</v>
      </c>
      <c r="N307" s="161"/>
      <c r="O307" s="153"/>
      <c r="P307" s="153"/>
      <c r="Q307" s="153"/>
      <c r="R307" s="162"/>
      <c r="S307" s="450"/>
      <c r="T307" s="163" t="s">
        <v>83</v>
      </c>
      <c r="U307" s="162" t="s">
        <v>83</v>
      </c>
      <c r="V307" s="93" t="s">
        <v>83</v>
      </c>
      <c r="W307" s="161"/>
      <c r="X307" s="153" t="s">
        <v>83</v>
      </c>
      <c r="Y307" s="153" t="s">
        <v>83</v>
      </c>
      <c r="Z307" s="153" t="s">
        <v>83</v>
      </c>
      <c r="AA307" s="162" t="s">
        <v>83</v>
      </c>
      <c r="AB307" s="450"/>
      <c r="AC307" s="155" t="str">
        <f t="shared" si="126"/>
        <v>-</v>
      </c>
      <c r="AD307" s="156" t="str">
        <f t="shared" si="127"/>
        <v>-</v>
      </c>
      <c r="AE307" s="156" t="str">
        <f t="shared" si="128"/>
        <v>-</v>
      </c>
      <c r="AF307" s="156" t="str">
        <f t="shared" si="129"/>
        <v>-</v>
      </c>
      <c r="AG307" s="157" t="str">
        <f t="shared" si="130"/>
        <v>-</v>
      </c>
      <c r="AH307" s="454"/>
      <c r="AI307" s="155" t="str">
        <f t="shared" si="131"/>
        <v>-</v>
      </c>
      <c r="AJ307" s="156" t="str">
        <f t="shared" si="132"/>
        <v>-</v>
      </c>
      <c r="AK307" s="156" t="str">
        <f t="shared" si="133"/>
        <v>-</v>
      </c>
      <c r="AL307" s="156" t="str">
        <f t="shared" si="134"/>
        <v>-</v>
      </c>
      <c r="AM307" s="157" t="str">
        <f t="shared" si="135"/>
        <v>-</v>
      </c>
      <c r="AN307" s="457"/>
      <c r="AO307" s="95" t="s">
        <v>83</v>
      </c>
      <c r="AP307" s="93" t="s">
        <v>83</v>
      </c>
      <c r="AQ307" s="93" t="s">
        <v>83</v>
      </c>
      <c r="AR307" s="93" t="s">
        <v>83</v>
      </c>
      <c r="AS307" s="163" t="s">
        <v>83</v>
      </c>
      <c r="AT307" s="164" t="s">
        <v>83</v>
      </c>
      <c r="AU307" s="164" t="s">
        <v>83</v>
      </c>
      <c r="AV307" s="164" t="s">
        <v>83</v>
      </c>
      <c r="AW307" s="94" t="s">
        <v>83</v>
      </c>
      <c r="AX307" s="94" t="s">
        <v>3366</v>
      </c>
      <c r="AY307" s="165" t="s">
        <v>83</v>
      </c>
    </row>
    <row r="308" spans="1:51" customFormat="1" ht="54" hidden="1">
      <c r="A308" s="95" t="str">
        <f t="shared" si="113"/>
        <v>903-8</v>
      </c>
      <c r="B308" s="160">
        <v>903</v>
      </c>
      <c r="C308" s="93" t="s">
        <v>190</v>
      </c>
      <c r="D308" s="95">
        <v>8</v>
      </c>
      <c r="E308" s="93" t="s">
        <v>83</v>
      </c>
      <c r="F308" s="95" t="s">
        <v>83</v>
      </c>
      <c r="G308" s="161" t="s">
        <v>83</v>
      </c>
      <c r="H308" s="99" t="s">
        <v>83</v>
      </c>
      <c r="I308" s="94" t="s">
        <v>83</v>
      </c>
      <c r="J308" s="93" t="s">
        <v>83</v>
      </c>
      <c r="K308" s="93" t="s">
        <v>83</v>
      </c>
      <c r="L308" s="93" t="s">
        <v>83</v>
      </c>
      <c r="M308" s="92" t="s">
        <v>83</v>
      </c>
      <c r="N308" s="161"/>
      <c r="O308" s="153"/>
      <c r="P308" s="153"/>
      <c r="Q308" s="153"/>
      <c r="R308" s="162"/>
      <c r="S308" s="450"/>
      <c r="T308" s="163" t="s">
        <v>83</v>
      </c>
      <c r="U308" s="162" t="s">
        <v>83</v>
      </c>
      <c r="V308" s="93" t="s">
        <v>83</v>
      </c>
      <c r="W308" s="161"/>
      <c r="X308" s="153" t="s">
        <v>83</v>
      </c>
      <c r="Y308" s="153" t="s">
        <v>83</v>
      </c>
      <c r="Z308" s="153" t="s">
        <v>83</v>
      </c>
      <c r="AA308" s="162" t="s">
        <v>83</v>
      </c>
      <c r="AB308" s="450"/>
      <c r="AC308" s="155" t="str">
        <f t="shared" si="126"/>
        <v>-</v>
      </c>
      <c r="AD308" s="156" t="str">
        <f t="shared" si="127"/>
        <v>-</v>
      </c>
      <c r="AE308" s="156" t="str">
        <f t="shared" si="128"/>
        <v>-</v>
      </c>
      <c r="AF308" s="156" t="str">
        <f t="shared" si="129"/>
        <v>-</v>
      </c>
      <c r="AG308" s="157" t="str">
        <f t="shared" si="130"/>
        <v>-</v>
      </c>
      <c r="AH308" s="454"/>
      <c r="AI308" s="155" t="str">
        <f t="shared" si="131"/>
        <v>-</v>
      </c>
      <c r="AJ308" s="156" t="str">
        <f t="shared" si="132"/>
        <v>-</v>
      </c>
      <c r="AK308" s="156" t="str">
        <f t="shared" si="133"/>
        <v>-</v>
      </c>
      <c r="AL308" s="156" t="str">
        <f t="shared" si="134"/>
        <v>-</v>
      </c>
      <c r="AM308" s="157" t="str">
        <f t="shared" si="135"/>
        <v>-</v>
      </c>
      <c r="AN308" s="457"/>
      <c r="AO308" s="95" t="s">
        <v>83</v>
      </c>
      <c r="AP308" s="93" t="s">
        <v>83</v>
      </c>
      <c r="AQ308" s="93" t="s">
        <v>83</v>
      </c>
      <c r="AR308" s="93" t="s">
        <v>83</v>
      </c>
      <c r="AS308" s="163" t="s">
        <v>83</v>
      </c>
      <c r="AT308" s="164" t="s">
        <v>83</v>
      </c>
      <c r="AU308" s="164" t="s">
        <v>83</v>
      </c>
      <c r="AV308" s="164" t="s">
        <v>83</v>
      </c>
      <c r="AW308" s="94" t="s">
        <v>83</v>
      </c>
      <c r="AX308" s="94" t="s">
        <v>3366</v>
      </c>
      <c r="AY308" s="165" t="s">
        <v>83</v>
      </c>
    </row>
    <row r="309" spans="1:51" customFormat="1" ht="54" hidden="1">
      <c r="A309" s="95" t="str">
        <f t="shared" si="113"/>
        <v>903-9</v>
      </c>
      <c r="B309" s="160">
        <v>903</v>
      </c>
      <c r="C309" s="93" t="s">
        <v>190</v>
      </c>
      <c r="D309" s="95">
        <v>9</v>
      </c>
      <c r="E309" s="93" t="s">
        <v>83</v>
      </c>
      <c r="F309" s="95" t="s">
        <v>83</v>
      </c>
      <c r="G309" s="161" t="s">
        <v>83</v>
      </c>
      <c r="H309" s="99" t="s">
        <v>83</v>
      </c>
      <c r="I309" s="94" t="s">
        <v>83</v>
      </c>
      <c r="J309" s="93" t="s">
        <v>83</v>
      </c>
      <c r="K309" s="93" t="s">
        <v>83</v>
      </c>
      <c r="L309" s="93" t="s">
        <v>83</v>
      </c>
      <c r="M309" s="92" t="s">
        <v>83</v>
      </c>
      <c r="N309" s="161"/>
      <c r="O309" s="153"/>
      <c r="P309" s="153"/>
      <c r="Q309" s="153"/>
      <c r="R309" s="162"/>
      <c r="S309" s="450"/>
      <c r="T309" s="163" t="s">
        <v>83</v>
      </c>
      <c r="U309" s="162" t="s">
        <v>83</v>
      </c>
      <c r="V309" s="93" t="s">
        <v>83</v>
      </c>
      <c r="W309" s="161"/>
      <c r="X309" s="153" t="s">
        <v>83</v>
      </c>
      <c r="Y309" s="153" t="s">
        <v>83</v>
      </c>
      <c r="Z309" s="153" t="s">
        <v>83</v>
      </c>
      <c r="AA309" s="162" t="s">
        <v>83</v>
      </c>
      <c r="AB309" s="450"/>
      <c r="AC309" s="155" t="str">
        <f t="shared" si="126"/>
        <v>-</v>
      </c>
      <c r="AD309" s="156" t="str">
        <f t="shared" si="127"/>
        <v>-</v>
      </c>
      <c r="AE309" s="156" t="str">
        <f t="shared" si="128"/>
        <v>-</v>
      </c>
      <c r="AF309" s="156" t="str">
        <f t="shared" si="129"/>
        <v>-</v>
      </c>
      <c r="AG309" s="157" t="str">
        <f t="shared" si="130"/>
        <v>-</v>
      </c>
      <c r="AH309" s="454"/>
      <c r="AI309" s="155" t="str">
        <f t="shared" si="131"/>
        <v>-</v>
      </c>
      <c r="AJ309" s="156" t="str">
        <f t="shared" si="132"/>
        <v>-</v>
      </c>
      <c r="AK309" s="156" t="str">
        <f t="shared" si="133"/>
        <v>-</v>
      </c>
      <c r="AL309" s="156" t="str">
        <f t="shared" si="134"/>
        <v>-</v>
      </c>
      <c r="AM309" s="157" t="str">
        <f t="shared" si="135"/>
        <v>-</v>
      </c>
      <c r="AN309" s="457"/>
      <c r="AO309" s="95" t="s">
        <v>83</v>
      </c>
      <c r="AP309" s="93" t="s">
        <v>83</v>
      </c>
      <c r="AQ309" s="93" t="s">
        <v>83</v>
      </c>
      <c r="AR309" s="93" t="s">
        <v>83</v>
      </c>
      <c r="AS309" s="163" t="s">
        <v>83</v>
      </c>
      <c r="AT309" s="164" t="s">
        <v>83</v>
      </c>
      <c r="AU309" s="164" t="s">
        <v>83</v>
      </c>
      <c r="AV309" s="164" t="s">
        <v>83</v>
      </c>
      <c r="AW309" s="94" t="s">
        <v>83</v>
      </c>
      <c r="AX309" s="94" t="s">
        <v>3366</v>
      </c>
      <c r="AY309" s="165" t="s">
        <v>83</v>
      </c>
    </row>
    <row r="310" spans="1:51" ht="168" customHeight="1">
      <c r="A310" s="204" t="str">
        <f t="shared" si="113"/>
        <v>904-1</v>
      </c>
      <c r="B310" s="205">
        <v>904</v>
      </c>
      <c r="C310" s="600" t="s">
        <v>191</v>
      </c>
      <c r="D310" s="204">
        <v>1</v>
      </c>
      <c r="E310" s="600" t="s">
        <v>835</v>
      </c>
      <c r="F310" s="204" t="s">
        <v>424</v>
      </c>
      <c r="G310" s="603" t="s">
        <v>439</v>
      </c>
      <c r="H310" s="206" t="s">
        <v>1335</v>
      </c>
      <c r="I310" s="265" t="s">
        <v>1336</v>
      </c>
      <c r="J310" s="600" t="s">
        <v>2357</v>
      </c>
      <c r="K310" s="600" t="s">
        <v>2358</v>
      </c>
      <c r="L310" s="600" t="s">
        <v>388</v>
      </c>
      <c r="M310" s="266" t="s">
        <v>299</v>
      </c>
      <c r="N310" s="259">
        <v>3657.7</v>
      </c>
      <c r="O310" s="200">
        <v>4362.3999999999996</v>
      </c>
      <c r="P310" s="200">
        <v>5067.0999999999995</v>
      </c>
      <c r="Q310" s="200">
        <v>5771.7999999999993</v>
      </c>
      <c r="R310" s="296">
        <v>6476.5</v>
      </c>
      <c r="S310" s="649">
        <v>7181</v>
      </c>
      <c r="T310" s="267" t="s">
        <v>416</v>
      </c>
      <c r="U310" s="276">
        <v>7181.1999999999989</v>
      </c>
      <c r="V310" s="268" t="s">
        <v>1389</v>
      </c>
      <c r="W310" s="259">
        <v>4299</v>
      </c>
      <c r="X310" s="200">
        <v>6679</v>
      </c>
      <c r="Y310" s="200">
        <v>7521</v>
      </c>
      <c r="Z310" s="200">
        <v>7520</v>
      </c>
      <c r="AA310" s="501">
        <v>7994</v>
      </c>
      <c r="AB310" s="501">
        <v>8668</v>
      </c>
      <c r="AC310" s="226">
        <f t="shared" si="126"/>
        <v>1.1753287585094458</v>
      </c>
      <c r="AD310" s="196">
        <f t="shared" si="127"/>
        <v>1.5310379607555475</v>
      </c>
      <c r="AE310" s="196">
        <f t="shared" si="128"/>
        <v>1.4842809496556217</v>
      </c>
      <c r="AF310" s="196">
        <f t="shared" si="129"/>
        <v>1.3028864479018678</v>
      </c>
      <c r="AG310" s="604">
        <f t="shared" si="130"/>
        <v>1.234308654365784</v>
      </c>
      <c r="AH310" s="212">
        <f t="shared" si="130"/>
        <v>1.2070742236457317</v>
      </c>
      <c r="AI310" s="226">
        <f t="shared" si="131"/>
        <v>0.59864646577173741</v>
      </c>
      <c r="AJ310" s="196">
        <f t="shared" si="132"/>
        <v>0.93006739820642803</v>
      </c>
      <c r="AK310" s="196">
        <f t="shared" si="133"/>
        <v>1.0473179969921462</v>
      </c>
      <c r="AL310" s="196">
        <f t="shared" si="134"/>
        <v>1.0471787444995266</v>
      </c>
      <c r="AM310" s="604">
        <f t="shared" si="135"/>
        <v>1.1131844260012256</v>
      </c>
      <c r="AN310" s="212">
        <f t="shared" si="135"/>
        <v>1.2070406060268482</v>
      </c>
      <c r="AO310" s="204" t="s">
        <v>83</v>
      </c>
      <c r="AP310" s="197" t="s">
        <v>12</v>
      </c>
      <c r="AQ310" s="305" t="s">
        <v>1338</v>
      </c>
      <c r="AR310" s="306" t="s">
        <v>2330</v>
      </c>
      <c r="AS310" s="194" t="s">
        <v>15</v>
      </c>
      <c r="AT310" s="179" t="s">
        <v>54</v>
      </c>
      <c r="AU310" s="179" t="s">
        <v>54</v>
      </c>
      <c r="AV310" s="179" t="s">
        <v>15</v>
      </c>
      <c r="AW310" s="179" t="s">
        <v>15</v>
      </c>
      <c r="AX310" s="611" t="s">
        <v>3425</v>
      </c>
      <c r="AY310" s="214">
        <v>1</v>
      </c>
    </row>
    <row r="311" spans="1:51" customFormat="1" ht="27" hidden="1">
      <c r="A311" s="95" t="str">
        <f t="shared" si="113"/>
        <v>904-2</v>
      </c>
      <c r="B311" s="160">
        <v>904</v>
      </c>
      <c r="C311" s="93" t="s">
        <v>191</v>
      </c>
      <c r="D311" s="95">
        <v>2</v>
      </c>
      <c r="E311" s="93" t="s">
        <v>83</v>
      </c>
      <c r="F311" s="95" t="s">
        <v>83</v>
      </c>
      <c r="G311" s="161" t="s">
        <v>83</v>
      </c>
      <c r="H311" s="99" t="s">
        <v>83</v>
      </c>
      <c r="I311" s="94" t="s">
        <v>83</v>
      </c>
      <c r="J311" s="93" t="s">
        <v>83</v>
      </c>
      <c r="K311" s="93" t="s">
        <v>83</v>
      </c>
      <c r="L311" s="93" t="s">
        <v>83</v>
      </c>
      <c r="M311" s="92" t="s">
        <v>83</v>
      </c>
      <c r="N311" s="161"/>
      <c r="O311" s="153"/>
      <c r="P311" s="153"/>
      <c r="Q311" s="153"/>
      <c r="R311" s="162"/>
      <c r="S311" s="450"/>
      <c r="T311" s="163" t="s">
        <v>83</v>
      </c>
      <c r="U311" s="162" t="s">
        <v>83</v>
      </c>
      <c r="V311" s="93" t="s">
        <v>83</v>
      </c>
      <c r="W311" s="161"/>
      <c r="X311" s="153" t="s">
        <v>83</v>
      </c>
      <c r="Y311" s="153" t="s">
        <v>83</v>
      </c>
      <c r="Z311" s="153" t="s">
        <v>83</v>
      </c>
      <c r="AA311" s="162" t="s">
        <v>83</v>
      </c>
      <c r="AB311" s="450"/>
      <c r="AC311" s="155" t="str">
        <f t="shared" si="126"/>
        <v>-</v>
      </c>
      <c r="AD311" s="156" t="str">
        <f t="shared" si="127"/>
        <v>-</v>
      </c>
      <c r="AE311" s="156" t="str">
        <f t="shared" si="128"/>
        <v>-</v>
      </c>
      <c r="AF311" s="156" t="str">
        <f t="shared" si="129"/>
        <v>-</v>
      </c>
      <c r="AG311" s="157" t="str">
        <f t="shared" si="130"/>
        <v>-</v>
      </c>
      <c r="AH311" s="454"/>
      <c r="AI311" s="155" t="str">
        <f t="shared" si="131"/>
        <v>-</v>
      </c>
      <c r="AJ311" s="156" t="str">
        <f t="shared" si="132"/>
        <v>-</v>
      </c>
      <c r="AK311" s="156" t="str">
        <f t="shared" si="133"/>
        <v>-</v>
      </c>
      <c r="AL311" s="156" t="str">
        <f t="shared" si="134"/>
        <v>-</v>
      </c>
      <c r="AM311" s="157" t="str">
        <f t="shared" si="135"/>
        <v>-</v>
      </c>
      <c r="AN311" s="457"/>
      <c r="AO311" s="95" t="s">
        <v>83</v>
      </c>
      <c r="AP311" s="93" t="s">
        <v>83</v>
      </c>
      <c r="AQ311" s="93" t="s">
        <v>83</v>
      </c>
      <c r="AR311" s="93" t="s">
        <v>83</v>
      </c>
      <c r="AS311" s="163" t="s">
        <v>83</v>
      </c>
      <c r="AT311" s="164" t="s">
        <v>83</v>
      </c>
      <c r="AU311" s="164" t="s">
        <v>83</v>
      </c>
      <c r="AV311" s="164" t="s">
        <v>83</v>
      </c>
      <c r="AW311" s="94" t="s">
        <v>83</v>
      </c>
      <c r="AX311" s="94" t="s">
        <v>3366</v>
      </c>
      <c r="AY311" s="165" t="s">
        <v>83</v>
      </c>
    </row>
    <row r="312" spans="1:51" customFormat="1" ht="27" hidden="1">
      <c r="A312" s="95" t="str">
        <f t="shared" si="113"/>
        <v>904-3</v>
      </c>
      <c r="B312" s="160">
        <v>904</v>
      </c>
      <c r="C312" s="93" t="s">
        <v>191</v>
      </c>
      <c r="D312" s="95">
        <v>3</v>
      </c>
      <c r="E312" s="93" t="s">
        <v>83</v>
      </c>
      <c r="F312" s="95" t="s">
        <v>83</v>
      </c>
      <c r="G312" s="161" t="s">
        <v>83</v>
      </c>
      <c r="H312" s="99" t="s">
        <v>83</v>
      </c>
      <c r="I312" s="94" t="s">
        <v>83</v>
      </c>
      <c r="J312" s="93" t="s">
        <v>83</v>
      </c>
      <c r="K312" s="93" t="s">
        <v>83</v>
      </c>
      <c r="L312" s="93" t="s">
        <v>83</v>
      </c>
      <c r="M312" s="92" t="s">
        <v>83</v>
      </c>
      <c r="N312" s="161"/>
      <c r="O312" s="153"/>
      <c r="P312" s="153"/>
      <c r="Q312" s="153"/>
      <c r="R312" s="162"/>
      <c r="S312" s="450"/>
      <c r="T312" s="163" t="s">
        <v>83</v>
      </c>
      <c r="U312" s="162" t="s">
        <v>83</v>
      </c>
      <c r="V312" s="93" t="s">
        <v>83</v>
      </c>
      <c r="W312" s="161"/>
      <c r="X312" s="153" t="s">
        <v>83</v>
      </c>
      <c r="Y312" s="153" t="s">
        <v>83</v>
      </c>
      <c r="Z312" s="153" t="s">
        <v>83</v>
      </c>
      <c r="AA312" s="162" t="s">
        <v>83</v>
      </c>
      <c r="AB312" s="450"/>
      <c r="AC312" s="155" t="str">
        <f t="shared" si="126"/>
        <v>-</v>
      </c>
      <c r="AD312" s="156" t="str">
        <f t="shared" si="127"/>
        <v>-</v>
      </c>
      <c r="AE312" s="156" t="str">
        <f t="shared" si="128"/>
        <v>-</v>
      </c>
      <c r="AF312" s="156" t="str">
        <f t="shared" si="129"/>
        <v>-</v>
      </c>
      <c r="AG312" s="157" t="str">
        <f t="shared" si="130"/>
        <v>-</v>
      </c>
      <c r="AH312" s="454"/>
      <c r="AI312" s="155" t="str">
        <f t="shared" si="131"/>
        <v>-</v>
      </c>
      <c r="AJ312" s="156" t="str">
        <f t="shared" si="132"/>
        <v>-</v>
      </c>
      <c r="AK312" s="156" t="str">
        <f t="shared" si="133"/>
        <v>-</v>
      </c>
      <c r="AL312" s="156" t="str">
        <f t="shared" si="134"/>
        <v>-</v>
      </c>
      <c r="AM312" s="157" t="str">
        <f t="shared" si="135"/>
        <v>-</v>
      </c>
      <c r="AN312" s="457"/>
      <c r="AO312" s="95" t="s">
        <v>83</v>
      </c>
      <c r="AP312" s="93" t="s">
        <v>83</v>
      </c>
      <c r="AQ312" s="93" t="s">
        <v>83</v>
      </c>
      <c r="AR312" s="93" t="s">
        <v>83</v>
      </c>
      <c r="AS312" s="163" t="s">
        <v>83</v>
      </c>
      <c r="AT312" s="164" t="s">
        <v>83</v>
      </c>
      <c r="AU312" s="164" t="s">
        <v>83</v>
      </c>
      <c r="AV312" s="164" t="s">
        <v>83</v>
      </c>
      <c r="AW312" s="94" t="s">
        <v>83</v>
      </c>
      <c r="AX312" s="94" t="s">
        <v>3366</v>
      </c>
      <c r="AY312" s="165" t="s">
        <v>83</v>
      </c>
    </row>
    <row r="313" spans="1:51" customFormat="1" ht="27" hidden="1">
      <c r="A313" s="95" t="str">
        <f t="shared" si="113"/>
        <v>904-4</v>
      </c>
      <c r="B313" s="160">
        <v>904</v>
      </c>
      <c r="C313" s="93" t="s">
        <v>191</v>
      </c>
      <c r="D313" s="95">
        <v>4</v>
      </c>
      <c r="E313" s="93" t="s">
        <v>83</v>
      </c>
      <c r="F313" s="95" t="s">
        <v>83</v>
      </c>
      <c r="G313" s="161" t="s">
        <v>83</v>
      </c>
      <c r="H313" s="99" t="s">
        <v>83</v>
      </c>
      <c r="I313" s="94" t="s">
        <v>83</v>
      </c>
      <c r="J313" s="93" t="s">
        <v>83</v>
      </c>
      <c r="K313" s="93" t="s">
        <v>83</v>
      </c>
      <c r="L313" s="93" t="s">
        <v>83</v>
      </c>
      <c r="M313" s="92" t="s">
        <v>83</v>
      </c>
      <c r="N313" s="161"/>
      <c r="O313" s="153"/>
      <c r="P313" s="153"/>
      <c r="Q313" s="153"/>
      <c r="R313" s="162"/>
      <c r="S313" s="450"/>
      <c r="T313" s="163" t="s">
        <v>83</v>
      </c>
      <c r="U313" s="162" t="s">
        <v>83</v>
      </c>
      <c r="V313" s="93" t="s">
        <v>83</v>
      </c>
      <c r="W313" s="161"/>
      <c r="X313" s="153" t="s">
        <v>83</v>
      </c>
      <c r="Y313" s="153" t="s">
        <v>83</v>
      </c>
      <c r="Z313" s="153" t="s">
        <v>83</v>
      </c>
      <c r="AA313" s="162" t="s">
        <v>83</v>
      </c>
      <c r="AB313" s="450"/>
      <c r="AC313" s="155" t="str">
        <f t="shared" si="126"/>
        <v>-</v>
      </c>
      <c r="AD313" s="156" t="str">
        <f t="shared" si="127"/>
        <v>-</v>
      </c>
      <c r="AE313" s="156" t="str">
        <f t="shared" si="128"/>
        <v>-</v>
      </c>
      <c r="AF313" s="156" t="str">
        <f t="shared" si="129"/>
        <v>-</v>
      </c>
      <c r="AG313" s="157" t="str">
        <f t="shared" si="130"/>
        <v>-</v>
      </c>
      <c r="AH313" s="454"/>
      <c r="AI313" s="155" t="str">
        <f t="shared" si="131"/>
        <v>-</v>
      </c>
      <c r="AJ313" s="156" t="str">
        <f t="shared" si="132"/>
        <v>-</v>
      </c>
      <c r="AK313" s="156" t="str">
        <f t="shared" si="133"/>
        <v>-</v>
      </c>
      <c r="AL313" s="156" t="str">
        <f t="shared" si="134"/>
        <v>-</v>
      </c>
      <c r="AM313" s="157" t="str">
        <f t="shared" si="135"/>
        <v>-</v>
      </c>
      <c r="AN313" s="457"/>
      <c r="AO313" s="95" t="s">
        <v>83</v>
      </c>
      <c r="AP313" s="93" t="s">
        <v>83</v>
      </c>
      <c r="AQ313" s="93" t="s">
        <v>83</v>
      </c>
      <c r="AR313" s="93" t="s">
        <v>83</v>
      </c>
      <c r="AS313" s="163" t="s">
        <v>83</v>
      </c>
      <c r="AT313" s="164" t="s">
        <v>83</v>
      </c>
      <c r="AU313" s="164" t="s">
        <v>83</v>
      </c>
      <c r="AV313" s="164" t="s">
        <v>83</v>
      </c>
      <c r="AW313" s="94" t="s">
        <v>83</v>
      </c>
      <c r="AX313" s="94" t="s">
        <v>3366</v>
      </c>
      <c r="AY313" s="165" t="s">
        <v>83</v>
      </c>
    </row>
    <row r="314" spans="1:51" customFormat="1" ht="27" hidden="1">
      <c r="A314" s="95" t="str">
        <f t="shared" si="113"/>
        <v>904-5</v>
      </c>
      <c r="B314" s="160">
        <v>904</v>
      </c>
      <c r="C314" s="93" t="s">
        <v>191</v>
      </c>
      <c r="D314" s="95">
        <v>5</v>
      </c>
      <c r="E314" s="93" t="s">
        <v>83</v>
      </c>
      <c r="F314" s="95" t="s">
        <v>83</v>
      </c>
      <c r="G314" s="161" t="s">
        <v>83</v>
      </c>
      <c r="H314" s="99" t="s">
        <v>83</v>
      </c>
      <c r="I314" s="94" t="s">
        <v>83</v>
      </c>
      <c r="J314" s="93" t="s">
        <v>83</v>
      </c>
      <c r="K314" s="93" t="s">
        <v>83</v>
      </c>
      <c r="L314" s="93" t="s">
        <v>83</v>
      </c>
      <c r="M314" s="92" t="s">
        <v>83</v>
      </c>
      <c r="N314" s="161"/>
      <c r="O314" s="153"/>
      <c r="P314" s="153"/>
      <c r="Q314" s="153"/>
      <c r="R314" s="162"/>
      <c r="S314" s="450"/>
      <c r="T314" s="163" t="s">
        <v>83</v>
      </c>
      <c r="U314" s="162" t="s">
        <v>83</v>
      </c>
      <c r="V314" s="93" t="s">
        <v>83</v>
      </c>
      <c r="W314" s="161"/>
      <c r="X314" s="153" t="s">
        <v>83</v>
      </c>
      <c r="Y314" s="153" t="s">
        <v>83</v>
      </c>
      <c r="Z314" s="153" t="s">
        <v>83</v>
      </c>
      <c r="AA314" s="162" t="s">
        <v>83</v>
      </c>
      <c r="AB314" s="450"/>
      <c r="AC314" s="155" t="str">
        <f t="shared" si="126"/>
        <v>-</v>
      </c>
      <c r="AD314" s="156" t="str">
        <f t="shared" si="127"/>
        <v>-</v>
      </c>
      <c r="AE314" s="156" t="str">
        <f t="shared" si="128"/>
        <v>-</v>
      </c>
      <c r="AF314" s="156" t="str">
        <f t="shared" si="129"/>
        <v>-</v>
      </c>
      <c r="AG314" s="157" t="str">
        <f t="shared" si="130"/>
        <v>-</v>
      </c>
      <c r="AH314" s="454"/>
      <c r="AI314" s="155" t="str">
        <f t="shared" si="131"/>
        <v>-</v>
      </c>
      <c r="AJ314" s="156" t="str">
        <f t="shared" si="132"/>
        <v>-</v>
      </c>
      <c r="AK314" s="156" t="str">
        <f t="shared" si="133"/>
        <v>-</v>
      </c>
      <c r="AL314" s="156" t="str">
        <f t="shared" si="134"/>
        <v>-</v>
      </c>
      <c r="AM314" s="157" t="str">
        <f t="shared" si="135"/>
        <v>-</v>
      </c>
      <c r="AN314" s="457"/>
      <c r="AO314" s="95" t="s">
        <v>83</v>
      </c>
      <c r="AP314" s="93" t="s">
        <v>83</v>
      </c>
      <c r="AQ314" s="93" t="s">
        <v>83</v>
      </c>
      <c r="AR314" s="93" t="s">
        <v>83</v>
      </c>
      <c r="AS314" s="163" t="s">
        <v>83</v>
      </c>
      <c r="AT314" s="164" t="s">
        <v>83</v>
      </c>
      <c r="AU314" s="164" t="s">
        <v>83</v>
      </c>
      <c r="AV314" s="164" t="s">
        <v>83</v>
      </c>
      <c r="AW314" s="94" t="s">
        <v>83</v>
      </c>
      <c r="AX314" s="94" t="s">
        <v>3366</v>
      </c>
      <c r="AY314" s="165" t="s">
        <v>83</v>
      </c>
    </row>
    <row r="315" spans="1:51" customFormat="1" ht="27" hidden="1">
      <c r="A315" s="95" t="str">
        <f t="shared" si="113"/>
        <v>904-6</v>
      </c>
      <c r="B315" s="160">
        <v>904</v>
      </c>
      <c r="C315" s="93" t="s">
        <v>191</v>
      </c>
      <c r="D315" s="95">
        <v>6</v>
      </c>
      <c r="E315" s="93" t="s">
        <v>83</v>
      </c>
      <c r="F315" s="95" t="s">
        <v>83</v>
      </c>
      <c r="G315" s="161" t="s">
        <v>83</v>
      </c>
      <c r="H315" s="99" t="s">
        <v>83</v>
      </c>
      <c r="I315" s="94" t="s">
        <v>83</v>
      </c>
      <c r="J315" s="93" t="s">
        <v>83</v>
      </c>
      <c r="K315" s="93" t="s">
        <v>83</v>
      </c>
      <c r="L315" s="93" t="s">
        <v>83</v>
      </c>
      <c r="M315" s="92" t="s">
        <v>83</v>
      </c>
      <c r="N315" s="161"/>
      <c r="O315" s="153"/>
      <c r="P315" s="153"/>
      <c r="Q315" s="153"/>
      <c r="R315" s="162"/>
      <c r="S315" s="450"/>
      <c r="T315" s="163" t="s">
        <v>83</v>
      </c>
      <c r="U315" s="162" t="s">
        <v>83</v>
      </c>
      <c r="V315" s="93" t="s">
        <v>83</v>
      </c>
      <c r="W315" s="161"/>
      <c r="X315" s="153" t="s">
        <v>83</v>
      </c>
      <c r="Y315" s="153" t="s">
        <v>83</v>
      </c>
      <c r="Z315" s="153" t="s">
        <v>83</v>
      </c>
      <c r="AA315" s="162" t="s">
        <v>83</v>
      </c>
      <c r="AB315" s="450"/>
      <c r="AC315" s="155" t="str">
        <f t="shared" si="126"/>
        <v>-</v>
      </c>
      <c r="AD315" s="156" t="str">
        <f t="shared" si="127"/>
        <v>-</v>
      </c>
      <c r="AE315" s="156" t="str">
        <f t="shared" si="128"/>
        <v>-</v>
      </c>
      <c r="AF315" s="156" t="str">
        <f t="shared" si="129"/>
        <v>-</v>
      </c>
      <c r="AG315" s="157" t="str">
        <f t="shared" si="130"/>
        <v>-</v>
      </c>
      <c r="AH315" s="454"/>
      <c r="AI315" s="155" t="str">
        <f t="shared" si="131"/>
        <v>-</v>
      </c>
      <c r="AJ315" s="156" t="str">
        <f t="shared" si="132"/>
        <v>-</v>
      </c>
      <c r="AK315" s="156" t="str">
        <f t="shared" si="133"/>
        <v>-</v>
      </c>
      <c r="AL315" s="156" t="str">
        <f t="shared" si="134"/>
        <v>-</v>
      </c>
      <c r="AM315" s="157" t="str">
        <f t="shared" si="135"/>
        <v>-</v>
      </c>
      <c r="AN315" s="457"/>
      <c r="AO315" s="95" t="s">
        <v>83</v>
      </c>
      <c r="AP315" s="93" t="s">
        <v>83</v>
      </c>
      <c r="AQ315" s="93" t="s">
        <v>83</v>
      </c>
      <c r="AR315" s="93" t="s">
        <v>83</v>
      </c>
      <c r="AS315" s="163" t="s">
        <v>83</v>
      </c>
      <c r="AT315" s="164" t="s">
        <v>83</v>
      </c>
      <c r="AU315" s="164" t="s">
        <v>83</v>
      </c>
      <c r="AV315" s="164" t="s">
        <v>83</v>
      </c>
      <c r="AW315" s="94" t="s">
        <v>83</v>
      </c>
      <c r="AX315" s="94" t="s">
        <v>3366</v>
      </c>
      <c r="AY315" s="165" t="s">
        <v>83</v>
      </c>
    </row>
    <row r="316" spans="1:51" customFormat="1" ht="27" hidden="1">
      <c r="A316" s="95" t="str">
        <f t="shared" si="113"/>
        <v>904-7</v>
      </c>
      <c r="B316" s="160">
        <v>904</v>
      </c>
      <c r="C316" s="93" t="s">
        <v>191</v>
      </c>
      <c r="D316" s="95">
        <v>7</v>
      </c>
      <c r="E316" s="93" t="s">
        <v>83</v>
      </c>
      <c r="F316" s="95" t="s">
        <v>83</v>
      </c>
      <c r="G316" s="161" t="s">
        <v>83</v>
      </c>
      <c r="H316" s="99" t="s">
        <v>83</v>
      </c>
      <c r="I316" s="94" t="s">
        <v>83</v>
      </c>
      <c r="J316" s="93" t="s">
        <v>83</v>
      </c>
      <c r="K316" s="93" t="s">
        <v>83</v>
      </c>
      <c r="L316" s="93" t="s">
        <v>83</v>
      </c>
      <c r="M316" s="92" t="s">
        <v>83</v>
      </c>
      <c r="N316" s="161"/>
      <c r="O316" s="153"/>
      <c r="P316" s="153"/>
      <c r="Q316" s="153"/>
      <c r="R316" s="162"/>
      <c r="S316" s="450"/>
      <c r="T316" s="163" t="s">
        <v>83</v>
      </c>
      <c r="U316" s="162" t="s">
        <v>83</v>
      </c>
      <c r="V316" s="93" t="s">
        <v>83</v>
      </c>
      <c r="W316" s="161"/>
      <c r="X316" s="153" t="s">
        <v>83</v>
      </c>
      <c r="Y316" s="153" t="s">
        <v>83</v>
      </c>
      <c r="Z316" s="153" t="s">
        <v>83</v>
      </c>
      <c r="AA316" s="162" t="s">
        <v>83</v>
      </c>
      <c r="AB316" s="450"/>
      <c r="AC316" s="155" t="str">
        <f t="shared" si="126"/>
        <v>-</v>
      </c>
      <c r="AD316" s="156" t="str">
        <f t="shared" si="127"/>
        <v>-</v>
      </c>
      <c r="AE316" s="156" t="str">
        <f t="shared" si="128"/>
        <v>-</v>
      </c>
      <c r="AF316" s="156" t="str">
        <f t="shared" si="129"/>
        <v>-</v>
      </c>
      <c r="AG316" s="157" t="str">
        <f t="shared" si="130"/>
        <v>-</v>
      </c>
      <c r="AH316" s="454"/>
      <c r="AI316" s="155" t="str">
        <f t="shared" si="131"/>
        <v>-</v>
      </c>
      <c r="AJ316" s="156" t="str">
        <f t="shared" si="132"/>
        <v>-</v>
      </c>
      <c r="AK316" s="156" t="str">
        <f t="shared" si="133"/>
        <v>-</v>
      </c>
      <c r="AL316" s="156" t="str">
        <f t="shared" si="134"/>
        <v>-</v>
      </c>
      <c r="AM316" s="157" t="str">
        <f t="shared" si="135"/>
        <v>-</v>
      </c>
      <c r="AN316" s="457"/>
      <c r="AO316" s="95" t="s">
        <v>83</v>
      </c>
      <c r="AP316" s="93" t="s">
        <v>83</v>
      </c>
      <c r="AQ316" s="93" t="s">
        <v>83</v>
      </c>
      <c r="AR316" s="93" t="s">
        <v>83</v>
      </c>
      <c r="AS316" s="163" t="s">
        <v>83</v>
      </c>
      <c r="AT316" s="164" t="s">
        <v>83</v>
      </c>
      <c r="AU316" s="164" t="s">
        <v>83</v>
      </c>
      <c r="AV316" s="164" t="s">
        <v>83</v>
      </c>
      <c r="AW316" s="94" t="s">
        <v>83</v>
      </c>
      <c r="AX316" s="94" t="s">
        <v>3366</v>
      </c>
      <c r="AY316" s="165" t="s">
        <v>83</v>
      </c>
    </row>
    <row r="317" spans="1:51" customFormat="1" ht="27" hidden="1">
      <c r="A317" s="95" t="str">
        <f t="shared" si="113"/>
        <v>904-8</v>
      </c>
      <c r="B317" s="160">
        <v>904</v>
      </c>
      <c r="C317" s="93" t="s">
        <v>191</v>
      </c>
      <c r="D317" s="95">
        <v>8</v>
      </c>
      <c r="E317" s="93" t="s">
        <v>83</v>
      </c>
      <c r="F317" s="95" t="s">
        <v>83</v>
      </c>
      <c r="G317" s="161" t="s">
        <v>83</v>
      </c>
      <c r="H317" s="99" t="s">
        <v>83</v>
      </c>
      <c r="I317" s="94" t="s">
        <v>83</v>
      </c>
      <c r="J317" s="93" t="s">
        <v>83</v>
      </c>
      <c r="K317" s="93" t="s">
        <v>83</v>
      </c>
      <c r="L317" s="93" t="s">
        <v>83</v>
      </c>
      <c r="M317" s="92" t="s">
        <v>83</v>
      </c>
      <c r="N317" s="161"/>
      <c r="O317" s="153"/>
      <c r="P317" s="153"/>
      <c r="Q317" s="153"/>
      <c r="R317" s="162"/>
      <c r="S317" s="450"/>
      <c r="T317" s="163" t="s">
        <v>83</v>
      </c>
      <c r="U317" s="162" t="s">
        <v>83</v>
      </c>
      <c r="V317" s="93" t="s">
        <v>83</v>
      </c>
      <c r="W317" s="161"/>
      <c r="X317" s="153" t="s">
        <v>83</v>
      </c>
      <c r="Y317" s="153" t="s">
        <v>83</v>
      </c>
      <c r="Z317" s="153" t="s">
        <v>83</v>
      </c>
      <c r="AA317" s="162" t="s">
        <v>83</v>
      </c>
      <c r="AB317" s="450"/>
      <c r="AC317" s="155" t="str">
        <f t="shared" si="126"/>
        <v>-</v>
      </c>
      <c r="AD317" s="156" t="str">
        <f t="shared" si="127"/>
        <v>-</v>
      </c>
      <c r="AE317" s="156" t="str">
        <f t="shared" si="128"/>
        <v>-</v>
      </c>
      <c r="AF317" s="156" t="str">
        <f t="shared" si="129"/>
        <v>-</v>
      </c>
      <c r="AG317" s="157" t="str">
        <f t="shared" si="130"/>
        <v>-</v>
      </c>
      <c r="AH317" s="454"/>
      <c r="AI317" s="155" t="str">
        <f t="shared" si="131"/>
        <v>-</v>
      </c>
      <c r="AJ317" s="156" t="str">
        <f t="shared" si="132"/>
        <v>-</v>
      </c>
      <c r="AK317" s="156" t="str">
        <f t="shared" si="133"/>
        <v>-</v>
      </c>
      <c r="AL317" s="156" t="str">
        <f t="shared" si="134"/>
        <v>-</v>
      </c>
      <c r="AM317" s="157" t="str">
        <f t="shared" si="135"/>
        <v>-</v>
      </c>
      <c r="AN317" s="457"/>
      <c r="AO317" s="95" t="s">
        <v>83</v>
      </c>
      <c r="AP317" s="93" t="s">
        <v>83</v>
      </c>
      <c r="AQ317" s="93" t="s">
        <v>83</v>
      </c>
      <c r="AR317" s="93" t="s">
        <v>83</v>
      </c>
      <c r="AS317" s="163" t="s">
        <v>83</v>
      </c>
      <c r="AT317" s="164" t="s">
        <v>83</v>
      </c>
      <c r="AU317" s="164" t="s">
        <v>83</v>
      </c>
      <c r="AV317" s="164" t="s">
        <v>83</v>
      </c>
      <c r="AW317" s="94" t="s">
        <v>83</v>
      </c>
      <c r="AX317" s="94" t="s">
        <v>3366</v>
      </c>
      <c r="AY317" s="165" t="s">
        <v>83</v>
      </c>
    </row>
    <row r="318" spans="1:51" customFormat="1" ht="27" hidden="1">
      <c r="A318" s="95" t="str">
        <f t="shared" si="113"/>
        <v>904-9</v>
      </c>
      <c r="B318" s="160">
        <v>904</v>
      </c>
      <c r="C318" s="93" t="s">
        <v>191</v>
      </c>
      <c r="D318" s="95">
        <v>9</v>
      </c>
      <c r="E318" s="93" t="s">
        <v>83</v>
      </c>
      <c r="F318" s="95" t="s">
        <v>83</v>
      </c>
      <c r="G318" s="161" t="s">
        <v>83</v>
      </c>
      <c r="H318" s="99" t="s">
        <v>83</v>
      </c>
      <c r="I318" s="94" t="s">
        <v>83</v>
      </c>
      <c r="J318" s="93" t="s">
        <v>83</v>
      </c>
      <c r="K318" s="93" t="s">
        <v>83</v>
      </c>
      <c r="L318" s="93" t="s">
        <v>83</v>
      </c>
      <c r="M318" s="92" t="s">
        <v>83</v>
      </c>
      <c r="N318" s="161"/>
      <c r="O318" s="153"/>
      <c r="P318" s="153"/>
      <c r="Q318" s="153"/>
      <c r="R318" s="162"/>
      <c r="S318" s="450"/>
      <c r="T318" s="163" t="s">
        <v>83</v>
      </c>
      <c r="U318" s="162" t="s">
        <v>83</v>
      </c>
      <c r="V318" s="93" t="s">
        <v>83</v>
      </c>
      <c r="W318" s="161"/>
      <c r="X318" s="153" t="s">
        <v>83</v>
      </c>
      <c r="Y318" s="153" t="s">
        <v>83</v>
      </c>
      <c r="Z318" s="153" t="s">
        <v>83</v>
      </c>
      <c r="AA318" s="162" t="s">
        <v>83</v>
      </c>
      <c r="AB318" s="450"/>
      <c r="AC318" s="155" t="str">
        <f t="shared" si="126"/>
        <v>-</v>
      </c>
      <c r="AD318" s="156" t="str">
        <f t="shared" si="127"/>
        <v>-</v>
      </c>
      <c r="AE318" s="156" t="str">
        <f t="shared" si="128"/>
        <v>-</v>
      </c>
      <c r="AF318" s="156" t="str">
        <f t="shared" si="129"/>
        <v>-</v>
      </c>
      <c r="AG318" s="157" t="str">
        <f t="shared" si="130"/>
        <v>-</v>
      </c>
      <c r="AH318" s="454"/>
      <c r="AI318" s="155" t="str">
        <f t="shared" si="131"/>
        <v>-</v>
      </c>
      <c r="AJ318" s="156" t="str">
        <f t="shared" si="132"/>
        <v>-</v>
      </c>
      <c r="AK318" s="156" t="str">
        <f t="shared" si="133"/>
        <v>-</v>
      </c>
      <c r="AL318" s="156" t="str">
        <f t="shared" si="134"/>
        <v>-</v>
      </c>
      <c r="AM318" s="157" t="str">
        <f t="shared" si="135"/>
        <v>-</v>
      </c>
      <c r="AN318" s="457"/>
      <c r="AO318" s="95" t="s">
        <v>83</v>
      </c>
      <c r="AP318" s="93" t="s">
        <v>83</v>
      </c>
      <c r="AQ318" s="93" t="s">
        <v>83</v>
      </c>
      <c r="AR318" s="93" t="s">
        <v>83</v>
      </c>
      <c r="AS318" s="163" t="s">
        <v>83</v>
      </c>
      <c r="AT318" s="164" t="s">
        <v>83</v>
      </c>
      <c r="AU318" s="164" t="s">
        <v>83</v>
      </c>
      <c r="AV318" s="164" t="s">
        <v>83</v>
      </c>
      <c r="AW318" s="94" t="s">
        <v>83</v>
      </c>
      <c r="AX318" s="94" t="s">
        <v>3366</v>
      </c>
      <c r="AY318" s="165" t="s">
        <v>83</v>
      </c>
    </row>
    <row r="319" spans="1:51" ht="125.25" customHeight="1">
      <c r="A319" s="204" t="str">
        <f t="shared" ref="A319:A349" si="136">B319&amp;"-"&amp;D319</f>
        <v>1001-1</v>
      </c>
      <c r="B319" s="205">
        <v>1001</v>
      </c>
      <c r="C319" s="600" t="s">
        <v>192</v>
      </c>
      <c r="D319" s="204">
        <v>1</v>
      </c>
      <c r="E319" s="600" t="s">
        <v>836</v>
      </c>
      <c r="F319" s="204" t="s">
        <v>837</v>
      </c>
      <c r="G319" s="603" t="s">
        <v>447</v>
      </c>
      <c r="H319" s="206" t="s">
        <v>3144</v>
      </c>
      <c r="I319" s="195" t="s">
        <v>448</v>
      </c>
      <c r="J319" s="600" t="s">
        <v>838</v>
      </c>
      <c r="K319" s="600" t="s">
        <v>839</v>
      </c>
      <c r="L319" s="600" t="s">
        <v>388</v>
      </c>
      <c r="M319" s="207" t="s">
        <v>392</v>
      </c>
      <c r="N319" s="603">
        <v>10</v>
      </c>
      <c r="O319" s="181">
        <f>N319+($U$319-$N$319)/5</f>
        <v>11</v>
      </c>
      <c r="P319" s="181">
        <f>O319+($U$319-$N$319)/5</f>
        <v>12</v>
      </c>
      <c r="Q319" s="181">
        <f>P319+($U$319-$N$319)/5</f>
        <v>13</v>
      </c>
      <c r="R319" s="296">
        <f>Q319+($U$319-$N$319)/5</f>
        <v>14</v>
      </c>
      <c r="S319" s="649">
        <v>15</v>
      </c>
      <c r="T319" s="194" t="s">
        <v>416</v>
      </c>
      <c r="U319" s="209">
        <v>15</v>
      </c>
      <c r="V319" s="600" t="s">
        <v>2026</v>
      </c>
      <c r="W319" s="307">
        <v>11</v>
      </c>
      <c r="X319" s="181">
        <v>13</v>
      </c>
      <c r="Y319" s="181">
        <v>12</v>
      </c>
      <c r="Z319" s="200">
        <v>9</v>
      </c>
      <c r="AA319" s="501">
        <v>14</v>
      </c>
      <c r="AB319" s="264">
        <v>15</v>
      </c>
      <c r="AC319" s="226">
        <f t="shared" ref="AC319:AC357" si="137">IFERROR(IF($E319="-","-",W319/N319),"-")</f>
        <v>1.1000000000000001</v>
      </c>
      <c r="AD319" s="196">
        <f t="shared" ref="AD319:AD357" si="138">IFERROR(IF($E319="-","-",X319/O319),"-")</f>
        <v>1.1818181818181819</v>
      </c>
      <c r="AE319" s="196">
        <f t="shared" ref="AE319:AE357" si="139">IFERROR(IF($E319="-","-",Y319/P319),"-")</f>
        <v>1</v>
      </c>
      <c r="AF319" s="196">
        <f t="shared" ref="AF319:AF357" si="140">IFERROR(IF($E319="-","-",Z319/Q319),"-")</f>
        <v>0.69230769230769229</v>
      </c>
      <c r="AG319" s="604">
        <f t="shared" ref="AG319:AH357" si="141">IFERROR(IF($E319="-","-",AA319/R319),"-")</f>
        <v>1</v>
      </c>
      <c r="AH319" s="212">
        <f t="shared" si="141"/>
        <v>1</v>
      </c>
      <c r="AI319" s="226">
        <f t="shared" si="131"/>
        <v>0.73333333333333328</v>
      </c>
      <c r="AJ319" s="196">
        <f t="shared" si="132"/>
        <v>0.8666666666666667</v>
      </c>
      <c r="AK319" s="196">
        <f t="shared" si="133"/>
        <v>0.8</v>
      </c>
      <c r="AL319" s="196">
        <f t="shared" si="134"/>
        <v>0.6</v>
      </c>
      <c r="AM319" s="604">
        <f t="shared" si="135"/>
        <v>0.93333333333333335</v>
      </c>
      <c r="AN319" s="212">
        <f t="shared" si="135"/>
        <v>1</v>
      </c>
      <c r="AO319" s="204" t="s">
        <v>83</v>
      </c>
      <c r="AP319" s="600" t="s">
        <v>83</v>
      </c>
      <c r="AQ319" s="600" t="s">
        <v>628</v>
      </c>
      <c r="AR319" s="600" t="s">
        <v>1914</v>
      </c>
      <c r="AS319" s="194" t="s">
        <v>15</v>
      </c>
      <c r="AT319" s="179" t="s">
        <v>15</v>
      </c>
      <c r="AU319" s="179" t="s">
        <v>15</v>
      </c>
      <c r="AV319" s="179" t="s">
        <v>58</v>
      </c>
      <c r="AW319" s="179" t="s">
        <v>15</v>
      </c>
      <c r="AX319" s="611" t="s">
        <v>3430</v>
      </c>
      <c r="AY319" s="214">
        <v>1</v>
      </c>
    </row>
    <row r="320" spans="1:51" customFormat="1" ht="27" hidden="1">
      <c r="A320" s="95" t="str">
        <f t="shared" si="136"/>
        <v>1001-2</v>
      </c>
      <c r="B320" s="160">
        <v>1001</v>
      </c>
      <c r="C320" s="93" t="s">
        <v>192</v>
      </c>
      <c r="D320" s="95">
        <v>2</v>
      </c>
      <c r="E320" s="93" t="s">
        <v>83</v>
      </c>
      <c r="F320" s="95" t="s">
        <v>83</v>
      </c>
      <c r="G320" s="161" t="s">
        <v>83</v>
      </c>
      <c r="H320" s="99" t="s">
        <v>83</v>
      </c>
      <c r="I320" s="94" t="s">
        <v>83</v>
      </c>
      <c r="J320" s="93" t="s">
        <v>83</v>
      </c>
      <c r="K320" s="93" t="s">
        <v>83</v>
      </c>
      <c r="L320" s="93" t="s">
        <v>83</v>
      </c>
      <c r="M320" s="92" t="s">
        <v>83</v>
      </c>
      <c r="N320" s="161"/>
      <c r="O320" s="153"/>
      <c r="P320" s="153"/>
      <c r="Q320" s="153"/>
      <c r="R320" s="162"/>
      <c r="S320" s="450"/>
      <c r="T320" s="163" t="s">
        <v>83</v>
      </c>
      <c r="U320" s="162" t="s">
        <v>83</v>
      </c>
      <c r="V320" s="93" t="s">
        <v>83</v>
      </c>
      <c r="W320" s="161"/>
      <c r="X320" s="153" t="s">
        <v>83</v>
      </c>
      <c r="Y320" s="153" t="s">
        <v>83</v>
      </c>
      <c r="Z320" s="153" t="s">
        <v>83</v>
      </c>
      <c r="AA320" s="162" t="s">
        <v>83</v>
      </c>
      <c r="AB320" s="450"/>
      <c r="AC320" s="155" t="str">
        <f t="shared" si="137"/>
        <v>-</v>
      </c>
      <c r="AD320" s="156" t="str">
        <f t="shared" si="138"/>
        <v>-</v>
      </c>
      <c r="AE320" s="156" t="str">
        <f t="shared" si="139"/>
        <v>-</v>
      </c>
      <c r="AF320" s="156" t="str">
        <f t="shared" si="140"/>
        <v>-</v>
      </c>
      <c r="AG320" s="157" t="str">
        <f t="shared" si="141"/>
        <v>-</v>
      </c>
      <c r="AH320" s="454"/>
      <c r="AI320" s="155" t="str">
        <f t="shared" si="131"/>
        <v>-</v>
      </c>
      <c r="AJ320" s="156" t="str">
        <f t="shared" si="132"/>
        <v>-</v>
      </c>
      <c r="AK320" s="156" t="str">
        <f t="shared" si="133"/>
        <v>-</v>
      </c>
      <c r="AL320" s="156" t="str">
        <f t="shared" si="134"/>
        <v>-</v>
      </c>
      <c r="AM320" s="157" t="str">
        <f t="shared" si="135"/>
        <v>-</v>
      </c>
      <c r="AN320" s="457"/>
      <c r="AO320" s="95" t="s">
        <v>83</v>
      </c>
      <c r="AP320" s="93" t="s">
        <v>83</v>
      </c>
      <c r="AQ320" s="93" t="s">
        <v>83</v>
      </c>
      <c r="AR320" s="93" t="s">
        <v>83</v>
      </c>
      <c r="AS320" s="163" t="s">
        <v>83</v>
      </c>
      <c r="AT320" s="164" t="s">
        <v>83</v>
      </c>
      <c r="AU320" s="164" t="s">
        <v>83</v>
      </c>
      <c r="AV320" s="164" t="s">
        <v>83</v>
      </c>
      <c r="AW320" s="94" t="s">
        <v>83</v>
      </c>
      <c r="AX320" s="94" t="s">
        <v>3366</v>
      </c>
      <c r="AY320" s="165" t="s">
        <v>83</v>
      </c>
    </row>
    <row r="321" spans="1:51" customFormat="1" ht="27" hidden="1">
      <c r="A321" s="95" t="str">
        <f t="shared" si="136"/>
        <v>1001-3</v>
      </c>
      <c r="B321" s="160">
        <v>1001</v>
      </c>
      <c r="C321" s="93" t="s">
        <v>192</v>
      </c>
      <c r="D321" s="95">
        <v>3</v>
      </c>
      <c r="E321" s="93" t="s">
        <v>83</v>
      </c>
      <c r="F321" s="95" t="s">
        <v>83</v>
      </c>
      <c r="G321" s="161" t="s">
        <v>83</v>
      </c>
      <c r="H321" s="99" t="s">
        <v>83</v>
      </c>
      <c r="I321" s="94" t="s">
        <v>83</v>
      </c>
      <c r="J321" s="93" t="s">
        <v>83</v>
      </c>
      <c r="K321" s="93" t="s">
        <v>83</v>
      </c>
      <c r="L321" s="93" t="s">
        <v>83</v>
      </c>
      <c r="M321" s="92" t="s">
        <v>83</v>
      </c>
      <c r="N321" s="161"/>
      <c r="O321" s="153"/>
      <c r="P321" s="153"/>
      <c r="Q321" s="153"/>
      <c r="R321" s="162"/>
      <c r="S321" s="450"/>
      <c r="T321" s="163" t="s">
        <v>83</v>
      </c>
      <c r="U321" s="162" t="s">
        <v>83</v>
      </c>
      <c r="V321" s="93" t="s">
        <v>83</v>
      </c>
      <c r="W321" s="161"/>
      <c r="X321" s="153" t="s">
        <v>83</v>
      </c>
      <c r="Y321" s="153" t="s">
        <v>83</v>
      </c>
      <c r="Z321" s="153" t="s">
        <v>83</v>
      </c>
      <c r="AA321" s="162" t="s">
        <v>83</v>
      </c>
      <c r="AB321" s="450"/>
      <c r="AC321" s="155" t="str">
        <f t="shared" si="137"/>
        <v>-</v>
      </c>
      <c r="AD321" s="156" t="str">
        <f t="shared" si="138"/>
        <v>-</v>
      </c>
      <c r="AE321" s="156" t="str">
        <f t="shared" si="139"/>
        <v>-</v>
      </c>
      <c r="AF321" s="156" t="str">
        <f t="shared" si="140"/>
        <v>-</v>
      </c>
      <c r="AG321" s="157" t="str">
        <f t="shared" si="141"/>
        <v>-</v>
      </c>
      <c r="AH321" s="454"/>
      <c r="AI321" s="155" t="str">
        <f t="shared" si="131"/>
        <v>-</v>
      </c>
      <c r="AJ321" s="156" t="str">
        <f t="shared" si="132"/>
        <v>-</v>
      </c>
      <c r="AK321" s="156" t="str">
        <f t="shared" si="133"/>
        <v>-</v>
      </c>
      <c r="AL321" s="156" t="str">
        <f t="shared" si="134"/>
        <v>-</v>
      </c>
      <c r="AM321" s="157" t="str">
        <f t="shared" si="135"/>
        <v>-</v>
      </c>
      <c r="AN321" s="457"/>
      <c r="AO321" s="95" t="s">
        <v>83</v>
      </c>
      <c r="AP321" s="93" t="s">
        <v>83</v>
      </c>
      <c r="AQ321" s="93" t="s">
        <v>83</v>
      </c>
      <c r="AR321" s="93" t="s">
        <v>83</v>
      </c>
      <c r="AS321" s="163" t="s">
        <v>83</v>
      </c>
      <c r="AT321" s="164" t="s">
        <v>83</v>
      </c>
      <c r="AU321" s="164" t="s">
        <v>83</v>
      </c>
      <c r="AV321" s="164" t="s">
        <v>83</v>
      </c>
      <c r="AW321" s="94" t="s">
        <v>83</v>
      </c>
      <c r="AX321" s="94" t="s">
        <v>3366</v>
      </c>
      <c r="AY321" s="165" t="s">
        <v>83</v>
      </c>
    </row>
    <row r="322" spans="1:51" customFormat="1" ht="27" hidden="1">
      <c r="A322" s="95" t="str">
        <f t="shared" si="136"/>
        <v>1001-4</v>
      </c>
      <c r="B322" s="160">
        <v>1001</v>
      </c>
      <c r="C322" s="93" t="s">
        <v>192</v>
      </c>
      <c r="D322" s="95">
        <v>4</v>
      </c>
      <c r="E322" s="93" t="s">
        <v>83</v>
      </c>
      <c r="F322" s="95" t="s">
        <v>83</v>
      </c>
      <c r="G322" s="161" t="s">
        <v>83</v>
      </c>
      <c r="H322" s="99" t="s">
        <v>83</v>
      </c>
      <c r="I322" s="94" t="s">
        <v>83</v>
      </c>
      <c r="J322" s="93" t="s">
        <v>83</v>
      </c>
      <c r="K322" s="93" t="s">
        <v>83</v>
      </c>
      <c r="L322" s="93" t="s">
        <v>83</v>
      </c>
      <c r="M322" s="92" t="s">
        <v>83</v>
      </c>
      <c r="N322" s="161"/>
      <c r="O322" s="153"/>
      <c r="P322" s="153"/>
      <c r="Q322" s="153"/>
      <c r="R322" s="162"/>
      <c r="S322" s="450"/>
      <c r="T322" s="163" t="s">
        <v>83</v>
      </c>
      <c r="U322" s="162" t="s">
        <v>83</v>
      </c>
      <c r="V322" s="93" t="s">
        <v>83</v>
      </c>
      <c r="W322" s="161"/>
      <c r="X322" s="153" t="s">
        <v>83</v>
      </c>
      <c r="Y322" s="153" t="s">
        <v>83</v>
      </c>
      <c r="Z322" s="153" t="s">
        <v>83</v>
      </c>
      <c r="AA322" s="162" t="s">
        <v>83</v>
      </c>
      <c r="AB322" s="450"/>
      <c r="AC322" s="155" t="str">
        <f t="shared" si="137"/>
        <v>-</v>
      </c>
      <c r="AD322" s="156" t="str">
        <f t="shared" si="138"/>
        <v>-</v>
      </c>
      <c r="AE322" s="156" t="str">
        <f t="shared" si="139"/>
        <v>-</v>
      </c>
      <c r="AF322" s="156" t="str">
        <f t="shared" si="140"/>
        <v>-</v>
      </c>
      <c r="AG322" s="157" t="str">
        <f t="shared" si="141"/>
        <v>-</v>
      </c>
      <c r="AH322" s="454"/>
      <c r="AI322" s="155" t="str">
        <f t="shared" si="131"/>
        <v>-</v>
      </c>
      <c r="AJ322" s="156" t="str">
        <f t="shared" si="132"/>
        <v>-</v>
      </c>
      <c r="AK322" s="156" t="str">
        <f t="shared" si="133"/>
        <v>-</v>
      </c>
      <c r="AL322" s="156" t="str">
        <f t="shared" si="134"/>
        <v>-</v>
      </c>
      <c r="AM322" s="157" t="str">
        <f t="shared" si="135"/>
        <v>-</v>
      </c>
      <c r="AN322" s="457"/>
      <c r="AO322" s="95" t="s">
        <v>83</v>
      </c>
      <c r="AP322" s="93" t="s">
        <v>83</v>
      </c>
      <c r="AQ322" s="93" t="s">
        <v>83</v>
      </c>
      <c r="AR322" s="93" t="s">
        <v>83</v>
      </c>
      <c r="AS322" s="163" t="s">
        <v>83</v>
      </c>
      <c r="AT322" s="164" t="s">
        <v>83</v>
      </c>
      <c r="AU322" s="164" t="s">
        <v>83</v>
      </c>
      <c r="AV322" s="164" t="s">
        <v>83</v>
      </c>
      <c r="AW322" s="94" t="s">
        <v>83</v>
      </c>
      <c r="AX322" s="94" t="s">
        <v>3366</v>
      </c>
      <c r="AY322" s="165" t="s">
        <v>83</v>
      </c>
    </row>
    <row r="323" spans="1:51" customFormat="1" ht="27" hidden="1">
      <c r="A323" s="95" t="str">
        <f t="shared" si="136"/>
        <v>1001-5</v>
      </c>
      <c r="B323" s="160">
        <v>1001</v>
      </c>
      <c r="C323" s="93" t="s">
        <v>192</v>
      </c>
      <c r="D323" s="95">
        <v>5</v>
      </c>
      <c r="E323" s="93" t="s">
        <v>83</v>
      </c>
      <c r="F323" s="95" t="s">
        <v>83</v>
      </c>
      <c r="G323" s="161" t="s">
        <v>83</v>
      </c>
      <c r="H323" s="99" t="s">
        <v>83</v>
      </c>
      <c r="I323" s="94" t="s">
        <v>83</v>
      </c>
      <c r="J323" s="93" t="s">
        <v>83</v>
      </c>
      <c r="K323" s="93" t="s">
        <v>83</v>
      </c>
      <c r="L323" s="93" t="s">
        <v>83</v>
      </c>
      <c r="M323" s="92" t="s">
        <v>83</v>
      </c>
      <c r="N323" s="161"/>
      <c r="O323" s="153"/>
      <c r="P323" s="153"/>
      <c r="Q323" s="153"/>
      <c r="R323" s="162"/>
      <c r="S323" s="450"/>
      <c r="T323" s="163" t="s">
        <v>83</v>
      </c>
      <c r="U323" s="162" t="s">
        <v>83</v>
      </c>
      <c r="V323" s="93" t="s">
        <v>83</v>
      </c>
      <c r="W323" s="161"/>
      <c r="X323" s="153" t="s">
        <v>83</v>
      </c>
      <c r="Y323" s="153" t="s">
        <v>83</v>
      </c>
      <c r="Z323" s="153" t="s">
        <v>83</v>
      </c>
      <c r="AA323" s="162" t="s">
        <v>83</v>
      </c>
      <c r="AB323" s="450"/>
      <c r="AC323" s="155" t="str">
        <f t="shared" si="137"/>
        <v>-</v>
      </c>
      <c r="AD323" s="156" t="str">
        <f t="shared" si="138"/>
        <v>-</v>
      </c>
      <c r="AE323" s="156" t="str">
        <f t="shared" si="139"/>
        <v>-</v>
      </c>
      <c r="AF323" s="156" t="str">
        <f t="shared" si="140"/>
        <v>-</v>
      </c>
      <c r="AG323" s="157" t="str">
        <f t="shared" si="141"/>
        <v>-</v>
      </c>
      <c r="AH323" s="454"/>
      <c r="AI323" s="155" t="str">
        <f t="shared" si="131"/>
        <v>-</v>
      </c>
      <c r="AJ323" s="156" t="str">
        <f t="shared" si="132"/>
        <v>-</v>
      </c>
      <c r="AK323" s="156" t="str">
        <f t="shared" si="133"/>
        <v>-</v>
      </c>
      <c r="AL323" s="156" t="str">
        <f t="shared" si="134"/>
        <v>-</v>
      </c>
      <c r="AM323" s="157" t="str">
        <f t="shared" si="135"/>
        <v>-</v>
      </c>
      <c r="AN323" s="457"/>
      <c r="AO323" s="95" t="s">
        <v>83</v>
      </c>
      <c r="AP323" s="93" t="s">
        <v>83</v>
      </c>
      <c r="AQ323" s="93" t="s">
        <v>83</v>
      </c>
      <c r="AR323" s="93" t="s">
        <v>83</v>
      </c>
      <c r="AS323" s="163" t="s">
        <v>83</v>
      </c>
      <c r="AT323" s="164" t="s">
        <v>83</v>
      </c>
      <c r="AU323" s="164" t="s">
        <v>83</v>
      </c>
      <c r="AV323" s="164" t="s">
        <v>83</v>
      </c>
      <c r="AW323" s="94" t="s">
        <v>83</v>
      </c>
      <c r="AX323" s="94" t="s">
        <v>3366</v>
      </c>
      <c r="AY323" s="165" t="s">
        <v>83</v>
      </c>
    </row>
    <row r="324" spans="1:51" customFormat="1" ht="27" hidden="1">
      <c r="A324" s="95" t="str">
        <f t="shared" si="136"/>
        <v>1001-6</v>
      </c>
      <c r="B324" s="160">
        <v>1001</v>
      </c>
      <c r="C324" s="93" t="s">
        <v>192</v>
      </c>
      <c r="D324" s="95">
        <v>6</v>
      </c>
      <c r="E324" s="93" t="s">
        <v>83</v>
      </c>
      <c r="F324" s="95" t="s">
        <v>83</v>
      </c>
      <c r="G324" s="161" t="s">
        <v>83</v>
      </c>
      <c r="H324" s="99" t="s">
        <v>83</v>
      </c>
      <c r="I324" s="94" t="s">
        <v>83</v>
      </c>
      <c r="J324" s="93" t="s">
        <v>83</v>
      </c>
      <c r="K324" s="93" t="s">
        <v>83</v>
      </c>
      <c r="L324" s="93" t="s">
        <v>83</v>
      </c>
      <c r="M324" s="92" t="s">
        <v>83</v>
      </c>
      <c r="N324" s="161"/>
      <c r="O324" s="153"/>
      <c r="P324" s="153"/>
      <c r="Q324" s="153"/>
      <c r="R324" s="162"/>
      <c r="S324" s="450"/>
      <c r="T324" s="163" t="s">
        <v>83</v>
      </c>
      <c r="U324" s="162" t="s">
        <v>83</v>
      </c>
      <c r="V324" s="93" t="s">
        <v>83</v>
      </c>
      <c r="W324" s="161"/>
      <c r="X324" s="153" t="s">
        <v>83</v>
      </c>
      <c r="Y324" s="153" t="s">
        <v>83</v>
      </c>
      <c r="Z324" s="153" t="s">
        <v>83</v>
      </c>
      <c r="AA324" s="162" t="s">
        <v>83</v>
      </c>
      <c r="AB324" s="450"/>
      <c r="AC324" s="155" t="str">
        <f t="shared" si="137"/>
        <v>-</v>
      </c>
      <c r="AD324" s="156" t="str">
        <f t="shared" si="138"/>
        <v>-</v>
      </c>
      <c r="AE324" s="156" t="str">
        <f t="shared" si="139"/>
        <v>-</v>
      </c>
      <c r="AF324" s="156" t="str">
        <f t="shared" si="140"/>
        <v>-</v>
      </c>
      <c r="AG324" s="157" t="str">
        <f t="shared" si="141"/>
        <v>-</v>
      </c>
      <c r="AH324" s="454"/>
      <c r="AI324" s="155" t="str">
        <f t="shared" si="131"/>
        <v>-</v>
      </c>
      <c r="AJ324" s="156" t="str">
        <f t="shared" si="132"/>
        <v>-</v>
      </c>
      <c r="AK324" s="156" t="str">
        <f t="shared" si="133"/>
        <v>-</v>
      </c>
      <c r="AL324" s="156" t="str">
        <f t="shared" si="134"/>
        <v>-</v>
      </c>
      <c r="AM324" s="157" t="str">
        <f t="shared" si="135"/>
        <v>-</v>
      </c>
      <c r="AN324" s="457"/>
      <c r="AO324" s="95" t="s">
        <v>83</v>
      </c>
      <c r="AP324" s="93" t="s">
        <v>83</v>
      </c>
      <c r="AQ324" s="93" t="s">
        <v>83</v>
      </c>
      <c r="AR324" s="93" t="s">
        <v>83</v>
      </c>
      <c r="AS324" s="163" t="s">
        <v>83</v>
      </c>
      <c r="AT324" s="164" t="s">
        <v>83</v>
      </c>
      <c r="AU324" s="164" t="s">
        <v>83</v>
      </c>
      <c r="AV324" s="164" t="s">
        <v>83</v>
      </c>
      <c r="AW324" s="94" t="s">
        <v>83</v>
      </c>
      <c r="AX324" s="94" t="s">
        <v>3366</v>
      </c>
      <c r="AY324" s="165" t="s">
        <v>83</v>
      </c>
    </row>
    <row r="325" spans="1:51" customFormat="1" ht="27" hidden="1">
      <c r="A325" s="95" t="str">
        <f t="shared" si="136"/>
        <v>1001-7</v>
      </c>
      <c r="B325" s="160">
        <v>1001</v>
      </c>
      <c r="C325" s="93" t="s">
        <v>192</v>
      </c>
      <c r="D325" s="95">
        <v>7</v>
      </c>
      <c r="E325" s="93" t="s">
        <v>83</v>
      </c>
      <c r="F325" s="95" t="s">
        <v>83</v>
      </c>
      <c r="G325" s="161" t="s">
        <v>83</v>
      </c>
      <c r="H325" s="99" t="s">
        <v>83</v>
      </c>
      <c r="I325" s="94" t="s">
        <v>83</v>
      </c>
      <c r="J325" s="93" t="s">
        <v>83</v>
      </c>
      <c r="K325" s="93" t="s">
        <v>83</v>
      </c>
      <c r="L325" s="93" t="s">
        <v>83</v>
      </c>
      <c r="M325" s="92" t="s">
        <v>83</v>
      </c>
      <c r="N325" s="161"/>
      <c r="O325" s="153"/>
      <c r="P325" s="153"/>
      <c r="Q325" s="153"/>
      <c r="R325" s="162"/>
      <c r="S325" s="450"/>
      <c r="T325" s="163" t="s">
        <v>83</v>
      </c>
      <c r="U325" s="162" t="s">
        <v>83</v>
      </c>
      <c r="V325" s="93" t="s">
        <v>83</v>
      </c>
      <c r="W325" s="161"/>
      <c r="X325" s="153" t="s">
        <v>83</v>
      </c>
      <c r="Y325" s="153" t="s">
        <v>83</v>
      </c>
      <c r="Z325" s="153" t="s">
        <v>83</v>
      </c>
      <c r="AA325" s="162" t="s">
        <v>83</v>
      </c>
      <c r="AB325" s="450"/>
      <c r="AC325" s="155" t="str">
        <f t="shared" si="137"/>
        <v>-</v>
      </c>
      <c r="AD325" s="156" t="str">
        <f t="shared" si="138"/>
        <v>-</v>
      </c>
      <c r="AE325" s="156" t="str">
        <f t="shared" si="139"/>
        <v>-</v>
      </c>
      <c r="AF325" s="156" t="str">
        <f t="shared" si="140"/>
        <v>-</v>
      </c>
      <c r="AG325" s="157" t="str">
        <f t="shared" si="141"/>
        <v>-</v>
      </c>
      <c r="AH325" s="454"/>
      <c r="AI325" s="155" t="str">
        <f t="shared" si="131"/>
        <v>-</v>
      </c>
      <c r="AJ325" s="156" t="str">
        <f t="shared" si="132"/>
        <v>-</v>
      </c>
      <c r="AK325" s="156" t="str">
        <f t="shared" si="133"/>
        <v>-</v>
      </c>
      <c r="AL325" s="156" t="str">
        <f t="shared" si="134"/>
        <v>-</v>
      </c>
      <c r="AM325" s="157" t="str">
        <f t="shared" si="135"/>
        <v>-</v>
      </c>
      <c r="AN325" s="457"/>
      <c r="AO325" s="95" t="s">
        <v>83</v>
      </c>
      <c r="AP325" s="93" t="s">
        <v>83</v>
      </c>
      <c r="AQ325" s="93" t="s">
        <v>83</v>
      </c>
      <c r="AR325" s="93" t="s">
        <v>83</v>
      </c>
      <c r="AS325" s="163" t="s">
        <v>83</v>
      </c>
      <c r="AT325" s="164" t="s">
        <v>83</v>
      </c>
      <c r="AU325" s="164" t="s">
        <v>83</v>
      </c>
      <c r="AV325" s="164" t="s">
        <v>83</v>
      </c>
      <c r="AW325" s="94" t="s">
        <v>83</v>
      </c>
      <c r="AX325" s="94" t="s">
        <v>3366</v>
      </c>
      <c r="AY325" s="165" t="s">
        <v>83</v>
      </c>
    </row>
    <row r="326" spans="1:51" customFormat="1" ht="27" hidden="1">
      <c r="A326" s="95" t="str">
        <f t="shared" si="136"/>
        <v>1001-8</v>
      </c>
      <c r="B326" s="160">
        <v>1001</v>
      </c>
      <c r="C326" s="93" t="s">
        <v>192</v>
      </c>
      <c r="D326" s="95">
        <v>8</v>
      </c>
      <c r="E326" s="93" t="s">
        <v>83</v>
      </c>
      <c r="F326" s="95" t="s">
        <v>83</v>
      </c>
      <c r="G326" s="161" t="s">
        <v>83</v>
      </c>
      <c r="H326" s="99" t="s">
        <v>83</v>
      </c>
      <c r="I326" s="94" t="s">
        <v>83</v>
      </c>
      <c r="J326" s="93" t="s">
        <v>83</v>
      </c>
      <c r="K326" s="93" t="s">
        <v>83</v>
      </c>
      <c r="L326" s="93" t="s">
        <v>83</v>
      </c>
      <c r="M326" s="92" t="s">
        <v>83</v>
      </c>
      <c r="N326" s="161"/>
      <c r="O326" s="153"/>
      <c r="P326" s="153"/>
      <c r="Q326" s="153"/>
      <c r="R326" s="162"/>
      <c r="S326" s="450"/>
      <c r="T326" s="163" t="s">
        <v>83</v>
      </c>
      <c r="U326" s="162" t="s">
        <v>83</v>
      </c>
      <c r="V326" s="93" t="s">
        <v>83</v>
      </c>
      <c r="W326" s="161"/>
      <c r="X326" s="153" t="s">
        <v>83</v>
      </c>
      <c r="Y326" s="153" t="s">
        <v>83</v>
      </c>
      <c r="Z326" s="153" t="s">
        <v>83</v>
      </c>
      <c r="AA326" s="162" t="s">
        <v>83</v>
      </c>
      <c r="AB326" s="450"/>
      <c r="AC326" s="155" t="str">
        <f t="shared" si="137"/>
        <v>-</v>
      </c>
      <c r="AD326" s="156" t="str">
        <f t="shared" si="138"/>
        <v>-</v>
      </c>
      <c r="AE326" s="156" t="str">
        <f t="shared" si="139"/>
        <v>-</v>
      </c>
      <c r="AF326" s="156" t="str">
        <f t="shared" si="140"/>
        <v>-</v>
      </c>
      <c r="AG326" s="157" t="str">
        <f t="shared" si="141"/>
        <v>-</v>
      </c>
      <c r="AH326" s="454"/>
      <c r="AI326" s="155" t="str">
        <f t="shared" ref="AI326:AI357" si="142">IFERROR(IF($E326="-","-",IF($U326="-","-",W326/$U326)),"-")</f>
        <v>-</v>
      </c>
      <c r="AJ326" s="156" t="str">
        <f t="shared" ref="AJ326:AJ357" si="143">IFERROR(IF($E326="-","-",IF($U326="-","-",X326/$U326)),"-")</f>
        <v>-</v>
      </c>
      <c r="AK326" s="156" t="str">
        <f t="shared" ref="AK326:AK357" si="144">IFERROR(IF($E326="-","-",IF($U326="-","-",Y326/$U326)),"-")</f>
        <v>-</v>
      </c>
      <c r="AL326" s="156" t="str">
        <f t="shared" ref="AL326:AL357" si="145">IFERROR(IF($E326="-","-",IF($U326="-","-",Z326/$U326)),"-")</f>
        <v>-</v>
      </c>
      <c r="AM326" s="157" t="str">
        <f t="shared" ref="AM326:AN357" si="146">IFERROR(IF($E326="-","-",IF($U326="-","-",AA326/$U326)),"-")</f>
        <v>-</v>
      </c>
      <c r="AN326" s="457"/>
      <c r="AO326" s="95" t="s">
        <v>83</v>
      </c>
      <c r="AP326" s="93" t="s">
        <v>83</v>
      </c>
      <c r="AQ326" s="93" t="s">
        <v>83</v>
      </c>
      <c r="AR326" s="93" t="s">
        <v>83</v>
      </c>
      <c r="AS326" s="163" t="s">
        <v>83</v>
      </c>
      <c r="AT326" s="164" t="s">
        <v>83</v>
      </c>
      <c r="AU326" s="164" t="s">
        <v>83</v>
      </c>
      <c r="AV326" s="164" t="s">
        <v>83</v>
      </c>
      <c r="AW326" s="94" t="s">
        <v>83</v>
      </c>
      <c r="AX326" s="94" t="s">
        <v>3366</v>
      </c>
      <c r="AY326" s="165" t="s">
        <v>83</v>
      </c>
    </row>
    <row r="327" spans="1:51" customFormat="1" ht="27" hidden="1">
      <c r="A327" s="95" t="str">
        <f t="shared" si="136"/>
        <v>1001-9</v>
      </c>
      <c r="B327" s="160">
        <v>1001</v>
      </c>
      <c r="C327" s="93" t="s">
        <v>192</v>
      </c>
      <c r="D327" s="95">
        <v>9</v>
      </c>
      <c r="E327" s="93" t="s">
        <v>83</v>
      </c>
      <c r="F327" s="95" t="s">
        <v>83</v>
      </c>
      <c r="G327" s="161" t="s">
        <v>83</v>
      </c>
      <c r="H327" s="99" t="s">
        <v>83</v>
      </c>
      <c r="I327" s="94" t="s">
        <v>83</v>
      </c>
      <c r="J327" s="93" t="s">
        <v>83</v>
      </c>
      <c r="K327" s="93" t="s">
        <v>83</v>
      </c>
      <c r="L327" s="93" t="s">
        <v>83</v>
      </c>
      <c r="M327" s="92" t="s">
        <v>83</v>
      </c>
      <c r="N327" s="161"/>
      <c r="O327" s="153"/>
      <c r="P327" s="153"/>
      <c r="Q327" s="153"/>
      <c r="R327" s="162"/>
      <c r="S327" s="450"/>
      <c r="T327" s="163" t="s">
        <v>83</v>
      </c>
      <c r="U327" s="162" t="s">
        <v>83</v>
      </c>
      <c r="V327" s="93" t="s">
        <v>83</v>
      </c>
      <c r="W327" s="161"/>
      <c r="X327" s="153" t="s">
        <v>83</v>
      </c>
      <c r="Y327" s="153" t="s">
        <v>83</v>
      </c>
      <c r="Z327" s="153" t="s">
        <v>83</v>
      </c>
      <c r="AA327" s="162" t="s">
        <v>83</v>
      </c>
      <c r="AB327" s="450"/>
      <c r="AC327" s="155" t="str">
        <f t="shared" si="137"/>
        <v>-</v>
      </c>
      <c r="AD327" s="156" t="str">
        <f t="shared" si="138"/>
        <v>-</v>
      </c>
      <c r="AE327" s="156" t="str">
        <f t="shared" si="139"/>
        <v>-</v>
      </c>
      <c r="AF327" s="156" t="str">
        <f t="shared" si="140"/>
        <v>-</v>
      </c>
      <c r="AG327" s="157" t="str">
        <f t="shared" si="141"/>
        <v>-</v>
      </c>
      <c r="AH327" s="454"/>
      <c r="AI327" s="155" t="str">
        <f t="shared" si="142"/>
        <v>-</v>
      </c>
      <c r="AJ327" s="156" t="str">
        <f t="shared" si="143"/>
        <v>-</v>
      </c>
      <c r="AK327" s="156" t="str">
        <f t="shared" si="144"/>
        <v>-</v>
      </c>
      <c r="AL327" s="156" t="str">
        <f t="shared" si="145"/>
        <v>-</v>
      </c>
      <c r="AM327" s="157" t="str">
        <f t="shared" si="146"/>
        <v>-</v>
      </c>
      <c r="AN327" s="457"/>
      <c r="AO327" s="95" t="s">
        <v>83</v>
      </c>
      <c r="AP327" s="93" t="s">
        <v>83</v>
      </c>
      <c r="AQ327" s="93" t="s">
        <v>83</v>
      </c>
      <c r="AR327" s="93" t="s">
        <v>83</v>
      </c>
      <c r="AS327" s="163" t="s">
        <v>83</v>
      </c>
      <c r="AT327" s="164" t="s">
        <v>83</v>
      </c>
      <c r="AU327" s="164" t="s">
        <v>83</v>
      </c>
      <c r="AV327" s="164" t="s">
        <v>83</v>
      </c>
      <c r="AW327" s="94" t="s">
        <v>83</v>
      </c>
      <c r="AX327" s="94" t="s">
        <v>3366</v>
      </c>
      <c r="AY327" s="165" t="s">
        <v>83</v>
      </c>
    </row>
    <row r="328" spans="1:51" ht="134.25" customHeight="1">
      <c r="A328" s="204" t="str">
        <f t="shared" si="136"/>
        <v>1002-1</v>
      </c>
      <c r="B328" s="205">
        <v>1002</v>
      </c>
      <c r="C328" s="600" t="s">
        <v>193</v>
      </c>
      <c r="D328" s="204">
        <v>1</v>
      </c>
      <c r="E328" s="600" t="s">
        <v>1216</v>
      </c>
      <c r="F328" s="204" t="s">
        <v>424</v>
      </c>
      <c r="G328" s="603" t="s">
        <v>447</v>
      </c>
      <c r="H328" s="206" t="s">
        <v>3543</v>
      </c>
      <c r="I328" s="195" t="s">
        <v>448</v>
      </c>
      <c r="J328" s="600" t="s">
        <v>840</v>
      </c>
      <c r="K328" s="600" t="s">
        <v>2018</v>
      </c>
      <c r="L328" s="600" t="s">
        <v>841</v>
      </c>
      <c r="M328" s="207" t="s">
        <v>392</v>
      </c>
      <c r="N328" s="603" t="s">
        <v>12</v>
      </c>
      <c r="O328" s="200">
        <v>13511</v>
      </c>
      <c r="P328" s="200">
        <v>13511</v>
      </c>
      <c r="Q328" s="200">
        <v>13909</v>
      </c>
      <c r="R328" s="296">
        <v>17463</v>
      </c>
      <c r="S328" s="648">
        <v>19668</v>
      </c>
      <c r="T328" s="250" t="s">
        <v>12</v>
      </c>
      <c r="U328" s="308" t="s">
        <v>12</v>
      </c>
      <c r="V328" s="600" t="s">
        <v>1165</v>
      </c>
      <c r="W328" s="259">
        <v>13511</v>
      </c>
      <c r="X328" s="200">
        <v>13381</v>
      </c>
      <c r="Y328" s="200">
        <v>13909</v>
      </c>
      <c r="Z328" s="200">
        <v>17463</v>
      </c>
      <c r="AA328" s="501">
        <v>19668</v>
      </c>
      <c r="AB328" s="501">
        <v>22718</v>
      </c>
      <c r="AC328" s="226" t="str">
        <f t="shared" si="137"/>
        <v>-</v>
      </c>
      <c r="AD328" s="196">
        <f t="shared" si="138"/>
        <v>0.99037821034712459</v>
      </c>
      <c r="AE328" s="196">
        <f t="shared" si="139"/>
        <v>1.0294574790911108</v>
      </c>
      <c r="AF328" s="196">
        <f t="shared" si="140"/>
        <v>1.2555180099216334</v>
      </c>
      <c r="AG328" s="604">
        <f t="shared" si="141"/>
        <v>1.1262669644390999</v>
      </c>
      <c r="AH328" s="212">
        <f t="shared" si="141"/>
        <v>1.1550742322554404</v>
      </c>
      <c r="AI328" s="226" t="str">
        <f t="shared" si="142"/>
        <v>-</v>
      </c>
      <c r="AJ328" s="196" t="str">
        <f t="shared" si="143"/>
        <v>-</v>
      </c>
      <c r="AK328" s="196" t="str">
        <f t="shared" si="144"/>
        <v>-</v>
      </c>
      <c r="AL328" s="196" t="str">
        <f t="shared" si="145"/>
        <v>-</v>
      </c>
      <c r="AM328" s="604" t="str">
        <f t="shared" si="146"/>
        <v>-</v>
      </c>
      <c r="AN328" s="212" t="str">
        <f t="shared" si="146"/>
        <v>-</v>
      </c>
      <c r="AO328" s="204" t="s">
        <v>83</v>
      </c>
      <c r="AP328" s="600" t="s">
        <v>2822</v>
      </c>
      <c r="AQ328" s="600" t="s">
        <v>628</v>
      </c>
      <c r="AR328" s="600" t="s">
        <v>1914</v>
      </c>
      <c r="AS328" s="194" t="s">
        <v>12</v>
      </c>
      <c r="AT328" s="179" t="s">
        <v>11</v>
      </c>
      <c r="AU328" s="179" t="s">
        <v>15</v>
      </c>
      <c r="AV328" s="179" t="s">
        <v>54</v>
      </c>
      <c r="AW328" s="179" t="s">
        <v>15</v>
      </c>
      <c r="AX328" s="611" t="s">
        <v>3430</v>
      </c>
      <c r="AY328" s="214">
        <v>1</v>
      </c>
    </row>
    <row r="329" spans="1:51" customFormat="1" ht="27" hidden="1">
      <c r="A329" s="95" t="str">
        <f t="shared" si="136"/>
        <v>1002-2</v>
      </c>
      <c r="B329" s="160">
        <v>1002</v>
      </c>
      <c r="C329" s="93" t="s">
        <v>193</v>
      </c>
      <c r="D329" s="95">
        <v>2</v>
      </c>
      <c r="E329" s="93" t="s">
        <v>83</v>
      </c>
      <c r="F329" s="95" t="s">
        <v>83</v>
      </c>
      <c r="G329" s="161" t="s">
        <v>83</v>
      </c>
      <c r="H329" s="99" t="s">
        <v>83</v>
      </c>
      <c r="I329" s="94" t="s">
        <v>83</v>
      </c>
      <c r="J329" s="93" t="s">
        <v>83</v>
      </c>
      <c r="K329" s="93" t="s">
        <v>83</v>
      </c>
      <c r="L329" s="93" t="s">
        <v>83</v>
      </c>
      <c r="M329" s="92" t="s">
        <v>83</v>
      </c>
      <c r="N329" s="161"/>
      <c r="O329" s="153"/>
      <c r="P329" s="153"/>
      <c r="Q329" s="153"/>
      <c r="R329" s="162"/>
      <c r="S329" s="450"/>
      <c r="T329" s="163" t="s">
        <v>83</v>
      </c>
      <c r="U329" s="162" t="s">
        <v>83</v>
      </c>
      <c r="V329" s="93" t="s">
        <v>83</v>
      </c>
      <c r="W329" s="161"/>
      <c r="X329" s="153" t="s">
        <v>83</v>
      </c>
      <c r="Y329" s="153" t="s">
        <v>83</v>
      </c>
      <c r="Z329" s="153" t="s">
        <v>83</v>
      </c>
      <c r="AA329" s="162" t="s">
        <v>83</v>
      </c>
      <c r="AB329" s="450"/>
      <c r="AC329" s="155" t="str">
        <f t="shared" si="137"/>
        <v>-</v>
      </c>
      <c r="AD329" s="156" t="str">
        <f t="shared" si="138"/>
        <v>-</v>
      </c>
      <c r="AE329" s="156" t="str">
        <f t="shared" si="139"/>
        <v>-</v>
      </c>
      <c r="AF329" s="156" t="str">
        <f t="shared" si="140"/>
        <v>-</v>
      </c>
      <c r="AG329" s="157" t="str">
        <f t="shared" si="141"/>
        <v>-</v>
      </c>
      <c r="AH329" s="454"/>
      <c r="AI329" s="155" t="str">
        <f t="shared" si="142"/>
        <v>-</v>
      </c>
      <c r="AJ329" s="156" t="str">
        <f t="shared" si="143"/>
        <v>-</v>
      </c>
      <c r="AK329" s="156" t="str">
        <f t="shared" si="144"/>
        <v>-</v>
      </c>
      <c r="AL329" s="156" t="str">
        <f t="shared" si="145"/>
        <v>-</v>
      </c>
      <c r="AM329" s="157" t="str">
        <f t="shared" si="146"/>
        <v>-</v>
      </c>
      <c r="AN329" s="457"/>
      <c r="AO329" s="95" t="s">
        <v>83</v>
      </c>
      <c r="AP329" s="93" t="s">
        <v>83</v>
      </c>
      <c r="AQ329" s="93" t="s">
        <v>83</v>
      </c>
      <c r="AR329" s="93" t="s">
        <v>83</v>
      </c>
      <c r="AS329" s="163" t="s">
        <v>83</v>
      </c>
      <c r="AT329" s="164" t="s">
        <v>83</v>
      </c>
      <c r="AU329" s="164" t="s">
        <v>83</v>
      </c>
      <c r="AV329" s="164" t="s">
        <v>83</v>
      </c>
      <c r="AW329" s="94" t="s">
        <v>83</v>
      </c>
      <c r="AX329" s="94" t="s">
        <v>3366</v>
      </c>
      <c r="AY329" s="165" t="s">
        <v>83</v>
      </c>
    </row>
    <row r="330" spans="1:51" customFormat="1" ht="27" hidden="1">
      <c r="A330" s="95" t="str">
        <f t="shared" si="136"/>
        <v>1002-3</v>
      </c>
      <c r="B330" s="160">
        <v>1002</v>
      </c>
      <c r="C330" s="93" t="s">
        <v>193</v>
      </c>
      <c r="D330" s="95">
        <v>3</v>
      </c>
      <c r="E330" s="93" t="s">
        <v>83</v>
      </c>
      <c r="F330" s="95" t="s">
        <v>83</v>
      </c>
      <c r="G330" s="161" t="s">
        <v>83</v>
      </c>
      <c r="H330" s="99" t="s">
        <v>83</v>
      </c>
      <c r="I330" s="94" t="s">
        <v>83</v>
      </c>
      <c r="J330" s="93" t="s">
        <v>83</v>
      </c>
      <c r="K330" s="93" t="s">
        <v>83</v>
      </c>
      <c r="L330" s="93" t="s">
        <v>83</v>
      </c>
      <c r="M330" s="92" t="s">
        <v>83</v>
      </c>
      <c r="N330" s="161"/>
      <c r="O330" s="153"/>
      <c r="P330" s="153"/>
      <c r="Q330" s="153"/>
      <c r="R330" s="162"/>
      <c r="S330" s="450"/>
      <c r="T330" s="163" t="s">
        <v>83</v>
      </c>
      <c r="U330" s="162" t="s">
        <v>83</v>
      </c>
      <c r="V330" s="93" t="s">
        <v>83</v>
      </c>
      <c r="W330" s="161"/>
      <c r="X330" s="153" t="s">
        <v>83</v>
      </c>
      <c r="Y330" s="153" t="s">
        <v>83</v>
      </c>
      <c r="Z330" s="153" t="s">
        <v>83</v>
      </c>
      <c r="AA330" s="162" t="s">
        <v>83</v>
      </c>
      <c r="AB330" s="450"/>
      <c r="AC330" s="155" t="str">
        <f t="shared" si="137"/>
        <v>-</v>
      </c>
      <c r="AD330" s="156" t="str">
        <f t="shared" si="138"/>
        <v>-</v>
      </c>
      <c r="AE330" s="156" t="str">
        <f t="shared" si="139"/>
        <v>-</v>
      </c>
      <c r="AF330" s="156" t="str">
        <f t="shared" si="140"/>
        <v>-</v>
      </c>
      <c r="AG330" s="157" t="str">
        <f t="shared" si="141"/>
        <v>-</v>
      </c>
      <c r="AH330" s="454"/>
      <c r="AI330" s="155" t="str">
        <f t="shared" si="142"/>
        <v>-</v>
      </c>
      <c r="AJ330" s="156" t="str">
        <f t="shared" si="143"/>
        <v>-</v>
      </c>
      <c r="AK330" s="156" t="str">
        <f t="shared" si="144"/>
        <v>-</v>
      </c>
      <c r="AL330" s="156" t="str">
        <f t="shared" si="145"/>
        <v>-</v>
      </c>
      <c r="AM330" s="157" t="str">
        <f t="shared" si="146"/>
        <v>-</v>
      </c>
      <c r="AN330" s="457"/>
      <c r="AO330" s="95" t="s">
        <v>83</v>
      </c>
      <c r="AP330" s="93" t="s">
        <v>83</v>
      </c>
      <c r="AQ330" s="93" t="s">
        <v>83</v>
      </c>
      <c r="AR330" s="93" t="s">
        <v>83</v>
      </c>
      <c r="AS330" s="163" t="s">
        <v>83</v>
      </c>
      <c r="AT330" s="164" t="s">
        <v>83</v>
      </c>
      <c r="AU330" s="164" t="s">
        <v>83</v>
      </c>
      <c r="AV330" s="164" t="s">
        <v>83</v>
      </c>
      <c r="AW330" s="94" t="s">
        <v>83</v>
      </c>
      <c r="AX330" s="94" t="s">
        <v>3366</v>
      </c>
      <c r="AY330" s="165" t="s">
        <v>83</v>
      </c>
    </row>
    <row r="331" spans="1:51" customFormat="1" ht="27" hidden="1">
      <c r="A331" s="95" t="str">
        <f t="shared" si="136"/>
        <v>1002-4</v>
      </c>
      <c r="B331" s="160">
        <v>1002</v>
      </c>
      <c r="C331" s="93" t="s">
        <v>193</v>
      </c>
      <c r="D331" s="95">
        <v>4</v>
      </c>
      <c r="E331" s="93" t="s">
        <v>83</v>
      </c>
      <c r="F331" s="95" t="s">
        <v>83</v>
      </c>
      <c r="G331" s="161" t="s">
        <v>83</v>
      </c>
      <c r="H331" s="99" t="s">
        <v>83</v>
      </c>
      <c r="I331" s="94" t="s">
        <v>83</v>
      </c>
      <c r="J331" s="93" t="s">
        <v>83</v>
      </c>
      <c r="K331" s="93" t="s">
        <v>83</v>
      </c>
      <c r="L331" s="93" t="s">
        <v>83</v>
      </c>
      <c r="M331" s="92" t="s">
        <v>83</v>
      </c>
      <c r="N331" s="161"/>
      <c r="O331" s="153"/>
      <c r="P331" s="153"/>
      <c r="Q331" s="153"/>
      <c r="R331" s="162"/>
      <c r="S331" s="450"/>
      <c r="T331" s="163" t="s">
        <v>83</v>
      </c>
      <c r="U331" s="162" t="s">
        <v>83</v>
      </c>
      <c r="V331" s="93" t="s">
        <v>83</v>
      </c>
      <c r="W331" s="161"/>
      <c r="X331" s="153" t="s">
        <v>83</v>
      </c>
      <c r="Y331" s="153" t="s">
        <v>83</v>
      </c>
      <c r="Z331" s="153" t="s">
        <v>83</v>
      </c>
      <c r="AA331" s="162" t="s">
        <v>83</v>
      </c>
      <c r="AB331" s="450"/>
      <c r="AC331" s="155" t="str">
        <f t="shared" si="137"/>
        <v>-</v>
      </c>
      <c r="AD331" s="156" t="str">
        <f t="shared" si="138"/>
        <v>-</v>
      </c>
      <c r="AE331" s="156" t="str">
        <f t="shared" si="139"/>
        <v>-</v>
      </c>
      <c r="AF331" s="156" t="str">
        <f t="shared" si="140"/>
        <v>-</v>
      </c>
      <c r="AG331" s="157" t="str">
        <f t="shared" si="141"/>
        <v>-</v>
      </c>
      <c r="AH331" s="454"/>
      <c r="AI331" s="155" t="str">
        <f t="shared" si="142"/>
        <v>-</v>
      </c>
      <c r="AJ331" s="156" t="str">
        <f t="shared" si="143"/>
        <v>-</v>
      </c>
      <c r="AK331" s="156" t="str">
        <f t="shared" si="144"/>
        <v>-</v>
      </c>
      <c r="AL331" s="156" t="str">
        <f t="shared" si="145"/>
        <v>-</v>
      </c>
      <c r="AM331" s="157" t="str">
        <f t="shared" si="146"/>
        <v>-</v>
      </c>
      <c r="AN331" s="457"/>
      <c r="AO331" s="95" t="s">
        <v>83</v>
      </c>
      <c r="AP331" s="93" t="s">
        <v>83</v>
      </c>
      <c r="AQ331" s="93" t="s">
        <v>83</v>
      </c>
      <c r="AR331" s="93" t="s">
        <v>83</v>
      </c>
      <c r="AS331" s="163" t="s">
        <v>83</v>
      </c>
      <c r="AT331" s="164" t="s">
        <v>83</v>
      </c>
      <c r="AU331" s="164" t="s">
        <v>83</v>
      </c>
      <c r="AV331" s="164" t="s">
        <v>83</v>
      </c>
      <c r="AW331" s="94" t="s">
        <v>83</v>
      </c>
      <c r="AX331" s="94" t="s">
        <v>3366</v>
      </c>
      <c r="AY331" s="165" t="s">
        <v>83</v>
      </c>
    </row>
    <row r="332" spans="1:51" customFormat="1" ht="27" hidden="1">
      <c r="A332" s="95" t="str">
        <f t="shared" si="136"/>
        <v>1002-5</v>
      </c>
      <c r="B332" s="160">
        <v>1002</v>
      </c>
      <c r="C332" s="93" t="s">
        <v>193</v>
      </c>
      <c r="D332" s="95">
        <v>5</v>
      </c>
      <c r="E332" s="93" t="s">
        <v>83</v>
      </c>
      <c r="F332" s="95" t="s">
        <v>83</v>
      </c>
      <c r="G332" s="161" t="s">
        <v>83</v>
      </c>
      <c r="H332" s="99" t="s">
        <v>83</v>
      </c>
      <c r="I332" s="94" t="s">
        <v>83</v>
      </c>
      <c r="J332" s="93" t="s">
        <v>83</v>
      </c>
      <c r="K332" s="93" t="s">
        <v>83</v>
      </c>
      <c r="L332" s="93" t="s">
        <v>83</v>
      </c>
      <c r="M332" s="92" t="s">
        <v>83</v>
      </c>
      <c r="N332" s="161"/>
      <c r="O332" s="153"/>
      <c r="P332" s="153"/>
      <c r="Q332" s="153"/>
      <c r="R332" s="162"/>
      <c r="S332" s="450"/>
      <c r="T332" s="163" t="s">
        <v>83</v>
      </c>
      <c r="U332" s="162" t="s">
        <v>83</v>
      </c>
      <c r="V332" s="93" t="s">
        <v>83</v>
      </c>
      <c r="W332" s="161"/>
      <c r="X332" s="153" t="s">
        <v>83</v>
      </c>
      <c r="Y332" s="153" t="s">
        <v>83</v>
      </c>
      <c r="Z332" s="153" t="s">
        <v>83</v>
      </c>
      <c r="AA332" s="162" t="s">
        <v>83</v>
      </c>
      <c r="AB332" s="450"/>
      <c r="AC332" s="155" t="str">
        <f t="shared" si="137"/>
        <v>-</v>
      </c>
      <c r="AD332" s="156" t="str">
        <f t="shared" si="138"/>
        <v>-</v>
      </c>
      <c r="AE332" s="156" t="str">
        <f t="shared" si="139"/>
        <v>-</v>
      </c>
      <c r="AF332" s="156" t="str">
        <f t="shared" si="140"/>
        <v>-</v>
      </c>
      <c r="AG332" s="157" t="str">
        <f t="shared" si="141"/>
        <v>-</v>
      </c>
      <c r="AH332" s="454"/>
      <c r="AI332" s="155" t="str">
        <f t="shared" si="142"/>
        <v>-</v>
      </c>
      <c r="AJ332" s="156" t="str">
        <f t="shared" si="143"/>
        <v>-</v>
      </c>
      <c r="AK332" s="156" t="str">
        <f t="shared" si="144"/>
        <v>-</v>
      </c>
      <c r="AL332" s="156" t="str">
        <f t="shared" si="145"/>
        <v>-</v>
      </c>
      <c r="AM332" s="157" t="str">
        <f t="shared" si="146"/>
        <v>-</v>
      </c>
      <c r="AN332" s="457"/>
      <c r="AO332" s="95" t="s">
        <v>83</v>
      </c>
      <c r="AP332" s="93" t="s">
        <v>83</v>
      </c>
      <c r="AQ332" s="93" t="s">
        <v>83</v>
      </c>
      <c r="AR332" s="93" t="s">
        <v>83</v>
      </c>
      <c r="AS332" s="163" t="s">
        <v>83</v>
      </c>
      <c r="AT332" s="164" t="s">
        <v>83</v>
      </c>
      <c r="AU332" s="164" t="s">
        <v>83</v>
      </c>
      <c r="AV332" s="164" t="s">
        <v>83</v>
      </c>
      <c r="AW332" s="94" t="s">
        <v>83</v>
      </c>
      <c r="AX332" s="94" t="s">
        <v>3366</v>
      </c>
      <c r="AY332" s="165" t="s">
        <v>83</v>
      </c>
    </row>
    <row r="333" spans="1:51" customFormat="1" ht="27" hidden="1">
      <c r="A333" s="95" t="str">
        <f t="shared" si="136"/>
        <v>1002-6</v>
      </c>
      <c r="B333" s="160">
        <v>1002</v>
      </c>
      <c r="C333" s="93" t="s">
        <v>193</v>
      </c>
      <c r="D333" s="95">
        <v>6</v>
      </c>
      <c r="E333" s="93" t="s">
        <v>83</v>
      </c>
      <c r="F333" s="95" t="s">
        <v>83</v>
      </c>
      <c r="G333" s="161" t="s">
        <v>83</v>
      </c>
      <c r="H333" s="99" t="s">
        <v>83</v>
      </c>
      <c r="I333" s="94" t="s">
        <v>83</v>
      </c>
      <c r="J333" s="93" t="s">
        <v>83</v>
      </c>
      <c r="K333" s="93" t="s">
        <v>83</v>
      </c>
      <c r="L333" s="93" t="s">
        <v>83</v>
      </c>
      <c r="M333" s="92" t="s">
        <v>83</v>
      </c>
      <c r="N333" s="161"/>
      <c r="O333" s="153"/>
      <c r="P333" s="153"/>
      <c r="Q333" s="153"/>
      <c r="R333" s="162"/>
      <c r="S333" s="450"/>
      <c r="T333" s="163" t="s">
        <v>83</v>
      </c>
      <c r="U333" s="162" t="s">
        <v>83</v>
      </c>
      <c r="V333" s="93" t="s">
        <v>83</v>
      </c>
      <c r="W333" s="161"/>
      <c r="X333" s="153" t="s">
        <v>83</v>
      </c>
      <c r="Y333" s="153" t="s">
        <v>83</v>
      </c>
      <c r="Z333" s="153" t="s">
        <v>83</v>
      </c>
      <c r="AA333" s="162" t="s">
        <v>83</v>
      </c>
      <c r="AB333" s="450"/>
      <c r="AC333" s="155" t="str">
        <f t="shared" si="137"/>
        <v>-</v>
      </c>
      <c r="AD333" s="156" t="str">
        <f t="shared" si="138"/>
        <v>-</v>
      </c>
      <c r="AE333" s="156" t="str">
        <f t="shared" si="139"/>
        <v>-</v>
      </c>
      <c r="AF333" s="156" t="str">
        <f t="shared" si="140"/>
        <v>-</v>
      </c>
      <c r="AG333" s="157" t="str">
        <f t="shared" si="141"/>
        <v>-</v>
      </c>
      <c r="AH333" s="454"/>
      <c r="AI333" s="155" t="str">
        <f t="shared" si="142"/>
        <v>-</v>
      </c>
      <c r="AJ333" s="156" t="str">
        <f t="shared" si="143"/>
        <v>-</v>
      </c>
      <c r="AK333" s="156" t="str">
        <f t="shared" si="144"/>
        <v>-</v>
      </c>
      <c r="AL333" s="156" t="str">
        <f t="shared" si="145"/>
        <v>-</v>
      </c>
      <c r="AM333" s="157" t="str">
        <f t="shared" si="146"/>
        <v>-</v>
      </c>
      <c r="AN333" s="457"/>
      <c r="AO333" s="95" t="s">
        <v>83</v>
      </c>
      <c r="AP333" s="93" t="s">
        <v>83</v>
      </c>
      <c r="AQ333" s="93" t="s">
        <v>83</v>
      </c>
      <c r="AR333" s="93" t="s">
        <v>83</v>
      </c>
      <c r="AS333" s="163" t="s">
        <v>83</v>
      </c>
      <c r="AT333" s="164" t="s">
        <v>83</v>
      </c>
      <c r="AU333" s="164" t="s">
        <v>83</v>
      </c>
      <c r="AV333" s="164" t="s">
        <v>83</v>
      </c>
      <c r="AW333" s="94" t="s">
        <v>83</v>
      </c>
      <c r="AX333" s="94" t="s">
        <v>3366</v>
      </c>
      <c r="AY333" s="165" t="s">
        <v>83</v>
      </c>
    </row>
    <row r="334" spans="1:51" customFormat="1" ht="27" hidden="1">
      <c r="A334" s="95" t="str">
        <f t="shared" si="136"/>
        <v>1002-7</v>
      </c>
      <c r="B334" s="160">
        <v>1002</v>
      </c>
      <c r="C334" s="93" t="s">
        <v>193</v>
      </c>
      <c r="D334" s="95">
        <v>7</v>
      </c>
      <c r="E334" s="93" t="s">
        <v>83</v>
      </c>
      <c r="F334" s="95" t="s">
        <v>83</v>
      </c>
      <c r="G334" s="161" t="s">
        <v>83</v>
      </c>
      <c r="H334" s="99" t="s">
        <v>83</v>
      </c>
      <c r="I334" s="94" t="s">
        <v>83</v>
      </c>
      <c r="J334" s="93" t="s">
        <v>83</v>
      </c>
      <c r="K334" s="93" t="s">
        <v>83</v>
      </c>
      <c r="L334" s="93" t="s">
        <v>83</v>
      </c>
      <c r="M334" s="92" t="s">
        <v>83</v>
      </c>
      <c r="N334" s="161"/>
      <c r="O334" s="153"/>
      <c r="P334" s="153"/>
      <c r="Q334" s="153"/>
      <c r="R334" s="162"/>
      <c r="S334" s="450"/>
      <c r="T334" s="163" t="s">
        <v>83</v>
      </c>
      <c r="U334" s="162" t="s">
        <v>83</v>
      </c>
      <c r="V334" s="93" t="s">
        <v>83</v>
      </c>
      <c r="W334" s="161"/>
      <c r="X334" s="153" t="s">
        <v>83</v>
      </c>
      <c r="Y334" s="153" t="s">
        <v>83</v>
      </c>
      <c r="Z334" s="153" t="s">
        <v>83</v>
      </c>
      <c r="AA334" s="162" t="s">
        <v>83</v>
      </c>
      <c r="AB334" s="450"/>
      <c r="AC334" s="155" t="str">
        <f t="shared" si="137"/>
        <v>-</v>
      </c>
      <c r="AD334" s="156" t="str">
        <f t="shared" si="138"/>
        <v>-</v>
      </c>
      <c r="AE334" s="156" t="str">
        <f t="shared" si="139"/>
        <v>-</v>
      </c>
      <c r="AF334" s="156" t="str">
        <f t="shared" si="140"/>
        <v>-</v>
      </c>
      <c r="AG334" s="157" t="str">
        <f t="shared" si="141"/>
        <v>-</v>
      </c>
      <c r="AH334" s="454"/>
      <c r="AI334" s="155" t="str">
        <f t="shared" si="142"/>
        <v>-</v>
      </c>
      <c r="AJ334" s="156" t="str">
        <f t="shared" si="143"/>
        <v>-</v>
      </c>
      <c r="AK334" s="156" t="str">
        <f t="shared" si="144"/>
        <v>-</v>
      </c>
      <c r="AL334" s="156" t="str">
        <f t="shared" si="145"/>
        <v>-</v>
      </c>
      <c r="AM334" s="157" t="str">
        <f t="shared" si="146"/>
        <v>-</v>
      </c>
      <c r="AN334" s="457"/>
      <c r="AO334" s="95" t="s">
        <v>83</v>
      </c>
      <c r="AP334" s="93" t="s">
        <v>83</v>
      </c>
      <c r="AQ334" s="93" t="s">
        <v>83</v>
      </c>
      <c r="AR334" s="93" t="s">
        <v>83</v>
      </c>
      <c r="AS334" s="163" t="s">
        <v>83</v>
      </c>
      <c r="AT334" s="164" t="s">
        <v>83</v>
      </c>
      <c r="AU334" s="164" t="s">
        <v>83</v>
      </c>
      <c r="AV334" s="164" t="s">
        <v>83</v>
      </c>
      <c r="AW334" s="94" t="s">
        <v>83</v>
      </c>
      <c r="AX334" s="94" t="s">
        <v>3366</v>
      </c>
      <c r="AY334" s="165" t="s">
        <v>83</v>
      </c>
    </row>
    <row r="335" spans="1:51" customFormat="1" ht="27" hidden="1">
      <c r="A335" s="95" t="str">
        <f t="shared" si="136"/>
        <v>1002-8</v>
      </c>
      <c r="B335" s="160">
        <v>1002</v>
      </c>
      <c r="C335" s="93" t="s">
        <v>193</v>
      </c>
      <c r="D335" s="95">
        <v>8</v>
      </c>
      <c r="E335" s="93" t="s">
        <v>83</v>
      </c>
      <c r="F335" s="95" t="s">
        <v>83</v>
      </c>
      <c r="G335" s="161" t="s">
        <v>83</v>
      </c>
      <c r="H335" s="99" t="s">
        <v>83</v>
      </c>
      <c r="I335" s="94" t="s">
        <v>83</v>
      </c>
      <c r="J335" s="93" t="s">
        <v>83</v>
      </c>
      <c r="K335" s="93" t="s">
        <v>83</v>
      </c>
      <c r="L335" s="93" t="s">
        <v>83</v>
      </c>
      <c r="M335" s="92" t="s">
        <v>83</v>
      </c>
      <c r="N335" s="161"/>
      <c r="O335" s="153"/>
      <c r="P335" s="153"/>
      <c r="Q335" s="153"/>
      <c r="R335" s="162"/>
      <c r="S335" s="450"/>
      <c r="T335" s="163" t="s">
        <v>83</v>
      </c>
      <c r="U335" s="162" t="s">
        <v>83</v>
      </c>
      <c r="V335" s="93" t="s">
        <v>83</v>
      </c>
      <c r="W335" s="161"/>
      <c r="X335" s="153" t="s">
        <v>83</v>
      </c>
      <c r="Y335" s="153" t="s">
        <v>83</v>
      </c>
      <c r="Z335" s="153" t="s">
        <v>83</v>
      </c>
      <c r="AA335" s="162" t="s">
        <v>83</v>
      </c>
      <c r="AB335" s="450"/>
      <c r="AC335" s="155" t="str">
        <f t="shared" si="137"/>
        <v>-</v>
      </c>
      <c r="AD335" s="156" t="str">
        <f t="shared" si="138"/>
        <v>-</v>
      </c>
      <c r="AE335" s="156" t="str">
        <f t="shared" si="139"/>
        <v>-</v>
      </c>
      <c r="AF335" s="156" t="str">
        <f t="shared" si="140"/>
        <v>-</v>
      </c>
      <c r="AG335" s="157" t="str">
        <f t="shared" si="141"/>
        <v>-</v>
      </c>
      <c r="AH335" s="454"/>
      <c r="AI335" s="155" t="str">
        <f t="shared" si="142"/>
        <v>-</v>
      </c>
      <c r="AJ335" s="156" t="str">
        <f t="shared" si="143"/>
        <v>-</v>
      </c>
      <c r="AK335" s="156" t="str">
        <f t="shared" si="144"/>
        <v>-</v>
      </c>
      <c r="AL335" s="156" t="str">
        <f t="shared" si="145"/>
        <v>-</v>
      </c>
      <c r="AM335" s="157" t="str">
        <f t="shared" si="146"/>
        <v>-</v>
      </c>
      <c r="AN335" s="457"/>
      <c r="AO335" s="95" t="s">
        <v>83</v>
      </c>
      <c r="AP335" s="93" t="s">
        <v>83</v>
      </c>
      <c r="AQ335" s="93" t="s">
        <v>83</v>
      </c>
      <c r="AR335" s="93" t="s">
        <v>83</v>
      </c>
      <c r="AS335" s="163" t="s">
        <v>83</v>
      </c>
      <c r="AT335" s="164" t="s">
        <v>83</v>
      </c>
      <c r="AU335" s="164" t="s">
        <v>83</v>
      </c>
      <c r="AV335" s="164" t="s">
        <v>83</v>
      </c>
      <c r="AW335" s="94" t="s">
        <v>83</v>
      </c>
      <c r="AX335" s="94" t="s">
        <v>3366</v>
      </c>
      <c r="AY335" s="165" t="s">
        <v>83</v>
      </c>
    </row>
    <row r="336" spans="1:51" customFormat="1" ht="27" hidden="1">
      <c r="A336" s="95" t="str">
        <f t="shared" si="136"/>
        <v>1002-9</v>
      </c>
      <c r="B336" s="160">
        <v>1002</v>
      </c>
      <c r="C336" s="93" t="s">
        <v>193</v>
      </c>
      <c r="D336" s="95">
        <v>9</v>
      </c>
      <c r="E336" s="93" t="s">
        <v>83</v>
      </c>
      <c r="F336" s="95" t="s">
        <v>83</v>
      </c>
      <c r="G336" s="161" t="s">
        <v>83</v>
      </c>
      <c r="H336" s="99" t="s">
        <v>83</v>
      </c>
      <c r="I336" s="94" t="s">
        <v>83</v>
      </c>
      <c r="J336" s="93" t="s">
        <v>83</v>
      </c>
      <c r="K336" s="93" t="s">
        <v>83</v>
      </c>
      <c r="L336" s="93" t="s">
        <v>83</v>
      </c>
      <c r="M336" s="92" t="s">
        <v>83</v>
      </c>
      <c r="N336" s="161"/>
      <c r="O336" s="153"/>
      <c r="P336" s="153"/>
      <c r="Q336" s="153"/>
      <c r="R336" s="162"/>
      <c r="S336" s="450"/>
      <c r="T336" s="163" t="s">
        <v>83</v>
      </c>
      <c r="U336" s="162" t="s">
        <v>83</v>
      </c>
      <c r="V336" s="93" t="s">
        <v>83</v>
      </c>
      <c r="W336" s="161"/>
      <c r="X336" s="153" t="s">
        <v>83</v>
      </c>
      <c r="Y336" s="153" t="s">
        <v>83</v>
      </c>
      <c r="Z336" s="153" t="s">
        <v>83</v>
      </c>
      <c r="AA336" s="162" t="s">
        <v>83</v>
      </c>
      <c r="AB336" s="450"/>
      <c r="AC336" s="155" t="str">
        <f t="shared" si="137"/>
        <v>-</v>
      </c>
      <c r="AD336" s="156" t="str">
        <f t="shared" si="138"/>
        <v>-</v>
      </c>
      <c r="AE336" s="156" t="str">
        <f t="shared" si="139"/>
        <v>-</v>
      </c>
      <c r="AF336" s="156" t="str">
        <f t="shared" si="140"/>
        <v>-</v>
      </c>
      <c r="AG336" s="157" t="str">
        <f t="shared" si="141"/>
        <v>-</v>
      </c>
      <c r="AH336" s="454"/>
      <c r="AI336" s="155" t="str">
        <f t="shared" si="142"/>
        <v>-</v>
      </c>
      <c r="AJ336" s="156" t="str">
        <f t="shared" si="143"/>
        <v>-</v>
      </c>
      <c r="AK336" s="156" t="str">
        <f t="shared" si="144"/>
        <v>-</v>
      </c>
      <c r="AL336" s="156" t="str">
        <f t="shared" si="145"/>
        <v>-</v>
      </c>
      <c r="AM336" s="157" t="str">
        <f t="shared" si="146"/>
        <v>-</v>
      </c>
      <c r="AN336" s="457"/>
      <c r="AO336" s="95" t="s">
        <v>83</v>
      </c>
      <c r="AP336" s="93" t="s">
        <v>83</v>
      </c>
      <c r="AQ336" s="93" t="s">
        <v>83</v>
      </c>
      <c r="AR336" s="93" t="s">
        <v>83</v>
      </c>
      <c r="AS336" s="163" t="s">
        <v>83</v>
      </c>
      <c r="AT336" s="164" t="s">
        <v>83</v>
      </c>
      <c r="AU336" s="164" t="s">
        <v>83</v>
      </c>
      <c r="AV336" s="164" t="s">
        <v>83</v>
      </c>
      <c r="AW336" s="94" t="s">
        <v>83</v>
      </c>
      <c r="AX336" s="94" t="s">
        <v>3366</v>
      </c>
      <c r="AY336" s="165" t="s">
        <v>83</v>
      </c>
    </row>
    <row r="337" spans="1:51" ht="134.25" customHeight="1">
      <c r="A337" s="204" t="str">
        <f t="shared" si="136"/>
        <v>1003-1</v>
      </c>
      <c r="B337" s="205">
        <v>1003</v>
      </c>
      <c r="C337" s="600" t="s">
        <v>1217</v>
      </c>
      <c r="D337" s="204">
        <v>1</v>
      </c>
      <c r="E337" s="600" t="s">
        <v>1218</v>
      </c>
      <c r="F337" s="204" t="s">
        <v>424</v>
      </c>
      <c r="G337" s="603" t="s">
        <v>447</v>
      </c>
      <c r="H337" s="206" t="s">
        <v>3144</v>
      </c>
      <c r="I337" s="195" t="s">
        <v>448</v>
      </c>
      <c r="J337" s="600" t="s">
        <v>842</v>
      </c>
      <c r="K337" s="600" t="s">
        <v>843</v>
      </c>
      <c r="L337" s="600" t="s">
        <v>388</v>
      </c>
      <c r="M337" s="207" t="s">
        <v>392</v>
      </c>
      <c r="N337" s="309">
        <f>ROUND(367*0.7,-1)</f>
        <v>260</v>
      </c>
      <c r="O337" s="310">
        <f>N337</f>
        <v>260</v>
      </c>
      <c r="P337" s="310">
        <f>ROUND((O337+($U$337-$O$337)/4),0)</f>
        <v>295</v>
      </c>
      <c r="Q337" s="310">
        <f>ROUND((P337+($U$337-$O$337)/4),0)</f>
        <v>330</v>
      </c>
      <c r="R337" s="296">
        <f>ROUND((Q337+($U$337-$O$337)/4),0)</f>
        <v>365</v>
      </c>
      <c r="S337" s="649">
        <v>400</v>
      </c>
      <c r="T337" s="194" t="s">
        <v>416</v>
      </c>
      <c r="U337" s="209">
        <v>400</v>
      </c>
      <c r="V337" s="600" t="s">
        <v>2836</v>
      </c>
      <c r="W337" s="603">
        <f>77+135</f>
        <v>212</v>
      </c>
      <c r="X337" s="181">
        <v>220</v>
      </c>
      <c r="Y337" s="181">
        <v>243</v>
      </c>
      <c r="Z337" s="200">
        <v>171</v>
      </c>
      <c r="AA337" s="501">
        <v>171</v>
      </c>
      <c r="AB337" s="264">
        <v>138</v>
      </c>
      <c r="AC337" s="226">
        <f t="shared" si="137"/>
        <v>0.81538461538461537</v>
      </c>
      <c r="AD337" s="196">
        <f t="shared" si="138"/>
        <v>0.84615384615384615</v>
      </c>
      <c r="AE337" s="196">
        <f t="shared" si="139"/>
        <v>0.82372881355932204</v>
      </c>
      <c r="AF337" s="196">
        <f t="shared" si="140"/>
        <v>0.51818181818181819</v>
      </c>
      <c r="AG337" s="604">
        <f t="shared" si="141"/>
        <v>0.46849315068493153</v>
      </c>
      <c r="AH337" s="212">
        <f t="shared" si="141"/>
        <v>0.34499999999999997</v>
      </c>
      <c r="AI337" s="226">
        <f t="shared" si="142"/>
        <v>0.53</v>
      </c>
      <c r="AJ337" s="196">
        <f t="shared" si="143"/>
        <v>0.55000000000000004</v>
      </c>
      <c r="AK337" s="196">
        <f t="shared" si="144"/>
        <v>0.60750000000000004</v>
      </c>
      <c r="AL337" s="196">
        <f t="shared" si="145"/>
        <v>0.42749999999999999</v>
      </c>
      <c r="AM337" s="604">
        <f t="shared" si="146"/>
        <v>0.42749999999999999</v>
      </c>
      <c r="AN337" s="212">
        <f t="shared" si="146"/>
        <v>0.34499999999999997</v>
      </c>
      <c r="AO337" s="204" t="s">
        <v>83</v>
      </c>
      <c r="AP337" s="600" t="s">
        <v>83</v>
      </c>
      <c r="AQ337" s="600" t="s">
        <v>628</v>
      </c>
      <c r="AR337" s="600" t="s">
        <v>1914</v>
      </c>
      <c r="AS337" s="194" t="s">
        <v>49</v>
      </c>
      <c r="AT337" s="179" t="s">
        <v>49</v>
      </c>
      <c r="AU337" s="179" t="s">
        <v>49</v>
      </c>
      <c r="AV337" s="179" t="s">
        <v>58</v>
      </c>
      <c r="AW337" s="179" t="s">
        <v>58</v>
      </c>
      <c r="AX337" s="611" t="s">
        <v>3431</v>
      </c>
      <c r="AY337" s="214">
        <v>1</v>
      </c>
    </row>
    <row r="338" spans="1:51" customFormat="1" ht="27" hidden="1">
      <c r="A338" s="95" t="str">
        <f t="shared" si="136"/>
        <v>1003-2</v>
      </c>
      <c r="B338" s="160">
        <v>1003</v>
      </c>
      <c r="C338" s="93" t="s">
        <v>194</v>
      </c>
      <c r="D338" s="95">
        <v>2</v>
      </c>
      <c r="E338" s="93" t="s">
        <v>83</v>
      </c>
      <c r="F338" s="95" t="s">
        <v>83</v>
      </c>
      <c r="G338" s="161" t="s">
        <v>83</v>
      </c>
      <c r="H338" s="99" t="s">
        <v>83</v>
      </c>
      <c r="I338" s="94" t="s">
        <v>83</v>
      </c>
      <c r="J338" s="93" t="s">
        <v>83</v>
      </c>
      <c r="K338" s="93" t="s">
        <v>83</v>
      </c>
      <c r="L338" s="93" t="s">
        <v>83</v>
      </c>
      <c r="M338" s="92" t="s">
        <v>83</v>
      </c>
      <c r="N338" s="161"/>
      <c r="O338" s="153"/>
      <c r="P338" s="153"/>
      <c r="Q338" s="153"/>
      <c r="R338" s="162"/>
      <c r="S338" s="450"/>
      <c r="T338" s="163" t="s">
        <v>83</v>
      </c>
      <c r="U338" s="162" t="s">
        <v>83</v>
      </c>
      <c r="V338" s="93" t="s">
        <v>83</v>
      </c>
      <c r="W338" s="161"/>
      <c r="X338" s="153" t="s">
        <v>83</v>
      </c>
      <c r="Y338" s="153" t="s">
        <v>83</v>
      </c>
      <c r="Z338" s="153" t="s">
        <v>83</v>
      </c>
      <c r="AA338" s="162" t="s">
        <v>83</v>
      </c>
      <c r="AB338" s="450"/>
      <c r="AC338" s="155" t="str">
        <f t="shared" si="137"/>
        <v>-</v>
      </c>
      <c r="AD338" s="156" t="str">
        <f t="shared" si="138"/>
        <v>-</v>
      </c>
      <c r="AE338" s="156" t="str">
        <f t="shared" si="139"/>
        <v>-</v>
      </c>
      <c r="AF338" s="156" t="str">
        <f t="shared" si="140"/>
        <v>-</v>
      </c>
      <c r="AG338" s="157" t="str">
        <f t="shared" si="141"/>
        <v>-</v>
      </c>
      <c r="AH338" s="454"/>
      <c r="AI338" s="155" t="str">
        <f t="shared" si="142"/>
        <v>-</v>
      </c>
      <c r="AJ338" s="156" t="str">
        <f t="shared" si="143"/>
        <v>-</v>
      </c>
      <c r="AK338" s="156" t="str">
        <f t="shared" si="144"/>
        <v>-</v>
      </c>
      <c r="AL338" s="156" t="str">
        <f t="shared" si="145"/>
        <v>-</v>
      </c>
      <c r="AM338" s="157" t="str">
        <f t="shared" si="146"/>
        <v>-</v>
      </c>
      <c r="AN338" s="457"/>
      <c r="AO338" s="95" t="s">
        <v>83</v>
      </c>
      <c r="AP338" s="93" t="s">
        <v>83</v>
      </c>
      <c r="AQ338" s="93" t="s">
        <v>83</v>
      </c>
      <c r="AR338" s="93" t="s">
        <v>83</v>
      </c>
      <c r="AS338" s="163" t="s">
        <v>83</v>
      </c>
      <c r="AT338" s="164" t="s">
        <v>83</v>
      </c>
      <c r="AU338" s="164" t="s">
        <v>83</v>
      </c>
      <c r="AV338" s="164" t="s">
        <v>83</v>
      </c>
      <c r="AW338" s="94" t="s">
        <v>83</v>
      </c>
      <c r="AX338" s="94" t="s">
        <v>3366</v>
      </c>
      <c r="AY338" s="165" t="s">
        <v>83</v>
      </c>
    </row>
    <row r="339" spans="1:51" customFormat="1" ht="27" hidden="1">
      <c r="A339" s="95" t="str">
        <f t="shared" si="136"/>
        <v>1003-3</v>
      </c>
      <c r="B339" s="160">
        <v>1003</v>
      </c>
      <c r="C339" s="93" t="s">
        <v>194</v>
      </c>
      <c r="D339" s="95">
        <v>3</v>
      </c>
      <c r="E339" s="93" t="s">
        <v>83</v>
      </c>
      <c r="F339" s="95" t="s">
        <v>83</v>
      </c>
      <c r="G339" s="161" t="s">
        <v>83</v>
      </c>
      <c r="H339" s="99" t="s">
        <v>83</v>
      </c>
      <c r="I339" s="94" t="s">
        <v>83</v>
      </c>
      <c r="J339" s="93" t="s">
        <v>83</v>
      </c>
      <c r="K339" s="93" t="s">
        <v>83</v>
      </c>
      <c r="L339" s="93" t="s">
        <v>83</v>
      </c>
      <c r="M339" s="92" t="s">
        <v>83</v>
      </c>
      <c r="N339" s="161"/>
      <c r="O339" s="153"/>
      <c r="P339" s="153"/>
      <c r="Q339" s="153"/>
      <c r="R339" s="162"/>
      <c r="S339" s="450"/>
      <c r="T339" s="163" t="s">
        <v>83</v>
      </c>
      <c r="U339" s="162" t="s">
        <v>83</v>
      </c>
      <c r="V339" s="93" t="s">
        <v>83</v>
      </c>
      <c r="W339" s="161"/>
      <c r="X339" s="153" t="s">
        <v>83</v>
      </c>
      <c r="Y339" s="153" t="s">
        <v>83</v>
      </c>
      <c r="Z339" s="153" t="s">
        <v>83</v>
      </c>
      <c r="AA339" s="162" t="s">
        <v>83</v>
      </c>
      <c r="AB339" s="450"/>
      <c r="AC339" s="155" t="str">
        <f t="shared" si="137"/>
        <v>-</v>
      </c>
      <c r="AD339" s="156" t="str">
        <f t="shared" si="138"/>
        <v>-</v>
      </c>
      <c r="AE339" s="156" t="str">
        <f t="shared" si="139"/>
        <v>-</v>
      </c>
      <c r="AF339" s="156" t="str">
        <f t="shared" si="140"/>
        <v>-</v>
      </c>
      <c r="AG339" s="157" t="str">
        <f t="shared" si="141"/>
        <v>-</v>
      </c>
      <c r="AH339" s="454"/>
      <c r="AI339" s="155" t="str">
        <f t="shared" si="142"/>
        <v>-</v>
      </c>
      <c r="AJ339" s="156" t="str">
        <f t="shared" si="143"/>
        <v>-</v>
      </c>
      <c r="AK339" s="156" t="str">
        <f t="shared" si="144"/>
        <v>-</v>
      </c>
      <c r="AL339" s="156" t="str">
        <f t="shared" si="145"/>
        <v>-</v>
      </c>
      <c r="AM339" s="157" t="str">
        <f t="shared" si="146"/>
        <v>-</v>
      </c>
      <c r="AN339" s="457"/>
      <c r="AO339" s="95" t="s">
        <v>83</v>
      </c>
      <c r="AP339" s="93" t="s">
        <v>83</v>
      </c>
      <c r="AQ339" s="93" t="s">
        <v>83</v>
      </c>
      <c r="AR339" s="93" t="s">
        <v>83</v>
      </c>
      <c r="AS339" s="163" t="s">
        <v>83</v>
      </c>
      <c r="AT339" s="164" t="s">
        <v>83</v>
      </c>
      <c r="AU339" s="164" t="s">
        <v>83</v>
      </c>
      <c r="AV339" s="164" t="s">
        <v>83</v>
      </c>
      <c r="AW339" s="94" t="s">
        <v>83</v>
      </c>
      <c r="AX339" s="94" t="s">
        <v>3366</v>
      </c>
      <c r="AY339" s="165" t="s">
        <v>83</v>
      </c>
    </row>
    <row r="340" spans="1:51" customFormat="1" ht="27" hidden="1">
      <c r="A340" s="95" t="str">
        <f t="shared" si="136"/>
        <v>1003-4</v>
      </c>
      <c r="B340" s="160">
        <v>1003</v>
      </c>
      <c r="C340" s="93" t="s">
        <v>194</v>
      </c>
      <c r="D340" s="95">
        <v>4</v>
      </c>
      <c r="E340" s="93" t="s">
        <v>83</v>
      </c>
      <c r="F340" s="95" t="s">
        <v>83</v>
      </c>
      <c r="G340" s="161" t="s">
        <v>83</v>
      </c>
      <c r="H340" s="99" t="s">
        <v>83</v>
      </c>
      <c r="I340" s="94" t="s">
        <v>83</v>
      </c>
      <c r="J340" s="93" t="s">
        <v>83</v>
      </c>
      <c r="K340" s="93" t="s">
        <v>83</v>
      </c>
      <c r="L340" s="93" t="s">
        <v>83</v>
      </c>
      <c r="M340" s="92" t="s">
        <v>83</v>
      </c>
      <c r="N340" s="161"/>
      <c r="O340" s="153"/>
      <c r="P340" s="153"/>
      <c r="Q340" s="153"/>
      <c r="R340" s="162"/>
      <c r="S340" s="450"/>
      <c r="T340" s="163" t="s">
        <v>83</v>
      </c>
      <c r="U340" s="162" t="s">
        <v>83</v>
      </c>
      <c r="V340" s="93" t="s">
        <v>83</v>
      </c>
      <c r="W340" s="161"/>
      <c r="X340" s="153" t="s">
        <v>83</v>
      </c>
      <c r="Y340" s="153" t="s">
        <v>83</v>
      </c>
      <c r="Z340" s="153" t="s">
        <v>83</v>
      </c>
      <c r="AA340" s="162" t="s">
        <v>83</v>
      </c>
      <c r="AB340" s="450"/>
      <c r="AC340" s="155" t="str">
        <f t="shared" si="137"/>
        <v>-</v>
      </c>
      <c r="AD340" s="156" t="str">
        <f t="shared" si="138"/>
        <v>-</v>
      </c>
      <c r="AE340" s="156" t="str">
        <f t="shared" si="139"/>
        <v>-</v>
      </c>
      <c r="AF340" s="156" t="str">
        <f t="shared" si="140"/>
        <v>-</v>
      </c>
      <c r="AG340" s="157" t="str">
        <f t="shared" si="141"/>
        <v>-</v>
      </c>
      <c r="AH340" s="454"/>
      <c r="AI340" s="155" t="str">
        <f t="shared" si="142"/>
        <v>-</v>
      </c>
      <c r="AJ340" s="156" t="str">
        <f t="shared" si="143"/>
        <v>-</v>
      </c>
      <c r="AK340" s="156" t="str">
        <f t="shared" si="144"/>
        <v>-</v>
      </c>
      <c r="AL340" s="156" t="str">
        <f t="shared" si="145"/>
        <v>-</v>
      </c>
      <c r="AM340" s="157" t="str">
        <f t="shared" si="146"/>
        <v>-</v>
      </c>
      <c r="AN340" s="457"/>
      <c r="AO340" s="95" t="s">
        <v>83</v>
      </c>
      <c r="AP340" s="93" t="s">
        <v>83</v>
      </c>
      <c r="AQ340" s="93" t="s">
        <v>83</v>
      </c>
      <c r="AR340" s="93" t="s">
        <v>83</v>
      </c>
      <c r="AS340" s="163" t="s">
        <v>83</v>
      </c>
      <c r="AT340" s="164" t="s">
        <v>83</v>
      </c>
      <c r="AU340" s="164" t="s">
        <v>83</v>
      </c>
      <c r="AV340" s="164" t="s">
        <v>83</v>
      </c>
      <c r="AW340" s="94" t="s">
        <v>83</v>
      </c>
      <c r="AX340" s="94" t="s">
        <v>3366</v>
      </c>
      <c r="AY340" s="165" t="s">
        <v>83</v>
      </c>
    </row>
    <row r="341" spans="1:51" customFormat="1" ht="27" hidden="1">
      <c r="A341" s="95" t="str">
        <f t="shared" si="136"/>
        <v>1003-5</v>
      </c>
      <c r="B341" s="160">
        <v>1003</v>
      </c>
      <c r="C341" s="93" t="s">
        <v>194</v>
      </c>
      <c r="D341" s="95">
        <v>5</v>
      </c>
      <c r="E341" s="93" t="s">
        <v>83</v>
      </c>
      <c r="F341" s="95" t="s">
        <v>83</v>
      </c>
      <c r="G341" s="161" t="s">
        <v>83</v>
      </c>
      <c r="H341" s="99" t="s">
        <v>83</v>
      </c>
      <c r="I341" s="94" t="s">
        <v>83</v>
      </c>
      <c r="J341" s="93" t="s">
        <v>83</v>
      </c>
      <c r="K341" s="93" t="s">
        <v>83</v>
      </c>
      <c r="L341" s="93" t="s">
        <v>83</v>
      </c>
      <c r="M341" s="92" t="s">
        <v>83</v>
      </c>
      <c r="N341" s="161"/>
      <c r="O341" s="153"/>
      <c r="P341" s="153"/>
      <c r="Q341" s="153"/>
      <c r="R341" s="162"/>
      <c r="S341" s="450"/>
      <c r="T341" s="163" t="s">
        <v>83</v>
      </c>
      <c r="U341" s="162" t="s">
        <v>83</v>
      </c>
      <c r="V341" s="93" t="s">
        <v>83</v>
      </c>
      <c r="W341" s="161"/>
      <c r="X341" s="153" t="s">
        <v>83</v>
      </c>
      <c r="Y341" s="153" t="s">
        <v>83</v>
      </c>
      <c r="Z341" s="153" t="s">
        <v>83</v>
      </c>
      <c r="AA341" s="162" t="s">
        <v>83</v>
      </c>
      <c r="AB341" s="450"/>
      <c r="AC341" s="155" t="str">
        <f t="shared" si="137"/>
        <v>-</v>
      </c>
      <c r="AD341" s="156" t="str">
        <f t="shared" si="138"/>
        <v>-</v>
      </c>
      <c r="AE341" s="156" t="str">
        <f t="shared" si="139"/>
        <v>-</v>
      </c>
      <c r="AF341" s="156" t="str">
        <f t="shared" si="140"/>
        <v>-</v>
      </c>
      <c r="AG341" s="157" t="str">
        <f t="shared" si="141"/>
        <v>-</v>
      </c>
      <c r="AH341" s="454"/>
      <c r="AI341" s="155" t="str">
        <f t="shared" si="142"/>
        <v>-</v>
      </c>
      <c r="AJ341" s="156" t="str">
        <f t="shared" si="143"/>
        <v>-</v>
      </c>
      <c r="AK341" s="156" t="str">
        <f t="shared" si="144"/>
        <v>-</v>
      </c>
      <c r="AL341" s="156" t="str">
        <f t="shared" si="145"/>
        <v>-</v>
      </c>
      <c r="AM341" s="157" t="str">
        <f t="shared" si="146"/>
        <v>-</v>
      </c>
      <c r="AN341" s="457"/>
      <c r="AO341" s="95" t="s">
        <v>83</v>
      </c>
      <c r="AP341" s="93" t="s">
        <v>83</v>
      </c>
      <c r="AQ341" s="93" t="s">
        <v>83</v>
      </c>
      <c r="AR341" s="93" t="s">
        <v>83</v>
      </c>
      <c r="AS341" s="163" t="s">
        <v>83</v>
      </c>
      <c r="AT341" s="164" t="s">
        <v>83</v>
      </c>
      <c r="AU341" s="164" t="s">
        <v>83</v>
      </c>
      <c r="AV341" s="164" t="s">
        <v>83</v>
      </c>
      <c r="AW341" s="94" t="s">
        <v>83</v>
      </c>
      <c r="AX341" s="94" t="s">
        <v>3366</v>
      </c>
      <c r="AY341" s="165" t="s">
        <v>83</v>
      </c>
    </row>
    <row r="342" spans="1:51" customFormat="1" ht="27" hidden="1">
      <c r="A342" s="95" t="str">
        <f t="shared" si="136"/>
        <v>1003-6</v>
      </c>
      <c r="B342" s="160">
        <v>1003</v>
      </c>
      <c r="C342" s="93" t="s">
        <v>194</v>
      </c>
      <c r="D342" s="95">
        <v>6</v>
      </c>
      <c r="E342" s="93" t="s">
        <v>83</v>
      </c>
      <c r="F342" s="95" t="s">
        <v>83</v>
      </c>
      <c r="G342" s="161" t="s">
        <v>83</v>
      </c>
      <c r="H342" s="99" t="s">
        <v>83</v>
      </c>
      <c r="I342" s="94" t="s">
        <v>83</v>
      </c>
      <c r="J342" s="93" t="s">
        <v>83</v>
      </c>
      <c r="K342" s="93" t="s">
        <v>83</v>
      </c>
      <c r="L342" s="93" t="s">
        <v>83</v>
      </c>
      <c r="M342" s="92" t="s">
        <v>83</v>
      </c>
      <c r="N342" s="161"/>
      <c r="O342" s="153"/>
      <c r="P342" s="153"/>
      <c r="Q342" s="153"/>
      <c r="R342" s="162"/>
      <c r="S342" s="450"/>
      <c r="T342" s="163" t="s">
        <v>83</v>
      </c>
      <c r="U342" s="162" t="s">
        <v>83</v>
      </c>
      <c r="V342" s="93" t="s">
        <v>83</v>
      </c>
      <c r="W342" s="161"/>
      <c r="X342" s="153" t="s">
        <v>83</v>
      </c>
      <c r="Y342" s="153" t="s">
        <v>83</v>
      </c>
      <c r="Z342" s="153" t="s">
        <v>83</v>
      </c>
      <c r="AA342" s="162" t="s">
        <v>83</v>
      </c>
      <c r="AB342" s="450"/>
      <c r="AC342" s="155" t="str">
        <f t="shared" si="137"/>
        <v>-</v>
      </c>
      <c r="AD342" s="156" t="str">
        <f t="shared" si="138"/>
        <v>-</v>
      </c>
      <c r="AE342" s="156" t="str">
        <f t="shared" si="139"/>
        <v>-</v>
      </c>
      <c r="AF342" s="156" t="str">
        <f t="shared" si="140"/>
        <v>-</v>
      </c>
      <c r="AG342" s="157" t="str">
        <f t="shared" si="141"/>
        <v>-</v>
      </c>
      <c r="AH342" s="454"/>
      <c r="AI342" s="155" t="str">
        <f t="shared" si="142"/>
        <v>-</v>
      </c>
      <c r="AJ342" s="156" t="str">
        <f t="shared" si="143"/>
        <v>-</v>
      </c>
      <c r="AK342" s="156" t="str">
        <f t="shared" si="144"/>
        <v>-</v>
      </c>
      <c r="AL342" s="156" t="str">
        <f t="shared" si="145"/>
        <v>-</v>
      </c>
      <c r="AM342" s="157" t="str">
        <f t="shared" si="146"/>
        <v>-</v>
      </c>
      <c r="AN342" s="457"/>
      <c r="AO342" s="95" t="s">
        <v>83</v>
      </c>
      <c r="AP342" s="93" t="s">
        <v>83</v>
      </c>
      <c r="AQ342" s="93" t="s">
        <v>83</v>
      </c>
      <c r="AR342" s="93" t="s">
        <v>83</v>
      </c>
      <c r="AS342" s="163" t="s">
        <v>83</v>
      </c>
      <c r="AT342" s="164" t="s">
        <v>83</v>
      </c>
      <c r="AU342" s="164" t="s">
        <v>83</v>
      </c>
      <c r="AV342" s="164" t="s">
        <v>83</v>
      </c>
      <c r="AW342" s="94" t="s">
        <v>83</v>
      </c>
      <c r="AX342" s="94" t="s">
        <v>3366</v>
      </c>
      <c r="AY342" s="165" t="s">
        <v>83</v>
      </c>
    </row>
    <row r="343" spans="1:51" customFormat="1" ht="27" hidden="1">
      <c r="A343" s="95" t="str">
        <f t="shared" si="136"/>
        <v>1003-7</v>
      </c>
      <c r="B343" s="160">
        <v>1003</v>
      </c>
      <c r="C343" s="93" t="s">
        <v>194</v>
      </c>
      <c r="D343" s="95">
        <v>7</v>
      </c>
      <c r="E343" s="93" t="s">
        <v>83</v>
      </c>
      <c r="F343" s="95" t="s">
        <v>83</v>
      </c>
      <c r="G343" s="161" t="s">
        <v>83</v>
      </c>
      <c r="H343" s="99" t="s">
        <v>83</v>
      </c>
      <c r="I343" s="94" t="s">
        <v>83</v>
      </c>
      <c r="J343" s="93" t="s">
        <v>83</v>
      </c>
      <c r="K343" s="93" t="s">
        <v>83</v>
      </c>
      <c r="L343" s="93" t="s">
        <v>83</v>
      </c>
      <c r="M343" s="92" t="s">
        <v>83</v>
      </c>
      <c r="N343" s="161"/>
      <c r="O343" s="153"/>
      <c r="P343" s="153"/>
      <c r="Q343" s="153"/>
      <c r="R343" s="162"/>
      <c r="S343" s="450"/>
      <c r="T343" s="163" t="s">
        <v>83</v>
      </c>
      <c r="U343" s="162" t="s">
        <v>83</v>
      </c>
      <c r="V343" s="93" t="s">
        <v>83</v>
      </c>
      <c r="W343" s="161"/>
      <c r="X343" s="153" t="s">
        <v>83</v>
      </c>
      <c r="Y343" s="153" t="s">
        <v>83</v>
      </c>
      <c r="Z343" s="153" t="s">
        <v>83</v>
      </c>
      <c r="AA343" s="162" t="s">
        <v>83</v>
      </c>
      <c r="AB343" s="450"/>
      <c r="AC343" s="155" t="str">
        <f t="shared" si="137"/>
        <v>-</v>
      </c>
      <c r="AD343" s="156" t="str">
        <f t="shared" si="138"/>
        <v>-</v>
      </c>
      <c r="AE343" s="156" t="str">
        <f t="shared" si="139"/>
        <v>-</v>
      </c>
      <c r="AF343" s="156" t="str">
        <f t="shared" si="140"/>
        <v>-</v>
      </c>
      <c r="AG343" s="157" t="str">
        <f t="shared" si="141"/>
        <v>-</v>
      </c>
      <c r="AH343" s="454"/>
      <c r="AI343" s="155" t="str">
        <f t="shared" si="142"/>
        <v>-</v>
      </c>
      <c r="AJ343" s="156" t="str">
        <f t="shared" si="143"/>
        <v>-</v>
      </c>
      <c r="AK343" s="156" t="str">
        <f t="shared" si="144"/>
        <v>-</v>
      </c>
      <c r="AL343" s="156" t="str">
        <f t="shared" si="145"/>
        <v>-</v>
      </c>
      <c r="AM343" s="157" t="str">
        <f t="shared" si="146"/>
        <v>-</v>
      </c>
      <c r="AN343" s="457"/>
      <c r="AO343" s="95" t="s">
        <v>83</v>
      </c>
      <c r="AP343" s="93" t="s">
        <v>83</v>
      </c>
      <c r="AQ343" s="93" t="s">
        <v>83</v>
      </c>
      <c r="AR343" s="93" t="s">
        <v>83</v>
      </c>
      <c r="AS343" s="163" t="s">
        <v>83</v>
      </c>
      <c r="AT343" s="164" t="s">
        <v>83</v>
      </c>
      <c r="AU343" s="164" t="s">
        <v>83</v>
      </c>
      <c r="AV343" s="164" t="s">
        <v>83</v>
      </c>
      <c r="AW343" s="94" t="s">
        <v>83</v>
      </c>
      <c r="AX343" s="94" t="s">
        <v>3366</v>
      </c>
      <c r="AY343" s="165" t="s">
        <v>83</v>
      </c>
    </row>
    <row r="344" spans="1:51" customFormat="1" ht="27" hidden="1">
      <c r="A344" s="95" t="str">
        <f t="shared" si="136"/>
        <v>1003-8</v>
      </c>
      <c r="B344" s="160">
        <v>1003</v>
      </c>
      <c r="C344" s="93" t="s">
        <v>194</v>
      </c>
      <c r="D344" s="95">
        <v>8</v>
      </c>
      <c r="E344" s="93" t="s">
        <v>83</v>
      </c>
      <c r="F344" s="95" t="s">
        <v>83</v>
      </c>
      <c r="G344" s="161" t="s">
        <v>83</v>
      </c>
      <c r="H344" s="99" t="s">
        <v>83</v>
      </c>
      <c r="I344" s="94" t="s">
        <v>83</v>
      </c>
      <c r="J344" s="93" t="s">
        <v>83</v>
      </c>
      <c r="K344" s="93" t="s">
        <v>83</v>
      </c>
      <c r="L344" s="93" t="s">
        <v>83</v>
      </c>
      <c r="M344" s="92" t="s">
        <v>83</v>
      </c>
      <c r="N344" s="161"/>
      <c r="O344" s="153"/>
      <c r="P344" s="153"/>
      <c r="Q344" s="153"/>
      <c r="R344" s="162"/>
      <c r="S344" s="450"/>
      <c r="T344" s="163" t="s">
        <v>83</v>
      </c>
      <c r="U344" s="162" t="s">
        <v>83</v>
      </c>
      <c r="V344" s="93" t="s">
        <v>83</v>
      </c>
      <c r="W344" s="161"/>
      <c r="X344" s="153" t="s">
        <v>83</v>
      </c>
      <c r="Y344" s="153" t="s">
        <v>83</v>
      </c>
      <c r="Z344" s="153" t="s">
        <v>83</v>
      </c>
      <c r="AA344" s="162" t="s">
        <v>83</v>
      </c>
      <c r="AB344" s="450"/>
      <c r="AC344" s="155" t="str">
        <f t="shared" si="137"/>
        <v>-</v>
      </c>
      <c r="AD344" s="156" t="str">
        <f t="shared" si="138"/>
        <v>-</v>
      </c>
      <c r="AE344" s="156" t="str">
        <f t="shared" si="139"/>
        <v>-</v>
      </c>
      <c r="AF344" s="156" t="str">
        <f t="shared" si="140"/>
        <v>-</v>
      </c>
      <c r="AG344" s="157" t="str">
        <f t="shared" si="141"/>
        <v>-</v>
      </c>
      <c r="AH344" s="454"/>
      <c r="AI344" s="155" t="str">
        <f t="shared" si="142"/>
        <v>-</v>
      </c>
      <c r="AJ344" s="156" t="str">
        <f t="shared" si="143"/>
        <v>-</v>
      </c>
      <c r="AK344" s="156" t="str">
        <f t="shared" si="144"/>
        <v>-</v>
      </c>
      <c r="AL344" s="156" t="str">
        <f t="shared" si="145"/>
        <v>-</v>
      </c>
      <c r="AM344" s="157" t="str">
        <f t="shared" si="146"/>
        <v>-</v>
      </c>
      <c r="AN344" s="457"/>
      <c r="AO344" s="95" t="s">
        <v>83</v>
      </c>
      <c r="AP344" s="93" t="s">
        <v>83</v>
      </c>
      <c r="AQ344" s="93" t="s">
        <v>83</v>
      </c>
      <c r="AR344" s="93" t="s">
        <v>83</v>
      </c>
      <c r="AS344" s="163" t="s">
        <v>83</v>
      </c>
      <c r="AT344" s="164" t="s">
        <v>83</v>
      </c>
      <c r="AU344" s="164" t="s">
        <v>83</v>
      </c>
      <c r="AV344" s="164" t="s">
        <v>83</v>
      </c>
      <c r="AW344" s="94" t="s">
        <v>83</v>
      </c>
      <c r="AX344" s="94" t="s">
        <v>3366</v>
      </c>
      <c r="AY344" s="165" t="s">
        <v>83</v>
      </c>
    </row>
    <row r="345" spans="1:51" customFormat="1" ht="27" hidden="1">
      <c r="A345" s="95" t="str">
        <f t="shared" si="136"/>
        <v>1003-9</v>
      </c>
      <c r="B345" s="160">
        <v>1003</v>
      </c>
      <c r="C345" s="93" t="s">
        <v>194</v>
      </c>
      <c r="D345" s="95">
        <v>9</v>
      </c>
      <c r="E345" s="93" t="s">
        <v>83</v>
      </c>
      <c r="F345" s="95" t="s">
        <v>83</v>
      </c>
      <c r="G345" s="161" t="s">
        <v>83</v>
      </c>
      <c r="H345" s="99" t="s">
        <v>83</v>
      </c>
      <c r="I345" s="94" t="s">
        <v>83</v>
      </c>
      <c r="J345" s="93" t="s">
        <v>83</v>
      </c>
      <c r="K345" s="93" t="s">
        <v>83</v>
      </c>
      <c r="L345" s="93" t="s">
        <v>83</v>
      </c>
      <c r="M345" s="92" t="s">
        <v>83</v>
      </c>
      <c r="N345" s="161"/>
      <c r="O345" s="153"/>
      <c r="P345" s="153"/>
      <c r="Q345" s="153"/>
      <c r="R345" s="162"/>
      <c r="S345" s="450"/>
      <c r="T345" s="163" t="s">
        <v>83</v>
      </c>
      <c r="U345" s="162" t="s">
        <v>83</v>
      </c>
      <c r="V345" s="93" t="s">
        <v>83</v>
      </c>
      <c r="W345" s="161"/>
      <c r="X345" s="153" t="s">
        <v>83</v>
      </c>
      <c r="Y345" s="153" t="s">
        <v>83</v>
      </c>
      <c r="Z345" s="153" t="s">
        <v>83</v>
      </c>
      <c r="AA345" s="162" t="s">
        <v>83</v>
      </c>
      <c r="AB345" s="450"/>
      <c r="AC345" s="155" t="str">
        <f t="shared" si="137"/>
        <v>-</v>
      </c>
      <c r="AD345" s="156" t="str">
        <f t="shared" si="138"/>
        <v>-</v>
      </c>
      <c r="AE345" s="156" t="str">
        <f t="shared" si="139"/>
        <v>-</v>
      </c>
      <c r="AF345" s="156" t="str">
        <f t="shared" si="140"/>
        <v>-</v>
      </c>
      <c r="AG345" s="157" t="str">
        <f t="shared" si="141"/>
        <v>-</v>
      </c>
      <c r="AH345" s="454"/>
      <c r="AI345" s="155" t="str">
        <f t="shared" si="142"/>
        <v>-</v>
      </c>
      <c r="AJ345" s="156" t="str">
        <f t="shared" si="143"/>
        <v>-</v>
      </c>
      <c r="AK345" s="156" t="str">
        <f t="shared" si="144"/>
        <v>-</v>
      </c>
      <c r="AL345" s="156" t="str">
        <f t="shared" si="145"/>
        <v>-</v>
      </c>
      <c r="AM345" s="157" t="str">
        <f t="shared" si="146"/>
        <v>-</v>
      </c>
      <c r="AN345" s="457"/>
      <c r="AO345" s="95" t="s">
        <v>83</v>
      </c>
      <c r="AP345" s="93" t="s">
        <v>83</v>
      </c>
      <c r="AQ345" s="93" t="s">
        <v>83</v>
      </c>
      <c r="AR345" s="93" t="s">
        <v>83</v>
      </c>
      <c r="AS345" s="163" t="s">
        <v>83</v>
      </c>
      <c r="AT345" s="164" t="s">
        <v>83</v>
      </c>
      <c r="AU345" s="164" t="s">
        <v>83</v>
      </c>
      <c r="AV345" s="164" t="s">
        <v>83</v>
      </c>
      <c r="AW345" s="94" t="s">
        <v>83</v>
      </c>
      <c r="AX345" s="94" t="s">
        <v>3366</v>
      </c>
      <c r="AY345" s="165" t="s">
        <v>83</v>
      </c>
    </row>
    <row r="346" spans="1:51" ht="132" customHeight="1">
      <c r="A346" s="204" t="str">
        <f t="shared" si="136"/>
        <v>1004-1</v>
      </c>
      <c r="B346" s="205">
        <v>1004</v>
      </c>
      <c r="C346" s="600" t="s">
        <v>195</v>
      </c>
      <c r="D346" s="204">
        <v>1</v>
      </c>
      <c r="E346" s="600" t="s">
        <v>844</v>
      </c>
      <c r="F346" s="204" t="s">
        <v>424</v>
      </c>
      <c r="G346" s="603" t="s">
        <v>447</v>
      </c>
      <c r="H346" s="206" t="s">
        <v>3144</v>
      </c>
      <c r="I346" s="195" t="s">
        <v>448</v>
      </c>
      <c r="J346" s="600" t="s">
        <v>845</v>
      </c>
      <c r="K346" s="600" t="s">
        <v>846</v>
      </c>
      <c r="L346" s="600" t="s">
        <v>388</v>
      </c>
      <c r="M346" s="207" t="s">
        <v>392</v>
      </c>
      <c r="N346" s="311" t="s">
        <v>12</v>
      </c>
      <c r="O346" s="181">
        <v>303</v>
      </c>
      <c r="P346" s="181">
        <v>327</v>
      </c>
      <c r="Q346" s="181">
        <v>352</v>
      </c>
      <c r="R346" s="296">
        <v>376</v>
      </c>
      <c r="S346" s="649">
        <v>400</v>
      </c>
      <c r="T346" s="194" t="s">
        <v>416</v>
      </c>
      <c r="U346" s="209">
        <v>400</v>
      </c>
      <c r="V346" s="600" t="s">
        <v>1219</v>
      </c>
      <c r="W346" s="250" t="s">
        <v>12</v>
      </c>
      <c r="X346" s="181">
        <v>362</v>
      </c>
      <c r="Y346" s="181">
        <v>285</v>
      </c>
      <c r="Z346" s="200">
        <v>193</v>
      </c>
      <c r="AA346" s="501">
        <v>159</v>
      </c>
      <c r="AB346" s="501">
        <v>198</v>
      </c>
      <c r="AC346" s="226" t="str">
        <f t="shared" si="137"/>
        <v>-</v>
      </c>
      <c r="AD346" s="196">
        <f t="shared" si="138"/>
        <v>1.1947194719471947</v>
      </c>
      <c r="AE346" s="196">
        <f t="shared" si="139"/>
        <v>0.87155963302752293</v>
      </c>
      <c r="AF346" s="196">
        <f t="shared" si="140"/>
        <v>0.54829545454545459</v>
      </c>
      <c r="AG346" s="604">
        <f t="shared" si="141"/>
        <v>0.4228723404255319</v>
      </c>
      <c r="AH346" s="212">
        <f t="shared" si="141"/>
        <v>0.495</v>
      </c>
      <c r="AI346" s="226" t="str">
        <f t="shared" si="142"/>
        <v>-</v>
      </c>
      <c r="AJ346" s="196">
        <f t="shared" si="143"/>
        <v>0.90500000000000003</v>
      </c>
      <c r="AK346" s="196">
        <f t="shared" si="144"/>
        <v>0.71250000000000002</v>
      </c>
      <c r="AL346" s="196">
        <f t="shared" si="145"/>
        <v>0.48249999999999998</v>
      </c>
      <c r="AM346" s="604">
        <f t="shared" si="146"/>
        <v>0.39750000000000002</v>
      </c>
      <c r="AN346" s="212">
        <f t="shared" si="146"/>
        <v>0.495</v>
      </c>
      <c r="AO346" s="204" t="s">
        <v>83</v>
      </c>
      <c r="AP346" s="600" t="s">
        <v>2025</v>
      </c>
      <c r="AQ346" s="600" t="s">
        <v>628</v>
      </c>
      <c r="AR346" s="600" t="s">
        <v>1914</v>
      </c>
      <c r="AS346" s="194" t="s">
        <v>12</v>
      </c>
      <c r="AT346" s="179" t="s">
        <v>15</v>
      </c>
      <c r="AU346" s="179" t="s">
        <v>50</v>
      </c>
      <c r="AV346" s="179" t="s">
        <v>58</v>
      </c>
      <c r="AW346" s="179" t="s">
        <v>49</v>
      </c>
      <c r="AX346" s="611" t="s">
        <v>3431</v>
      </c>
      <c r="AY346" s="214">
        <v>1</v>
      </c>
    </row>
    <row r="347" spans="1:51" ht="150.75" customHeight="1">
      <c r="A347" s="204" t="str">
        <f t="shared" si="136"/>
        <v>1004-2</v>
      </c>
      <c r="B347" s="205">
        <v>1004</v>
      </c>
      <c r="C347" s="600" t="s">
        <v>195</v>
      </c>
      <c r="D347" s="204">
        <v>2</v>
      </c>
      <c r="E347" s="600" t="s">
        <v>847</v>
      </c>
      <c r="F347" s="204" t="s">
        <v>384</v>
      </c>
      <c r="G347" s="603" t="s">
        <v>447</v>
      </c>
      <c r="H347" s="206" t="s">
        <v>3144</v>
      </c>
      <c r="I347" s="195" t="s">
        <v>448</v>
      </c>
      <c r="J347" s="600" t="s">
        <v>848</v>
      </c>
      <c r="K347" s="600" t="s">
        <v>849</v>
      </c>
      <c r="L347" s="600" t="s">
        <v>388</v>
      </c>
      <c r="M347" s="207" t="s">
        <v>392</v>
      </c>
      <c r="N347" s="311" t="s">
        <v>12</v>
      </c>
      <c r="O347" s="181">
        <v>29.1</v>
      </c>
      <c r="P347" s="181">
        <v>30.6</v>
      </c>
      <c r="Q347" s="181">
        <v>32</v>
      </c>
      <c r="R347" s="296">
        <v>33.5</v>
      </c>
      <c r="S347" s="649">
        <v>35</v>
      </c>
      <c r="T347" s="194" t="s">
        <v>416</v>
      </c>
      <c r="U347" s="209">
        <v>35</v>
      </c>
      <c r="V347" s="600" t="s">
        <v>1219</v>
      </c>
      <c r="W347" s="250" t="s">
        <v>12</v>
      </c>
      <c r="X347" s="181">
        <v>32.299999999999997</v>
      </c>
      <c r="Y347" s="181">
        <v>29.8</v>
      </c>
      <c r="Z347" s="200">
        <v>33.200000000000003</v>
      </c>
      <c r="AA347" s="501">
        <v>39.6</v>
      </c>
      <c r="AB347" s="501">
        <v>36.299999999999997</v>
      </c>
      <c r="AC347" s="226" t="str">
        <f t="shared" si="137"/>
        <v>-</v>
      </c>
      <c r="AD347" s="196">
        <f t="shared" si="138"/>
        <v>1.1099656357388314</v>
      </c>
      <c r="AE347" s="196">
        <f t="shared" si="139"/>
        <v>0.97385620915032678</v>
      </c>
      <c r="AF347" s="196">
        <f t="shared" si="140"/>
        <v>1.0375000000000001</v>
      </c>
      <c r="AG347" s="604">
        <f t="shared" si="141"/>
        <v>1.182089552238806</v>
      </c>
      <c r="AH347" s="212">
        <f t="shared" si="141"/>
        <v>1.0371428571428571</v>
      </c>
      <c r="AI347" s="226" t="str">
        <f t="shared" si="142"/>
        <v>-</v>
      </c>
      <c r="AJ347" s="196">
        <f t="shared" si="143"/>
        <v>0.92285714285714282</v>
      </c>
      <c r="AK347" s="196">
        <f t="shared" si="144"/>
        <v>0.85142857142857142</v>
      </c>
      <c r="AL347" s="196">
        <f t="shared" si="145"/>
        <v>0.94857142857142862</v>
      </c>
      <c r="AM347" s="604">
        <f t="shared" si="146"/>
        <v>1.1314285714285715</v>
      </c>
      <c r="AN347" s="212">
        <f t="shared" si="146"/>
        <v>1.0371428571428571</v>
      </c>
      <c r="AO347" s="204" t="s">
        <v>83</v>
      </c>
      <c r="AP347" s="600" t="s">
        <v>2025</v>
      </c>
      <c r="AQ347" s="600" t="s">
        <v>628</v>
      </c>
      <c r="AR347" s="600" t="s">
        <v>1914</v>
      </c>
      <c r="AS347" s="194" t="s">
        <v>12</v>
      </c>
      <c r="AT347" s="179" t="s">
        <v>15</v>
      </c>
      <c r="AU347" s="179" t="s">
        <v>11</v>
      </c>
      <c r="AV347" s="179" t="s">
        <v>54</v>
      </c>
      <c r="AW347" s="179" t="s">
        <v>15</v>
      </c>
      <c r="AX347" s="611" t="s">
        <v>3430</v>
      </c>
      <c r="AY347" s="214">
        <v>1</v>
      </c>
    </row>
    <row r="348" spans="1:51" customFormat="1" ht="27" hidden="1">
      <c r="A348" s="95" t="str">
        <f t="shared" si="136"/>
        <v>1004-3</v>
      </c>
      <c r="B348" s="160">
        <v>1004</v>
      </c>
      <c r="C348" s="93" t="s">
        <v>195</v>
      </c>
      <c r="D348" s="95">
        <v>3</v>
      </c>
      <c r="E348" s="93" t="s">
        <v>83</v>
      </c>
      <c r="F348" s="95" t="s">
        <v>83</v>
      </c>
      <c r="G348" s="161" t="s">
        <v>83</v>
      </c>
      <c r="H348" s="99" t="s">
        <v>83</v>
      </c>
      <c r="I348" s="94" t="s">
        <v>83</v>
      </c>
      <c r="J348" s="93" t="s">
        <v>83</v>
      </c>
      <c r="K348" s="93" t="s">
        <v>83</v>
      </c>
      <c r="L348" s="93" t="s">
        <v>83</v>
      </c>
      <c r="M348" s="92" t="s">
        <v>83</v>
      </c>
      <c r="N348" s="161"/>
      <c r="O348" s="153"/>
      <c r="P348" s="153"/>
      <c r="Q348" s="153"/>
      <c r="R348" s="162"/>
      <c r="S348" s="450"/>
      <c r="T348" s="163" t="s">
        <v>83</v>
      </c>
      <c r="U348" s="162" t="s">
        <v>83</v>
      </c>
      <c r="V348" s="93" t="s">
        <v>83</v>
      </c>
      <c r="W348" s="161"/>
      <c r="X348" s="153" t="s">
        <v>83</v>
      </c>
      <c r="Y348" s="153" t="s">
        <v>83</v>
      </c>
      <c r="Z348" s="153" t="s">
        <v>83</v>
      </c>
      <c r="AA348" s="162" t="s">
        <v>83</v>
      </c>
      <c r="AB348" s="450"/>
      <c r="AC348" s="155" t="str">
        <f t="shared" si="137"/>
        <v>-</v>
      </c>
      <c r="AD348" s="156" t="str">
        <f t="shared" si="138"/>
        <v>-</v>
      </c>
      <c r="AE348" s="156" t="str">
        <f t="shared" si="139"/>
        <v>-</v>
      </c>
      <c r="AF348" s="156" t="str">
        <f t="shared" si="140"/>
        <v>-</v>
      </c>
      <c r="AG348" s="157" t="str">
        <f t="shared" si="141"/>
        <v>-</v>
      </c>
      <c r="AH348" s="454"/>
      <c r="AI348" s="155" t="str">
        <f t="shared" si="142"/>
        <v>-</v>
      </c>
      <c r="AJ348" s="156" t="str">
        <f t="shared" si="143"/>
        <v>-</v>
      </c>
      <c r="AK348" s="156" t="str">
        <f t="shared" si="144"/>
        <v>-</v>
      </c>
      <c r="AL348" s="156" t="str">
        <f t="shared" si="145"/>
        <v>-</v>
      </c>
      <c r="AM348" s="157" t="str">
        <f t="shared" si="146"/>
        <v>-</v>
      </c>
      <c r="AN348" s="457"/>
      <c r="AO348" s="95" t="s">
        <v>83</v>
      </c>
      <c r="AP348" s="93" t="s">
        <v>83</v>
      </c>
      <c r="AQ348" s="93" t="s">
        <v>83</v>
      </c>
      <c r="AR348" s="93" t="s">
        <v>83</v>
      </c>
      <c r="AS348" s="163" t="s">
        <v>83</v>
      </c>
      <c r="AT348" s="164" t="s">
        <v>83</v>
      </c>
      <c r="AU348" s="164" t="s">
        <v>83</v>
      </c>
      <c r="AV348" s="164" t="s">
        <v>83</v>
      </c>
      <c r="AW348" s="94" t="s">
        <v>83</v>
      </c>
      <c r="AX348" s="94" t="s">
        <v>3366</v>
      </c>
      <c r="AY348" s="165" t="s">
        <v>83</v>
      </c>
    </row>
    <row r="349" spans="1:51" customFormat="1" ht="27" hidden="1">
      <c r="A349" s="95" t="str">
        <f t="shared" si="136"/>
        <v>1004-4</v>
      </c>
      <c r="B349" s="160">
        <v>1004</v>
      </c>
      <c r="C349" s="93" t="s">
        <v>195</v>
      </c>
      <c r="D349" s="95">
        <v>4</v>
      </c>
      <c r="E349" s="93" t="s">
        <v>83</v>
      </c>
      <c r="F349" s="95" t="s">
        <v>83</v>
      </c>
      <c r="G349" s="161" t="s">
        <v>83</v>
      </c>
      <c r="H349" s="99" t="s">
        <v>83</v>
      </c>
      <c r="I349" s="94" t="s">
        <v>83</v>
      </c>
      <c r="J349" s="93" t="s">
        <v>83</v>
      </c>
      <c r="K349" s="93" t="s">
        <v>83</v>
      </c>
      <c r="L349" s="93" t="s">
        <v>83</v>
      </c>
      <c r="M349" s="92" t="s">
        <v>83</v>
      </c>
      <c r="N349" s="161"/>
      <c r="O349" s="153"/>
      <c r="P349" s="153"/>
      <c r="Q349" s="153"/>
      <c r="R349" s="162"/>
      <c r="S349" s="450"/>
      <c r="T349" s="163" t="s">
        <v>83</v>
      </c>
      <c r="U349" s="162" t="s">
        <v>83</v>
      </c>
      <c r="V349" s="93" t="s">
        <v>83</v>
      </c>
      <c r="W349" s="161"/>
      <c r="X349" s="153" t="s">
        <v>83</v>
      </c>
      <c r="Y349" s="153" t="s">
        <v>83</v>
      </c>
      <c r="Z349" s="153" t="s">
        <v>83</v>
      </c>
      <c r="AA349" s="162" t="s">
        <v>83</v>
      </c>
      <c r="AB349" s="450"/>
      <c r="AC349" s="155" t="str">
        <f t="shared" si="137"/>
        <v>-</v>
      </c>
      <c r="AD349" s="156" t="str">
        <f t="shared" si="138"/>
        <v>-</v>
      </c>
      <c r="AE349" s="156" t="str">
        <f t="shared" si="139"/>
        <v>-</v>
      </c>
      <c r="AF349" s="156" t="str">
        <f t="shared" si="140"/>
        <v>-</v>
      </c>
      <c r="AG349" s="157" t="str">
        <f t="shared" si="141"/>
        <v>-</v>
      </c>
      <c r="AH349" s="454"/>
      <c r="AI349" s="155" t="str">
        <f t="shared" si="142"/>
        <v>-</v>
      </c>
      <c r="AJ349" s="156" t="str">
        <f t="shared" si="143"/>
        <v>-</v>
      </c>
      <c r="AK349" s="156" t="str">
        <f t="shared" si="144"/>
        <v>-</v>
      </c>
      <c r="AL349" s="156" t="str">
        <f t="shared" si="145"/>
        <v>-</v>
      </c>
      <c r="AM349" s="157" t="str">
        <f t="shared" si="146"/>
        <v>-</v>
      </c>
      <c r="AN349" s="457"/>
      <c r="AO349" s="95" t="s">
        <v>83</v>
      </c>
      <c r="AP349" s="93" t="s">
        <v>83</v>
      </c>
      <c r="AQ349" s="93" t="s">
        <v>83</v>
      </c>
      <c r="AR349" s="93" t="s">
        <v>83</v>
      </c>
      <c r="AS349" s="163" t="s">
        <v>83</v>
      </c>
      <c r="AT349" s="164" t="s">
        <v>83</v>
      </c>
      <c r="AU349" s="164" t="s">
        <v>83</v>
      </c>
      <c r="AV349" s="164" t="s">
        <v>83</v>
      </c>
      <c r="AW349" s="94" t="s">
        <v>83</v>
      </c>
      <c r="AX349" s="94" t="s">
        <v>3366</v>
      </c>
      <c r="AY349" s="165" t="s">
        <v>83</v>
      </c>
    </row>
    <row r="350" spans="1:51" customFormat="1" ht="27" hidden="1">
      <c r="A350" s="95" t="str">
        <f t="shared" ref="A350:A399" si="147">B350&amp;"-"&amp;D350</f>
        <v>1004-5</v>
      </c>
      <c r="B350" s="160">
        <v>1004</v>
      </c>
      <c r="C350" s="93" t="s">
        <v>195</v>
      </c>
      <c r="D350" s="95">
        <v>5</v>
      </c>
      <c r="E350" s="93" t="s">
        <v>83</v>
      </c>
      <c r="F350" s="95" t="s">
        <v>83</v>
      </c>
      <c r="G350" s="161" t="s">
        <v>83</v>
      </c>
      <c r="H350" s="99" t="s">
        <v>83</v>
      </c>
      <c r="I350" s="94" t="s">
        <v>83</v>
      </c>
      <c r="J350" s="93" t="s">
        <v>83</v>
      </c>
      <c r="K350" s="93" t="s">
        <v>83</v>
      </c>
      <c r="L350" s="93" t="s">
        <v>83</v>
      </c>
      <c r="M350" s="92" t="s">
        <v>83</v>
      </c>
      <c r="N350" s="161"/>
      <c r="O350" s="153"/>
      <c r="P350" s="153"/>
      <c r="Q350" s="153"/>
      <c r="R350" s="162"/>
      <c r="S350" s="450"/>
      <c r="T350" s="163" t="s">
        <v>83</v>
      </c>
      <c r="U350" s="162" t="s">
        <v>83</v>
      </c>
      <c r="V350" s="93" t="s">
        <v>83</v>
      </c>
      <c r="W350" s="161"/>
      <c r="X350" s="153" t="s">
        <v>83</v>
      </c>
      <c r="Y350" s="153" t="s">
        <v>83</v>
      </c>
      <c r="Z350" s="153" t="s">
        <v>83</v>
      </c>
      <c r="AA350" s="162" t="s">
        <v>83</v>
      </c>
      <c r="AB350" s="450"/>
      <c r="AC350" s="155" t="str">
        <f t="shared" si="137"/>
        <v>-</v>
      </c>
      <c r="AD350" s="156" t="str">
        <f t="shared" si="138"/>
        <v>-</v>
      </c>
      <c r="AE350" s="156" t="str">
        <f t="shared" si="139"/>
        <v>-</v>
      </c>
      <c r="AF350" s="156" t="str">
        <f t="shared" si="140"/>
        <v>-</v>
      </c>
      <c r="AG350" s="157" t="str">
        <f t="shared" si="141"/>
        <v>-</v>
      </c>
      <c r="AH350" s="454"/>
      <c r="AI350" s="155" t="str">
        <f t="shared" si="142"/>
        <v>-</v>
      </c>
      <c r="AJ350" s="156" t="str">
        <f t="shared" si="143"/>
        <v>-</v>
      </c>
      <c r="AK350" s="156" t="str">
        <f t="shared" si="144"/>
        <v>-</v>
      </c>
      <c r="AL350" s="156" t="str">
        <f t="shared" si="145"/>
        <v>-</v>
      </c>
      <c r="AM350" s="157" t="str">
        <f t="shared" si="146"/>
        <v>-</v>
      </c>
      <c r="AN350" s="457"/>
      <c r="AO350" s="95" t="s">
        <v>83</v>
      </c>
      <c r="AP350" s="93" t="s">
        <v>83</v>
      </c>
      <c r="AQ350" s="93" t="s">
        <v>83</v>
      </c>
      <c r="AR350" s="93" t="s">
        <v>83</v>
      </c>
      <c r="AS350" s="163" t="s">
        <v>83</v>
      </c>
      <c r="AT350" s="164" t="s">
        <v>83</v>
      </c>
      <c r="AU350" s="164" t="s">
        <v>83</v>
      </c>
      <c r="AV350" s="164" t="s">
        <v>83</v>
      </c>
      <c r="AW350" s="94" t="s">
        <v>83</v>
      </c>
      <c r="AX350" s="94" t="s">
        <v>3366</v>
      </c>
      <c r="AY350" s="165" t="s">
        <v>83</v>
      </c>
    </row>
    <row r="351" spans="1:51" customFormat="1" ht="27" hidden="1">
      <c r="A351" s="95" t="str">
        <f t="shared" si="147"/>
        <v>1004-6</v>
      </c>
      <c r="B351" s="160">
        <v>1004</v>
      </c>
      <c r="C351" s="93" t="s">
        <v>195</v>
      </c>
      <c r="D351" s="95">
        <v>6</v>
      </c>
      <c r="E351" s="93" t="s">
        <v>83</v>
      </c>
      <c r="F351" s="95" t="s">
        <v>83</v>
      </c>
      <c r="G351" s="161" t="s">
        <v>83</v>
      </c>
      <c r="H351" s="99" t="s">
        <v>83</v>
      </c>
      <c r="I351" s="94" t="s">
        <v>83</v>
      </c>
      <c r="J351" s="93" t="s">
        <v>83</v>
      </c>
      <c r="K351" s="93" t="s">
        <v>83</v>
      </c>
      <c r="L351" s="93" t="s">
        <v>83</v>
      </c>
      <c r="M351" s="92" t="s">
        <v>83</v>
      </c>
      <c r="N351" s="161"/>
      <c r="O351" s="153"/>
      <c r="P351" s="153"/>
      <c r="Q351" s="153"/>
      <c r="R351" s="162"/>
      <c r="S351" s="450"/>
      <c r="T351" s="163" t="s">
        <v>83</v>
      </c>
      <c r="U351" s="162" t="s">
        <v>83</v>
      </c>
      <c r="V351" s="93" t="s">
        <v>83</v>
      </c>
      <c r="W351" s="161"/>
      <c r="X351" s="153" t="s">
        <v>83</v>
      </c>
      <c r="Y351" s="153" t="s">
        <v>83</v>
      </c>
      <c r="Z351" s="153" t="s">
        <v>83</v>
      </c>
      <c r="AA351" s="162" t="s">
        <v>83</v>
      </c>
      <c r="AB351" s="450"/>
      <c r="AC351" s="155" t="str">
        <f t="shared" si="137"/>
        <v>-</v>
      </c>
      <c r="AD351" s="156" t="str">
        <f t="shared" si="138"/>
        <v>-</v>
      </c>
      <c r="AE351" s="156" t="str">
        <f t="shared" si="139"/>
        <v>-</v>
      </c>
      <c r="AF351" s="156" t="str">
        <f t="shared" si="140"/>
        <v>-</v>
      </c>
      <c r="AG351" s="157" t="str">
        <f t="shared" si="141"/>
        <v>-</v>
      </c>
      <c r="AH351" s="454"/>
      <c r="AI351" s="155" t="str">
        <f t="shared" si="142"/>
        <v>-</v>
      </c>
      <c r="AJ351" s="156" t="str">
        <f t="shared" si="143"/>
        <v>-</v>
      </c>
      <c r="AK351" s="156" t="str">
        <f t="shared" si="144"/>
        <v>-</v>
      </c>
      <c r="AL351" s="156" t="str">
        <f t="shared" si="145"/>
        <v>-</v>
      </c>
      <c r="AM351" s="157" t="str">
        <f t="shared" si="146"/>
        <v>-</v>
      </c>
      <c r="AN351" s="457"/>
      <c r="AO351" s="95" t="s">
        <v>83</v>
      </c>
      <c r="AP351" s="93" t="s">
        <v>83</v>
      </c>
      <c r="AQ351" s="93" t="s">
        <v>83</v>
      </c>
      <c r="AR351" s="93" t="s">
        <v>83</v>
      </c>
      <c r="AS351" s="163" t="s">
        <v>83</v>
      </c>
      <c r="AT351" s="164" t="s">
        <v>83</v>
      </c>
      <c r="AU351" s="164" t="s">
        <v>83</v>
      </c>
      <c r="AV351" s="164" t="s">
        <v>83</v>
      </c>
      <c r="AW351" s="94" t="s">
        <v>83</v>
      </c>
      <c r="AX351" s="94" t="s">
        <v>3366</v>
      </c>
      <c r="AY351" s="165" t="s">
        <v>83</v>
      </c>
    </row>
    <row r="352" spans="1:51" customFormat="1" ht="27" hidden="1">
      <c r="A352" s="95" t="str">
        <f t="shared" si="147"/>
        <v>1004-7</v>
      </c>
      <c r="B352" s="160">
        <v>1004</v>
      </c>
      <c r="C352" s="93" t="s">
        <v>195</v>
      </c>
      <c r="D352" s="95">
        <v>7</v>
      </c>
      <c r="E352" s="93" t="s">
        <v>83</v>
      </c>
      <c r="F352" s="95" t="s">
        <v>83</v>
      </c>
      <c r="G352" s="161" t="s">
        <v>83</v>
      </c>
      <c r="H352" s="99" t="s">
        <v>83</v>
      </c>
      <c r="I352" s="94" t="s">
        <v>83</v>
      </c>
      <c r="J352" s="93" t="s">
        <v>83</v>
      </c>
      <c r="K352" s="93" t="s">
        <v>83</v>
      </c>
      <c r="L352" s="93" t="s">
        <v>83</v>
      </c>
      <c r="M352" s="92" t="s">
        <v>83</v>
      </c>
      <c r="N352" s="161"/>
      <c r="O352" s="153"/>
      <c r="P352" s="153"/>
      <c r="Q352" s="153"/>
      <c r="R352" s="162"/>
      <c r="S352" s="450"/>
      <c r="T352" s="163" t="s">
        <v>83</v>
      </c>
      <c r="U352" s="162" t="s">
        <v>83</v>
      </c>
      <c r="V352" s="93" t="s">
        <v>83</v>
      </c>
      <c r="W352" s="161"/>
      <c r="X352" s="153" t="s">
        <v>83</v>
      </c>
      <c r="Y352" s="153" t="s">
        <v>83</v>
      </c>
      <c r="Z352" s="153" t="s">
        <v>83</v>
      </c>
      <c r="AA352" s="162" t="s">
        <v>83</v>
      </c>
      <c r="AB352" s="450"/>
      <c r="AC352" s="155" t="str">
        <f t="shared" si="137"/>
        <v>-</v>
      </c>
      <c r="AD352" s="156" t="str">
        <f t="shared" si="138"/>
        <v>-</v>
      </c>
      <c r="AE352" s="156" t="str">
        <f t="shared" si="139"/>
        <v>-</v>
      </c>
      <c r="AF352" s="156" t="str">
        <f t="shared" si="140"/>
        <v>-</v>
      </c>
      <c r="AG352" s="157" t="str">
        <f t="shared" si="141"/>
        <v>-</v>
      </c>
      <c r="AH352" s="454"/>
      <c r="AI352" s="155" t="str">
        <f t="shared" si="142"/>
        <v>-</v>
      </c>
      <c r="AJ352" s="156" t="str">
        <f t="shared" si="143"/>
        <v>-</v>
      </c>
      <c r="AK352" s="156" t="str">
        <f t="shared" si="144"/>
        <v>-</v>
      </c>
      <c r="AL352" s="156" t="str">
        <f t="shared" si="145"/>
        <v>-</v>
      </c>
      <c r="AM352" s="157" t="str">
        <f t="shared" si="146"/>
        <v>-</v>
      </c>
      <c r="AN352" s="457"/>
      <c r="AO352" s="95" t="s">
        <v>83</v>
      </c>
      <c r="AP352" s="93" t="s">
        <v>83</v>
      </c>
      <c r="AQ352" s="93" t="s">
        <v>83</v>
      </c>
      <c r="AR352" s="93" t="s">
        <v>83</v>
      </c>
      <c r="AS352" s="163" t="s">
        <v>83</v>
      </c>
      <c r="AT352" s="164" t="s">
        <v>83</v>
      </c>
      <c r="AU352" s="164" t="s">
        <v>83</v>
      </c>
      <c r="AV352" s="164" t="s">
        <v>83</v>
      </c>
      <c r="AW352" s="94" t="s">
        <v>83</v>
      </c>
      <c r="AX352" s="94" t="s">
        <v>3366</v>
      </c>
      <c r="AY352" s="165" t="s">
        <v>83</v>
      </c>
    </row>
    <row r="353" spans="1:51" customFormat="1" ht="27" hidden="1">
      <c r="A353" s="95" t="str">
        <f t="shared" si="147"/>
        <v>1004-8</v>
      </c>
      <c r="B353" s="160">
        <v>1004</v>
      </c>
      <c r="C353" s="93" t="s">
        <v>195</v>
      </c>
      <c r="D353" s="95">
        <v>8</v>
      </c>
      <c r="E353" s="93" t="s">
        <v>83</v>
      </c>
      <c r="F353" s="95" t="s">
        <v>83</v>
      </c>
      <c r="G353" s="161" t="s">
        <v>83</v>
      </c>
      <c r="H353" s="99" t="s">
        <v>83</v>
      </c>
      <c r="I353" s="94" t="s">
        <v>83</v>
      </c>
      <c r="J353" s="93" t="s">
        <v>83</v>
      </c>
      <c r="K353" s="93" t="s">
        <v>83</v>
      </c>
      <c r="L353" s="93" t="s">
        <v>83</v>
      </c>
      <c r="M353" s="92" t="s">
        <v>83</v>
      </c>
      <c r="N353" s="161"/>
      <c r="O353" s="153"/>
      <c r="P353" s="153"/>
      <c r="Q353" s="153"/>
      <c r="R353" s="162"/>
      <c r="S353" s="450"/>
      <c r="T353" s="163" t="s">
        <v>83</v>
      </c>
      <c r="U353" s="162" t="s">
        <v>83</v>
      </c>
      <c r="V353" s="93" t="s">
        <v>83</v>
      </c>
      <c r="W353" s="161"/>
      <c r="X353" s="153" t="s">
        <v>83</v>
      </c>
      <c r="Y353" s="153" t="s">
        <v>83</v>
      </c>
      <c r="Z353" s="153" t="s">
        <v>83</v>
      </c>
      <c r="AA353" s="162" t="s">
        <v>83</v>
      </c>
      <c r="AB353" s="450"/>
      <c r="AC353" s="155" t="str">
        <f t="shared" si="137"/>
        <v>-</v>
      </c>
      <c r="AD353" s="156" t="str">
        <f t="shared" si="138"/>
        <v>-</v>
      </c>
      <c r="AE353" s="156" t="str">
        <f t="shared" si="139"/>
        <v>-</v>
      </c>
      <c r="AF353" s="156" t="str">
        <f t="shared" si="140"/>
        <v>-</v>
      </c>
      <c r="AG353" s="157" t="str">
        <f t="shared" si="141"/>
        <v>-</v>
      </c>
      <c r="AH353" s="454"/>
      <c r="AI353" s="155" t="str">
        <f t="shared" si="142"/>
        <v>-</v>
      </c>
      <c r="AJ353" s="156" t="str">
        <f t="shared" si="143"/>
        <v>-</v>
      </c>
      <c r="AK353" s="156" t="str">
        <f t="shared" si="144"/>
        <v>-</v>
      </c>
      <c r="AL353" s="156" t="str">
        <f t="shared" si="145"/>
        <v>-</v>
      </c>
      <c r="AM353" s="157" t="str">
        <f t="shared" si="146"/>
        <v>-</v>
      </c>
      <c r="AN353" s="457"/>
      <c r="AO353" s="95" t="s">
        <v>83</v>
      </c>
      <c r="AP353" s="93" t="s">
        <v>83</v>
      </c>
      <c r="AQ353" s="93" t="s">
        <v>83</v>
      </c>
      <c r="AR353" s="93" t="s">
        <v>83</v>
      </c>
      <c r="AS353" s="163" t="s">
        <v>83</v>
      </c>
      <c r="AT353" s="164" t="s">
        <v>83</v>
      </c>
      <c r="AU353" s="164" t="s">
        <v>83</v>
      </c>
      <c r="AV353" s="164" t="s">
        <v>83</v>
      </c>
      <c r="AW353" s="94" t="s">
        <v>83</v>
      </c>
      <c r="AX353" s="94" t="s">
        <v>3366</v>
      </c>
      <c r="AY353" s="165" t="s">
        <v>83</v>
      </c>
    </row>
    <row r="354" spans="1:51" customFormat="1" ht="27" hidden="1">
      <c r="A354" s="95" t="str">
        <f t="shared" si="147"/>
        <v>1004-9</v>
      </c>
      <c r="B354" s="160">
        <v>1004</v>
      </c>
      <c r="C354" s="93" t="s">
        <v>195</v>
      </c>
      <c r="D354" s="95">
        <v>9</v>
      </c>
      <c r="E354" s="93" t="s">
        <v>83</v>
      </c>
      <c r="F354" s="95" t="s">
        <v>83</v>
      </c>
      <c r="G354" s="161" t="s">
        <v>83</v>
      </c>
      <c r="H354" s="99" t="s">
        <v>83</v>
      </c>
      <c r="I354" s="94" t="s">
        <v>83</v>
      </c>
      <c r="J354" s="93" t="s">
        <v>83</v>
      </c>
      <c r="K354" s="93" t="s">
        <v>83</v>
      </c>
      <c r="L354" s="93" t="s">
        <v>83</v>
      </c>
      <c r="M354" s="92" t="s">
        <v>83</v>
      </c>
      <c r="N354" s="161"/>
      <c r="O354" s="153"/>
      <c r="P354" s="153"/>
      <c r="Q354" s="153"/>
      <c r="R354" s="162"/>
      <c r="S354" s="450"/>
      <c r="T354" s="163" t="s">
        <v>83</v>
      </c>
      <c r="U354" s="162" t="s">
        <v>83</v>
      </c>
      <c r="V354" s="93" t="s">
        <v>83</v>
      </c>
      <c r="W354" s="161"/>
      <c r="X354" s="153" t="s">
        <v>83</v>
      </c>
      <c r="Y354" s="153" t="s">
        <v>83</v>
      </c>
      <c r="Z354" s="153" t="s">
        <v>83</v>
      </c>
      <c r="AA354" s="162" t="s">
        <v>83</v>
      </c>
      <c r="AB354" s="450"/>
      <c r="AC354" s="155" t="str">
        <f t="shared" si="137"/>
        <v>-</v>
      </c>
      <c r="AD354" s="156" t="str">
        <f t="shared" si="138"/>
        <v>-</v>
      </c>
      <c r="AE354" s="156" t="str">
        <f t="shared" si="139"/>
        <v>-</v>
      </c>
      <c r="AF354" s="156" t="str">
        <f t="shared" si="140"/>
        <v>-</v>
      </c>
      <c r="AG354" s="157" t="str">
        <f t="shared" si="141"/>
        <v>-</v>
      </c>
      <c r="AH354" s="454"/>
      <c r="AI354" s="155" t="str">
        <f t="shared" si="142"/>
        <v>-</v>
      </c>
      <c r="AJ354" s="156" t="str">
        <f t="shared" si="143"/>
        <v>-</v>
      </c>
      <c r="AK354" s="156" t="str">
        <f t="shared" si="144"/>
        <v>-</v>
      </c>
      <c r="AL354" s="156" t="str">
        <f t="shared" si="145"/>
        <v>-</v>
      </c>
      <c r="AM354" s="157" t="str">
        <f t="shared" si="146"/>
        <v>-</v>
      </c>
      <c r="AN354" s="457"/>
      <c r="AO354" s="95" t="s">
        <v>83</v>
      </c>
      <c r="AP354" s="93" t="s">
        <v>83</v>
      </c>
      <c r="AQ354" s="93" t="s">
        <v>83</v>
      </c>
      <c r="AR354" s="93" t="s">
        <v>83</v>
      </c>
      <c r="AS354" s="163" t="s">
        <v>83</v>
      </c>
      <c r="AT354" s="164" t="s">
        <v>83</v>
      </c>
      <c r="AU354" s="164" t="s">
        <v>83</v>
      </c>
      <c r="AV354" s="164" t="s">
        <v>83</v>
      </c>
      <c r="AW354" s="94" t="s">
        <v>83</v>
      </c>
      <c r="AX354" s="94" t="s">
        <v>3366</v>
      </c>
      <c r="AY354" s="165" t="s">
        <v>83</v>
      </c>
    </row>
    <row r="355" spans="1:51" ht="202.5" customHeight="1">
      <c r="A355" s="204" t="str">
        <f t="shared" si="147"/>
        <v>1005-1</v>
      </c>
      <c r="B355" s="205">
        <v>1005</v>
      </c>
      <c r="C355" s="600" t="s">
        <v>196</v>
      </c>
      <c r="D355" s="204">
        <v>1</v>
      </c>
      <c r="E355" s="600" t="s">
        <v>792</v>
      </c>
      <c r="F355" s="204" t="s">
        <v>399</v>
      </c>
      <c r="G355" s="603" t="s">
        <v>439</v>
      </c>
      <c r="H355" s="206" t="s">
        <v>3145</v>
      </c>
      <c r="I355" s="195" t="s">
        <v>1220</v>
      </c>
      <c r="J355" s="600" t="s">
        <v>793</v>
      </c>
      <c r="K355" s="600" t="s">
        <v>2023</v>
      </c>
      <c r="L355" s="600" t="s">
        <v>1221</v>
      </c>
      <c r="M355" s="207" t="s">
        <v>1149</v>
      </c>
      <c r="N355" s="603">
        <v>15</v>
      </c>
      <c r="O355" s="181">
        <v>30</v>
      </c>
      <c r="P355" s="181">
        <v>45</v>
      </c>
      <c r="Q355" s="181">
        <v>60</v>
      </c>
      <c r="R355" s="225">
        <v>75</v>
      </c>
      <c r="S355" s="620">
        <v>90</v>
      </c>
      <c r="T355" s="194" t="s">
        <v>416</v>
      </c>
      <c r="U355" s="223">
        <v>90</v>
      </c>
      <c r="V355" s="600" t="s">
        <v>2024</v>
      </c>
      <c r="W355" s="603">
        <v>14</v>
      </c>
      <c r="X355" s="181">
        <v>37</v>
      </c>
      <c r="Y355" s="181">
        <v>69</v>
      </c>
      <c r="Z355" s="200">
        <v>98</v>
      </c>
      <c r="AA355" s="264">
        <v>106</v>
      </c>
      <c r="AB355" s="264">
        <v>114</v>
      </c>
      <c r="AC355" s="226">
        <f t="shared" si="137"/>
        <v>0.93333333333333335</v>
      </c>
      <c r="AD355" s="196">
        <f t="shared" si="138"/>
        <v>1.2333333333333334</v>
      </c>
      <c r="AE355" s="196">
        <f t="shared" si="139"/>
        <v>1.5333333333333334</v>
      </c>
      <c r="AF355" s="196">
        <f t="shared" si="140"/>
        <v>1.6333333333333333</v>
      </c>
      <c r="AG355" s="604">
        <f t="shared" si="141"/>
        <v>1.4133333333333333</v>
      </c>
      <c r="AH355" s="212">
        <f t="shared" si="141"/>
        <v>1.2666666666666666</v>
      </c>
      <c r="AI355" s="226">
        <f t="shared" si="142"/>
        <v>0.15555555555555556</v>
      </c>
      <c r="AJ355" s="196">
        <f t="shared" si="143"/>
        <v>0.41111111111111109</v>
      </c>
      <c r="AK355" s="196">
        <f t="shared" si="144"/>
        <v>0.76666666666666672</v>
      </c>
      <c r="AL355" s="196">
        <f t="shared" si="145"/>
        <v>1.0888888888888888</v>
      </c>
      <c r="AM355" s="604">
        <f t="shared" si="146"/>
        <v>1.1777777777777778</v>
      </c>
      <c r="AN355" s="212">
        <f t="shared" si="146"/>
        <v>1.2666666666666666</v>
      </c>
      <c r="AO355" s="204" t="s">
        <v>83</v>
      </c>
      <c r="AP355" s="600" t="s">
        <v>1222</v>
      </c>
      <c r="AQ355" s="600" t="s">
        <v>1166</v>
      </c>
      <c r="AR355" s="257" t="s">
        <v>2027</v>
      </c>
      <c r="AS355" s="194" t="s">
        <v>11</v>
      </c>
      <c r="AT355" s="179" t="s">
        <v>15</v>
      </c>
      <c r="AU355" s="179" t="s">
        <v>15</v>
      </c>
      <c r="AV355" s="179" t="s">
        <v>54</v>
      </c>
      <c r="AW355" s="179" t="s">
        <v>15</v>
      </c>
      <c r="AX355" s="611" t="s">
        <v>3425</v>
      </c>
      <c r="AY355" s="214">
        <v>1</v>
      </c>
    </row>
    <row r="356" spans="1:51" ht="181.5" customHeight="1">
      <c r="A356" s="204" t="str">
        <f t="shared" si="147"/>
        <v>1005-2</v>
      </c>
      <c r="B356" s="205">
        <v>1005</v>
      </c>
      <c r="C356" s="600" t="s">
        <v>196</v>
      </c>
      <c r="D356" s="204">
        <v>2</v>
      </c>
      <c r="E356" s="600" t="s">
        <v>794</v>
      </c>
      <c r="F356" s="204" t="s">
        <v>399</v>
      </c>
      <c r="G356" s="603" t="s">
        <v>439</v>
      </c>
      <c r="H356" s="206" t="s">
        <v>3145</v>
      </c>
      <c r="I356" s="195" t="s">
        <v>1220</v>
      </c>
      <c r="J356" s="600" t="s">
        <v>2028</v>
      </c>
      <c r="K356" s="600" t="s">
        <v>2029</v>
      </c>
      <c r="L356" s="600" t="s">
        <v>1223</v>
      </c>
      <c r="M356" s="266" t="s">
        <v>299</v>
      </c>
      <c r="N356" s="603">
        <v>10</v>
      </c>
      <c r="O356" s="200">
        <v>20</v>
      </c>
      <c r="P356" s="181">
        <v>30</v>
      </c>
      <c r="Q356" s="181">
        <v>40</v>
      </c>
      <c r="R356" s="225">
        <v>50</v>
      </c>
      <c r="S356" s="620">
        <v>60</v>
      </c>
      <c r="T356" s="194" t="s">
        <v>416</v>
      </c>
      <c r="U356" s="312">
        <v>60</v>
      </c>
      <c r="V356" s="600" t="s">
        <v>2030</v>
      </c>
      <c r="W356" s="603">
        <v>14</v>
      </c>
      <c r="X356" s="181">
        <v>24</v>
      </c>
      <c r="Y356" s="181">
        <v>31</v>
      </c>
      <c r="Z356" s="181">
        <v>45</v>
      </c>
      <c r="AA356" s="264">
        <v>78</v>
      </c>
      <c r="AB356" s="264">
        <v>105</v>
      </c>
      <c r="AC356" s="226">
        <f t="shared" si="137"/>
        <v>1.4</v>
      </c>
      <c r="AD356" s="196">
        <f t="shared" si="138"/>
        <v>1.2</v>
      </c>
      <c r="AE356" s="196">
        <f t="shared" si="139"/>
        <v>1.0333333333333334</v>
      </c>
      <c r="AF356" s="196">
        <f t="shared" si="140"/>
        <v>1.125</v>
      </c>
      <c r="AG356" s="604">
        <f t="shared" si="141"/>
        <v>1.56</v>
      </c>
      <c r="AH356" s="212">
        <f t="shared" si="141"/>
        <v>1.75</v>
      </c>
      <c r="AI356" s="226">
        <f t="shared" si="142"/>
        <v>0.23333333333333334</v>
      </c>
      <c r="AJ356" s="196">
        <f t="shared" si="143"/>
        <v>0.4</v>
      </c>
      <c r="AK356" s="196">
        <f t="shared" si="144"/>
        <v>0.51666666666666672</v>
      </c>
      <c r="AL356" s="196">
        <f t="shared" si="145"/>
        <v>0.75</v>
      </c>
      <c r="AM356" s="604">
        <f t="shared" si="146"/>
        <v>1.3</v>
      </c>
      <c r="AN356" s="212">
        <f t="shared" si="146"/>
        <v>1.75</v>
      </c>
      <c r="AO356" s="204" t="s">
        <v>83</v>
      </c>
      <c r="AP356" s="198" t="s">
        <v>12</v>
      </c>
      <c r="AQ356" s="600" t="s">
        <v>1166</v>
      </c>
      <c r="AR356" s="257" t="s">
        <v>2027</v>
      </c>
      <c r="AS356" s="194" t="s">
        <v>15</v>
      </c>
      <c r="AT356" s="179" t="s">
        <v>15</v>
      </c>
      <c r="AU356" s="179" t="s">
        <v>15</v>
      </c>
      <c r="AV356" s="179" t="s">
        <v>54</v>
      </c>
      <c r="AW356" s="179" t="s">
        <v>15</v>
      </c>
      <c r="AX356" s="611" t="s">
        <v>3425</v>
      </c>
      <c r="AY356" s="214">
        <v>1</v>
      </c>
    </row>
    <row r="357" spans="1:51" ht="169.5" customHeight="1">
      <c r="A357" s="204" t="str">
        <f>B357&amp;"-"&amp;D357</f>
        <v>1005-3</v>
      </c>
      <c r="B357" s="205">
        <v>1005</v>
      </c>
      <c r="C357" s="600" t="s">
        <v>196</v>
      </c>
      <c r="D357" s="204">
        <v>3</v>
      </c>
      <c r="E357" s="600" t="s">
        <v>1224</v>
      </c>
      <c r="F357" s="204" t="s">
        <v>1225</v>
      </c>
      <c r="G357" s="603" t="s">
        <v>447</v>
      </c>
      <c r="H357" s="206" t="s">
        <v>3144</v>
      </c>
      <c r="I357" s="195" t="s">
        <v>448</v>
      </c>
      <c r="J357" s="600" t="s">
        <v>1224</v>
      </c>
      <c r="K357" s="600" t="s">
        <v>2031</v>
      </c>
      <c r="L357" s="600" t="s">
        <v>388</v>
      </c>
      <c r="M357" s="207" t="s">
        <v>392</v>
      </c>
      <c r="N357" s="603">
        <v>25</v>
      </c>
      <c r="O357" s="181">
        <v>27</v>
      </c>
      <c r="P357" s="181">
        <v>29</v>
      </c>
      <c r="Q357" s="181">
        <v>31</v>
      </c>
      <c r="R357" s="296">
        <v>33</v>
      </c>
      <c r="S357" s="649">
        <v>35</v>
      </c>
      <c r="T357" s="194" t="s">
        <v>416</v>
      </c>
      <c r="U357" s="209">
        <v>35</v>
      </c>
      <c r="V357" s="600" t="s">
        <v>2032</v>
      </c>
      <c r="W357" s="603" t="s">
        <v>12</v>
      </c>
      <c r="X357" s="181">
        <v>27</v>
      </c>
      <c r="Y357" s="181">
        <v>33</v>
      </c>
      <c r="Z357" s="200">
        <v>34</v>
      </c>
      <c r="AA357" s="501">
        <v>35</v>
      </c>
      <c r="AB357" s="501">
        <v>35</v>
      </c>
      <c r="AC357" s="226" t="str">
        <f t="shared" si="137"/>
        <v>-</v>
      </c>
      <c r="AD357" s="196">
        <f t="shared" si="138"/>
        <v>1</v>
      </c>
      <c r="AE357" s="196">
        <f t="shared" si="139"/>
        <v>1.1379310344827587</v>
      </c>
      <c r="AF357" s="196">
        <f t="shared" si="140"/>
        <v>1.096774193548387</v>
      </c>
      <c r="AG357" s="604">
        <f t="shared" si="141"/>
        <v>1.0606060606060606</v>
      </c>
      <c r="AH357" s="212">
        <f t="shared" si="141"/>
        <v>1</v>
      </c>
      <c r="AI357" s="226" t="str">
        <f t="shared" si="142"/>
        <v>-</v>
      </c>
      <c r="AJ357" s="196">
        <f t="shared" si="143"/>
        <v>0.77142857142857146</v>
      </c>
      <c r="AK357" s="196">
        <f t="shared" si="144"/>
        <v>0.94285714285714284</v>
      </c>
      <c r="AL357" s="196">
        <f t="shared" si="145"/>
        <v>0.97142857142857142</v>
      </c>
      <c r="AM357" s="604">
        <f t="shared" si="146"/>
        <v>1</v>
      </c>
      <c r="AN357" s="212">
        <f t="shared" si="146"/>
        <v>1</v>
      </c>
      <c r="AO357" s="204" t="s">
        <v>83</v>
      </c>
      <c r="AP357" s="600" t="s">
        <v>2624</v>
      </c>
      <c r="AQ357" s="600" t="s">
        <v>628</v>
      </c>
      <c r="AR357" s="600" t="s">
        <v>1914</v>
      </c>
      <c r="AS357" s="194" t="s">
        <v>12</v>
      </c>
      <c r="AT357" s="179" t="s">
        <v>15</v>
      </c>
      <c r="AU357" s="179" t="s">
        <v>15</v>
      </c>
      <c r="AV357" s="179" t="s">
        <v>54</v>
      </c>
      <c r="AW357" s="179" t="s">
        <v>15</v>
      </c>
      <c r="AX357" s="611" t="s">
        <v>3430</v>
      </c>
      <c r="AY357" s="214">
        <v>1</v>
      </c>
    </row>
    <row r="358" spans="1:51" customFormat="1" ht="40.5" hidden="1">
      <c r="A358" s="95" t="str">
        <f t="shared" si="147"/>
        <v>1005-4</v>
      </c>
      <c r="B358" s="160">
        <v>1005</v>
      </c>
      <c r="C358" s="93" t="s">
        <v>196</v>
      </c>
      <c r="D358" s="95">
        <v>4</v>
      </c>
      <c r="E358" s="93" t="s">
        <v>83</v>
      </c>
      <c r="F358" s="95" t="s">
        <v>83</v>
      </c>
      <c r="G358" s="161" t="s">
        <v>83</v>
      </c>
      <c r="H358" s="99" t="s">
        <v>83</v>
      </c>
      <c r="I358" s="94" t="s">
        <v>83</v>
      </c>
      <c r="J358" s="93" t="s">
        <v>83</v>
      </c>
      <c r="K358" s="93" t="s">
        <v>83</v>
      </c>
      <c r="L358" s="93" t="s">
        <v>83</v>
      </c>
      <c r="M358" s="92" t="s">
        <v>83</v>
      </c>
      <c r="N358" s="161"/>
      <c r="O358" s="153"/>
      <c r="P358" s="153"/>
      <c r="Q358" s="153"/>
      <c r="R358" s="162"/>
      <c r="S358" s="450"/>
      <c r="T358" s="163" t="s">
        <v>83</v>
      </c>
      <c r="U358" s="162" t="s">
        <v>83</v>
      </c>
      <c r="V358" s="93" t="s">
        <v>83</v>
      </c>
      <c r="W358" s="161"/>
      <c r="X358" s="153" t="s">
        <v>83</v>
      </c>
      <c r="Y358" s="153" t="s">
        <v>83</v>
      </c>
      <c r="Z358" s="153" t="s">
        <v>83</v>
      </c>
      <c r="AA358" s="162" t="s">
        <v>83</v>
      </c>
      <c r="AB358" s="450"/>
      <c r="AC358" s="155" t="str">
        <f t="shared" ref="AC358:AC399" si="148">IFERROR(IF($E358="-","-",W358/N358),"-")</f>
        <v>-</v>
      </c>
      <c r="AD358" s="156" t="str">
        <f t="shared" ref="AD358:AD399" si="149">IFERROR(IF($E358="-","-",X358/O358),"-")</f>
        <v>-</v>
      </c>
      <c r="AE358" s="156" t="str">
        <f t="shared" ref="AE358:AE399" si="150">IFERROR(IF($E358="-","-",Y358/P358),"-")</f>
        <v>-</v>
      </c>
      <c r="AF358" s="156" t="str">
        <f t="shared" ref="AF358:AF399" si="151">IFERROR(IF($E358="-","-",Z358/Q358),"-")</f>
        <v>-</v>
      </c>
      <c r="AG358" s="157" t="str">
        <f t="shared" ref="AG358:AH399" si="152">IFERROR(IF($E358="-","-",AA358/R358),"-")</f>
        <v>-</v>
      </c>
      <c r="AH358" s="454"/>
      <c r="AI358" s="155" t="str">
        <f t="shared" ref="AI358:AI389" si="153">IFERROR(IF($E358="-","-",IF($U358="-","-",W358/$U358)),"-")</f>
        <v>-</v>
      </c>
      <c r="AJ358" s="156" t="str">
        <f t="shared" ref="AJ358:AJ389" si="154">IFERROR(IF($E358="-","-",IF($U358="-","-",X358/$U358)),"-")</f>
        <v>-</v>
      </c>
      <c r="AK358" s="156" t="str">
        <f t="shared" ref="AK358:AK389" si="155">IFERROR(IF($E358="-","-",IF($U358="-","-",Y358/$U358)),"-")</f>
        <v>-</v>
      </c>
      <c r="AL358" s="156" t="str">
        <f t="shared" ref="AL358:AL389" si="156">IFERROR(IF($E358="-","-",IF($U358="-","-",Z358/$U358)),"-")</f>
        <v>-</v>
      </c>
      <c r="AM358" s="157" t="str">
        <f t="shared" ref="AM358:AN389" si="157">IFERROR(IF($E358="-","-",IF($U358="-","-",AA358/$U358)),"-")</f>
        <v>-</v>
      </c>
      <c r="AN358" s="457"/>
      <c r="AO358" s="95" t="s">
        <v>83</v>
      </c>
      <c r="AP358" s="93" t="s">
        <v>83</v>
      </c>
      <c r="AQ358" s="93" t="s">
        <v>83</v>
      </c>
      <c r="AR358" s="93" t="s">
        <v>83</v>
      </c>
      <c r="AS358" s="163" t="s">
        <v>83</v>
      </c>
      <c r="AT358" s="164" t="s">
        <v>83</v>
      </c>
      <c r="AU358" s="164" t="s">
        <v>83</v>
      </c>
      <c r="AV358" s="164" t="s">
        <v>83</v>
      </c>
      <c r="AW358" s="94" t="s">
        <v>83</v>
      </c>
      <c r="AX358" s="94" t="s">
        <v>3366</v>
      </c>
      <c r="AY358" s="165" t="s">
        <v>83</v>
      </c>
    </row>
    <row r="359" spans="1:51" customFormat="1" ht="40.5" hidden="1">
      <c r="A359" s="95" t="str">
        <f t="shared" si="147"/>
        <v>1005-5</v>
      </c>
      <c r="B359" s="160">
        <v>1005</v>
      </c>
      <c r="C359" s="93" t="s">
        <v>196</v>
      </c>
      <c r="D359" s="95">
        <v>5</v>
      </c>
      <c r="E359" s="93" t="s">
        <v>83</v>
      </c>
      <c r="F359" s="95" t="s">
        <v>83</v>
      </c>
      <c r="G359" s="161" t="s">
        <v>83</v>
      </c>
      <c r="H359" s="99" t="s">
        <v>83</v>
      </c>
      <c r="I359" s="94" t="s">
        <v>83</v>
      </c>
      <c r="J359" s="93" t="s">
        <v>83</v>
      </c>
      <c r="K359" s="93" t="s">
        <v>83</v>
      </c>
      <c r="L359" s="93" t="s">
        <v>83</v>
      </c>
      <c r="M359" s="92" t="s">
        <v>83</v>
      </c>
      <c r="N359" s="161"/>
      <c r="O359" s="153"/>
      <c r="P359" s="153"/>
      <c r="Q359" s="153"/>
      <c r="R359" s="162"/>
      <c r="S359" s="450"/>
      <c r="T359" s="163" t="s">
        <v>83</v>
      </c>
      <c r="U359" s="162" t="s">
        <v>83</v>
      </c>
      <c r="V359" s="93" t="s">
        <v>83</v>
      </c>
      <c r="W359" s="161"/>
      <c r="X359" s="153" t="s">
        <v>83</v>
      </c>
      <c r="Y359" s="153" t="s">
        <v>83</v>
      </c>
      <c r="Z359" s="153" t="s">
        <v>83</v>
      </c>
      <c r="AA359" s="162" t="s">
        <v>83</v>
      </c>
      <c r="AB359" s="450"/>
      <c r="AC359" s="155" t="str">
        <f t="shared" si="148"/>
        <v>-</v>
      </c>
      <c r="AD359" s="156" t="str">
        <f t="shared" si="149"/>
        <v>-</v>
      </c>
      <c r="AE359" s="156" t="str">
        <f t="shared" si="150"/>
        <v>-</v>
      </c>
      <c r="AF359" s="156" t="str">
        <f t="shared" si="151"/>
        <v>-</v>
      </c>
      <c r="AG359" s="157" t="str">
        <f t="shared" si="152"/>
        <v>-</v>
      </c>
      <c r="AH359" s="454"/>
      <c r="AI359" s="155" t="str">
        <f t="shared" si="153"/>
        <v>-</v>
      </c>
      <c r="AJ359" s="156" t="str">
        <f t="shared" si="154"/>
        <v>-</v>
      </c>
      <c r="AK359" s="156" t="str">
        <f t="shared" si="155"/>
        <v>-</v>
      </c>
      <c r="AL359" s="156" t="str">
        <f t="shared" si="156"/>
        <v>-</v>
      </c>
      <c r="AM359" s="157" t="str">
        <f t="shared" si="157"/>
        <v>-</v>
      </c>
      <c r="AN359" s="457"/>
      <c r="AO359" s="95" t="s">
        <v>83</v>
      </c>
      <c r="AP359" s="93" t="s">
        <v>83</v>
      </c>
      <c r="AQ359" s="93" t="s">
        <v>83</v>
      </c>
      <c r="AR359" s="93" t="s">
        <v>83</v>
      </c>
      <c r="AS359" s="163" t="s">
        <v>83</v>
      </c>
      <c r="AT359" s="164" t="s">
        <v>83</v>
      </c>
      <c r="AU359" s="164" t="s">
        <v>83</v>
      </c>
      <c r="AV359" s="164" t="s">
        <v>83</v>
      </c>
      <c r="AW359" s="94" t="s">
        <v>83</v>
      </c>
      <c r="AX359" s="94" t="s">
        <v>3366</v>
      </c>
      <c r="AY359" s="165" t="s">
        <v>83</v>
      </c>
    </row>
    <row r="360" spans="1:51" customFormat="1" ht="40.5" hidden="1">
      <c r="A360" s="95" t="str">
        <f t="shared" si="147"/>
        <v>1005-6</v>
      </c>
      <c r="B360" s="160">
        <v>1005</v>
      </c>
      <c r="C360" s="93" t="s">
        <v>196</v>
      </c>
      <c r="D360" s="95">
        <v>6</v>
      </c>
      <c r="E360" s="93" t="s">
        <v>83</v>
      </c>
      <c r="F360" s="95" t="s">
        <v>83</v>
      </c>
      <c r="G360" s="161" t="s">
        <v>83</v>
      </c>
      <c r="H360" s="99" t="s">
        <v>83</v>
      </c>
      <c r="I360" s="94" t="s">
        <v>83</v>
      </c>
      <c r="J360" s="93" t="s">
        <v>83</v>
      </c>
      <c r="K360" s="93" t="s">
        <v>83</v>
      </c>
      <c r="L360" s="93" t="s">
        <v>83</v>
      </c>
      <c r="M360" s="92" t="s">
        <v>83</v>
      </c>
      <c r="N360" s="161"/>
      <c r="O360" s="153"/>
      <c r="P360" s="153"/>
      <c r="Q360" s="153"/>
      <c r="R360" s="162"/>
      <c r="S360" s="450"/>
      <c r="T360" s="163" t="s">
        <v>83</v>
      </c>
      <c r="U360" s="162" t="s">
        <v>83</v>
      </c>
      <c r="V360" s="93" t="s">
        <v>83</v>
      </c>
      <c r="W360" s="161"/>
      <c r="X360" s="153" t="s">
        <v>83</v>
      </c>
      <c r="Y360" s="153" t="s">
        <v>83</v>
      </c>
      <c r="Z360" s="153" t="s">
        <v>83</v>
      </c>
      <c r="AA360" s="162" t="s">
        <v>83</v>
      </c>
      <c r="AB360" s="450"/>
      <c r="AC360" s="155" t="str">
        <f t="shared" si="148"/>
        <v>-</v>
      </c>
      <c r="AD360" s="156" t="str">
        <f t="shared" si="149"/>
        <v>-</v>
      </c>
      <c r="AE360" s="156" t="str">
        <f t="shared" si="150"/>
        <v>-</v>
      </c>
      <c r="AF360" s="156" t="str">
        <f t="shared" si="151"/>
        <v>-</v>
      </c>
      <c r="AG360" s="157" t="str">
        <f t="shared" si="152"/>
        <v>-</v>
      </c>
      <c r="AH360" s="454"/>
      <c r="AI360" s="155" t="str">
        <f t="shared" si="153"/>
        <v>-</v>
      </c>
      <c r="AJ360" s="156" t="str">
        <f t="shared" si="154"/>
        <v>-</v>
      </c>
      <c r="AK360" s="156" t="str">
        <f t="shared" si="155"/>
        <v>-</v>
      </c>
      <c r="AL360" s="156" t="str">
        <f t="shared" si="156"/>
        <v>-</v>
      </c>
      <c r="AM360" s="157" t="str">
        <f t="shared" si="157"/>
        <v>-</v>
      </c>
      <c r="AN360" s="457"/>
      <c r="AO360" s="95" t="s">
        <v>83</v>
      </c>
      <c r="AP360" s="93" t="s">
        <v>83</v>
      </c>
      <c r="AQ360" s="93" t="s">
        <v>83</v>
      </c>
      <c r="AR360" s="93" t="s">
        <v>83</v>
      </c>
      <c r="AS360" s="163" t="s">
        <v>83</v>
      </c>
      <c r="AT360" s="164" t="s">
        <v>83</v>
      </c>
      <c r="AU360" s="164" t="s">
        <v>83</v>
      </c>
      <c r="AV360" s="164" t="s">
        <v>83</v>
      </c>
      <c r="AW360" s="94" t="s">
        <v>83</v>
      </c>
      <c r="AX360" s="94" t="s">
        <v>3366</v>
      </c>
      <c r="AY360" s="165" t="s">
        <v>83</v>
      </c>
    </row>
    <row r="361" spans="1:51" customFormat="1" ht="40.5" hidden="1">
      <c r="A361" s="95" t="str">
        <f t="shared" si="147"/>
        <v>1005-7</v>
      </c>
      <c r="B361" s="160">
        <v>1005</v>
      </c>
      <c r="C361" s="93" t="s">
        <v>196</v>
      </c>
      <c r="D361" s="95">
        <v>7</v>
      </c>
      <c r="E361" s="93" t="s">
        <v>83</v>
      </c>
      <c r="F361" s="95" t="s">
        <v>83</v>
      </c>
      <c r="G361" s="161" t="s">
        <v>83</v>
      </c>
      <c r="H361" s="99" t="s">
        <v>83</v>
      </c>
      <c r="I361" s="94" t="s">
        <v>83</v>
      </c>
      <c r="J361" s="93" t="s">
        <v>83</v>
      </c>
      <c r="K361" s="93" t="s">
        <v>83</v>
      </c>
      <c r="L361" s="93" t="s">
        <v>83</v>
      </c>
      <c r="M361" s="92" t="s">
        <v>83</v>
      </c>
      <c r="N361" s="161"/>
      <c r="O361" s="153"/>
      <c r="P361" s="153"/>
      <c r="Q361" s="153"/>
      <c r="R361" s="162"/>
      <c r="S361" s="450"/>
      <c r="T361" s="163" t="s">
        <v>83</v>
      </c>
      <c r="U361" s="162" t="s">
        <v>83</v>
      </c>
      <c r="V361" s="93" t="s">
        <v>83</v>
      </c>
      <c r="W361" s="161"/>
      <c r="X361" s="153" t="s">
        <v>83</v>
      </c>
      <c r="Y361" s="153" t="s">
        <v>83</v>
      </c>
      <c r="Z361" s="153" t="s">
        <v>83</v>
      </c>
      <c r="AA361" s="162" t="s">
        <v>83</v>
      </c>
      <c r="AB361" s="450"/>
      <c r="AC361" s="155" t="str">
        <f t="shared" si="148"/>
        <v>-</v>
      </c>
      <c r="AD361" s="156" t="str">
        <f t="shared" si="149"/>
        <v>-</v>
      </c>
      <c r="AE361" s="156" t="str">
        <f t="shared" si="150"/>
        <v>-</v>
      </c>
      <c r="AF361" s="156" t="str">
        <f t="shared" si="151"/>
        <v>-</v>
      </c>
      <c r="AG361" s="157" t="str">
        <f t="shared" si="152"/>
        <v>-</v>
      </c>
      <c r="AH361" s="454"/>
      <c r="AI361" s="155" t="str">
        <f t="shared" si="153"/>
        <v>-</v>
      </c>
      <c r="AJ361" s="156" t="str">
        <f t="shared" si="154"/>
        <v>-</v>
      </c>
      <c r="AK361" s="156" t="str">
        <f t="shared" si="155"/>
        <v>-</v>
      </c>
      <c r="AL361" s="156" t="str">
        <f t="shared" si="156"/>
        <v>-</v>
      </c>
      <c r="AM361" s="157" t="str">
        <f t="shared" si="157"/>
        <v>-</v>
      </c>
      <c r="AN361" s="457"/>
      <c r="AO361" s="95" t="s">
        <v>83</v>
      </c>
      <c r="AP361" s="93" t="s">
        <v>83</v>
      </c>
      <c r="AQ361" s="93" t="s">
        <v>83</v>
      </c>
      <c r="AR361" s="93" t="s">
        <v>83</v>
      </c>
      <c r="AS361" s="163" t="s">
        <v>83</v>
      </c>
      <c r="AT361" s="164" t="s">
        <v>83</v>
      </c>
      <c r="AU361" s="164" t="s">
        <v>83</v>
      </c>
      <c r="AV361" s="164" t="s">
        <v>83</v>
      </c>
      <c r="AW361" s="94" t="s">
        <v>83</v>
      </c>
      <c r="AX361" s="94" t="s">
        <v>3366</v>
      </c>
      <c r="AY361" s="165" t="s">
        <v>83</v>
      </c>
    </row>
    <row r="362" spans="1:51" customFormat="1" ht="40.5" hidden="1">
      <c r="A362" s="95" t="str">
        <f t="shared" si="147"/>
        <v>1005-8</v>
      </c>
      <c r="B362" s="160">
        <v>1005</v>
      </c>
      <c r="C362" s="93" t="s">
        <v>196</v>
      </c>
      <c r="D362" s="95">
        <v>8</v>
      </c>
      <c r="E362" s="93" t="s">
        <v>83</v>
      </c>
      <c r="F362" s="95" t="s">
        <v>83</v>
      </c>
      <c r="G362" s="161" t="s">
        <v>83</v>
      </c>
      <c r="H362" s="99" t="s">
        <v>83</v>
      </c>
      <c r="I362" s="94" t="s">
        <v>83</v>
      </c>
      <c r="J362" s="93" t="s">
        <v>83</v>
      </c>
      <c r="K362" s="93" t="s">
        <v>83</v>
      </c>
      <c r="L362" s="93" t="s">
        <v>83</v>
      </c>
      <c r="M362" s="92" t="s">
        <v>83</v>
      </c>
      <c r="N362" s="161"/>
      <c r="O362" s="153"/>
      <c r="P362" s="153"/>
      <c r="Q362" s="153"/>
      <c r="R362" s="162"/>
      <c r="S362" s="450"/>
      <c r="T362" s="163" t="s">
        <v>83</v>
      </c>
      <c r="U362" s="162" t="s">
        <v>83</v>
      </c>
      <c r="V362" s="93" t="s">
        <v>83</v>
      </c>
      <c r="W362" s="161"/>
      <c r="X362" s="153" t="s">
        <v>83</v>
      </c>
      <c r="Y362" s="153" t="s">
        <v>83</v>
      </c>
      <c r="Z362" s="153" t="s">
        <v>83</v>
      </c>
      <c r="AA362" s="162" t="s">
        <v>83</v>
      </c>
      <c r="AB362" s="450"/>
      <c r="AC362" s="155" t="str">
        <f t="shared" si="148"/>
        <v>-</v>
      </c>
      <c r="AD362" s="156" t="str">
        <f t="shared" si="149"/>
        <v>-</v>
      </c>
      <c r="AE362" s="156" t="str">
        <f t="shared" si="150"/>
        <v>-</v>
      </c>
      <c r="AF362" s="156" t="str">
        <f t="shared" si="151"/>
        <v>-</v>
      </c>
      <c r="AG362" s="157" t="str">
        <f t="shared" si="152"/>
        <v>-</v>
      </c>
      <c r="AH362" s="454"/>
      <c r="AI362" s="155" t="str">
        <f t="shared" si="153"/>
        <v>-</v>
      </c>
      <c r="AJ362" s="156" t="str">
        <f t="shared" si="154"/>
        <v>-</v>
      </c>
      <c r="AK362" s="156" t="str">
        <f t="shared" si="155"/>
        <v>-</v>
      </c>
      <c r="AL362" s="156" t="str">
        <f t="shared" si="156"/>
        <v>-</v>
      </c>
      <c r="AM362" s="157" t="str">
        <f t="shared" si="157"/>
        <v>-</v>
      </c>
      <c r="AN362" s="457"/>
      <c r="AO362" s="95" t="s">
        <v>83</v>
      </c>
      <c r="AP362" s="93" t="s">
        <v>83</v>
      </c>
      <c r="AQ362" s="93" t="s">
        <v>83</v>
      </c>
      <c r="AR362" s="93" t="s">
        <v>83</v>
      </c>
      <c r="AS362" s="163" t="s">
        <v>83</v>
      </c>
      <c r="AT362" s="164" t="s">
        <v>83</v>
      </c>
      <c r="AU362" s="164" t="s">
        <v>83</v>
      </c>
      <c r="AV362" s="164" t="s">
        <v>83</v>
      </c>
      <c r="AW362" s="94" t="s">
        <v>83</v>
      </c>
      <c r="AX362" s="94" t="s">
        <v>3366</v>
      </c>
      <c r="AY362" s="165" t="s">
        <v>83</v>
      </c>
    </row>
    <row r="363" spans="1:51" customFormat="1" ht="40.5" hidden="1">
      <c r="A363" s="95" t="str">
        <f t="shared" si="147"/>
        <v>1005-9</v>
      </c>
      <c r="B363" s="160">
        <v>1005</v>
      </c>
      <c r="C363" s="93" t="s">
        <v>196</v>
      </c>
      <c r="D363" s="95">
        <v>9</v>
      </c>
      <c r="E363" s="93" t="s">
        <v>83</v>
      </c>
      <c r="F363" s="95" t="s">
        <v>83</v>
      </c>
      <c r="G363" s="161" t="s">
        <v>83</v>
      </c>
      <c r="H363" s="99" t="s">
        <v>83</v>
      </c>
      <c r="I363" s="94" t="s">
        <v>83</v>
      </c>
      <c r="J363" s="93" t="s">
        <v>83</v>
      </c>
      <c r="K363" s="93" t="s">
        <v>83</v>
      </c>
      <c r="L363" s="93" t="s">
        <v>83</v>
      </c>
      <c r="M363" s="92" t="s">
        <v>83</v>
      </c>
      <c r="N363" s="161"/>
      <c r="O363" s="153"/>
      <c r="P363" s="153"/>
      <c r="Q363" s="153"/>
      <c r="R363" s="162"/>
      <c r="S363" s="450"/>
      <c r="T363" s="163" t="s">
        <v>83</v>
      </c>
      <c r="U363" s="162" t="s">
        <v>83</v>
      </c>
      <c r="V363" s="93" t="s">
        <v>83</v>
      </c>
      <c r="W363" s="161"/>
      <c r="X363" s="153" t="s">
        <v>83</v>
      </c>
      <c r="Y363" s="153" t="s">
        <v>83</v>
      </c>
      <c r="Z363" s="153" t="s">
        <v>83</v>
      </c>
      <c r="AA363" s="162" t="s">
        <v>83</v>
      </c>
      <c r="AB363" s="450"/>
      <c r="AC363" s="155" t="str">
        <f t="shared" si="148"/>
        <v>-</v>
      </c>
      <c r="AD363" s="156" t="str">
        <f t="shared" si="149"/>
        <v>-</v>
      </c>
      <c r="AE363" s="156" t="str">
        <f t="shared" si="150"/>
        <v>-</v>
      </c>
      <c r="AF363" s="156" t="str">
        <f t="shared" si="151"/>
        <v>-</v>
      </c>
      <c r="AG363" s="157" t="str">
        <f t="shared" si="152"/>
        <v>-</v>
      </c>
      <c r="AH363" s="454"/>
      <c r="AI363" s="155" t="str">
        <f t="shared" si="153"/>
        <v>-</v>
      </c>
      <c r="AJ363" s="156" t="str">
        <f t="shared" si="154"/>
        <v>-</v>
      </c>
      <c r="AK363" s="156" t="str">
        <f t="shared" si="155"/>
        <v>-</v>
      </c>
      <c r="AL363" s="156" t="str">
        <f t="shared" si="156"/>
        <v>-</v>
      </c>
      <c r="AM363" s="157" t="str">
        <f t="shared" si="157"/>
        <v>-</v>
      </c>
      <c r="AN363" s="457"/>
      <c r="AO363" s="95" t="s">
        <v>83</v>
      </c>
      <c r="AP363" s="93" t="s">
        <v>83</v>
      </c>
      <c r="AQ363" s="93" t="s">
        <v>83</v>
      </c>
      <c r="AR363" s="93" t="s">
        <v>83</v>
      </c>
      <c r="AS363" s="163" t="s">
        <v>83</v>
      </c>
      <c r="AT363" s="164" t="s">
        <v>83</v>
      </c>
      <c r="AU363" s="164" t="s">
        <v>83</v>
      </c>
      <c r="AV363" s="164" t="s">
        <v>83</v>
      </c>
      <c r="AW363" s="94" t="s">
        <v>83</v>
      </c>
      <c r="AX363" s="94" t="s">
        <v>3366</v>
      </c>
      <c r="AY363" s="165" t="s">
        <v>83</v>
      </c>
    </row>
    <row r="364" spans="1:51" ht="191.25" customHeight="1">
      <c r="A364" s="204" t="str">
        <f t="shared" si="147"/>
        <v>1006-1</v>
      </c>
      <c r="B364" s="205">
        <v>1006</v>
      </c>
      <c r="C364" s="600" t="s">
        <v>197</v>
      </c>
      <c r="D364" s="204">
        <v>1</v>
      </c>
      <c r="E364" s="600" t="s">
        <v>850</v>
      </c>
      <c r="F364" s="204" t="s">
        <v>399</v>
      </c>
      <c r="G364" s="603" t="s">
        <v>447</v>
      </c>
      <c r="H364" s="206" t="s">
        <v>3144</v>
      </c>
      <c r="I364" s="195" t="s">
        <v>448</v>
      </c>
      <c r="J364" s="600" t="s">
        <v>851</v>
      </c>
      <c r="K364" s="600" t="s">
        <v>852</v>
      </c>
      <c r="L364" s="600" t="s">
        <v>388</v>
      </c>
      <c r="M364" s="207" t="s">
        <v>392</v>
      </c>
      <c r="N364" s="259">
        <f>ROUND(660468+(U364-660468)/6,-3)</f>
        <v>717000</v>
      </c>
      <c r="O364" s="200">
        <f>ROUND(N364+($U$364-660468)/6,-3)</f>
        <v>774000</v>
      </c>
      <c r="P364" s="200">
        <f>ROUND(O364+($U$364-660468)/6,-3)</f>
        <v>831000</v>
      </c>
      <c r="Q364" s="200">
        <f>ROUND(P364+($U$364-660468)/6,-3)</f>
        <v>888000</v>
      </c>
      <c r="R364" s="296">
        <f>ROUND(Q364+($U$364-660468)/6,-3)</f>
        <v>945000</v>
      </c>
      <c r="S364" s="649">
        <v>1000000</v>
      </c>
      <c r="T364" s="194" t="s">
        <v>416</v>
      </c>
      <c r="U364" s="189">
        <v>1000000</v>
      </c>
      <c r="V364" s="600" t="s">
        <v>1226</v>
      </c>
      <c r="W364" s="259">
        <v>619236</v>
      </c>
      <c r="X364" s="200">
        <v>647315</v>
      </c>
      <c r="Y364" s="200">
        <v>687548</v>
      </c>
      <c r="Z364" s="200">
        <v>558359</v>
      </c>
      <c r="AA364" s="501">
        <v>486357</v>
      </c>
      <c r="AB364" s="501">
        <v>412601</v>
      </c>
      <c r="AC364" s="226">
        <f t="shared" si="148"/>
        <v>0.86364853556485355</v>
      </c>
      <c r="AD364" s="196">
        <f t="shared" si="149"/>
        <v>0.83632428940568471</v>
      </c>
      <c r="AE364" s="196">
        <f t="shared" si="150"/>
        <v>0.82737424789410352</v>
      </c>
      <c r="AF364" s="196">
        <f t="shared" si="151"/>
        <v>0.62878265765765762</v>
      </c>
      <c r="AG364" s="604">
        <f t="shared" si="152"/>
        <v>0.51466349206349205</v>
      </c>
      <c r="AH364" s="212">
        <f t="shared" si="152"/>
        <v>0.412601</v>
      </c>
      <c r="AI364" s="226">
        <f t="shared" si="153"/>
        <v>0.61923600000000001</v>
      </c>
      <c r="AJ364" s="196">
        <f t="shared" si="154"/>
        <v>0.64731499999999997</v>
      </c>
      <c r="AK364" s="196">
        <f t="shared" si="155"/>
        <v>0.68754800000000005</v>
      </c>
      <c r="AL364" s="196">
        <f t="shared" si="156"/>
        <v>0.55835900000000005</v>
      </c>
      <c r="AM364" s="604">
        <f t="shared" si="157"/>
        <v>0.48635699999999998</v>
      </c>
      <c r="AN364" s="212">
        <f t="shared" si="157"/>
        <v>0.412601</v>
      </c>
      <c r="AO364" s="204" t="s">
        <v>83</v>
      </c>
      <c r="AP364" s="600" t="s">
        <v>83</v>
      </c>
      <c r="AQ364" s="600" t="s">
        <v>628</v>
      </c>
      <c r="AR364" s="600" t="s">
        <v>1914</v>
      </c>
      <c r="AS364" s="194" t="s">
        <v>50</v>
      </c>
      <c r="AT364" s="179" t="s">
        <v>49</v>
      </c>
      <c r="AU364" s="179" t="s">
        <v>49</v>
      </c>
      <c r="AV364" s="179" t="s">
        <v>58</v>
      </c>
      <c r="AW364" s="179" t="s">
        <v>49</v>
      </c>
      <c r="AX364" s="611" t="s">
        <v>3431</v>
      </c>
      <c r="AY364" s="214">
        <v>1</v>
      </c>
    </row>
    <row r="365" spans="1:51" ht="204" customHeight="1">
      <c r="A365" s="204" t="str">
        <f t="shared" si="147"/>
        <v>1006-2</v>
      </c>
      <c r="B365" s="205">
        <v>1006</v>
      </c>
      <c r="C365" s="600" t="s">
        <v>197</v>
      </c>
      <c r="D365" s="204">
        <v>2</v>
      </c>
      <c r="E365" s="600" t="s">
        <v>853</v>
      </c>
      <c r="F365" s="204" t="s">
        <v>399</v>
      </c>
      <c r="G365" s="603" t="s">
        <v>447</v>
      </c>
      <c r="H365" s="206" t="s">
        <v>3144</v>
      </c>
      <c r="I365" s="195" t="s">
        <v>448</v>
      </c>
      <c r="J365" s="600" t="s">
        <v>854</v>
      </c>
      <c r="K365" s="600" t="s">
        <v>855</v>
      </c>
      <c r="L365" s="600" t="s">
        <v>388</v>
      </c>
      <c r="M365" s="207" t="s">
        <v>392</v>
      </c>
      <c r="N365" s="259">
        <f>ROUND((1750+($U$365-1750)/6),0)</f>
        <v>1792</v>
      </c>
      <c r="O365" s="200">
        <f>ROUND((N365+($U$365-1750)/6),0)</f>
        <v>1834</v>
      </c>
      <c r="P365" s="200">
        <f>ROUND((O365+($U$365-1750)/6),0)</f>
        <v>1876</v>
      </c>
      <c r="Q365" s="200">
        <f>ROUND((P365+($U$365-1750)/6),0)</f>
        <v>1918</v>
      </c>
      <c r="R365" s="296">
        <f>ROUND((Q365+($U$365-1750)/6),0)</f>
        <v>1960</v>
      </c>
      <c r="S365" s="649">
        <v>2000</v>
      </c>
      <c r="T365" s="194" t="s">
        <v>416</v>
      </c>
      <c r="U365" s="189">
        <v>2000</v>
      </c>
      <c r="V365" s="600" t="s">
        <v>2837</v>
      </c>
      <c r="W365" s="259">
        <v>1447</v>
      </c>
      <c r="X365" s="200">
        <v>1010</v>
      </c>
      <c r="Y365" s="181">
        <v>762</v>
      </c>
      <c r="Z365" s="200">
        <v>502</v>
      </c>
      <c r="AA365" s="501">
        <v>417</v>
      </c>
      <c r="AB365" s="501">
        <v>337</v>
      </c>
      <c r="AC365" s="226">
        <f t="shared" si="148"/>
        <v>0.8074776785714286</v>
      </c>
      <c r="AD365" s="196">
        <f t="shared" si="149"/>
        <v>0.55070883315158126</v>
      </c>
      <c r="AE365" s="196">
        <f t="shared" si="150"/>
        <v>0.40618336886993606</v>
      </c>
      <c r="AF365" s="196">
        <f t="shared" si="151"/>
        <v>0.26173096976016685</v>
      </c>
      <c r="AG365" s="604">
        <f t="shared" si="152"/>
        <v>0.21275510204081632</v>
      </c>
      <c r="AH365" s="212">
        <f t="shared" si="152"/>
        <v>0.16850000000000001</v>
      </c>
      <c r="AI365" s="226">
        <f t="shared" si="153"/>
        <v>0.72350000000000003</v>
      </c>
      <c r="AJ365" s="196">
        <f t="shared" si="154"/>
        <v>0.505</v>
      </c>
      <c r="AK365" s="196">
        <f t="shared" si="155"/>
        <v>0.38100000000000001</v>
      </c>
      <c r="AL365" s="196">
        <f t="shared" si="156"/>
        <v>0.251</v>
      </c>
      <c r="AM365" s="604">
        <f t="shared" si="157"/>
        <v>0.20849999999999999</v>
      </c>
      <c r="AN365" s="212">
        <f t="shared" si="157"/>
        <v>0.16850000000000001</v>
      </c>
      <c r="AO365" s="204" t="s">
        <v>83</v>
      </c>
      <c r="AP365" s="600" t="s">
        <v>83</v>
      </c>
      <c r="AQ365" s="600" t="s">
        <v>628</v>
      </c>
      <c r="AR365" s="600" t="s">
        <v>1914</v>
      </c>
      <c r="AS365" s="194" t="s">
        <v>49</v>
      </c>
      <c r="AT365" s="179" t="s">
        <v>49</v>
      </c>
      <c r="AU365" s="179" t="s">
        <v>49</v>
      </c>
      <c r="AV365" s="179" t="s">
        <v>49</v>
      </c>
      <c r="AW365" s="179" t="s">
        <v>49</v>
      </c>
      <c r="AX365" s="611" t="s">
        <v>3431</v>
      </c>
      <c r="AY365" s="214">
        <v>1</v>
      </c>
    </row>
    <row r="366" spans="1:51" customFormat="1" ht="27" hidden="1">
      <c r="A366" s="95" t="str">
        <f t="shared" si="147"/>
        <v>1006-3</v>
      </c>
      <c r="B366" s="160">
        <v>1006</v>
      </c>
      <c r="C366" s="93" t="s">
        <v>197</v>
      </c>
      <c r="D366" s="95">
        <v>3</v>
      </c>
      <c r="E366" s="93" t="s">
        <v>83</v>
      </c>
      <c r="F366" s="95" t="s">
        <v>83</v>
      </c>
      <c r="G366" s="161" t="s">
        <v>83</v>
      </c>
      <c r="H366" s="99" t="s">
        <v>83</v>
      </c>
      <c r="I366" s="94" t="s">
        <v>83</v>
      </c>
      <c r="J366" s="93" t="s">
        <v>83</v>
      </c>
      <c r="K366" s="93" t="s">
        <v>83</v>
      </c>
      <c r="L366" s="93" t="s">
        <v>83</v>
      </c>
      <c r="M366" s="92" t="s">
        <v>83</v>
      </c>
      <c r="N366" s="161"/>
      <c r="O366" s="153"/>
      <c r="P366" s="153"/>
      <c r="Q366" s="153"/>
      <c r="R366" s="162"/>
      <c r="S366" s="450"/>
      <c r="T366" s="163" t="s">
        <v>83</v>
      </c>
      <c r="U366" s="162" t="s">
        <v>83</v>
      </c>
      <c r="V366" s="93" t="s">
        <v>83</v>
      </c>
      <c r="W366" s="161"/>
      <c r="X366" s="153" t="s">
        <v>83</v>
      </c>
      <c r="Y366" s="153" t="s">
        <v>83</v>
      </c>
      <c r="Z366" s="153" t="s">
        <v>83</v>
      </c>
      <c r="AA366" s="162" t="s">
        <v>83</v>
      </c>
      <c r="AB366" s="450"/>
      <c r="AC366" s="155" t="str">
        <f t="shared" si="148"/>
        <v>-</v>
      </c>
      <c r="AD366" s="156" t="str">
        <f t="shared" si="149"/>
        <v>-</v>
      </c>
      <c r="AE366" s="156" t="str">
        <f t="shared" si="150"/>
        <v>-</v>
      </c>
      <c r="AF366" s="156" t="str">
        <f t="shared" si="151"/>
        <v>-</v>
      </c>
      <c r="AG366" s="157" t="str">
        <f t="shared" si="152"/>
        <v>-</v>
      </c>
      <c r="AH366" s="454"/>
      <c r="AI366" s="155" t="str">
        <f t="shared" si="153"/>
        <v>-</v>
      </c>
      <c r="AJ366" s="156" t="str">
        <f t="shared" si="154"/>
        <v>-</v>
      </c>
      <c r="AK366" s="156" t="str">
        <f t="shared" si="155"/>
        <v>-</v>
      </c>
      <c r="AL366" s="156" t="str">
        <f t="shared" si="156"/>
        <v>-</v>
      </c>
      <c r="AM366" s="157" t="str">
        <f t="shared" si="157"/>
        <v>-</v>
      </c>
      <c r="AN366" s="457"/>
      <c r="AO366" s="95" t="s">
        <v>83</v>
      </c>
      <c r="AP366" s="93" t="s">
        <v>83</v>
      </c>
      <c r="AQ366" s="93" t="s">
        <v>83</v>
      </c>
      <c r="AR366" s="93" t="s">
        <v>83</v>
      </c>
      <c r="AS366" s="163" t="s">
        <v>83</v>
      </c>
      <c r="AT366" s="164" t="s">
        <v>83</v>
      </c>
      <c r="AU366" s="164" t="s">
        <v>83</v>
      </c>
      <c r="AV366" s="164" t="s">
        <v>83</v>
      </c>
      <c r="AW366" s="94" t="s">
        <v>83</v>
      </c>
      <c r="AX366" s="94" t="s">
        <v>3366</v>
      </c>
      <c r="AY366" s="165" t="s">
        <v>83</v>
      </c>
    </row>
    <row r="367" spans="1:51" customFormat="1" ht="27" hidden="1">
      <c r="A367" s="95" t="str">
        <f t="shared" si="147"/>
        <v>1006-4</v>
      </c>
      <c r="B367" s="160">
        <v>1006</v>
      </c>
      <c r="C367" s="93" t="s">
        <v>197</v>
      </c>
      <c r="D367" s="95">
        <v>4</v>
      </c>
      <c r="E367" s="93" t="s">
        <v>83</v>
      </c>
      <c r="F367" s="95" t="s">
        <v>83</v>
      </c>
      <c r="G367" s="161" t="s">
        <v>83</v>
      </c>
      <c r="H367" s="99" t="s">
        <v>83</v>
      </c>
      <c r="I367" s="94" t="s">
        <v>83</v>
      </c>
      <c r="J367" s="93" t="s">
        <v>83</v>
      </c>
      <c r="K367" s="93" t="s">
        <v>83</v>
      </c>
      <c r="L367" s="93" t="s">
        <v>83</v>
      </c>
      <c r="M367" s="92" t="s">
        <v>83</v>
      </c>
      <c r="N367" s="161"/>
      <c r="O367" s="153"/>
      <c r="P367" s="153"/>
      <c r="Q367" s="153"/>
      <c r="R367" s="162"/>
      <c r="S367" s="450"/>
      <c r="T367" s="163" t="s">
        <v>83</v>
      </c>
      <c r="U367" s="162" t="s">
        <v>83</v>
      </c>
      <c r="V367" s="93" t="s">
        <v>83</v>
      </c>
      <c r="W367" s="161"/>
      <c r="X367" s="153" t="s">
        <v>83</v>
      </c>
      <c r="Y367" s="153" t="s">
        <v>83</v>
      </c>
      <c r="Z367" s="153" t="s">
        <v>83</v>
      </c>
      <c r="AA367" s="162" t="s">
        <v>83</v>
      </c>
      <c r="AB367" s="450"/>
      <c r="AC367" s="155" t="str">
        <f t="shared" si="148"/>
        <v>-</v>
      </c>
      <c r="AD367" s="156" t="str">
        <f t="shared" si="149"/>
        <v>-</v>
      </c>
      <c r="AE367" s="156" t="str">
        <f t="shared" si="150"/>
        <v>-</v>
      </c>
      <c r="AF367" s="156" t="str">
        <f t="shared" si="151"/>
        <v>-</v>
      </c>
      <c r="AG367" s="157" t="str">
        <f t="shared" si="152"/>
        <v>-</v>
      </c>
      <c r="AH367" s="454"/>
      <c r="AI367" s="155" t="str">
        <f t="shared" si="153"/>
        <v>-</v>
      </c>
      <c r="AJ367" s="156" t="str">
        <f t="shared" si="154"/>
        <v>-</v>
      </c>
      <c r="AK367" s="156" t="str">
        <f t="shared" si="155"/>
        <v>-</v>
      </c>
      <c r="AL367" s="156" t="str">
        <f t="shared" si="156"/>
        <v>-</v>
      </c>
      <c r="AM367" s="157" t="str">
        <f t="shared" si="157"/>
        <v>-</v>
      </c>
      <c r="AN367" s="457"/>
      <c r="AO367" s="95" t="s">
        <v>83</v>
      </c>
      <c r="AP367" s="93" t="s">
        <v>83</v>
      </c>
      <c r="AQ367" s="93" t="s">
        <v>83</v>
      </c>
      <c r="AR367" s="93" t="s">
        <v>83</v>
      </c>
      <c r="AS367" s="163" t="s">
        <v>83</v>
      </c>
      <c r="AT367" s="164" t="s">
        <v>83</v>
      </c>
      <c r="AU367" s="164" t="s">
        <v>83</v>
      </c>
      <c r="AV367" s="164" t="s">
        <v>83</v>
      </c>
      <c r="AW367" s="94" t="s">
        <v>83</v>
      </c>
      <c r="AX367" s="94" t="s">
        <v>3366</v>
      </c>
      <c r="AY367" s="165" t="s">
        <v>83</v>
      </c>
    </row>
    <row r="368" spans="1:51" customFormat="1" ht="27" hidden="1">
      <c r="A368" s="95" t="str">
        <f t="shared" si="147"/>
        <v>1006-5</v>
      </c>
      <c r="B368" s="160">
        <v>1006</v>
      </c>
      <c r="C368" s="93" t="s">
        <v>197</v>
      </c>
      <c r="D368" s="95">
        <v>5</v>
      </c>
      <c r="E368" s="93" t="s">
        <v>83</v>
      </c>
      <c r="F368" s="95" t="s">
        <v>83</v>
      </c>
      <c r="G368" s="161" t="s">
        <v>83</v>
      </c>
      <c r="H368" s="99" t="s">
        <v>83</v>
      </c>
      <c r="I368" s="94" t="s">
        <v>83</v>
      </c>
      <c r="J368" s="93" t="s">
        <v>83</v>
      </c>
      <c r="K368" s="93" t="s">
        <v>83</v>
      </c>
      <c r="L368" s="93" t="s">
        <v>83</v>
      </c>
      <c r="M368" s="92" t="s">
        <v>83</v>
      </c>
      <c r="N368" s="161"/>
      <c r="O368" s="153"/>
      <c r="P368" s="153"/>
      <c r="Q368" s="153"/>
      <c r="R368" s="162"/>
      <c r="S368" s="450"/>
      <c r="T368" s="163" t="s">
        <v>83</v>
      </c>
      <c r="U368" s="162" t="s">
        <v>83</v>
      </c>
      <c r="V368" s="93" t="s">
        <v>83</v>
      </c>
      <c r="W368" s="161"/>
      <c r="X368" s="153" t="s">
        <v>83</v>
      </c>
      <c r="Y368" s="153" t="s">
        <v>83</v>
      </c>
      <c r="Z368" s="153" t="s">
        <v>83</v>
      </c>
      <c r="AA368" s="162" t="s">
        <v>83</v>
      </c>
      <c r="AB368" s="450"/>
      <c r="AC368" s="155" t="str">
        <f t="shared" si="148"/>
        <v>-</v>
      </c>
      <c r="AD368" s="156" t="str">
        <f t="shared" si="149"/>
        <v>-</v>
      </c>
      <c r="AE368" s="156" t="str">
        <f t="shared" si="150"/>
        <v>-</v>
      </c>
      <c r="AF368" s="156" t="str">
        <f t="shared" si="151"/>
        <v>-</v>
      </c>
      <c r="AG368" s="157" t="str">
        <f t="shared" si="152"/>
        <v>-</v>
      </c>
      <c r="AH368" s="454"/>
      <c r="AI368" s="155" t="str">
        <f t="shared" si="153"/>
        <v>-</v>
      </c>
      <c r="AJ368" s="156" t="str">
        <f t="shared" si="154"/>
        <v>-</v>
      </c>
      <c r="AK368" s="156" t="str">
        <f t="shared" si="155"/>
        <v>-</v>
      </c>
      <c r="AL368" s="156" t="str">
        <f t="shared" si="156"/>
        <v>-</v>
      </c>
      <c r="AM368" s="157" t="str">
        <f t="shared" si="157"/>
        <v>-</v>
      </c>
      <c r="AN368" s="457"/>
      <c r="AO368" s="95" t="s">
        <v>83</v>
      </c>
      <c r="AP368" s="93" t="s">
        <v>83</v>
      </c>
      <c r="AQ368" s="93" t="s">
        <v>83</v>
      </c>
      <c r="AR368" s="93" t="s">
        <v>83</v>
      </c>
      <c r="AS368" s="163" t="s">
        <v>83</v>
      </c>
      <c r="AT368" s="164" t="s">
        <v>83</v>
      </c>
      <c r="AU368" s="164" t="s">
        <v>83</v>
      </c>
      <c r="AV368" s="164" t="s">
        <v>83</v>
      </c>
      <c r="AW368" s="94" t="s">
        <v>83</v>
      </c>
      <c r="AX368" s="94" t="s">
        <v>3366</v>
      </c>
      <c r="AY368" s="165" t="s">
        <v>83</v>
      </c>
    </row>
    <row r="369" spans="1:51" customFormat="1" ht="27" hidden="1">
      <c r="A369" s="95" t="str">
        <f t="shared" si="147"/>
        <v>1006-6</v>
      </c>
      <c r="B369" s="160">
        <v>1006</v>
      </c>
      <c r="C369" s="93" t="s">
        <v>197</v>
      </c>
      <c r="D369" s="95">
        <v>6</v>
      </c>
      <c r="E369" s="93" t="s">
        <v>83</v>
      </c>
      <c r="F369" s="95" t="s">
        <v>83</v>
      </c>
      <c r="G369" s="161" t="s">
        <v>83</v>
      </c>
      <c r="H369" s="99" t="s">
        <v>83</v>
      </c>
      <c r="I369" s="94" t="s">
        <v>83</v>
      </c>
      <c r="J369" s="93" t="s">
        <v>83</v>
      </c>
      <c r="K369" s="93" t="s">
        <v>83</v>
      </c>
      <c r="L369" s="93" t="s">
        <v>83</v>
      </c>
      <c r="M369" s="92" t="s">
        <v>83</v>
      </c>
      <c r="N369" s="161"/>
      <c r="O369" s="153"/>
      <c r="P369" s="153"/>
      <c r="Q369" s="153"/>
      <c r="R369" s="162"/>
      <c r="S369" s="450"/>
      <c r="T369" s="163" t="s">
        <v>83</v>
      </c>
      <c r="U369" s="162" t="s">
        <v>83</v>
      </c>
      <c r="V369" s="93" t="s">
        <v>83</v>
      </c>
      <c r="W369" s="161"/>
      <c r="X369" s="153" t="s">
        <v>83</v>
      </c>
      <c r="Y369" s="153" t="s">
        <v>83</v>
      </c>
      <c r="Z369" s="153" t="s">
        <v>83</v>
      </c>
      <c r="AA369" s="162" t="s">
        <v>83</v>
      </c>
      <c r="AB369" s="450"/>
      <c r="AC369" s="155" t="str">
        <f t="shared" si="148"/>
        <v>-</v>
      </c>
      <c r="AD369" s="156" t="str">
        <f t="shared" si="149"/>
        <v>-</v>
      </c>
      <c r="AE369" s="156" t="str">
        <f t="shared" si="150"/>
        <v>-</v>
      </c>
      <c r="AF369" s="156" t="str">
        <f t="shared" si="151"/>
        <v>-</v>
      </c>
      <c r="AG369" s="157" t="str">
        <f t="shared" si="152"/>
        <v>-</v>
      </c>
      <c r="AH369" s="454"/>
      <c r="AI369" s="155" t="str">
        <f t="shared" si="153"/>
        <v>-</v>
      </c>
      <c r="AJ369" s="156" t="str">
        <f t="shared" si="154"/>
        <v>-</v>
      </c>
      <c r="AK369" s="156" t="str">
        <f t="shared" si="155"/>
        <v>-</v>
      </c>
      <c r="AL369" s="156" t="str">
        <f t="shared" si="156"/>
        <v>-</v>
      </c>
      <c r="AM369" s="157" t="str">
        <f t="shared" si="157"/>
        <v>-</v>
      </c>
      <c r="AN369" s="457"/>
      <c r="AO369" s="95" t="s">
        <v>83</v>
      </c>
      <c r="AP369" s="93" t="s">
        <v>83</v>
      </c>
      <c r="AQ369" s="93" t="s">
        <v>83</v>
      </c>
      <c r="AR369" s="93" t="s">
        <v>83</v>
      </c>
      <c r="AS369" s="163" t="s">
        <v>83</v>
      </c>
      <c r="AT369" s="164" t="s">
        <v>83</v>
      </c>
      <c r="AU369" s="164" t="s">
        <v>83</v>
      </c>
      <c r="AV369" s="164" t="s">
        <v>83</v>
      </c>
      <c r="AW369" s="94" t="s">
        <v>83</v>
      </c>
      <c r="AX369" s="94" t="s">
        <v>3366</v>
      </c>
      <c r="AY369" s="165" t="s">
        <v>83</v>
      </c>
    </row>
    <row r="370" spans="1:51" customFormat="1" ht="27" hidden="1">
      <c r="A370" s="95" t="str">
        <f t="shared" si="147"/>
        <v>1006-7</v>
      </c>
      <c r="B370" s="160">
        <v>1006</v>
      </c>
      <c r="C370" s="93" t="s">
        <v>197</v>
      </c>
      <c r="D370" s="95">
        <v>7</v>
      </c>
      <c r="E370" s="93" t="s">
        <v>83</v>
      </c>
      <c r="F370" s="95" t="s">
        <v>83</v>
      </c>
      <c r="G370" s="161" t="s">
        <v>83</v>
      </c>
      <c r="H370" s="99" t="s">
        <v>83</v>
      </c>
      <c r="I370" s="94" t="s">
        <v>83</v>
      </c>
      <c r="J370" s="93" t="s">
        <v>83</v>
      </c>
      <c r="K370" s="93" t="s">
        <v>83</v>
      </c>
      <c r="L370" s="93" t="s">
        <v>83</v>
      </c>
      <c r="M370" s="92" t="s">
        <v>83</v>
      </c>
      <c r="N370" s="161"/>
      <c r="O370" s="153"/>
      <c r="P370" s="153"/>
      <c r="Q370" s="153"/>
      <c r="R370" s="162"/>
      <c r="S370" s="450"/>
      <c r="T370" s="163" t="s">
        <v>83</v>
      </c>
      <c r="U370" s="162" t="s">
        <v>83</v>
      </c>
      <c r="V370" s="93" t="s">
        <v>83</v>
      </c>
      <c r="W370" s="161"/>
      <c r="X370" s="153" t="s">
        <v>83</v>
      </c>
      <c r="Y370" s="153" t="s">
        <v>83</v>
      </c>
      <c r="Z370" s="153" t="s">
        <v>83</v>
      </c>
      <c r="AA370" s="162" t="s">
        <v>83</v>
      </c>
      <c r="AB370" s="450"/>
      <c r="AC370" s="155" t="str">
        <f t="shared" si="148"/>
        <v>-</v>
      </c>
      <c r="AD370" s="156" t="str">
        <f t="shared" si="149"/>
        <v>-</v>
      </c>
      <c r="AE370" s="156" t="str">
        <f t="shared" si="150"/>
        <v>-</v>
      </c>
      <c r="AF370" s="156" t="str">
        <f t="shared" si="151"/>
        <v>-</v>
      </c>
      <c r="AG370" s="157" t="str">
        <f t="shared" si="152"/>
        <v>-</v>
      </c>
      <c r="AH370" s="454"/>
      <c r="AI370" s="155" t="str">
        <f t="shared" si="153"/>
        <v>-</v>
      </c>
      <c r="AJ370" s="156" t="str">
        <f t="shared" si="154"/>
        <v>-</v>
      </c>
      <c r="AK370" s="156" t="str">
        <f t="shared" si="155"/>
        <v>-</v>
      </c>
      <c r="AL370" s="156" t="str">
        <f t="shared" si="156"/>
        <v>-</v>
      </c>
      <c r="AM370" s="157" t="str">
        <f t="shared" si="157"/>
        <v>-</v>
      </c>
      <c r="AN370" s="457"/>
      <c r="AO370" s="95" t="s">
        <v>83</v>
      </c>
      <c r="AP370" s="93" t="s">
        <v>83</v>
      </c>
      <c r="AQ370" s="93" t="s">
        <v>83</v>
      </c>
      <c r="AR370" s="93" t="s">
        <v>83</v>
      </c>
      <c r="AS370" s="163" t="s">
        <v>83</v>
      </c>
      <c r="AT370" s="164" t="s">
        <v>83</v>
      </c>
      <c r="AU370" s="164" t="s">
        <v>83</v>
      </c>
      <c r="AV370" s="164" t="s">
        <v>83</v>
      </c>
      <c r="AW370" s="94" t="s">
        <v>83</v>
      </c>
      <c r="AX370" s="94" t="s">
        <v>3366</v>
      </c>
      <c r="AY370" s="165" t="s">
        <v>83</v>
      </c>
    </row>
    <row r="371" spans="1:51" customFormat="1" ht="27" hidden="1">
      <c r="A371" s="95" t="str">
        <f t="shared" si="147"/>
        <v>1006-8</v>
      </c>
      <c r="B371" s="160">
        <v>1006</v>
      </c>
      <c r="C371" s="93" t="s">
        <v>197</v>
      </c>
      <c r="D371" s="95">
        <v>8</v>
      </c>
      <c r="E371" s="93" t="s">
        <v>83</v>
      </c>
      <c r="F371" s="95" t="s">
        <v>83</v>
      </c>
      <c r="G371" s="161" t="s">
        <v>83</v>
      </c>
      <c r="H371" s="99" t="s">
        <v>83</v>
      </c>
      <c r="I371" s="94" t="s">
        <v>83</v>
      </c>
      <c r="J371" s="93" t="s">
        <v>83</v>
      </c>
      <c r="K371" s="93" t="s">
        <v>83</v>
      </c>
      <c r="L371" s="93" t="s">
        <v>83</v>
      </c>
      <c r="M371" s="92" t="s">
        <v>83</v>
      </c>
      <c r="N371" s="161"/>
      <c r="O371" s="153"/>
      <c r="P371" s="153"/>
      <c r="Q371" s="153"/>
      <c r="R371" s="162"/>
      <c r="S371" s="450"/>
      <c r="T371" s="163" t="s">
        <v>83</v>
      </c>
      <c r="U371" s="162" t="s">
        <v>83</v>
      </c>
      <c r="V371" s="93" t="s">
        <v>83</v>
      </c>
      <c r="W371" s="161"/>
      <c r="X371" s="153" t="s">
        <v>83</v>
      </c>
      <c r="Y371" s="153" t="s">
        <v>83</v>
      </c>
      <c r="Z371" s="153" t="s">
        <v>83</v>
      </c>
      <c r="AA371" s="162" t="s">
        <v>83</v>
      </c>
      <c r="AB371" s="450"/>
      <c r="AC371" s="155" t="str">
        <f t="shared" si="148"/>
        <v>-</v>
      </c>
      <c r="AD371" s="156" t="str">
        <f t="shared" si="149"/>
        <v>-</v>
      </c>
      <c r="AE371" s="156" t="str">
        <f t="shared" si="150"/>
        <v>-</v>
      </c>
      <c r="AF371" s="156" t="str">
        <f t="shared" si="151"/>
        <v>-</v>
      </c>
      <c r="AG371" s="157" t="str">
        <f t="shared" si="152"/>
        <v>-</v>
      </c>
      <c r="AH371" s="454"/>
      <c r="AI371" s="155" t="str">
        <f t="shared" si="153"/>
        <v>-</v>
      </c>
      <c r="AJ371" s="156" t="str">
        <f t="shared" si="154"/>
        <v>-</v>
      </c>
      <c r="AK371" s="156" t="str">
        <f t="shared" si="155"/>
        <v>-</v>
      </c>
      <c r="AL371" s="156" t="str">
        <f t="shared" si="156"/>
        <v>-</v>
      </c>
      <c r="AM371" s="157" t="str">
        <f t="shared" si="157"/>
        <v>-</v>
      </c>
      <c r="AN371" s="457"/>
      <c r="AO371" s="95" t="s">
        <v>83</v>
      </c>
      <c r="AP371" s="93" t="s">
        <v>83</v>
      </c>
      <c r="AQ371" s="93" t="s">
        <v>83</v>
      </c>
      <c r="AR371" s="93" t="s">
        <v>83</v>
      </c>
      <c r="AS371" s="163" t="s">
        <v>83</v>
      </c>
      <c r="AT371" s="164" t="s">
        <v>83</v>
      </c>
      <c r="AU371" s="164" t="s">
        <v>83</v>
      </c>
      <c r="AV371" s="164" t="s">
        <v>83</v>
      </c>
      <c r="AW371" s="94" t="s">
        <v>83</v>
      </c>
      <c r="AX371" s="94" t="s">
        <v>3366</v>
      </c>
      <c r="AY371" s="165" t="s">
        <v>83</v>
      </c>
    </row>
    <row r="372" spans="1:51" customFormat="1" ht="27" hidden="1">
      <c r="A372" s="95" t="str">
        <f t="shared" si="147"/>
        <v>1006-9</v>
      </c>
      <c r="B372" s="160">
        <v>1006</v>
      </c>
      <c r="C372" s="93" t="s">
        <v>197</v>
      </c>
      <c r="D372" s="95">
        <v>9</v>
      </c>
      <c r="E372" s="93" t="s">
        <v>83</v>
      </c>
      <c r="F372" s="95" t="s">
        <v>83</v>
      </c>
      <c r="G372" s="161" t="s">
        <v>83</v>
      </c>
      <c r="H372" s="99" t="s">
        <v>83</v>
      </c>
      <c r="I372" s="94" t="s">
        <v>83</v>
      </c>
      <c r="J372" s="93" t="s">
        <v>83</v>
      </c>
      <c r="K372" s="93" t="s">
        <v>83</v>
      </c>
      <c r="L372" s="93" t="s">
        <v>83</v>
      </c>
      <c r="M372" s="92" t="s">
        <v>83</v>
      </c>
      <c r="N372" s="161"/>
      <c r="O372" s="153"/>
      <c r="P372" s="153"/>
      <c r="Q372" s="153"/>
      <c r="R372" s="162"/>
      <c r="S372" s="450"/>
      <c r="T372" s="163" t="s">
        <v>83</v>
      </c>
      <c r="U372" s="162" t="s">
        <v>83</v>
      </c>
      <c r="V372" s="93" t="s">
        <v>83</v>
      </c>
      <c r="W372" s="161"/>
      <c r="X372" s="153" t="s">
        <v>83</v>
      </c>
      <c r="Y372" s="153" t="s">
        <v>83</v>
      </c>
      <c r="Z372" s="153" t="s">
        <v>83</v>
      </c>
      <c r="AA372" s="162" t="s">
        <v>83</v>
      </c>
      <c r="AB372" s="450"/>
      <c r="AC372" s="155" t="str">
        <f t="shared" si="148"/>
        <v>-</v>
      </c>
      <c r="AD372" s="156" t="str">
        <f t="shared" si="149"/>
        <v>-</v>
      </c>
      <c r="AE372" s="156" t="str">
        <f t="shared" si="150"/>
        <v>-</v>
      </c>
      <c r="AF372" s="156" t="str">
        <f t="shared" si="151"/>
        <v>-</v>
      </c>
      <c r="AG372" s="157" t="str">
        <f t="shared" si="152"/>
        <v>-</v>
      </c>
      <c r="AH372" s="454"/>
      <c r="AI372" s="155" t="str">
        <f t="shared" si="153"/>
        <v>-</v>
      </c>
      <c r="AJ372" s="156" t="str">
        <f t="shared" si="154"/>
        <v>-</v>
      </c>
      <c r="AK372" s="156" t="str">
        <f t="shared" si="155"/>
        <v>-</v>
      </c>
      <c r="AL372" s="156" t="str">
        <f t="shared" si="156"/>
        <v>-</v>
      </c>
      <c r="AM372" s="157" t="str">
        <f t="shared" si="157"/>
        <v>-</v>
      </c>
      <c r="AN372" s="457"/>
      <c r="AO372" s="95" t="s">
        <v>83</v>
      </c>
      <c r="AP372" s="93" t="s">
        <v>83</v>
      </c>
      <c r="AQ372" s="93" t="s">
        <v>83</v>
      </c>
      <c r="AR372" s="93" t="s">
        <v>83</v>
      </c>
      <c r="AS372" s="163" t="s">
        <v>83</v>
      </c>
      <c r="AT372" s="164" t="s">
        <v>83</v>
      </c>
      <c r="AU372" s="164" t="s">
        <v>83</v>
      </c>
      <c r="AV372" s="164" t="s">
        <v>83</v>
      </c>
      <c r="AW372" s="94" t="s">
        <v>83</v>
      </c>
      <c r="AX372" s="94" t="s">
        <v>3366</v>
      </c>
      <c r="AY372" s="165" t="s">
        <v>83</v>
      </c>
    </row>
    <row r="373" spans="1:51" ht="189" customHeight="1">
      <c r="A373" s="204" t="str">
        <f t="shared" si="147"/>
        <v>1101-1</v>
      </c>
      <c r="B373" s="205">
        <v>1101</v>
      </c>
      <c r="C373" s="600" t="s">
        <v>2740</v>
      </c>
      <c r="D373" s="204">
        <v>1</v>
      </c>
      <c r="E373" s="600" t="s">
        <v>2741</v>
      </c>
      <c r="F373" s="204" t="s">
        <v>424</v>
      </c>
      <c r="G373" s="603" t="s">
        <v>439</v>
      </c>
      <c r="H373" s="206" t="s">
        <v>1167</v>
      </c>
      <c r="I373" s="313" t="s">
        <v>1168</v>
      </c>
      <c r="J373" s="600" t="s">
        <v>825</v>
      </c>
      <c r="K373" s="600" t="s">
        <v>1916</v>
      </c>
      <c r="L373" s="600" t="s">
        <v>1169</v>
      </c>
      <c r="M373" s="266" t="s">
        <v>299</v>
      </c>
      <c r="N373" s="259" t="s">
        <v>83</v>
      </c>
      <c r="O373" s="200">
        <v>562</v>
      </c>
      <c r="P373" s="200">
        <v>562</v>
      </c>
      <c r="Q373" s="200">
        <v>7747</v>
      </c>
      <c r="R373" s="392">
        <v>20641</v>
      </c>
      <c r="S373" s="624">
        <v>22131</v>
      </c>
      <c r="T373" s="314" t="s">
        <v>12</v>
      </c>
      <c r="U373" s="315" t="s">
        <v>12</v>
      </c>
      <c r="V373" s="268" t="s">
        <v>1917</v>
      </c>
      <c r="W373" s="259" t="s">
        <v>12</v>
      </c>
      <c r="X373" s="200">
        <v>349</v>
      </c>
      <c r="Y373" s="200">
        <v>7747</v>
      </c>
      <c r="Z373" s="501">
        <v>20641</v>
      </c>
      <c r="AA373" s="501">
        <v>22131</v>
      </c>
      <c r="AB373" s="501">
        <v>24978</v>
      </c>
      <c r="AC373" s="226" t="str">
        <f t="shared" si="148"/>
        <v>-</v>
      </c>
      <c r="AD373" s="196">
        <f t="shared" si="149"/>
        <v>0.62099644128113884</v>
      </c>
      <c r="AE373" s="196">
        <f t="shared" si="150"/>
        <v>13.784697508896798</v>
      </c>
      <c r="AF373" s="196">
        <f t="shared" si="151"/>
        <v>2.6643862140183296</v>
      </c>
      <c r="AG373" s="604">
        <f t="shared" si="152"/>
        <v>1.0721864250763045</v>
      </c>
      <c r="AH373" s="212">
        <f t="shared" si="152"/>
        <v>1.1286430798427545</v>
      </c>
      <c r="AI373" s="226" t="str">
        <f t="shared" si="153"/>
        <v>-</v>
      </c>
      <c r="AJ373" s="196" t="str">
        <f t="shared" si="154"/>
        <v>-</v>
      </c>
      <c r="AK373" s="196" t="str">
        <f t="shared" si="155"/>
        <v>-</v>
      </c>
      <c r="AL373" s="196" t="str">
        <f t="shared" si="156"/>
        <v>-</v>
      </c>
      <c r="AM373" s="604" t="str">
        <f t="shared" si="157"/>
        <v>-</v>
      </c>
      <c r="AN373" s="212" t="str">
        <f t="shared" si="157"/>
        <v>-</v>
      </c>
      <c r="AO373" s="204" t="s">
        <v>83</v>
      </c>
      <c r="AP373" s="600" t="s">
        <v>3085</v>
      </c>
      <c r="AQ373" s="600" t="s">
        <v>1856</v>
      </c>
      <c r="AR373" s="257" t="s">
        <v>2022</v>
      </c>
      <c r="AS373" s="194" t="s">
        <v>83</v>
      </c>
      <c r="AT373" s="179" t="s">
        <v>10</v>
      </c>
      <c r="AU373" s="179" t="s">
        <v>15</v>
      </c>
      <c r="AV373" s="179" t="s">
        <v>54</v>
      </c>
      <c r="AW373" s="179" t="s">
        <v>15</v>
      </c>
      <c r="AX373" s="611" t="s">
        <v>3425</v>
      </c>
      <c r="AY373" s="214">
        <v>1</v>
      </c>
    </row>
    <row r="374" spans="1:51" ht="231" customHeight="1">
      <c r="A374" s="204" t="str">
        <f t="shared" si="147"/>
        <v>1101-2</v>
      </c>
      <c r="B374" s="205">
        <v>1101</v>
      </c>
      <c r="C374" s="600" t="s">
        <v>2740</v>
      </c>
      <c r="D374" s="204">
        <v>2</v>
      </c>
      <c r="E374" s="600" t="s">
        <v>1489</v>
      </c>
      <c r="F374" s="204" t="s">
        <v>1490</v>
      </c>
      <c r="G374" s="603" t="s">
        <v>447</v>
      </c>
      <c r="H374" s="206" t="s">
        <v>3543</v>
      </c>
      <c r="I374" s="195" t="s">
        <v>451</v>
      </c>
      <c r="J374" s="600" t="s">
        <v>2021</v>
      </c>
      <c r="K374" s="600" t="s">
        <v>856</v>
      </c>
      <c r="L374" s="600" t="s">
        <v>388</v>
      </c>
      <c r="M374" s="207" t="s">
        <v>392</v>
      </c>
      <c r="N374" s="603" t="s">
        <v>12</v>
      </c>
      <c r="O374" s="200">
        <v>5070</v>
      </c>
      <c r="P374" s="200">
        <v>5070</v>
      </c>
      <c r="Q374" s="201">
        <v>5358</v>
      </c>
      <c r="R374" s="296">
        <v>6551</v>
      </c>
      <c r="S374" s="649">
        <v>8088</v>
      </c>
      <c r="T374" s="250" t="s">
        <v>12</v>
      </c>
      <c r="U374" s="308" t="s">
        <v>12</v>
      </c>
      <c r="V374" s="600" t="s">
        <v>1165</v>
      </c>
      <c r="W374" s="316">
        <v>5070</v>
      </c>
      <c r="X374" s="200">
        <v>4781</v>
      </c>
      <c r="Y374" s="200">
        <v>5358</v>
      </c>
      <c r="Z374" s="201">
        <v>6551</v>
      </c>
      <c r="AA374" s="501">
        <v>8088</v>
      </c>
      <c r="AB374" s="501">
        <v>9724</v>
      </c>
      <c r="AC374" s="226" t="str">
        <f t="shared" si="148"/>
        <v>-</v>
      </c>
      <c r="AD374" s="196">
        <f t="shared" si="149"/>
        <v>0.94299802761341223</v>
      </c>
      <c r="AE374" s="196">
        <f t="shared" si="150"/>
        <v>1.0568047337278106</v>
      </c>
      <c r="AF374" s="196">
        <f t="shared" si="151"/>
        <v>1.2226577081000374</v>
      </c>
      <c r="AG374" s="604">
        <f t="shared" si="152"/>
        <v>1.2346206686002137</v>
      </c>
      <c r="AH374" s="212">
        <f t="shared" si="152"/>
        <v>1.2022749752720079</v>
      </c>
      <c r="AI374" s="226" t="str">
        <f t="shared" si="153"/>
        <v>-</v>
      </c>
      <c r="AJ374" s="196" t="str">
        <f t="shared" si="154"/>
        <v>-</v>
      </c>
      <c r="AK374" s="196" t="str">
        <f t="shared" si="155"/>
        <v>-</v>
      </c>
      <c r="AL374" s="196" t="str">
        <f t="shared" si="156"/>
        <v>-</v>
      </c>
      <c r="AM374" s="604" t="str">
        <f t="shared" si="157"/>
        <v>-</v>
      </c>
      <c r="AN374" s="212" t="str">
        <f t="shared" si="157"/>
        <v>-</v>
      </c>
      <c r="AO374" s="204" t="s">
        <v>83</v>
      </c>
      <c r="AP374" s="600" t="s">
        <v>2742</v>
      </c>
      <c r="AQ374" s="600" t="s">
        <v>634</v>
      </c>
      <c r="AR374" s="600" t="s">
        <v>1915</v>
      </c>
      <c r="AS374" s="194" t="s">
        <v>83</v>
      </c>
      <c r="AT374" s="179" t="s">
        <v>11</v>
      </c>
      <c r="AU374" s="179" t="s">
        <v>15</v>
      </c>
      <c r="AV374" s="179" t="s">
        <v>54</v>
      </c>
      <c r="AW374" s="179" t="s">
        <v>15</v>
      </c>
      <c r="AX374" s="611" t="s">
        <v>3430</v>
      </c>
      <c r="AY374" s="214">
        <v>1</v>
      </c>
    </row>
    <row r="375" spans="1:51" customFormat="1" ht="27" hidden="1">
      <c r="A375" s="95" t="str">
        <f t="shared" si="147"/>
        <v>1101-3</v>
      </c>
      <c r="B375" s="160">
        <v>1101</v>
      </c>
      <c r="C375" s="93" t="s">
        <v>198</v>
      </c>
      <c r="D375" s="95">
        <v>3</v>
      </c>
      <c r="E375" s="93" t="s">
        <v>83</v>
      </c>
      <c r="F375" s="95" t="s">
        <v>83</v>
      </c>
      <c r="G375" s="161" t="s">
        <v>83</v>
      </c>
      <c r="H375" s="99" t="s">
        <v>83</v>
      </c>
      <c r="I375" s="94" t="s">
        <v>83</v>
      </c>
      <c r="J375" s="93" t="s">
        <v>83</v>
      </c>
      <c r="K375" s="93" t="s">
        <v>83</v>
      </c>
      <c r="L375" s="93" t="s">
        <v>83</v>
      </c>
      <c r="M375" s="92" t="s">
        <v>83</v>
      </c>
      <c r="N375" s="161"/>
      <c r="O375" s="153"/>
      <c r="P375" s="151"/>
      <c r="Q375" s="153"/>
      <c r="R375" s="162"/>
      <c r="S375" s="450"/>
      <c r="T375" s="163" t="s">
        <v>83</v>
      </c>
      <c r="U375" s="162" t="s">
        <v>83</v>
      </c>
      <c r="V375" s="93" t="s">
        <v>83</v>
      </c>
      <c r="W375" s="161"/>
      <c r="X375" s="153" t="s">
        <v>83</v>
      </c>
      <c r="Y375" s="167" t="s">
        <v>83</v>
      </c>
      <c r="Z375" s="153" t="s">
        <v>83</v>
      </c>
      <c r="AA375" s="162" t="s">
        <v>83</v>
      </c>
      <c r="AB375" s="450"/>
      <c r="AC375" s="155" t="str">
        <f t="shared" si="148"/>
        <v>-</v>
      </c>
      <c r="AD375" s="156" t="str">
        <f t="shared" si="149"/>
        <v>-</v>
      </c>
      <c r="AE375" s="156" t="str">
        <f t="shared" si="150"/>
        <v>-</v>
      </c>
      <c r="AF375" s="156" t="str">
        <f t="shared" si="151"/>
        <v>-</v>
      </c>
      <c r="AG375" s="157" t="str">
        <f t="shared" si="152"/>
        <v>-</v>
      </c>
      <c r="AH375" s="454"/>
      <c r="AI375" s="155" t="str">
        <f t="shared" si="153"/>
        <v>-</v>
      </c>
      <c r="AJ375" s="156" t="str">
        <f t="shared" si="154"/>
        <v>-</v>
      </c>
      <c r="AK375" s="156" t="str">
        <f t="shared" si="155"/>
        <v>-</v>
      </c>
      <c r="AL375" s="156" t="str">
        <f t="shared" si="156"/>
        <v>-</v>
      </c>
      <c r="AM375" s="157" t="str">
        <f t="shared" si="157"/>
        <v>-</v>
      </c>
      <c r="AN375" s="457"/>
      <c r="AO375" s="95" t="s">
        <v>83</v>
      </c>
      <c r="AP375" s="93" t="s">
        <v>83</v>
      </c>
      <c r="AQ375" s="93" t="s">
        <v>83</v>
      </c>
      <c r="AR375" s="93" t="s">
        <v>83</v>
      </c>
      <c r="AS375" s="163" t="s">
        <v>83</v>
      </c>
      <c r="AT375" s="164" t="s">
        <v>83</v>
      </c>
      <c r="AU375" s="164" t="s">
        <v>83</v>
      </c>
      <c r="AV375" s="164" t="s">
        <v>83</v>
      </c>
      <c r="AW375" s="94" t="s">
        <v>83</v>
      </c>
      <c r="AX375" s="94" t="s">
        <v>3366</v>
      </c>
      <c r="AY375" s="165" t="s">
        <v>83</v>
      </c>
    </row>
    <row r="376" spans="1:51" customFormat="1" ht="27" hidden="1">
      <c r="A376" s="95" t="str">
        <f t="shared" si="147"/>
        <v>1101-4</v>
      </c>
      <c r="B376" s="160">
        <v>1101</v>
      </c>
      <c r="C376" s="93" t="s">
        <v>198</v>
      </c>
      <c r="D376" s="95">
        <v>4</v>
      </c>
      <c r="E376" s="93" t="s">
        <v>83</v>
      </c>
      <c r="F376" s="95" t="s">
        <v>83</v>
      </c>
      <c r="G376" s="161" t="s">
        <v>83</v>
      </c>
      <c r="H376" s="99" t="s">
        <v>83</v>
      </c>
      <c r="I376" s="94" t="s">
        <v>83</v>
      </c>
      <c r="J376" s="93" t="s">
        <v>83</v>
      </c>
      <c r="K376" s="93" t="s">
        <v>83</v>
      </c>
      <c r="L376" s="93" t="s">
        <v>83</v>
      </c>
      <c r="M376" s="92" t="s">
        <v>83</v>
      </c>
      <c r="N376" s="161"/>
      <c r="O376" s="153"/>
      <c r="P376" s="151"/>
      <c r="Q376" s="153"/>
      <c r="R376" s="162"/>
      <c r="S376" s="450"/>
      <c r="T376" s="163" t="s">
        <v>83</v>
      </c>
      <c r="U376" s="162" t="s">
        <v>83</v>
      </c>
      <c r="V376" s="93" t="s">
        <v>83</v>
      </c>
      <c r="W376" s="161"/>
      <c r="X376" s="153" t="s">
        <v>83</v>
      </c>
      <c r="Y376" s="167" t="s">
        <v>83</v>
      </c>
      <c r="Z376" s="153" t="s">
        <v>83</v>
      </c>
      <c r="AA376" s="162" t="s">
        <v>83</v>
      </c>
      <c r="AB376" s="450"/>
      <c r="AC376" s="155" t="str">
        <f t="shared" si="148"/>
        <v>-</v>
      </c>
      <c r="AD376" s="156" t="str">
        <f t="shared" si="149"/>
        <v>-</v>
      </c>
      <c r="AE376" s="156" t="str">
        <f t="shared" si="150"/>
        <v>-</v>
      </c>
      <c r="AF376" s="156" t="str">
        <f t="shared" si="151"/>
        <v>-</v>
      </c>
      <c r="AG376" s="157" t="str">
        <f t="shared" si="152"/>
        <v>-</v>
      </c>
      <c r="AH376" s="454"/>
      <c r="AI376" s="155" t="str">
        <f t="shared" si="153"/>
        <v>-</v>
      </c>
      <c r="AJ376" s="156" t="str">
        <f t="shared" si="154"/>
        <v>-</v>
      </c>
      <c r="AK376" s="156" t="str">
        <f t="shared" si="155"/>
        <v>-</v>
      </c>
      <c r="AL376" s="156" t="str">
        <f t="shared" si="156"/>
        <v>-</v>
      </c>
      <c r="AM376" s="157" t="str">
        <f t="shared" si="157"/>
        <v>-</v>
      </c>
      <c r="AN376" s="457"/>
      <c r="AO376" s="95" t="s">
        <v>83</v>
      </c>
      <c r="AP376" s="93" t="s">
        <v>83</v>
      </c>
      <c r="AQ376" s="93" t="s">
        <v>83</v>
      </c>
      <c r="AR376" s="93" t="s">
        <v>83</v>
      </c>
      <c r="AS376" s="163" t="s">
        <v>83</v>
      </c>
      <c r="AT376" s="164" t="s">
        <v>83</v>
      </c>
      <c r="AU376" s="164" t="s">
        <v>83</v>
      </c>
      <c r="AV376" s="164" t="s">
        <v>83</v>
      </c>
      <c r="AW376" s="94" t="s">
        <v>83</v>
      </c>
      <c r="AX376" s="94" t="s">
        <v>3366</v>
      </c>
      <c r="AY376" s="165" t="s">
        <v>83</v>
      </c>
    </row>
    <row r="377" spans="1:51" customFormat="1" ht="27" hidden="1">
      <c r="A377" s="95" t="str">
        <f t="shared" si="147"/>
        <v>1101-5</v>
      </c>
      <c r="B377" s="160">
        <v>1101</v>
      </c>
      <c r="C377" s="93" t="s">
        <v>198</v>
      </c>
      <c r="D377" s="95">
        <v>5</v>
      </c>
      <c r="E377" s="93" t="s">
        <v>83</v>
      </c>
      <c r="F377" s="95" t="s">
        <v>83</v>
      </c>
      <c r="G377" s="161" t="s">
        <v>83</v>
      </c>
      <c r="H377" s="99" t="s">
        <v>83</v>
      </c>
      <c r="I377" s="94" t="s">
        <v>83</v>
      </c>
      <c r="J377" s="93" t="s">
        <v>83</v>
      </c>
      <c r="K377" s="93" t="s">
        <v>83</v>
      </c>
      <c r="L377" s="93" t="s">
        <v>83</v>
      </c>
      <c r="M377" s="92" t="s">
        <v>83</v>
      </c>
      <c r="N377" s="161"/>
      <c r="O377" s="153"/>
      <c r="P377" s="151"/>
      <c r="Q377" s="153"/>
      <c r="R377" s="162"/>
      <c r="S377" s="450"/>
      <c r="T377" s="163" t="s">
        <v>83</v>
      </c>
      <c r="U377" s="162" t="s">
        <v>83</v>
      </c>
      <c r="V377" s="93" t="s">
        <v>83</v>
      </c>
      <c r="W377" s="161"/>
      <c r="X377" s="153" t="s">
        <v>83</v>
      </c>
      <c r="Y377" s="167" t="s">
        <v>83</v>
      </c>
      <c r="Z377" s="153" t="s">
        <v>83</v>
      </c>
      <c r="AA377" s="162" t="s">
        <v>83</v>
      </c>
      <c r="AB377" s="450"/>
      <c r="AC377" s="155" t="str">
        <f t="shared" si="148"/>
        <v>-</v>
      </c>
      <c r="AD377" s="156" t="str">
        <f t="shared" si="149"/>
        <v>-</v>
      </c>
      <c r="AE377" s="156" t="str">
        <f t="shared" si="150"/>
        <v>-</v>
      </c>
      <c r="AF377" s="156" t="str">
        <f t="shared" si="151"/>
        <v>-</v>
      </c>
      <c r="AG377" s="157" t="str">
        <f t="shared" si="152"/>
        <v>-</v>
      </c>
      <c r="AH377" s="454"/>
      <c r="AI377" s="155" t="str">
        <f t="shared" si="153"/>
        <v>-</v>
      </c>
      <c r="AJ377" s="156" t="str">
        <f t="shared" si="154"/>
        <v>-</v>
      </c>
      <c r="AK377" s="156" t="str">
        <f t="shared" si="155"/>
        <v>-</v>
      </c>
      <c r="AL377" s="156" t="str">
        <f t="shared" si="156"/>
        <v>-</v>
      </c>
      <c r="AM377" s="157" t="str">
        <f t="shared" si="157"/>
        <v>-</v>
      </c>
      <c r="AN377" s="457"/>
      <c r="AO377" s="95" t="s">
        <v>83</v>
      </c>
      <c r="AP377" s="93" t="s">
        <v>83</v>
      </c>
      <c r="AQ377" s="93" t="s">
        <v>83</v>
      </c>
      <c r="AR377" s="93" t="s">
        <v>83</v>
      </c>
      <c r="AS377" s="163" t="s">
        <v>83</v>
      </c>
      <c r="AT377" s="164" t="s">
        <v>83</v>
      </c>
      <c r="AU377" s="164" t="s">
        <v>83</v>
      </c>
      <c r="AV377" s="164" t="s">
        <v>83</v>
      </c>
      <c r="AW377" s="94" t="s">
        <v>83</v>
      </c>
      <c r="AX377" s="94" t="s">
        <v>3366</v>
      </c>
      <c r="AY377" s="165" t="s">
        <v>83</v>
      </c>
    </row>
    <row r="378" spans="1:51" customFormat="1" ht="27" hidden="1">
      <c r="A378" s="95" t="str">
        <f t="shared" si="147"/>
        <v>1101-6</v>
      </c>
      <c r="B378" s="160">
        <v>1101</v>
      </c>
      <c r="C378" s="93" t="s">
        <v>198</v>
      </c>
      <c r="D378" s="95">
        <v>6</v>
      </c>
      <c r="E378" s="93" t="s">
        <v>83</v>
      </c>
      <c r="F378" s="95" t="s">
        <v>83</v>
      </c>
      <c r="G378" s="161" t="s">
        <v>83</v>
      </c>
      <c r="H378" s="99" t="s">
        <v>83</v>
      </c>
      <c r="I378" s="94" t="s">
        <v>83</v>
      </c>
      <c r="J378" s="93" t="s">
        <v>83</v>
      </c>
      <c r="K378" s="93" t="s">
        <v>83</v>
      </c>
      <c r="L378" s="93" t="s">
        <v>83</v>
      </c>
      <c r="M378" s="92" t="s">
        <v>83</v>
      </c>
      <c r="N378" s="161"/>
      <c r="O378" s="153"/>
      <c r="P378" s="151"/>
      <c r="Q378" s="153"/>
      <c r="R378" s="162"/>
      <c r="S378" s="450"/>
      <c r="T378" s="163" t="s">
        <v>83</v>
      </c>
      <c r="U378" s="162" t="s">
        <v>83</v>
      </c>
      <c r="V378" s="93" t="s">
        <v>83</v>
      </c>
      <c r="W378" s="161"/>
      <c r="X378" s="153" t="s">
        <v>83</v>
      </c>
      <c r="Y378" s="167" t="s">
        <v>83</v>
      </c>
      <c r="Z378" s="153" t="s">
        <v>83</v>
      </c>
      <c r="AA378" s="162" t="s">
        <v>83</v>
      </c>
      <c r="AB378" s="450"/>
      <c r="AC378" s="155" t="str">
        <f t="shared" si="148"/>
        <v>-</v>
      </c>
      <c r="AD378" s="156" t="str">
        <f t="shared" si="149"/>
        <v>-</v>
      </c>
      <c r="AE378" s="156" t="str">
        <f t="shared" si="150"/>
        <v>-</v>
      </c>
      <c r="AF378" s="156" t="str">
        <f t="shared" si="151"/>
        <v>-</v>
      </c>
      <c r="AG378" s="157" t="str">
        <f t="shared" si="152"/>
        <v>-</v>
      </c>
      <c r="AH378" s="454"/>
      <c r="AI378" s="155" t="str">
        <f t="shared" si="153"/>
        <v>-</v>
      </c>
      <c r="AJ378" s="156" t="str">
        <f t="shared" si="154"/>
        <v>-</v>
      </c>
      <c r="AK378" s="156" t="str">
        <f t="shared" si="155"/>
        <v>-</v>
      </c>
      <c r="AL378" s="156" t="str">
        <f t="shared" si="156"/>
        <v>-</v>
      </c>
      <c r="AM378" s="157" t="str">
        <f t="shared" si="157"/>
        <v>-</v>
      </c>
      <c r="AN378" s="457"/>
      <c r="AO378" s="95" t="s">
        <v>83</v>
      </c>
      <c r="AP378" s="93" t="s">
        <v>83</v>
      </c>
      <c r="AQ378" s="93" t="s">
        <v>83</v>
      </c>
      <c r="AR378" s="93" t="s">
        <v>83</v>
      </c>
      <c r="AS378" s="163" t="s">
        <v>83</v>
      </c>
      <c r="AT378" s="164" t="s">
        <v>83</v>
      </c>
      <c r="AU378" s="164" t="s">
        <v>83</v>
      </c>
      <c r="AV378" s="164" t="s">
        <v>83</v>
      </c>
      <c r="AW378" s="94" t="s">
        <v>83</v>
      </c>
      <c r="AX378" s="94" t="s">
        <v>3366</v>
      </c>
      <c r="AY378" s="165" t="s">
        <v>83</v>
      </c>
    </row>
    <row r="379" spans="1:51" customFormat="1" ht="27" hidden="1">
      <c r="A379" s="95" t="str">
        <f t="shared" si="147"/>
        <v>1101-7</v>
      </c>
      <c r="B379" s="160">
        <v>1101</v>
      </c>
      <c r="C379" s="93" t="s">
        <v>198</v>
      </c>
      <c r="D379" s="95">
        <v>7</v>
      </c>
      <c r="E379" s="93" t="s">
        <v>83</v>
      </c>
      <c r="F379" s="95" t="s">
        <v>83</v>
      </c>
      <c r="G379" s="161" t="s">
        <v>83</v>
      </c>
      <c r="H379" s="99" t="s">
        <v>83</v>
      </c>
      <c r="I379" s="94" t="s">
        <v>83</v>
      </c>
      <c r="J379" s="93" t="s">
        <v>83</v>
      </c>
      <c r="K379" s="93" t="s">
        <v>83</v>
      </c>
      <c r="L379" s="93" t="s">
        <v>83</v>
      </c>
      <c r="M379" s="92" t="s">
        <v>83</v>
      </c>
      <c r="N379" s="161"/>
      <c r="O379" s="153"/>
      <c r="P379" s="151"/>
      <c r="Q379" s="153"/>
      <c r="R379" s="162"/>
      <c r="S379" s="450"/>
      <c r="T379" s="163" t="s">
        <v>83</v>
      </c>
      <c r="U379" s="162" t="s">
        <v>83</v>
      </c>
      <c r="V379" s="93" t="s">
        <v>83</v>
      </c>
      <c r="W379" s="161"/>
      <c r="X379" s="153" t="s">
        <v>83</v>
      </c>
      <c r="Y379" s="167" t="s">
        <v>83</v>
      </c>
      <c r="Z379" s="153" t="s">
        <v>83</v>
      </c>
      <c r="AA379" s="162" t="s">
        <v>83</v>
      </c>
      <c r="AB379" s="450"/>
      <c r="AC379" s="155" t="str">
        <f t="shared" si="148"/>
        <v>-</v>
      </c>
      <c r="AD379" s="156" t="str">
        <f t="shared" si="149"/>
        <v>-</v>
      </c>
      <c r="AE379" s="156" t="str">
        <f t="shared" si="150"/>
        <v>-</v>
      </c>
      <c r="AF379" s="156" t="str">
        <f t="shared" si="151"/>
        <v>-</v>
      </c>
      <c r="AG379" s="157" t="str">
        <f t="shared" si="152"/>
        <v>-</v>
      </c>
      <c r="AH379" s="454"/>
      <c r="AI379" s="155" t="str">
        <f t="shared" si="153"/>
        <v>-</v>
      </c>
      <c r="AJ379" s="156" t="str">
        <f t="shared" si="154"/>
        <v>-</v>
      </c>
      <c r="AK379" s="156" t="str">
        <f t="shared" si="155"/>
        <v>-</v>
      </c>
      <c r="AL379" s="156" t="str">
        <f t="shared" si="156"/>
        <v>-</v>
      </c>
      <c r="AM379" s="157" t="str">
        <f t="shared" si="157"/>
        <v>-</v>
      </c>
      <c r="AN379" s="457"/>
      <c r="AO379" s="95" t="s">
        <v>83</v>
      </c>
      <c r="AP379" s="93" t="s">
        <v>83</v>
      </c>
      <c r="AQ379" s="93" t="s">
        <v>83</v>
      </c>
      <c r="AR379" s="93" t="s">
        <v>83</v>
      </c>
      <c r="AS379" s="163" t="s">
        <v>83</v>
      </c>
      <c r="AT379" s="164" t="s">
        <v>83</v>
      </c>
      <c r="AU379" s="164" t="s">
        <v>83</v>
      </c>
      <c r="AV379" s="164" t="s">
        <v>83</v>
      </c>
      <c r="AW379" s="94" t="s">
        <v>83</v>
      </c>
      <c r="AX379" s="94" t="s">
        <v>3366</v>
      </c>
      <c r="AY379" s="165" t="s">
        <v>83</v>
      </c>
    </row>
    <row r="380" spans="1:51" customFormat="1" ht="27" hidden="1">
      <c r="A380" s="95" t="str">
        <f t="shared" si="147"/>
        <v>1101-8</v>
      </c>
      <c r="B380" s="160">
        <v>1101</v>
      </c>
      <c r="C380" s="93" t="s">
        <v>198</v>
      </c>
      <c r="D380" s="95">
        <v>8</v>
      </c>
      <c r="E380" s="93" t="s">
        <v>83</v>
      </c>
      <c r="F380" s="95" t="s">
        <v>83</v>
      </c>
      <c r="G380" s="161" t="s">
        <v>83</v>
      </c>
      <c r="H380" s="99" t="s">
        <v>83</v>
      </c>
      <c r="I380" s="94" t="s">
        <v>83</v>
      </c>
      <c r="J380" s="93" t="s">
        <v>83</v>
      </c>
      <c r="K380" s="93" t="s">
        <v>83</v>
      </c>
      <c r="L380" s="93" t="s">
        <v>83</v>
      </c>
      <c r="M380" s="92" t="s">
        <v>83</v>
      </c>
      <c r="N380" s="161"/>
      <c r="O380" s="153"/>
      <c r="P380" s="151"/>
      <c r="Q380" s="153"/>
      <c r="R380" s="162"/>
      <c r="S380" s="450"/>
      <c r="T380" s="163" t="s">
        <v>83</v>
      </c>
      <c r="U380" s="162" t="s">
        <v>83</v>
      </c>
      <c r="V380" s="93" t="s">
        <v>83</v>
      </c>
      <c r="W380" s="161"/>
      <c r="X380" s="153" t="s">
        <v>83</v>
      </c>
      <c r="Y380" s="167" t="s">
        <v>83</v>
      </c>
      <c r="Z380" s="153" t="s">
        <v>83</v>
      </c>
      <c r="AA380" s="162" t="s">
        <v>83</v>
      </c>
      <c r="AB380" s="450"/>
      <c r="AC380" s="155" t="str">
        <f t="shared" si="148"/>
        <v>-</v>
      </c>
      <c r="AD380" s="156" t="str">
        <f t="shared" si="149"/>
        <v>-</v>
      </c>
      <c r="AE380" s="156" t="str">
        <f t="shared" si="150"/>
        <v>-</v>
      </c>
      <c r="AF380" s="156" t="str">
        <f t="shared" si="151"/>
        <v>-</v>
      </c>
      <c r="AG380" s="157" t="str">
        <f t="shared" si="152"/>
        <v>-</v>
      </c>
      <c r="AH380" s="454"/>
      <c r="AI380" s="155" t="str">
        <f t="shared" si="153"/>
        <v>-</v>
      </c>
      <c r="AJ380" s="156" t="str">
        <f t="shared" si="154"/>
        <v>-</v>
      </c>
      <c r="AK380" s="156" t="str">
        <f t="shared" si="155"/>
        <v>-</v>
      </c>
      <c r="AL380" s="156" t="str">
        <f t="shared" si="156"/>
        <v>-</v>
      </c>
      <c r="AM380" s="157" t="str">
        <f t="shared" si="157"/>
        <v>-</v>
      </c>
      <c r="AN380" s="457"/>
      <c r="AO380" s="95" t="s">
        <v>83</v>
      </c>
      <c r="AP380" s="93" t="s">
        <v>83</v>
      </c>
      <c r="AQ380" s="93" t="s">
        <v>83</v>
      </c>
      <c r="AR380" s="93" t="s">
        <v>83</v>
      </c>
      <c r="AS380" s="163" t="s">
        <v>83</v>
      </c>
      <c r="AT380" s="164" t="s">
        <v>83</v>
      </c>
      <c r="AU380" s="164" t="s">
        <v>83</v>
      </c>
      <c r="AV380" s="164" t="s">
        <v>83</v>
      </c>
      <c r="AW380" s="94" t="s">
        <v>83</v>
      </c>
      <c r="AX380" s="94" t="s">
        <v>3366</v>
      </c>
      <c r="AY380" s="165" t="s">
        <v>83</v>
      </c>
    </row>
    <row r="381" spans="1:51" customFormat="1" ht="27" hidden="1">
      <c r="A381" s="95" t="str">
        <f t="shared" si="147"/>
        <v>1101-9</v>
      </c>
      <c r="B381" s="160">
        <v>1101</v>
      </c>
      <c r="C381" s="93" t="s">
        <v>198</v>
      </c>
      <c r="D381" s="95">
        <v>9</v>
      </c>
      <c r="E381" s="93" t="s">
        <v>83</v>
      </c>
      <c r="F381" s="95" t="s">
        <v>83</v>
      </c>
      <c r="G381" s="161" t="s">
        <v>83</v>
      </c>
      <c r="H381" s="99" t="s">
        <v>83</v>
      </c>
      <c r="I381" s="94" t="s">
        <v>83</v>
      </c>
      <c r="J381" s="93" t="s">
        <v>83</v>
      </c>
      <c r="K381" s="93" t="s">
        <v>83</v>
      </c>
      <c r="L381" s="93" t="s">
        <v>83</v>
      </c>
      <c r="M381" s="92" t="s">
        <v>83</v>
      </c>
      <c r="N381" s="161"/>
      <c r="O381" s="153"/>
      <c r="P381" s="151"/>
      <c r="Q381" s="153"/>
      <c r="R381" s="162"/>
      <c r="S381" s="450"/>
      <c r="T381" s="163" t="s">
        <v>83</v>
      </c>
      <c r="U381" s="162" t="s">
        <v>83</v>
      </c>
      <c r="V381" s="93" t="s">
        <v>83</v>
      </c>
      <c r="W381" s="161"/>
      <c r="X381" s="153" t="s">
        <v>83</v>
      </c>
      <c r="Y381" s="167" t="s">
        <v>83</v>
      </c>
      <c r="Z381" s="153" t="s">
        <v>83</v>
      </c>
      <c r="AA381" s="162" t="s">
        <v>83</v>
      </c>
      <c r="AB381" s="450"/>
      <c r="AC381" s="155" t="str">
        <f t="shared" si="148"/>
        <v>-</v>
      </c>
      <c r="AD381" s="156" t="str">
        <f t="shared" si="149"/>
        <v>-</v>
      </c>
      <c r="AE381" s="156" t="str">
        <f t="shared" si="150"/>
        <v>-</v>
      </c>
      <c r="AF381" s="156" t="str">
        <f t="shared" si="151"/>
        <v>-</v>
      </c>
      <c r="AG381" s="157" t="str">
        <f t="shared" si="152"/>
        <v>-</v>
      </c>
      <c r="AH381" s="454"/>
      <c r="AI381" s="155" t="str">
        <f t="shared" si="153"/>
        <v>-</v>
      </c>
      <c r="AJ381" s="156" t="str">
        <f t="shared" si="154"/>
        <v>-</v>
      </c>
      <c r="AK381" s="156" t="str">
        <f t="shared" si="155"/>
        <v>-</v>
      </c>
      <c r="AL381" s="156" t="str">
        <f t="shared" si="156"/>
        <v>-</v>
      </c>
      <c r="AM381" s="157" t="str">
        <f t="shared" si="157"/>
        <v>-</v>
      </c>
      <c r="AN381" s="457"/>
      <c r="AO381" s="95" t="s">
        <v>83</v>
      </c>
      <c r="AP381" s="93" t="s">
        <v>83</v>
      </c>
      <c r="AQ381" s="93" t="s">
        <v>83</v>
      </c>
      <c r="AR381" s="93" t="s">
        <v>83</v>
      </c>
      <c r="AS381" s="163" t="s">
        <v>83</v>
      </c>
      <c r="AT381" s="164" t="s">
        <v>83</v>
      </c>
      <c r="AU381" s="164" t="s">
        <v>83</v>
      </c>
      <c r="AV381" s="164" t="s">
        <v>83</v>
      </c>
      <c r="AW381" s="94" t="s">
        <v>83</v>
      </c>
      <c r="AX381" s="94" t="s">
        <v>3366</v>
      </c>
      <c r="AY381" s="165" t="s">
        <v>83</v>
      </c>
    </row>
    <row r="382" spans="1:51" ht="307.5" customHeight="1">
      <c r="A382" s="204" t="str">
        <f t="shared" si="147"/>
        <v>1102-1</v>
      </c>
      <c r="B382" s="205">
        <v>1102</v>
      </c>
      <c r="C382" s="600" t="s">
        <v>199</v>
      </c>
      <c r="D382" s="204">
        <v>1</v>
      </c>
      <c r="E382" s="600" t="s">
        <v>2743</v>
      </c>
      <c r="F382" s="204" t="s">
        <v>399</v>
      </c>
      <c r="G382" s="603" t="s">
        <v>447</v>
      </c>
      <c r="H382" s="206" t="s">
        <v>3543</v>
      </c>
      <c r="I382" s="195" t="s">
        <v>451</v>
      </c>
      <c r="J382" s="600" t="s">
        <v>2033</v>
      </c>
      <c r="K382" s="600" t="s">
        <v>857</v>
      </c>
      <c r="L382" s="600" t="s">
        <v>388</v>
      </c>
      <c r="M382" s="207" t="s">
        <v>392</v>
      </c>
      <c r="N382" s="603" t="s">
        <v>12</v>
      </c>
      <c r="O382" s="200">
        <v>72</v>
      </c>
      <c r="P382" s="200">
        <v>104</v>
      </c>
      <c r="Q382" s="181">
        <v>110</v>
      </c>
      <c r="R382" s="296">
        <v>110</v>
      </c>
      <c r="S382" s="649">
        <v>114</v>
      </c>
      <c r="T382" s="250" t="s">
        <v>12</v>
      </c>
      <c r="U382" s="308" t="s">
        <v>12</v>
      </c>
      <c r="V382" s="600" t="s">
        <v>1165</v>
      </c>
      <c r="W382" s="603">
        <v>72</v>
      </c>
      <c r="X382" s="200">
        <v>104</v>
      </c>
      <c r="Y382" s="200">
        <v>110</v>
      </c>
      <c r="Z382" s="181">
        <v>89</v>
      </c>
      <c r="AA382" s="501">
        <v>114</v>
      </c>
      <c r="AB382" s="501">
        <v>105</v>
      </c>
      <c r="AC382" s="226" t="str">
        <f t="shared" si="148"/>
        <v>-</v>
      </c>
      <c r="AD382" s="196">
        <f t="shared" si="149"/>
        <v>1.4444444444444444</v>
      </c>
      <c r="AE382" s="196">
        <f t="shared" si="150"/>
        <v>1.0576923076923077</v>
      </c>
      <c r="AF382" s="196">
        <f t="shared" si="151"/>
        <v>0.80909090909090908</v>
      </c>
      <c r="AG382" s="604">
        <f t="shared" si="152"/>
        <v>1.0363636363636364</v>
      </c>
      <c r="AH382" s="212">
        <f t="shared" si="152"/>
        <v>0.92105263157894735</v>
      </c>
      <c r="AI382" s="226" t="str">
        <f t="shared" si="153"/>
        <v>-</v>
      </c>
      <c r="AJ382" s="196" t="str">
        <f t="shared" si="154"/>
        <v>-</v>
      </c>
      <c r="AK382" s="196" t="str">
        <f t="shared" si="155"/>
        <v>-</v>
      </c>
      <c r="AL382" s="196" t="str">
        <f t="shared" si="156"/>
        <v>-</v>
      </c>
      <c r="AM382" s="604" t="str">
        <f t="shared" si="157"/>
        <v>-</v>
      </c>
      <c r="AN382" s="212" t="str">
        <f t="shared" si="157"/>
        <v>-</v>
      </c>
      <c r="AO382" s="204" t="s">
        <v>83</v>
      </c>
      <c r="AP382" s="600" t="s">
        <v>2823</v>
      </c>
      <c r="AQ382" s="600" t="s">
        <v>634</v>
      </c>
      <c r="AR382" s="600" t="s">
        <v>1915</v>
      </c>
      <c r="AS382" s="194" t="s">
        <v>83</v>
      </c>
      <c r="AT382" s="179" t="s">
        <v>15</v>
      </c>
      <c r="AU382" s="179" t="s">
        <v>15</v>
      </c>
      <c r="AV382" s="179" t="s">
        <v>55</v>
      </c>
      <c r="AW382" s="179" t="s">
        <v>15</v>
      </c>
      <c r="AX382" s="611" t="s">
        <v>3432</v>
      </c>
      <c r="AY382" s="214">
        <v>1</v>
      </c>
    </row>
    <row r="383" spans="1:51" ht="203.25" customHeight="1">
      <c r="A383" s="204" t="str">
        <f t="shared" si="147"/>
        <v>1102-2</v>
      </c>
      <c r="B383" s="205">
        <v>1102</v>
      </c>
      <c r="C383" s="600" t="s">
        <v>199</v>
      </c>
      <c r="D383" s="204">
        <v>2</v>
      </c>
      <c r="E383" s="600" t="s">
        <v>1216</v>
      </c>
      <c r="F383" s="204" t="s">
        <v>424</v>
      </c>
      <c r="G383" s="603" t="s">
        <v>447</v>
      </c>
      <c r="H383" s="206" t="s">
        <v>3543</v>
      </c>
      <c r="I383" s="195" t="s">
        <v>858</v>
      </c>
      <c r="J383" s="600" t="s">
        <v>840</v>
      </c>
      <c r="K383" s="600" t="s">
        <v>2018</v>
      </c>
      <c r="L383" s="600" t="s">
        <v>841</v>
      </c>
      <c r="M383" s="207" t="s">
        <v>392</v>
      </c>
      <c r="N383" s="603" t="s">
        <v>12</v>
      </c>
      <c r="O383" s="200">
        <v>13511</v>
      </c>
      <c r="P383" s="200">
        <v>13511</v>
      </c>
      <c r="Q383" s="201">
        <v>13909</v>
      </c>
      <c r="R383" s="296">
        <v>17463</v>
      </c>
      <c r="S383" s="649">
        <v>19668</v>
      </c>
      <c r="T383" s="250" t="s">
        <v>12</v>
      </c>
      <c r="U383" s="308" t="s">
        <v>12</v>
      </c>
      <c r="V383" s="600" t="s">
        <v>1165</v>
      </c>
      <c r="W383" s="259">
        <v>13511</v>
      </c>
      <c r="X383" s="200">
        <v>13381</v>
      </c>
      <c r="Y383" s="200">
        <v>13909</v>
      </c>
      <c r="Z383" s="201">
        <v>17463</v>
      </c>
      <c r="AA383" s="501">
        <v>19668</v>
      </c>
      <c r="AB383" s="501">
        <v>22718</v>
      </c>
      <c r="AC383" s="226" t="str">
        <f t="shared" si="148"/>
        <v>-</v>
      </c>
      <c r="AD383" s="196">
        <f t="shared" si="149"/>
        <v>0.99037821034712459</v>
      </c>
      <c r="AE383" s="196">
        <f t="shared" si="150"/>
        <v>1.0294574790911108</v>
      </c>
      <c r="AF383" s="196">
        <f t="shared" si="151"/>
        <v>1.2555180099216334</v>
      </c>
      <c r="AG383" s="604">
        <f t="shared" si="152"/>
        <v>1.1262669644390999</v>
      </c>
      <c r="AH383" s="212">
        <f t="shared" si="152"/>
        <v>1.1550742322554404</v>
      </c>
      <c r="AI383" s="226" t="str">
        <f t="shared" si="153"/>
        <v>-</v>
      </c>
      <c r="AJ383" s="196" t="str">
        <f t="shared" si="154"/>
        <v>-</v>
      </c>
      <c r="AK383" s="196" t="str">
        <f t="shared" si="155"/>
        <v>-</v>
      </c>
      <c r="AL383" s="196" t="str">
        <f t="shared" si="156"/>
        <v>-</v>
      </c>
      <c r="AM383" s="604" t="str">
        <f t="shared" si="157"/>
        <v>-</v>
      </c>
      <c r="AN383" s="212" t="str">
        <f t="shared" si="157"/>
        <v>-</v>
      </c>
      <c r="AO383" s="204" t="s">
        <v>83</v>
      </c>
      <c r="AP383" s="600" t="s">
        <v>2822</v>
      </c>
      <c r="AQ383" s="600" t="s">
        <v>628</v>
      </c>
      <c r="AR383" s="600" t="s">
        <v>2020</v>
      </c>
      <c r="AS383" s="194" t="s">
        <v>83</v>
      </c>
      <c r="AT383" s="179" t="s">
        <v>11</v>
      </c>
      <c r="AU383" s="179" t="s">
        <v>15</v>
      </c>
      <c r="AV383" s="179" t="s">
        <v>54</v>
      </c>
      <c r="AW383" s="179" t="s">
        <v>15</v>
      </c>
      <c r="AX383" s="611" t="s">
        <v>3430</v>
      </c>
      <c r="AY383" s="214">
        <v>1</v>
      </c>
    </row>
    <row r="384" spans="1:51" customFormat="1" ht="27" hidden="1">
      <c r="A384" s="95" t="str">
        <f t="shared" si="147"/>
        <v>1102-3</v>
      </c>
      <c r="B384" s="160">
        <v>1102</v>
      </c>
      <c r="C384" s="93" t="s">
        <v>199</v>
      </c>
      <c r="D384" s="95">
        <v>3</v>
      </c>
      <c r="E384" s="93" t="s">
        <v>83</v>
      </c>
      <c r="F384" s="95" t="s">
        <v>83</v>
      </c>
      <c r="G384" s="161" t="s">
        <v>83</v>
      </c>
      <c r="H384" s="99" t="s">
        <v>83</v>
      </c>
      <c r="I384" s="94" t="s">
        <v>83</v>
      </c>
      <c r="J384" s="93" t="s">
        <v>83</v>
      </c>
      <c r="K384" s="93" t="s">
        <v>83</v>
      </c>
      <c r="L384" s="93" t="s">
        <v>83</v>
      </c>
      <c r="M384" s="92" t="s">
        <v>83</v>
      </c>
      <c r="N384" s="161"/>
      <c r="O384" s="153"/>
      <c r="P384" s="151"/>
      <c r="Q384" s="153"/>
      <c r="R384" s="162"/>
      <c r="S384" s="450"/>
      <c r="T384" s="163" t="s">
        <v>83</v>
      </c>
      <c r="U384" s="162" t="s">
        <v>83</v>
      </c>
      <c r="V384" s="93" t="s">
        <v>83</v>
      </c>
      <c r="W384" s="161"/>
      <c r="X384" s="153" t="s">
        <v>83</v>
      </c>
      <c r="Y384" s="167" t="s">
        <v>83</v>
      </c>
      <c r="Z384" s="153" t="s">
        <v>83</v>
      </c>
      <c r="AA384" s="162" t="s">
        <v>83</v>
      </c>
      <c r="AB384" s="450"/>
      <c r="AC384" s="155" t="str">
        <f t="shared" si="148"/>
        <v>-</v>
      </c>
      <c r="AD384" s="156" t="str">
        <f t="shared" si="149"/>
        <v>-</v>
      </c>
      <c r="AE384" s="156" t="str">
        <f t="shared" si="150"/>
        <v>-</v>
      </c>
      <c r="AF384" s="156" t="str">
        <f t="shared" si="151"/>
        <v>-</v>
      </c>
      <c r="AG384" s="157" t="str">
        <f t="shared" si="152"/>
        <v>-</v>
      </c>
      <c r="AH384" s="454"/>
      <c r="AI384" s="155" t="str">
        <f t="shared" si="153"/>
        <v>-</v>
      </c>
      <c r="AJ384" s="156" t="str">
        <f t="shared" si="154"/>
        <v>-</v>
      </c>
      <c r="AK384" s="156" t="str">
        <f t="shared" si="155"/>
        <v>-</v>
      </c>
      <c r="AL384" s="156" t="str">
        <f t="shared" si="156"/>
        <v>-</v>
      </c>
      <c r="AM384" s="157" t="str">
        <f t="shared" si="157"/>
        <v>-</v>
      </c>
      <c r="AN384" s="457"/>
      <c r="AO384" s="95" t="s">
        <v>83</v>
      </c>
      <c r="AP384" s="93" t="s">
        <v>83</v>
      </c>
      <c r="AQ384" s="93" t="s">
        <v>83</v>
      </c>
      <c r="AR384" s="93" t="s">
        <v>83</v>
      </c>
      <c r="AS384" s="163" t="s">
        <v>83</v>
      </c>
      <c r="AT384" s="164" t="s">
        <v>83</v>
      </c>
      <c r="AU384" s="164" t="s">
        <v>83</v>
      </c>
      <c r="AV384" s="164" t="s">
        <v>83</v>
      </c>
      <c r="AW384" s="94" t="s">
        <v>83</v>
      </c>
      <c r="AX384" s="94" t="s">
        <v>3366</v>
      </c>
      <c r="AY384" s="165" t="s">
        <v>83</v>
      </c>
    </row>
    <row r="385" spans="1:51" customFormat="1" ht="27" hidden="1">
      <c r="A385" s="95" t="str">
        <f t="shared" si="147"/>
        <v>1102-4</v>
      </c>
      <c r="B385" s="160">
        <v>1102</v>
      </c>
      <c r="C385" s="93" t="s">
        <v>199</v>
      </c>
      <c r="D385" s="95">
        <v>4</v>
      </c>
      <c r="E385" s="93" t="s">
        <v>83</v>
      </c>
      <c r="F385" s="95" t="s">
        <v>83</v>
      </c>
      <c r="G385" s="161" t="s">
        <v>83</v>
      </c>
      <c r="H385" s="99" t="s">
        <v>83</v>
      </c>
      <c r="I385" s="94" t="s">
        <v>83</v>
      </c>
      <c r="J385" s="93" t="s">
        <v>83</v>
      </c>
      <c r="K385" s="93" t="s">
        <v>83</v>
      </c>
      <c r="L385" s="93" t="s">
        <v>83</v>
      </c>
      <c r="M385" s="92" t="s">
        <v>83</v>
      </c>
      <c r="N385" s="161"/>
      <c r="O385" s="153"/>
      <c r="P385" s="151"/>
      <c r="Q385" s="153"/>
      <c r="R385" s="162"/>
      <c r="S385" s="450"/>
      <c r="T385" s="163" t="s">
        <v>83</v>
      </c>
      <c r="U385" s="162" t="s">
        <v>83</v>
      </c>
      <c r="V385" s="93" t="s">
        <v>83</v>
      </c>
      <c r="W385" s="161"/>
      <c r="X385" s="153" t="s">
        <v>83</v>
      </c>
      <c r="Y385" s="167" t="s">
        <v>83</v>
      </c>
      <c r="Z385" s="153" t="s">
        <v>83</v>
      </c>
      <c r="AA385" s="162" t="s">
        <v>83</v>
      </c>
      <c r="AB385" s="450"/>
      <c r="AC385" s="155" t="str">
        <f t="shared" si="148"/>
        <v>-</v>
      </c>
      <c r="AD385" s="156" t="str">
        <f t="shared" si="149"/>
        <v>-</v>
      </c>
      <c r="AE385" s="156" t="str">
        <f t="shared" si="150"/>
        <v>-</v>
      </c>
      <c r="AF385" s="156" t="str">
        <f t="shared" si="151"/>
        <v>-</v>
      </c>
      <c r="AG385" s="157" t="str">
        <f t="shared" si="152"/>
        <v>-</v>
      </c>
      <c r="AH385" s="454"/>
      <c r="AI385" s="155" t="str">
        <f t="shared" si="153"/>
        <v>-</v>
      </c>
      <c r="AJ385" s="156" t="str">
        <f t="shared" si="154"/>
        <v>-</v>
      </c>
      <c r="AK385" s="156" t="str">
        <f t="shared" si="155"/>
        <v>-</v>
      </c>
      <c r="AL385" s="156" t="str">
        <f t="shared" si="156"/>
        <v>-</v>
      </c>
      <c r="AM385" s="157" t="str">
        <f t="shared" si="157"/>
        <v>-</v>
      </c>
      <c r="AN385" s="457"/>
      <c r="AO385" s="95" t="s">
        <v>83</v>
      </c>
      <c r="AP385" s="93" t="s">
        <v>83</v>
      </c>
      <c r="AQ385" s="93" t="s">
        <v>83</v>
      </c>
      <c r="AR385" s="93" t="s">
        <v>83</v>
      </c>
      <c r="AS385" s="163" t="s">
        <v>83</v>
      </c>
      <c r="AT385" s="164" t="s">
        <v>83</v>
      </c>
      <c r="AU385" s="164" t="s">
        <v>83</v>
      </c>
      <c r="AV385" s="164" t="s">
        <v>83</v>
      </c>
      <c r="AW385" s="94" t="s">
        <v>83</v>
      </c>
      <c r="AX385" s="94" t="s">
        <v>3366</v>
      </c>
      <c r="AY385" s="165" t="s">
        <v>83</v>
      </c>
    </row>
    <row r="386" spans="1:51" customFormat="1" ht="27" hidden="1">
      <c r="A386" s="95" t="str">
        <f t="shared" si="147"/>
        <v>1102-5</v>
      </c>
      <c r="B386" s="160">
        <v>1102</v>
      </c>
      <c r="C386" s="93" t="s">
        <v>199</v>
      </c>
      <c r="D386" s="95">
        <v>5</v>
      </c>
      <c r="E386" s="93" t="s">
        <v>83</v>
      </c>
      <c r="F386" s="95" t="s">
        <v>83</v>
      </c>
      <c r="G386" s="161" t="s">
        <v>83</v>
      </c>
      <c r="H386" s="99" t="s">
        <v>83</v>
      </c>
      <c r="I386" s="94" t="s">
        <v>83</v>
      </c>
      <c r="J386" s="93" t="s">
        <v>83</v>
      </c>
      <c r="K386" s="93" t="s">
        <v>83</v>
      </c>
      <c r="L386" s="93" t="s">
        <v>83</v>
      </c>
      <c r="M386" s="92" t="s">
        <v>83</v>
      </c>
      <c r="N386" s="161"/>
      <c r="O386" s="153"/>
      <c r="P386" s="151"/>
      <c r="Q386" s="153"/>
      <c r="R386" s="162"/>
      <c r="S386" s="450"/>
      <c r="T386" s="163" t="s">
        <v>83</v>
      </c>
      <c r="U386" s="162" t="s">
        <v>83</v>
      </c>
      <c r="V386" s="93" t="s">
        <v>83</v>
      </c>
      <c r="W386" s="161"/>
      <c r="X386" s="153" t="s">
        <v>83</v>
      </c>
      <c r="Y386" s="167" t="s">
        <v>83</v>
      </c>
      <c r="Z386" s="153" t="s">
        <v>83</v>
      </c>
      <c r="AA386" s="162" t="s">
        <v>83</v>
      </c>
      <c r="AB386" s="450"/>
      <c r="AC386" s="155" t="str">
        <f t="shared" si="148"/>
        <v>-</v>
      </c>
      <c r="AD386" s="156" t="str">
        <f t="shared" si="149"/>
        <v>-</v>
      </c>
      <c r="AE386" s="156" t="str">
        <f t="shared" si="150"/>
        <v>-</v>
      </c>
      <c r="AF386" s="156" t="str">
        <f t="shared" si="151"/>
        <v>-</v>
      </c>
      <c r="AG386" s="157" t="str">
        <f t="shared" si="152"/>
        <v>-</v>
      </c>
      <c r="AH386" s="454"/>
      <c r="AI386" s="155" t="str">
        <f t="shared" si="153"/>
        <v>-</v>
      </c>
      <c r="AJ386" s="156" t="str">
        <f t="shared" si="154"/>
        <v>-</v>
      </c>
      <c r="AK386" s="156" t="str">
        <f t="shared" si="155"/>
        <v>-</v>
      </c>
      <c r="AL386" s="156" t="str">
        <f t="shared" si="156"/>
        <v>-</v>
      </c>
      <c r="AM386" s="157" t="str">
        <f t="shared" si="157"/>
        <v>-</v>
      </c>
      <c r="AN386" s="457"/>
      <c r="AO386" s="95" t="s">
        <v>83</v>
      </c>
      <c r="AP386" s="93" t="s">
        <v>83</v>
      </c>
      <c r="AQ386" s="93" t="s">
        <v>83</v>
      </c>
      <c r="AR386" s="93" t="s">
        <v>83</v>
      </c>
      <c r="AS386" s="163" t="s">
        <v>83</v>
      </c>
      <c r="AT386" s="164" t="s">
        <v>83</v>
      </c>
      <c r="AU386" s="164" t="s">
        <v>83</v>
      </c>
      <c r="AV386" s="164" t="s">
        <v>83</v>
      </c>
      <c r="AW386" s="94" t="s">
        <v>83</v>
      </c>
      <c r="AX386" s="94" t="s">
        <v>3366</v>
      </c>
      <c r="AY386" s="165" t="s">
        <v>83</v>
      </c>
    </row>
    <row r="387" spans="1:51" customFormat="1" ht="27" hidden="1">
      <c r="A387" s="95" t="str">
        <f t="shared" si="147"/>
        <v>1102-6</v>
      </c>
      <c r="B387" s="160">
        <v>1102</v>
      </c>
      <c r="C387" s="93" t="s">
        <v>199</v>
      </c>
      <c r="D387" s="95">
        <v>6</v>
      </c>
      <c r="E387" s="93" t="s">
        <v>83</v>
      </c>
      <c r="F387" s="95" t="s">
        <v>83</v>
      </c>
      <c r="G387" s="161" t="s">
        <v>83</v>
      </c>
      <c r="H387" s="99" t="s">
        <v>83</v>
      </c>
      <c r="I387" s="94" t="s">
        <v>83</v>
      </c>
      <c r="J387" s="93" t="s">
        <v>83</v>
      </c>
      <c r="K387" s="93" t="s">
        <v>83</v>
      </c>
      <c r="L387" s="93" t="s">
        <v>83</v>
      </c>
      <c r="M387" s="92" t="s">
        <v>83</v>
      </c>
      <c r="N387" s="161"/>
      <c r="O387" s="153"/>
      <c r="P387" s="151"/>
      <c r="Q387" s="153"/>
      <c r="R387" s="162"/>
      <c r="S387" s="450"/>
      <c r="T387" s="163" t="s">
        <v>83</v>
      </c>
      <c r="U387" s="162" t="s">
        <v>83</v>
      </c>
      <c r="V387" s="93" t="s">
        <v>83</v>
      </c>
      <c r="W387" s="161"/>
      <c r="X387" s="153" t="s">
        <v>83</v>
      </c>
      <c r="Y387" s="167" t="s">
        <v>83</v>
      </c>
      <c r="Z387" s="153" t="s">
        <v>83</v>
      </c>
      <c r="AA387" s="162" t="s">
        <v>83</v>
      </c>
      <c r="AB387" s="450"/>
      <c r="AC387" s="155" t="str">
        <f t="shared" si="148"/>
        <v>-</v>
      </c>
      <c r="AD387" s="156" t="str">
        <f t="shared" si="149"/>
        <v>-</v>
      </c>
      <c r="AE387" s="156" t="str">
        <f t="shared" si="150"/>
        <v>-</v>
      </c>
      <c r="AF387" s="156" t="str">
        <f t="shared" si="151"/>
        <v>-</v>
      </c>
      <c r="AG387" s="157" t="str">
        <f t="shared" si="152"/>
        <v>-</v>
      </c>
      <c r="AH387" s="454"/>
      <c r="AI387" s="155" t="str">
        <f t="shared" si="153"/>
        <v>-</v>
      </c>
      <c r="AJ387" s="156" t="str">
        <f t="shared" si="154"/>
        <v>-</v>
      </c>
      <c r="AK387" s="156" t="str">
        <f t="shared" si="155"/>
        <v>-</v>
      </c>
      <c r="AL387" s="156" t="str">
        <f t="shared" si="156"/>
        <v>-</v>
      </c>
      <c r="AM387" s="157" t="str">
        <f t="shared" si="157"/>
        <v>-</v>
      </c>
      <c r="AN387" s="457"/>
      <c r="AO387" s="95" t="s">
        <v>83</v>
      </c>
      <c r="AP387" s="93" t="s">
        <v>83</v>
      </c>
      <c r="AQ387" s="93" t="s">
        <v>83</v>
      </c>
      <c r="AR387" s="93" t="s">
        <v>83</v>
      </c>
      <c r="AS387" s="163" t="s">
        <v>83</v>
      </c>
      <c r="AT387" s="164" t="s">
        <v>83</v>
      </c>
      <c r="AU387" s="164" t="s">
        <v>83</v>
      </c>
      <c r="AV387" s="164" t="s">
        <v>83</v>
      </c>
      <c r="AW387" s="94" t="s">
        <v>83</v>
      </c>
      <c r="AX387" s="94" t="s">
        <v>3366</v>
      </c>
      <c r="AY387" s="165" t="s">
        <v>83</v>
      </c>
    </row>
    <row r="388" spans="1:51" customFormat="1" ht="27" hidden="1">
      <c r="A388" s="95" t="str">
        <f t="shared" si="147"/>
        <v>1102-7</v>
      </c>
      <c r="B388" s="160">
        <v>1102</v>
      </c>
      <c r="C388" s="93" t="s">
        <v>199</v>
      </c>
      <c r="D388" s="95">
        <v>7</v>
      </c>
      <c r="E388" s="93" t="s">
        <v>83</v>
      </c>
      <c r="F388" s="95" t="s">
        <v>83</v>
      </c>
      <c r="G388" s="161" t="s">
        <v>83</v>
      </c>
      <c r="H388" s="99" t="s">
        <v>83</v>
      </c>
      <c r="I388" s="94" t="s">
        <v>83</v>
      </c>
      <c r="J388" s="93" t="s">
        <v>83</v>
      </c>
      <c r="K388" s="93" t="s">
        <v>83</v>
      </c>
      <c r="L388" s="93" t="s">
        <v>83</v>
      </c>
      <c r="M388" s="92" t="s">
        <v>83</v>
      </c>
      <c r="N388" s="161"/>
      <c r="O388" s="153"/>
      <c r="P388" s="151"/>
      <c r="Q388" s="153"/>
      <c r="R388" s="162"/>
      <c r="S388" s="450"/>
      <c r="T388" s="163" t="s">
        <v>83</v>
      </c>
      <c r="U388" s="162" t="s">
        <v>83</v>
      </c>
      <c r="V388" s="93" t="s">
        <v>83</v>
      </c>
      <c r="W388" s="161"/>
      <c r="X388" s="153" t="s">
        <v>83</v>
      </c>
      <c r="Y388" s="167" t="s">
        <v>83</v>
      </c>
      <c r="Z388" s="153" t="s">
        <v>83</v>
      </c>
      <c r="AA388" s="162" t="s">
        <v>83</v>
      </c>
      <c r="AB388" s="450"/>
      <c r="AC388" s="155" t="str">
        <f t="shared" si="148"/>
        <v>-</v>
      </c>
      <c r="AD388" s="156" t="str">
        <f t="shared" si="149"/>
        <v>-</v>
      </c>
      <c r="AE388" s="156" t="str">
        <f t="shared" si="150"/>
        <v>-</v>
      </c>
      <c r="AF388" s="156" t="str">
        <f t="shared" si="151"/>
        <v>-</v>
      </c>
      <c r="AG388" s="157" t="str">
        <f t="shared" si="152"/>
        <v>-</v>
      </c>
      <c r="AH388" s="454"/>
      <c r="AI388" s="155" t="str">
        <f t="shared" si="153"/>
        <v>-</v>
      </c>
      <c r="AJ388" s="156" t="str">
        <f t="shared" si="154"/>
        <v>-</v>
      </c>
      <c r="AK388" s="156" t="str">
        <f t="shared" si="155"/>
        <v>-</v>
      </c>
      <c r="AL388" s="156" t="str">
        <f t="shared" si="156"/>
        <v>-</v>
      </c>
      <c r="AM388" s="157" t="str">
        <f t="shared" si="157"/>
        <v>-</v>
      </c>
      <c r="AN388" s="457"/>
      <c r="AO388" s="95" t="s">
        <v>83</v>
      </c>
      <c r="AP388" s="93" t="s">
        <v>83</v>
      </c>
      <c r="AQ388" s="93" t="s">
        <v>83</v>
      </c>
      <c r="AR388" s="93" t="s">
        <v>83</v>
      </c>
      <c r="AS388" s="163" t="s">
        <v>83</v>
      </c>
      <c r="AT388" s="164" t="s">
        <v>83</v>
      </c>
      <c r="AU388" s="164" t="s">
        <v>83</v>
      </c>
      <c r="AV388" s="164" t="s">
        <v>83</v>
      </c>
      <c r="AW388" s="94" t="s">
        <v>83</v>
      </c>
      <c r="AX388" s="94" t="s">
        <v>3366</v>
      </c>
      <c r="AY388" s="165" t="s">
        <v>83</v>
      </c>
    </row>
    <row r="389" spans="1:51" customFormat="1" ht="27" hidden="1">
      <c r="A389" s="95" t="str">
        <f t="shared" si="147"/>
        <v>1102-8</v>
      </c>
      <c r="B389" s="160">
        <v>1102</v>
      </c>
      <c r="C389" s="93" t="s">
        <v>199</v>
      </c>
      <c r="D389" s="95">
        <v>8</v>
      </c>
      <c r="E389" s="93" t="s">
        <v>83</v>
      </c>
      <c r="F389" s="95" t="s">
        <v>83</v>
      </c>
      <c r="G389" s="161" t="s">
        <v>83</v>
      </c>
      <c r="H389" s="99" t="s">
        <v>83</v>
      </c>
      <c r="I389" s="94" t="s">
        <v>83</v>
      </c>
      <c r="J389" s="93" t="s">
        <v>83</v>
      </c>
      <c r="K389" s="93" t="s">
        <v>83</v>
      </c>
      <c r="L389" s="93" t="s">
        <v>83</v>
      </c>
      <c r="M389" s="92" t="s">
        <v>83</v>
      </c>
      <c r="N389" s="161"/>
      <c r="O389" s="153"/>
      <c r="P389" s="151"/>
      <c r="Q389" s="153"/>
      <c r="R389" s="162"/>
      <c r="S389" s="450"/>
      <c r="T389" s="163" t="s">
        <v>83</v>
      </c>
      <c r="U389" s="162" t="s">
        <v>83</v>
      </c>
      <c r="V389" s="93" t="s">
        <v>83</v>
      </c>
      <c r="W389" s="161"/>
      <c r="X389" s="153" t="s">
        <v>83</v>
      </c>
      <c r="Y389" s="167" t="s">
        <v>83</v>
      </c>
      <c r="Z389" s="153" t="s">
        <v>83</v>
      </c>
      <c r="AA389" s="162" t="s">
        <v>83</v>
      </c>
      <c r="AB389" s="450"/>
      <c r="AC389" s="155" t="str">
        <f t="shared" si="148"/>
        <v>-</v>
      </c>
      <c r="AD389" s="156" t="str">
        <f t="shared" si="149"/>
        <v>-</v>
      </c>
      <c r="AE389" s="156" t="str">
        <f t="shared" si="150"/>
        <v>-</v>
      </c>
      <c r="AF389" s="156" t="str">
        <f t="shared" si="151"/>
        <v>-</v>
      </c>
      <c r="AG389" s="157" t="str">
        <f t="shared" si="152"/>
        <v>-</v>
      </c>
      <c r="AH389" s="454"/>
      <c r="AI389" s="155" t="str">
        <f t="shared" si="153"/>
        <v>-</v>
      </c>
      <c r="AJ389" s="156" t="str">
        <f t="shared" si="154"/>
        <v>-</v>
      </c>
      <c r="AK389" s="156" t="str">
        <f t="shared" si="155"/>
        <v>-</v>
      </c>
      <c r="AL389" s="156" t="str">
        <f t="shared" si="156"/>
        <v>-</v>
      </c>
      <c r="AM389" s="157" t="str">
        <f t="shared" si="157"/>
        <v>-</v>
      </c>
      <c r="AN389" s="457"/>
      <c r="AO389" s="95" t="s">
        <v>83</v>
      </c>
      <c r="AP389" s="93" t="s">
        <v>83</v>
      </c>
      <c r="AQ389" s="93" t="s">
        <v>83</v>
      </c>
      <c r="AR389" s="93" t="s">
        <v>83</v>
      </c>
      <c r="AS389" s="163" t="s">
        <v>83</v>
      </c>
      <c r="AT389" s="164" t="s">
        <v>83</v>
      </c>
      <c r="AU389" s="164" t="s">
        <v>83</v>
      </c>
      <c r="AV389" s="164" t="s">
        <v>83</v>
      </c>
      <c r="AW389" s="94" t="s">
        <v>83</v>
      </c>
      <c r="AX389" s="94" t="s">
        <v>3366</v>
      </c>
      <c r="AY389" s="165" t="s">
        <v>83</v>
      </c>
    </row>
    <row r="390" spans="1:51" customFormat="1" ht="27" hidden="1">
      <c r="A390" s="95" t="str">
        <f t="shared" si="147"/>
        <v>1102-9</v>
      </c>
      <c r="B390" s="160">
        <v>1102</v>
      </c>
      <c r="C390" s="93" t="s">
        <v>199</v>
      </c>
      <c r="D390" s="95">
        <v>9</v>
      </c>
      <c r="E390" s="93" t="s">
        <v>83</v>
      </c>
      <c r="F390" s="95" t="s">
        <v>83</v>
      </c>
      <c r="G390" s="161" t="s">
        <v>83</v>
      </c>
      <c r="H390" s="99" t="s">
        <v>83</v>
      </c>
      <c r="I390" s="94" t="s">
        <v>83</v>
      </c>
      <c r="J390" s="93" t="s">
        <v>83</v>
      </c>
      <c r="K390" s="93" t="s">
        <v>83</v>
      </c>
      <c r="L390" s="93" t="s">
        <v>83</v>
      </c>
      <c r="M390" s="92" t="s">
        <v>83</v>
      </c>
      <c r="N390" s="161"/>
      <c r="O390" s="153"/>
      <c r="P390" s="151"/>
      <c r="Q390" s="153"/>
      <c r="R390" s="162"/>
      <c r="S390" s="450"/>
      <c r="T390" s="163" t="s">
        <v>83</v>
      </c>
      <c r="U390" s="162" t="s">
        <v>83</v>
      </c>
      <c r="V390" s="93" t="s">
        <v>83</v>
      </c>
      <c r="W390" s="161"/>
      <c r="X390" s="153" t="s">
        <v>83</v>
      </c>
      <c r="Y390" s="167" t="s">
        <v>83</v>
      </c>
      <c r="Z390" s="153" t="s">
        <v>83</v>
      </c>
      <c r="AA390" s="162" t="s">
        <v>83</v>
      </c>
      <c r="AB390" s="450"/>
      <c r="AC390" s="155" t="str">
        <f t="shared" si="148"/>
        <v>-</v>
      </c>
      <c r="AD390" s="156" t="str">
        <f t="shared" si="149"/>
        <v>-</v>
      </c>
      <c r="AE390" s="156" t="str">
        <f t="shared" si="150"/>
        <v>-</v>
      </c>
      <c r="AF390" s="156" t="str">
        <f t="shared" si="151"/>
        <v>-</v>
      </c>
      <c r="AG390" s="157" t="str">
        <f t="shared" si="152"/>
        <v>-</v>
      </c>
      <c r="AH390" s="454"/>
      <c r="AI390" s="155" t="str">
        <f t="shared" ref="AI390:AI421" si="158">IFERROR(IF($E390="-","-",IF($U390="-","-",W390/$U390)),"-")</f>
        <v>-</v>
      </c>
      <c r="AJ390" s="156" t="str">
        <f t="shared" ref="AJ390:AJ421" si="159">IFERROR(IF($E390="-","-",IF($U390="-","-",X390/$U390)),"-")</f>
        <v>-</v>
      </c>
      <c r="AK390" s="156" t="str">
        <f t="shared" ref="AK390:AK421" si="160">IFERROR(IF($E390="-","-",IF($U390="-","-",Y390/$U390)),"-")</f>
        <v>-</v>
      </c>
      <c r="AL390" s="156" t="str">
        <f t="shared" ref="AL390:AL421" si="161">IFERROR(IF($E390="-","-",IF($U390="-","-",Z390/$U390)),"-")</f>
        <v>-</v>
      </c>
      <c r="AM390" s="157" t="str">
        <f t="shared" ref="AM390:AN421" si="162">IFERROR(IF($E390="-","-",IF($U390="-","-",AA390/$U390)),"-")</f>
        <v>-</v>
      </c>
      <c r="AN390" s="457"/>
      <c r="AO390" s="95" t="s">
        <v>83</v>
      </c>
      <c r="AP390" s="93" t="s">
        <v>83</v>
      </c>
      <c r="AQ390" s="93" t="s">
        <v>83</v>
      </c>
      <c r="AR390" s="93" t="s">
        <v>83</v>
      </c>
      <c r="AS390" s="163" t="s">
        <v>83</v>
      </c>
      <c r="AT390" s="164" t="s">
        <v>83</v>
      </c>
      <c r="AU390" s="164" t="s">
        <v>83</v>
      </c>
      <c r="AV390" s="164" t="s">
        <v>83</v>
      </c>
      <c r="AW390" s="94" t="s">
        <v>83</v>
      </c>
      <c r="AX390" s="94" t="s">
        <v>3366</v>
      </c>
      <c r="AY390" s="165" t="s">
        <v>83</v>
      </c>
    </row>
    <row r="391" spans="1:51" ht="279" customHeight="1">
      <c r="A391" s="204" t="str">
        <f t="shared" si="147"/>
        <v>1103-1</v>
      </c>
      <c r="B391" s="205">
        <v>1103</v>
      </c>
      <c r="C391" s="600" t="s">
        <v>200</v>
      </c>
      <c r="D391" s="204">
        <v>1</v>
      </c>
      <c r="E391" s="600" t="s">
        <v>2744</v>
      </c>
      <c r="F391" s="204" t="s">
        <v>424</v>
      </c>
      <c r="G391" s="603" t="s">
        <v>447</v>
      </c>
      <c r="H391" s="206" t="s">
        <v>3543</v>
      </c>
      <c r="I391" s="195" t="s">
        <v>451</v>
      </c>
      <c r="J391" s="600" t="s">
        <v>859</v>
      </c>
      <c r="K391" s="600" t="s">
        <v>453</v>
      </c>
      <c r="L391" s="600" t="s">
        <v>388</v>
      </c>
      <c r="M391" s="207" t="s">
        <v>392</v>
      </c>
      <c r="N391" s="603" t="s">
        <v>12</v>
      </c>
      <c r="O391" s="200">
        <v>6112</v>
      </c>
      <c r="P391" s="200">
        <v>6201</v>
      </c>
      <c r="Q391" s="201">
        <v>6381</v>
      </c>
      <c r="R391" s="296">
        <v>6623</v>
      </c>
      <c r="S391" s="649">
        <v>6835</v>
      </c>
      <c r="T391" s="250" t="s">
        <v>12</v>
      </c>
      <c r="U391" s="308" t="s">
        <v>12</v>
      </c>
      <c r="V391" s="600" t="s">
        <v>1165</v>
      </c>
      <c r="W391" s="316">
        <v>6112</v>
      </c>
      <c r="X391" s="200">
        <v>6201</v>
      </c>
      <c r="Y391" s="200">
        <v>6381</v>
      </c>
      <c r="Z391" s="201">
        <v>6623</v>
      </c>
      <c r="AA391" s="501">
        <v>6835</v>
      </c>
      <c r="AB391" s="501">
        <v>7208</v>
      </c>
      <c r="AC391" s="226" t="str">
        <f t="shared" si="148"/>
        <v>-</v>
      </c>
      <c r="AD391" s="196">
        <f t="shared" si="149"/>
        <v>1.0145615183246073</v>
      </c>
      <c r="AE391" s="196">
        <f t="shared" si="150"/>
        <v>1.0290275761973875</v>
      </c>
      <c r="AF391" s="196">
        <f t="shared" si="151"/>
        <v>1.0379250901112678</v>
      </c>
      <c r="AG391" s="604">
        <f t="shared" si="152"/>
        <v>1.0320096632945794</v>
      </c>
      <c r="AH391" s="212">
        <f t="shared" si="152"/>
        <v>1.0545720555961962</v>
      </c>
      <c r="AI391" s="226" t="str">
        <f t="shared" si="158"/>
        <v>-</v>
      </c>
      <c r="AJ391" s="196" t="str">
        <f t="shared" si="159"/>
        <v>-</v>
      </c>
      <c r="AK391" s="196" t="str">
        <f t="shared" si="160"/>
        <v>-</v>
      </c>
      <c r="AL391" s="196" t="str">
        <f t="shared" si="161"/>
        <v>-</v>
      </c>
      <c r="AM391" s="604" t="str">
        <f t="shared" si="162"/>
        <v>-</v>
      </c>
      <c r="AN391" s="212" t="str">
        <f t="shared" si="162"/>
        <v>-</v>
      </c>
      <c r="AO391" s="204" t="s">
        <v>83</v>
      </c>
      <c r="AP391" s="600" t="s">
        <v>2824</v>
      </c>
      <c r="AQ391" s="600" t="s">
        <v>629</v>
      </c>
      <c r="AR391" s="600" t="s">
        <v>1915</v>
      </c>
      <c r="AS391" s="194" t="s">
        <v>83</v>
      </c>
      <c r="AT391" s="179" t="s">
        <v>15</v>
      </c>
      <c r="AU391" s="179" t="s">
        <v>15</v>
      </c>
      <c r="AV391" s="179" t="s">
        <v>54</v>
      </c>
      <c r="AW391" s="179" t="s">
        <v>15</v>
      </c>
      <c r="AX391" s="611" t="s">
        <v>3430</v>
      </c>
      <c r="AY391" s="214">
        <v>1</v>
      </c>
    </row>
    <row r="392" spans="1:51" ht="305.25" customHeight="1">
      <c r="A392" s="204" t="str">
        <f t="shared" si="147"/>
        <v>1103-2</v>
      </c>
      <c r="B392" s="205">
        <v>1103</v>
      </c>
      <c r="C392" s="600" t="s">
        <v>2017</v>
      </c>
      <c r="D392" s="204">
        <v>2</v>
      </c>
      <c r="E392" s="600" t="s">
        <v>2745</v>
      </c>
      <c r="F392" s="204" t="s">
        <v>424</v>
      </c>
      <c r="G392" s="603" t="s">
        <v>447</v>
      </c>
      <c r="H392" s="206" t="s">
        <v>3543</v>
      </c>
      <c r="I392" s="195" t="s">
        <v>451</v>
      </c>
      <c r="J392" s="600" t="s">
        <v>860</v>
      </c>
      <c r="K392" s="600" t="s">
        <v>861</v>
      </c>
      <c r="L392" s="600" t="s">
        <v>388</v>
      </c>
      <c r="M392" s="207" t="s">
        <v>392</v>
      </c>
      <c r="N392" s="603" t="s">
        <v>12</v>
      </c>
      <c r="O392" s="200">
        <v>802</v>
      </c>
      <c r="P392" s="200">
        <v>880</v>
      </c>
      <c r="Q392" s="181">
        <v>880</v>
      </c>
      <c r="R392" s="296">
        <v>889</v>
      </c>
      <c r="S392" s="649">
        <v>1005</v>
      </c>
      <c r="T392" s="250" t="s">
        <v>12</v>
      </c>
      <c r="U392" s="308" t="s">
        <v>12</v>
      </c>
      <c r="V392" s="600" t="s">
        <v>1165</v>
      </c>
      <c r="W392" s="603">
        <v>802</v>
      </c>
      <c r="X392" s="200">
        <v>880</v>
      </c>
      <c r="Y392" s="200">
        <v>875</v>
      </c>
      <c r="Z392" s="181">
        <v>889</v>
      </c>
      <c r="AA392" s="501">
        <v>1005</v>
      </c>
      <c r="AB392" s="501">
        <v>1115</v>
      </c>
      <c r="AC392" s="226" t="str">
        <f t="shared" si="148"/>
        <v>-</v>
      </c>
      <c r="AD392" s="196">
        <f t="shared" si="149"/>
        <v>1.0972568578553616</v>
      </c>
      <c r="AE392" s="196">
        <f t="shared" si="150"/>
        <v>0.99431818181818177</v>
      </c>
      <c r="AF392" s="196">
        <f t="shared" si="151"/>
        <v>1.0102272727272728</v>
      </c>
      <c r="AG392" s="604">
        <f t="shared" si="152"/>
        <v>1.1304836895388077</v>
      </c>
      <c r="AH392" s="212">
        <f t="shared" si="152"/>
        <v>1.1094527363184079</v>
      </c>
      <c r="AI392" s="226" t="str">
        <f t="shared" si="158"/>
        <v>-</v>
      </c>
      <c r="AJ392" s="196" t="str">
        <f t="shared" si="159"/>
        <v>-</v>
      </c>
      <c r="AK392" s="196" t="str">
        <f t="shared" si="160"/>
        <v>-</v>
      </c>
      <c r="AL392" s="196" t="str">
        <f t="shared" si="161"/>
        <v>-</v>
      </c>
      <c r="AM392" s="604" t="str">
        <f t="shared" si="162"/>
        <v>-</v>
      </c>
      <c r="AN392" s="212" t="str">
        <f t="shared" si="162"/>
        <v>-</v>
      </c>
      <c r="AO392" s="204" t="s">
        <v>83</v>
      </c>
      <c r="AP392" s="600" t="s">
        <v>2825</v>
      </c>
      <c r="AQ392" s="600" t="s">
        <v>629</v>
      </c>
      <c r="AR392" s="600" t="s">
        <v>1915</v>
      </c>
      <c r="AS392" s="194" t="s">
        <v>83</v>
      </c>
      <c r="AT392" s="179" t="s">
        <v>15</v>
      </c>
      <c r="AU392" s="179" t="s">
        <v>11</v>
      </c>
      <c r="AV392" s="179" t="s">
        <v>15</v>
      </c>
      <c r="AW392" s="179" t="s">
        <v>15</v>
      </c>
      <c r="AX392" s="611" t="s">
        <v>3430</v>
      </c>
      <c r="AY392" s="214">
        <v>1</v>
      </c>
    </row>
    <row r="393" spans="1:51" customFormat="1" ht="54" hidden="1">
      <c r="A393" s="95" t="str">
        <f t="shared" si="147"/>
        <v>1103-3</v>
      </c>
      <c r="B393" s="160">
        <v>1103</v>
      </c>
      <c r="C393" s="93" t="s">
        <v>200</v>
      </c>
      <c r="D393" s="95">
        <v>3</v>
      </c>
      <c r="E393" s="93" t="s">
        <v>83</v>
      </c>
      <c r="F393" s="95" t="s">
        <v>83</v>
      </c>
      <c r="G393" s="161" t="s">
        <v>83</v>
      </c>
      <c r="H393" s="99" t="s">
        <v>83</v>
      </c>
      <c r="I393" s="94" t="s">
        <v>83</v>
      </c>
      <c r="J393" s="93" t="s">
        <v>83</v>
      </c>
      <c r="K393" s="93" t="s">
        <v>83</v>
      </c>
      <c r="L393" s="93" t="s">
        <v>83</v>
      </c>
      <c r="M393" s="92" t="s">
        <v>83</v>
      </c>
      <c r="N393" s="161"/>
      <c r="O393" s="153"/>
      <c r="P393" s="151"/>
      <c r="Q393" s="153"/>
      <c r="R393" s="162"/>
      <c r="S393" s="450"/>
      <c r="T393" s="163" t="s">
        <v>83</v>
      </c>
      <c r="U393" s="162" t="s">
        <v>83</v>
      </c>
      <c r="V393" s="93" t="s">
        <v>83</v>
      </c>
      <c r="W393" s="161"/>
      <c r="X393" s="153" t="s">
        <v>83</v>
      </c>
      <c r="Y393" s="167" t="s">
        <v>83</v>
      </c>
      <c r="Z393" s="153" t="s">
        <v>83</v>
      </c>
      <c r="AA393" s="162" t="s">
        <v>83</v>
      </c>
      <c r="AB393" s="450"/>
      <c r="AC393" s="155" t="str">
        <f t="shared" si="148"/>
        <v>-</v>
      </c>
      <c r="AD393" s="156" t="str">
        <f t="shared" si="149"/>
        <v>-</v>
      </c>
      <c r="AE393" s="156" t="str">
        <f t="shared" si="150"/>
        <v>-</v>
      </c>
      <c r="AF393" s="156" t="str">
        <f t="shared" si="151"/>
        <v>-</v>
      </c>
      <c r="AG393" s="157" t="str">
        <f t="shared" si="152"/>
        <v>-</v>
      </c>
      <c r="AH393" s="454"/>
      <c r="AI393" s="155" t="str">
        <f t="shared" si="158"/>
        <v>-</v>
      </c>
      <c r="AJ393" s="156" t="str">
        <f t="shared" si="159"/>
        <v>-</v>
      </c>
      <c r="AK393" s="156" t="str">
        <f t="shared" si="160"/>
        <v>-</v>
      </c>
      <c r="AL393" s="156" t="str">
        <f t="shared" si="161"/>
        <v>-</v>
      </c>
      <c r="AM393" s="157" t="str">
        <f t="shared" si="162"/>
        <v>-</v>
      </c>
      <c r="AN393" s="457"/>
      <c r="AO393" s="95" t="s">
        <v>83</v>
      </c>
      <c r="AP393" s="93" t="s">
        <v>83</v>
      </c>
      <c r="AQ393" s="93" t="s">
        <v>83</v>
      </c>
      <c r="AR393" s="93" t="s">
        <v>83</v>
      </c>
      <c r="AS393" s="163" t="s">
        <v>83</v>
      </c>
      <c r="AT393" s="164" t="s">
        <v>83</v>
      </c>
      <c r="AU393" s="164" t="s">
        <v>83</v>
      </c>
      <c r="AV393" s="164" t="s">
        <v>83</v>
      </c>
      <c r="AW393" s="94" t="s">
        <v>83</v>
      </c>
      <c r="AX393" s="94" t="s">
        <v>3366</v>
      </c>
      <c r="AY393" s="165" t="s">
        <v>83</v>
      </c>
    </row>
    <row r="394" spans="1:51" customFormat="1" ht="54" hidden="1">
      <c r="A394" s="95" t="str">
        <f t="shared" si="147"/>
        <v>1103-4</v>
      </c>
      <c r="B394" s="160">
        <v>1103</v>
      </c>
      <c r="C394" s="93" t="s">
        <v>200</v>
      </c>
      <c r="D394" s="95">
        <v>4</v>
      </c>
      <c r="E394" s="93" t="s">
        <v>83</v>
      </c>
      <c r="F394" s="95" t="s">
        <v>83</v>
      </c>
      <c r="G394" s="161" t="s">
        <v>83</v>
      </c>
      <c r="H394" s="99" t="s">
        <v>83</v>
      </c>
      <c r="I394" s="94" t="s">
        <v>83</v>
      </c>
      <c r="J394" s="93" t="s">
        <v>83</v>
      </c>
      <c r="K394" s="93" t="s">
        <v>83</v>
      </c>
      <c r="L394" s="93" t="s">
        <v>83</v>
      </c>
      <c r="M394" s="92" t="s">
        <v>83</v>
      </c>
      <c r="N394" s="161"/>
      <c r="O394" s="153"/>
      <c r="P394" s="151"/>
      <c r="Q394" s="153"/>
      <c r="R394" s="162"/>
      <c r="S394" s="450"/>
      <c r="T394" s="163" t="s">
        <v>83</v>
      </c>
      <c r="U394" s="162" t="s">
        <v>83</v>
      </c>
      <c r="V394" s="93" t="s">
        <v>83</v>
      </c>
      <c r="W394" s="161"/>
      <c r="X394" s="153" t="s">
        <v>83</v>
      </c>
      <c r="Y394" s="167" t="s">
        <v>83</v>
      </c>
      <c r="Z394" s="153" t="s">
        <v>83</v>
      </c>
      <c r="AA394" s="162" t="s">
        <v>83</v>
      </c>
      <c r="AB394" s="450"/>
      <c r="AC394" s="155" t="str">
        <f t="shared" si="148"/>
        <v>-</v>
      </c>
      <c r="AD394" s="156" t="str">
        <f t="shared" si="149"/>
        <v>-</v>
      </c>
      <c r="AE394" s="156" t="str">
        <f t="shared" si="150"/>
        <v>-</v>
      </c>
      <c r="AF394" s="156" t="str">
        <f t="shared" si="151"/>
        <v>-</v>
      </c>
      <c r="AG394" s="157" t="str">
        <f t="shared" si="152"/>
        <v>-</v>
      </c>
      <c r="AH394" s="454"/>
      <c r="AI394" s="155" t="str">
        <f t="shared" si="158"/>
        <v>-</v>
      </c>
      <c r="AJ394" s="156" t="str">
        <f t="shared" si="159"/>
        <v>-</v>
      </c>
      <c r="AK394" s="156" t="str">
        <f t="shared" si="160"/>
        <v>-</v>
      </c>
      <c r="AL394" s="156" t="str">
        <f t="shared" si="161"/>
        <v>-</v>
      </c>
      <c r="AM394" s="157" t="str">
        <f t="shared" si="162"/>
        <v>-</v>
      </c>
      <c r="AN394" s="457"/>
      <c r="AO394" s="95" t="s">
        <v>83</v>
      </c>
      <c r="AP394" s="93" t="s">
        <v>83</v>
      </c>
      <c r="AQ394" s="93" t="s">
        <v>83</v>
      </c>
      <c r="AR394" s="93" t="s">
        <v>83</v>
      </c>
      <c r="AS394" s="163" t="s">
        <v>83</v>
      </c>
      <c r="AT394" s="164" t="s">
        <v>83</v>
      </c>
      <c r="AU394" s="164" t="s">
        <v>83</v>
      </c>
      <c r="AV394" s="164" t="s">
        <v>83</v>
      </c>
      <c r="AW394" s="94" t="s">
        <v>83</v>
      </c>
      <c r="AX394" s="94" t="s">
        <v>3366</v>
      </c>
      <c r="AY394" s="165" t="s">
        <v>83</v>
      </c>
    </row>
    <row r="395" spans="1:51" customFormat="1" ht="54" hidden="1">
      <c r="A395" s="95" t="str">
        <f t="shared" si="147"/>
        <v>1103-5</v>
      </c>
      <c r="B395" s="160">
        <v>1103</v>
      </c>
      <c r="C395" s="93" t="s">
        <v>200</v>
      </c>
      <c r="D395" s="95">
        <v>5</v>
      </c>
      <c r="E395" s="93" t="s">
        <v>83</v>
      </c>
      <c r="F395" s="95" t="s">
        <v>83</v>
      </c>
      <c r="G395" s="161" t="s">
        <v>83</v>
      </c>
      <c r="H395" s="99" t="s">
        <v>83</v>
      </c>
      <c r="I395" s="94" t="s">
        <v>83</v>
      </c>
      <c r="J395" s="93" t="s">
        <v>83</v>
      </c>
      <c r="K395" s="93" t="s">
        <v>83</v>
      </c>
      <c r="L395" s="93" t="s">
        <v>83</v>
      </c>
      <c r="M395" s="92" t="s">
        <v>83</v>
      </c>
      <c r="N395" s="161"/>
      <c r="O395" s="153"/>
      <c r="P395" s="151"/>
      <c r="Q395" s="153"/>
      <c r="R395" s="162"/>
      <c r="S395" s="450"/>
      <c r="T395" s="163" t="s">
        <v>83</v>
      </c>
      <c r="U395" s="162" t="s">
        <v>83</v>
      </c>
      <c r="V395" s="93" t="s">
        <v>83</v>
      </c>
      <c r="W395" s="161"/>
      <c r="X395" s="153" t="s">
        <v>83</v>
      </c>
      <c r="Y395" s="167" t="s">
        <v>83</v>
      </c>
      <c r="Z395" s="153" t="s">
        <v>83</v>
      </c>
      <c r="AA395" s="162" t="s">
        <v>83</v>
      </c>
      <c r="AB395" s="450"/>
      <c r="AC395" s="155" t="str">
        <f t="shared" si="148"/>
        <v>-</v>
      </c>
      <c r="AD395" s="156" t="str">
        <f t="shared" si="149"/>
        <v>-</v>
      </c>
      <c r="AE395" s="156" t="str">
        <f t="shared" si="150"/>
        <v>-</v>
      </c>
      <c r="AF395" s="156" t="str">
        <f t="shared" si="151"/>
        <v>-</v>
      </c>
      <c r="AG395" s="157" t="str">
        <f t="shared" si="152"/>
        <v>-</v>
      </c>
      <c r="AH395" s="454"/>
      <c r="AI395" s="155" t="str">
        <f t="shared" si="158"/>
        <v>-</v>
      </c>
      <c r="AJ395" s="156" t="str">
        <f t="shared" si="159"/>
        <v>-</v>
      </c>
      <c r="AK395" s="156" t="str">
        <f t="shared" si="160"/>
        <v>-</v>
      </c>
      <c r="AL395" s="156" t="str">
        <f t="shared" si="161"/>
        <v>-</v>
      </c>
      <c r="AM395" s="157" t="str">
        <f t="shared" si="162"/>
        <v>-</v>
      </c>
      <c r="AN395" s="457"/>
      <c r="AO395" s="95" t="s">
        <v>83</v>
      </c>
      <c r="AP395" s="93" t="s">
        <v>83</v>
      </c>
      <c r="AQ395" s="93" t="s">
        <v>83</v>
      </c>
      <c r="AR395" s="93" t="s">
        <v>83</v>
      </c>
      <c r="AS395" s="163" t="s">
        <v>83</v>
      </c>
      <c r="AT395" s="164" t="s">
        <v>83</v>
      </c>
      <c r="AU395" s="164" t="s">
        <v>83</v>
      </c>
      <c r="AV395" s="164" t="s">
        <v>83</v>
      </c>
      <c r="AW395" s="94" t="s">
        <v>83</v>
      </c>
      <c r="AX395" s="94" t="s">
        <v>3366</v>
      </c>
      <c r="AY395" s="165" t="s">
        <v>83</v>
      </c>
    </row>
    <row r="396" spans="1:51" customFormat="1" ht="54" hidden="1">
      <c r="A396" s="95" t="str">
        <f t="shared" si="147"/>
        <v>1103-6</v>
      </c>
      <c r="B396" s="160">
        <v>1103</v>
      </c>
      <c r="C396" s="93" t="s">
        <v>200</v>
      </c>
      <c r="D396" s="95">
        <v>6</v>
      </c>
      <c r="E396" s="93" t="s">
        <v>83</v>
      </c>
      <c r="F396" s="95" t="s">
        <v>83</v>
      </c>
      <c r="G396" s="161" t="s">
        <v>83</v>
      </c>
      <c r="H396" s="99" t="s">
        <v>83</v>
      </c>
      <c r="I396" s="94" t="s">
        <v>83</v>
      </c>
      <c r="J396" s="93" t="s">
        <v>83</v>
      </c>
      <c r="K396" s="93" t="s">
        <v>83</v>
      </c>
      <c r="L396" s="93" t="s">
        <v>83</v>
      </c>
      <c r="M396" s="92" t="s">
        <v>83</v>
      </c>
      <c r="N396" s="161"/>
      <c r="O396" s="153"/>
      <c r="P396" s="151"/>
      <c r="Q396" s="153"/>
      <c r="R396" s="162"/>
      <c r="S396" s="450"/>
      <c r="T396" s="163" t="s">
        <v>83</v>
      </c>
      <c r="U396" s="162" t="s">
        <v>83</v>
      </c>
      <c r="V396" s="93" t="s">
        <v>83</v>
      </c>
      <c r="W396" s="161"/>
      <c r="X396" s="153" t="s">
        <v>83</v>
      </c>
      <c r="Y396" s="167" t="s">
        <v>83</v>
      </c>
      <c r="Z396" s="153" t="s">
        <v>83</v>
      </c>
      <c r="AA396" s="162" t="s">
        <v>83</v>
      </c>
      <c r="AB396" s="450"/>
      <c r="AC396" s="155" t="str">
        <f t="shared" si="148"/>
        <v>-</v>
      </c>
      <c r="AD396" s="156" t="str">
        <f t="shared" si="149"/>
        <v>-</v>
      </c>
      <c r="AE396" s="156" t="str">
        <f t="shared" si="150"/>
        <v>-</v>
      </c>
      <c r="AF396" s="156" t="str">
        <f t="shared" si="151"/>
        <v>-</v>
      </c>
      <c r="AG396" s="157" t="str">
        <f t="shared" si="152"/>
        <v>-</v>
      </c>
      <c r="AH396" s="454"/>
      <c r="AI396" s="155" t="str">
        <f t="shared" si="158"/>
        <v>-</v>
      </c>
      <c r="AJ396" s="156" t="str">
        <f t="shared" si="159"/>
        <v>-</v>
      </c>
      <c r="AK396" s="156" t="str">
        <f t="shared" si="160"/>
        <v>-</v>
      </c>
      <c r="AL396" s="156" t="str">
        <f t="shared" si="161"/>
        <v>-</v>
      </c>
      <c r="AM396" s="157" t="str">
        <f t="shared" si="162"/>
        <v>-</v>
      </c>
      <c r="AN396" s="457"/>
      <c r="AO396" s="95" t="s">
        <v>83</v>
      </c>
      <c r="AP396" s="93" t="s">
        <v>83</v>
      </c>
      <c r="AQ396" s="93" t="s">
        <v>83</v>
      </c>
      <c r="AR396" s="93" t="s">
        <v>83</v>
      </c>
      <c r="AS396" s="163" t="s">
        <v>83</v>
      </c>
      <c r="AT396" s="164" t="s">
        <v>83</v>
      </c>
      <c r="AU396" s="164" t="s">
        <v>83</v>
      </c>
      <c r="AV396" s="164" t="s">
        <v>83</v>
      </c>
      <c r="AW396" s="94" t="s">
        <v>83</v>
      </c>
      <c r="AX396" s="94" t="s">
        <v>3366</v>
      </c>
      <c r="AY396" s="165" t="s">
        <v>83</v>
      </c>
    </row>
    <row r="397" spans="1:51" customFormat="1" ht="54" hidden="1">
      <c r="A397" s="95" t="str">
        <f t="shared" si="147"/>
        <v>1103-7</v>
      </c>
      <c r="B397" s="160">
        <v>1103</v>
      </c>
      <c r="C397" s="93" t="s">
        <v>200</v>
      </c>
      <c r="D397" s="95">
        <v>7</v>
      </c>
      <c r="E397" s="93" t="s">
        <v>83</v>
      </c>
      <c r="F397" s="95" t="s">
        <v>83</v>
      </c>
      <c r="G397" s="161" t="s">
        <v>83</v>
      </c>
      <c r="H397" s="99" t="s">
        <v>83</v>
      </c>
      <c r="I397" s="94" t="s">
        <v>83</v>
      </c>
      <c r="J397" s="93" t="s">
        <v>83</v>
      </c>
      <c r="K397" s="93" t="s">
        <v>83</v>
      </c>
      <c r="L397" s="93" t="s">
        <v>83</v>
      </c>
      <c r="M397" s="92" t="s">
        <v>83</v>
      </c>
      <c r="N397" s="161"/>
      <c r="O397" s="153"/>
      <c r="P397" s="151"/>
      <c r="Q397" s="153"/>
      <c r="R397" s="162"/>
      <c r="S397" s="450"/>
      <c r="T397" s="163" t="s">
        <v>83</v>
      </c>
      <c r="U397" s="162" t="s">
        <v>83</v>
      </c>
      <c r="V397" s="93" t="s">
        <v>83</v>
      </c>
      <c r="W397" s="161"/>
      <c r="X397" s="153" t="s">
        <v>83</v>
      </c>
      <c r="Y397" s="167" t="s">
        <v>83</v>
      </c>
      <c r="Z397" s="153" t="s">
        <v>83</v>
      </c>
      <c r="AA397" s="162" t="s">
        <v>83</v>
      </c>
      <c r="AB397" s="450"/>
      <c r="AC397" s="155" t="str">
        <f t="shared" si="148"/>
        <v>-</v>
      </c>
      <c r="AD397" s="156" t="str">
        <f t="shared" si="149"/>
        <v>-</v>
      </c>
      <c r="AE397" s="156" t="str">
        <f t="shared" si="150"/>
        <v>-</v>
      </c>
      <c r="AF397" s="156" t="str">
        <f t="shared" si="151"/>
        <v>-</v>
      </c>
      <c r="AG397" s="157" t="str">
        <f t="shared" si="152"/>
        <v>-</v>
      </c>
      <c r="AH397" s="454"/>
      <c r="AI397" s="155" t="str">
        <f t="shared" si="158"/>
        <v>-</v>
      </c>
      <c r="AJ397" s="156" t="str">
        <f t="shared" si="159"/>
        <v>-</v>
      </c>
      <c r="AK397" s="156" t="str">
        <f t="shared" si="160"/>
        <v>-</v>
      </c>
      <c r="AL397" s="156" t="str">
        <f t="shared" si="161"/>
        <v>-</v>
      </c>
      <c r="AM397" s="157" t="str">
        <f t="shared" si="162"/>
        <v>-</v>
      </c>
      <c r="AN397" s="457"/>
      <c r="AO397" s="95" t="s">
        <v>83</v>
      </c>
      <c r="AP397" s="93" t="s">
        <v>83</v>
      </c>
      <c r="AQ397" s="93" t="s">
        <v>83</v>
      </c>
      <c r="AR397" s="93" t="s">
        <v>83</v>
      </c>
      <c r="AS397" s="163" t="s">
        <v>83</v>
      </c>
      <c r="AT397" s="164" t="s">
        <v>83</v>
      </c>
      <c r="AU397" s="164" t="s">
        <v>83</v>
      </c>
      <c r="AV397" s="164" t="s">
        <v>83</v>
      </c>
      <c r="AW397" s="94" t="s">
        <v>83</v>
      </c>
      <c r="AX397" s="94" t="s">
        <v>3366</v>
      </c>
      <c r="AY397" s="165" t="s">
        <v>83</v>
      </c>
    </row>
    <row r="398" spans="1:51" customFormat="1" ht="54" hidden="1">
      <c r="A398" s="95" t="str">
        <f t="shared" si="147"/>
        <v>1103-8</v>
      </c>
      <c r="B398" s="160">
        <v>1103</v>
      </c>
      <c r="C398" s="93" t="s">
        <v>200</v>
      </c>
      <c r="D398" s="95">
        <v>8</v>
      </c>
      <c r="E398" s="93" t="s">
        <v>83</v>
      </c>
      <c r="F398" s="95" t="s">
        <v>83</v>
      </c>
      <c r="G398" s="161" t="s">
        <v>83</v>
      </c>
      <c r="H398" s="99" t="s">
        <v>83</v>
      </c>
      <c r="I398" s="94" t="s">
        <v>83</v>
      </c>
      <c r="J398" s="93" t="s">
        <v>83</v>
      </c>
      <c r="K398" s="93" t="s">
        <v>83</v>
      </c>
      <c r="L398" s="93" t="s">
        <v>83</v>
      </c>
      <c r="M398" s="92" t="s">
        <v>83</v>
      </c>
      <c r="N398" s="161"/>
      <c r="O398" s="153"/>
      <c r="P398" s="151"/>
      <c r="Q398" s="153"/>
      <c r="R398" s="162"/>
      <c r="S398" s="450"/>
      <c r="T398" s="163" t="s">
        <v>83</v>
      </c>
      <c r="U398" s="162" t="s">
        <v>83</v>
      </c>
      <c r="V398" s="93" t="s">
        <v>83</v>
      </c>
      <c r="W398" s="161"/>
      <c r="X398" s="153" t="s">
        <v>83</v>
      </c>
      <c r="Y398" s="167" t="s">
        <v>83</v>
      </c>
      <c r="Z398" s="153" t="s">
        <v>83</v>
      </c>
      <c r="AA398" s="162" t="s">
        <v>83</v>
      </c>
      <c r="AB398" s="450"/>
      <c r="AC398" s="155" t="str">
        <f t="shared" si="148"/>
        <v>-</v>
      </c>
      <c r="AD398" s="156" t="str">
        <f t="shared" si="149"/>
        <v>-</v>
      </c>
      <c r="AE398" s="156" t="str">
        <f t="shared" si="150"/>
        <v>-</v>
      </c>
      <c r="AF398" s="156" t="str">
        <f t="shared" si="151"/>
        <v>-</v>
      </c>
      <c r="AG398" s="157" t="str">
        <f t="shared" si="152"/>
        <v>-</v>
      </c>
      <c r="AH398" s="454"/>
      <c r="AI398" s="155" t="str">
        <f t="shared" si="158"/>
        <v>-</v>
      </c>
      <c r="AJ398" s="156" t="str">
        <f t="shared" si="159"/>
        <v>-</v>
      </c>
      <c r="AK398" s="156" t="str">
        <f t="shared" si="160"/>
        <v>-</v>
      </c>
      <c r="AL398" s="156" t="str">
        <f t="shared" si="161"/>
        <v>-</v>
      </c>
      <c r="AM398" s="157" t="str">
        <f t="shared" si="162"/>
        <v>-</v>
      </c>
      <c r="AN398" s="457"/>
      <c r="AO398" s="95" t="s">
        <v>83</v>
      </c>
      <c r="AP398" s="93" t="s">
        <v>83</v>
      </c>
      <c r="AQ398" s="93" t="s">
        <v>83</v>
      </c>
      <c r="AR398" s="93" t="s">
        <v>83</v>
      </c>
      <c r="AS398" s="163" t="s">
        <v>83</v>
      </c>
      <c r="AT398" s="164" t="s">
        <v>83</v>
      </c>
      <c r="AU398" s="164" t="s">
        <v>83</v>
      </c>
      <c r="AV398" s="164" t="s">
        <v>83</v>
      </c>
      <c r="AW398" s="94" t="s">
        <v>83</v>
      </c>
      <c r="AX398" s="94" t="s">
        <v>3366</v>
      </c>
      <c r="AY398" s="165" t="s">
        <v>83</v>
      </c>
    </row>
    <row r="399" spans="1:51" customFormat="1" ht="54" hidden="1">
      <c r="A399" s="95" t="str">
        <f t="shared" si="147"/>
        <v>1103-9</v>
      </c>
      <c r="B399" s="160">
        <v>1103</v>
      </c>
      <c r="C399" s="93" t="s">
        <v>200</v>
      </c>
      <c r="D399" s="95">
        <v>9</v>
      </c>
      <c r="E399" s="93" t="s">
        <v>83</v>
      </c>
      <c r="F399" s="95" t="s">
        <v>83</v>
      </c>
      <c r="G399" s="161" t="s">
        <v>83</v>
      </c>
      <c r="H399" s="99" t="s">
        <v>83</v>
      </c>
      <c r="I399" s="94" t="s">
        <v>83</v>
      </c>
      <c r="J399" s="93" t="s">
        <v>83</v>
      </c>
      <c r="K399" s="93" t="s">
        <v>83</v>
      </c>
      <c r="L399" s="93" t="s">
        <v>83</v>
      </c>
      <c r="M399" s="92" t="s">
        <v>83</v>
      </c>
      <c r="N399" s="161"/>
      <c r="O399" s="153"/>
      <c r="P399" s="151"/>
      <c r="Q399" s="153"/>
      <c r="R399" s="162"/>
      <c r="S399" s="450"/>
      <c r="T399" s="163" t="s">
        <v>83</v>
      </c>
      <c r="U399" s="162" t="s">
        <v>83</v>
      </c>
      <c r="V399" s="93" t="s">
        <v>83</v>
      </c>
      <c r="W399" s="161"/>
      <c r="X399" s="153" t="s">
        <v>83</v>
      </c>
      <c r="Y399" s="167" t="s">
        <v>83</v>
      </c>
      <c r="Z399" s="153" t="s">
        <v>83</v>
      </c>
      <c r="AA399" s="162" t="s">
        <v>83</v>
      </c>
      <c r="AB399" s="450"/>
      <c r="AC399" s="155" t="str">
        <f t="shared" si="148"/>
        <v>-</v>
      </c>
      <c r="AD399" s="156" t="str">
        <f t="shared" si="149"/>
        <v>-</v>
      </c>
      <c r="AE399" s="156" t="str">
        <f t="shared" si="150"/>
        <v>-</v>
      </c>
      <c r="AF399" s="156" t="str">
        <f t="shared" si="151"/>
        <v>-</v>
      </c>
      <c r="AG399" s="157" t="str">
        <f t="shared" si="152"/>
        <v>-</v>
      </c>
      <c r="AH399" s="454"/>
      <c r="AI399" s="155" t="str">
        <f t="shared" si="158"/>
        <v>-</v>
      </c>
      <c r="AJ399" s="156" t="str">
        <f t="shared" si="159"/>
        <v>-</v>
      </c>
      <c r="AK399" s="156" t="str">
        <f t="shared" si="160"/>
        <v>-</v>
      </c>
      <c r="AL399" s="156" t="str">
        <f t="shared" si="161"/>
        <v>-</v>
      </c>
      <c r="AM399" s="157" t="str">
        <f t="shared" si="162"/>
        <v>-</v>
      </c>
      <c r="AN399" s="457"/>
      <c r="AO399" s="95" t="s">
        <v>83</v>
      </c>
      <c r="AP399" s="93" t="s">
        <v>83</v>
      </c>
      <c r="AQ399" s="93" t="s">
        <v>83</v>
      </c>
      <c r="AR399" s="93" t="s">
        <v>83</v>
      </c>
      <c r="AS399" s="163" t="s">
        <v>83</v>
      </c>
      <c r="AT399" s="164" t="s">
        <v>83</v>
      </c>
      <c r="AU399" s="164" t="s">
        <v>83</v>
      </c>
      <c r="AV399" s="164" t="s">
        <v>83</v>
      </c>
      <c r="AW399" s="94" t="s">
        <v>83</v>
      </c>
      <c r="AX399" s="94" t="s">
        <v>3366</v>
      </c>
      <c r="AY399" s="165" t="s">
        <v>83</v>
      </c>
    </row>
    <row r="400" spans="1:51" ht="262.5" customHeight="1">
      <c r="A400" s="204" t="str">
        <f t="shared" ref="A400:A413" si="163">B400&amp;"-"&amp;D400</f>
        <v>1201-1</v>
      </c>
      <c r="B400" s="205">
        <v>1201</v>
      </c>
      <c r="C400" s="600" t="s">
        <v>201</v>
      </c>
      <c r="D400" s="204">
        <v>1</v>
      </c>
      <c r="E400" s="600" t="s">
        <v>862</v>
      </c>
      <c r="F400" s="204" t="s">
        <v>384</v>
      </c>
      <c r="G400" s="603" t="s">
        <v>458</v>
      </c>
      <c r="H400" s="206" t="s">
        <v>863</v>
      </c>
      <c r="I400" s="220" t="s">
        <v>3232</v>
      </c>
      <c r="J400" s="600" t="s">
        <v>2162</v>
      </c>
      <c r="K400" s="600" t="s">
        <v>864</v>
      </c>
      <c r="L400" s="600" t="s">
        <v>865</v>
      </c>
      <c r="M400" s="207" t="s">
        <v>392</v>
      </c>
      <c r="N400" s="603">
        <v>100</v>
      </c>
      <c r="O400" s="181">
        <v>100</v>
      </c>
      <c r="P400" s="181">
        <v>100</v>
      </c>
      <c r="Q400" s="181">
        <v>100</v>
      </c>
      <c r="R400" s="225">
        <v>100</v>
      </c>
      <c r="S400" s="620">
        <v>100</v>
      </c>
      <c r="T400" s="194" t="s">
        <v>3136</v>
      </c>
      <c r="U400" s="209">
        <v>100</v>
      </c>
      <c r="V400" s="600" t="s">
        <v>3544</v>
      </c>
      <c r="W400" s="603">
        <v>100</v>
      </c>
      <c r="X400" s="181">
        <v>100</v>
      </c>
      <c r="Y400" s="181">
        <v>100</v>
      </c>
      <c r="Z400" s="181">
        <v>100</v>
      </c>
      <c r="AA400" s="264">
        <v>100</v>
      </c>
      <c r="AB400" s="264">
        <v>100</v>
      </c>
      <c r="AC400" s="210">
        <f t="shared" ref="AC400:AC431" si="164">IFERROR(IF($E400="-","-",W400/N400),"-")</f>
        <v>1</v>
      </c>
      <c r="AD400" s="211">
        <f t="shared" ref="AD400:AD426" si="165">IFERROR(IF($E400="-","-",X400/O400),"-")</f>
        <v>1</v>
      </c>
      <c r="AE400" s="211">
        <f t="shared" ref="AE400:AE426" si="166">IFERROR(IF($E400="-","-",Y400/P400),"-")</f>
        <v>1</v>
      </c>
      <c r="AF400" s="211">
        <f t="shared" ref="AF400:AF426" si="167">IFERROR(IF($E400="-","-",Z400/Q400),"-")</f>
        <v>1</v>
      </c>
      <c r="AG400" s="520">
        <f t="shared" ref="AG400:AH426" si="168">IFERROR(IF($E400="-","-",AA400/R400),"-")</f>
        <v>1</v>
      </c>
      <c r="AH400" s="212">
        <f t="shared" si="168"/>
        <v>1</v>
      </c>
      <c r="AI400" s="210">
        <f t="shared" si="158"/>
        <v>1</v>
      </c>
      <c r="AJ400" s="196">
        <f t="shared" si="159"/>
        <v>1</v>
      </c>
      <c r="AK400" s="196">
        <f t="shared" si="160"/>
        <v>1</v>
      </c>
      <c r="AL400" s="196">
        <f t="shared" si="161"/>
        <v>1</v>
      </c>
      <c r="AM400" s="604">
        <f t="shared" si="162"/>
        <v>1</v>
      </c>
      <c r="AN400" s="212">
        <f t="shared" si="162"/>
        <v>1</v>
      </c>
      <c r="AO400" s="204" t="s">
        <v>83</v>
      </c>
      <c r="AP400" s="600" t="s">
        <v>3545</v>
      </c>
      <c r="AQ400" s="600" t="s">
        <v>662</v>
      </c>
      <c r="AR400" s="600" t="s">
        <v>2163</v>
      </c>
      <c r="AS400" s="194" t="s">
        <v>54</v>
      </c>
      <c r="AT400" s="179" t="s">
        <v>54</v>
      </c>
      <c r="AU400" s="179" t="s">
        <v>15</v>
      </c>
      <c r="AV400" s="179" t="s">
        <v>15</v>
      </c>
      <c r="AW400" s="179" t="s">
        <v>15</v>
      </c>
      <c r="AX400" s="611" t="s">
        <v>3391</v>
      </c>
      <c r="AY400" s="214">
        <v>1</v>
      </c>
    </row>
    <row r="401" spans="1:51" ht="159" customHeight="1">
      <c r="A401" s="204" t="str">
        <f t="shared" si="163"/>
        <v>1201-2</v>
      </c>
      <c r="B401" s="205">
        <v>1201</v>
      </c>
      <c r="C401" s="600" t="s">
        <v>201</v>
      </c>
      <c r="D401" s="204">
        <v>2</v>
      </c>
      <c r="E401" s="600" t="s">
        <v>866</v>
      </c>
      <c r="F401" s="204" t="s">
        <v>867</v>
      </c>
      <c r="G401" s="603" t="s">
        <v>458</v>
      </c>
      <c r="H401" s="206" t="s">
        <v>464</v>
      </c>
      <c r="I401" s="220" t="s">
        <v>3233</v>
      </c>
      <c r="J401" s="600" t="s">
        <v>868</v>
      </c>
      <c r="K401" s="600" t="s">
        <v>869</v>
      </c>
      <c r="L401" s="600" t="s">
        <v>3390</v>
      </c>
      <c r="M401" s="207" t="s">
        <v>392</v>
      </c>
      <c r="N401" s="224">
        <v>472700</v>
      </c>
      <c r="O401" s="301">
        <v>472700</v>
      </c>
      <c r="P401" s="301">
        <v>472700</v>
      </c>
      <c r="Q401" s="301">
        <v>472700</v>
      </c>
      <c r="R401" s="442">
        <v>472700</v>
      </c>
      <c r="S401" s="650">
        <v>346000</v>
      </c>
      <c r="T401" s="194" t="s">
        <v>3136</v>
      </c>
      <c r="U401" s="223">
        <v>297000</v>
      </c>
      <c r="V401" s="600" t="s">
        <v>3544</v>
      </c>
      <c r="W401" s="221">
        <v>402790</v>
      </c>
      <c r="X401" s="201">
        <v>389466</v>
      </c>
      <c r="Y401" s="301">
        <v>367527</v>
      </c>
      <c r="Z401" s="200">
        <v>336961</v>
      </c>
      <c r="AA401" s="500">
        <v>280025</v>
      </c>
      <c r="AB401" s="500">
        <v>260374</v>
      </c>
      <c r="AC401" s="226">
        <f t="shared" si="164"/>
        <v>0.85210492913052671</v>
      </c>
      <c r="AD401" s="196">
        <f t="shared" si="165"/>
        <v>0.82391791834144279</v>
      </c>
      <c r="AE401" s="196">
        <f t="shared" si="166"/>
        <v>0.7775058176433256</v>
      </c>
      <c r="AF401" s="196">
        <f t="shared" si="167"/>
        <v>0.71284324095620899</v>
      </c>
      <c r="AG401" s="604">
        <f t="shared" si="168"/>
        <v>0.59239475354347371</v>
      </c>
      <c r="AH401" s="212">
        <f t="shared" si="168"/>
        <v>0.75252601156069365</v>
      </c>
      <c r="AI401" s="226">
        <f t="shared" si="158"/>
        <v>1.3561952861952862</v>
      </c>
      <c r="AJ401" s="196">
        <f t="shared" si="159"/>
        <v>1.3113333333333332</v>
      </c>
      <c r="AK401" s="196">
        <f t="shared" si="160"/>
        <v>1.2374646464646464</v>
      </c>
      <c r="AL401" s="196">
        <f t="shared" si="161"/>
        <v>1.1345488215488215</v>
      </c>
      <c r="AM401" s="604">
        <f t="shared" si="162"/>
        <v>0.94284511784511782</v>
      </c>
      <c r="AN401" s="212">
        <f t="shared" si="162"/>
        <v>0.87668013468013473</v>
      </c>
      <c r="AO401" s="204" t="s">
        <v>83</v>
      </c>
      <c r="AP401" s="600" t="s">
        <v>2826</v>
      </c>
      <c r="AQ401" s="600" t="s">
        <v>663</v>
      </c>
      <c r="AR401" s="600" t="s">
        <v>2164</v>
      </c>
      <c r="AS401" s="194" t="s">
        <v>55</v>
      </c>
      <c r="AT401" s="179" t="s">
        <v>55</v>
      </c>
      <c r="AU401" s="179" t="s">
        <v>10</v>
      </c>
      <c r="AV401" s="179" t="s">
        <v>10</v>
      </c>
      <c r="AW401" s="179" t="s">
        <v>49</v>
      </c>
      <c r="AX401" s="611" t="s">
        <v>3392</v>
      </c>
      <c r="AY401" s="214">
        <v>1</v>
      </c>
    </row>
    <row r="402" spans="1:51" ht="118.5" customHeight="1">
      <c r="A402" s="204" t="str">
        <f t="shared" si="163"/>
        <v>1201-3</v>
      </c>
      <c r="B402" s="205">
        <v>1201</v>
      </c>
      <c r="C402" s="600" t="s">
        <v>201</v>
      </c>
      <c r="D402" s="204">
        <v>3</v>
      </c>
      <c r="E402" s="600" t="s">
        <v>871</v>
      </c>
      <c r="F402" s="204" t="s">
        <v>867</v>
      </c>
      <c r="G402" s="603" t="s">
        <v>458</v>
      </c>
      <c r="H402" s="206" t="s">
        <v>464</v>
      </c>
      <c r="I402" s="220" t="s">
        <v>3233</v>
      </c>
      <c r="J402" s="600" t="s">
        <v>872</v>
      </c>
      <c r="K402" s="600" t="s">
        <v>869</v>
      </c>
      <c r="L402" s="600" t="s">
        <v>870</v>
      </c>
      <c r="M402" s="207" t="s">
        <v>392</v>
      </c>
      <c r="N402" s="224">
        <v>52000</v>
      </c>
      <c r="O402" s="301">
        <v>52000</v>
      </c>
      <c r="P402" s="301">
        <v>52000</v>
      </c>
      <c r="Q402" s="301">
        <v>52000</v>
      </c>
      <c r="R402" s="442">
        <v>52000</v>
      </c>
      <c r="S402" s="650">
        <v>34000</v>
      </c>
      <c r="T402" s="267" t="s">
        <v>3136</v>
      </c>
      <c r="U402" s="189">
        <v>29000</v>
      </c>
      <c r="V402" s="268" t="s">
        <v>3544</v>
      </c>
      <c r="W402" s="317">
        <v>24763</v>
      </c>
      <c r="X402" s="201">
        <v>26467</v>
      </c>
      <c r="Y402" s="301">
        <v>28945</v>
      </c>
      <c r="Z402" s="201">
        <v>28691</v>
      </c>
      <c r="AA402" s="513">
        <v>26169</v>
      </c>
      <c r="AB402" s="513">
        <v>24109</v>
      </c>
      <c r="AC402" s="226">
        <f t="shared" si="164"/>
        <v>0.47621153846153846</v>
      </c>
      <c r="AD402" s="196">
        <f t="shared" si="165"/>
        <v>0.50898076923076918</v>
      </c>
      <c r="AE402" s="196">
        <f t="shared" si="166"/>
        <v>0.55663461538461534</v>
      </c>
      <c r="AF402" s="196">
        <f t="shared" si="167"/>
        <v>0.55174999999999996</v>
      </c>
      <c r="AG402" s="604">
        <f t="shared" si="168"/>
        <v>0.50324999999999998</v>
      </c>
      <c r="AH402" s="212">
        <f t="shared" si="168"/>
        <v>0.70908823529411769</v>
      </c>
      <c r="AI402" s="226">
        <f t="shared" si="158"/>
        <v>0.85389655172413792</v>
      </c>
      <c r="AJ402" s="196">
        <f t="shared" si="159"/>
        <v>0.91265517241379313</v>
      </c>
      <c r="AK402" s="196">
        <f t="shared" si="160"/>
        <v>0.99810344827586206</v>
      </c>
      <c r="AL402" s="196">
        <f t="shared" si="161"/>
        <v>0.9893448275862069</v>
      </c>
      <c r="AM402" s="604">
        <f t="shared" si="162"/>
        <v>0.90237931034482755</v>
      </c>
      <c r="AN402" s="212">
        <f t="shared" si="162"/>
        <v>0.83134482758620687</v>
      </c>
      <c r="AO402" s="204" t="s">
        <v>83</v>
      </c>
      <c r="AP402" s="600" t="s">
        <v>2827</v>
      </c>
      <c r="AQ402" s="600" t="s">
        <v>663</v>
      </c>
      <c r="AR402" s="600" t="s">
        <v>2164</v>
      </c>
      <c r="AS402" s="194" t="s">
        <v>58</v>
      </c>
      <c r="AT402" s="179" t="s">
        <v>58</v>
      </c>
      <c r="AU402" s="179" t="s">
        <v>49</v>
      </c>
      <c r="AV402" s="179" t="s">
        <v>49</v>
      </c>
      <c r="AW402" s="179" t="s">
        <v>49</v>
      </c>
      <c r="AX402" s="611" t="s">
        <v>3392</v>
      </c>
      <c r="AY402" s="214">
        <v>1</v>
      </c>
    </row>
    <row r="403" spans="1:51" ht="190.5" customHeight="1">
      <c r="A403" s="204" t="str">
        <f t="shared" si="163"/>
        <v>1201-4</v>
      </c>
      <c r="B403" s="205">
        <v>1201</v>
      </c>
      <c r="C403" s="600" t="s">
        <v>201</v>
      </c>
      <c r="D403" s="204">
        <v>4</v>
      </c>
      <c r="E403" s="600" t="s">
        <v>3086</v>
      </c>
      <c r="F403" s="204" t="s">
        <v>489</v>
      </c>
      <c r="G403" s="603" t="s">
        <v>458</v>
      </c>
      <c r="H403" s="206" t="s">
        <v>873</v>
      </c>
      <c r="I403" s="220" t="s">
        <v>3234</v>
      </c>
      <c r="J403" s="600" t="s">
        <v>3087</v>
      </c>
      <c r="K403" s="600" t="s">
        <v>874</v>
      </c>
      <c r="L403" s="600" t="s">
        <v>875</v>
      </c>
      <c r="M403" s="207" t="s">
        <v>392</v>
      </c>
      <c r="N403" s="603">
        <v>36</v>
      </c>
      <c r="O403" s="181">
        <v>37</v>
      </c>
      <c r="P403" s="181">
        <v>38</v>
      </c>
      <c r="Q403" s="181">
        <v>39</v>
      </c>
      <c r="R403" s="225">
        <v>40</v>
      </c>
      <c r="S403" s="620">
        <v>41</v>
      </c>
      <c r="T403" s="194" t="s">
        <v>40</v>
      </c>
      <c r="U403" s="209">
        <v>41</v>
      </c>
      <c r="V403" s="600" t="s">
        <v>462</v>
      </c>
      <c r="W403" s="603">
        <v>36</v>
      </c>
      <c r="X403" s="181">
        <v>39</v>
      </c>
      <c r="Y403" s="181">
        <v>39</v>
      </c>
      <c r="Z403" s="181">
        <v>39</v>
      </c>
      <c r="AA403" s="264">
        <v>41</v>
      </c>
      <c r="AB403" s="264">
        <v>41</v>
      </c>
      <c r="AC403" s="210">
        <f t="shared" si="164"/>
        <v>1</v>
      </c>
      <c r="AD403" s="196">
        <f t="shared" si="165"/>
        <v>1.0540540540540539</v>
      </c>
      <c r="AE403" s="196">
        <f t="shared" si="166"/>
        <v>1.0263157894736843</v>
      </c>
      <c r="AF403" s="196">
        <f t="shared" si="167"/>
        <v>1</v>
      </c>
      <c r="AG403" s="604">
        <f t="shared" si="168"/>
        <v>1.0249999999999999</v>
      </c>
      <c r="AH403" s="212">
        <f t="shared" si="168"/>
        <v>1</v>
      </c>
      <c r="AI403" s="226">
        <f t="shared" si="158"/>
        <v>0.87804878048780488</v>
      </c>
      <c r="AJ403" s="196">
        <f t="shared" si="159"/>
        <v>0.95121951219512191</v>
      </c>
      <c r="AK403" s="196">
        <f t="shared" si="160"/>
        <v>0.95121951219512191</v>
      </c>
      <c r="AL403" s="196">
        <f t="shared" si="161"/>
        <v>0.95121951219512191</v>
      </c>
      <c r="AM403" s="604">
        <f t="shared" si="162"/>
        <v>1</v>
      </c>
      <c r="AN403" s="212">
        <f t="shared" si="162"/>
        <v>1</v>
      </c>
      <c r="AO403" s="204" t="s">
        <v>83</v>
      </c>
      <c r="AP403" s="600" t="s">
        <v>2828</v>
      </c>
      <c r="AQ403" s="600" t="s">
        <v>664</v>
      </c>
      <c r="AR403" s="600" t="s">
        <v>2165</v>
      </c>
      <c r="AS403" s="194" t="s">
        <v>54</v>
      </c>
      <c r="AT403" s="179" t="s">
        <v>15</v>
      </c>
      <c r="AU403" s="179" t="s">
        <v>54</v>
      </c>
      <c r="AV403" s="179" t="s">
        <v>15</v>
      </c>
      <c r="AW403" s="179" t="s">
        <v>15</v>
      </c>
      <c r="AX403" s="611" t="s">
        <v>3391</v>
      </c>
      <c r="AY403" s="214">
        <v>1</v>
      </c>
    </row>
    <row r="404" spans="1:51" customFormat="1" ht="40.5" hidden="1">
      <c r="A404" s="95" t="str">
        <f t="shared" si="163"/>
        <v>1201-5</v>
      </c>
      <c r="B404" s="160">
        <v>1201</v>
      </c>
      <c r="C404" s="93" t="s">
        <v>201</v>
      </c>
      <c r="D404" s="95">
        <v>5</v>
      </c>
      <c r="E404" s="93" t="s">
        <v>83</v>
      </c>
      <c r="F404" s="95" t="s">
        <v>83</v>
      </c>
      <c r="G404" s="161" t="s">
        <v>83</v>
      </c>
      <c r="H404" s="99" t="s">
        <v>83</v>
      </c>
      <c r="I404" s="94" t="s">
        <v>83</v>
      </c>
      <c r="J404" s="93" t="s">
        <v>83</v>
      </c>
      <c r="K404" s="93" t="s">
        <v>83</v>
      </c>
      <c r="L404" s="93" t="s">
        <v>83</v>
      </c>
      <c r="M404" s="92" t="s">
        <v>83</v>
      </c>
      <c r="N404" s="161"/>
      <c r="O404" s="153"/>
      <c r="P404" s="153"/>
      <c r="Q404" s="153"/>
      <c r="R404" s="162"/>
      <c r="S404" s="450"/>
      <c r="T404" s="163" t="s">
        <v>83</v>
      </c>
      <c r="U404" s="162" t="s">
        <v>83</v>
      </c>
      <c r="V404" s="93" t="s">
        <v>83</v>
      </c>
      <c r="W404" s="161"/>
      <c r="X404" s="153" t="s">
        <v>83</v>
      </c>
      <c r="Y404" s="153" t="s">
        <v>83</v>
      </c>
      <c r="Z404" s="153" t="s">
        <v>83</v>
      </c>
      <c r="AA404" s="162" t="s">
        <v>83</v>
      </c>
      <c r="AB404" s="450"/>
      <c r="AC404" s="155" t="str">
        <f t="shared" si="164"/>
        <v>-</v>
      </c>
      <c r="AD404" s="156" t="str">
        <f t="shared" si="165"/>
        <v>-</v>
      </c>
      <c r="AE404" s="156" t="str">
        <f t="shared" si="166"/>
        <v>-</v>
      </c>
      <c r="AF404" s="156" t="str">
        <f t="shared" si="167"/>
        <v>-</v>
      </c>
      <c r="AG404" s="157" t="str">
        <f t="shared" si="168"/>
        <v>-</v>
      </c>
      <c r="AH404" s="454"/>
      <c r="AI404" s="155" t="str">
        <f t="shared" si="158"/>
        <v>-</v>
      </c>
      <c r="AJ404" s="156" t="str">
        <f t="shared" si="159"/>
        <v>-</v>
      </c>
      <c r="AK404" s="156" t="str">
        <f t="shared" si="160"/>
        <v>-</v>
      </c>
      <c r="AL404" s="156" t="str">
        <f t="shared" si="161"/>
        <v>-</v>
      </c>
      <c r="AM404" s="157" t="str">
        <f t="shared" si="162"/>
        <v>-</v>
      </c>
      <c r="AN404" s="457"/>
      <c r="AO404" s="95" t="s">
        <v>83</v>
      </c>
      <c r="AP404" s="93" t="s">
        <v>83</v>
      </c>
      <c r="AQ404" s="93" t="s">
        <v>83</v>
      </c>
      <c r="AR404" s="93" t="s">
        <v>83</v>
      </c>
      <c r="AS404" s="163" t="s">
        <v>83</v>
      </c>
      <c r="AT404" s="164" t="s">
        <v>83</v>
      </c>
      <c r="AU404" s="164" t="s">
        <v>83</v>
      </c>
      <c r="AV404" s="164" t="s">
        <v>83</v>
      </c>
      <c r="AW404" s="94" t="s">
        <v>83</v>
      </c>
      <c r="AX404" s="94" t="s">
        <v>3366</v>
      </c>
      <c r="AY404" s="165" t="s">
        <v>83</v>
      </c>
    </row>
    <row r="405" spans="1:51" customFormat="1" ht="40.5" hidden="1">
      <c r="A405" s="95" t="str">
        <f t="shared" si="163"/>
        <v>1201-6</v>
      </c>
      <c r="B405" s="160">
        <v>1201</v>
      </c>
      <c r="C405" s="93" t="s">
        <v>201</v>
      </c>
      <c r="D405" s="95">
        <v>6</v>
      </c>
      <c r="E405" s="93" t="s">
        <v>83</v>
      </c>
      <c r="F405" s="95" t="s">
        <v>83</v>
      </c>
      <c r="G405" s="161" t="s">
        <v>83</v>
      </c>
      <c r="H405" s="99" t="s">
        <v>83</v>
      </c>
      <c r="I405" s="94" t="s">
        <v>83</v>
      </c>
      <c r="J405" s="93" t="s">
        <v>83</v>
      </c>
      <c r="K405" s="93" t="s">
        <v>83</v>
      </c>
      <c r="L405" s="93" t="s">
        <v>83</v>
      </c>
      <c r="M405" s="92" t="s">
        <v>83</v>
      </c>
      <c r="N405" s="161"/>
      <c r="O405" s="153"/>
      <c r="P405" s="153"/>
      <c r="Q405" s="153"/>
      <c r="R405" s="162"/>
      <c r="S405" s="450"/>
      <c r="T405" s="163" t="s">
        <v>83</v>
      </c>
      <c r="U405" s="162" t="s">
        <v>83</v>
      </c>
      <c r="V405" s="93" t="s">
        <v>83</v>
      </c>
      <c r="W405" s="161"/>
      <c r="X405" s="153" t="s">
        <v>83</v>
      </c>
      <c r="Y405" s="153" t="s">
        <v>83</v>
      </c>
      <c r="Z405" s="153" t="s">
        <v>83</v>
      </c>
      <c r="AA405" s="162" t="s">
        <v>83</v>
      </c>
      <c r="AB405" s="450"/>
      <c r="AC405" s="155" t="str">
        <f t="shared" si="164"/>
        <v>-</v>
      </c>
      <c r="AD405" s="156" t="str">
        <f t="shared" si="165"/>
        <v>-</v>
      </c>
      <c r="AE405" s="156" t="str">
        <f t="shared" si="166"/>
        <v>-</v>
      </c>
      <c r="AF405" s="156" t="str">
        <f t="shared" si="167"/>
        <v>-</v>
      </c>
      <c r="AG405" s="157" t="str">
        <f t="shared" si="168"/>
        <v>-</v>
      </c>
      <c r="AH405" s="454"/>
      <c r="AI405" s="155" t="str">
        <f t="shared" si="158"/>
        <v>-</v>
      </c>
      <c r="AJ405" s="156" t="str">
        <f t="shared" si="159"/>
        <v>-</v>
      </c>
      <c r="AK405" s="156" t="str">
        <f t="shared" si="160"/>
        <v>-</v>
      </c>
      <c r="AL405" s="156" t="str">
        <f t="shared" si="161"/>
        <v>-</v>
      </c>
      <c r="AM405" s="157" t="str">
        <f t="shared" si="162"/>
        <v>-</v>
      </c>
      <c r="AN405" s="457"/>
      <c r="AO405" s="95" t="s">
        <v>83</v>
      </c>
      <c r="AP405" s="93" t="s">
        <v>83</v>
      </c>
      <c r="AQ405" s="93" t="s">
        <v>83</v>
      </c>
      <c r="AR405" s="93" t="s">
        <v>83</v>
      </c>
      <c r="AS405" s="163" t="s">
        <v>83</v>
      </c>
      <c r="AT405" s="164" t="s">
        <v>83</v>
      </c>
      <c r="AU405" s="164" t="s">
        <v>83</v>
      </c>
      <c r="AV405" s="164" t="s">
        <v>83</v>
      </c>
      <c r="AW405" s="94" t="s">
        <v>83</v>
      </c>
      <c r="AX405" s="94" t="s">
        <v>3366</v>
      </c>
      <c r="AY405" s="165" t="s">
        <v>83</v>
      </c>
    </row>
    <row r="406" spans="1:51" customFormat="1" ht="40.5" hidden="1">
      <c r="A406" s="95" t="str">
        <f t="shared" si="163"/>
        <v>1201-7</v>
      </c>
      <c r="B406" s="160">
        <v>1201</v>
      </c>
      <c r="C406" s="93" t="s">
        <v>201</v>
      </c>
      <c r="D406" s="95">
        <v>7</v>
      </c>
      <c r="E406" s="93" t="s">
        <v>83</v>
      </c>
      <c r="F406" s="95" t="s">
        <v>83</v>
      </c>
      <c r="G406" s="161" t="s">
        <v>83</v>
      </c>
      <c r="H406" s="99" t="s">
        <v>83</v>
      </c>
      <c r="I406" s="94" t="s">
        <v>83</v>
      </c>
      <c r="J406" s="93" t="s">
        <v>83</v>
      </c>
      <c r="K406" s="93" t="s">
        <v>83</v>
      </c>
      <c r="L406" s="93" t="s">
        <v>83</v>
      </c>
      <c r="M406" s="92" t="s">
        <v>83</v>
      </c>
      <c r="N406" s="161"/>
      <c r="O406" s="153"/>
      <c r="P406" s="153"/>
      <c r="Q406" s="153"/>
      <c r="R406" s="162"/>
      <c r="S406" s="450"/>
      <c r="T406" s="163" t="s">
        <v>83</v>
      </c>
      <c r="U406" s="162" t="s">
        <v>83</v>
      </c>
      <c r="V406" s="93" t="s">
        <v>83</v>
      </c>
      <c r="W406" s="161"/>
      <c r="X406" s="153" t="s">
        <v>83</v>
      </c>
      <c r="Y406" s="153" t="s">
        <v>83</v>
      </c>
      <c r="Z406" s="153" t="s">
        <v>83</v>
      </c>
      <c r="AA406" s="162" t="s">
        <v>83</v>
      </c>
      <c r="AB406" s="450"/>
      <c r="AC406" s="155" t="str">
        <f t="shared" si="164"/>
        <v>-</v>
      </c>
      <c r="AD406" s="156" t="str">
        <f t="shared" si="165"/>
        <v>-</v>
      </c>
      <c r="AE406" s="156" t="str">
        <f t="shared" si="166"/>
        <v>-</v>
      </c>
      <c r="AF406" s="156" t="str">
        <f t="shared" si="167"/>
        <v>-</v>
      </c>
      <c r="AG406" s="157" t="str">
        <f t="shared" si="168"/>
        <v>-</v>
      </c>
      <c r="AH406" s="454"/>
      <c r="AI406" s="155" t="str">
        <f t="shared" si="158"/>
        <v>-</v>
      </c>
      <c r="AJ406" s="156" t="str">
        <f t="shared" si="159"/>
        <v>-</v>
      </c>
      <c r="AK406" s="156" t="str">
        <f t="shared" si="160"/>
        <v>-</v>
      </c>
      <c r="AL406" s="156" t="str">
        <f t="shared" si="161"/>
        <v>-</v>
      </c>
      <c r="AM406" s="157" t="str">
        <f t="shared" si="162"/>
        <v>-</v>
      </c>
      <c r="AN406" s="457"/>
      <c r="AO406" s="95" t="s">
        <v>83</v>
      </c>
      <c r="AP406" s="93" t="s">
        <v>83</v>
      </c>
      <c r="AQ406" s="93" t="s">
        <v>83</v>
      </c>
      <c r="AR406" s="93" t="s">
        <v>83</v>
      </c>
      <c r="AS406" s="163" t="s">
        <v>83</v>
      </c>
      <c r="AT406" s="164" t="s">
        <v>83</v>
      </c>
      <c r="AU406" s="164" t="s">
        <v>83</v>
      </c>
      <c r="AV406" s="164" t="s">
        <v>83</v>
      </c>
      <c r="AW406" s="94" t="s">
        <v>83</v>
      </c>
      <c r="AX406" s="94" t="s">
        <v>3366</v>
      </c>
      <c r="AY406" s="165" t="s">
        <v>83</v>
      </c>
    </row>
    <row r="407" spans="1:51" customFormat="1" ht="40.5" hidden="1">
      <c r="A407" s="95" t="str">
        <f t="shared" si="163"/>
        <v>1201-8</v>
      </c>
      <c r="B407" s="160">
        <v>1201</v>
      </c>
      <c r="C407" s="93" t="s">
        <v>201</v>
      </c>
      <c r="D407" s="95">
        <v>8</v>
      </c>
      <c r="E407" s="93" t="s">
        <v>83</v>
      </c>
      <c r="F407" s="95" t="s">
        <v>83</v>
      </c>
      <c r="G407" s="161" t="s">
        <v>83</v>
      </c>
      <c r="H407" s="99" t="s">
        <v>83</v>
      </c>
      <c r="I407" s="94" t="s">
        <v>83</v>
      </c>
      <c r="J407" s="93" t="s">
        <v>83</v>
      </c>
      <c r="K407" s="93" t="s">
        <v>83</v>
      </c>
      <c r="L407" s="93" t="s">
        <v>83</v>
      </c>
      <c r="M407" s="92" t="s">
        <v>83</v>
      </c>
      <c r="N407" s="161"/>
      <c r="O407" s="153"/>
      <c r="P407" s="153"/>
      <c r="Q407" s="153"/>
      <c r="R407" s="162"/>
      <c r="S407" s="450"/>
      <c r="T407" s="163" t="s">
        <v>83</v>
      </c>
      <c r="U407" s="162" t="s">
        <v>83</v>
      </c>
      <c r="V407" s="93" t="s">
        <v>83</v>
      </c>
      <c r="W407" s="161"/>
      <c r="X407" s="153" t="s">
        <v>83</v>
      </c>
      <c r="Y407" s="153" t="s">
        <v>83</v>
      </c>
      <c r="Z407" s="153" t="s">
        <v>83</v>
      </c>
      <c r="AA407" s="162" t="s">
        <v>83</v>
      </c>
      <c r="AB407" s="450"/>
      <c r="AC407" s="155" t="str">
        <f t="shared" si="164"/>
        <v>-</v>
      </c>
      <c r="AD407" s="156" t="str">
        <f t="shared" si="165"/>
        <v>-</v>
      </c>
      <c r="AE407" s="156" t="str">
        <f t="shared" si="166"/>
        <v>-</v>
      </c>
      <c r="AF407" s="156" t="str">
        <f t="shared" si="167"/>
        <v>-</v>
      </c>
      <c r="AG407" s="157" t="str">
        <f t="shared" si="168"/>
        <v>-</v>
      </c>
      <c r="AH407" s="454"/>
      <c r="AI407" s="155" t="str">
        <f t="shared" si="158"/>
        <v>-</v>
      </c>
      <c r="AJ407" s="156" t="str">
        <f t="shared" si="159"/>
        <v>-</v>
      </c>
      <c r="AK407" s="156" t="str">
        <f t="shared" si="160"/>
        <v>-</v>
      </c>
      <c r="AL407" s="156" t="str">
        <f t="shared" si="161"/>
        <v>-</v>
      </c>
      <c r="AM407" s="157" t="str">
        <f t="shared" si="162"/>
        <v>-</v>
      </c>
      <c r="AN407" s="457"/>
      <c r="AO407" s="95" t="s">
        <v>83</v>
      </c>
      <c r="AP407" s="93" t="s">
        <v>83</v>
      </c>
      <c r="AQ407" s="93" t="s">
        <v>83</v>
      </c>
      <c r="AR407" s="93" t="s">
        <v>83</v>
      </c>
      <c r="AS407" s="163" t="s">
        <v>83</v>
      </c>
      <c r="AT407" s="164" t="s">
        <v>83</v>
      </c>
      <c r="AU407" s="164" t="s">
        <v>83</v>
      </c>
      <c r="AV407" s="164" t="s">
        <v>83</v>
      </c>
      <c r="AW407" s="94" t="s">
        <v>83</v>
      </c>
      <c r="AX407" s="94" t="s">
        <v>3366</v>
      </c>
      <c r="AY407" s="165" t="s">
        <v>83</v>
      </c>
    </row>
    <row r="408" spans="1:51" customFormat="1" ht="40.5" hidden="1">
      <c r="A408" s="95" t="str">
        <f t="shared" si="163"/>
        <v>1201-9</v>
      </c>
      <c r="B408" s="160">
        <v>1201</v>
      </c>
      <c r="C408" s="93" t="s">
        <v>201</v>
      </c>
      <c r="D408" s="95">
        <v>9</v>
      </c>
      <c r="E408" s="93" t="s">
        <v>83</v>
      </c>
      <c r="F408" s="95" t="s">
        <v>83</v>
      </c>
      <c r="G408" s="161" t="s">
        <v>83</v>
      </c>
      <c r="H408" s="99" t="s">
        <v>83</v>
      </c>
      <c r="I408" s="94" t="s">
        <v>83</v>
      </c>
      <c r="J408" s="93" t="s">
        <v>83</v>
      </c>
      <c r="K408" s="93" t="s">
        <v>83</v>
      </c>
      <c r="L408" s="93" t="s">
        <v>83</v>
      </c>
      <c r="M408" s="92" t="s">
        <v>83</v>
      </c>
      <c r="N408" s="161"/>
      <c r="O408" s="153"/>
      <c r="P408" s="153"/>
      <c r="Q408" s="153"/>
      <c r="R408" s="162"/>
      <c r="S408" s="450"/>
      <c r="T408" s="163" t="s">
        <v>83</v>
      </c>
      <c r="U408" s="162" t="s">
        <v>83</v>
      </c>
      <c r="V408" s="93" t="s">
        <v>83</v>
      </c>
      <c r="W408" s="161"/>
      <c r="X408" s="153" t="s">
        <v>83</v>
      </c>
      <c r="Y408" s="153" t="s">
        <v>83</v>
      </c>
      <c r="Z408" s="153" t="s">
        <v>83</v>
      </c>
      <c r="AA408" s="162" t="s">
        <v>83</v>
      </c>
      <c r="AB408" s="450"/>
      <c r="AC408" s="155" t="str">
        <f t="shared" si="164"/>
        <v>-</v>
      </c>
      <c r="AD408" s="156" t="str">
        <f t="shared" si="165"/>
        <v>-</v>
      </c>
      <c r="AE408" s="156" t="str">
        <f t="shared" si="166"/>
        <v>-</v>
      </c>
      <c r="AF408" s="156" t="str">
        <f t="shared" si="167"/>
        <v>-</v>
      </c>
      <c r="AG408" s="157" t="str">
        <f t="shared" si="168"/>
        <v>-</v>
      </c>
      <c r="AH408" s="454"/>
      <c r="AI408" s="155" t="str">
        <f t="shared" si="158"/>
        <v>-</v>
      </c>
      <c r="AJ408" s="156" t="str">
        <f t="shared" si="159"/>
        <v>-</v>
      </c>
      <c r="AK408" s="156" t="str">
        <f t="shared" si="160"/>
        <v>-</v>
      </c>
      <c r="AL408" s="156" t="str">
        <f t="shared" si="161"/>
        <v>-</v>
      </c>
      <c r="AM408" s="157" t="str">
        <f t="shared" si="162"/>
        <v>-</v>
      </c>
      <c r="AN408" s="457"/>
      <c r="AO408" s="95" t="s">
        <v>83</v>
      </c>
      <c r="AP408" s="93" t="s">
        <v>83</v>
      </c>
      <c r="AQ408" s="93" t="s">
        <v>83</v>
      </c>
      <c r="AR408" s="93" t="s">
        <v>83</v>
      </c>
      <c r="AS408" s="163" t="s">
        <v>83</v>
      </c>
      <c r="AT408" s="164" t="s">
        <v>83</v>
      </c>
      <c r="AU408" s="164" t="s">
        <v>83</v>
      </c>
      <c r="AV408" s="164" t="s">
        <v>83</v>
      </c>
      <c r="AW408" s="94" t="s">
        <v>83</v>
      </c>
      <c r="AX408" s="94" t="s">
        <v>3366</v>
      </c>
      <c r="AY408" s="165" t="s">
        <v>83</v>
      </c>
    </row>
    <row r="409" spans="1:51" ht="204" customHeight="1">
      <c r="A409" s="204" t="str">
        <f t="shared" si="163"/>
        <v>1202-1</v>
      </c>
      <c r="B409" s="205">
        <v>1202</v>
      </c>
      <c r="C409" s="600" t="s">
        <v>202</v>
      </c>
      <c r="D409" s="204">
        <v>1</v>
      </c>
      <c r="E409" s="600" t="s">
        <v>876</v>
      </c>
      <c r="F409" s="204" t="s">
        <v>424</v>
      </c>
      <c r="G409" s="603" t="s">
        <v>458</v>
      </c>
      <c r="H409" s="206" t="s">
        <v>863</v>
      </c>
      <c r="I409" s="220" t="s">
        <v>3232</v>
      </c>
      <c r="J409" s="600" t="s">
        <v>877</v>
      </c>
      <c r="K409" s="600" t="s">
        <v>878</v>
      </c>
      <c r="L409" s="600" t="s">
        <v>879</v>
      </c>
      <c r="M409" s="207" t="s">
        <v>392</v>
      </c>
      <c r="N409" s="603">
        <v>280</v>
      </c>
      <c r="O409" s="181">
        <v>314</v>
      </c>
      <c r="P409" s="181">
        <v>303</v>
      </c>
      <c r="Q409" s="181">
        <v>293</v>
      </c>
      <c r="R409" s="225">
        <v>300</v>
      </c>
      <c r="S409" s="620">
        <v>297</v>
      </c>
      <c r="T409" s="318" t="s">
        <v>83</v>
      </c>
      <c r="U409" s="209" t="s">
        <v>83</v>
      </c>
      <c r="V409" s="600" t="s">
        <v>480</v>
      </c>
      <c r="W409" s="603">
        <v>301</v>
      </c>
      <c r="X409" s="181">
        <v>288</v>
      </c>
      <c r="Y409" s="181">
        <v>291</v>
      </c>
      <c r="Z409" s="181">
        <v>321</v>
      </c>
      <c r="AA409" s="264">
        <v>281</v>
      </c>
      <c r="AB409" s="264">
        <v>231</v>
      </c>
      <c r="AC409" s="210">
        <f t="shared" si="164"/>
        <v>1.075</v>
      </c>
      <c r="AD409" s="196">
        <f t="shared" si="165"/>
        <v>0.91719745222929938</v>
      </c>
      <c r="AE409" s="196">
        <f t="shared" si="166"/>
        <v>0.96039603960396036</v>
      </c>
      <c r="AF409" s="196">
        <f t="shared" si="167"/>
        <v>1.0955631399317407</v>
      </c>
      <c r="AG409" s="604">
        <f t="shared" si="168"/>
        <v>0.93666666666666665</v>
      </c>
      <c r="AH409" s="212">
        <f t="shared" si="168"/>
        <v>0.77777777777777779</v>
      </c>
      <c r="AI409" s="226" t="str">
        <f t="shared" si="158"/>
        <v>-</v>
      </c>
      <c r="AJ409" s="196" t="str">
        <f t="shared" si="159"/>
        <v>-</v>
      </c>
      <c r="AK409" s="196" t="str">
        <f t="shared" si="160"/>
        <v>-</v>
      </c>
      <c r="AL409" s="196" t="str">
        <f t="shared" si="161"/>
        <v>-</v>
      </c>
      <c r="AM409" s="604" t="str">
        <f t="shared" si="162"/>
        <v>-</v>
      </c>
      <c r="AN409" s="212" t="str">
        <f t="shared" si="162"/>
        <v>-</v>
      </c>
      <c r="AO409" s="204" t="s">
        <v>83</v>
      </c>
      <c r="AP409" s="600" t="s">
        <v>3320</v>
      </c>
      <c r="AQ409" s="600" t="s">
        <v>627</v>
      </c>
      <c r="AR409" s="600" t="s">
        <v>2166</v>
      </c>
      <c r="AS409" s="194" t="s">
        <v>54</v>
      </c>
      <c r="AT409" s="179" t="s">
        <v>55</v>
      </c>
      <c r="AU409" s="188" t="s">
        <v>55</v>
      </c>
      <c r="AV409" s="179" t="s">
        <v>15</v>
      </c>
      <c r="AW409" s="179" t="s">
        <v>11</v>
      </c>
      <c r="AX409" s="611" t="s">
        <v>3393</v>
      </c>
      <c r="AY409" s="214">
        <v>1</v>
      </c>
    </row>
    <row r="410" spans="1:51" ht="204" customHeight="1">
      <c r="A410" s="204" t="str">
        <f t="shared" si="163"/>
        <v>1202-2</v>
      </c>
      <c r="B410" s="205">
        <v>1202</v>
      </c>
      <c r="C410" s="600" t="s">
        <v>202</v>
      </c>
      <c r="D410" s="204">
        <v>2</v>
      </c>
      <c r="E410" s="600" t="s">
        <v>880</v>
      </c>
      <c r="F410" s="204" t="s">
        <v>384</v>
      </c>
      <c r="G410" s="603" t="s">
        <v>458</v>
      </c>
      <c r="H410" s="206" t="s">
        <v>881</v>
      </c>
      <c r="I410" s="195" t="s">
        <v>2983</v>
      </c>
      <c r="J410" s="600" t="s">
        <v>2705</v>
      </c>
      <c r="K410" s="600" t="s">
        <v>882</v>
      </c>
      <c r="L410" s="600" t="s">
        <v>2167</v>
      </c>
      <c r="M410" s="207" t="s">
        <v>392</v>
      </c>
      <c r="N410" s="603">
        <v>100</v>
      </c>
      <c r="O410" s="181">
        <v>100</v>
      </c>
      <c r="P410" s="181">
        <v>100</v>
      </c>
      <c r="Q410" s="181">
        <v>100</v>
      </c>
      <c r="R410" s="225">
        <v>100</v>
      </c>
      <c r="S410" s="620">
        <v>100</v>
      </c>
      <c r="T410" s="194" t="s">
        <v>40</v>
      </c>
      <c r="U410" s="209">
        <v>100</v>
      </c>
      <c r="V410" s="600" t="s">
        <v>709</v>
      </c>
      <c r="W410" s="603">
        <v>100</v>
      </c>
      <c r="X410" s="180">
        <v>100</v>
      </c>
      <c r="Y410" s="181">
        <v>100</v>
      </c>
      <c r="Z410" s="181">
        <v>100</v>
      </c>
      <c r="AA410" s="264">
        <v>100</v>
      </c>
      <c r="AB410" s="264">
        <v>100</v>
      </c>
      <c r="AC410" s="210">
        <f t="shared" si="164"/>
        <v>1</v>
      </c>
      <c r="AD410" s="196">
        <f t="shared" si="165"/>
        <v>1</v>
      </c>
      <c r="AE410" s="196">
        <f t="shared" si="166"/>
        <v>1</v>
      </c>
      <c r="AF410" s="196">
        <f t="shared" si="167"/>
        <v>1</v>
      </c>
      <c r="AG410" s="604">
        <f t="shared" si="168"/>
        <v>1</v>
      </c>
      <c r="AH410" s="212">
        <f t="shared" si="168"/>
        <v>1</v>
      </c>
      <c r="AI410" s="226">
        <f t="shared" si="158"/>
        <v>1</v>
      </c>
      <c r="AJ410" s="196">
        <f t="shared" si="159"/>
        <v>1</v>
      </c>
      <c r="AK410" s="196">
        <f t="shared" si="160"/>
        <v>1</v>
      </c>
      <c r="AL410" s="196">
        <f t="shared" si="161"/>
        <v>1</v>
      </c>
      <c r="AM410" s="604">
        <f t="shared" si="162"/>
        <v>1</v>
      </c>
      <c r="AN410" s="212">
        <f t="shared" si="162"/>
        <v>1</v>
      </c>
      <c r="AO410" s="204" t="s">
        <v>83</v>
      </c>
      <c r="AP410" s="199"/>
      <c r="AQ410" s="600" t="s">
        <v>665</v>
      </c>
      <c r="AR410" s="600" t="s">
        <v>2168</v>
      </c>
      <c r="AS410" s="194" t="s">
        <v>15</v>
      </c>
      <c r="AT410" s="179" t="s">
        <v>54</v>
      </c>
      <c r="AU410" s="179" t="s">
        <v>15</v>
      </c>
      <c r="AV410" s="179" t="s">
        <v>15</v>
      </c>
      <c r="AW410" s="179" t="s">
        <v>15</v>
      </c>
      <c r="AX410" s="611" t="s">
        <v>3391</v>
      </c>
      <c r="AY410" s="214">
        <v>1</v>
      </c>
    </row>
    <row r="411" spans="1:51" ht="204" customHeight="1">
      <c r="A411" s="204" t="str">
        <f t="shared" si="163"/>
        <v>1202-3</v>
      </c>
      <c r="B411" s="205">
        <v>1202</v>
      </c>
      <c r="C411" s="600" t="s">
        <v>202</v>
      </c>
      <c r="D411" s="204">
        <v>3</v>
      </c>
      <c r="E411" s="600" t="s">
        <v>883</v>
      </c>
      <c r="F411" s="204" t="s">
        <v>867</v>
      </c>
      <c r="G411" s="603" t="s">
        <v>458</v>
      </c>
      <c r="H411" s="206" t="s">
        <v>863</v>
      </c>
      <c r="I411" s="220" t="s">
        <v>3235</v>
      </c>
      <c r="J411" s="600" t="s">
        <v>884</v>
      </c>
      <c r="K411" s="600" t="s">
        <v>885</v>
      </c>
      <c r="L411" s="600" t="s">
        <v>886</v>
      </c>
      <c r="M411" s="207" t="s">
        <v>392</v>
      </c>
      <c r="N411" s="216">
        <v>50568</v>
      </c>
      <c r="O411" s="217">
        <v>52776</v>
      </c>
      <c r="P411" s="217">
        <v>54462</v>
      </c>
      <c r="Q411" s="217">
        <v>56208</v>
      </c>
      <c r="R411" s="675">
        <v>57996</v>
      </c>
      <c r="S411" s="676">
        <v>67373</v>
      </c>
      <c r="T411" s="194" t="s">
        <v>3136</v>
      </c>
      <c r="U411" s="189">
        <v>70728</v>
      </c>
      <c r="V411" s="600" t="s">
        <v>3546</v>
      </c>
      <c r="W411" s="216">
        <v>49109</v>
      </c>
      <c r="X411" s="217">
        <v>54155</v>
      </c>
      <c r="Y411" s="201">
        <v>57639</v>
      </c>
      <c r="Z411" s="201">
        <v>62500</v>
      </c>
      <c r="AA411" s="501">
        <v>64232</v>
      </c>
      <c r="AB411" s="501">
        <v>65458</v>
      </c>
      <c r="AC411" s="210">
        <f t="shared" si="164"/>
        <v>0.97114776143015347</v>
      </c>
      <c r="AD411" s="211">
        <f t="shared" si="165"/>
        <v>1.0261293011975141</v>
      </c>
      <c r="AE411" s="211">
        <f t="shared" si="166"/>
        <v>1.0583342514046492</v>
      </c>
      <c r="AF411" s="211">
        <f t="shared" si="167"/>
        <v>1.1119413606604043</v>
      </c>
      <c r="AG411" s="520">
        <f t="shared" si="168"/>
        <v>1.1075246568728878</v>
      </c>
      <c r="AH411" s="212">
        <f t="shared" si="168"/>
        <v>0.97157615068350822</v>
      </c>
      <c r="AI411" s="210">
        <f t="shared" si="158"/>
        <v>0.69433604795837578</v>
      </c>
      <c r="AJ411" s="196">
        <f t="shared" si="159"/>
        <v>0.7656797873543717</v>
      </c>
      <c r="AK411" s="196">
        <f t="shared" si="160"/>
        <v>0.81493892093654563</v>
      </c>
      <c r="AL411" s="196">
        <f t="shared" si="161"/>
        <v>0.88366700599479697</v>
      </c>
      <c r="AM411" s="604">
        <f t="shared" si="162"/>
        <v>0.90815518606492474</v>
      </c>
      <c r="AN411" s="212">
        <f t="shared" si="162"/>
        <v>0.92548919805451868</v>
      </c>
      <c r="AO411" s="204" t="s">
        <v>83</v>
      </c>
      <c r="AP411" s="600" t="s">
        <v>3321</v>
      </c>
      <c r="AQ411" s="600" t="s">
        <v>666</v>
      </c>
      <c r="AR411" s="600" t="s">
        <v>2169</v>
      </c>
      <c r="AS411" s="194" t="s">
        <v>55</v>
      </c>
      <c r="AT411" s="179" t="s">
        <v>54</v>
      </c>
      <c r="AU411" s="179" t="s">
        <v>54</v>
      </c>
      <c r="AV411" s="179" t="s">
        <v>15</v>
      </c>
      <c r="AW411" s="179" t="s">
        <v>15</v>
      </c>
      <c r="AX411" s="611" t="s">
        <v>3394</v>
      </c>
      <c r="AY411" s="214">
        <v>1</v>
      </c>
    </row>
    <row r="412" spans="1:51" ht="321" customHeight="1">
      <c r="A412" s="204" t="str">
        <f t="shared" si="163"/>
        <v>1202-4</v>
      </c>
      <c r="B412" s="205">
        <v>1202</v>
      </c>
      <c r="C412" s="600" t="s">
        <v>202</v>
      </c>
      <c r="D412" s="204">
        <v>4</v>
      </c>
      <c r="E412" s="600" t="s">
        <v>887</v>
      </c>
      <c r="F412" s="204" t="s">
        <v>424</v>
      </c>
      <c r="G412" s="603" t="s">
        <v>458</v>
      </c>
      <c r="H412" s="206" t="s">
        <v>863</v>
      </c>
      <c r="I412" s="220" t="s">
        <v>3232</v>
      </c>
      <c r="J412" s="600" t="s">
        <v>888</v>
      </c>
      <c r="K412" s="600" t="s">
        <v>889</v>
      </c>
      <c r="L412" s="600" t="s">
        <v>2170</v>
      </c>
      <c r="M412" s="207" t="s">
        <v>392</v>
      </c>
      <c r="N412" s="216">
        <v>2410</v>
      </c>
      <c r="O412" s="217">
        <v>2440</v>
      </c>
      <c r="P412" s="217">
        <v>2460</v>
      </c>
      <c r="Q412" s="217">
        <v>2480</v>
      </c>
      <c r="R412" s="675">
        <v>2510</v>
      </c>
      <c r="S412" s="676">
        <v>2530</v>
      </c>
      <c r="T412" s="194" t="s">
        <v>416</v>
      </c>
      <c r="U412" s="189">
        <v>2530</v>
      </c>
      <c r="V412" s="600" t="s">
        <v>2171</v>
      </c>
      <c r="W412" s="216">
        <v>2081</v>
      </c>
      <c r="X412" s="217">
        <v>2528</v>
      </c>
      <c r="Y412" s="192">
        <v>2811</v>
      </c>
      <c r="Z412" s="200">
        <v>2994</v>
      </c>
      <c r="AA412" s="501">
        <v>2941</v>
      </c>
      <c r="AB412" s="501">
        <v>3105</v>
      </c>
      <c r="AC412" s="210">
        <f t="shared" si="164"/>
        <v>0.86348547717842328</v>
      </c>
      <c r="AD412" s="211">
        <f t="shared" si="165"/>
        <v>1.0360655737704918</v>
      </c>
      <c r="AE412" s="211">
        <f t="shared" si="166"/>
        <v>1.1426829268292682</v>
      </c>
      <c r="AF412" s="211">
        <f t="shared" si="167"/>
        <v>1.207258064516129</v>
      </c>
      <c r="AG412" s="520">
        <f t="shared" si="168"/>
        <v>1.1717131474103586</v>
      </c>
      <c r="AH412" s="212">
        <f t="shared" si="168"/>
        <v>1.2272727272727273</v>
      </c>
      <c r="AI412" s="210">
        <f t="shared" si="158"/>
        <v>0.82252964426877473</v>
      </c>
      <c r="AJ412" s="196">
        <f t="shared" si="159"/>
        <v>0.99920948616600791</v>
      </c>
      <c r="AK412" s="196">
        <f t="shared" si="160"/>
        <v>1.1110671936758894</v>
      </c>
      <c r="AL412" s="196">
        <f t="shared" si="161"/>
        <v>1.1833992094861661</v>
      </c>
      <c r="AM412" s="604">
        <f t="shared" si="162"/>
        <v>1.1624505928853754</v>
      </c>
      <c r="AN412" s="212">
        <f t="shared" si="162"/>
        <v>1.2272727272727273</v>
      </c>
      <c r="AO412" s="204" t="s">
        <v>83</v>
      </c>
      <c r="AP412" s="600" t="s">
        <v>3547</v>
      </c>
      <c r="AQ412" s="600" t="s">
        <v>667</v>
      </c>
      <c r="AR412" s="600" t="s">
        <v>2172</v>
      </c>
      <c r="AS412" s="194" t="s">
        <v>55</v>
      </c>
      <c r="AT412" s="179" t="s">
        <v>3391</v>
      </c>
      <c r="AU412" s="179" t="s">
        <v>15</v>
      </c>
      <c r="AV412" s="179" t="s">
        <v>15</v>
      </c>
      <c r="AW412" s="179" t="s">
        <v>15</v>
      </c>
      <c r="AX412" s="611" t="s">
        <v>3391</v>
      </c>
      <c r="AY412" s="214">
        <v>1</v>
      </c>
    </row>
    <row r="413" spans="1:51" ht="201" customHeight="1">
      <c r="A413" s="204" t="str">
        <f t="shared" si="163"/>
        <v>1202-5</v>
      </c>
      <c r="B413" s="205">
        <v>1202</v>
      </c>
      <c r="C413" s="600" t="s">
        <v>202</v>
      </c>
      <c r="D413" s="204">
        <v>5</v>
      </c>
      <c r="E413" s="600" t="s">
        <v>890</v>
      </c>
      <c r="F413" s="204" t="s">
        <v>399</v>
      </c>
      <c r="G413" s="603" t="s">
        <v>458</v>
      </c>
      <c r="H413" s="206" t="s">
        <v>873</v>
      </c>
      <c r="I413" s="220" t="s">
        <v>3236</v>
      </c>
      <c r="J413" s="600" t="s">
        <v>891</v>
      </c>
      <c r="K413" s="600" t="s">
        <v>892</v>
      </c>
      <c r="L413" s="600" t="s">
        <v>893</v>
      </c>
      <c r="M413" s="207" t="s">
        <v>392</v>
      </c>
      <c r="N413" s="603">
        <v>450</v>
      </c>
      <c r="O413" s="181">
        <v>450</v>
      </c>
      <c r="P413" s="181">
        <v>450</v>
      </c>
      <c r="Q413" s="181">
        <v>450</v>
      </c>
      <c r="R413" s="225">
        <v>450</v>
      </c>
      <c r="S413" s="620">
        <v>450</v>
      </c>
      <c r="T413" s="194" t="s">
        <v>1269</v>
      </c>
      <c r="U413" s="209">
        <v>450</v>
      </c>
      <c r="V413" s="600" t="s">
        <v>2173</v>
      </c>
      <c r="W413" s="603">
        <v>353</v>
      </c>
      <c r="X413" s="180">
        <v>528</v>
      </c>
      <c r="Y413" s="181">
        <v>573</v>
      </c>
      <c r="Z413" s="181">
        <v>578</v>
      </c>
      <c r="AA413" s="264">
        <v>503</v>
      </c>
      <c r="AB413" s="264">
        <v>716</v>
      </c>
      <c r="AC413" s="226">
        <f t="shared" si="164"/>
        <v>0.7844444444444445</v>
      </c>
      <c r="AD413" s="196">
        <f t="shared" si="165"/>
        <v>1.1733333333333333</v>
      </c>
      <c r="AE413" s="196">
        <f t="shared" si="166"/>
        <v>1.2733333333333334</v>
      </c>
      <c r="AF413" s="196">
        <f t="shared" si="167"/>
        <v>1.2844444444444445</v>
      </c>
      <c r="AG413" s="604">
        <f t="shared" si="168"/>
        <v>1.1177777777777778</v>
      </c>
      <c r="AH413" s="212">
        <f t="shared" si="168"/>
        <v>1.5911111111111111</v>
      </c>
      <c r="AI413" s="226">
        <f t="shared" si="158"/>
        <v>0.7844444444444445</v>
      </c>
      <c r="AJ413" s="196">
        <f t="shared" si="159"/>
        <v>1.1733333333333333</v>
      </c>
      <c r="AK413" s="196">
        <f t="shared" si="160"/>
        <v>1.2733333333333334</v>
      </c>
      <c r="AL413" s="196">
        <f t="shared" si="161"/>
        <v>1.2844444444444445</v>
      </c>
      <c r="AM413" s="604">
        <f t="shared" si="162"/>
        <v>1.1177777777777778</v>
      </c>
      <c r="AN413" s="212">
        <f t="shared" si="162"/>
        <v>1.5911111111111111</v>
      </c>
      <c r="AO413" s="204" t="s">
        <v>83</v>
      </c>
      <c r="AP413" s="199"/>
      <c r="AQ413" s="600" t="s">
        <v>668</v>
      </c>
      <c r="AR413" s="600" t="s">
        <v>2174</v>
      </c>
      <c r="AS413" s="194" t="s">
        <v>10</v>
      </c>
      <c r="AT413" s="179" t="s">
        <v>15</v>
      </c>
      <c r="AU413" s="179" t="s">
        <v>15</v>
      </c>
      <c r="AV413" s="179" t="s">
        <v>15</v>
      </c>
      <c r="AW413" s="179" t="s">
        <v>15</v>
      </c>
      <c r="AX413" s="611" t="s">
        <v>3391</v>
      </c>
      <c r="AY413" s="214">
        <v>1</v>
      </c>
    </row>
    <row r="414" spans="1:51" customFormat="1" ht="40.5" hidden="1">
      <c r="A414" s="95" t="str">
        <f t="shared" ref="A414:A477" si="169">B414&amp;"-"&amp;D414</f>
        <v>1202-6</v>
      </c>
      <c r="B414" s="160">
        <v>1202</v>
      </c>
      <c r="C414" s="93" t="s">
        <v>202</v>
      </c>
      <c r="D414" s="95">
        <v>6</v>
      </c>
      <c r="E414" s="93" t="s">
        <v>83</v>
      </c>
      <c r="F414" s="95" t="s">
        <v>83</v>
      </c>
      <c r="G414" s="161" t="s">
        <v>83</v>
      </c>
      <c r="H414" s="99" t="s">
        <v>83</v>
      </c>
      <c r="I414" s="94" t="s">
        <v>83</v>
      </c>
      <c r="J414" s="93" t="s">
        <v>83</v>
      </c>
      <c r="K414" s="93" t="s">
        <v>83</v>
      </c>
      <c r="L414" s="93" t="s">
        <v>83</v>
      </c>
      <c r="M414" s="92" t="s">
        <v>83</v>
      </c>
      <c r="N414" s="161"/>
      <c r="O414" s="153"/>
      <c r="P414" s="153"/>
      <c r="Q414" s="153"/>
      <c r="R414" s="162"/>
      <c r="S414" s="450"/>
      <c r="T414" s="163" t="s">
        <v>83</v>
      </c>
      <c r="U414" s="162" t="s">
        <v>83</v>
      </c>
      <c r="V414" s="93" t="s">
        <v>83</v>
      </c>
      <c r="W414" s="161"/>
      <c r="X414" s="153" t="s">
        <v>83</v>
      </c>
      <c r="Y414" s="153" t="s">
        <v>83</v>
      </c>
      <c r="Z414" s="153" t="s">
        <v>83</v>
      </c>
      <c r="AA414" s="162" t="s">
        <v>83</v>
      </c>
      <c r="AB414" s="450"/>
      <c r="AC414" s="155" t="str">
        <f t="shared" si="164"/>
        <v>-</v>
      </c>
      <c r="AD414" s="156" t="str">
        <f t="shared" si="165"/>
        <v>-</v>
      </c>
      <c r="AE414" s="156" t="str">
        <f t="shared" si="166"/>
        <v>-</v>
      </c>
      <c r="AF414" s="156" t="str">
        <f t="shared" si="167"/>
        <v>-</v>
      </c>
      <c r="AG414" s="157" t="str">
        <f t="shared" si="168"/>
        <v>-</v>
      </c>
      <c r="AH414" s="454"/>
      <c r="AI414" s="155" t="str">
        <f t="shared" si="158"/>
        <v>-</v>
      </c>
      <c r="AJ414" s="156" t="str">
        <f t="shared" si="159"/>
        <v>-</v>
      </c>
      <c r="AK414" s="156" t="str">
        <f t="shared" si="160"/>
        <v>-</v>
      </c>
      <c r="AL414" s="156" t="str">
        <f t="shared" si="161"/>
        <v>-</v>
      </c>
      <c r="AM414" s="157" t="str">
        <f t="shared" si="162"/>
        <v>-</v>
      </c>
      <c r="AN414" s="457"/>
      <c r="AO414" s="95" t="s">
        <v>83</v>
      </c>
      <c r="AP414" s="93" t="s">
        <v>83</v>
      </c>
      <c r="AQ414" s="93" t="s">
        <v>83</v>
      </c>
      <c r="AR414" s="93" t="s">
        <v>83</v>
      </c>
      <c r="AS414" s="163" t="s">
        <v>83</v>
      </c>
      <c r="AT414" s="164" t="s">
        <v>83</v>
      </c>
      <c r="AU414" s="164" t="s">
        <v>83</v>
      </c>
      <c r="AV414" s="164" t="s">
        <v>83</v>
      </c>
      <c r="AW414" s="94" t="s">
        <v>83</v>
      </c>
      <c r="AX414" s="94" t="s">
        <v>3366</v>
      </c>
      <c r="AY414" s="165" t="s">
        <v>83</v>
      </c>
    </row>
    <row r="415" spans="1:51" customFormat="1" ht="40.5" hidden="1">
      <c r="A415" s="95" t="str">
        <f t="shared" si="169"/>
        <v>1202-7</v>
      </c>
      <c r="B415" s="160">
        <v>1202</v>
      </c>
      <c r="C415" s="93" t="s">
        <v>202</v>
      </c>
      <c r="D415" s="95">
        <v>7</v>
      </c>
      <c r="E415" s="93" t="s">
        <v>83</v>
      </c>
      <c r="F415" s="95" t="s">
        <v>83</v>
      </c>
      <c r="G415" s="161" t="s">
        <v>83</v>
      </c>
      <c r="H415" s="99" t="s">
        <v>83</v>
      </c>
      <c r="I415" s="94" t="s">
        <v>83</v>
      </c>
      <c r="J415" s="93" t="s">
        <v>83</v>
      </c>
      <c r="K415" s="93" t="s">
        <v>83</v>
      </c>
      <c r="L415" s="93" t="s">
        <v>83</v>
      </c>
      <c r="M415" s="92" t="s">
        <v>83</v>
      </c>
      <c r="N415" s="161"/>
      <c r="O415" s="153"/>
      <c r="P415" s="153"/>
      <c r="Q415" s="153"/>
      <c r="R415" s="162"/>
      <c r="S415" s="450"/>
      <c r="T415" s="163" t="s">
        <v>83</v>
      </c>
      <c r="U415" s="162" t="s">
        <v>83</v>
      </c>
      <c r="V415" s="93" t="s">
        <v>83</v>
      </c>
      <c r="W415" s="161"/>
      <c r="X415" s="153" t="s">
        <v>83</v>
      </c>
      <c r="Y415" s="153" t="s">
        <v>83</v>
      </c>
      <c r="Z415" s="153" t="s">
        <v>83</v>
      </c>
      <c r="AA415" s="162" t="s">
        <v>83</v>
      </c>
      <c r="AB415" s="450"/>
      <c r="AC415" s="155" t="str">
        <f t="shared" si="164"/>
        <v>-</v>
      </c>
      <c r="AD415" s="156" t="str">
        <f t="shared" si="165"/>
        <v>-</v>
      </c>
      <c r="AE415" s="156" t="str">
        <f t="shared" si="166"/>
        <v>-</v>
      </c>
      <c r="AF415" s="156" t="str">
        <f t="shared" si="167"/>
        <v>-</v>
      </c>
      <c r="AG415" s="157" t="str">
        <f t="shared" si="168"/>
        <v>-</v>
      </c>
      <c r="AH415" s="454"/>
      <c r="AI415" s="155" t="str">
        <f t="shared" si="158"/>
        <v>-</v>
      </c>
      <c r="AJ415" s="156" t="str">
        <f t="shared" si="159"/>
        <v>-</v>
      </c>
      <c r="AK415" s="156" t="str">
        <f t="shared" si="160"/>
        <v>-</v>
      </c>
      <c r="AL415" s="156" t="str">
        <f t="shared" si="161"/>
        <v>-</v>
      </c>
      <c r="AM415" s="157" t="str">
        <f t="shared" si="162"/>
        <v>-</v>
      </c>
      <c r="AN415" s="457"/>
      <c r="AO415" s="95" t="s">
        <v>83</v>
      </c>
      <c r="AP415" s="93" t="s">
        <v>83</v>
      </c>
      <c r="AQ415" s="93" t="s">
        <v>83</v>
      </c>
      <c r="AR415" s="93" t="s">
        <v>83</v>
      </c>
      <c r="AS415" s="163" t="s">
        <v>83</v>
      </c>
      <c r="AT415" s="164" t="s">
        <v>83</v>
      </c>
      <c r="AU415" s="164" t="s">
        <v>83</v>
      </c>
      <c r="AV415" s="164" t="s">
        <v>83</v>
      </c>
      <c r="AW415" s="94" t="s">
        <v>83</v>
      </c>
      <c r="AX415" s="94" t="s">
        <v>3366</v>
      </c>
      <c r="AY415" s="165" t="s">
        <v>83</v>
      </c>
    </row>
    <row r="416" spans="1:51" customFormat="1" ht="40.5" hidden="1">
      <c r="A416" s="95" t="str">
        <f t="shared" si="169"/>
        <v>1202-8</v>
      </c>
      <c r="B416" s="160">
        <v>1202</v>
      </c>
      <c r="C416" s="93" t="s">
        <v>202</v>
      </c>
      <c r="D416" s="95">
        <v>8</v>
      </c>
      <c r="E416" s="93" t="s">
        <v>83</v>
      </c>
      <c r="F416" s="95" t="s">
        <v>83</v>
      </c>
      <c r="G416" s="161" t="s">
        <v>83</v>
      </c>
      <c r="H416" s="99" t="s">
        <v>83</v>
      </c>
      <c r="I416" s="94" t="s">
        <v>83</v>
      </c>
      <c r="J416" s="93" t="s">
        <v>83</v>
      </c>
      <c r="K416" s="93" t="s">
        <v>83</v>
      </c>
      <c r="L416" s="93" t="s">
        <v>83</v>
      </c>
      <c r="M416" s="92" t="s">
        <v>83</v>
      </c>
      <c r="N416" s="161"/>
      <c r="O416" s="153"/>
      <c r="P416" s="153"/>
      <c r="Q416" s="153"/>
      <c r="R416" s="162"/>
      <c r="S416" s="450"/>
      <c r="T416" s="163" t="s">
        <v>83</v>
      </c>
      <c r="U416" s="162" t="s">
        <v>83</v>
      </c>
      <c r="V416" s="93" t="s">
        <v>83</v>
      </c>
      <c r="W416" s="161"/>
      <c r="X416" s="153" t="s">
        <v>83</v>
      </c>
      <c r="Y416" s="153" t="s">
        <v>83</v>
      </c>
      <c r="Z416" s="153" t="s">
        <v>83</v>
      </c>
      <c r="AA416" s="162" t="s">
        <v>83</v>
      </c>
      <c r="AB416" s="450"/>
      <c r="AC416" s="155" t="str">
        <f t="shared" si="164"/>
        <v>-</v>
      </c>
      <c r="AD416" s="156" t="str">
        <f t="shared" si="165"/>
        <v>-</v>
      </c>
      <c r="AE416" s="156" t="str">
        <f t="shared" si="166"/>
        <v>-</v>
      </c>
      <c r="AF416" s="156" t="str">
        <f t="shared" si="167"/>
        <v>-</v>
      </c>
      <c r="AG416" s="157" t="str">
        <f t="shared" si="168"/>
        <v>-</v>
      </c>
      <c r="AH416" s="454"/>
      <c r="AI416" s="155" t="str">
        <f t="shared" si="158"/>
        <v>-</v>
      </c>
      <c r="AJ416" s="156" t="str">
        <f t="shared" si="159"/>
        <v>-</v>
      </c>
      <c r="AK416" s="156" t="str">
        <f t="shared" si="160"/>
        <v>-</v>
      </c>
      <c r="AL416" s="156" t="str">
        <f t="shared" si="161"/>
        <v>-</v>
      </c>
      <c r="AM416" s="157" t="str">
        <f t="shared" si="162"/>
        <v>-</v>
      </c>
      <c r="AN416" s="457"/>
      <c r="AO416" s="95" t="s">
        <v>83</v>
      </c>
      <c r="AP416" s="93" t="s">
        <v>83</v>
      </c>
      <c r="AQ416" s="93" t="s">
        <v>83</v>
      </c>
      <c r="AR416" s="93" t="s">
        <v>83</v>
      </c>
      <c r="AS416" s="163" t="s">
        <v>83</v>
      </c>
      <c r="AT416" s="164" t="s">
        <v>83</v>
      </c>
      <c r="AU416" s="164" t="s">
        <v>83</v>
      </c>
      <c r="AV416" s="164" t="s">
        <v>83</v>
      </c>
      <c r="AW416" s="94" t="s">
        <v>83</v>
      </c>
      <c r="AX416" s="94" t="s">
        <v>3366</v>
      </c>
      <c r="AY416" s="165" t="s">
        <v>83</v>
      </c>
    </row>
    <row r="417" spans="1:51" customFormat="1" ht="40.5" hidden="1">
      <c r="A417" s="95" t="str">
        <f t="shared" si="169"/>
        <v>1202-9</v>
      </c>
      <c r="B417" s="160">
        <v>1202</v>
      </c>
      <c r="C417" s="93" t="s">
        <v>202</v>
      </c>
      <c r="D417" s="95">
        <v>9</v>
      </c>
      <c r="E417" s="93" t="s">
        <v>83</v>
      </c>
      <c r="F417" s="95" t="s">
        <v>83</v>
      </c>
      <c r="G417" s="161" t="s">
        <v>83</v>
      </c>
      <c r="H417" s="99" t="s">
        <v>83</v>
      </c>
      <c r="I417" s="94" t="s">
        <v>83</v>
      </c>
      <c r="J417" s="93" t="s">
        <v>83</v>
      </c>
      <c r="K417" s="93" t="s">
        <v>83</v>
      </c>
      <c r="L417" s="93" t="s">
        <v>83</v>
      </c>
      <c r="M417" s="92" t="s">
        <v>83</v>
      </c>
      <c r="N417" s="161"/>
      <c r="O417" s="153"/>
      <c r="P417" s="153"/>
      <c r="Q417" s="153"/>
      <c r="R417" s="162"/>
      <c r="S417" s="450"/>
      <c r="T417" s="163" t="s">
        <v>83</v>
      </c>
      <c r="U417" s="162" t="s">
        <v>83</v>
      </c>
      <c r="V417" s="93" t="s">
        <v>83</v>
      </c>
      <c r="W417" s="161"/>
      <c r="X417" s="153" t="s">
        <v>83</v>
      </c>
      <c r="Y417" s="153" t="s">
        <v>83</v>
      </c>
      <c r="Z417" s="153" t="s">
        <v>83</v>
      </c>
      <c r="AA417" s="162" t="s">
        <v>83</v>
      </c>
      <c r="AB417" s="450"/>
      <c r="AC417" s="155" t="str">
        <f t="shared" si="164"/>
        <v>-</v>
      </c>
      <c r="AD417" s="156" t="str">
        <f t="shared" si="165"/>
        <v>-</v>
      </c>
      <c r="AE417" s="156" t="str">
        <f t="shared" si="166"/>
        <v>-</v>
      </c>
      <c r="AF417" s="156" t="str">
        <f t="shared" si="167"/>
        <v>-</v>
      </c>
      <c r="AG417" s="157" t="str">
        <f t="shared" si="168"/>
        <v>-</v>
      </c>
      <c r="AH417" s="454"/>
      <c r="AI417" s="155" t="str">
        <f t="shared" si="158"/>
        <v>-</v>
      </c>
      <c r="AJ417" s="156" t="str">
        <f t="shared" si="159"/>
        <v>-</v>
      </c>
      <c r="AK417" s="156" t="str">
        <f t="shared" si="160"/>
        <v>-</v>
      </c>
      <c r="AL417" s="156" t="str">
        <f t="shared" si="161"/>
        <v>-</v>
      </c>
      <c r="AM417" s="157" t="str">
        <f t="shared" si="162"/>
        <v>-</v>
      </c>
      <c r="AN417" s="457"/>
      <c r="AO417" s="95" t="s">
        <v>83</v>
      </c>
      <c r="AP417" s="93" t="s">
        <v>83</v>
      </c>
      <c r="AQ417" s="93" t="s">
        <v>83</v>
      </c>
      <c r="AR417" s="93" t="s">
        <v>83</v>
      </c>
      <c r="AS417" s="163" t="s">
        <v>83</v>
      </c>
      <c r="AT417" s="164" t="s">
        <v>83</v>
      </c>
      <c r="AU417" s="164" t="s">
        <v>83</v>
      </c>
      <c r="AV417" s="164" t="s">
        <v>83</v>
      </c>
      <c r="AW417" s="94" t="s">
        <v>83</v>
      </c>
      <c r="AX417" s="94" t="s">
        <v>3366</v>
      </c>
      <c r="AY417" s="165" t="s">
        <v>83</v>
      </c>
    </row>
    <row r="418" spans="1:51" ht="358.5" customHeight="1">
      <c r="A418" s="204" t="str">
        <f t="shared" si="169"/>
        <v>1203-1</v>
      </c>
      <c r="B418" s="205">
        <v>1203</v>
      </c>
      <c r="C418" s="600" t="s">
        <v>203</v>
      </c>
      <c r="D418" s="204">
        <v>1</v>
      </c>
      <c r="E418" s="600" t="s">
        <v>894</v>
      </c>
      <c r="F418" s="204" t="s">
        <v>399</v>
      </c>
      <c r="G418" s="603" t="s">
        <v>458</v>
      </c>
      <c r="H418" s="206" t="s">
        <v>873</v>
      </c>
      <c r="I418" s="220" t="s">
        <v>3234</v>
      </c>
      <c r="J418" s="600" t="s">
        <v>895</v>
      </c>
      <c r="K418" s="600" t="s">
        <v>2915</v>
      </c>
      <c r="L418" s="600" t="s">
        <v>896</v>
      </c>
      <c r="M418" s="207" t="s">
        <v>392</v>
      </c>
      <c r="N418" s="216">
        <v>33000</v>
      </c>
      <c r="O418" s="217">
        <v>38000</v>
      </c>
      <c r="P418" s="217">
        <v>43000</v>
      </c>
      <c r="Q418" s="217">
        <v>48000</v>
      </c>
      <c r="R418" s="675">
        <v>53000</v>
      </c>
      <c r="S418" s="620" t="s">
        <v>12</v>
      </c>
      <c r="T418" s="194" t="s">
        <v>40</v>
      </c>
      <c r="U418" s="195" t="s">
        <v>12</v>
      </c>
      <c r="V418" s="600" t="s">
        <v>462</v>
      </c>
      <c r="W418" s="221">
        <v>30930</v>
      </c>
      <c r="X418" s="301">
        <v>34022</v>
      </c>
      <c r="Y418" s="200">
        <v>37598</v>
      </c>
      <c r="Z418" s="200">
        <v>41487</v>
      </c>
      <c r="AA418" s="514" t="s">
        <v>12</v>
      </c>
      <c r="AB418" s="514" t="s">
        <v>3401</v>
      </c>
      <c r="AC418" s="226">
        <f t="shared" si="164"/>
        <v>0.93727272727272726</v>
      </c>
      <c r="AD418" s="196">
        <f t="shared" si="165"/>
        <v>0.89531578947368418</v>
      </c>
      <c r="AE418" s="196">
        <f t="shared" si="166"/>
        <v>0.8743720930232558</v>
      </c>
      <c r="AF418" s="196">
        <f t="shared" si="167"/>
        <v>0.86431250000000004</v>
      </c>
      <c r="AG418" s="604" t="str">
        <f t="shared" si="168"/>
        <v>-</v>
      </c>
      <c r="AH418" s="212" t="str">
        <f t="shared" si="168"/>
        <v>-</v>
      </c>
      <c r="AI418" s="210" t="str">
        <f t="shared" si="158"/>
        <v>-</v>
      </c>
      <c r="AJ418" s="211" t="str">
        <f t="shared" si="159"/>
        <v>-</v>
      </c>
      <c r="AK418" s="211" t="str">
        <f t="shared" si="160"/>
        <v>-</v>
      </c>
      <c r="AL418" s="211" t="str">
        <f t="shared" si="161"/>
        <v>-</v>
      </c>
      <c r="AM418" s="520" t="str">
        <f t="shared" si="162"/>
        <v>-</v>
      </c>
      <c r="AN418" s="212" t="str">
        <f t="shared" si="162"/>
        <v>-</v>
      </c>
      <c r="AO418" s="204" t="s">
        <v>83</v>
      </c>
      <c r="AP418" s="638" t="s">
        <v>3548</v>
      </c>
      <c r="AQ418" s="319" t="s">
        <v>2677</v>
      </c>
      <c r="AR418" s="257" t="s">
        <v>3088</v>
      </c>
      <c r="AS418" s="194" t="s">
        <v>55</v>
      </c>
      <c r="AT418" s="179" t="s">
        <v>11</v>
      </c>
      <c r="AU418" s="179" t="s">
        <v>11</v>
      </c>
      <c r="AV418" s="179" t="s">
        <v>11</v>
      </c>
      <c r="AW418" s="179" t="s">
        <v>83</v>
      </c>
      <c r="AX418" s="611" t="s">
        <v>3395</v>
      </c>
      <c r="AY418" s="214">
        <v>1</v>
      </c>
    </row>
    <row r="419" spans="1:51" ht="409.6" customHeight="1">
      <c r="A419" s="204" t="str">
        <f t="shared" si="169"/>
        <v>1203-2</v>
      </c>
      <c r="B419" s="205">
        <v>1203</v>
      </c>
      <c r="C419" s="600" t="s">
        <v>203</v>
      </c>
      <c r="D419" s="204">
        <v>2</v>
      </c>
      <c r="E419" s="600" t="s">
        <v>2530</v>
      </c>
      <c r="F419" s="204" t="s">
        <v>399</v>
      </c>
      <c r="G419" s="603" t="s">
        <v>458</v>
      </c>
      <c r="H419" s="206" t="s">
        <v>873</v>
      </c>
      <c r="I419" s="220" t="s">
        <v>3236</v>
      </c>
      <c r="J419" s="600" t="s">
        <v>897</v>
      </c>
      <c r="K419" s="600" t="s">
        <v>898</v>
      </c>
      <c r="L419" s="600" t="s">
        <v>899</v>
      </c>
      <c r="M419" s="207" t="s">
        <v>392</v>
      </c>
      <c r="N419" s="603" t="s">
        <v>83</v>
      </c>
      <c r="O419" s="320">
        <v>48</v>
      </c>
      <c r="P419" s="181">
        <v>52</v>
      </c>
      <c r="Q419" s="181">
        <v>57</v>
      </c>
      <c r="R419" s="225">
        <v>61</v>
      </c>
      <c r="S419" s="620">
        <v>65</v>
      </c>
      <c r="T419" s="194" t="s">
        <v>416</v>
      </c>
      <c r="U419" s="209">
        <v>65</v>
      </c>
      <c r="V419" s="600" t="s">
        <v>2175</v>
      </c>
      <c r="W419" s="603">
        <v>44</v>
      </c>
      <c r="X419" s="180">
        <v>45</v>
      </c>
      <c r="Y419" s="181">
        <v>57</v>
      </c>
      <c r="Z419" s="181">
        <v>55</v>
      </c>
      <c r="AA419" s="264">
        <v>53</v>
      </c>
      <c r="AB419" s="209">
        <v>65</v>
      </c>
      <c r="AC419" s="226" t="str">
        <f t="shared" si="164"/>
        <v>-</v>
      </c>
      <c r="AD419" s="196">
        <f t="shared" si="165"/>
        <v>0.9375</v>
      </c>
      <c r="AE419" s="196">
        <f t="shared" si="166"/>
        <v>1.0961538461538463</v>
      </c>
      <c r="AF419" s="196">
        <f t="shared" si="167"/>
        <v>0.96491228070175439</v>
      </c>
      <c r="AG419" s="604">
        <f t="shared" si="168"/>
        <v>0.86885245901639341</v>
      </c>
      <c r="AH419" s="212">
        <f t="shared" si="168"/>
        <v>1</v>
      </c>
      <c r="AI419" s="226">
        <f t="shared" si="158"/>
        <v>0.67692307692307696</v>
      </c>
      <c r="AJ419" s="196">
        <f t="shared" si="159"/>
        <v>0.69230769230769229</v>
      </c>
      <c r="AK419" s="196">
        <f t="shared" si="160"/>
        <v>0.87692307692307692</v>
      </c>
      <c r="AL419" s="196">
        <f t="shared" si="161"/>
        <v>0.84615384615384615</v>
      </c>
      <c r="AM419" s="604">
        <f t="shared" si="162"/>
        <v>0.81538461538461537</v>
      </c>
      <c r="AN419" s="212">
        <f t="shared" si="162"/>
        <v>1</v>
      </c>
      <c r="AO419" s="204" t="s">
        <v>83</v>
      </c>
      <c r="AP419" s="600" t="s">
        <v>2829</v>
      </c>
      <c r="AQ419" s="600" t="s">
        <v>668</v>
      </c>
      <c r="AR419" s="600" t="s">
        <v>2174</v>
      </c>
      <c r="AS419" s="194" t="s">
        <v>83</v>
      </c>
      <c r="AT419" s="179" t="s">
        <v>15</v>
      </c>
      <c r="AU419" s="179" t="s">
        <v>54</v>
      </c>
      <c r="AV419" s="179" t="s">
        <v>15</v>
      </c>
      <c r="AW419" s="179" t="s">
        <v>11</v>
      </c>
      <c r="AX419" s="611" t="s">
        <v>3391</v>
      </c>
      <c r="AY419" s="214">
        <v>1</v>
      </c>
    </row>
    <row r="420" spans="1:51" ht="189" customHeight="1">
      <c r="A420" s="204" t="str">
        <f t="shared" si="169"/>
        <v>1203-3</v>
      </c>
      <c r="B420" s="205">
        <v>1203</v>
      </c>
      <c r="C420" s="600" t="s">
        <v>203</v>
      </c>
      <c r="D420" s="204">
        <v>3</v>
      </c>
      <c r="E420" s="600" t="s">
        <v>900</v>
      </c>
      <c r="F420" s="204" t="s">
        <v>384</v>
      </c>
      <c r="G420" s="603" t="s">
        <v>458</v>
      </c>
      <c r="H420" s="206" t="s">
        <v>873</v>
      </c>
      <c r="I420" s="220" t="s">
        <v>3234</v>
      </c>
      <c r="J420" s="600" t="s">
        <v>900</v>
      </c>
      <c r="K420" s="600" t="s">
        <v>2176</v>
      </c>
      <c r="L420" s="600" t="s">
        <v>901</v>
      </c>
      <c r="M420" s="207" t="s">
        <v>392</v>
      </c>
      <c r="N420" s="197">
        <v>85</v>
      </c>
      <c r="O420" s="320">
        <v>88</v>
      </c>
      <c r="P420" s="181">
        <v>91</v>
      </c>
      <c r="Q420" s="320">
        <v>94</v>
      </c>
      <c r="R420" s="261">
        <v>97</v>
      </c>
      <c r="S420" s="694">
        <v>100</v>
      </c>
      <c r="T420" s="256" t="s">
        <v>40</v>
      </c>
      <c r="U420" s="321">
        <v>100</v>
      </c>
      <c r="V420" s="600" t="s">
        <v>710</v>
      </c>
      <c r="W420" s="603">
        <v>84</v>
      </c>
      <c r="X420" s="180">
        <v>85</v>
      </c>
      <c r="Y420" s="181">
        <v>86</v>
      </c>
      <c r="Z420" s="181">
        <v>86</v>
      </c>
      <c r="AA420" s="264">
        <v>86</v>
      </c>
      <c r="AB420" s="264">
        <v>88</v>
      </c>
      <c r="AC420" s="210">
        <f t="shared" si="164"/>
        <v>0.9882352941176471</v>
      </c>
      <c r="AD420" s="196">
        <f t="shared" si="165"/>
        <v>0.96590909090909094</v>
      </c>
      <c r="AE420" s="196">
        <f t="shared" si="166"/>
        <v>0.94505494505494503</v>
      </c>
      <c r="AF420" s="196">
        <f t="shared" si="167"/>
        <v>0.91489361702127658</v>
      </c>
      <c r="AG420" s="604">
        <f t="shared" si="168"/>
        <v>0.88659793814432986</v>
      </c>
      <c r="AH420" s="212">
        <f t="shared" si="168"/>
        <v>0.88</v>
      </c>
      <c r="AI420" s="226">
        <f t="shared" si="158"/>
        <v>0.84</v>
      </c>
      <c r="AJ420" s="196">
        <f t="shared" si="159"/>
        <v>0.85</v>
      </c>
      <c r="AK420" s="196">
        <f t="shared" si="160"/>
        <v>0.86</v>
      </c>
      <c r="AL420" s="196">
        <f t="shared" si="161"/>
        <v>0.86</v>
      </c>
      <c r="AM420" s="604">
        <f t="shared" si="162"/>
        <v>0.86</v>
      </c>
      <c r="AN420" s="212">
        <f t="shared" si="162"/>
        <v>0.88</v>
      </c>
      <c r="AO420" s="204" t="s">
        <v>83</v>
      </c>
      <c r="AP420" s="600" t="s">
        <v>2830</v>
      </c>
      <c r="AQ420" s="600" t="s">
        <v>669</v>
      </c>
      <c r="AR420" s="600" t="s">
        <v>2177</v>
      </c>
      <c r="AS420" s="194" t="s">
        <v>15</v>
      </c>
      <c r="AT420" s="179" t="s">
        <v>15</v>
      </c>
      <c r="AU420" s="179" t="s">
        <v>54</v>
      </c>
      <c r="AV420" s="179" t="s">
        <v>15</v>
      </c>
      <c r="AW420" s="179" t="s">
        <v>15</v>
      </c>
      <c r="AX420" s="611" t="s">
        <v>3391</v>
      </c>
      <c r="AY420" s="214">
        <v>1</v>
      </c>
    </row>
    <row r="421" spans="1:51" customFormat="1" ht="40.5" hidden="1">
      <c r="A421" s="95" t="str">
        <f t="shared" si="169"/>
        <v>1203-4</v>
      </c>
      <c r="B421" s="160">
        <v>1203</v>
      </c>
      <c r="C421" s="93" t="s">
        <v>203</v>
      </c>
      <c r="D421" s="95">
        <v>4</v>
      </c>
      <c r="E421" s="93" t="s">
        <v>83</v>
      </c>
      <c r="F421" s="95" t="s">
        <v>83</v>
      </c>
      <c r="G421" s="161" t="s">
        <v>83</v>
      </c>
      <c r="H421" s="99" t="s">
        <v>83</v>
      </c>
      <c r="I421" s="94" t="s">
        <v>83</v>
      </c>
      <c r="J421" s="93" t="s">
        <v>83</v>
      </c>
      <c r="K421" s="93" t="s">
        <v>83</v>
      </c>
      <c r="L421" s="93" t="s">
        <v>83</v>
      </c>
      <c r="M421" s="92" t="s">
        <v>83</v>
      </c>
      <c r="N421" s="161"/>
      <c r="O421" s="153"/>
      <c r="P421" s="153"/>
      <c r="Q421" s="153"/>
      <c r="R421" s="162"/>
      <c r="S421" s="450"/>
      <c r="T421" s="163" t="s">
        <v>83</v>
      </c>
      <c r="U421" s="162" t="s">
        <v>83</v>
      </c>
      <c r="V421" s="93" t="s">
        <v>83</v>
      </c>
      <c r="W421" s="161"/>
      <c r="X421" s="153" t="s">
        <v>83</v>
      </c>
      <c r="Y421" s="153" t="s">
        <v>83</v>
      </c>
      <c r="Z421" s="153" t="s">
        <v>83</v>
      </c>
      <c r="AA421" s="162" t="s">
        <v>83</v>
      </c>
      <c r="AB421" s="450"/>
      <c r="AC421" s="155" t="str">
        <f t="shared" si="164"/>
        <v>-</v>
      </c>
      <c r="AD421" s="156" t="str">
        <f t="shared" si="165"/>
        <v>-</v>
      </c>
      <c r="AE421" s="156" t="str">
        <f t="shared" si="166"/>
        <v>-</v>
      </c>
      <c r="AF421" s="156" t="str">
        <f t="shared" si="167"/>
        <v>-</v>
      </c>
      <c r="AG421" s="157" t="str">
        <f t="shared" si="168"/>
        <v>-</v>
      </c>
      <c r="AH421" s="454"/>
      <c r="AI421" s="155" t="str">
        <f t="shared" si="158"/>
        <v>-</v>
      </c>
      <c r="AJ421" s="156" t="str">
        <f t="shared" si="159"/>
        <v>-</v>
      </c>
      <c r="AK421" s="156" t="str">
        <f t="shared" si="160"/>
        <v>-</v>
      </c>
      <c r="AL421" s="156" t="str">
        <f t="shared" si="161"/>
        <v>-</v>
      </c>
      <c r="AM421" s="157" t="str">
        <f t="shared" si="162"/>
        <v>-</v>
      </c>
      <c r="AN421" s="457"/>
      <c r="AO421" s="95" t="s">
        <v>83</v>
      </c>
      <c r="AP421" s="93" t="s">
        <v>83</v>
      </c>
      <c r="AQ421" s="93" t="s">
        <v>83</v>
      </c>
      <c r="AR421" s="93" t="s">
        <v>83</v>
      </c>
      <c r="AS421" s="163" t="s">
        <v>83</v>
      </c>
      <c r="AT421" s="164" t="s">
        <v>83</v>
      </c>
      <c r="AU421" s="164" t="s">
        <v>83</v>
      </c>
      <c r="AV421" s="164" t="s">
        <v>83</v>
      </c>
      <c r="AW421" s="94" t="s">
        <v>83</v>
      </c>
      <c r="AX421" s="94" t="s">
        <v>3366</v>
      </c>
      <c r="AY421" s="165" t="s">
        <v>83</v>
      </c>
    </row>
    <row r="422" spans="1:51" customFormat="1" ht="40.5" hidden="1">
      <c r="A422" s="95" t="str">
        <f t="shared" si="169"/>
        <v>1203-5</v>
      </c>
      <c r="B422" s="160">
        <v>1203</v>
      </c>
      <c r="C422" s="93" t="s">
        <v>203</v>
      </c>
      <c r="D422" s="95">
        <v>5</v>
      </c>
      <c r="E422" s="93" t="s">
        <v>83</v>
      </c>
      <c r="F422" s="95" t="s">
        <v>83</v>
      </c>
      <c r="G422" s="161" t="s">
        <v>83</v>
      </c>
      <c r="H422" s="99" t="s">
        <v>83</v>
      </c>
      <c r="I422" s="94" t="s">
        <v>83</v>
      </c>
      <c r="J422" s="93" t="s">
        <v>83</v>
      </c>
      <c r="K422" s="93" t="s">
        <v>83</v>
      </c>
      <c r="L422" s="93" t="s">
        <v>83</v>
      </c>
      <c r="M422" s="92" t="s">
        <v>83</v>
      </c>
      <c r="N422" s="161"/>
      <c r="O422" s="153"/>
      <c r="P422" s="153"/>
      <c r="Q422" s="153"/>
      <c r="R422" s="162"/>
      <c r="S422" s="450"/>
      <c r="T422" s="163" t="s">
        <v>83</v>
      </c>
      <c r="U422" s="162" t="s">
        <v>83</v>
      </c>
      <c r="V422" s="93" t="s">
        <v>83</v>
      </c>
      <c r="W422" s="161"/>
      <c r="X422" s="153" t="s">
        <v>83</v>
      </c>
      <c r="Y422" s="153" t="s">
        <v>83</v>
      </c>
      <c r="Z422" s="153" t="s">
        <v>83</v>
      </c>
      <c r="AA422" s="162" t="s">
        <v>83</v>
      </c>
      <c r="AB422" s="450"/>
      <c r="AC422" s="155" t="str">
        <f t="shared" si="164"/>
        <v>-</v>
      </c>
      <c r="AD422" s="156" t="str">
        <f t="shared" si="165"/>
        <v>-</v>
      </c>
      <c r="AE422" s="156" t="str">
        <f t="shared" si="166"/>
        <v>-</v>
      </c>
      <c r="AF422" s="156" t="str">
        <f t="shared" si="167"/>
        <v>-</v>
      </c>
      <c r="AG422" s="157" t="str">
        <f t="shared" si="168"/>
        <v>-</v>
      </c>
      <c r="AH422" s="454"/>
      <c r="AI422" s="155" t="str">
        <f t="shared" ref="AI422:AI427" si="170">IFERROR(IF($E422="-","-",IF($U422="-","-",W422/$U422)),"-")</f>
        <v>-</v>
      </c>
      <c r="AJ422" s="156" t="str">
        <f t="shared" ref="AJ422:AJ427" si="171">IFERROR(IF($E422="-","-",IF($U422="-","-",X422/$U422)),"-")</f>
        <v>-</v>
      </c>
      <c r="AK422" s="156" t="str">
        <f t="shared" ref="AK422:AK427" si="172">IFERROR(IF($E422="-","-",IF($U422="-","-",Y422/$U422)),"-")</f>
        <v>-</v>
      </c>
      <c r="AL422" s="156" t="str">
        <f t="shared" ref="AL422:AL427" si="173">IFERROR(IF($E422="-","-",IF($U422="-","-",Z422/$U422)),"-")</f>
        <v>-</v>
      </c>
      <c r="AM422" s="157" t="str">
        <f t="shared" ref="AM422:AN428" si="174">IFERROR(IF($E422="-","-",IF($U422="-","-",AA422/$U422)),"-")</f>
        <v>-</v>
      </c>
      <c r="AN422" s="457"/>
      <c r="AO422" s="95" t="s">
        <v>83</v>
      </c>
      <c r="AP422" s="93" t="s">
        <v>83</v>
      </c>
      <c r="AQ422" s="93" t="s">
        <v>83</v>
      </c>
      <c r="AR422" s="93" t="s">
        <v>83</v>
      </c>
      <c r="AS422" s="163" t="s">
        <v>83</v>
      </c>
      <c r="AT422" s="164" t="s">
        <v>83</v>
      </c>
      <c r="AU422" s="164" t="s">
        <v>83</v>
      </c>
      <c r="AV422" s="164" t="s">
        <v>83</v>
      </c>
      <c r="AW422" s="94" t="s">
        <v>83</v>
      </c>
      <c r="AX422" s="94" t="s">
        <v>3366</v>
      </c>
      <c r="AY422" s="165" t="s">
        <v>83</v>
      </c>
    </row>
    <row r="423" spans="1:51" customFormat="1" ht="40.5" hidden="1">
      <c r="A423" s="95" t="str">
        <f t="shared" si="169"/>
        <v>1203-6</v>
      </c>
      <c r="B423" s="160">
        <v>1203</v>
      </c>
      <c r="C423" s="93" t="s">
        <v>203</v>
      </c>
      <c r="D423" s="95">
        <v>6</v>
      </c>
      <c r="E423" s="93" t="s">
        <v>83</v>
      </c>
      <c r="F423" s="95" t="s">
        <v>83</v>
      </c>
      <c r="G423" s="161" t="s">
        <v>83</v>
      </c>
      <c r="H423" s="99" t="s">
        <v>83</v>
      </c>
      <c r="I423" s="94" t="s">
        <v>83</v>
      </c>
      <c r="J423" s="93" t="s">
        <v>83</v>
      </c>
      <c r="K423" s="93" t="s">
        <v>83</v>
      </c>
      <c r="L423" s="93" t="s">
        <v>83</v>
      </c>
      <c r="M423" s="92" t="s">
        <v>83</v>
      </c>
      <c r="N423" s="161"/>
      <c r="O423" s="153"/>
      <c r="P423" s="153"/>
      <c r="Q423" s="153"/>
      <c r="R423" s="162"/>
      <c r="S423" s="450"/>
      <c r="T423" s="163" t="s">
        <v>83</v>
      </c>
      <c r="U423" s="162" t="s">
        <v>83</v>
      </c>
      <c r="V423" s="93" t="s">
        <v>83</v>
      </c>
      <c r="W423" s="161"/>
      <c r="X423" s="153" t="s">
        <v>83</v>
      </c>
      <c r="Y423" s="153" t="s">
        <v>83</v>
      </c>
      <c r="Z423" s="153" t="s">
        <v>83</v>
      </c>
      <c r="AA423" s="162" t="s">
        <v>83</v>
      </c>
      <c r="AB423" s="450"/>
      <c r="AC423" s="155" t="str">
        <f t="shared" si="164"/>
        <v>-</v>
      </c>
      <c r="AD423" s="156" t="str">
        <f t="shared" si="165"/>
        <v>-</v>
      </c>
      <c r="AE423" s="156" t="str">
        <f t="shared" si="166"/>
        <v>-</v>
      </c>
      <c r="AF423" s="156" t="str">
        <f t="shared" si="167"/>
        <v>-</v>
      </c>
      <c r="AG423" s="157" t="str">
        <f t="shared" si="168"/>
        <v>-</v>
      </c>
      <c r="AH423" s="454"/>
      <c r="AI423" s="155" t="str">
        <f t="shared" si="170"/>
        <v>-</v>
      </c>
      <c r="AJ423" s="156" t="str">
        <f t="shared" si="171"/>
        <v>-</v>
      </c>
      <c r="AK423" s="156" t="str">
        <f t="shared" si="172"/>
        <v>-</v>
      </c>
      <c r="AL423" s="156" t="str">
        <f t="shared" si="173"/>
        <v>-</v>
      </c>
      <c r="AM423" s="157" t="str">
        <f t="shared" si="174"/>
        <v>-</v>
      </c>
      <c r="AN423" s="457"/>
      <c r="AO423" s="95" t="s">
        <v>83</v>
      </c>
      <c r="AP423" s="93" t="s">
        <v>83</v>
      </c>
      <c r="AQ423" s="93" t="s">
        <v>83</v>
      </c>
      <c r="AR423" s="93" t="s">
        <v>83</v>
      </c>
      <c r="AS423" s="163" t="s">
        <v>83</v>
      </c>
      <c r="AT423" s="164" t="s">
        <v>83</v>
      </c>
      <c r="AU423" s="164" t="s">
        <v>83</v>
      </c>
      <c r="AV423" s="164" t="s">
        <v>83</v>
      </c>
      <c r="AW423" s="94" t="s">
        <v>83</v>
      </c>
      <c r="AX423" s="94" t="s">
        <v>3366</v>
      </c>
      <c r="AY423" s="165" t="s">
        <v>83</v>
      </c>
    </row>
    <row r="424" spans="1:51" customFormat="1" ht="40.5" hidden="1">
      <c r="A424" s="95" t="str">
        <f t="shared" si="169"/>
        <v>1203-7</v>
      </c>
      <c r="B424" s="160">
        <v>1203</v>
      </c>
      <c r="C424" s="93" t="s">
        <v>203</v>
      </c>
      <c r="D424" s="95">
        <v>7</v>
      </c>
      <c r="E424" s="93" t="s">
        <v>83</v>
      </c>
      <c r="F424" s="95" t="s">
        <v>83</v>
      </c>
      <c r="G424" s="161" t="s">
        <v>83</v>
      </c>
      <c r="H424" s="99" t="s">
        <v>83</v>
      </c>
      <c r="I424" s="94" t="s">
        <v>83</v>
      </c>
      <c r="J424" s="93" t="s">
        <v>83</v>
      </c>
      <c r="K424" s="93" t="s">
        <v>83</v>
      </c>
      <c r="L424" s="93" t="s">
        <v>83</v>
      </c>
      <c r="M424" s="92" t="s">
        <v>83</v>
      </c>
      <c r="N424" s="161"/>
      <c r="O424" s="153"/>
      <c r="P424" s="153"/>
      <c r="Q424" s="153"/>
      <c r="R424" s="162"/>
      <c r="S424" s="450"/>
      <c r="T424" s="163" t="s">
        <v>83</v>
      </c>
      <c r="U424" s="162" t="s">
        <v>83</v>
      </c>
      <c r="V424" s="93" t="s">
        <v>83</v>
      </c>
      <c r="W424" s="161"/>
      <c r="X424" s="153" t="s">
        <v>83</v>
      </c>
      <c r="Y424" s="153" t="s">
        <v>83</v>
      </c>
      <c r="Z424" s="153" t="s">
        <v>83</v>
      </c>
      <c r="AA424" s="162" t="s">
        <v>83</v>
      </c>
      <c r="AB424" s="450"/>
      <c r="AC424" s="155" t="str">
        <f t="shared" si="164"/>
        <v>-</v>
      </c>
      <c r="AD424" s="156" t="str">
        <f t="shared" si="165"/>
        <v>-</v>
      </c>
      <c r="AE424" s="156" t="str">
        <f t="shared" si="166"/>
        <v>-</v>
      </c>
      <c r="AF424" s="156" t="str">
        <f t="shared" si="167"/>
        <v>-</v>
      </c>
      <c r="AG424" s="157" t="str">
        <f t="shared" si="168"/>
        <v>-</v>
      </c>
      <c r="AH424" s="454"/>
      <c r="AI424" s="155" t="str">
        <f t="shared" si="170"/>
        <v>-</v>
      </c>
      <c r="AJ424" s="156" t="str">
        <f t="shared" si="171"/>
        <v>-</v>
      </c>
      <c r="AK424" s="156" t="str">
        <f t="shared" si="172"/>
        <v>-</v>
      </c>
      <c r="AL424" s="156" t="str">
        <f t="shared" si="173"/>
        <v>-</v>
      </c>
      <c r="AM424" s="157" t="str">
        <f t="shared" si="174"/>
        <v>-</v>
      </c>
      <c r="AN424" s="457"/>
      <c r="AO424" s="95" t="s">
        <v>83</v>
      </c>
      <c r="AP424" s="93" t="s">
        <v>83</v>
      </c>
      <c r="AQ424" s="93" t="s">
        <v>83</v>
      </c>
      <c r="AR424" s="93" t="s">
        <v>83</v>
      </c>
      <c r="AS424" s="163" t="s">
        <v>83</v>
      </c>
      <c r="AT424" s="164" t="s">
        <v>83</v>
      </c>
      <c r="AU424" s="164" t="s">
        <v>83</v>
      </c>
      <c r="AV424" s="164" t="s">
        <v>83</v>
      </c>
      <c r="AW424" s="94" t="s">
        <v>83</v>
      </c>
      <c r="AX424" s="94" t="s">
        <v>3366</v>
      </c>
      <c r="AY424" s="165" t="s">
        <v>83</v>
      </c>
    </row>
    <row r="425" spans="1:51" customFormat="1" ht="40.5" hidden="1">
      <c r="A425" s="95" t="str">
        <f t="shared" si="169"/>
        <v>1203-8</v>
      </c>
      <c r="B425" s="160">
        <v>1203</v>
      </c>
      <c r="C425" s="93" t="s">
        <v>203</v>
      </c>
      <c r="D425" s="95">
        <v>8</v>
      </c>
      <c r="E425" s="93" t="s">
        <v>83</v>
      </c>
      <c r="F425" s="95" t="s">
        <v>83</v>
      </c>
      <c r="G425" s="161" t="s">
        <v>83</v>
      </c>
      <c r="H425" s="99" t="s">
        <v>83</v>
      </c>
      <c r="I425" s="94" t="s">
        <v>83</v>
      </c>
      <c r="J425" s="93" t="s">
        <v>83</v>
      </c>
      <c r="K425" s="93" t="s">
        <v>83</v>
      </c>
      <c r="L425" s="93" t="s">
        <v>83</v>
      </c>
      <c r="M425" s="92" t="s">
        <v>83</v>
      </c>
      <c r="N425" s="161"/>
      <c r="O425" s="153"/>
      <c r="P425" s="153"/>
      <c r="Q425" s="153"/>
      <c r="R425" s="162"/>
      <c r="S425" s="450"/>
      <c r="T425" s="163" t="s">
        <v>83</v>
      </c>
      <c r="U425" s="162" t="s">
        <v>83</v>
      </c>
      <c r="V425" s="93" t="s">
        <v>83</v>
      </c>
      <c r="W425" s="161"/>
      <c r="X425" s="153" t="s">
        <v>83</v>
      </c>
      <c r="Y425" s="153" t="s">
        <v>83</v>
      </c>
      <c r="Z425" s="153" t="s">
        <v>83</v>
      </c>
      <c r="AA425" s="162" t="s">
        <v>83</v>
      </c>
      <c r="AB425" s="450"/>
      <c r="AC425" s="155" t="str">
        <f t="shared" si="164"/>
        <v>-</v>
      </c>
      <c r="AD425" s="156" t="str">
        <f t="shared" si="165"/>
        <v>-</v>
      </c>
      <c r="AE425" s="156" t="str">
        <f t="shared" si="166"/>
        <v>-</v>
      </c>
      <c r="AF425" s="156" t="str">
        <f t="shared" si="167"/>
        <v>-</v>
      </c>
      <c r="AG425" s="157" t="str">
        <f t="shared" si="168"/>
        <v>-</v>
      </c>
      <c r="AH425" s="454"/>
      <c r="AI425" s="155" t="str">
        <f t="shared" si="170"/>
        <v>-</v>
      </c>
      <c r="AJ425" s="156" t="str">
        <f t="shared" si="171"/>
        <v>-</v>
      </c>
      <c r="AK425" s="156" t="str">
        <f t="shared" si="172"/>
        <v>-</v>
      </c>
      <c r="AL425" s="156" t="str">
        <f t="shared" si="173"/>
        <v>-</v>
      </c>
      <c r="AM425" s="157" t="str">
        <f t="shared" si="174"/>
        <v>-</v>
      </c>
      <c r="AN425" s="457"/>
      <c r="AO425" s="95" t="s">
        <v>83</v>
      </c>
      <c r="AP425" s="93" t="s">
        <v>83</v>
      </c>
      <c r="AQ425" s="93" t="s">
        <v>83</v>
      </c>
      <c r="AR425" s="93" t="s">
        <v>83</v>
      </c>
      <c r="AS425" s="163" t="s">
        <v>83</v>
      </c>
      <c r="AT425" s="164" t="s">
        <v>83</v>
      </c>
      <c r="AU425" s="164" t="s">
        <v>83</v>
      </c>
      <c r="AV425" s="164" t="s">
        <v>83</v>
      </c>
      <c r="AW425" s="94" t="s">
        <v>83</v>
      </c>
      <c r="AX425" s="94" t="s">
        <v>3366</v>
      </c>
      <c r="AY425" s="165" t="s">
        <v>83</v>
      </c>
    </row>
    <row r="426" spans="1:51" customFormat="1" ht="40.5" hidden="1">
      <c r="A426" s="95" t="str">
        <f t="shared" si="169"/>
        <v>1203-9</v>
      </c>
      <c r="B426" s="160">
        <v>1203</v>
      </c>
      <c r="C426" s="93" t="s">
        <v>203</v>
      </c>
      <c r="D426" s="95">
        <v>9</v>
      </c>
      <c r="E426" s="93" t="s">
        <v>83</v>
      </c>
      <c r="F426" s="95" t="s">
        <v>83</v>
      </c>
      <c r="G426" s="161" t="s">
        <v>83</v>
      </c>
      <c r="H426" s="99" t="s">
        <v>83</v>
      </c>
      <c r="I426" s="94" t="s">
        <v>83</v>
      </c>
      <c r="J426" s="93" t="s">
        <v>83</v>
      </c>
      <c r="K426" s="93" t="s">
        <v>83</v>
      </c>
      <c r="L426" s="93" t="s">
        <v>83</v>
      </c>
      <c r="M426" s="92" t="s">
        <v>83</v>
      </c>
      <c r="N426" s="161"/>
      <c r="O426" s="153"/>
      <c r="P426" s="153"/>
      <c r="Q426" s="153"/>
      <c r="R426" s="162"/>
      <c r="S426" s="450"/>
      <c r="T426" s="163" t="s">
        <v>83</v>
      </c>
      <c r="U426" s="162" t="s">
        <v>83</v>
      </c>
      <c r="V426" s="93" t="s">
        <v>83</v>
      </c>
      <c r="W426" s="161"/>
      <c r="X426" s="153" t="s">
        <v>83</v>
      </c>
      <c r="Y426" s="153" t="s">
        <v>83</v>
      </c>
      <c r="Z426" s="153" t="s">
        <v>83</v>
      </c>
      <c r="AA426" s="162" t="s">
        <v>83</v>
      </c>
      <c r="AB426" s="450"/>
      <c r="AC426" s="155" t="str">
        <f t="shared" si="164"/>
        <v>-</v>
      </c>
      <c r="AD426" s="156" t="str">
        <f t="shared" si="165"/>
        <v>-</v>
      </c>
      <c r="AE426" s="156" t="str">
        <f t="shared" si="166"/>
        <v>-</v>
      </c>
      <c r="AF426" s="156" t="str">
        <f t="shared" si="167"/>
        <v>-</v>
      </c>
      <c r="AG426" s="157" t="str">
        <f t="shared" si="168"/>
        <v>-</v>
      </c>
      <c r="AH426" s="454"/>
      <c r="AI426" s="155" t="str">
        <f t="shared" si="170"/>
        <v>-</v>
      </c>
      <c r="AJ426" s="156" t="str">
        <f t="shared" si="171"/>
        <v>-</v>
      </c>
      <c r="AK426" s="156" t="str">
        <f t="shared" si="172"/>
        <v>-</v>
      </c>
      <c r="AL426" s="156" t="str">
        <f t="shared" si="173"/>
        <v>-</v>
      </c>
      <c r="AM426" s="157" t="str">
        <f t="shared" si="174"/>
        <v>-</v>
      </c>
      <c r="AN426" s="457"/>
      <c r="AO426" s="95" t="s">
        <v>83</v>
      </c>
      <c r="AP426" s="93" t="s">
        <v>83</v>
      </c>
      <c r="AQ426" s="93" t="s">
        <v>83</v>
      </c>
      <c r="AR426" s="93" t="s">
        <v>83</v>
      </c>
      <c r="AS426" s="163" t="s">
        <v>83</v>
      </c>
      <c r="AT426" s="164" t="s">
        <v>83</v>
      </c>
      <c r="AU426" s="164" t="s">
        <v>83</v>
      </c>
      <c r="AV426" s="164" t="s">
        <v>83</v>
      </c>
      <c r="AW426" s="94" t="s">
        <v>83</v>
      </c>
      <c r="AX426" s="94" t="s">
        <v>3366</v>
      </c>
      <c r="AY426" s="165" t="s">
        <v>83</v>
      </c>
    </row>
    <row r="427" spans="1:51" ht="189" customHeight="1">
      <c r="A427" s="204" t="str">
        <f t="shared" si="169"/>
        <v>1301-1</v>
      </c>
      <c r="B427" s="205">
        <v>1301</v>
      </c>
      <c r="C427" s="600" t="s">
        <v>204</v>
      </c>
      <c r="D427" s="204">
        <v>1</v>
      </c>
      <c r="E427" s="600" t="s">
        <v>1308</v>
      </c>
      <c r="F427" s="204" t="s">
        <v>399</v>
      </c>
      <c r="G427" s="603" t="s">
        <v>468</v>
      </c>
      <c r="H427" s="206" t="s">
        <v>902</v>
      </c>
      <c r="I427" s="195" t="s">
        <v>3170</v>
      </c>
      <c r="J427" s="600" t="s">
        <v>2188</v>
      </c>
      <c r="K427" s="600" t="s">
        <v>903</v>
      </c>
      <c r="L427" s="600" t="s">
        <v>870</v>
      </c>
      <c r="M427" s="207" t="s">
        <v>392</v>
      </c>
      <c r="N427" s="603">
        <v>834</v>
      </c>
      <c r="O427" s="322">
        <v>865</v>
      </c>
      <c r="P427" s="200">
        <v>865</v>
      </c>
      <c r="Q427" s="296">
        <v>865</v>
      </c>
      <c r="R427" s="296">
        <v>865</v>
      </c>
      <c r="S427" s="648">
        <v>865</v>
      </c>
      <c r="T427" s="194" t="s">
        <v>83</v>
      </c>
      <c r="U427" s="209" t="s">
        <v>83</v>
      </c>
      <c r="V427" s="600" t="s">
        <v>428</v>
      </c>
      <c r="W427" s="603">
        <v>865</v>
      </c>
      <c r="X427" s="181">
        <v>799</v>
      </c>
      <c r="Y427" s="181">
        <v>802</v>
      </c>
      <c r="Z427" s="181">
        <v>769</v>
      </c>
      <c r="AA427" s="264">
        <v>786</v>
      </c>
      <c r="AB427" s="264">
        <v>794</v>
      </c>
      <c r="AC427" s="226">
        <f t="shared" si="164"/>
        <v>1.0371702637889688</v>
      </c>
      <c r="AD427" s="196">
        <f t="shared" ref="AD427:AD458" si="175">IFERROR(IF($E427="-","-",X427/O427),"-")</f>
        <v>0.92369942196531796</v>
      </c>
      <c r="AE427" s="196">
        <f t="shared" ref="AE427:AE458" si="176">IFERROR(IF($E427="-","-",Y427/P427),"-")</f>
        <v>0.92716763005780345</v>
      </c>
      <c r="AF427" s="196">
        <f t="shared" ref="AF427:AF458" si="177">IFERROR(IF($E427="-","-",Z427/Q427),"-")</f>
        <v>0.88901734104046248</v>
      </c>
      <c r="AG427" s="604">
        <f t="shared" ref="AG427:AH458" si="178">IFERROR(IF($E427="-","-",AA427/R427),"-")</f>
        <v>0.90867052023121386</v>
      </c>
      <c r="AH427" s="212">
        <f t="shared" si="178"/>
        <v>0.91791907514450866</v>
      </c>
      <c r="AI427" s="226" t="str">
        <f t="shared" si="170"/>
        <v>-</v>
      </c>
      <c r="AJ427" s="196" t="str">
        <f t="shared" si="171"/>
        <v>-</v>
      </c>
      <c r="AK427" s="196" t="str">
        <f t="shared" si="172"/>
        <v>-</v>
      </c>
      <c r="AL427" s="196" t="str">
        <f t="shared" si="173"/>
        <v>-</v>
      </c>
      <c r="AM427" s="604" t="str">
        <f t="shared" si="174"/>
        <v>-</v>
      </c>
      <c r="AN427" s="212" t="str">
        <f t="shared" si="174"/>
        <v>-</v>
      </c>
      <c r="AO427" s="204" t="s">
        <v>83</v>
      </c>
      <c r="AP427" s="600" t="s">
        <v>3549</v>
      </c>
      <c r="AQ427" s="600" t="s">
        <v>670</v>
      </c>
      <c r="AR427" s="600" t="s">
        <v>3550</v>
      </c>
      <c r="AS427" s="194" t="s">
        <v>15</v>
      </c>
      <c r="AT427" s="179" t="s">
        <v>49</v>
      </c>
      <c r="AU427" s="179" t="s">
        <v>49</v>
      </c>
      <c r="AV427" s="179" t="s">
        <v>49</v>
      </c>
      <c r="AW427" s="179" t="s">
        <v>49</v>
      </c>
      <c r="AX427" s="611" t="s">
        <v>50</v>
      </c>
      <c r="AY427" s="214">
        <v>1</v>
      </c>
    </row>
    <row r="428" spans="1:51" ht="189" customHeight="1">
      <c r="A428" s="204" t="str">
        <f t="shared" si="169"/>
        <v>1301-2</v>
      </c>
      <c r="B428" s="205">
        <v>1301</v>
      </c>
      <c r="C428" s="600" t="s">
        <v>204</v>
      </c>
      <c r="D428" s="204">
        <v>2</v>
      </c>
      <c r="E428" s="600" t="s">
        <v>2221</v>
      </c>
      <c r="F428" s="204" t="s">
        <v>399</v>
      </c>
      <c r="G428" s="603" t="s">
        <v>468</v>
      </c>
      <c r="H428" s="206" t="s">
        <v>469</v>
      </c>
      <c r="I428" s="195" t="s">
        <v>470</v>
      </c>
      <c r="J428" s="600" t="s">
        <v>2189</v>
      </c>
      <c r="K428" s="600" t="s">
        <v>904</v>
      </c>
      <c r="L428" s="600" t="s">
        <v>388</v>
      </c>
      <c r="M428" s="207" t="s">
        <v>392</v>
      </c>
      <c r="N428" s="304" t="s">
        <v>12</v>
      </c>
      <c r="O428" s="342" t="s">
        <v>12</v>
      </c>
      <c r="P428" s="342" t="s">
        <v>12</v>
      </c>
      <c r="Q428" s="342" t="s">
        <v>12</v>
      </c>
      <c r="R428" s="296">
        <v>10933</v>
      </c>
      <c r="S428" s="648">
        <v>11062</v>
      </c>
      <c r="T428" s="194" t="s">
        <v>3136</v>
      </c>
      <c r="U428" s="251">
        <v>11578</v>
      </c>
      <c r="V428" s="600" t="s">
        <v>3322</v>
      </c>
      <c r="W428" s="267" t="s">
        <v>12</v>
      </c>
      <c r="X428" s="342" t="s">
        <v>12</v>
      </c>
      <c r="Y428" s="324" t="s">
        <v>12</v>
      </c>
      <c r="Z428" s="342" t="s">
        <v>12</v>
      </c>
      <c r="AA428" s="501">
        <v>9647</v>
      </c>
      <c r="AB428" s="501">
        <v>9867</v>
      </c>
      <c r="AC428" s="226" t="str">
        <f t="shared" si="164"/>
        <v>-</v>
      </c>
      <c r="AD428" s="196" t="str">
        <f t="shared" si="175"/>
        <v>-</v>
      </c>
      <c r="AE428" s="196" t="str">
        <f t="shared" si="176"/>
        <v>-</v>
      </c>
      <c r="AF428" s="196" t="str">
        <f t="shared" si="177"/>
        <v>-</v>
      </c>
      <c r="AG428" s="604">
        <f t="shared" si="178"/>
        <v>0.88237446263605601</v>
      </c>
      <c r="AH428" s="212">
        <f t="shared" si="178"/>
        <v>0.89197251853191106</v>
      </c>
      <c r="AI428" s="226" t="s">
        <v>83</v>
      </c>
      <c r="AJ428" s="196" t="str">
        <f t="shared" ref="AJ428:AJ459" si="179">IFERROR(IF($E428="-","-",IF($U428="-","-",X428/$U428)),"-")</f>
        <v>-</v>
      </c>
      <c r="AK428" s="196" t="str">
        <f t="shared" ref="AK428:AK459" si="180">IFERROR(IF($E428="-","-",IF($U428="-","-",Y428/$U428)),"-")</f>
        <v>-</v>
      </c>
      <c r="AL428" s="196" t="str">
        <f t="shared" ref="AL428:AL459" si="181">IFERROR(IF($E428="-","-",IF($U428="-","-",Z428/$U428)),"-")</f>
        <v>-</v>
      </c>
      <c r="AM428" s="604">
        <f t="shared" ref="AM428:AN459" si="182">IFERROR(IF($E428="-","-",IF($U428="-","-",AA428/$U428)),"-")</f>
        <v>0.83321817239592333</v>
      </c>
      <c r="AN428" s="212">
        <f t="shared" si="174"/>
        <v>0.85221972706857829</v>
      </c>
      <c r="AO428" s="204" t="s">
        <v>83</v>
      </c>
      <c r="AP428" s="600" t="s">
        <v>3171</v>
      </c>
      <c r="AQ428" s="600" t="s">
        <v>627</v>
      </c>
      <c r="AR428" s="600" t="s">
        <v>2190</v>
      </c>
      <c r="AS428" s="194" t="s">
        <v>12</v>
      </c>
      <c r="AT428" s="179" t="s">
        <v>10</v>
      </c>
      <c r="AU428" s="179" t="s">
        <v>10</v>
      </c>
      <c r="AV428" s="179" t="s">
        <v>10</v>
      </c>
      <c r="AW428" s="179" t="s">
        <v>56</v>
      </c>
      <c r="AX428" s="611" t="s">
        <v>3455</v>
      </c>
      <c r="AY428" s="214">
        <v>1</v>
      </c>
    </row>
    <row r="429" spans="1:51" customFormat="1" ht="40.5" hidden="1">
      <c r="A429" s="95" t="str">
        <f t="shared" si="169"/>
        <v>1301-3</v>
      </c>
      <c r="B429" s="160">
        <v>1301</v>
      </c>
      <c r="C429" s="93" t="s">
        <v>204</v>
      </c>
      <c r="D429" s="95">
        <v>3</v>
      </c>
      <c r="E429" s="93" t="s">
        <v>83</v>
      </c>
      <c r="F429" s="95" t="s">
        <v>83</v>
      </c>
      <c r="G429" s="161" t="s">
        <v>83</v>
      </c>
      <c r="H429" s="99" t="s">
        <v>83</v>
      </c>
      <c r="I429" s="94" t="s">
        <v>83</v>
      </c>
      <c r="J429" s="93" t="s">
        <v>83</v>
      </c>
      <c r="K429" s="93" t="s">
        <v>83</v>
      </c>
      <c r="L429" s="93" t="s">
        <v>83</v>
      </c>
      <c r="M429" s="92" t="s">
        <v>83</v>
      </c>
      <c r="N429" s="161"/>
      <c r="O429" s="153"/>
      <c r="P429" s="153"/>
      <c r="Q429" s="153"/>
      <c r="R429" s="162"/>
      <c r="S429" s="450"/>
      <c r="T429" s="163" t="s">
        <v>83</v>
      </c>
      <c r="U429" s="162" t="s">
        <v>83</v>
      </c>
      <c r="V429" s="93" t="s">
        <v>83</v>
      </c>
      <c r="W429" s="161"/>
      <c r="X429" s="153" t="s">
        <v>83</v>
      </c>
      <c r="Y429" s="153" t="s">
        <v>83</v>
      </c>
      <c r="Z429" s="153" t="s">
        <v>83</v>
      </c>
      <c r="AA429" s="162" t="s">
        <v>83</v>
      </c>
      <c r="AB429" s="450"/>
      <c r="AC429" s="155" t="str">
        <f t="shared" si="164"/>
        <v>-</v>
      </c>
      <c r="AD429" s="156" t="str">
        <f t="shared" si="175"/>
        <v>-</v>
      </c>
      <c r="AE429" s="156" t="str">
        <f t="shared" si="176"/>
        <v>-</v>
      </c>
      <c r="AF429" s="156" t="str">
        <f t="shared" si="177"/>
        <v>-</v>
      </c>
      <c r="AG429" s="157" t="str">
        <f t="shared" si="178"/>
        <v>-</v>
      </c>
      <c r="AH429" s="454"/>
      <c r="AI429" s="155" t="s">
        <v>83</v>
      </c>
      <c r="AJ429" s="156" t="str">
        <f t="shared" si="179"/>
        <v>-</v>
      </c>
      <c r="AK429" s="156" t="str">
        <f t="shared" si="180"/>
        <v>-</v>
      </c>
      <c r="AL429" s="156" t="str">
        <f t="shared" si="181"/>
        <v>-</v>
      </c>
      <c r="AM429" s="157" t="str">
        <f t="shared" si="182"/>
        <v>-</v>
      </c>
      <c r="AN429" s="457"/>
      <c r="AO429" s="95" t="s">
        <v>83</v>
      </c>
      <c r="AP429" s="93" t="s">
        <v>83</v>
      </c>
      <c r="AQ429" s="93" t="s">
        <v>83</v>
      </c>
      <c r="AR429" s="93" t="s">
        <v>83</v>
      </c>
      <c r="AS429" s="163" t="s">
        <v>83</v>
      </c>
      <c r="AT429" s="164" t="s">
        <v>83</v>
      </c>
      <c r="AU429" s="164" t="s">
        <v>83</v>
      </c>
      <c r="AV429" s="164" t="s">
        <v>83</v>
      </c>
      <c r="AW429" s="94" t="s">
        <v>83</v>
      </c>
      <c r="AX429" s="94" t="s">
        <v>3366</v>
      </c>
      <c r="AY429" s="165" t="s">
        <v>83</v>
      </c>
    </row>
    <row r="430" spans="1:51" customFormat="1" ht="40.5" hidden="1">
      <c r="A430" s="95" t="str">
        <f t="shared" si="169"/>
        <v>1301-4</v>
      </c>
      <c r="B430" s="160">
        <v>1301</v>
      </c>
      <c r="C430" s="93" t="s">
        <v>204</v>
      </c>
      <c r="D430" s="95">
        <v>4</v>
      </c>
      <c r="E430" s="93" t="s">
        <v>83</v>
      </c>
      <c r="F430" s="95" t="s">
        <v>83</v>
      </c>
      <c r="G430" s="161" t="s">
        <v>83</v>
      </c>
      <c r="H430" s="99" t="s">
        <v>83</v>
      </c>
      <c r="I430" s="94" t="s">
        <v>83</v>
      </c>
      <c r="J430" s="93" t="s">
        <v>83</v>
      </c>
      <c r="K430" s="93" t="s">
        <v>83</v>
      </c>
      <c r="L430" s="93" t="s">
        <v>83</v>
      </c>
      <c r="M430" s="92" t="s">
        <v>83</v>
      </c>
      <c r="N430" s="161"/>
      <c r="O430" s="153"/>
      <c r="P430" s="153"/>
      <c r="Q430" s="153"/>
      <c r="R430" s="162"/>
      <c r="S430" s="450"/>
      <c r="T430" s="163" t="s">
        <v>83</v>
      </c>
      <c r="U430" s="162" t="s">
        <v>83</v>
      </c>
      <c r="V430" s="93" t="s">
        <v>83</v>
      </c>
      <c r="W430" s="161"/>
      <c r="X430" s="153" t="s">
        <v>83</v>
      </c>
      <c r="Y430" s="153" t="s">
        <v>83</v>
      </c>
      <c r="Z430" s="153" t="s">
        <v>83</v>
      </c>
      <c r="AA430" s="162" t="s">
        <v>83</v>
      </c>
      <c r="AB430" s="450"/>
      <c r="AC430" s="155" t="str">
        <f t="shared" si="164"/>
        <v>-</v>
      </c>
      <c r="AD430" s="156" t="str">
        <f t="shared" si="175"/>
        <v>-</v>
      </c>
      <c r="AE430" s="156" t="str">
        <f t="shared" si="176"/>
        <v>-</v>
      </c>
      <c r="AF430" s="156" t="str">
        <f t="shared" si="177"/>
        <v>-</v>
      </c>
      <c r="AG430" s="157" t="str">
        <f t="shared" si="178"/>
        <v>-</v>
      </c>
      <c r="AH430" s="454"/>
      <c r="AI430" s="155" t="str">
        <f t="shared" ref="AI430:AI435" si="183">IFERROR(IF($E430="-","-",IF($U430="-","-",W430/$U430)),"-")</f>
        <v>-</v>
      </c>
      <c r="AJ430" s="156" t="str">
        <f t="shared" si="179"/>
        <v>-</v>
      </c>
      <c r="AK430" s="156" t="str">
        <f t="shared" si="180"/>
        <v>-</v>
      </c>
      <c r="AL430" s="156" t="str">
        <f t="shared" si="181"/>
        <v>-</v>
      </c>
      <c r="AM430" s="157" t="str">
        <f t="shared" si="182"/>
        <v>-</v>
      </c>
      <c r="AN430" s="457"/>
      <c r="AO430" s="95" t="s">
        <v>83</v>
      </c>
      <c r="AP430" s="93" t="s">
        <v>83</v>
      </c>
      <c r="AQ430" s="93" t="s">
        <v>83</v>
      </c>
      <c r="AR430" s="93" t="s">
        <v>83</v>
      </c>
      <c r="AS430" s="163" t="s">
        <v>83</v>
      </c>
      <c r="AT430" s="164" t="s">
        <v>83</v>
      </c>
      <c r="AU430" s="164" t="s">
        <v>83</v>
      </c>
      <c r="AV430" s="164" t="s">
        <v>83</v>
      </c>
      <c r="AW430" s="94" t="s">
        <v>83</v>
      </c>
      <c r="AX430" s="94" t="s">
        <v>3366</v>
      </c>
      <c r="AY430" s="165" t="s">
        <v>83</v>
      </c>
    </row>
    <row r="431" spans="1:51" customFormat="1" ht="40.5" hidden="1">
      <c r="A431" s="95" t="str">
        <f t="shared" si="169"/>
        <v>1301-5</v>
      </c>
      <c r="B431" s="160">
        <v>1301</v>
      </c>
      <c r="C431" s="93" t="s">
        <v>204</v>
      </c>
      <c r="D431" s="95">
        <v>5</v>
      </c>
      <c r="E431" s="93" t="s">
        <v>83</v>
      </c>
      <c r="F431" s="95" t="s">
        <v>83</v>
      </c>
      <c r="G431" s="161" t="s">
        <v>83</v>
      </c>
      <c r="H431" s="99" t="s">
        <v>83</v>
      </c>
      <c r="I431" s="94" t="s">
        <v>83</v>
      </c>
      <c r="J431" s="93" t="s">
        <v>83</v>
      </c>
      <c r="K431" s="93" t="s">
        <v>83</v>
      </c>
      <c r="L431" s="93" t="s">
        <v>83</v>
      </c>
      <c r="M431" s="92" t="s">
        <v>83</v>
      </c>
      <c r="N431" s="161"/>
      <c r="O431" s="153"/>
      <c r="P431" s="153"/>
      <c r="Q431" s="153"/>
      <c r="R431" s="162"/>
      <c r="S431" s="450"/>
      <c r="T431" s="163" t="s">
        <v>83</v>
      </c>
      <c r="U431" s="162" t="s">
        <v>83</v>
      </c>
      <c r="V431" s="93" t="s">
        <v>83</v>
      </c>
      <c r="W431" s="161"/>
      <c r="X431" s="153" t="s">
        <v>83</v>
      </c>
      <c r="Y431" s="153" t="s">
        <v>83</v>
      </c>
      <c r="Z431" s="153" t="s">
        <v>83</v>
      </c>
      <c r="AA431" s="162" t="s">
        <v>83</v>
      </c>
      <c r="AB431" s="450"/>
      <c r="AC431" s="155" t="str">
        <f t="shared" si="164"/>
        <v>-</v>
      </c>
      <c r="AD431" s="156" t="str">
        <f t="shared" si="175"/>
        <v>-</v>
      </c>
      <c r="AE431" s="156" t="str">
        <f t="shared" si="176"/>
        <v>-</v>
      </c>
      <c r="AF431" s="156" t="str">
        <f t="shared" si="177"/>
        <v>-</v>
      </c>
      <c r="AG431" s="157" t="str">
        <f t="shared" si="178"/>
        <v>-</v>
      </c>
      <c r="AH431" s="454"/>
      <c r="AI431" s="155" t="str">
        <f t="shared" si="183"/>
        <v>-</v>
      </c>
      <c r="AJ431" s="156" t="str">
        <f t="shared" si="179"/>
        <v>-</v>
      </c>
      <c r="AK431" s="156" t="str">
        <f t="shared" si="180"/>
        <v>-</v>
      </c>
      <c r="AL431" s="156" t="str">
        <f t="shared" si="181"/>
        <v>-</v>
      </c>
      <c r="AM431" s="157" t="str">
        <f t="shared" si="182"/>
        <v>-</v>
      </c>
      <c r="AN431" s="457"/>
      <c r="AO431" s="95" t="s">
        <v>83</v>
      </c>
      <c r="AP431" s="93" t="s">
        <v>83</v>
      </c>
      <c r="AQ431" s="93" t="s">
        <v>83</v>
      </c>
      <c r="AR431" s="93" t="s">
        <v>83</v>
      </c>
      <c r="AS431" s="163" t="s">
        <v>83</v>
      </c>
      <c r="AT431" s="164" t="s">
        <v>83</v>
      </c>
      <c r="AU431" s="164" t="s">
        <v>83</v>
      </c>
      <c r="AV431" s="164" t="s">
        <v>83</v>
      </c>
      <c r="AW431" s="94" t="s">
        <v>83</v>
      </c>
      <c r="AX431" s="94" t="s">
        <v>3366</v>
      </c>
      <c r="AY431" s="165" t="s">
        <v>83</v>
      </c>
    </row>
    <row r="432" spans="1:51" customFormat="1" ht="40.5" hidden="1">
      <c r="A432" s="95" t="str">
        <f t="shared" si="169"/>
        <v>1301-6</v>
      </c>
      <c r="B432" s="160">
        <v>1301</v>
      </c>
      <c r="C432" s="93" t="s">
        <v>204</v>
      </c>
      <c r="D432" s="95">
        <v>6</v>
      </c>
      <c r="E432" s="93" t="s">
        <v>83</v>
      </c>
      <c r="F432" s="95" t="s">
        <v>83</v>
      </c>
      <c r="G432" s="161" t="s">
        <v>83</v>
      </c>
      <c r="H432" s="99" t="s">
        <v>83</v>
      </c>
      <c r="I432" s="94" t="s">
        <v>83</v>
      </c>
      <c r="J432" s="93" t="s">
        <v>83</v>
      </c>
      <c r="K432" s="93" t="s">
        <v>83</v>
      </c>
      <c r="L432" s="93" t="s">
        <v>83</v>
      </c>
      <c r="M432" s="92" t="s">
        <v>83</v>
      </c>
      <c r="N432" s="161"/>
      <c r="O432" s="153"/>
      <c r="P432" s="153"/>
      <c r="Q432" s="153"/>
      <c r="R432" s="162"/>
      <c r="S432" s="450"/>
      <c r="T432" s="163" t="s">
        <v>83</v>
      </c>
      <c r="U432" s="162" t="s">
        <v>83</v>
      </c>
      <c r="V432" s="93" t="s">
        <v>83</v>
      </c>
      <c r="W432" s="161"/>
      <c r="X432" s="153" t="s">
        <v>83</v>
      </c>
      <c r="Y432" s="153" t="s">
        <v>83</v>
      </c>
      <c r="Z432" s="153" t="s">
        <v>83</v>
      </c>
      <c r="AA432" s="162" t="s">
        <v>83</v>
      </c>
      <c r="AB432" s="450"/>
      <c r="AC432" s="155" t="str">
        <f t="shared" ref="AC432:AC463" si="184">IFERROR(IF($E432="-","-",W432/N432),"-")</f>
        <v>-</v>
      </c>
      <c r="AD432" s="156" t="str">
        <f t="shared" si="175"/>
        <v>-</v>
      </c>
      <c r="AE432" s="156" t="str">
        <f t="shared" si="176"/>
        <v>-</v>
      </c>
      <c r="AF432" s="156" t="str">
        <f t="shared" si="177"/>
        <v>-</v>
      </c>
      <c r="AG432" s="157" t="str">
        <f t="shared" si="178"/>
        <v>-</v>
      </c>
      <c r="AH432" s="454"/>
      <c r="AI432" s="155" t="str">
        <f t="shared" si="183"/>
        <v>-</v>
      </c>
      <c r="AJ432" s="156" t="str">
        <f t="shared" si="179"/>
        <v>-</v>
      </c>
      <c r="AK432" s="156" t="str">
        <f t="shared" si="180"/>
        <v>-</v>
      </c>
      <c r="AL432" s="156" t="str">
        <f t="shared" si="181"/>
        <v>-</v>
      </c>
      <c r="AM432" s="157" t="str">
        <f t="shared" si="182"/>
        <v>-</v>
      </c>
      <c r="AN432" s="457"/>
      <c r="AO432" s="95" t="s">
        <v>83</v>
      </c>
      <c r="AP432" s="93" t="s">
        <v>83</v>
      </c>
      <c r="AQ432" s="93" t="s">
        <v>83</v>
      </c>
      <c r="AR432" s="93" t="s">
        <v>83</v>
      </c>
      <c r="AS432" s="163" t="s">
        <v>83</v>
      </c>
      <c r="AT432" s="164" t="s">
        <v>83</v>
      </c>
      <c r="AU432" s="164" t="s">
        <v>83</v>
      </c>
      <c r="AV432" s="164" t="s">
        <v>83</v>
      </c>
      <c r="AW432" s="94" t="s">
        <v>83</v>
      </c>
      <c r="AX432" s="94" t="s">
        <v>3366</v>
      </c>
      <c r="AY432" s="165" t="s">
        <v>83</v>
      </c>
    </row>
    <row r="433" spans="1:51" customFormat="1" ht="40.5" hidden="1">
      <c r="A433" s="95" t="str">
        <f t="shared" si="169"/>
        <v>1301-7</v>
      </c>
      <c r="B433" s="160">
        <v>1301</v>
      </c>
      <c r="C433" s="93" t="s">
        <v>204</v>
      </c>
      <c r="D433" s="95">
        <v>7</v>
      </c>
      <c r="E433" s="93" t="s">
        <v>83</v>
      </c>
      <c r="F433" s="95" t="s">
        <v>83</v>
      </c>
      <c r="G433" s="161" t="s">
        <v>83</v>
      </c>
      <c r="H433" s="99" t="s">
        <v>83</v>
      </c>
      <c r="I433" s="94" t="s">
        <v>83</v>
      </c>
      <c r="J433" s="93" t="s">
        <v>83</v>
      </c>
      <c r="K433" s="93" t="s">
        <v>83</v>
      </c>
      <c r="L433" s="93" t="s">
        <v>83</v>
      </c>
      <c r="M433" s="92" t="s">
        <v>83</v>
      </c>
      <c r="N433" s="161"/>
      <c r="O433" s="153"/>
      <c r="P433" s="153"/>
      <c r="Q433" s="153"/>
      <c r="R433" s="162"/>
      <c r="S433" s="450"/>
      <c r="T433" s="163" t="s">
        <v>83</v>
      </c>
      <c r="U433" s="162" t="s">
        <v>83</v>
      </c>
      <c r="V433" s="93" t="s">
        <v>83</v>
      </c>
      <c r="W433" s="161"/>
      <c r="X433" s="153" t="s">
        <v>83</v>
      </c>
      <c r="Y433" s="153" t="s">
        <v>83</v>
      </c>
      <c r="Z433" s="153" t="s">
        <v>83</v>
      </c>
      <c r="AA433" s="162" t="s">
        <v>83</v>
      </c>
      <c r="AB433" s="450"/>
      <c r="AC433" s="155" t="str">
        <f t="shared" si="184"/>
        <v>-</v>
      </c>
      <c r="AD433" s="156" t="str">
        <f t="shared" si="175"/>
        <v>-</v>
      </c>
      <c r="AE433" s="156" t="str">
        <f t="shared" si="176"/>
        <v>-</v>
      </c>
      <c r="AF433" s="156" t="str">
        <f t="shared" si="177"/>
        <v>-</v>
      </c>
      <c r="AG433" s="157" t="str">
        <f t="shared" si="178"/>
        <v>-</v>
      </c>
      <c r="AH433" s="454"/>
      <c r="AI433" s="155" t="str">
        <f t="shared" si="183"/>
        <v>-</v>
      </c>
      <c r="AJ433" s="156" t="str">
        <f t="shared" si="179"/>
        <v>-</v>
      </c>
      <c r="AK433" s="156" t="str">
        <f t="shared" si="180"/>
        <v>-</v>
      </c>
      <c r="AL433" s="156" t="str">
        <f t="shared" si="181"/>
        <v>-</v>
      </c>
      <c r="AM433" s="157" t="str">
        <f t="shared" si="182"/>
        <v>-</v>
      </c>
      <c r="AN433" s="457"/>
      <c r="AO433" s="95" t="s">
        <v>83</v>
      </c>
      <c r="AP433" s="93" t="s">
        <v>83</v>
      </c>
      <c r="AQ433" s="93" t="s">
        <v>83</v>
      </c>
      <c r="AR433" s="93" t="s">
        <v>83</v>
      </c>
      <c r="AS433" s="163" t="s">
        <v>83</v>
      </c>
      <c r="AT433" s="164" t="s">
        <v>83</v>
      </c>
      <c r="AU433" s="164" t="s">
        <v>83</v>
      </c>
      <c r="AV433" s="164" t="s">
        <v>83</v>
      </c>
      <c r="AW433" s="94" t="s">
        <v>83</v>
      </c>
      <c r="AX433" s="94" t="s">
        <v>3366</v>
      </c>
      <c r="AY433" s="165" t="s">
        <v>83</v>
      </c>
    </row>
    <row r="434" spans="1:51" customFormat="1" ht="40.5" hidden="1">
      <c r="A434" s="95" t="str">
        <f t="shared" si="169"/>
        <v>1301-8</v>
      </c>
      <c r="B434" s="160">
        <v>1301</v>
      </c>
      <c r="C434" s="93" t="s">
        <v>204</v>
      </c>
      <c r="D434" s="95">
        <v>8</v>
      </c>
      <c r="E434" s="93" t="s">
        <v>83</v>
      </c>
      <c r="F434" s="95" t="s">
        <v>83</v>
      </c>
      <c r="G434" s="161" t="s">
        <v>83</v>
      </c>
      <c r="H434" s="99" t="s">
        <v>83</v>
      </c>
      <c r="I434" s="94" t="s">
        <v>83</v>
      </c>
      <c r="J434" s="93" t="s">
        <v>83</v>
      </c>
      <c r="K434" s="93" t="s">
        <v>83</v>
      </c>
      <c r="L434" s="93" t="s">
        <v>83</v>
      </c>
      <c r="M434" s="92" t="s">
        <v>83</v>
      </c>
      <c r="N434" s="161"/>
      <c r="O434" s="153"/>
      <c r="P434" s="153"/>
      <c r="Q434" s="153"/>
      <c r="R434" s="162"/>
      <c r="S434" s="450"/>
      <c r="T434" s="163" t="s">
        <v>83</v>
      </c>
      <c r="U434" s="162" t="s">
        <v>83</v>
      </c>
      <c r="V434" s="93" t="s">
        <v>83</v>
      </c>
      <c r="W434" s="161"/>
      <c r="X434" s="153" t="s">
        <v>83</v>
      </c>
      <c r="Y434" s="153" t="s">
        <v>83</v>
      </c>
      <c r="Z434" s="153" t="s">
        <v>83</v>
      </c>
      <c r="AA434" s="162" t="s">
        <v>83</v>
      </c>
      <c r="AB434" s="450"/>
      <c r="AC434" s="155" t="str">
        <f t="shared" si="184"/>
        <v>-</v>
      </c>
      <c r="AD434" s="156" t="str">
        <f t="shared" si="175"/>
        <v>-</v>
      </c>
      <c r="AE434" s="156" t="str">
        <f t="shared" si="176"/>
        <v>-</v>
      </c>
      <c r="AF434" s="156" t="str">
        <f t="shared" si="177"/>
        <v>-</v>
      </c>
      <c r="AG434" s="157" t="str">
        <f t="shared" si="178"/>
        <v>-</v>
      </c>
      <c r="AH434" s="454"/>
      <c r="AI434" s="155" t="str">
        <f t="shared" si="183"/>
        <v>-</v>
      </c>
      <c r="AJ434" s="156" t="str">
        <f t="shared" si="179"/>
        <v>-</v>
      </c>
      <c r="AK434" s="156" t="str">
        <f t="shared" si="180"/>
        <v>-</v>
      </c>
      <c r="AL434" s="156" t="str">
        <f t="shared" si="181"/>
        <v>-</v>
      </c>
      <c r="AM434" s="157" t="str">
        <f t="shared" si="182"/>
        <v>-</v>
      </c>
      <c r="AN434" s="457"/>
      <c r="AO434" s="95" t="s">
        <v>83</v>
      </c>
      <c r="AP434" s="93" t="s">
        <v>83</v>
      </c>
      <c r="AQ434" s="93" t="s">
        <v>83</v>
      </c>
      <c r="AR434" s="93" t="s">
        <v>83</v>
      </c>
      <c r="AS434" s="163" t="s">
        <v>83</v>
      </c>
      <c r="AT434" s="164" t="s">
        <v>83</v>
      </c>
      <c r="AU434" s="164" t="s">
        <v>83</v>
      </c>
      <c r="AV434" s="164" t="s">
        <v>83</v>
      </c>
      <c r="AW434" s="94" t="s">
        <v>83</v>
      </c>
      <c r="AX434" s="94" t="s">
        <v>3366</v>
      </c>
      <c r="AY434" s="165" t="s">
        <v>83</v>
      </c>
    </row>
    <row r="435" spans="1:51" customFormat="1" ht="40.5" hidden="1">
      <c r="A435" s="95" t="str">
        <f t="shared" si="169"/>
        <v>1301-9</v>
      </c>
      <c r="B435" s="160">
        <v>1301</v>
      </c>
      <c r="C435" s="93" t="s">
        <v>204</v>
      </c>
      <c r="D435" s="95">
        <v>9</v>
      </c>
      <c r="E435" s="93" t="s">
        <v>83</v>
      </c>
      <c r="F435" s="95" t="s">
        <v>83</v>
      </c>
      <c r="G435" s="161" t="s">
        <v>83</v>
      </c>
      <c r="H435" s="99" t="s">
        <v>83</v>
      </c>
      <c r="I435" s="94" t="s">
        <v>83</v>
      </c>
      <c r="J435" s="93" t="s">
        <v>83</v>
      </c>
      <c r="K435" s="93" t="s">
        <v>83</v>
      </c>
      <c r="L435" s="93" t="s">
        <v>83</v>
      </c>
      <c r="M435" s="92" t="s">
        <v>83</v>
      </c>
      <c r="N435" s="161"/>
      <c r="O435" s="153"/>
      <c r="P435" s="153"/>
      <c r="Q435" s="153"/>
      <c r="R435" s="162"/>
      <c r="S435" s="450"/>
      <c r="T435" s="163" t="s">
        <v>83</v>
      </c>
      <c r="U435" s="162" t="s">
        <v>83</v>
      </c>
      <c r="V435" s="93" t="s">
        <v>83</v>
      </c>
      <c r="W435" s="161"/>
      <c r="X435" s="153" t="s">
        <v>83</v>
      </c>
      <c r="Y435" s="153" t="s">
        <v>83</v>
      </c>
      <c r="Z435" s="153" t="s">
        <v>83</v>
      </c>
      <c r="AA435" s="162" t="s">
        <v>83</v>
      </c>
      <c r="AB435" s="450"/>
      <c r="AC435" s="155" t="str">
        <f t="shared" si="184"/>
        <v>-</v>
      </c>
      <c r="AD435" s="156" t="str">
        <f t="shared" si="175"/>
        <v>-</v>
      </c>
      <c r="AE435" s="156" t="str">
        <f t="shared" si="176"/>
        <v>-</v>
      </c>
      <c r="AF435" s="156" t="str">
        <f t="shared" si="177"/>
        <v>-</v>
      </c>
      <c r="AG435" s="157" t="str">
        <f t="shared" si="178"/>
        <v>-</v>
      </c>
      <c r="AH435" s="454"/>
      <c r="AI435" s="155" t="str">
        <f t="shared" si="183"/>
        <v>-</v>
      </c>
      <c r="AJ435" s="156" t="str">
        <f t="shared" si="179"/>
        <v>-</v>
      </c>
      <c r="AK435" s="156" t="str">
        <f t="shared" si="180"/>
        <v>-</v>
      </c>
      <c r="AL435" s="156" t="str">
        <f t="shared" si="181"/>
        <v>-</v>
      </c>
      <c r="AM435" s="157" t="str">
        <f t="shared" si="182"/>
        <v>-</v>
      </c>
      <c r="AN435" s="457"/>
      <c r="AO435" s="95" t="s">
        <v>83</v>
      </c>
      <c r="AP435" s="93" t="s">
        <v>83</v>
      </c>
      <c r="AQ435" s="93" t="s">
        <v>83</v>
      </c>
      <c r="AR435" s="93" t="s">
        <v>83</v>
      </c>
      <c r="AS435" s="163" t="s">
        <v>83</v>
      </c>
      <c r="AT435" s="164" t="s">
        <v>83</v>
      </c>
      <c r="AU435" s="164" t="s">
        <v>83</v>
      </c>
      <c r="AV435" s="164" t="s">
        <v>83</v>
      </c>
      <c r="AW435" s="94" t="s">
        <v>83</v>
      </c>
      <c r="AX435" s="94" t="s">
        <v>3366</v>
      </c>
      <c r="AY435" s="165" t="s">
        <v>83</v>
      </c>
    </row>
    <row r="436" spans="1:51" ht="189" customHeight="1">
      <c r="A436" s="204" t="str">
        <f t="shared" si="169"/>
        <v>1302-1</v>
      </c>
      <c r="B436" s="205">
        <v>1302</v>
      </c>
      <c r="C436" s="600" t="s">
        <v>205</v>
      </c>
      <c r="D436" s="204">
        <v>1</v>
      </c>
      <c r="E436" s="600" t="s">
        <v>905</v>
      </c>
      <c r="F436" s="204" t="s">
        <v>906</v>
      </c>
      <c r="G436" s="603" t="s">
        <v>468</v>
      </c>
      <c r="H436" s="206" t="s">
        <v>469</v>
      </c>
      <c r="I436" s="195" t="s">
        <v>470</v>
      </c>
      <c r="J436" s="600" t="s">
        <v>907</v>
      </c>
      <c r="K436" s="600" t="s">
        <v>908</v>
      </c>
      <c r="L436" s="600" t="s">
        <v>909</v>
      </c>
      <c r="M436" s="207" t="s">
        <v>392</v>
      </c>
      <c r="N436" s="304" t="s">
        <v>12</v>
      </c>
      <c r="O436" s="439" t="s">
        <v>12</v>
      </c>
      <c r="P436" s="439" t="s">
        <v>12</v>
      </c>
      <c r="Q436" s="439" t="s">
        <v>12</v>
      </c>
      <c r="R436" s="442">
        <v>351990</v>
      </c>
      <c r="S436" s="650">
        <v>374447</v>
      </c>
      <c r="T436" s="194" t="s">
        <v>3172</v>
      </c>
      <c r="U436" s="446">
        <v>464275</v>
      </c>
      <c r="V436" s="600" t="s">
        <v>3322</v>
      </c>
      <c r="W436" s="302" t="s">
        <v>12</v>
      </c>
      <c r="X436" s="324" t="s">
        <v>12</v>
      </c>
      <c r="Y436" s="342" t="s">
        <v>12</v>
      </c>
      <c r="Z436" s="342" t="s">
        <v>12</v>
      </c>
      <c r="AA436" s="501">
        <v>354409</v>
      </c>
      <c r="AB436" s="501">
        <v>383627</v>
      </c>
      <c r="AC436" s="226" t="str">
        <f t="shared" si="184"/>
        <v>-</v>
      </c>
      <c r="AD436" s="196" t="str">
        <f t="shared" si="175"/>
        <v>-</v>
      </c>
      <c r="AE436" s="196" t="str">
        <f t="shared" si="176"/>
        <v>-</v>
      </c>
      <c r="AF436" s="196" t="str">
        <f t="shared" si="177"/>
        <v>-</v>
      </c>
      <c r="AG436" s="604">
        <f t="shared" si="178"/>
        <v>1.0068723543282481</v>
      </c>
      <c r="AH436" s="212">
        <f t="shared" si="178"/>
        <v>1.0245161531538509</v>
      </c>
      <c r="AI436" s="226" t="s">
        <v>83</v>
      </c>
      <c r="AJ436" s="196" t="str">
        <f t="shared" si="179"/>
        <v>-</v>
      </c>
      <c r="AK436" s="196" t="str">
        <f t="shared" si="180"/>
        <v>-</v>
      </c>
      <c r="AL436" s="196" t="str">
        <f t="shared" si="181"/>
        <v>-</v>
      </c>
      <c r="AM436" s="604">
        <f t="shared" si="182"/>
        <v>0.76336007754025093</v>
      </c>
      <c r="AN436" s="212">
        <f t="shared" si="182"/>
        <v>0.82629260675246352</v>
      </c>
      <c r="AO436" s="204" t="s">
        <v>83</v>
      </c>
      <c r="AP436" s="600" t="s">
        <v>3171</v>
      </c>
      <c r="AQ436" s="600" t="s">
        <v>627</v>
      </c>
      <c r="AR436" s="600" t="s">
        <v>2190</v>
      </c>
      <c r="AS436" s="194" t="s">
        <v>12</v>
      </c>
      <c r="AT436" s="179" t="s">
        <v>15</v>
      </c>
      <c r="AU436" s="179" t="s">
        <v>15</v>
      </c>
      <c r="AV436" s="179" t="s">
        <v>15</v>
      </c>
      <c r="AW436" s="179" t="s">
        <v>54</v>
      </c>
      <c r="AX436" s="611" t="s">
        <v>3456</v>
      </c>
      <c r="AY436" s="214">
        <v>1</v>
      </c>
    </row>
    <row r="437" spans="1:51" ht="189" customHeight="1">
      <c r="A437" s="204" t="str">
        <f t="shared" si="169"/>
        <v>1302-2</v>
      </c>
      <c r="B437" s="205">
        <v>1302</v>
      </c>
      <c r="C437" s="600" t="s">
        <v>205</v>
      </c>
      <c r="D437" s="204">
        <v>2</v>
      </c>
      <c r="E437" s="600" t="s">
        <v>910</v>
      </c>
      <c r="F437" s="204" t="s">
        <v>424</v>
      </c>
      <c r="G437" s="603" t="s">
        <v>468</v>
      </c>
      <c r="H437" s="206" t="s">
        <v>469</v>
      </c>
      <c r="I437" s="195" t="s">
        <v>470</v>
      </c>
      <c r="J437" s="600" t="s">
        <v>911</v>
      </c>
      <c r="K437" s="600" t="s">
        <v>912</v>
      </c>
      <c r="L437" s="600" t="s">
        <v>913</v>
      </c>
      <c r="M437" s="207" t="s">
        <v>392</v>
      </c>
      <c r="N437" s="304" t="s">
        <v>12</v>
      </c>
      <c r="O437" s="394" t="s">
        <v>12</v>
      </c>
      <c r="P437" s="394" t="s">
        <v>12</v>
      </c>
      <c r="Q437" s="394" t="s">
        <v>12</v>
      </c>
      <c r="R437" s="442">
        <v>1143</v>
      </c>
      <c r="S437" s="650">
        <v>1243</v>
      </c>
      <c r="T437" s="194" t="s">
        <v>3172</v>
      </c>
      <c r="U437" s="189">
        <v>1643</v>
      </c>
      <c r="V437" s="600" t="s">
        <v>3322</v>
      </c>
      <c r="W437" s="194" t="s">
        <v>12</v>
      </c>
      <c r="X437" s="179" t="s">
        <v>12</v>
      </c>
      <c r="Y437" s="179" t="s">
        <v>12</v>
      </c>
      <c r="Z437" s="179" t="s">
        <v>12</v>
      </c>
      <c r="AA437" s="501">
        <v>1452</v>
      </c>
      <c r="AB437" s="501">
        <v>1583</v>
      </c>
      <c r="AC437" s="210" t="str">
        <f t="shared" si="184"/>
        <v>-</v>
      </c>
      <c r="AD437" s="196" t="str">
        <f t="shared" si="175"/>
        <v>-</v>
      </c>
      <c r="AE437" s="196" t="str">
        <f t="shared" si="176"/>
        <v>-</v>
      </c>
      <c r="AF437" s="196" t="str">
        <f t="shared" si="177"/>
        <v>-</v>
      </c>
      <c r="AG437" s="604">
        <f t="shared" si="178"/>
        <v>1.2703412073490814</v>
      </c>
      <c r="AH437" s="212">
        <f t="shared" si="178"/>
        <v>1.2735317779565567</v>
      </c>
      <c r="AI437" s="226" t="s">
        <v>83</v>
      </c>
      <c r="AJ437" s="196" t="str">
        <f t="shared" si="179"/>
        <v>-</v>
      </c>
      <c r="AK437" s="196" t="str">
        <f t="shared" si="180"/>
        <v>-</v>
      </c>
      <c r="AL437" s="196" t="str">
        <f t="shared" si="181"/>
        <v>-</v>
      </c>
      <c r="AM437" s="604">
        <f t="shared" si="182"/>
        <v>0.88374923919659165</v>
      </c>
      <c r="AN437" s="212">
        <f t="shared" si="182"/>
        <v>0.96348143639683503</v>
      </c>
      <c r="AO437" s="204" t="s">
        <v>83</v>
      </c>
      <c r="AP437" s="600" t="s">
        <v>3171</v>
      </c>
      <c r="AQ437" s="600" t="s">
        <v>627</v>
      </c>
      <c r="AR437" s="600" t="s">
        <v>2190</v>
      </c>
      <c r="AS437" s="194" t="s">
        <v>12</v>
      </c>
      <c r="AT437" s="179" t="s">
        <v>15</v>
      </c>
      <c r="AU437" s="179" t="s">
        <v>15</v>
      </c>
      <c r="AV437" s="179" t="s">
        <v>15</v>
      </c>
      <c r="AW437" s="179" t="s">
        <v>54</v>
      </c>
      <c r="AX437" s="611" t="s">
        <v>3456</v>
      </c>
      <c r="AY437" s="214">
        <v>1</v>
      </c>
    </row>
    <row r="438" spans="1:51" customFormat="1" ht="27" hidden="1">
      <c r="A438" s="95" t="str">
        <f t="shared" si="169"/>
        <v>1302-3</v>
      </c>
      <c r="B438" s="160">
        <v>1302</v>
      </c>
      <c r="C438" s="93" t="s">
        <v>205</v>
      </c>
      <c r="D438" s="95">
        <v>3</v>
      </c>
      <c r="E438" s="93" t="s">
        <v>83</v>
      </c>
      <c r="F438" s="95" t="s">
        <v>83</v>
      </c>
      <c r="G438" s="161" t="s">
        <v>83</v>
      </c>
      <c r="H438" s="99" t="s">
        <v>83</v>
      </c>
      <c r="I438" s="94" t="s">
        <v>83</v>
      </c>
      <c r="J438" s="93" t="s">
        <v>83</v>
      </c>
      <c r="K438" s="93" t="s">
        <v>83</v>
      </c>
      <c r="L438" s="93" t="s">
        <v>83</v>
      </c>
      <c r="M438" s="92" t="s">
        <v>83</v>
      </c>
      <c r="N438" s="161"/>
      <c r="O438" s="153"/>
      <c r="P438" s="153"/>
      <c r="Q438" s="153"/>
      <c r="R438" s="162"/>
      <c r="S438" s="450"/>
      <c r="T438" s="163" t="s">
        <v>83</v>
      </c>
      <c r="U438" s="162" t="s">
        <v>83</v>
      </c>
      <c r="V438" s="93" t="s">
        <v>83</v>
      </c>
      <c r="W438" s="161"/>
      <c r="X438" s="153" t="s">
        <v>83</v>
      </c>
      <c r="Y438" s="153" t="s">
        <v>83</v>
      </c>
      <c r="Z438" s="153" t="s">
        <v>83</v>
      </c>
      <c r="AA438" s="162" t="s">
        <v>83</v>
      </c>
      <c r="AB438" s="450"/>
      <c r="AC438" s="155" t="str">
        <f t="shared" si="184"/>
        <v>-</v>
      </c>
      <c r="AD438" s="156" t="str">
        <f t="shared" si="175"/>
        <v>-</v>
      </c>
      <c r="AE438" s="156" t="str">
        <f t="shared" si="176"/>
        <v>-</v>
      </c>
      <c r="AF438" s="156" t="str">
        <f t="shared" si="177"/>
        <v>-</v>
      </c>
      <c r="AG438" s="157" t="str">
        <f t="shared" si="178"/>
        <v>-</v>
      </c>
      <c r="AH438" s="454"/>
      <c r="AI438" s="155" t="str">
        <f t="shared" ref="AI438:AI481" si="185">IFERROR(IF($E438="-","-",IF($U438="-","-",W438/$U438)),"-")</f>
        <v>-</v>
      </c>
      <c r="AJ438" s="156" t="str">
        <f t="shared" si="179"/>
        <v>-</v>
      </c>
      <c r="AK438" s="156" t="str">
        <f t="shared" si="180"/>
        <v>-</v>
      </c>
      <c r="AL438" s="156" t="str">
        <f t="shared" si="181"/>
        <v>-</v>
      </c>
      <c r="AM438" s="157" t="str">
        <f t="shared" si="182"/>
        <v>-</v>
      </c>
      <c r="AN438" s="457"/>
      <c r="AO438" s="95" t="s">
        <v>83</v>
      </c>
      <c r="AP438" s="93" t="s">
        <v>83</v>
      </c>
      <c r="AQ438" s="93" t="s">
        <v>83</v>
      </c>
      <c r="AR438" s="93" t="s">
        <v>83</v>
      </c>
      <c r="AS438" s="163" t="s">
        <v>83</v>
      </c>
      <c r="AT438" s="164" t="s">
        <v>83</v>
      </c>
      <c r="AU438" s="164" t="s">
        <v>83</v>
      </c>
      <c r="AV438" s="164" t="s">
        <v>83</v>
      </c>
      <c r="AW438" s="94" t="s">
        <v>83</v>
      </c>
      <c r="AX438" s="94" t="s">
        <v>3366</v>
      </c>
      <c r="AY438" s="165" t="s">
        <v>83</v>
      </c>
    </row>
    <row r="439" spans="1:51" customFormat="1" ht="27" hidden="1">
      <c r="A439" s="95" t="str">
        <f t="shared" si="169"/>
        <v>1302-4</v>
      </c>
      <c r="B439" s="160">
        <v>1302</v>
      </c>
      <c r="C439" s="93" t="s">
        <v>205</v>
      </c>
      <c r="D439" s="95">
        <v>4</v>
      </c>
      <c r="E439" s="93" t="s">
        <v>83</v>
      </c>
      <c r="F439" s="95" t="s">
        <v>83</v>
      </c>
      <c r="G439" s="161" t="s">
        <v>83</v>
      </c>
      <c r="H439" s="99" t="s">
        <v>83</v>
      </c>
      <c r="I439" s="94" t="s">
        <v>83</v>
      </c>
      <c r="J439" s="93" t="s">
        <v>83</v>
      </c>
      <c r="K439" s="93" t="s">
        <v>83</v>
      </c>
      <c r="L439" s="93" t="s">
        <v>83</v>
      </c>
      <c r="M439" s="92" t="s">
        <v>83</v>
      </c>
      <c r="N439" s="161"/>
      <c r="O439" s="153"/>
      <c r="P439" s="153"/>
      <c r="Q439" s="153"/>
      <c r="R439" s="162"/>
      <c r="S439" s="450"/>
      <c r="T439" s="163" t="s">
        <v>83</v>
      </c>
      <c r="U439" s="162" t="s">
        <v>83</v>
      </c>
      <c r="V439" s="93" t="s">
        <v>83</v>
      </c>
      <c r="W439" s="161"/>
      <c r="X439" s="153" t="s">
        <v>83</v>
      </c>
      <c r="Y439" s="153" t="s">
        <v>83</v>
      </c>
      <c r="Z439" s="153" t="s">
        <v>83</v>
      </c>
      <c r="AA439" s="162" t="s">
        <v>83</v>
      </c>
      <c r="AB439" s="450"/>
      <c r="AC439" s="155" t="str">
        <f t="shared" si="184"/>
        <v>-</v>
      </c>
      <c r="AD439" s="156" t="str">
        <f t="shared" si="175"/>
        <v>-</v>
      </c>
      <c r="AE439" s="156" t="str">
        <f t="shared" si="176"/>
        <v>-</v>
      </c>
      <c r="AF439" s="156" t="str">
        <f t="shared" si="177"/>
        <v>-</v>
      </c>
      <c r="AG439" s="157" t="str">
        <f t="shared" si="178"/>
        <v>-</v>
      </c>
      <c r="AH439" s="454"/>
      <c r="AI439" s="155" t="str">
        <f t="shared" si="185"/>
        <v>-</v>
      </c>
      <c r="AJ439" s="156" t="str">
        <f t="shared" si="179"/>
        <v>-</v>
      </c>
      <c r="AK439" s="156" t="str">
        <f t="shared" si="180"/>
        <v>-</v>
      </c>
      <c r="AL439" s="156" t="str">
        <f t="shared" si="181"/>
        <v>-</v>
      </c>
      <c r="AM439" s="157" t="str">
        <f t="shared" si="182"/>
        <v>-</v>
      </c>
      <c r="AN439" s="457"/>
      <c r="AO439" s="95" t="s">
        <v>83</v>
      </c>
      <c r="AP439" s="93" t="s">
        <v>83</v>
      </c>
      <c r="AQ439" s="93" t="s">
        <v>83</v>
      </c>
      <c r="AR439" s="93" t="s">
        <v>83</v>
      </c>
      <c r="AS439" s="163" t="s">
        <v>83</v>
      </c>
      <c r="AT439" s="164" t="s">
        <v>83</v>
      </c>
      <c r="AU439" s="164" t="s">
        <v>83</v>
      </c>
      <c r="AV439" s="164" t="s">
        <v>83</v>
      </c>
      <c r="AW439" s="94" t="s">
        <v>83</v>
      </c>
      <c r="AX439" s="94" t="s">
        <v>3366</v>
      </c>
      <c r="AY439" s="165" t="s">
        <v>83</v>
      </c>
    </row>
    <row r="440" spans="1:51" customFormat="1" ht="27" hidden="1">
      <c r="A440" s="95" t="str">
        <f t="shared" si="169"/>
        <v>1302-5</v>
      </c>
      <c r="B440" s="160">
        <v>1302</v>
      </c>
      <c r="C440" s="93" t="s">
        <v>205</v>
      </c>
      <c r="D440" s="95">
        <v>5</v>
      </c>
      <c r="E440" s="93" t="s">
        <v>83</v>
      </c>
      <c r="F440" s="95" t="s">
        <v>83</v>
      </c>
      <c r="G440" s="161" t="s">
        <v>83</v>
      </c>
      <c r="H440" s="99" t="s">
        <v>83</v>
      </c>
      <c r="I440" s="94" t="s">
        <v>83</v>
      </c>
      <c r="J440" s="93" t="s">
        <v>83</v>
      </c>
      <c r="K440" s="93" t="s">
        <v>83</v>
      </c>
      <c r="L440" s="93" t="s">
        <v>83</v>
      </c>
      <c r="M440" s="92" t="s">
        <v>83</v>
      </c>
      <c r="N440" s="161"/>
      <c r="O440" s="153"/>
      <c r="P440" s="153"/>
      <c r="Q440" s="153"/>
      <c r="R440" s="162"/>
      <c r="S440" s="450"/>
      <c r="T440" s="163" t="s">
        <v>83</v>
      </c>
      <c r="U440" s="162" t="s">
        <v>83</v>
      </c>
      <c r="V440" s="93" t="s">
        <v>83</v>
      </c>
      <c r="W440" s="161"/>
      <c r="X440" s="153" t="s">
        <v>83</v>
      </c>
      <c r="Y440" s="153" t="s">
        <v>83</v>
      </c>
      <c r="Z440" s="153" t="s">
        <v>83</v>
      </c>
      <c r="AA440" s="162" t="s">
        <v>83</v>
      </c>
      <c r="AB440" s="450"/>
      <c r="AC440" s="155" t="str">
        <f t="shared" si="184"/>
        <v>-</v>
      </c>
      <c r="AD440" s="156" t="str">
        <f t="shared" si="175"/>
        <v>-</v>
      </c>
      <c r="AE440" s="156" t="str">
        <f t="shared" si="176"/>
        <v>-</v>
      </c>
      <c r="AF440" s="156" t="str">
        <f t="shared" si="177"/>
        <v>-</v>
      </c>
      <c r="AG440" s="157" t="str">
        <f t="shared" si="178"/>
        <v>-</v>
      </c>
      <c r="AH440" s="454"/>
      <c r="AI440" s="155" t="str">
        <f t="shared" si="185"/>
        <v>-</v>
      </c>
      <c r="AJ440" s="156" t="str">
        <f t="shared" si="179"/>
        <v>-</v>
      </c>
      <c r="AK440" s="156" t="str">
        <f t="shared" si="180"/>
        <v>-</v>
      </c>
      <c r="AL440" s="156" t="str">
        <f t="shared" si="181"/>
        <v>-</v>
      </c>
      <c r="AM440" s="157" t="str">
        <f t="shared" si="182"/>
        <v>-</v>
      </c>
      <c r="AN440" s="457"/>
      <c r="AO440" s="95" t="s">
        <v>83</v>
      </c>
      <c r="AP440" s="93" t="s">
        <v>83</v>
      </c>
      <c r="AQ440" s="93" t="s">
        <v>83</v>
      </c>
      <c r="AR440" s="93" t="s">
        <v>83</v>
      </c>
      <c r="AS440" s="163" t="s">
        <v>83</v>
      </c>
      <c r="AT440" s="164" t="s">
        <v>83</v>
      </c>
      <c r="AU440" s="164" t="s">
        <v>83</v>
      </c>
      <c r="AV440" s="164" t="s">
        <v>83</v>
      </c>
      <c r="AW440" s="94" t="s">
        <v>83</v>
      </c>
      <c r="AX440" s="94" t="s">
        <v>3366</v>
      </c>
      <c r="AY440" s="165" t="s">
        <v>83</v>
      </c>
    </row>
    <row r="441" spans="1:51" customFormat="1" ht="27" hidden="1">
      <c r="A441" s="95" t="str">
        <f t="shared" si="169"/>
        <v>1302-6</v>
      </c>
      <c r="B441" s="160">
        <v>1302</v>
      </c>
      <c r="C441" s="93" t="s">
        <v>205</v>
      </c>
      <c r="D441" s="95">
        <v>6</v>
      </c>
      <c r="E441" s="93" t="s">
        <v>83</v>
      </c>
      <c r="F441" s="95" t="s">
        <v>83</v>
      </c>
      <c r="G441" s="161" t="s">
        <v>83</v>
      </c>
      <c r="H441" s="99" t="s">
        <v>83</v>
      </c>
      <c r="I441" s="94" t="s">
        <v>83</v>
      </c>
      <c r="J441" s="93" t="s">
        <v>83</v>
      </c>
      <c r="K441" s="93" t="s">
        <v>83</v>
      </c>
      <c r="L441" s="93" t="s">
        <v>83</v>
      </c>
      <c r="M441" s="92" t="s">
        <v>83</v>
      </c>
      <c r="N441" s="161"/>
      <c r="O441" s="153"/>
      <c r="P441" s="153"/>
      <c r="Q441" s="153"/>
      <c r="R441" s="162"/>
      <c r="S441" s="450"/>
      <c r="T441" s="163" t="s">
        <v>83</v>
      </c>
      <c r="U441" s="162" t="s">
        <v>83</v>
      </c>
      <c r="V441" s="93" t="s">
        <v>83</v>
      </c>
      <c r="W441" s="161"/>
      <c r="X441" s="153" t="s">
        <v>83</v>
      </c>
      <c r="Y441" s="153" t="s">
        <v>83</v>
      </c>
      <c r="Z441" s="153" t="s">
        <v>83</v>
      </c>
      <c r="AA441" s="162" t="s">
        <v>83</v>
      </c>
      <c r="AB441" s="450"/>
      <c r="AC441" s="155" t="str">
        <f t="shared" si="184"/>
        <v>-</v>
      </c>
      <c r="AD441" s="156" t="str">
        <f t="shared" si="175"/>
        <v>-</v>
      </c>
      <c r="AE441" s="156" t="str">
        <f t="shared" si="176"/>
        <v>-</v>
      </c>
      <c r="AF441" s="156" t="str">
        <f t="shared" si="177"/>
        <v>-</v>
      </c>
      <c r="AG441" s="157" t="str">
        <f t="shared" si="178"/>
        <v>-</v>
      </c>
      <c r="AH441" s="454"/>
      <c r="AI441" s="155" t="str">
        <f t="shared" si="185"/>
        <v>-</v>
      </c>
      <c r="AJ441" s="156" t="str">
        <f t="shared" si="179"/>
        <v>-</v>
      </c>
      <c r="AK441" s="156" t="str">
        <f t="shared" si="180"/>
        <v>-</v>
      </c>
      <c r="AL441" s="156" t="str">
        <f t="shared" si="181"/>
        <v>-</v>
      </c>
      <c r="AM441" s="157" t="str">
        <f t="shared" si="182"/>
        <v>-</v>
      </c>
      <c r="AN441" s="457"/>
      <c r="AO441" s="95" t="s">
        <v>83</v>
      </c>
      <c r="AP441" s="93" t="s">
        <v>83</v>
      </c>
      <c r="AQ441" s="93" t="s">
        <v>83</v>
      </c>
      <c r="AR441" s="93" t="s">
        <v>83</v>
      </c>
      <c r="AS441" s="163" t="s">
        <v>83</v>
      </c>
      <c r="AT441" s="164" t="s">
        <v>83</v>
      </c>
      <c r="AU441" s="164" t="s">
        <v>83</v>
      </c>
      <c r="AV441" s="164" t="s">
        <v>83</v>
      </c>
      <c r="AW441" s="94" t="s">
        <v>83</v>
      </c>
      <c r="AX441" s="94" t="s">
        <v>3366</v>
      </c>
      <c r="AY441" s="165" t="s">
        <v>83</v>
      </c>
    </row>
    <row r="442" spans="1:51" customFormat="1" ht="27" hidden="1">
      <c r="A442" s="95" t="str">
        <f t="shared" si="169"/>
        <v>1302-7</v>
      </c>
      <c r="B442" s="160">
        <v>1302</v>
      </c>
      <c r="C442" s="93" t="s">
        <v>205</v>
      </c>
      <c r="D442" s="95">
        <v>7</v>
      </c>
      <c r="E442" s="93" t="s">
        <v>83</v>
      </c>
      <c r="F442" s="95" t="s">
        <v>83</v>
      </c>
      <c r="G442" s="161" t="s">
        <v>83</v>
      </c>
      <c r="H442" s="99" t="s">
        <v>83</v>
      </c>
      <c r="I442" s="94" t="s">
        <v>83</v>
      </c>
      <c r="J442" s="93" t="s">
        <v>83</v>
      </c>
      <c r="K442" s="93" t="s">
        <v>83</v>
      </c>
      <c r="L442" s="93" t="s">
        <v>83</v>
      </c>
      <c r="M442" s="92" t="s">
        <v>83</v>
      </c>
      <c r="N442" s="161"/>
      <c r="O442" s="153"/>
      <c r="P442" s="153"/>
      <c r="Q442" s="153"/>
      <c r="R442" s="162"/>
      <c r="S442" s="450"/>
      <c r="T442" s="163" t="s">
        <v>83</v>
      </c>
      <c r="U442" s="162" t="s">
        <v>83</v>
      </c>
      <c r="V442" s="93" t="s">
        <v>83</v>
      </c>
      <c r="W442" s="161"/>
      <c r="X442" s="153" t="s">
        <v>83</v>
      </c>
      <c r="Y442" s="153" t="s">
        <v>83</v>
      </c>
      <c r="Z442" s="153" t="s">
        <v>83</v>
      </c>
      <c r="AA442" s="162" t="s">
        <v>83</v>
      </c>
      <c r="AB442" s="450"/>
      <c r="AC442" s="155" t="str">
        <f t="shared" si="184"/>
        <v>-</v>
      </c>
      <c r="AD442" s="156" t="str">
        <f t="shared" si="175"/>
        <v>-</v>
      </c>
      <c r="AE442" s="156" t="str">
        <f t="shared" si="176"/>
        <v>-</v>
      </c>
      <c r="AF442" s="156" t="str">
        <f t="shared" si="177"/>
        <v>-</v>
      </c>
      <c r="AG442" s="157" t="str">
        <f t="shared" si="178"/>
        <v>-</v>
      </c>
      <c r="AH442" s="454"/>
      <c r="AI442" s="155" t="str">
        <f t="shared" si="185"/>
        <v>-</v>
      </c>
      <c r="AJ442" s="156" t="str">
        <f t="shared" si="179"/>
        <v>-</v>
      </c>
      <c r="AK442" s="156" t="str">
        <f t="shared" si="180"/>
        <v>-</v>
      </c>
      <c r="AL442" s="156" t="str">
        <f t="shared" si="181"/>
        <v>-</v>
      </c>
      <c r="AM442" s="157" t="str">
        <f t="shared" si="182"/>
        <v>-</v>
      </c>
      <c r="AN442" s="457"/>
      <c r="AO442" s="95" t="s">
        <v>83</v>
      </c>
      <c r="AP442" s="93" t="s">
        <v>83</v>
      </c>
      <c r="AQ442" s="93" t="s">
        <v>83</v>
      </c>
      <c r="AR442" s="93" t="s">
        <v>83</v>
      </c>
      <c r="AS442" s="163" t="s">
        <v>83</v>
      </c>
      <c r="AT442" s="164" t="s">
        <v>83</v>
      </c>
      <c r="AU442" s="164" t="s">
        <v>83</v>
      </c>
      <c r="AV442" s="164" t="s">
        <v>83</v>
      </c>
      <c r="AW442" s="94" t="s">
        <v>83</v>
      </c>
      <c r="AX442" s="94" t="s">
        <v>3366</v>
      </c>
      <c r="AY442" s="165" t="s">
        <v>83</v>
      </c>
    </row>
    <row r="443" spans="1:51" customFormat="1" ht="27" hidden="1">
      <c r="A443" s="95" t="str">
        <f t="shared" si="169"/>
        <v>1302-8</v>
      </c>
      <c r="B443" s="160">
        <v>1302</v>
      </c>
      <c r="C443" s="93" t="s">
        <v>205</v>
      </c>
      <c r="D443" s="95">
        <v>8</v>
      </c>
      <c r="E443" s="93" t="s">
        <v>83</v>
      </c>
      <c r="F443" s="95" t="s">
        <v>83</v>
      </c>
      <c r="G443" s="161" t="s">
        <v>83</v>
      </c>
      <c r="H443" s="99" t="s">
        <v>83</v>
      </c>
      <c r="I443" s="94" t="s">
        <v>83</v>
      </c>
      <c r="J443" s="93" t="s">
        <v>83</v>
      </c>
      <c r="K443" s="93" t="s">
        <v>83</v>
      </c>
      <c r="L443" s="93" t="s">
        <v>83</v>
      </c>
      <c r="M443" s="92" t="s">
        <v>83</v>
      </c>
      <c r="N443" s="161"/>
      <c r="O443" s="153"/>
      <c r="P443" s="153"/>
      <c r="Q443" s="153"/>
      <c r="R443" s="162"/>
      <c r="S443" s="450"/>
      <c r="T443" s="163" t="s">
        <v>83</v>
      </c>
      <c r="U443" s="162" t="s">
        <v>83</v>
      </c>
      <c r="V443" s="93" t="s">
        <v>83</v>
      </c>
      <c r="W443" s="161"/>
      <c r="X443" s="153" t="s">
        <v>83</v>
      </c>
      <c r="Y443" s="153" t="s">
        <v>83</v>
      </c>
      <c r="Z443" s="153" t="s">
        <v>83</v>
      </c>
      <c r="AA443" s="162" t="s">
        <v>83</v>
      </c>
      <c r="AB443" s="450"/>
      <c r="AC443" s="155" t="str">
        <f t="shared" si="184"/>
        <v>-</v>
      </c>
      <c r="AD443" s="156" t="str">
        <f t="shared" si="175"/>
        <v>-</v>
      </c>
      <c r="AE443" s="156" t="str">
        <f t="shared" si="176"/>
        <v>-</v>
      </c>
      <c r="AF443" s="156" t="str">
        <f t="shared" si="177"/>
        <v>-</v>
      </c>
      <c r="AG443" s="157" t="str">
        <f t="shared" si="178"/>
        <v>-</v>
      </c>
      <c r="AH443" s="454"/>
      <c r="AI443" s="155" t="str">
        <f t="shared" si="185"/>
        <v>-</v>
      </c>
      <c r="AJ443" s="156" t="str">
        <f t="shared" si="179"/>
        <v>-</v>
      </c>
      <c r="AK443" s="156" t="str">
        <f t="shared" si="180"/>
        <v>-</v>
      </c>
      <c r="AL443" s="156" t="str">
        <f t="shared" si="181"/>
        <v>-</v>
      </c>
      <c r="AM443" s="157" t="str">
        <f t="shared" si="182"/>
        <v>-</v>
      </c>
      <c r="AN443" s="457"/>
      <c r="AO443" s="95" t="s">
        <v>83</v>
      </c>
      <c r="AP443" s="93" t="s">
        <v>83</v>
      </c>
      <c r="AQ443" s="93" t="s">
        <v>83</v>
      </c>
      <c r="AR443" s="93" t="s">
        <v>83</v>
      </c>
      <c r="AS443" s="163" t="s">
        <v>83</v>
      </c>
      <c r="AT443" s="164" t="s">
        <v>83</v>
      </c>
      <c r="AU443" s="164" t="s">
        <v>83</v>
      </c>
      <c r="AV443" s="164" t="s">
        <v>83</v>
      </c>
      <c r="AW443" s="94" t="s">
        <v>83</v>
      </c>
      <c r="AX443" s="94" t="s">
        <v>3366</v>
      </c>
      <c r="AY443" s="165" t="s">
        <v>83</v>
      </c>
    </row>
    <row r="444" spans="1:51" customFormat="1" ht="27" hidden="1">
      <c r="A444" s="95" t="str">
        <f t="shared" si="169"/>
        <v>1302-9</v>
      </c>
      <c r="B444" s="160">
        <v>1302</v>
      </c>
      <c r="C444" s="93" t="s">
        <v>205</v>
      </c>
      <c r="D444" s="95">
        <v>9</v>
      </c>
      <c r="E444" s="93" t="s">
        <v>83</v>
      </c>
      <c r="F444" s="95" t="s">
        <v>83</v>
      </c>
      <c r="G444" s="161" t="s">
        <v>83</v>
      </c>
      <c r="H444" s="99" t="s">
        <v>83</v>
      </c>
      <c r="I444" s="94" t="s">
        <v>83</v>
      </c>
      <c r="J444" s="93" t="s">
        <v>83</v>
      </c>
      <c r="K444" s="93" t="s">
        <v>83</v>
      </c>
      <c r="L444" s="93" t="s">
        <v>83</v>
      </c>
      <c r="M444" s="92" t="s">
        <v>83</v>
      </c>
      <c r="N444" s="161"/>
      <c r="O444" s="153"/>
      <c r="P444" s="153"/>
      <c r="Q444" s="153"/>
      <c r="R444" s="162"/>
      <c r="S444" s="450"/>
      <c r="T444" s="163" t="s">
        <v>83</v>
      </c>
      <c r="U444" s="162" t="s">
        <v>83</v>
      </c>
      <c r="V444" s="93" t="s">
        <v>83</v>
      </c>
      <c r="W444" s="161"/>
      <c r="X444" s="153" t="s">
        <v>83</v>
      </c>
      <c r="Y444" s="153" t="s">
        <v>83</v>
      </c>
      <c r="Z444" s="153" t="s">
        <v>83</v>
      </c>
      <c r="AA444" s="162" t="s">
        <v>83</v>
      </c>
      <c r="AB444" s="450"/>
      <c r="AC444" s="155" t="str">
        <f t="shared" si="184"/>
        <v>-</v>
      </c>
      <c r="AD444" s="156" t="str">
        <f t="shared" si="175"/>
        <v>-</v>
      </c>
      <c r="AE444" s="156" t="str">
        <f t="shared" si="176"/>
        <v>-</v>
      </c>
      <c r="AF444" s="156" t="str">
        <f t="shared" si="177"/>
        <v>-</v>
      </c>
      <c r="AG444" s="157" t="str">
        <f t="shared" si="178"/>
        <v>-</v>
      </c>
      <c r="AH444" s="454"/>
      <c r="AI444" s="155" t="str">
        <f t="shared" si="185"/>
        <v>-</v>
      </c>
      <c r="AJ444" s="156" t="str">
        <f t="shared" si="179"/>
        <v>-</v>
      </c>
      <c r="AK444" s="156" t="str">
        <f t="shared" si="180"/>
        <v>-</v>
      </c>
      <c r="AL444" s="156" t="str">
        <f t="shared" si="181"/>
        <v>-</v>
      </c>
      <c r="AM444" s="157" t="str">
        <f t="shared" si="182"/>
        <v>-</v>
      </c>
      <c r="AN444" s="457"/>
      <c r="AO444" s="95" t="s">
        <v>83</v>
      </c>
      <c r="AP444" s="93" t="s">
        <v>83</v>
      </c>
      <c r="AQ444" s="93" t="s">
        <v>83</v>
      </c>
      <c r="AR444" s="93" t="s">
        <v>83</v>
      </c>
      <c r="AS444" s="163" t="s">
        <v>83</v>
      </c>
      <c r="AT444" s="164" t="s">
        <v>83</v>
      </c>
      <c r="AU444" s="164" t="s">
        <v>83</v>
      </c>
      <c r="AV444" s="164" t="s">
        <v>83</v>
      </c>
      <c r="AW444" s="94" t="s">
        <v>83</v>
      </c>
      <c r="AX444" s="94" t="s">
        <v>3366</v>
      </c>
      <c r="AY444" s="165" t="s">
        <v>83</v>
      </c>
    </row>
    <row r="445" spans="1:51" ht="189" customHeight="1">
      <c r="A445" s="204" t="str">
        <f t="shared" si="169"/>
        <v>1303-1</v>
      </c>
      <c r="B445" s="205">
        <v>1303</v>
      </c>
      <c r="C445" s="600" t="s">
        <v>206</v>
      </c>
      <c r="D445" s="204">
        <v>1</v>
      </c>
      <c r="E445" s="600" t="s">
        <v>2531</v>
      </c>
      <c r="F445" s="204" t="s">
        <v>424</v>
      </c>
      <c r="G445" s="603" t="s">
        <v>468</v>
      </c>
      <c r="H445" s="206" t="s">
        <v>469</v>
      </c>
      <c r="I445" s="195" t="s">
        <v>470</v>
      </c>
      <c r="J445" s="600" t="s">
        <v>914</v>
      </c>
      <c r="K445" s="600" t="s">
        <v>915</v>
      </c>
      <c r="L445" s="600" t="s">
        <v>388</v>
      </c>
      <c r="M445" s="207" t="s">
        <v>392</v>
      </c>
      <c r="N445" s="603" t="s">
        <v>12</v>
      </c>
      <c r="O445" s="322">
        <v>578</v>
      </c>
      <c r="P445" s="181">
        <v>578</v>
      </c>
      <c r="Q445" s="181">
        <v>949</v>
      </c>
      <c r="R445" s="296">
        <v>1064</v>
      </c>
      <c r="S445" s="649">
        <v>1235</v>
      </c>
      <c r="T445" s="194" t="s">
        <v>83</v>
      </c>
      <c r="U445" s="209" t="s">
        <v>83</v>
      </c>
      <c r="V445" s="600" t="s">
        <v>2186</v>
      </c>
      <c r="W445" s="603">
        <v>578</v>
      </c>
      <c r="X445" s="181">
        <v>429</v>
      </c>
      <c r="Y445" s="181">
        <v>949</v>
      </c>
      <c r="Z445" s="200">
        <v>1064</v>
      </c>
      <c r="AA445" s="501">
        <v>1235</v>
      </c>
      <c r="AB445" s="501">
        <v>1184</v>
      </c>
      <c r="AC445" s="226" t="str">
        <f t="shared" si="184"/>
        <v>-</v>
      </c>
      <c r="AD445" s="196">
        <f t="shared" si="175"/>
        <v>0.74221453287197237</v>
      </c>
      <c r="AE445" s="196">
        <f t="shared" si="176"/>
        <v>1.6418685121107266</v>
      </c>
      <c r="AF445" s="196">
        <f t="shared" si="177"/>
        <v>1.1211801896733404</v>
      </c>
      <c r="AG445" s="604">
        <f t="shared" si="178"/>
        <v>1.1607142857142858</v>
      </c>
      <c r="AH445" s="212">
        <f t="shared" si="178"/>
        <v>0.95870445344129551</v>
      </c>
      <c r="AI445" s="226" t="str">
        <f t="shared" si="185"/>
        <v>-</v>
      </c>
      <c r="AJ445" s="196" t="str">
        <f t="shared" si="179"/>
        <v>-</v>
      </c>
      <c r="AK445" s="196" t="str">
        <f t="shared" si="180"/>
        <v>-</v>
      </c>
      <c r="AL445" s="196" t="str">
        <f t="shared" si="181"/>
        <v>-</v>
      </c>
      <c r="AM445" s="604" t="str">
        <f t="shared" si="182"/>
        <v>-</v>
      </c>
      <c r="AN445" s="212" t="str">
        <f t="shared" si="182"/>
        <v>-</v>
      </c>
      <c r="AO445" s="204" t="s">
        <v>83</v>
      </c>
      <c r="AP445" s="600" t="s">
        <v>2019</v>
      </c>
      <c r="AQ445" s="600" t="s">
        <v>627</v>
      </c>
      <c r="AR445" s="600" t="s">
        <v>2190</v>
      </c>
      <c r="AS445" s="194" t="s">
        <v>83</v>
      </c>
      <c r="AT445" s="179" t="s">
        <v>50</v>
      </c>
      <c r="AU445" s="179" t="s">
        <v>15</v>
      </c>
      <c r="AV445" s="179" t="s">
        <v>15</v>
      </c>
      <c r="AW445" s="179" t="s">
        <v>54</v>
      </c>
      <c r="AX445" s="611" t="s">
        <v>3457</v>
      </c>
      <c r="AY445" s="214">
        <v>1</v>
      </c>
    </row>
    <row r="446" spans="1:51" ht="222" customHeight="1">
      <c r="A446" s="204" t="str">
        <f t="shared" si="169"/>
        <v>1303-2</v>
      </c>
      <c r="B446" s="205">
        <v>1303</v>
      </c>
      <c r="C446" s="600" t="s">
        <v>206</v>
      </c>
      <c r="D446" s="204">
        <v>2</v>
      </c>
      <c r="E446" s="600" t="s">
        <v>916</v>
      </c>
      <c r="F446" s="204" t="s">
        <v>399</v>
      </c>
      <c r="G446" s="603" t="s">
        <v>468</v>
      </c>
      <c r="H446" s="206" t="s">
        <v>469</v>
      </c>
      <c r="I446" s="195" t="s">
        <v>470</v>
      </c>
      <c r="J446" s="600" t="s">
        <v>2191</v>
      </c>
      <c r="K446" s="600" t="s">
        <v>917</v>
      </c>
      <c r="L446" s="600" t="s">
        <v>870</v>
      </c>
      <c r="M446" s="207" t="s">
        <v>392</v>
      </c>
      <c r="N446" s="259">
        <v>14372</v>
      </c>
      <c r="O446" s="200">
        <v>14608</v>
      </c>
      <c r="P446" s="200">
        <v>14844</v>
      </c>
      <c r="Q446" s="200">
        <v>15080</v>
      </c>
      <c r="R446" s="296">
        <v>15316</v>
      </c>
      <c r="S446" s="649">
        <v>15550</v>
      </c>
      <c r="T446" s="194" t="s">
        <v>416</v>
      </c>
      <c r="U446" s="189">
        <v>15550</v>
      </c>
      <c r="V446" s="600" t="s">
        <v>711</v>
      </c>
      <c r="W446" s="259">
        <v>12411</v>
      </c>
      <c r="X446" s="200">
        <v>11842</v>
      </c>
      <c r="Y446" s="192">
        <v>10710</v>
      </c>
      <c r="Z446" s="200">
        <v>10639</v>
      </c>
      <c r="AA446" s="501">
        <v>10154</v>
      </c>
      <c r="AB446" s="501">
        <v>9077</v>
      </c>
      <c r="AC446" s="226">
        <f t="shared" si="184"/>
        <v>0.86355413303645978</v>
      </c>
      <c r="AD446" s="196">
        <f t="shared" si="175"/>
        <v>0.81065169769989043</v>
      </c>
      <c r="AE446" s="196">
        <f t="shared" si="176"/>
        <v>0.72150363783346805</v>
      </c>
      <c r="AF446" s="196">
        <f t="shared" si="177"/>
        <v>0.70550397877984083</v>
      </c>
      <c r="AG446" s="604">
        <f t="shared" si="178"/>
        <v>0.66296683207103679</v>
      </c>
      <c r="AH446" s="212">
        <f t="shared" si="178"/>
        <v>0.58372990353697751</v>
      </c>
      <c r="AI446" s="226">
        <f t="shared" si="185"/>
        <v>0.79813504823151127</v>
      </c>
      <c r="AJ446" s="196">
        <f t="shared" si="179"/>
        <v>0.76154340836012857</v>
      </c>
      <c r="AK446" s="196">
        <f t="shared" si="180"/>
        <v>0.68874598070739546</v>
      </c>
      <c r="AL446" s="196">
        <f t="shared" si="181"/>
        <v>0.68418006430868172</v>
      </c>
      <c r="AM446" s="604">
        <f t="shared" si="182"/>
        <v>0.65299035369774916</v>
      </c>
      <c r="AN446" s="212">
        <f t="shared" si="182"/>
        <v>0.58372990353697751</v>
      </c>
      <c r="AO446" s="204" t="s">
        <v>83</v>
      </c>
      <c r="AP446" s="600" t="s">
        <v>83</v>
      </c>
      <c r="AQ446" s="600" t="s">
        <v>627</v>
      </c>
      <c r="AR446" s="600" t="s">
        <v>2190</v>
      </c>
      <c r="AS446" s="194" t="s">
        <v>10</v>
      </c>
      <c r="AT446" s="179" t="s">
        <v>10</v>
      </c>
      <c r="AU446" s="179" t="s">
        <v>50</v>
      </c>
      <c r="AV446" s="179" t="s">
        <v>50</v>
      </c>
      <c r="AW446" s="179" t="s">
        <v>58</v>
      </c>
      <c r="AX446" s="611" t="s">
        <v>3458</v>
      </c>
      <c r="AY446" s="214">
        <v>1</v>
      </c>
    </row>
    <row r="447" spans="1:51" customFormat="1" ht="27" hidden="1">
      <c r="A447" s="95" t="str">
        <f t="shared" si="169"/>
        <v>1303-3</v>
      </c>
      <c r="B447" s="160">
        <v>1303</v>
      </c>
      <c r="C447" s="93" t="s">
        <v>206</v>
      </c>
      <c r="D447" s="95">
        <v>3</v>
      </c>
      <c r="E447" s="93" t="s">
        <v>83</v>
      </c>
      <c r="F447" s="95" t="s">
        <v>83</v>
      </c>
      <c r="G447" s="161" t="s">
        <v>83</v>
      </c>
      <c r="H447" s="99" t="s">
        <v>83</v>
      </c>
      <c r="I447" s="94" t="s">
        <v>83</v>
      </c>
      <c r="J447" s="93" t="s">
        <v>83</v>
      </c>
      <c r="K447" s="93" t="s">
        <v>83</v>
      </c>
      <c r="L447" s="93" t="s">
        <v>83</v>
      </c>
      <c r="M447" s="92" t="s">
        <v>83</v>
      </c>
      <c r="N447" s="161"/>
      <c r="O447" s="153"/>
      <c r="P447" s="153"/>
      <c r="Q447" s="153"/>
      <c r="R447" s="162"/>
      <c r="S447" s="450"/>
      <c r="T447" s="163" t="s">
        <v>83</v>
      </c>
      <c r="U447" s="162" t="s">
        <v>83</v>
      </c>
      <c r="V447" s="93" t="s">
        <v>83</v>
      </c>
      <c r="W447" s="161"/>
      <c r="X447" s="153" t="s">
        <v>83</v>
      </c>
      <c r="Y447" s="153" t="s">
        <v>83</v>
      </c>
      <c r="Z447" s="153" t="s">
        <v>83</v>
      </c>
      <c r="AA447" s="389">
        <v>83</v>
      </c>
      <c r="AB447" s="461"/>
      <c r="AC447" s="155" t="str">
        <f t="shared" si="184"/>
        <v>-</v>
      </c>
      <c r="AD447" s="156" t="str">
        <f t="shared" si="175"/>
        <v>-</v>
      </c>
      <c r="AE447" s="156" t="str">
        <f t="shared" si="176"/>
        <v>-</v>
      </c>
      <c r="AF447" s="156" t="str">
        <f t="shared" si="177"/>
        <v>-</v>
      </c>
      <c r="AG447" s="157" t="str">
        <f t="shared" si="178"/>
        <v>-</v>
      </c>
      <c r="AH447" s="454"/>
      <c r="AI447" s="155" t="str">
        <f t="shared" si="185"/>
        <v>-</v>
      </c>
      <c r="AJ447" s="156" t="str">
        <f t="shared" si="179"/>
        <v>-</v>
      </c>
      <c r="AK447" s="156" t="str">
        <f t="shared" si="180"/>
        <v>-</v>
      </c>
      <c r="AL447" s="156" t="str">
        <f t="shared" si="181"/>
        <v>-</v>
      </c>
      <c r="AM447" s="157" t="str">
        <f t="shared" si="182"/>
        <v>-</v>
      </c>
      <c r="AN447" s="457"/>
      <c r="AO447" s="95" t="s">
        <v>83</v>
      </c>
      <c r="AP447" s="93" t="s">
        <v>83</v>
      </c>
      <c r="AQ447" s="93" t="s">
        <v>83</v>
      </c>
      <c r="AR447" s="93" t="s">
        <v>83</v>
      </c>
      <c r="AS447" s="163" t="s">
        <v>83</v>
      </c>
      <c r="AT447" s="164" t="s">
        <v>83</v>
      </c>
      <c r="AU447" s="164" t="s">
        <v>83</v>
      </c>
      <c r="AV447" s="164" t="s">
        <v>83</v>
      </c>
      <c r="AW447" s="94" t="s">
        <v>83</v>
      </c>
      <c r="AX447" s="94" t="s">
        <v>3366</v>
      </c>
      <c r="AY447" s="165" t="s">
        <v>83</v>
      </c>
    </row>
    <row r="448" spans="1:51" customFormat="1" ht="27" hidden="1">
      <c r="A448" s="95" t="str">
        <f t="shared" si="169"/>
        <v>1303-4</v>
      </c>
      <c r="B448" s="160">
        <v>1303</v>
      </c>
      <c r="C448" s="93" t="s">
        <v>206</v>
      </c>
      <c r="D448" s="95">
        <v>4</v>
      </c>
      <c r="E448" s="93" t="s">
        <v>83</v>
      </c>
      <c r="F448" s="95" t="s">
        <v>83</v>
      </c>
      <c r="G448" s="161" t="s">
        <v>83</v>
      </c>
      <c r="H448" s="99" t="s">
        <v>83</v>
      </c>
      <c r="I448" s="94" t="s">
        <v>83</v>
      </c>
      <c r="J448" s="93" t="s">
        <v>83</v>
      </c>
      <c r="K448" s="93" t="s">
        <v>83</v>
      </c>
      <c r="L448" s="93" t="s">
        <v>83</v>
      </c>
      <c r="M448" s="92" t="s">
        <v>83</v>
      </c>
      <c r="N448" s="161"/>
      <c r="O448" s="153"/>
      <c r="P448" s="153"/>
      <c r="Q448" s="153"/>
      <c r="R448" s="162"/>
      <c r="S448" s="450"/>
      <c r="T448" s="163" t="s">
        <v>83</v>
      </c>
      <c r="U448" s="162" t="s">
        <v>83</v>
      </c>
      <c r="V448" s="93" t="s">
        <v>83</v>
      </c>
      <c r="W448" s="161"/>
      <c r="X448" s="153" t="s">
        <v>83</v>
      </c>
      <c r="Y448" s="153" t="s">
        <v>83</v>
      </c>
      <c r="Z448" s="153" t="s">
        <v>83</v>
      </c>
      <c r="AA448" s="388">
        <v>42281</v>
      </c>
      <c r="AB448" s="462"/>
      <c r="AC448" s="155" t="str">
        <f t="shared" si="184"/>
        <v>-</v>
      </c>
      <c r="AD448" s="156" t="str">
        <f t="shared" si="175"/>
        <v>-</v>
      </c>
      <c r="AE448" s="156" t="str">
        <f t="shared" si="176"/>
        <v>-</v>
      </c>
      <c r="AF448" s="156" t="str">
        <f t="shared" si="177"/>
        <v>-</v>
      </c>
      <c r="AG448" s="157" t="str">
        <f t="shared" si="178"/>
        <v>-</v>
      </c>
      <c r="AH448" s="454"/>
      <c r="AI448" s="155" t="str">
        <f t="shared" si="185"/>
        <v>-</v>
      </c>
      <c r="AJ448" s="156" t="str">
        <f t="shared" si="179"/>
        <v>-</v>
      </c>
      <c r="AK448" s="156" t="str">
        <f t="shared" si="180"/>
        <v>-</v>
      </c>
      <c r="AL448" s="156" t="str">
        <f t="shared" si="181"/>
        <v>-</v>
      </c>
      <c r="AM448" s="157" t="str">
        <f t="shared" si="182"/>
        <v>-</v>
      </c>
      <c r="AN448" s="457"/>
      <c r="AO448" s="95" t="s">
        <v>83</v>
      </c>
      <c r="AP448" s="93" t="s">
        <v>83</v>
      </c>
      <c r="AQ448" s="93" t="s">
        <v>83</v>
      </c>
      <c r="AR448" s="93" t="s">
        <v>83</v>
      </c>
      <c r="AS448" s="163" t="s">
        <v>83</v>
      </c>
      <c r="AT448" s="164" t="s">
        <v>83</v>
      </c>
      <c r="AU448" s="164" t="s">
        <v>83</v>
      </c>
      <c r="AV448" s="164" t="s">
        <v>83</v>
      </c>
      <c r="AW448" s="94" t="s">
        <v>83</v>
      </c>
      <c r="AX448" s="94" t="s">
        <v>3366</v>
      </c>
      <c r="AY448" s="165" t="s">
        <v>83</v>
      </c>
    </row>
    <row r="449" spans="1:51" customFormat="1" ht="27" hidden="1">
      <c r="A449" s="95" t="str">
        <f t="shared" si="169"/>
        <v>1303-5</v>
      </c>
      <c r="B449" s="160">
        <v>1303</v>
      </c>
      <c r="C449" s="93" t="s">
        <v>206</v>
      </c>
      <c r="D449" s="95">
        <v>5</v>
      </c>
      <c r="E449" s="93" t="s">
        <v>83</v>
      </c>
      <c r="F449" s="95" t="s">
        <v>83</v>
      </c>
      <c r="G449" s="161" t="s">
        <v>83</v>
      </c>
      <c r="H449" s="99" t="s">
        <v>83</v>
      </c>
      <c r="I449" s="94" t="s">
        <v>83</v>
      </c>
      <c r="J449" s="93" t="s">
        <v>83</v>
      </c>
      <c r="K449" s="93" t="s">
        <v>83</v>
      </c>
      <c r="L449" s="93" t="s">
        <v>83</v>
      </c>
      <c r="M449" s="92" t="s">
        <v>83</v>
      </c>
      <c r="N449" s="161"/>
      <c r="O449" s="153"/>
      <c r="P449" s="153"/>
      <c r="Q449" s="153"/>
      <c r="R449" s="162"/>
      <c r="S449" s="450"/>
      <c r="T449" s="163" t="s">
        <v>83</v>
      </c>
      <c r="U449" s="162" t="s">
        <v>83</v>
      </c>
      <c r="V449" s="93" t="s">
        <v>83</v>
      </c>
      <c r="W449" s="161"/>
      <c r="X449" s="153" t="s">
        <v>83</v>
      </c>
      <c r="Y449" s="153" t="s">
        <v>83</v>
      </c>
      <c r="Z449" s="153" t="s">
        <v>83</v>
      </c>
      <c r="AA449" s="162" t="s">
        <v>83</v>
      </c>
      <c r="AB449" s="450"/>
      <c r="AC449" s="155" t="str">
        <f t="shared" si="184"/>
        <v>-</v>
      </c>
      <c r="AD449" s="156" t="str">
        <f t="shared" si="175"/>
        <v>-</v>
      </c>
      <c r="AE449" s="156" t="str">
        <f t="shared" si="176"/>
        <v>-</v>
      </c>
      <c r="AF449" s="156" t="str">
        <f t="shared" si="177"/>
        <v>-</v>
      </c>
      <c r="AG449" s="157" t="str">
        <f t="shared" si="178"/>
        <v>-</v>
      </c>
      <c r="AH449" s="454"/>
      <c r="AI449" s="155" t="str">
        <f t="shared" si="185"/>
        <v>-</v>
      </c>
      <c r="AJ449" s="156" t="str">
        <f t="shared" si="179"/>
        <v>-</v>
      </c>
      <c r="AK449" s="156" t="str">
        <f t="shared" si="180"/>
        <v>-</v>
      </c>
      <c r="AL449" s="156" t="str">
        <f t="shared" si="181"/>
        <v>-</v>
      </c>
      <c r="AM449" s="157" t="str">
        <f t="shared" si="182"/>
        <v>-</v>
      </c>
      <c r="AN449" s="457"/>
      <c r="AO449" s="95" t="s">
        <v>83</v>
      </c>
      <c r="AP449" s="93" t="s">
        <v>83</v>
      </c>
      <c r="AQ449" s="93" t="s">
        <v>83</v>
      </c>
      <c r="AR449" s="93" t="s">
        <v>83</v>
      </c>
      <c r="AS449" s="163" t="s">
        <v>83</v>
      </c>
      <c r="AT449" s="164" t="s">
        <v>83</v>
      </c>
      <c r="AU449" s="164" t="s">
        <v>83</v>
      </c>
      <c r="AV449" s="164" t="s">
        <v>83</v>
      </c>
      <c r="AW449" s="94" t="s">
        <v>83</v>
      </c>
      <c r="AX449" s="94" t="s">
        <v>3366</v>
      </c>
      <c r="AY449" s="165" t="s">
        <v>83</v>
      </c>
    </row>
    <row r="450" spans="1:51" customFormat="1" ht="27" hidden="1">
      <c r="A450" s="95" t="str">
        <f t="shared" si="169"/>
        <v>1303-6</v>
      </c>
      <c r="B450" s="160">
        <v>1303</v>
      </c>
      <c r="C450" s="93" t="s">
        <v>206</v>
      </c>
      <c r="D450" s="95">
        <v>6</v>
      </c>
      <c r="E450" s="93" t="s">
        <v>83</v>
      </c>
      <c r="F450" s="95" t="s">
        <v>83</v>
      </c>
      <c r="G450" s="161" t="s">
        <v>83</v>
      </c>
      <c r="H450" s="99" t="s">
        <v>83</v>
      </c>
      <c r="I450" s="94" t="s">
        <v>83</v>
      </c>
      <c r="J450" s="93" t="s">
        <v>83</v>
      </c>
      <c r="K450" s="93" t="s">
        <v>83</v>
      </c>
      <c r="L450" s="93" t="s">
        <v>83</v>
      </c>
      <c r="M450" s="92" t="s">
        <v>83</v>
      </c>
      <c r="N450" s="161"/>
      <c r="O450" s="153"/>
      <c r="P450" s="153"/>
      <c r="Q450" s="153"/>
      <c r="R450" s="162"/>
      <c r="S450" s="450"/>
      <c r="T450" s="163" t="s">
        <v>83</v>
      </c>
      <c r="U450" s="162" t="s">
        <v>83</v>
      </c>
      <c r="V450" s="93" t="s">
        <v>83</v>
      </c>
      <c r="W450" s="161"/>
      <c r="X450" s="153" t="s">
        <v>83</v>
      </c>
      <c r="Y450" s="153" t="s">
        <v>83</v>
      </c>
      <c r="Z450" s="153" t="s">
        <v>83</v>
      </c>
      <c r="AA450" s="162" t="s">
        <v>83</v>
      </c>
      <c r="AB450" s="450"/>
      <c r="AC450" s="155" t="str">
        <f t="shared" si="184"/>
        <v>-</v>
      </c>
      <c r="AD450" s="156" t="str">
        <f t="shared" si="175"/>
        <v>-</v>
      </c>
      <c r="AE450" s="156" t="str">
        <f t="shared" si="176"/>
        <v>-</v>
      </c>
      <c r="AF450" s="156" t="str">
        <f t="shared" si="177"/>
        <v>-</v>
      </c>
      <c r="AG450" s="157" t="str">
        <f t="shared" si="178"/>
        <v>-</v>
      </c>
      <c r="AH450" s="454"/>
      <c r="AI450" s="155" t="str">
        <f t="shared" si="185"/>
        <v>-</v>
      </c>
      <c r="AJ450" s="156" t="str">
        <f t="shared" si="179"/>
        <v>-</v>
      </c>
      <c r="AK450" s="156" t="str">
        <f t="shared" si="180"/>
        <v>-</v>
      </c>
      <c r="AL450" s="156" t="str">
        <f t="shared" si="181"/>
        <v>-</v>
      </c>
      <c r="AM450" s="157" t="str">
        <f t="shared" si="182"/>
        <v>-</v>
      </c>
      <c r="AN450" s="457"/>
      <c r="AO450" s="95" t="s">
        <v>83</v>
      </c>
      <c r="AP450" s="93" t="s">
        <v>83</v>
      </c>
      <c r="AQ450" s="93" t="s">
        <v>83</v>
      </c>
      <c r="AR450" s="93" t="s">
        <v>83</v>
      </c>
      <c r="AS450" s="163" t="s">
        <v>83</v>
      </c>
      <c r="AT450" s="164" t="s">
        <v>83</v>
      </c>
      <c r="AU450" s="164" t="s">
        <v>83</v>
      </c>
      <c r="AV450" s="164" t="s">
        <v>83</v>
      </c>
      <c r="AW450" s="94" t="s">
        <v>83</v>
      </c>
      <c r="AX450" s="94" t="s">
        <v>3366</v>
      </c>
      <c r="AY450" s="165" t="s">
        <v>83</v>
      </c>
    </row>
    <row r="451" spans="1:51" customFormat="1" ht="27" hidden="1">
      <c r="A451" s="95" t="str">
        <f t="shared" si="169"/>
        <v>1303-7</v>
      </c>
      <c r="B451" s="160">
        <v>1303</v>
      </c>
      <c r="C451" s="93" t="s">
        <v>206</v>
      </c>
      <c r="D451" s="95">
        <v>7</v>
      </c>
      <c r="E451" s="93" t="s">
        <v>83</v>
      </c>
      <c r="F451" s="95" t="s">
        <v>83</v>
      </c>
      <c r="G451" s="161" t="s">
        <v>83</v>
      </c>
      <c r="H451" s="99" t="s">
        <v>83</v>
      </c>
      <c r="I451" s="94" t="s">
        <v>83</v>
      </c>
      <c r="J451" s="93" t="s">
        <v>83</v>
      </c>
      <c r="K451" s="93" t="s">
        <v>83</v>
      </c>
      <c r="L451" s="93" t="s">
        <v>83</v>
      </c>
      <c r="M451" s="92" t="s">
        <v>83</v>
      </c>
      <c r="N451" s="161"/>
      <c r="O451" s="153"/>
      <c r="P451" s="153"/>
      <c r="Q451" s="153"/>
      <c r="R451" s="162"/>
      <c r="S451" s="450"/>
      <c r="T451" s="163" t="s">
        <v>83</v>
      </c>
      <c r="U451" s="162" t="s">
        <v>83</v>
      </c>
      <c r="V451" s="93" t="s">
        <v>83</v>
      </c>
      <c r="W451" s="161"/>
      <c r="X451" s="153" t="s">
        <v>83</v>
      </c>
      <c r="Y451" s="153" t="s">
        <v>83</v>
      </c>
      <c r="Z451" s="153" t="s">
        <v>83</v>
      </c>
      <c r="AA451" s="162" t="s">
        <v>83</v>
      </c>
      <c r="AB451" s="450"/>
      <c r="AC451" s="155" t="str">
        <f t="shared" si="184"/>
        <v>-</v>
      </c>
      <c r="AD451" s="156" t="str">
        <f t="shared" si="175"/>
        <v>-</v>
      </c>
      <c r="AE451" s="156" t="str">
        <f t="shared" si="176"/>
        <v>-</v>
      </c>
      <c r="AF451" s="156" t="str">
        <f t="shared" si="177"/>
        <v>-</v>
      </c>
      <c r="AG451" s="157" t="str">
        <f t="shared" si="178"/>
        <v>-</v>
      </c>
      <c r="AH451" s="454"/>
      <c r="AI451" s="155" t="str">
        <f t="shared" si="185"/>
        <v>-</v>
      </c>
      <c r="AJ451" s="156" t="str">
        <f t="shared" si="179"/>
        <v>-</v>
      </c>
      <c r="AK451" s="156" t="str">
        <f t="shared" si="180"/>
        <v>-</v>
      </c>
      <c r="AL451" s="156" t="str">
        <f t="shared" si="181"/>
        <v>-</v>
      </c>
      <c r="AM451" s="157" t="str">
        <f t="shared" si="182"/>
        <v>-</v>
      </c>
      <c r="AN451" s="457"/>
      <c r="AO451" s="95" t="s">
        <v>83</v>
      </c>
      <c r="AP451" s="93" t="s">
        <v>83</v>
      </c>
      <c r="AQ451" s="93" t="s">
        <v>83</v>
      </c>
      <c r="AR451" s="93" t="s">
        <v>83</v>
      </c>
      <c r="AS451" s="163" t="s">
        <v>83</v>
      </c>
      <c r="AT451" s="164" t="s">
        <v>83</v>
      </c>
      <c r="AU451" s="164" t="s">
        <v>83</v>
      </c>
      <c r="AV451" s="164" t="s">
        <v>83</v>
      </c>
      <c r="AW451" s="94" t="s">
        <v>83</v>
      </c>
      <c r="AX451" s="94" t="s">
        <v>3366</v>
      </c>
      <c r="AY451" s="165" t="s">
        <v>83</v>
      </c>
    </row>
    <row r="452" spans="1:51" customFormat="1" ht="27" hidden="1">
      <c r="A452" s="95" t="str">
        <f t="shared" si="169"/>
        <v>1303-8</v>
      </c>
      <c r="B452" s="160">
        <v>1303</v>
      </c>
      <c r="C452" s="93" t="s">
        <v>206</v>
      </c>
      <c r="D452" s="95">
        <v>8</v>
      </c>
      <c r="E452" s="93" t="s">
        <v>83</v>
      </c>
      <c r="F452" s="95" t="s">
        <v>83</v>
      </c>
      <c r="G452" s="161" t="s">
        <v>83</v>
      </c>
      <c r="H452" s="99" t="s">
        <v>83</v>
      </c>
      <c r="I452" s="94" t="s">
        <v>83</v>
      </c>
      <c r="J452" s="93" t="s">
        <v>83</v>
      </c>
      <c r="K452" s="93" t="s">
        <v>83</v>
      </c>
      <c r="L452" s="93" t="s">
        <v>83</v>
      </c>
      <c r="M452" s="92" t="s">
        <v>83</v>
      </c>
      <c r="N452" s="161"/>
      <c r="O452" s="153"/>
      <c r="P452" s="153"/>
      <c r="Q452" s="153"/>
      <c r="R452" s="162"/>
      <c r="S452" s="450"/>
      <c r="T452" s="163" t="s">
        <v>83</v>
      </c>
      <c r="U452" s="162" t="s">
        <v>83</v>
      </c>
      <c r="V452" s="93" t="s">
        <v>83</v>
      </c>
      <c r="W452" s="161"/>
      <c r="X452" s="153" t="s">
        <v>83</v>
      </c>
      <c r="Y452" s="153" t="s">
        <v>83</v>
      </c>
      <c r="Z452" s="153" t="s">
        <v>83</v>
      </c>
      <c r="AA452" s="162" t="s">
        <v>83</v>
      </c>
      <c r="AB452" s="450"/>
      <c r="AC452" s="155" t="str">
        <f t="shared" si="184"/>
        <v>-</v>
      </c>
      <c r="AD452" s="156" t="str">
        <f t="shared" si="175"/>
        <v>-</v>
      </c>
      <c r="AE452" s="156" t="str">
        <f t="shared" si="176"/>
        <v>-</v>
      </c>
      <c r="AF452" s="156" t="str">
        <f t="shared" si="177"/>
        <v>-</v>
      </c>
      <c r="AG452" s="157" t="str">
        <f t="shared" si="178"/>
        <v>-</v>
      </c>
      <c r="AH452" s="454"/>
      <c r="AI452" s="155" t="str">
        <f t="shared" si="185"/>
        <v>-</v>
      </c>
      <c r="AJ452" s="156" t="str">
        <f t="shared" si="179"/>
        <v>-</v>
      </c>
      <c r="AK452" s="156" t="str">
        <f t="shared" si="180"/>
        <v>-</v>
      </c>
      <c r="AL452" s="156" t="str">
        <f t="shared" si="181"/>
        <v>-</v>
      </c>
      <c r="AM452" s="157" t="str">
        <f t="shared" si="182"/>
        <v>-</v>
      </c>
      <c r="AN452" s="457"/>
      <c r="AO452" s="95" t="s">
        <v>83</v>
      </c>
      <c r="AP452" s="93" t="s">
        <v>83</v>
      </c>
      <c r="AQ452" s="93" t="s">
        <v>83</v>
      </c>
      <c r="AR452" s="93" t="s">
        <v>83</v>
      </c>
      <c r="AS452" s="163" t="s">
        <v>83</v>
      </c>
      <c r="AT452" s="164" t="s">
        <v>83</v>
      </c>
      <c r="AU452" s="164" t="s">
        <v>83</v>
      </c>
      <c r="AV452" s="164" t="s">
        <v>83</v>
      </c>
      <c r="AW452" s="94" t="s">
        <v>83</v>
      </c>
      <c r="AX452" s="94" t="s">
        <v>3366</v>
      </c>
      <c r="AY452" s="165" t="s">
        <v>83</v>
      </c>
    </row>
    <row r="453" spans="1:51" customFormat="1" ht="27" hidden="1">
      <c r="A453" s="95" t="str">
        <f t="shared" si="169"/>
        <v>1303-9</v>
      </c>
      <c r="B453" s="160">
        <v>1303</v>
      </c>
      <c r="C453" s="93" t="s">
        <v>206</v>
      </c>
      <c r="D453" s="95">
        <v>9</v>
      </c>
      <c r="E453" s="93" t="s">
        <v>83</v>
      </c>
      <c r="F453" s="95" t="s">
        <v>83</v>
      </c>
      <c r="G453" s="161" t="s">
        <v>83</v>
      </c>
      <c r="H453" s="99" t="s">
        <v>83</v>
      </c>
      <c r="I453" s="94" t="s">
        <v>83</v>
      </c>
      <c r="J453" s="93" t="s">
        <v>83</v>
      </c>
      <c r="K453" s="93" t="s">
        <v>83</v>
      </c>
      <c r="L453" s="93" t="s">
        <v>83</v>
      </c>
      <c r="M453" s="92" t="s">
        <v>83</v>
      </c>
      <c r="N453" s="161"/>
      <c r="O453" s="153"/>
      <c r="P453" s="153"/>
      <c r="Q453" s="153"/>
      <c r="R453" s="162"/>
      <c r="S453" s="450"/>
      <c r="T453" s="163" t="s">
        <v>83</v>
      </c>
      <c r="U453" s="162" t="s">
        <v>83</v>
      </c>
      <c r="V453" s="93" t="s">
        <v>83</v>
      </c>
      <c r="W453" s="161"/>
      <c r="X453" s="153" t="s">
        <v>83</v>
      </c>
      <c r="Y453" s="153" t="s">
        <v>83</v>
      </c>
      <c r="Z453" s="153" t="s">
        <v>83</v>
      </c>
      <c r="AA453" s="162" t="s">
        <v>83</v>
      </c>
      <c r="AB453" s="450"/>
      <c r="AC453" s="155" t="str">
        <f t="shared" si="184"/>
        <v>-</v>
      </c>
      <c r="AD453" s="156" t="str">
        <f t="shared" si="175"/>
        <v>-</v>
      </c>
      <c r="AE453" s="156" t="str">
        <f t="shared" si="176"/>
        <v>-</v>
      </c>
      <c r="AF453" s="156" t="str">
        <f t="shared" si="177"/>
        <v>-</v>
      </c>
      <c r="AG453" s="157" t="str">
        <f t="shared" si="178"/>
        <v>-</v>
      </c>
      <c r="AH453" s="454"/>
      <c r="AI453" s="155" t="str">
        <f t="shared" si="185"/>
        <v>-</v>
      </c>
      <c r="AJ453" s="156" t="str">
        <f t="shared" si="179"/>
        <v>-</v>
      </c>
      <c r="AK453" s="156" t="str">
        <f t="shared" si="180"/>
        <v>-</v>
      </c>
      <c r="AL453" s="156" t="str">
        <f t="shared" si="181"/>
        <v>-</v>
      </c>
      <c r="AM453" s="157" t="str">
        <f t="shared" si="182"/>
        <v>-</v>
      </c>
      <c r="AN453" s="457"/>
      <c r="AO453" s="95" t="s">
        <v>83</v>
      </c>
      <c r="AP453" s="93" t="s">
        <v>83</v>
      </c>
      <c r="AQ453" s="93" t="s">
        <v>83</v>
      </c>
      <c r="AR453" s="93" t="s">
        <v>83</v>
      </c>
      <c r="AS453" s="163" t="s">
        <v>83</v>
      </c>
      <c r="AT453" s="164" t="s">
        <v>83</v>
      </c>
      <c r="AU453" s="164" t="s">
        <v>83</v>
      </c>
      <c r="AV453" s="164" t="s">
        <v>83</v>
      </c>
      <c r="AW453" s="94" t="s">
        <v>83</v>
      </c>
      <c r="AX453" s="94" t="s">
        <v>3366</v>
      </c>
      <c r="AY453" s="165" t="s">
        <v>83</v>
      </c>
    </row>
    <row r="454" spans="1:51" ht="222" customHeight="1">
      <c r="A454" s="204" t="str">
        <f t="shared" si="169"/>
        <v>1304-1</v>
      </c>
      <c r="B454" s="205">
        <v>1304</v>
      </c>
      <c r="C454" s="600" t="s">
        <v>207</v>
      </c>
      <c r="D454" s="204">
        <v>1</v>
      </c>
      <c r="E454" s="600" t="s">
        <v>918</v>
      </c>
      <c r="F454" s="204" t="s">
        <v>384</v>
      </c>
      <c r="G454" s="603" t="s">
        <v>468</v>
      </c>
      <c r="H454" s="206" t="s">
        <v>469</v>
      </c>
      <c r="I454" s="195" t="s">
        <v>470</v>
      </c>
      <c r="J454" s="600" t="s">
        <v>2192</v>
      </c>
      <c r="K454" s="600" t="s">
        <v>2193</v>
      </c>
      <c r="L454" s="600" t="s">
        <v>2220</v>
      </c>
      <c r="M454" s="207" t="s">
        <v>392</v>
      </c>
      <c r="N454" s="603">
        <v>92.8</v>
      </c>
      <c r="O454" s="181">
        <f>N454+1.8</f>
        <v>94.6</v>
      </c>
      <c r="P454" s="181">
        <f t="shared" ref="P454:Q454" si="186">O454+1.8</f>
        <v>96.399999999999991</v>
      </c>
      <c r="Q454" s="181">
        <f t="shared" si="186"/>
        <v>98.199999999999989</v>
      </c>
      <c r="R454" s="225">
        <v>100</v>
      </c>
      <c r="S454" s="620">
        <v>100</v>
      </c>
      <c r="T454" s="194" t="s">
        <v>416</v>
      </c>
      <c r="U454" s="209">
        <v>100</v>
      </c>
      <c r="V454" s="600" t="s">
        <v>712</v>
      </c>
      <c r="W454" s="197">
        <v>84</v>
      </c>
      <c r="X454" s="181">
        <v>92</v>
      </c>
      <c r="Y454" s="181">
        <v>84</v>
      </c>
      <c r="Z454" s="181">
        <v>83</v>
      </c>
      <c r="AA454" s="264">
        <v>83</v>
      </c>
      <c r="AB454" s="264">
        <v>80</v>
      </c>
      <c r="AC454" s="226">
        <f t="shared" si="184"/>
        <v>0.90517241379310343</v>
      </c>
      <c r="AD454" s="196">
        <f t="shared" si="175"/>
        <v>0.97251585623678649</v>
      </c>
      <c r="AE454" s="196">
        <f t="shared" si="176"/>
        <v>0.87136929460580925</v>
      </c>
      <c r="AF454" s="196">
        <f t="shared" si="177"/>
        <v>0.84521384928716914</v>
      </c>
      <c r="AG454" s="604">
        <f t="shared" si="178"/>
        <v>0.83</v>
      </c>
      <c r="AH454" s="212">
        <f t="shared" si="178"/>
        <v>0.8</v>
      </c>
      <c r="AI454" s="226">
        <f t="shared" si="185"/>
        <v>0.84</v>
      </c>
      <c r="AJ454" s="196">
        <f t="shared" si="179"/>
        <v>0.92</v>
      </c>
      <c r="AK454" s="196">
        <f t="shared" si="180"/>
        <v>0.84</v>
      </c>
      <c r="AL454" s="196">
        <f t="shared" si="181"/>
        <v>0.83</v>
      </c>
      <c r="AM454" s="604">
        <f t="shared" si="182"/>
        <v>0.83</v>
      </c>
      <c r="AN454" s="212">
        <f t="shared" si="182"/>
        <v>0.8</v>
      </c>
      <c r="AO454" s="204" t="s">
        <v>83</v>
      </c>
      <c r="AP454" s="600" t="s">
        <v>12</v>
      </c>
      <c r="AQ454" s="600" t="s">
        <v>671</v>
      </c>
      <c r="AR454" s="600" t="s">
        <v>2194</v>
      </c>
      <c r="AS454" s="194" t="s">
        <v>11</v>
      </c>
      <c r="AT454" s="179" t="s">
        <v>11</v>
      </c>
      <c r="AU454" s="179" t="s">
        <v>10</v>
      </c>
      <c r="AV454" s="179" t="s">
        <v>10</v>
      </c>
      <c r="AW454" s="179" t="s">
        <v>56</v>
      </c>
      <c r="AX454" s="611" t="s">
        <v>3455</v>
      </c>
      <c r="AY454" s="214">
        <v>1</v>
      </c>
    </row>
    <row r="455" spans="1:51" ht="198" customHeight="1">
      <c r="A455" s="204" t="str">
        <f t="shared" si="169"/>
        <v>1304-2</v>
      </c>
      <c r="B455" s="205">
        <v>1304</v>
      </c>
      <c r="C455" s="600" t="s">
        <v>207</v>
      </c>
      <c r="D455" s="204">
        <v>2</v>
      </c>
      <c r="E455" s="600" t="s">
        <v>1309</v>
      </c>
      <c r="F455" s="204" t="s">
        <v>424</v>
      </c>
      <c r="G455" s="603" t="s">
        <v>468</v>
      </c>
      <c r="H455" s="206" t="s">
        <v>469</v>
      </c>
      <c r="I455" s="195" t="s">
        <v>470</v>
      </c>
      <c r="J455" s="600" t="s">
        <v>2195</v>
      </c>
      <c r="K455" s="600" t="s">
        <v>919</v>
      </c>
      <c r="L455" s="600" t="s">
        <v>920</v>
      </c>
      <c r="M455" s="207" t="s">
        <v>392</v>
      </c>
      <c r="N455" s="259">
        <v>37251</v>
      </c>
      <c r="O455" s="200">
        <v>39868</v>
      </c>
      <c r="P455" s="200">
        <v>39868</v>
      </c>
      <c r="Q455" s="200">
        <v>39868</v>
      </c>
      <c r="R455" s="296">
        <v>41991</v>
      </c>
      <c r="S455" s="649">
        <v>42281</v>
      </c>
      <c r="T455" s="194" t="s">
        <v>83</v>
      </c>
      <c r="U455" s="209" t="s">
        <v>83</v>
      </c>
      <c r="V455" s="600" t="s">
        <v>713</v>
      </c>
      <c r="W455" s="259">
        <f>7916+31596+356</f>
        <v>39868</v>
      </c>
      <c r="X455" s="323">
        <f>7964+29983+244</f>
        <v>38191</v>
      </c>
      <c r="Y455" s="200">
        <v>39011</v>
      </c>
      <c r="Z455" s="200">
        <v>41991</v>
      </c>
      <c r="AA455" s="501">
        <v>42281</v>
      </c>
      <c r="AB455" s="501">
        <v>45611</v>
      </c>
      <c r="AC455" s="226">
        <f t="shared" si="184"/>
        <v>1.0702531475665082</v>
      </c>
      <c r="AD455" s="196">
        <f t="shared" si="175"/>
        <v>0.95793618942510284</v>
      </c>
      <c r="AE455" s="196">
        <f t="shared" si="176"/>
        <v>0.97850406340925056</v>
      </c>
      <c r="AF455" s="196">
        <f t="shared" si="177"/>
        <v>1.0532507274004215</v>
      </c>
      <c r="AG455" s="604">
        <f t="shared" si="178"/>
        <v>1.006906241813722</v>
      </c>
      <c r="AH455" s="212">
        <f t="shared" si="178"/>
        <v>1.0787587805397223</v>
      </c>
      <c r="AI455" s="226" t="str">
        <f t="shared" si="185"/>
        <v>-</v>
      </c>
      <c r="AJ455" s="196" t="str">
        <f t="shared" si="179"/>
        <v>-</v>
      </c>
      <c r="AK455" s="196" t="str">
        <f t="shared" si="180"/>
        <v>-</v>
      </c>
      <c r="AL455" s="196" t="str">
        <f t="shared" si="181"/>
        <v>-</v>
      </c>
      <c r="AM455" s="604" t="str">
        <f t="shared" si="182"/>
        <v>-</v>
      </c>
      <c r="AN455" s="212" t="str">
        <f t="shared" si="182"/>
        <v>-</v>
      </c>
      <c r="AO455" s="204" t="s">
        <v>83</v>
      </c>
      <c r="AP455" s="600" t="s">
        <v>3551</v>
      </c>
      <c r="AQ455" s="600" t="s">
        <v>670</v>
      </c>
      <c r="AR455" s="600" t="s">
        <v>2196</v>
      </c>
      <c r="AS455" s="194" t="s">
        <v>15</v>
      </c>
      <c r="AT455" s="179" t="s">
        <v>10</v>
      </c>
      <c r="AU455" s="179" t="s">
        <v>10</v>
      </c>
      <c r="AV455" s="179" t="s">
        <v>15</v>
      </c>
      <c r="AW455" s="179" t="s">
        <v>54</v>
      </c>
      <c r="AX455" s="611" t="s">
        <v>3456</v>
      </c>
      <c r="AY455" s="214">
        <v>1</v>
      </c>
    </row>
    <row r="456" spans="1:51" ht="207" customHeight="1">
      <c r="A456" s="204" t="str">
        <f t="shared" si="169"/>
        <v>1304-3</v>
      </c>
      <c r="B456" s="205">
        <v>1304</v>
      </c>
      <c r="C456" s="600" t="s">
        <v>207</v>
      </c>
      <c r="D456" s="204">
        <v>3</v>
      </c>
      <c r="E456" s="600" t="s">
        <v>921</v>
      </c>
      <c r="F456" s="204" t="s">
        <v>424</v>
      </c>
      <c r="G456" s="603" t="s">
        <v>468</v>
      </c>
      <c r="H456" s="206" t="s">
        <v>469</v>
      </c>
      <c r="I456" s="195" t="s">
        <v>470</v>
      </c>
      <c r="J456" s="600" t="s">
        <v>922</v>
      </c>
      <c r="K456" s="600" t="s">
        <v>919</v>
      </c>
      <c r="L456" s="600" t="s">
        <v>923</v>
      </c>
      <c r="M456" s="207" t="s">
        <v>392</v>
      </c>
      <c r="N456" s="259">
        <v>11982</v>
      </c>
      <c r="O456" s="200">
        <v>12799</v>
      </c>
      <c r="P456" s="200">
        <v>12869</v>
      </c>
      <c r="Q456" s="200">
        <v>13625</v>
      </c>
      <c r="R456" s="296">
        <v>13625</v>
      </c>
      <c r="S456" s="648">
        <v>14062</v>
      </c>
      <c r="T456" s="194" t="s">
        <v>83</v>
      </c>
      <c r="U456" s="209" t="s">
        <v>83</v>
      </c>
      <c r="V456" s="600" t="s">
        <v>713</v>
      </c>
      <c r="W456" s="259">
        <v>12799</v>
      </c>
      <c r="X456" s="200">
        <v>12869</v>
      </c>
      <c r="Y456" s="192">
        <v>13625</v>
      </c>
      <c r="Z456" s="192">
        <v>13613</v>
      </c>
      <c r="AA456" s="501">
        <v>14062</v>
      </c>
      <c r="AB456" s="501">
        <v>14336</v>
      </c>
      <c r="AC456" s="226">
        <f t="shared" si="184"/>
        <v>1.0681856117509598</v>
      </c>
      <c r="AD456" s="196">
        <f t="shared" si="175"/>
        <v>1.005469177279475</v>
      </c>
      <c r="AE456" s="196">
        <f t="shared" si="176"/>
        <v>1.0587458232962934</v>
      </c>
      <c r="AF456" s="196">
        <f t="shared" si="177"/>
        <v>0.99911926605504586</v>
      </c>
      <c r="AG456" s="604">
        <f t="shared" si="178"/>
        <v>1.0320733944954128</v>
      </c>
      <c r="AH456" s="212">
        <f t="shared" si="178"/>
        <v>1.0194851372493243</v>
      </c>
      <c r="AI456" s="226" t="str">
        <f t="shared" si="185"/>
        <v>-</v>
      </c>
      <c r="AJ456" s="196" t="str">
        <f t="shared" si="179"/>
        <v>-</v>
      </c>
      <c r="AK456" s="196" t="str">
        <f t="shared" si="180"/>
        <v>-</v>
      </c>
      <c r="AL456" s="196" t="str">
        <f t="shared" si="181"/>
        <v>-</v>
      </c>
      <c r="AM456" s="604" t="str">
        <f t="shared" si="182"/>
        <v>-</v>
      </c>
      <c r="AN456" s="212" t="str">
        <f t="shared" si="182"/>
        <v>-</v>
      </c>
      <c r="AO456" s="204" t="s">
        <v>83</v>
      </c>
      <c r="AP456" s="600" t="s">
        <v>3552</v>
      </c>
      <c r="AQ456" s="600" t="s">
        <v>670</v>
      </c>
      <c r="AR456" s="600" t="s">
        <v>2197</v>
      </c>
      <c r="AS456" s="194" t="s">
        <v>15</v>
      </c>
      <c r="AT456" s="179" t="s">
        <v>15</v>
      </c>
      <c r="AU456" s="179" t="s">
        <v>15</v>
      </c>
      <c r="AV456" s="179" t="s">
        <v>11</v>
      </c>
      <c r="AW456" s="179" t="s">
        <v>15</v>
      </c>
      <c r="AX456" s="611" t="s">
        <v>3456</v>
      </c>
      <c r="AY456" s="214">
        <v>1</v>
      </c>
    </row>
    <row r="457" spans="1:51" customFormat="1" ht="27" hidden="1">
      <c r="A457" s="95" t="str">
        <f t="shared" si="169"/>
        <v>1304-4</v>
      </c>
      <c r="B457" s="160">
        <v>1304</v>
      </c>
      <c r="C457" s="93" t="s">
        <v>207</v>
      </c>
      <c r="D457" s="95">
        <v>4</v>
      </c>
      <c r="E457" s="93" t="s">
        <v>83</v>
      </c>
      <c r="F457" s="95" t="s">
        <v>83</v>
      </c>
      <c r="G457" s="161" t="s">
        <v>83</v>
      </c>
      <c r="H457" s="99" t="s">
        <v>83</v>
      </c>
      <c r="I457" s="94" t="s">
        <v>83</v>
      </c>
      <c r="J457" s="93" t="s">
        <v>83</v>
      </c>
      <c r="K457" s="93" t="s">
        <v>83</v>
      </c>
      <c r="L457" s="93" t="s">
        <v>83</v>
      </c>
      <c r="M457" s="92" t="s">
        <v>83</v>
      </c>
      <c r="N457" s="161"/>
      <c r="O457" s="153"/>
      <c r="P457" s="153"/>
      <c r="Q457" s="153"/>
      <c r="R457" s="162"/>
      <c r="S457" s="450"/>
      <c r="T457" s="163" t="s">
        <v>83</v>
      </c>
      <c r="U457" s="162" t="s">
        <v>83</v>
      </c>
      <c r="V457" s="93" t="s">
        <v>83</v>
      </c>
      <c r="W457" s="161"/>
      <c r="X457" s="153" t="s">
        <v>83</v>
      </c>
      <c r="Y457" s="153" t="s">
        <v>83</v>
      </c>
      <c r="Z457" s="153" t="s">
        <v>83</v>
      </c>
      <c r="AA457" s="162" t="s">
        <v>83</v>
      </c>
      <c r="AB457" s="450"/>
      <c r="AC457" s="155" t="str">
        <f t="shared" si="184"/>
        <v>-</v>
      </c>
      <c r="AD457" s="156" t="str">
        <f t="shared" si="175"/>
        <v>-</v>
      </c>
      <c r="AE457" s="156" t="str">
        <f t="shared" si="176"/>
        <v>-</v>
      </c>
      <c r="AF457" s="156" t="str">
        <f t="shared" si="177"/>
        <v>-</v>
      </c>
      <c r="AG457" s="157" t="str">
        <f t="shared" si="178"/>
        <v>-</v>
      </c>
      <c r="AH457" s="454"/>
      <c r="AI457" s="155" t="str">
        <f t="shared" si="185"/>
        <v>-</v>
      </c>
      <c r="AJ457" s="156" t="str">
        <f t="shared" si="179"/>
        <v>-</v>
      </c>
      <c r="AK457" s="156" t="str">
        <f t="shared" si="180"/>
        <v>-</v>
      </c>
      <c r="AL457" s="156" t="str">
        <f t="shared" si="181"/>
        <v>-</v>
      </c>
      <c r="AM457" s="157" t="str">
        <f t="shared" si="182"/>
        <v>-</v>
      </c>
      <c r="AN457" s="457"/>
      <c r="AO457" s="95" t="s">
        <v>83</v>
      </c>
      <c r="AP457" s="93" t="s">
        <v>83</v>
      </c>
      <c r="AQ457" s="93" t="s">
        <v>83</v>
      </c>
      <c r="AR457" s="93" t="s">
        <v>83</v>
      </c>
      <c r="AS457" s="163" t="s">
        <v>83</v>
      </c>
      <c r="AT457" s="164" t="s">
        <v>83</v>
      </c>
      <c r="AU457" s="164" t="s">
        <v>83</v>
      </c>
      <c r="AV457" s="164" t="s">
        <v>83</v>
      </c>
      <c r="AW457" s="94" t="s">
        <v>83</v>
      </c>
      <c r="AX457" s="94" t="s">
        <v>3366</v>
      </c>
      <c r="AY457" s="165" t="s">
        <v>83</v>
      </c>
    </row>
    <row r="458" spans="1:51" customFormat="1" ht="27" hidden="1">
      <c r="A458" s="95" t="str">
        <f t="shared" si="169"/>
        <v>1304-5</v>
      </c>
      <c r="B458" s="160">
        <v>1304</v>
      </c>
      <c r="C458" s="93" t="s">
        <v>207</v>
      </c>
      <c r="D458" s="95">
        <v>5</v>
      </c>
      <c r="E458" s="93" t="s">
        <v>83</v>
      </c>
      <c r="F458" s="95" t="s">
        <v>83</v>
      </c>
      <c r="G458" s="161" t="s">
        <v>83</v>
      </c>
      <c r="H458" s="99" t="s">
        <v>83</v>
      </c>
      <c r="I458" s="94" t="s">
        <v>83</v>
      </c>
      <c r="J458" s="93" t="s">
        <v>83</v>
      </c>
      <c r="K458" s="93" t="s">
        <v>83</v>
      </c>
      <c r="L458" s="93" t="s">
        <v>83</v>
      </c>
      <c r="M458" s="92" t="s">
        <v>83</v>
      </c>
      <c r="N458" s="161"/>
      <c r="O458" s="153"/>
      <c r="P458" s="153"/>
      <c r="Q458" s="153"/>
      <c r="R458" s="162"/>
      <c r="S458" s="450"/>
      <c r="T458" s="163" t="s">
        <v>83</v>
      </c>
      <c r="U458" s="162" t="s">
        <v>83</v>
      </c>
      <c r="V458" s="93" t="s">
        <v>83</v>
      </c>
      <c r="W458" s="161"/>
      <c r="X458" s="153" t="s">
        <v>83</v>
      </c>
      <c r="Y458" s="153" t="s">
        <v>83</v>
      </c>
      <c r="Z458" s="153" t="s">
        <v>83</v>
      </c>
      <c r="AA458" s="162" t="s">
        <v>83</v>
      </c>
      <c r="AB458" s="450"/>
      <c r="AC458" s="155" t="str">
        <f t="shared" si="184"/>
        <v>-</v>
      </c>
      <c r="AD458" s="156" t="str">
        <f t="shared" si="175"/>
        <v>-</v>
      </c>
      <c r="AE458" s="156" t="str">
        <f t="shared" si="176"/>
        <v>-</v>
      </c>
      <c r="AF458" s="156" t="str">
        <f t="shared" si="177"/>
        <v>-</v>
      </c>
      <c r="AG458" s="157" t="str">
        <f t="shared" si="178"/>
        <v>-</v>
      </c>
      <c r="AH458" s="454"/>
      <c r="AI458" s="155" t="str">
        <f t="shared" si="185"/>
        <v>-</v>
      </c>
      <c r="AJ458" s="156" t="str">
        <f t="shared" si="179"/>
        <v>-</v>
      </c>
      <c r="AK458" s="156" t="str">
        <f t="shared" si="180"/>
        <v>-</v>
      </c>
      <c r="AL458" s="156" t="str">
        <f t="shared" si="181"/>
        <v>-</v>
      </c>
      <c r="AM458" s="157" t="str">
        <f t="shared" si="182"/>
        <v>-</v>
      </c>
      <c r="AN458" s="457"/>
      <c r="AO458" s="95" t="s">
        <v>83</v>
      </c>
      <c r="AP458" s="93" t="s">
        <v>83</v>
      </c>
      <c r="AQ458" s="93" t="s">
        <v>83</v>
      </c>
      <c r="AR458" s="93" t="s">
        <v>83</v>
      </c>
      <c r="AS458" s="163" t="s">
        <v>83</v>
      </c>
      <c r="AT458" s="164" t="s">
        <v>83</v>
      </c>
      <c r="AU458" s="164" t="s">
        <v>83</v>
      </c>
      <c r="AV458" s="164" t="s">
        <v>83</v>
      </c>
      <c r="AW458" s="94" t="s">
        <v>83</v>
      </c>
      <c r="AX458" s="94" t="s">
        <v>3366</v>
      </c>
      <c r="AY458" s="165" t="s">
        <v>83</v>
      </c>
    </row>
    <row r="459" spans="1:51" customFormat="1" ht="27" hidden="1">
      <c r="A459" s="95" t="str">
        <f t="shared" si="169"/>
        <v>1304-6</v>
      </c>
      <c r="B459" s="160">
        <v>1304</v>
      </c>
      <c r="C459" s="93" t="s">
        <v>207</v>
      </c>
      <c r="D459" s="95">
        <v>6</v>
      </c>
      <c r="E459" s="93" t="s">
        <v>83</v>
      </c>
      <c r="F459" s="95" t="s">
        <v>83</v>
      </c>
      <c r="G459" s="161" t="s">
        <v>83</v>
      </c>
      <c r="H459" s="99" t="s">
        <v>83</v>
      </c>
      <c r="I459" s="94" t="s">
        <v>83</v>
      </c>
      <c r="J459" s="93" t="s">
        <v>83</v>
      </c>
      <c r="K459" s="93" t="s">
        <v>83</v>
      </c>
      <c r="L459" s="93" t="s">
        <v>83</v>
      </c>
      <c r="M459" s="92" t="s">
        <v>83</v>
      </c>
      <c r="N459" s="161"/>
      <c r="O459" s="153"/>
      <c r="P459" s="153"/>
      <c r="Q459" s="153"/>
      <c r="R459" s="162"/>
      <c r="S459" s="450"/>
      <c r="T459" s="163" t="s">
        <v>83</v>
      </c>
      <c r="U459" s="162" t="s">
        <v>83</v>
      </c>
      <c r="V459" s="93" t="s">
        <v>83</v>
      </c>
      <c r="W459" s="161"/>
      <c r="X459" s="153" t="s">
        <v>83</v>
      </c>
      <c r="Y459" s="153" t="s">
        <v>83</v>
      </c>
      <c r="Z459" s="153" t="s">
        <v>83</v>
      </c>
      <c r="AA459" s="162" t="s">
        <v>83</v>
      </c>
      <c r="AB459" s="450"/>
      <c r="AC459" s="155" t="str">
        <f t="shared" si="184"/>
        <v>-</v>
      </c>
      <c r="AD459" s="156" t="str">
        <f t="shared" ref="AD459:AD481" si="187">IFERROR(IF($E459="-","-",X459/O459),"-")</f>
        <v>-</v>
      </c>
      <c r="AE459" s="156" t="str">
        <f t="shared" ref="AE459:AE481" si="188">IFERROR(IF($E459="-","-",Y459/P459),"-")</f>
        <v>-</v>
      </c>
      <c r="AF459" s="156" t="str">
        <f t="shared" ref="AF459:AF481" si="189">IFERROR(IF($E459="-","-",Z459/Q459),"-")</f>
        <v>-</v>
      </c>
      <c r="AG459" s="157" t="str">
        <f t="shared" ref="AG459:AH481" si="190">IFERROR(IF($E459="-","-",AA459/R459),"-")</f>
        <v>-</v>
      </c>
      <c r="AH459" s="454"/>
      <c r="AI459" s="155" t="str">
        <f t="shared" si="185"/>
        <v>-</v>
      </c>
      <c r="AJ459" s="156" t="str">
        <f t="shared" si="179"/>
        <v>-</v>
      </c>
      <c r="AK459" s="156" t="str">
        <f t="shared" si="180"/>
        <v>-</v>
      </c>
      <c r="AL459" s="156" t="str">
        <f t="shared" si="181"/>
        <v>-</v>
      </c>
      <c r="AM459" s="157" t="str">
        <f t="shared" si="182"/>
        <v>-</v>
      </c>
      <c r="AN459" s="457"/>
      <c r="AO459" s="95" t="s">
        <v>83</v>
      </c>
      <c r="AP459" s="93" t="s">
        <v>83</v>
      </c>
      <c r="AQ459" s="93" t="s">
        <v>83</v>
      </c>
      <c r="AR459" s="93" t="s">
        <v>83</v>
      </c>
      <c r="AS459" s="163" t="s">
        <v>83</v>
      </c>
      <c r="AT459" s="164" t="s">
        <v>83</v>
      </c>
      <c r="AU459" s="164" t="s">
        <v>83</v>
      </c>
      <c r="AV459" s="164" t="s">
        <v>83</v>
      </c>
      <c r="AW459" s="94" t="s">
        <v>83</v>
      </c>
      <c r="AX459" s="94" t="s">
        <v>3366</v>
      </c>
      <c r="AY459" s="165" t="s">
        <v>83</v>
      </c>
    </row>
    <row r="460" spans="1:51" customFormat="1" ht="27" hidden="1">
      <c r="A460" s="95" t="str">
        <f t="shared" si="169"/>
        <v>1304-7</v>
      </c>
      <c r="B460" s="160">
        <v>1304</v>
      </c>
      <c r="C460" s="93" t="s">
        <v>207</v>
      </c>
      <c r="D460" s="95">
        <v>7</v>
      </c>
      <c r="E460" s="93" t="s">
        <v>83</v>
      </c>
      <c r="F460" s="95" t="s">
        <v>83</v>
      </c>
      <c r="G460" s="161" t="s">
        <v>83</v>
      </c>
      <c r="H460" s="99" t="s">
        <v>83</v>
      </c>
      <c r="I460" s="94" t="s">
        <v>83</v>
      </c>
      <c r="J460" s="93" t="s">
        <v>83</v>
      </c>
      <c r="K460" s="93" t="s">
        <v>83</v>
      </c>
      <c r="L460" s="93" t="s">
        <v>83</v>
      </c>
      <c r="M460" s="92" t="s">
        <v>83</v>
      </c>
      <c r="N460" s="161"/>
      <c r="O460" s="153"/>
      <c r="P460" s="153"/>
      <c r="Q460" s="153"/>
      <c r="R460" s="162"/>
      <c r="S460" s="450"/>
      <c r="T460" s="163" t="s">
        <v>83</v>
      </c>
      <c r="U460" s="162" t="s">
        <v>83</v>
      </c>
      <c r="V460" s="93" t="s">
        <v>83</v>
      </c>
      <c r="W460" s="161"/>
      <c r="X460" s="153" t="s">
        <v>83</v>
      </c>
      <c r="Y460" s="153" t="s">
        <v>83</v>
      </c>
      <c r="Z460" s="153" t="s">
        <v>83</v>
      </c>
      <c r="AA460" s="162" t="s">
        <v>83</v>
      </c>
      <c r="AB460" s="450"/>
      <c r="AC460" s="155" t="str">
        <f t="shared" si="184"/>
        <v>-</v>
      </c>
      <c r="AD460" s="156" t="str">
        <f t="shared" si="187"/>
        <v>-</v>
      </c>
      <c r="AE460" s="156" t="str">
        <f t="shared" si="188"/>
        <v>-</v>
      </c>
      <c r="AF460" s="156" t="str">
        <f t="shared" si="189"/>
        <v>-</v>
      </c>
      <c r="AG460" s="157" t="str">
        <f t="shared" si="190"/>
        <v>-</v>
      </c>
      <c r="AH460" s="454"/>
      <c r="AI460" s="155" t="str">
        <f t="shared" si="185"/>
        <v>-</v>
      </c>
      <c r="AJ460" s="156" t="str">
        <f t="shared" ref="AJ460:AJ481" si="191">IFERROR(IF($E460="-","-",IF($U460="-","-",X460/$U460)),"-")</f>
        <v>-</v>
      </c>
      <c r="AK460" s="156" t="str">
        <f t="shared" ref="AK460:AK481" si="192">IFERROR(IF($E460="-","-",IF($U460="-","-",Y460/$U460)),"-")</f>
        <v>-</v>
      </c>
      <c r="AL460" s="156" t="str">
        <f t="shared" ref="AL460:AL481" si="193">IFERROR(IF($E460="-","-",IF($U460="-","-",Z460/$U460)),"-")</f>
        <v>-</v>
      </c>
      <c r="AM460" s="157" t="str">
        <f t="shared" ref="AM460:AN481" si="194">IFERROR(IF($E460="-","-",IF($U460="-","-",AA460/$U460)),"-")</f>
        <v>-</v>
      </c>
      <c r="AN460" s="457"/>
      <c r="AO460" s="95" t="s">
        <v>83</v>
      </c>
      <c r="AP460" s="93" t="s">
        <v>83</v>
      </c>
      <c r="AQ460" s="93" t="s">
        <v>83</v>
      </c>
      <c r="AR460" s="93" t="s">
        <v>83</v>
      </c>
      <c r="AS460" s="163" t="s">
        <v>83</v>
      </c>
      <c r="AT460" s="164" t="s">
        <v>83</v>
      </c>
      <c r="AU460" s="164" t="s">
        <v>83</v>
      </c>
      <c r="AV460" s="164" t="s">
        <v>83</v>
      </c>
      <c r="AW460" s="94" t="s">
        <v>83</v>
      </c>
      <c r="AX460" s="94" t="s">
        <v>3366</v>
      </c>
      <c r="AY460" s="165" t="s">
        <v>83</v>
      </c>
    </row>
    <row r="461" spans="1:51" customFormat="1" ht="27" hidden="1">
      <c r="A461" s="95" t="str">
        <f t="shared" si="169"/>
        <v>1304-8</v>
      </c>
      <c r="B461" s="160">
        <v>1304</v>
      </c>
      <c r="C461" s="93" t="s">
        <v>207</v>
      </c>
      <c r="D461" s="95">
        <v>8</v>
      </c>
      <c r="E461" s="93" t="s">
        <v>83</v>
      </c>
      <c r="F461" s="95" t="s">
        <v>83</v>
      </c>
      <c r="G461" s="161" t="s">
        <v>83</v>
      </c>
      <c r="H461" s="99" t="s">
        <v>83</v>
      </c>
      <c r="I461" s="94" t="s">
        <v>83</v>
      </c>
      <c r="J461" s="93" t="s">
        <v>83</v>
      </c>
      <c r="K461" s="93" t="s">
        <v>83</v>
      </c>
      <c r="L461" s="93" t="s">
        <v>83</v>
      </c>
      <c r="M461" s="92" t="s">
        <v>83</v>
      </c>
      <c r="N461" s="161"/>
      <c r="O461" s="153"/>
      <c r="P461" s="153"/>
      <c r="Q461" s="153"/>
      <c r="R461" s="162"/>
      <c r="S461" s="450"/>
      <c r="T461" s="163" t="s">
        <v>83</v>
      </c>
      <c r="U461" s="162" t="s">
        <v>83</v>
      </c>
      <c r="V461" s="93" t="s">
        <v>83</v>
      </c>
      <c r="W461" s="161"/>
      <c r="X461" s="153" t="s">
        <v>83</v>
      </c>
      <c r="Y461" s="153" t="s">
        <v>83</v>
      </c>
      <c r="Z461" s="153" t="s">
        <v>83</v>
      </c>
      <c r="AA461" s="162" t="s">
        <v>83</v>
      </c>
      <c r="AB461" s="450"/>
      <c r="AC461" s="155" t="str">
        <f t="shared" si="184"/>
        <v>-</v>
      </c>
      <c r="AD461" s="156" t="str">
        <f t="shared" si="187"/>
        <v>-</v>
      </c>
      <c r="AE461" s="156" t="str">
        <f t="shared" si="188"/>
        <v>-</v>
      </c>
      <c r="AF461" s="156" t="str">
        <f t="shared" si="189"/>
        <v>-</v>
      </c>
      <c r="AG461" s="157" t="str">
        <f t="shared" si="190"/>
        <v>-</v>
      </c>
      <c r="AH461" s="454"/>
      <c r="AI461" s="155" t="str">
        <f t="shared" si="185"/>
        <v>-</v>
      </c>
      <c r="AJ461" s="156" t="str">
        <f t="shared" si="191"/>
        <v>-</v>
      </c>
      <c r="AK461" s="156" t="str">
        <f t="shared" si="192"/>
        <v>-</v>
      </c>
      <c r="AL461" s="156" t="str">
        <f t="shared" si="193"/>
        <v>-</v>
      </c>
      <c r="AM461" s="157" t="str">
        <f t="shared" si="194"/>
        <v>-</v>
      </c>
      <c r="AN461" s="457"/>
      <c r="AO461" s="95" t="s">
        <v>83</v>
      </c>
      <c r="AP461" s="93" t="s">
        <v>83</v>
      </c>
      <c r="AQ461" s="93" t="s">
        <v>83</v>
      </c>
      <c r="AR461" s="93" t="s">
        <v>83</v>
      </c>
      <c r="AS461" s="163" t="s">
        <v>83</v>
      </c>
      <c r="AT461" s="164" t="s">
        <v>83</v>
      </c>
      <c r="AU461" s="164" t="s">
        <v>83</v>
      </c>
      <c r="AV461" s="164" t="s">
        <v>83</v>
      </c>
      <c r="AW461" s="94" t="s">
        <v>83</v>
      </c>
      <c r="AX461" s="94" t="s">
        <v>3366</v>
      </c>
      <c r="AY461" s="165" t="s">
        <v>83</v>
      </c>
    </row>
    <row r="462" spans="1:51" customFormat="1" ht="27" hidden="1">
      <c r="A462" s="95" t="str">
        <f t="shared" si="169"/>
        <v>1304-9</v>
      </c>
      <c r="B462" s="160">
        <v>1304</v>
      </c>
      <c r="C462" s="93" t="s">
        <v>207</v>
      </c>
      <c r="D462" s="95">
        <v>9</v>
      </c>
      <c r="E462" s="93" t="s">
        <v>83</v>
      </c>
      <c r="F462" s="95" t="s">
        <v>83</v>
      </c>
      <c r="G462" s="161" t="s">
        <v>83</v>
      </c>
      <c r="H462" s="99" t="s">
        <v>83</v>
      </c>
      <c r="I462" s="94" t="s">
        <v>83</v>
      </c>
      <c r="J462" s="93" t="s">
        <v>83</v>
      </c>
      <c r="K462" s="93" t="s">
        <v>83</v>
      </c>
      <c r="L462" s="93" t="s">
        <v>83</v>
      </c>
      <c r="M462" s="92" t="s">
        <v>83</v>
      </c>
      <c r="N462" s="161"/>
      <c r="O462" s="153"/>
      <c r="P462" s="153"/>
      <c r="Q462" s="153"/>
      <c r="R462" s="162"/>
      <c r="S462" s="450"/>
      <c r="T462" s="163" t="s">
        <v>83</v>
      </c>
      <c r="U462" s="162" t="s">
        <v>83</v>
      </c>
      <c r="V462" s="93" t="s">
        <v>83</v>
      </c>
      <c r="W462" s="161"/>
      <c r="X462" s="153" t="s">
        <v>83</v>
      </c>
      <c r="Y462" s="153" t="s">
        <v>83</v>
      </c>
      <c r="Z462" s="153" t="s">
        <v>83</v>
      </c>
      <c r="AA462" s="162" t="s">
        <v>83</v>
      </c>
      <c r="AB462" s="450"/>
      <c r="AC462" s="155" t="str">
        <f t="shared" si="184"/>
        <v>-</v>
      </c>
      <c r="AD462" s="156" t="str">
        <f t="shared" si="187"/>
        <v>-</v>
      </c>
      <c r="AE462" s="156" t="str">
        <f t="shared" si="188"/>
        <v>-</v>
      </c>
      <c r="AF462" s="156" t="str">
        <f t="shared" si="189"/>
        <v>-</v>
      </c>
      <c r="AG462" s="157" t="str">
        <f t="shared" si="190"/>
        <v>-</v>
      </c>
      <c r="AH462" s="454"/>
      <c r="AI462" s="155" t="str">
        <f t="shared" si="185"/>
        <v>-</v>
      </c>
      <c r="AJ462" s="156" t="str">
        <f t="shared" si="191"/>
        <v>-</v>
      </c>
      <c r="AK462" s="156" t="str">
        <f t="shared" si="192"/>
        <v>-</v>
      </c>
      <c r="AL462" s="156" t="str">
        <f t="shared" si="193"/>
        <v>-</v>
      </c>
      <c r="AM462" s="157" t="str">
        <f t="shared" si="194"/>
        <v>-</v>
      </c>
      <c r="AN462" s="457"/>
      <c r="AO462" s="95" t="s">
        <v>83</v>
      </c>
      <c r="AP462" s="93" t="s">
        <v>83</v>
      </c>
      <c r="AQ462" s="93" t="s">
        <v>83</v>
      </c>
      <c r="AR462" s="93" t="s">
        <v>83</v>
      </c>
      <c r="AS462" s="163" t="s">
        <v>83</v>
      </c>
      <c r="AT462" s="164" t="s">
        <v>83</v>
      </c>
      <c r="AU462" s="164" t="s">
        <v>83</v>
      </c>
      <c r="AV462" s="164" t="s">
        <v>83</v>
      </c>
      <c r="AW462" s="94" t="s">
        <v>83</v>
      </c>
      <c r="AX462" s="94" t="s">
        <v>3366</v>
      </c>
      <c r="AY462" s="165" t="s">
        <v>83</v>
      </c>
    </row>
    <row r="463" spans="1:51" ht="189" customHeight="1">
      <c r="A463" s="204" t="str">
        <f t="shared" si="169"/>
        <v>1401-1</v>
      </c>
      <c r="B463" s="205">
        <v>1401</v>
      </c>
      <c r="C463" s="600" t="s">
        <v>208</v>
      </c>
      <c r="D463" s="204">
        <v>1</v>
      </c>
      <c r="E463" s="600" t="s">
        <v>3173</v>
      </c>
      <c r="F463" s="204" t="s">
        <v>924</v>
      </c>
      <c r="G463" s="603" t="s">
        <v>468</v>
      </c>
      <c r="H463" s="206" t="s">
        <v>3553</v>
      </c>
      <c r="I463" s="195" t="s">
        <v>3447</v>
      </c>
      <c r="J463" s="600" t="s">
        <v>2198</v>
      </c>
      <c r="K463" s="600" t="s">
        <v>478</v>
      </c>
      <c r="L463" s="600" t="s">
        <v>926</v>
      </c>
      <c r="M463" s="207" t="s">
        <v>392</v>
      </c>
      <c r="N463" s="440">
        <v>763</v>
      </c>
      <c r="O463" s="395">
        <v>771</v>
      </c>
      <c r="P463" s="395">
        <v>781</v>
      </c>
      <c r="Q463" s="395">
        <v>790</v>
      </c>
      <c r="R463" s="395">
        <v>798</v>
      </c>
      <c r="S463" s="627">
        <v>808</v>
      </c>
      <c r="T463" s="194" t="s">
        <v>83</v>
      </c>
      <c r="U463" s="209" t="s">
        <v>83</v>
      </c>
      <c r="V463" s="600" t="s">
        <v>480</v>
      </c>
      <c r="W463" s="208">
        <v>782</v>
      </c>
      <c r="X463" s="181">
        <v>789</v>
      </c>
      <c r="Y463" s="181">
        <v>798</v>
      </c>
      <c r="Z463" s="181">
        <v>808</v>
      </c>
      <c r="AA463" s="264">
        <v>819</v>
      </c>
      <c r="AB463" s="264">
        <v>825</v>
      </c>
      <c r="AC463" s="210">
        <f t="shared" si="184"/>
        <v>1.0249017038007864</v>
      </c>
      <c r="AD463" s="196">
        <f t="shared" si="187"/>
        <v>1.0233463035019454</v>
      </c>
      <c r="AE463" s="196">
        <f t="shared" si="188"/>
        <v>1.0217669654289372</v>
      </c>
      <c r="AF463" s="196">
        <f t="shared" si="189"/>
        <v>1.0227848101265822</v>
      </c>
      <c r="AG463" s="604">
        <f t="shared" si="190"/>
        <v>1.0263157894736843</v>
      </c>
      <c r="AH463" s="212">
        <f t="shared" si="190"/>
        <v>1.0210396039603959</v>
      </c>
      <c r="AI463" s="210" t="str">
        <f t="shared" si="185"/>
        <v>-</v>
      </c>
      <c r="AJ463" s="196" t="str">
        <f t="shared" si="191"/>
        <v>-</v>
      </c>
      <c r="AK463" s="196" t="str">
        <f t="shared" si="192"/>
        <v>-</v>
      </c>
      <c r="AL463" s="196" t="str">
        <f t="shared" si="193"/>
        <v>-</v>
      </c>
      <c r="AM463" s="604" t="str">
        <f t="shared" si="194"/>
        <v>-</v>
      </c>
      <c r="AN463" s="212" t="str">
        <f t="shared" si="194"/>
        <v>-</v>
      </c>
      <c r="AO463" s="204" t="s">
        <v>83</v>
      </c>
      <c r="AP463" s="600" t="s">
        <v>3439</v>
      </c>
      <c r="AQ463" s="600" t="s">
        <v>627</v>
      </c>
      <c r="AR463" s="600" t="s">
        <v>2199</v>
      </c>
      <c r="AS463" s="194" t="s">
        <v>15</v>
      </c>
      <c r="AT463" s="179" t="s">
        <v>15</v>
      </c>
      <c r="AU463" s="179" t="s">
        <v>15</v>
      </c>
      <c r="AV463" s="179" t="s">
        <v>15</v>
      </c>
      <c r="AW463" s="179" t="s">
        <v>15</v>
      </c>
      <c r="AX463" s="611" t="s">
        <v>3440</v>
      </c>
      <c r="AY463" s="214">
        <v>1</v>
      </c>
    </row>
    <row r="464" spans="1:51" ht="186" customHeight="1">
      <c r="A464" s="204" t="str">
        <f t="shared" si="169"/>
        <v>1401-2</v>
      </c>
      <c r="B464" s="205">
        <v>1401</v>
      </c>
      <c r="C464" s="600" t="s">
        <v>208</v>
      </c>
      <c r="D464" s="204">
        <v>2</v>
      </c>
      <c r="E464" s="600" t="s">
        <v>927</v>
      </c>
      <c r="F464" s="204" t="s">
        <v>399</v>
      </c>
      <c r="G464" s="603" t="s">
        <v>468</v>
      </c>
      <c r="H464" s="206" t="s">
        <v>3554</v>
      </c>
      <c r="I464" s="195" t="s">
        <v>3447</v>
      </c>
      <c r="J464" s="600" t="s">
        <v>928</v>
      </c>
      <c r="K464" s="600" t="s">
        <v>2200</v>
      </c>
      <c r="L464" s="600" t="s">
        <v>929</v>
      </c>
      <c r="M464" s="207" t="s">
        <v>392</v>
      </c>
      <c r="N464" s="441" t="s">
        <v>83</v>
      </c>
      <c r="O464" s="397">
        <v>168486</v>
      </c>
      <c r="P464" s="397">
        <v>183158</v>
      </c>
      <c r="Q464" s="397">
        <v>216264</v>
      </c>
      <c r="R464" s="397">
        <v>221651</v>
      </c>
      <c r="S464" s="626">
        <v>226540</v>
      </c>
      <c r="T464" s="194" t="s">
        <v>83</v>
      </c>
      <c r="U464" s="209" t="s">
        <v>83</v>
      </c>
      <c r="V464" s="600" t="s">
        <v>1165</v>
      </c>
      <c r="W464" s="221">
        <v>168486</v>
      </c>
      <c r="X464" s="192">
        <v>183158</v>
      </c>
      <c r="Y464" s="192">
        <v>216264</v>
      </c>
      <c r="Z464" s="192">
        <v>221651</v>
      </c>
      <c r="AA464" s="500">
        <v>226540</v>
      </c>
      <c r="AB464" s="500">
        <v>226689</v>
      </c>
      <c r="AC464" s="210" t="str">
        <f t="shared" ref="AC464:AC481" si="195">IFERROR(IF($E464="-","-",W464/N464),"-")</f>
        <v>-</v>
      </c>
      <c r="AD464" s="196">
        <f t="shared" si="187"/>
        <v>1.0870814192277103</v>
      </c>
      <c r="AE464" s="196">
        <f t="shared" si="188"/>
        <v>1.180751045545376</v>
      </c>
      <c r="AF464" s="196">
        <f t="shared" si="189"/>
        <v>1.0249093700292236</v>
      </c>
      <c r="AG464" s="604">
        <f t="shared" si="190"/>
        <v>1.0220571980275297</v>
      </c>
      <c r="AH464" s="212">
        <f t="shared" si="190"/>
        <v>1.0006577204908624</v>
      </c>
      <c r="AI464" s="210" t="str">
        <f t="shared" si="185"/>
        <v>-</v>
      </c>
      <c r="AJ464" s="196" t="str">
        <f t="shared" si="191"/>
        <v>-</v>
      </c>
      <c r="AK464" s="196" t="str">
        <f t="shared" si="192"/>
        <v>-</v>
      </c>
      <c r="AL464" s="196" t="str">
        <f t="shared" si="193"/>
        <v>-</v>
      </c>
      <c r="AM464" s="604" t="str">
        <f t="shared" si="194"/>
        <v>-</v>
      </c>
      <c r="AN464" s="212" t="str">
        <f t="shared" si="194"/>
        <v>-</v>
      </c>
      <c r="AO464" s="204" t="s">
        <v>83</v>
      </c>
      <c r="AP464" s="600" t="s">
        <v>2019</v>
      </c>
      <c r="AQ464" s="600" t="s">
        <v>661</v>
      </c>
      <c r="AR464" s="600" t="s">
        <v>2917</v>
      </c>
      <c r="AS464" s="398" t="s">
        <v>83</v>
      </c>
      <c r="AT464" s="179" t="s">
        <v>15</v>
      </c>
      <c r="AU464" s="179" t="s">
        <v>15</v>
      </c>
      <c r="AV464" s="179" t="s">
        <v>15</v>
      </c>
      <c r="AW464" s="179" t="s">
        <v>15</v>
      </c>
      <c r="AX464" s="611" t="s">
        <v>3440</v>
      </c>
      <c r="AY464" s="214">
        <v>1</v>
      </c>
    </row>
    <row r="465" spans="1:51" ht="198" customHeight="1">
      <c r="A465" s="204" t="str">
        <f>B465&amp;"-"&amp;D465</f>
        <v>1401-3</v>
      </c>
      <c r="B465" s="205">
        <v>1401</v>
      </c>
      <c r="C465" s="600" t="s">
        <v>208</v>
      </c>
      <c r="D465" s="204">
        <v>3</v>
      </c>
      <c r="E465" s="600" t="s">
        <v>3142</v>
      </c>
      <c r="F465" s="204" t="s">
        <v>424</v>
      </c>
      <c r="G465" s="603" t="s">
        <v>468</v>
      </c>
      <c r="H465" s="206" t="s">
        <v>3531</v>
      </c>
      <c r="I465" s="195" t="s">
        <v>3174</v>
      </c>
      <c r="J465" s="600" t="s">
        <v>3143</v>
      </c>
      <c r="K465" s="600" t="s">
        <v>930</v>
      </c>
      <c r="L465" s="600" t="s">
        <v>3323</v>
      </c>
      <c r="M465" s="207" t="s">
        <v>392</v>
      </c>
      <c r="N465" s="440" t="s">
        <v>83</v>
      </c>
      <c r="O465" s="397" t="s">
        <v>12</v>
      </c>
      <c r="P465" s="442" t="s">
        <v>12</v>
      </c>
      <c r="Q465" s="397" t="s">
        <v>12</v>
      </c>
      <c r="R465" s="395" t="s">
        <v>12</v>
      </c>
      <c r="S465" s="650">
        <v>1271</v>
      </c>
      <c r="T465" s="194" t="s">
        <v>83</v>
      </c>
      <c r="U465" s="209" t="s">
        <v>83</v>
      </c>
      <c r="V465" s="600" t="s">
        <v>3324</v>
      </c>
      <c r="W465" s="221" t="s">
        <v>12</v>
      </c>
      <c r="X465" s="192" t="s">
        <v>12</v>
      </c>
      <c r="Y465" s="200" t="s">
        <v>12</v>
      </c>
      <c r="Z465" s="192" t="s">
        <v>12</v>
      </c>
      <c r="AA465" s="501">
        <v>1271</v>
      </c>
      <c r="AB465" s="501">
        <v>1636</v>
      </c>
      <c r="AC465" s="210" t="str">
        <f t="shared" si="195"/>
        <v>-</v>
      </c>
      <c r="AD465" s="196" t="str">
        <f t="shared" si="187"/>
        <v>-</v>
      </c>
      <c r="AE465" s="196" t="str">
        <f t="shared" si="188"/>
        <v>-</v>
      </c>
      <c r="AF465" s="196" t="str">
        <f t="shared" si="189"/>
        <v>-</v>
      </c>
      <c r="AG465" s="604" t="str">
        <f t="shared" si="190"/>
        <v>-</v>
      </c>
      <c r="AH465" s="212">
        <f t="shared" si="190"/>
        <v>1.2871754523996852</v>
      </c>
      <c r="AI465" s="210" t="str">
        <f t="shared" si="185"/>
        <v>-</v>
      </c>
      <c r="AJ465" s="196" t="str">
        <f t="shared" si="191"/>
        <v>-</v>
      </c>
      <c r="AK465" s="196" t="str">
        <f t="shared" si="192"/>
        <v>-</v>
      </c>
      <c r="AL465" s="196" t="str">
        <f t="shared" si="193"/>
        <v>-</v>
      </c>
      <c r="AM465" s="604" t="str">
        <f t="shared" si="194"/>
        <v>-</v>
      </c>
      <c r="AN465" s="212" t="str">
        <f t="shared" si="194"/>
        <v>-</v>
      </c>
      <c r="AO465" s="204" t="s">
        <v>83</v>
      </c>
      <c r="AP465" s="600" t="s">
        <v>3555</v>
      </c>
      <c r="AQ465" s="600" t="s">
        <v>627</v>
      </c>
      <c r="AR465" s="600" t="s">
        <v>2831</v>
      </c>
      <c r="AS465" s="398" t="s">
        <v>12</v>
      </c>
      <c r="AT465" s="179" t="s">
        <v>12</v>
      </c>
      <c r="AU465" s="179" t="s">
        <v>12</v>
      </c>
      <c r="AV465" s="179" t="s">
        <v>12</v>
      </c>
      <c r="AW465" s="179" t="s">
        <v>83</v>
      </c>
      <c r="AX465" s="611" t="s">
        <v>3441</v>
      </c>
      <c r="AY465" s="214">
        <v>1</v>
      </c>
    </row>
    <row r="466" spans="1:51" customFormat="1" ht="40.5" hidden="1">
      <c r="A466" s="95" t="str">
        <f t="shared" si="169"/>
        <v>1401-4</v>
      </c>
      <c r="B466" s="160">
        <v>1401</v>
      </c>
      <c r="C466" s="93" t="s">
        <v>208</v>
      </c>
      <c r="D466" s="95">
        <v>4</v>
      </c>
      <c r="E466" s="93" t="s">
        <v>83</v>
      </c>
      <c r="F466" s="95" t="s">
        <v>83</v>
      </c>
      <c r="G466" s="161" t="s">
        <v>83</v>
      </c>
      <c r="H466" s="99" t="s">
        <v>83</v>
      </c>
      <c r="I466" s="94" t="s">
        <v>83</v>
      </c>
      <c r="J466" s="93" t="s">
        <v>83</v>
      </c>
      <c r="K466" s="93" t="s">
        <v>83</v>
      </c>
      <c r="L466" s="93" t="s">
        <v>83</v>
      </c>
      <c r="M466" s="92" t="s">
        <v>83</v>
      </c>
      <c r="N466" s="161"/>
      <c r="O466" s="153"/>
      <c r="P466" s="153"/>
      <c r="Q466" s="153"/>
      <c r="R466" s="162"/>
      <c r="S466" s="450"/>
      <c r="T466" s="163" t="s">
        <v>83</v>
      </c>
      <c r="U466" s="162" t="s">
        <v>83</v>
      </c>
      <c r="V466" s="93" t="s">
        <v>83</v>
      </c>
      <c r="W466" s="161"/>
      <c r="X466" s="153" t="s">
        <v>83</v>
      </c>
      <c r="Y466" s="153" t="s">
        <v>83</v>
      </c>
      <c r="Z466" s="153" t="s">
        <v>83</v>
      </c>
      <c r="AA466" s="162" t="s">
        <v>83</v>
      </c>
      <c r="AB466" s="450"/>
      <c r="AC466" s="155" t="str">
        <f t="shared" si="195"/>
        <v>-</v>
      </c>
      <c r="AD466" s="156" t="str">
        <f t="shared" si="187"/>
        <v>-</v>
      </c>
      <c r="AE466" s="156" t="str">
        <f t="shared" si="188"/>
        <v>-</v>
      </c>
      <c r="AF466" s="156" t="str">
        <f t="shared" si="189"/>
        <v>-</v>
      </c>
      <c r="AG466" s="157" t="str">
        <f t="shared" si="190"/>
        <v>-</v>
      </c>
      <c r="AH466" s="454"/>
      <c r="AI466" s="155" t="str">
        <f t="shared" si="185"/>
        <v>-</v>
      </c>
      <c r="AJ466" s="156" t="str">
        <f t="shared" si="191"/>
        <v>-</v>
      </c>
      <c r="AK466" s="156" t="str">
        <f t="shared" si="192"/>
        <v>-</v>
      </c>
      <c r="AL466" s="156" t="str">
        <f t="shared" si="193"/>
        <v>-</v>
      </c>
      <c r="AM466" s="157" t="str">
        <f t="shared" si="194"/>
        <v>-</v>
      </c>
      <c r="AN466" s="457"/>
      <c r="AO466" s="95" t="s">
        <v>83</v>
      </c>
      <c r="AP466" s="93" t="s">
        <v>83</v>
      </c>
      <c r="AQ466" s="93" t="s">
        <v>83</v>
      </c>
      <c r="AR466" s="93" t="s">
        <v>83</v>
      </c>
      <c r="AS466" s="163" t="s">
        <v>83</v>
      </c>
      <c r="AT466" s="164" t="s">
        <v>83</v>
      </c>
      <c r="AU466" s="164" t="s">
        <v>83</v>
      </c>
      <c r="AV466" s="164" t="s">
        <v>83</v>
      </c>
      <c r="AW466" s="94" t="s">
        <v>83</v>
      </c>
      <c r="AX466" s="94" t="s">
        <v>3366</v>
      </c>
      <c r="AY466" s="165" t="s">
        <v>83</v>
      </c>
    </row>
    <row r="467" spans="1:51" customFormat="1" ht="40.5" hidden="1">
      <c r="A467" s="95" t="str">
        <f t="shared" si="169"/>
        <v>1401-5</v>
      </c>
      <c r="B467" s="160">
        <v>1401</v>
      </c>
      <c r="C467" s="93" t="s">
        <v>208</v>
      </c>
      <c r="D467" s="95">
        <v>5</v>
      </c>
      <c r="E467" s="93" t="s">
        <v>83</v>
      </c>
      <c r="F467" s="95" t="s">
        <v>83</v>
      </c>
      <c r="G467" s="161" t="s">
        <v>83</v>
      </c>
      <c r="H467" s="99" t="s">
        <v>83</v>
      </c>
      <c r="I467" s="94" t="s">
        <v>83</v>
      </c>
      <c r="J467" s="93" t="s">
        <v>83</v>
      </c>
      <c r="K467" s="93" t="s">
        <v>83</v>
      </c>
      <c r="L467" s="93" t="s">
        <v>83</v>
      </c>
      <c r="M467" s="92" t="s">
        <v>83</v>
      </c>
      <c r="N467" s="161"/>
      <c r="O467" s="153"/>
      <c r="P467" s="153"/>
      <c r="Q467" s="153"/>
      <c r="R467" s="162"/>
      <c r="S467" s="450"/>
      <c r="T467" s="163" t="s">
        <v>83</v>
      </c>
      <c r="U467" s="162" t="s">
        <v>83</v>
      </c>
      <c r="V467" s="93" t="s">
        <v>83</v>
      </c>
      <c r="W467" s="161"/>
      <c r="X467" s="153" t="s">
        <v>83</v>
      </c>
      <c r="Y467" s="153" t="s">
        <v>83</v>
      </c>
      <c r="Z467" s="153" t="s">
        <v>83</v>
      </c>
      <c r="AA467" s="162" t="s">
        <v>83</v>
      </c>
      <c r="AB467" s="450"/>
      <c r="AC467" s="155" t="str">
        <f t="shared" si="195"/>
        <v>-</v>
      </c>
      <c r="AD467" s="156" t="str">
        <f t="shared" si="187"/>
        <v>-</v>
      </c>
      <c r="AE467" s="156" t="str">
        <f t="shared" si="188"/>
        <v>-</v>
      </c>
      <c r="AF467" s="156" t="str">
        <f t="shared" si="189"/>
        <v>-</v>
      </c>
      <c r="AG467" s="157" t="str">
        <f t="shared" si="190"/>
        <v>-</v>
      </c>
      <c r="AH467" s="454"/>
      <c r="AI467" s="155" t="str">
        <f t="shared" si="185"/>
        <v>-</v>
      </c>
      <c r="AJ467" s="156" t="str">
        <f t="shared" si="191"/>
        <v>-</v>
      </c>
      <c r="AK467" s="156" t="str">
        <f t="shared" si="192"/>
        <v>-</v>
      </c>
      <c r="AL467" s="156" t="str">
        <f t="shared" si="193"/>
        <v>-</v>
      </c>
      <c r="AM467" s="157" t="str">
        <f t="shared" si="194"/>
        <v>-</v>
      </c>
      <c r="AN467" s="457"/>
      <c r="AO467" s="95" t="s">
        <v>83</v>
      </c>
      <c r="AP467" s="93" t="s">
        <v>83</v>
      </c>
      <c r="AQ467" s="93" t="s">
        <v>83</v>
      </c>
      <c r="AR467" s="93" t="s">
        <v>83</v>
      </c>
      <c r="AS467" s="163" t="s">
        <v>83</v>
      </c>
      <c r="AT467" s="164" t="s">
        <v>83</v>
      </c>
      <c r="AU467" s="164" t="s">
        <v>83</v>
      </c>
      <c r="AV467" s="164" t="s">
        <v>83</v>
      </c>
      <c r="AW467" s="94" t="s">
        <v>83</v>
      </c>
      <c r="AX467" s="94" t="s">
        <v>3366</v>
      </c>
      <c r="AY467" s="165" t="s">
        <v>83</v>
      </c>
    </row>
    <row r="468" spans="1:51" customFormat="1" ht="40.5" hidden="1">
      <c r="A468" s="95" t="str">
        <f t="shared" si="169"/>
        <v>1401-6</v>
      </c>
      <c r="B468" s="160">
        <v>1401</v>
      </c>
      <c r="C468" s="93" t="s">
        <v>208</v>
      </c>
      <c r="D468" s="95">
        <v>6</v>
      </c>
      <c r="E468" s="93" t="s">
        <v>83</v>
      </c>
      <c r="F468" s="95" t="s">
        <v>83</v>
      </c>
      <c r="G468" s="161" t="s">
        <v>83</v>
      </c>
      <c r="H468" s="99" t="s">
        <v>83</v>
      </c>
      <c r="I468" s="94" t="s">
        <v>83</v>
      </c>
      <c r="J468" s="93" t="s">
        <v>83</v>
      </c>
      <c r="K468" s="93" t="s">
        <v>83</v>
      </c>
      <c r="L468" s="93" t="s">
        <v>83</v>
      </c>
      <c r="M468" s="92" t="s">
        <v>83</v>
      </c>
      <c r="N468" s="161"/>
      <c r="O468" s="153"/>
      <c r="P468" s="153"/>
      <c r="Q468" s="153"/>
      <c r="R468" s="162"/>
      <c r="S468" s="450"/>
      <c r="T468" s="163" t="s">
        <v>83</v>
      </c>
      <c r="U468" s="162" t="s">
        <v>83</v>
      </c>
      <c r="V468" s="93" t="s">
        <v>83</v>
      </c>
      <c r="W468" s="161"/>
      <c r="X468" s="153" t="s">
        <v>83</v>
      </c>
      <c r="Y468" s="153" t="s">
        <v>83</v>
      </c>
      <c r="Z468" s="153" t="s">
        <v>83</v>
      </c>
      <c r="AA468" s="162" t="s">
        <v>83</v>
      </c>
      <c r="AB468" s="450"/>
      <c r="AC468" s="155" t="str">
        <f t="shared" si="195"/>
        <v>-</v>
      </c>
      <c r="AD468" s="156" t="str">
        <f t="shared" si="187"/>
        <v>-</v>
      </c>
      <c r="AE468" s="156" t="str">
        <f t="shared" si="188"/>
        <v>-</v>
      </c>
      <c r="AF468" s="156" t="str">
        <f t="shared" si="189"/>
        <v>-</v>
      </c>
      <c r="AG468" s="157" t="str">
        <f t="shared" si="190"/>
        <v>-</v>
      </c>
      <c r="AH468" s="454"/>
      <c r="AI468" s="155" t="str">
        <f t="shared" si="185"/>
        <v>-</v>
      </c>
      <c r="AJ468" s="156" t="str">
        <f t="shared" si="191"/>
        <v>-</v>
      </c>
      <c r="AK468" s="156" t="str">
        <f t="shared" si="192"/>
        <v>-</v>
      </c>
      <c r="AL468" s="156" t="str">
        <f t="shared" si="193"/>
        <v>-</v>
      </c>
      <c r="AM468" s="157" t="str">
        <f t="shared" si="194"/>
        <v>-</v>
      </c>
      <c r="AN468" s="457"/>
      <c r="AO468" s="95" t="s">
        <v>83</v>
      </c>
      <c r="AP468" s="93" t="s">
        <v>83</v>
      </c>
      <c r="AQ468" s="93" t="s">
        <v>83</v>
      </c>
      <c r="AR468" s="93" t="s">
        <v>83</v>
      </c>
      <c r="AS468" s="163" t="s">
        <v>83</v>
      </c>
      <c r="AT468" s="164" t="s">
        <v>83</v>
      </c>
      <c r="AU468" s="164" t="s">
        <v>83</v>
      </c>
      <c r="AV468" s="164" t="s">
        <v>83</v>
      </c>
      <c r="AW468" s="94" t="s">
        <v>83</v>
      </c>
      <c r="AX468" s="94" t="s">
        <v>3366</v>
      </c>
      <c r="AY468" s="165" t="s">
        <v>83</v>
      </c>
    </row>
    <row r="469" spans="1:51" customFormat="1" ht="40.5" hidden="1">
      <c r="A469" s="95" t="str">
        <f t="shared" si="169"/>
        <v>1401-7</v>
      </c>
      <c r="B469" s="160">
        <v>1401</v>
      </c>
      <c r="C469" s="93" t="s">
        <v>208</v>
      </c>
      <c r="D469" s="95">
        <v>7</v>
      </c>
      <c r="E469" s="93" t="s">
        <v>83</v>
      </c>
      <c r="F469" s="95" t="s">
        <v>83</v>
      </c>
      <c r="G469" s="161" t="s">
        <v>83</v>
      </c>
      <c r="H469" s="99" t="s">
        <v>83</v>
      </c>
      <c r="I469" s="94" t="s">
        <v>83</v>
      </c>
      <c r="J469" s="93" t="s">
        <v>83</v>
      </c>
      <c r="K469" s="93" t="s">
        <v>83</v>
      </c>
      <c r="L469" s="93" t="s">
        <v>83</v>
      </c>
      <c r="M469" s="92" t="s">
        <v>83</v>
      </c>
      <c r="N469" s="161"/>
      <c r="O469" s="153"/>
      <c r="P469" s="153"/>
      <c r="Q469" s="153"/>
      <c r="R469" s="162"/>
      <c r="S469" s="450"/>
      <c r="T469" s="163" t="s">
        <v>83</v>
      </c>
      <c r="U469" s="162" t="s">
        <v>83</v>
      </c>
      <c r="V469" s="93" t="s">
        <v>83</v>
      </c>
      <c r="W469" s="161"/>
      <c r="X469" s="153" t="s">
        <v>83</v>
      </c>
      <c r="Y469" s="153" t="s">
        <v>83</v>
      </c>
      <c r="Z469" s="153" t="s">
        <v>83</v>
      </c>
      <c r="AA469" s="162" t="s">
        <v>83</v>
      </c>
      <c r="AB469" s="450"/>
      <c r="AC469" s="155" t="str">
        <f t="shared" si="195"/>
        <v>-</v>
      </c>
      <c r="AD469" s="156" t="str">
        <f t="shared" si="187"/>
        <v>-</v>
      </c>
      <c r="AE469" s="156" t="str">
        <f t="shared" si="188"/>
        <v>-</v>
      </c>
      <c r="AF469" s="156" t="str">
        <f t="shared" si="189"/>
        <v>-</v>
      </c>
      <c r="AG469" s="157" t="str">
        <f t="shared" si="190"/>
        <v>-</v>
      </c>
      <c r="AH469" s="454"/>
      <c r="AI469" s="155" t="str">
        <f t="shared" si="185"/>
        <v>-</v>
      </c>
      <c r="AJ469" s="156" t="str">
        <f t="shared" si="191"/>
        <v>-</v>
      </c>
      <c r="AK469" s="156" t="str">
        <f t="shared" si="192"/>
        <v>-</v>
      </c>
      <c r="AL469" s="156" t="str">
        <f t="shared" si="193"/>
        <v>-</v>
      </c>
      <c r="AM469" s="157" t="str">
        <f t="shared" si="194"/>
        <v>-</v>
      </c>
      <c r="AN469" s="457"/>
      <c r="AO469" s="95" t="s">
        <v>83</v>
      </c>
      <c r="AP469" s="93" t="s">
        <v>83</v>
      </c>
      <c r="AQ469" s="93" t="s">
        <v>83</v>
      </c>
      <c r="AR469" s="93" t="s">
        <v>83</v>
      </c>
      <c r="AS469" s="163" t="s">
        <v>83</v>
      </c>
      <c r="AT469" s="164" t="s">
        <v>83</v>
      </c>
      <c r="AU469" s="164" t="s">
        <v>83</v>
      </c>
      <c r="AV469" s="164" t="s">
        <v>83</v>
      </c>
      <c r="AW469" s="94" t="s">
        <v>83</v>
      </c>
      <c r="AX469" s="94" t="s">
        <v>3366</v>
      </c>
      <c r="AY469" s="165" t="s">
        <v>83</v>
      </c>
    </row>
    <row r="470" spans="1:51" customFormat="1" ht="40.5" hidden="1">
      <c r="A470" s="95" t="str">
        <f t="shared" si="169"/>
        <v>1401-8</v>
      </c>
      <c r="B470" s="160">
        <v>1401</v>
      </c>
      <c r="C470" s="93" t="s">
        <v>208</v>
      </c>
      <c r="D470" s="95">
        <v>8</v>
      </c>
      <c r="E470" s="93" t="s">
        <v>83</v>
      </c>
      <c r="F470" s="95" t="s">
        <v>83</v>
      </c>
      <c r="G470" s="161" t="s">
        <v>83</v>
      </c>
      <c r="H470" s="99" t="s">
        <v>83</v>
      </c>
      <c r="I470" s="94" t="s">
        <v>83</v>
      </c>
      <c r="J470" s="93" t="s">
        <v>83</v>
      </c>
      <c r="K470" s="93" t="s">
        <v>83</v>
      </c>
      <c r="L470" s="93" t="s">
        <v>83</v>
      </c>
      <c r="M470" s="92" t="s">
        <v>83</v>
      </c>
      <c r="N470" s="161"/>
      <c r="O470" s="153"/>
      <c r="P470" s="153"/>
      <c r="Q470" s="153"/>
      <c r="R470" s="162"/>
      <c r="S470" s="450"/>
      <c r="T470" s="163" t="s">
        <v>83</v>
      </c>
      <c r="U470" s="162" t="s">
        <v>83</v>
      </c>
      <c r="V470" s="93" t="s">
        <v>83</v>
      </c>
      <c r="W470" s="161"/>
      <c r="X470" s="153" t="s">
        <v>83</v>
      </c>
      <c r="Y470" s="153" t="s">
        <v>83</v>
      </c>
      <c r="Z470" s="153" t="s">
        <v>83</v>
      </c>
      <c r="AA470" s="162" t="s">
        <v>83</v>
      </c>
      <c r="AB470" s="450"/>
      <c r="AC470" s="155" t="str">
        <f t="shared" si="195"/>
        <v>-</v>
      </c>
      <c r="AD470" s="156" t="str">
        <f t="shared" si="187"/>
        <v>-</v>
      </c>
      <c r="AE470" s="156" t="str">
        <f t="shared" si="188"/>
        <v>-</v>
      </c>
      <c r="AF470" s="156" t="str">
        <f t="shared" si="189"/>
        <v>-</v>
      </c>
      <c r="AG470" s="157" t="str">
        <f t="shared" si="190"/>
        <v>-</v>
      </c>
      <c r="AH470" s="454"/>
      <c r="AI470" s="155" t="str">
        <f t="shared" si="185"/>
        <v>-</v>
      </c>
      <c r="AJ470" s="156" t="str">
        <f t="shared" si="191"/>
        <v>-</v>
      </c>
      <c r="AK470" s="156" t="str">
        <f t="shared" si="192"/>
        <v>-</v>
      </c>
      <c r="AL470" s="156" t="str">
        <f t="shared" si="193"/>
        <v>-</v>
      </c>
      <c r="AM470" s="157" t="str">
        <f t="shared" si="194"/>
        <v>-</v>
      </c>
      <c r="AN470" s="457"/>
      <c r="AO470" s="95" t="s">
        <v>83</v>
      </c>
      <c r="AP470" s="93" t="s">
        <v>83</v>
      </c>
      <c r="AQ470" s="93" t="s">
        <v>83</v>
      </c>
      <c r="AR470" s="93" t="s">
        <v>83</v>
      </c>
      <c r="AS470" s="163" t="s">
        <v>83</v>
      </c>
      <c r="AT470" s="164" t="s">
        <v>83</v>
      </c>
      <c r="AU470" s="164" t="s">
        <v>83</v>
      </c>
      <c r="AV470" s="164" t="s">
        <v>83</v>
      </c>
      <c r="AW470" s="94" t="s">
        <v>83</v>
      </c>
      <c r="AX470" s="94" t="s">
        <v>3366</v>
      </c>
      <c r="AY470" s="165" t="s">
        <v>83</v>
      </c>
    </row>
    <row r="471" spans="1:51" customFormat="1" ht="40.5" hidden="1">
      <c r="A471" s="95" t="str">
        <f t="shared" si="169"/>
        <v>1401-9</v>
      </c>
      <c r="B471" s="160">
        <v>1401</v>
      </c>
      <c r="C471" s="93" t="s">
        <v>208</v>
      </c>
      <c r="D471" s="95">
        <v>9</v>
      </c>
      <c r="E471" s="93" t="s">
        <v>83</v>
      </c>
      <c r="F471" s="95" t="s">
        <v>83</v>
      </c>
      <c r="G471" s="161" t="s">
        <v>83</v>
      </c>
      <c r="H471" s="99" t="s">
        <v>83</v>
      </c>
      <c r="I471" s="94" t="s">
        <v>83</v>
      </c>
      <c r="J471" s="93" t="s">
        <v>83</v>
      </c>
      <c r="K471" s="93" t="s">
        <v>83</v>
      </c>
      <c r="L471" s="93" t="s">
        <v>83</v>
      </c>
      <c r="M471" s="92" t="s">
        <v>83</v>
      </c>
      <c r="N471" s="161"/>
      <c r="O471" s="153"/>
      <c r="P471" s="153"/>
      <c r="Q471" s="153"/>
      <c r="R471" s="162"/>
      <c r="S471" s="450"/>
      <c r="T471" s="163" t="s">
        <v>83</v>
      </c>
      <c r="U471" s="162" t="s">
        <v>83</v>
      </c>
      <c r="V471" s="93" t="s">
        <v>83</v>
      </c>
      <c r="W471" s="161"/>
      <c r="X471" s="153" t="s">
        <v>83</v>
      </c>
      <c r="Y471" s="153" t="s">
        <v>83</v>
      </c>
      <c r="Z471" s="153" t="s">
        <v>83</v>
      </c>
      <c r="AA471" s="162" t="s">
        <v>83</v>
      </c>
      <c r="AB471" s="450"/>
      <c r="AC471" s="155" t="str">
        <f t="shared" si="195"/>
        <v>-</v>
      </c>
      <c r="AD471" s="156" t="str">
        <f t="shared" si="187"/>
        <v>-</v>
      </c>
      <c r="AE471" s="156" t="str">
        <f t="shared" si="188"/>
        <v>-</v>
      </c>
      <c r="AF471" s="156" t="str">
        <f t="shared" si="189"/>
        <v>-</v>
      </c>
      <c r="AG471" s="157" t="str">
        <f t="shared" si="190"/>
        <v>-</v>
      </c>
      <c r="AH471" s="454"/>
      <c r="AI471" s="155" t="str">
        <f t="shared" si="185"/>
        <v>-</v>
      </c>
      <c r="AJ471" s="156" t="str">
        <f t="shared" si="191"/>
        <v>-</v>
      </c>
      <c r="AK471" s="156" t="str">
        <f t="shared" si="192"/>
        <v>-</v>
      </c>
      <c r="AL471" s="156" t="str">
        <f t="shared" si="193"/>
        <v>-</v>
      </c>
      <c r="AM471" s="157" t="str">
        <f t="shared" si="194"/>
        <v>-</v>
      </c>
      <c r="AN471" s="457"/>
      <c r="AO471" s="95" t="s">
        <v>83</v>
      </c>
      <c r="AP471" s="93" t="s">
        <v>83</v>
      </c>
      <c r="AQ471" s="93" t="s">
        <v>83</v>
      </c>
      <c r="AR471" s="93" t="s">
        <v>83</v>
      </c>
      <c r="AS471" s="163" t="s">
        <v>83</v>
      </c>
      <c r="AT471" s="164" t="s">
        <v>83</v>
      </c>
      <c r="AU471" s="164" t="s">
        <v>83</v>
      </c>
      <c r="AV471" s="164" t="s">
        <v>83</v>
      </c>
      <c r="AW471" s="94" t="s">
        <v>83</v>
      </c>
      <c r="AX471" s="94" t="s">
        <v>3366</v>
      </c>
      <c r="AY471" s="165" t="s">
        <v>83</v>
      </c>
    </row>
    <row r="472" spans="1:51" ht="210" customHeight="1">
      <c r="A472" s="204" t="str">
        <f t="shared" si="169"/>
        <v>1402-1</v>
      </c>
      <c r="B472" s="205">
        <v>1402</v>
      </c>
      <c r="C472" s="600" t="s">
        <v>209</v>
      </c>
      <c r="D472" s="204">
        <v>1</v>
      </c>
      <c r="E472" s="600" t="s">
        <v>2201</v>
      </c>
      <c r="F472" s="204" t="s">
        <v>424</v>
      </c>
      <c r="G472" s="603" t="s">
        <v>468</v>
      </c>
      <c r="H472" s="206" t="s">
        <v>3532</v>
      </c>
      <c r="I472" s="195" t="s">
        <v>3175</v>
      </c>
      <c r="J472" s="600" t="s">
        <v>2202</v>
      </c>
      <c r="K472" s="600" t="s">
        <v>931</v>
      </c>
      <c r="L472" s="600" t="s">
        <v>870</v>
      </c>
      <c r="M472" s="207" t="s">
        <v>392</v>
      </c>
      <c r="N472" s="443">
        <v>3042</v>
      </c>
      <c r="O472" s="327">
        <v>3042</v>
      </c>
      <c r="P472" s="296">
        <v>2789</v>
      </c>
      <c r="Q472" s="296">
        <v>2748</v>
      </c>
      <c r="R472" s="296">
        <v>2877</v>
      </c>
      <c r="S472" s="649">
        <v>2877</v>
      </c>
      <c r="T472" s="194" t="s">
        <v>83</v>
      </c>
      <c r="U472" s="209" t="s">
        <v>83</v>
      </c>
      <c r="V472" s="600" t="s">
        <v>714</v>
      </c>
      <c r="W472" s="316">
        <v>2571</v>
      </c>
      <c r="X472" s="192">
        <v>2582</v>
      </c>
      <c r="Y472" s="200">
        <v>2748</v>
      </c>
      <c r="Z472" s="200">
        <v>2877</v>
      </c>
      <c r="AA472" s="501">
        <v>2773</v>
      </c>
      <c r="AB472" s="501">
        <v>2930</v>
      </c>
      <c r="AC472" s="226">
        <f t="shared" si="195"/>
        <v>0.84516765285996054</v>
      </c>
      <c r="AD472" s="196">
        <f t="shared" si="187"/>
        <v>0.84878369493754113</v>
      </c>
      <c r="AE472" s="196">
        <f t="shared" si="188"/>
        <v>0.98529939046253134</v>
      </c>
      <c r="AF472" s="196">
        <f t="shared" si="189"/>
        <v>1.0469432314410481</v>
      </c>
      <c r="AG472" s="604">
        <f t="shared" si="190"/>
        <v>0.96385123392422667</v>
      </c>
      <c r="AH472" s="212">
        <f t="shared" si="190"/>
        <v>1.0184219673270769</v>
      </c>
      <c r="AI472" s="226" t="str">
        <f t="shared" si="185"/>
        <v>-</v>
      </c>
      <c r="AJ472" s="196" t="str">
        <f t="shared" si="191"/>
        <v>-</v>
      </c>
      <c r="AK472" s="196" t="str">
        <f t="shared" si="192"/>
        <v>-</v>
      </c>
      <c r="AL472" s="196" t="str">
        <f t="shared" si="193"/>
        <v>-</v>
      </c>
      <c r="AM472" s="604" t="str">
        <f t="shared" si="194"/>
        <v>-</v>
      </c>
      <c r="AN472" s="212" t="str">
        <f t="shared" si="194"/>
        <v>-</v>
      </c>
      <c r="AO472" s="204" t="s">
        <v>83</v>
      </c>
      <c r="AP472" s="600" t="s">
        <v>3176</v>
      </c>
      <c r="AQ472" s="600" t="s">
        <v>672</v>
      </c>
      <c r="AR472" s="600" t="s">
        <v>2918</v>
      </c>
      <c r="AS472" s="194" t="s">
        <v>10</v>
      </c>
      <c r="AT472" s="179" t="s">
        <v>10</v>
      </c>
      <c r="AU472" s="179" t="s">
        <v>11</v>
      </c>
      <c r="AV472" s="179" t="s">
        <v>15</v>
      </c>
      <c r="AW472" s="179" t="s">
        <v>11</v>
      </c>
      <c r="AX472" s="611" t="s">
        <v>3440</v>
      </c>
      <c r="AY472" s="214">
        <v>1</v>
      </c>
    </row>
    <row r="473" spans="1:51" customFormat="1" ht="40.5" hidden="1">
      <c r="A473" s="95" t="str">
        <f t="shared" si="169"/>
        <v>1402-2</v>
      </c>
      <c r="B473" s="160">
        <v>1402</v>
      </c>
      <c r="C473" s="93" t="s">
        <v>209</v>
      </c>
      <c r="D473" s="95">
        <v>2</v>
      </c>
      <c r="E473" s="93" t="s">
        <v>83</v>
      </c>
      <c r="F473" s="95" t="s">
        <v>83</v>
      </c>
      <c r="G473" s="161" t="s">
        <v>83</v>
      </c>
      <c r="H473" s="99" t="s">
        <v>83</v>
      </c>
      <c r="I473" s="94" t="s">
        <v>83</v>
      </c>
      <c r="J473" s="93" t="s">
        <v>83</v>
      </c>
      <c r="K473" s="93" t="s">
        <v>83</v>
      </c>
      <c r="L473" s="93" t="s">
        <v>83</v>
      </c>
      <c r="M473" s="92" t="s">
        <v>83</v>
      </c>
      <c r="N473" s="161"/>
      <c r="O473" s="153"/>
      <c r="P473" s="153"/>
      <c r="Q473" s="153"/>
      <c r="R473" s="162"/>
      <c r="S473" s="450"/>
      <c r="T473" s="163" t="s">
        <v>83</v>
      </c>
      <c r="U473" s="162" t="s">
        <v>83</v>
      </c>
      <c r="V473" s="93" t="s">
        <v>83</v>
      </c>
      <c r="W473" s="161"/>
      <c r="X473" s="153" t="s">
        <v>83</v>
      </c>
      <c r="Y473" s="153" t="s">
        <v>83</v>
      </c>
      <c r="Z473" s="153" t="s">
        <v>83</v>
      </c>
      <c r="AA473" s="162" t="s">
        <v>83</v>
      </c>
      <c r="AB473" s="450"/>
      <c r="AC473" s="155" t="str">
        <f t="shared" si="195"/>
        <v>-</v>
      </c>
      <c r="AD473" s="156" t="str">
        <f t="shared" si="187"/>
        <v>-</v>
      </c>
      <c r="AE473" s="156" t="str">
        <f t="shared" si="188"/>
        <v>-</v>
      </c>
      <c r="AF473" s="156" t="str">
        <f t="shared" si="189"/>
        <v>-</v>
      </c>
      <c r="AG473" s="157" t="str">
        <f t="shared" si="190"/>
        <v>-</v>
      </c>
      <c r="AH473" s="454"/>
      <c r="AI473" s="155" t="str">
        <f t="shared" si="185"/>
        <v>-</v>
      </c>
      <c r="AJ473" s="156" t="str">
        <f t="shared" si="191"/>
        <v>-</v>
      </c>
      <c r="AK473" s="156" t="str">
        <f t="shared" si="192"/>
        <v>-</v>
      </c>
      <c r="AL473" s="156" t="str">
        <f t="shared" si="193"/>
        <v>-</v>
      </c>
      <c r="AM473" s="157" t="str">
        <f t="shared" si="194"/>
        <v>-</v>
      </c>
      <c r="AN473" s="457"/>
      <c r="AO473" s="95" t="s">
        <v>83</v>
      </c>
      <c r="AP473" s="93" t="s">
        <v>83</v>
      </c>
      <c r="AQ473" s="93" t="s">
        <v>83</v>
      </c>
      <c r="AR473" s="93" t="s">
        <v>83</v>
      </c>
      <c r="AS473" s="163" t="s">
        <v>83</v>
      </c>
      <c r="AT473" s="164" t="s">
        <v>83</v>
      </c>
      <c r="AU473" s="164" t="s">
        <v>83</v>
      </c>
      <c r="AV473" s="164" t="s">
        <v>83</v>
      </c>
      <c r="AW473" s="94" t="s">
        <v>83</v>
      </c>
      <c r="AX473" s="94" t="s">
        <v>3366</v>
      </c>
      <c r="AY473" s="165" t="s">
        <v>83</v>
      </c>
    </row>
    <row r="474" spans="1:51" customFormat="1" ht="40.5" hidden="1">
      <c r="A474" s="95" t="str">
        <f t="shared" si="169"/>
        <v>1402-3</v>
      </c>
      <c r="B474" s="160">
        <v>1402</v>
      </c>
      <c r="C474" s="93" t="s">
        <v>209</v>
      </c>
      <c r="D474" s="95">
        <v>3</v>
      </c>
      <c r="E474" s="93" t="s">
        <v>83</v>
      </c>
      <c r="F474" s="95" t="s">
        <v>83</v>
      </c>
      <c r="G474" s="161" t="s">
        <v>83</v>
      </c>
      <c r="H474" s="99" t="s">
        <v>83</v>
      </c>
      <c r="I474" s="94" t="s">
        <v>83</v>
      </c>
      <c r="J474" s="93" t="s">
        <v>83</v>
      </c>
      <c r="K474" s="93" t="s">
        <v>83</v>
      </c>
      <c r="L474" s="93" t="s">
        <v>83</v>
      </c>
      <c r="M474" s="92" t="s">
        <v>83</v>
      </c>
      <c r="N474" s="161"/>
      <c r="O474" s="153"/>
      <c r="P474" s="153"/>
      <c r="Q474" s="153"/>
      <c r="R474" s="162"/>
      <c r="S474" s="450"/>
      <c r="T474" s="163" t="s">
        <v>83</v>
      </c>
      <c r="U474" s="162" t="s">
        <v>83</v>
      </c>
      <c r="V474" s="93" t="s">
        <v>83</v>
      </c>
      <c r="W474" s="161"/>
      <c r="X474" s="153" t="s">
        <v>83</v>
      </c>
      <c r="Y474" s="153" t="s">
        <v>83</v>
      </c>
      <c r="Z474" s="153" t="s">
        <v>83</v>
      </c>
      <c r="AA474" s="162" t="s">
        <v>83</v>
      </c>
      <c r="AB474" s="450"/>
      <c r="AC474" s="155" t="str">
        <f t="shared" si="195"/>
        <v>-</v>
      </c>
      <c r="AD474" s="156" t="str">
        <f t="shared" si="187"/>
        <v>-</v>
      </c>
      <c r="AE474" s="156" t="str">
        <f t="shared" si="188"/>
        <v>-</v>
      </c>
      <c r="AF474" s="156" t="str">
        <f t="shared" si="189"/>
        <v>-</v>
      </c>
      <c r="AG474" s="157" t="str">
        <f t="shared" si="190"/>
        <v>-</v>
      </c>
      <c r="AH474" s="454"/>
      <c r="AI474" s="155" t="str">
        <f t="shared" si="185"/>
        <v>-</v>
      </c>
      <c r="AJ474" s="156" t="str">
        <f t="shared" si="191"/>
        <v>-</v>
      </c>
      <c r="AK474" s="156" t="str">
        <f t="shared" si="192"/>
        <v>-</v>
      </c>
      <c r="AL474" s="156" t="str">
        <f t="shared" si="193"/>
        <v>-</v>
      </c>
      <c r="AM474" s="157" t="str">
        <f t="shared" si="194"/>
        <v>-</v>
      </c>
      <c r="AN474" s="457"/>
      <c r="AO474" s="95" t="s">
        <v>83</v>
      </c>
      <c r="AP474" s="93" t="s">
        <v>83</v>
      </c>
      <c r="AQ474" s="93" t="s">
        <v>83</v>
      </c>
      <c r="AR474" s="93" t="s">
        <v>83</v>
      </c>
      <c r="AS474" s="163" t="s">
        <v>83</v>
      </c>
      <c r="AT474" s="164" t="s">
        <v>83</v>
      </c>
      <c r="AU474" s="164" t="s">
        <v>83</v>
      </c>
      <c r="AV474" s="164" t="s">
        <v>83</v>
      </c>
      <c r="AW474" s="94" t="s">
        <v>83</v>
      </c>
      <c r="AX474" s="94" t="s">
        <v>3366</v>
      </c>
      <c r="AY474" s="165" t="s">
        <v>83</v>
      </c>
    </row>
    <row r="475" spans="1:51" customFormat="1" ht="40.5" hidden="1">
      <c r="A475" s="95" t="str">
        <f t="shared" si="169"/>
        <v>1402-4</v>
      </c>
      <c r="B475" s="160">
        <v>1402</v>
      </c>
      <c r="C475" s="93" t="s">
        <v>209</v>
      </c>
      <c r="D475" s="95">
        <v>4</v>
      </c>
      <c r="E475" s="93" t="s">
        <v>83</v>
      </c>
      <c r="F475" s="95" t="s">
        <v>83</v>
      </c>
      <c r="G475" s="161" t="s">
        <v>83</v>
      </c>
      <c r="H475" s="99" t="s">
        <v>83</v>
      </c>
      <c r="I475" s="94" t="s">
        <v>83</v>
      </c>
      <c r="J475" s="93" t="s">
        <v>83</v>
      </c>
      <c r="K475" s="93" t="s">
        <v>83</v>
      </c>
      <c r="L475" s="93" t="s">
        <v>83</v>
      </c>
      <c r="M475" s="92" t="s">
        <v>83</v>
      </c>
      <c r="N475" s="161"/>
      <c r="O475" s="153"/>
      <c r="P475" s="153"/>
      <c r="Q475" s="153"/>
      <c r="R475" s="162"/>
      <c r="S475" s="450"/>
      <c r="T475" s="163" t="s">
        <v>83</v>
      </c>
      <c r="U475" s="162" t="s">
        <v>83</v>
      </c>
      <c r="V475" s="93" t="s">
        <v>83</v>
      </c>
      <c r="W475" s="161"/>
      <c r="X475" s="153" t="s">
        <v>83</v>
      </c>
      <c r="Y475" s="153" t="s">
        <v>83</v>
      </c>
      <c r="Z475" s="153" t="s">
        <v>83</v>
      </c>
      <c r="AA475" s="162" t="s">
        <v>83</v>
      </c>
      <c r="AB475" s="450"/>
      <c r="AC475" s="155" t="str">
        <f t="shared" si="195"/>
        <v>-</v>
      </c>
      <c r="AD475" s="156" t="str">
        <f t="shared" si="187"/>
        <v>-</v>
      </c>
      <c r="AE475" s="156" t="str">
        <f t="shared" si="188"/>
        <v>-</v>
      </c>
      <c r="AF475" s="156" t="str">
        <f t="shared" si="189"/>
        <v>-</v>
      </c>
      <c r="AG475" s="157" t="str">
        <f t="shared" si="190"/>
        <v>-</v>
      </c>
      <c r="AH475" s="454"/>
      <c r="AI475" s="155" t="str">
        <f t="shared" si="185"/>
        <v>-</v>
      </c>
      <c r="AJ475" s="156" t="str">
        <f t="shared" si="191"/>
        <v>-</v>
      </c>
      <c r="AK475" s="156" t="str">
        <f t="shared" si="192"/>
        <v>-</v>
      </c>
      <c r="AL475" s="156" t="str">
        <f t="shared" si="193"/>
        <v>-</v>
      </c>
      <c r="AM475" s="157" t="str">
        <f t="shared" si="194"/>
        <v>-</v>
      </c>
      <c r="AN475" s="457"/>
      <c r="AO475" s="95" t="s">
        <v>83</v>
      </c>
      <c r="AP475" s="93" t="s">
        <v>83</v>
      </c>
      <c r="AQ475" s="93" t="s">
        <v>83</v>
      </c>
      <c r="AR475" s="93" t="s">
        <v>83</v>
      </c>
      <c r="AS475" s="163" t="s">
        <v>83</v>
      </c>
      <c r="AT475" s="164" t="s">
        <v>83</v>
      </c>
      <c r="AU475" s="164" t="s">
        <v>83</v>
      </c>
      <c r="AV475" s="164" t="s">
        <v>83</v>
      </c>
      <c r="AW475" s="94" t="s">
        <v>83</v>
      </c>
      <c r="AX475" s="94" t="s">
        <v>3366</v>
      </c>
      <c r="AY475" s="165" t="s">
        <v>83</v>
      </c>
    </row>
    <row r="476" spans="1:51" customFormat="1" ht="40.5" hidden="1">
      <c r="A476" s="95" t="str">
        <f t="shared" si="169"/>
        <v>1402-5</v>
      </c>
      <c r="B476" s="160">
        <v>1402</v>
      </c>
      <c r="C476" s="93" t="s">
        <v>209</v>
      </c>
      <c r="D476" s="95">
        <v>5</v>
      </c>
      <c r="E476" s="93" t="s">
        <v>83</v>
      </c>
      <c r="F476" s="95" t="s">
        <v>83</v>
      </c>
      <c r="G476" s="161" t="s">
        <v>83</v>
      </c>
      <c r="H476" s="99" t="s">
        <v>83</v>
      </c>
      <c r="I476" s="94" t="s">
        <v>83</v>
      </c>
      <c r="J476" s="93" t="s">
        <v>83</v>
      </c>
      <c r="K476" s="93" t="s">
        <v>83</v>
      </c>
      <c r="L476" s="93" t="s">
        <v>83</v>
      </c>
      <c r="M476" s="92" t="s">
        <v>83</v>
      </c>
      <c r="N476" s="161"/>
      <c r="O476" s="153"/>
      <c r="P476" s="153"/>
      <c r="Q476" s="153"/>
      <c r="R476" s="162"/>
      <c r="S476" s="450"/>
      <c r="T476" s="163" t="s">
        <v>83</v>
      </c>
      <c r="U476" s="162" t="s">
        <v>83</v>
      </c>
      <c r="V476" s="93" t="s">
        <v>83</v>
      </c>
      <c r="W476" s="161"/>
      <c r="X476" s="153" t="s">
        <v>83</v>
      </c>
      <c r="Y476" s="153" t="s">
        <v>83</v>
      </c>
      <c r="Z476" s="153" t="s">
        <v>83</v>
      </c>
      <c r="AA476" s="162" t="s">
        <v>83</v>
      </c>
      <c r="AB476" s="450"/>
      <c r="AC476" s="155" t="str">
        <f t="shared" si="195"/>
        <v>-</v>
      </c>
      <c r="AD476" s="156" t="str">
        <f t="shared" si="187"/>
        <v>-</v>
      </c>
      <c r="AE476" s="156" t="str">
        <f t="shared" si="188"/>
        <v>-</v>
      </c>
      <c r="AF476" s="156" t="str">
        <f t="shared" si="189"/>
        <v>-</v>
      </c>
      <c r="AG476" s="157" t="str">
        <f t="shared" si="190"/>
        <v>-</v>
      </c>
      <c r="AH476" s="454"/>
      <c r="AI476" s="155" t="str">
        <f t="shared" si="185"/>
        <v>-</v>
      </c>
      <c r="AJ476" s="156" t="str">
        <f t="shared" si="191"/>
        <v>-</v>
      </c>
      <c r="AK476" s="156" t="str">
        <f t="shared" si="192"/>
        <v>-</v>
      </c>
      <c r="AL476" s="156" t="str">
        <f t="shared" si="193"/>
        <v>-</v>
      </c>
      <c r="AM476" s="157" t="str">
        <f t="shared" si="194"/>
        <v>-</v>
      </c>
      <c r="AN476" s="457"/>
      <c r="AO476" s="95" t="s">
        <v>83</v>
      </c>
      <c r="AP476" s="93" t="s">
        <v>83</v>
      </c>
      <c r="AQ476" s="93" t="s">
        <v>83</v>
      </c>
      <c r="AR476" s="93" t="s">
        <v>83</v>
      </c>
      <c r="AS476" s="163" t="s">
        <v>83</v>
      </c>
      <c r="AT476" s="164" t="s">
        <v>83</v>
      </c>
      <c r="AU476" s="164" t="s">
        <v>83</v>
      </c>
      <c r="AV476" s="164" t="s">
        <v>83</v>
      </c>
      <c r="AW476" s="94" t="s">
        <v>83</v>
      </c>
      <c r="AX476" s="94" t="s">
        <v>3366</v>
      </c>
      <c r="AY476" s="165" t="s">
        <v>83</v>
      </c>
    </row>
    <row r="477" spans="1:51" customFormat="1" ht="40.5" hidden="1">
      <c r="A477" s="95" t="str">
        <f t="shared" si="169"/>
        <v>1402-6</v>
      </c>
      <c r="B477" s="160">
        <v>1402</v>
      </c>
      <c r="C477" s="93" t="s">
        <v>209</v>
      </c>
      <c r="D477" s="95">
        <v>6</v>
      </c>
      <c r="E477" s="93" t="s">
        <v>83</v>
      </c>
      <c r="F477" s="95" t="s">
        <v>83</v>
      </c>
      <c r="G477" s="161" t="s">
        <v>83</v>
      </c>
      <c r="H477" s="99" t="s">
        <v>83</v>
      </c>
      <c r="I477" s="94" t="s">
        <v>83</v>
      </c>
      <c r="J477" s="93" t="s">
        <v>83</v>
      </c>
      <c r="K477" s="93" t="s">
        <v>83</v>
      </c>
      <c r="L477" s="93" t="s">
        <v>83</v>
      </c>
      <c r="M477" s="92" t="s">
        <v>83</v>
      </c>
      <c r="N477" s="161"/>
      <c r="O477" s="153"/>
      <c r="P477" s="153"/>
      <c r="Q477" s="153"/>
      <c r="R477" s="162"/>
      <c r="S477" s="450"/>
      <c r="T477" s="163" t="s">
        <v>83</v>
      </c>
      <c r="U477" s="162" t="s">
        <v>83</v>
      </c>
      <c r="V477" s="93" t="s">
        <v>83</v>
      </c>
      <c r="W477" s="161"/>
      <c r="X477" s="153" t="s">
        <v>83</v>
      </c>
      <c r="Y477" s="153" t="s">
        <v>83</v>
      </c>
      <c r="Z477" s="153" t="s">
        <v>83</v>
      </c>
      <c r="AA477" s="162" t="s">
        <v>83</v>
      </c>
      <c r="AB477" s="450"/>
      <c r="AC477" s="155" t="str">
        <f t="shared" si="195"/>
        <v>-</v>
      </c>
      <c r="AD477" s="156" t="str">
        <f t="shared" si="187"/>
        <v>-</v>
      </c>
      <c r="AE477" s="156" t="str">
        <f t="shared" si="188"/>
        <v>-</v>
      </c>
      <c r="AF477" s="156" t="str">
        <f t="shared" si="189"/>
        <v>-</v>
      </c>
      <c r="AG477" s="157" t="str">
        <f t="shared" si="190"/>
        <v>-</v>
      </c>
      <c r="AH477" s="454"/>
      <c r="AI477" s="155" t="str">
        <f t="shared" si="185"/>
        <v>-</v>
      </c>
      <c r="AJ477" s="156" t="str">
        <f t="shared" si="191"/>
        <v>-</v>
      </c>
      <c r="AK477" s="156" t="str">
        <f t="shared" si="192"/>
        <v>-</v>
      </c>
      <c r="AL477" s="156" t="str">
        <f t="shared" si="193"/>
        <v>-</v>
      </c>
      <c r="AM477" s="157" t="str">
        <f t="shared" si="194"/>
        <v>-</v>
      </c>
      <c r="AN477" s="457"/>
      <c r="AO477" s="95" t="s">
        <v>83</v>
      </c>
      <c r="AP477" s="93" t="s">
        <v>83</v>
      </c>
      <c r="AQ477" s="93" t="s">
        <v>83</v>
      </c>
      <c r="AR477" s="93" t="s">
        <v>83</v>
      </c>
      <c r="AS477" s="163" t="s">
        <v>83</v>
      </c>
      <c r="AT477" s="164" t="s">
        <v>83</v>
      </c>
      <c r="AU477" s="164" t="s">
        <v>83</v>
      </c>
      <c r="AV477" s="164" t="s">
        <v>83</v>
      </c>
      <c r="AW477" s="94" t="s">
        <v>83</v>
      </c>
      <c r="AX477" s="94" t="s">
        <v>3366</v>
      </c>
      <c r="AY477" s="165" t="s">
        <v>83</v>
      </c>
    </row>
    <row r="478" spans="1:51" customFormat="1" ht="40.5" hidden="1">
      <c r="A478" s="95" t="str">
        <f t="shared" ref="A478:A541" si="196">B478&amp;"-"&amp;D478</f>
        <v>1402-7</v>
      </c>
      <c r="B478" s="160">
        <v>1402</v>
      </c>
      <c r="C478" s="93" t="s">
        <v>209</v>
      </c>
      <c r="D478" s="95">
        <v>7</v>
      </c>
      <c r="E478" s="93" t="s">
        <v>83</v>
      </c>
      <c r="F478" s="95" t="s">
        <v>83</v>
      </c>
      <c r="G478" s="161" t="s">
        <v>83</v>
      </c>
      <c r="H478" s="99" t="s">
        <v>83</v>
      </c>
      <c r="I478" s="94" t="s">
        <v>83</v>
      </c>
      <c r="J478" s="93" t="s">
        <v>83</v>
      </c>
      <c r="K478" s="93" t="s">
        <v>83</v>
      </c>
      <c r="L478" s="93" t="s">
        <v>83</v>
      </c>
      <c r="M478" s="92" t="s">
        <v>83</v>
      </c>
      <c r="N478" s="161"/>
      <c r="O478" s="153"/>
      <c r="P478" s="153"/>
      <c r="Q478" s="153"/>
      <c r="R478" s="162"/>
      <c r="S478" s="450"/>
      <c r="T478" s="163" t="s">
        <v>83</v>
      </c>
      <c r="U478" s="162" t="s">
        <v>83</v>
      </c>
      <c r="V478" s="93" t="s">
        <v>83</v>
      </c>
      <c r="W478" s="161"/>
      <c r="X478" s="153" t="s">
        <v>83</v>
      </c>
      <c r="Y478" s="153" t="s">
        <v>83</v>
      </c>
      <c r="Z478" s="153" t="s">
        <v>83</v>
      </c>
      <c r="AA478" s="162" t="s">
        <v>83</v>
      </c>
      <c r="AB478" s="450"/>
      <c r="AC478" s="155" t="str">
        <f t="shared" si="195"/>
        <v>-</v>
      </c>
      <c r="AD478" s="156" t="str">
        <f t="shared" si="187"/>
        <v>-</v>
      </c>
      <c r="AE478" s="156" t="str">
        <f t="shared" si="188"/>
        <v>-</v>
      </c>
      <c r="AF478" s="156" t="str">
        <f t="shared" si="189"/>
        <v>-</v>
      </c>
      <c r="AG478" s="157" t="str">
        <f t="shared" si="190"/>
        <v>-</v>
      </c>
      <c r="AH478" s="454"/>
      <c r="AI478" s="155" t="str">
        <f t="shared" si="185"/>
        <v>-</v>
      </c>
      <c r="AJ478" s="156" t="str">
        <f t="shared" si="191"/>
        <v>-</v>
      </c>
      <c r="AK478" s="156" t="str">
        <f t="shared" si="192"/>
        <v>-</v>
      </c>
      <c r="AL478" s="156" t="str">
        <f t="shared" si="193"/>
        <v>-</v>
      </c>
      <c r="AM478" s="157" t="str">
        <f t="shared" si="194"/>
        <v>-</v>
      </c>
      <c r="AN478" s="457"/>
      <c r="AO478" s="95" t="s">
        <v>83</v>
      </c>
      <c r="AP478" s="93" t="s">
        <v>83</v>
      </c>
      <c r="AQ478" s="93" t="s">
        <v>83</v>
      </c>
      <c r="AR478" s="93" t="s">
        <v>83</v>
      </c>
      <c r="AS478" s="163" t="s">
        <v>83</v>
      </c>
      <c r="AT478" s="164" t="s">
        <v>83</v>
      </c>
      <c r="AU478" s="164" t="s">
        <v>83</v>
      </c>
      <c r="AV478" s="164" t="s">
        <v>83</v>
      </c>
      <c r="AW478" s="94" t="s">
        <v>83</v>
      </c>
      <c r="AX478" s="94" t="s">
        <v>3366</v>
      </c>
      <c r="AY478" s="165" t="s">
        <v>83</v>
      </c>
    </row>
    <row r="479" spans="1:51" customFormat="1" ht="40.5" hidden="1">
      <c r="A479" s="95" t="str">
        <f t="shared" si="196"/>
        <v>1402-8</v>
      </c>
      <c r="B479" s="160">
        <v>1402</v>
      </c>
      <c r="C479" s="93" t="s">
        <v>209</v>
      </c>
      <c r="D479" s="95">
        <v>8</v>
      </c>
      <c r="E479" s="93" t="s">
        <v>83</v>
      </c>
      <c r="F479" s="95" t="s">
        <v>83</v>
      </c>
      <c r="G479" s="161" t="s">
        <v>83</v>
      </c>
      <c r="H479" s="99" t="s">
        <v>83</v>
      </c>
      <c r="I479" s="94" t="s">
        <v>83</v>
      </c>
      <c r="J479" s="93" t="s">
        <v>83</v>
      </c>
      <c r="K479" s="93" t="s">
        <v>83</v>
      </c>
      <c r="L479" s="93" t="s">
        <v>83</v>
      </c>
      <c r="M479" s="92" t="s">
        <v>83</v>
      </c>
      <c r="N479" s="161"/>
      <c r="O479" s="153"/>
      <c r="P479" s="153"/>
      <c r="Q479" s="153"/>
      <c r="R479" s="162"/>
      <c r="S479" s="450"/>
      <c r="T479" s="163" t="s">
        <v>83</v>
      </c>
      <c r="U479" s="162" t="s">
        <v>83</v>
      </c>
      <c r="V479" s="93" t="s">
        <v>83</v>
      </c>
      <c r="W479" s="161"/>
      <c r="X479" s="153" t="s">
        <v>83</v>
      </c>
      <c r="Y479" s="153" t="s">
        <v>83</v>
      </c>
      <c r="Z479" s="153" t="s">
        <v>83</v>
      </c>
      <c r="AA479" s="162" t="s">
        <v>83</v>
      </c>
      <c r="AB479" s="450"/>
      <c r="AC479" s="155" t="str">
        <f t="shared" si="195"/>
        <v>-</v>
      </c>
      <c r="AD479" s="156" t="str">
        <f t="shared" si="187"/>
        <v>-</v>
      </c>
      <c r="AE479" s="156" t="str">
        <f t="shared" si="188"/>
        <v>-</v>
      </c>
      <c r="AF479" s="156" t="str">
        <f t="shared" si="189"/>
        <v>-</v>
      </c>
      <c r="AG479" s="157" t="str">
        <f t="shared" si="190"/>
        <v>-</v>
      </c>
      <c r="AH479" s="454"/>
      <c r="AI479" s="155" t="str">
        <f t="shared" si="185"/>
        <v>-</v>
      </c>
      <c r="AJ479" s="156" t="str">
        <f t="shared" si="191"/>
        <v>-</v>
      </c>
      <c r="AK479" s="156" t="str">
        <f t="shared" si="192"/>
        <v>-</v>
      </c>
      <c r="AL479" s="156" t="str">
        <f t="shared" si="193"/>
        <v>-</v>
      </c>
      <c r="AM479" s="157" t="str">
        <f t="shared" si="194"/>
        <v>-</v>
      </c>
      <c r="AN479" s="457"/>
      <c r="AO479" s="95" t="s">
        <v>83</v>
      </c>
      <c r="AP479" s="93" t="s">
        <v>83</v>
      </c>
      <c r="AQ479" s="93" t="s">
        <v>83</v>
      </c>
      <c r="AR479" s="93" t="s">
        <v>83</v>
      </c>
      <c r="AS479" s="163" t="s">
        <v>83</v>
      </c>
      <c r="AT479" s="164" t="s">
        <v>83</v>
      </c>
      <c r="AU479" s="164" t="s">
        <v>83</v>
      </c>
      <c r="AV479" s="164" t="s">
        <v>83</v>
      </c>
      <c r="AW479" s="94" t="s">
        <v>83</v>
      </c>
      <c r="AX479" s="94" t="s">
        <v>3366</v>
      </c>
      <c r="AY479" s="165" t="s">
        <v>83</v>
      </c>
    </row>
    <row r="480" spans="1:51" customFormat="1" ht="40.5" hidden="1">
      <c r="A480" s="95" t="str">
        <f t="shared" si="196"/>
        <v>1402-9</v>
      </c>
      <c r="B480" s="160">
        <v>1402</v>
      </c>
      <c r="C480" s="93" t="s">
        <v>209</v>
      </c>
      <c r="D480" s="95">
        <v>9</v>
      </c>
      <c r="E480" s="93" t="s">
        <v>83</v>
      </c>
      <c r="F480" s="95" t="s">
        <v>83</v>
      </c>
      <c r="G480" s="161" t="s">
        <v>83</v>
      </c>
      <c r="H480" s="99" t="s">
        <v>83</v>
      </c>
      <c r="I480" s="94" t="s">
        <v>83</v>
      </c>
      <c r="J480" s="93" t="s">
        <v>83</v>
      </c>
      <c r="K480" s="93" t="s">
        <v>83</v>
      </c>
      <c r="L480" s="93" t="s">
        <v>83</v>
      </c>
      <c r="M480" s="92" t="s">
        <v>83</v>
      </c>
      <c r="N480" s="161"/>
      <c r="O480" s="153"/>
      <c r="P480" s="153"/>
      <c r="Q480" s="153"/>
      <c r="R480" s="162"/>
      <c r="S480" s="450"/>
      <c r="T480" s="163" t="s">
        <v>83</v>
      </c>
      <c r="U480" s="162" t="s">
        <v>83</v>
      </c>
      <c r="V480" s="93" t="s">
        <v>83</v>
      </c>
      <c r="W480" s="161"/>
      <c r="X480" s="153" t="s">
        <v>83</v>
      </c>
      <c r="Y480" s="153" t="s">
        <v>83</v>
      </c>
      <c r="Z480" s="153" t="s">
        <v>83</v>
      </c>
      <c r="AA480" s="162" t="s">
        <v>83</v>
      </c>
      <c r="AB480" s="450"/>
      <c r="AC480" s="155" t="str">
        <f t="shared" si="195"/>
        <v>-</v>
      </c>
      <c r="AD480" s="156" t="str">
        <f t="shared" si="187"/>
        <v>-</v>
      </c>
      <c r="AE480" s="156" t="str">
        <f t="shared" si="188"/>
        <v>-</v>
      </c>
      <c r="AF480" s="156" t="str">
        <f t="shared" si="189"/>
        <v>-</v>
      </c>
      <c r="AG480" s="157" t="str">
        <f t="shared" si="190"/>
        <v>-</v>
      </c>
      <c r="AH480" s="454"/>
      <c r="AI480" s="155" t="str">
        <f t="shared" si="185"/>
        <v>-</v>
      </c>
      <c r="AJ480" s="156" t="str">
        <f t="shared" si="191"/>
        <v>-</v>
      </c>
      <c r="AK480" s="156" t="str">
        <f t="shared" si="192"/>
        <v>-</v>
      </c>
      <c r="AL480" s="156" t="str">
        <f t="shared" si="193"/>
        <v>-</v>
      </c>
      <c r="AM480" s="157" t="str">
        <f t="shared" si="194"/>
        <v>-</v>
      </c>
      <c r="AN480" s="457"/>
      <c r="AO480" s="95" t="s">
        <v>83</v>
      </c>
      <c r="AP480" s="93" t="s">
        <v>83</v>
      </c>
      <c r="AQ480" s="93" t="s">
        <v>83</v>
      </c>
      <c r="AR480" s="93" t="s">
        <v>83</v>
      </c>
      <c r="AS480" s="163" t="s">
        <v>83</v>
      </c>
      <c r="AT480" s="164" t="s">
        <v>83</v>
      </c>
      <c r="AU480" s="164" t="s">
        <v>83</v>
      </c>
      <c r="AV480" s="164" t="s">
        <v>83</v>
      </c>
      <c r="AW480" s="94" t="s">
        <v>83</v>
      </c>
      <c r="AX480" s="94" t="s">
        <v>3366</v>
      </c>
      <c r="AY480" s="165" t="s">
        <v>83</v>
      </c>
    </row>
    <row r="481" spans="1:51" ht="198" customHeight="1">
      <c r="A481" s="204" t="str">
        <f t="shared" si="196"/>
        <v>1501-1</v>
      </c>
      <c r="B481" s="205">
        <v>1501</v>
      </c>
      <c r="C481" s="600" t="s">
        <v>210</v>
      </c>
      <c r="D481" s="204">
        <v>1</v>
      </c>
      <c r="E481" s="600" t="s">
        <v>932</v>
      </c>
      <c r="F481" s="204" t="s">
        <v>424</v>
      </c>
      <c r="G481" s="603" t="s">
        <v>468</v>
      </c>
      <c r="H481" s="206" t="s">
        <v>925</v>
      </c>
      <c r="I481" s="195" t="s">
        <v>485</v>
      </c>
      <c r="J481" s="600" t="s">
        <v>933</v>
      </c>
      <c r="K481" s="600" t="s">
        <v>487</v>
      </c>
      <c r="L481" s="600" t="s">
        <v>934</v>
      </c>
      <c r="M481" s="207" t="s">
        <v>392</v>
      </c>
      <c r="N481" s="311" t="s">
        <v>83</v>
      </c>
      <c r="O481" s="296">
        <v>6876</v>
      </c>
      <c r="P481" s="296">
        <v>15014</v>
      </c>
      <c r="Q481" s="327">
        <v>19432</v>
      </c>
      <c r="R481" s="327">
        <v>30953</v>
      </c>
      <c r="S481" s="651">
        <v>32720</v>
      </c>
      <c r="T481" s="194" t="s">
        <v>83</v>
      </c>
      <c r="U481" s="209" t="s">
        <v>83</v>
      </c>
      <c r="V481" s="600" t="s">
        <v>1302</v>
      </c>
      <c r="W481" s="317">
        <v>6876</v>
      </c>
      <c r="X481" s="200">
        <v>15014</v>
      </c>
      <c r="Y481" s="192">
        <v>19432</v>
      </c>
      <c r="Z481" s="192">
        <v>30953</v>
      </c>
      <c r="AA481" s="500">
        <v>32720</v>
      </c>
      <c r="AB481" s="500">
        <v>32357</v>
      </c>
      <c r="AC481" s="226" t="str">
        <f t="shared" si="195"/>
        <v>-</v>
      </c>
      <c r="AD481" s="196">
        <f t="shared" si="187"/>
        <v>2.1835369400814426</v>
      </c>
      <c r="AE481" s="196">
        <f t="shared" si="188"/>
        <v>1.2942586918875716</v>
      </c>
      <c r="AF481" s="196">
        <f t="shared" si="189"/>
        <v>1.5928880197612185</v>
      </c>
      <c r="AG481" s="604">
        <f t="shared" si="190"/>
        <v>1.0570865505766809</v>
      </c>
      <c r="AH481" s="212">
        <f t="shared" si="190"/>
        <v>0.98890586797066016</v>
      </c>
      <c r="AI481" s="226" t="str">
        <f t="shared" si="185"/>
        <v>-</v>
      </c>
      <c r="AJ481" s="196" t="str">
        <f t="shared" si="191"/>
        <v>-</v>
      </c>
      <c r="AK481" s="196" t="str">
        <f t="shared" si="192"/>
        <v>-</v>
      </c>
      <c r="AL481" s="196" t="str">
        <f t="shared" si="193"/>
        <v>-</v>
      </c>
      <c r="AM481" s="604" t="str">
        <f t="shared" si="194"/>
        <v>-</v>
      </c>
      <c r="AN481" s="212" t="str">
        <f t="shared" si="194"/>
        <v>-</v>
      </c>
      <c r="AO481" s="204" t="s">
        <v>83</v>
      </c>
      <c r="AP481" s="600" t="s">
        <v>3556</v>
      </c>
      <c r="AQ481" s="600" t="s">
        <v>627</v>
      </c>
      <c r="AR481" s="600" t="s">
        <v>2203</v>
      </c>
      <c r="AS481" s="194" t="s">
        <v>83</v>
      </c>
      <c r="AT481" s="179" t="s">
        <v>15</v>
      </c>
      <c r="AU481" s="179" t="s">
        <v>15</v>
      </c>
      <c r="AV481" s="179" t="s">
        <v>15</v>
      </c>
      <c r="AW481" s="179" t="s">
        <v>15</v>
      </c>
      <c r="AX481" s="611" t="s">
        <v>3442</v>
      </c>
      <c r="AY481" s="214">
        <v>1</v>
      </c>
    </row>
    <row r="482" spans="1:51" ht="184.5" customHeight="1">
      <c r="A482" s="204" t="str">
        <f t="shared" si="196"/>
        <v>1501-2</v>
      </c>
      <c r="B482" s="205">
        <v>1501</v>
      </c>
      <c r="C482" s="600" t="s">
        <v>2748</v>
      </c>
      <c r="D482" s="204">
        <v>2</v>
      </c>
      <c r="E482" s="600" t="s">
        <v>1310</v>
      </c>
      <c r="F482" s="204" t="s">
        <v>1144</v>
      </c>
      <c r="G482" s="603" t="s">
        <v>468</v>
      </c>
      <c r="H482" s="206" t="s">
        <v>469</v>
      </c>
      <c r="I482" s="195" t="s">
        <v>470</v>
      </c>
      <c r="J482" s="600" t="s">
        <v>935</v>
      </c>
      <c r="K482" s="600" t="s">
        <v>936</v>
      </c>
      <c r="L482" s="600" t="s">
        <v>1311</v>
      </c>
      <c r="M482" s="207" t="s">
        <v>405</v>
      </c>
      <c r="N482" s="311" t="s">
        <v>12</v>
      </c>
      <c r="O482" s="262" t="s">
        <v>12</v>
      </c>
      <c r="P482" s="225" t="s">
        <v>12</v>
      </c>
      <c r="Q482" s="225" t="s">
        <v>12</v>
      </c>
      <c r="R482" s="225">
        <v>197</v>
      </c>
      <c r="S482" s="620">
        <v>194</v>
      </c>
      <c r="T482" s="194" t="s">
        <v>1298</v>
      </c>
      <c r="U482" s="209">
        <v>188</v>
      </c>
      <c r="V482" s="600" t="s">
        <v>3177</v>
      </c>
      <c r="W482" s="194" t="s">
        <v>12</v>
      </c>
      <c r="X482" s="179" t="s">
        <v>12</v>
      </c>
      <c r="Y482" s="179" t="s">
        <v>12</v>
      </c>
      <c r="Z482" s="179" t="s">
        <v>12</v>
      </c>
      <c r="AA482" s="264">
        <v>238</v>
      </c>
      <c r="AB482" s="264">
        <v>196</v>
      </c>
      <c r="AC482" s="226" t="str">
        <f>IFERROR(IF($E482="-","-",1+(N482-W482)/N482),"-")</f>
        <v>-</v>
      </c>
      <c r="AD482" s="196" t="str">
        <f>IFERROR(IF($E482="-","-",1+(O482-X482)/O482),"-")</f>
        <v>-</v>
      </c>
      <c r="AE482" s="196" t="str">
        <f>IFERROR(IF($E482="-","-",1+(P482-Y482)/P482),"-")</f>
        <v>-</v>
      </c>
      <c r="AF482" s="196" t="str">
        <f>IFERROR(IF($E482="-","-",1+(Q482-Z482)/Q482),"-")</f>
        <v>-</v>
      </c>
      <c r="AG482" s="604">
        <f>IFERROR(IF($E482="-","-",1+(R482-AA482)/R482),"-")</f>
        <v>0.79187817258883242</v>
      </c>
      <c r="AH482" s="212">
        <f t="shared" ref="AH482" si="197">IFERROR(IF($E482="-","-",AB482/S482),"-")</f>
        <v>1.0103092783505154</v>
      </c>
      <c r="AI482" s="226" t="str">
        <f>IFERROR(IF($E482="-","-",IF($U482="-","-",1+($U482-W482)/$U482)),"-")</f>
        <v>-</v>
      </c>
      <c r="AJ482" s="196" t="str">
        <f>IFERROR(IF($E482="-","-",IF($U482="-","-",1+($U482-X482)/$U482)),"-")</f>
        <v>-</v>
      </c>
      <c r="AK482" s="196" t="str">
        <f>IFERROR(IF($E482="-","-",IF($U482="-","-",1+($U482-Y482)/$U482)),"-")</f>
        <v>-</v>
      </c>
      <c r="AL482" s="196" t="str">
        <f>IFERROR(IF($E482="-","-",IF($U482="-","-",1+($U482-Z482)/$U482)),"-")</f>
        <v>-</v>
      </c>
      <c r="AM482" s="604">
        <f>IFERROR(IF($E482="-","-",IF($U482="-","-",1+($U482-AA482)/$U482)),"-")</f>
        <v>0.73404255319148937</v>
      </c>
      <c r="AN482" s="212">
        <f t="shared" ref="AN482" si="198">IFERROR(IF($E482="-","-",IF($U482="-","-",AB482/$U482)),"-")</f>
        <v>1.0425531914893618</v>
      </c>
      <c r="AO482" s="204" t="s">
        <v>83</v>
      </c>
      <c r="AP482" s="600" t="s">
        <v>3459</v>
      </c>
      <c r="AQ482" s="600" t="s">
        <v>673</v>
      </c>
      <c r="AR482" s="600" t="s">
        <v>2204</v>
      </c>
      <c r="AS482" s="194" t="s">
        <v>12</v>
      </c>
      <c r="AT482" s="179" t="s">
        <v>12</v>
      </c>
      <c r="AU482" s="179" t="s">
        <v>12</v>
      </c>
      <c r="AV482" s="179" t="s">
        <v>12</v>
      </c>
      <c r="AW482" s="179" t="s">
        <v>58</v>
      </c>
      <c r="AX482" s="611" t="s">
        <v>3457</v>
      </c>
      <c r="AY482" s="214">
        <v>1</v>
      </c>
    </row>
    <row r="483" spans="1:51" customFormat="1" ht="67.5" hidden="1">
      <c r="A483" s="95" t="str">
        <f t="shared" si="196"/>
        <v>1501-3</v>
      </c>
      <c r="B483" s="160">
        <v>1501</v>
      </c>
      <c r="C483" s="93" t="s">
        <v>210</v>
      </c>
      <c r="D483" s="95">
        <v>3</v>
      </c>
      <c r="E483" s="93" t="s">
        <v>83</v>
      </c>
      <c r="F483" s="95" t="s">
        <v>83</v>
      </c>
      <c r="G483" s="161" t="s">
        <v>83</v>
      </c>
      <c r="H483" s="99" t="s">
        <v>83</v>
      </c>
      <c r="I483" s="94" t="s">
        <v>83</v>
      </c>
      <c r="J483" s="93" t="s">
        <v>83</v>
      </c>
      <c r="K483" s="93" t="s">
        <v>83</v>
      </c>
      <c r="L483" s="93" t="s">
        <v>83</v>
      </c>
      <c r="M483" s="92" t="s">
        <v>83</v>
      </c>
      <c r="N483" s="161"/>
      <c r="O483" s="153"/>
      <c r="P483" s="153"/>
      <c r="Q483" s="153"/>
      <c r="R483" s="162"/>
      <c r="S483" s="450"/>
      <c r="T483" s="163" t="s">
        <v>83</v>
      </c>
      <c r="U483" s="162" t="s">
        <v>83</v>
      </c>
      <c r="V483" s="93" t="s">
        <v>83</v>
      </c>
      <c r="W483" s="161"/>
      <c r="X483" s="153" t="s">
        <v>83</v>
      </c>
      <c r="Y483" s="153" t="s">
        <v>83</v>
      </c>
      <c r="Z483" s="153" t="s">
        <v>83</v>
      </c>
      <c r="AA483" s="162" t="s">
        <v>83</v>
      </c>
      <c r="AB483" s="450"/>
      <c r="AC483" s="155" t="str">
        <f t="shared" ref="AC483:AC516" si="199">IFERROR(IF($E483="-","-",W483/N483),"-")</f>
        <v>-</v>
      </c>
      <c r="AD483" s="156" t="str">
        <f t="shared" ref="AD483:AD516" si="200">IFERROR(IF($E483="-","-",X483/O483),"-")</f>
        <v>-</v>
      </c>
      <c r="AE483" s="156" t="str">
        <f t="shared" ref="AE483:AE516" si="201">IFERROR(IF($E483="-","-",Y483/P483),"-")</f>
        <v>-</v>
      </c>
      <c r="AF483" s="156" t="str">
        <f t="shared" ref="AF483:AF516" si="202">IFERROR(IF($E483="-","-",Z483/Q483),"-")</f>
        <v>-</v>
      </c>
      <c r="AG483" s="157" t="str">
        <f t="shared" ref="AG483:AH516" si="203">IFERROR(IF($E483="-","-",AA483/R483),"-")</f>
        <v>-</v>
      </c>
      <c r="AH483" s="454"/>
      <c r="AI483" s="155" t="str">
        <f t="shared" ref="AI483:AI498" si="204">IFERROR(IF($E483="-","-",IF($U483="-","-",W483/$U483)),"-")</f>
        <v>-</v>
      </c>
      <c r="AJ483" s="156" t="str">
        <f t="shared" ref="AJ483:AJ498" si="205">IFERROR(IF($E483="-","-",IF($U483="-","-",X483/$U483)),"-")</f>
        <v>-</v>
      </c>
      <c r="AK483" s="156" t="str">
        <f t="shared" ref="AK483:AK498" si="206">IFERROR(IF($E483="-","-",IF($U483="-","-",Y483/$U483)),"-")</f>
        <v>-</v>
      </c>
      <c r="AL483" s="156" t="str">
        <f t="shared" ref="AL483:AL498" si="207">IFERROR(IF($E483="-","-",IF($U483="-","-",Z483/$U483)),"-")</f>
        <v>-</v>
      </c>
      <c r="AM483" s="157" t="str">
        <f t="shared" ref="AM483:AN498" si="208">IFERROR(IF($E483="-","-",IF($U483="-","-",AA483/$U483)),"-")</f>
        <v>-</v>
      </c>
      <c r="AN483" s="457"/>
      <c r="AO483" s="95" t="s">
        <v>83</v>
      </c>
      <c r="AP483" s="93" t="s">
        <v>83</v>
      </c>
      <c r="AQ483" s="93" t="s">
        <v>83</v>
      </c>
      <c r="AR483" s="93" t="s">
        <v>83</v>
      </c>
      <c r="AS483" s="163" t="s">
        <v>83</v>
      </c>
      <c r="AT483" s="164" t="s">
        <v>83</v>
      </c>
      <c r="AU483" s="164" t="s">
        <v>83</v>
      </c>
      <c r="AV483" s="164" t="s">
        <v>83</v>
      </c>
      <c r="AW483" s="94" t="s">
        <v>83</v>
      </c>
      <c r="AX483" s="94" t="s">
        <v>3366</v>
      </c>
      <c r="AY483" s="165" t="s">
        <v>83</v>
      </c>
    </row>
    <row r="484" spans="1:51" customFormat="1" ht="67.5" hidden="1">
      <c r="A484" s="95" t="str">
        <f t="shared" si="196"/>
        <v>1501-4</v>
      </c>
      <c r="B484" s="160">
        <v>1501</v>
      </c>
      <c r="C484" s="93" t="s">
        <v>210</v>
      </c>
      <c r="D484" s="95">
        <v>4</v>
      </c>
      <c r="E484" s="93" t="s">
        <v>83</v>
      </c>
      <c r="F484" s="95" t="s">
        <v>83</v>
      </c>
      <c r="G484" s="161" t="s">
        <v>83</v>
      </c>
      <c r="H484" s="99" t="s">
        <v>83</v>
      </c>
      <c r="I484" s="94" t="s">
        <v>83</v>
      </c>
      <c r="J484" s="93" t="s">
        <v>83</v>
      </c>
      <c r="K484" s="93" t="s">
        <v>83</v>
      </c>
      <c r="L484" s="93" t="s">
        <v>83</v>
      </c>
      <c r="M484" s="92" t="s">
        <v>83</v>
      </c>
      <c r="N484" s="161"/>
      <c r="O484" s="153"/>
      <c r="P484" s="153"/>
      <c r="Q484" s="153"/>
      <c r="R484" s="162"/>
      <c r="S484" s="450"/>
      <c r="T484" s="163" t="s">
        <v>83</v>
      </c>
      <c r="U484" s="162" t="s">
        <v>83</v>
      </c>
      <c r="V484" s="93" t="s">
        <v>83</v>
      </c>
      <c r="W484" s="161"/>
      <c r="X484" s="153" t="s">
        <v>83</v>
      </c>
      <c r="Y484" s="153" t="s">
        <v>83</v>
      </c>
      <c r="Z484" s="153" t="s">
        <v>83</v>
      </c>
      <c r="AA484" s="162" t="s">
        <v>83</v>
      </c>
      <c r="AB484" s="450"/>
      <c r="AC484" s="155" t="str">
        <f t="shared" si="199"/>
        <v>-</v>
      </c>
      <c r="AD484" s="156" t="str">
        <f t="shared" si="200"/>
        <v>-</v>
      </c>
      <c r="AE484" s="156" t="str">
        <f t="shared" si="201"/>
        <v>-</v>
      </c>
      <c r="AF484" s="156" t="str">
        <f t="shared" si="202"/>
        <v>-</v>
      </c>
      <c r="AG484" s="157" t="str">
        <f t="shared" si="203"/>
        <v>-</v>
      </c>
      <c r="AH484" s="454"/>
      <c r="AI484" s="155" t="str">
        <f t="shared" si="204"/>
        <v>-</v>
      </c>
      <c r="AJ484" s="156" t="str">
        <f t="shared" si="205"/>
        <v>-</v>
      </c>
      <c r="AK484" s="156" t="str">
        <f t="shared" si="206"/>
        <v>-</v>
      </c>
      <c r="AL484" s="156" t="str">
        <f t="shared" si="207"/>
        <v>-</v>
      </c>
      <c r="AM484" s="157" t="str">
        <f t="shared" si="208"/>
        <v>-</v>
      </c>
      <c r="AN484" s="457"/>
      <c r="AO484" s="95" t="s">
        <v>83</v>
      </c>
      <c r="AP484" s="93" t="s">
        <v>83</v>
      </c>
      <c r="AQ484" s="93" t="s">
        <v>83</v>
      </c>
      <c r="AR484" s="93" t="s">
        <v>83</v>
      </c>
      <c r="AS484" s="163" t="s">
        <v>83</v>
      </c>
      <c r="AT484" s="164" t="s">
        <v>83</v>
      </c>
      <c r="AU484" s="164" t="s">
        <v>83</v>
      </c>
      <c r="AV484" s="164" t="s">
        <v>83</v>
      </c>
      <c r="AW484" s="94" t="s">
        <v>83</v>
      </c>
      <c r="AX484" s="94" t="s">
        <v>3366</v>
      </c>
      <c r="AY484" s="165" t="s">
        <v>83</v>
      </c>
    </row>
    <row r="485" spans="1:51" customFormat="1" ht="67.5" hidden="1">
      <c r="A485" s="95" t="str">
        <f t="shared" si="196"/>
        <v>1501-5</v>
      </c>
      <c r="B485" s="160">
        <v>1501</v>
      </c>
      <c r="C485" s="93" t="s">
        <v>210</v>
      </c>
      <c r="D485" s="95">
        <v>5</v>
      </c>
      <c r="E485" s="93" t="s">
        <v>83</v>
      </c>
      <c r="F485" s="95" t="s">
        <v>83</v>
      </c>
      <c r="G485" s="161" t="s">
        <v>83</v>
      </c>
      <c r="H485" s="99" t="s">
        <v>83</v>
      </c>
      <c r="I485" s="94" t="s">
        <v>83</v>
      </c>
      <c r="J485" s="93" t="s">
        <v>83</v>
      </c>
      <c r="K485" s="93" t="s">
        <v>83</v>
      </c>
      <c r="L485" s="93" t="s">
        <v>83</v>
      </c>
      <c r="M485" s="92" t="s">
        <v>83</v>
      </c>
      <c r="N485" s="161"/>
      <c r="O485" s="153"/>
      <c r="P485" s="153"/>
      <c r="Q485" s="153"/>
      <c r="R485" s="162"/>
      <c r="S485" s="450"/>
      <c r="T485" s="163" t="s">
        <v>83</v>
      </c>
      <c r="U485" s="162" t="s">
        <v>83</v>
      </c>
      <c r="V485" s="93" t="s">
        <v>83</v>
      </c>
      <c r="W485" s="161"/>
      <c r="X485" s="153" t="s">
        <v>83</v>
      </c>
      <c r="Y485" s="153" t="s">
        <v>83</v>
      </c>
      <c r="Z485" s="153" t="s">
        <v>83</v>
      </c>
      <c r="AA485" s="162" t="s">
        <v>83</v>
      </c>
      <c r="AB485" s="450"/>
      <c r="AC485" s="155" t="str">
        <f t="shared" si="199"/>
        <v>-</v>
      </c>
      <c r="AD485" s="156" t="str">
        <f t="shared" si="200"/>
        <v>-</v>
      </c>
      <c r="AE485" s="156" t="str">
        <f t="shared" si="201"/>
        <v>-</v>
      </c>
      <c r="AF485" s="156" t="str">
        <f t="shared" si="202"/>
        <v>-</v>
      </c>
      <c r="AG485" s="157" t="str">
        <f t="shared" si="203"/>
        <v>-</v>
      </c>
      <c r="AH485" s="454"/>
      <c r="AI485" s="155" t="str">
        <f t="shared" si="204"/>
        <v>-</v>
      </c>
      <c r="AJ485" s="156" t="str">
        <f t="shared" si="205"/>
        <v>-</v>
      </c>
      <c r="AK485" s="156" t="str">
        <f t="shared" si="206"/>
        <v>-</v>
      </c>
      <c r="AL485" s="156" t="str">
        <f t="shared" si="207"/>
        <v>-</v>
      </c>
      <c r="AM485" s="157" t="str">
        <f t="shared" si="208"/>
        <v>-</v>
      </c>
      <c r="AN485" s="457"/>
      <c r="AO485" s="95" t="s">
        <v>83</v>
      </c>
      <c r="AP485" s="93" t="s">
        <v>83</v>
      </c>
      <c r="AQ485" s="93" t="s">
        <v>83</v>
      </c>
      <c r="AR485" s="93" t="s">
        <v>83</v>
      </c>
      <c r="AS485" s="163" t="s">
        <v>83</v>
      </c>
      <c r="AT485" s="164" t="s">
        <v>83</v>
      </c>
      <c r="AU485" s="164" t="s">
        <v>83</v>
      </c>
      <c r="AV485" s="164" t="s">
        <v>83</v>
      </c>
      <c r="AW485" s="94" t="s">
        <v>83</v>
      </c>
      <c r="AX485" s="94" t="s">
        <v>3366</v>
      </c>
      <c r="AY485" s="165" t="s">
        <v>83</v>
      </c>
    </row>
    <row r="486" spans="1:51" customFormat="1" ht="67.5" hidden="1">
      <c r="A486" s="95" t="str">
        <f t="shared" si="196"/>
        <v>1501-6</v>
      </c>
      <c r="B486" s="160">
        <v>1501</v>
      </c>
      <c r="C486" s="93" t="s">
        <v>210</v>
      </c>
      <c r="D486" s="95">
        <v>6</v>
      </c>
      <c r="E486" s="93" t="s">
        <v>83</v>
      </c>
      <c r="F486" s="95" t="s">
        <v>83</v>
      </c>
      <c r="G486" s="161" t="s">
        <v>83</v>
      </c>
      <c r="H486" s="99" t="s">
        <v>83</v>
      </c>
      <c r="I486" s="94" t="s">
        <v>83</v>
      </c>
      <c r="J486" s="93" t="s">
        <v>83</v>
      </c>
      <c r="K486" s="93" t="s">
        <v>83</v>
      </c>
      <c r="L486" s="93" t="s">
        <v>83</v>
      </c>
      <c r="M486" s="92" t="s">
        <v>83</v>
      </c>
      <c r="N486" s="161"/>
      <c r="O486" s="153"/>
      <c r="P486" s="153"/>
      <c r="Q486" s="153"/>
      <c r="R486" s="162"/>
      <c r="S486" s="450"/>
      <c r="T486" s="163" t="s">
        <v>83</v>
      </c>
      <c r="U486" s="162" t="s">
        <v>83</v>
      </c>
      <c r="V486" s="93" t="s">
        <v>83</v>
      </c>
      <c r="W486" s="161"/>
      <c r="X486" s="153" t="s">
        <v>83</v>
      </c>
      <c r="Y486" s="153" t="s">
        <v>83</v>
      </c>
      <c r="Z486" s="153" t="s">
        <v>83</v>
      </c>
      <c r="AA486" s="162" t="s">
        <v>83</v>
      </c>
      <c r="AB486" s="450"/>
      <c r="AC486" s="155" t="str">
        <f t="shared" si="199"/>
        <v>-</v>
      </c>
      <c r="AD486" s="156" t="str">
        <f t="shared" si="200"/>
        <v>-</v>
      </c>
      <c r="AE486" s="156" t="str">
        <f t="shared" si="201"/>
        <v>-</v>
      </c>
      <c r="AF486" s="156" t="str">
        <f t="shared" si="202"/>
        <v>-</v>
      </c>
      <c r="AG486" s="157" t="str">
        <f t="shared" si="203"/>
        <v>-</v>
      </c>
      <c r="AH486" s="454"/>
      <c r="AI486" s="155" t="str">
        <f t="shared" si="204"/>
        <v>-</v>
      </c>
      <c r="AJ486" s="156" t="str">
        <f t="shared" si="205"/>
        <v>-</v>
      </c>
      <c r="AK486" s="156" t="str">
        <f t="shared" si="206"/>
        <v>-</v>
      </c>
      <c r="AL486" s="156" t="str">
        <f t="shared" si="207"/>
        <v>-</v>
      </c>
      <c r="AM486" s="157" t="str">
        <f t="shared" si="208"/>
        <v>-</v>
      </c>
      <c r="AN486" s="457"/>
      <c r="AO486" s="95" t="s">
        <v>83</v>
      </c>
      <c r="AP486" s="93" t="s">
        <v>83</v>
      </c>
      <c r="AQ486" s="93" t="s">
        <v>83</v>
      </c>
      <c r="AR486" s="93" t="s">
        <v>83</v>
      </c>
      <c r="AS486" s="163" t="s">
        <v>83</v>
      </c>
      <c r="AT486" s="164" t="s">
        <v>83</v>
      </c>
      <c r="AU486" s="164" t="s">
        <v>83</v>
      </c>
      <c r="AV486" s="164" t="s">
        <v>83</v>
      </c>
      <c r="AW486" s="94" t="s">
        <v>83</v>
      </c>
      <c r="AX486" s="94" t="s">
        <v>3366</v>
      </c>
      <c r="AY486" s="165" t="s">
        <v>83</v>
      </c>
    </row>
    <row r="487" spans="1:51" customFormat="1" ht="67.5" hidden="1">
      <c r="A487" s="95" t="str">
        <f t="shared" si="196"/>
        <v>1501-7</v>
      </c>
      <c r="B487" s="160">
        <v>1501</v>
      </c>
      <c r="C487" s="93" t="s">
        <v>210</v>
      </c>
      <c r="D487" s="95">
        <v>7</v>
      </c>
      <c r="E487" s="93" t="s">
        <v>83</v>
      </c>
      <c r="F487" s="95" t="s">
        <v>83</v>
      </c>
      <c r="G487" s="161" t="s">
        <v>83</v>
      </c>
      <c r="H487" s="99" t="s">
        <v>83</v>
      </c>
      <c r="I487" s="94" t="s">
        <v>83</v>
      </c>
      <c r="J487" s="93" t="s">
        <v>83</v>
      </c>
      <c r="K487" s="93" t="s">
        <v>83</v>
      </c>
      <c r="L487" s="93" t="s">
        <v>83</v>
      </c>
      <c r="M487" s="92" t="s">
        <v>83</v>
      </c>
      <c r="N487" s="161"/>
      <c r="O487" s="153"/>
      <c r="P487" s="153"/>
      <c r="Q487" s="153"/>
      <c r="R487" s="162"/>
      <c r="S487" s="450"/>
      <c r="T487" s="163" t="s">
        <v>83</v>
      </c>
      <c r="U487" s="162" t="s">
        <v>83</v>
      </c>
      <c r="V487" s="93" t="s">
        <v>83</v>
      </c>
      <c r="W487" s="161"/>
      <c r="X487" s="153" t="s">
        <v>83</v>
      </c>
      <c r="Y487" s="153" t="s">
        <v>83</v>
      </c>
      <c r="Z487" s="153" t="s">
        <v>83</v>
      </c>
      <c r="AA487" s="162" t="s">
        <v>83</v>
      </c>
      <c r="AB487" s="450"/>
      <c r="AC487" s="155" t="str">
        <f t="shared" si="199"/>
        <v>-</v>
      </c>
      <c r="AD487" s="156" t="str">
        <f t="shared" si="200"/>
        <v>-</v>
      </c>
      <c r="AE487" s="156" t="str">
        <f t="shared" si="201"/>
        <v>-</v>
      </c>
      <c r="AF487" s="156" t="str">
        <f t="shared" si="202"/>
        <v>-</v>
      </c>
      <c r="AG487" s="157" t="str">
        <f t="shared" si="203"/>
        <v>-</v>
      </c>
      <c r="AH487" s="454"/>
      <c r="AI487" s="155" t="str">
        <f t="shared" si="204"/>
        <v>-</v>
      </c>
      <c r="AJ487" s="156" t="str">
        <f t="shared" si="205"/>
        <v>-</v>
      </c>
      <c r="AK487" s="156" t="str">
        <f t="shared" si="206"/>
        <v>-</v>
      </c>
      <c r="AL487" s="156" t="str">
        <f t="shared" si="207"/>
        <v>-</v>
      </c>
      <c r="AM487" s="157" t="str">
        <f t="shared" si="208"/>
        <v>-</v>
      </c>
      <c r="AN487" s="457"/>
      <c r="AO487" s="95" t="s">
        <v>83</v>
      </c>
      <c r="AP487" s="93" t="s">
        <v>83</v>
      </c>
      <c r="AQ487" s="93" t="s">
        <v>83</v>
      </c>
      <c r="AR487" s="93" t="s">
        <v>83</v>
      </c>
      <c r="AS487" s="163" t="s">
        <v>83</v>
      </c>
      <c r="AT487" s="164" t="s">
        <v>83</v>
      </c>
      <c r="AU487" s="164" t="s">
        <v>83</v>
      </c>
      <c r="AV487" s="164" t="s">
        <v>83</v>
      </c>
      <c r="AW487" s="94" t="s">
        <v>83</v>
      </c>
      <c r="AX487" s="94" t="s">
        <v>3366</v>
      </c>
      <c r="AY487" s="165" t="s">
        <v>83</v>
      </c>
    </row>
    <row r="488" spans="1:51" customFormat="1" ht="67.5" hidden="1">
      <c r="A488" s="95" t="str">
        <f t="shared" si="196"/>
        <v>1501-8</v>
      </c>
      <c r="B488" s="160">
        <v>1501</v>
      </c>
      <c r="C488" s="93" t="s">
        <v>210</v>
      </c>
      <c r="D488" s="95">
        <v>8</v>
      </c>
      <c r="E488" s="93" t="s">
        <v>83</v>
      </c>
      <c r="F488" s="95" t="s">
        <v>83</v>
      </c>
      <c r="G488" s="161" t="s">
        <v>83</v>
      </c>
      <c r="H488" s="99" t="s">
        <v>83</v>
      </c>
      <c r="I488" s="94" t="s">
        <v>83</v>
      </c>
      <c r="J488" s="93" t="s">
        <v>83</v>
      </c>
      <c r="K488" s="93" t="s">
        <v>83</v>
      </c>
      <c r="L488" s="93" t="s">
        <v>83</v>
      </c>
      <c r="M488" s="92" t="s">
        <v>83</v>
      </c>
      <c r="N488" s="161"/>
      <c r="O488" s="153"/>
      <c r="P488" s="153"/>
      <c r="Q488" s="153"/>
      <c r="R488" s="162"/>
      <c r="S488" s="450"/>
      <c r="T488" s="163" t="s">
        <v>83</v>
      </c>
      <c r="U488" s="162" t="s">
        <v>83</v>
      </c>
      <c r="V488" s="93" t="s">
        <v>83</v>
      </c>
      <c r="W488" s="161"/>
      <c r="X488" s="153" t="s">
        <v>83</v>
      </c>
      <c r="Y488" s="153" t="s">
        <v>83</v>
      </c>
      <c r="Z488" s="153" t="s">
        <v>83</v>
      </c>
      <c r="AA488" s="162" t="s">
        <v>83</v>
      </c>
      <c r="AB488" s="450"/>
      <c r="AC488" s="155" t="str">
        <f t="shared" si="199"/>
        <v>-</v>
      </c>
      <c r="AD488" s="156" t="str">
        <f t="shared" si="200"/>
        <v>-</v>
      </c>
      <c r="AE488" s="156" t="str">
        <f t="shared" si="201"/>
        <v>-</v>
      </c>
      <c r="AF488" s="156" t="str">
        <f t="shared" si="202"/>
        <v>-</v>
      </c>
      <c r="AG488" s="157" t="str">
        <f t="shared" si="203"/>
        <v>-</v>
      </c>
      <c r="AH488" s="454"/>
      <c r="AI488" s="155" t="str">
        <f t="shared" si="204"/>
        <v>-</v>
      </c>
      <c r="AJ488" s="156" t="str">
        <f t="shared" si="205"/>
        <v>-</v>
      </c>
      <c r="AK488" s="156" t="str">
        <f t="shared" si="206"/>
        <v>-</v>
      </c>
      <c r="AL488" s="156" t="str">
        <f t="shared" si="207"/>
        <v>-</v>
      </c>
      <c r="AM488" s="157" t="str">
        <f t="shared" si="208"/>
        <v>-</v>
      </c>
      <c r="AN488" s="457"/>
      <c r="AO488" s="95" t="s">
        <v>83</v>
      </c>
      <c r="AP488" s="93" t="s">
        <v>83</v>
      </c>
      <c r="AQ488" s="93" t="s">
        <v>83</v>
      </c>
      <c r="AR488" s="93" t="s">
        <v>83</v>
      </c>
      <c r="AS488" s="163" t="s">
        <v>83</v>
      </c>
      <c r="AT488" s="164" t="s">
        <v>83</v>
      </c>
      <c r="AU488" s="164" t="s">
        <v>83</v>
      </c>
      <c r="AV488" s="164" t="s">
        <v>83</v>
      </c>
      <c r="AW488" s="94" t="s">
        <v>83</v>
      </c>
      <c r="AX488" s="94" t="s">
        <v>3366</v>
      </c>
      <c r="AY488" s="165" t="s">
        <v>83</v>
      </c>
    </row>
    <row r="489" spans="1:51" customFormat="1" ht="67.5" hidden="1">
      <c r="A489" s="95" t="str">
        <f t="shared" si="196"/>
        <v>1501-9</v>
      </c>
      <c r="B489" s="160">
        <v>1501</v>
      </c>
      <c r="C489" s="93" t="s">
        <v>210</v>
      </c>
      <c r="D489" s="95">
        <v>9</v>
      </c>
      <c r="E489" s="93" t="s">
        <v>83</v>
      </c>
      <c r="F489" s="95" t="s">
        <v>83</v>
      </c>
      <c r="G489" s="161" t="s">
        <v>83</v>
      </c>
      <c r="H489" s="99" t="s">
        <v>83</v>
      </c>
      <c r="I489" s="94" t="s">
        <v>83</v>
      </c>
      <c r="J489" s="93" t="s">
        <v>83</v>
      </c>
      <c r="K489" s="93" t="s">
        <v>83</v>
      </c>
      <c r="L489" s="93" t="s">
        <v>83</v>
      </c>
      <c r="M489" s="92" t="s">
        <v>83</v>
      </c>
      <c r="N489" s="161"/>
      <c r="O489" s="153"/>
      <c r="P489" s="153"/>
      <c r="Q489" s="153"/>
      <c r="R489" s="162"/>
      <c r="S489" s="450"/>
      <c r="T489" s="163" t="s">
        <v>83</v>
      </c>
      <c r="U489" s="162" t="s">
        <v>83</v>
      </c>
      <c r="V489" s="93" t="s">
        <v>83</v>
      </c>
      <c r="W489" s="161"/>
      <c r="X489" s="153" t="s">
        <v>83</v>
      </c>
      <c r="Y489" s="153" t="s">
        <v>83</v>
      </c>
      <c r="Z489" s="153" t="s">
        <v>83</v>
      </c>
      <c r="AA489" s="162" t="s">
        <v>83</v>
      </c>
      <c r="AB489" s="450"/>
      <c r="AC489" s="155" t="str">
        <f t="shared" si="199"/>
        <v>-</v>
      </c>
      <c r="AD489" s="156" t="str">
        <f t="shared" si="200"/>
        <v>-</v>
      </c>
      <c r="AE489" s="156" t="str">
        <f t="shared" si="201"/>
        <v>-</v>
      </c>
      <c r="AF489" s="156" t="str">
        <f t="shared" si="202"/>
        <v>-</v>
      </c>
      <c r="AG489" s="157" t="str">
        <f t="shared" si="203"/>
        <v>-</v>
      </c>
      <c r="AH489" s="454"/>
      <c r="AI489" s="155" t="str">
        <f t="shared" si="204"/>
        <v>-</v>
      </c>
      <c r="AJ489" s="156" t="str">
        <f t="shared" si="205"/>
        <v>-</v>
      </c>
      <c r="AK489" s="156" t="str">
        <f t="shared" si="206"/>
        <v>-</v>
      </c>
      <c r="AL489" s="156" t="str">
        <f t="shared" si="207"/>
        <v>-</v>
      </c>
      <c r="AM489" s="157" t="str">
        <f t="shared" si="208"/>
        <v>-</v>
      </c>
      <c r="AN489" s="457"/>
      <c r="AO489" s="95" t="s">
        <v>83</v>
      </c>
      <c r="AP489" s="93" t="s">
        <v>83</v>
      </c>
      <c r="AQ489" s="93" t="s">
        <v>83</v>
      </c>
      <c r="AR489" s="93" t="s">
        <v>83</v>
      </c>
      <c r="AS489" s="163" t="s">
        <v>83</v>
      </c>
      <c r="AT489" s="164" t="s">
        <v>83</v>
      </c>
      <c r="AU489" s="164" t="s">
        <v>83</v>
      </c>
      <c r="AV489" s="164" t="s">
        <v>83</v>
      </c>
      <c r="AW489" s="94" t="s">
        <v>83</v>
      </c>
      <c r="AX489" s="94" t="s">
        <v>3366</v>
      </c>
      <c r="AY489" s="165" t="s">
        <v>83</v>
      </c>
    </row>
    <row r="490" spans="1:51" ht="250.5" customHeight="1">
      <c r="A490" s="204" t="str">
        <f t="shared" si="196"/>
        <v>1502-1</v>
      </c>
      <c r="B490" s="205">
        <v>1502</v>
      </c>
      <c r="C490" s="600" t="s">
        <v>2205</v>
      </c>
      <c r="D490" s="204">
        <v>1</v>
      </c>
      <c r="E490" s="600" t="s">
        <v>937</v>
      </c>
      <c r="F490" s="204" t="s">
        <v>424</v>
      </c>
      <c r="G490" s="603" t="s">
        <v>468</v>
      </c>
      <c r="H490" s="206" t="s">
        <v>925</v>
      </c>
      <c r="I490" s="195" t="s">
        <v>3178</v>
      </c>
      <c r="J490" s="600" t="s">
        <v>938</v>
      </c>
      <c r="K490" s="600" t="s">
        <v>2206</v>
      </c>
      <c r="L490" s="600" t="s">
        <v>939</v>
      </c>
      <c r="M490" s="207" t="s">
        <v>392</v>
      </c>
      <c r="N490" s="311" t="s">
        <v>83</v>
      </c>
      <c r="O490" s="296">
        <v>599363</v>
      </c>
      <c r="P490" s="350">
        <v>599363</v>
      </c>
      <c r="Q490" s="327">
        <v>599363</v>
      </c>
      <c r="R490" s="327">
        <v>549592</v>
      </c>
      <c r="S490" s="651">
        <v>469538</v>
      </c>
      <c r="T490" s="194" t="s">
        <v>83</v>
      </c>
      <c r="U490" s="209" t="s">
        <v>83</v>
      </c>
      <c r="V490" s="600" t="s">
        <v>2838</v>
      </c>
      <c r="W490" s="221">
        <v>283795</v>
      </c>
      <c r="X490" s="200">
        <v>275680</v>
      </c>
      <c r="Y490" s="201">
        <v>404421</v>
      </c>
      <c r="Z490" s="192">
        <v>453731</v>
      </c>
      <c r="AA490" s="500">
        <v>469538</v>
      </c>
      <c r="AB490" s="500">
        <v>488766</v>
      </c>
      <c r="AC490" s="226" t="str">
        <f t="shared" si="199"/>
        <v>-</v>
      </c>
      <c r="AD490" s="196">
        <f t="shared" si="200"/>
        <v>0.45995498554298481</v>
      </c>
      <c r="AE490" s="196">
        <f t="shared" si="201"/>
        <v>0.6747513610282917</v>
      </c>
      <c r="AF490" s="196">
        <f t="shared" si="202"/>
        <v>0.75702203839743198</v>
      </c>
      <c r="AG490" s="604">
        <f t="shared" si="203"/>
        <v>0.85433921891148346</v>
      </c>
      <c r="AH490" s="212">
        <f t="shared" si="203"/>
        <v>1.0409508921535637</v>
      </c>
      <c r="AI490" s="226" t="str">
        <f t="shared" si="204"/>
        <v>-</v>
      </c>
      <c r="AJ490" s="196" t="str">
        <f t="shared" si="205"/>
        <v>-</v>
      </c>
      <c r="AK490" s="196" t="str">
        <f t="shared" si="206"/>
        <v>-</v>
      </c>
      <c r="AL490" s="196" t="str">
        <f t="shared" si="207"/>
        <v>-</v>
      </c>
      <c r="AM490" s="604" t="str">
        <f t="shared" si="208"/>
        <v>-</v>
      </c>
      <c r="AN490" s="212" t="str">
        <f t="shared" si="208"/>
        <v>-</v>
      </c>
      <c r="AO490" s="204" t="s">
        <v>83</v>
      </c>
      <c r="AP490" s="600" t="s">
        <v>3557</v>
      </c>
      <c r="AQ490" s="600" t="s">
        <v>674</v>
      </c>
      <c r="AR490" s="600" t="s">
        <v>2207</v>
      </c>
      <c r="AS490" s="194" t="s">
        <v>83</v>
      </c>
      <c r="AT490" s="179" t="s">
        <v>49</v>
      </c>
      <c r="AU490" s="179" t="s">
        <v>50</v>
      </c>
      <c r="AV490" s="179" t="s">
        <v>10</v>
      </c>
      <c r="AW490" s="179" t="s">
        <v>10</v>
      </c>
      <c r="AX490" s="611" t="s">
        <v>3440</v>
      </c>
      <c r="AY490" s="214">
        <v>1</v>
      </c>
    </row>
    <row r="491" spans="1:51" ht="187.15" customHeight="1">
      <c r="A491" s="204" t="str">
        <f t="shared" si="196"/>
        <v>1502-2</v>
      </c>
      <c r="B491" s="205">
        <v>1502</v>
      </c>
      <c r="C491" s="600" t="s">
        <v>2205</v>
      </c>
      <c r="D491" s="204">
        <v>2</v>
      </c>
      <c r="E491" s="600" t="s">
        <v>940</v>
      </c>
      <c r="F491" s="204" t="s">
        <v>424</v>
      </c>
      <c r="G491" s="603" t="s">
        <v>468</v>
      </c>
      <c r="H491" s="206" t="s">
        <v>925</v>
      </c>
      <c r="I491" s="195" t="s">
        <v>3178</v>
      </c>
      <c r="J491" s="600" t="s">
        <v>941</v>
      </c>
      <c r="K491" s="600" t="s">
        <v>942</v>
      </c>
      <c r="L491" s="600" t="s">
        <v>943</v>
      </c>
      <c r="M491" s="207" t="s">
        <v>392</v>
      </c>
      <c r="N491" s="225" t="s">
        <v>83</v>
      </c>
      <c r="O491" s="296">
        <v>5009</v>
      </c>
      <c r="P491" s="350">
        <v>5047</v>
      </c>
      <c r="Q491" s="327">
        <v>5047</v>
      </c>
      <c r="R491" s="327">
        <v>5072</v>
      </c>
      <c r="S491" s="651">
        <v>5078</v>
      </c>
      <c r="T491" s="194" t="s">
        <v>83</v>
      </c>
      <c r="U491" s="209" t="s">
        <v>83</v>
      </c>
      <c r="V491" s="600" t="s">
        <v>1302</v>
      </c>
      <c r="W491" s="221">
        <v>5009</v>
      </c>
      <c r="X491" s="200">
        <v>5047</v>
      </c>
      <c r="Y491" s="201">
        <v>5018</v>
      </c>
      <c r="Z491" s="192">
        <v>5072</v>
      </c>
      <c r="AA491" s="500">
        <v>5078</v>
      </c>
      <c r="AB491" s="500">
        <v>5080</v>
      </c>
      <c r="AC491" s="226" t="str">
        <f t="shared" si="199"/>
        <v>-</v>
      </c>
      <c r="AD491" s="196">
        <f t="shared" si="200"/>
        <v>1.0075863445797564</v>
      </c>
      <c r="AE491" s="196">
        <f t="shared" si="201"/>
        <v>0.99425401228452548</v>
      </c>
      <c r="AF491" s="196">
        <f t="shared" si="202"/>
        <v>1.0049534376857538</v>
      </c>
      <c r="AG491" s="604">
        <f t="shared" si="203"/>
        <v>1.0011829652996846</v>
      </c>
      <c r="AH491" s="212">
        <f t="shared" si="203"/>
        <v>1.0003938558487593</v>
      </c>
      <c r="AI491" s="226" t="str">
        <f t="shared" si="204"/>
        <v>-</v>
      </c>
      <c r="AJ491" s="196" t="str">
        <f t="shared" si="205"/>
        <v>-</v>
      </c>
      <c r="AK491" s="196" t="str">
        <f t="shared" si="206"/>
        <v>-</v>
      </c>
      <c r="AL491" s="196" t="str">
        <f t="shared" si="207"/>
        <v>-</v>
      </c>
      <c r="AM491" s="604" t="str">
        <f t="shared" si="208"/>
        <v>-</v>
      </c>
      <c r="AN491" s="212" t="str">
        <f t="shared" si="208"/>
        <v>-</v>
      </c>
      <c r="AO491" s="204" t="s">
        <v>83</v>
      </c>
      <c r="AP491" s="600" t="s">
        <v>3558</v>
      </c>
      <c r="AQ491" s="600" t="s">
        <v>661</v>
      </c>
      <c r="AR491" s="600" t="s">
        <v>2208</v>
      </c>
      <c r="AS491" s="444" t="s">
        <v>83</v>
      </c>
      <c r="AT491" s="179" t="s">
        <v>15</v>
      </c>
      <c r="AU491" s="179" t="s">
        <v>11</v>
      </c>
      <c r="AV491" s="179" t="s">
        <v>15</v>
      </c>
      <c r="AW491" s="179" t="s">
        <v>15</v>
      </c>
      <c r="AX491" s="611" t="s">
        <v>3440</v>
      </c>
      <c r="AY491" s="214">
        <v>1</v>
      </c>
    </row>
    <row r="492" spans="1:51" customFormat="1" ht="67.5" hidden="1">
      <c r="A492" s="95" t="str">
        <f t="shared" si="196"/>
        <v>1502-3</v>
      </c>
      <c r="B492" s="160">
        <v>1502</v>
      </c>
      <c r="C492" s="93" t="s">
        <v>211</v>
      </c>
      <c r="D492" s="95">
        <v>3</v>
      </c>
      <c r="E492" s="93" t="s">
        <v>83</v>
      </c>
      <c r="F492" s="95" t="s">
        <v>83</v>
      </c>
      <c r="G492" s="161" t="s">
        <v>83</v>
      </c>
      <c r="H492" s="99" t="s">
        <v>83</v>
      </c>
      <c r="I492" s="94" t="s">
        <v>83</v>
      </c>
      <c r="J492" s="93" t="s">
        <v>83</v>
      </c>
      <c r="K492" s="93" t="s">
        <v>83</v>
      </c>
      <c r="L492" s="93" t="s">
        <v>83</v>
      </c>
      <c r="M492" s="92" t="s">
        <v>83</v>
      </c>
      <c r="N492" s="161"/>
      <c r="O492" s="153"/>
      <c r="P492" s="153"/>
      <c r="Q492" s="153"/>
      <c r="R492" s="162"/>
      <c r="S492" s="450"/>
      <c r="T492" s="163" t="s">
        <v>83</v>
      </c>
      <c r="U492" s="162" t="s">
        <v>83</v>
      </c>
      <c r="V492" s="93" t="s">
        <v>83</v>
      </c>
      <c r="W492" s="161"/>
      <c r="X492" s="153" t="s">
        <v>83</v>
      </c>
      <c r="Y492" s="153" t="s">
        <v>83</v>
      </c>
      <c r="Z492" s="153" t="s">
        <v>83</v>
      </c>
      <c r="AA492" s="162" t="s">
        <v>83</v>
      </c>
      <c r="AB492" s="450"/>
      <c r="AC492" s="155" t="str">
        <f t="shared" si="199"/>
        <v>-</v>
      </c>
      <c r="AD492" s="156" t="str">
        <f t="shared" si="200"/>
        <v>-</v>
      </c>
      <c r="AE492" s="156" t="str">
        <f t="shared" si="201"/>
        <v>-</v>
      </c>
      <c r="AF492" s="156" t="str">
        <f t="shared" si="202"/>
        <v>-</v>
      </c>
      <c r="AG492" s="157" t="str">
        <f t="shared" si="203"/>
        <v>-</v>
      </c>
      <c r="AH492" s="454"/>
      <c r="AI492" s="155" t="str">
        <f t="shared" si="204"/>
        <v>-</v>
      </c>
      <c r="AJ492" s="156" t="str">
        <f t="shared" si="205"/>
        <v>-</v>
      </c>
      <c r="AK492" s="156" t="str">
        <f t="shared" si="206"/>
        <v>-</v>
      </c>
      <c r="AL492" s="156" t="str">
        <f t="shared" si="207"/>
        <v>-</v>
      </c>
      <c r="AM492" s="157" t="str">
        <f t="shared" si="208"/>
        <v>-</v>
      </c>
      <c r="AN492" s="457"/>
      <c r="AO492" s="95" t="s">
        <v>83</v>
      </c>
      <c r="AP492" s="93" t="s">
        <v>83</v>
      </c>
      <c r="AQ492" s="93" t="s">
        <v>83</v>
      </c>
      <c r="AR492" s="93" t="s">
        <v>83</v>
      </c>
      <c r="AS492" s="163" t="s">
        <v>83</v>
      </c>
      <c r="AT492" s="164" t="s">
        <v>83</v>
      </c>
      <c r="AU492" s="164" t="s">
        <v>83</v>
      </c>
      <c r="AV492" s="164" t="s">
        <v>83</v>
      </c>
      <c r="AW492" s="94" t="s">
        <v>83</v>
      </c>
      <c r="AX492" s="94" t="s">
        <v>3366</v>
      </c>
      <c r="AY492" s="165" t="s">
        <v>83</v>
      </c>
    </row>
    <row r="493" spans="1:51" customFormat="1" ht="67.5" hidden="1">
      <c r="A493" s="95" t="str">
        <f t="shared" si="196"/>
        <v>1502-4</v>
      </c>
      <c r="B493" s="160">
        <v>1502</v>
      </c>
      <c r="C493" s="93" t="s">
        <v>211</v>
      </c>
      <c r="D493" s="95">
        <v>4</v>
      </c>
      <c r="E493" s="93" t="s">
        <v>83</v>
      </c>
      <c r="F493" s="95" t="s">
        <v>83</v>
      </c>
      <c r="G493" s="161" t="s">
        <v>83</v>
      </c>
      <c r="H493" s="99" t="s">
        <v>83</v>
      </c>
      <c r="I493" s="94" t="s">
        <v>83</v>
      </c>
      <c r="J493" s="93" t="s">
        <v>83</v>
      </c>
      <c r="K493" s="93" t="s">
        <v>83</v>
      </c>
      <c r="L493" s="93" t="s">
        <v>83</v>
      </c>
      <c r="M493" s="92" t="s">
        <v>83</v>
      </c>
      <c r="N493" s="161"/>
      <c r="O493" s="153"/>
      <c r="P493" s="153"/>
      <c r="Q493" s="153"/>
      <c r="R493" s="162"/>
      <c r="S493" s="450"/>
      <c r="T493" s="163" t="s">
        <v>83</v>
      </c>
      <c r="U493" s="162" t="s">
        <v>83</v>
      </c>
      <c r="V493" s="93" t="s">
        <v>83</v>
      </c>
      <c r="W493" s="161"/>
      <c r="X493" s="153" t="s">
        <v>83</v>
      </c>
      <c r="Y493" s="153" t="s">
        <v>83</v>
      </c>
      <c r="Z493" s="153" t="s">
        <v>83</v>
      </c>
      <c r="AA493" s="162" t="s">
        <v>83</v>
      </c>
      <c r="AB493" s="450"/>
      <c r="AC493" s="155" t="str">
        <f t="shared" si="199"/>
        <v>-</v>
      </c>
      <c r="AD493" s="156" t="str">
        <f t="shared" si="200"/>
        <v>-</v>
      </c>
      <c r="AE493" s="156" t="str">
        <f t="shared" si="201"/>
        <v>-</v>
      </c>
      <c r="AF493" s="156" t="str">
        <f t="shared" si="202"/>
        <v>-</v>
      </c>
      <c r="AG493" s="157" t="str">
        <f t="shared" si="203"/>
        <v>-</v>
      </c>
      <c r="AH493" s="454"/>
      <c r="AI493" s="155" t="str">
        <f t="shared" si="204"/>
        <v>-</v>
      </c>
      <c r="AJ493" s="156" t="str">
        <f t="shared" si="205"/>
        <v>-</v>
      </c>
      <c r="AK493" s="156" t="str">
        <f t="shared" si="206"/>
        <v>-</v>
      </c>
      <c r="AL493" s="156" t="str">
        <f t="shared" si="207"/>
        <v>-</v>
      </c>
      <c r="AM493" s="157" t="str">
        <f t="shared" si="208"/>
        <v>-</v>
      </c>
      <c r="AN493" s="457"/>
      <c r="AO493" s="95" t="s">
        <v>83</v>
      </c>
      <c r="AP493" s="93" t="s">
        <v>83</v>
      </c>
      <c r="AQ493" s="93" t="s">
        <v>83</v>
      </c>
      <c r="AR493" s="93" t="s">
        <v>83</v>
      </c>
      <c r="AS493" s="163" t="s">
        <v>83</v>
      </c>
      <c r="AT493" s="164" t="s">
        <v>83</v>
      </c>
      <c r="AU493" s="164" t="s">
        <v>83</v>
      </c>
      <c r="AV493" s="164" t="s">
        <v>83</v>
      </c>
      <c r="AW493" s="94" t="s">
        <v>83</v>
      </c>
      <c r="AX493" s="94" t="s">
        <v>3366</v>
      </c>
      <c r="AY493" s="165" t="s">
        <v>83</v>
      </c>
    </row>
    <row r="494" spans="1:51" customFormat="1" ht="67.5" hidden="1">
      <c r="A494" s="95" t="str">
        <f t="shared" si="196"/>
        <v>1502-5</v>
      </c>
      <c r="B494" s="160">
        <v>1502</v>
      </c>
      <c r="C494" s="93" t="s">
        <v>211</v>
      </c>
      <c r="D494" s="95">
        <v>5</v>
      </c>
      <c r="E494" s="93" t="s">
        <v>83</v>
      </c>
      <c r="F494" s="95" t="s">
        <v>83</v>
      </c>
      <c r="G494" s="161" t="s">
        <v>83</v>
      </c>
      <c r="H494" s="99" t="s">
        <v>83</v>
      </c>
      <c r="I494" s="94" t="s">
        <v>83</v>
      </c>
      <c r="J494" s="93" t="s">
        <v>83</v>
      </c>
      <c r="K494" s="93" t="s">
        <v>83</v>
      </c>
      <c r="L494" s="93" t="s">
        <v>83</v>
      </c>
      <c r="M494" s="92" t="s">
        <v>83</v>
      </c>
      <c r="N494" s="161"/>
      <c r="O494" s="153"/>
      <c r="P494" s="153"/>
      <c r="Q494" s="153"/>
      <c r="R494" s="162"/>
      <c r="S494" s="450"/>
      <c r="T494" s="163" t="s">
        <v>83</v>
      </c>
      <c r="U494" s="162" t="s">
        <v>83</v>
      </c>
      <c r="V494" s="93" t="s">
        <v>83</v>
      </c>
      <c r="W494" s="161"/>
      <c r="X494" s="153" t="s">
        <v>83</v>
      </c>
      <c r="Y494" s="153" t="s">
        <v>83</v>
      </c>
      <c r="Z494" s="153" t="s">
        <v>83</v>
      </c>
      <c r="AA494" s="162" t="s">
        <v>83</v>
      </c>
      <c r="AB494" s="450"/>
      <c r="AC494" s="155" t="str">
        <f t="shared" si="199"/>
        <v>-</v>
      </c>
      <c r="AD494" s="156" t="str">
        <f t="shared" si="200"/>
        <v>-</v>
      </c>
      <c r="AE494" s="156" t="str">
        <f t="shared" si="201"/>
        <v>-</v>
      </c>
      <c r="AF494" s="156" t="str">
        <f t="shared" si="202"/>
        <v>-</v>
      </c>
      <c r="AG494" s="157" t="str">
        <f t="shared" si="203"/>
        <v>-</v>
      </c>
      <c r="AH494" s="454"/>
      <c r="AI494" s="155" t="str">
        <f t="shared" si="204"/>
        <v>-</v>
      </c>
      <c r="AJ494" s="156" t="str">
        <f t="shared" si="205"/>
        <v>-</v>
      </c>
      <c r="AK494" s="156" t="str">
        <f t="shared" si="206"/>
        <v>-</v>
      </c>
      <c r="AL494" s="156" t="str">
        <f t="shared" si="207"/>
        <v>-</v>
      </c>
      <c r="AM494" s="157" t="str">
        <f t="shared" si="208"/>
        <v>-</v>
      </c>
      <c r="AN494" s="457"/>
      <c r="AO494" s="95" t="s">
        <v>83</v>
      </c>
      <c r="AP494" s="93" t="s">
        <v>83</v>
      </c>
      <c r="AQ494" s="93" t="s">
        <v>83</v>
      </c>
      <c r="AR494" s="93" t="s">
        <v>83</v>
      </c>
      <c r="AS494" s="163" t="s">
        <v>83</v>
      </c>
      <c r="AT494" s="164" t="s">
        <v>83</v>
      </c>
      <c r="AU494" s="164" t="s">
        <v>83</v>
      </c>
      <c r="AV494" s="164" t="s">
        <v>83</v>
      </c>
      <c r="AW494" s="94" t="s">
        <v>83</v>
      </c>
      <c r="AX494" s="94" t="s">
        <v>3366</v>
      </c>
      <c r="AY494" s="165" t="s">
        <v>83</v>
      </c>
    </row>
    <row r="495" spans="1:51" customFormat="1" ht="67.5" hidden="1">
      <c r="A495" s="95" t="str">
        <f t="shared" si="196"/>
        <v>1502-6</v>
      </c>
      <c r="B495" s="160">
        <v>1502</v>
      </c>
      <c r="C495" s="93" t="s">
        <v>211</v>
      </c>
      <c r="D495" s="95">
        <v>6</v>
      </c>
      <c r="E495" s="93" t="s">
        <v>83</v>
      </c>
      <c r="F495" s="95" t="s">
        <v>83</v>
      </c>
      <c r="G495" s="161" t="s">
        <v>83</v>
      </c>
      <c r="H495" s="99" t="s">
        <v>83</v>
      </c>
      <c r="I495" s="94" t="s">
        <v>83</v>
      </c>
      <c r="J495" s="93" t="s">
        <v>83</v>
      </c>
      <c r="K495" s="93" t="s">
        <v>83</v>
      </c>
      <c r="L495" s="93" t="s">
        <v>83</v>
      </c>
      <c r="M495" s="92" t="s">
        <v>83</v>
      </c>
      <c r="N495" s="161"/>
      <c r="O495" s="153"/>
      <c r="P495" s="153"/>
      <c r="Q495" s="153"/>
      <c r="R495" s="162"/>
      <c r="S495" s="450"/>
      <c r="T495" s="163" t="s">
        <v>83</v>
      </c>
      <c r="U495" s="162" t="s">
        <v>83</v>
      </c>
      <c r="V495" s="93" t="s">
        <v>83</v>
      </c>
      <c r="W495" s="161"/>
      <c r="X495" s="153" t="s">
        <v>83</v>
      </c>
      <c r="Y495" s="153" t="s">
        <v>83</v>
      </c>
      <c r="Z495" s="153" t="s">
        <v>83</v>
      </c>
      <c r="AA495" s="162" t="s">
        <v>83</v>
      </c>
      <c r="AB495" s="450"/>
      <c r="AC495" s="155" t="str">
        <f t="shared" si="199"/>
        <v>-</v>
      </c>
      <c r="AD495" s="156" t="str">
        <f t="shared" si="200"/>
        <v>-</v>
      </c>
      <c r="AE495" s="156" t="str">
        <f t="shared" si="201"/>
        <v>-</v>
      </c>
      <c r="AF495" s="156" t="str">
        <f t="shared" si="202"/>
        <v>-</v>
      </c>
      <c r="AG495" s="157" t="str">
        <f t="shared" si="203"/>
        <v>-</v>
      </c>
      <c r="AH495" s="454"/>
      <c r="AI495" s="155" t="str">
        <f t="shared" si="204"/>
        <v>-</v>
      </c>
      <c r="AJ495" s="156" t="str">
        <f t="shared" si="205"/>
        <v>-</v>
      </c>
      <c r="AK495" s="156" t="str">
        <f t="shared" si="206"/>
        <v>-</v>
      </c>
      <c r="AL495" s="156" t="str">
        <f t="shared" si="207"/>
        <v>-</v>
      </c>
      <c r="AM495" s="157" t="str">
        <f t="shared" si="208"/>
        <v>-</v>
      </c>
      <c r="AN495" s="457"/>
      <c r="AO495" s="95" t="s">
        <v>83</v>
      </c>
      <c r="AP495" s="93" t="s">
        <v>83</v>
      </c>
      <c r="AQ495" s="93" t="s">
        <v>83</v>
      </c>
      <c r="AR495" s="93" t="s">
        <v>83</v>
      </c>
      <c r="AS495" s="163" t="s">
        <v>83</v>
      </c>
      <c r="AT495" s="164" t="s">
        <v>83</v>
      </c>
      <c r="AU495" s="164" t="s">
        <v>83</v>
      </c>
      <c r="AV495" s="164" t="s">
        <v>83</v>
      </c>
      <c r="AW495" s="94" t="s">
        <v>83</v>
      </c>
      <c r="AX495" s="94" t="s">
        <v>3366</v>
      </c>
      <c r="AY495" s="165" t="s">
        <v>83</v>
      </c>
    </row>
    <row r="496" spans="1:51" customFormat="1" ht="67.5" hidden="1">
      <c r="A496" s="95" t="str">
        <f t="shared" si="196"/>
        <v>1502-7</v>
      </c>
      <c r="B496" s="160">
        <v>1502</v>
      </c>
      <c r="C496" s="93" t="s">
        <v>211</v>
      </c>
      <c r="D496" s="95">
        <v>7</v>
      </c>
      <c r="E496" s="93" t="s">
        <v>83</v>
      </c>
      <c r="F496" s="95" t="s">
        <v>83</v>
      </c>
      <c r="G496" s="161" t="s">
        <v>83</v>
      </c>
      <c r="H496" s="99" t="s">
        <v>83</v>
      </c>
      <c r="I496" s="94" t="s">
        <v>83</v>
      </c>
      <c r="J496" s="93" t="s">
        <v>83</v>
      </c>
      <c r="K496" s="93" t="s">
        <v>83</v>
      </c>
      <c r="L496" s="93" t="s">
        <v>83</v>
      </c>
      <c r="M496" s="92" t="s">
        <v>83</v>
      </c>
      <c r="N496" s="161"/>
      <c r="O496" s="153"/>
      <c r="P496" s="153"/>
      <c r="Q496" s="153"/>
      <c r="R496" s="162"/>
      <c r="S496" s="450"/>
      <c r="T496" s="163" t="s">
        <v>83</v>
      </c>
      <c r="U496" s="162" t="s">
        <v>83</v>
      </c>
      <c r="V496" s="93" t="s">
        <v>83</v>
      </c>
      <c r="W496" s="161"/>
      <c r="X496" s="153" t="s">
        <v>83</v>
      </c>
      <c r="Y496" s="153" t="s">
        <v>83</v>
      </c>
      <c r="Z496" s="153" t="s">
        <v>83</v>
      </c>
      <c r="AA496" s="162" t="s">
        <v>83</v>
      </c>
      <c r="AB496" s="450"/>
      <c r="AC496" s="155" t="str">
        <f t="shared" si="199"/>
        <v>-</v>
      </c>
      <c r="AD496" s="156" t="str">
        <f t="shared" si="200"/>
        <v>-</v>
      </c>
      <c r="AE496" s="156" t="str">
        <f t="shared" si="201"/>
        <v>-</v>
      </c>
      <c r="AF496" s="156" t="str">
        <f t="shared" si="202"/>
        <v>-</v>
      </c>
      <c r="AG496" s="157" t="str">
        <f t="shared" si="203"/>
        <v>-</v>
      </c>
      <c r="AH496" s="454"/>
      <c r="AI496" s="155" t="str">
        <f t="shared" si="204"/>
        <v>-</v>
      </c>
      <c r="AJ496" s="156" t="str">
        <f t="shared" si="205"/>
        <v>-</v>
      </c>
      <c r="AK496" s="156" t="str">
        <f t="shared" si="206"/>
        <v>-</v>
      </c>
      <c r="AL496" s="156" t="str">
        <f t="shared" si="207"/>
        <v>-</v>
      </c>
      <c r="AM496" s="157" t="str">
        <f t="shared" si="208"/>
        <v>-</v>
      </c>
      <c r="AN496" s="457"/>
      <c r="AO496" s="95" t="s">
        <v>83</v>
      </c>
      <c r="AP496" s="93" t="s">
        <v>83</v>
      </c>
      <c r="AQ496" s="93" t="s">
        <v>83</v>
      </c>
      <c r="AR496" s="93" t="s">
        <v>83</v>
      </c>
      <c r="AS496" s="163" t="s">
        <v>83</v>
      </c>
      <c r="AT496" s="164" t="s">
        <v>83</v>
      </c>
      <c r="AU496" s="164" t="s">
        <v>83</v>
      </c>
      <c r="AV496" s="164" t="s">
        <v>83</v>
      </c>
      <c r="AW496" s="94" t="s">
        <v>83</v>
      </c>
      <c r="AX496" s="94" t="s">
        <v>3366</v>
      </c>
      <c r="AY496" s="165" t="s">
        <v>83</v>
      </c>
    </row>
    <row r="497" spans="1:51" customFormat="1" ht="67.5" hidden="1">
      <c r="A497" s="95" t="str">
        <f t="shared" si="196"/>
        <v>1502-8</v>
      </c>
      <c r="B497" s="160">
        <v>1502</v>
      </c>
      <c r="C497" s="93" t="s">
        <v>211</v>
      </c>
      <c r="D497" s="95">
        <v>8</v>
      </c>
      <c r="E497" s="93" t="s">
        <v>83</v>
      </c>
      <c r="F497" s="95" t="s">
        <v>83</v>
      </c>
      <c r="G497" s="161" t="s">
        <v>83</v>
      </c>
      <c r="H497" s="99" t="s">
        <v>83</v>
      </c>
      <c r="I497" s="94" t="s">
        <v>83</v>
      </c>
      <c r="J497" s="93" t="s">
        <v>83</v>
      </c>
      <c r="K497" s="93" t="s">
        <v>83</v>
      </c>
      <c r="L497" s="93" t="s">
        <v>83</v>
      </c>
      <c r="M497" s="92" t="s">
        <v>83</v>
      </c>
      <c r="N497" s="161"/>
      <c r="O497" s="153"/>
      <c r="P497" s="153"/>
      <c r="Q497" s="153"/>
      <c r="R497" s="162"/>
      <c r="S497" s="450"/>
      <c r="T497" s="163" t="s">
        <v>83</v>
      </c>
      <c r="U497" s="162" t="s">
        <v>83</v>
      </c>
      <c r="V497" s="93" t="s">
        <v>83</v>
      </c>
      <c r="W497" s="161"/>
      <c r="X497" s="153" t="s">
        <v>83</v>
      </c>
      <c r="Y497" s="153" t="s">
        <v>83</v>
      </c>
      <c r="Z497" s="153" t="s">
        <v>83</v>
      </c>
      <c r="AA497" s="162" t="s">
        <v>83</v>
      </c>
      <c r="AB497" s="450"/>
      <c r="AC497" s="155" t="str">
        <f t="shared" si="199"/>
        <v>-</v>
      </c>
      <c r="AD497" s="156" t="str">
        <f t="shared" si="200"/>
        <v>-</v>
      </c>
      <c r="AE497" s="156" t="str">
        <f t="shared" si="201"/>
        <v>-</v>
      </c>
      <c r="AF497" s="156" t="str">
        <f t="shared" si="202"/>
        <v>-</v>
      </c>
      <c r="AG497" s="157" t="str">
        <f t="shared" si="203"/>
        <v>-</v>
      </c>
      <c r="AH497" s="454"/>
      <c r="AI497" s="155" t="str">
        <f t="shared" si="204"/>
        <v>-</v>
      </c>
      <c r="AJ497" s="156" t="str">
        <f t="shared" si="205"/>
        <v>-</v>
      </c>
      <c r="AK497" s="156" t="str">
        <f t="shared" si="206"/>
        <v>-</v>
      </c>
      <c r="AL497" s="156" t="str">
        <f t="shared" si="207"/>
        <v>-</v>
      </c>
      <c r="AM497" s="157" t="str">
        <f t="shared" si="208"/>
        <v>-</v>
      </c>
      <c r="AN497" s="457"/>
      <c r="AO497" s="95" t="s">
        <v>83</v>
      </c>
      <c r="AP497" s="93" t="s">
        <v>83</v>
      </c>
      <c r="AQ497" s="93" t="s">
        <v>83</v>
      </c>
      <c r="AR497" s="93" t="s">
        <v>83</v>
      </c>
      <c r="AS497" s="163" t="s">
        <v>83</v>
      </c>
      <c r="AT497" s="164" t="s">
        <v>83</v>
      </c>
      <c r="AU497" s="164" t="s">
        <v>83</v>
      </c>
      <c r="AV497" s="164" t="s">
        <v>83</v>
      </c>
      <c r="AW497" s="94" t="s">
        <v>83</v>
      </c>
      <c r="AX497" s="94" t="s">
        <v>3366</v>
      </c>
      <c r="AY497" s="165" t="s">
        <v>83</v>
      </c>
    </row>
    <row r="498" spans="1:51" customFormat="1" ht="67.5" hidden="1">
      <c r="A498" s="95" t="str">
        <f t="shared" si="196"/>
        <v>1502-9</v>
      </c>
      <c r="B498" s="160">
        <v>1502</v>
      </c>
      <c r="C498" s="93" t="s">
        <v>211</v>
      </c>
      <c r="D498" s="95">
        <v>9</v>
      </c>
      <c r="E498" s="93" t="s">
        <v>83</v>
      </c>
      <c r="F498" s="95" t="s">
        <v>83</v>
      </c>
      <c r="G498" s="161" t="s">
        <v>83</v>
      </c>
      <c r="H498" s="99" t="s">
        <v>83</v>
      </c>
      <c r="I498" s="94" t="s">
        <v>83</v>
      </c>
      <c r="J498" s="93" t="s">
        <v>83</v>
      </c>
      <c r="K498" s="93" t="s">
        <v>83</v>
      </c>
      <c r="L498" s="93" t="s">
        <v>83</v>
      </c>
      <c r="M498" s="92" t="s">
        <v>83</v>
      </c>
      <c r="N498" s="161"/>
      <c r="O498" s="153"/>
      <c r="P498" s="153"/>
      <c r="Q498" s="153"/>
      <c r="R498" s="162"/>
      <c r="S498" s="450"/>
      <c r="T498" s="163" t="s">
        <v>83</v>
      </c>
      <c r="U498" s="162" t="s">
        <v>83</v>
      </c>
      <c r="V498" s="93" t="s">
        <v>83</v>
      </c>
      <c r="W498" s="161"/>
      <c r="X498" s="153" t="s">
        <v>83</v>
      </c>
      <c r="Y498" s="153" t="s">
        <v>83</v>
      </c>
      <c r="Z498" s="153" t="s">
        <v>83</v>
      </c>
      <c r="AA498" s="162" t="s">
        <v>83</v>
      </c>
      <c r="AB498" s="450"/>
      <c r="AC498" s="155" t="str">
        <f t="shared" si="199"/>
        <v>-</v>
      </c>
      <c r="AD498" s="156" t="str">
        <f t="shared" si="200"/>
        <v>-</v>
      </c>
      <c r="AE498" s="156" t="str">
        <f t="shared" si="201"/>
        <v>-</v>
      </c>
      <c r="AF498" s="156" t="str">
        <f t="shared" si="202"/>
        <v>-</v>
      </c>
      <c r="AG498" s="157" t="str">
        <f t="shared" si="203"/>
        <v>-</v>
      </c>
      <c r="AH498" s="454"/>
      <c r="AI498" s="155" t="str">
        <f t="shared" si="204"/>
        <v>-</v>
      </c>
      <c r="AJ498" s="156" t="str">
        <f t="shared" si="205"/>
        <v>-</v>
      </c>
      <c r="AK498" s="156" t="str">
        <f t="shared" si="206"/>
        <v>-</v>
      </c>
      <c r="AL498" s="156" t="str">
        <f t="shared" si="207"/>
        <v>-</v>
      </c>
      <c r="AM498" s="157" t="str">
        <f t="shared" si="208"/>
        <v>-</v>
      </c>
      <c r="AN498" s="457"/>
      <c r="AO498" s="95" t="s">
        <v>83</v>
      </c>
      <c r="AP498" s="93" t="s">
        <v>83</v>
      </c>
      <c r="AQ498" s="93" t="s">
        <v>83</v>
      </c>
      <c r="AR498" s="93" t="s">
        <v>83</v>
      </c>
      <c r="AS498" s="163" t="s">
        <v>83</v>
      </c>
      <c r="AT498" s="164" t="s">
        <v>83</v>
      </c>
      <c r="AU498" s="164" t="s">
        <v>83</v>
      </c>
      <c r="AV498" s="164" t="s">
        <v>83</v>
      </c>
      <c r="AW498" s="94" t="s">
        <v>83</v>
      </c>
      <c r="AX498" s="94" t="s">
        <v>3366</v>
      </c>
      <c r="AY498" s="165" t="s">
        <v>83</v>
      </c>
    </row>
    <row r="499" spans="1:51" ht="192" customHeight="1">
      <c r="A499" s="204" t="str">
        <f t="shared" si="196"/>
        <v>1503-1</v>
      </c>
      <c r="B499" s="205">
        <v>1503</v>
      </c>
      <c r="C499" s="600" t="s">
        <v>212</v>
      </c>
      <c r="D499" s="204">
        <v>1</v>
      </c>
      <c r="E499" s="600" t="s">
        <v>1312</v>
      </c>
      <c r="F499" s="204" t="s">
        <v>399</v>
      </c>
      <c r="G499" s="603" t="s">
        <v>468</v>
      </c>
      <c r="H499" s="206" t="s">
        <v>902</v>
      </c>
      <c r="I499" s="195" t="s">
        <v>3170</v>
      </c>
      <c r="J499" s="600" t="s">
        <v>1786</v>
      </c>
      <c r="K499" s="600" t="s">
        <v>944</v>
      </c>
      <c r="L499" s="600" t="s">
        <v>945</v>
      </c>
      <c r="M499" s="207" t="s">
        <v>392</v>
      </c>
      <c r="N499" s="311" t="s">
        <v>12</v>
      </c>
      <c r="O499" s="225">
        <v>9783</v>
      </c>
      <c r="P499" s="225">
        <v>11083</v>
      </c>
      <c r="Q499" s="225">
        <v>12383</v>
      </c>
      <c r="R499" s="327">
        <v>15063</v>
      </c>
      <c r="S499" s="651">
        <v>16763</v>
      </c>
      <c r="T499" s="194" t="s">
        <v>2737</v>
      </c>
      <c r="U499" s="189">
        <v>18463</v>
      </c>
      <c r="V499" s="600" t="s">
        <v>1832</v>
      </c>
      <c r="W499" s="603">
        <v>8410</v>
      </c>
      <c r="X499" s="200">
        <v>10300</v>
      </c>
      <c r="Y499" s="192">
        <v>11713</v>
      </c>
      <c r="Z499" s="192">
        <v>13410</v>
      </c>
      <c r="AA499" s="500">
        <v>15446</v>
      </c>
      <c r="AB499" s="500">
        <v>17263</v>
      </c>
      <c r="AC499" s="226" t="str">
        <f t="shared" si="199"/>
        <v>-</v>
      </c>
      <c r="AD499" s="196">
        <f t="shared" si="200"/>
        <v>1.0528467750178883</v>
      </c>
      <c r="AE499" s="196">
        <f t="shared" si="201"/>
        <v>1.0568438148515744</v>
      </c>
      <c r="AF499" s="196">
        <f t="shared" si="202"/>
        <v>1.082936283614633</v>
      </c>
      <c r="AG499" s="604">
        <f t="shared" si="203"/>
        <v>1.0254265418575317</v>
      </c>
      <c r="AH499" s="212">
        <f t="shared" si="203"/>
        <v>1.0298275964922747</v>
      </c>
      <c r="AI499" s="226" t="s">
        <v>12</v>
      </c>
      <c r="AJ499" s="196">
        <f t="shared" ref="AJ499:AJ516" si="209">IFERROR(IF($E499="-","-",IF($U499="-","-",X499/$U499)),"-")</f>
        <v>0.55787250176027736</v>
      </c>
      <c r="AK499" s="196">
        <f t="shared" ref="AK499:AK516" si="210">IFERROR(IF($E499="-","-",IF($U499="-","-",Y499/$U499)),"-")</f>
        <v>0.63440394302117753</v>
      </c>
      <c r="AL499" s="196">
        <f t="shared" ref="AL499:AL516" si="211">IFERROR(IF($E499="-","-",IF($U499="-","-",Z499/$U499)),"-")</f>
        <v>0.72631749986459404</v>
      </c>
      <c r="AM499" s="604">
        <f t="shared" ref="AM499:AN516" si="212">IFERROR(IF($E499="-","-",IF($U499="-","-",AA499/$U499)),"-")</f>
        <v>0.8365921031251693</v>
      </c>
      <c r="AN499" s="212">
        <f t="shared" si="212"/>
        <v>0.93500514542598712</v>
      </c>
      <c r="AO499" s="204" t="s">
        <v>83</v>
      </c>
      <c r="AP499" s="600" t="s">
        <v>2749</v>
      </c>
      <c r="AQ499" s="600" t="s">
        <v>675</v>
      </c>
      <c r="AR499" s="600" t="s">
        <v>2209</v>
      </c>
      <c r="AS499" s="194" t="s">
        <v>12</v>
      </c>
      <c r="AT499" s="179" t="s">
        <v>15</v>
      </c>
      <c r="AU499" s="179" t="s">
        <v>15</v>
      </c>
      <c r="AV499" s="179" t="s">
        <v>15</v>
      </c>
      <c r="AW499" s="179" t="s">
        <v>15</v>
      </c>
      <c r="AX499" s="611" t="s">
        <v>3440</v>
      </c>
      <c r="AY499" s="214">
        <v>1</v>
      </c>
    </row>
    <row r="500" spans="1:51" ht="168" customHeight="1">
      <c r="A500" s="204" t="str">
        <f t="shared" si="196"/>
        <v>1503-2</v>
      </c>
      <c r="B500" s="205">
        <v>1503</v>
      </c>
      <c r="C500" s="600" t="s">
        <v>212</v>
      </c>
      <c r="D500" s="204">
        <v>2</v>
      </c>
      <c r="E500" s="600" t="s">
        <v>946</v>
      </c>
      <c r="F500" s="204" t="s">
        <v>399</v>
      </c>
      <c r="G500" s="603" t="s">
        <v>468</v>
      </c>
      <c r="H500" s="206" t="s">
        <v>3179</v>
      </c>
      <c r="I500" s="195" t="s">
        <v>3170</v>
      </c>
      <c r="J500" s="600" t="s">
        <v>947</v>
      </c>
      <c r="K500" s="600" t="s">
        <v>948</v>
      </c>
      <c r="L500" s="600" t="s">
        <v>949</v>
      </c>
      <c r="M500" s="207" t="s">
        <v>392</v>
      </c>
      <c r="N500" s="390">
        <v>283113</v>
      </c>
      <c r="O500" s="296">
        <v>285999</v>
      </c>
      <c r="P500" s="296">
        <v>289481</v>
      </c>
      <c r="Q500" s="327">
        <v>294133</v>
      </c>
      <c r="R500" s="327">
        <v>298212</v>
      </c>
      <c r="S500" s="651">
        <v>304744</v>
      </c>
      <c r="T500" s="194" t="s">
        <v>83</v>
      </c>
      <c r="U500" s="209" t="s">
        <v>83</v>
      </c>
      <c r="V500" s="600" t="s">
        <v>480</v>
      </c>
      <c r="W500" s="221">
        <v>289973</v>
      </c>
      <c r="X500" s="200">
        <v>291449</v>
      </c>
      <c r="Y500" s="200">
        <v>300976</v>
      </c>
      <c r="Z500" s="192">
        <v>302210</v>
      </c>
      <c r="AA500" s="500">
        <v>311046</v>
      </c>
      <c r="AB500" s="500">
        <v>307513</v>
      </c>
      <c r="AC500" s="226">
        <f t="shared" si="199"/>
        <v>1.0242306075665901</v>
      </c>
      <c r="AD500" s="196">
        <f t="shared" si="200"/>
        <v>1.0190560106853521</v>
      </c>
      <c r="AE500" s="196">
        <f t="shared" si="201"/>
        <v>1.0397089964453625</v>
      </c>
      <c r="AF500" s="196">
        <f t="shared" si="202"/>
        <v>1.0274603665688651</v>
      </c>
      <c r="AG500" s="604">
        <f t="shared" si="203"/>
        <v>1.0430364975252504</v>
      </c>
      <c r="AH500" s="212">
        <f t="shared" si="203"/>
        <v>1.0090863150710103</v>
      </c>
      <c r="AI500" s="226" t="str">
        <f>IFERROR(IF($E500="-","-",IF($U500="-","-",W500/$U500)),"-")</f>
        <v>-</v>
      </c>
      <c r="AJ500" s="196" t="str">
        <f t="shared" si="209"/>
        <v>-</v>
      </c>
      <c r="AK500" s="196" t="str">
        <f t="shared" si="210"/>
        <v>-</v>
      </c>
      <c r="AL500" s="196" t="str">
        <f t="shared" si="211"/>
        <v>-</v>
      </c>
      <c r="AM500" s="604" t="str">
        <f t="shared" si="212"/>
        <v>-</v>
      </c>
      <c r="AN500" s="212" t="str">
        <f t="shared" si="212"/>
        <v>-</v>
      </c>
      <c r="AO500" s="204" t="s">
        <v>83</v>
      </c>
      <c r="AP500" s="600" t="s">
        <v>12</v>
      </c>
      <c r="AQ500" s="600" t="s">
        <v>676</v>
      </c>
      <c r="AR500" s="600" t="s">
        <v>2210</v>
      </c>
      <c r="AS500" s="194" t="s">
        <v>15</v>
      </c>
      <c r="AT500" s="179" t="s">
        <v>15</v>
      </c>
      <c r="AU500" s="179" t="s">
        <v>15</v>
      </c>
      <c r="AV500" s="179" t="s">
        <v>15</v>
      </c>
      <c r="AW500" s="179" t="s">
        <v>15</v>
      </c>
      <c r="AX500" s="611" t="s">
        <v>3440</v>
      </c>
      <c r="AY500" s="214">
        <v>1</v>
      </c>
    </row>
    <row r="501" spans="1:51" ht="129" customHeight="1">
      <c r="A501" s="204" t="str">
        <f t="shared" si="196"/>
        <v>1503-3</v>
      </c>
      <c r="B501" s="205">
        <v>1503</v>
      </c>
      <c r="C501" s="600" t="s">
        <v>212</v>
      </c>
      <c r="D501" s="204">
        <v>3</v>
      </c>
      <c r="E501" s="600" t="s">
        <v>3180</v>
      </c>
      <c r="F501" s="204" t="s">
        <v>384</v>
      </c>
      <c r="G501" s="603" t="s">
        <v>468</v>
      </c>
      <c r="H501" s="206" t="s">
        <v>3179</v>
      </c>
      <c r="I501" s="195" t="s">
        <v>3170</v>
      </c>
      <c r="J501" s="600" t="s">
        <v>2211</v>
      </c>
      <c r="K501" s="600" t="s">
        <v>1773</v>
      </c>
      <c r="L501" s="600" t="s">
        <v>950</v>
      </c>
      <c r="M501" s="207" t="s">
        <v>392</v>
      </c>
      <c r="N501" s="440">
        <v>90.5</v>
      </c>
      <c r="O501" s="395">
        <v>90.5</v>
      </c>
      <c r="P501" s="395">
        <v>90.5</v>
      </c>
      <c r="Q501" s="395">
        <v>90.5</v>
      </c>
      <c r="R501" s="395">
        <v>100</v>
      </c>
      <c r="S501" s="627">
        <v>100</v>
      </c>
      <c r="T501" s="194" t="s">
        <v>40</v>
      </c>
      <c r="U501" s="326">
        <v>100</v>
      </c>
      <c r="V501" s="600" t="s">
        <v>3184</v>
      </c>
      <c r="W501" s="208">
        <v>96.3</v>
      </c>
      <c r="X501" s="181">
        <v>96.6</v>
      </c>
      <c r="Y501" s="181">
        <v>100</v>
      </c>
      <c r="Z501" s="181">
        <v>98.9</v>
      </c>
      <c r="AA501" s="264">
        <v>98</v>
      </c>
      <c r="AB501" s="264">
        <v>100</v>
      </c>
      <c r="AC501" s="210">
        <f t="shared" si="199"/>
        <v>1.0640883977900553</v>
      </c>
      <c r="AD501" s="196">
        <f t="shared" si="200"/>
        <v>1.0674033149171269</v>
      </c>
      <c r="AE501" s="196">
        <f t="shared" si="201"/>
        <v>1.1049723756906078</v>
      </c>
      <c r="AF501" s="196">
        <f t="shared" si="202"/>
        <v>1.0928176795580111</v>
      </c>
      <c r="AG501" s="604">
        <f t="shared" si="203"/>
        <v>0.98</v>
      </c>
      <c r="AH501" s="212">
        <f t="shared" si="203"/>
        <v>1</v>
      </c>
      <c r="AI501" s="210">
        <f>IFERROR(IF($E501="-","-",IF($U501="-","-",W501/$U501)),"-")</f>
        <v>0.96299999999999997</v>
      </c>
      <c r="AJ501" s="196">
        <f t="shared" si="209"/>
        <v>0.96599999999999997</v>
      </c>
      <c r="AK501" s="196">
        <f t="shared" si="210"/>
        <v>1</v>
      </c>
      <c r="AL501" s="196">
        <f t="shared" si="211"/>
        <v>0.9890000000000001</v>
      </c>
      <c r="AM501" s="604">
        <f t="shared" si="212"/>
        <v>0.98</v>
      </c>
      <c r="AN501" s="212">
        <f t="shared" si="212"/>
        <v>1</v>
      </c>
      <c r="AO501" s="204" t="s">
        <v>83</v>
      </c>
      <c r="AP501" s="600" t="s">
        <v>83</v>
      </c>
      <c r="AQ501" s="600" t="s">
        <v>661</v>
      </c>
      <c r="AR501" s="600" t="s">
        <v>3325</v>
      </c>
      <c r="AS501" s="194" t="s">
        <v>54</v>
      </c>
      <c r="AT501" s="179" t="s">
        <v>15</v>
      </c>
      <c r="AU501" s="179" t="s">
        <v>15</v>
      </c>
      <c r="AV501" s="179" t="s">
        <v>15</v>
      </c>
      <c r="AW501" s="179" t="s">
        <v>11</v>
      </c>
      <c r="AX501" s="611" t="s">
        <v>3440</v>
      </c>
      <c r="AY501" s="214">
        <v>1</v>
      </c>
    </row>
    <row r="502" spans="1:51" ht="129" customHeight="1">
      <c r="A502" s="204" t="str">
        <f t="shared" si="196"/>
        <v>1503-4</v>
      </c>
      <c r="B502" s="205">
        <v>1503</v>
      </c>
      <c r="C502" s="600" t="s">
        <v>212</v>
      </c>
      <c r="D502" s="204">
        <v>4</v>
      </c>
      <c r="E502" s="600" t="s">
        <v>3181</v>
      </c>
      <c r="F502" s="204" t="s">
        <v>424</v>
      </c>
      <c r="G502" s="603" t="s">
        <v>468</v>
      </c>
      <c r="H502" s="206" t="s">
        <v>902</v>
      </c>
      <c r="I502" s="195" t="s">
        <v>3170</v>
      </c>
      <c r="J502" s="600" t="s">
        <v>3182</v>
      </c>
      <c r="K502" s="600" t="s">
        <v>3183</v>
      </c>
      <c r="L502" s="600" t="s">
        <v>870</v>
      </c>
      <c r="M502" s="207" t="s">
        <v>392</v>
      </c>
      <c r="N502" s="311" t="s">
        <v>1313</v>
      </c>
      <c r="O502" s="225">
        <v>20</v>
      </c>
      <c r="P502" s="225">
        <v>35</v>
      </c>
      <c r="Q502" s="225">
        <v>50</v>
      </c>
      <c r="R502" s="225">
        <v>60</v>
      </c>
      <c r="S502" s="620">
        <v>70</v>
      </c>
      <c r="T502" s="194" t="s">
        <v>2737</v>
      </c>
      <c r="U502" s="209">
        <v>80</v>
      </c>
      <c r="V502" s="600" t="s">
        <v>3184</v>
      </c>
      <c r="W502" s="603" t="s">
        <v>12</v>
      </c>
      <c r="X502" s="181">
        <v>18</v>
      </c>
      <c r="Y502" s="181">
        <v>31</v>
      </c>
      <c r="Z502" s="181">
        <v>40</v>
      </c>
      <c r="AA502" s="264">
        <v>51</v>
      </c>
      <c r="AB502" s="264">
        <v>61</v>
      </c>
      <c r="AC502" s="226" t="str">
        <f t="shared" si="199"/>
        <v>-</v>
      </c>
      <c r="AD502" s="196">
        <f t="shared" si="200"/>
        <v>0.9</v>
      </c>
      <c r="AE502" s="196">
        <f t="shared" si="201"/>
        <v>0.88571428571428568</v>
      </c>
      <c r="AF502" s="196">
        <f t="shared" si="202"/>
        <v>0.8</v>
      </c>
      <c r="AG502" s="604">
        <f t="shared" si="203"/>
        <v>0.85</v>
      </c>
      <c r="AH502" s="212">
        <f t="shared" si="203"/>
        <v>0.87142857142857144</v>
      </c>
      <c r="AI502" s="226" t="str">
        <f>IFERROR(IF($E502="-","-",IF($U502="-","-",W502/$U502)),"-")</f>
        <v>-</v>
      </c>
      <c r="AJ502" s="196">
        <f t="shared" si="209"/>
        <v>0.22500000000000001</v>
      </c>
      <c r="AK502" s="196">
        <f t="shared" si="210"/>
        <v>0.38750000000000001</v>
      </c>
      <c r="AL502" s="196">
        <f t="shared" si="211"/>
        <v>0.5</v>
      </c>
      <c r="AM502" s="604">
        <f t="shared" si="212"/>
        <v>0.63749999999999996</v>
      </c>
      <c r="AN502" s="212">
        <f t="shared" si="212"/>
        <v>0.76249999999999996</v>
      </c>
      <c r="AO502" s="204" t="s">
        <v>83</v>
      </c>
      <c r="AP502" s="600" t="s">
        <v>3185</v>
      </c>
      <c r="AQ502" s="600" t="s">
        <v>627</v>
      </c>
      <c r="AR502" s="600" t="s">
        <v>2190</v>
      </c>
      <c r="AS502" s="194" t="s">
        <v>83</v>
      </c>
      <c r="AT502" s="179" t="s">
        <v>11</v>
      </c>
      <c r="AU502" s="179" t="s">
        <v>10</v>
      </c>
      <c r="AV502" s="179" t="s">
        <v>10</v>
      </c>
      <c r="AW502" s="179" t="s">
        <v>10</v>
      </c>
      <c r="AX502" s="611" t="s">
        <v>3443</v>
      </c>
      <c r="AY502" s="214">
        <v>1</v>
      </c>
    </row>
    <row r="503" spans="1:51" ht="81">
      <c r="A503" s="204" t="str">
        <f t="shared" si="196"/>
        <v>1503-5</v>
      </c>
      <c r="B503" s="205">
        <v>1503</v>
      </c>
      <c r="C503" s="600" t="s">
        <v>212</v>
      </c>
      <c r="D503" s="204">
        <v>5</v>
      </c>
      <c r="E503" s="600" t="s">
        <v>1314</v>
      </c>
      <c r="F503" s="204" t="s">
        <v>490</v>
      </c>
      <c r="G503" s="603" t="s">
        <v>468</v>
      </c>
      <c r="H503" s="206" t="s">
        <v>902</v>
      </c>
      <c r="I503" s="195" t="s">
        <v>3170</v>
      </c>
      <c r="J503" s="600" t="s">
        <v>951</v>
      </c>
      <c r="K503" s="600" t="s">
        <v>952</v>
      </c>
      <c r="L503" s="600" t="s">
        <v>870</v>
      </c>
      <c r="M503" s="207" t="s">
        <v>392</v>
      </c>
      <c r="N503" s="311" t="s">
        <v>12</v>
      </c>
      <c r="O503" s="327">
        <v>6883</v>
      </c>
      <c r="P503" s="327">
        <v>6993</v>
      </c>
      <c r="Q503" s="327">
        <v>7103</v>
      </c>
      <c r="R503" s="327">
        <v>7445</v>
      </c>
      <c r="S503" s="651">
        <v>7445</v>
      </c>
      <c r="T503" s="194" t="s">
        <v>2737</v>
      </c>
      <c r="U503" s="251">
        <v>7445</v>
      </c>
      <c r="V503" s="600" t="s">
        <v>3184</v>
      </c>
      <c r="W503" s="316">
        <v>6763</v>
      </c>
      <c r="X503" s="200">
        <v>6792</v>
      </c>
      <c r="Y503" s="192">
        <v>6767</v>
      </c>
      <c r="Z503" s="192">
        <v>7133</v>
      </c>
      <c r="AA503" s="500">
        <v>7133</v>
      </c>
      <c r="AB503" s="500">
        <v>7236</v>
      </c>
      <c r="AC503" s="226" t="str">
        <f t="shared" si="199"/>
        <v>-</v>
      </c>
      <c r="AD503" s="196">
        <f t="shared" si="200"/>
        <v>0.98677902077582447</v>
      </c>
      <c r="AE503" s="196">
        <f t="shared" si="201"/>
        <v>0.96768196768196768</v>
      </c>
      <c r="AF503" s="196">
        <f t="shared" si="202"/>
        <v>1.0042235675066873</v>
      </c>
      <c r="AG503" s="604">
        <f t="shared" si="203"/>
        <v>0.95809267965077238</v>
      </c>
      <c r="AH503" s="212">
        <f t="shared" si="203"/>
        <v>0.97192746809939556</v>
      </c>
      <c r="AI503" s="226" t="s">
        <v>12</v>
      </c>
      <c r="AJ503" s="196">
        <f t="shared" si="209"/>
        <v>0.91229012760241768</v>
      </c>
      <c r="AK503" s="196">
        <f t="shared" si="210"/>
        <v>0.90893216924110143</v>
      </c>
      <c r="AL503" s="196">
        <f t="shared" si="211"/>
        <v>0.95809267965077238</v>
      </c>
      <c r="AM503" s="604">
        <f t="shared" si="212"/>
        <v>0.95809267965077238</v>
      </c>
      <c r="AN503" s="212">
        <f t="shared" si="212"/>
        <v>0.97192746809939556</v>
      </c>
      <c r="AO503" s="204" t="s">
        <v>83</v>
      </c>
      <c r="AP503" s="600" t="s">
        <v>3326</v>
      </c>
      <c r="AQ503" s="600" t="s">
        <v>675</v>
      </c>
      <c r="AR503" s="600" t="s">
        <v>2212</v>
      </c>
      <c r="AS503" s="194" t="s">
        <v>12</v>
      </c>
      <c r="AT503" s="179" t="s">
        <v>15</v>
      </c>
      <c r="AU503" s="179" t="s">
        <v>15</v>
      </c>
      <c r="AV503" s="179" t="s">
        <v>15</v>
      </c>
      <c r="AW503" s="179" t="s">
        <v>15</v>
      </c>
      <c r="AX503" s="611" t="s">
        <v>3440</v>
      </c>
      <c r="AY503" s="214">
        <v>1</v>
      </c>
    </row>
    <row r="504" spans="1:51" customFormat="1" ht="27" hidden="1">
      <c r="A504" s="95" t="str">
        <f t="shared" si="196"/>
        <v>1503-6</v>
      </c>
      <c r="B504" s="160">
        <v>1503</v>
      </c>
      <c r="C504" s="93" t="s">
        <v>212</v>
      </c>
      <c r="D504" s="95">
        <v>6</v>
      </c>
      <c r="E504" s="93" t="s">
        <v>83</v>
      </c>
      <c r="F504" s="95" t="s">
        <v>83</v>
      </c>
      <c r="G504" s="161" t="s">
        <v>83</v>
      </c>
      <c r="H504" s="99" t="s">
        <v>83</v>
      </c>
      <c r="I504" s="94" t="s">
        <v>83</v>
      </c>
      <c r="J504" s="93" t="s">
        <v>83</v>
      </c>
      <c r="K504" s="93" t="s">
        <v>83</v>
      </c>
      <c r="L504" s="93" t="s">
        <v>83</v>
      </c>
      <c r="M504" s="92" t="s">
        <v>83</v>
      </c>
      <c r="N504" s="161"/>
      <c r="O504" s="153"/>
      <c r="P504" s="153"/>
      <c r="Q504" s="153"/>
      <c r="R504" s="162"/>
      <c r="S504" s="450"/>
      <c r="T504" s="163" t="s">
        <v>83</v>
      </c>
      <c r="U504" s="162" t="s">
        <v>83</v>
      </c>
      <c r="V504" s="93" t="s">
        <v>83</v>
      </c>
      <c r="W504" s="161"/>
      <c r="X504" s="153" t="s">
        <v>83</v>
      </c>
      <c r="Y504" s="153" t="s">
        <v>83</v>
      </c>
      <c r="Z504" s="153" t="s">
        <v>83</v>
      </c>
      <c r="AA504" s="162" t="s">
        <v>83</v>
      </c>
      <c r="AB504" s="450"/>
      <c r="AC504" s="155" t="str">
        <f t="shared" si="199"/>
        <v>-</v>
      </c>
      <c r="AD504" s="156" t="str">
        <f t="shared" si="200"/>
        <v>-</v>
      </c>
      <c r="AE504" s="156" t="str">
        <f t="shared" si="201"/>
        <v>-</v>
      </c>
      <c r="AF504" s="156" t="str">
        <f t="shared" si="202"/>
        <v>-</v>
      </c>
      <c r="AG504" s="157" t="str">
        <f t="shared" si="203"/>
        <v>-</v>
      </c>
      <c r="AH504" s="454"/>
      <c r="AI504" s="155" t="str">
        <f t="shared" ref="AI504:AI516" si="213">IFERROR(IF($E504="-","-",IF($U504="-","-",W504/$U504)),"-")</f>
        <v>-</v>
      </c>
      <c r="AJ504" s="156" t="str">
        <f t="shared" si="209"/>
        <v>-</v>
      </c>
      <c r="AK504" s="156" t="str">
        <f t="shared" si="210"/>
        <v>-</v>
      </c>
      <c r="AL504" s="156" t="str">
        <f t="shared" si="211"/>
        <v>-</v>
      </c>
      <c r="AM504" s="157" t="str">
        <f t="shared" si="212"/>
        <v>-</v>
      </c>
      <c r="AN504" s="457"/>
      <c r="AO504" s="95" t="s">
        <v>83</v>
      </c>
      <c r="AP504" s="93" t="s">
        <v>83</v>
      </c>
      <c r="AQ504" s="93" t="s">
        <v>83</v>
      </c>
      <c r="AR504" s="93" t="s">
        <v>83</v>
      </c>
      <c r="AS504" s="163" t="s">
        <v>83</v>
      </c>
      <c r="AT504" s="164" t="s">
        <v>83</v>
      </c>
      <c r="AU504" s="164" t="s">
        <v>83</v>
      </c>
      <c r="AV504" s="164" t="s">
        <v>83</v>
      </c>
      <c r="AW504" s="94" t="s">
        <v>83</v>
      </c>
      <c r="AX504" s="94" t="s">
        <v>3366</v>
      </c>
      <c r="AY504" s="165" t="s">
        <v>83</v>
      </c>
    </row>
    <row r="505" spans="1:51" customFormat="1" ht="27" hidden="1">
      <c r="A505" s="95" t="str">
        <f t="shared" si="196"/>
        <v>1503-7</v>
      </c>
      <c r="B505" s="160">
        <v>1503</v>
      </c>
      <c r="C505" s="93" t="s">
        <v>212</v>
      </c>
      <c r="D505" s="95">
        <v>7</v>
      </c>
      <c r="E505" s="93" t="s">
        <v>83</v>
      </c>
      <c r="F505" s="95" t="s">
        <v>83</v>
      </c>
      <c r="G505" s="161" t="s">
        <v>83</v>
      </c>
      <c r="H505" s="99" t="s">
        <v>83</v>
      </c>
      <c r="I505" s="94" t="s">
        <v>83</v>
      </c>
      <c r="J505" s="93" t="s">
        <v>83</v>
      </c>
      <c r="K505" s="93" t="s">
        <v>83</v>
      </c>
      <c r="L505" s="93" t="s">
        <v>83</v>
      </c>
      <c r="M505" s="92" t="s">
        <v>83</v>
      </c>
      <c r="N505" s="161"/>
      <c r="O505" s="153"/>
      <c r="P505" s="153"/>
      <c r="Q505" s="153"/>
      <c r="R505" s="162"/>
      <c r="S505" s="450"/>
      <c r="T505" s="163" t="s">
        <v>83</v>
      </c>
      <c r="U505" s="162" t="s">
        <v>83</v>
      </c>
      <c r="V505" s="93" t="s">
        <v>83</v>
      </c>
      <c r="W505" s="161"/>
      <c r="X505" s="153" t="s">
        <v>83</v>
      </c>
      <c r="Y505" s="153" t="s">
        <v>83</v>
      </c>
      <c r="Z505" s="153" t="s">
        <v>83</v>
      </c>
      <c r="AA505" s="162" t="s">
        <v>83</v>
      </c>
      <c r="AB505" s="450"/>
      <c r="AC505" s="155" t="str">
        <f t="shared" si="199"/>
        <v>-</v>
      </c>
      <c r="AD505" s="156" t="str">
        <f t="shared" si="200"/>
        <v>-</v>
      </c>
      <c r="AE505" s="156" t="str">
        <f t="shared" si="201"/>
        <v>-</v>
      </c>
      <c r="AF505" s="156" t="str">
        <f t="shared" si="202"/>
        <v>-</v>
      </c>
      <c r="AG505" s="157" t="str">
        <f t="shared" si="203"/>
        <v>-</v>
      </c>
      <c r="AH505" s="454"/>
      <c r="AI505" s="155" t="str">
        <f t="shared" si="213"/>
        <v>-</v>
      </c>
      <c r="AJ505" s="156" t="str">
        <f t="shared" si="209"/>
        <v>-</v>
      </c>
      <c r="AK505" s="156" t="str">
        <f t="shared" si="210"/>
        <v>-</v>
      </c>
      <c r="AL505" s="156" t="str">
        <f t="shared" si="211"/>
        <v>-</v>
      </c>
      <c r="AM505" s="157" t="str">
        <f t="shared" si="212"/>
        <v>-</v>
      </c>
      <c r="AN505" s="457"/>
      <c r="AO505" s="95" t="s">
        <v>83</v>
      </c>
      <c r="AP505" s="93" t="s">
        <v>83</v>
      </c>
      <c r="AQ505" s="93" t="s">
        <v>83</v>
      </c>
      <c r="AR505" s="93" t="s">
        <v>83</v>
      </c>
      <c r="AS505" s="163" t="s">
        <v>83</v>
      </c>
      <c r="AT505" s="164" t="s">
        <v>83</v>
      </c>
      <c r="AU505" s="164" t="s">
        <v>83</v>
      </c>
      <c r="AV505" s="164" t="s">
        <v>83</v>
      </c>
      <c r="AW505" s="94" t="s">
        <v>83</v>
      </c>
      <c r="AX505" s="94" t="s">
        <v>3366</v>
      </c>
      <c r="AY505" s="165" t="s">
        <v>83</v>
      </c>
    </row>
    <row r="506" spans="1:51" customFormat="1" ht="27" hidden="1">
      <c r="A506" s="95" t="str">
        <f t="shared" si="196"/>
        <v>1503-8</v>
      </c>
      <c r="B506" s="160">
        <v>1503</v>
      </c>
      <c r="C506" s="93" t="s">
        <v>212</v>
      </c>
      <c r="D506" s="95">
        <v>8</v>
      </c>
      <c r="E506" s="93" t="s">
        <v>83</v>
      </c>
      <c r="F506" s="95" t="s">
        <v>83</v>
      </c>
      <c r="G506" s="161" t="s">
        <v>83</v>
      </c>
      <c r="H506" s="99" t="s">
        <v>83</v>
      </c>
      <c r="I506" s="94" t="s">
        <v>83</v>
      </c>
      <c r="J506" s="93" t="s">
        <v>83</v>
      </c>
      <c r="K506" s="93" t="s">
        <v>83</v>
      </c>
      <c r="L506" s="93" t="s">
        <v>83</v>
      </c>
      <c r="M506" s="92" t="s">
        <v>83</v>
      </c>
      <c r="N506" s="161"/>
      <c r="O506" s="153"/>
      <c r="P506" s="153"/>
      <c r="Q506" s="153"/>
      <c r="R506" s="162"/>
      <c r="S506" s="450"/>
      <c r="T506" s="163" t="s">
        <v>83</v>
      </c>
      <c r="U506" s="162" t="s">
        <v>83</v>
      </c>
      <c r="V506" s="93" t="s">
        <v>83</v>
      </c>
      <c r="W506" s="161"/>
      <c r="X506" s="153" t="s">
        <v>83</v>
      </c>
      <c r="Y506" s="153" t="s">
        <v>83</v>
      </c>
      <c r="Z506" s="153" t="s">
        <v>83</v>
      </c>
      <c r="AA506" s="162" t="s">
        <v>83</v>
      </c>
      <c r="AB506" s="450"/>
      <c r="AC506" s="155" t="str">
        <f t="shared" si="199"/>
        <v>-</v>
      </c>
      <c r="AD506" s="156" t="str">
        <f t="shared" si="200"/>
        <v>-</v>
      </c>
      <c r="AE506" s="156" t="str">
        <f t="shared" si="201"/>
        <v>-</v>
      </c>
      <c r="AF506" s="156" t="str">
        <f t="shared" si="202"/>
        <v>-</v>
      </c>
      <c r="AG506" s="157" t="str">
        <f t="shared" si="203"/>
        <v>-</v>
      </c>
      <c r="AH506" s="454"/>
      <c r="AI506" s="155" t="str">
        <f t="shared" si="213"/>
        <v>-</v>
      </c>
      <c r="AJ506" s="156" t="str">
        <f t="shared" si="209"/>
        <v>-</v>
      </c>
      <c r="AK506" s="156" t="str">
        <f t="shared" si="210"/>
        <v>-</v>
      </c>
      <c r="AL506" s="156" t="str">
        <f t="shared" si="211"/>
        <v>-</v>
      </c>
      <c r="AM506" s="157" t="str">
        <f t="shared" si="212"/>
        <v>-</v>
      </c>
      <c r="AN506" s="457"/>
      <c r="AO506" s="95" t="s">
        <v>83</v>
      </c>
      <c r="AP506" s="93" t="s">
        <v>83</v>
      </c>
      <c r="AQ506" s="93" t="s">
        <v>83</v>
      </c>
      <c r="AR506" s="93" t="s">
        <v>83</v>
      </c>
      <c r="AS506" s="163" t="s">
        <v>83</v>
      </c>
      <c r="AT506" s="164" t="s">
        <v>83</v>
      </c>
      <c r="AU506" s="164" t="s">
        <v>83</v>
      </c>
      <c r="AV506" s="164" t="s">
        <v>83</v>
      </c>
      <c r="AW506" s="94" t="s">
        <v>83</v>
      </c>
      <c r="AX506" s="94" t="s">
        <v>3366</v>
      </c>
      <c r="AY506" s="165" t="s">
        <v>83</v>
      </c>
    </row>
    <row r="507" spans="1:51" customFormat="1" ht="27" hidden="1">
      <c r="A507" s="95" t="str">
        <f t="shared" si="196"/>
        <v>1503-9</v>
      </c>
      <c r="B507" s="160">
        <v>1503</v>
      </c>
      <c r="C507" s="93" t="s">
        <v>212</v>
      </c>
      <c r="D507" s="95">
        <v>9</v>
      </c>
      <c r="E507" s="93" t="s">
        <v>83</v>
      </c>
      <c r="F507" s="95" t="s">
        <v>83</v>
      </c>
      <c r="G507" s="161" t="s">
        <v>83</v>
      </c>
      <c r="H507" s="99" t="s">
        <v>83</v>
      </c>
      <c r="I507" s="94" t="s">
        <v>83</v>
      </c>
      <c r="J507" s="93" t="s">
        <v>83</v>
      </c>
      <c r="K507" s="93" t="s">
        <v>83</v>
      </c>
      <c r="L507" s="93" t="s">
        <v>83</v>
      </c>
      <c r="M507" s="92" t="s">
        <v>83</v>
      </c>
      <c r="N507" s="161"/>
      <c r="O507" s="153"/>
      <c r="P507" s="153"/>
      <c r="Q507" s="153"/>
      <c r="R507" s="162"/>
      <c r="S507" s="450"/>
      <c r="T507" s="163" t="s">
        <v>83</v>
      </c>
      <c r="U507" s="162" t="s">
        <v>83</v>
      </c>
      <c r="V507" s="93" t="s">
        <v>83</v>
      </c>
      <c r="W507" s="161"/>
      <c r="X507" s="153" t="s">
        <v>83</v>
      </c>
      <c r="Y507" s="153" t="s">
        <v>83</v>
      </c>
      <c r="Z507" s="153" t="s">
        <v>83</v>
      </c>
      <c r="AA507" s="162" t="s">
        <v>83</v>
      </c>
      <c r="AB507" s="450"/>
      <c r="AC507" s="155" t="str">
        <f t="shared" si="199"/>
        <v>-</v>
      </c>
      <c r="AD507" s="156" t="str">
        <f t="shared" si="200"/>
        <v>-</v>
      </c>
      <c r="AE507" s="156" t="str">
        <f t="shared" si="201"/>
        <v>-</v>
      </c>
      <c r="AF507" s="156" t="str">
        <f t="shared" si="202"/>
        <v>-</v>
      </c>
      <c r="AG507" s="157" t="str">
        <f t="shared" si="203"/>
        <v>-</v>
      </c>
      <c r="AH507" s="454"/>
      <c r="AI507" s="155" t="str">
        <f t="shared" si="213"/>
        <v>-</v>
      </c>
      <c r="AJ507" s="156" t="str">
        <f t="shared" si="209"/>
        <v>-</v>
      </c>
      <c r="AK507" s="156" t="str">
        <f t="shared" si="210"/>
        <v>-</v>
      </c>
      <c r="AL507" s="156" t="str">
        <f t="shared" si="211"/>
        <v>-</v>
      </c>
      <c r="AM507" s="157" t="str">
        <f t="shared" si="212"/>
        <v>-</v>
      </c>
      <c r="AN507" s="457"/>
      <c r="AO507" s="95" t="s">
        <v>83</v>
      </c>
      <c r="AP507" s="93" t="s">
        <v>83</v>
      </c>
      <c r="AQ507" s="93" t="s">
        <v>83</v>
      </c>
      <c r="AR507" s="93" t="s">
        <v>83</v>
      </c>
      <c r="AS507" s="163" t="s">
        <v>83</v>
      </c>
      <c r="AT507" s="164" t="s">
        <v>83</v>
      </c>
      <c r="AU507" s="164" t="s">
        <v>83</v>
      </c>
      <c r="AV507" s="164" t="s">
        <v>83</v>
      </c>
      <c r="AW507" s="94" t="s">
        <v>83</v>
      </c>
      <c r="AX507" s="94" t="s">
        <v>3366</v>
      </c>
      <c r="AY507" s="165" t="s">
        <v>83</v>
      </c>
    </row>
    <row r="508" spans="1:51" ht="222" customHeight="1">
      <c r="A508" s="204" t="str">
        <f t="shared" si="196"/>
        <v>1601-1</v>
      </c>
      <c r="B508" s="205">
        <v>1601</v>
      </c>
      <c r="C508" s="600" t="s">
        <v>213</v>
      </c>
      <c r="D508" s="204">
        <v>1</v>
      </c>
      <c r="E508" s="600" t="s">
        <v>1315</v>
      </c>
      <c r="F508" s="204" t="s">
        <v>384</v>
      </c>
      <c r="G508" s="603" t="s">
        <v>468</v>
      </c>
      <c r="H508" s="206" t="s">
        <v>3327</v>
      </c>
      <c r="I508" s="195" t="s">
        <v>3186</v>
      </c>
      <c r="J508" s="600" t="s">
        <v>953</v>
      </c>
      <c r="K508" s="600" t="s">
        <v>2213</v>
      </c>
      <c r="L508" s="600" t="s">
        <v>954</v>
      </c>
      <c r="M508" s="207" t="s">
        <v>392</v>
      </c>
      <c r="N508" s="311">
        <v>100</v>
      </c>
      <c r="O508" s="225">
        <v>100</v>
      </c>
      <c r="P508" s="357">
        <v>100</v>
      </c>
      <c r="Q508" s="357">
        <v>100</v>
      </c>
      <c r="R508" s="357">
        <v>100</v>
      </c>
      <c r="S508" s="357">
        <v>100</v>
      </c>
      <c r="T508" s="194" t="s">
        <v>40</v>
      </c>
      <c r="U508" s="209">
        <v>100</v>
      </c>
      <c r="V508" s="600" t="s">
        <v>715</v>
      </c>
      <c r="W508" s="320">
        <v>97</v>
      </c>
      <c r="X508" s="181">
        <v>97</v>
      </c>
      <c r="Y508" s="181">
        <v>100</v>
      </c>
      <c r="Z508" s="181">
        <v>100</v>
      </c>
      <c r="AA508" s="264">
        <v>97.7</v>
      </c>
      <c r="AB508" s="264">
        <v>95.5</v>
      </c>
      <c r="AC508" s="226">
        <f t="shared" si="199"/>
        <v>0.97</v>
      </c>
      <c r="AD508" s="196">
        <f t="shared" si="200"/>
        <v>0.97</v>
      </c>
      <c r="AE508" s="196">
        <f t="shared" si="201"/>
        <v>1</v>
      </c>
      <c r="AF508" s="196">
        <f t="shared" si="202"/>
        <v>1</v>
      </c>
      <c r="AG508" s="604">
        <f t="shared" si="203"/>
        <v>0.97699999999999998</v>
      </c>
      <c r="AH508" s="212">
        <f t="shared" si="203"/>
        <v>0.95499999999999996</v>
      </c>
      <c r="AI508" s="226">
        <f t="shared" si="213"/>
        <v>0.97</v>
      </c>
      <c r="AJ508" s="196">
        <f t="shared" si="209"/>
        <v>0.97</v>
      </c>
      <c r="AK508" s="196">
        <f t="shared" si="210"/>
        <v>1</v>
      </c>
      <c r="AL508" s="196">
        <f t="shared" si="211"/>
        <v>1</v>
      </c>
      <c r="AM508" s="604">
        <f t="shared" si="212"/>
        <v>0.97699999999999998</v>
      </c>
      <c r="AN508" s="212">
        <f t="shared" si="212"/>
        <v>0.95499999999999996</v>
      </c>
      <c r="AO508" s="204" t="s">
        <v>83</v>
      </c>
      <c r="AP508" s="600" t="s">
        <v>3510</v>
      </c>
      <c r="AQ508" s="600" t="s">
        <v>659</v>
      </c>
      <c r="AR508" s="257" t="s">
        <v>3292</v>
      </c>
      <c r="AS508" s="194" t="s">
        <v>15</v>
      </c>
      <c r="AT508" s="179" t="s">
        <v>15</v>
      </c>
      <c r="AU508" s="179" t="s">
        <v>15</v>
      </c>
      <c r="AV508" s="179" t="s">
        <v>15</v>
      </c>
      <c r="AW508" s="179" t="s">
        <v>15</v>
      </c>
      <c r="AX508" s="611" t="s">
        <v>3440</v>
      </c>
      <c r="AY508" s="214">
        <v>1</v>
      </c>
    </row>
    <row r="509" spans="1:51" customFormat="1" hidden="1">
      <c r="A509" s="95" t="str">
        <f t="shared" si="196"/>
        <v>1601-2</v>
      </c>
      <c r="B509" s="160">
        <v>1601</v>
      </c>
      <c r="C509" s="93" t="s">
        <v>213</v>
      </c>
      <c r="D509" s="95">
        <v>2</v>
      </c>
      <c r="E509" s="93" t="s">
        <v>83</v>
      </c>
      <c r="F509" s="95" t="s">
        <v>83</v>
      </c>
      <c r="G509" s="161" t="s">
        <v>83</v>
      </c>
      <c r="H509" s="99" t="s">
        <v>83</v>
      </c>
      <c r="I509" s="94" t="s">
        <v>83</v>
      </c>
      <c r="J509" s="93" t="s">
        <v>83</v>
      </c>
      <c r="K509" s="93" t="s">
        <v>83</v>
      </c>
      <c r="L509" s="93" t="s">
        <v>83</v>
      </c>
      <c r="M509" s="92" t="s">
        <v>83</v>
      </c>
      <c r="N509" s="161"/>
      <c r="O509" s="153"/>
      <c r="P509" s="153"/>
      <c r="Q509" s="153"/>
      <c r="R509" s="162"/>
      <c r="S509" s="450"/>
      <c r="T509" s="163" t="s">
        <v>83</v>
      </c>
      <c r="U509" s="162" t="s">
        <v>83</v>
      </c>
      <c r="V509" s="93" t="s">
        <v>83</v>
      </c>
      <c r="W509" s="161"/>
      <c r="X509" s="153" t="s">
        <v>83</v>
      </c>
      <c r="Y509" s="153" t="s">
        <v>83</v>
      </c>
      <c r="Z509" s="153" t="s">
        <v>83</v>
      </c>
      <c r="AA509" s="162" t="s">
        <v>83</v>
      </c>
      <c r="AB509" s="450"/>
      <c r="AC509" s="155" t="str">
        <f t="shared" si="199"/>
        <v>-</v>
      </c>
      <c r="AD509" s="156" t="str">
        <f t="shared" si="200"/>
        <v>-</v>
      </c>
      <c r="AE509" s="156" t="str">
        <f t="shared" si="201"/>
        <v>-</v>
      </c>
      <c r="AF509" s="156" t="str">
        <f t="shared" si="202"/>
        <v>-</v>
      </c>
      <c r="AG509" s="157" t="str">
        <f t="shared" si="203"/>
        <v>-</v>
      </c>
      <c r="AH509" s="454"/>
      <c r="AI509" s="155" t="str">
        <f t="shared" si="213"/>
        <v>-</v>
      </c>
      <c r="AJ509" s="156" t="str">
        <f t="shared" si="209"/>
        <v>-</v>
      </c>
      <c r="AK509" s="156" t="str">
        <f t="shared" si="210"/>
        <v>-</v>
      </c>
      <c r="AL509" s="156" t="str">
        <f t="shared" si="211"/>
        <v>-</v>
      </c>
      <c r="AM509" s="157" t="str">
        <f t="shared" si="212"/>
        <v>-</v>
      </c>
      <c r="AN509" s="457"/>
      <c r="AO509" s="95" t="s">
        <v>83</v>
      </c>
      <c r="AP509" s="93" t="s">
        <v>83</v>
      </c>
      <c r="AQ509" s="93" t="s">
        <v>83</v>
      </c>
      <c r="AR509" s="93" t="s">
        <v>83</v>
      </c>
      <c r="AS509" s="163" t="s">
        <v>83</v>
      </c>
      <c r="AT509" s="164" t="s">
        <v>83</v>
      </c>
      <c r="AU509" s="164" t="s">
        <v>83</v>
      </c>
      <c r="AV509" s="164" t="s">
        <v>83</v>
      </c>
      <c r="AW509" s="94" t="s">
        <v>83</v>
      </c>
      <c r="AX509" s="94" t="s">
        <v>3366</v>
      </c>
      <c r="AY509" s="165" t="s">
        <v>83</v>
      </c>
    </row>
    <row r="510" spans="1:51" customFormat="1" hidden="1">
      <c r="A510" s="95" t="str">
        <f t="shared" si="196"/>
        <v>1601-3</v>
      </c>
      <c r="B510" s="160">
        <v>1601</v>
      </c>
      <c r="C510" s="93" t="s">
        <v>213</v>
      </c>
      <c r="D510" s="95">
        <v>3</v>
      </c>
      <c r="E510" s="93" t="s">
        <v>83</v>
      </c>
      <c r="F510" s="95" t="s">
        <v>83</v>
      </c>
      <c r="G510" s="161" t="s">
        <v>83</v>
      </c>
      <c r="H510" s="99" t="s">
        <v>83</v>
      </c>
      <c r="I510" s="94" t="s">
        <v>83</v>
      </c>
      <c r="J510" s="93" t="s">
        <v>83</v>
      </c>
      <c r="K510" s="93" t="s">
        <v>83</v>
      </c>
      <c r="L510" s="93" t="s">
        <v>83</v>
      </c>
      <c r="M510" s="92" t="s">
        <v>83</v>
      </c>
      <c r="N510" s="161"/>
      <c r="O510" s="153"/>
      <c r="P510" s="153"/>
      <c r="Q510" s="153"/>
      <c r="R510" s="162"/>
      <c r="S510" s="450"/>
      <c r="T510" s="163" t="s">
        <v>83</v>
      </c>
      <c r="U510" s="162" t="s">
        <v>83</v>
      </c>
      <c r="V510" s="93" t="s">
        <v>83</v>
      </c>
      <c r="W510" s="161"/>
      <c r="X510" s="153" t="s">
        <v>83</v>
      </c>
      <c r="Y510" s="153" t="s">
        <v>83</v>
      </c>
      <c r="Z510" s="153" t="s">
        <v>83</v>
      </c>
      <c r="AA510" s="162" t="s">
        <v>83</v>
      </c>
      <c r="AB510" s="450"/>
      <c r="AC510" s="155" t="str">
        <f t="shared" si="199"/>
        <v>-</v>
      </c>
      <c r="AD510" s="156" t="str">
        <f t="shared" si="200"/>
        <v>-</v>
      </c>
      <c r="AE510" s="156" t="str">
        <f t="shared" si="201"/>
        <v>-</v>
      </c>
      <c r="AF510" s="156" t="str">
        <f t="shared" si="202"/>
        <v>-</v>
      </c>
      <c r="AG510" s="157" t="str">
        <f t="shared" si="203"/>
        <v>-</v>
      </c>
      <c r="AH510" s="454"/>
      <c r="AI510" s="155" t="str">
        <f t="shared" si="213"/>
        <v>-</v>
      </c>
      <c r="AJ510" s="156" t="str">
        <f t="shared" si="209"/>
        <v>-</v>
      </c>
      <c r="AK510" s="156" t="str">
        <f t="shared" si="210"/>
        <v>-</v>
      </c>
      <c r="AL510" s="156" t="str">
        <f t="shared" si="211"/>
        <v>-</v>
      </c>
      <c r="AM510" s="157" t="str">
        <f t="shared" si="212"/>
        <v>-</v>
      </c>
      <c r="AN510" s="457"/>
      <c r="AO510" s="95" t="s">
        <v>83</v>
      </c>
      <c r="AP510" s="93" t="s">
        <v>83</v>
      </c>
      <c r="AQ510" s="93" t="s">
        <v>83</v>
      </c>
      <c r="AR510" s="93" t="s">
        <v>83</v>
      </c>
      <c r="AS510" s="163" t="s">
        <v>83</v>
      </c>
      <c r="AT510" s="164" t="s">
        <v>83</v>
      </c>
      <c r="AU510" s="164" t="s">
        <v>83</v>
      </c>
      <c r="AV510" s="164" t="s">
        <v>83</v>
      </c>
      <c r="AW510" s="94" t="s">
        <v>83</v>
      </c>
      <c r="AX510" s="94" t="s">
        <v>3366</v>
      </c>
      <c r="AY510" s="165" t="s">
        <v>83</v>
      </c>
    </row>
    <row r="511" spans="1:51" customFormat="1" hidden="1">
      <c r="A511" s="95" t="str">
        <f t="shared" si="196"/>
        <v>1601-4</v>
      </c>
      <c r="B511" s="160">
        <v>1601</v>
      </c>
      <c r="C511" s="93" t="s">
        <v>213</v>
      </c>
      <c r="D511" s="95">
        <v>4</v>
      </c>
      <c r="E511" s="93" t="s">
        <v>83</v>
      </c>
      <c r="F511" s="95" t="s">
        <v>83</v>
      </c>
      <c r="G511" s="161" t="s">
        <v>83</v>
      </c>
      <c r="H511" s="99" t="s">
        <v>83</v>
      </c>
      <c r="I511" s="94" t="s">
        <v>83</v>
      </c>
      <c r="J511" s="93" t="s">
        <v>83</v>
      </c>
      <c r="K511" s="93" t="s">
        <v>83</v>
      </c>
      <c r="L511" s="93" t="s">
        <v>83</v>
      </c>
      <c r="M511" s="92" t="s">
        <v>83</v>
      </c>
      <c r="N511" s="161"/>
      <c r="O511" s="153"/>
      <c r="P511" s="153"/>
      <c r="Q511" s="153"/>
      <c r="R511" s="162"/>
      <c r="S511" s="450"/>
      <c r="T511" s="163" t="s">
        <v>83</v>
      </c>
      <c r="U511" s="162" t="s">
        <v>83</v>
      </c>
      <c r="V511" s="93" t="s">
        <v>83</v>
      </c>
      <c r="W511" s="161"/>
      <c r="X511" s="153" t="s">
        <v>83</v>
      </c>
      <c r="Y511" s="153" t="s">
        <v>83</v>
      </c>
      <c r="Z511" s="153" t="s">
        <v>83</v>
      </c>
      <c r="AA511" s="162" t="s">
        <v>83</v>
      </c>
      <c r="AB511" s="450"/>
      <c r="AC511" s="155" t="str">
        <f t="shared" si="199"/>
        <v>-</v>
      </c>
      <c r="AD511" s="156" t="str">
        <f t="shared" si="200"/>
        <v>-</v>
      </c>
      <c r="AE511" s="156" t="str">
        <f t="shared" si="201"/>
        <v>-</v>
      </c>
      <c r="AF511" s="156" t="str">
        <f t="shared" si="202"/>
        <v>-</v>
      </c>
      <c r="AG511" s="157" t="str">
        <f t="shared" si="203"/>
        <v>-</v>
      </c>
      <c r="AH511" s="454"/>
      <c r="AI511" s="155" t="str">
        <f t="shared" si="213"/>
        <v>-</v>
      </c>
      <c r="AJ511" s="156" t="str">
        <f t="shared" si="209"/>
        <v>-</v>
      </c>
      <c r="AK511" s="156" t="str">
        <f t="shared" si="210"/>
        <v>-</v>
      </c>
      <c r="AL511" s="156" t="str">
        <f t="shared" si="211"/>
        <v>-</v>
      </c>
      <c r="AM511" s="157" t="str">
        <f t="shared" si="212"/>
        <v>-</v>
      </c>
      <c r="AN511" s="457"/>
      <c r="AO511" s="95" t="s">
        <v>83</v>
      </c>
      <c r="AP511" s="93" t="s">
        <v>83</v>
      </c>
      <c r="AQ511" s="93" t="s">
        <v>83</v>
      </c>
      <c r="AR511" s="93" t="s">
        <v>83</v>
      </c>
      <c r="AS511" s="163" t="s">
        <v>83</v>
      </c>
      <c r="AT511" s="164" t="s">
        <v>83</v>
      </c>
      <c r="AU511" s="164" t="s">
        <v>83</v>
      </c>
      <c r="AV511" s="164" t="s">
        <v>83</v>
      </c>
      <c r="AW511" s="94" t="s">
        <v>83</v>
      </c>
      <c r="AX511" s="94" t="s">
        <v>3366</v>
      </c>
      <c r="AY511" s="165" t="s">
        <v>83</v>
      </c>
    </row>
    <row r="512" spans="1:51" customFormat="1" hidden="1">
      <c r="A512" s="95" t="str">
        <f t="shared" si="196"/>
        <v>1601-5</v>
      </c>
      <c r="B512" s="160">
        <v>1601</v>
      </c>
      <c r="C512" s="93" t="s">
        <v>213</v>
      </c>
      <c r="D512" s="95">
        <v>5</v>
      </c>
      <c r="E512" s="93" t="s">
        <v>83</v>
      </c>
      <c r="F512" s="95" t="s">
        <v>83</v>
      </c>
      <c r="G512" s="161" t="s">
        <v>83</v>
      </c>
      <c r="H512" s="99" t="s">
        <v>83</v>
      </c>
      <c r="I512" s="94" t="s">
        <v>83</v>
      </c>
      <c r="J512" s="93" t="s">
        <v>83</v>
      </c>
      <c r="K512" s="93" t="s">
        <v>83</v>
      </c>
      <c r="L512" s="93" t="s">
        <v>83</v>
      </c>
      <c r="M512" s="92" t="s">
        <v>83</v>
      </c>
      <c r="N512" s="161"/>
      <c r="O512" s="153"/>
      <c r="P512" s="153"/>
      <c r="Q512" s="153"/>
      <c r="R512" s="162"/>
      <c r="S512" s="450"/>
      <c r="T512" s="163" t="s">
        <v>83</v>
      </c>
      <c r="U512" s="162" t="s">
        <v>83</v>
      </c>
      <c r="V512" s="93" t="s">
        <v>83</v>
      </c>
      <c r="W512" s="161"/>
      <c r="X512" s="153" t="s">
        <v>83</v>
      </c>
      <c r="Y512" s="153" t="s">
        <v>83</v>
      </c>
      <c r="Z512" s="153" t="s">
        <v>83</v>
      </c>
      <c r="AA512" s="162" t="s">
        <v>83</v>
      </c>
      <c r="AB512" s="450"/>
      <c r="AC512" s="155" t="str">
        <f t="shared" si="199"/>
        <v>-</v>
      </c>
      <c r="AD512" s="156" t="str">
        <f t="shared" si="200"/>
        <v>-</v>
      </c>
      <c r="AE512" s="156" t="str">
        <f t="shared" si="201"/>
        <v>-</v>
      </c>
      <c r="AF512" s="156" t="str">
        <f t="shared" si="202"/>
        <v>-</v>
      </c>
      <c r="AG512" s="157" t="str">
        <f t="shared" si="203"/>
        <v>-</v>
      </c>
      <c r="AH512" s="454"/>
      <c r="AI512" s="155" t="str">
        <f t="shared" si="213"/>
        <v>-</v>
      </c>
      <c r="AJ512" s="156" t="str">
        <f t="shared" si="209"/>
        <v>-</v>
      </c>
      <c r="AK512" s="156" t="str">
        <f t="shared" si="210"/>
        <v>-</v>
      </c>
      <c r="AL512" s="156" t="str">
        <f t="shared" si="211"/>
        <v>-</v>
      </c>
      <c r="AM512" s="157" t="str">
        <f t="shared" si="212"/>
        <v>-</v>
      </c>
      <c r="AN512" s="457"/>
      <c r="AO512" s="95" t="s">
        <v>83</v>
      </c>
      <c r="AP512" s="93" t="s">
        <v>83</v>
      </c>
      <c r="AQ512" s="93" t="s">
        <v>83</v>
      </c>
      <c r="AR512" s="93" t="s">
        <v>83</v>
      </c>
      <c r="AS512" s="163" t="s">
        <v>83</v>
      </c>
      <c r="AT512" s="164" t="s">
        <v>83</v>
      </c>
      <c r="AU512" s="164" t="s">
        <v>83</v>
      </c>
      <c r="AV512" s="164" t="s">
        <v>83</v>
      </c>
      <c r="AW512" s="94" t="s">
        <v>83</v>
      </c>
      <c r="AX512" s="94" t="s">
        <v>3366</v>
      </c>
      <c r="AY512" s="165" t="s">
        <v>83</v>
      </c>
    </row>
    <row r="513" spans="1:51" customFormat="1" hidden="1">
      <c r="A513" s="95" t="str">
        <f t="shared" si="196"/>
        <v>1601-6</v>
      </c>
      <c r="B513" s="160">
        <v>1601</v>
      </c>
      <c r="C513" s="93" t="s">
        <v>213</v>
      </c>
      <c r="D513" s="95">
        <v>6</v>
      </c>
      <c r="E513" s="93" t="s">
        <v>83</v>
      </c>
      <c r="F513" s="95" t="s">
        <v>83</v>
      </c>
      <c r="G513" s="161" t="s">
        <v>83</v>
      </c>
      <c r="H513" s="99" t="s">
        <v>83</v>
      </c>
      <c r="I513" s="94" t="s">
        <v>83</v>
      </c>
      <c r="J513" s="93" t="s">
        <v>83</v>
      </c>
      <c r="K513" s="93" t="s">
        <v>83</v>
      </c>
      <c r="L513" s="93" t="s">
        <v>83</v>
      </c>
      <c r="M513" s="92" t="s">
        <v>83</v>
      </c>
      <c r="N513" s="161"/>
      <c r="O513" s="153"/>
      <c r="P513" s="153"/>
      <c r="Q513" s="153"/>
      <c r="R513" s="162"/>
      <c r="S513" s="450"/>
      <c r="T513" s="163" t="s">
        <v>83</v>
      </c>
      <c r="U513" s="162" t="s">
        <v>83</v>
      </c>
      <c r="V513" s="93" t="s">
        <v>83</v>
      </c>
      <c r="W513" s="161"/>
      <c r="X513" s="153" t="s">
        <v>83</v>
      </c>
      <c r="Y513" s="153" t="s">
        <v>83</v>
      </c>
      <c r="Z513" s="153" t="s">
        <v>83</v>
      </c>
      <c r="AA513" s="162" t="s">
        <v>83</v>
      </c>
      <c r="AB513" s="450"/>
      <c r="AC513" s="155" t="str">
        <f t="shared" si="199"/>
        <v>-</v>
      </c>
      <c r="AD513" s="156" t="str">
        <f t="shared" si="200"/>
        <v>-</v>
      </c>
      <c r="AE513" s="156" t="str">
        <f t="shared" si="201"/>
        <v>-</v>
      </c>
      <c r="AF513" s="156" t="str">
        <f t="shared" si="202"/>
        <v>-</v>
      </c>
      <c r="AG513" s="157" t="str">
        <f t="shared" si="203"/>
        <v>-</v>
      </c>
      <c r="AH513" s="454"/>
      <c r="AI513" s="155" t="str">
        <f t="shared" si="213"/>
        <v>-</v>
      </c>
      <c r="AJ513" s="156" t="str">
        <f t="shared" si="209"/>
        <v>-</v>
      </c>
      <c r="AK513" s="156" t="str">
        <f t="shared" si="210"/>
        <v>-</v>
      </c>
      <c r="AL513" s="156" t="str">
        <f t="shared" si="211"/>
        <v>-</v>
      </c>
      <c r="AM513" s="157" t="str">
        <f t="shared" si="212"/>
        <v>-</v>
      </c>
      <c r="AN513" s="457"/>
      <c r="AO513" s="95" t="s">
        <v>83</v>
      </c>
      <c r="AP513" s="93" t="s">
        <v>83</v>
      </c>
      <c r="AQ513" s="93" t="s">
        <v>83</v>
      </c>
      <c r="AR513" s="93" t="s">
        <v>83</v>
      </c>
      <c r="AS513" s="163" t="s">
        <v>83</v>
      </c>
      <c r="AT513" s="164" t="s">
        <v>83</v>
      </c>
      <c r="AU513" s="164" t="s">
        <v>83</v>
      </c>
      <c r="AV513" s="164" t="s">
        <v>83</v>
      </c>
      <c r="AW513" s="94" t="s">
        <v>83</v>
      </c>
      <c r="AX513" s="94" t="s">
        <v>3366</v>
      </c>
      <c r="AY513" s="165" t="s">
        <v>83</v>
      </c>
    </row>
    <row r="514" spans="1:51" customFormat="1" hidden="1">
      <c r="A514" s="95" t="str">
        <f t="shared" si="196"/>
        <v>1601-7</v>
      </c>
      <c r="B514" s="160">
        <v>1601</v>
      </c>
      <c r="C514" s="93" t="s">
        <v>213</v>
      </c>
      <c r="D514" s="95">
        <v>7</v>
      </c>
      <c r="E514" s="93" t="s">
        <v>83</v>
      </c>
      <c r="F514" s="95" t="s">
        <v>83</v>
      </c>
      <c r="G514" s="161" t="s">
        <v>83</v>
      </c>
      <c r="H514" s="99" t="s">
        <v>83</v>
      </c>
      <c r="I514" s="94" t="s">
        <v>83</v>
      </c>
      <c r="J514" s="93" t="s">
        <v>83</v>
      </c>
      <c r="K514" s="93" t="s">
        <v>83</v>
      </c>
      <c r="L514" s="93" t="s">
        <v>83</v>
      </c>
      <c r="M514" s="92" t="s">
        <v>83</v>
      </c>
      <c r="N514" s="161"/>
      <c r="O514" s="153"/>
      <c r="P514" s="153"/>
      <c r="Q514" s="153"/>
      <c r="R514" s="162"/>
      <c r="S514" s="450"/>
      <c r="T514" s="163" t="s">
        <v>83</v>
      </c>
      <c r="U514" s="162" t="s">
        <v>83</v>
      </c>
      <c r="V514" s="93" t="s">
        <v>83</v>
      </c>
      <c r="W514" s="161"/>
      <c r="X514" s="153" t="s">
        <v>83</v>
      </c>
      <c r="Y514" s="153" t="s">
        <v>83</v>
      </c>
      <c r="Z514" s="153" t="s">
        <v>83</v>
      </c>
      <c r="AA514" s="162" t="s">
        <v>83</v>
      </c>
      <c r="AB514" s="450"/>
      <c r="AC514" s="155" t="str">
        <f t="shared" si="199"/>
        <v>-</v>
      </c>
      <c r="AD514" s="156" t="str">
        <f t="shared" si="200"/>
        <v>-</v>
      </c>
      <c r="AE514" s="156" t="str">
        <f t="shared" si="201"/>
        <v>-</v>
      </c>
      <c r="AF514" s="156" t="str">
        <f t="shared" si="202"/>
        <v>-</v>
      </c>
      <c r="AG514" s="157" t="str">
        <f t="shared" si="203"/>
        <v>-</v>
      </c>
      <c r="AH514" s="454"/>
      <c r="AI514" s="155" t="str">
        <f t="shared" si="213"/>
        <v>-</v>
      </c>
      <c r="AJ514" s="156" t="str">
        <f t="shared" si="209"/>
        <v>-</v>
      </c>
      <c r="AK514" s="156" t="str">
        <f t="shared" si="210"/>
        <v>-</v>
      </c>
      <c r="AL514" s="156" t="str">
        <f t="shared" si="211"/>
        <v>-</v>
      </c>
      <c r="AM514" s="157" t="str">
        <f t="shared" si="212"/>
        <v>-</v>
      </c>
      <c r="AN514" s="457"/>
      <c r="AO514" s="95" t="s">
        <v>83</v>
      </c>
      <c r="AP514" s="93" t="s">
        <v>83</v>
      </c>
      <c r="AQ514" s="93" t="s">
        <v>83</v>
      </c>
      <c r="AR514" s="93" t="s">
        <v>83</v>
      </c>
      <c r="AS514" s="163" t="s">
        <v>83</v>
      </c>
      <c r="AT514" s="164" t="s">
        <v>83</v>
      </c>
      <c r="AU514" s="164" t="s">
        <v>83</v>
      </c>
      <c r="AV514" s="164" t="s">
        <v>83</v>
      </c>
      <c r="AW514" s="94" t="s">
        <v>83</v>
      </c>
      <c r="AX514" s="94" t="s">
        <v>3366</v>
      </c>
      <c r="AY514" s="165" t="s">
        <v>83</v>
      </c>
    </row>
    <row r="515" spans="1:51" customFormat="1" hidden="1">
      <c r="A515" s="95" t="str">
        <f t="shared" si="196"/>
        <v>1601-8</v>
      </c>
      <c r="B515" s="160">
        <v>1601</v>
      </c>
      <c r="C515" s="93" t="s">
        <v>213</v>
      </c>
      <c r="D515" s="95">
        <v>8</v>
      </c>
      <c r="E515" s="93" t="s">
        <v>83</v>
      </c>
      <c r="F515" s="95" t="s">
        <v>83</v>
      </c>
      <c r="G515" s="161" t="s">
        <v>83</v>
      </c>
      <c r="H515" s="99" t="s">
        <v>83</v>
      </c>
      <c r="I515" s="94" t="s">
        <v>83</v>
      </c>
      <c r="J515" s="93" t="s">
        <v>83</v>
      </c>
      <c r="K515" s="93" t="s">
        <v>83</v>
      </c>
      <c r="L515" s="93" t="s">
        <v>83</v>
      </c>
      <c r="M515" s="92" t="s">
        <v>83</v>
      </c>
      <c r="N515" s="161"/>
      <c r="O515" s="153"/>
      <c r="P515" s="153"/>
      <c r="Q515" s="153"/>
      <c r="R515" s="162"/>
      <c r="S515" s="450"/>
      <c r="T515" s="163" t="s">
        <v>83</v>
      </c>
      <c r="U515" s="162" t="s">
        <v>83</v>
      </c>
      <c r="V515" s="93" t="s">
        <v>83</v>
      </c>
      <c r="W515" s="161"/>
      <c r="X515" s="153" t="s">
        <v>83</v>
      </c>
      <c r="Y515" s="153" t="s">
        <v>83</v>
      </c>
      <c r="Z515" s="153" t="s">
        <v>83</v>
      </c>
      <c r="AA515" s="162" t="s">
        <v>83</v>
      </c>
      <c r="AB515" s="450"/>
      <c r="AC515" s="155" t="str">
        <f t="shared" si="199"/>
        <v>-</v>
      </c>
      <c r="AD515" s="156" t="str">
        <f t="shared" si="200"/>
        <v>-</v>
      </c>
      <c r="AE515" s="156" t="str">
        <f t="shared" si="201"/>
        <v>-</v>
      </c>
      <c r="AF515" s="156" t="str">
        <f t="shared" si="202"/>
        <v>-</v>
      </c>
      <c r="AG515" s="157" t="str">
        <f t="shared" si="203"/>
        <v>-</v>
      </c>
      <c r="AH515" s="454"/>
      <c r="AI515" s="155" t="str">
        <f t="shared" si="213"/>
        <v>-</v>
      </c>
      <c r="AJ515" s="156" t="str">
        <f t="shared" si="209"/>
        <v>-</v>
      </c>
      <c r="AK515" s="156" t="str">
        <f t="shared" si="210"/>
        <v>-</v>
      </c>
      <c r="AL515" s="156" t="str">
        <f t="shared" si="211"/>
        <v>-</v>
      </c>
      <c r="AM515" s="157" t="str">
        <f t="shared" si="212"/>
        <v>-</v>
      </c>
      <c r="AN515" s="457"/>
      <c r="AO515" s="95" t="s">
        <v>83</v>
      </c>
      <c r="AP515" s="93" t="s">
        <v>83</v>
      </c>
      <c r="AQ515" s="93" t="s">
        <v>83</v>
      </c>
      <c r="AR515" s="93" t="s">
        <v>83</v>
      </c>
      <c r="AS515" s="163" t="s">
        <v>83</v>
      </c>
      <c r="AT515" s="164" t="s">
        <v>83</v>
      </c>
      <c r="AU515" s="164" t="s">
        <v>83</v>
      </c>
      <c r="AV515" s="164" t="s">
        <v>83</v>
      </c>
      <c r="AW515" s="94" t="s">
        <v>83</v>
      </c>
      <c r="AX515" s="94" t="s">
        <v>3366</v>
      </c>
      <c r="AY515" s="165" t="s">
        <v>83</v>
      </c>
    </row>
    <row r="516" spans="1:51" customFormat="1" hidden="1">
      <c r="A516" s="95" t="str">
        <f t="shared" si="196"/>
        <v>1601-9</v>
      </c>
      <c r="B516" s="160">
        <v>1601</v>
      </c>
      <c r="C516" s="93" t="s">
        <v>213</v>
      </c>
      <c r="D516" s="95">
        <v>9</v>
      </c>
      <c r="E516" s="93" t="s">
        <v>83</v>
      </c>
      <c r="F516" s="95" t="s">
        <v>83</v>
      </c>
      <c r="G516" s="161" t="s">
        <v>83</v>
      </c>
      <c r="H516" s="99" t="s">
        <v>83</v>
      </c>
      <c r="I516" s="94" t="s">
        <v>83</v>
      </c>
      <c r="J516" s="93" t="s">
        <v>83</v>
      </c>
      <c r="K516" s="93" t="s">
        <v>83</v>
      </c>
      <c r="L516" s="93" t="s">
        <v>83</v>
      </c>
      <c r="M516" s="92" t="s">
        <v>83</v>
      </c>
      <c r="N516" s="161"/>
      <c r="O516" s="153"/>
      <c r="P516" s="153"/>
      <c r="Q516" s="153"/>
      <c r="R516" s="162"/>
      <c r="S516" s="450"/>
      <c r="T516" s="163" t="s">
        <v>83</v>
      </c>
      <c r="U516" s="162" t="s">
        <v>83</v>
      </c>
      <c r="V516" s="93" t="s">
        <v>83</v>
      </c>
      <c r="W516" s="161"/>
      <c r="X516" s="153" t="s">
        <v>83</v>
      </c>
      <c r="Y516" s="153" t="s">
        <v>83</v>
      </c>
      <c r="Z516" s="153" t="s">
        <v>83</v>
      </c>
      <c r="AA516" s="162" t="s">
        <v>83</v>
      </c>
      <c r="AB516" s="450"/>
      <c r="AC516" s="155" t="str">
        <f t="shared" si="199"/>
        <v>-</v>
      </c>
      <c r="AD516" s="156" t="str">
        <f t="shared" si="200"/>
        <v>-</v>
      </c>
      <c r="AE516" s="156" t="str">
        <f t="shared" si="201"/>
        <v>-</v>
      </c>
      <c r="AF516" s="156" t="str">
        <f t="shared" si="202"/>
        <v>-</v>
      </c>
      <c r="AG516" s="157" t="str">
        <f t="shared" si="203"/>
        <v>-</v>
      </c>
      <c r="AH516" s="454"/>
      <c r="AI516" s="155" t="str">
        <f t="shared" si="213"/>
        <v>-</v>
      </c>
      <c r="AJ516" s="156" t="str">
        <f t="shared" si="209"/>
        <v>-</v>
      </c>
      <c r="AK516" s="156" t="str">
        <f t="shared" si="210"/>
        <v>-</v>
      </c>
      <c r="AL516" s="156" t="str">
        <f t="shared" si="211"/>
        <v>-</v>
      </c>
      <c r="AM516" s="157" t="str">
        <f t="shared" si="212"/>
        <v>-</v>
      </c>
      <c r="AN516" s="457"/>
      <c r="AO516" s="95" t="s">
        <v>83</v>
      </c>
      <c r="AP516" s="93" t="s">
        <v>83</v>
      </c>
      <c r="AQ516" s="93" t="s">
        <v>83</v>
      </c>
      <c r="AR516" s="93" t="s">
        <v>83</v>
      </c>
      <c r="AS516" s="163" t="s">
        <v>83</v>
      </c>
      <c r="AT516" s="164" t="s">
        <v>83</v>
      </c>
      <c r="AU516" s="164" t="s">
        <v>83</v>
      </c>
      <c r="AV516" s="164" t="s">
        <v>83</v>
      </c>
      <c r="AW516" s="94" t="s">
        <v>83</v>
      </c>
      <c r="AX516" s="94" t="s">
        <v>3366</v>
      </c>
      <c r="AY516" s="165" t="s">
        <v>83</v>
      </c>
    </row>
    <row r="517" spans="1:51" ht="226.5" customHeight="1">
      <c r="A517" s="204" t="str">
        <f t="shared" si="196"/>
        <v>1602-1</v>
      </c>
      <c r="B517" s="205">
        <v>1602</v>
      </c>
      <c r="C517" s="600" t="s">
        <v>214</v>
      </c>
      <c r="D517" s="204">
        <v>1</v>
      </c>
      <c r="E517" s="600" t="s">
        <v>1316</v>
      </c>
      <c r="F517" s="204" t="s">
        <v>399</v>
      </c>
      <c r="G517" s="603" t="s">
        <v>468</v>
      </c>
      <c r="H517" s="206" t="s">
        <v>3328</v>
      </c>
      <c r="I517" s="195" t="s">
        <v>955</v>
      </c>
      <c r="J517" s="600" t="s">
        <v>2916</v>
      </c>
      <c r="K517" s="600" t="s">
        <v>956</v>
      </c>
      <c r="L517" s="600" t="s">
        <v>957</v>
      </c>
      <c r="M517" s="207" t="s">
        <v>405</v>
      </c>
      <c r="N517" s="311">
        <v>25</v>
      </c>
      <c r="O517" s="225">
        <v>20</v>
      </c>
      <c r="P517" s="225">
        <v>20</v>
      </c>
      <c r="Q517" s="225">
        <v>20</v>
      </c>
      <c r="R517" s="225">
        <v>20</v>
      </c>
      <c r="S517" s="620">
        <v>20</v>
      </c>
      <c r="T517" s="194" t="s">
        <v>83</v>
      </c>
      <c r="U517" s="209" t="s">
        <v>83</v>
      </c>
      <c r="V517" s="600" t="s">
        <v>716</v>
      </c>
      <c r="W517" s="603">
        <v>20</v>
      </c>
      <c r="X517" s="181">
        <v>35</v>
      </c>
      <c r="Y517" s="181">
        <v>31</v>
      </c>
      <c r="Z517" s="181">
        <v>29</v>
      </c>
      <c r="AA517" s="264">
        <v>38</v>
      </c>
      <c r="AB517" s="264">
        <v>30</v>
      </c>
      <c r="AC517" s="226">
        <f>IFERROR(IF($E517="-","-",1+(N517-W517)/N517),"-")</f>
        <v>1.2</v>
      </c>
      <c r="AD517" s="196">
        <f>IFERROR(IF($E517="-","-",1+(O517-X517)/O517),"-")</f>
        <v>0.25</v>
      </c>
      <c r="AE517" s="196">
        <f>IFERROR(IF($E517="-","-",1+(P517-Y517)/P517),"-")</f>
        <v>0.44999999999999996</v>
      </c>
      <c r="AF517" s="196">
        <f>IFERROR(IF($E517="-","-",1+(Q517-Z517)/Q517),"-")</f>
        <v>0.55000000000000004</v>
      </c>
      <c r="AG517" s="604">
        <f>IFERROR(IF($E517="-","-",1+(R517-AA517)/R517),"-")</f>
        <v>9.9999999999999978E-2</v>
      </c>
      <c r="AH517" s="212">
        <f t="shared" ref="AH517" si="214">IFERROR(IF($E517="-","-",AB517/S517),"-")</f>
        <v>1.5</v>
      </c>
      <c r="AI517" s="226" t="str">
        <f>IFERROR(IF($E517="-","-",IF($U517="-","-",1+($U517-W517)/$U517)),"-")</f>
        <v>-</v>
      </c>
      <c r="AJ517" s="196" t="str">
        <f>IFERROR(IF($E517="-","-",IF($U517="-","-",1+($U517-X517)/$U517)),"-")</f>
        <v>-</v>
      </c>
      <c r="AK517" s="196" t="str">
        <f>IFERROR(IF($E517="-","-",IF($U517="-","-",1+($U517-Y517)/$U517)),"-")</f>
        <v>-</v>
      </c>
      <c r="AL517" s="196" t="str">
        <f>IFERROR(IF($E517="-","-",IF($U517="-","-",1+($U517-Z517)/$U517)),"-")</f>
        <v>-</v>
      </c>
      <c r="AM517" s="604" t="str">
        <f>IFERROR(IF($E517="-","-",IF($U517="-","-",1+($U517-AA517)/$U517)),"-")</f>
        <v>-</v>
      </c>
      <c r="AN517" s="212" t="str">
        <f t="shared" ref="AN517" si="215">IFERROR(IF($E517="-","-",IF($U517="-","-",AB517/$U517)),"-")</f>
        <v>-</v>
      </c>
      <c r="AO517" s="204" t="s">
        <v>83</v>
      </c>
      <c r="AP517" s="600" t="s">
        <v>3472</v>
      </c>
      <c r="AQ517" s="600" t="s">
        <v>1317</v>
      </c>
      <c r="AR517" s="600" t="s">
        <v>3559</v>
      </c>
      <c r="AS517" s="194" t="s">
        <v>15</v>
      </c>
      <c r="AT517" s="179" t="s">
        <v>50</v>
      </c>
      <c r="AU517" s="179" t="s">
        <v>57</v>
      </c>
      <c r="AV517" s="179" t="s">
        <v>10</v>
      </c>
      <c r="AW517" s="179" t="s">
        <v>49</v>
      </c>
      <c r="AX517" s="611" t="s">
        <v>10</v>
      </c>
      <c r="AY517" s="214">
        <v>1</v>
      </c>
    </row>
    <row r="518" spans="1:51" customFormat="1" hidden="1">
      <c r="A518" s="95" t="str">
        <f t="shared" si="196"/>
        <v>1602-2</v>
      </c>
      <c r="B518" s="160">
        <v>1602</v>
      </c>
      <c r="C518" s="93" t="s">
        <v>214</v>
      </c>
      <c r="D518" s="95">
        <v>2</v>
      </c>
      <c r="E518" s="93" t="s">
        <v>83</v>
      </c>
      <c r="F518" s="95" t="s">
        <v>83</v>
      </c>
      <c r="G518" s="161" t="s">
        <v>83</v>
      </c>
      <c r="H518" s="99" t="s">
        <v>83</v>
      </c>
      <c r="I518" s="94" t="s">
        <v>83</v>
      </c>
      <c r="J518" s="93" t="s">
        <v>83</v>
      </c>
      <c r="K518" s="93" t="s">
        <v>83</v>
      </c>
      <c r="L518" s="93" t="s">
        <v>83</v>
      </c>
      <c r="M518" s="92" t="s">
        <v>83</v>
      </c>
      <c r="N518" s="161"/>
      <c r="O518" s="153"/>
      <c r="P518" s="153"/>
      <c r="Q518" s="153"/>
      <c r="R518" s="162"/>
      <c r="S518" s="450"/>
      <c r="T518" s="163" t="s">
        <v>83</v>
      </c>
      <c r="U518" s="162" t="s">
        <v>83</v>
      </c>
      <c r="V518" s="93" t="s">
        <v>83</v>
      </c>
      <c r="W518" s="161"/>
      <c r="X518" s="153" t="s">
        <v>83</v>
      </c>
      <c r="Y518" s="153" t="s">
        <v>83</v>
      </c>
      <c r="Z518" s="153" t="s">
        <v>83</v>
      </c>
      <c r="AA518" s="162" t="s">
        <v>83</v>
      </c>
      <c r="AB518" s="450"/>
      <c r="AC518" s="155" t="str">
        <f t="shared" ref="AC518:AC535" si="216">IFERROR(IF($E518="-","-",W518/N518),"-")</f>
        <v>-</v>
      </c>
      <c r="AD518" s="156" t="str">
        <f t="shared" ref="AD518:AD535" si="217">IFERROR(IF($E518="-","-",X518/O518),"-")</f>
        <v>-</v>
      </c>
      <c r="AE518" s="156" t="str">
        <f t="shared" ref="AE518:AE535" si="218">IFERROR(IF($E518="-","-",Y518/P518),"-")</f>
        <v>-</v>
      </c>
      <c r="AF518" s="156" t="str">
        <f t="shared" ref="AF518:AF535" si="219">IFERROR(IF($E518="-","-",Z518/Q518),"-")</f>
        <v>-</v>
      </c>
      <c r="AG518" s="157" t="str">
        <f t="shared" ref="AG518:AH535" si="220">IFERROR(IF($E518="-","-",AA518/R518),"-")</f>
        <v>-</v>
      </c>
      <c r="AH518" s="454"/>
      <c r="AI518" s="155" t="str">
        <f t="shared" ref="AI518:AI535" si="221">IFERROR(IF($E518="-","-",IF($U518="-","-",W518/$U518)),"-")</f>
        <v>-</v>
      </c>
      <c r="AJ518" s="156" t="str">
        <f t="shared" ref="AJ518:AJ535" si="222">IFERROR(IF($E518="-","-",IF($U518="-","-",X518/$U518)),"-")</f>
        <v>-</v>
      </c>
      <c r="AK518" s="156" t="str">
        <f t="shared" ref="AK518:AK535" si="223">IFERROR(IF($E518="-","-",IF($U518="-","-",Y518/$U518)),"-")</f>
        <v>-</v>
      </c>
      <c r="AL518" s="156" t="str">
        <f t="shared" ref="AL518:AL535" si="224">IFERROR(IF($E518="-","-",IF($U518="-","-",Z518/$U518)),"-")</f>
        <v>-</v>
      </c>
      <c r="AM518" s="157" t="str">
        <f t="shared" ref="AM518:AN535" si="225">IFERROR(IF($E518="-","-",IF($U518="-","-",AA518/$U518)),"-")</f>
        <v>-</v>
      </c>
      <c r="AN518" s="457"/>
      <c r="AO518" s="95" t="s">
        <v>83</v>
      </c>
      <c r="AP518" s="93" t="s">
        <v>83</v>
      </c>
      <c r="AQ518" s="93" t="s">
        <v>83</v>
      </c>
      <c r="AR518" s="93" t="s">
        <v>83</v>
      </c>
      <c r="AS518" s="163" t="s">
        <v>83</v>
      </c>
      <c r="AT518" s="164" t="s">
        <v>83</v>
      </c>
      <c r="AU518" s="164" t="s">
        <v>83</v>
      </c>
      <c r="AV518" s="164" t="s">
        <v>83</v>
      </c>
      <c r="AW518" s="94" t="s">
        <v>83</v>
      </c>
      <c r="AX518" s="94" t="s">
        <v>3366</v>
      </c>
      <c r="AY518" s="165" t="s">
        <v>83</v>
      </c>
    </row>
    <row r="519" spans="1:51" customFormat="1" hidden="1">
      <c r="A519" s="95" t="str">
        <f t="shared" si="196"/>
        <v>1602-3</v>
      </c>
      <c r="B519" s="160">
        <v>1602</v>
      </c>
      <c r="C519" s="93" t="s">
        <v>214</v>
      </c>
      <c r="D519" s="95">
        <v>3</v>
      </c>
      <c r="E519" s="93" t="s">
        <v>83</v>
      </c>
      <c r="F519" s="95" t="s">
        <v>83</v>
      </c>
      <c r="G519" s="161" t="s">
        <v>83</v>
      </c>
      <c r="H519" s="99" t="s">
        <v>83</v>
      </c>
      <c r="I519" s="94" t="s">
        <v>83</v>
      </c>
      <c r="J519" s="93" t="s">
        <v>83</v>
      </c>
      <c r="K519" s="93" t="s">
        <v>83</v>
      </c>
      <c r="L519" s="93" t="s">
        <v>83</v>
      </c>
      <c r="M519" s="92" t="s">
        <v>83</v>
      </c>
      <c r="N519" s="161"/>
      <c r="O519" s="153"/>
      <c r="P519" s="153"/>
      <c r="Q519" s="153"/>
      <c r="R519" s="162"/>
      <c r="S519" s="450"/>
      <c r="T519" s="163" t="s">
        <v>83</v>
      </c>
      <c r="U519" s="162" t="s">
        <v>83</v>
      </c>
      <c r="V519" s="93" t="s">
        <v>83</v>
      </c>
      <c r="W519" s="161"/>
      <c r="X519" s="153" t="s">
        <v>83</v>
      </c>
      <c r="Y519" s="153" t="s">
        <v>83</v>
      </c>
      <c r="Z519" s="153" t="s">
        <v>83</v>
      </c>
      <c r="AA519" s="162" t="s">
        <v>83</v>
      </c>
      <c r="AB519" s="450"/>
      <c r="AC519" s="155" t="str">
        <f t="shared" si="216"/>
        <v>-</v>
      </c>
      <c r="AD519" s="156" t="str">
        <f t="shared" si="217"/>
        <v>-</v>
      </c>
      <c r="AE519" s="156" t="str">
        <f t="shared" si="218"/>
        <v>-</v>
      </c>
      <c r="AF519" s="156" t="str">
        <f t="shared" si="219"/>
        <v>-</v>
      </c>
      <c r="AG519" s="157" t="str">
        <f t="shared" si="220"/>
        <v>-</v>
      </c>
      <c r="AH519" s="454"/>
      <c r="AI519" s="155" t="str">
        <f t="shared" si="221"/>
        <v>-</v>
      </c>
      <c r="AJ519" s="156" t="str">
        <f t="shared" si="222"/>
        <v>-</v>
      </c>
      <c r="AK519" s="156" t="str">
        <f t="shared" si="223"/>
        <v>-</v>
      </c>
      <c r="AL519" s="156" t="str">
        <f t="shared" si="224"/>
        <v>-</v>
      </c>
      <c r="AM519" s="157" t="str">
        <f t="shared" si="225"/>
        <v>-</v>
      </c>
      <c r="AN519" s="457"/>
      <c r="AO519" s="95" t="s">
        <v>83</v>
      </c>
      <c r="AP519" s="93" t="s">
        <v>83</v>
      </c>
      <c r="AQ519" s="93" t="s">
        <v>83</v>
      </c>
      <c r="AR519" s="93" t="s">
        <v>83</v>
      </c>
      <c r="AS519" s="163" t="s">
        <v>83</v>
      </c>
      <c r="AT519" s="164" t="s">
        <v>83</v>
      </c>
      <c r="AU519" s="164" t="s">
        <v>83</v>
      </c>
      <c r="AV519" s="164" t="s">
        <v>83</v>
      </c>
      <c r="AW519" s="94" t="s">
        <v>83</v>
      </c>
      <c r="AX519" s="94" t="s">
        <v>3366</v>
      </c>
      <c r="AY519" s="165" t="s">
        <v>83</v>
      </c>
    </row>
    <row r="520" spans="1:51" customFormat="1" hidden="1">
      <c r="A520" s="95" t="str">
        <f t="shared" si="196"/>
        <v>1602-4</v>
      </c>
      <c r="B520" s="160">
        <v>1602</v>
      </c>
      <c r="C520" s="93" t="s">
        <v>214</v>
      </c>
      <c r="D520" s="95">
        <v>4</v>
      </c>
      <c r="E520" s="93" t="s">
        <v>83</v>
      </c>
      <c r="F520" s="95" t="s">
        <v>83</v>
      </c>
      <c r="G520" s="161" t="s">
        <v>83</v>
      </c>
      <c r="H520" s="99" t="s">
        <v>83</v>
      </c>
      <c r="I520" s="94" t="s">
        <v>83</v>
      </c>
      <c r="J520" s="93" t="s">
        <v>83</v>
      </c>
      <c r="K520" s="93" t="s">
        <v>83</v>
      </c>
      <c r="L520" s="93" t="s">
        <v>83</v>
      </c>
      <c r="M520" s="92" t="s">
        <v>83</v>
      </c>
      <c r="N520" s="161"/>
      <c r="O520" s="153"/>
      <c r="P520" s="153"/>
      <c r="Q520" s="153"/>
      <c r="R520" s="162"/>
      <c r="S520" s="450"/>
      <c r="T520" s="163" t="s">
        <v>83</v>
      </c>
      <c r="U520" s="162" t="s">
        <v>83</v>
      </c>
      <c r="V520" s="93" t="s">
        <v>83</v>
      </c>
      <c r="W520" s="161"/>
      <c r="X520" s="153" t="s">
        <v>83</v>
      </c>
      <c r="Y520" s="153" t="s">
        <v>83</v>
      </c>
      <c r="Z520" s="153" t="s">
        <v>83</v>
      </c>
      <c r="AA520" s="162" t="s">
        <v>83</v>
      </c>
      <c r="AB520" s="450"/>
      <c r="AC520" s="155" t="str">
        <f t="shared" si="216"/>
        <v>-</v>
      </c>
      <c r="AD520" s="156" t="str">
        <f t="shared" si="217"/>
        <v>-</v>
      </c>
      <c r="AE520" s="156" t="str">
        <f t="shared" si="218"/>
        <v>-</v>
      </c>
      <c r="AF520" s="156" t="str">
        <f t="shared" si="219"/>
        <v>-</v>
      </c>
      <c r="AG520" s="157" t="str">
        <f t="shared" si="220"/>
        <v>-</v>
      </c>
      <c r="AH520" s="454"/>
      <c r="AI520" s="155" t="str">
        <f t="shared" si="221"/>
        <v>-</v>
      </c>
      <c r="AJ520" s="156" t="str">
        <f t="shared" si="222"/>
        <v>-</v>
      </c>
      <c r="AK520" s="156" t="str">
        <f t="shared" si="223"/>
        <v>-</v>
      </c>
      <c r="AL520" s="156" t="str">
        <f t="shared" si="224"/>
        <v>-</v>
      </c>
      <c r="AM520" s="157" t="str">
        <f t="shared" si="225"/>
        <v>-</v>
      </c>
      <c r="AN520" s="457"/>
      <c r="AO520" s="95" t="s">
        <v>83</v>
      </c>
      <c r="AP520" s="93" t="s">
        <v>83</v>
      </c>
      <c r="AQ520" s="93" t="s">
        <v>83</v>
      </c>
      <c r="AR520" s="93" t="s">
        <v>83</v>
      </c>
      <c r="AS520" s="163" t="s">
        <v>83</v>
      </c>
      <c r="AT520" s="164" t="s">
        <v>83</v>
      </c>
      <c r="AU520" s="164" t="s">
        <v>83</v>
      </c>
      <c r="AV520" s="164" t="s">
        <v>83</v>
      </c>
      <c r="AW520" s="94" t="s">
        <v>83</v>
      </c>
      <c r="AX520" s="94" t="s">
        <v>3366</v>
      </c>
      <c r="AY520" s="165" t="s">
        <v>83</v>
      </c>
    </row>
    <row r="521" spans="1:51" customFormat="1" hidden="1">
      <c r="A521" s="95" t="str">
        <f t="shared" si="196"/>
        <v>1602-5</v>
      </c>
      <c r="B521" s="160">
        <v>1602</v>
      </c>
      <c r="C521" s="93" t="s">
        <v>214</v>
      </c>
      <c r="D521" s="95">
        <v>5</v>
      </c>
      <c r="E521" s="93" t="s">
        <v>83</v>
      </c>
      <c r="F521" s="95" t="s">
        <v>83</v>
      </c>
      <c r="G521" s="161" t="s">
        <v>83</v>
      </c>
      <c r="H521" s="99" t="s">
        <v>83</v>
      </c>
      <c r="I521" s="94" t="s">
        <v>83</v>
      </c>
      <c r="J521" s="93" t="s">
        <v>83</v>
      </c>
      <c r="K521" s="93" t="s">
        <v>83</v>
      </c>
      <c r="L521" s="93" t="s">
        <v>83</v>
      </c>
      <c r="M521" s="92" t="s">
        <v>83</v>
      </c>
      <c r="N521" s="161"/>
      <c r="O521" s="153"/>
      <c r="P521" s="153"/>
      <c r="Q521" s="153"/>
      <c r="R521" s="162"/>
      <c r="S521" s="450"/>
      <c r="T521" s="163" t="s">
        <v>83</v>
      </c>
      <c r="U521" s="162" t="s">
        <v>83</v>
      </c>
      <c r="V521" s="93" t="s">
        <v>83</v>
      </c>
      <c r="W521" s="161"/>
      <c r="X521" s="153" t="s">
        <v>83</v>
      </c>
      <c r="Y521" s="153" t="s">
        <v>83</v>
      </c>
      <c r="Z521" s="153" t="s">
        <v>83</v>
      </c>
      <c r="AA521" s="162" t="s">
        <v>83</v>
      </c>
      <c r="AB521" s="450"/>
      <c r="AC521" s="155" t="str">
        <f t="shared" si="216"/>
        <v>-</v>
      </c>
      <c r="AD521" s="156" t="str">
        <f t="shared" si="217"/>
        <v>-</v>
      </c>
      <c r="AE521" s="156" t="str">
        <f t="shared" si="218"/>
        <v>-</v>
      </c>
      <c r="AF521" s="156" t="str">
        <f t="shared" si="219"/>
        <v>-</v>
      </c>
      <c r="AG521" s="157" t="str">
        <f t="shared" si="220"/>
        <v>-</v>
      </c>
      <c r="AH521" s="454"/>
      <c r="AI521" s="155" t="str">
        <f t="shared" si="221"/>
        <v>-</v>
      </c>
      <c r="AJ521" s="156" t="str">
        <f t="shared" si="222"/>
        <v>-</v>
      </c>
      <c r="AK521" s="156" t="str">
        <f t="shared" si="223"/>
        <v>-</v>
      </c>
      <c r="AL521" s="156" t="str">
        <f t="shared" si="224"/>
        <v>-</v>
      </c>
      <c r="AM521" s="157" t="str">
        <f t="shared" si="225"/>
        <v>-</v>
      </c>
      <c r="AN521" s="457"/>
      <c r="AO521" s="95" t="s">
        <v>83</v>
      </c>
      <c r="AP521" s="93" t="s">
        <v>83</v>
      </c>
      <c r="AQ521" s="93" t="s">
        <v>83</v>
      </c>
      <c r="AR521" s="93" t="s">
        <v>83</v>
      </c>
      <c r="AS521" s="163" t="s">
        <v>83</v>
      </c>
      <c r="AT521" s="164" t="s">
        <v>83</v>
      </c>
      <c r="AU521" s="164" t="s">
        <v>83</v>
      </c>
      <c r="AV521" s="164" t="s">
        <v>83</v>
      </c>
      <c r="AW521" s="94" t="s">
        <v>83</v>
      </c>
      <c r="AX521" s="94" t="s">
        <v>3366</v>
      </c>
      <c r="AY521" s="165" t="s">
        <v>83</v>
      </c>
    </row>
    <row r="522" spans="1:51" customFormat="1" hidden="1">
      <c r="A522" s="95" t="str">
        <f t="shared" si="196"/>
        <v>1602-6</v>
      </c>
      <c r="B522" s="160">
        <v>1602</v>
      </c>
      <c r="C522" s="93" t="s">
        <v>214</v>
      </c>
      <c r="D522" s="95">
        <v>6</v>
      </c>
      <c r="E522" s="93" t="s">
        <v>83</v>
      </c>
      <c r="F522" s="95" t="s">
        <v>83</v>
      </c>
      <c r="G522" s="161" t="s">
        <v>83</v>
      </c>
      <c r="H522" s="99" t="s">
        <v>83</v>
      </c>
      <c r="I522" s="94" t="s">
        <v>83</v>
      </c>
      <c r="J522" s="93" t="s">
        <v>83</v>
      </c>
      <c r="K522" s="93" t="s">
        <v>83</v>
      </c>
      <c r="L522" s="93" t="s">
        <v>83</v>
      </c>
      <c r="M522" s="92" t="s">
        <v>83</v>
      </c>
      <c r="N522" s="161"/>
      <c r="O522" s="153"/>
      <c r="P522" s="153"/>
      <c r="Q522" s="153"/>
      <c r="R522" s="162"/>
      <c r="S522" s="450"/>
      <c r="T522" s="163" t="s">
        <v>83</v>
      </c>
      <c r="U522" s="162" t="s">
        <v>83</v>
      </c>
      <c r="V522" s="93" t="s">
        <v>83</v>
      </c>
      <c r="W522" s="161"/>
      <c r="X522" s="153" t="s">
        <v>83</v>
      </c>
      <c r="Y522" s="153" t="s">
        <v>83</v>
      </c>
      <c r="Z522" s="153" t="s">
        <v>83</v>
      </c>
      <c r="AA522" s="162" t="s">
        <v>83</v>
      </c>
      <c r="AB522" s="450"/>
      <c r="AC522" s="155" t="str">
        <f t="shared" si="216"/>
        <v>-</v>
      </c>
      <c r="AD522" s="156" t="str">
        <f t="shared" si="217"/>
        <v>-</v>
      </c>
      <c r="AE522" s="156" t="str">
        <f t="shared" si="218"/>
        <v>-</v>
      </c>
      <c r="AF522" s="156" t="str">
        <f t="shared" si="219"/>
        <v>-</v>
      </c>
      <c r="AG522" s="157" t="str">
        <f t="shared" si="220"/>
        <v>-</v>
      </c>
      <c r="AH522" s="454"/>
      <c r="AI522" s="155" t="str">
        <f t="shared" si="221"/>
        <v>-</v>
      </c>
      <c r="AJ522" s="156" t="str">
        <f t="shared" si="222"/>
        <v>-</v>
      </c>
      <c r="AK522" s="156" t="str">
        <f t="shared" si="223"/>
        <v>-</v>
      </c>
      <c r="AL522" s="156" t="str">
        <f t="shared" si="224"/>
        <v>-</v>
      </c>
      <c r="AM522" s="157" t="str">
        <f t="shared" si="225"/>
        <v>-</v>
      </c>
      <c r="AN522" s="457"/>
      <c r="AO522" s="95" t="s">
        <v>83</v>
      </c>
      <c r="AP522" s="93" t="s">
        <v>83</v>
      </c>
      <c r="AQ522" s="93" t="s">
        <v>83</v>
      </c>
      <c r="AR522" s="93" t="s">
        <v>83</v>
      </c>
      <c r="AS522" s="163" t="s">
        <v>83</v>
      </c>
      <c r="AT522" s="164" t="s">
        <v>83</v>
      </c>
      <c r="AU522" s="164" t="s">
        <v>83</v>
      </c>
      <c r="AV522" s="164" t="s">
        <v>83</v>
      </c>
      <c r="AW522" s="94" t="s">
        <v>83</v>
      </c>
      <c r="AX522" s="94" t="s">
        <v>3366</v>
      </c>
      <c r="AY522" s="165" t="s">
        <v>83</v>
      </c>
    </row>
    <row r="523" spans="1:51" customFormat="1" hidden="1">
      <c r="A523" s="95" t="str">
        <f t="shared" si="196"/>
        <v>1602-7</v>
      </c>
      <c r="B523" s="160">
        <v>1602</v>
      </c>
      <c r="C523" s="93" t="s">
        <v>214</v>
      </c>
      <c r="D523" s="95">
        <v>7</v>
      </c>
      <c r="E523" s="93" t="s">
        <v>83</v>
      </c>
      <c r="F523" s="95" t="s">
        <v>83</v>
      </c>
      <c r="G523" s="161" t="s">
        <v>83</v>
      </c>
      <c r="H523" s="99" t="s">
        <v>83</v>
      </c>
      <c r="I523" s="94" t="s">
        <v>83</v>
      </c>
      <c r="J523" s="93" t="s">
        <v>83</v>
      </c>
      <c r="K523" s="93" t="s">
        <v>83</v>
      </c>
      <c r="L523" s="93" t="s">
        <v>83</v>
      </c>
      <c r="M523" s="92" t="s">
        <v>83</v>
      </c>
      <c r="N523" s="161"/>
      <c r="O523" s="153"/>
      <c r="P523" s="153"/>
      <c r="Q523" s="153"/>
      <c r="R523" s="162"/>
      <c r="S523" s="450"/>
      <c r="T523" s="163" t="s">
        <v>83</v>
      </c>
      <c r="U523" s="162" t="s">
        <v>83</v>
      </c>
      <c r="V523" s="93" t="s">
        <v>83</v>
      </c>
      <c r="W523" s="161"/>
      <c r="X523" s="153" t="s">
        <v>83</v>
      </c>
      <c r="Y523" s="153" t="s">
        <v>83</v>
      </c>
      <c r="Z523" s="153" t="s">
        <v>83</v>
      </c>
      <c r="AA523" s="162" t="s">
        <v>83</v>
      </c>
      <c r="AB523" s="450"/>
      <c r="AC523" s="155" t="str">
        <f t="shared" si="216"/>
        <v>-</v>
      </c>
      <c r="AD523" s="156" t="str">
        <f t="shared" si="217"/>
        <v>-</v>
      </c>
      <c r="AE523" s="156" t="str">
        <f t="shared" si="218"/>
        <v>-</v>
      </c>
      <c r="AF523" s="156" t="str">
        <f t="shared" si="219"/>
        <v>-</v>
      </c>
      <c r="AG523" s="157" t="str">
        <f t="shared" si="220"/>
        <v>-</v>
      </c>
      <c r="AH523" s="454"/>
      <c r="AI523" s="155" t="str">
        <f t="shared" si="221"/>
        <v>-</v>
      </c>
      <c r="AJ523" s="156" t="str">
        <f t="shared" si="222"/>
        <v>-</v>
      </c>
      <c r="AK523" s="156" t="str">
        <f t="shared" si="223"/>
        <v>-</v>
      </c>
      <c r="AL523" s="156" t="str">
        <f t="shared" si="224"/>
        <v>-</v>
      </c>
      <c r="AM523" s="157" t="str">
        <f t="shared" si="225"/>
        <v>-</v>
      </c>
      <c r="AN523" s="457"/>
      <c r="AO523" s="95" t="s">
        <v>83</v>
      </c>
      <c r="AP523" s="93" t="s">
        <v>83</v>
      </c>
      <c r="AQ523" s="93" t="s">
        <v>83</v>
      </c>
      <c r="AR523" s="93" t="s">
        <v>83</v>
      </c>
      <c r="AS523" s="163" t="s">
        <v>83</v>
      </c>
      <c r="AT523" s="164" t="s">
        <v>83</v>
      </c>
      <c r="AU523" s="164" t="s">
        <v>83</v>
      </c>
      <c r="AV523" s="164" t="s">
        <v>83</v>
      </c>
      <c r="AW523" s="94" t="s">
        <v>83</v>
      </c>
      <c r="AX523" s="94" t="s">
        <v>3366</v>
      </c>
      <c r="AY523" s="165" t="s">
        <v>83</v>
      </c>
    </row>
    <row r="524" spans="1:51" customFormat="1" hidden="1">
      <c r="A524" s="95" t="str">
        <f t="shared" si="196"/>
        <v>1602-8</v>
      </c>
      <c r="B524" s="160">
        <v>1602</v>
      </c>
      <c r="C524" s="93" t="s">
        <v>214</v>
      </c>
      <c r="D524" s="95">
        <v>8</v>
      </c>
      <c r="E524" s="93" t="s">
        <v>83</v>
      </c>
      <c r="F524" s="95" t="s">
        <v>83</v>
      </c>
      <c r="G524" s="161" t="s">
        <v>83</v>
      </c>
      <c r="H524" s="99" t="s">
        <v>83</v>
      </c>
      <c r="I524" s="94" t="s">
        <v>83</v>
      </c>
      <c r="J524" s="93" t="s">
        <v>83</v>
      </c>
      <c r="K524" s="93" t="s">
        <v>83</v>
      </c>
      <c r="L524" s="93" t="s">
        <v>83</v>
      </c>
      <c r="M524" s="92" t="s">
        <v>83</v>
      </c>
      <c r="N524" s="161"/>
      <c r="O524" s="153"/>
      <c r="P524" s="153"/>
      <c r="Q524" s="153"/>
      <c r="R524" s="162"/>
      <c r="S524" s="450"/>
      <c r="T524" s="163" t="s">
        <v>83</v>
      </c>
      <c r="U524" s="162" t="s">
        <v>83</v>
      </c>
      <c r="V524" s="93" t="s">
        <v>83</v>
      </c>
      <c r="W524" s="161"/>
      <c r="X524" s="153" t="s">
        <v>83</v>
      </c>
      <c r="Y524" s="153" t="s">
        <v>83</v>
      </c>
      <c r="Z524" s="153" t="s">
        <v>83</v>
      </c>
      <c r="AA524" s="162" t="s">
        <v>83</v>
      </c>
      <c r="AB524" s="450"/>
      <c r="AC524" s="155" t="str">
        <f t="shared" si="216"/>
        <v>-</v>
      </c>
      <c r="AD524" s="156" t="str">
        <f t="shared" si="217"/>
        <v>-</v>
      </c>
      <c r="AE524" s="156" t="str">
        <f t="shared" si="218"/>
        <v>-</v>
      </c>
      <c r="AF524" s="156" t="str">
        <f t="shared" si="219"/>
        <v>-</v>
      </c>
      <c r="AG524" s="157" t="str">
        <f t="shared" si="220"/>
        <v>-</v>
      </c>
      <c r="AH524" s="454"/>
      <c r="AI524" s="155" t="str">
        <f t="shared" si="221"/>
        <v>-</v>
      </c>
      <c r="AJ524" s="156" t="str">
        <f t="shared" si="222"/>
        <v>-</v>
      </c>
      <c r="AK524" s="156" t="str">
        <f t="shared" si="223"/>
        <v>-</v>
      </c>
      <c r="AL524" s="156" t="str">
        <f t="shared" si="224"/>
        <v>-</v>
      </c>
      <c r="AM524" s="157" t="str">
        <f t="shared" si="225"/>
        <v>-</v>
      </c>
      <c r="AN524" s="457"/>
      <c r="AO524" s="95" t="s">
        <v>83</v>
      </c>
      <c r="AP524" s="93" t="s">
        <v>83</v>
      </c>
      <c r="AQ524" s="93" t="s">
        <v>83</v>
      </c>
      <c r="AR524" s="93" t="s">
        <v>83</v>
      </c>
      <c r="AS524" s="163" t="s">
        <v>83</v>
      </c>
      <c r="AT524" s="164" t="s">
        <v>83</v>
      </c>
      <c r="AU524" s="164" t="s">
        <v>83</v>
      </c>
      <c r="AV524" s="164" t="s">
        <v>83</v>
      </c>
      <c r="AW524" s="94" t="s">
        <v>83</v>
      </c>
      <c r="AX524" s="94" t="s">
        <v>3366</v>
      </c>
      <c r="AY524" s="165" t="s">
        <v>83</v>
      </c>
    </row>
    <row r="525" spans="1:51" customFormat="1" hidden="1">
      <c r="A525" s="95" t="str">
        <f t="shared" si="196"/>
        <v>1602-9</v>
      </c>
      <c r="B525" s="160">
        <v>1602</v>
      </c>
      <c r="C525" s="93" t="s">
        <v>214</v>
      </c>
      <c r="D525" s="95">
        <v>9</v>
      </c>
      <c r="E525" s="93" t="s">
        <v>83</v>
      </c>
      <c r="F525" s="95" t="s">
        <v>83</v>
      </c>
      <c r="G525" s="161" t="s">
        <v>83</v>
      </c>
      <c r="H525" s="99" t="s">
        <v>83</v>
      </c>
      <c r="I525" s="94" t="s">
        <v>83</v>
      </c>
      <c r="J525" s="93" t="s">
        <v>83</v>
      </c>
      <c r="K525" s="93" t="s">
        <v>83</v>
      </c>
      <c r="L525" s="93" t="s">
        <v>83</v>
      </c>
      <c r="M525" s="92" t="s">
        <v>83</v>
      </c>
      <c r="N525" s="161"/>
      <c r="O525" s="153"/>
      <c r="P525" s="153"/>
      <c r="Q525" s="153"/>
      <c r="R525" s="162"/>
      <c r="S525" s="450"/>
      <c r="T525" s="163" t="s">
        <v>83</v>
      </c>
      <c r="U525" s="162" t="s">
        <v>83</v>
      </c>
      <c r="V525" s="93" t="s">
        <v>83</v>
      </c>
      <c r="W525" s="161"/>
      <c r="X525" s="153" t="s">
        <v>83</v>
      </c>
      <c r="Y525" s="153" t="s">
        <v>83</v>
      </c>
      <c r="Z525" s="153" t="s">
        <v>83</v>
      </c>
      <c r="AA525" s="162" t="s">
        <v>83</v>
      </c>
      <c r="AB525" s="450"/>
      <c r="AC525" s="155" t="str">
        <f t="shared" si="216"/>
        <v>-</v>
      </c>
      <c r="AD525" s="156" t="str">
        <f t="shared" si="217"/>
        <v>-</v>
      </c>
      <c r="AE525" s="156" t="str">
        <f t="shared" si="218"/>
        <v>-</v>
      </c>
      <c r="AF525" s="156" t="str">
        <f t="shared" si="219"/>
        <v>-</v>
      </c>
      <c r="AG525" s="157" t="str">
        <f t="shared" si="220"/>
        <v>-</v>
      </c>
      <c r="AH525" s="454"/>
      <c r="AI525" s="155" t="str">
        <f t="shared" si="221"/>
        <v>-</v>
      </c>
      <c r="AJ525" s="156" t="str">
        <f t="shared" si="222"/>
        <v>-</v>
      </c>
      <c r="AK525" s="156" t="str">
        <f t="shared" si="223"/>
        <v>-</v>
      </c>
      <c r="AL525" s="156" t="str">
        <f t="shared" si="224"/>
        <v>-</v>
      </c>
      <c r="AM525" s="157" t="str">
        <f t="shared" si="225"/>
        <v>-</v>
      </c>
      <c r="AN525" s="457"/>
      <c r="AO525" s="95" t="s">
        <v>83</v>
      </c>
      <c r="AP525" s="93" t="s">
        <v>83</v>
      </c>
      <c r="AQ525" s="93" t="s">
        <v>83</v>
      </c>
      <c r="AR525" s="93" t="s">
        <v>83</v>
      </c>
      <c r="AS525" s="163" t="s">
        <v>83</v>
      </c>
      <c r="AT525" s="164" t="s">
        <v>83</v>
      </c>
      <c r="AU525" s="164" t="s">
        <v>83</v>
      </c>
      <c r="AV525" s="164" t="s">
        <v>83</v>
      </c>
      <c r="AW525" s="94" t="s">
        <v>83</v>
      </c>
      <c r="AX525" s="94" t="s">
        <v>3366</v>
      </c>
      <c r="AY525" s="165" t="s">
        <v>83</v>
      </c>
    </row>
    <row r="526" spans="1:51" ht="181.5" customHeight="1">
      <c r="A526" s="204" t="str">
        <f t="shared" si="196"/>
        <v>1603-1</v>
      </c>
      <c r="B526" s="205">
        <v>1603</v>
      </c>
      <c r="C526" s="600" t="s">
        <v>215</v>
      </c>
      <c r="D526" s="204">
        <v>1</v>
      </c>
      <c r="E526" s="600" t="s">
        <v>1318</v>
      </c>
      <c r="F526" s="204" t="s">
        <v>384</v>
      </c>
      <c r="G526" s="603" t="s">
        <v>468</v>
      </c>
      <c r="H526" s="206" t="s">
        <v>3329</v>
      </c>
      <c r="I526" s="195" t="s">
        <v>494</v>
      </c>
      <c r="J526" s="600" t="s">
        <v>2214</v>
      </c>
      <c r="K526" s="600" t="s">
        <v>958</v>
      </c>
      <c r="L526" s="600" t="s">
        <v>959</v>
      </c>
      <c r="M526" s="207" t="s">
        <v>392</v>
      </c>
      <c r="N526" s="311" t="s">
        <v>12</v>
      </c>
      <c r="O526" s="225">
        <v>20</v>
      </c>
      <c r="P526" s="225">
        <v>40</v>
      </c>
      <c r="Q526" s="225">
        <v>60</v>
      </c>
      <c r="R526" s="225">
        <v>80</v>
      </c>
      <c r="S526" s="620">
        <v>100</v>
      </c>
      <c r="T526" s="194" t="s">
        <v>416</v>
      </c>
      <c r="U526" s="209">
        <v>100</v>
      </c>
      <c r="V526" s="600" t="s">
        <v>2187</v>
      </c>
      <c r="W526" s="603">
        <v>11.1</v>
      </c>
      <c r="X526" s="181">
        <v>22.4</v>
      </c>
      <c r="Y526" s="181">
        <v>39.200000000000003</v>
      </c>
      <c r="Z526" s="181">
        <v>59</v>
      </c>
      <c r="AA526" s="264">
        <v>84.3</v>
      </c>
      <c r="AB526" s="264">
        <v>99.7</v>
      </c>
      <c r="AC526" s="226" t="str">
        <f t="shared" si="216"/>
        <v>-</v>
      </c>
      <c r="AD526" s="196">
        <f t="shared" si="217"/>
        <v>1.1199999999999999</v>
      </c>
      <c r="AE526" s="196">
        <f t="shared" si="218"/>
        <v>0.98000000000000009</v>
      </c>
      <c r="AF526" s="196">
        <f t="shared" si="219"/>
        <v>0.98333333333333328</v>
      </c>
      <c r="AG526" s="604">
        <f t="shared" si="220"/>
        <v>1.05375</v>
      </c>
      <c r="AH526" s="212">
        <f t="shared" si="220"/>
        <v>0.997</v>
      </c>
      <c r="AI526" s="226">
        <f t="shared" si="221"/>
        <v>0.111</v>
      </c>
      <c r="AJ526" s="196">
        <f t="shared" si="222"/>
        <v>0.22399999999999998</v>
      </c>
      <c r="AK526" s="196">
        <f t="shared" si="223"/>
        <v>0.39200000000000002</v>
      </c>
      <c r="AL526" s="196">
        <f t="shared" si="224"/>
        <v>0.59</v>
      </c>
      <c r="AM526" s="604">
        <f t="shared" si="225"/>
        <v>0.84299999999999997</v>
      </c>
      <c r="AN526" s="212">
        <f t="shared" si="225"/>
        <v>0.997</v>
      </c>
      <c r="AO526" s="204" t="s">
        <v>83</v>
      </c>
      <c r="AP526" s="600" t="s">
        <v>3444</v>
      </c>
      <c r="AQ526" s="600" t="s">
        <v>677</v>
      </c>
      <c r="AR526" s="600" t="s">
        <v>2215</v>
      </c>
      <c r="AS526" s="194" t="s">
        <v>12</v>
      </c>
      <c r="AT526" s="179" t="s">
        <v>15</v>
      </c>
      <c r="AU526" s="179" t="s">
        <v>54</v>
      </c>
      <c r="AV526" s="179" t="s">
        <v>15</v>
      </c>
      <c r="AW526" s="179" t="s">
        <v>15</v>
      </c>
      <c r="AX526" s="611" t="s">
        <v>3440</v>
      </c>
      <c r="AY526" s="214">
        <v>1</v>
      </c>
    </row>
    <row r="527" spans="1:51" ht="171" customHeight="1">
      <c r="A527" s="204" t="str">
        <f>B527&amp;"-"&amp;D527</f>
        <v>1603-2</v>
      </c>
      <c r="B527" s="205">
        <v>1603</v>
      </c>
      <c r="C527" s="600" t="s">
        <v>215</v>
      </c>
      <c r="D527" s="204">
        <v>2</v>
      </c>
      <c r="E527" s="600" t="s">
        <v>1319</v>
      </c>
      <c r="F527" s="204" t="s">
        <v>384</v>
      </c>
      <c r="G527" s="603" t="s">
        <v>468</v>
      </c>
      <c r="H527" s="206" t="s">
        <v>3330</v>
      </c>
      <c r="I527" s="195" t="s">
        <v>960</v>
      </c>
      <c r="J527" s="600" t="s">
        <v>961</v>
      </c>
      <c r="K527" s="600" t="s">
        <v>962</v>
      </c>
      <c r="L527" s="600" t="s">
        <v>870</v>
      </c>
      <c r="M527" s="207" t="s">
        <v>392</v>
      </c>
      <c r="N527" s="311">
        <v>100</v>
      </c>
      <c r="O527" s="225">
        <v>100</v>
      </c>
      <c r="P527" s="225">
        <v>100</v>
      </c>
      <c r="Q527" s="225">
        <v>100</v>
      </c>
      <c r="R527" s="225">
        <v>100</v>
      </c>
      <c r="S527" s="620">
        <v>100</v>
      </c>
      <c r="T527" s="194" t="s">
        <v>40</v>
      </c>
      <c r="U527" s="209">
        <v>100</v>
      </c>
      <c r="V527" s="600" t="s">
        <v>717</v>
      </c>
      <c r="W527" s="603">
        <v>100</v>
      </c>
      <c r="X527" s="181">
        <v>99.9</v>
      </c>
      <c r="Y527" s="181">
        <v>99.9</v>
      </c>
      <c r="Z527" s="181">
        <v>99.9</v>
      </c>
      <c r="AA527" s="264">
        <v>99.9</v>
      </c>
      <c r="AB527" s="264">
        <v>99.9</v>
      </c>
      <c r="AC527" s="226">
        <f t="shared" si="216"/>
        <v>1</v>
      </c>
      <c r="AD527" s="196">
        <f t="shared" si="217"/>
        <v>0.99900000000000011</v>
      </c>
      <c r="AE527" s="196">
        <f t="shared" si="218"/>
        <v>0.99900000000000011</v>
      </c>
      <c r="AF527" s="196">
        <f t="shared" si="219"/>
        <v>0.99900000000000011</v>
      </c>
      <c r="AG527" s="604">
        <f t="shared" si="220"/>
        <v>0.99900000000000011</v>
      </c>
      <c r="AH527" s="212">
        <f t="shared" si="220"/>
        <v>0.99900000000000011</v>
      </c>
      <c r="AI527" s="226">
        <f t="shared" si="221"/>
        <v>1</v>
      </c>
      <c r="AJ527" s="196">
        <f t="shared" si="222"/>
        <v>0.99900000000000011</v>
      </c>
      <c r="AK527" s="196">
        <f t="shared" si="223"/>
        <v>0.99900000000000011</v>
      </c>
      <c r="AL527" s="196">
        <f t="shared" si="224"/>
        <v>0.99900000000000011</v>
      </c>
      <c r="AM527" s="604">
        <f t="shared" si="225"/>
        <v>0.99900000000000011</v>
      </c>
      <c r="AN527" s="212">
        <f t="shared" si="225"/>
        <v>0.99900000000000011</v>
      </c>
      <c r="AO527" s="204" t="s">
        <v>83</v>
      </c>
      <c r="AP527" s="600" t="s">
        <v>3445</v>
      </c>
      <c r="AQ527" s="600" t="s">
        <v>678</v>
      </c>
      <c r="AR527" s="600" t="s">
        <v>2216</v>
      </c>
      <c r="AS527" s="194" t="s">
        <v>15</v>
      </c>
      <c r="AT527" s="179" t="s">
        <v>11</v>
      </c>
      <c r="AU527" s="179" t="s">
        <v>55</v>
      </c>
      <c r="AV527" s="179" t="s">
        <v>11</v>
      </c>
      <c r="AW527" s="179" t="s">
        <v>11</v>
      </c>
      <c r="AX527" s="611" t="s">
        <v>3442</v>
      </c>
      <c r="AY527" s="214">
        <v>1</v>
      </c>
    </row>
    <row r="528" spans="1:51" customFormat="1" ht="27" hidden="1">
      <c r="A528" s="95" t="str">
        <f t="shared" si="196"/>
        <v>1603-3</v>
      </c>
      <c r="B528" s="160">
        <v>1603</v>
      </c>
      <c r="C528" s="93" t="s">
        <v>215</v>
      </c>
      <c r="D528" s="95">
        <v>3</v>
      </c>
      <c r="E528" s="93" t="s">
        <v>83</v>
      </c>
      <c r="F528" s="95" t="s">
        <v>83</v>
      </c>
      <c r="G528" s="161" t="s">
        <v>83</v>
      </c>
      <c r="H528" s="99" t="s">
        <v>83</v>
      </c>
      <c r="I528" s="94" t="s">
        <v>83</v>
      </c>
      <c r="J528" s="93" t="s">
        <v>83</v>
      </c>
      <c r="K528" s="93" t="s">
        <v>83</v>
      </c>
      <c r="L528" s="93" t="s">
        <v>83</v>
      </c>
      <c r="M528" s="92" t="s">
        <v>83</v>
      </c>
      <c r="N528" s="161"/>
      <c r="O528" s="153"/>
      <c r="P528" s="153"/>
      <c r="Q528" s="153"/>
      <c r="R528" s="162"/>
      <c r="S528" s="450"/>
      <c r="T528" s="163" t="s">
        <v>83</v>
      </c>
      <c r="U528" s="162" t="s">
        <v>83</v>
      </c>
      <c r="V528" s="93" t="s">
        <v>83</v>
      </c>
      <c r="W528" s="161"/>
      <c r="X528" s="153" t="s">
        <v>83</v>
      </c>
      <c r="Y528" s="153" t="s">
        <v>83</v>
      </c>
      <c r="Z528" s="153" t="s">
        <v>83</v>
      </c>
      <c r="AA528" s="162" t="s">
        <v>83</v>
      </c>
      <c r="AB528" s="450"/>
      <c r="AC528" s="155" t="str">
        <f t="shared" si="216"/>
        <v>-</v>
      </c>
      <c r="AD528" s="156" t="str">
        <f t="shared" si="217"/>
        <v>-</v>
      </c>
      <c r="AE528" s="156" t="str">
        <f t="shared" si="218"/>
        <v>-</v>
      </c>
      <c r="AF528" s="156" t="str">
        <f t="shared" si="219"/>
        <v>-</v>
      </c>
      <c r="AG528" s="157" t="str">
        <f t="shared" si="220"/>
        <v>-</v>
      </c>
      <c r="AH528" s="454"/>
      <c r="AI528" s="155" t="str">
        <f t="shared" si="221"/>
        <v>-</v>
      </c>
      <c r="AJ528" s="156" t="str">
        <f t="shared" si="222"/>
        <v>-</v>
      </c>
      <c r="AK528" s="156" t="str">
        <f t="shared" si="223"/>
        <v>-</v>
      </c>
      <c r="AL528" s="156" t="str">
        <f t="shared" si="224"/>
        <v>-</v>
      </c>
      <c r="AM528" s="157" t="str">
        <f t="shared" si="225"/>
        <v>-</v>
      </c>
      <c r="AN528" s="457"/>
      <c r="AO528" s="95" t="s">
        <v>83</v>
      </c>
      <c r="AP528" s="93" t="s">
        <v>83</v>
      </c>
      <c r="AQ528" s="93" t="s">
        <v>83</v>
      </c>
      <c r="AR528" s="93" t="s">
        <v>83</v>
      </c>
      <c r="AS528" s="163" t="s">
        <v>83</v>
      </c>
      <c r="AT528" s="164" t="s">
        <v>83</v>
      </c>
      <c r="AU528" s="164" t="s">
        <v>83</v>
      </c>
      <c r="AV528" s="164" t="s">
        <v>83</v>
      </c>
      <c r="AW528" s="94" t="s">
        <v>83</v>
      </c>
      <c r="AX528" s="94" t="s">
        <v>3366</v>
      </c>
      <c r="AY528" s="165" t="s">
        <v>83</v>
      </c>
    </row>
    <row r="529" spans="1:51" customFormat="1" ht="27" hidden="1">
      <c r="A529" s="95" t="str">
        <f t="shared" si="196"/>
        <v>1603-4</v>
      </c>
      <c r="B529" s="160">
        <v>1603</v>
      </c>
      <c r="C529" s="93" t="s">
        <v>215</v>
      </c>
      <c r="D529" s="95">
        <v>4</v>
      </c>
      <c r="E529" s="93" t="s">
        <v>83</v>
      </c>
      <c r="F529" s="95" t="s">
        <v>83</v>
      </c>
      <c r="G529" s="161" t="s">
        <v>83</v>
      </c>
      <c r="H529" s="99" t="s">
        <v>83</v>
      </c>
      <c r="I529" s="94" t="s">
        <v>83</v>
      </c>
      <c r="J529" s="93" t="s">
        <v>83</v>
      </c>
      <c r="K529" s="93" t="s">
        <v>83</v>
      </c>
      <c r="L529" s="93" t="s">
        <v>83</v>
      </c>
      <c r="M529" s="92" t="s">
        <v>83</v>
      </c>
      <c r="N529" s="161"/>
      <c r="O529" s="153"/>
      <c r="P529" s="153"/>
      <c r="Q529" s="153"/>
      <c r="R529" s="162"/>
      <c r="S529" s="450"/>
      <c r="T529" s="163" t="s">
        <v>83</v>
      </c>
      <c r="U529" s="162" t="s">
        <v>83</v>
      </c>
      <c r="V529" s="93" t="s">
        <v>83</v>
      </c>
      <c r="W529" s="161"/>
      <c r="X529" s="153" t="s">
        <v>83</v>
      </c>
      <c r="Y529" s="153" t="s">
        <v>83</v>
      </c>
      <c r="Z529" s="153" t="s">
        <v>83</v>
      </c>
      <c r="AA529" s="162" t="s">
        <v>83</v>
      </c>
      <c r="AB529" s="450"/>
      <c r="AC529" s="155" t="str">
        <f t="shared" si="216"/>
        <v>-</v>
      </c>
      <c r="AD529" s="156" t="str">
        <f t="shared" si="217"/>
        <v>-</v>
      </c>
      <c r="AE529" s="156" t="str">
        <f t="shared" si="218"/>
        <v>-</v>
      </c>
      <c r="AF529" s="156" t="str">
        <f t="shared" si="219"/>
        <v>-</v>
      </c>
      <c r="AG529" s="157" t="str">
        <f t="shared" si="220"/>
        <v>-</v>
      </c>
      <c r="AH529" s="454"/>
      <c r="AI529" s="155" t="str">
        <f t="shared" si="221"/>
        <v>-</v>
      </c>
      <c r="AJ529" s="156" t="str">
        <f t="shared" si="222"/>
        <v>-</v>
      </c>
      <c r="AK529" s="156" t="str">
        <f t="shared" si="223"/>
        <v>-</v>
      </c>
      <c r="AL529" s="156" t="str">
        <f t="shared" si="224"/>
        <v>-</v>
      </c>
      <c r="AM529" s="157" t="str">
        <f t="shared" si="225"/>
        <v>-</v>
      </c>
      <c r="AN529" s="457"/>
      <c r="AO529" s="95" t="s">
        <v>83</v>
      </c>
      <c r="AP529" s="93" t="s">
        <v>83</v>
      </c>
      <c r="AQ529" s="93" t="s">
        <v>83</v>
      </c>
      <c r="AR529" s="93" t="s">
        <v>83</v>
      </c>
      <c r="AS529" s="163" t="s">
        <v>83</v>
      </c>
      <c r="AT529" s="164" t="s">
        <v>83</v>
      </c>
      <c r="AU529" s="164" t="s">
        <v>83</v>
      </c>
      <c r="AV529" s="164" t="s">
        <v>83</v>
      </c>
      <c r="AW529" s="94" t="s">
        <v>83</v>
      </c>
      <c r="AX529" s="94" t="s">
        <v>3366</v>
      </c>
      <c r="AY529" s="165" t="s">
        <v>83</v>
      </c>
    </row>
    <row r="530" spans="1:51" customFormat="1" ht="27" hidden="1">
      <c r="A530" s="95" t="str">
        <f t="shared" si="196"/>
        <v>1603-5</v>
      </c>
      <c r="B530" s="160">
        <v>1603</v>
      </c>
      <c r="C530" s="93" t="s">
        <v>215</v>
      </c>
      <c r="D530" s="95">
        <v>5</v>
      </c>
      <c r="E530" s="93" t="s">
        <v>83</v>
      </c>
      <c r="F530" s="95" t="s">
        <v>83</v>
      </c>
      <c r="G530" s="161" t="s">
        <v>83</v>
      </c>
      <c r="H530" s="99" t="s">
        <v>83</v>
      </c>
      <c r="I530" s="94" t="s">
        <v>83</v>
      </c>
      <c r="J530" s="93" t="s">
        <v>83</v>
      </c>
      <c r="K530" s="93" t="s">
        <v>83</v>
      </c>
      <c r="L530" s="93" t="s">
        <v>83</v>
      </c>
      <c r="M530" s="92" t="s">
        <v>83</v>
      </c>
      <c r="N530" s="161"/>
      <c r="O530" s="153"/>
      <c r="P530" s="153"/>
      <c r="Q530" s="153"/>
      <c r="R530" s="162"/>
      <c r="S530" s="450"/>
      <c r="T530" s="163" t="s">
        <v>83</v>
      </c>
      <c r="U530" s="162" t="s">
        <v>83</v>
      </c>
      <c r="V530" s="93" t="s">
        <v>83</v>
      </c>
      <c r="W530" s="161"/>
      <c r="X530" s="153" t="s">
        <v>83</v>
      </c>
      <c r="Y530" s="153" t="s">
        <v>83</v>
      </c>
      <c r="Z530" s="153" t="s">
        <v>83</v>
      </c>
      <c r="AA530" s="162" t="s">
        <v>83</v>
      </c>
      <c r="AB530" s="450"/>
      <c r="AC530" s="155" t="str">
        <f t="shared" si="216"/>
        <v>-</v>
      </c>
      <c r="AD530" s="156" t="str">
        <f t="shared" si="217"/>
        <v>-</v>
      </c>
      <c r="AE530" s="156" t="str">
        <f t="shared" si="218"/>
        <v>-</v>
      </c>
      <c r="AF530" s="156" t="str">
        <f t="shared" si="219"/>
        <v>-</v>
      </c>
      <c r="AG530" s="157" t="str">
        <f t="shared" si="220"/>
        <v>-</v>
      </c>
      <c r="AH530" s="454"/>
      <c r="AI530" s="155" t="str">
        <f t="shared" si="221"/>
        <v>-</v>
      </c>
      <c r="AJ530" s="156" t="str">
        <f t="shared" si="222"/>
        <v>-</v>
      </c>
      <c r="AK530" s="156" t="str">
        <f t="shared" si="223"/>
        <v>-</v>
      </c>
      <c r="AL530" s="156" t="str">
        <f t="shared" si="224"/>
        <v>-</v>
      </c>
      <c r="AM530" s="157" t="str">
        <f t="shared" si="225"/>
        <v>-</v>
      </c>
      <c r="AN530" s="457"/>
      <c r="AO530" s="95" t="s">
        <v>83</v>
      </c>
      <c r="AP530" s="93" t="s">
        <v>83</v>
      </c>
      <c r="AQ530" s="93" t="s">
        <v>83</v>
      </c>
      <c r="AR530" s="93" t="s">
        <v>83</v>
      </c>
      <c r="AS530" s="163" t="s">
        <v>83</v>
      </c>
      <c r="AT530" s="164" t="s">
        <v>83</v>
      </c>
      <c r="AU530" s="164" t="s">
        <v>83</v>
      </c>
      <c r="AV530" s="164" t="s">
        <v>83</v>
      </c>
      <c r="AW530" s="94" t="s">
        <v>83</v>
      </c>
      <c r="AX530" s="94" t="s">
        <v>3366</v>
      </c>
      <c r="AY530" s="165" t="s">
        <v>83</v>
      </c>
    </row>
    <row r="531" spans="1:51" customFormat="1" ht="27" hidden="1">
      <c r="A531" s="95" t="str">
        <f t="shared" si="196"/>
        <v>1603-6</v>
      </c>
      <c r="B531" s="160">
        <v>1603</v>
      </c>
      <c r="C531" s="93" t="s">
        <v>215</v>
      </c>
      <c r="D531" s="95">
        <v>6</v>
      </c>
      <c r="E531" s="93" t="s">
        <v>83</v>
      </c>
      <c r="F531" s="95" t="s">
        <v>83</v>
      </c>
      <c r="G531" s="161" t="s">
        <v>83</v>
      </c>
      <c r="H531" s="99" t="s">
        <v>83</v>
      </c>
      <c r="I531" s="94" t="s">
        <v>83</v>
      </c>
      <c r="J531" s="93" t="s">
        <v>83</v>
      </c>
      <c r="K531" s="93" t="s">
        <v>83</v>
      </c>
      <c r="L531" s="93" t="s">
        <v>83</v>
      </c>
      <c r="M531" s="92" t="s">
        <v>83</v>
      </c>
      <c r="N531" s="161"/>
      <c r="O531" s="153"/>
      <c r="P531" s="153"/>
      <c r="Q531" s="153"/>
      <c r="R531" s="162"/>
      <c r="S531" s="450"/>
      <c r="T531" s="163" t="s">
        <v>83</v>
      </c>
      <c r="U531" s="162" t="s">
        <v>83</v>
      </c>
      <c r="V531" s="93" t="s">
        <v>83</v>
      </c>
      <c r="W531" s="161"/>
      <c r="X531" s="153" t="s">
        <v>83</v>
      </c>
      <c r="Y531" s="153" t="s">
        <v>83</v>
      </c>
      <c r="Z531" s="153" t="s">
        <v>83</v>
      </c>
      <c r="AA531" s="162" t="s">
        <v>83</v>
      </c>
      <c r="AB531" s="450"/>
      <c r="AC531" s="155" t="str">
        <f t="shared" si="216"/>
        <v>-</v>
      </c>
      <c r="AD531" s="156" t="str">
        <f t="shared" si="217"/>
        <v>-</v>
      </c>
      <c r="AE531" s="156" t="str">
        <f t="shared" si="218"/>
        <v>-</v>
      </c>
      <c r="AF531" s="156" t="str">
        <f t="shared" si="219"/>
        <v>-</v>
      </c>
      <c r="AG531" s="157" t="str">
        <f t="shared" si="220"/>
        <v>-</v>
      </c>
      <c r="AH531" s="454"/>
      <c r="AI531" s="155" t="str">
        <f t="shared" si="221"/>
        <v>-</v>
      </c>
      <c r="AJ531" s="156" t="str">
        <f t="shared" si="222"/>
        <v>-</v>
      </c>
      <c r="AK531" s="156" t="str">
        <f t="shared" si="223"/>
        <v>-</v>
      </c>
      <c r="AL531" s="156" t="str">
        <f t="shared" si="224"/>
        <v>-</v>
      </c>
      <c r="AM531" s="157" t="str">
        <f t="shared" si="225"/>
        <v>-</v>
      </c>
      <c r="AN531" s="457"/>
      <c r="AO531" s="95" t="s">
        <v>83</v>
      </c>
      <c r="AP531" s="93" t="s">
        <v>83</v>
      </c>
      <c r="AQ531" s="93" t="s">
        <v>83</v>
      </c>
      <c r="AR531" s="93" t="s">
        <v>83</v>
      </c>
      <c r="AS531" s="163" t="s">
        <v>83</v>
      </c>
      <c r="AT531" s="164" t="s">
        <v>83</v>
      </c>
      <c r="AU531" s="164" t="s">
        <v>83</v>
      </c>
      <c r="AV531" s="164" t="s">
        <v>83</v>
      </c>
      <c r="AW531" s="94" t="s">
        <v>83</v>
      </c>
      <c r="AX531" s="94" t="s">
        <v>3366</v>
      </c>
      <c r="AY531" s="165" t="s">
        <v>83</v>
      </c>
    </row>
    <row r="532" spans="1:51" customFormat="1" ht="27" hidden="1">
      <c r="A532" s="95" t="str">
        <f t="shared" si="196"/>
        <v>1603-7</v>
      </c>
      <c r="B532" s="160">
        <v>1603</v>
      </c>
      <c r="C532" s="93" t="s">
        <v>215</v>
      </c>
      <c r="D532" s="95">
        <v>7</v>
      </c>
      <c r="E532" s="93" t="s">
        <v>83</v>
      </c>
      <c r="F532" s="95" t="s">
        <v>83</v>
      </c>
      <c r="G532" s="161" t="s">
        <v>83</v>
      </c>
      <c r="H532" s="99" t="s">
        <v>83</v>
      </c>
      <c r="I532" s="94" t="s">
        <v>83</v>
      </c>
      <c r="J532" s="93" t="s">
        <v>83</v>
      </c>
      <c r="K532" s="93" t="s">
        <v>83</v>
      </c>
      <c r="L532" s="93" t="s">
        <v>83</v>
      </c>
      <c r="M532" s="92" t="s">
        <v>83</v>
      </c>
      <c r="N532" s="161"/>
      <c r="O532" s="153"/>
      <c r="P532" s="153"/>
      <c r="Q532" s="153"/>
      <c r="R532" s="162"/>
      <c r="S532" s="450"/>
      <c r="T532" s="163" t="s">
        <v>83</v>
      </c>
      <c r="U532" s="162" t="s">
        <v>83</v>
      </c>
      <c r="V532" s="93" t="s">
        <v>83</v>
      </c>
      <c r="W532" s="161"/>
      <c r="X532" s="153" t="s">
        <v>83</v>
      </c>
      <c r="Y532" s="153" t="s">
        <v>83</v>
      </c>
      <c r="Z532" s="153" t="s">
        <v>83</v>
      </c>
      <c r="AA532" s="162" t="s">
        <v>83</v>
      </c>
      <c r="AB532" s="450"/>
      <c r="AC532" s="155" t="str">
        <f t="shared" si="216"/>
        <v>-</v>
      </c>
      <c r="AD532" s="156" t="str">
        <f t="shared" si="217"/>
        <v>-</v>
      </c>
      <c r="AE532" s="156" t="str">
        <f t="shared" si="218"/>
        <v>-</v>
      </c>
      <c r="AF532" s="156" t="str">
        <f t="shared" si="219"/>
        <v>-</v>
      </c>
      <c r="AG532" s="157" t="str">
        <f t="shared" si="220"/>
        <v>-</v>
      </c>
      <c r="AH532" s="454"/>
      <c r="AI532" s="155" t="str">
        <f t="shared" si="221"/>
        <v>-</v>
      </c>
      <c r="AJ532" s="156" t="str">
        <f t="shared" si="222"/>
        <v>-</v>
      </c>
      <c r="AK532" s="156" t="str">
        <f t="shared" si="223"/>
        <v>-</v>
      </c>
      <c r="AL532" s="156" t="str">
        <f t="shared" si="224"/>
        <v>-</v>
      </c>
      <c r="AM532" s="157" t="str">
        <f t="shared" si="225"/>
        <v>-</v>
      </c>
      <c r="AN532" s="457"/>
      <c r="AO532" s="95" t="s">
        <v>83</v>
      </c>
      <c r="AP532" s="93" t="s">
        <v>83</v>
      </c>
      <c r="AQ532" s="93" t="s">
        <v>83</v>
      </c>
      <c r="AR532" s="93" t="s">
        <v>83</v>
      </c>
      <c r="AS532" s="163" t="s">
        <v>83</v>
      </c>
      <c r="AT532" s="164" t="s">
        <v>83</v>
      </c>
      <c r="AU532" s="164" t="s">
        <v>83</v>
      </c>
      <c r="AV532" s="164" t="s">
        <v>83</v>
      </c>
      <c r="AW532" s="94" t="s">
        <v>83</v>
      </c>
      <c r="AX532" s="94" t="s">
        <v>3366</v>
      </c>
      <c r="AY532" s="165" t="s">
        <v>83</v>
      </c>
    </row>
    <row r="533" spans="1:51" customFormat="1" ht="27" hidden="1">
      <c r="A533" s="95" t="str">
        <f t="shared" si="196"/>
        <v>1603-8</v>
      </c>
      <c r="B533" s="160">
        <v>1603</v>
      </c>
      <c r="C533" s="93" t="s">
        <v>215</v>
      </c>
      <c r="D533" s="95">
        <v>8</v>
      </c>
      <c r="E533" s="93" t="s">
        <v>83</v>
      </c>
      <c r="F533" s="95" t="s">
        <v>83</v>
      </c>
      <c r="G533" s="161" t="s">
        <v>83</v>
      </c>
      <c r="H533" s="99" t="s">
        <v>83</v>
      </c>
      <c r="I533" s="94" t="s">
        <v>83</v>
      </c>
      <c r="J533" s="93" t="s">
        <v>83</v>
      </c>
      <c r="K533" s="93" t="s">
        <v>83</v>
      </c>
      <c r="L533" s="93" t="s">
        <v>83</v>
      </c>
      <c r="M533" s="92" t="s">
        <v>83</v>
      </c>
      <c r="N533" s="161"/>
      <c r="O533" s="153"/>
      <c r="P533" s="153"/>
      <c r="Q533" s="153"/>
      <c r="R533" s="162"/>
      <c r="S533" s="450"/>
      <c r="T533" s="163" t="s">
        <v>83</v>
      </c>
      <c r="U533" s="162" t="s">
        <v>83</v>
      </c>
      <c r="V533" s="93" t="s">
        <v>83</v>
      </c>
      <c r="W533" s="161"/>
      <c r="X533" s="153" t="s">
        <v>83</v>
      </c>
      <c r="Y533" s="153" t="s">
        <v>83</v>
      </c>
      <c r="Z533" s="153" t="s">
        <v>83</v>
      </c>
      <c r="AA533" s="162" t="s">
        <v>83</v>
      </c>
      <c r="AB533" s="450"/>
      <c r="AC533" s="155" t="str">
        <f t="shared" si="216"/>
        <v>-</v>
      </c>
      <c r="AD533" s="156" t="str">
        <f t="shared" si="217"/>
        <v>-</v>
      </c>
      <c r="AE533" s="156" t="str">
        <f t="shared" si="218"/>
        <v>-</v>
      </c>
      <c r="AF533" s="156" t="str">
        <f t="shared" si="219"/>
        <v>-</v>
      </c>
      <c r="AG533" s="157" t="str">
        <f t="shared" si="220"/>
        <v>-</v>
      </c>
      <c r="AH533" s="454"/>
      <c r="AI533" s="155" t="str">
        <f t="shared" si="221"/>
        <v>-</v>
      </c>
      <c r="AJ533" s="156" t="str">
        <f t="shared" si="222"/>
        <v>-</v>
      </c>
      <c r="AK533" s="156" t="str">
        <f t="shared" si="223"/>
        <v>-</v>
      </c>
      <c r="AL533" s="156" t="str">
        <f t="shared" si="224"/>
        <v>-</v>
      </c>
      <c r="AM533" s="157" t="str">
        <f t="shared" si="225"/>
        <v>-</v>
      </c>
      <c r="AN533" s="457"/>
      <c r="AO533" s="95" t="s">
        <v>83</v>
      </c>
      <c r="AP533" s="93" t="s">
        <v>83</v>
      </c>
      <c r="AQ533" s="93" t="s">
        <v>83</v>
      </c>
      <c r="AR533" s="93" t="s">
        <v>83</v>
      </c>
      <c r="AS533" s="163" t="s">
        <v>83</v>
      </c>
      <c r="AT533" s="164" t="s">
        <v>83</v>
      </c>
      <c r="AU533" s="164" t="s">
        <v>83</v>
      </c>
      <c r="AV533" s="164" t="s">
        <v>83</v>
      </c>
      <c r="AW533" s="94" t="s">
        <v>83</v>
      </c>
      <c r="AX533" s="94" t="s">
        <v>3366</v>
      </c>
      <c r="AY533" s="165" t="s">
        <v>83</v>
      </c>
    </row>
    <row r="534" spans="1:51" customFormat="1" ht="27" hidden="1">
      <c r="A534" s="95" t="str">
        <f t="shared" si="196"/>
        <v>1603-9</v>
      </c>
      <c r="B534" s="160">
        <v>1603</v>
      </c>
      <c r="C534" s="93" t="s">
        <v>215</v>
      </c>
      <c r="D534" s="95">
        <v>9</v>
      </c>
      <c r="E534" s="93" t="s">
        <v>83</v>
      </c>
      <c r="F534" s="95" t="s">
        <v>83</v>
      </c>
      <c r="G534" s="161" t="s">
        <v>83</v>
      </c>
      <c r="H534" s="99" t="s">
        <v>83</v>
      </c>
      <c r="I534" s="94" t="s">
        <v>83</v>
      </c>
      <c r="J534" s="93" t="s">
        <v>83</v>
      </c>
      <c r="K534" s="93" t="s">
        <v>83</v>
      </c>
      <c r="L534" s="93" t="s">
        <v>83</v>
      </c>
      <c r="M534" s="92" t="s">
        <v>83</v>
      </c>
      <c r="N534" s="161"/>
      <c r="O534" s="153"/>
      <c r="P534" s="153"/>
      <c r="Q534" s="153"/>
      <c r="R534" s="162"/>
      <c r="S534" s="450"/>
      <c r="T534" s="163" t="s">
        <v>83</v>
      </c>
      <c r="U534" s="162" t="s">
        <v>83</v>
      </c>
      <c r="V534" s="93" t="s">
        <v>83</v>
      </c>
      <c r="W534" s="161"/>
      <c r="X534" s="153" t="s">
        <v>83</v>
      </c>
      <c r="Y534" s="153" t="s">
        <v>83</v>
      </c>
      <c r="Z534" s="153" t="s">
        <v>83</v>
      </c>
      <c r="AA534" s="162" t="s">
        <v>83</v>
      </c>
      <c r="AB534" s="450"/>
      <c r="AC534" s="155" t="str">
        <f t="shared" si="216"/>
        <v>-</v>
      </c>
      <c r="AD534" s="156" t="str">
        <f t="shared" si="217"/>
        <v>-</v>
      </c>
      <c r="AE534" s="156" t="str">
        <f t="shared" si="218"/>
        <v>-</v>
      </c>
      <c r="AF534" s="156" t="str">
        <f t="shared" si="219"/>
        <v>-</v>
      </c>
      <c r="AG534" s="157" t="str">
        <f t="shared" si="220"/>
        <v>-</v>
      </c>
      <c r="AH534" s="454"/>
      <c r="AI534" s="155" t="str">
        <f t="shared" si="221"/>
        <v>-</v>
      </c>
      <c r="AJ534" s="156" t="str">
        <f t="shared" si="222"/>
        <v>-</v>
      </c>
      <c r="AK534" s="156" t="str">
        <f t="shared" si="223"/>
        <v>-</v>
      </c>
      <c r="AL534" s="156" t="str">
        <f t="shared" si="224"/>
        <v>-</v>
      </c>
      <c r="AM534" s="157" t="str">
        <f t="shared" si="225"/>
        <v>-</v>
      </c>
      <c r="AN534" s="457"/>
      <c r="AO534" s="95" t="s">
        <v>83</v>
      </c>
      <c r="AP534" s="93" t="s">
        <v>83</v>
      </c>
      <c r="AQ534" s="93" t="s">
        <v>83</v>
      </c>
      <c r="AR534" s="93" t="s">
        <v>83</v>
      </c>
      <c r="AS534" s="163" t="s">
        <v>83</v>
      </c>
      <c r="AT534" s="164" t="s">
        <v>83</v>
      </c>
      <c r="AU534" s="164" t="s">
        <v>83</v>
      </c>
      <c r="AV534" s="164" t="s">
        <v>83</v>
      </c>
      <c r="AW534" s="94" t="s">
        <v>83</v>
      </c>
      <c r="AX534" s="94" t="s">
        <v>3366</v>
      </c>
      <c r="AY534" s="165" t="s">
        <v>83</v>
      </c>
    </row>
    <row r="535" spans="1:51" ht="165" customHeight="1">
      <c r="A535" s="204" t="str">
        <f t="shared" si="196"/>
        <v>1604-1</v>
      </c>
      <c r="B535" s="205">
        <v>1604</v>
      </c>
      <c r="C535" s="600" t="s">
        <v>216</v>
      </c>
      <c r="D535" s="204">
        <v>1</v>
      </c>
      <c r="E535" s="600" t="s">
        <v>1320</v>
      </c>
      <c r="F535" s="204" t="s">
        <v>399</v>
      </c>
      <c r="G535" s="603" t="s">
        <v>468</v>
      </c>
      <c r="H535" s="206" t="s">
        <v>3331</v>
      </c>
      <c r="I535" s="195" t="s">
        <v>499</v>
      </c>
      <c r="J535" s="600" t="s">
        <v>963</v>
      </c>
      <c r="K535" s="600" t="s">
        <v>964</v>
      </c>
      <c r="L535" s="600" t="s">
        <v>965</v>
      </c>
      <c r="M535" s="207" t="s">
        <v>392</v>
      </c>
      <c r="N535" s="311">
        <v>111</v>
      </c>
      <c r="O535" s="225">
        <v>127</v>
      </c>
      <c r="P535" s="225">
        <v>143</v>
      </c>
      <c r="Q535" s="225">
        <v>159</v>
      </c>
      <c r="R535" s="225">
        <v>177</v>
      </c>
      <c r="S535" s="620">
        <v>192</v>
      </c>
      <c r="T535" s="194" t="s">
        <v>83</v>
      </c>
      <c r="U535" s="209" t="s">
        <v>83</v>
      </c>
      <c r="V535" s="600" t="s">
        <v>2265</v>
      </c>
      <c r="W535" s="603">
        <v>181</v>
      </c>
      <c r="X535" s="181">
        <v>191</v>
      </c>
      <c r="Y535" s="181">
        <v>195</v>
      </c>
      <c r="Z535" s="181">
        <v>205</v>
      </c>
      <c r="AA535" s="264">
        <v>190</v>
      </c>
      <c r="AB535" s="264">
        <v>188</v>
      </c>
      <c r="AC535" s="226">
        <f t="shared" si="216"/>
        <v>1.6306306306306306</v>
      </c>
      <c r="AD535" s="196">
        <f t="shared" si="217"/>
        <v>1.5039370078740157</v>
      </c>
      <c r="AE535" s="196">
        <f t="shared" si="218"/>
        <v>1.3636363636363635</v>
      </c>
      <c r="AF535" s="196">
        <f t="shared" si="219"/>
        <v>1.2893081761006289</v>
      </c>
      <c r="AG535" s="604">
        <f t="shared" si="220"/>
        <v>1.0734463276836159</v>
      </c>
      <c r="AH535" s="212">
        <f t="shared" si="220"/>
        <v>0.97916666666666663</v>
      </c>
      <c r="AI535" s="226" t="str">
        <f t="shared" si="221"/>
        <v>-</v>
      </c>
      <c r="AJ535" s="196" t="str">
        <f t="shared" si="222"/>
        <v>-</v>
      </c>
      <c r="AK535" s="196" t="str">
        <f t="shared" si="223"/>
        <v>-</v>
      </c>
      <c r="AL535" s="196" t="str">
        <f t="shared" si="224"/>
        <v>-</v>
      </c>
      <c r="AM535" s="604" t="str">
        <f t="shared" si="225"/>
        <v>-</v>
      </c>
      <c r="AN535" s="212" t="str">
        <f t="shared" si="225"/>
        <v>-</v>
      </c>
      <c r="AO535" s="204" t="s">
        <v>83</v>
      </c>
      <c r="AP535" s="600" t="s">
        <v>3446</v>
      </c>
      <c r="AQ535" s="600" t="s">
        <v>679</v>
      </c>
      <c r="AR535" s="600" t="s">
        <v>2217</v>
      </c>
      <c r="AS535" s="194" t="s">
        <v>15</v>
      </c>
      <c r="AT535" s="179" t="s">
        <v>15</v>
      </c>
      <c r="AU535" s="179" t="s">
        <v>54</v>
      </c>
      <c r="AV535" s="179" t="s">
        <v>15</v>
      </c>
      <c r="AW535" s="179" t="s">
        <v>15</v>
      </c>
      <c r="AX535" s="611" t="s">
        <v>3456</v>
      </c>
      <c r="AY535" s="214">
        <v>1</v>
      </c>
    </row>
    <row r="536" spans="1:51" ht="180" customHeight="1">
      <c r="A536" s="204" t="str">
        <f t="shared" si="196"/>
        <v>1604-2</v>
      </c>
      <c r="B536" s="205">
        <v>1604</v>
      </c>
      <c r="C536" s="600" t="s">
        <v>216</v>
      </c>
      <c r="D536" s="204">
        <v>2</v>
      </c>
      <c r="E536" s="600" t="s">
        <v>1307</v>
      </c>
      <c r="F536" s="204" t="s">
        <v>498</v>
      </c>
      <c r="G536" s="603" t="s">
        <v>468</v>
      </c>
      <c r="H536" s="206" t="s">
        <v>3331</v>
      </c>
      <c r="I536" s="195" t="s">
        <v>499</v>
      </c>
      <c r="J536" s="600" t="s">
        <v>500</v>
      </c>
      <c r="K536" s="600" t="s">
        <v>2218</v>
      </c>
      <c r="L536" s="600" t="s">
        <v>388</v>
      </c>
      <c r="M536" s="207" t="s">
        <v>405</v>
      </c>
      <c r="N536" s="311">
        <v>16</v>
      </c>
      <c r="O536" s="225">
        <v>15</v>
      </c>
      <c r="P536" s="225">
        <v>14</v>
      </c>
      <c r="Q536" s="225">
        <v>13</v>
      </c>
      <c r="R536" s="225">
        <v>12</v>
      </c>
      <c r="S536" s="620">
        <v>11</v>
      </c>
      <c r="T536" s="194" t="s">
        <v>501</v>
      </c>
      <c r="U536" s="209">
        <v>6</v>
      </c>
      <c r="V536" s="600" t="s">
        <v>502</v>
      </c>
      <c r="W536" s="603">
        <v>16</v>
      </c>
      <c r="X536" s="181">
        <v>11</v>
      </c>
      <c r="Y536" s="181">
        <v>10</v>
      </c>
      <c r="Z536" s="181">
        <v>25</v>
      </c>
      <c r="AA536" s="264">
        <v>10</v>
      </c>
      <c r="AB536" s="264">
        <v>15</v>
      </c>
      <c r="AC536" s="226">
        <f t="shared" ref="AC536:AG537" si="226">IFERROR(IF($E536="-","-",1+(N536-W536)/N536),"-")</f>
        <v>1</v>
      </c>
      <c r="AD536" s="196">
        <f t="shared" si="226"/>
        <v>1.2666666666666666</v>
      </c>
      <c r="AE536" s="196">
        <f t="shared" si="226"/>
        <v>1.2857142857142856</v>
      </c>
      <c r="AF536" s="196">
        <f t="shared" si="226"/>
        <v>7.6923076923076872E-2</v>
      </c>
      <c r="AG536" s="604">
        <f t="shared" si="226"/>
        <v>1.1666666666666667</v>
      </c>
      <c r="AH536" s="212">
        <f t="shared" ref="AH536:AH537" si="227">IFERROR(IF($E536="-","-",AB536/S536),"-")</f>
        <v>1.3636363636363635</v>
      </c>
      <c r="AI536" s="226">
        <f t="shared" ref="AI536:AM537" si="228">IFERROR(IF($E536="-","-",IF($U536="-","-",1+($U536-W536)/$U536)),"-")</f>
        <v>-0.66666666666666674</v>
      </c>
      <c r="AJ536" s="196">
        <f t="shared" si="228"/>
        <v>0.16666666666666663</v>
      </c>
      <c r="AK536" s="196">
        <f t="shared" si="228"/>
        <v>0.33333333333333337</v>
      </c>
      <c r="AL536" s="196">
        <f t="shared" si="228"/>
        <v>-2.1666666666666665</v>
      </c>
      <c r="AM536" s="604">
        <f t="shared" si="228"/>
        <v>0.33333333333333337</v>
      </c>
      <c r="AN536" s="212">
        <f t="shared" ref="AN536:AN537" si="229">IFERROR(IF($E536="-","-",IF($U536="-","-",AB536/$U536)),"-")</f>
        <v>2.5</v>
      </c>
      <c r="AO536" s="204" t="s">
        <v>12</v>
      </c>
      <c r="AP536" s="600" t="s">
        <v>83</v>
      </c>
      <c r="AQ536" s="600" t="s">
        <v>3089</v>
      </c>
      <c r="AR536" s="600" t="s">
        <v>2219</v>
      </c>
      <c r="AS536" s="194" t="s">
        <v>15</v>
      </c>
      <c r="AT536" s="179" t="s">
        <v>15</v>
      </c>
      <c r="AU536" s="179" t="s">
        <v>54</v>
      </c>
      <c r="AV536" s="179" t="s">
        <v>50</v>
      </c>
      <c r="AW536" s="179" t="s">
        <v>15</v>
      </c>
      <c r="AX536" s="611" t="s">
        <v>3457</v>
      </c>
      <c r="AY536" s="214">
        <v>1</v>
      </c>
    </row>
    <row r="537" spans="1:51" ht="183" customHeight="1">
      <c r="A537" s="204" t="str">
        <f t="shared" si="196"/>
        <v>1604-3</v>
      </c>
      <c r="B537" s="205">
        <v>1604</v>
      </c>
      <c r="C537" s="600" t="s">
        <v>216</v>
      </c>
      <c r="D537" s="204">
        <v>3</v>
      </c>
      <c r="E537" s="600" t="s">
        <v>2607</v>
      </c>
      <c r="F537" s="204" t="s">
        <v>498</v>
      </c>
      <c r="G537" s="603" t="s">
        <v>468</v>
      </c>
      <c r="H537" s="206" t="s">
        <v>3331</v>
      </c>
      <c r="I537" s="195" t="s">
        <v>499</v>
      </c>
      <c r="J537" s="600" t="s">
        <v>503</v>
      </c>
      <c r="K537" s="600" t="s">
        <v>2218</v>
      </c>
      <c r="L537" s="600" t="s">
        <v>388</v>
      </c>
      <c r="M537" s="207" t="s">
        <v>405</v>
      </c>
      <c r="N537" s="311">
        <v>42</v>
      </c>
      <c r="O537" s="225">
        <v>39</v>
      </c>
      <c r="P537" s="225">
        <v>37</v>
      </c>
      <c r="Q537" s="225">
        <v>34</v>
      </c>
      <c r="R537" s="568">
        <v>31</v>
      </c>
      <c r="S537" s="326">
        <v>29</v>
      </c>
      <c r="T537" s="194" t="s">
        <v>501</v>
      </c>
      <c r="U537" s="209">
        <v>15</v>
      </c>
      <c r="V537" s="600" t="s">
        <v>502</v>
      </c>
      <c r="W537" s="603">
        <v>52</v>
      </c>
      <c r="X537" s="181">
        <v>107</v>
      </c>
      <c r="Y537" s="181">
        <v>93</v>
      </c>
      <c r="Z537" s="181">
        <v>33</v>
      </c>
      <c r="AA537" s="264">
        <v>55</v>
      </c>
      <c r="AB537" s="264">
        <v>21</v>
      </c>
      <c r="AC537" s="226">
        <f t="shared" si="226"/>
        <v>0.76190476190476186</v>
      </c>
      <c r="AD537" s="196">
        <f t="shared" si="226"/>
        <v>-0.74358974358974361</v>
      </c>
      <c r="AE537" s="196">
        <f t="shared" si="226"/>
        <v>-0.5135135135135136</v>
      </c>
      <c r="AF537" s="196">
        <f t="shared" si="226"/>
        <v>1.0294117647058822</v>
      </c>
      <c r="AG537" s="604">
        <f t="shared" si="226"/>
        <v>0.22580645161290325</v>
      </c>
      <c r="AH537" s="212">
        <f t="shared" si="227"/>
        <v>0.72413793103448276</v>
      </c>
      <c r="AI537" s="226">
        <f t="shared" si="228"/>
        <v>-1.4666666666666668</v>
      </c>
      <c r="AJ537" s="196">
        <f t="shared" si="228"/>
        <v>-5.1333333333333337</v>
      </c>
      <c r="AK537" s="196">
        <f t="shared" si="228"/>
        <v>-4.2</v>
      </c>
      <c r="AL537" s="196">
        <f t="shared" si="228"/>
        <v>-0.19999999999999996</v>
      </c>
      <c r="AM537" s="604">
        <f t="shared" si="228"/>
        <v>-1.6666666666666665</v>
      </c>
      <c r="AN537" s="212">
        <f t="shared" si="229"/>
        <v>1.4</v>
      </c>
      <c r="AO537" s="204" t="s">
        <v>12</v>
      </c>
      <c r="AP537" s="600" t="s">
        <v>83</v>
      </c>
      <c r="AQ537" s="600" t="s">
        <v>3090</v>
      </c>
      <c r="AR537" s="600" t="s">
        <v>2219</v>
      </c>
      <c r="AS537" s="194" t="s">
        <v>10</v>
      </c>
      <c r="AT537" s="179" t="s">
        <v>49</v>
      </c>
      <c r="AU537" s="179" t="s">
        <v>58</v>
      </c>
      <c r="AV537" s="179" t="s">
        <v>15</v>
      </c>
      <c r="AW537" s="179" t="s">
        <v>49</v>
      </c>
      <c r="AX537" s="611" t="s">
        <v>3456</v>
      </c>
      <c r="AY537" s="214">
        <v>1</v>
      </c>
    </row>
    <row r="538" spans="1:51" customFormat="1" ht="27" hidden="1">
      <c r="A538" s="95" t="str">
        <f t="shared" si="196"/>
        <v>1604-4</v>
      </c>
      <c r="B538" s="160">
        <v>1604</v>
      </c>
      <c r="C538" s="93" t="s">
        <v>216</v>
      </c>
      <c r="D538" s="95">
        <v>4</v>
      </c>
      <c r="E538" s="93" t="s">
        <v>83</v>
      </c>
      <c r="F538" s="95" t="s">
        <v>83</v>
      </c>
      <c r="G538" s="161" t="s">
        <v>83</v>
      </c>
      <c r="H538" s="99" t="s">
        <v>83</v>
      </c>
      <c r="I538" s="94" t="s">
        <v>83</v>
      </c>
      <c r="J538" s="93" t="s">
        <v>83</v>
      </c>
      <c r="K538" s="93" t="s">
        <v>83</v>
      </c>
      <c r="L538" s="93" t="s">
        <v>83</v>
      </c>
      <c r="M538" s="92" t="s">
        <v>83</v>
      </c>
      <c r="N538" s="161"/>
      <c r="O538" s="153"/>
      <c r="P538" s="153"/>
      <c r="Q538" s="153"/>
      <c r="R538" s="162"/>
      <c r="S538" s="450"/>
      <c r="T538" s="163" t="s">
        <v>83</v>
      </c>
      <c r="U538" s="162" t="s">
        <v>83</v>
      </c>
      <c r="V538" s="93" t="s">
        <v>83</v>
      </c>
      <c r="W538" s="161"/>
      <c r="X538" s="153" t="s">
        <v>83</v>
      </c>
      <c r="Y538" s="153" t="s">
        <v>83</v>
      </c>
      <c r="Z538" s="153" t="s">
        <v>83</v>
      </c>
      <c r="AA538" s="162" t="s">
        <v>83</v>
      </c>
      <c r="AB538" s="450"/>
      <c r="AC538" s="155" t="str">
        <f t="shared" ref="AC538:AC562" si="230">IFERROR(IF($E538="-","-",W538/N538),"-")</f>
        <v>-</v>
      </c>
      <c r="AD538" s="156" t="str">
        <f t="shared" ref="AD538:AD562" si="231">IFERROR(IF($E538="-","-",X538/O538),"-")</f>
        <v>-</v>
      </c>
      <c r="AE538" s="156" t="str">
        <f t="shared" ref="AE538:AE562" si="232">IFERROR(IF($E538="-","-",Y538/P538),"-")</f>
        <v>-</v>
      </c>
      <c r="AF538" s="156" t="str">
        <f t="shared" ref="AF538:AF562" si="233">IFERROR(IF($E538="-","-",Z538/Q538),"-")</f>
        <v>-</v>
      </c>
      <c r="AG538" s="157" t="str">
        <f t="shared" ref="AG538:AH563" si="234">IFERROR(IF($E538="-","-",AA538/R538),"-")</f>
        <v>-</v>
      </c>
      <c r="AH538" s="454"/>
      <c r="AI538" s="155" t="str">
        <f t="shared" ref="AI538:AI562" si="235">IFERROR(IF($E538="-","-",IF($U538="-","-",W538/$U538)),"-")</f>
        <v>-</v>
      </c>
      <c r="AJ538" s="156" t="str">
        <f t="shared" ref="AJ538:AJ562" si="236">IFERROR(IF($E538="-","-",IF($U538="-","-",X538/$U538)),"-")</f>
        <v>-</v>
      </c>
      <c r="AK538" s="156" t="str">
        <f t="shared" ref="AK538:AK562" si="237">IFERROR(IF($E538="-","-",IF($U538="-","-",Y538/$U538)),"-")</f>
        <v>-</v>
      </c>
      <c r="AL538" s="156" t="str">
        <f t="shared" ref="AL538:AL562" si="238">IFERROR(IF($E538="-","-",IF($U538="-","-",Z538/$U538)),"-")</f>
        <v>-</v>
      </c>
      <c r="AM538" s="157" t="str">
        <f t="shared" ref="AM538:AN562" si="239">IFERROR(IF($E538="-","-",IF($U538="-","-",AA538/$U538)),"-")</f>
        <v>-</v>
      </c>
      <c r="AN538" s="457"/>
      <c r="AO538" s="95" t="s">
        <v>83</v>
      </c>
      <c r="AP538" s="93" t="s">
        <v>83</v>
      </c>
      <c r="AQ538" s="93" t="s">
        <v>83</v>
      </c>
      <c r="AR538" s="93" t="s">
        <v>83</v>
      </c>
      <c r="AS538" s="163" t="s">
        <v>83</v>
      </c>
      <c r="AT538" s="164" t="s">
        <v>83</v>
      </c>
      <c r="AU538" s="164" t="s">
        <v>83</v>
      </c>
      <c r="AV538" s="164" t="s">
        <v>83</v>
      </c>
      <c r="AW538" s="94" t="s">
        <v>83</v>
      </c>
      <c r="AX538" s="94" t="s">
        <v>3366</v>
      </c>
      <c r="AY538" s="165" t="s">
        <v>83</v>
      </c>
    </row>
    <row r="539" spans="1:51" customFormat="1" ht="27" hidden="1">
      <c r="A539" s="95" t="str">
        <f t="shared" si="196"/>
        <v>1604-5</v>
      </c>
      <c r="B539" s="160">
        <v>1604</v>
      </c>
      <c r="C539" s="93" t="s">
        <v>216</v>
      </c>
      <c r="D539" s="95">
        <v>5</v>
      </c>
      <c r="E539" s="93" t="s">
        <v>83</v>
      </c>
      <c r="F539" s="95" t="s">
        <v>83</v>
      </c>
      <c r="G539" s="161" t="s">
        <v>83</v>
      </c>
      <c r="H539" s="99" t="s">
        <v>83</v>
      </c>
      <c r="I539" s="94" t="s">
        <v>83</v>
      </c>
      <c r="J539" s="93" t="s">
        <v>83</v>
      </c>
      <c r="K539" s="93" t="s">
        <v>83</v>
      </c>
      <c r="L539" s="93" t="s">
        <v>83</v>
      </c>
      <c r="M539" s="92" t="s">
        <v>83</v>
      </c>
      <c r="N539" s="161"/>
      <c r="O539" s="153"/>
      <c r="P539" s="153"/>
      <c r="Q539" s="153"/>
      <c r="R539" s="162"/>
      <c r="S539" s="450"/>
      <c r="T539" s="163" t="s">
        <v>83</v>
      </c>
      <c r="U539" s="162" t="s">
        <v>83</v>
      </c>
      <c r="V539" s="93" t="s">
        <v>83</v>
      </c>
      <c r="W539" s="161"/>
      <c r="X539" s="153" t="s">
        <v>83</v>
      </c>
      <c r="Y539" s="153" t="s">
        <v>83</v>
      </c>
      <c r="Z539" s="153" t="s">
        <v>83</v>
      </c>
      <c r="AA539" s="162" t="s">
        <v>83</v>
      </c>
      <c r="AB539" s="450"/>
      <c r="AC539" s="155" t="str">
        <f t="shared" si="230"/>
        <v>-</v>
      </c>
      <c r="AD539" s="156" t="str">
        <f t="shared" si="231"/>
        <v>-</v>
      </c>
      <c r="AE539" s="156" t="str">
        <f t="shared" si="232"/>
        <v>-</v>
      </c>
      <c r="AF539" s="156" t="str">
        <f t="shared" si="233"/>
        <v>-</v>
      </c>
      <c r="AG539" s="157" t="str">
        <f t="shared" si="234"/>
        <v>-</v>
      </c>
      <c r="AH539" s="454"/>
      <c r="AI539" s="155" t="str">
        <f t="shared" si="235"/>
        <v>-</v>
      </c>
      <c r="AJ539" s="156" t="str">
        <f t="shared" si="236"/>
        <v>-</v>
      </c>
      <c r="AK539" s="156" t="str">
        <f t="shared" si="237"/>
        <v>-</v>
      </c>
      <c r="AL539" s="156" t="str">
        <f t="shared" si="238"/>
        <v>-</v>
      </c>
      <c r="AM539" s="157" t="str">
        <f t="shared" si="239"/>
        <v>-</v>
      </c>
      <c r="AN539" s="457"/>
      <c r="AO539" s="95" t="s">
        <v>83</v>
      </c>
      <c r="AP539" s="93" t="s">
        <v>83</v>
      </c>
      <c r="AQ539" s="93" t="s">
        <v>83</v>
      </c>
      <c r="AR539" s="93" t="s">
        <v>83</v>
      </c>
      <c r="AS539" s="163" t="s">
        <v>83</v>
      </c>
      <c r="AT539" s="164" t="s">
        <v>83</v>
      </c>
      <c r="AU539" s="164" t="s">
        <v>83</v>
      </c>
      <c r="AV539" s="164" t="s">
        <v>83</v>
      </c>
      <c r="AW539" s="94" t="s">
        <v>83</v>
      </c>
      <c r="AX539" s="94" t="s">
        <v>3366</v>
      </c>
      <c r="AY539" s="165" t="s">
        <v>83</v>
      </c>
    </row>
    <row r="540" spans="1:51" customFormat="1" ht="27" hidden="1">
      <c r="A540" s="95" t="str">
        <f t="shared" si="196"/>
        <v>1604-6</v>
      </c>
      <c r="B540" s="160">
        <v>1604</v>
      </c>
      <c r="C540" s="93" t="s">
        <v>216</v>
      </c>
      <c r="D540" s="95">
        <v>6</v>
      </c>
      <c r="E540" s="93" t="s">
        <v>83</v>
      </c>
      <c r="F540" s="95" t="s">
        <v>83</v>
      </c>
      <c r="G540" s="161" t="s">
        <v>83</v>
      </c>
      <c r="H540" s="99" t="s">
        <v>83</v>
      </c>
      <c r="I540" s="94" t="s">
        <v>83</v>
      </c>
      <c r="J540" s="93" t="s">
        <v>83</v>
      </c>
      <c r="K540" s="93" t="s">
        <v>83</v>
      </c>
      <c r="L540" s="93" t="s">
        <v>83</v>
      </c>
      <c r="M540" s="92" t="s">
        <v>83</v>
      </c>
      <c r="N540" s="161"/>
      <c r="O540" s="153"/>
      <c r="P540" s="153"/>
      <c r="Q540" s="153"/>
      <c r="R540" s="162"/>
      <c r="S540" s="450"/>
      <c r="T540" s="163" t="s">
        <v>83</v>
      </c>
      <c r="U540" s="162" t="s">
        <v>83</v>
      </c>
      <c r="V540" s="93" t="s">
        <v>83</v>
      </c>
      <c r="W540" s="161"/>
      <c r="X540" s="153" t="s">
        <v>83</v>
      </c>
      <c r="Y540" s="153" t="s">
        <v>83</v>
      </c>
      <c r="Z540" s="153" t="s">
        <v>83</v>
      </c>
      <c r="AA540" s="162" t="s">
        <v>83</v>
      </c>
      <c r="AB540" s="450"/>
      <c r="AC540" s="155" t="str">
        <f t="shared" si="230"/>
        <v>-</v>
      </c>
      <c r="AD540" s="156" t="str">
        <f t="shared" si="231"/>
        <v>-</v>
      </c>
      <c r="AE540" s="156" t="str">
        <f t="shared" si="232"/>
        <v>-</v>
      </c>
      <c r="AF540" s="156" t="str">
        <f t="shared" si="233"/>
        <v>-</v>
      </c>
      <c r="AG540" s="157" t="str">
        <f t="shared" si="234"/>
        <v>-</v>
      </c>
      <c r="AH540" s="454"/>
      <c r="AI540" s="155" t="str">
        <f t="shared" si="235"/>
        <v>-</v>
      </c>
      <c r="AJ540" s="156" t="str">
        <f t="shared" si="236"/>
        <v>-</v>
      </c>
      <c r="AK540" s="156" t="str">
        <f t="shared" si="237"/>
        <v>-</v>
      </c>
      <c r="AL540" s="156" t="str">
        <f t="shared" si="238"/>
        <v>-</v>
      </c>
      <c r="AM540" s="157" t="str">
        <f t="shared" si="239"/>
        <v>-</v>
      </c>
      <c r="AN540" s="457"/>
      <c r="AO540" s="95" t="s">
        <v>83</v>
      </c>
      <c r="AP540" s="93" t="s">
        <v>83</v>
      </c>
      <c r="AQ540" s="93" t="s">
        <v>83</v>
      </c>
      <c r="AR540" s="93" t="s">
        <v>83</v>
      </c>
      <c r="AS540" s="163" t="s">
        <v>83</v>
      </c>
      <c r="AT540" s="164" t="s">
        <v>83</v>
      </c>
      <c r="AU540" s="164" t="s">
        <v>83</v>
      </c>
      <c r="AV540" s="164" t="s">
        <v>83</v>
      </c>
      <c r="AW540" s="94" t="s">
        <v>83</v>
      </c>
      <c r="AX540" s="94" t="s">
        <v>3366</v>
      </c>
      <c r="AY540" s="165" t="s">
        <v>83</v>
      </c>
    </row>
    <row r="541" spans="1:51" customFormat="1" ht="27" hidden="1">
      <c r="A541" s="95" t="str">
        <f t="shared" si="196"/>
        <v>1604-7</v>
      </c>
      <c r="B541" s="160">
        <v>1604</v>
      </c>
      <c r="C541" s="93" t="s">
        <v>216</v>
      </c>
      <c r="D541" s="95">
        <v>7</v>
      </c>
      <c r="E541" s="93" t="s">
        <v>83</v>
      </c>
      <c r="F541" s="95" t="s">
        <v>83</v>
      </c>
      <c r="G541" s="161" t="s">
        <v>83</v>
      </c>
      <c r="H541" s="99" t="s">
        <v>83</v>
      </c>
      <c r="I541" s="94" t="s">
        <v>83</v>
      </c>
      <c r="J541" s="93" t="s">
        <v>83</v>
      </c>
      <c r="K541" s="93" t="s">
        <v>83</v>
      </c>
      <c r="L541" s="93" t="s">
        <v>83</v>
      </c>
      <c r="M541" s="92" t="s">
        <v>83</v>
      </c>
      <c r="N541" s="161"/>
      <c r="O541" s="153"/>
      <c r="P541" s="153"/>
      <c r="Q541" s="153"/>
      <c r="R541" s="162"/>
      <c r="S541" s="450"/>
      <c r="T541" s="163" t="s">
        <v>83</v>
      </c>
      <c r="U541" s="162" t="s">
        <v>83</v>
      </c>
      <c r="V541" s="93" t="s">
        <v>83</v>
      </c>
      <c r="W541" s="161"/>
      <c r="X541" s="153" t="s">
        <v>83</v>
      </c>
      <c r="Y541" s="153" t="s">
        <v>83</v>
      </c>
      <c r="Z541" s="153" t="s">
        <v>83</v>
      </c>
      <c r="AA541" s="162" t="s">
        <v>83</v>
      </c>
      <c r="AB541" s="450"/>
      <c r="AC541" s="155" t="str">
        <f t="shared" si="230"/>
        <v>-</v>
      </c>
      <c r="AD541" s="156" t="str">
        <f t="shared" si="231"/>
        <v>-</v>
      </c>
      <c r="AE541" s="156" t="str">
        <f t="shared" si="232"/>
        <v>-</v>
      </c>
      <c r="AF541" s="156" t="str">
        <f t="shared" si="233"/>
        <v>-</v>
      </c>
      <c r="AG541" s="157" t="str">
        <f t="shared" si="234"/>
        <v>-</v>
      </c>
      <c r="AH541" s="454"/>
      <c r="AI541" s="155" t="str">
        <f t="shared" si="235"/>
        <v>-</v>
      </c>
      <c r="AJ541" s="156" t="str">
        <f t="shared" si="236"/>
        <v>-</v>
      </c>
      <c r="AK541" s="156" t="str">
        <f t="shared" si="237"/>
        <v>-</v>
      </c>
      <c r="AL541" s="156" t="str">
        <f t="shared" si="238"/>
        <v>-</v>
      </c>
      <c r="AM541" s="157" t="str">
        <f t="shared" si="239"/>
        <v>-</v>
      </c>
      <c r="AN541" s="457"/>
      <c r="AO541" s="95" t="s">
        <v>83</v>
      </c>
      <c r="AP541" s="93" t="s">
        <v>83</v>
      </c>
      <c r="AQ541" s="93" t="s">
        <v>83</v>
      </c>
      <c r="AR541" s="93" t="s">
        <v>83</v>
      </c>
      <c r="AS541" s="163" t="s">
        <v>83</v>
      </c>
      <c r="AT541" s="164" t="s">
        <v>83</v>
      </c>
      <c r="AU541" s="164" t="s">
        <v>83</v>
      </c>
      <c r="AV541" s="164" t="s">
        <v>83</v>
      </c>
      <c r="AW541" s="94" t="s">
        <v>83</v>
      </c>
      <c r="AX541" s="94" t="s">
        <v>3366</v>
      </c>
      <c r="AY541" s="165" t="s">
        <v>83</v>
      </c>
    </row>
    <row r="542" spans="1:51" customFormat="1" ht="27" hidden="1">
      <c r="A542" s="95" t="str">
        <f t="shared" ref="A542:A605" si="240">B542&amp;"-"&amp;D542</f>
        <v>1604-8</v>
      </c>
      <c r="B542" s="160">
        <v>1604</v>
      </c>
      <c r="C542" s="93" t="s">
        <v>216</v>
      </c>
      <c r="D542" s="95">
        <v>8</v>
      </c>
      <c r="E542" s="93" t="s">
        <v>83</v>
      </c>
      <c r="F542" s="95" t="s">
        <v>83</v>
      </c>
      <c r="G542" s="161" t="s">
        <v>83</v>
      </c>
      <c r="H542" s="99" t="s">
        <v>83</v>
      </c>
      <c r="I542" s="94" t="s">
        <v>83</v>
      </c>
      <c r="J542" s="93" t="s">
        <v>83</v>
      </c>
      <c r="K542" s="93" t="s">
        <v>83</v>
      </c>
      <c r="L542" s="93" t="s">
        <v>83</v>
      </c>
      <c r="M542" s="92" t="s">
        <v>83</v>
      </c>
      <c r="N542" s="161"/>
      <c r="O542" s="153"/>
      <c r="P542" s="153"/>
      <c r="Q542" s="153"/>
      <c r="R542" s="162"/>
      <c r="S542" s="450"/>
      <c r="T542" s="163" t="s">
        <v>83</v>
      </c>
      <c r="U542" s="162" t="s">
        <v>83</v>
      </c>
      <c r="V542" s="93" t="s">
        <v>83</v>
      </c>
      <c r="W542" s="161"/>
      <c r="X542" s="153" t="s">
        <v>83</v>
      </c>
      <c r="Y542" s="153" t="s">
        <v>83</v>
      </c>
      <c r="Z542" s="153" t="s">
        <v>83</v>
      </c>
      <c r="AA542" s="162" t="s">
        <v>83</v>
      </c>
      <c r="AB542" s="450"/>
      <c r="AC542" s="155" t="str">
        <f t="shared" si="230"/>
        <v>-</v>
      </c>
      <c r="AD542" s="156" t="str">
        <f t="shared" si="231"/>
        <v>-</v>
      </c>
      <c r="AE542" s="156" t="str">
        <f t="shared" si="232"/>
        <v>-</v>
      </c>
      <c r="AF542" s="156" t="str">
        <f t="shared" si="233"/>
        <v>-</v>
      </c>
      <c r="AG542" s="157" t="str">
        <f t="shared" si="234"/>
        <v>-</v>
      </c>
      <c r="AH542" s="454"/>
      <c r="AI542" s="155" t="str">
        <f t="shared" si="235"/>
        <v>-</v>
      </c>
      <c r="AJ542" s="156" t="str">
        <f t="shared" si="236"/>
        <v>-</v>
      </c>
      <c r="AK542" s="156" t="str">
        <f t="shared" si="237"/>
        <v>-</v>
      </c>
      <c r="AL542" s="156" t="str">
        <f t="shared" si="238"/>
        <v>-</v>
      </c>
      <c r="AM542" s="157" t="str">
        <f t="shared" si="239"/>
        <v>-</v>
      </c>
      <c r="AN542" s="457"/>
      <c r="AO542" s="95" t="s">
        <v>83</v>
      </c>
      <c r="AP542" s="93" t="s">
        <v>83</v>
      </c>
      <c r="AQ542" s="93" t="s">
        <v>83</v>
      </c>
      <c r="AR542" s="93" t="s">
        <v>83</v>
      </c>
      <c r="AS542" s="163" t="s">
        <v>83</v>
      </c>
      <c r="AT542" s="164" t="s">
        <v>83</v>
      </c>
      <c r="AU542" s="164" t="s">
        <v>83</v>
      </c>
      <c r="AV542" s="164" t="s">
        <v>83</v>
      </c>
      <c r="AW542" s="94" t="s">
        <v>83</v>
      </c>
      <c r="AX542" s="94" t="s">
        <v>3366</v>
      </c>
      <c r="AY542" s="165" t="s">
        <v>83</v>
      </c>
    </row>
    <row r="543" spans="1:51" customFormat="1" ht="27" hidden="1">
      <c r="A543" s="95" t="str">
        <f t="shared" si="240"/>
        <v>1604-9</v>
      </c>
      <c r="B543" s="160">
        <v>1604</v>
      </c>
      <c r="C543" s="93" t="s">
        <v>216</v>
      </c>
      <c r="D543" s="95">
        <v>9</v>
      </c>
      <c r="E543" s="93" t="s">
        <v>83</v>
      </c>
      <c r="F543" s="95" t="s">
        <v>83</v>
      </c>
      <c r="G543" s="161" t="s">
        <v>83</v>
      </c>
      <c r="H543" s="99" t="s">
        <v>83</v>
      </c>
      <c r="I543" s="94" t="s">
        <v>83</v>
      </c>
      <c r="J543" s="93" t="s">
        <v>83</v>
      </c>
      <c r="K543" s="93" t="s">
        <v>83</v>
      </c>
      <c r="L543" s="93" t="s">
        <v>83</v>
      </c>
      <c r="M543" s="92" t="s">
        <v>83</v>
      </c>
      <c r="N543" s="161"/>
      <c r="O543" s="153"/>
      <c r="P543" s="153"/>
      <c r="Q543" s="153"/>
      <c r="R543" s="162"/>
      <c r="S543" s="450"/>
      <c r="T543" s="163" t="s">
        <v>83</v>
      </c>
      <c r="U543" s="162" t="s">
        <v>83</v>
      </c>
      <c r="V543" s="93" t="s">
        <v>83</v>
      </c>
      <c r="W543" s="161"/>
      <c r="X543" s="153" t="s">
        <v>83</v>
      </c>
      <c r="Y543" s="153" t="s">
        <v>83</v>
      </c>
      <c r="Z543" s="153" t="s">
        <v>83</v>
      </c>
      <c r="AA543" s="162" t="s">
        <v>83</v>
      </c>
      <c r="AB543" s="450"/>
      <c r="AC543" s="155" t="str">
        <f t="shared" si="230"/>
        <v>-</v>
      </c>
      <c r="AD543" s="156" t="str">
        <f t="shared" si="231"/>
        <v>-</v>
      </c>
      <c r="AE543" s="156" t="str">
        <f t="shared" si="232"/>
        <v>-</v>
      </c>
      <c r="AF543" s="156" t="str">
        <f t="shared" si="233"/>
        <v>-</v>
      </c>
      <c r="AG543" s="157" t="str">
        <f t="shared" si="234"/>
        <v>-</v>
      </c>
      <c r="AH543" s="454"/>
      <c r="AI543" s="155" t="str">
        <f t="shared" si="235"/>
        <v>-</v>
      </c>
      <c r="AJ543" s="156" t="str">
        <f t="shared" si="236"/>
        <v>-</v>
      </c>
      <c r="AK543" s="156" t="str">
        <f t="shared" si="237"/>
        <v>-</v>
      </c>
      <c r="AL543" s="156" t="str">
        <f t="shared" si="238"/>
        <v>-</v>
      </c>
      <c r="AM543" s="157" t="str">
        <f t="shared" si="239"/>
        <v>-</v>
      </c>
      <c r="AN543" s="457"/>
      <c r="AO543" s="95" t="s">
        <v>83</v>
      </c>
      <c r="AP543" s="93" t="s">
        <v>83</v>
      </c>
      <c r="AQ543" s="93" t="s">
        <v>83</v>
      </c>
      <c r="AR543" s="93" t="s">
        <v>83</v>
      </c>
      <c r="AS543" s="163" t="s">
        <v>83</v>
      </c>
      <c r="AT543" s="164" t="s">
        <v>83</v>
      </c>
      <c r="AU543" s="164" t="s">
        <v>83</v>
      </c>
      <c r="AV543" s="164" t="s">
        <v>83</v>
      </c>
      <c r="AW543" s="94" t="s">
        <v>83</v>
      </c>
      <c r="AX543" s="94" t="s">
        <v>3366</v>
      </c>
      <c r="AY543" s="165" t="s">
        <v>83</v>
      </c>
    </row>
    <row r="544" spans="1:51" ht="168" customHeight="1">
      <c r="A544" s="204" t="str">
        <f t="shared" si="240"/>
        <v>1701-1</v>
      </c>
      <c r="B544" s="205">
        <v>1701</v>
      </c>
      <c r="C544" s="600" t="s">
        <v>217</v>
      </c>
      <c r="D544" s="204">
        <v>1</v>
      </c>
      <c r="E544" s="600" t="s">
        <v>966</v>
      </c>
      <c r="F544" s="204" t="s">
        <v>424</v>
      </c>
      <c r="G544" s="197" t="s">
        <v>504</v>
      </c>
      <c r="H544" s="206" t="s">
        <v>967</v>
      </c>
      <c r="I544" s="220" t="s">
        <v>1229</v>
      </c>
      <c r="J544" s="600" t="s">
        <v>968</v>
      </c>
      <c r="K544" s="600" t="s">
        <v>969</v>
      </c>
      <c r="L544" s="600" t="s">
        <v>388</v>
      </c>
      <c r="M544" s="207" t="s">
        <v>392</v>
      </c>
      <c r="N544" s="252">
        <v>4250</v>
      </c>
      <c r="O544" s="201">
        <v>4400</v>
      </c>
      <c r="P544" s="201">
        <v>4550</v>
      </c>
      <c r="Q544" s="201">
        <v>4700</v>
      </c>
      <c r="R544" s="350">
        <v>4850</v>
      </c>
      <c r="S544" s="622">
        <v>5000</v>
      </c>
      <c r="T544" s="194" t="s">
        <v>416</v>
      </c>
      <c r="U544" s="218">
        <v>5000</v>
      </c>
      <c r="V544" s="600" t="s">
        <v>1230</v>
      </c>
      <c r="W544" s="252">
        <v>4151</v>
      </c>
      <c r="X544" s="201">
        <v>4144</v>
      </c>
      <c r="Y544" s="201">
        <v>4094</v>
      </c>
      <c r="Z544" s="217">
        <v>4171</v>
      </c>
      <c r="AA544" s="507">
        <v>3888</v>
      </c>
      <c r="AB544" s="507">
        <v>3781</v>
      </c>
      <c r="AC544" s="226">
        <f t="shared" si="230"/>
        <v>0.9767058823529412</v>
      </c>
      <c r="AD544" s="196">
        <f t="shared" si="231"/>
        <v>0.94181818181818178</v>
      </c>
      <c r="AE544" s="196">
        <f t="shared" si="232"/>
        <v>0.89978021978021983</v>
      </c>
      <c r="AF544" s="196">
        <f t="shared" si="233"/>
        <v>0.88744680851063829</v>
      </c>
      <c r="AG544" s="604">
        <f t="shared" si="234"/>
        <v>0.80164948453608242</v>
      </c>
      <c r="AH544" s="212">
        <f t="shared" si="234"/>
        <v>0.75619999999999998</v>
      </c>
      <c r="AI544" s="226">
        <f t="shared" si="235"/>
        <v>0.83020000000000005</v>
      </c>
      <c r="AJ544" s="196">
        <f t="shared" si="236"/>
        <v>0.82879999999999998</v>
      </c>
      <c r="AK544" s="196">
        <f t="shared" si="237"/>
        <v>0.81879999999999997</v>
      </c>
      <c r="AL544" s="196">
        <f t="shared" si="238"/>
        <v>0.83420000000000005</v>
      </c>
      <c r="AM544" s="604">
        <f t="shared" si="239"/>
        <v>0.77759999999999996</v>
      </c>
      <c r="AN544" s="212">
        <f t="shared" si="239"/>
        <v>0.75619999999999998</v>
      </c>
      <c r="AO544" s="204" t="s">
        <v>83</v>
      </c>
      <c r="AP544" s="600" t="s">
        <v>83</v>
      </c>
      <c r="AQ544" s="600" t="s">
        <v>634</v>
      </c>
      <c r="AR544" s="600" t="s">
        <v>2237</v>
      </c>
      <c r="AS544" s="194" t="s">
        <v>11</v>
      </c>
      <c r="AT544" s="179" t="s">
        <v>11</v>
      </c>
      <c r="AU544" s="179" t="s">
        <v>11</v>
      </c>
      <c r="AV544" s="179" t="s">
        <v>11</v>
      </c>
      <c r="AW544" s="179" t="s">
        <v>11</v>
      </c>
      <c r="AX544" s="611" t="s">
        <v>3412</v>
      </c>
      <c r="AY544" s="214">
        <v>1</v>
      </c>
    </row>
    <row r="545" spans="1:51" ht="138" customHeight="1">
      <c r="A545" s="204" t="str">
        <f t="shared" si="240"/>
        <v>1701-2</v>
      </c>
      <c r="B545" s="205">
        <v>1701</v>
      </c>
      <c r="C545" s="600" t="s">
        <v>217</v>
      </c>
      <c r="D545" s="204">
        <v>2</v>
      </c>
      <c r="E545" s="600" t="s">
        <v>1231</v>
      </c>
      <c r="F545" s="204" t="s">
        <v>414</v>
      </c>
      <c r="G545" s="197" t="s">
        <v>504</v>
      </c>
      <c r="H545" s="206" t="s">
        <v>971</v>
      </c>
      <c r="I545" s="195" t="s">
        <v>972</v>
      </c>
      <c r="J545" s="600" t="s">
        <v>970</v>
      </c>
      <c r="K545" s="600" t="s">
        <v>973</v>
      </c>
      <c r="L545" s="600" t="s">
        <v>388</v>
      </c>
      <c r="M545" s="207" t="s">
        <v>392</v>
      </c>
      <c r="N545" s="603">
        <v>300</v>
      </c>
      <c r="O545" s="181">
        <v>320</v>
      </c>
      <c r="P545" s="181">
        <v>340</v>
      </c>
      <c r="Q545" s="181">
        <v>360</v>
      </c>
      <c r="R545" s="225">
        <v>380</v>
      </c>
      <c r="S545" s="620">
        <v>400</v>
      </c>
      <c r="T545" s="194" t="s">
        <v>416</v>
      </c>
      <c r="U545" s="209">
        <v>400</v>
      </c>
      <c r="V545" s="600" t="s">
        <v>2266</v>
      </c>
      <c r="W545" s="603">
        <v>244</v>
      </c>
      <c r="X545" s="181">
        <v>288</v>
      </c>
      <c r="Y545" s="181">
        <v>333</v>
      </c>
      <c r="Z545" s="180">
        <v>331</v>
      </c>
      <c r="AA545" s="264">
        <v>315</v>
      </c>
      <c r="AB545" s="264">
        <v>292</v>
      </c>
      <c r="AC545" s="226">
        <f t="shared" si="230"/>
        <v>0.81333333333333335</v>
      </c>
      <c r="AD545" s="196">
        <f t="shared" si="231"/>
        <v>0.9</v>
      </c>
      <c r="AE545" s="196">
        <f t="shared" si="232"/>
        <v>0.97941176470588232</v>
      </c>
      <c r="AF545" s="196">
        <f t="shared" si="233"/>
        <v>0.9194444444444444</v>
      </c>
      <c r="AG545" s="604">
        <f t="shared" si="234"/>
        <v>0.82894736842105265</v>
      </c>
      <c r="AH545" s="212">
        <f t="shared" si="234"/>
        <v>0.73</v>
      </c>
      <c r="AI545" s="226">
        <f t="shared" si="235"/>
        <v>0.61</v>
      </c>
      <c r="AJ545" s="196">
        <f t="shared" si="236"/>
        <v>0.72</v>
      </c>
      <c r="AK545" s="196">
        <f t="shared" si="237"/>
        <v>0.83250000000000002</v>
      </c>
      <c r="AL545" s="196">
        <f t="shared" si="238"/>
        <v>0.82750000000000001</v>
      </c>
      <c r="AM545" s="604">
        <f t="shared" si="239"/>
        <v>0.78749999999999998</v>
      </c>
      <c r="AN545" s="212">
        <f t="shared" si="239"/>
        <v>0.73</v>
      </c>
      <c r="AO545" s="204" t="s">
        <v>83</v>
      </c>
      <c r="AP545" s="600" t="s">
        <v>83</v>
      </c>
      <c r="AQ545" s="600" t="s">
        <v>634</v>
      </c>
      <c r="AR545" s="600" t="s">
        <v>2238</v>
      </c>
      <c r="AS545" s="194" t="s">
        <v>11</v>
      </c>
      <c r="AT545" s="328" t="s">
        <v>11</v>
      </c>
      <c r="AU545" s="179" t="s">
        <v>11</v>
      </c>
      <c r="AV545" s="179" t="s">
        <v>11</v>
      </c>
      <c r="AW545" s="179" t="s">
        <v>11</v>
      </c>
      <c r="AX545" s="611" t="s">
        <v>3412</v>
      </c>
      <c r="AY545" s="214">
        <v>1</v>
      </c>
    </row>
    <row r="546" spans="1:51" customFormat="1" ht="27" hidden="1">
      <c r="A546" s="95" t="str">
        <f t="shared" si="240"/>
        <v>1701-3</v>
      </c>
      <c r="B546" s="160">
        <v>1701</v>
      </c>
      <c r="C546" s="93" t="s">
        <v>217</v>
      </c>
      <c r="D546" s="95">
        <v>3</v>
      </c>
      <c r="E546" s="93" t="s">
        <v>83</v>
      </c>
      <c r="F546" s="95" t="s">
        <v>83</v>
      </c>
      <c r="G546" s="161" t="s">
        <v>83</v>
      </c>
      <c r="H546" s="99" t="s">
        <v>83</v>
      </c>
      <c r="I546" s="94" t="s">
        <v>83</v>
      </c>
      <c r="J546" s="93" t="s">
        <v>83</v>
      </c>
      <c r="K546" s="93" t="s">
        <v>83</v>
      </c>
      <c r="L546" s="93" t="s">
        <v>83</v>
      </c>
      <c r="M546" s="92" t="s">
        <v>83</v>
      </c>
      <c r="N546" s="161"/>
      <c r="O546" s="153"/>
      <c r="P546" s="153"/>
      <c r="Q546" s="153"/>
      <c r="R546" s="162"/>
      <c r="S546" s="450"/>
      <c r="T546" s="163" t="s">
        <v>83</v>
      </c>
      <c r="U546" s="162" t="s">
        <v>83</v>
      </c>
      <c r="V546" s="93" t="s">
        <v>83</v>
      </c>
      <c r="W546" s="161"/>
      <c r="X546" s="153" t="s">
        <v>83</v>
      </c>
      <c r="Y546" s="153" t="s">
        <v>83</v>
      </c>
      <c r="Z546" s="153" t="s">
        <v>83</v>
      </c>
      <c r="AA546" s="162" t="s">
        <v>83</v>
      </c>
      <c r="AB546" s="450"/>
      <c r="AC546" s="155" t="str">
        <f t="shared" si="230"/>
        <v>-</v>
      </c>
      <c r="AD546" s="156" t="str">
        <f t="shared" si="231"/>
        <v>-</v>
      </c>
      <c r="AE546" s="156" t="str">
        <f t="shared" si="232"/>
        <v>-</v>
      </c>
      <c r="AF546" s="156" t="str">
        <f t="shared" si="233"/>
        <v>-</v>
      </c>
      <c r="AG546" s="157" t="str">
        <f t="shared" si="234"/>
        <v>-</v>
      </c>
      <c r="AH546" s="454"/>
      <c r="AI546" s="155" t="str">
        <f t="shared" si="235"/>
        <v>-</v>
      </c>
      <c r="AJ546" s="156" t="str">
        <f t="shared" si="236"/>
        <v>-</v>
      </c>
      <c r="AK546" s="156" t="str">
        <f t="shared" si="237"/>
        <v>-</v>
      </c>
      <c r="AL546" s="156" t="str">
        <f t="shared" si="238"/>
        <v>-</v>
      </c>
      <c r="AM546" s="157" t="str">
        <f t="shared" si="239"/>
        <v>-</v>
      </c>
      <c r="AN546" s="457"/>
      <c r="AO546" s="95" t="s">
        <v>83</v>
      </c>
      <c r="AP546" s="93" t="s">
        <v>83</v>
      </c>
      <c r="AQ546" s="93" t="s">
        <v>83</v>
      </c>
      <c r="AR546" s="93" t="s">
        <v>83</v>
      </c>
      <c r="AS546" s="163" t="s">
        <v>83</v>
      </c>
      <c r="AT546" s="164" t="s">
        <v>83</v>
      </c>
      <c r="AU546" s="164" t="s">
        <v>83</v>
      </c>
      <c r="AV546" s="164" t="s">
        <v>83</v>
      </c>
      <c r="AW546" s="94" t="s">
        <v>83</v>
      </c>
      <c r="AX546" s="94" t="s">
        <v>3366</v>
      </c>
      <c r="AY546" s="165" t="s">
        <v>83</v>
      </c>
    </row>
    <row r="547" spans="1:51" customFormat="1" ht="27" hidden="1">
      <c r="A547" s="95" t="str">
        <f t="shared" si="240"/>
        <v>1701-4</v>
      </c>
      <c r="B547" s="160">
        <v>1701</v>
      </c>
      <c r="C547" s="93" t="s">
        <v>217</v>
      </c>
      <c r="D547" s="95">
        <v>4</v>
      </c>
      <c r="E547" s="93" t="s">
        <v>83</v>
      </c>
      <c r="F547" s="95" t="s">
        <v>83</v>
      </c>
      <c r="G547" s="161" t="s">
        <v>83</v>
      </c>
      <c r="H547" s="99" t="s">
        <v>83</v>
      </c>
      <c r="I547" s="94" t="s">
        <v>83</v>
      </c>
      <c r="J547" s="93" t="s">
        <v>83</v>
      </c>
      <c r="K547" s="93" t="s">
        <v>83</v>
      </c>
      <c r="L547" s="93" t="s">
        <v>83</v>
      </c>
      <c r="M547" s="92" t="s">
        <v>83</v>
      </c>
      <c r="N547" s="161"/>
      <c r="O547" s="153"/>
      <c r="P547" s="153"/>
      <c r="Q547" s="153"/>
      <c r="R547" s="162"/>
      <c r="S547" s="450"/>
      <c r="T547" s="163" t="s">
        <v>83</v>
      </c>
      <c r="U547" s="162" t="s">
        <v>83</v>
      </c>
      <c r="V547" s="93" t="s">
        <v>83</v>
      </c>
      <c r="W547" s="161"/>
      <c r="X547" s="153" t="s">
        <v>83</v>
      </c>
      <c r="Y547" s="153" t="s">
        <v>83</v>
      </c>
      <c r="Z547" s="153" t="s">
        <v>83</v>
      </c>
      <c r="AA547" s="162" t="s">
        <v>83</v>
      </c>
      <c r="AB547" s="450"/>
      <c r="AC547" s="155" t="str">
        <f t="shared" si="230"/>
        <v>-</v>
      </c>
      <c r="AD547" s="156" t="str">
        <f t="shared" si="231"/>
        <v>-</v>
      </c>
      <c r="AE547" s="156" t="str">
        <f t="shared" si="232"/>
        <v>-</v>
      </c>
      <c r="AF547" s="156" t="str">
        <f t="shared" si="233"/>
        <v>-</v>
      </c>
      <c r="AG547" s="157" t="str">
        <f t="shared" si="234"/>
        <v>-</v>
      </c>
      <c r="AH547" s="454"/>
      <c r="AI547" s="155" t="str">
        <f t="shared" si="235"/>
        <v>-</v>
      </c>
      <c r="AJ547" s="156" t="str">
        <f t="shared" si="236"/>
        <v>-</v>
      </c>
      <c r="AK547" s="156" t="str">
        <f t="shared" si="237"/>
        <v>-</v>
      </c>
      <c r="AL547" s="156" t="str">
        <f t="shared" si="238"/>
        <v>-</v>
      </c>
      <c r="AM547" s="157" t="str">
        <f t="shared" si="239"/>
        <v>-</v>
      </c>
      <c r="AN547" s="457"/>
      <c r="AO547" s="95" t="s">
        <v>83</v>
      </c>
      <c r="AP547" s="93" t="s">
        <v>83</v>
      </c>
      <c r="AQ547" s="93" t="s">
        <v>83</v>
      </c>
      <c r="AR547" s="93" t="s">
        <v>83</v>
      </c>
      <c r="AS547" s="163" t="s">
        <v>83</v>
      </c>
      <c r="AT547" s="164" t="s">
        <v>83</v>
      </c>
      <c r="AU547" s="164" t="s">
        <v>83</v>
      </c>
      <c r="AV547" s="164" t="s">
        <v>83</v>
      </c>
      <c r="AW547" s="94" t="s">
        <v>83</v>
      </c>
      <c r="AX547" s="94" t="s">
        <v>3366</v>
      </c>
      <c r="AY547" s="165" t="s">
        <v>83</v>
      </c>
    </row>
    <row r="548" spans="1:51" customFormat="1" ht="27" hidden="1">
      <c r="A548" s="95" t="str">
        <f t="shared" si="240"/>
        <v>1701-5</v>
      </c>
      <c r="B548" s="160">
        <v>1701</v>
      </c>
      <c r="C548" s="93" t="s">
        <v>217</v>
      </c>
      <c r="D548" s="95">
        <v>5</v>
      </c>
      <c r="E548" s="93" t="s">
        <v>83</v>
      </c>
      <c r="F548" s="95" t="s">
        <v>83</v>
      </c>
      <c r="G548" s="161" t="s">
        <v>83</v>
      </c>
      <c r="H548" s="99" t="s">
        <v>83</v>
      </c>
      <c r="I548" s="94" t="s">
        <v>83</v>
      </c>
      <c r="J548" s="93" t="s">
        <v>83</v>
      </c>
      <c r="K548" s="93" t="s">
        <v>83</v>
      </c>
      <c r="L548" s="93" t="s">
        <v>83</v>
      </c>
      <c r="M548" s="92" t="s">
        <v>83</v>
      </c>
      <c r="N548" s="161"/>
      <c r="O548" s="153"/>
      <c r="P548" s="153"/>
      <c r="Q548" s="153"/>
      <c r="R548" s="162"/>
      <c r="S548" s="450"/>
      <c r="T548" s="163" t="s">
        <v>83</v>
      </c>
      <c r="U548" s="162" t="s">
        <v>83</v>
      </c>
      <c r="V548" s="93" t="s">
        <v>83</v>
      </c>
      <c r="W548" s="161"/>
      <c r="X548" s="153" t="s">
        <v>83</v>
      </c>
      <c r="Y548" s="153" t="s">
        <v>83</v>
      </c>
      <c r="Z548" s="153" t="s">
        <v>83</v>
      </c>
      <c r="AA548" s="162" t="s">
        <v>83</v>
      </c>
      <c r="AB548" s="450"/>
      <c r="AC548" s="155" t="str">
        <f t="shared" si="230"/>
        <v>-</v>
      </c>
      <c r="AD548" s="156" t="str">
        <f t="shared" si="231"/>
        <v>-</v>
      </c>
      <c r="AE548" s="156" t="str">
        <f t="shared" si="232"/>
        <v>-</v>
      </c>
      <c r="AF548" s="156" t="str">
        <f t="shared" si="233"/>
        <v>-</v>
      </c>
      <c r="AG548" s="157" t="str">
        <f t="shared" si="234"/>
        <v>-</v>
      </c>
      <c r="AH548" s="454"/>
      <c r="AI548" s="155" t="str">
        <f t="shared" si="235"/>
        <v>-</v>
      </c>
      <c r="AJ548" s="156" t="str">
        <f t="shared" si="236"/>
        <v>-</v>
      </c>
      <c r="AK548" s="156" t="str">
        <f t="shared" si="237"/>
        <v>-</v>
      </c>
      <c r="AL548" s="156" t="str">
        <f t="shared" si="238"/>
        <v>-</v>
      </c>
      <c r="AM548" s="157" t="str">
        <f t="shared" si="239"/>
        <v>-</v>
      </c>
      <c r="AN548" s="457"/>
      <c r="AO548" s="95" t="s">
        <v>83</v>
      </c>
      <c r="AP548" s="93" t="s">
        <v>83</v>
      </c>
      <c r="AQ548" s="93" t="s">
        <v>83</v>
      </c>
      <c r="AR548" s="93" t="s">
        <v>83</v>
      </c>
      <c r="AS548" s="163" t="s">
        <v>83</v>
      </c>
      <c r="AT548" s="164" t="s">
        <v>83</v>
      </c>
      <c r="AU548" s="164" t="s">
        <v>83</v>
      </c>
      <c r="AV548" s="164" t="s">
        <v>83</v>
      </c>
      <c r="AW548" s="94" t="s">
        <v>83</v>
      </c>
      <c r="AX548" s="94" t="s">
        <v>3366</v>
      </c>
      <c r="AY548" s="165" t="s">
        <v>83</v>
      </c>
    </row>
    <row r="549" spans="1:51" customFormat="1" ht="27" hidden="1">
      <c r="A549" s="95" t="str">
        <f t="shared" si="240"/>
        <v>1701-6</v>
      </c>
      <c r="B549" s="160">
        <v>1701</v>
      </c>
      <c r="C549" s="93" t="s">
        <v>217</v>
      </c>
      <c r="D549" s="95">
        <v>6</v>
      </c>
      <c r="E549" s="93" t="s">
        <v>83</v>
      </c>
      <c r="F549" s="95" t="s">
        <v>83</v>
      </c>
      <c r="G549" s="161" t="s">
        <v>83</v>
      </c>
      <c r="H549" s="99" t="s">
        <v>83</v>
      </c>
      <c r="I549" s="94" t="s">
        <v>83</v>
      </c>
      <c r="J549" s="93" t="s">
        <v>83</v>
      </c>
      <c r="K549" s="93" t="s">
        <v>83</v>
      </c>
      <c r="L549" s="93" t="s">
        <v>83</v>
      </c>
      <c r="M549" s="92" t="s">
        <v>83</v>
      </c>
      <c r="N549" s="161"/>
      <c r="O549" s="153"/>
      <c r="P549" s="153"/>
      <c r="Q549" s="153"/>
      <c r="R549" s="162"/>
      <c r="S549" s="450"/>
      <c r="T549" s="163" t="s">
        <v>83</v>
      </c>
      <c r="U549" s="162" t="s">
        <v>83</v>
      </c>
      <c r="V549" s="93" t="s">
        <v>83</v>
      </c>
      <c r="W549" s="161"/>
      <c r="X549" s="153" t="s">
        <v>83</v>
      </c>
      <c r="Y549" s="153" t="s">
        <v>83</v>
      </c>
      <c r="Z549" s="153" t="s">
        <v>83</v>
      </c>
      <c r="AA549" s="162" t="s">
        <v>83</v>
      </c>
      <c r="AB549" s="450"/>
      <c r="AC549" s="155" t="str">
        <f t="shared" si="230"/>
        <v>-</v>
      </c>
      <c r="AD549" s="156" t="str">
        <f t="shared" si="231"/>
        <v>-</v>
      </c>
      <c r="AE549" s="156" t="str">
        <f t="shared" si="232"/>
        <v>-</v>
      </c>
      <c r="AF549" s="156" t="str">
        <f t="shared" si="233"/>
        <v>-</v>
      </c>
      <c r="AG549" s="157" t="str">
        <f t="shared" si="234"/>
        <v>-</v>
      </c>
      <c r="AH549" s="454"/>
      <c r="AI549" s="155" t="str">
        <f t="shared" si="235"/>
        <v>-</v>
      </c>
      <c r="AJ549" s="156" t="str">
        <f t="shared" si="236"/>
        <v>-</v>
      </c>
      <c r="AK549" s="156" t="str">
        <f t="shared" si="237"/>
        <v>-</v>
      </c>
      <c r="AL549" s="156" t="str">
        <f t="shared" si="238"/>
        <v>-</v>
      </c>
      <c r="AM549" s="157" t="str">
        <f t="shared" si="239"/>
        <v>-</v>
      </c>
      <c r="AN549" s="457"/>
      <c r="AO549" s="95" t="s">
        <v>83</v>
      </c>
      <c r="AP549" s="93" t="s">
        <v>83</v>
      </c>
      <c r="AQ549" s="93" t="s">
        <v>83</v>
      </c>
      <c r="AR549" s="93" t="s">
        <v>83</v>
      </c>
      <c r="AS549" s="163" t="s">
        <v>83</v>
      </c>
      <c r="AT549" s="164" t="s">
        <v>83</v>
      </c>
      <c r="AU549" s="164" t="s">
        <v>83</v>
      </c>
      <c r="AV549" s="164" t="s">
        <v>83</v>
      </c>
      <c r="AW549" s="94" t="s">
        <v>83</v>
      </c>
      <c r="AX549" s="94" t="s">
        <v>3366</v>
      </c>
      <c r="AY549" s="165" t="s">
        <v>83</v>
      </c>
    </row>
    <row r="550" spans="1:51" customFormat="1" ht="27" hidden="1">
      <c r="A550" s="95" t="str">
        <f t="shared" si="240"/>
        <v>1701-7</v>
      </c>
      <c r="B550" s="160">
        <v>1701</v>
      </c>
      <c r="C550" s="93" t="s">
        <v>217</v>
      </c>
      <c r="D550" s="95">
        <v>7</v>
      </c>
      <c r="E550" s="93" t="s">
        <v>83</v>
      </c>
      <c r="F550" s="95" t="s">
        <v>83</v>
      </c>
      <c r="G550" s="161" t="s">
        <v>83</v>
      </c>
      <c r="H550" s="99" t="s">
        <v>83</v>
      </c>
      <c r="I550" s="94" t="s">
        <v>83</v>
      </c>
      <c r="J550" s="93" t="s">
        <v>83</v>
      </c>
      <c r="K550" s="93" t="s">
        <v>83</v>
      </c>
      <c r="L550" s="93" t="s">
        <v>83</v>
      </c>
      <c r="M550" s="92" t="s">
        <v>83</v>
      </c>
      <c r="N550" s="161"/>
      <c r="O550" s="153"/>
      <c r="P550" s="153"/>
      <c r="Q550" s="153"/>
      <c r="R550" s="162"/>
      <c r="S550" s="450"/>
      <c r="T550" s="163" t="s">
        <v>83</v>
      </c>
      <c r="U550" s="162" t="s">
        <v>83</v>
      </c>
      <c r="V550" s="93" t="s">
        <v>83</v>
      </c>
      <c r="W550" s="161"/>
      <c r="X550" s="153" t="s">
        <v>83</v>
      </c>
      <c r="Y550" s="153" t="s">
        <v>83</v>
      </c>
      <c r="Z550" s="153" t="s">
        <v>83</v>
      </c>
      <c r="AA550" s="162" t="s">
        <v>83</v>
      </c>
      <c r="AB550" s="450"/>
      <c r="AC550" s="155" t="str">
        <f t="shared" si="230"/>
        <v>-</v>
      </c>
      <c r="AD550" s="156" t="str">
        <f t="shared" si="231"/>
        <v>-</v>
      </c>
      <c r="AE550" s="156" t="str">
        <f t="shared" si="232"/>
        <v>-</v>
      </c>
      <c r="AF550" s="156" t="str">
        <f t="shared" si="233"/>
        <v>-</v>
      </c>
      <c r="AG550" s="157" t="str">
        <f t="shared" si="234"/>
        <v>-</v>
      </c>
      <c r="AH550" s="454"/>
      <c r="AI550" s="155" t="str">
        <f t="shared" si="235"/>
        <v>-</v>
      </c>
      <c r="AJ550" s="156" t="str">
        <f t="shared" si="236"/>
        <v>-</v>
      </c>
      <c r="AK550" s="156" t="str">
        <f t="shared" si="237"/>
        <v>-</v>
      </c>
      <c r="AL550" s="156" t="str">
        <f t="shared" si="238"/>
        <v>-</v>
      </c>
      <c r="AM550" s="157" t="str">
        <f t="shared" si="239"/>
        <v>-</v>
      </c>
      <c r="AN550" s="457"/>
      <c r="AO550" s="95" t="s">
        <v>83</v>
      </c>
      <c r="AP550" s="93" t="s">
        <v>83</v>
      </c>
      <c r="AQ550" s="93" t="s">
        <v>83</v>
      </c>
      <c r="AR550" s="93" t="s">
        <v>83</v>
      </c>
      <c r="AS550" s="163" t="s">
        <v>83</v>
      </c>
      <c r="AT550" s="164" t="s">
        <v>83</v>
      </c>
      <c r="AU550" s="164" t="s">
        <v>83</v>
      </c>
      <c r="AV550" s="164" t="s">
        <v>83</v>
      </c>
      <c r="AW550" s="94" t="s">
        <v>83</v>
      </c>
      <c r="AX550" s="94" t="s">
        <v>3366</v>
      </c>
      <c r="AY550" s="165" t="s">
        <v>83</v>
      </c>
    </row>
    <row r="551" spans="1:51" customFormat="1" ht="27" hidden="1">
      <c r="A551" s="95" t="str">
        <f t="shared" si="240"/>
        <v>1701-8</v>
      </c>
      <c r="B551" s="160">
        <v>1701</v>
      </c>
      <c r="C551" s="93" t="s">
        <v>217</v>
      </c>
      <c r="D551" s="95">
        <v>8</v>
      </c>
      <c r="E551" s="93" t="s">
        <v>83</v>
      </c>
      <c r="F551" s="95" t="s">
        <v>83</v>
      </c>
      <c r="G551" s="161" t="s">
        <v>83</v>
      </c>
      <c r="H551" s="99" t="s">
        <v>83</v>
      </c>
      <c r="I551" s="94" t="s">
        <v>83</v>
      </c>
      <c r="J551" s="93" t="s">
        <v>83</v>
      </c>
      <c r="K551" s="93" t="s">
        <v>83</v>
      </c>
      <c r="L551" s="93" t="s">
        <v>83</v>
      </c>
      <c r="M551" s="92" t="s">
        <v>83</v>
      </c>
      <c r="N551" s="161"/>
      <c r="O551" s="153"/>
      <c r="P551" s="153"/>
      <c r="Q551" s="153"/>
      <c r="R551" s="162"/>
      <c r="S551" s="450"/>
      <c r="T551" s="163" t="s">
        <v>83</v>
      </c>
      <c r="U551" s="162" t="s">
        <v>83</v>
      </c>
      <c r="V551" s="93" t="s">
        <v>83</v>
      </c>
      <c r="W551" s="161"/>
      <c r="X551" s="153" t="s">
        <v>83</v>
      </c>
      <c r="Y551" s="153" t="s">
        <v>83</v>
      </c>
      <c r="Z551" s="153" t="s">
        <v>83</v>
      </c>
      <c r="AA551" s="162" t="s">
        <v>83</v>
      </c>
      <c r="AB551" s="450"/>
      <c r="AC551" s="155" t="str">
        <f t="shared" si="230"/>
        <v>-</v>
      </c>
      <c r="AD551" s="156" t="str">
        <f t="shared" si="231"/>
        <v>-</v>
      </c>
      <c r="AE551" s="156" t="str">
        <f t="shared" si="232"/>
        <v>-</v>
      </c>
      <c r="AF551" s="156" t="str">
        <f t="shared" si="233"/>
        <v>-</v>
      </c>
      <c r="AG551" s="157" t="str">
        <f t="shared" si="234"/>
        <v>-</v>
      </c>
      <c r="AH551" s="454"/>
      <c r="AI551" s="155" t="str">
        <f t="shared" si="235"/>
        <v>-</v>
      </c>
      <c r="AJ551" s="156" t="str">
        <f t="shared" si="236"/>
        <v>-</v>
      </c>
      <c r="AK551" s="156" t="str">
        <f t="shared" si="237"/>
        <v>-</v>
      </c>
      <c r="AL551" s="156" t="str">
        <f t="shared" si="238"/>
        <v>-</v>
      </c>
      <c r="AM551" s="157" t="str">
        <f t="shared" si="239"/>
        <v>-</v>
      </c>
      <c r="AN551" s="457"/>
      <c r="AO551" s="95" t="s">
        <v>83</v>
      </c>
      <c r="AP551" s="93" t="s">
        <v>83</v>
      </c>
      <c r="AQ551" s="93" t="s">
        <v>83</v>
      </c>
      <c r="AR551" s="93" t="s">
        <v>83</v>
      </c>
      <c r="AS551" s="163" t="s">
        <v>83</v>
      </c>
      <c r="AT551" s="164" t="s">
        <v>83</v>
      </c>
      <c r="AU551" s="164" t="s">
        <v>83</v>
      </c>
      <c r="AV551" s="164" t="s">
        <v>83</v>
      </c>
      <c r="AW551" s="94" t="s">
        <v>83</v>
      </c>
      <c r="AX551" s="94" t="s">
        <v>3366</v>
      </c>
      <c r="AY551" s="165" t="s">
        <v>83</v>
      </c>
    </row>
    <row r="552" spans="1:51" customFormat="1" ht="27" hidden="1">
      <c r="A552" s="95" t="str">
        <f t="shared" si="240"/>
        <v>1701-9</v>
      </c>
      <c r="B552" s="160">
        <v>1701</v>
      </c>
      <c r="C552" s="93" t="s">
        <v>217</v>
      </c>
      <c r="D552" s="95">
        <v>9</v>
      </c>
      <c r="E552" s="93" t="s">
        <v>83</v>
      </c>
      <c r="F552" s="95" t="s">
        <v>83</v>
      </c>
      <c r="G552" s="161" t="s">
        <v>83</v>
      </c>
      <c r="H552" s="99" t="s">
        <v>83</v>
      </c>
      <c r="I552" s="94" t="s">
        <v>83</v>
      </c>
      <c r="J552" s="93" t="s">
        <v>83</v>
      </c>
      <c r="K552" s="93" t="s">
        <v>83</v>
      </c>
      <c r="L552" s="93" t="s">
        <v>83</v>
      </c>
      <c r="M552" s="92" t="s">
        <v>83</v>
      </c>
      <c r="N552" s="161"/>
      <c r="O552" s="153"/>
      <c r="P552" s="153"/>
      <c r="Q552" s="153"/>
      <c r="R552" s="162"/>
      <c r="S552" s="450"/>
      <c r="T552" s="163" t="s">
        <v>83</v>
      </c>
      <c r="U552" s="162" t="s">
        <v>83</v>
      </c>
      <c r="V552" s="93" t="s">
        <v>83</v>
      </c>
      <c r="W552" s="161"/>
      <c r="X552" s="153" t="s">
        <v>83</v>
      </c>
      <c r="Y552" s="153" t="s">
        <v>83</v>
      </c>
      <c r="Z552" s="153" t="s">
        <v>83</v>
      </c>
      <c r="AA552" s="162" t="s">
        <v>83</v>
      </c>
      <c r="AB552" s="450"/>
      <c r="AC552" s="155" t="str">
        <f t="shared" si="230"/>
        <v>-</v>
      </c>
      <c r="AD552" s="156" t="str">
        <f t="shared" si="231"/>
        <v>-</v>
      </c>
      <c r="AE552" s="156" t="str">
        <f t="shared" si="232"/>
        <v>-</v>
      </c>
      <c r="AF552" s="156" t="str">
        <f t="shared" si="233"/>
        <v>-</v>
      </c>
      <c r="AG552" s="157" t="str">
        <f t="shared" si="234"/>
        <v>-</v>
      </c>
      <c r="AH552" s="454"/>
      <c r="AI552" s="155" t="str">
        <f t="shared" si="235"/>
        <v>-</v>
      </c>
      <c r="AJ552" s="156" t="str">
        <f t="shared" si="236"/>
        <v>-</v>
      </c>
      <c r="AK552" s="156" t="str">
        <f t="shared" si="237"/>
        <v>-</v>
      </c>
      <c r="AL552" s="156" t="str">
        <f t="shared" si="238"/>
        <v>-</v>
      </c>
      <c r="AM552" s="157" t="str">
        <f t="shared" si="239"/>
        <v>-</v>
      </c>
      <c r="AN552" s="457"/>
      <c r="AO552" s="95" t="s">
        <v>83</v>
      </c>
      <c r="AP552" s="93" t="s">
        <v>83</v>
      </c>
      <c r="AQ552" s="93" t="s">
        <v>83</v>
      </c>
      <c r="AR552" s="93" t="s">
        <v>83</v>
      </c>
      <c r="AS552" s="163" t="s">
        <v>83</v>
      </c>
      <c r="AT552" s="164" t="s">
        <v>83</v>
      </c>
      <c r="AU552" s="164" t="s">
        <v>83</v>
      </c>
      <c r="AV552" s="164" t="s">
        <v>83</v>
      </c>
      <c r="AW552" s="94" t="s">
        <v>83</v>
      </c>
      <c r="AX552" s="94" t="s">
        <v>3366</v>
      </c>
      <c r="AY552" s="165" t="s">
        <v>83</v>
      </c>
    </row>
    <row r="553" spans="1:51" ht="264" customHeight="1">
      <c r="A553" s="204" t="str">
        <f t="shared" si="240"/>
        <v>1702-1</v>
      </c>
      <c r="B553" s="205">
        <v>1702</v>
      </c>
      <c r="C553" s="600" t="s">
        <v>218</v>
      </c>
      <c r="D553" s="204">
        <v>1</v>
      </c>
      <c r="E553" s="600" t="s">
        <v>974</v>
      </c>
      <c r="F553" s="204" t="s">
        <v>384</v>
      </c>
      <c r="G553" s="197" t="s">
        <v>504</v>
      </c>
      <c r="H553" s="206" t="s">
        <v>975</v>
      </c>
      <c r="I553" s="195" t="s">
        <v>1818</v>
      </c>
      <c r="J553" s="600" t="s">
        <v>976</v>
      </c>
      <c r="K553" s="600" t="s">
        <v>977</v>
      </c>
      <c r="L553" s="600" t="s">
        <v>2239</v>
      </c>
      <c r="M553" s="207" t="s">
        <v>392</v>
      </c>
      <c r="N553" s="245">
        <v>1</v>
      </c>
      <c r="O553" s="246">
        <v>1</v>
      </c>
      <c r="P553" s="246">
        <v>1</v>
      </c>
      <c r="Q553" s="246">
        <v>1</v>
      </c>
      <c r="R553" s="682">
        <v>1</v>
      </c>
      <c r="S553" s="684">
        <v>1</v>
      </c>
      <c r="T553" s="194" t="s">
        <v>416</v>
      </c>
      <c r="U553" s="248">
        <v>1</v>
      </c>
      <c r="V553" s="600" t="s">
        <v>2240</v>
      </c>
      <c r="W553" s="329">
        <v>0.83799999999999997</v>
      </c>
      <c r="X553" s="229">
        <v>0.84599999999999997</v>
      </c>
      <c r="Y553" s="291">
        <v>0.84</v>
      </c>
      <c r="Z553" s="330">
        <v>0.84399999999999997</v>
      </c>
      <c r="AA553" s="503">
        <v>0.84399999999999997</v>
      </c>
      <c r="AB553" s="503">
        <v>0.84299999999999997</v>
      </c>
      <c r="AC553" s="226">
        <f t="shared" si="230"/>
        <v>0.83799999999999997</v>
      </c>
      <c r="AD553" s="196">
        <f t="shared" si="231"/>
        <v>0.84599999999999997</v>
      </c>
      <c r="AE553" s="196">
        <f t="shared" si="232"/>
        <v>0.84</v>
      </c>
      <c r="AF553" s="196">
        <f t="shared" si="233"/>
        <v>0.84399999999999997</v>
      </c>
      <c r="AG553" s="604">
        <f t="shared" si="234"/>
        <v>0.84399999999999997</v>
      </c>
      <c r="AH553" s="212">
        <f t="shared" si="234"/>
        <v>0.84299999999999997</v>
      </c>
      <c r="AI553" s="226">
        <f t="shared" si="235"/>
        <v>0.83799999999999997</v>
      </c>
      <c r="AJ553" s="196">
        <f t="shared" si="236"/>
        <v>0.84599999999999997</v>
      </c>
      <c r="AK553" s="196">
        <f t="shared" si="237"/>
        <v>0.84</v>
      </c>
      <c r="AL553" s="196">
        <f t="shared" si="238"/>
        <v>0.84399999999999997</v>
      </c>
      <c r="AM553" s="604">
        <f t="shared" si="239"/>
        <v>0.84399999999999997</v>
      </c>
      <c r="AN553" s="212">
        <f t="shared" si="239"/>
        <v>0.84299999999999997</v>
      </c>
      <c r="AO553" s="204" t="s">
        <v>83</v>
      </c>
      <c r="AP553" s="600" t="s">
        <v>83</v>
      </c>
      <c r="AQ553" s="600" t="s">
        <v>633</v>
      </c>
      <c r="AR553" s="600" t="s">
        <v>2241</v>
      </c>
      <c r="AS553" s="331" t="s">
        <v>15</v>
      </c>
      <c r="AT553" s="179" t="s">
        <v>15</v>
      </c>
      <c r="AU553" s="179" t="s">
        <v>15</v>
      </c>
      <c r="AV553" s="179" t="s">
        <v>15</v>
      </c>
      <c r="AW553" s="179" t="s">
        <v>15</v>
      </c>
      <c r="AX553" s="611" t="s">
        <v>3413</v>
      </c>
      <c r="AY553" s="214">
        <v>1</v>
      </c>
    </row>
    <row r="554" spans="1:51" ht="247.5" customHeight="1">
      <c r="A554" s="204" t="str">
        <f t="shared" si="240"/>
        <v>1702-2</v>
      </c>
      <c r="B554" s="205">
        <v>1702</v>
      </c>
      <c r="C554" s="600" t="s">
        <v>218</v>
      </c>
      <c r="D554" s="204">
        <v>2</v>
      </c>
      <c r="E554" s="600" t="s">
        <v>978</v>
      </c>
      <c r="F554" s="204" t="s">
        <v>979</v>
      </c>
      <c r="G554" s="197" t="s">
        <v>504</v>
      </c>
      <c r="H554" s="206" t="s">
        <v>980</v>
      </c>
      <c r="I554" s="195" t="s">
        <v>981</v>
      </c>
      <c r="J554" s="600" t="s">
        <v>2242</v>
      </c>
      <c r="K554" s="600" t="s">
        <v>982</v>
      </c>
      <c r="L554" s="600" t="s">
        <v>983</v>
      </c>
      <c r="M554" s="207" t="s">
        <v>392</v>
      </c>
      <c r="N554" s="603">
        <v>18</v>
      </c>
      <c r="O554" s="181">
        <v>22</v>
      </c>
      <c r="P554" s="181">
        <v>22</v>
      </c>
      <c r="Q554" s="181">
        <v>22</v>
      </c>
      <c r="R554" s="225">
        <v>22</v>
      </c>
      <c r="S554" s="620">
        <v>22</v>
      </c>
      <c r="T554" s="194" t="s">
        <v>416</v>
      </c>
      <c r="U554" s="209">
        <v>22</v>
      </c>
      <c r="V554" s="600" t="s">
        <v>2243</v>
      </c>
      <c r="W554" s="603">
        <v>12</v>
      </c>
      <c r="X554" s="181">
        <v>8</v>
      </c>
      <c r="Y554" s="181">
        <v>9</v>
      </c>
      <c r="Z554" s="180">
        <v>12</v>
      </c>
      <c r="AA554" s="264">
        <v>14</v>
      </c>
      <c r="AB554" s="264">
        <v>12</v>
      </c>
      <c r="AC554" s="226">
        <f t="shared" si="230"/>
        <v>0.66666666666666663</v>
      </c>
      <c r="AD554" s="196">
        <f t="shared" si="231"/>
        <v>0.36363636363636365</v>
      </c>
      <c r="AE554" s="196">
        <f t="shared" si="232"/>
        <v>0.40909090909090912</v>
      </c>
      <c r="AF554" s="196">
        <f t="shared" si="233"/>
        <v>0.54545454545454541</v>
      </c>
      <c r="AG554" s="604">
        <f t="shared" si="234"/>
        <v>0.63636363636363635</v>
      </c>
      <c r="AH554" s="212">
        <f t="shared" si="234"/>
        <v>0.54545454545454541</v>
      </c>
      <c r="AI554" s="226">
        <f t="shared" si="235"/>
        <v>0.54545454545454541</v>
      </c>
      <c r="AJ554" s="196">
        <f t="shared" si="236"/>
        <v>0.36363636363636365</v>
      </c>
      <c r="AK554" s="196">
        <f t="shared" si="237"/>
        <v>0.40909090909090912</v>
      </c>
      <c r="AL554" s="196">
        <f t="shared" si="238"/>
        <v>0.54545454545454541</v>
      </c>
      <c r="AM554" s="604">
        <f t="shared" si="239"/>
        <v>0.63636363636363635</v>
      </c>
      <c r="AN554" s="212">
        <f t="shared" si="239"/>
        <v>0.54545454545454541</v>
      </c>
      <c r="AO554" s="204" t="s">
        <v>83</v>
      </c>
      <c r="AP554" s="600" t="s">
        <v>2244</v>
      </c>
      <c r="AQ554" s="600" t="s">
        <v>1579</v>
      </c>
      <c r="AR554" s="600" t="s">
        <v>2245</v>
      </c>
      <c r="AS554" s="194" t="s">
        <v>55</v>
      </c>
      <c r="AT554" s="179" t="s">
        <v>57</v>
      </c>
      <c r="AU554" s="179" t="s">
        <v>10</v>
      </c>
      <c r="AV554" s="179" t="s">
        <v>10</v>
      </c>
      <c r="AW554" s="179" t="s">
        <v>11</v>
      </c>
      <c r="AX554" s="611" t="s">
        <v>3412</v>
      </c>
      <c r="AY554" s="214">
        <v>1</v>
      </c>
    </row>
    <row r="555" spans="1:51" ht="220.5" customHeight="1">
      <c r="A555" s="204" t="str">
        <f>B555&amp;"-"&amp;D555</f>
        <v>1702-3</v>
      </c>
      <c r="B555" s="205">
        <v>1702</v>
      </c>
      <c r="C555" s="600" t="s">
        <v>218</v>
      </c>
      <c r="D555" s="204">
        <v>3</v>
      </c>
      <c r="E555" s="600" t="s">
        <v>1232</v>
      </c>
      <c r="F555" s="204" t="s">
        <v>424</v>
      </c>
      <c r="G555" s="197" t="s">
        <v>504</v>
      </c>
      <c r="H555" s="206" t="s">
        <v>971</v>
      </c>
      <c r="I555" s="195" t="s">
        <v>972</v>
      </c>
      <c r="J555" s="600" t="s">
        <v>2937</v>
      </c>
      <c r="K555" s="600" t="s">
        <v>984</v>
      </c>
      <c r="L555" s="600" t="s">
        <v>388</v>
      </c>
      <c r="M555" s="207" t="s">
        <v>392</v>
      </c>
      <c r="N555" s="252">
        <v>900</v>
      </c>
      <c r="O555" s="201">
        <v>1300</v>
      </c>
      <c r="P555" s="201">
        <v>1400</v>
      </c>
      <c r="Q555" s="201">
        <v>1500</v>
      </c>
      <c r="R555" s="350">
        <v>1600</v>
      </c>
      <c r="S555" s="622">
        <v>1700</v>
      </c>
      <c r="T555" s="194" t="s">
        <v>416</v>
      </c>
      <c r="U555" s="218">
        <v>1700</v>
      </c>
      <c r="V555" s="600" t="s">
        <v>2267</v>
      </c>
      <c r="W555" s="252">
        <v>1204</v>
      </c>
      <c r="X555" s="201">
        <v>1358</v>
      </c>
      <c r="Y555" s="201">
        <v>1408</v>
      </c>
      <c r="Z555" s="217">
        <v>1598</v>
      </c>
      <c r="AA555" s="507">
        <v>1637</v>
      </c>
      <c r="AB555" s="507">
        <v>1696</v>
      </c>
      <c r="AC555" s="226">
        <f t="shared" si="230"/>
        <v>1.3377777777777777</v>
      </c>
      <c r="AD555" s="196">
        <f t="shared" si="231"/>
        <v>1.0446153846153847</v>
      </c>
      <c r="AE555" s="196">
        <f t="shared" si="232"/>
        <v>1.0057142857142858</v>
      </c>
      <c r="AF555" s="196">
        <f t="shared" si="233"/>
        <v>1.0653333333333332</v>
      </c>
      <c r="AG555" s="604">
        <f t="shared" si="234"/>
        <v>1.0231250000000001</v>
      </c>
      <c r="AH555" s="212">
        <f t="shared" si="234"/>
        <v>0.99764705882352944</v>
      </c>
      <c r="AI555" s="226">
        <f t="shared" si="235"/>
        <v>0.70823529411764707</v>
      </c>
      <c r="AJ555" s="196">
        <f t="shared" si="236"/>
        <v>0.79882352941176471</v>
      </c>
      <c r="AK555" s="196">
        <f t="shared" si="237"/>
        <v>0.82823529411764707</v>
      </c>
      <c r="AL555" s="196">
        <f t="shared" si="238"/>
        <v>0.94</v>
      </c>
      <c r="AM555" s="604">
        <f t="shared" si="239"/>
        <v>0.96294117647058819</v>
      </c>
      <c r="AN555" s="212">
        <f t="shared" si="239"/>
        <v>0.99764705882352944</v>
      </c>
      <c r="AO555" s="204" t="s">
        <v>83</v>
      </c>
      <c r="AP555" s="600" t="s">
        <v>83</v>
      </c>
      <c r="AQ555" s="600" t="s">
        <v>680</v>
      </c>
      <c r="AR555" s="600" t="s">
        <v>2246</v>
      </c>
      <c r="AS555" s="194" t="s">
        <v>15</v>
      </c>
      <c r="AT555" s="328" t="s">
        <v>15</v>
      </c>
      <c r="AU555" s="179" t="s">
        <v>15</v>
      </c>
      <c r="AV555" s="179" t="s">
        <v>15</v>
      </c>
      <c r="AW555" s="179" t="s">
        <v>15</v>
      </c>
      <c r="AX555" s="611" t="s">
        <v>3413</v>
      </c>
      <c r="AY555" s="214">
        <v>1</v>
      </c>
    </row>
    <row r="556" spans="1:51" ht="178.5" customHeight="1">
      <c r="A556" s="204" t="str">
        <f t="shared" si="240"/>
        <v>1702-4</v>
      </c>
      <c r="B556" s="205">
        <v>1702</v>
      </c>
      <c r="C556" s="600" t="s">
        <v>218</v>
      </c>
      <c r="D556" s="204">
        <v>4</v>
      </c>
      <c r="E556" s="600" t="s">
        <v>985</v>
      </c>
      <c r="F556" s="204" t="s">
        <v>384</v>
      </c>
      <c r="G556" s="197" t="s">
        <v>504</v>
      </c>
      <c r="H556" s="206" t="s">
        <v>1819</v>
      </c>
      <c r="I556" s="220" t="s">
        <v>1820</v>
      </c>
      <c r="J556" s="600" t="s">
        <v>986</v>
      </c>
      <c r="K556" s="600" t="s">
        <v>987</v>
      </c>
      <c r="L556" s="600" t="s">
        <v>988</v>
      </c>
      <c r="M556" s="207" t="s">
        <v>392</v>
      </c>
      <c r="N556" s="603">
        <v>100</v>
      </c>
      <c r="O556" s="181">
        <v>100</v>
      </c>
      <c r="P556" s="181">
        <v>100</v>
      </c>
      <c r="Q556" s="181">
        <v>100</v>
      </c>
      <c r="R556" s="225">
        <v>100</v>
      </c>
      <c r="S556" s="620">
        <v>100</v>
      </c>
      <c r="T556" s="194" t="s">
        <v>416</v>
      </c>
      <c r="U556" s="209">
        <v>100</v>
      </c>
      <c r="V556" s="600" t="s">
        <v>718</v>
      </c>
      <c r="W556" s="197">
        <v>79.7</v>
      </c>
      <c r="X556" s="238">
        <v>85.8</v>
      </c>
      <c r="Y556" s="181">
        <v>87.3</v>
      </c>
      <c r="Z556" s="180">
        <v>87.5</v>
      </c>
      <c r="AA556" s="264">
        <v>88.3</v>
      </c>
      <c r="AB556" s="264">
        <v>89.9</v>
      </c>
      <c r="AC556" s="226">
        <f t="shared" si="230"/>
        <v>0.79700000000000004</v>
      </c>
      <c r="AD556" s="196">
        <f t="shared" si="231"/>
        <v>0.85799999999999998</v>
      </c>
      <c r="AE556" s="196">
        <f t="shared" si="232"/>
        <v>0.873</v>
      </c>
      <c r="AF556" s="196">
        <f t="shared" si="233"/>
        <v>0.875</v>
      </c>
      <c r="AG556" s="604">
        <f t="shared" si="234"/>
        <v>0.88300000000000001</v>
      </c>
      <c r="AH556" s="212">
        <f t="shared" si="234"/>
        <v>0.89900000000000002</v>
      </c>
      <c r="AI556" s="226">
        <f t="shared" si="235"/>
        <v>0.79700000000000004</v>
      </c>
      <c r="AJ556" s="196">
        <f t="shared" si="236"/>
        <v>0.85799999999999998</v>
      </c>
      <c r="AK556" s="196">
        <f t="shared" si="237"/>
        <v>0.873</v>
      </c>
      <c r="AL556" s="196">
        <f t="shared" si="238"/>
        <v>0.875</v>
      </c>
      <c r="AM556" s="604">
        <f t="shared" si="239"/>
        <v>0.88300000000000001</v>
      </c>
      <c r="AN556" s="212">
        <f t="shared" si="239"/>
        <v>0.89900000000000002</v>
      </c>
      <c r="AO556" s="204" t="s">
        <v>83</v>
      </c>
      <c r="AP556" s="600" t="s">
        <v>83</v>
      </c>
      <c r="AQ556" s="600" t="s">
        <v>659</v>
      </c>
      <c r="AR556" s="600" t="s">
        <v>2247</v>
      </c>
      <c r="AS556" s="331" t="s">
        <v>91</v>
      </c>
      <c r="AT556" s="213" t="s">
        <v>11</v>
      </c>
      <c r="AU556" s="179" t="s">
        <v>11</v>
      </c>
      <c r="AV556" s="179" t="s">
        <v>11</v>
      </c>
      <c r="AW556" s="179" t="s">
        <v>11</v>
      </c>
      <c r="AX556" s="611" t="s">
        <v>3414</v>
      </c>
      <c r="AY556" s="214">
        <v>1</v>
      </c>
    </row>
    <row r="557" spans="1:51" customFormat="1" ht="54" hidden="1">
      <c r="A557" s="95" t="str">
        <f t="shared" si="240"/>
        <v>1702-5</v>
      </c>
      <c r="B557" s="160">
        <v>1702</v>
      </c>
      <c r="C557" s="93" t="s">
        <v>218</v>
      </c>
      <c r="D557" s="95">
        <v>5</v>
      </c>
      <c r="E557" s="93" t="s">
        <v>83</v>
      </c>
      <c r="F557" s="95" t="s">
        <v>83</v>
      </c>
      <c r="G557" s="161" t="s">
        <v>83</v>
      </c>
      <c r="H557" s="99" t="s">
        <v>83</v>
      </c>
      <c r="I557" s="94" t="s">
        <v>83</v>
      </c>
      <c r="J557" s="93" t="s">
        <v>83</v>
      </c>
      <c r="K557" s="93" t="s">
        <v>83</v>
      </c>
      <c r="L557" s="93" t="s">
        <v>83</v>
      </c>
      <c r="M557" s="92" t="s">
        <v>83</v>
      </c>
      <c r="N557" s="161"/>
      <c r="O557" s="153"/>
      <c r="P557" s="153"/>
      <c r="Q557" s="153"/>
      <c r="R557" s="162"/>
      <c r="S557" s="450"/>
      <c r="T557" s="163" t="s">
        <v>83</v>
      </c>
      <c r="U557" s="162" t="s">
        <v>83</v>
      </c>
      <c r="V557" s="93" t="s">
        <v>83</v>
      </c>
      <c r="W557" s="161"/>
      <c r="X557" s="153" t="s">
        <v>83</v>
      </c>
      <c r="Y557" s="153" t="s">
        <v>83</v>
      </c>
      <c r="Z557" s="153" t="s">
        <v>83</v>
      </c>
      <c r="AA557" s="162" t="s">
        <v>83</v>
      </c>
      <c r="AB557" s="450"/>
      <c r="AC557" s="155" t="str">
        <f t="shared" si="230"/>
        <v>-</v>
      </c>
      <c r="AD557" s="156" t="str">
        <f t="shared" si="231"/>
        <v>-</v>
      </c>
      <c r="AE557" s="156" t="str">
        <f t="shared" si="232"/>
        <v>-</v>
      </c>
      <c r="AF557" s="156" t="str">
        <f t="shared" si="233"/>
        <v>-</v>
      </c>
      <c r="AG557" s="157" t="str">
        <f t="shared" si="234"/>
        <v>-</v>
      </c>
      <c r="AH557" s="454"/>
      <c r="AI557" s="155" t="str">
        <f t="shared" si="235"/>
        <v>-</v>
      </c>
      <c r="AJ557" s="156" t="str">
        <f t="shared" si="236"/>
        <v>-</v>
      </c>
      <c r="AK557" s="156" t="str">
        <f t="shared" si="237"/>
        <v>-</v>
      </c>
      <c r="AL557" s="156" t="str">
        <f t="shared" si="238"/>
        <v>-</v>
      </c>
      <c r="AM557" s="157" t="str">
        <f t="shared" si="239"/>
        <v>-</v>
      </c>
      <c r="AN557" s="457"/>
      <c r="AO557" s="95" t="s">
        <v>83</v>
      </c>
      <c r="AP557" s="93" t="s">
        <v>83</v>
      </c>
      <c r="AQ557" s="93" t="s">
        <v>83</v>
      </c>
      <c r="AR557" s="93" t="s">
        <v>83</v>
      </c>
      <c r="AS557" s="163" t="s">
        <v>83</v>
      </c>
      <c r="AT557" s="164" t="s">
        <v>83</v>
      </c>
      <c r="AU557" s="164" t="s">
        <v>83</v>
      </c>
      <c r="AV557" s="164" t="s">
        <v>83</v>
      </c>
      <c r="AW557" s="94" t="s">
        <v>83</v>
      </c>
      <c r="AX557" s="94" t="s">
        <v>3366</v>
      </c>
      <c r="AY557" s="165" t="s">
        <v>83</v>
      </c>
    </row>
    <row r="558" spans="1:51" customFormat="1" ht="54" hidden="1">
      <c r="A558" s="95" t="str">
        <f t="shared" si="240"/>
        <v>1702-6</v>
      </c>
      <c r="B558" s="160">
        <v>1702</v>
      </c>
      <c r="C558" s="93" t="s">
        <v>218</v>
      </c>
      <c r="D558" s="95">
        <v>6</v>
      </c>
      <c r="E558" s="93" t="s">
        <v>83</v>
      </c>
      <c r="F558" s="95" t="s">
        <v>83</v>
      </c>
      <c r="G558" s="161" t="s">
        <v>83</v>
      </c>
      <c r="H558" s="99" t="s">
        <v>83</v>
      </c>
      <c r="I558" s="94" t="s">
        <v>83</v>
      </c>
      <c r="J558" s="93" t="s">
        <v>83</v>
      </c>
      <c r="K558" s="93" t="s">
        <v>83</v>
      </c>
      <c r="L558" s="93" t="s">
        <v>83</v>
      </c>
      <c r="M558" s="92" t="s">
        <v>83</v>
      </c>
      <c r="N558" s="161"/>
      <c r="O558" s="153"/>
      <c r="P558" s="153"/>
      <c r="Q558" s="153"/>
      <c r="R558" s="162"/>
      <c r="S558" s="450"/>
      <c r="T558" s="163" t="s">
        <v>83</v>
      </c>
      <c r="U558" s="162" t="s">
        <v>83</v>
      </c>
      <c r="V558" s="93" t="s">
        <v>83</v>
      </c>
      <c r="W558" s="161"/>
      <c r="X558" s="153" t="s">
        <v>83</v>
      </c>
      <c r="Y558" s="153" t="s">
        <v>83</v>
      </c>
      <c r="Z558" s="153" t="s">
        <v>83</v>
      </c>
      <c r="AA558" s="162" t="s">
        <v>83</v>
      </c>
      <c r="AB558" s="450"/>
      <c r="AC558" s="155" t="str">
        <f t="shared" si="230"/>
        <v>-</v>
      </c>
      <c r="AD558" s="156" t="str">
        <f t="shared" si="231"/>
        <v>-</v>
      </c>
      <c r="AE558" s="156" t="str">
        <f t="shared" si="232"/>
        <v>-</v>
      </c>
      <c r="AF558" s="156" t="str">
        <f t="shared" si="233"/>
        <v>-</v>
      </c>
      <c r="AG558" s="157" t="str">
        <f t="shared" si="234"/>
        <v>-</v>
      </c>
      <c r="AH558" s="454"/>
      <c r="AI558" s="155" t="str">
        <f t="shared" si="235"/>
        <v>-</v>
      </c>
      <c r="AJ558" s="156" t="str">
        <f t="shared" si="236"/>
        <v>-</v>
      </c>
      <c r="AK558" s="156" t="str">
        <f t="shared" si="237"/>
        <v>-</v>
      </c>
      <c r="AL558" s="156" t="str">
        <f t="shared" si="238"/>
        <v>-</v>
      </c>
      <c r="AM558" s="157" t="str">
        <f t="shared" si="239"/>
        <v>-</v>
      </c>
      <c r="AN558" s="457"/>
      <c r="AO558" s="95" t="s">
        <v>83</v>
      </c>
      <c r="AP558" s="93" t="s">
        <v>83</v>
      </c>
      <c r="AQ558" s="93" t="s">
        <v>83</v>
      </c>
      <c r="AR558" s="93" t="s">
        <v>83</v>
      </c>
      <c r="AS558" s="163" t="s">
        <v>83</v>
      </c>
      <c r="AT558" s="164" t="s">
        <v>83</v>
      </c>
      <c r="AU558" s="164" t="s">
        <v>83</v>
      </c>
      <c r="AV558" s="164" t="s">
        <v>83</v>
      </c>
      <c r="AW558" s="94" t="s">
        <v>83</v>
      </c>
      <c r="AX558" s="94" t="s">
        <v>3366</v>
      </c>
      <c r="AY558" s="165" t="s">
        <v>83</v>
      </c>
    </row>
    <row r="559" spans="1:51" customFormat="1" ht="54" hidden="1">
      <c r="A559" s="95" t="str">
        <f t="shared" si="240"/>
        <v>1702-7</v>
      </c>
      <c r="B559" s="160">
        <v>1702</v>
      </c>
      <c r="C559" s="93" t="s">
        <v>218</v>
      </c>
      <c r="D559" s="95">
        <v>7</v>
      </c>
      <c r="E559" s="93" t="s">
        <v>83</v>
      </c>
      <c r="F559" s="95" t="s">
        <v>83</v>
      </c>
      <c r="G559" s="161" t="s">
        <v>83</v>
      </c>
      <c r="H559" s="99" t="s">
        <v>83</v>
      </c>
      <c r="I559" s="94" t="s">
        <v>83</v>
      </c>
      <c r="J559" s="93" t="s">
        <v>83</v>
      </c>
      <c r="K559" s="93" t="s">
        <v>83</v>
      </c>
      <c r="L559" s="93" t="s">
        <v>83</v>
      </c>
      <c r="M559" s="92" t="s">
        <v>83</v>
      </c>
      <c r="N559" s="161"/>
      <c r="O559" s="153"/>
      <c r="P559" s="153"/>
      <c r="Q559" s="153"/>
      <c r="R559" s="162"/>
      <c r="S559" s="450"/>
      <c r="T559" s="163" t="s">
        <v>83</v>
      </c>
      <c r="U559" s="162" t="s">
        <v>83</v>
      </c>
      <c r="V559" s="93" t="s">
        <v>83</v>
      </c>
      <c r="W559" s="161"/>
      <c r="X559" s="153" t="s">
        <v>83</v>
      </c>
      <c r="Y559" s="153" t="s">
        <v>83</v>
      </c>
      <c r="Z559" s="153" t="s">
        <v>83</v>
      </c>
      <c r="AA559" s="162" t="s">
        <v>83</v>
      </c>
      <c r="AB559" s="450"/>
      <c r="AC559" s="155" t="str">
        <f t="shared" si="230"/>
        <v>-</v>
      </c>
      <c r="AD559" s="156" t="str">
        <f t="shared" si="231"/>
        <v>-</v>
      </c>
      <c r="AE559" s="156" t="str">
        <f t="shared" si="232"/>
        <v>-</v>
      </c>
      <c r="AF559" s="156" t="str">
        <f t="shared" si="233"/>
        <v>-</v>
      </c>
      <c r="AG559" s="157" t="str">
        <f t="shared" si="234"/>
        <v>-</v>
      </c>
      <c r="AH559" s="454"/>
      <c r="AI559" s="155" t="str">
        <f t="shared" si="235"/>
        <v>-</v>
      </c>
      <c r="AJ559" s="156" t="str">
        <f t="shared" si="236"/>
        <v>-</v>
      </c>
      <c r="AK559" s="156" t="str">
        <f t="shared" si="237"/>
        <v>-</v>
      </c>
      <c r="AL559" s="156" t="str">
        <f t="shared" si="238"/>
        <v>-</v>
      </c>
      <c r="AM559" s="157" t="str">
        <f t="shared" si="239"/>
        <v>-</v>
      </c>
      <c r="AN559" s="457"/>
      <c r="AO559" s="95" t="s">
        <v>83</v>
      </c>
      <c r="AP559" s="93" t="s">
        <v>83</v>
      </c>
      <c r="AQ559" s="93" t="s">
        <v>83</v>
      </c>
      <c r="AR559" s="93" t="s">
        <v>83</v>
      </c>
      <c r="AS559" s="163" t="s">
        <v>83</v>
      </c>
      <c r="AT559" s="164" t="s">
        <v>83</v>
      </c>
      <c r="AU559" s="164" t="s">
        <v>83</v>
      </c>
      <c r="AV559" s="164" t="s">
        <v>83</v>
      </c>
      <c r="AW559" s="94" t="s">
        <v>83</v>
      </c>
      <c r="AX559" s="94" t="s">
        <v>3366</v>
      </c>
      <c r="AY559" s="165" t="s">
        <v>83</v>
      </c>
    </row>
    <row r="560" spans="1:51" customFormat="1" ht="54" hidden="1">
      <c r="A560" s="95" t="str">
        <f t="shared" si="240"/>
        <v>1702-8</v>
      </c>
      <c r="B560" s="160">
        <v>1702</v>
      </c>
      <c r="C560" s="93" t="s">
        <v>218</v>
      </c>
      <c r="D560" s="95">
        <v>8</v>
      </c>
      <c r="E560" s="93" t="s">
        <v>83</v>
      </c>
      <c r="F560" s="95" t="s">
        <v>83</v>
      </c>
      <c r="G560" s="161" t="s">
        <v>83</v>
      </c>
      <c r="H560" s="99" t="s">
        <v>83</v>
      </c>
      <c r="I560" s="94" t="s">
        <v>83</v>
      </c>
      <c r="J560" s="93" t="s">
        <v>83</v>
      </c>
      <c r="K560" s="93" t="s">
        <v>83</v>
      </c>
      <c r="L560" s="93" t="s">
        <v>83</v>
      </c>
      <c r="M560" s="92" t="s">
        <v>83</v>
      </c>
      <c r="N560" s="161"/>
      <c r="O560" s="153"/>
      <c r="P560" s="153"/>
      <c r="Q560" s="153"/>
      <c r="R560" s="162"/>
      <c r="S560" s="450"/>
      <c r="T560" s="163" t="s">
        <v>83</v>
      </c>
      <c r="U560" s="162" t="s">
        <v>83</v>
      </c>
      <c r="V560" s="93" t="s">
        <v>83</v>
      </c>
      <c r="W560" s="161"/>
      <c r="X560" s="153" t="s">
        <v>83</v>
      </c>
      <c r="Y560" s="153" t="s">
        <v>83</v>
      </c>
      <c r="Z560" s="153" t="s">
        <v>83</v>
      </c>
      <c r="AA560" s="162" t="s">
        <v>83</v>
      </c>
      <c r="AB560" s="450"/>
      <c r="AC560" s="155" t="str">
        <f t="shared" si="230"/>
        <v>-</v>
      </c>
      <c r="AD560" s="156" t="str">
        <f t="shared" si="231"/>
        <v>-</v>
      </c>
      <c r="AE560" s="156" t="str">
        <f t="shared" si="232"/>
        <v>-</v>
      </c>
      <c r="AF560" s="156" t="str">
        <f t="shared" si="233"/>
        <v>-</v>
      </c>
      <c r="AG560" s="157" t="str">
        <f t="shared" si="234"/>
        <v>-</v>
      </c>
      <c r="AH560" s="454"/>
      <c r="AI560" s="155" t="str">
        <f t="shared" si="235"/>
        <v>-</v>
      </c>
      <c r="AJ560" s="156" t="str">
        <f t="shared" si="236"/>
        <v>-</v>
      </c>
      <c r="AK560" s="156" t="str">
        <f t="shared" si="237"/>
        <v>-</v>
      </c>
      <c r="AL560" s="156" t="str">
        <f t="shared" si="238"/>
        <v>-</v>
      </c>
      <c r="AM560" s="157" t="str">
        <f t="shared" si="239"/>
        <v>-</v>
      </c>
      <c r="AN560" s="457"/>
      <c r="AO560" s="95" t="s">
        <v>83</v>
      </c>
      <c r="AP560" s="93" t="s">
        <v>83</v>
      </c>
      <c r="AQ560" s="93" t="s">
        <v>83</v>
      </c>
      <c r="AR560" s="93" t="s">
        <v>83</v>
      </c>
      <c r="AS560" s="163" t="s">
        <v>83</v>
      </c>
      <c r="AT560" s="164" t="s">
        <v>83</v>
      </c>
      <c r="AU560" s="164" t="s">
        <v>83</v>
      </c>
      <c r="AV560" s="164" t="s">
        <v>83</v>
      </c>
      <c r="AW560" s="94" t="s">
        <v>83</v>
      </c>
      <c r="AX560" s="94" t="s">
        <v>3366</v>
      </c>
      <c r="AY560" s="165" t="s">
        <v>83</v>
      </c>
    </row>
    <row r="561" spans="1:51" customFormat="1" ht="54" hidden="1">
      <c r="A561" s="95" t="str">
        <f t="shared" si="240"/>
        <v>1702-9</v>
      </c>
      <c r="B561" s="160">
        <v>1702</v>
      </c>
      <c r="C561" s="93" t="s">
        <v>218</v>
      </c>
      <c r="D561" s="95">
        <v>9</v>
      </c>
      <c r="E561" s="93" t="s">
        <v>83</v>
      </c>
      <c r="F561" s="95" t="s">
        <v>83</v>
      </c>
      <c r="G561" s="161" t="s">
        <v>83</v>
      </c>
      <c r="H561" s="99" t="s">
        <v>83</v>
      </c>
      <c r="I561" s="94" t="s">
        <v>83</v>
      </c>
      <c r="J561" s="93" t="s">
        <v>83</v>
      </c>
      <c r="K561" s="93" t="s">
        <v>83</v>
      </c>
      <c r="L561" s="93" t="s">
        <v>83</v>
      </c>
      <c r="M561" s="92" t="s">
        <v>83</v>
      </c>
      <c r="N561" s="161"/>
      <c r="O561" s="153"/>
      <c r="P561" s="153"/>
      <c r="Q561" s="153"/>
      <c r="R561" s="162"/>
      <c r="S561" s="450"/>
      <c r="T561" s="163" t="s">
        <v>83</v>
      </c>
      <c r="U561" s="162" t="s">
        <v>83</v>
      </c>
      <c r="V561" s="93" t="s">
        <v>83</v>
      </c>
      <c r="W561" s="161"/>
      <c r="X561" s="153" t="s">
        <v>83</v>
      </c>
      <c r="Y561" s="153" t="s">
        <v>83</v>
      </c>
      <c r="Z561" s="153" t="s">
        <v>83</v>
      </c>
      <c r="AA561" s="162" t="s">
        <v>83</v>
      </c>
      <c r="AB561" s="450"/>
      <c r="AC561" s="155" t="str">
        <f t="shared" si="230"/>
        <v>-</v>
      </c>
      <c r="AD561" s="156" t="str">
        <f t="shared" si="231"/>
        <v>-</v>
      </c>
      <c r="AE561" s="156" t="str">
        <f t="shared" si="232"/>
        <v>-</v>
      </c>
      <c r="AF561" s="156" t="str">
        <f t="shared" si="233"/>
        <v>-</v>
      </c>
      <c r="AG561" s="157" t="str">
        <f t="shared" si="234"/>
        <v>-</v>
      </c>
      <c r="AH561" s="454"/>
      <c r="AI561" s="155" t="str">
        <f t="shared" si="235"/>
        <v>-</v>
      </c>
      <c r="AJ561" s="156" t="str">
        <f t="shared" si="236"/>
        <v>-</v>
      </c>
      <c r="AK561" s="156" t="str">
        <f t="shared" si="237"/>
        <v>-</v>
      </c>
      <c r="AL561" s="156" t="str">
        <f t="shared" si="238"/>
        <v>-</v>
      </c>
      <c r="AM561" s="157" t="str">
        <f t="shared" si="239"/>
        <v>-</v>
      </c>
      <c r="AN561" s="457"/>
      <c r="AO561" s="95" t="s">
        <v>83</v>
      </c>
      <c r="AP561" s="93" t="s">
        <v>83</v>
      </c>
      <c r="AQ561" s="93" t="s">
        <v>83</v>
      </c>
      <c r="AR561" s="93" t="s">
        <v>83</v>
      </c>
      <c r="AS561" s="163" t="s">
        <v>83</v>
      </c>
      <c r="AT561" s="164" t="s">
        <v>83</v>
      </c>
      <c r="AU561" s="164" t="s">
        <v>83</v>
      </c>
      <c r="AV561" s="164" t="s">
        <v>83</v>
      </c>
      <c r="AW561" s="94" t="s">
        <v>83</v>
      </c>
      <c r="AX561" s="94" t="s">
        <v>3366</v>
      </c>
      <c r="AY561" s="165" t="s">
        <v>83</v>
      </c>
    </row>
    <row r="562" spans="1:51" s="643" customFormat="1" ht="204" customHeight="1">
      <c r="A562" s="103" t="str">
        <f t="shared" si="240"/>
        <v>1703-1</v>
      </c>
      <c r="B562" s="231">
        <v>1703</v>
      </c>
      <c r="C562" s="104" t="s">
        <v>219</v>
      </c>
      <c r="D562" s="103">
        <v>1</v>
      </c>
      <c r="E562" s="104" t="s">
        <v>1821</v>
      </c>
      <c r="F562" s="103" t="s">
        <v>424</v>
      </c>
      <c r="G562" s="91" t="s">
        <v>504</v>
      </c>
      <c r="H562" s="233" t="s">
        <v>989</v>
      </c>
      <c r="I562" s="234" t="s">
        <v>990</v>
      </c>
      <c r="J562" s="104" t="s">
        <v>1822</v>
      </c>
      <c r="K562" s="104" t="s">
        <v>2248</v>
      </c>
      <c r="L562" s="104" t="s">
        <v>1823</v>
      </c>
      <c r="M562" s="236" t="s">
        <v>392</v>
      </c>
      <c r="N562" s="332">
        <v>188490</v>
      </c>
      <c r="O562" s="333">
        <v>191592</v>
      </c>
      <c r="P562" s="333">
        <v>194694</v>
      </c>
      <c r="Q562" s="333">
        <v>197796</v>
      </c>
      <c r="R562" s="695">
        <v>200898</v>
      </c>
      <c r="S562" s="696">
        <v>204000</v>
      </c>
      <c r="T562" s="237" t="s">
        <v>416</v>
      </c>
      <c r="U562" s="334">
        <v>204000</v>
      </c>
      <c r="V562" s="104" t="s">
        <v>2268</v>
      </c>
      <c r="W562" s="332">
        <v>230382</v>
      </c>
      <c r="X562" s="333">
        <v>364167</v>
      </c>
      <c r="Y562" s="333">
        <v>482248</v>
      </c>
      <c r="Z562" s="333">
        <v>550902</v>
      </c>
      <c r="AA562" s="515">
        <v>775358</v>
      </c>
      <c r="AB562" s="515">
        <v>831104</v>
      </c>
      <c r="AC562" s="210">
        <f t="shared" si="230"/>
        <v>1.2222505172688207</v>
      </c>
      <c r="AD562" s="211">
        <f t="shared" si="231"/>
        <v>1.9007422021796316</v>
      </c>
      <c r="AE562" s="211">
        <f t="shared" si="232"/>
        <v>2.4769535784359045</v>
      </c>
      <c r="AF562" s="211">
        <f t="shared" si="233"/>
        <v>2.7852029363586728</v>
      </c>
      <c r="AG562" s="520">
        <f t="shared" si="234"/>
        <v>3.8594610200201096</v>
      </c>
      <c r="AH562" s="212">
        <f t="shared" si="234"/>
        <v>4.0740392156862741</v>
      </c>
      <c r="AI562" s="210">
        <f t="shared" si="235"/>
        <v>1.1293235294117647</v>
      </c>
      <c r="AJ562" s="211">
        <f t="shared" si="236"/>
        <v>1.7851323529411764</v>
      </c>
      <c r="AK562" s="211">
        <f t="shared" si="237"/>
        <v>2.3639607843137256</v>
      </c>
      <c r="AL562" s="211">
        <f t="shared" si="238"/>
        <v>2.7004999999999999</v>
      </c>
      <c r="AM562" s="520">
        <f t="shared" si="239"/>
        <v>3.8007745098039214</v>
      </c>
      <c r="AN562" s="212">
        <f t="shared" si="239"/>
        <v>4.0740392156862741</v>
      </c>
      <c r="AO562" s="103" t="s">
        <v>83</v>
      </c>
      <c r="AP562" s="104" t="s">
        <v>83</v>
      </c>
      <c r="AQ562" s="104" t="s">
        <v>1166</v>
      </c>
      <c r="AR562" s="104" t="s">
        <v>2753</v>
      </c>
      <c r="AS562" s="335" t="s">
        <v>15</v>
      </c>
      <c r="AT562" s="187" t="s">
        <v>15</v>
      </c>
      <c r="AU562" s="187" t="s">
        <v>15</v>
      </c>
      <c r="AV562" s="187" t="s">
        <v>15</v>
      </c>
      <c r="AW562" s="187" t="s">
        <v>15</v>
      </c>
      <c r="AX562" s="466" t="s">
        <v>3413</v>
      </c>
      <c r="AY562" s="240">
        <v>1</v>
      </c>
    </row>
    <row r="563" spans="1:51" ht="319.5" customHeight="1">
      <c r="A563" s="204" t="str">
        <f t="shared" si="240"/>
        <v>1703-2</v>
      </c>
      <c r="B563" s="205">
        <v>1703</v>
      </c>
      <c r="C563" s="600" t="s">
        <v>219</v>
      </c>
      <c r="D563" s="204">
        <v>2</v>
      </c>
      <c r="E563" s="600" t="s">
        <v>991</v>
      </c>
      <c r="F563" s="204" t="s">
        <v>424</v>
      </c>
      <c r="G563" s="197" t="s">
        <v>504</v>
      </c>
      <c r="H563" s="206" t="s">
        <v>992</v>
      </c>
      <c r="I563" s="195" t="s">
        <v>993</v>
      </c>
      <c r="J563" s="600" t="s">
        <v>994</v>
      </c>
      <c r="K563" s="600" t="s">
        <v>995</v>
      </c>
      <c r="L563" s="600" t="s">
        <v>388</v>
      </c>
      <c r="M563" s="207" t="s">
        <v>1195</v>
      </c>
      <c r="N563" s="252">
        <v>2000</v>
      </c>
      <c r="O563" s="201">
        <v>1500</v>
      </c>
      <c r="P563" s="201">
        <v>1000</v>
      </c>
      <c r="Q563" s="201">
        <v>500</v>
      </c>
      <c r="R563" s="350">
        <v>0</v>
      </c>
      <c r="S563" s="622">
        <v>0</v>
      </c>
      <c r="T563" s="194" t="s">
        <v>3136</v>
      </c>
      <c r="U563" s="209">
        <v>0</v>
      </c>
      <c r="V563" s="600" t="s">
        <v>719</v>
      </c>
      <c r="W563" s="252">
        <v>2282</v>
      </c>
      <c r="X563" s="201">
        <v>2666</v>
      </c>
      <c r="Y563" s="201">
        <v>2415</v>
      </c>
      <c r="Z563" s="217">
        <v>1993</v>
      </c>
      <c r="AA563" s="507">
        <v>1682</v>
      </c>
      <c r="AB563" s="507">
        <v>1443</v>
      </c>
      <c r="AC563" s="226">
        <f t="shared" ref="AC563:AH564" si="241">IFERROR(IF($E563="-","-",1+(N563-W563)/N563),"-")</f>
        <v>0.85899999999999999</v>
      </c>
      <c r="AD563" s="196">
        <f t="shared" si="241"/>
        <v>0.22266666666666668</v>
      </c>
      <c r="AE563" s="196">
        <f t="shared" si="241"/>
        <v>-0.41500000000000004</v>
      </c>
      <c r="AF563" s="196">
        <f t="shared" si="241"/>
        <v>-1.9860000000000002</v>
      </c>
      <c r="AG563" s="604" t="str">
        <f t="shared" si="241"/>
        <v>-</v>
      </c>
      <c r="AH563" s="212" t="str">
        <f t="shared" si="234"/>
        <v>-</v>
      </c>
      <c r="AI563" s="226" t="str">
        <f t="shared" ref="AI563:AM564" si="242">IFERROR(IF($E563="-","-",IF($U563="-","-",1+($U563-W563)/$U563)),"-")</f>
        <v>-</v>
      </c>
      <c r="AJ563" s="196" t="str">
        <f t="shared" si="242"/>
        <v>-</v>
      </c>
      <c r="AK563" s="196" t="str">
        <f t="shared" si="242"/>
        <v>-</v>
      </c>
      <c r="AL563" s="196" t="str">
        <f t="shared" si="242"/>
        <v>-</v>
      </c>
      <c r="AM563" s="604" t="str">
        <f t="shared" si="242"/>
        <v>-</v>
      </c>
      <c r="AN563" s="212" t="str">
        <f t="shared" ref="AN563:AN564" si="243">IFERROR(IF($E563="-","-",IF($U563="-","-",AB563/$U563)),"-")</f>
        <v>-</v>
      </c>
      <c r="AO563" s="204" t="s">
        <v>83</v>
      </c>
      <c r="AP563" s="600" t="s">
        <v>83</v>
      </c>
      <c r="AQ563" s="600" t="s">
        <v>1233</v>
      </c>
      <c r="AR563" s="600" t="s">
        <v>2249</v>
      </c>
      <c r="AS563" s="194" t="s">
        <v>11</v>
      </c>
      <c r="AT563" s="179" t="s">
        <v>49</v>
      </c>
      <c r="AU563" s="179" t="s">
        <v>49</v>
      </c>
      <c r="AV563" s="179" t="s">
        <v>49</v>
      </c>
      <c r="AW563" s="179" t="s">
        <v>49</v>
      </c>
      <c r="AX563" s="611" t="s">
        <v>3415</v>
      </c>
      <c r="AY563" s="214">
        <v>1</v>
      </c>
    </row>
    <row r="564" spans="1:51" ht="288" customHeight="1">
      <c r="A564" s="204" t="str">
        <f t="shared" si="240"/>
        <v>1703-3</v>
      </c>
      <c r="B564" s="205">
        <v>1703</v>
      </c>
      <c r="C564" s="600" t="s">
        <v>219</v>
      </c>
      <c r="D564" s="204">
        <v>3</v>
      </c>
      <c r="E564" s="600" t="s">
        <v>996</v>
      </c>
      <c r="F564" s="204">
        <v>0</v>
      </c>
      <c r="G564" s="197" t="s">
        <v>504</v>
      </c>
      <c r="H564" s="206" t="s">
        <v>980</v>
      </c>
      <c r="I564" s="195" t="s">
        <v>997</v>
      </c>
      <c r="J564" s="600" t="s">
        <v>996</v>
      </c>
      <c r="K564" s="600" t="s">
        <v>2250</v>
      </c>
      <c r="L564" s="600" t="s">
        <v>2251</v>
      </c>
      <c r="M564" s="207" t="s">
        <v>405</v>
      </c>
      <c r="N564" s="603">
        <v>85</v>
      </c>
      <c r="O564" s="181">
        <v>85</v>
      </c>
      <c r="P564" s="181">
        <v>85</v>
      </c>
      <c r="Q564" s="180">
        <v>84</v>
      </c>
      <c r="R564" s="225">
        <v>84</v>
      </c>
      <c r="S564" s="620">
        <v>83</v>
      </c>
      <c r="T564" s="194" t="s">
        <v>83</v>
      </c>
      <c r="U564" s="209" t="s">
        <v>83</v>
      </c>
      <c r="V564" s="600" t="s">
        <v>2754</v>
      </c>
      <c r="W564" s="603">
        <v>83</v>
      </c>
      <c r="X564" s="181">
        <v>83</v>
      </c>
      <c r="Y564" s="181">
        <v>83</v>
      </c>
      <c r="Z564" s="180">
        <v>83</v>
      </c>
      <c r="AA564" s="264">
        <v>80</v>
      </c>
      <c r="AB564" s="264">
        <v>79</v>
      </c>
      <c r="AC564" s="226">
        <f t="shared" si="241"/>
        <v>1.0235294117647058</v>
      </c>
      <c r="AD564" s="196">
        <f t="shared" si="241"/>
        <v>1.0235294117647058</v>
      </c>
      <c r="AE564" s="196">
        <f t="shared" si="241"/>
        <v>1.0235294117647058</v>
      </c>
      <c r="AF564" s="196">
        <f t="shared" si="241"/>
        <v>1.0119047619047619</v>
      </c>
      <c r="AG564" s="604">
        <f t="shared" si="241"/>
        <v>1.0476190476190477</v>
      </c>
      <c r="AH564" s="604">
        <f t="shared" si="241"/>
        <v>1.0481927710843373</v>
      </c>
      <c r="AI564" s="226" t="str">
        <f t="shared" si="242"/>
        <v>-</v>
      </c>
      <c r="AJ564" s="196" t="str">
        <f t="shared" si="242"/>
        <v>-</v>
      </c>
      <c r="AK564" s="196" t="str">
        <f t="shared" si="242"/>
        <v>-</v>
      </c>
      <c r="AL564" s="196" t="str">
        <f t="shared" si="242"/>
        <v>-</v>
      </c>
      <c r="AM564" s="604" t="str">
        <f t="shared" si="242"/>
        <v>-</v>
      </c>
      <c r="AN564" s="212" t="str">
        <f t="shared" si="243"/>
        <v>-</v>
      </c>
      <c r="AO564" s="204" t="s">
        <v>83</v>
      </c>
      <c r="AP564" s="600" t="s">
        <v>3560</v>
      </c>
      <c r="AQ564" s="600" t="s">
        <v>681</v>
      </c>
      <c r="AR564" s="600" t="s">
        <v>2252</v>
      </c>
      <c r="AS564" s="331" t="s">
        <v>15</v>
      </c>
      <c r="AT564" s="179" t="s">
        <v>15</v>
      </c>
      <c r="AU564" s="179" t="s">
        <v>15</v>
      </c>
      <c r="AV564" s="179" t="s">
        <v>15</v>
      </c>
      <c r="AW564" s="179" t="s">
        <v>15</v>
      </c>
      <c r="AX564" s="611" t="s">
        <v>3413</v>
      </c>
      <c r="AY564" s="214">
        <v>1</v>
      </c>
    </row>
    <row r="565" spans="1:51" customFormat="1" ht="40.5" hidden="1">
      <c r="A565" s="95" t="str">
        <f t="shared" si="240"/>
        <v>1703-4</v>
      </c>
      <c r="B565" s="160">
        <v>1703</v>
      </c>
      <c r="C565" s="93" t="s">
        <v>219</v>
      </c>
      <c r="D565" s="95">
        <v>4</v>
      </c>
      <c r="E565" s="93" t="s">
        <v>83</v>
      </c>
      <c r="F565" s="95" t="s">
        <v>83</v>
      </c>
      <c r="G565" s="161" t="s">
        <v>83</v>
      </c>
      <c r="H565" s="99" t="s">
        <v>83</v>
      </c>
      <c r="I565" s="94" t="s">
        <v>83</v>
      </c>
      <c r="J565" s="93" t="s">
        <v>83</v>
      </c>
      <c r="K565" s="93" t="s">
        <v>83</v>
      </c>
      <c r="L565" s="93" t="s">
        <v>83</v>
      </c>
      <c r="M565" s="92" t="s">
        <v>83</v>
      </c>
      <c r="N565" s="161"/>
      <c r="O565" s="153"/>
      <c r="P565" s="153"/>
      <c r="Q565" s="153"/>
      <c r="R565" s="162"/>
      <c r="S565" s="450"/>
      <c r="T565" s="163" t="s">
        <v>83</v>
      </c>
      <c r="U565" s="162" t="s">
        <v>83</v>
      </c>
      <c r="V565" s="93" t="s">
        <v>83</v>
      </c>
      <c r="W565" s="161"/>
      <c r="X565" s="153" t="s">
        <v>83</v>
      </c>
      <c r="Y565" s="153" t="s">
        <v>83</v>
      </c>
      <c r="Z565" s="153" t="s">
        <v>83</v>
      </c>
      <c r="AA565" s="162" t="s">
        <v>83</v>
      </c>
      <c r="AB565" s="450"/>
      <c r="AC565" s="155" t="str">
        <f t="shared" ref="AC565:AC606" si="244">IFERROR(IF($E565="-","-",W565/N565),"-")</f>
        <v>-</v>
      </c>
      <c r="AD565" s="156" t="str">
        <f t="shared" ref="AD565:AD606" si="245">IFERROR(IF($E565="-","-",X565/O565),"-")</f>
        <v>-</v>
      </c>
      <c r="AE565" s="156" t="str">
        <f t="shared" ref="AE565:AE606" si="246">IFERROR(IF($E565="-","-",Y565/P565),"-")</f>
        <v>-</v>
      </c>
      <c r="AF565" s="156" t="str">
        <f t="shared" ref="AF565:AF606" si="247">IFERROR(IF($E565="-","-",Z565/Q565),"-")</f>
        <v>-</v>
      </c>
      <c r="AG565" s="157" t="str">
        <f t="shared" ref="AG565:AH606" si="248">IFERROR(IF($E565="-","-",AA565/R565),"-")</f>
        <v>-</v>
      </c>
      <c r="AH565" s="454"/>
      <c r="AI565" s="155" t="str">
        <f t="shared" ref="AI565:AI606" si="249">IFERROR(IF($E565="-","-",IF($U565="-","-",W565/$U565)),"-")</f>
        <v>-</v>
      </c>
      <c r="AJ565" s="156" t="str">
        <f t="shared" ref="AJ565:AJ606" si="250">IFERROR(IF($E565="-","-",IF($U565="-","-",X565/$U565)),"-")</f>
        <v>-</v>
      </c>
      <c r="AK565" s="156" t="str">
        <f t="shared" ref="AK565:AK606" si="251">IFERROR(IF($E565="-","-",IF($U565="-","-",Y565/$U565)),"-")</f>
        <v>-</v>
      </c>
      <c r="AL565" s="156" t="str">
        <f t="shared" ref="AL565:AL606" si="252">IFERROR(IF($E565="-","-",IF($U565="-","-",Z565/$U565)),"-")</f>
        <v>-</v>
      </c>
      <c r="AM565" s="157" t="str">
        <f t="shared" ref="AM565:AN606" si="253">IFERROR(IF($E565="-","-",IF($U565="-","-",AA565/$U565)),"-")</f>
        <v>-</v>
      </c>
      <c r="AN565" s="457"/>
      <c r="AO565" s="95" t="s">
        <v>83</v>
      </c>
      <c r="AP565" s="93" t="s">
        <v>83</v>
      </c>
      <c r="AQ565" s="93" t="s">
        <v>83</v>
      </c>
      <c r="AR565" s="93" t="s">
        <v>83</v>
      </c>
      <c r="AS565" s="163" t="s">
        <v>83</v>
      </c>
      <c r="AT565" s="164" t="s">
        <v>83</v>
      </c>
      <c r="AU565" s="164" t="s">
        <v>83</v>
      </c>
      <c r="AV565" s="164" t="s">
        <v>83</v>
      </c>
      <c r="AW565" s="94" t="s">
        <v>83</v>
      </c>
      <c r="AX565" s="94" t="s">
        <v>3366</v>
      </c>
      <c r="AY565" s="165" t="s">
        <v>83</v>
      </c>
    </row>
    <row r="566" spans="1:51" customFormat="1" ht="40.5" hidden="1">
      <c r="A566" s="95" t="str">
        <f t="shared" si="240"/>
        <v>1703-5</v>
      </c>
      <c r="B566" s="160">
        <v>1703</v>
      </c>
      <c r="C566" s="93" t="s">
        <v>219</v>
      </c>
      <c r="D566" s="95">
        <v>5</v>
      </c>
      <c r="E566" s="93" t="s">
        <v>83</v>
      </c>
      <c r="F566" s="95" t="s">
        <v>83</v>
      </c>
      <c r="G566" s="161" t="s">
        <v>83</v>
      </c>
      <c r="H566" s="99" t="s">
        <v>83</v>
      </c>
      <c r="I566" s="94" t="s">
        <v>83</v>
      </c>
      <c r="J566" s="93" t="s">
        <v>83</v>
      </c>
      <c r="K566" s="93" t="s">
        <v>83</v>
      </c>
      <c r="L566" s="93" t="s">
        <v>83</v>
      </c>
      <c r="M566" s="92" t="s">
        <v>83</v>
      </c>
      <c r="N566" s="161"/>
      <c r="O566" s="153"/>
      <c r="P566" s="153"/>
      <c r="Q566" s="153"/>
      <c r="R566" s="162"/>
      <c r="S566" s="450"/>
      <c r="T566" s="163" t="s">
        <v>83</v>
      </c>
      <c r="U566" s="162" t="s">
        <v>83</v>
      </c>
      <c r="V566" s="93" t="s">
        <v>83</v>
      </c>
      <c r="W566" s="161"/>
      <c r="X566" s="153" t="s">
        <v>83</v>
      </c>
      <c r="Y566" s="153" t="s">
        <v>83</v>
      </c>
      <c r="Z566" s="153" t="s">
        <v>83</v>
      </c>
      <c r="AA566" s="162" t="s">
        <v>83</v>
      </c>
      <c r="AB566" s="450"/>
      <c r="AC566" s="155" t="str">
        <f t="shared" si="244"/>
        <v>-</v>
      </c>
      <c r="AD566" s="156" t="str">
        <f t="shared" si="245"/>
        <v>-</v>
      </c>
      <c r="AE566" s="156" t="str">
        <f t="shared" si="246"/>
        <v>-</v>
      </c>
      <c r="AF566" s="156" t="str">
        <f t="shared" si="247"/>
        <v>-</v>
      </c>
      <c r="AG566" s="157" t="str">
        <f t="shared" si="248"/>
        <v>-</v>
      </c>
      <c r="AH566" s="454"/>
      <c r="AI566" s="155" t="str">
        <f t="shared" si="249"/>
        <v>-</v>
      </c>
      <c r="AJ566" s="156" t="str">
        <f t="shared" si="250"/>
        <v>-</v>
      </c>
      <c r="AK566" s="156" t="str">
        <f t="shared" si="251"/>
        <v>-</v>
      </c>
      <c r="AL566" s="156" t="str">
        <f t="shared" si="252"/>
        <v>-</v>
      </c>
      <c r="AM566" s="157" t="str">
        <f t="shared" si="253"/>
        <v>-</v>
      </c>
      <c r="AN566" s="457"/>
      <c r="AO566" s="95" t="s">
        <v>83</v>
      </c>
      <c r="AP566" s="93" t="s">
        <v>83</v>
      </c>
      <c r="AQ566" s="93" t="s">
        <v>83</v>
      </c>
      <c r="AR566" s="93" t="s">
        <v>83</v>
      </c>
      <c r="AS566" s="163" t="s">
        <v>83</v>
      </c>
      <c r="AT566" s="164" t="s">
        <v>83</v>
      </c>
      <c r="AU566" s="164" t="s">
        <v>83</v>
      </c>
      <c r="AV566" s="164" t="s">
        <v>83</v>
      </c>
      <c r="AW566" s="94" t="s">
        <v>83</v>
      </c>
      <c r="AX566" s="94" t="s">
        <v>3366</v>
      </c>
      <c r="AY566" s="165" t="s">
        <v>83</v>
      </c>
    </row>
    <row r="567" spans="1:51" customFormat="1" ht="40.5" hidden="1">
      <c r="A567" s="95" t="str">
        <f t="shared" si="240"/>
        <v>1703-6</v>
      </c>
      <c r="B567" s="160">
        <v>1703</v>
      </c>
      <c r="C567" s="93" t="s">
        <v>219</v>
      </c>
      <c r="D567" s="95">
        <v>6</v>
      </c>
      <c r="E567" s="93" t="s">
        <v>83</v>
      </c>
      <c r="F567" s="95" t="s">
        <v>83</v>
      </c>
      <c r="G567" s="161" t="s">
        <v>83</v>
      </c>
      <c r="H567" s="99" t="s">
        <v>83</v>
      </c>
      <c r="I567" s="94" t="s">
        <v>83</v>
      </c>
      <c r="J567" s="93" t="s">
        <v>83</v>
      </c>
      <c r="K567" s="93" t="s">
        <v>83</v>
      </c>
      <c r="L567" s="93" t="s">
        <v>83</v>
      </c>
      <c r="M567" s="92" t="s">
        <v>83</v>
      </c>
      <c r="N567" s="161"/>
      <c r="O567" s="153"/>
      <c r="P567" s="153"/>
      <c r="Q567" s="153"/>
      <c r="R567" s="162"/>
      <c r="S567" s="450"/>
      <c r="T567" s="163" t="s">
        <v>83</v>
      </c>
      <c r="U567" s="162" t="s">
        <v>83</v>
      </c>
      <c r="V567" s="93" t="s">
        <v>83</v>
      </c>
      <c r="W567" s="161"/>
      <c r="X567" s="153" t="s">
        <v>83</v>
      </c>
      <c r="Y567" s="153" t="s">
        <v>83</v>
      </c>
      <c r="Z567" s="153" t="s">
        <v>83</v>
      </c>
      <c r="AA567" s="162" t="s">
        <v>83</v>
      </c>
      <c r="AB567" s="450"/>
      <c r="AC567" s="155" t="str">
        <f t="shared" si="244"/>
        <v>-</v>
      </c>
      <c r="AD567" s="156" t="str">
        <f t="shared" si="245"/>
        <v>-</v>
      </c>
      <c r="AE567" s="156" t="str">
        <f t="shared" si="246"/>
        <v>-</v>
      </c>
      <c r="AF567" s="156" t="str">
        <f t="shared" si="247"/>
        <v>-</v>
      </c>
      <c r="AG567" s="157" t="str">
        <f t="shared" si="248"/>
        <v>-</v>
      </c>
      <c r="AH567" s="454"/>
      <c r="AI567" s="155" t="str">
        <f t="shared" si="249"/>
        <v>-</v>
      </c>
      <c r="AJ567" s="156" t="str">
        <f t="shared" si="250"/>
        <v>-</v>
      </c>
      <c r="AK567" s="156" t="str">
        <f t="shared" si="251"/>
        <v>-</v>
      </c>
      <c r="AL567" s="156" t="str">
        <f t="shared" si="252"/>
        <v>-</v>
      </c>
      <c r="AM567" s="157" t="str">
        <f t="shared" si="253"/>
        <v>-</v>
      </c>
      <c r="AN567" s="457"/>
      <c r="AO567" s="95" t="s">
        <v>83</v>
      </c>
      <c r="AP567" s="93" t="s">
        <v>83</v>
      </c>
      <c r="AQ567" s="93" t="s">
        <v>83</v>
      </c>
      <c r="AR567" s="93" t="s">
        <v>83</v>
      </c>
      <c r="AS567" s="163" t="s">
        <v>83</v>
      </c>
      <c r="AT567" s="164" t="s">
        <v>83</v>
      </c>
      <c r="AU567" s="164" t="s">
        <v>83</v>
      </c>
      <c r="AV567" s="164" t="s">
        <v>83</v>
      </c>
      <c r="AW567" s="94" t="s">
        <v>83</v>
      </c>
      <c r="AX567" s="94" t="s">
        <v>3366</v>
      </c>
      <c r="AY567" s="165" t="s">
        <v>83</v>
      </c>
    </row>
    <row r="568" spans="1:51" customFormat="1" ht="40.5" hidden="1">
      <c r="A568" s="95" t="str">
        <f t="shared" si="240"/>
        <v>1703-7</v>
      </c>
      <c r="B568" s="160">
        <v>1703</v>
      </c>
      <c r="C568" s="93" t="s">
        <v>219</v>
      </c>
      <c r="D568" s="95">
        <v>7</v>
      </c>
      <c r="E568" s="93" t="s">
        <v>83</v>
      </c>
      <c r="F568" s="95" t="s">
        <v>83</v>
      </c>
      <c r="G568" s="161" t="s">
        <v>83</v>
      </c>
      <c r="H568" s="99" t="s">
        <v>83</v>
      </c>
      <c r="I568" s="94" t="s">
        <v>83</v>
      </c>
      <c r="J568" s="93" t="s">
        <v>83</v>
      </c>
      <c r="K568" s="93" t="s">
        <v>83</v>
      </c>
      <c r="L568" s="93" t="s">
        <v>83</v>
      </c>
      <c r="M568" s="92" t="s">
        <v>83</v>
      </c>
      <c r="N568" s="161"/>
      <c r="O568" s="153"/>
      <c r="P568" s="153"/>
      <c r="Q568" s="153"/>
      <c r="R568" s="162"/>
      <c r="S568" s="450"/>
      <c r="T568" s="163" t="s">
        <v>83</v>
      </c>
      <c r="U568" s="162" t="s">
        <v>83</v>
      </c>
      <c r="V568" s="93" t="s">
        <v>83</v>
      </c>
      <c r="W568" s="161"/>
      <c r="X568" s="153" t="s">
        <v>83</v>
      </c>
      <c r="Y568" s="153" t="s">
        <v>83</v>
      </c>
      <c r="Z568" s="153" t="s">
        <v>83</v>
      </c>
      <c r="AA568" s="162" t="s">
        <v>83</v>
      </c>
      <c r="AB568" s="450"/>
      <c r="AC568" s="155" t="str">
        <f t="shared" si="244"/>
        <v>-</v>
      </c>
      <c r="AD568" s="156" t="str">
        <f t="shared" si="245"/>
        <v>-</v>
      </c>
      <c r="AE568" s="156" t="str">
        <f t="shared" si="246"/>
        <v>-</v>
      </c>
      <c r="AF568" s="156" t="str">
        <f t="shared" si="247"/>
        <v>-</v>
      </c>
      <c r="AG568" s="157" t="str">
        <f t="shared" si="248"/>
        <v>-</v>
      </c>
      <c r="AH568" s="454"/>
      <c r="AI568" s="155" t="str">
        <f t="shared" si="249"/>
        <v>-</v>
      </c>
      <c r="AJ568" s="156" t="str">
        <f t="shared" si="250"/>
        <v>-</v>
      </c>
      <c r="AK568" s="156" t="str">
        <f t="shared" si="251"/>
        <v>-</v>
      </c>
      <c r="AL568" s="156" t="str">
        <f t="shared" si="252"/>
        <v>-</v>
      </c>
      <c r="AM568" s="157" t="str">
        <f t="shared" si="253"/>
        <v>-</v>
      </c>
      <c r="AN568" s="457"/>
      <c r="AO568" s="95" t="s">
        <v>83</v>
      </c>
      <c r="AP568" s="93" t="s">
        <v>83</v>
      </c>
      <c r="AQ568" s="93" t="s">
        <v>83</v>
      </c>
      <c r="AR568" s="93" t="s">
        <v>83</v>
      </c>
      <c r="AS568" s="163" t="s">
        <v>83</v>
      </c>
      <c r="AT568" s="164" t="s">
        <v>83</v>
      </c>
      <c r="AU568" s="164" t="s">
        <v>83</v>
      </c>
      <c r="AV568" s="164" t="s">
        <v>83</v>
      </c>
      <c r="AW568" s="94" t="s">
        <v>83</v>
      </c>
      <c r="AX568" s="94" t="s">
        <v>3366</v>
      </c>
      <c r="AY568" s="165" t="s">
        <v>83</v>
      </c>
    </row>
    <row r="569" spans="1:51" customFormat="1" ht="40.5" hidden="1">
      <c r="A569" s="95" t="str">
        <f t="shared" si="240"/>
        <v>1703-8</v>
      </c>
      <c r="B569" s="160">
        <v>1703</v>
      </c>
      <c r="C569" s="93" t="s">
        <v>219</v>
      </c>
      <c r="D569" s="95">
        <v>8</v>
      </c>
      <c r="E569" s="93" t="s">
        <v>83</v>
      </c>
      <c r="F569" s="95" t="s">
        <v>83</v>
      </c>
      <c r="G569" s="161" t="s">
        <v>83</v>
      </c>
      <c r="H569" s="99" t="s">
        <v>83</v>
      </c>
      <c r="I569" s="94" t="s">
        <v>83</v>
      </c>
      <c r="J569" s="93" t="s">
        <v>83</v>
      </c>
      <c r="K569" s="93" t="s">
        <v>83</v>
      </c>
      <c r="L569" s="93" t="s">
        <v>83</v>
      </c>
      <c r="M569" s="92" t="s">
        <v>83</v>
      </c>
      <c r="N569" s="161"/>
      <c r="O569" s="153"/>
      <c r="P569" s="153"/>
      <c r="Q569" s="153"/>
      <c r="R569" s="162"/>
      <c r="S569" s="450"/>
      <c r="T569" s="163" t="s">
        <v>83</v>
      </c>
      <c r="U569" s="162" t="s">
        <v>83</v>
      </c>
      <c r="V569" s="93" t="s">
        <v>83</v>
      </c>
      <c r="W569" s="161"/>
      <c r="X569" s="153" t="s">
        <v>83</v>
      </c>
      <c r="Y569" s="153" t="s">
        <v>83</v>
      </c>
      <c r="Z569" s="153" t="s">
        <v>83</v>
      </c>
      <c r="AA569" s="162" t="s">
        <v>83</v>
      </c>
      <c r="AB569" s="450"/>
      <c r="AC569" s="155" t="str">
        <f t="shared" si="244"/>
        <v>-</v>
      </c>
      <c r="AD569" s="156" t="str">
        <f t="shared" si="245"/>
        <v>-</v>
      </c>
      <c r="AE569" s="156" t="str">
        <f t="shared" si="246"/>
        <v>-</v>
      </c>
      <c r="AF569" s="156" t="str">
        <f t="shared" si="247"/>
        <v>-</v>
      </c>
      <c r="AG569" s="157" t="str">
        <f t="shared" si="248"/>
        <v>-</v>
      </c>
      <c r="AH569" s="454"/>
      <c r="AI569" s="155" t="str">
        <f t="shared" si="249"/>
        <v>-</v>
      </c>
      <c r="AJ569" s="156" t="str">
        <f t="shared" si="250"/>
        <v>-</v>
      </c>
      <c r="AK569" s="156" t="str">
        <f t="shared" si="251"/>
        <v>-</v>
      </c>
      <c r="AL569" s="156" t="str">
        <f t="shared" si="252"/>
        <v>-</v>
      </c>
      <c r="AM569" s="157" t="str">
        <f t="shared" si="253"/>
        <v>-</v>
      </c>
      <c r="AN569" s="457"/>
      <c r="AO569" s="95" t="s">
        <v>83</v>
      </c>
      <c r="AP569" s="93" t="s">
        <v>83</v>
      </c>
      <c r="AQ569" s="93" t="s">
        <v>83</v>
      </c>
      <c r="AR569" s="93" t="s">
        <v>83</v>
      </c>
      <c r="AS569" s="163" t="s">
        <v>83</v>
      </c>
      <c r="AT569" s="164" t="s">
        <v>83</v>
      </c>
      <c r="AU569" s="164" t="s">
        <v>83</v>
      </c>
      <c r="AV569" s="164" t="s">
        <v>83</v>
      </c>
      <c r="AW569" s="94" t="s">
        <v>83</v>
      </c>
      <c r="AX569" s="94" t="s">
        <v>3366</v>
      </c>
      <c r="AY569" s="165" t="s">
        <v>83</v>
      </c>
    </row>
    <row r="570" spans="1:51" customFormat="1" ht="40.5" hidden="1">
      <c r="A570" s="95" t="str">
        <f t="shared" si="240"/>
        <v>1703-9</v>
      </c>
      <c r="B570" s="160">
        <v>1703</v>
      </c>
      <c r="C570" s="93" t="s">
        <v>219</v>
      </c>
      <c r="D570" s="95">
        <v>9</v>
      </c>
      <c r="E570" s="93" t="s">
        <v>83</v>
      </c>
      <c r="F570" s="95" t="s">
        <v>83</v>
      </c>
      <c r="G570" s="161" t="s">
        <v>83</v>
      </c>
      <c r="H570" s="99" t="s">
        <v>83</v>
      </c>
      <c r="I570" s="94" t="s">
        <v>83</v>
      </c>
      <c r="J570" s="93" t="s">
        <v>83</v>
      </c>
      <c r="K570" s="93" t="s">
        <v>83</v>
      </c>
      <c r="L570" s="93" t="s">
        <v>83</v>
      </c>
      <c r="M570" s="92" t="s">
        <v>83</v>
      </c>
      <c r="N570" s="161"/>
      <c r="O570" s="153"/>
      <c r="P570" s="153"/>
      <c r="Q570" s="153"/>
      <c r="R570" s="162"/>
      <c r="S570" s="450"/>
      <c r="T570" s="163" t="s">
        <v>83</v>
      </c>
      <c r="U570" s="162" t="s">
        <v>83</v>
      </c>
      <c r="V570" s="93" t="s">
        <v>83</v>
      </c>
      <c r="W570" s="161"/>
      <c r="X570" s="153" t="s">
        <v>83</v>
      </c>
      <c r="Y570" s="153" t="s">
        <v>83</v>
      </c>
      <c r="Z570" s="153" t="s">
        <v>83</v>
      </c>
      <c r="AA570" s="162" t="s">
        <v>83</v>
      </c>
      <c r="AB570" s="450"/>
      <c r="AC570" s="155" t="str">
        <f t="shared" si="244"/>
        <v>-</v>
      </c>
      <c r="AD570" s="156" t="str">
        <f t="shared" si="245"/>
        <v>-</v>
      </c>
      <c r="AE570" s="156" t="str">
        <f t="shared" si="246"/>
        <v>-</v>
      </c>
      <c r="AF570" s="156" t="str">
        <f t="shared" si="247"/>
        <v>-</v>
      </c>
      <c r="AG570" s="157" t="str">
        <f t="shared" si="248"/>
        <v>-</v>
      </c>
      <c r="AH570" s="454"/>
      <c r="AI570" s="155" t="str">
        <f t="shared" si="249"/>
        <v>-</v>
      </c>
      <c r="AJ570" s="156" t="str">
        <f t="shared" si="250"/>
        <v>-</v>
      </c>
      <c r="AK570" s="156" t="str">
        <f t="shared" si="251"/>
        <v>-</v>
      </c>
      <c r="AL570" s="156" t="str">
        <f t="shared" si="252"/>
        <v>-</v>
      </c>
      <c r="AM570" s="157" t="str">
        <f t="shared" si="253"/>
        <v>-</v>
      </c>
      <c r="AN570" s="457"/>
      <c r="AO570" s="95" t="s">
        <v>83</v>
      </c>
      <c r="AP570" s="93" t="s">
        <v>83</v>
      </c>
      <c r="AQ570" s="93" t="s">
        <v>83</v>
      </c>
      <c r="AR570" s="93" t="s">
        <v>83</v>
      </c>
      <c r="AS570" s="163" t="s">
        <v>83</v>
      </c>
      <c r="AT570" s="164" t="s">
        <v>83</v>
      </c>
      <c r="AU570" s="164" t="s">
        <v>83</v>
      </c>
      <c r="AV570" s="164" t="s">
        <v>83</v>
      </c>
      <c r="AW570" s="94" t="s">
        <v>83</v>
      </c>
      <c r="AX570" s="94" t="s">
        <v>3366</v>
      </c>
      <c r="AY570" s="165" t="s">
        <v>83</v>
      </c>
    </row>
    <row r="571" spans="1:51" ht="270" customHeight="1">
      <c r="A571" s="204" t="str">
        <f t="shared" si="240"/>
        <v>1704-1</v>
      </c>
      <c r="B571" s="205">
        <v>1704</v>
      </c>
      <c r="C571" s="600" t="s">
        <v>220</v>
      </c>
      <c r="D571" s="204">
        <v>1</v>
      </c>
      <c r="E571" s="600" t="s">
        <v>998</v>
      </c>
      <c r="F571" s="204" t="s">
        <v>999</v>
      </c>
      <c r="G571" s="197" t="s">
        <v>504</v>
      </c>
      <c r="H571" s="206" t="s">
        <v>1000</v>
      </c>
      <c r="I571" s="195" t="s">
        <v>1001</v>
      </c>
      <c r="J571" s="600" t="s">
        <v>2253</v>
      </c>
      <c r="K571" s="600" t="s">
        <v>2254</v>
      </c>
      <c r="L571" s="600" t="s">
        <v>1002</v>
      </c>
      <c r="M571" s="207" t="s">
        <v>392</v>
      </c>
      <c r="N571" s="603">
        <v>53</v>
      </c>
      <c r="O571" s="181">
        <v>60</v>
      </c>
      <c r="P571" s="181">
        <v>67</v>
      </c>
      <c r="Q571" s="181">
        <v>74</v>
      </c>
      <c r="R571" s="225">
        <v>81</v>
      </c>
      <c r="S571" s="620">
        <v>88</v>
      </c>
      <c r="T571" s="194" t="s">
        <v>416</v>
      </c>
      <c r="U571" s="209">
        <v>88</v>
      </c>
      <c r="V571" s="600" t="s">
        <v>720</v>
      </c>
      <c r="W571" s="603">
        <v>53</v>
      </c>
      <c r="X571" s="181">
        <v>59</v>
      </c>
      <c r="Y571" s="181">
        <v>69</v>
      </c>
      <c r="Z571" s="180">
        <v>77</v>
      </c>
      <c r="AA571" s="264">
        <v>88</v>
      </c>
      <c r="AB571" s="264">
        <v>94</v>
      </c>
      <c r="AC571" s="226">
        <f t="shared" si="244"/>
        <v>1</v>
      </c>
      <c r="AD571" s="196">
        <f t="shared" si="245"/>
        <v>0.98333333333333328</v>
      </c>
      <c r="AE571" s="196">
        <f t="shared" si="246"/>
        <v>1.0298507462686568</v>
      </c>
      <c r="AF571" s="196">
        <f t="shared" si="247"/>
        <v>1.0405405405405406</v>
      </c>
      <c r="AG571" s="604">
        <f t="shared" si="248"/>
        <v>1.0864197530864197</v>
      </c>
      <c r="AH571" s="212">
        <f t="shared" si="248"/>
        <v>1.0681818181818181</v>
      </c>
      <c r="AI571" s="226">
        <f t="shared" si="249"/>
        <v>0.60227272727272729</v>
      </c>
      <c r="AJ571" s="196">
        <f t="shared" si="250"/>
        <v>0.67045454545454541</v>
      </c>
      <c r="AK571" s="196">
        <f t="shared" si="251"/>
        <v>0.78409090909090906</v>
      </c>
      <c r="AL571" s="196">
        <f t="shared" si="252"/>
        <v>0.875</v>
      </c>
      <c r="AM571" s="604">
        <f t="shared" si="253"/>
        <v>1</v>
      </c>
      <c r="AN571" s="212">
        <f t="shared" si="253"/>
        <v>1.0681818181818181</v>
      </c>
      <c r="AO571" s="204" t="s">
        <v>83</v>
      </c>
      <c r="AP571" s="600" t="s">
        <v>2255</v>
      </c>
      <c r="AQ571" s="600" t="s">
        <v>633</v>
      </c>
      <c r="AR571" s="600" t="s">
        <v>2256</v>
      </c>
      <c r="AS571" s="194" t="s">
        <v>15</v>
      </c>
      <c r="AT571" s="179" t="s">
        <v>15</v>
      </c>
      <c r="AU571" s="179" t="s">
        <v>15</v>
      </c>
      <c r="AV571" s="179" t="s">
        <v>15</v>
      </c>
      <c r="AW571" s="179" t="s">
        <v>15</v>
      </c>
      <c r="AX571" s="611" t="s">
        <v>3413</v>
      </c>
      <c r="AY571" s="214">
        <v>1</v>
      </c>
    </row>
    <row r="572" spans="1:51" ht="247.5" customHeight="1">
      <c r="A572" s="204" t="str">
        <f t="shared" si="240"/>
        <v>1704-2</v>
      </c>
      <c r="B572" s="205">
        <v>1704</v>
      </c>
      <c r="C572" s="600" t="s">
        <v>220</v>
      </c>
      <c r="D572" s="204">
        <v>2</v>
      </c>
      <c r="E572" s="600" t="s">
        <v>3495</v>
      </c>
      <c r="F572" s="204" t="s">
        <v>399</v>
      </c>
      <c r="G572" s="197" t="s">
        <v>504</v>
      </c>
      <c r="H572" s="206" t="s">
        <v>980</v>
      </c>
      <c r="I572" s="195" t="s">
        <v>1234</v>
      </c>
      <c r="J572" s="600" t="s">
        <v>2257</v>
      </c>
      <c r="K572" s="600" t="s">
        <v>1003</v>
      </c>
      <c r="L572" s="600" t="s">
        <v>1221</v>
      </c>
      <c r="M572" s="207" t="s">
        <v>392</v>
      </c>
      <c r="N572" s="603">
        <v>138</v>
      </c>
      <c r="O572" s="181">
        <v>147</v>
      </c>
      <c r="P572" s="181">
        <v>132</v>
      </c>
      <c r="Q572" s="180">
        <v>217</v>
      </c>
      <c r="R572" s="225">
        <v>219</v>
      </c>
      <c r="S572" s="620">
        <v>222</v>
      </c>
      <c r="T572" s="194" t="s">
        <v>83</v>
      </c>
      <c r="U572" s="209" t="s">
        <v>83</v>
      </c>
      <c r="V572" s="600" t="s">
        <v>480</v>
      </c>
      <c r="W572" s="603">
        <v>104</v>
      </c>
      <c r="X572" s="181">
        <v>65</v>
      </c>
      <c r="Y572" s="181">
        <v>488</v>
      </c>
      <c r="Z572" s="180">
        <v>103</v>
      </c>
      <c r="AA572" s="264">
        <v>74</v>
      </c>
      <c r="AB572" s="264">
        <v>236</v>
      </c>
      <c r="AC572" s="226">
        <f t="shared" si="244"/>
        <v>0.75362318840579712</v>
      </c>
      <c r="AD572" s="196">
        <f t="shared" si="245"/>
        <v>0.44217687074829931</v>
      </c>
      <c r="AE572" s="196">
        <f t="shared" si="246"/>
        <v>3.6969696969696968</v>
      </c>
      <c r="AF572" s="196">
        <f t="shared" si="247"/>
        <v>0.47465437788018433</v>
      </c>
      <c r="AG572" s="604">
        <f t="shared" si="248"/>
        <v>0.33789954337899542</v>
      </c>
      <c r="AH572" s="212">
        <f t="shared" si="248"/>
        <v>1.0630630630630631</v>
      </c>
      <c r="AI572" s="226" t="str">
        <f t="shared" si="249"/>
        <v>-</v>
      </c>
      <c r="AJ572" s="196" t="str">
        <f t="shared" si="250"/>
        <v>-</v>
      </c>
      <c r="AK572" s="196" t="str">
        <f t="shared" si="251"/>
        <v>-</v>
      </c>
      <c r="AL572" s="196" t="str">
        <f t="shared" si="252"/>
        <v>-</v>
      </c>
      <c r="AM572" s="604" t="str">
        <f t="shared" si="253"/>
        <v>-</v>
      </c>
      <c r="AN572" s="212" t="str">
        <f t="shared" si="253"/>
        <v>-</v>
      </c>
      <c r="AO572" s="204" t="s">
        <v>83</v>
      </c>
      <c r="AP572" s="600" t="s">
        <v>3561</v>
      </c>
      <c r="AQ572" s="600" t="s">
        <v>682</v>
      </c>
      <c r="AR572" s="600" t="s">
        <v>2258</v>
      </c>
      <c r="AS572" s="194" t="s">
        <v>11</v>
      </c>
      <c r="AT572" s="179" t="s">
        <v>50</v>
      </c>
      <c r="AU572" s="179" t="s">
        <v>15</v>
      </c>
      <c r="AV572" s="179" t="s">
        <v>50</v>
      </c>
      <c r="AW572" s="179" t="s">
        <v>50</v>
      </c>
      <c r="AX572" s="611" t="s">
        <v>3413</v>
      </c>
      <c r="AY572" s="214">
        <v>1</v>
      </c>
    </row>
    <row r="573" spans="1:51" s="643" customFormat="1" ht="180" customHeight="1">
      <c r="A573" s="103" t="str">
        <f t="shared" si="240"/>
        <v>1704-3</v>
      </c>
      <c r="B573" s="231">
        <v>1704</v>
      </c>
      <c r="C573" s="104" t="s">
        <v>2755</v>
      </c>
      <c r="D573" s="103">
        <v>3</v>
      </c>
      <c r="E573" s="104" t="s">
        <v>1824</v>
      </c>
      <c r="F573" s="103" t="s">
        <v>1004</v>
      </c>
      <c r="G573" s="91" t="s">
        <v>504</v>
      </c>
      <c r="H573" s="233" t="s">
        <v>989</v>
      </c>
      <c r="I573" s="234" t="s">
        <v>990</v>
      </c>
      <c r="J573" s="104" t="s">
        <v>1825</v>
      </c>
      <c r="K573" s="104" t="s">
        <v>2259</v>
      </c>
      <c r="L573" s="104" t="s">
        <v>1826</v>
      </c>
      <c r="M573" s="236" t="s">
        <v>392</v>
      </c>
      <c r="N573" s="232" t="s">
        <v>12</v>
      </c>
      <c r="O573" s="238">
        <v>271</v>
      </c>
      <c r="P573" s="238">
        <v>296</v>
      </c>
      <c r="Q573" s="238">
        <v>321</v>
      </c>
      <c r="R573" s="680">
        <v>345</v>
      </c>
      <c r="S573" s="681">
        <v>369</v>
      </c>
      <c r="T573" s="237" t="s">
        <v>416</v>
      </c>
      <c r="U573" s="239">
        <v>369</v>
      </c>
      <c r="V573" s="104" t="s">
        <v>2260</v>
      </c>
      <c r="W573" s="232" t="s">
        <v>12</v>
      </c>
      <c r="X573" s="336">
        <v>374</v>
      </c>
      <c r="Y573" s="336">
        <v>521</v>
      </c>
      <c r="Z573" s="336">
        <v>607</v>
      </c>
      <c r="AA573" s="516">
        <v>712</v>
      </c>
      <c r="AB573" s="516">
        <v>834</v>
      </c>
      <c r="AC573" s="210" t="str">
        <f t="shared" si="244"/>
        <v>-</v>
      </c>
      <c r="AD573" s="211">
        <f t="shared" si="245"/>
        <v>1.3800738007380073</v>
      </c>
      <c r="AE573" s="211">
        <f t="shared" si="246"/>
        <v>1.7601351351351351</v>
      </c>
      <c r="AF573" s="211">
        <f t="shared" si="247"/>
        <v>1.8909657320872275</v>
      </c>
      <c r="AG573" s="520">
        <f t="shared" si="248"/>
        <v>2.0637681159420289</v>
      </c>
      <c r="AH573" s="212">
        <f t="shared" si="248"/>
        <v>2.2601626016260163</v>
      </c>
      <c r="AI573" s="210" t="str">
        <f t="shared" si="249"/>
        <v>-</v>
      </c>
      <c r="AJ573" s="211">
        <f t="shared" si="250"/>
        <v>1.013550135501355</v>
      </c>
      <c r="AK573" s="211">
        <f t="shared" si="251"/>
        <v>1.4119241192411924</v>
      </c>
      <c r="AL573" s="211">
        <f t="shared" si="252"/>
        <v>1.6449864498644986</v>
      </c>
      <c r="AM573" s="520">
        <f t="shared" si="253"/>
        <v>1.929539295392954</v>
      </c>
      <c r="AN573" s="212">
        <f t="shared" si="253"/>
        <v>2.2601626016260163</v>
      </c>
      <c r="AO573" s="103" t="s">
        <v>83</v>
      </c>
      <c r="AP573" s="104" t="s">
        <v>83</v>
      </c>
      <c r="AQ573" s="104" t="s">
        <v>634</v>
      </c>
      <c r="AR573" s="104" t="s">
        <v>2237</v>
      </c>
      <c r="AS573" s="335" t="s">
        <v>12</v>
      </c>
      <c r="AT573" s="187" t="s">
        <v>15</v>
      </c>
      <c r="AU573" s="187" t="s">
        <v>15</v>
      </c>
      <c r="AV573" s="187" t="s">
        <v>15</v>
      </c>
      <c r="AW573" s="187" t="s">
        <v>15</v>
      </c>
      <c r="AX573" s="466" t="s">
        <v>3413</v>
      </c>
      <c r="AY573" s="240">
        <v>1</v>
      </c>
    </row>
    <row r="574" spans="1:51" customFormat="1" ht="54" hidden="1">
      <c r="A574" s="95" t="str">
        <f t="shared" si="240"/>
        <v>1704-4</v>
      </c>
      <c r="B574" s="160">
        <v>1704</v>
      </c>
      <c r="C574" s="93" t="s">
        <v>220</v>
      </c>
      <c r="D574" s="95">
        <v>4</v>
      </c>
      <c r="E574" s="93" t="s">
        <v>83</v>
      </c>
      <c r="F574" s="95" t="s">
        <v>83</v>
      </c>
      <c r="G574" s="161" t="s">
        <v>83</v>
      </c>
      <c r="H574" s="99" t="s">
        <v>83</v>
      </c>
      <c r="I574" s="94" t="s">
        <v>83</v>
      </c>
      <c r="J574" s="93" t="s">
        <v>83</v>
      </c>
      <c r="K574" s="93" t="s">
        <v>83</v>
      </c>
      <c r="L574" s="93" t="s">
        <v>83</v>
      </c>
      <c r="M574" s="92" t="s">
        <v>83</v>
      </c>
      <c r="N574" s="161"/>
      <c r="O574" s="153"/>
      <c r="P574" s="153"/>
      <c r="Q574" s="153"/>
      <c r="R574" s="162"/>
      <c r="S574" s="450"/>
      <c r="T574" s="163" t="s">
        <v>83</v>
      </c>
      <c r="U574" s="162" t="s">
        <v>83</v>
      </c>
      <c r="V574" s="93" t="s">
        <v>83</v>
      </c>
      <c r="W574" s="161"/>
      <c r="X574" s="153" t="s">
        <v>83</v>
      </c>
      <c r="Y574" s="153" t="s">
        <v>83</v>
      </c>
      <c r="Z574" s="153" t="s">
        <v>83</v>
      </c>
      <c r="AA574" s="162" t="s">
        <v>83</v>
      </c>
      <c r="AB574" s="450"/>
      <c r="AC574" s="155" t="str">
        <f t="shared" si="244"/>
        <v>-</v>
      </c>
      <c r="AD574" s="156" t="str">
        <f t="shared" si="245"/>
        <v>-</v>
      </c>
      <c r="AE574" s="156" t="str">
        <f t="shared" si="246"/>
        <v>-</v>
      </c>
      <c r="AF574" s="156" t="str">
        <f t="shared" si="247"/>
        <v>-</v>
      </c>
      <c r="AG574" s="157" t="str">
        <f t="shared" si="248"/>
        <v>-</v>
      </c>
      <c r="AH574" s="454"/>
      <c r="AI574" s="155" t="str">
        <f t="shared" si="249"/>
        <v>-</v>
      </c>
      <c r="AJ574" s="156" t="str">
        <f t="shared" si="250"/>
        <v>-</v>
      </c>
      <c r="AK574" s="156" t="str">
        <f t="shared" si="251"/>
        <v>-</v>
      </c>
      <c r="AL574" s="156" t="str">
        <f t="shared" si="252"/>
        <v>-</v>
      </c>
      <c r="AM574" s="157" t="str">
        <f t="shared" si="253"/>
        <v>-</v>
      </c>
      <c r="AN574" s="457"/>
      <c r="AO574" s="95" t="s">
        <v>83</v>
      </c>
      <c r="AP574" s="93" t="s">
        <v>83</v>
      </c>
      <c r="AQ574" s="93" t="s">
        <v>83</v>
      </c>
      <c r="AR574" s="93" t="s">
        <v>83</v>
      </c>
      <c r="AS574" s="163" t="s">
        <v>83</v>
      </c>
      <c r="AT574" s="164" t="s">
        <v>83</v>
      </c>
      <c r="AU574" s="164" t="s">
        <v>83</v>
      </c>
      <c r="AV574" s="164" t="s">
        <v>83</v>
      </c>
      <c r="AW574" s="94" t="s">
        <v>83</v>
      </c>
      <c r="AX574" s="94" t="s">
        <v>3366</v>
      </c>
      <c r="AY574" s="165" t="s">
        <v>83</v>
      </c>
    </row>
    <row r="575" spans="1:51" customFormat="1" ht="54" hidden="1">
      <c r="A575" s="95" t="str">
        <f t="shared" si="240"/>
        <v>1704-5</v>
      </c>
      <c r="B575" s="160">
        <v>1704</v>
      </c>
      <c r="C575" s="93" t="s">
        <v>220</v>
      </c>
      <c r="D575" s="95">
        <v>5</v>
      </c>
      <c r="E575" s="93" t="s">
        <v>83</v>
      </c>
      <c r="F575" s="95" t="s">
        <v>83</v>
      </c>
      <c r="G575" s="161" t="s">
        <v>83</v>
      </c>
      <c r="H575" s="99" t="s">
        <v>83</v>
      </c>
      <c r="I575" s="94" t="s">
        <v>83</v>
      </c>
      <c r="J575" s="93" t="s">
        <v>83</v>
      </c>
      <c r="K575" s="93" t="s">
        <v>83</v>
      </c>
      <c r="L575" s="93" t="s">
        <v>83</v>
      </c>
      <c r="M575" s="92" t="s">
        <v>83</v>
      </c>
      <c r="N575" s="161"/>
      <c r="O575" s="153"/>
      <c r="P575" s="153"/>
      <c r="Q575" s="153"/>
      <c r="R575" s="162"/>
      <c r="S575" s="450"/>
      <c r="T575" s="163" t="s">
        <v>83</v>
      </c>
      <c r="U575" s="162" t="s">
        <v>83</v>
      </c>
      <c r="V575" s="93" t="s">
        <v>83</v>
      </c>
      <c r="W575" s="161"/>
      <c r="X575" s="153" t="s">
        <v>83</v>
      </c>
      <c r="Y575" s="153" t="s">
        <v>83</v>
      </c>
      <c r="Z575" s="153" t="s">
        <v>83</v>
      </c>
      <c r="AA575" s="162" t="s">
        <v>83</v>
      </c>
      <c r="AB575" s="450"/>
      <c r="AC575" s="155" t="str">
        <f t="shared" si="244"/>
        <v>-</v>
      </c>
      <c r="AD575" s="156" t="str">
        <f t="shared" si="245"/>
        <v>-</v>
      </c>
      <c r="AE575" s="156" t="str">
        <f t="shared" si="246"/>
        <v>-</v>
      </c>
      <c r="AF575" s="156" t="str">
        <f t="shared" si="247"/>
        <v>-</v>
      </c>
      <c r="AG575" s="157" t="str">
        <f t="shared" si="248"/>
        <v>-</v>
      </c>
      <c r="AH575" s="454"/>
      <c r="AI575" s="155" t="str">
        <f t="shared" si="249"/>
        <v>-</v>
      </c>
      <c r="AJ575" s="156" t="str">
        <f t="shared" si="250"/>
        <v>-</v>
      </c>
      <c r="AK575" s="156" t="str">
        <f t="shared" si="251"/>
        <v>-</v>
      </c>
      <c r="AL575" s="156" t="str">
        <f t="shared" si="252"/>
        <v>-</v>
      </c>
      <c r="AM575" s="157" t="str">
        <f t="shared" si="253"/>
        <v>-</v>
      </c>
      <c r="AN575" s="457"/>
      <c r="AO575" s="95" t="s">
        <v>83</v>
      </c>
      <c r="AP575" s="93" t="s">
        <v>83</v>
      </c>
      <c r="AQ575" s="93" t="s">
        <v>83</v>
      </c>
      <c r="AR575" s="93" t="s">
        <v>83</v>
      </c>
      <c r="AS575" s="163" t="s">
        <v>83</v>
      </c>
      <c r="AT575" s="164" t="s">
        <v>83</v>
      </c>
      <c r="AU575" s="164" t="s">
        <v>83</v>
      </c>
      <c r="AV575" s="164" t="s">
        <v>83</v>
      </c>
      <c r="AW575" s="94" t="s">
        <v>83</v>
      </c>
      <c r="AX575" s="94" t="s">
        <v>3366</v>
      </c>
      <c r="AY575" s="165" t="s">
        <v>83</v>
      </c>
    </row>
    <row r="576" spans="1:51" customFormat="1" ht="54" hidden="1">
      <c r="A576" s="95" t="str">
        <f t="shared" si="240"/>
        <v>1704-6</v>
      </c>
      <c r="B576" s="160">
        <v>1704</v>
      </c>
      <c r="C576" s="93" t="s">
        <v>220</v>
      </c>
      <c r="D576" s="95">
        <v>6</v>
      </c>
      <c r="E576" s="93" t="s">
        <v>83</v>
      </c>
      <c r="F576" s="95" t="s">
        <v>83</v>
      </c>
      <c r="G576" s="161" t="s">
        <v>83</v>
      </c>
      <c r="H576" s="99" t="s">
        <v>83</v>
      </c>
      <c r="I576" s="94" t="s">
        <v>83</v>
      </c>
      <c r="J576" s="93" t="s">
        <v>83</v>
      </c>
      <c r="K576" s="93" t="s">
        <v>83</v>
      </c>
      <c r="L576" s="93" t="s">
        <v>83</v>
      </c>
      <c r="M576" s="92" t="s">
        <v>83</v>
      </c>
      <c r="N576" s="161"/>
      <c r="O576" s="153"/>
      <c r="P576" s="153"/>
      <c r="Q576" s="153"/>
      <c r="R576" s="162"/>
      <c r="S576" s="450"/>
      <c r="T576" s="163" t="s">
        <v>83</v>
      </c>
      <c r="U576" s="162" t="s">
        <v>83</v>
      </c>
      <c r="V576" s="93" t="s">
        <v>83</v>
      </c>
      <c r="W576" s="161"/>
      <c r="X576" s="153" t="s">
        <v>83</v>
      </c>
      <c r="Y576" s="153" t="s">
        <v>83</v>
      </c>
      <c r="Z576" s="153" t="s">
        <v>83</v>
      </c>
      <c r="AA576" s="162" t="s">
        <v>83</v>
      </c>
      <c r="AB576" s="450"/>
      <c r="AC576" s="155" t="str">
        <f t="shared" si="244"/>
        <v>-</v>
      </c>
      <c r="AD576" s="156" t="str">
        <f t="shared" si="245"/>
        <v>-</v>
      </c>
      <c r="AE576" s="156" t="str">
        <f t="shared" si="246"/>
        <v>-</v>
      </c>
      <c r="AF576" s="156" t="str">
        <f t="shared" si="247"/>
        <v>-</v>
      </c>
      <c r="AG576" s="157" t="str">
        <f t="shared" si="248"/>
        <v>-</v>
      </c>
      <c r="AH576" s="454"/>
      <c r="AI576" s="155" t="str">
        <f t="shared" si="249"/>
        <v>-</v>
      </c>
      <c r="AJ576" s="156" t="str">
        <f t="shared" si="250"/>
        <v>-</v>
      </c>
      <c r="AK576" s="156" t="str">
        <f t="shared" si="251"/>
        <v>-</v>
      </c>
      <c r="AL576" s="156" t="str">
        <f t="shared" si="252"/>
        <v>-</v>
      </c>
      <c r="AM576" s="157" t="str">
        <f t="shared" si="253"/>
        <v>-</v>
      </c>
      <c r="AN576" s="457"/>
      <c r="AO576" s="95" t="s">
        <v>83</v>
      </c>
      <c r="AP576" s="93" t="s">
        <v>83</v>
      </c>
      <c r="AQ576" s="93" t="s">
        <v>83</v>
      </c>
      <c r="AR576" s="93" t="s">
        <v>83</v>
      </c>
      <c r="AS576" s="163" t="s">
        <v>83</v>
      </c>
      <c r="AT576" s="164" t="s">
        <v>83</v>
      </c>
      <c r="AU576" s="164" t="s">
        <v>83</v>
      </c>
      <c r="AV576" s="164" t="s">
        <v>83</v>
      </c>
      <c r="AW576" s="94" t="s">
        <v>83</v>
      </c>
      <c r="AX576" s="94" t="s">
        <v>3366</v>
      </c>
      <c r="AY576" s="165" t="s">
        <v>83</v>
      </c>
    </row>
    <row r="577" spans="1:51" customFormat="1" ht="54" hidden="1">
      <c r="A577" s="95" t="str">
        <f t="shared" si="240"/>
        <v>1704-7</v>
      </c>
      <c r="B577" s="160">
        <v>1704</v>
      </c>
      <c r="C577" s="93" t="s">
        <v>220</v>
      </c>
      <c r="D577" s="95">
        <v>7</v>
      </c>
      <c r="E577" s="93" t="s">
        <v>83</v>
      </c>
      <c r="F577" s="95" t="s">
        <v>83</v>
      </c>
      <c r="G577" s="161" t="s">
        <v>83</v>
      </c>
      <c r="H577" s="99" t="s">
        <v>83</v>
      </c>
      <c r="I577" s="94" t="s">
        <v>83</v>
      </c>
      <c r="J577" s="93" t="s">
        <v>83</v>
      </c>
      <c r="K577" s="93" t="s">
        <v>83</v>
      </c>
      <c r="L577" s="93" t="s">
        <v>83</v>
      </c>
      <c r="M577" s="92" t="s">
        <v>83</v>
      </c>
      <c r="N577" s="161"/>
      <c r="O577" s="153"/>
      <c r="P577" s="153"/>
      <c r="Q577" s="153"/>
      <c r="R577" s="162"/>
      <c r="S577" s="450"/>
      <c r="T577" s="163" t="s">
        <v>83</v>
      </c>
      <c r="U577" s="162" t="s">
        <v>83</v>
      </c>
      <c r="V577" s="93" t="s">
        <v>83</v>
      </c>
      <c r="W577" s="161"/>
      <c r="X577" s="153" t="s">
        <v>83</v>
      </c>
      <c r="Y577" s="153" t="s">
        <v>83</v>
      </c>
      <c r="Z577" s="153" t="s">
        <v>83</v>
      </c>
      <c r="AA577" s="162" t="s">
        <v>83</v>
      </c>
      <c r="AB577" s="450"/>
      <c r="AC577" s="155" t="str">
        <f t="shared" si="244"/>
        <v>-</v>
      </c>
      <c r="AD577" s="156" t="str">
        <f t="shared" si="245"/>
        <v>-</v>
      </c>
      <c r="AE577" s="156" t="str">
        <f t="shared" si="246"/>
        <v>-</v>
      </c>
      <c r="AF577" s="156" t="str">
        <f t="shared" si="247"/>
        <v>-</v>
      </c>
      <c r="AG577" s="157" t="str">
        <f t="shared" si="248"/>
        <v>-</v>
      </c>
      <c r="AH577" s="454"/>
      <c r="AI577" s="155" t="str">
        <f t="shared" si="249"/>
        <v>-</v>
      </c>
      <c r="AJ577" s="156" t="str">
        <f t="shared" si="250"/>
        <v>-</v>
      </c>
      <c r="AK577" s="156" t="str">
        <f t="shared" si="251"/>
        <v>-</v>
      </c>
      <c r="AL577" s="156" t="str">
        <f t="shared" si="252"/>
        <v>-</v>
      </c>
      <c r="AM577" s="157" t="str">
        <f t="shared" si="253"/>
        <v>-</v>
      </c>
      <c r="AN577" s="457"/>
      <c r="AO577" s="95" t="s">
        <v>83</v>
      </c>
      <c r="AP577" s="93" t="s">
        <v>83</v>
      </c>
      <c r="AQ577" s="93" t="s">
        <v>83</v>
      </c>
      <c r="AR577" s="93" t="s">
        <v>83</v>
      </c>
      <c r="AS577" s="163" t="s">
        <v>83</v>
      </c>
      <c r="AT577" s="164" t="s">
        <v>83</v>
      </c>
      <c r="AU577" s="164" t="s">
        <v>83</v>
      </c>
      <c r="AV577" s="164" t="s">
        <v>83</v>
      </c>
      <c r="AW577" s="94" t="s">
        <v>83</v>
      </c>
      <c r="AX577" s="94" t="s">
        <v>3366</v>
      </c>
      <c r="AY577" s="165" t="s">
        <v>83</v>
      </c>
    </row>
    <row r="578" spans="1:51" customFormat="1" ht="54" hidden="1">
      <c r="A578" s="95" t="str">
        <f t="shared" si="240"/>
        <v>1704-8</v>
      </c>
      <c r="B578" s="160">
        <v>1704</v>
      </c>
      <c r="C578" s="93" t="s">
        <v>220</v>
      </c>
      <c r="D578" s="95">
        <v>8</v>
      </c>
      <c r="E578" s="93" t="s">
        <v>83</v>
      </c>
      <c r="F578" s="95" t="s">
        <v>83</v>
      </c>
      <c r="G578" s="161" t="s">
        <v>83</v>
      </c>
      <c r="H578" s="99" t="s">
        <v>83</v>
      </c>
      <c r="I578" s="94" t="s">
        <v>83</v>
      </c>
      <c r="J578" s="93" t="s">
        <v>83</v>
      </c>
      <c r="K578" s="93" t="s">
        <v>83</v>
      </c>
      <c r="L578" s="93" t="s">
        <v>83</v>
      </c>
      <c r="M578" s="92" t="s">
        <v>83</v>
      </c>
      <c r="N578" s="161"/>
      <c r="O578" s="153"/>
      <c r="P578" s="153"/>
      <c r="Q578" s="153"/>
      <c r="R578" s="162"/>
      <c r="S578" s="450"/>
      <c r="T578" s="163" t="s">
        <v>83</v>
      </c>
      <c r="U578" s="162" t="s">
        <v>83</v>
      </c>
      <c r="V578" s="93" t="s">
        <v>83</v>
      </c>
      <c r="W578" s="161"/>
      <c r="X578" s="153" t="s">
        <v>83</v>
      </c>
      <c r="Y578" s="153" t="s">
        <v>83</v>
      </c>
      <c r="Z578" s="153" t="s">
        <v>83</v>
      </c>
      <c r="AA578" s="162" t="s">
        <v>83</v>
      </c>
      <c r="AB578" s="450"/>
      <c r="AC578" s="155" t="str">
        <f t="shared" si="244"/>
        <v>-</v>
      </c>
      <c r="AD578" s="156" t="str">
        <f t="shared" si="245"/>
        <v>-</v>
      </c>
      <c r="AE578" s="156" t="str">
        <f t="shared" si="246"/>
        <v>-</v>
      </c>
      <c r="AF578" s="156" t="str">
        <f t="shared" si="247"/>
        <v>-</v>
      </c>
      <c r="AG578" s="157" t="str">
        <f t="shared" si="248"/>
        <v>-</v>
      </c>
      <c r="AH578" s="454"/>
      <c r="AI578" s="155" t="str">
        <f t="shared" si="249"/>
        <v>-</v>
      </c>
      <c r="AJ578" s="156" t="str">
        <f t="shared" si="250"/>
        <v>-</v>
      </c>
      <c r="AK578" s="156" t="str">
        <f t="shared" si="251"/>
        <v>-</v>
      </c>
      <c r="AL578" s="156" t="str">
        <f t="shared" si="252"/>
        <v>-</v>
      </c>
      <c r="AM578" s="157" t="str">
        <f t="shared" si="253"/>
        <v>-</v>
      </c>
      <c r="AN578" s="457"/>
      <c r="AO578" s="95" t="s">
        <v>83</v>
      </c>
      <c r="AP578" s="93" t="s">
        <v>83</v>
      </c>
      <c r="AQ578" s="93" t="s">
        <v>83</v>
      </c>
      <c r="AR578" s="93" t="s">
        <v>83</v>
      </c>
      <c r="AS578" s="163" t="s">
        <v>83</v>
      </c>
      <c r="AT578" s="164" t="s">
        <v>83</v>
      </c>
      <c r="AU578" s="164" t="s">
        <v>83</v>
      </c>
      <c r="AV578" s="164" t="s">
        <v>83</v>
      </c>
      <c r="AW578" s="94" t="s">
        <v>83</v>
      </c>
      <c r="AX578" s="94" t="s">
        <v>3366</v>
      </c>
      <c r="AY578" s="165" t="s">
        <v>83</v>
      </c>
    </row>
    <row r="579" spans="1:51" customFormat="1" ht="54" hidden="1">
      <c r="A579" s="95" t="str">
        <f t="shared" si="240"/>
        <v>1704-9</v>
      </c>
      <c r="B579" s="160">
        <v>1704</v>
      </c>
      <c r="C579" s="93" t="s">
        <v>220</v>
      </c>
      <c r="D579" s="95">
        <v>9</v>
      </c>
      <c r="E579" s="93" t="s">
        <v>83</v>
      </c>
      <c r="F579" s="95" t="s">
        <v>83</v>
      </c>
      <c r="G579" s="161" t="s">
        <v>83</v>
      </c>
      <c r="H579" s="99" t="s">
        <v>83</v>
      </c>
      <c r="I579" s="94" t="s">
        <v>83</v>
      </c>
      <c r="J579" s="93" t="s">
        <v>83</v>
      </c>
      <c r="K579" s="93" t="s">
        <v>83</v>
      </c>
      <c r="L579" s="93" t="s">
        <v>83</v>
      </c>
      <c r="M579" s="92" t="s">
        <v>83</v>
      </c>
      <c r="N579" s="161"/>
      <c r="O579" s="153"/>
      <c r="P579" s="153"/>
      <c r="Q579" s="153"/>
      <c r="R579" s="162"/>
      <c r="S579" s="450"/>
      <c r="T579" s="163" t="s">
        <v>83</v>
      </c>
      <c r="U579" s="162" t="s">
        <v>83</v>
      </c>
      <c r="V579" s="93" t="s">
        <v>83</v>
      </c>
      <c r="W579" s="161"/>
      <c r="X579" s="153" t="s">
        <v>83</v>
      </c>
      <c r="Y579" s="153" t="s">
        <v>83</v>
      </c>
      <c r="Z579" s="153" t="s">
        <v>83</v>
      </c>
      <c r="AA579" s="162" t="s">
        <v>83</v>
      </c>
      <c r="AB579" s="450"/>
      <c r="AC579" s="155" t="str">
        <f t="shared" si="244"/>
        <v>-</v>
      </c>
      <c r="AD579" s="156" t="str">
        <f t="shared" si="245"/>
        <v>-</v>
      </c>
      <c r="AE579" s="156" t="str">
        <f t="shared" si="246"/>
        <v>-</v>
      </c>
      <c r="AF579" s="156" t="str">
        <f t="shared" si="247"/>
        <v>-</v>
      </c>
      <c r="AG579" s="157" t="str">
        <f t="shared" si="248"/>
        <v>-</v>
      </c>
      <c r="AH579" s="454"/>
      <c r="AI579" s="155" t="str">
        <f t="shared" si="249"/>
        <v>-</v>
      </c>
      <c r="AJ579" s="156" t="str">
        <f t="shared" si="250"/>
        <v>-</v>
      </c>
      <c r="AK579" s="156" t="str">
        <f t="shared" si="251"/>
        <v>-</v>
      </c>
      <c r="AL579" s="156" t="str">
        <f t="shared" si="252"/>
        <v>-</v>
      </c>
      <c r="AM579" s="157" t="str">
        <f t="shared" si="253"/>
        <v>-</v>
      </c>
      <c r="AN579" s="457"/>
      <c r="AO579" s="95" t="s">
        <v>83</v>
      </c>
      <c r="AP579" s="93" t="s">
        <v>83</v>
      </c>
      <c r="AQ579" s="93" t="s">
        <v>83</v>
      </c>
      <c r="AR579" s="93" t="s">
        <v>83</v>
      </c>
      <c r="AS579" s="163" t="s">
        <v>83</v>
      </c>
      <c r="AT579" s="164" t="s">
        <v>83</v>
      </c>
      <c r="AU579" s="164" t="s">
        <v>83</v>
      </c>
      <c r="AV579" s="164" t="s">
        <v>83</v>
      </c>
      <c r="AW579" s="94" t="s">
        <v>83</v>
      </c>
      <c r="AX579" s="94" t="s">
        <v>3366</v>
      </c>
      <c r="AY579" s="165" t="s">
        <v>83</v>
      </c>
    </row>
    <row r="580" spans="1:51" ht="228" customHeight="1">
      <c r="A580" s="204" t="s">
        <v>1235</v>
      </c>
      <c r="B580" s="205">
        <v>1801</v>
      </c>
      <c r="C580" s="600" t="s">
        <v>221</v>
      </c>
      <c r="D580" s="204">
        <v>1</v>
      </c>
      <c r="E580" s="600" t="s">
        <v>1005</v>
      </c>
      <c r="F580" s="204" t="s">
        <v>484</v>
      </c>
      <c r="G580" s="197" t="s">
        <v>504</v>
      </c>
      <c r="H580" s="206" t="s">
        <v>1006</v>
      </c>
      <c r="I580" s="195" t="s">
        <v>511</v>
      </c>
      <c r="J580" s="600" t="s">
        <v>2261</v>
      </c>
      <c r="K580" s="600" t="s">
        <v>2262</v>
      </c>
      <c r="L580" s="600" t="s">
        <v>388</v>
      </c>
      <c r="M580" s="207" t="s">
        <v>392</v>
      </c>
      <c r="N580" s="252" t="s">
        <v>12</v>
      </c>
      <c r="O580" s="201">
        <v>159000</v>
      </c>
      <c r="P580" s="201">
        <v>174900</v>
      </c>
      <c r="Q580" s="201">
        <v>190800</v>
      </c>
      <c r="R580" s="350">
        <v>206700</v>
      </c>
      <c r="S580" s="622">
        <v>222600</v>
      </c>
      <c r="T580" s="194" t="s">
        <v>416</v>
      </c>
      <c r="U580" s="218">
        <v>222600</v>
      </c>
      <c r="V580" s="600" t="s">
        <v>2263</v>
      </c>
      <c r="W580" s="252">
        <v>132440</v>
      </c>
      <c r="X580" s="201">
        <v>151141</v>
      </c>
      <c r="Y580" s="201">
        <v>203094</v>
      </c>
      <c r="Z580" s="217">
        <v>211528</v>
      </c>
      <c r="AA580" s="508">
        <v>212756</v>
      </c>
      <c r="AB580" s="508">
        <v>207306</v>
      </c>
      <c r="AC580" s="226" t="str">
        <f t="shared" si="244"/>
        <v>-</v>
      </c>
      <c r="AD580" s="196">
        <f t="shared" si="245"/>
        <v>0.95057232704402517</v>
      </c>
      <c r="AE580" s="196">
        <f t="shared" si="246"/>
        <v>1.1612006861063464</v>
      </c>
      <c r="AF580" s="196">
        <f t="shared" si="247"/>
        <v>1.1086373165618448</v>
      </c>
      <c r="AG580" s="604">
        <f t="shared" si="248"/>
        <v>1.0292985002418964</v>
      </c>
      <c r="AH580" s="212">
        <f t="shared" si="248"/>
        <v>0.93129380053908351</v>
      </c>
      <c r="AI580" s="226">
        <f t="shared" si="249"/>
        <v>0.59496855345911948</v>
      </c>
      <c r="AJ580" s="196">
        <f t="shared" si="250"/>
        <v>0.67898023360287507</v>
      </c>
      <c r="AK580" s="196">
        <f t="shared" si="251"/>
        <v>0.91237196765498652</v>
      </c>
      <c r="AL580" s="196">
        <f t="shared" si="252"/>
        <v>0.95026055705300994</v>
      </c>
      <c r="AM580" s="604">
        <f t="shared" si="253"/>
        <v>0.95577717879604673</v>
      </c>
      <c r="AN580" s="212">
        <f t="shared" si="253"/>
        <v>0.93129380053908351</v>
      </c>
      <c r="AO580" s="204" t="s">
        <v>83</v>
      </c>
      <c r="AP580" s="600" t="s">
        <v>2019</v>
      </c>
      <c r="AQ580" s="600" t="s">
        <v>634</v>
      </c>
      <c r="AR580" s="600" t="s">
        <v>2237</v>
      </c>
      <c r="AS580" s="194" t="s">
        <v>12</v>
      </c>
      <c r="AT580" s="179" t="s">
        <v>11</v>
      </c>
      <c r="AU580" s="179" t="s">
        <v>15</v>
      </c>
      <c r="AV580" s="179" t="s">
        <v>15</v>
      </c>
      <c r="AW580" s="179" t="s">
        <v>15</v>
      </c>
      <c r="AX580" s="611" t="s">
        <v>3414</v>
      </c>
      <c r="AY580" s="214">
        <v>1</v>
      </c>
    </row>
    <row r="581" spans="1:51" ht="141" customHeight="1">
      <c r="A581" s="204" t="s">
        <v>1236</v>
      </c>
      <c r="B581" s="205">
        <v>1801</v>
      </c>
      <c r="C581" s="600" t="s">
        <v>221</v>
      </c>
      <c r="D581" s="204">
        <v>2</v>
      </c>
      <c r="E581" s="600" t="s">
        <v>1007</v>
      </c>
      <c r="F581" s="204" t="s">
        <v>1008</v>
      </c>
      <c r="G581" s="197" t="s">
        <v>504</v>
      </c>
      <c r="H581" s="206" t="s">
        <v>1009</v>
      </c>
      <c r="I581" s="195" t="s">
        <v>513</v>
      </c>
      <c r="J581" s="600" t="s">
        <v>1007</v>
      </c>
      <c r="K581" s="600" t="s">
        <v>2264</v>
      </c>
      <c r="L581" s="600" t="s">
        <v>1010</v>
      </c>
      <c r="M581" s="207" t="s">
        <v>392</v>
      </c>
      <c r="N581" s="252">
        <v>2477</v>
      </c>
      <c r="O581" s="201">
        <v>2517</v>
      </c>
      <c r="P581" s="201">
        <v>2557</v>
      </c>
      <c r="Q581" s="201">
        <v>2597</v>
      </c>
      <c r="R581" s="350">
        <v>2637</v>
      </c>
      <c r="S581" s="622">
        <v>2680</v>
      </c>
      <c r="T581" s="194" t="s">
        <v>416</v>
      </c>
      <c r="U581" s="218">
        <v>2680</v>
      </c>
      <c r="V581" s="600" t="s">
        <v>2269</v>
      </c>
      <c r="W581" s="337">
        <v>2087</v>
      </c>
      <c r="X581" s="202">
        <v>2164</v>
      </c>
      <c r="Y581" s="202">
        <v>2271</v>
      </c>
      <c r="Z581" s="338">
        <v>2276</v>
      </c>
      <c r="AA581" s="517">
        <v>2245</v>
      </c>
      <c r="AB581" s="517">
        <v>2185</v>
      </c>
      <c r="AC581" s="226">
        <f t="shared" si="244"/>
        <v>0.84255147355672189</v>
      </c>
      <c r="AD581" s="196">
        <f t="shared" si="245"/>
        <v>0.85975367500993249</v>
      </c>
      <c r="AE581" s="196">
        <f t="shared" si="246"/>
        <v>0.88815017598748536</v>
      </c>
      <c r="AF581" s="196">
        <f t="shared" si="247"/>
        <v>0.87639584135541004</v>
      </c>
      <c r="AG581" s="604">
        <f t="shared" si="248"/>
        <v>0.85134622677284788</v>
      </c>
      <c r="AH581" s="212">
        <f t="shared" si="248"/>
        <v>0.81529850746268662</v>
      </c>
      <c r="AI581" s="226">
        <f t="shared" si="249"/>
        <v>0.77873134328358207</v>
      </c>
      <c r="AJ581" s="196">
        <f t="shared" si="250"/>
        <v>0.80746268656716413</v>
      </c>
      <c r="AK581" s="196">
        <f t="shared" si="251"/>
        <v>0.84738805970149256</v>
      </c>
      <c r="AL581" s="196">
        <f t="shared" si="252"/>
        <v>0.84925373134328364</v>
      </c>
      <c r="AM581" s="604">
        <f t="shared" si="253"/>
        <v>0.83768656716417911</v>
      </c>
      <c r="AN581" s="212">
        <f t="shared" si="253"/>
        <v>0.81529850746268662</v>
      </c>
      <c r="AO581" s="204" t="s">
        <v>83</v>
      </c>
      <c r="AP581" s="600" t="s">
        <v>83</v>
      </c>
      <c r="AQ581" s="600" t="s">
        <v>634</v>
      </c>
      <c r="AR581" s="600" t="s">
        <v>2237</v>
      </c>
      <c r="AS581" s="331" t="s">
        <v>11</v>
      </c>
      <c r="AT581" s="179" t="s">
        <v>11</v>
      </c>
      <c r="AU581" s="179" t="s">
        <v>11</v>
      </c>
      <c r="AV581" s="179" t="s">
        <v>11</v>
      </c>
      <c r="AW581" s="179" t="s">
        <v>11</v>
      </c>
      <c r="AX581" s="611" t="s">
        <v>3414</v>
      </c>
      <c r="AY581" s="214">
        <v>1</v>
      </c>
    </row>
    <row r="582" spans="1:51" customFormat="1" ht="67.5" hidden="1">
      <c r="A582" s="95" t="str">
        <f t="shared" ref="A582" si="254">B582&amp;"-"&amp;D582</f>
        <v>1801-3</v>
      </c>
      <c r="B582" s="160">
        <v>1801</v>
      </c>
      <c r="C582" s="93" t="s">
        <v>221</v>
      </c>
      <c r="D582" s="95">
        <v>3</v>
      </c>
      <c r="E582" s="93" t="s">
        <v>83</v>
      </c>
      <c r="F582" s="95" t="s">
        <v>83</v>
      </c>
      <c r="G582" s="161" t="s">
        <v>83</v>
      </c>
      <c r="H582" s="99" t="s">
        <v>83</v>
      </c>
      <c r="I582" s="94" t="s">
        <v>83</v>
      </c>
      <c r="J582" s="93" t="s">
        <v>83</v>
      </c>
      <c r="K582" s="93" t="s">
        <v>83</v>
      </c>
      <c r="L582" s="93" t="s">
        <v>83</v>
      </c>
      <c r="M582" s="92" t="s">
        <v>83</v>
      </c>
      <c r="N582" s="161"/>
      <c r="O582" s="153"/>
      <c r="P582" s="153"/>
      <c r="Q582" s="153"/>
      <c r="R582" s="162"/>
      <c r="S582" s="450"/>
      <c r="T582" s="163" t="s">
        <v>83</v>
      </c>
      <c r="U582" s="162" t="s">
        <v>83</v>
      </c>
      <c r="V582" s="93" t="s">
        <v>83</v>
      </c>
      <c r="W582" s="161"/>
      <c r="X582" s="153" t="s">
        <v>83</v>
      </c>
      <c r="Y582" s="153" t="s">
        <v>83</v>
      </c>
      <c r="Z582" s="153" t="s">
        <v>83</v>
      </c>
      <c r="AA582" s="162" t="s">
        <v>83</v>
      </c>
      <c r="AB582" s="450"/>
      <c r="AC582" s="155" t="str">
        <f t="shared" si="244"/>
        <v>-</v>
      </c>
      <c r="AD582" s="156" t="str">
        <f t="shared" si="245"/>
        <v>-</v>
      </c>
      <c r="AE582" s="156" t="str">
        <f t="shared" si="246"/>
        <v>-</v>
      </c>
      <c r="AF582" s="156" t="str">
        <f t="shared" si="247"/>
        <v>-</v>
      </c>
      <c r="AG582" s="157" t="str">
        <f t="shared" si="248"/>
        <v>-</v>
      </c>
      <c r="AH582" s="454"/>
      <c r="AI582" s="155" t="str">
        <f t="shared" si="249"/>
        <v>-</v>
      </c>
      <c r="AJ582" s="156" t="str">
        <f t="shared" si="250"/>
        <v>-</v>
      </c>
      <c r="AK582" s="156" t="str">
        <f t="shared" si="251"/>
        <v>-</v>
      </c>
      <c r="AL582" s="156" t="str">
        <f t="shared" si="252"/>
        <v>-</v>
      </c>
      <c r="AM582" s="157" t="str">
        <f t="shared" si="253"/>
        <v>-</v>
      </c>
      <c r="AN582" s="457"/>
      <c r="AO582" s="95" t="s">
        <v>83</v>
      </c>
      <c r="AP582" s="93" t="s">
        <v>83</v>
      </c>
      <c r="AQ582" s="93" t="s">
        <v>83</v>
      </c>
      <c r="AR582" s="93" t="s">
        <v>83</v>
      </c>
      <c r="AS582" s="163" t="s">
        <v>83</v>
      </c>
      <c r="AT582" s="164" t="s">
        <v>83</v>
      </c>
      <c r="AU582" s="164" t="s">
        <v>83</v>
      </c>
      <c r="AV582" s="164" t="s">
        <v>83</v>
      </c>
      <c r="AW582" s="94" t="s">
        <v>83</v>
      </c>
      <c r="AX582" s="94" t="s">
        <v>3366</v>
      </c>
      <c r="AY582" s="165" t="s">
        <v>83</v>
      </c>
    </row>
    <row r="583" spans="1:51" customFormat="1" ht="67.5" hidden="1">
      <c r="A583" s="95" t="str">
        <f t="shared" si="240"/>
        <v>1801-4</v>
      </c>
      <c r="B583" s="160">
        <v>1801</v>
      </c>
      <c r="C583" s="93" t="s">
        <v>221</v>
      </c>
      <c r="D583" s="95">
        <v>4</v>
      </c>
      <c r="E583" s="93" t="s">
        <v>83</v>
      </c>
      <c r="F583" s="95" t="s">
        <v>83</v>
      </c>
      <c r="G583" s="161" t="s">
        <v>83</v>
      </c>
      <c r="H583" s="99" t="s">
        <v>83</v>
      </c>
      <c r="I583" s="94" t="s">
        <v>83</v>
      </c>
      <c r="J583" s="93" t="s">
        <v>83</v>
      </c>
      <c r="K583" s="93" t="s">
        <v>83</v>
      </c>
      <c r="L583" s="93" t="s">
        <v>83</v>
      </c>
      <c r="M583" s="92" t="s">
        <v>83</v>
      </c>
      <c r="N583" s="161"/>
      <c r="O583" s="153"/>
      <c r="P583" s="153"/>
      <c r="Q583" s="153"/>
      <c r="R583" s="162"/>
      <c r="S583" s="450"/>
      <c r="T583" s="163" t="s">
        <v>83</v>
      </c>
      <c r="U583" s="162" t="s">
        <v>83</v>
      </c>
      <c r="V583" s="93" t="s">
        <v>83</v>
      </c>
      <c r="W583" s="161"/>
      <c r="X583" s="153" t="s">
        <v>83</v>
      </c>
      <c r="Y583" s="153" t="s">
        <v>83</v>
      </c>
      <c r="Z583" s="153" t="s">
        <v>83</v>
      </c>
      <c r="AA583" s="162" t="s">
        <v>83</v>
      </c>
      <c r="AB583" s="450"/>
      <c r="AC583" s="155" t="str">
        <f t="shared" si="244"/>
        <v>-</v>
      </c>
      <c r="AD583" s="156" t="str">
        <f t="shared" si="245"/>
        <v>-</v>
      </c>
      <c r="AE583" s="156" t="str">
        <f t="shared" si="246"/>
        <v>-</v>
      </c>
      <c r="AF583" s="156" t="str">
        <f t="shared" si="247"/>
        <v>-</v>
      </c>
      <c r="AG583" s="157" t="str">
        <f t="shared" si="248"/>
        <v>-</v>
      </c>
      <c r="AH583" s="454"/>
      <c r="AI583" s="155" t="str">
        <f t="shared" si="249"/>
        <v>-</v>
      </c>
      <c r="AJ583" s="156" t="str">
        <f t="shared" si="250"/>
        <v>-</v>
      </c>
      <c r="AK583" s="156" t="str">
        <f t="shared" si="251"/>
        <v>-</v>
      </c>
      <c r="AL583" s="156" t="str">
        <f t="shared" si="252"/>
        <v>-</v>
      </c>
      <c r="AM583" s="157" t="str">
        <f t="shared" si="253"/>
        <v>-</v>
      </c>
      <c r="AN583" s="457"/>
      <c r="AO583" s="95" t="s">
        <v>83</v>
      </c>
      <c r="AP583" s="93" t="s">
        <v>83</v>
      </c>
      <c r="AQ583" s="93" t="s">
        <v>83</v>
      </c>
      <c r="AR583" s="93" t="s">
        <v>83</v>
      </c>
      <c r="AS583" s="163" t="s">
        <v>83</v>
      </c>
      <c r="AT583" s="164" t="s">
        <v>83</v>
      </c>
      <c r="AU583" s="164" t="s">
        <v>83</v>
      </c>
      <c r="AV583" s="164" t="s">
        <v>83</v>
      </c>
      <c r="AW583" s="94" t="s">
        <v>83</v>
      </c>
      <c r="AX583" s="94" t="s">
        <v>3366</v>
      </c>
      <c r="AY583" s="165" t="s">
        <v>83</v>
      </c>
    </row>
    <row r="584" spans="1:51" customFormat="1" ht="67.5" hidden="1">
      <c r="A584" s="95" t="str">
        <f t="shared" si="240"/>
        <v>1801-5</v>
      </c>
      <c r="B584" s="160">
        <v>1801</v>
      </c>
      <c r="C584" s="93" t="s">
        <v>221</v>
      </c>
      <c r="D584" s="95">
        <v>5</v>
      </c>
      <c r="E584" s="93" t="s">
        <v>83</v>
      </c>
      <c r="F584" s="95" t="s">
        <v>83</v>
      </c>
      <c r="G584" s="161" t="s">
        <v>83</v>
      </c>
      <c r="H584" s="99" t="s">
        <v>83</v>
      </c>
      <c r="I584" s="94" t="s">
        <v>83</v>
      </c>
      <c r="J584" s="93" t="s">
        <v>83</v>
      </c>
      <c r="K584" s="93" t="s">
        <v>83</v>
      </c>
      <c r="L584" s="93" t="s">
        <v>83</v>
      </c>
      <c r="M584" s="92" t="s">
        <v>83</v>
      </c>
      <c r="N584" s="161"/>
      <c r="O584" s="153"/>
      <c r="P584" s="153"/>
      <c r="Q584" s="153"/>
      <c r="R584" s="162"/>
      <c r="S584" s="450"/>
      <c r="T584" s="163" t="s">
        <v>83</v>
      </c>
      <c r="U584" s="162" t="s">
        <v>83</v>
      </c>
      <c r="V584" s="93" t="s">
        <v>83</v>
      </c>
      <c r="W584" s="161"/>
      <c r="X584" s="153" t="s">
        <v>83</v>
      </c>
      <c r="Y584" s="153" t="s">
        <v>83</v>
      </c>
      <c r="Z584" s="153" t="s">
        <v>83</v>
      </c>
      <c r="AA584" s="162" t="s">
        <v>83</v>
      </c>
      <c r="AB584" s="450"/>
      <c r="AC584" s="155" t="str">
        <f t="shared" si="244"/>
        <v>-</v>
      </c>
      <c r="AD584" s="156" t="str">
        <f t="shared" si="245"/>
        <v>-</v>
      </c>
      <c r="AE584" s="156" t="str">
        <f t="shared" si="246"/>
        <v>-</v>
      </c>
      <c r="AF584" s="156" t="str">
        <f t="shared" si="247"/>
        <v>-</v>
      </c>
      <c r="AG584" s="157" t="str">
        <f t="shared" si="248"/>
        <v>-</v>
      </c>
      <c r="AH584" s="454"/>
      <c r="AI584" s="155" t="str">
        <f t="shared" si="249"/>
        <v>-</v>
      </c>
      <c r="AJ584" s="156" t="str">
        <f t="shared" si="250"/>
        <v>-</v>
      </c>
      <c r="AK584" s="156" t="str">
        <f t="shared" si="251"/>
        <v>-</v>
      </c>
      <c r="AL584" s="156" t="str">
        <f t="shared" si="252"/>
        <v>-</v>
      </c>
      <c r="AM584" s="157" t="str">
        <f t="shared" si="253"/>
        <v>-</v>
      </c>
      <c r="AN584" s="457"/>
      <c r="AO584" s="95" t="s">
        <v>83</v>
      </c>
      <c r="AP584" s="93" t="s">
        <v>83</v>
      </c>
      <c r="AQ584" s="93" t="s">
        <v>83</v>
      </c>
      <c r="AR584" s="93" t="s">
        <v>83</v>
      </c>
      <c r="AS584" s="163" t="s">
        <v>83</v>
      </c>
      <c r="AT584" s="164" t="s">
        <v>83</v>
      </c>
      <c r="AU584" s="164" t="s">
        <v>83</v>
      </c>
      <c r="AV584" s="164" t="s">
        <v>83</v>
      </c>
      <c r="AW584" s="94" t="s">
        <v>83</v>
      </c>
      <c r="AX584" s="94" t="s">
        <v>3366</v>
      </c>
      <c r="AY584" s="165" t="s">
        <v>83</v>
      </c>
    </row>
    <row r="585" spans="1:51" customFormat="1" ht="67.5" hidden="1">
      <c r="A585" s="95" t="str">
        <f t="shared" si="240"/>
        <v>1801-6</v>
      </c>
      <c r="B585" s="160">
        <v>1801</v>
      </c>
      <c r="C585" s="93" t="s">
        <v>221</v>
      </c>
      <c r="D585" s="95">
        <v>6</v>
      </c>
      <c r="E585" s="93" t="s">
        <v>83</v>
      </c>
      <c r="F585" s="95" t="s">
        <v>83</v>
      </c>
      <c r="G585" s="161" t="s">
        <v>83</v>
      </c>
      <c r="H585" s="99" t="s">
        <v>83</v>
      </c>
      <c r="I585" s="94" t="s">
        <v>83</v>
      </c>
      <c r="J585" s="93" t="s">
        <v>83</v>
      </c>
      <c r="K585" s="93" t="s">
        <v>83</v>
      </c>
      <c r="L585" s="93" t="s">
        <v>83</v>
      </c>
      <c r="M585" s="92" t="s">
        <v>83</v>
      </c>
      <c r="N585" s="161"/>
      <c r="O585" s="153"/>
      <c r="P585" s="153"/>
      <c r="Q585" s="153"/>
      <c r="R585" s="162"/>
      <c r="S585" s="450"/>
      <c r="T585" s="163" t="s">
        <v>83</v>
      </c>
      <c r="U585" s="162" t="s">
        <v>83</v>
      </c>
      <c r="V585" s="93" t="s">
        <v>83</v>
      </c>
      <c r="W585" s="161"/>
      <c r="X585" s="153" t="s">
        <v>83</v>
      </c>
      <c r="Y585" s="153" t="s">
        <v>83</v>
      </c>
      <c r="Z585" s="153" t="s">
        <v>83</v>
      </c>
      <c r="AA585" s="162" t="s">
        <v>83</v>
      </c>
      <c r="AB585" s="450"/>
      <c r="AC585" s="155" t="str">
        <f t="shared" si="244"/>
        <v>-</v>
      </c>
      <c r="AD585" s="156" t="str">
        <f t="shared" si="245"/>
        <v>-</v>
      </c>
      <c r="AE585" s="156" t="str">
        <f t="shared" si="246"/>
        <v>-</v>
      </c>
      <c r="AF585" s="156" t="str">
        <f t="shared" si="247"/>
        <v>-</v>
      </c>
      <c r="AG585" s="157" t="str">
        <f t="shared" si="248"/>
        <v>-</v>
      </c>
      <c r="AH585" s="454"/>
      <c r="AI585" s="155" t="str">
        <f t="shared" si="249"/>
        <v>-</v>
      </c>
      <c r="AJ585" s="156" t="str">
        <f t="shared" si="250"/>
        <v>-</v>
      </c>
      <c r="AK585" s="156" t="str">
        <f t="shared" si="251"/>
        <v>-</v>
      </c>
      <c r="AL585" s="156" t="str">
        <f t="shared" si="252"/>
        <v>-</v>
      </c>
      <c r="AM585" s="157" t="str">
        <f t="shared" si="253"/>
        <v>-</v>
      </c>
      <c r="AN585" s="457"/>
      <c r="AO585" s="95" t="s">
        <v>83</v>
      </c>
      <c r="AP585" s="93" t="s">
        <v>83</v>
      </c>
      <c r="AQ585" s="93" t="s">
        <v>83</v>
      </c>
      <c r="AR585" s="93" t="s">
        <v>83</v>
      </c>
      <c r="AS585" s="163" t="s">
        <v>83</v>
      </c>
      <c r="AT585" s="164" t="s">
        <v>83</v>
      </c>
      <c r="AU585" s="164" t="s">
        <v>83</v>
      </c>
      <c r="AV585" s="164" t="s">
        <v>83</v>
      </c>
      <c r="AW585" s="94" t="s">
        <v>83</v>
      </c>
      <c r="AX585" s="94" t="s">
        <v>3366</v>
      </c>
      <c r="AY585" s="165" t="s">
        <v>83</v>
      </c>
    </row>
    <row r="586" spans="1:51" customFormat="1" ht="67.5" hidden="1">
      <c r="A586" s="95" t="str">
        <f t="shared" si="240"/>
        <v>1801-7</v>
      </c>
      <c r="B586" s="160">
        <v>1801</v>
      </c>
      <c r="C586" s="93" t="s">
        <v>221</v>
      </c>
      <c r="D586" s="95">
        <v>7</v>
      </c>
      <c r="E586" s="93" t="s">
        <v>83</v>
      </c>
      <c r="F586" s="95" t="s">
        <v>83</v>
      </c>
      <c r="G586" s="161" t="s">
        <v>83</v>
      </c>
      <c r="H586" s="99" t="s">
        <v>83</v>
      </c>
      <c r="I586" s="94" t="s">
        <v>83</v>
      </c>
      <c r="J586" s="93" t="s">
        <v>83</v>
      </c>
      <c r="K586" s="93" t="s">
        <v>83</v>
      </c>
      <c r="L586" s="93" t="s">
        <v>83</v>
      </c>
      <c r="M586" s="92" t="s">
        <v>83</v>
      </c>
      <c r="N586" s="161"/>
      <c r="O586" s="153"/>
      <c r="P586" s="153"/>
      <c r="Q586" s="153"/>
      <c r="R586" s="162"/>
      <c r="S586" s="450"/>
      <c r="T586" s="163" t="s">
        <v>83</v>
      </c>
      <c r="U586" s="162" t="s">
        <v>83</v>
      </c>
      <c r="V586" s="93" t="s">
        <v>83</v>
      </c>
      <c r="W586" s="161"/>
      <c r="X586" s="153" t="s">
        <v>83</v>
      </c>
      <c r="Y586" s="153" t="s">
        <v>83</v>
      </c>
      <c r="Z586" s="153" t="s">
        <v>83</v>
      </c>
      <c r="AA586" s="162" t="s">
        <v>83</v>
      </c>
      <c r="AB586" s="450"/>
      <c r="AC586" s="155" t="str">
        <f t="shared" si="244"/>
        <v>-</v>
      </c>
      <c r="AD586" s="156" t="str">
        <f t="shared" si="245"/>
        <v>-</v>
      </c>
      <c r="AE586" s="156" t="str">
        <f t="shared" si="246"/>
        <v>-</v>
      </c>
      <c r="AF586" s="156" t="str">
        <f t="shared" si="247"/>
        <v>-</v>
      </c>
      <c r="AG586" s="157" t="str">
        <f t="shared" si="248"/>
        <v>-</v>
      </c>
      <c r="AH586" s="454"/>
      <c r="AI586" s="155" t="str">
        <f t="shared" si="249"/>
        <v>-</v>
      </c>
      <c r="AJ586" s="156" t="str">
        <f t="shared" si="250"/>
        <v>-</v>
      </c>
      <c r="AK586" s="156" t="str">
        <f t="shared" si="251"/>
        <v>-</v>
      </c>
      <c r="AL586" s="156" t="str">
        <f t="shared" si="252"/>
        <v>-</v>
      </c>
      <c r="AM586" s="157" t="str">
        <f t="shared" si="253"/>
        <v>-</v>
      </c>
      <c r="AN586" s="457"/>
      <c r="AO586" s="95" t="s">
        <v>83</v>
      </c>
      <c r="AP586" s="93" t="s">
        <v>83</v>
      </c>
      <c r="AQ586" s="93" t="s">
        <v>83</v>
      </c>
      <c r="AR586" s="93" t="s">
        <v>83</v>
      </c>
      <c r="AS586" s="163" t="s">
        <v>83</v>
      </c>
      <c r="AT586" s="164" t="s">
        <v>83</v>
      </c>
      <c r="AU586" s="164" t="s">
        <v>83</v>
      </c>
      <c r="AV586" s="164" t="s">
        <v>83</v>
      </c>
      <c r="AW586" s="94" t="s">
        <v>83</v>
      </c>
      <c r="AX586" s="94" t="s">
        <v>3366</v>
      </c>
      <c r="AY586" s="165" t="s">
        <v>83</v>
      </c>
    </row>
    <row r="587" spans="1:51" customFormat="1" ht="67.5" hidden="1">
      <c r="A587" s="95" t="str">
        <f t="shared" si="240"/>
        <v>1801-8</v>
      </c>
      <c r="B587" s="160">
        <v>1801</v>
      </c>
      <c r="C587" s="93" t="s">
        <v>221</v>
      </c>
      <c r="D587" s="95">
        <v>8</v>
      </c>
      <c r="E587" s="93" t="s">
        <v>83</v>
      </c>
      <c r="F587" s="95" t="s">
        <v>83</v>
      </c>
      <c r="G587" s="161" t="s">
        <v>83</v>
      </c>
      <c r="H587" s="99" t="s">
        <v>83</v>
      </c>
      <c r="I587" s="94" t="s">
        <v>83</v>
      </c>
      <c r="J587" s="93" t="s">
        <v>83</v>
      </c>
      <c r="K587" s="93" t="s">
        <v>83</v>
      </c>
      <c r="L587" s="93" t="s">
        <v>83</v>
      </c>
      <c r="M587" s="92" t="s">
        <v>83</v>
      </c>
      <c r="N587" s="161"/>
      <c r="O587" s="153"/>
      <c r="P587" s="153"/>
      <c r="Q587" s="153"/>
      <c r="R587" s="162"/>
      <c r="S587" s="450"/>
      <c r="T587" s="163" t="s">
        <v>83</v>
      </c>
      <c r="U587" s="162" t="s">
        <v>83</v>
      </c>
      <c r="V587" s="93" t="s">
        <v>83</v>
      </c>
      <c r="W587" s="161"/>
      <c r="X587" s="153" t="s">
        <v>83</v>
      </c>
      <c r="Y587" s="153" t="s">
        <v>83</v>
      </c>
      <c r="Z587" s="153" t="s">
        <v>83</v>
      </c>
      <c r="AA587" s="162" t="s">
        <v>83</v>
      </c>
      <c r="AB587" s="450"/>
      <c r="AC587" s="155" t="str">
        <f t="shared" si="244"/>
        <v>-</v>
      </c>
      <c r="AD587" s="156" t="str">
        <f t="shared" si="245"/>
        <v>-</v>
      </c>
      <c r="AE587" s="156" t="str">
        <f t="shared" si="246"/>
        <v>-</v>
      </c>
      <c r="AF587" s="156" t="str">
        <f t="shared" si="247"/>
        <v>-</v>
      </c>
      <c r="AG587" s="157" t="str">
        <f t="shared" si="248"/>
        <v>-</v>
      </c>
      <c r="AH587" s="454"/>
      <c r="AI587" s="155" t="str">
        <f t="shared" si="249"/>
        <v>-</v>
      </c>
      <c r="AJ587" s="156" t="str">
        <f t="shared" si="250"/>
        <v>-</v>
      </c>
      <c r="AK587" s="156" t="str">
        <f t="shared" si="251"/>
        <v>-</v>
      </c>
      <c r="AL587" s="156" t="str">
        <f t="shared" si="252"/>
        <v>-</v>
      </c>
      <c r="AM587" s="157" t="str">
        <f t="shared" si="253"/>
        <v>-</v>
      </c>
      <c r="AN587" s="457"/>
      <c r="AO587" s="95" t="s">
        <v>83</v>
      </c>
      <c r="AP587" s="93" t="s">
        <v>83</v>
      </c>
      <c r="AQ587" s="93" t="s">
        <v>83</v>
      </c>
      <c r="AR587" s="93" t="s">
        <v>83</v>
      </c>
      <c r="AS587" s="163" t="s">
        <v>83</v>
      </c>
      <c r="AT587" s="164" t="s">
        <v>83</v>
      </c>
      <c r="AU587" s="164" t="s">
        <v>83</v>
      </c>
      <c r="AV587" s="164" t="s">
        <v>83</v>
      </c>
      <c r="AW587" s="94" t="s">
        <v>83</v>
      </c>
      <c r="AX587" s="94" t="s">
        <v>3366</v>
      </c>
      <c r="AY587" s="165" t="s">
        <v>83</v>
      </c>
    </row>
    <row r="588" spans="1:51" customFormat="1" ht="67.5" hidden="1">
      <c r="A588" s="95" t="str">
        <f t="shared" si="240"/>
        <v>1801-9</v>
      </c>
      <c r="B588" s="160">
        <v>1801</v>
      </c>
      <c r="C588" s="93" t="s">
        <v>221</v>
      </c>
      <c r="D588" s="95">
        <v>9</v>
      </c>
      <c r="E588" s="93" t="s">
        <v>83</v>
      </c>
      <c r="F588" s="95" t="s">
        <v>83</v>
      </c>
      <c r="G588" s="161" t="s">
        <v>83</v>
      </c>
      <c r="H588" s="99" t="s">
        <v>83</v>
      </c>
      <c r="I588" s="94" t="s">
        <v>83</v>
      </c>
      <c r="J588" s="93" t="s">
        <v>83</v>
      </c>
      <c r="K588" s="93" t="s">
        <v>83</v>
      </c>
      <c r="L588" s="93" t="s">
        <v>83</v>
      </c>
      <c r="M588" s="92" t="s">
        <v>83</v>
      </c>
      <c r="N588" s="161"/>
      <c r="O588" s="153"/>
      <c r="P588" s="153"/>
      <c r="Q588" s="153"/>
      <c r="R588" s="162"/>
      <c r="S588" s="450"/>
      <c r="T588" s="163" t="s">
        <v>83</v>
      </c>
      <c r="U588" s="162" t="s">
        <v>83</v>
      </c>
      <c r="V588" s="93" t="s">
        <v>83</v>
      </c>
      <c r="W588" s="161"/>
      <c r="X588" s="153" t="s">
        <v>83</v>
      </c>
      <c r="Y588" s="153" t="s">
        <v>83</v>
      </c>
      <c r="Z588" s="153" t="s">
        <v>83</v>
      </c>
      <c r="AA588" s="162" t="s">
        <v>83</v>
      </c>
      <c r="AB588" s="450"/>
      <c r="AC588" s="155" t="str">
        <f t="shared" si="244"/>
        <v>-</v>
      </c>
      <c r="AD588" s="156" t="str">
        <f t="shared" si="245"/>
        <v>-</v>
      </c>
      <c r="AE588" s="156" t="str">
        <f t="shared" si="246"/>
        <v>-</v>
      </c>
      <c r="AF588" s="156" t="str">
        <f t="shared" si="247"/>
        <v>-</v>
      </c>
      <c r="AG588" s="157" t="str">
        <f t="shared" si="248"/>
        <v>-</v>
      </c>
      <c r="AH588" s="454"/>
      <c r="AI588" s="155" t="str">
        <f t="shared" si="249"/>
        <v>-</v>
      </c>
      <c r="AJ588" s="156" t="str">
        <f t="shared" si="250"/>
        <v>-</v>
      </c>
      <c r="AK588" s="156" t="str">
        <f t="shared" si="251"/>
        <v>-</v>
      </c>
      <c r="AL588" s="156" t="str">
        <f t="shared" si="252"/>
        <v>-</v>
      </c>
      <c r="AM588" s="157" t="str">
        <f t="shared" si="253"/>
        <v>-</v>
      </c>
      <c r="AN588" s="457"/>
      <c r="AO588" s="95" t="s">
        <v>83</v>
      </c>
      <c r="AP588" s="93" t="s">
        <v>83</v>
      </c>
      <c r="AQ588" s="93" t="s">
        <v>83</v>
      </c>
      <c r="AR588" s="93" t="s">
        <v>83</v>
      </c>
      <c r="AS588" s="163" t="s">
        <v>83</v>
      </c>
      <c r="AT588" s="164" t="s">
        <v>83</v>
      </c>
      <c r="AU588" s="164" t="s">
        <v>83</v>
      </c>
      <c r="AV588" s="164" t="s">
        <v>83</v>
      </c>
      <c r="AW588" s="94" t="s">
        <v>83</v>
      </c>
      <c r="AX588" s="94" t="s">
        <v>3366</v>
      </c>
      <c r="AY588" s="165" t="s">
        <v>83</v>
      </c>
    </row>
    <row r="589" spans="1:51" ht="159" customHeight="1">
      <c r="A589" s="204" t="s">
        <v>1237</v>
      </c>
      <c r="B589" s="205">
        <v>1802</v>
      </c>
      <c r="C589" s="600" t="s">
        <v>222</v>
      </c>
      <c r="D589" s="204">
        <v>1</v>
      </c>
      <c r="E589" s="600" t="s">
        <v>1011</v>
      </c>
      <c r="F589" s="204" t="s">
        <v>484</v>
      </c>
      <c r="G589" s="197" t="s">
        <v>504</v>
      </c>
      <c r="H589" s="206" t="s">
        <v>1012</v>
      </c>
      <c r="I589" s="220" t="s">
        <v>3091</v>
      </c>
      <c r="J589" s="600" t="s">
        <v>1013</v>
      </c>
      <c r="K589" s="600" t="s">
        <v>1014</v>
      </c>
      <c r="L589" s="600" t="s">
        <v>388</v>
      </c>
      <c r="M589" s="207" t="s">
        <v>392</v>
      </c>
      <c r="N589" s="252" t="s">
        <v>12</v>
      </c>
      <c r="O589" s="201">
        <v>3300</v>
      </c>
      <c r="P589" s="201">
        <v>3800</v>
      </c>
      <c r="Q589" s="201">
        <v>4300</v>
      </c>
      <c r="R589" s="350">
        <v>4800</v>
      </c>
      <c r="S589" s="622">
        <v>5300</v>
      </c>
      <c r="T589" s="194" t="s">
        <v>416</v>
      </c>
      <c r="U589" s="218">
        <v>5300</v>
      </c>
      <c r="V589" s="600" t="s">
        <v>2270</v>
      </c>
      <c r="W589" s="339">
        <v>2871</v>
      </c>
      <c r="X589" s="202">
        <v>3530</v>
      </c>
      <c r="Y589" s="202">
        <v>4327</v>
      </c>
      <c r="Z589" s="338">
        <v>4931</v>
      </c>
      <c r="AA589" s="518">
        <v>4718</v>
      </c>
      <c r="AB589" s="518">
        <v>4396</v>
      </c>
      <c r="AC589" s="226" t="str">
        <f t="shared" si="244"/>
        <v>-</v>
      </c>
      <c r="AD589" s="196">
        <f t="shared" si="245"/>
        <v>1.0696969696969696</v>
      </c>
      <c r="AE589" s="196">
        <f t="shared" si="246"/>
        <v>1.1386842105263157</v>
      </c>
      <c r="AF589" s="196">
        <f t="shared" si="247"/>
        <v>1.1467441860465117</v>
      </c>
      <c r="AG589" s="604">
        <f t="shared" si="248"/>
        <v>0.98291666666666666</v>
      </c>
      <c r="AH589" s="212">
        <f t="shared" si="248"/>
        <v>0.82943396226415089</v>
      </c>
      <c r="AI589" s="226">
        <f t="shared" si="249"/>
        <v>0.54169811320754713</v>
      </c>
      <c r="AJ589" s="196">
        <f t="shared" si="250"/>
        <v>0.66603773584905657</v>
      </c>
      <c r="AK589" s="196">
        <f t="shared" si="251"/>
        <v>0.81641509433962267</v>
      </c>
      <c r="AL589" s="196">
        <f t="shared" si="252"/>
        <v>0.93037735849056602</v>
      </c>
      <c r="AM589" s="604">
        <f t="shared" si="253"/>
        <v>0.890188679245283</v>
      </c>
      <c r="AN589" s="212">
        <f t="shared" si="253"/>
        <v>0.82943396226415089</v>
      </c>
      <c r="AO589" s="204" t="s">
        <v>83</v>
      </c>
      <c r="AP589" s="600" t="s">
        <v>2756</v>
      </c>
      <c r="AQ589" s="600" t="s">
        <v>634</v>
      </c>
      <c r="AR589" s="600" t="s">
        <v>2237</v>
      </c>
      <c r="AS589" s="194" t="s">
        <v>12</v>
      </c>
      <c r="AT589" s="179" t="s">
        <v>15</v>
      </c>
      <c r="AU589" s="179" t="s">
        <v>15</v>
      </c>
      <c r="AV589" s="179" t="s">
        <v>15</v>
      </c>
      <c r="AW589" s="179" t="s">
        <v>11</v>
      </c>
      <c r="AX589" s="611" t="s">
        <v>3414</v>
      </c>
      <c r="AY589" s="214">
        <v>1</v>
      </c>
    </row>
    <row r="590" spans="1:51" customFormat="1" ht="54" hidden="1">
      <c r="A590" s="95" t="str">
        <f t="shared" si="240"/>
        <v>1802-2</v>
      </c>
      <c r="B590" s="160">
        <v>1802</v>
      </c>
      <c r="C590" s="93" t="s">
        <v>222</v>
      </c>
      <c r="D590" s="95">
        <v>2</v>
      </c>
      <c r="E590" s="93" t="s">
        <v>83</v>
      </c>
      <c r="F590" s="95" t="s">
        <v>83</v>
      </c>
      <c r="G590" s="161" t="s">
        <v>83</v>
      </c>
      <c r="H590" s="99" t="s">
        <v>83</v>
      </c>
      <c r="I590" s="94" t="s">
        <v>83</v>
      </c>
      <c r="J590" s="93" t="s">
        <v>83</v>
      </c>
      <c r="K590" s="93" t="s">
        <v>83</v>
      </c>
      <c r="L590" s="93" t="s">
        <v>83</v>
      </c>
      <c r="M590" s="92" t="s">
        <v>83</v>
      </c>
      <c r="N590" s="161"/>
      <c r="O590" s="153"/>
      <c r="P590" s="153"/>
      <c r="Q590" s="153"/>
      <c r="R590" s="162"/>
      <c r="S590" s="450"/>
      <c r="T590" s="163" t="s">
        <v>83</v>
      </c>
      <c r="U590" s="162" t="s">
        <v>83</v>
      </c>
      <c r="V590" s="93" t="s">
        <v>83</v>
      </c>
      <c r="W590" s="161"/>
      <c r="X590" s="153" t="s">
        <v>83</v>
      </c>
      <c r="Y590" s="153" t="s">
        <v>83</v>
      </c>
      <c r="Z590" s="153" t="s">
        <v>83</v>
      </c>
      <c r="AA590" s="162" t="s">
        <v>83</v>
      </c>
      <c r="AB590" s="450"/>
      <c r="AC590" s="155" t="str">
        <f t="shared" si="244"/>
        <v>-</v>
      </c>
      <c r="AD590" s="156" t="str">
        <f t="shared" si="245"/>
        <v>-</v>
      </c>
      <c r="AE590" s="156" t="str">
        <f t="shared" si="246"/>
        <v>-</v>
      </c>
      <c r="AF590" s="156" t="str">
        <f t="shared" si="247"/>
        <v>-</v>
      </c>
      <c r="AG590" s="157" t="str">
        <f t="shared" si="248"/>
        <v>-</v>
      </c>
      <c r="AH590" s="454"/>
      <c r="AI590" s="155" t="str">
        <f t="shared" si="249"/>
        <v>-</v>
      </c>
      <c r="AJ590" s="156" t="str">
        <f t="shared" si="250"/>
        <v>-</v>
      </c>
      <c r="AK590" s="156" t="str">
        <f t="shared" si="251"/>
        <v>-</v>
      </c>
      <c r="AL590" s="156" t="str">
        <f t="shared" si="252"/>
        <v>-</v>
      </c>
      <c r="AM590" s="157" t="str">
        <f t="shared" si="253"/>
        <v>-</v>
      </c>
      <c r="AN590" s="457"/>
      <c r="AO590" s="95" t="s">
        <v>83</v>
      </c>
      <c r="AP590" s="93" t="s">
        <v>83</v>
      </c>
      <c r="AQ590" s="93" t="s">
        <v>83</v>
      </c>
      <c r="AR590" s="93" t="s">
        <v>83</v>
      </c>
      <c r="AS590" s="163" t="s">
        <v>83</v>
      </c>
      <c r="AT590" s="164" t="s">
        <v>83</v>
      </c>
      <c r="AU590" s="164" t="s">
        <v>83</v>
      </c>
      <c r="AV590" s="164" t="s">
        <v>83</v>
      </c>
      <c r="AW590" s="94" t="s">
        <v>83</v>
      </c>
      <c r="AX590" s="94" t="s">
        <v>3366</v>
      </c>
      <c r="AY590" s="165" t="s">
        <v>83</v>
      </c>
    </row>
    <row r="591" spans="1:51" customFormat="1" ht="54" hidden="1">
      <c r="A591" s="95" t="str">
        <f t="shared" si="240"/>
        <v>1802-3</v>
      </c>
      <c r="B591" s="160">
        <v>1802</v>
      </c>
      <c r="C591" s="93" t="s">
        <v>222</v>
      </c>
      <c r="D591" s="95">
        <v>3</v>
      </c>
      <c r="E591" s="93" t="s">
        <v>83</v>
      </c>
      <c r="F591" s="95" t="s">
        <v>83</v>
      </c>
      <c r="G591" s="161" t="s">
        <v>83</v>
      </c>
      <c r="H591" s="99" t="s">
        <v>83</v>
      </c>
      <c r="I591" s="94" t="s">
        <v>83</v>
      </c>
      <c r="J591" s="93" t="s">
        <v>83</v>
      </c>
      <c r="K591" s="93" t="s">
        <v>83</v>
      </c>
      <c r="L591" s="93" t="s">
        <v>83</v>
      </c>
      <c r="M591" s="92" t="s">
        <v>83</v>
      </c>
      <c r="N591" s="161"/>
      <c r="O591" s="153"/>
      <c r="P591" s="153"/>
      <c r="Q591" s="153"/>
      <c r="R591" s="162"/>
      <c r="S591" s="450"/>
      <c r="T591" s="163" t="s">
        <v>83</v>
      </c>
      <c r="U591" s="162" t="s">
        <v>83</v>
      </c>
      <c r="V591" s="93" t="s">
        <v>83</v>
      </c>
      <c r="W591" s="161"/>
      <c r="X591" s="153" t="s">
        <v>83</v>
      </c>
      <c r="Y591" s="153" t="s">
        <v>83</v>
      </c>
      <c r="Z591" s="153" t="s">
        <v>83</v>
      </c>
      <c r="AA591" s="162" t="s">
        <v>83</v>
      </c>
      <c r="AB591" s="450"/>
      <c r="AC591" s="155" t="str">
        <f t="shared" si="244"/>
        <v>-</v>
      </c>
      <c r="AD591" s="156" t="str">
        <f t="shared" si="245"/>
        <v>-</v>
      </c>
      <c r="AE591" s="156" t="str">
        <f t="shared" si="246"/>
        <v>-</v>
      </c>
      <c r="AF591" s="156" t="str">
        <f t="shared" si="247"/>
        <v>-</v>
      </c>
      <c r="AG591" s="157" t="str">
        <f t="shared" si="248"/>
        <v>-</v>
      </c>
      <c r="AH591" s="454"/>
      <c r="AI591" s="155" t="str">
        <f t="shared" si="249"/>
        <v>-</v>
      </c>
      <c r="AJ591" s="156" t="str">
        <f t="shared" si="250"/>
        <v>-</v>
      </c>
      <c r="AK591" s="156" t="str">
        <f t="shared" si="251"/>
        <v>-</v>
      </c>
      <c r="AL591" s="156" t="str">
        <f t="shared" si="252"/>
        <v>-</v>
      </c>
      <c r="AM591" s="157" t="str">
        <f t="shared" si="253"/>
        <v>-</v>
      </c>
      <c r="AN591" s="457"/>
      <c r="AO591" s="95" t="s">
        <v>83</v>
      </c>
      <c r="AP591" s="93" t="s">
        <v>83</v>
      </c>
      <c r="AQ591" s="93" t="s">
        <v>83</v>
      </c>
      <c r="AR591" s="93" t="s">
        <v>83</v>
      </c>
      <c r="AS591" s="163" t="s">
        <v>83</v>
      </c>
      <c r="AT591" s="164" t="s">
        <v>83</v>
      </c>
      <c r="AU591" s="164" t="s">
        <v>83</v>
      </c>
      <c r="AV591" s="164" t="s">
        <v>83</v>
      </c>
      <c r="AW591" s="94" t="s">
        <v>83</v>
      </c>
      <c r="AX591" s="94" t="s">
        <v>3366</v>
      </c>
      <c r="AY591" s="165" t="s">
        <v>83</v>
      </c>
    </row>
    <row r="592" spans="1:51" customFormat="1" ht="54" hidden="1">
      <c r="A592" s="95" t="str">
        <f t="shared" si="240"/>
        <v>1802-4</v>
      </c>
      <c r="B592" s="160">
        <v>1802</v>
      </c>
      <c r="C592" s="93" t="s">
        <v>222</v>
      </c>
      <c r="D592" s="95">
        <v>4</v>
      </c>
      <c r="E592" s="93" t="s">
        <v>83</v>
      </c>
      <c r="F592" s="95" t="s">
        <v>83</v>
      </c>
      <c r="G592" s="161" t="s">
        <v>83</v>
      </c>
      <c r="H592" s="99" t="s">
        <v>83</v>
      </c>
      <c r="I592" s="94" t="s">
        <v>83</v>
      </c>
      <c r="J592" s="93" t="s">
        <v>83</v>
      </c>
      <c r="K592" s="93" t="s">
        <v>83</v>
      </c>
      <c r="L592" s="93" t="s">
        <v>83</v>
      </c>
      <c r="M592" s="92" t="s">
        <v>83</v>
      </c>
      <c r="N592" s="161"/>
      <c r="O592" s="153"/>
      <c r="P592" s="153"/>
      <c r="Q592" s="153"/>
      <c r="R592" s="162"/>
      <c r="S592" s="450"/>
      <c r="T592" s="163" t="s">
        <v>83</v>
      </c>
      <c r="U592" s="162" t="s">
        <v>83</v>
      </c>
      <c r="V592" s="93" t="s">
        <v>83</v>
      </c>
      <c r="W592" s="161"/>
      <c r="X592" s="153" t="s">
        <v>83</v>
      </c>
      <c r="Y592" s="153" t="s">
        <v>83</v>
      </c>
      <c r="Z592" s="153" t="s">
        <v>83</v>
      </c>
      <c r="AA592" s="162" t="s">
        <v>83</v>
      </c>
      <c r="AB592" s="450"/>
      <c r="AC592" s="155" t="str">
        <f t="shared" si="244"/>
        <v>-</v>
      </c>
      <c r="AD592" s="156" t="str">
        <f t="shared" si="245"/>
        <v>-</v>
      </c>
      <c r="AE592" s="156" t="str">
        <f t="shared" si="246"/>
        <v>-</v>
      </c>
      <c r="AF592" s="156" t="str">
        <f t="shared" si="247"/>
        <v>-</v>
      </c>
      <c r="AG592" s="157" t="str">
        <f t="shared" si="248"/>
        <v>-</v>
      </c>
      <c r="AH592" s="454"/>
      <c r="AI592" s="155" t="str">
        <f t="shared" si="249"/>
        <v>-</v>
      </c>
      <c r="AJ592" s="156" t="str">
        <f t="shared" si="250"/>
        <v>-</v>
      </c>
      <c r="AK592" s="156" t="str">
        <f t="shared" si="251"/>
        <v>-</v>
      </c>
      <c r="AL592" s="156" t="str">
        <f t="shared" si="252"/>
        <v>-</v>
      </c>
      <c r="AM592" s="157" t="str">
        <f t="shared" si="253"/>
        <v>-</v>
      </c>
      <c r="AN592" s="457"/>
      <c r="AO592" s="95" t="s">
        <v>83</v>
      </c>
      <c r="AP592" s="93" t="s">
        <v>83</v>
      </c>
      <c r="AQ592" s="93" t="s">
        <v>83</v>
      </c>
      <c r="AR592" s="93" t="s">
        <v>83</v>
      </c>
      <c r="AS592" s="163" t="s">
        <v>83</v>
      </c>
      <c r="AT592" s="164" t="s">
        <v>83</v>
      </c>
      <c r="AU592" s="164" t="s">
        <v>83</v>
      </c>
      <c r="AV592" s="164" t="s">
        <v>83</v>
      </c>
      <c r="AW592" s="94" t="s">
        <v>83</v>
      </c>
      <c r="AX592" s="94" t="s">
        <v>3366</v>
      </c>
      <c r="AY592" s="165" t="s">
        <v>83</v>
      </c>
    </row>
    <row r="593" spans="1:51" customFormat="1" ht="54" hidden="1">
      <c r="A593" s="95" t="str">
        <f t="shared" si="240"/>
        <v>1802-5</v>
      </c>
      <c r="B593" s="160">
        <v>1802</v>
      </c>
      <c r="C593" s="93" t="s">
        <v>222</v>
      </c>
      <c r="D593" s="95">
        <v>5</v>
      </c>
      <c r="E593" s="93" t="s">
        <v>83</v>
      </c>
      <c r="F593" s="95" t="s">
        <v>83</v>
      </c>
      <c r="G593" s="161" t="s">
        <v>83</v>
      </c>
      <c r="H593" s="99" t="s">
        <v>83</v>
      </c>
      <c r="I593" s="94" t="s">
        <v>83</v>
      </c>
      <c r="J593" s="93" t="s">
        <v>83</v>
      </c>
      <c r="K593" s="93" t="s">
        <v>83</v>
      </c>
      <c r="L593" s="93" t="s">
        <v>83</v>
      </c>
      <c r="M593" s="92" t="s">
        <v>83</v>
      </c>
      <c r="N593" s="161"/>
      <c r="O593" s="153"/>
      <c r="P593" s="153"/>
      <c r="Q593" s="153"/>
      <c r="R593" s="162"/>
      <c r="S593" s="450"/>
      <c r="T593" s="163" t="s">
        <v>83</v>
      </c>
      <c r="U593" s="162" t="s">
        <v>83</v>
      </c>
      <c r="V593" s="93" t="s">
        <v>83</v>
      </c>
      <c r="W593" s="161"/>
      <c r="X593" s="153" t="s">
        <v>83</v>
      </c>
      <c r="Y593" s="153" t="s">
        <v>83</v>
      </c>
      <c r="Z593" s="153" t="s">
        <v>83</v>
      </c>
      <c r="AA593" s="162" t="s">
        <v>83</v>
      </c>
      <c r="AB593" s="450"/>
      <c r="AC593" s="155" t="str">
        <f t="shared" si="244"/>
        <v>-</v>
      </c>
      <c r="AD593" s="156" t="str">
        <f t="shared" si="245"/>
        <v>-</v>
      </c>
      <c r="AE593" s="156" t="str">
        <f t="shared" si="246"/>
        <v>-</v>
      </c>
      <c r="AF593" s="156" t="str">
        <f t="shared" si="247"/>
        <v>-</v>
      </c>
      <c r="AG593" s="157" t="str">
        <f t="shared" si="248"/>
        <v>-</v>
      </c>
      <c r="AH593" s="454"/>
      <c r="AI593" s="155" t="str">
        <f t="shared" si="249"/>
        <v>-</v>
      </c>
      <c r="AJ593" s="156" t="str">
        <f t="shared" si="250"/>
        <v>-</v>
      </c>
      <c r="AK593" s="156" t="str">
        <f t="shared" si="251"/>
        <v>-</v>
      </c>
      <c r="AL593" s="156" t="str">
        <f t="shared" si="252"/>
        <v>-</v>
      </c>
      <c r="AM593" s="157" t="str">
        <f t="shared" si="253"/>
        <v>-</v>
      </c>
      <c r="AN593" s="457"/>
      <c r="AO593" s="95" t="s">
        <v>83</v>
      </c>
      <c r="AP593" s="93" t="s">
        <v>83</v>
      </c>
      <c r="AQ593" s="93" t="s">
        <v>83</v>
      </c>
      <c r="AR593" s="93" t="s">
        <v>83</v>
      </c>
      <c r="AS593" s="163" t="s">
        <v>83</v>
      </c>
      <c r="AT593" s="164" t="s">
        <v>83</v>
      </c>
      <c r="AU593" s="164" t="s">
        <v>83</v>
      </c>
      <c r="AV593" s="164" t="s">
        <v>83</v>
      </c>
      <c r="AW593" s="94" t="s">
        <v>83</v>
      </c>
      <c r="AX593" s="94" t="s">
        <v>3366</v>
      </c>
      <c r="AY593" s="165" t="s">
        <v>83</v>
      </c>
    </row>
    <row r="594" spans="1:51" customFormat="1" ht="54" hidden="1">
      <c r="A594" s="95" t="str">
        <f t="shared" si="240"/>
        <v>1802-6</v>
      </c>
      <c r="B594" s="160">
        <v>1802</v>
      </c>
      <c r="C594" s="93" t="s">
        <v>222</v>
      </c>
      <c r="D594" s="95">
        <v>6</v>
      </c>
      <c r="E594" s="93" t="s">
        <v>83</v>
      </c>
      <c r="F594" s="95" t="s">
        <v>83</v>
      </c>
      <c r="G594" s="161" t="s">
        <v>83</v>
      </c>
      <c r="H594" s="99" t="s">
        <v>83</v>
      </c>
      <c r="I594" s="94" t="s">
        <v>83</v>
      </c>
      <c r="J594" s="93" t="s">
        <v>83</v>
      </c>
      <c r="K594" s="93" t="s">
        <v>83</v>
      </c>
      <c r="L594" s="93" t="s">
        <v>83</v>
      </c>
      <c r="M594" s="92" t="s">
        <v>83</v>
      </c>
      <c r="N594" s="161"/>
      <c r="O594" s="153"/>
      <c r="P594" s="153"/>
      <c r="Q594" s="153"/>
      <c r="R594" s="162"/>
      <c r="S594" s="450"/>
      <c r="T594" s="163" t="s">
        <v>83</v>
      </c>
      <c r="U594" s="162" t="s">
        <v>83</v>
      </c>
      <c r="V594" s="93" t="s">
        <v>83</v>
      </c>
      <c r="W594" s="161"/>
      <c r="X594" s="153" t="s">
        <v>83</v>
      </c>
      <c r="Y594" s="153" t="s">
        <v>83</v>
      </c>
      <c r="Z594" s="153" t="s">
        <v>83</v>
      </c>
      <c r="AA594" s="162" t="s">
        <v>83</v>
      </c>
      <c r="AB594" s="450"/>
      <c r="AC594" s="155" t="str">
        <f t="shared" si="244"/>
        <v>-</v>
      </c>
      <c r="AD594" s="156" t="str">
        <f t="shared" si="245"/>
        <v>-</v>
      </c>
      <c r="AE594" s="156" t="str">
        <f t="shared" si="246"/>
        <v>-</v>
      </c>
      <c r="AF594" s="156" t="str">
        <f t="shared" si="247"/>
        <v>-</v>
      </c>
      <c r="AG594" s="157" t="str">
        <f t="shared" si="248"/>
        <v>-</v>
      </c>
      <c r="AH594" s="454"/>
      <c r="AI594" s="155" t="str">
        <f t="shared" si="249"/>
        <v>-</v>
      </c>
      <c r="AJ594" s="156" t="str">
        <f t="shared" si="250"/>
        <v>-</v>
      </c>
      <c r="AK594" s="156" t="str">
        <f t="shared" si="251"/>
        <v>-</v>
      </c>
      <c r="AL594" s="156" t="str">
        <f t="shared" si="252"/>
        <v>-</v>
      </c>
      <c r="AM594" s="157" t="str">
        <f t="shared" si="253"/>
        <v>-</v>
      </c>
      <c r="AN594" s="457"/>
      <c r="AO594" s="95" t="s">
        <v>83</v>
      </c>
      <c r="AP594" s="93" t="s">
        <v>83</v>
      </c>
      <c r="AQ594" s="93" t="s">
        <v>83</v>
      </c>
      <c r="AR594" s="93" t="s">
        <v>83</v>
      </c>
      <c r="AS594" s="163" t="s">
        <v>83</v>
      </c>
      <c r="AT594" s="164" t="s">
        <v>83</v>
      </c>
      <c r="AU594" s="164" t="s">
        <v>83</v>
      </c>
      <c r="AV594" s="164" t="s">
        <v>83</v>
      </c>
      <c r="AW594" s="94" t="s">
        <v>83</v>
      </c>
      <c r="AX594" s="94" t="s">
        <v>3366</v>
      </c>
      <c r="AY594" s="165" t="s">
        <v>83</v>
      </c>
    </row>
    <row r="595" spans="1:51" customFormat="1" ht="54" hidden="1">
      <c r="A595" s="95" t="str">
        <f t="shared" si="240"/>
        <v>1802-7</v>
      </c>
      <c r="B595" s="160">
        <v>1802</v>
      </c>
      <c r="C595" s="93" t="s">
        <v>222</v>
      </c>
      <c r="D595" s="95">
        <v>7</v>
      </c>
      <c r="E595" s="93" t="s">
        <v>83</v>
      </c>
      <c r="F595" s="95" t="s">
        <v>83</v>
      </c>
      <c r="G595" s="161" t="s">
        <v>83</v>
      </c>
      <c r="H595" s="99" t="s">
        <v>83</v>
      </c>
      <c r="I595" s="94" t="s">
        <v>83</v>
      </c>
      <c r="J595" s="93" t="s">
        <v>83</v>
      </c>
      <c r="K595" s="93" t="s">
        <v>83</v>
      </c>
      <c r="L595" s="93" t="s">
        <v>83</v>
      </c>
      <c r="M595" s="92" t="s">
        <v>83</v>
      </c>
      <c r="N595" s="161"/>
      <c r="O595" s="153"/>
      <c r="P595" s="153"/>
      <c r="Q595" s="153"/>
      <c r="R595" s="162"/>
      <c r="S595" s="450"/>
      <c r="T595" s="163" t="s">
        <v>83</v>
      </c>
      <c r="U595" s="162" t="s">
        <v>83</v>
      </c>
      <c r="V595" s="93" t="s">
        <v>83</v>
      </c>
      <c r="W595" s="161"/>
      <c r="X595" s="153" t="s">
        <v>83</v>
      </c>
      <c r="Y595" s="153" t="s">
        <v>83</v>
      </c>
      <c r="Z595" s="153" t="s">
        <v>83</v>
      </c>
      <c r="AA595" s="162" t="s">
        <v>83</v>
      </c>
      <c r="AB595" s="450"/>
      <c r="AC595" s="155" t="str">
        <f t="shared" si="244"/>
        <v>-</v>
      </c>
      <c r="AD595" s="156" t="str">
        <f t="shared" si="245"/>
        <v>-</v>
      </c>
      <c r="AE595" s="156" t="str">
        <f t="shared" si="246"/>
        <v>-</v>
      </c>
      <c r="AF595" s="156" t="str">
        <f t="shared" si="247"/>
        <v>-</v>
      </c>
      <c r="AG595" s="157" t="str">
        <f t="shared" si="248"/>
        <v>-</v>
      </c>
      <c r="AH595" s="454"/>
      <c r="AI595" s="155" t="str">
        <f t="shared" si="249"/>
        <v>-</v>
      </c>
      <c r="AJ595" s="156" t="str">
        <f t="shared" si="250"/>
        <v>-</v>
      </c>
      <c r="AK595" s="156" t="str">
        <f t="shared" si="251"/>
        <v>-</v>
      </c>
      <c r="AL595" s="156" t="str">
        <f t="shared" si="252"/>
        <v>-</v>
      </c>
      <c r="AM595" s="157" t="str">
        <f t="shared" si="253"/>
        <v>-</v>
      </c>
      <c r="AN595" s="457"/>
      <c r="AO595" s="95" t="s">
        <v>83</v>
      </c>
      <c r="AP595" s="93" t="s">
        <v>83</v>
      </c>
      <c r="AQ595" s="93" t="s">
        <v>83</v>
      </c>
      <c r="AR595" s="93" t="s">
        <v>83</v>
      </c>
      <c r="AS595" s="163" t="s">
        <v>83</v>
      </c>
      <c r="AT595" s="164" t="s">
        <v>83</v>
      </c>
      <c r="AU595" s="164" t="s">
        <v>83</v>
      </c>
      <c r="AV595" s="164" t="s">
        <v>83</v>
      </c>
      <c r="AW595" s="94" t="s">
        <v>83</v>
      </c>
      <c r="AX595" s="94" t="s">
        <v>3366</v>
      </c>
      <c r="AY595" s="165" t="s">
        <v>83</v>
      </c>
    </row>
    <row r="596" spans="1:51" customFormat="1" ht="54" hidden="1">
      <c r="A596" s="95" t="str">
        <f t="shared" si="240"/>
        <v>1802-8</v>
      </c>
      <c r="B596" s="160">
        <v>1802</v>
      </c>
      <c r="C596" s="93" t="s">
        <v>222</v>
      </c>
      <c r="D596" s="95">
        <v>8</v>
      </c>
      <c r="E596" s="93" t="s">
        <v>83</v>
      </c>
      <c r="F596" s="95" t="s">
        <v>83</v>
      </c>
      <c r="G596" s="161" t="s">
        <v>83</v>
      </c>
      <c r="H596" s="99" t="s">
        <v>83</v>
      </c>
      <c r="I596" s="94" t="s">
        <v>83</v>
      </c>
      <c r="J596" s="93" t="s">
        <v>83</v>
      </c>
      <c r="K596" s="93" t="s">
        <v>83</v>
      </c>
      <c r="L596" s="93" t="s">
        <v>83</v>
      </c>
      <c r="M596" s="92" t="s">
        <v>83</v>
      </c>
      <c r="N596" s="161"/>
      <c r="O596" s="153"/>
      <c r="P596" s="153"/>
      <c r="Q596" s="153"/>
      <c r="R596" s="162"/>
      <c r="S596" s="450"/>
      <c r="T596" s="163" t="s">
        <v>83</v>
      </c>
      <c r="U596" s="162" t="s">
        <v>83</v>
      </c>
      <c r="V596" s="93" t="s">
        <v>83</v>
      </c>
      <c r="W596" s="161"/>
      <c r="X596" s="153" t="s">
        <v>83</v>
      </c>
      <c r="Y596" s="153" t="s">
        <v>83</v>
      </c>
      <c r="Z596" s="153" t="s">
        <v>83</v>
      </c>
      <c r="AA596" s="162" t="s">
        <v>83</v>
      </c>
      <c r="AB596" s="450"/>
      <c r="AC596" s="155" t="str">
        <f t="shared" si="244"/>
        <v>-</v>
      </c>
      <c r="AD596" s="156" t="str">
        <f t="shared" si="245"/>
        <v>-</v>
      </c>
      <c r="AE596" s="156" t="str">
        <f t="shared" si="246"/>
        <v>-</v>
      </c>
      <c r="AF596" s="156" t="str">
        <f t="shared" si="247"/>
        <v>-</v>
      </c>
      <c r="AG596" s="157" t="str">
        <f t="shared" si="248"/>
        <v>-</v>
      </c>
      <c r="AH596" s="454"/>
      <c r="AI596" s="155" t="str">
        <f t="shared" si="249"/>
        <v>-</v>
      </c>
      <c r="AJ596" s="156" t="str">
        <f t="shared" si="250"/>
        <v>-</v>
      </c>
      <c r="AK596" s="156" t="str">
        <f t="shared" si="251"/>
        <v>-</v>
      </c>
      <c r="AL596" s="156" t="str">
        <f t="shared" si="252"/>
        <v>-</v>
      </c>
      <c r="AM596" s="157" t="str">
        <f t="shared" si="253"/>
        <v>-</v>
      </c>
      <c r="AN596" s="457"/>
      <c r="AO596" s="95" t="s">
        <v>83</v>
      </c>
      <c r="AP596" s="93" t="s">
        <v>83</v>
      </c>
      <c r="AQ596" s="93" t="s">
        <v>83</v>
      </c>
      <c r="AR596" s="93" t="s">
        <v>83</v>
      </c>
      <c r="AS596" s="163" t="s">
        <v>83</v>
      </c>
      <c r="AT596" s="164" t="s">
        <v>83</v>
      </c>
      <c r="AU596" s="164" t="s">
        <v>83</v>
      </c>
      <c r="AV596" s="164" t="s">
        <v>83</v>
      </c>
      <c r="AW596" s="94" t="s">
        <v>83</v>
      </c>
      <c r="AX596" s="94" t="s">
        <v>3366</v>
      </c>
      <c r="AY596" s="165" t="s">
        <v>83</v>
      </c>
    </row>
    <row r="597" spans="1:51" customFormat="1" ht="54" hidden="1">
      <c r="A597" s="95" t="str">
        <f t="shared" si="240"/>
        <v>1802-9</v>
      </c>
      <c r="B597" s="160">
        <v>1802</v>
      </c>
      <c r="C597" s="93" t="s">
        <v>222</v>
      </c>
      <c r="D597" s="95">
        <v>9</v>
      </c>
      <c r="E597" s="93" t="s">
        <v>83</v>
      </c>
      <c r="F597" s="95" t="s">
        <v>83</v>
      </c>
      <c r="G597" s="161" t="s">
        <v>83</v>
      </c>
      <c r="H597" s="99" t="s">
        <v>83</v>
      </c>
      <c r="I597" s="94" t="s">
        <v>83</v>
      </c>
      <c r="J597" s="93" t="s">
        <v>83</v>
      </c>
      <c r="K597" s="93" t="s">
        <v>83</v>
      </c>
      <c r="L597" s="93" t="s">
        <v>83</v>
      </c>
      <c r="M597" s="92" t="s">
        <v>83</v>
      </c>
      <c r="N597" s="161"/>
      <c r="O597" s="153"/>
      <c r="P597" s="153"/>
      <c r="Q597" s="153"/>
      <c r="R597" s="162"/>
      <c r="S597" s="450"/>
      <c r="T597" s="163" t="s">
        <v>83</v>
      </c>
      <c r="U597" s="162" t="s">
        <v>83</v>
      </c>
      <c r="V597" s="93" t="s">
        <v>83</v>
      </c>
      <c r="W597" s="161"/>
      <c r="X597" s="153" t="s">
        <v>83</v>
      </c>
      <c r="Y597" s="153" t="s">
        <v>83</v>
      </c>
      <c r="Z597" s="153" t="s">
        <v>83</v>
      </c>
      <c r="AA597" s="162" t="s">
        <v>83</v>
      </c>
      <c r="AB597" s="450"/>
      <c r="AC597" s="155" t="str">
        <f t="shared" si="244"/>
        <v>-</v>
      </c>
      <c r="AD597" s="156" t="str">
        <f t="shared" si="245"/>
        <v>-</v>
      </c>
      <c r="AE597" s="156" t="str">
        <f t="shared" si="246"/>
        <v>-</v>
      </c>
      <c r="AF597" s="156" t="str">
        <f t="shared" si="247"/>
        <v>-</v>
      </c>
      <c r="AG597" s="157" t="str">
        <f t="shared" si="248"/>
        <v>-</v>
      </c>
      <c r="AH597" s="454"/>
      <c r="AI597" s="155" t="str">
        <f t="shared" si="249"/>
        <v>-</v>
      </c>
      <c r="AJ597" s="156" t="str">
        <f t="shared" si="250"/>
        <v>-</v>
      </c>
      <c r="AK597" s="156" t="str">
        <f t="shared" si="251"/>
        <v>-</v>
      </c>
      <c r="AL597" s="156" t="str">
        <f t="shared" si="252"/>
        <v>-</v>
      </c>
      <c r="AM597" s="157" t="str">
        <f t="shared" si="253"/>
        <v>-</v>
      </c>
      <c r="AN597" s="457"/>
      <c r="AO597" s="95" t="s">
        <v>83</v>
      </c>
      <c r="AP597" s="93" t="s">
        <v>83</v>
      </c>
      <c r="AQ597" s="93" t="s">
        <v>83</v>
      </c>
      <c r="AR597" s="93" t="s">
        <v>83</v>
      </c>
      <c r="AS597" s="163" t="s">
        <v>83</v>
      </c>
      <c r="AT597" s="164" t="s">
        <v>83</v>
      </c>
      <c r="AU597" s="164" t="s">
        <v>83</v>
      </c>
      <c r="AV597" s="164" t="s">
        <v>83</v>
      </c>
      <c r="AW597" s="94" t="s">
        <v>83</v>
      </c>
      <c r="AX597" s="94" t="s">
        <v>3366</v>
      </c>
      <c r="AY597" s="165" t="s">
        <v>83</v>
      </c>
    </row>
    <row r="598" spans="1:51" ht="166.5" customHeight="1">
      <c r="A598" s="204" t="str">
        <f t="shared" si="240"/>
        <v>1803-1</v>
      </c>
      <c r="B598" s="205">
        <v>1803</v>
      </c>
      <c r="C598" s="600" t="s">
        <v>223</v>
      </c>
      <c r="D598" s="204">
        <v>1</v>
      </c>
      <c r="E598" s="600" t="s">
        <v>1015</v>
      </c>
      <c r="F598" s="204" t="s">
        <v>399</v>
      </c>
      <c r="G598" s="603" t="s">
        <v>458</v>
      </c>
      <c r="H598" s="206" t="s">
        <v>3238</v>
      </c>
      <c r="I598" s="220" t="s">
        <v>3237</v>
      </c>
      <c r="J598" s="600" t="s">
        <v>2178</v>
      </c>
      <c r="K598" s="600" t="s">
        <v>1016</v>
      </c>
      <c r="L598" s="600" t="s">
        <v>1017</v>
      </c>
      <c r="M598" s="207" t="s">
        <v>392</v>
      </c>
      <c r="N598" s="603">
        <v>36</v>
      </c>
      <c r="O598" s="180">
        <v>33</v>
      </c>
      <c r="P598" s="181">
        <v>30</v>
      </c>
      <c r="Q598" s="181">
        <v>24</v>
      </c>
      <c r="R598" s="262">
        <v>28</v>
      </c>
      <c r="S598" s="263">
        <v>27</v>
      </c>
      <c r="T598" s="194" t="s">
        <v>83</v>
      </c>
      <c r="U598" s="209" t="s">
        <v>83</v>
      </c>
      <c r="V598" s="600" t="s">
        <v>480</v>
      </c>
      <c r="W598" s="603">
        <v>27</v>
      </c>
      <c r="X598" s="180">
        <v>26</v>
      </c>
      <c r="Y598" s="181">
        <v>20</v>
      </c>
      <c r="Z598" s="181">
        <v>38</v>
      </c>
      <c r="AA598" s="264">
        <v>30</v>
      </c>
      <c r="AB598" s="264">
        <v>31</v>
      </c>
      <c r="AC598" s="226">
        <f t="shared" si="244"/>
        <v>0.75</v>
      </c>
      <c r="AD598" s="196">
        <f t="shared" si="245"/>
        <v>0.78787878787878785</v>
      </c>
      <c r="AE598" s="196">
        <f t="shared" si="246"/>
        <v>0.66666666666666663</v>
      </c>
      <c r="AF598" s="196">
        <f t="shared" si="247"/>
        <v>1.5833333333333333</v>
      </c>
      <c r="AG598" s="604">
        <f t="shared" si="248"/>
        <v>1.0714285714285714</v>
      </c>
      <c r="AH598" s="212">
        <f t="shared" si="248"/>
        <v>1.1481481481481481</v>
      </c>
      <c r="AI598" s="226" t="str">
        <f t="shared" si="249"/>
        <v>-</v>
      </c>
      <c r="AJ598" s="196" t="str">
        <f t="shared" si="250"/>
        <v>-</v>
      </c>
      <c r="AK598" s="196" t="str">
        <f t="shared" si="251"/>
        <v>-</v>
      </c>
      <c r="AL598" s="196" t="str">
        <f t="shared" si="252"/>
        <v>-</v>
      </c>
      <c r="AM598" s="604" t="str">
        <f t="shared" si="253"/>
        <v>-</v>
      </c>
      <c r="AN598" s="212" t="str">
        <f t="shared" si="253"/>
        <v>-</v>
      </c>
      <c r="AO598" s="204" t="s">
        <v>83</v>
      </c>
      <c r="AP598" s="600" t="s">
        <v>3092</v>
      </c>
      <c r="AQ598" s="600" t="s">
        <v>634</v>
      </c>
      <c r="AR598" s="600" t="s">
        <v>2179</v>
      </c>
      <c r="AS598" s="194" t="s">
        <v>56</v>
      </c>
      <c r="AT598" s="179" t="s">
        <v>56</v>
      </c>
      <c r="AU598" s="179" t="s">
        <v>56</v>
      </c>
      <c r="AV598" s="179" t="s">
        <v>15</v>
      </c>
      <c r="AW598" s="179" t="s">
        <v>15</v>
      </c>
      <c r="AX598" s="611" t="s">
        <v>3391</v>
      </c>
      <c r="AY598" s="214">
        <v>1</v>
      </c>
    </row>
    <row r="599" spans="1:51" s="643" customFormat="1" ht="279" customHeight="1">
      <c r="A599" s="103" t="str">
        <f t="shared" si="240"/>
        <v>1803-2</v>
      </c>
      <c r="B599" s="231">
        <v>1803</v>
      </c>
      <c r="C599" s="104" t="s">
        <v>223</v>
      </c>
      <c r="D599" s="103">
        <v>2</v>
      </c>
      <c r="E599" s="104" t="s">
        <v>1833</v>
      </c>
      <c r="F599" s="103" t="s">
        <v>399</v>
      </c>
      <c r="G599" s="91" t="s">
        <v>458</v>
      </c>
      <c r="H599" s="233" t="s">
        <v>3238</v>
      </c>
      <c r="I599" s="220" t="s">
        <v>3237</v>
      </c>
      <c r="J599" s="104" t="s">
        <v>1834</v>
      </c>
      <c r="K599" s="104" t="s">
        <v>1835</v>
      </c>
      <c r="L599" s="104" t="s">
        <v>1018</v>
      </c>
      <c r="M599" s="236" t="s">
        <v>392</v>
      </c>
      <c r="N599" s="332">
        <v>1120</v>
      </c>
      <c r="O599" s="333">
        <v>1170</v>
      </c>
      <c r="P599" s="333">
        <v>1220</v>
      </c>
      <c r="Q599" s="333">
        <v>1270</v>
      </c>
      <c r="R599" s="697">
        <v>1320</v>
      </c>
      <c r="S599" s="698">
        <v>1370</v>
      </c>
      <c r="T599" s="237" t="s">
        <v>416</v>
      </c>
      <c r="U599" s="340">
        <v>1370</v>
      </c>
      <c r="V599" s="104" t="s">
        <v>2180</v>
      </c>
      <c r="W599" s="332">
        <v>1092</v>
      </c>
      <c r="X599" s="333">
        <v>1121</v>
      </c>
      <c r="Y599" s="341">
        <v>1198</v>
      </c>
      <c r="Z599" s="341">
        <v>1266</v>
      </c>
      <c r="AA599" s="519">
        <v>1395</v>
      </c>
      <c r="AB599" s="519">
        <v>1493</v>
      </c>
      <c r="AC599" s="226">
        <f t="shared" si="244"/>
        <v>0.97499999999999998</v>
      </c>
      <c r="AD599" s="196">
        <f t="shared" si="245"/>
        <v>0.95811965811965816</v>
      </c>
      <c r="AE599" s="196">
        <f t="shared" si="246"/>
        <v>0.9819672131147541</v>
      </c>
      <c r="AF599" s="196">
        <f t="shared" si="247"/>
        <v>0.99685039370078743</v>
      </c>
      <c r="AG599" s="604">
        <f t="shared" si="248"/>
        <v>1.0568181818181819</v>
      </c>
      <c r="AH599" s="212">
        <f t="shared" si="248"/>
        <v>1.0897810218978101</v>
      </c>
      <c r="AI599" s="226">
        <f t="shared" si="249"/>
        <v>0.79708029197080288</v>
      </c>
      <c r="AJ599" s="196">
        <f t="shared" si="250"/>
        <v>0.81824817518248172</v>
      </c>
      <c r="AK599" s="196">
        <f t="shared" si="251"/>
        <v>0.87445255474452555</v>
      </c>
      <c r="AL599" s="196">
        <f t="shared" si="252"/>
        <v>0.92408759124087592</v>
      </c>
      <c r="AM599" s="604">
        <f t="shared" si="253"/>
        <v>1.0182481751824817</v>
      </c>
      <c r="AN599" s="212">
        <f t="shared" si="253"/>
        <v>1.0897810218978101</v>
      </c>
      <c r="AO599" s="103" t="s">
        <v>83</v>
      </c>
      <c r="AP599" s="104" t="s">
        <v>3093</v>
      </c>
      <c r="AQ599" s="104" t="s">
        <v>683</v>
      </c>
      <c r="AR599" s="104" t="s">
        <v>2181</v>
      </c>
      <c r="AS599" s="237" t="s">
        <v>54</v>
      </c>
      <c r="AT599" s="179" t="s">
        <v>15</v>
      </c>
      <c r="AU599" s="187" t="s">
        <v>54</v>
      </c>
      <c r="AV599" s="187" t="s">
        <v>15</v>
      </c>
      <c r="AW599" s="187" t="s">
        <v>15</v>
      </c>
      <c r="AX599" s="466" t="s">
        <v>3391</v>
      </c>
      <c r="AY599" s="240">
        <v>1</v>
      </c>
    </row>
    <row r="600" spans="1:51" ht="199.5" customHeight="1">
      <c r="A600" s="204" t="str">
        <f t="shared" si="240"/>
        <v>1803-3</v>
      </c>
      <c r="B600" s="205">
        <v>1803</v>
      </c>
      <c r="C600" s="600" t="s">
        <v>223</v>
      </c>
      <c r="D600" s="204">
        <v>3</v>
      </c>
      <c r="E600" s="600" t="s">
        <v>1019</v>
      </c>
      <c r="F600" s="204" t="s">
        <v>384</v>
      </c>
      <c r="G600" s="603" t="s">
        <v>458</v>
      </c>
      <c r="H600" s="206" t="s">
        <v>873</v>
      </c>
      <c r="I600" s="220" t="s">
        <v>3236</v>
      </c>
      <c r="J600" s="600" t="s">
        <v>2182</v>
      </c>
      <c r="K600" s="600" t="s">
        <v>2183</v>
      </c>
      <c r="L600" s="600" t="s">
        <v>2184</v>
      </c>
      <c r="M600" s="207" t="s">
        <v>392</v>
      </c>
      <c r="N600" s="197">
        <v>100</v>
      </c>
      <c r="O600" s="320">
        <v>100</v>
      </c>
      <c r="P600" s="320">
        <v>100</v>
      </c>
      <c r="Q600" s="320">
        <v>100</v>
      </c>
      <c r="R600" s="262">
        <v>100</v>
      </c>
      <c r="S600" s="699">
        <v>100</v>
      </c>
      <c r="T600" s="194" t="s">
        <v>83</v>
      </c>
      <c r="U600" s="209" t="s">
        <v>83</v>
      </c>
      <c r="V600" s="600" t="s">
        <v>721</v>
      </c>
      <c r="W600" s="603">
        <v>99</v>
      </c>
      <c r="X600" s="180">
        <v>98.1</v>
      </c>
      <c r="Y600" s="181">
        <v>94.7</v>
      </c>
      <c r="Z600" s="181">
        <v>95.5</v>
      </c>
      <c r="AA600" s="593">
        <v>97</v>
      </c>
      <c r="AB600" s="264">
        <v>96.2</v>
      </c>
      <c r="AC600" s="226">
        <f t="shared" si="244"/>
        <v>0.99</v>
      </c>
      <c r="AD600" s="196">
        <f t="shared" si="245"/>
        <v>0.98099999999999998</v>
      </c>
      <c r="AE600" s="196">
        <f t="shared" si="246"/>
        <v>0.94700000000000006</v>
      </c>
      <c r="AF600" s="196">
        <f t="shared" si="247"/>
        <v>0.95499999999999996</v>
      </c>
      <c r="AG600" s="604">
        <f t="shared" si="248"/>
        <v>0.97</v>
      </c>
      <c r="AH600" s="212">
        <f t="shared" si="248"/>
        <v>0.96200000000000008</v>
      </c>
      <c r="AI600" s="226" t="str">
        <f t="shared" si="249"/>
        <v>-</v>
      </c>
      <c r="AJ600" s="196" t="str">
        <f t="shared" si="250"/>
        <v>-</v>
      </c>
      <c r="AK600" s="196" t="str">
        <f t="shared" si="251"/>
        <v>-</v>
      </c>
      <c r="AL600" s="196" t="str">
        <f t="shared" si="252"/>
        <v>-</v>
      </c>
      <c r="AM600" s="604" t="str">
        <f t="shared" si="253"/>
        <v>-</v>
      </c>
      <c r="AN600" s="212" t="str">
        <f t="shared" si="253"/>
        <v>-</v>
      </c>
      <c r="AO600" s="204" t="s">
        <v>83</v>
      </c>
      <c r="AP600" s="600" t="s">
        <v>2757</v>
      </c>
      <c r="AQ600" s="600" t="s">
        <v>684</v>
      </c>
      <c r="AR600" s="600" t="s">
        <v>2185</v>
      </c>
      <c r="AS600" s="194" t="s">
        <v>15</v>
      </c>
      <c r="AT600" s="179" t="s">
        <v>15</v>
      </c>
      <c r="AU600" s="179" t="s">
        <v>55</v>
      </c>
      <c r="AV600" s="179" t="s">
        <v>15</v>
      </c>
      <c r="AW600" s="179" t="s">
        <v>15</v>
      </c>
      <c r="AX600" s="611" t="s">
        <v>3391</v>
      </c>
      <c r="AY600" s="214">
        <v>1</v>
      </c>
    </row>
    <row r="601" spans="1:51" customFormat="1" ht="27" hidden="1">
      <c r="A601" s="95" t="str">
        <f t="shared" si="240"/>
        <v>1803-4</v>
      </c>
      <c r="B601" s="160">
        <v>1803</v>
      </c>
      <c r="C601" s="93" t="s">
        <v>223</v>
      </c>
      <c r="D601" s="95">
        <v>4</v>
      </c>
      <c r="E601" s="93" t="s">
        <v>83</v>
      </c>
      <c r="F601" s="95" t="s">
        <v>83</v>
      </c>
      <c r="G601" s="161" t="s">
        <v>83</v>
      </c>
      <c r="H601" s="99" t="s">
        <v>83</v>
      </c>
      <c r="I601" s="94" t="s">
        <v>83</v>
      </c>
      <c r="J601" s="93" t="s">
        <v>83</v>
      </c>
      <c r="K601" s="93" t="s">
        <v>83</v>
      </c>
      <c r="L601" s="93" t="s">
        <v>83</v>
      </c>
      <c r="M601" s="92" t="s">
        <v>83</v>
      </c>
      <c r="N601" s="161"/>
      <c r="O601" s="153"/>
      <c r="P601" s="153"/>
      <c r="Q601" s="153"/>
      <c r="R601" s="162"/>
      <c r="S601" s="450"/>
      <c r="T601" s="163" t="s">
        <v>83</v>
      </c>
      <c r="U601" s="162" t="s">
        <v>83</v>
      </c>
      <c r="V601" s="93" t="s">
        <v>83</v>
      </c>
      <c r="W601" s="161"/>
      <c r="X601" s="153" t="s">
        <v>83</v>
      </c>
      <c r="Y601" s="153" t="s">
        <v>83</v>
      </c>
      <c r="Z601" s="153" t="s">
        <v>83</v>
      </c>
      <c r="AA601" s="162" t="s">
        <v>83</v>
      </c>
      <c r="AB601" s="450"/>
      <c r="AC601" s="155" t="str">
        <f t="shared" si="244"/>
        <v>-</v>
      </c>
      <c r="AD601" s="156" t="str">
        <f t="shared" si="245"/>
        <v>-</v>
      </c>
      <c r="AE601" s="156" t="str">
        <f t="shared" si="246"/>
        <v>-</v>
      </c>
      <c r="AF601" s="156" t="str">
        <f t="shared" si="247"/>
        <v>-</v>
      </c>
      <c r="AG601" s="157" t="str">
        <f t="shared" si="248"/>
        <v>-</v>
      </c>
      <c r="AH601" s="454"/>
      <c r="AI601" s="155" t="str">
        <f t="shared" si="249"/>
        <v>-</v>
      </c>
      <c r="AJ601" s="156" t="str">
        <f t="shared" si="250"/>
        <v>-</v>
      </c>
      <c r="AK601" s="156" t="str">
        <f t="shared" si="251"/>
        <v>-</v>
      </c>
      <c r="AL601" s="156" t="str">
        <f t="shared" si="252"/>
        <v>-</v>
      </c>
      <c r="AM601" s="157" t="str">
        <f t="shared" si="253"/>
        <v>-</v>
      </c>
      <c r="AN601" s="457"/>
      <c r="AO601" s="95" t="s">
        <v>83</v>
      </c>
      <c r="AP601" s="93" t="s">
        <v>83</v>
      </c>
      <c r="AQ601" s="93" t="s">
        <v>83</v>
      </c>
      <c r="AR601" s="93" t="s">
        <v>83</v>
      </c>
      <c r="AS601" s="163" t="s">
        <v>83</v>
      </c>
      <c r="AT601" s="164" t="s">
        <v>83</v>
      </c>
      <c r="AU601" s="164" t="s">
        <v>83</v>
      </c>
      <c r="AV601" s="164" t="s">
        <v>83</v>
      </c>
      <c r="AW601" s="94" t="s">
        <v>83</v>
      </c>
      <c r="AX601" s="94" t="s">
        <v>3366</v>
      </c>
      <c r="AY601" s="165" t="s">
        <v>83</v>
      </c>
    </row>
    <row r="602" spans="1:51" customFormat="1" ht="27" hidden="1">
      <c r="A602" s="95" t="str">
        <f t="shared" si="240"/>
        <v>1803-5</v>
      </c>
      <c r="B602" s="160">
        <v>1803</v>
      </c>
      <c r="C602" s="93" t="s">
        <v>223</v>
      </c>
      <c r="D602" s="95">
        <v>5</v>
      </c>
      <c r="E602" s="93" t="s">
        <v>83</v>
      </c>
      <c r="F602" s="95" t="s">
        <v>83</v>
      </c>
      <c r="G602" s="161" t="s">
        <v>83</v>
      </c>
      <c r="H602" s="99" t="s">
        <v>83</v>
      </c>
      <c r="I602" s="94" t="s">
        <v>83</v>
      </c>
      <c r="J602" s="93" t="s">
        <v>83</v>
      </c>
      <c r="K602" s="93" t="s">
        <v>83</v>
      </c>
      <c r="L602" s="93" t="s">
        <v>83</v>
      </c>
      <c r="M602" s="92" t="s">
        <v>83</v>
      </c>
      <c r="N602" s="161"/>
      <c r="O602" s="153"/>
      <c r="P602" s="153"/>
      <c r="Q602" s="153"/>
      <c r="R602" s="162"/>
      <c r="S602" s="450"/>
      <c r="T602" s="163" t="s">
        <v>83</v>
      </c>
      <c r="U602" s="162" t="s">
        <v>83</v>
      </c>
      <c r="V602" s="93" t="s">
        <v>83</v>
      </c>
      <c r="W602" s="161"/>
      <c r="X602" s="153" t="s">
        <v>83</v>
      </c>
      <c r="Y602" s="153" t="s">
        <v>83</v>
      </c>
      <c r="Z602" s="153" t="s">
        <v>83</v>
      </c>
      <c r="AA602" s="162" t="s">
        <v>83</v>
      </c>
      <c r="AB602" s="450"/>
      <c r="AC602" s="155" t="str">
        <f t="shared" si="244"/>
        <v>-</v>
      </c>
      <c r="AD602" s="156" t="str">
        <f t="shared" si="245"/>
        <v>-</v>
      </c>
      <c r="AE602" s="156" t="str">
        <f t="shared" si="246"/>
        <v>-</v>
      </c>
      <c r="AF602" s="156" t="str">
        <f t="shared" si="247"/>
        <v>-</v>
      </c>
      <c r="AG602" s="157" t="str">
        <f t="shared" si="248"/>
        <v>-</v>
      </c>
      <c r="AH602" s="454"/>
      <c r="AI602" s="155" t="str">
        <f t="shared" si="249"/>
        <v>-</v>
      </c>
      <c r="AJ602" s="156" t="str">
        <f t="shared" si="250"/>
        <v>-</v>
      </c>
      <c r="AK602" s="156" t="str">
        <f t="shared" si="251"/>
        <v>-</v>
      </c>
      <c r="AL602" s="156" t="str">
        <f t="shared" si="252"/>
        <v>-</v>
      </c>
      <c r="AM602" s="157" t="str">
        <f t="shared" si="253"/>
        <v>-</v>
      </c>
      <c r="AN602" s="457"/>
      <c r="AO602" s="95" t="s">
        <v>83</v>
      </c>
      <c r="AP602" s="93" t="s">
        <v>83</v>
      </c>
      <c r="AQ602" s="93" t="s">
        <v>83</v>
      </c>
      <c r="AR602" s="93" t="s">
        <v>83</v>
      </c>
      <c r="AS602" s="163" t="s">
        <v>83</v>
      </c>
      <c r="AT602" s="164" t="s">
        <v>83</v>
      </c>
      <c r="AU602" s="164" t="s">
        <v>83</v>
      </c>
      <c r="AV602" s="164" t="s">
        <v>83</v>
      </c>
      <c r="AW602" s="94" t="s">
        <v>83</v>
      </c>
      <c r="AX602" s="94" t="s">
        <v>3366</v>
      </c>
      <c r="AY602" s="165" t="s">
        <v>83</v>
      </c>
    </row>
    <row r="603" spans="1:51" customFormat="1" ht="27" hidden="1">
      <c r="A603" s="95" t="str">
        <f t="shared" si="240"/>
        <v>1803-6</v>
      </c>
      <c r="B603" s="160">
        <v>1803</v>
      </c>
      <c r="C603" s="93" t="s">
        <v>223</v>
      </c>
      <c r="D603" s="95">
        <v>6</v>
      </c>
      <c r="E603" s="93" t="s">
        <v>83</v>
      </c>
      <c r="F603" s="95" t="s">
        <v>83</v>
      </c>
      <c r="G603" s="161" t="s">
        <v>83</v>
      </c>
      <c r="H603" s="99" t="s">
        <v>83</v>
      </c>
      <c r="I603" s="94" t="s">
        <v>83</v>
      </c>
      <c r="J603" s="93" t="s">
        <v>83</v>
      </c>
      <c r="K603" s="93" t="s">
        <v>83</v>
      </c>
      <c r="L603" s="93" t="s">
        <v>83</v>
      </c>
      <c r="M603" s="92" t="s">
        <v>83</v>
      </c>
      <c r="N603" s="161"/>
      <c r="O603" s="153"/>
      <c r="P603" s="153"/>
      <c r="Q603" s="153"/>
      <c r="R603" s="162"/>
      <c r="S603" s="450"/>
      <c r="T603" s="163" t="s">
        <v>83</v>
      </c>
      <c r="U603" s="162" t="s">
        <v>83</v>
      </c>
      <c r="V603" s="93" t="s">
        <v>83</v>
      </c>
      <c r="W603" s="161"/>
      <c r="X603" s="153" t="s">
        <v>83</v>
      </c>
      <c r="Y603" s="153" t="s">
        <v>83</v>
      </c>
      <c r="Z603" s="153" t="s">
        <v>83</v>
      </c>
      <c r="AA603" s="162" t="s">
        <v>83</v>
      </c>
      <c r="AB603" s="450"/>
      <c r="AC603" s="155" t="str">
        <f t="shared" si="244"/>
        <v>-</v>
      </c>
      <c r="AD603" s="156" t="str">
        <f t="shared" si="245"/>
        <v>-</v>
      </c>
      <c r="AE603" s="156" t="str">
        <f t="shared" si="246"/>
        <v>-</v>
      </c>
      <c r="AF603" s="156" t="str">
        <f t="shared" si="247"/>
        <v>-</v>
      </c>
      <c r="AG603" s="157" t="str">
        <f t="shared" si="248"/>
        <v>-</v>
      </c>
      <c r="AH603" s="454"/>
      <c r="AI603" s="155" t="str">
        <f t="shared" si="249"/>
        <v>-</v>
      </c>
      <c r="AJ603" s="156" t="str">
        <f t="shared" si="250"/>
        <v>-</v>
      </c>
      <c r="AK603" s="156" t="str">
        <f t="shared" si="251"/>
        <v>-</v>
      </c>
      <c r="AL603" s="156" t="str">
        <f t="shared" si="252"/>
        <v>-</v>
      </c>
      <c r="AM603" s="157" t="str">
        <f t="shared" si="253"/>
        <v>-</v>
      </c>
      <c r="AN603" s="457"/>
      <c r="AO603" s="95" t="s">
        <v>83</v>
      </c>
      <c r="AP603" s="93" t="s">
        <v>83</v>
      </c>
      <c r="AQ603" s="93" t="s">
        <v>83</v>
      </c>
      <c r="AR603" s="93" t="s">
        <v>83</v>
      </c>
      <c r="AS603" s="163" t="s">
        <v>83</v>
      </c>
      <c r="AT603" s="164" t="s">
        <v>83</v>
      </c>
      <c r="AU603" s="164" t="s">
        <v>83</v>
      </c>
      <c r="AV603" s="164" t="s">
        <v>83</v>
      </c>
      <c r="AW603" s="94" t="s">
        <v>83</v>
      </c>
      <c r="AX603" s="94" t="s">
        <v>3366</v>
      </c>
      <c r="AY603" s="165" t="s">
        <v>83</v>
      </c>
    </row>
    <row r="604" spans="1:51" customFormat="1" ht="27" hidden="1">
      <c r="A604" s="95" t="str">
        <f t="shared" si="240"/>
        <v>1803-7</v>
      </c>
      <c r="B604" s="160">
        <v>1803</v>
      </c>
      <c r="C604" s="93" t="s">
        <v>223</v>
      </c>
      <c r="D604" s="95">
        <v>7</v>
      </c>
      <c r="E604" s="93" t="s">
        <v>83</v>
      </c>
      <c r="F604" s="95" t="s">
        <v>83</v>
      </c>
      <c r="G604" s="161" t="s">
        <v>83</v>
      </c>
      <c r="H604" s="99" t="s">
        <v>83</v>
      </c>
      <c r="I604" s="94" t="s">
        <v>83</v>
      </c>
      <c r="J604" s="93" t="s">
        <v>83</v>
      </c>
      <c r="K604" s="93" t="s">
        <v>83</v>
      </c>
      <c r="L604" s="93" t="s">
        <v>83</v>
      </c>
      <c r="M604" s="92" t="s">
        <v>83</v>
      </c>
      <c r="N604" s="161"/>
      <c r="O604" s="153"/>
      <c r="P604" s="153"/>
      <c r="Q604" s="153"/>
      <c r="R604" s="162"/>
      <c r="S604" s="450"/>
      <c r="T604" s="163" t="s">
        <v>83</v>
      </c>
      <c r="U604" s="162" t="s">
        <v>83</v>
      </c>
      <c r="V604" s="93" t="s">
        <v>83</v>
      </c>
      <c r="W604" s="161"/>
      <c r="X604" s="153" t="s">
        <v>83</v>
      </c>
      <c r="Y604" s="153" t="s">
        <v>83</v>
      </c>
      <c r="Z604" s="153" t="s">
        <v>83</v>
      </c>
      <c r="AA604" s="162" t="s">
        <v>83</v>
      </c>
      <c r="AB604" s="450"/>
      <c r="AC604" s="155" t="str">
        <f t="shared" si="244"/>
        <v>-</v>
      </c>
      <c r="AD604" s="156" t="str">
        <f t="shared" si="245"/>
        <v>-</v>
      </c>
      <c r="AE604" s="156" t="str">
        <f t="shared" si="246"/>
        <v>-</v>
      </c>
      <c r="AF604" s="156" t="str">
        <f t="shared" si="247"/>
        <v>-</v>
      </c>
      <c r="AG604" s="157" t="str">
        <f t="shared" si="248"/>
        <v>-</v>
      </c>
      <c r="AH604" s="454"/>
      <c r="AI604" s="155" t="str">
        <f t="shared" si="249"/>
        <v>-</v>
      </c>
      <c r="AJ604" s="156" t="str">
        <f t="shared" si="250"/>
        <v>-</v>
      </c>
      <c r="AK604" s="156" t="str">
        <f t="shared" si="251"/>
        <v>-</v>
      </c>
      <c r="AL604" s="156" t="str">
        <f t="shared" si="252"/>
        <v>-</v>
      </c>
      <c r="AM604" s="157" t="str">
        <f t="shared" si="253"/>
        <v>-</v>
      </c>
      <c r="AN604" s="457"/>
      <c r="AO604" s="95" t="s">
        <v>83</v>
      </c>
      <c r="AP604" s="93" t="s">
        <v>83</v>
      </c>
      <c r="AQ604" s="93" t="s">
        <v>83</v>
      </c>
      <c r="AR604" s="93" t="s">
        <v>83</v>
      </c>
      <c r="AS604" s="163" t="s">
        <v>83</v>
      </c>
      <c r="AT604" s="164" t="s">
        <v>83</v>
      </c>
      <c r="AU604" s="164" t="s">
        <v>83</v>
      </c>
      <c r="AV604" s="164" t="s">
        <v>83</v>
      </c>
      <c r="AW604" s="94" t="s">
        <v>83</v>
      </c>
      <c r="AX604" s="94" t="s">
        <v>3366</v>
      </c>
      <c r="AY604" s="165" t="s">
        <v>83</v>
      </c>
    </row>
    <row r="605" spans="1:51" customFormat="1" ht="27" hidden="1">
      <c r="A605" s="95" t="str">
        <f t="shared" si="240"/>
        <v>1803-8</v>
      </c>
      <c r="B605" s="160">
        <v>1803</v>
      </c>
      <c r="C605" s="93" t="s">
        <v>223</v>
      </c>
      <c r="D605" s="95">
        <v>8</v>
      </c>
      <c r="E605" s="93" t="s">
        <v>83</v>
      </c>
      <c r="F605" s="95" t="s">
        <v>83</v>
      </c>
      <c r="G605" s="161" t="s">
        <v>83</v>
      </c>
      <c r="H605" s="99" t="s">
        <v>83</v>
      </c>
      <c r="I605" s="94" t="s">
        <v>83</v>
      </c>
      <c r="J605" s="93" t="s">
        <v>83</v>
      </c>
      <c r="K605" s="93" t="s">
        <v>83</v>
      </c>
      <c r="L605" s="93" t="s">
        <v>83</v>
      </c>
      <c r="M605" s="92" t="s">
        <v>83</v>
      </c>
      <c r="N605" s="161"/>
      <c r="O605" s="153"/>
      <c r="P605" s="153"/>
      <c r="Q605" s="153"/>
      <c r="R605" s="162"/>
      <c r="S605" s="450"/>
      <c r="T605" s="163" t="s">
        <v>83</v>
      </c>
      <c r="U605" s="162" t="s">
        <v>83</v>
      </c>
      <c r="V605" s="93" t="s">
        <v>83</v>
      </c>
      <c r="W605" s="161"/>
      <c r="X605" s="153" t="s">
        <v>83</v>
      </c>
      <c r="Y605" s="153" t="s">
        <v>83</v>
      </c>
      <c r="Z605" s="153" t="s">
        <v>83</v>
      </c>
      <c r="AA605" s="162" t="s">
        <v>83</v>
      </c>
      <c r="AB605" s="450"/>
      <c r="AC605" s="155" t="str">
        <f t="shared" si="244"/>
        <v>-</v>
      </c>
      <c r="AD605" s="156" t="str">
        <f t="shared" si="245"/>
        <v>-</v>
      </c>
      <c r="AE605" s="156" t="str">
        <f t="shared" si="246"/>
        <v>-</v>
      </c>
      <c r="AF605" s="156" t="str">
        <f t="shared" si="247"/>
        <v>-</v>
      </c>
      <c r="AG605" s="157" t="str">
        <f t="shared" si="248"/>
        <v>-</v>
      </c>
      <c r="AH605" s="454"/>
      <c r="AI605" s="155" t="str">
        <f t="shared" si="249"/>
        <v>-</v>
      </c>
      <c r="AJ605" s="156" t="str">
        <f t="shared" si="250"/>
        <v>-</v>
      </c>
      <c r="AK605" s="156" t="str">
        <f t="shared" si="251"/>
        <v>-</v>
      </c>
      <c r="AL605" s="156" t="str">
        <f t="shared" si="252"/>
        <v>-</v>
      </c>
      <c r="AM605" s="157" t="str">
        <f t="shared" si="253"/>
        <v>-</v>
      </c>
      <c r="AN605" s="457"/>
      <c r="AO605" s="95" t="s">
        <v>83</v>
      </c>
      <c r="AP605" s="93" t="s">
        <v>83</v>
      </c>
      <c r="AQ605" s="93" t="s">
        <v>83</v>
      </c>
      <c r="AR605" s="93" t="s">
        <v>83</v>
      </c>
      <c r="AS605" s="163" t="s">
        <v>83</v>
      </c>
      <c r="AT605" s="164" t="s">
        <v>83</v>
      </c>
      <c r="AU605" s="164" t="s">
        <v>83</v>
      </c>
      <c r="AV605" s="164" t="s">
        <v>83</v>
      </c>
      <c r="AW605" s="94" t="s">
        <v>83</v>
      </c>
      <c r="AX605" s="94" t="s">
        <v>3366</v>
      </c>
      <c r="AY605" s="165" t="s">
        <v>83</v>
      </c>
    </row>
    <row r="606" spans="1:51" customFormat="1" ht="27" hidden="1">
      <c r="A606" s="95" t="str">
        <f t="shared" ref="A606" si="255">B606&amp;"-"&amp;D606</f>
        <v>1803-9</v>
      </c>
      <c r="B606" s="160">
        <v>1803</v>
      </c>
      <c r="C606" s="93" t="s">
        <v>223</v>
      </c>
      <c r="D606" s="95">
        <v>9</v>
      </c>
      <c r="E606" s="93" t="s">
        <v>83</v>
      </c>
      <c r="F606" s="95" t="s">
        <v>83</v>
      </c>
      <c r="G606" s="161" t="s">
        <v>83</v>
      </c>
      <c r="H606" s="99" t="s">
        <v>83</v>
      </c>
      <c r="I606" s="94" t="s">
        <v>83</v>
      </c>
      <c r="J606" s="93" t="s">
        <v>83</v>
      </c>
      <c r="K606" s="93" t="s">
        <v>83</v>
      </c>
      <c r="L606" s="93" t="s">
        <v>83</v>
      </c>
      <c r="M606" s="92" t="s">
        <v>83</v>
      </c>
      <c r="N606" s="161"/>
      <c r="O606" s="153"/>
      <c r="P606" s="153"/>
      <c r="Q606" s="153"/>
      <c r="R606" s="162"/>
      <c r="S606" s="450"/>
      <c r="T606" s="163" t="s">
        <v>83</v>
      </c>
      <c r="U606" s="162" t="s">
        <v>83</v>
      </c>
      <c r="V606" s="93" t="s">
        <v>83</v>
      </c>
      <c r="W606" s="161"/>
      <c r="X606" s="153" t="s">
        <v>83</v>
      </c>
      <c r="Y606" s="153" t="s">
        <v>83</v>
      </c>
      <c r="Z606" s="153" t="s">
        <v>83</v>
      </c>
      <c r="AA606" s="162" t="s">
        <v>83</v>
      </c>
      <c r="AB606" s="450"/>
      <c r="AC606" s="155" t="str">
        <f t="shared" si="244"/>
        <v>-</v>
      </c>
      <c r="AD606" s="156" t="str">
        <f t="shared" si="245"/>
        <v>-</v>
      </c>
      <c r="AE606" s="156" t="str">
        <f t="shared" si="246"/>
        <v>-</v>
      </c>
      <c r="AF606" s="156" t="str">
        <f t="shared" si="247"/>
        <v>-</v>
      </c>
      <c r="AG606" s="157" t="str">
        <f t="shared" si="248"/>
        <v>-</v>
      </c>
      <c r="AH606" s="454"/>
      <c r="AI606" s="155" t="str">
        <f t="shared" si="249"/>
        <v>-</v>
      </c>
      <c r="AJ606" s="156" t="str">
        <f t="shared" si="250"/>
        <v>-</v>
      </c>
      <c r="AK606" s="156" t="str">
        <f t="shared" si="251"/>
        <v>-</v>
      </c>
      <c r="AL606" s="156" t="str">
        <f t="shared" si="252"/>
        <v>-</v>
      </c>
      <c r="AM606" s="157" t="str">
        <f t="shared" si="253"/>
        <v>-</v>
      </c>
      <c r="AN606" s="457"/>
      <c r="AO606" s="95" t="s">
        <v>83</v>
      </c>
      <c r="AP606" s="93" t="s">
        <v>83</v>
      </c>
      <c r="AQ606" s="93" t="s">
        <v>83</v>
      </c>
      <c r="AR606" s="93" t="s">
        <v>83</v>
      </c>
      <c r="AS606" s="163" t="s">
        <v>83</v>
      </c>
      <c r="AT606" s="164" t="s">
        <v>83</v>
      </c>
      <c r="AU606" s="164" t="s">
        <v>83</v>
      </c>
      <c r="AV606" s="164" t="s">
        <v>83</v>
      </c>
      <c r="AW606" s="94" t="s">
        <v>83</v>
      </c>
      <c r="AX606" s="94" t="s">
        <v>3366</v>
      </c>
      <c r="AY606" s="165" t="s">
        <v>83</v>
      </c>
    </row>
    <row r="607" spans="1:51" ht="189">
      <c r="A607" s="204" t="s">
        <v>1162</v>
      </c>
      <c r="B607" s="205">
        <v>1901</v>
      </c>
      <c r="C607" s="600" t="s">
        <v>224</v>
      </c>
      <c r="D607" s="204">
        <v>1</v>
      </c>
      <c r="E607" s="600" t="s">
        <v>2613</v>
      </c>
      <c r="F607" s="204" t="s">
        <v>424</v>
      </c>
      <c r="G607" s="603" t="s">
        <v>516</v>
      </c>
      <c r="H607" s="206" t="s">
        <v>517</v>
      </c>
      <c r="I607" s="195" t="s">
        <v>518</v>
      </c>
      <c r="J607" s="600" t="s">
        <v>1020</v>
      </c>
      <c r="K607" s="600" t="s">
        <v>1021</v>
      </c>
      <c r="L607" s="600" t="s">
        <v>388</v>
      </c>
      <c r="M607" s="207" t="s">
        <v>392</v>
      </c>
      <c r="N607" s="316">
        <v>7697</v>
      </c>
      <c r="O607" s="327">
        <v>5547</v>
      </c>
      <c r="P607" s="324">
        <v>3091</v>
      </c>
      <c r="Q607" s="342">
        <v>1681</v>
      </c>
      <c r="R607" s="296">
        <f>AVERAGE(X607:Z607)</f>
        <v>10081</v>
      </c>
      <c r="S607" s="649">
        <v>24184</v>
      </c>
      <c r="T607" s="194" t="s">
        <v>83</v>
      </c>
      <c r="U607" s="209" t="s">
        <v>83</v>
      </c>
      <c r="V607" s="600" t="s">
        <v>722</v>
      </c>
      <c r="W607" s="603">
        <v>313</v>
      </c>
      <c r="X607" s="181">
        <v>322</v>
      </c>
      <c r="Y607" s="200">
        <v>4409</v>
      </c>
      <c r="Z607" s="200">
        <v>25512</v>
      </c>
      <c r="AA607" s="501">
        <v>42630</v>
      </c>
      <c r="AB607" s="501">
        <v>35280</v>
      </c>
      <c r="AC607" s="226">
        <f t="shared" ref="AC607" si="256">IFERROR(IF($E607="-","-",W607/N607),"-")</f>
        <v>4.0665194231518771E-2</v>
      </c>
      <c r="AD607" s="196">
        <f t="shared" ref="AD607" si="257">IFERROR(IF($E607="-","-",X607/O607),"-")</f>
        <v>5.8049396069947717E-2</v>
      </c>
      <c r="AE607" s="196">
        <f t="shared" ref="AE607" si="258">IFERROR(IF($E607="-","-",Y607/P607),"-")</f>
        <v>1.4263992235522485</v>
      </c>
      <c r="AF607" s="196">
        <f t="shared" ref="AF607" si="259">IFERROR(IF($E607="-","-",Z607/Q607),"-")</f>
        <v>15.176680547293278</v>
      </c>
      <c r="AG607" s="604">
        <f t="shared" ref="AG607:AH607" si="260">IFERROR(IF($E607="-","-",AA607/R607),"-")</f>
        <v>4.2287471481003864</v>
      </c>
      <c r="AH607" s="212">
        <f t="shared" si="260"/>
        <v>1.458815745947734</v>
      </c>
      <c r="AI607" s="226" t="str">
        <f>IFERROR(IF($E607="-","-",IF($U607="-","-",W607/$U607)),"-")</f>
        <v>-</v>
      </c>
      <c r="AJ607" s="196" t="str">
        <f t="shared" ref="AJ607:AJ642" si="261">IFERROR(IF($E607="-","-",IF($U607="-","-",X607/$U607)),"-")</f>
        <v>-</v>
      </c>
      <c r="AK607" s="196" t="str">
        <f t="shared" ref="AK607:AK642" si="262">IFERROR(IF($E607="-","-",IF($U607="-","-",Y607/$U607)),"-")</f>
        <v>-</v>
      </c>
      <c r="AL607" s="196" t="str">
        <f t="shared" ref="AL607:AL642" si="263">IFERROR(IF($E607="-","-",IF($U607="-","-",Z607/$U607)),"-")</f>
        <v>-</v>
      </c>
      <c r="AM607" s="604" t="str">
        <f t="shared" ref="AM607:AN642" si="264">IFERROR(IF($E607="-","-",IF($U607="-","-",AA607/$U607)),"-")</f>
        <v>-</v>
      </c>
      <c r="AN607" s="212" t="str">
        <f t="shared" si="264"/>
        <v>-</v>
      </c>
      <c r="AO607" s="204" t="s">
        <v>83</v>
      </c>
      <c r="AP607" s="600" t="s">
        <v>3562</v>
      </c>
      <c r="AQ607" s="600" t="s">
        <v>685</v>
      </c>
      <c r="AR607" s="600" t="s">
        <v>2034</v>
      </c>
      <c r="AS607" s="194" t="s">
        <v>58</v>
      </c>
      <c r="AT607" s="179" t="s">
        <v>49</v>
      </c>
      <c r="AU607" s="179" t="s">
        <v>15</v>
      </c>
      <c r="AV607" s="179" t="s">
        <v>15</v>
      </c>
      <c r="AW607" s="179" t="s">
        <v>15</v>
      </c>
      <c r="AX607" s="611" t="s">
        <v>3374</v>
      </c>
      <c r="AY607" s="214">
        <v>1</v>
      </c>
    </row>
    <row r="608" spans="1:51" customFormat="1" ht="103.5" hidden="1" customHeight="1">
      <c r="A608" s="105" t="str">
        <f t="shared" ref="A608:A609" si="265">B608&amp;"-"&amp;D608</f>
        <v>1901-2</v>
      </c>
      <c r="B608" s="106">
        <v>1901</v>
      </c>
      <c r="C608" s="107" t="s">
        <v>224</v>
      </c>
      <c r="D608" s="105">
        <v>2</v>
      </c>
      <c r="E608" s="107" t="s">
        <v>83</v>
      </c>
      <c r="F608" s="105" t="s">
        <v>83</v>
      </c>
      <c r="G608" s="125" t="s">
        <v>83</v>
      </c>
      <c r="H608" s="121" t="s">
        <v>83</v>
      </c>
      <c r="I608" s="109" t="s">
        <v>83</v>
      </c>
      <c r="J608" s="107" t="s">
        <v>83</v>
      </c>
      <c r="K608" s="107" t="s">
        <v>83</v>
      </c>
      <c r="L608" s="107" t="s">
        <v>83</v>
      </c>
      <c r="M608" s="110" t="s">
        <v>83</v>
      </c>
      <c r="N608" s="108"/>
      <c r="O608" s="101"/>
      <c r="P608" s="101"/>
      <c r="Q608" s="101"/>
      <c r="R608" s="111"/>
      <c r="S608" s="449"/>
      <c r="T608" s="116" t="s">
        <v>83</v>
      </c>
      <c r="U608" s="111" t="s">
        <v>83</v>
      </c>
      <c r="V608" s="107" t="s">
        <v>83</v>
      </c>
      <c r="W608" s="125"/>
      <c r="X608" s="126" t="s">
        <v>83</v>
      </c>
      <c r="Y608" s="126" t="s">
        <v>83</v>
      </c>
      <c r="Z608" s="126" t="s">
        <v>83</v>
      </c>
      <c r="AA608" s="162" t="s">
        <v>83</v>
      </c>
      <c r="AB608" s="450"/>
      <c r="AC608" s="112" t="str">
        <f t="shared" ref="AC608:AC642" si="266">IFERROR(IF($E608="-","-",W608/N608),"-")</f>
        <v>-</v>
      </c>
      <c r="AD608" s="113" t="str">
        <f t="shared" ref="AD608:AD642" si="267">IFERROR(IF($E608="-","-",X608/O608),"-")</f>
        <v>-</v>
      </c>
      <c r="AE608" s="113" t="str">
        <f t="shared" ref="AE608:AE642" si="268">IFERROR(IF($E608="-","-",Y608/P608),"-")</f>
        <v>-</v>
      </c>
      <c r="AF608" s="113" t="str">
        <f t="shared" ref="AF608:AF642" si="269">IFERROR(IF($E608="-","-",Z608/Q608),"-")</f>
        <v>-</v>
      </c>
      <c r="AG608" s="114" t="str">
        <f t="shared" ref="AG608:AH642" si="270">IFERROR(IF($E608="-","-",AA608/R608),"-")</f>
        <v>-</v>
      </c>
      <c r="AH608" s="453"/>
      <c r="AI608" s="112" t="str">
        <f t="shared" ref="AI608:AI609" si="271">IFERROR(IF($E608="-","-",IF($U608="-","-",W608/$U608)),"-")</f>
        <v>-</v>
      </c>
      <c r="AJ608" s="113" t="str">
        <f t="shared" ref="AJ608:AJ609" si="272">IFERROR(IF($E608="-","-",IF($U608="-","-",X608/$U608)),"-")</f>
        <v>-</v>
      </c>
      <c r="AK608" s="113" t="str">
        <f t="shared" ref="AK608:AK609" si="273">IFERROR(IF($E608="-","-",IF($U608="-","-",Y608/$U608)),"-")</f>
        <v>-</v>
      </c>
      <c r="AL608" s="113" t="str">
        <f t="shared" ref="AL608:AL609" si="274">IFERROR(IF($E608="-","-",IF($U608="-","-",Z608/$U608)),"-")</f>
        <v>-</v>
      </c>
      <c r="AM608" s="114" t="str">
        <f t="shared" ref="AM608:AM609" si="275">IFERROR(IF($E608="-","-",IF($U608="-","-",AA608/$U608)),"-")</f>
        <v>-</v>
      </c>
      <c r="AN608" s="456"/>
      <c r="AO608" s="105" t="s">
        <v>83</v>
      </c>
      <c r="AP608" s="107" t="s">
        <v>83</v>
      </c>
      <c r="AQ608" s="107" t="s">
        <v>83</v>
      </c>
      <c r="AR608" s="107" t="s">
        <v>83</v>
      </c>
      <c r="AS608" s="116" t="s">
        <v>83</v>
      </c>
      <c r="AT608" s="115" t="s">
        <v>83</v>
      </c>
      <c r="AU608" s="115" t="s">
        <v>83</v>
      </c>
      <c r="AV608" s="115" t="s">
        <v>83</v>
      </c>
      <c r="AW608" s="94" t="s">
        <v>83</v>
      </c>
      <c r="AX608" s="94" t="s">
        <v>3366</v>
      </c>
      <c r="AY608" s="124" t="s">
        <v>83</v>
      </c>
    </row>
    <row r="609" spans="1:51" customFormat="1" ht="115.5" hidden="1" customHeight="1">
      <c r="A609" s="105" t="str">
        <f t="shared" si="265"/>
        <v>1901-3</v>
      </c>
      <c r="B609" s="106">
        <v>1901</v>
      </c>
      <c r="C609" s="107" t="s">
        <v>224</v>
      </c>
      <c r="D609" s="105">
        <v>3</v>
      </c>
      <c r="E609" s="107" t="s">
        <v>83</v>
      </c>
      <c r="F609" s="105" t="s">
        <v>83</v>
      </c>
      <c r="G609" s="125" t="s">
        <v>83</v>
      </c>
      <c r="H609" s="121" t="s">
        <v>83</v>
      </c>
      <c r="I609" s="109" t="s">
        <v>83</v>
      </c>
      <c r="J609" s="107" t="s">
        <v>83</v>
      </c>
      <c r="K609" s="107" t="s">
        <v>83</v>
      </c>
      <c r="L609" s="107" t="s">
        <v>83</v>
      </c>
      <c r="M609" s="110" t="s">
        <v>83</v>
      </c>
      <c r="N609" s="108"/>
      <c r="O609" s="101"/>
      <c r="P609" s="101"/>
      <c r="Q609" s="101"/>
      <c r="R609" s="111"/>
      <c r="S609" s="449"/>
      <c r="T609" s="116" t="s">
        <v>83</v>
      </c>
      <c r="U609" s="111" t="s">
        <v>83</v>
      </c>
      <c r="V609" s="107" t="s">
        <v>83</v>
      </c>
      <c r="W609" s="125"/>
      <c r="X609" s="126" t="s">
        <v>83</v>
      </c>
      <c r="Y609" s="126" t="s">
        <v>83</v>
      </c>
      <c r="Z609" s="126" t="s">
        <v>83</v>
      </c>
      <c r="AA609" s="162" t="s">
        <v>83</v>
      </c>
      <c r="AB609" s="450"/>
      <c r="AC609" s="112" t="str">
        <f t="shared" si="266"/>
        <v>-</v>
      </c>
      <c r="AD609" s="113" t="str">
        <f t="shared" si="267"/>
        <v>-</v>
      </c>
      <c r="AE609" s="113" t="str">
        <f t="shared" si="268"/>
        <v>-</v>
      </c>
      <c r="AF609" s="113" t="str">
        <f t="shared" si="269"/>
        <v>-</v>
      </c>
      <c r="AG609" s="114" t="str">
        <f t="shared" si="270"/>
        <v>-</v>
      </c>
      <c r="AH609" s="453"/>
      <c r="AI609" s="112" t="str">
        <f t="shared" si="271"/>
        <v>-</v>
      </c>
      <c r="AJ609" s="113" t="str">
        <f t="shared" si="272"/>
        <v>-</v>
      </c>
      <c r="AK609" s="113" t="str">
        <f t="shared" si="273"/>
        <v>-</v>
      </c>
      <c r="AL609" s="113" t="str">
        <f t="shared" si="274"/>
        <v>-</v>
      </c>
      <c r="AM609" s="114" t="str">
        <f t="shared" si="275"/>
        <v>-</v>
      </c>
      <c r="AN609" s="456"/>
      <c r="AO609" s="105" t="s">
        <v>83</v>
      </c>
      <c r="AP609" s="107" t="s">
        <v>83</v>
      </c>
      <c r="AQ609" s="107" t="s">
        <v>83</v>
      </c>
      <c r="AR609" s="107" t="s">
        <v>83</v>
      </c>
      <c r="AS609" s="116" t="s">
        <v>83</v>
      </c>
      <c r="AT609" s="115" t="s">
        <v>83</v>
      </c>
      <c r="AU609" s="115" t="s">
        <v>83</v>
      </c>
      <c r="AV609" s="115" t="s">
        <v>83</v>
      </c>
      <c r="AW609" s="94" t="s">
        <v>83</v>
      </c>
      <c r="AX609" s="94" t="s">
        <v>3366</v>
      </c>
      <c r="AY609" s="124" t="s">
        <v>83</v>
      </c>
    </row>
    <row r="610" spans="1:51" customFormat="1" ht="115.5" hidden="1" customHeight="1">
      <c r="A610" s="105" t="str">
        <f t="shared" ref="A610" si="276">B610&amp;"-"&amp;D610</f>
        <v>1901-4</v>
      </c>
      <c r="B610" s="106">
        <v>1901</v>
      </c>
      <c r="C610" s="107" t="s">
        <v>224</v>
      </c>
      <c r="D610" s="105">
        <v>4</v>
      </c>
      <c r="E610" s="107" t="s">
        <v>83</v>
      </c>
      <c r="F610" s="105" t="s">
        <v>83</v>
      </c>
      <c r="G610" s="125" t="s">
        <v>83</v>
      </c>
      <c r="H610" s="121" t="s">
        <v>83</v>
      </c>
      <c r="I610" s="109" t="s">
        <v>83</v>
      </c>
      <c r="J610" s="107" t="s">
        <v>83</v>
      </c>
      <c r="K610" s="107" t="s">
        <v>83</v>
      </c>
      <c r="L610" s="107" t="s">
        <v>83</v>
      </c>
      <c r="M610" s="110" t="s">
        <v>83</v>
      </c>
      <c r="N610" s="108"/>
      <c r="O610" s="101"/>
      <c r="P610" s="101"/>
      <c r="Q610" s="101"/>
      <c r="R610" s="111"/>
      <c r="S610" s="449"/>
      <c r="T610" s="116" t="s">
        <v>83</v>
      </c>
      <c r="U610" s="111" t="s">
        <v>83</v>
      </c>
      <c r="V610" s="107" t="s">
        <v>83</v>
      </c>
      <c r="W610" s="125"/>
      <c r="X610" s="126" t="s">
        <v>83</v>
      </c>
      <c r="Y610" s="126" t="s">
        <v>83</v>
      </c>
      <c r="Z610" s="126" t="s">
        <v>83</v>
      </c>
      <c r="AA610" s="162" t="s">
        <v>83</v>
      </c>
      <c r="AB610" s="450"/>
      <c r="AC610" s="112" t="str">
        <f t="shared" si="266"/>
        <v>-</v>
      </c>
      <c r="AD610" s="113" t="str">
        <f t="shared" si="267"/>
        <v>-</v>
      </c>
      <c r="AE610" s="113" t="str">
        <f t="shared" si="268"/>
        <v>-</v>
      </c>
      <c r="AF610" s="113" t="str">
        <f t="shared" si="269"/>
        <v>-</v>
      </c>
      <c r="AG610" s="114" t="str">
        <f t="shared" si="270"/>
        <v>-</v>
      </c>
      <c r="AH610" s="453"/>
      <c r="AI610" s="112" t="str">
        <f t="shared" ref="AI610" si="277">IFERROR(IF($E610="-","-",IF($U610="-","-",W610/$U610)),"-")</f>
        <v>-</v>
      </c>
      <c r="AJ610" s="113" t="str">
        <f t="shared" ref="AJ610" si="278">IFERROR(IF($E610="-","-",IF($U610="-","-",X610/$U610)),"-")</f>
        <v>-</v>
      </c>
      <c r="AK610" s="113" t="str">
        <f t="shared" ref="AK610" si="279">IFERROR(IF($E610="-","-",IF($U610="-","-",Y610/$U610)),"-")</f>
        <v>-</v>
      </c>
      <c r="AL610" s="113" t="str">
        <f t="shared" ref="AL610" si="280">IFERROR(IF($E610="-","-",IF($U610="-","-",Z610/$U610)),"-")</f>
        <v>-</v>
      </c>
      <c r="AM610" s="114" t="str">
        <f t="shared" ref="AM610" si="281">IFERROR(IF($E610="-","-",IF($U610="-","-",AA610/$U610)),"-")</f>
        <v>-</v>
      </c>
      <c r="AN610" s="456"/>
      <c r="AO610" s="105" t="s">
        <v>83</v>
      </c>
      <c r="AP610" s="107" t="s">
        <v>83</v>
      </c>
      <c r="AQ610" s="107" t="s">
        <v>83</v>
      </c>
      <c r="AR610" s="107" t="s">
        <v>83</v>
      </c>
      <c r="AS610" s="116" t="s">
        <v>83</v>
      </c>
      <c r="AT610" s="115" t="s">
        <v>83</v>
      </c>
      <c r="AU610" s="115" t="s">
        <v>83</v>
      </c>
      <c r="AV610" s="115" t="s">
        <v>83</v>
      </c>
      <c r="AW610" s="94" t="s">
        <v>83</v>
      </c>
      <c r="AX610" s="94" t="s">
        <v>3366</v>
      </c>
      <c r="AY610" s="124" t="s">
        <v>83</v>
      </c>
    </row>
    <row r="611" spans="1:51" customFormat="1" ht="40.5" hidden="1">
      <c r="A611" s="105" t="str">
        <f t="shared" ref="A611:A674" si="282">B611&amp;"-"&amp;D611</f>
        <v>1901-5</v>
      </c>
      <c r="B611" s="106">
        <v>1901</v>
      </c>
      <c r="C611" s="107" t="s">
        <v>224</v>
      </c>
      <c r="D611" s="105">
        <v>5</v>
      </c>
      <c r="E611" s="107" t="s">
        <v>83</v>
      </c>
      <c r="F611" s="105" t="s">
        <v>83</v>
      </c>
      <c r="G611" s="125" t="s">
        <v>83</v>
      </c>
      <c r="H611" s="121" t="s">
        <v>83</v>
      </c>
      <c r="I611" s="109" t="s">
        <v>83</v>
      </c>
      <c r="J611" s="107" t="s">
        <v>83</v>
      </c>
      <c r="K611" s="107" t="s">
        <v>83</v>
      </c>
      <c r="L611" s="107" t="s">
        <v>83</v>
      </c>
      <c r="M611" s="110" t="s">
        <v>83</v>
      </c>
      <c r="N611" s="108"/>
      <c r="O611" s="101"/>
      <c r="P611" s="101"/>
      <c r="Q611" s="101"/>
      <c r="R611" s="111"/>
      <c r="S611" s="449"/>
      <c r="T611" s="116" t="s">
        <v>83</v>
      </c>
      <c r="U611" s="111" t="s">
        <v>83</v>
      </c>
      <c r="V611" s="107" t="s">
        <v>83</v>
      </c>
      <c r="W611" s="125"/>
      <c r="X611" s="126" t="s">
        <v>83</v>
      </c>
      <c r="Y611" s="126" t="s">
        <v>83</v>
      </c>
      <c r="Z611" s="126" t="s">
        <v>83</v>
      </c>
      <c r="AA611" s="162" t="s">
        <v>83</v>
      </c>
      <c r="AB611" s="450"/>
      <c r="AC611" s="112" t="str">
        <f t="shared" si="266"/>
        <v>-</v>
      </c>
      <c r="AD611" s="113" t="str">
        <f t="shared" si="267"/>
        <v>-</v>
      </c>
      <c r="AE611" s="113" t="str">
        <f t="shared" si="268"/>
        <v>-</v>
      </c>
      <c r="AF611" s="113" t="str">
        <f t="shared" si="269"/>
        <v>-</v>
      </c>
      <c r="AG611" s="114" t="str">
        <f t="shared" si="270"/>
        <v>-</v>
      </c>
      <c r="AH611" s="453"/>
      <c r="AI611" s="112" t="str">
        <f t="shared" ref="AI611:AI642" si="283">IFERROR(IF($E611="-","-",IF($U611="-","-",W611/$U611)),"-")</f>
        <v>-</v>
      </c>
      <c r="AJ611" s="113" t="str">
        <f t="shared" si="261"/>
        <v>-</v>
      </c>
      <c r="AK611" s="113" t="str">
        <f t="shared" si="262"/>
        <v>-</v>
      </c>
      <c r="AL611" s="113" t="str">
        <f t="shared" si="263"/>
        <v>-</v>
      </c>
      <c r="AM611" s="114" t="str">
        <f t="shared" si="264"/>
        <v>-</v>
      </c>
      <c r="AN611" s="456"/>
      <c r="AO611" s="105" t="s">
        <v>83</v>
      </c>
      <c r="AP611" s="107" t="s">
        <v>83</v>
      </c>
      <c r="AQ611" s="107" t="s">
        <v>83</v>
      </c>
      <c r="AR611" s="107" t="s">
        <v>83</v>
      </c>
      <c r="AS611" s="116" t="s">
        <v>83</v>
      </c>
      <c r="AT611" s="115" t="s">
        <v>83</v>
      </c>
      <c r="AU611" s="115" t="s">
        <v>83</v>
      </c>
      <c r="AV611" s="115" t="s">
        <v>83</v>
      </c>
      <c r="AW611" s="94" t="s">
        <v>83</v>
      </c>
      <c r="AX611" s="94" t="s">
        <v>3366</v>
      </c>
      <c r="AY611" s="124" t="s">
        <v>83</v>
      </c>
    </row>
    <row r="612" spans="1:51" customFormat="1" ht="40.5" hidden="1">
      <c r="A612" s="105" t="str">
        <f t="shared" si="282"/>
        <v>1901-6</v>
      </c>
      <c r="B612" s="106">
        <v>1901</v>
      </c>
      <c r="C612" s="107" t="s">
        <v>224</v>
      </c>
      <c r="D612" s="105">
        <v>6</v>
      </c>
      <c r="E612" s="107" t="s">
        <v>83</v>
      </c>
      <c r="F612" s="105" t="s">
        <v>83</v>
      </c>
      <c r="G612" s="125" t="s">
        <v>83</v>
      </c>
      <c r="H612" s="121" t="s">
        <v>83</v>
      </c>
      <c r="I612" s="109" t="s">
        <v>83</v>
      </c>
      <c r="J612" s="107" t="s">
        <v>83</v>
      </c>
      <c r="K612" s="107" t="s">
        <v>83</v>
      </c>
      <c r="L612" s="107" t="s">
        <v>83</v>
      </c>
      <c r="M612" s="110" t="s">
        <v>83</v>
      </c>
      <c r="N612" s="108"/>
      <c r="O612" s="101"/>
      <c r="P612" s="101"/>
      <c r="Q612" s="101"/>
      <c r="R612" s="111"/>
      <c r="S612" s="449"/>
      <c r="T612" s="116" t="s">
        <v>83</v>
      </c>
      <c r="U612" s="111" t="s">
        <v>83</v>
      </c>
      <c r="V612" s="107" t="s">
        <v>83</v>
      </c>
      <c r="W612" s="125"/>
      <c r="X612" s="126" t="s">
        <v>83</v>
      </c>
      <c r="Y612" s="126" t="s">
        <v>83</v>
      </c>
      <c r="Z612" s="126" t="s">
        <v>83</v>
      </c>
      <c r="AA612" s="162" t="s">
        <v>83</v>
      </c>
      <c r="AB612" s="450"/>
      <c r="AC612" s="112" t="str">
        <f t="shared" si="266"/>
        <v>-</v>
      </c>
      <c r="AD612" s="113" t="str">
        <f t="shared" si="267"/>
        <v>-</v>
      </c>
      <c r="AE612" s="113" t="str">
        <f t="shared" si="268"/>
        <v>-</v>
      </c>
      <c r="AF612" s="113" t="str">
        <f t="shared" si="269"/>
        <v>-</v>
      </c>
      <c r="AG612" s="114" t="str">
        <f t="shared" si="270"/>
        <v>-</v>
      </c>
      <c r="AH612" s="453"/>
      <c r="AI612" s="112" t="str">
        <f t="shared" si="283"/>
        <v>-</v>
      </c>
      <c r="AJ612" s="113" t="str">
        <f t="shared" si="261"/>
        <v>-</v>
      </c>
      <c r="AK612" s="113" t="str">
        <f t="shared" si="262"/>
        <v>-</v>
      </c>
      <c r="AL612" s="113" t="str">
        <f t="shared" si="263"/>
        <v>-</v>
      </c>
      <c r="AM612" s="114" t="str">
        <f t="shared" si="264"/>
        <v>-</v>
      </c>
      <c r="AN612" s="456"/>
      <c r="AO612" s="105" t="s">
        <v>83</v>
      </c>
      <c r="AP612" s="107" t="s">
        <v>83</v>
      </c>
      <c r="AQ612" s="107" t="s">
        <v>83</v>
      </c>
      <c r="AR612" s="107" t="s">
        <v>83</v>
      </c>
      <c r="AS612" s="116" t="s">
        <v>83</v>
      </c>
      <c r="AT612" s="115" t="s">
        <v>83</v>
      </c>
      <c r="AU612" s="115" t="s">
        <v>83</v>
      </c>
      <c r="AV612" s="115" t="s">
        <v>83</v>
      </c>
      <c r="AW612" s="94" t="s">
        <v>83</v>
      </c>
      <c r="AX612" s="94" t="s">
        <v>3366</v>
      </c>
      <c r="AY612" s="124" t="s">
        <v>83</v>
      </c>
    </row>
    <row r="613" spans="1:51" customFormat="1" ht="40.5" hidden="1">
      <c r="A613" s="105" t="str">
        <f t="shared" si="282"/>
        <v>1901-7</v>
      </c>
      <c r="B613" s="106">
        <v>1901</v>
      </c>
      <c r="C613" s="107" t="s">
        <v>224</v>
      </c>
      <c r="D613" s="105">
        <v>7</v>
      </c>
      <c r="E613" s="107" t="s">
        <v>83</v>
      </c>
      <c r="F613" s="105" t="s">
        <v>83</v>
      </c>
      <c r="G613" s="125" t="s">
        <v>83</v>
      </c>
      <c r="H613" s="121" t="s">
        <v>83</v>
      </c>
      <c r="I613" s="109" t="s">
        <v>83</v>
      </c>
      <c r="J613" s="107" t="s">
        <v>83</v>
      </c>
      <c r="K613" s="107" t="s">
        <v>83</v>
      </c>
      <c r="L613" s="107" t="s">
        <v>83</v>
      </c>
      <c r="M613" s="110" t="s">
        <v>83</v>
      </c>
      <c r="N613" s="108"/>
      <c r="O613" s="101"/>
      <c r="P613" s="101"/>
      <c r="Q613" s="101"/>
      <c r="R613" s="111"/>
      <c r="S613" s="449"/>
      <c r="T613" s="116" t="s">
        <v>83</v>
      </c>
      <c r="U613" s="111" t="s">
        <v>83</v>
      </c>
      <c r="V613" s="107" t="s">
        <v>83</v>
      </c>
      <c r="W613" s="125"/>
      <c r="X613" s="126" t="s">
        <v>83</v>
      </c>
      <c r="Y613" s="126" t="s">
        <v>83</v>
      </c>
      <c r="Z613" s="126" t="s">
        <v>83</v>
      </c>
      <c r="AA613" s="162" t="s">
        <v>83</v>
      </c>
      <c r="AB613" s="450"/>
      <c r="AC613" s="112" t="str">
        <f t="shared" si="266"/>
        <v>-</v>
      </c>
      <c r="AD613" s="113" t="str">
        <f t="shared" si="267"/>
        <v>-</v>
      </c>
      <c r="AE613" s="113" t="str">
        <f t="shared" si="268"/>
        <v>-</v>
      </c>
      <c r="AF613" s="113" t="str">
        <f t="shared" si="269"/>
        <v>-</v>
      </c>
      <c r="AG613" s="114" t="str">
        <f t="shared" si="270"/>
        <v>-</v>
      </c>
      <c r="AH613" s="453"/>
      <c r="AI613" s="112" t="str">
        <f t="shared" si="283"/>
        <v>-</v>
      </c>
      <c r="AJ613" s="113" t="str">
        <f t="shared" si="261"/>
        <v>-</v>
      </c>
      <c r="AK613" s="113" t="str">
        <f t="shared" si="262"/>
        <v>-</v>
      </c>
      <c r="AL613" s="113" t="str">
        <f t="shared" si="263"/>
        <v>-</v>
      </c>
      <c r="AM613" s="114" t="str">
        <f t="shared" si="264"/>
        <v>-</v>
      </c>
      <c r="AN613" s="456"/>
      <c r="AO613" s="105" t="s">
        <v>83</v>
      </c>
      <c r="AP613" s="107" t="s">
        <v>83</v>
      </c>
      <c r="AQ613" s="107" t="s">
        <v>83</v>
      </c>
      <c r="AR613" s="107" t="s">
        <v>83</v>
      </c>
      <c r="AS613" s="116" t="s">
        <v>83</v>
      </c>
      <c r="AT613" s="115" t="s">
        <v>83</v>
      </c>
      <c r="AU613" s="115" t="s">
        <v>83</v>
      </c>
      <c r="AV613" s="115" t="s">
        <v>83</v>
      </c>
      <c r="AW613" s="94" t="s">
        <v>83</v>
      </c>
      <c r="AX613" s="94" t="s">
        <v>3366</v>
      </c>
      <c r="AY613" s="124" t="s">
        <v>83</v>
      </c>
    </row>
    <row r="614" spans="1:51" customFormat="1" ht="40.5" hidden="1">
      <c r="A614" s="105" t="str">
        <f t="shared" si="282"/>
        <v>1901-8</v>
      </c>
      <c r="B614" s="106">
        <v>1901</v>
      </c>
      <c r="C614" s="107" t="s">
        <v>224</v>
      </c>
      <c r="D614" s="105">
        <v>8</v>
      </c>
      <c r="E614" s="107" t="s">
        <v>83</v>
      </c>
      <c r="F614" s="105" t="s">
        <v>83</v>
      </c>
      <c r="G614" s="125" t="s">
        <v>83</v>
      </c>
      <c r="H614" s="121" t="s">
        <v>83</v>
      </c>
      <c r="I614" s="109" t="s">
        <v>83</v>
      </c>
      <c r="J614" s="107" t="s">
        <v>83</v>
      </c>
      <c r="K614" s="107" t="s">
        <v>83</v>
      </c>
      <c r="L614" s="107" t="s">
        <v>83</v>
      </c>
      <c r="M614" s="110" t="s">
        <v>83</v>
      </c>
      <c r="N614" s="108"/>
      <c r="O614" s="101"/>
      <c r="P614" s="101"/>
      <c r="Q614" s="101"/>
      <c r="R614" s="111"/>
      <c r="S614" s="449"/>
      <c r="T614" s="116" t="s">
        <v>83</v>
      </c>
      <c r="U614" s="111" t="s">
        <v>83</v>
      </c>
      <c r="V614" s="107" t="s">
        <v>83</v>
      </c>
      <c r="W614" s="125"/>
      <c r="X614" s="126" t="s">
        <v>83</v>
      </c>
      <c r="Y614" s="126" t="s">
        <v>83</v>
      </c>
      <c r="Z614" s="126" t="s">
        <v>83</v>
      </c>
      <c r="AA614" s="162" t="s">
        <v>83</v>
      </c>
      <c r="AB614" s="450"/>
      <c r="AC614" s="112" t="str">
        <f t="shared" si="266"/>
        <v>-</v>
      </c>
      <c r="AD614" s="113" t="str">
        <f t="shared" si="267"/>
        <v>-</v>
      </c>
      <c r="AE614" s="113" t="str">
        <f t="shared" si="268"/>
        <v>-</v>
      </c>
      <c r="AF614" s="113" t="str">
        <f t="shared" si="269"/>
        <v>-</v>
      </c>
      <c r="AG614" s="114" t="str">
        <f t="shared" si="270"/>
        <v>-</v>
      </c>
      <c r="AH614" s="453"/>
      <c r="AI614" s="112" t="str">
        <f t="shared" si="283"/>
        <v>-</v>
      </c>
      <c r="AJ614" s="113" t="str">
        <f t="shared" si="261"/>
        <v>-</v>
      </c>
      <c r="AK614" s="113" t="str">
        <f t="shared" si="262"/>
        <v>-</v>
      </c>
      <c r="AL614" s="113" t="str">
        <f t="shared" si="263"/>
        <v>-</v>
      </c>
      <c r="AM614" s="114" t="str">
        <f t="shared" si="264"/>
        <v>-</v>
      </c>
      <c r="AN614" s="456"/>
      <c r="AO614" s="105" t="s">
        <v>83</v>
      </c>
      <c r="AP614" s="107" t="s">
        <v>83</v>
      </c>
      <c r="AQ614" s="107" t="s">
        <v>83</v>
      </c>
      <c r="AR614" s="107" t="s">
        <v>83</v>
      </c>
      <c r="AS614" s="116" t="s">
        <v>83</v>
      </c>
      <c r="AT614" s="115" t="s">
        <v>83</v>
      </c>
      <c r="AU614" s="115" t="s">
        <v>83</v>
      </c>
      <c r="AV614" s="115" t="s">
        <v>83</v>
      </c>
      <c r="AW614" s="94" t="s">
        <v>83</v>
      </c>
      <c r="AX614" s="94" t="s">
        <v>3366</v>
      </c>
      <c r="AY614" s="124" t="s">
        <v>83</v>
      </c>
    </row>
    <row r="615" spans="1:51" customFormat="1" ht="40.5" hidden="1">
      <c r="A615" s="105" t="str">
        <f t="shared" si="282"/>
        <v>1901-9</v>
      </c>
      <c r="B615" s="106">
        <v>1901</v>
      </c>
      <c r="C615" s="107" t="s">
        <v>224</v>
      </c>
      <c r="D615" s="105">
        <v>9</v>
      </c>
      <c r="E615" s="107" t="s">
        <v>83</v>
      </c>
      <c r="F615" s="105" t="s">
        <v>83</v>
      </c>
      <c r="G615" s="125" t="s">
        <v>83</v>
      </c>
      <c r="H615" s="121" t="s">
        <v>83</v>
      </c>
      <c r="I615" s="109" t="s">
        <v>83</v>
      </c>
      <c r="J615" s="107" t="s">
        <v>83</v>
      </c>
      <c r="K615" s="107" t="s">
        <v>83</v>
      </c>
      <c r="L615" s="107" t="s">
        <v>83</v>
      </c>
      <c r="M615" s="110" t="s">
        <v>83</v>
      </c>
      <c r="N615" s="108"/>
      <c r="O615" s="101"/>
      <c r="P615" s="101"/>
      <c r="Q615" s="101"/>
      <c r="R615" s="111"/>
      <c r="S615" s="449"/>
      <c r="T615" s="116" t="s">
        <v>83</v>
      </c>
      <c r="U615" s="111" t="s">
        <v>83</v>
      </c>
      <c r="V615" s="107" t="s">
        <v>83</v>
      </c>
      <c r="W615" s="125"/>
      <c r="X615" s="126" t="s">
        <v>83</v>
      </c>
      <c r="Y615" s="126" t="s">
        <v>83</v>
      </c>
      <c r="Z615" s="126" t="s">
        <v>83</v>
      </c>
      <c r="AA615" s="162" t="s">
        <v>83</v>
      </c>
      <c r="AB615" s="450"/>
      <c r="AC615" s="112" t="str">
        <f t="shared" si="266"/>
        <v>-</v>
      </c>
      <c r="AD615" s="113" t="str">
        <f t="shared" si="267"/>
        <v>-</v>
      </c>
      <c r="AE615" s="113" t="str">
        <f t="shared" si="268"/>
        <v>-</v>
      </c>
      <c r="AF615" s="113" t="str">
        <f t="shared" si="269"/>
        <v>-</v>
      </c>
      <c r="AG615" s="114" t="str">
        <f t="shared" si="270"/>
        <v>-</v>
      </c>
      <c r="AH615" s="453"/>
      <c r="AI615" s="112" t="str">
        <f t="shared" si="283"/>
        <v>-</v>
      </c>
      <c r="AJ615" s="113" t="str">
        <f t="shared" si="261"/>
        <v>-</v>
      </c>
      <c r="AK615" s="113" t="str">
        <f t="shared" si="262"/>
        <v>-</v>
      </c>
      <c r="AL615" s="113" t="str">
        <f t="shared" si="263"/>
        <v>-</v>
      </c>
      <c r="AM615" s="114" t="str">
        <f t="shared" si="264"/>
        <v>-</v>
      </c>
      <c r="AN615" s="456"/>
      <c r="AO615" s="105" t="s">
        <v>83</v>
      </c>
      <c r="AP615" s="107" t="s">
        <v>83</v>
      </c>
      <c r="AQ615" s="107" t="s">
        <v>83</v>
      </c>
      <c r="AR615" s="107" t="s">
        <v>83</v>
      </c>
      <c r="AS615" s="116" t="s">
        <v>83</v>
      </c>
      <c r="AT615" s="115" t="s">
        <v>83</v>
      </c>
      <c r="AU615" s="115" t="s">
        <v>83</v>
      </c>
      <c r="AV615" s="115" t="s">
        <v>83</v>
      </c>
      <c r="AW615" s="94" t="s">
        <v>83</v>
      </c>
      <c r="AX615" s="94" t="s">
        <v>3366</v>
      </c>
      <c r="AY615" s="124" t="s">
        <v>83</v>
      </c>
    </row>
    <row r="616" spans="1:51" ht="123" customHeight="1">
      <c r="A616" s="204" t="str">
        <f t="shared" si="282"/>
        <v>1902-1</v>
      </c>
      <c r="B616" s="205">
        <v>1902</v>
      </c>
      <c r="C616" s="600" t="s">
        <v>2035</v>
      </c>
      <c r="D616" s="204">
        <v>1</v>
      </c>
      <c r="E616" s="600" t="s">
        <v>2532</v>
      </c>
      <c r="F616" s="204" t="s">
        <v>399</v>
      </c>
      <c r="G616" s="603" t="s">
        <v>516</v>
      </c>
      <c r="H616" s="206" t="s">
        <v>517</v>
      </c>
      <c r="I616" s="195" t="s">
        <v>518</v>
      </c>
      <c r="J616" s="600" t="s">
        <v>1022</v>
      </c>
      <c r="K616" s="600" t="s">
        <v>1023</v>
      </c>
      <c r="L616" s="600" t="s">
        <v>388</v>
      </c>
      <c r="M616" s="207" t="s">
        <v>392</v>
      </c>
      <c r="N616" s="343" t="s">
        <v>12</v>
      </c>
      <c r="O616" s="201">
        <v>30000</v>
      </c>
      <c r="P616" s="325">
        <v>35000</v>
      </c>
      <c r="Q616" s="325">
        <v>40000</v>
      </c>
      <c r="R616" s="350">
        <v>45000</v>
      </c>
      <c r="S616" s="622">
        <v>50000</v>
      </c>
      <c r="T616" s="194" t="s">
        <v>40</v>
      </c>
      <c r="U616" s="218">
        <v>50000</v>
      </c>
      <c r="V616" s="600" t="s">
        <v>2036</v>
      </c>
      <c r="W616" s="337" t="s">
        <v>12</v>
      </c>
      <c r="X616" s="344">
        <v>560110</v>
      </c>
      <c r="Y616" s="202">
        <v>307850</v>
      </c>
      <c r="Z616" s="202">
        <v>284106</v>
      </c>
      <c r="AA616" s="518">
        <v>153467</v>
      </c>
      <c r="AB616" s="518">
        <v>212271</v>
      </c>
      <c r="AC616" s="226" t="str">
        <f t="shared" si="266"/>
        <v>-</v>
      </c>
      <c r="AD616" s="196">
        <f t="shared" si="267"/>
        <v>18.670333333333332</v>
      </c>
      <c r="AE616" s="196">
        <f t="shared" si="268"/>
        <v>8.7957142857142863</v>
      </c>
      <c r="AF616" s="196">
        <f t="shared" si="269"/>
        <v>7.1026499999999997</v>
      </c>
      <c r="AG616" s="604">
        <f t="shared" si="270"/>
        <v>3.4103777777777777</v>
      </c>
      <c r="AH616" s="212">
        <f t="shared" si="270"/>
        <v>4.2454200000000002</v>
      </c>
      <c r="AI616" s="226" t="str">
        <f t="shared" si="283"/>
        <v>-</v>
      </c>
      <c r="AJ616" s="196">
        <f>IFERROR(IF($E616="-","-",IF($U616="-","-",X616/$U616)),"-")</f>
        <v>11.202199999999999</v>
      </c>
      <c r="AK616" s="196">
        <f>IFERROR(IF($E616="-","-",IF($U616="-","-",Y616/$U616)),"-")</f>
        <v>6.157</v>
      </c>
      <c r="AL616" s="196">
        <f>IFERROR(IF($E616="-","-",IF($U616="-","-",Z616/$U616)),"-")</f>
        <v>5.6821200000000003</v>
      </c>
      <c r="AM616" s="604">
        <f>IFERROR(IF($E616="-","-",IF($U616="-","-",AA616/$U616)),"-")</f>
        <v>3.06934</v>
      </c>
      <c r="AN616" s="212">
        <f t="shared" ref="AN616" si="284">IFERROR(IF($E616="-","-",IF($U616="-","-",AB616/$U616)),"-")</f>
        <v>4.2454200000000002</v>
      </c>
      <c r="AO616" s="204" t="s">
        <v>83</v>
      </c>
      <c r="AP616" s="600" t="s">
        <v>686</v>
      </c>
      <c r="AQ616" s="600" t="s">
        <v>687</v>
      </c>
      <c r="AR616" s="600" t="s">
        <v>2037</v>
      </c>
      <c r="AS616" s="194" t="s">
        <v>83</v>
      </c>
      <c r="AT616" s="179" t="s">
        <v>15</v>
      </c>
      <c r="AU616" s="179" t="s">
        <v>15</v>
      </c>
      <c r="AV616" s="179" t="s">
        <v>15</v>
      </c>
      <c r="AW616" s="179" t="s">
        <v>15</v>
      </c>
      <c r="AX616" s="611" t="s">
        <v>3374</v>
      </c>
      <c r="AY616" s="214">
        <v>1</v>
      </c>
    </row>
    <row r="617" spans="1:51" customFormat="1" ht="54" hidden="1">
      <c r="A617" s="105" t="str">
        <f t="shared" si="282"/>
        <v>1902-2</v>
      </c>
      <c r="B617" s="106">
        <v>1902</v>
      </c>
      <c r="C617" s="107" t="s">
        <v>225</v>
      </c>
      <c r="D617" s="105">
        <v>2</v>
      </c>
      <c r="E617" s="107" t="s">
        <v>83</v>
      </c>
      <c r="F617" s="105" t="s">
        <v>83</v>
      </c>
      <c r="G617" s="125" t="s">
        <v>83</v>
      </c>
      <c r="H617" s="121" t="s">
        <v>83</v>
      </c>
      <c r="I617" s="109" t="s">
        <v>83</v>
      </c>
      <c r="J617" s="107" t="s">
        <v>83</v>
      </c>
      <c r="K617" s="107" t="s">
        <v>83</v>
      </c>
      <c r="L617" s="107" t="s">
        <v>83</v>
      </c>
      <c r="M617" s="110" t="s">
        <v>83</v>
      </c>
      <c r="N617" s="108"/>
      <c r="O617" s="101"/>
      <c r="P617" s="101"/>
      <c r="Q617" s="101"/>
      <c r="R617" s="111"/>
      <c r="S617" s="449"/>
      <c r="T617" s="116" t="s">
        <v>83</v>
      </c>
      <c r="U617" s="111" t="s">
        <v>83</v>
      </c>
      <c r="V617" s="107" t="s">
        <v>83</v>
      </c>
      <c r="W617" s="125"/>
      <c r="X617" s="126" t="s">
        <v>83</v>
      </c>
      <c r="Y617" s="126" t="s">
        <v>83</v>
      </c>
      <c r="Z617" s="126" t="s">
        <v>83</v>
      </c>
      <c r="AA617" s="162" t="s">
        <v>83</v>
      </c>
      <c r="AB617" s="450"/>
      <c r="AC617" s="112" t="str">
        <f t="shared" si="266"/>
        <v>-</v>
      </c>
      <c r="AD617" s="113" t="str">
        <f t="shared" si="267"/>
        <v>-</v>
      </c>
      <c r="AE617" s="113" t="str">
        <f t="shared" si="268"/>
        <v>-</v>
      </c>
      <c r="AF617" s="113" t="str">
        <f t="shared" si="269"/>
        <v>-</v>
      </c>
      <c r="AG617" s="114" t="str">
        <f t="shared" si="270"/>
        <v>-</v>
      </c>
      <c r="AH617" s="453"/>
      <c r="AI617" s="112" t="str">
        <f t="shared" si="283"/>
        <v>-</v>
      </c>
      <c r="AJ617" s="113" t="str">
        <f t="shared" si="261"/>
        <v>-</v>
      </c>
      <c r="AK617" s="113" t="str">
        <f t="shared" si="262"/>
        <v>-</v>
      </c>
      <c r="AL617" s="113" t="str">
        <f t="shared" si="263"/>
        <v>-</v>
      </c>
      <c r="AM617" s="114" t="str">
        <f t="shared" si="264"/>
        <v>-</v>
      </c>
      <c r="AN617" s="456"/>
      <c r="AO617" s="105" t="s">
        <v>83</v>
      </c>
      <c r="AP617" s="107" t="s">
        <v>83</v>
      </c>
      <c r="AQ617" s="107" t="s">
        <v>83</v>
      </c>
      <c r="AR617" s="107" t="s">
        <v>83</v>
      </c>
      <c r="AS617" s="116" t="s">
        <v>83</v>
      </c>
      <c r="AT617" s="115" t="s">
        <v>83</v>
      </c>
      <c r="AU617" s="115" t="s">
        <v>83</v>
      </c>
      <c r="AV617" s="115" t="s">
        <v>83</v>
      </c>
      <c r="AW617" s="94" t="s">
        <v>83</v>
      </c>
      <c r="AX617" s="94" t="s">
        <v>3366</v>
      </c>
      <c r="AY617" s="124" t="s">
        <v>83</v>
      </c>
    </row>
    <row r="618" spans="1:51" customFormat="1" ht="54" hidden="1">
      <c r="A618" s="105" t="str">
        <f t="shared" si="282"/>
        <v>1902-3</v>
      </c>
      <c r="B618" s="106">
        <v>1902</v>
      </c>
      <c r="C618" s="107" t="s">
        <v>225</v>
      </c>
      <c r="D618" s="105">
        <v>3</v>
      </c>
      <c r="E618" s="107" t="s">
        <v>83</v>
      </c>
      <c r="F618" s="105" t="s">
        <v>83</v>
      </c>
      <c r="G618" s="125" t="s">
        <v>83</v>
      </c>
      <c r="H618" s="121" t="s">
        <v>83</v>
      </c>
      <c r="I618" s="109" t="s">
        <v>83</v>
      </c>
      <c r="J618" s="107" t="s">
        <v>83</v>
      </c>
      <c r="K618" s="107" t="s">
        <v>83</v>
      </c>
      <c r="L618" s="107" t="s">
        <v>83</v>
      </c>
      <c r="M618" s="110" t="s">
        <v>83</v>
      </c>
      <c r="N618" s="108"/>
      <c r="O618" s="101"/>
      <c r="P618" s="101"/>
      <c r="Q618" s="101"/>
      <c r="R618" s="111"/>
      <c r="S618" s="449"/>
      <c r="T618" s="116" t="s">
        <v>83</v>
      </c>
      <c r="U618" s="111" t="s">
        <v>83</v>
      </c>
      <c r="V618" s="107" t="s">
        <v>83</v>
      </c>
      <c r="W618" s="125"/>
      <c r="X618" s="126" t="s">
        <v>83</v>
      </c>
      <c r="Y618" s="126" t="s">
        <v>83</v>
      </c>
      <c r="Z618" s="126" t="s">
        <v>83</v>
      </c>
      <c r="AA618" s="162" t="s">
        <v>83</v>
      </c>
      <c r="AB618" s="450"/>
      <c r="AC618" s="112" t="str">
        <f t="shared" si="266"/>
        <v>-</v>
      </c>
      <c r="AD618" s="113" t="str">
        <f t="shared" si="267"/>
        <v>-</v>
      </c>
      <c r="AE618" s="113" t="str">
        <f t="shared" si="268"/>
        <v>-</v>
      </c>
      <c r="AF618" s="113" t="str">
        <f t="shared" si="269"/>
        <v>-</v>
      </c>
      <c r="AG618" s="114" t="str">
        <f t="shared" si="270"/>
        <v>-</v>
      </c>
      <c r="AH618" s="453"/>
      <c r="AI618" s="112" t="str">
        <f t="shared" si="283"/>
        <v>-</v>
      </c>
      <c r="AJ618" s="113" t="str">
        <f t="shared" si="261"/>
        <v>-</v>
      </c>
      <c r="AK618" s="113" t="str">
        <f t="shared" si="262"/>
        <v>-</v>
      </c>
      <c r="AL618" s="113" t="str">
        <f t="shared" si="263"/>
        <v>-</v>
      </c>
      <c r="AM618" s="114" t="str">
        <f t="shared" si="264"/>
        <v>-</v>
      </c>
      <c r="AN618" s="456"/>
      <c r="AO618" s="105" t="s">
        <v>83</v>
      </c>
      <c r="AP618" s="107" t="s">
        <v>83</v>
      </c>
      <c r="AQ618" s="107" t="s">
        <v>83</v>
      </c>
      <c r="AR618" s="107" t="s">
        <v>83</v>
      </c>
      <c r="AS618" s="116" t="s">
        <v>83</v>
      </c>
      <c r="AT618" s="115" t="s">
        <v>83</v>
      </c>
      <c r="AU618" s="115" t="s">
        <v>83</v>
      </c>
      <c r="AV618" s="115" t="s">
        <v>83</v>
      </c>
      <c r="AW618" s="94" t="s">
        <v>83</v>
      </c>
      <c r="AX618" s="94" t="s">
        <v>3366</v>
      </c>
      <c r="AY618" s="124" t="s">
        <v>83</v>
      </c>
    </row>
    <row r="619" spans="1:51" customFormat="1" ht="54" hidden="1">
      <c r="A619" s="105" t="str">
        <f t="shared" si="282"/>
        <v>1902-4</v>
      </c>
      <c r="B619" s="106">
        <v>1902</v>
      </c>
      <c r="C619" s="107" t="s">
        <v>225</v>
      </c>
      <c r="D619" s="105">
        <v>4</v>
      </c>
      <c r="E619" s="107" t="s">
        <v>83</v>
      </c>
      <c r="F619" s="105" t="s">
        <v>83</v>
      </c>
      <c r="G619" s="125" t="s">
        <v>83</v>
      </c>
      <c r="H619" s="121" t="s">
        <v>83</v>
      </c>
      <c r="I619" s="109" t="s">
        <v>83</v>
      </c>
      <c r="J619" s="107" t="s">
        <v>83</v>
      </c>
      <c r="K619" s="107" t="s">
        <v>83</v>
      </c>
      <c r="L619" s="107" t="s">
        <v>83</v>
      </c>
      <c r="M619" s="110" t="s">
        <v>83</v>
      </c>
      <c r="N619" s="108"/>
      <c r="O619" s="101"/>
      <c r="P619" s="101"/>
      <c r="Q619" s="101"/>
      <c r="R619" s="111"/>
      <c r="S619" s="449"/>
      <c r="T619" s="116" t="s">
        <v>83</v>
      </c>
      <c r="U619" s="111" t="s">
        <v>83</v>
      </c>
      <c r="V619" s="107" t="s">
        <v>83</v>
      </c>
      <c r="W619" s="125"/>
      <c r="X619" s="126" t="s">
        <v>83</v>
      </c>
      <c r="Y619" s="126" t="s">
        <v>83</v>
      </c>
      <c r="Z619" s="126" t="s">
        <v>83</v>
      </c>
      <c r="AA619" s="162" t="s">
        <v>83</v>
      </c>
      <c r="AB619" s="450"/>
      <c r="AC619" s="112" t="str">
        <f t="shared" si="266"/>
        <v>-</v>
      </c>
      <c r="AD619" s="113" t="str">
        <f t="shared" si="267"/>
        <v>-</v>
      </c>
      <c r="AE619" s="113" t="str">
        <f t="shared" si="268"/>
        <v>-</v>
      </c>
      <c r="AF619" s="113" t="str">
        <f t="shared" si="269"/>
        <v>-</v>
      </c>
      <c r="AG619" s="114" t="str">
        <f t="shared" si="270"/>
        <v>-</v>
      </c>
      <c r="AH619" s="453"/>
      <c r="AI619" s="112" t="str">
        <f t="shared" si="283"/>
        <v>-</v>
      </c>
      <c r="AJ619" s="113" t="str">
        <f t="shared" si="261"/>
        <v>-</v>
      </c>
      <c r="AK619" s="113" t="str">
        <f t="shared" si="262"/>
        <v>-</v>
      </c>
      <c r="AL619" s="113" t="str">
        <f t="shared" si="263"/>
        <v>-</v>
      </c>
      <c r="AM619" s="114" t="str">
        <f t="shared" si="264"/>
        <v>-</v>
      </c>
      <c r="AN619" s="456"/>
      <c r="AO619" s="105" t="s">
        <v>83</v>
      </c>
      <c r="AP619" s="107" t="s">
        <v>83</v>
      </c>
      <c r="AQ619" s="107" t="s">
        <v>83</v>
      </c>
      <c r="AR619" s="107" t="s">
        <v>83</v>
      </c>
      <c r="AS619" s="116" t="s">
        <v>83</v>
      </c>
      <c r="AT619" s="115" t="s">
        <v>83</v>
      </c>
      <c r="AU619" s="115" t="s">
        <v>83</v>
      </c>
      <c r="AV619" s="115" t="s">
        <v>83</v>
      </c>
      <c r="AW619" s="94" t="s">
        <v>83</v>
      </c>
      <c r="AX619" s="94" t="s">
        <v>3366</v>
      </c>
      <c r="AY619" s="124" t="s">
        <v>83</v>
      </c>
    </row>
    <row r="620" spans="1:51" customFormat="1" ht="54" hidden="1">
      <c r="A620" s="105" t="str">
        <f t="shared" si="282"/>
        <v>1902-5</v>
      </c>
      <c r="B620" s="106">
        <v>1902</v>
      </c>
      <c r="C620" s="107" t="s">
        <v>225</v>
      </c>
      <c r="D620" s="105">
        <v>5</v>
      </c>
      <c r="E620" s="107" t="s">
        <v>83</v>
      </c>
      <c r="F620" s="105" t="s">
        <v>83</v>
      </c>
      <c r="G620" s="125" t="s">
        <v>83</v>
      </c>
      <c r="H620" s="121" t="s">
        <v>83</v>
      </c>
      <c r="I620" s="109" t="s">
        <v>83</v>
      </c>
      <c r="J620" s="107" t="s">
        <v>83</v>
      </c>
      <c r="K620" s="107" t="s">
        <v>83</v>
      </c>
      <c r="L620" s="107" t="s">
        <v>83</v>
      </c>
      <c r="M620" s="110" t="s">
        <v>83</v>
      </c>
      <c r="N620" s="108"/>
      <c r="O620" s="101"/>
      <c r="P620" s="101"/>
      <c r="Q620" s="101"/>
      <c r="R620" s="111"/>
      <c r="S620" s="449"/>
      <c r="T620" s="116" t="s">
        <v>83</v>
      </c>
      <c r="U620" s="111" t="s">
        <v>83</v>
      </c>
      <c r="V620" s="107" t="s">
        <v>83</v>
      </c>
      <c r="W620" s="125"/>
      <c r="X620" s="126" t="s">
        <v>83</v>
      </c>
      <c r="Y620" s="126" t="s">
        <v>83</v>
      </c>
      <c r="Z620" s="126" t="s">
        <v>83</v>
      </c>
      <c r="AA620" s="162" t="s">
        <v>83</v>
      </c>
      <c r="AB620" s="450"/>
      <c r="AC620" s="112" t="str">
        <f t="shared" si="266"/>
        <v>-</v>
      </c>
      <c r="AD620" s="113" t="str">
        <f t="shared" si="267"/>
        <v>-</v>
      </c>
      <c r="AE620" s="113" t="str">
        <f t="shared" si="268"/>
        <v>-</v>
      </c>
      <c r="AF620" s="113" t="str">
        <f t="shared" si="269"/>
        <v>-</v>
      </c>
      <c r="AG620" s="114" t="str">
        <f t="shared" si="270"/>
        <v>-</v>
      </c>
      <c r="AH620" s="453"/>
      <c r="AI620" s="112" t="str">
        <f t="shared" si="283"/>
        <v>-</v>
      </c>
      <c r="AJ620" s="113" t="str">
        <f t="shared" si="261"/>
        <v>-</v>
      </c>
      <c r="AK620" s="113" t="str">
        <f t="shared" si="262"/>
        <v>-</v>
      </c>
      <c r="AL620" s="113" t="str">
        <f t="shared" si="263"/>
        <v>-</v>
      </c>
      <c r="AM620" s="114" t="str">
        <f t="shared" si="264"/>
        <v>-</v>
      </c>
      <c r="AN620" s="456"/>
      <c r="AO620" s="105" t="s">
        <v>83</v>
      </c>
      <c r="AP620" s="107" t="s">
        <v>83</v>
      </c>
      <c r="AQ620" s="107" t="s">
        <v>83</v>
      </c>
      <c r="AR620" s="107" t="s">
        <v>83</v>
      </c>
      <c r="AS620" s="116" t="s">
        <v>83</v>
      </c>
      <c r="AT620" s="115" t="s">
        <v>83</v>
      </c>
      <c r="AU620" s="115" t="s">
        <v>83</v>
      </c>
      <c r="AV620" s="115" t="s">
        <v>83</v>
      </c>
      <c r="AW620" s="94" t="s">
        <v>83</v>
      </c>
      <c r="AX620" s="94" t="s">
        <v>3366</v>
      </c>
      <c r="AY620" s="124" t="s">
        <v>83</v>
      </c>
    </row>
    <row r="621" spans="1:51" customFormat="1" ht="54" hidden="1">
      <c r="A621" s="105" t="str">
        <f t="shared" si="282"/>
        <v>1902-6</v>
      </c>
      <c r="B621" s="106">
        <v>1902</v>
      </c>
      <c r="C621" s="107" t="s">
        <v>225</v>
      </c>
      <c r="D621" s="105">
        <v>6</v>
      </c>
      <c r="E621" s="107" t="s">
        <v>83</v>
      </c>
      <c r="F621" s="105" t="s">
        <v>83</v>
      </c>
      <c r="G621" s="125" t="s">
        <v>83</v>
      </c>
      <c r="H621" s="121" t="s">
        <v>83</v>
      </c>
      <c r="I621" s="109" t="s">
        <v>83</v>
      </c>
      <c r="J621" s="107" t="s">
        <v>83</v>
      </c>
      <c r="K621" s="107" t="s">
        <v>83</v>
      </c>
      <c r="L621" s="107" t="s">
        <v>83</v>
      </c>
      <c r="M621" s="110" t="s">
        <v>83</v>
      </c>
      <c r="N621" s="108"/>
      <c r="O621" s="101"/>
      <c r="P621" s="101"/>
      <c r="Q621" s="101"/>
      <c r="R621" s="111"/>
      <c r="S621" s="449"/>
      <c r="T621" s="116" t="s">
        <v>83</v>
      </c>
      <c r="U621" s="111" t="s">
        <v>83</v>
      </c>
      <c r="V621" s="107" t="s">
        <v>83</v>
      </c>
      <c r="W621" s="125"/>
      <c r="X621" s="126" t="s">
        <v>83</v>
      </c>
      <c r="Y621" s="126" t="s">
        <v>83</v>
      </c>
      <c r="Z621" s="126" t="s">
        <v>83</v>
      </c>
      <c r="AA621" s="162" t="s">
        <v>83</v>
      </c>
      <c r="AB621" s="450"/>
      <c r="AC621" s="112" t="str">
        <f t="shared" si="266"/>
        <v>-</v>
      </c>
      <c r="AD621" s="113" t="str">
        <f t="shared" si="267"/>
        <v>-</v>
      </c>
      <c r="AE621" s="113" t="str">
        <f t="shared" si="268"/>
        <v>-</v>
      </c>
      <c r="AF621" s="113" t="str">
        <f t="shared" si="269"/>
        <v>-</v>
      </c>
      <c r="AG621" s="114" t="str">
        <f t="shared" si="270"/>
        <v>-</v>
      </c>
      <c r="AH621" s="453"/>
      <c r="AI621" s="112" t="str">
        <f t="shared" si="283"/>
        <v>-</v>
      </c>
      <c r="AJ621" s="113" t="str">
        <f t="shared" si="261"/>
        <v>-</v>
      </c>
      <c r="AK621" s="113" t="str">
        <f t="shared" si="262"/>
        <v>-</v>
      </c>
      <c r="AL621" s="113" t="str">
        <f t="shared" si="263"/>
        <v>-</v>
      </c>
      <c r="AM621" s="114" t="str">
        <f t="shared" si="264"/>
        <v>-</v>
      </c>
      <c r="AN621" s="456"/>
      <c r="AO621" s="105" t="s">
        <v>83</v>
      </c>
      <c r="AP621" s="107" t="s">
        <v>83</v>
      </c>
      <c r="AQ621" s="107" t="s">
        <v>83</v>
      </c>
      <c r="AR621" s="107" t="s">
        <v>83</v>
      </c>
      <c r="AS621" s="116" t="s">
        <v>83</v>
      </c>
      <c r="AT621" s="115" t="s">
        <v>83</v>
      </c>
      <c r="AU621" s="115" t="s">
        <v>83</v>
      </c>
      <c r="AV621" s="115" t="s">
        <v>83</v>
      </c>
      <c r="AW621" s="94" t="s">
        <v>83</v>
      </c>
      <c r="AX621" s="94" t="s">
        <v>3366</v>
      </c>
      <c r="AY621" s="124" t="s">
        <v>83</v>
      </c>
    </row>
    <row r="622" spans="1:51" customFormat="1" ht="54" hidden="1">
      <c r="A622" s="105" t="str">
        <f t="shared" si="282"/>
        <v>1902-7</v>
      </c>
      <c r="B622" s="106">
        <v>1902</v>
      </c>
      <c r="C622" s="107" t="s">
        <v>225</v>
      </c>
      <c r="D622" s="105">
        <v>7</v>
      </c>
      <c r="E622" s="107" t="s">
        <v>83</v>
      </c>
      <c r="F622" s="105" t="s">
        <v>83</v>
      </c>
      <c r="G622" s="125" t="s">
        <v>83</v>
      </c>
      <c r="H622" s="121" t="s">
        <v>83</v>
      </c>
      <c r="I622" s="109" t="s">
        <v>83</v>
      </c>
      <c r="J622" s="107" t="s">
        <v>83</v>
      </c>
      <c r="K622" s="107" t="s">
        <v>83</v>
      </c>
      <c r="L622" s="107" t="s">
        <v>83</v>
      </c>
      <c r="M622" s="110" t="s">
        <v>83</v>
      </c>
      <c r="N622" s="108"/>
      <c r="O622" s="101"/>
      <c r="P622" s="101"/>
      <c r="Q622" s="101"/>
      <c r="R622" s="111"/>
      <c r="S622" s="449"/>
      <c r="T622" s="116" t="s">
        <v>83</v>
      </c>
      <c r="U622" s="111" t="s">
        <v>83</v>
      </c>
      <c r="V622" s="107" t="s">
        <v>83</v>
      </c>
      <c r="W622" s="125"/>
      <c r="X622" s="126" t="s">
        <v>83</v>
      </c>
      <c r="Y622" s="126" t="s">
        <v>83</v>
      </c>
      <c r="Z622" s="126" t="s">
        <v>83</v>
      </c>
      <c r="AA622" s="162" t="s">
        <v>83</v>
      </c>
      <c r="AB622" s="450"/>
      <c r="AC622" s="112" t="str">
        <f t="shared" si="266"/>
        <v>-</v>
      </c>
      <c r="AD622" s="113" t="str">
        <f t="shared" si="267"/>
        <v>-</v>
      </c>
      <c r="AE622" s="113" t="str">
        <f t="shared" si="268"/>
        <v>-</v>
      </c>
      <c r="AF622" s="113" t="str">
        <f t="shared" si="269"/>
        <v>-</v>
      </c>
      <c r="AG622" s="114" t="str">
        <f t="shared" si="270"/>
        <v>-</v>
      </c>
      <c r="AH622" s="453"/>
      <c r="AI622" s="112" t="str">
        <f t="shared" si="283"/>
        <v>-</v>
      </c>
      <c r="AJ622" s="113" t="str">
        <f t="shared" si="261"/>
        <v>-</v>
      </c>
      <c r="AK622" s="113" t="str">
        <f t="shared" si="262"/>
        <v>-</v>
      </c>
      <c r="AL622" s="113" t="str">
        <f t="shared" si="263"/>
        <v>-</v>
      </c>
      <c r="AM622" s="114" t="str">
        <f t="shared" si="264"/>
        <v>-</v>
      </c>
      <c r="AN622" s="456"/>
      <c r="AO622" s="105" t="s">
        <v>83</v>
      </c>
      <c r="AP622" s="107" t="s">
        <v>83</v>
      </c>
      <c r="AQ622" s="107" t="s">
        <v>83</v>
      </c>
      <c r="AR622" s="107" t="s">
        <v>83</v>
      </c>
      <c r="AS622" s="116" t="s">
        <v>83</v>
      </c>
      <c r="AT622" s="115" t="s">
        <v>83</v>
      </c>
      <c r="AU622" s="115" t="s">
        <v>83</v>
      </c>
      <c r="AV622" s="115" t="s">
        <v>83</v>
      </c>
      <c r="AW622" s="94" t="s">
        <v>83</v>
      </c>
      <c r="AX622" s="94" t="s">
        <v>3366</v>
      </c>
      <c r="AY622" s="124" t="s">
        <v>83</v>
      </c>
    </row>
    <row r="623" spans="1:51" customFormat="1" ht="54" hidden="1">
      <c r="A623" s="105" t="str">
        <f t="shared" si="282"/>
        <v>1902-8</v>
      </c>
      <c r="B623" s="106">
        <v>1902</v>
      </c>
      <c r="C623" s="107" t="s">
        <v>225</v>
      </c>
      <c r="D623" s="105">
        <v>8</v>
      </c>
      <c r="E623" s="107" t="s">
        <v>83</v>
      </c>
      <c r="F623" s="105" t="s">
        <v>83</v>
      </c>
      <c r="G623" s="125" t="s">
        <v>83</v>
      </c>
      <c r="H623" s="121" t="s">
        <v>83</v>
      </c>
      <c r="I623" s="109" t="s">
        <v>83</v>
      </c>
      <c r="J623" s="107" t="s">
        <v>83</v>
      </c>
      <c r="K623" s="107" t="s">
        <v>83</v>
      </c>
      <c r="L623" s="107" t="s">
        <v>83</v>
      </c>
      <c r="M623" s="110" t="s">
        <v>83</v>
      </c>
      <c r="N623" s="108"/>
      <c r="O623" s="101"/>
      <c r="P623" s="101"/>
      <c r="Q623" s="101"/>
      <c r="R623" s="111"/>
      <c r="S623" s="449"/>
      <c r="T623" s="116" t="s">
        <v>83</v>
      </c>
      <c r="U623" s="111" t="s">
        <v>83</v>
      </c>
      <c r="V623" s="107" t="s">
        <v>83</v>
      </c>
      <c r="W623" s="125"/>
      <c r="X623" s="126" t="s">
        <v>83</v>
      </c>
      <c r="Y623" s="126" t="s">
        <v>83</v>
      </c>
      <c r="Z623" s="126" t="s">
        <v>83</v>
      </c>
      <c r="AA623" s="162" t="s">
        <v>83</v>
      </c>
      <c r="AB623" s="450"/>
      <c r="AC623" s="112" t="str">
        <f t="shared" si="266"/>
        <v>-</v>
      </c>
      <c r="AD623" s="113" t="str">
        <f t="shared" si="267"/>
        <v>-</v>
      </c>
      <c r="AE623" s="113" t="str">
        <f t="shared" si="268"/>
        <v>-</v>
      </c>
      <c r="AF623" s="113" t="str">
        <f t="shared" si="269"/>
        <v>-</v>
      </c>
      <c r="AG623" s="114" t="str">
        <f t="shared" si="270"/>
        <v>-</v>
      </c>
      <c r="AH623" s="453"/>
      <c r="AI623" s="112" t="str">
        <f t="shared" si="283"/>
        <v>-</v>
      </c>
      <c r="AJ623" s="113" t="str">
        <f t="shared" si="261"/>
        <v>-</v>
      </c>
      <c r="AK623" s="113" t="str">
        <f t="shared" si="262"/>
        <v>-</v>
      </c>
      <c r="AL623" s="113" t="str">
        <f t="shared" si="263"/>
        <v>-</v>
      </c>
      <c r="AM623" s="114" t="str">
        <f t="shared" si="264"/>
        <v>-</v>
      </c>
      <c r="AN623" s="456"/>
      <c r="AO623" s="105" t="s">
        <v>83</v>
      </c>
      <c r="AP623" s="107" t="s">
        <v>83</v>
      </c>
      <c r="AQ623" s="107" t="s">
        <v>83</v>
      </c>
      <c r="AR623" s="107" t="s">
        <v>83</v>
      </c>
      <c r="AS623" s="116" t="s">
        <v>83</v>
      </c>
      <c r="AT623" s="115" t="s">
        <v>83</v>
      </c>
      <c r="AU623" s="115" t="s">
        <v>83</v>
      </c>
      <c r="AV623" s="115" t="s">
        <v>83</v>
      </c>
      <c r="AW623" s="94" t="s">
        <v>83</v>
      </c>
      <c r="AX623" s="94" t="s">
        <v>3366</v>
      </c>
      <c r="AY623" s="124" t="s">
        <v>83</v>
      </c>
    </row>
    <row r="624" spans="1:51" customFormat="1" ht="54" hidden="1">
      <c r="A624" s="105" t="str">
        <f t="shared" si="282"/>
        <v>1902-9</v>
      </c>
      <c r="B624" s="106">
        <v>1902</v>
      </c>
      <c r="C624" s="107" t="s">
        <v>225</v>
      </c>
      <c r="D624" s="105">
        <v>9</v>
      </c>
      <c r="E624" s="107" t="s">
        <v>83</v>
      </c>
      <c r="F624" s="105" t="s">
        <v>83</v>
      </c>
      <c r="G624" s="125" t="s">
        <v>83</v>
      </c>
      <c r="H624" s="121" t="s">
        <v>83</v>
      </c>
      <c r="I624" s="109" t="s">
        <v>83</v>
      </c>
      <c r="J624" s="107" t="s">
        <v>83</v>
      </c>
      <c r="K624" s="107" t="s">
        <v>83</v>
      </c>
      <c r="L624" s="107" t="s">
        <v>83</v>
      </c>
      <c r="M624" s="110" t="s">
        <v>83</v>
      </c>
      <c r="N624" s="108"/>
      <c r="O624" s="101"/>
      <c r="P624" s="101"/>
      <c r="Q624" s="101"/>
      <c r="R624" s="111"/>
      <c r="S624" s="449"/>
      <c r="T624" s="116" t="s">
        <v>83</v>
      </c>
      <c r="U624" s="111" t="s">
        <v>83</v>
      </c>
      <c r="V624" s="107" t="s">
        <v>83</v>
      </c>
      <c r="W624" s="125"/>
      <c r="X624" s="126" t="s">
        <v>83</v>
      </c>
      <c r="Y624" s="126" t="s">
        <v>83</v>
      </c>
      <c r="Z624" s="126" t="s">
        <v>83</v>
      </c>
      <c r="AA624" s="162" t="s">
        <v>83</v>
      </c>
      <c r="AB624" s="450"/>
      <c r="AC624" s="112" t="str">
        <f t="shared" si="266"/>
        <v>-</v>
      </c>
      <c r="AD624" s="113" t="str">
        <f t="shared" si="267"/>
        <v>-</v>
      </c>
      <c r="AE624" s="113" t="str">
        <f t="shared" si="268"/>
        <v>-</v>
      </c>
      <c r="AF624" s="113" t="str">
        <f t="shared" si="269"/>
        <v>-</v>
      </c>
      <c r="AG624" s="114" t="str">
        <f t="shared" si="270"/>
        <v>-</v>
      </c>
      <c r="AH624" s="453"/>
      <c r="AI624" s="112" t="str">
        <f t="shared" si="283"/>
        <v>-</v>
      </c>
      <c r="AJ624" s="113" t="str">
        <f t="shared" si="261"/>
        <v>-</v>
      </c>
      <c r="AK624" s="113" t="str">
        <f t="shared" si="262"/>
        <v>-</v>
      </c>
      <c r="AL624" s="113" t="str">
        <f t="shared" si="263"/>
        <v>-</v>
      </c>
      <c r="AM624" s="114" t="str">
        <f t="shared" si="264"/>
        <v>-</v>
      </c>
      <c r="AN624" s="456"/>
      <c r="AO624" s="105" t="s">
        <v>83</v>
      </c>
      <c r="AP624" s="107" t="s">
        <v>83</v>
      </c>
      <c r="AQ624" s="107" t="s">
        <v>83</v>
      </c>
      <c r="AR624" s="107" t="s">
        <v>83</v>
      </c>
      <c r="AS624" s="116" t="s">
        <v>83</v>
      </c>
      <c r="AT624" s="115" t="s">
        <v>83</v>
      </c>
      <c r="AU624" s="115" t="s">
        <v>83</v>
      </c>
      <c r="AV624" s="115" t="s">
        <v>83</v>
      </c>
      <c r="AW624" s="94" t="s">
        <v>83</v>
      </c>
      <c r="AX624" s="94" t="s">
        <v>3366</v>
      </c>
      <c r="AY624" s="124" t="s">
        <v>83</v>
      </c>
    </row>
    <row r="625" spans="1:51" ht="116.25" customHeight="1">
      <c r="A625" s="204" t="str">
        <f t="shared" si="282"/>
        <v>1903-1</v>
      </c>
      <c r="B625" s="205">
        <v>1903</v>
      </c>
      <c r="C625" s="600" t="s">
        <v>1477</v>
      </c>
      <c r="D625" s="204">
        <v>1</v>
      </c>
      <c r="E625" s="600" t="s">
        <v>1163</v>
      </c>
      <c r="F625" s="204" t="s">
        <v>384</v>
      </c>
      <c r="G625" s="603" t="s">
        <v>516</v>
      </c>
      <c r="H625" s="206" t="s">
        <v>517</v>
      </c>
      <c r="I625" s="195" t="s">
        <v>518</v>
      </c>
      <c r="J625" s="600" t="s">
        <v>1163</v>
      </c>
      <c r="K625" s="600" t="s">
        <v>1488</v>
      </c>
      <c r="L625" s="600" t="s">
        <v>388</v>
      </c>
      <c r="M625" s="207" t="s">
        <v>392</v>
      </c>
      <c r="N625" s="603">
        <v>40</v>
      </c>
      <c r="O625" s="181">
        <v>50</v>
      </c>
      <c r="P625" s="181">
        <v>60</v>
      </c>
      <c r="Q625" s="181">
        <v>70</v>
      </c>
      <c r="R625" s="225">
        <v>80</v>
      </c>
      <c r="S625" s="620">
        <v>90</v>
      </c>
      <c r="T625" s="194" t="s">
        <v>40</v>
      </c>
      <c r="U625" s="209">
        <v>90</v>
      </c>
      <c r="V625" s="600" t="s">
        <v>2038</v>
      </c>
      <c r="W625" s="603">
        <v>30.2</v>
      </c>
      <c r="X625" s="345">
        <v>66.400000000000006</v>
      </c>
      <c r="Y625" s="181">
        <v>70.8</v>
      </c>
      <c r="Z625" s="181">
        <v>72.900000000000006</v>
      </c>
      <c r="AA625" s="264">
        <v>76</v>
      </c>
      <c r="AB625" s="264">
        <v>78.400000000000006</v>
      </c>
      <c r="AC625" s="226">
        <f t="shared" si="266"/>
        <v>0.755</v>
      </c>
      <c r="AD625" s="196">
        <f>IFERROR(IF($E625="-","-",X625/O625),"-")</f>
        <v>1.3280000000000001</v>
      </c>
      <c r="AE625" s="196">
        <f>IFERROR(IF($E625="-","-",Y625/P625),"-")</f>
        <v>1.18</v>
      </c>
      <c r="AF625" s="196">
        <f t="shared" si="269"/>
        <v>1.0414285714285716</v>
      </c>
      <c r="AG625" s="604">
        <f t="shared" si="270"/>
        <v>0.95</v>
      </c>
      <c r="AH625" s="212">
        <f t="shared" si="270"/>
        <v>0.87111111111111117</v>
      </c>
      <c r="AI625" s="226">
        <f t="shared" si="283"/>
        <v>0.33555555555555555</v>
      </c>
      <c r="AJ625" s="196">
        <f>IFERROR(IF($E625="-","-",IF($U625="-","-",X625/$U625)),"-")</f>
        <v>0.73777777777777787</v>
      </c>
      <c r="AK625" s="196">
        <f>IFERROR(IF($E625="-","-",IF($U625="-","-",Y625/$U625)),"-")</f>
        <v>0.78666666666666663</v>
      </c>
      <c r="AL625" s="196">
        <f>IFERROR(IF($E625="-","-",IF($U625="-","-",Z625/$U625)),"-")</f>
        <v>0.81</v>
      </c>
      <c r="AM625" s="604">
        <f>IFERROR(IF($E625="-","-",IF($U625="-","-",AA625/$U625)),"-")</f>
        <v>0.84444444444444444</v>
      </c>
      <c r="AN625" s="212">
        <f t="shared" ref="AN625" si="285">IFERROR(IF($E625="-","-",IF($U625="-","-",AB625/$U625)),"-")</f>
        <v>0.87111111111111117</v>
      </c>
      <c r="AO625" s="204" t="s">
        <v>83</v>
      </c>
      <c r="AP625" s="600" t="s">
        <v>83</v>
      </c>
      <c r="AQ625" s="600" t="s">
        <v>2846</v>
      </c>
      <c r="AR625" s="600" t="s">
        <v>2847</v>
      </c>
      <c r="AS625" s="194" t="s">
        <v>56</v>
      </c>
      <c r="AT625" s="179" t="s">
        <v>15</v>
      </c>
      <c r="AU625" s="179" t="s">
        <v>15</v>
      </c>
      <c r="AV625" s="179" t="s">
        <v>15</v>
      </c>
      <c r="AW625" s="179" t="s">
        <v>11</v>
      </c>
      <c r="AX625" s="611" t="s">
        <v>3375</v>
      </c>
      <c r="AY625" s="214">
        <v>1</v>
      </c>
    </row>
    <row r="626" spans="1:51" customFormat="1" ht="54" hidden="1">
      <c r="A626" s="105" t="str">
        <f t="shared" si="282"/>
        <v>1903-2</v>
      </c>
      <c r="B626" s="106">
        <v>1903</v>
      </c>
      <c r="C626" s="107" t="s">
        <v>226</v>
      </c>
      <c r="D626" s="105">
        <v>2</v>
      </c>
      <c r="E626" s="107" t="s">
        <v>83</v>
      </c>
      <c r="F626" s="105" t="s">
        <v>83</v>
      </c>
      <c r="G626" s="125" t="s">
        <v>83</v>
      </c>
      <c r="H626" s="121" t="s">
        <v>83</v>
      </c>
      <c r="I626" s="109" t="s">
        <v>83</v>
      </c>
      <c r="J626" s="107" t="s">
        <v>83</v>
      </c>
      <c r="K626" s="107" t="s">
        <v>83</v>
      </c>
      <c r="L626" s="107" t="s">
        <v>83</v>
      </c>
      <c r="M626" s="110" t="s">
        <v>83</v>
      </c>
      <c r="N626" s="108"/>
      <c r="O626" s="101"/>
      <c r="P626" s="101"/>
      <c r="Q626" s="101"/>
      <c r="R626" s="111"/>
      <c r="S626" s="449"/>
      <c r="T626" s="116" t="s">
        <v>83</v>
      </c>
      <c r="U626" s="111" t="s">
        <v>83</v>
      </c>
      <c r="V626" s="107" t="s">
        <v>83</v>
      </c>
      <c r="W626" s="125"/>
      <c r="X626" s="126" t="s">
        <v>83</v>
      </c>
      <c r="Y626" s="126" t="s">
        <v>83</v>
      </c>
      <c r="Z626" s="126" t="s">
        <v>83</v>
      </c>
      <c r="AA626" s="162" t="s">
        <v>83</v>
      </c>
      <c r="AB626" s="450"/>
      <c r="AC626" s="112" t="str">
        <f t="shared" si="266"/>
        <v>-</v>
      </c>
      <c r="AD626" s="113" t="str">
        <f t="shared" si="267"/>
        <v>-</v>
      </c>
      <c r="AE626" s="113" t="str">
        <f t="shared" si="268"/>
        <v>-</v>
      </c>
      <c r="AF626" s="113" t="str">
        <f t="shared" si="269"/>
        <v>-</v>
      </c>
      <c r="AG626" s="114" t="str">
        <f t="shared" si="270"/>
        <v>-</v>
      </c>
      <c r="AH626" s="453"/>
      <c r="AI626" s="112" t="str">
        <f t="shared" si="283"/>
        <v>-</v>
      </c>
      <c r="AJ626" s="113" t="str">
        <f t="shared" si="261"/>
        <v>-</v>
      </c>
      <c r="AK626" s="113" t="str">
        <f t="shared" si="262"/>
        <v>-</v>
      </c>
      <c r="AL626" s="113" t="str">
        <f t="shared" si="263"/>
        <v>-</v>
      </c>
      <c r="AM626" s="114" t="str">
        <f t="shared" si="264"/>
        <v>-</v>
      </c>
      <c r="AN626" s="456"/>
      <c r="AO626" s="105" t="s">
        <v>83</v>
      </c>
      <c r="AP626" s="107" t="s">
        <v>83</v>
      </c>
      <c r="AQ626" s="107" t="s">
        <v>83</v>
      </c>
      <c r="AR626" s="107" t="s">
        <v>83</v>
      </c>
      <c r="AS626" s="116" t="s">
        <v>83</v>
      </c>
      <c r="AT626" s="115" t="s">
        <v>83</v>
      </c>
      <c r="AU626" s="115" t="s">
        <v>83</v>
      </c>
      <c r="AV626" s="115" t="s">
        <v>83</v>
      </c>
      <c r="AW626" s="94" t="s">
        <v>83</v>
      </c>
      <c r="AX626" s="94" t="s">
        <v>3366</v>
      </c>
      <c r="AY626" s="124" t="s">
        <v>83</v>
      </c>
    </row>
    <row r="627" spans="1:51" customFormat="1" ht="54" hidden="1">
      <c r="A627" s="105" t="str">
        <f t="shared" si="282"/>
        <v>1903-3</v>
      </c>
      <c r="B627" s="106">
        <v>1903</v>
      </c>
      <c r="C627" s="107" t="s">
        <v>226</v>
      </c>
      <c r="D627" s="105">
        <v>3</v>
      </c>
      <c r="E627" s="107" t="s">
        <v>83</v>
      </c>
      <c r="F627" s="105" t="s">
        <v>83</v>
      </c>
      <c r="G627" s="125" t="s">
        <v>83</v>
      </c>
      <c r="H627" s="121" t="s">
        <v>83</v>
      </c>
      <c r="I627" s="109" t="s">
        <v>83</v>
      </c>
      <c r="J627" s="107" t="s">
        <v>83</v>
      </c>
      <c r="K627" s="107" t="s">
        <v>83</v>
      </c>
      <c r="L627" s="107" t="s">
        <v>83</v>
      </c>
      <c r="M627" s="110" t="s">
        <v>83</v>
      </c>
      <c r="N627" s="108"/>
      <c r="O627" s="101"/>
      <c r="P627" s="101"/>
      <c r="Q627" s="101"/>
      <c r="R627" s="111"/>
      <c r="S627" s="449"/>
      <c r="T627" s="116" t="s">
        <v>83</v>
      </c>
      <c r="U627" s="111" t="s">
        <v>83</v>
      </c>
      <c r="V627" s="107" t="s">
        <v>83</v>
      </c>
      <c r="W627" s="125"/>
      <c r="X627" s="126" t="s">
        <v>83</v>
      </c>
      <c r="Y627" s="126" t="s">
        <v>83</v>
      </c>
      <c r="Z627" s="126" t="s">
        <v>83</v>
      </c>
      <c r="AA627" s="162" t="s">
        <v>83</v>
      </c>
      <c r="AB627" s="450"/>
      <c r="AC627" s="112" t="str">
        <f t="shared" si="266"/>
        <v>-</v>
      </c>
      <c r="AD627" s="113" t="str">
        <f t="shared" si="267"/>
        <v>-</v>
      </c>
      <c r="AE627" s="113" t="str">
        <f t="shared" si="268"/>
        <v>-</v>
      </c>
      <c r="AF627" s="113" t="str">
        <f t="shared" si="269"/>
        <v>-</v>
      </c>
      <c r="AG627" s="114" t="str">
        <f t="shared" si="270"/>
        <v>-</v>
      </c>
      <c r="AH627" s="453"/>
      <c r="AI627" s="112" t="str">
        <f t="shared" si="283"/>
        <v>-</v>
      </c>
      <c r="AJ627" s="113" t="str">
        <f t="shared" si="261"/>
        <v>-</v>
      </c>
      <c r="AK627" s="113" t="str">
        <f t="shared" si="262"/>
        <v>-</v>
      </c>
      <c r="AL627" s="113" t="str">
        <f t="shared" si="263"/>
        <v>-</v>
      </c>
      <c r="AM627" s="114" t="str">
        <f t="shared" si="264"/>
        <v>-</v>
      </c>
      <c r="AN627" s="456"/>
      <c r="AO627" s="105" t="s">
        <v>83</v>
      </c>
      <c r="AP627" s="107" t="s">
        <v>83</v>
      </c>
      <c r="AQ627" s="107" t="s">
        <v>83</v>
      </c>
      <c r="AR627" s="107" t="s">
        <v>83</v>
      </c>
      <c r="AS627" s="116" t="s">
        <v>83</v>
      </c>
      <c r="AT627" s="115" t="s">
        <v>83</v>
      </c>
      <c r="AU627" s="115" t="s">
        <v>83</v>
      </c>
      <c r="AV627" s="115" t="s">
        <v>83</v>
      </c>
      <c r="AW627" s="94" t="s">
        <v>83</v>
      </c>
      <c r="AX627" s="94" t="s">
        <v>3366</v>
      </c>
      <c r="AY627" s="124" t="s">
        <v>83</v>
      </c>
    </row>
    <row r="628" spans="1:51" customFormat="1" ht="54" hidden="1">
      <c r="A628" s="105" t="str">
        <f t="shared" si="282"/>
        <v>1903-4</v>
      </c>
      <c r="B628" s="106">
        <v>1903</v>
      </c>
      <c r="C628" s="107" t="s">
        <v>226</v>
      </c>
      <c r="D628" s="105">
        <v>4</v>
      </c>
      <c r="E628" s="107" t="s">
        <v>83</v>
      </c>
      <c r="F628" s="105" t="s">
        <v>83</v>
      </c>
      <c r="G628" s="125" t="s">
        <v>83</v>
      </c>
      <c r="H628" s="121" t="s">
        <v>83</v>
      </c>
      <c r="I628" s="109" t="s">
        <v>83</v>
      </c>
      <c r="J628" s="107" t="s">
        <v>83</v>
      </c>
      <c r="K628" s="107" t="s">
        <v>83</v>
      </c>
      <c r="L628" s="107" t="s">
        <v>83</v>
      </c>
      <c r="M628" s="110" t="s">
        <v>83</v>
      </c>
      <c r="N628" s="108"/>
      <c r="O628" s="101"/>
      <c r="P628" s="101"/>
      <c r="Q628" s="101"/>
      <c r="R628" s="111"/>
      <c r="S628" s="449"/>
      <c r="T628" s="116" t="s">
        <v>83</v>
      </c>
      <c r="U628" s="111" t="s">
        <v>83</v>
      </c>
      <c r="V628" s="107" t="s">
        <v>83</v>
      </c>
      <c r="W628" s="125"/>
      <c r="X628" s="126" t="s">
        <v>83</v>
      </c>
      <c r="Y628" s="126" t="s">
        <v>83</v>
      </c>
      <c r="Z628" s="126" t="s">
        <v>83</v>
      </c>
      <c r="AA628" s="162" t="s">
        <v>83</v>
      </c>
      <c r="AB628" s="450"/>
      <c r="AC628" s="112" t="str">
        <f t="shared" si="266"/>
        <v>-</v>
      </c>
      <c r="AD628" s="113" t="str">
        <f t="shared" si="267"/>
        <v>-</v>
      </c>
      <c r="AE628" s="113" t="str">
        <f t="shared" si="268"/>
        <v>-</v>
      </c>
      <c r="AF628" s="113" t="str">
        <f t="shared" si="269"/>
        <v>-</v>
      </c>
      <c r="AG628" s="114" t="str">
        <f t="shared" si="270"/>
        <v>-</v>
      </c>
      <c r="AH628" s="453"/>
      <c r="AI628" s="112" t="str">
        <f t="shared" si="283"/>
        <v>-</v>
      </c>
      <c r="AJ628" s="113" t="str">
        <f t="shared" si="261"/>
        <v>-</v>
      </c>
      <c r="AK628" s="113" t="str">
        <f t="shared" si="262"/>
        <v>-</v>
      </c>
      <c r="AL628" s="113" t="str">
        <f t="shared" si="263"/>
        <v>-</v>
      </c>
      <c r="AM628" s="114" t="str">
        <f t="shared" si="264"/>
        <v>-</v>
      </c>
      <c r="AN628" s="456"/>
      <c r="AO628" s="105" t="s">
        <v>83</v>
      </c>
      <c r="AP628" s="107" t="s">
        <v>83</v>
      </c>
      <c r="AQ628" s="107" t="s">
        <v>83</v>
      </c>
      <c r="AR628" s="107" t="s">
        <v>83</v>
      </c>
      <c r="AS628" s="116" t="s">
        <v>83</v>
      </c>
      <c r="AT628" s="115" t="s">
        <v>83</v>
      </c>
      <c r="AU628" s="115" t="s">
        <v>83</v>
      </c>
      <c r="AV628" s="115" t="s">
        <v>83</v>
      </c>
      <c r="AW628" s="94" t="s">
        <v>83</v>
      </c>
      <c r="AX628" s="94" t="s">
        <v>3366</v>
      </c>
      <c r="AY628" s="124" t="s">
        <v>83</v>
      </c>
    </row>
    <row r="629" spans="1:51" customFormat="1" ht="54" hidden="1">
      <c r="A629" s="105" t="str">
        <f t="shared" si="282"/>
        <v>1903-5</v>
      </c>
      <c r="B629" s="106">
        <v>1903</v>
      </c>
      <c r="C629" s="107" t="s">
        <v>226</v>
      </c>
      <c r="D629" s="105">
        <v>5</v>
      </c>
      <c r="E629" s="107" t="s">
        <v>83</v>
      </c>
      <c r="F629" s="105" t="s">
        <v>83</v>
      </c>
      <c r="G629" s="125" t="s">
        <v>83</v>
      </c>
      <c r="H629" s="121" t="s">
        <v>83</v>
      </c>
      <c r="I629" s="109" t="s">
        <v>83</v>
      </c>
      <c r="J629" s="107" t="s">
        <v>83</v>
      </c>
      <c r="K629" s="107" t="s">
        <v>83</v>
      </c>
      <c r="L629" s="107" t="s">
        <v>83</v>
      </c>
      <c r="M629" s="110" t="s">
        <v>83</v>
      </c>
      <c r="N629" s="108"/>
      <c r="O629" s="101"/>
      <c r="P629" s="101"/>
      <c r="Q629" s="101"/>
      <c r="R629" s="111"/>
      <c r="S629" s="449"/>
      <c r="T629" s="116" t="s">
        <v>83</v>
      </c>
      <c r="U629" s="111" t="s">
        <v>83</v>
      </c>
      <c r="V629" s="107" t="s">
        <v>83</v>
      </c>
      <c r="W629" s="125"/>
      <c r="X629" s="126" t="s">
        <v>83</v>
      </c>
      <c r="Y629" s="126" t="s">
        <v>83</v>
      </c>
      <c r="Z629" s="126" t="s">
        <v>83</v>
      </c>
      <c r="AA629" s="162" t="s">
        <v>83</v>
      </c>
      <c r="AB629" s="450"/>
      <c r="AC629" s="112" t="str">
        <f t="shared" si="266"/>
        <v>-</v>
      </c>
      <c r="AD629" s="113" t="str">
        <f t="shared" si="267"/>
        <v>-</v>
      </c>
      <c r="AE629" s="113" t="str">
        <f t="shared" si="268"/>
        <v>-</v>
      </c>
      <c r="AF629" s="113" t="str">
        <f t="shared" si="269"/>
        <v>-</v>
      </c>
      <c r="AG629" s="114" t="str">
        <f t="shared" si="270"/>
        <v>-</v>
      </c>
      <c r="AH629" s="453"/>
      <c r="AI629" s="112" t="str">
        <f t="shared" si="283"/>
        <v>-</v>
      </c>
      <c r="AJ629" s="113" t="str">
        <f t="shared" si="261"/>
        <v>-</v>
      </c>
      <c r="AK629" s="113" t="str">
        <f t="shared" si="262"/>
        <v>-</v>
      </c>
      <c r="AL629" s="113" t="str">
        <f t="shared" si="263"/>
        <v>-</v>
      </c>
      <c r="AM629" s="114" t="str">
        <f t="shared" si="264"/>
        <v>-</v>
      </c>
      <c r="AN629" s="456"/>
      <c r="AO629" s="105" t="s">
        <v>83</v>
      </c>
      <c r="AP629" s="107" t="s">
        <v>83</v>
      </c>
      <c r="AQ629" s="107" t="s">
        <v>83</v>
      </c>
      <c r="AR629" s="107" t="s">
        <v>83</v>
      </c>
      <c r="AS629" s="116" t="s">
        <v>83</v>
      </c>
      <c r="AT629" s="115" t="s">
        <v>83</v>
      </c>
      <c r="AU629" s="115" t="s">
        <v>83</v>
      </c>
      <c r="AV629" s="115" t="s">
        <v>83</v>
      </c>
      <c r="AW629" s="94" t="s">
        <v>83</v>
      </c>
      <c r="AX629" s="94" t="s">
        <v>3366</v>
      </c>
      <c r="AY629" s="124" t="s">
        <v>83</v>
      </c>
    </row>
    <row r="630" spans="1:51" customFormat="1" ht="54" hidden="1">
      <c r="A630" s="105" t="str">
        <f t="shared" si="282"/>
        <v>1903-6</v>
      </c>
      <c r="B630" s="106">
        <v>1903</v>
      </c>
      <c r="C630" s="107" t="s">
        <v>226</v>
      </c>
      <c r="D630" s="105">
        <v>6</v>
      </c>
      <c r="E630" s="107" t="s">
        <v>83</v>
      </c>
      <c r="F630" s="105" t="s">
        <v>83</v>
      </c>
      <c r="G630" s="125" t="s">
        <v>83</v>
      </c>
      <c r="H630" s="121" t="s">
        <v>83</v>
      </c>
      <c r="I630" s="109" t="s">
        <v>83</v>
      </c>
      <c r="J630" s="107" t="s">
        <v>83</v>
      </c>
      <c r="K630" s="107" t="s">
        <v>83</v>
      </c>
      <c r="L630" s="107" t="s">
        <v>83</v>
      </c>
      <c r="M630" s="110" t="s">
        <v>83</v>
      </c>
      <c r="N630" s="108"/>
      <c r="O630" s="101"/>
      <c r="P630" s="101"/>
      <c r="Q630" s="101"/>
      <c r="R630" s="111"/>
      <c r="S630" s="449"/>
      <c r="T630" s="116" t="s">
        <v>83</v>
      </c>
      <c r="U630" s="111" t="s">
        <v>83</v>
      </c>
      <c r="V630" s="107" t="s">
        <v>83</v>
      </c>
      <c r="W630" s="125"/>
      <c r="X630" s="126" t="s">
        <v>83</v>
      </c>
      <c r="Y630" s="126" t="s">
        <v>83</v>
      </c>
      <c r="Z630" s="126" t="s">
        <v>83</v>
      </c>
      <c r="AA630" s="162" t="s">
        <v>83</v>
      </c>
      <c r="AB630" s="450"/>
      <c r="AC630" s="112" t="str">
        <f t="shared" si="266"/>
        <v>-</v>
      </c>
      <c r="AD630" s="113" t="str">
        <f t="shared" si="267"/>
        <v>-</v>
      </c>
      <c r="AE630" s="113" t="str">
        <f t="shared" si="268"/>
        <v>-</v>
      </c>
      <c r="AF630" s="113" t="str">
        <f t="shared" si="269"/>
        <v>-</v>
      </c>
      <c r="AG630" s="114" t="str">
        <f t="shared" si="270"/>
        <v>-</v>
      </c>
      <c r="AH630" s="453"/>
      <c r="AI630" s="112" t="str">
        <f t="shared" si="283"/>
        <v>-</v>
      </c>
      <c r="AJ630" s="113" t="str">
        <f t="shared" si="261"/>
        <v>-</v>
      </c>
      <c r="AK630" s="113" t="str">
        <f t="shared" si="262"/>
        <v>-</v>
      </c>
      <c r="AL630" s="113" t="str">
        <f t="shared" si="263"/>
        <v>-</v>
      </c>
      <c r="AM630" s="114" t="str">
        <f t="shared" si="264"/>
        <v>-</v>
      </c>
      <c r="AN630" s="456"/>
      <c r="AO630" s="105" t="s">
        <v>83</v>
      </c>
      <c r="AP630" s="107" t="s">
        <v>83</v>
      </c>
      <c r="AQ630" s="107" t="s">
        <v>83</v>
      </c>
      <c r="AR630" s="107" t="s">
        <v>83</v>
      </c>
      <c r="AS630" s="116" t="s">
        <v>83</v>
      </c>
      <c r="AT630" s="115" t="s">
        <v>83</v>
      </c>
      <c r="AU630" s="115" t="s">
        <v>83</v>
      </c>
      <c r="AV630" s="115" t="s">
        <v>83</v>
      </c>
      <c r="AW630" s="94" t="s">
        <v>83</v>
      </c>
      <c r="AX630" s="94" t="s">
        <v>3366</v>
      </c>
      <c r="AY630" s="124" t="s">
        <v>83</v>
      </c>
    </row>
    <row r="631" spans="1:51" customFormat="1" ht="54" hidden="1">
      <c r="A631" s="105" t="str">
        <f t="shared" si="282"/>
        <v>1903-7</v>
      </c>
      <c r="B631" s="106">
        <v>1903</v>
      </c>
      <c r="C631" s="107" t="s">
        <v>226</v>
      </c>
      <c r="D631" s="105">
        <v>7</v>
      </c>
      <c r="E631" s="107" t="s">
        <v>83</v>
      </c>
      <c r="F631" s="105" t="s">
        <v>83</v>
      </c>
      <c r="G631" s="125" t="s">
        <v>83</v>
      </c>
      <c r="H631" s="121" t="s">
        <v>83</v>
      </c>
      <c r="I631" s="109" t="s">
        <v>83</v>
      </c>
      <c r="J631" s="107" t="s">
        <v>83</v>
      </c>
      <c r="K631" s="107" t="s">
        <v>83</v>
      </c>
      <c r="L631" s="107" t="s">
        <v>83</v>
      </c>
      <c r="M631" s="110" t="s">
        <v>83</v>
      </c>
      <c r="N631" s="108"/>
      <c r="O631" s="101"/>
      <c r="P631" s="101"/>
      <c r="Q631" s="101"/>
      <c r="R631" s="111"/>
      <c r="S631" s="449"/>
      <c r="T631" s="116" t="s">
        <v>83</v>
      </c>
      <c r="U631" s="111" t="s">
        <v>83</v>
      </c>
      <c r="V631" s="107" t="s">
        <v>83</v>
      </c>
      <c r="W631" s="125"/>
      <c r="X631" s="126" t="s">
        <v>83</v>
      </c>
      <c r="Y631" s="126" t="s">
        <v>83</v>
      </c>
      <c r="Z631" s="126" t="s">
        <v>83</v>
      </c>
      <c r="AA631" s="162" t="s">
        <v>83</v>
      </c>
      <c r="AB631" s="450"/>
      <c r="AC631" s="112" t="str">
        <f t="shared" si="266"/>
        <v>-</v>
      </c>
      <c r="AD631" s="113" t="str">
        <f t="shared" si="267"/>
        <v>-</v>
      </c>
      <c r="AE631" s="113" t="str">
        <f t="shared" si="268"/>
        <v>-</v>
      </c>
      <c r="AF631" s="113" t="str">
        <f t="shared" si="269"/>
        <v>-</v>
      </c>
      <c r="AG631" s="114" t="str">
        <f t="shared" si="270"/>
        <v>-</v>
      </c>
      <c r="AH631" s="453"/>
      <c r="AI631" s="112" t="str">
        <f t="shared" si="283"/>
        <v>-</v>
      </c>
      <c r="AJ631" s="113" t="str">
        <f t="shared" si="261"/>
        <v>-</v>
      </c>
      <c r="AK631" s="113" t="str">
        <f t="shared" si="262"/>
        <v>-</v>
      </c>
      <c r="AL631" s="113" t="str">
        <f t="shared" si="263"/>
        <v>-</v>
      </c>
      <c r="AM631" s="114" t="str">
        <f t="shared" si="264"/>
        <v>-</v>
      </c>
      <c r="AN631" s="456"/>
      <c r="AO631" s="105" t="s">
        <v>83</v>
      </c>
      <c r="AP631" s="107" t="s">
        <v>83</v>
      </c>
      <c r="AQ631" s="107" t="s">
        <v>83</v>
      </c>
      <c r="AR631" s="107" t="s">
        <v>83</v>
      </c>
      <c r="AS631" s="116" t="s">
        <v>83</v>
      </c>
      <c r="AT631" s="115" t="s">
        <v>83</v>
      </c>
      <c r="AU631" s="115" t="s">
        <v>83</v>
      </c>
      <c r="AV631" s="115" t="s">
        <v>83</v>
      </c>
      <c r="AW631" s="94" t="s">
        <v>83</v>
      </c>
      <c r="AX631" s="94" t="s">
        <v>3366</v>
      </c>
      <c r="AY631" s="124" t="s">
        <v>83</v>
      </c>
    </row>
    <row r="632" spans="1:51" customFormat="1" ht="54" hidden="1">
      <c r="A632" s="105" t="str">
        <f t="shared" si="282"/>
        <v>1903-8</v>
      </c>
      <c r="B632" s="106">
        <v>1903</v>
      </c>
      <c r="C632" s="107" t="s">
        <v>226</v>
      </c>
      <c r="D632" s="105">
        <v>8</v>
      </c>
      <c r="E632" s="107" t="s">
        <v>83</v>
      </c>
      <c r="F632" s="105" t="s">
        <v>83</v>
      </c>
      <c r="G632" s="125" t="s">
        <v>83</v>
      </c>
      <c r="H632" s="121" t="s">
        <v>83</v>
      </c>
      <c r="I632" s="109" t="s">
        <v>83</v>
      </c>
      <c r="J632" s="107" t="s">
        <v>83</v>
      </c>
      <c r="K632" s="107" t="s">
        <v>83</v>
      </c>
      <c r="L632" s="107" t="s">
        <v>83</v>
      </c>
      <c r="M632" s="110" t="s">
        <v>83</v>
      </c>
      <c r="N632" s="108"/>
      <c r="O632" s="101"/>
      <c r="P632" s="101"/>
      <c r="Q632" s="101"/>
      <c r="R632" s="111"/>
      <c r="S632" s="449"/>
      <c r="T632" s="116" t="s">
        <v>83</v>
      </c>
      <c r="U632" s="111" t="s">
        <v>83</v>
      </c>
      <c r="V632" s="107" t="s">
        <v>83</v>
      </c>
      <c r="W632" s="125"/>
      <c r="X632" s="126" t="s">
        <v>83</v>
      </c>
      <c r="Y632" s="126" t="s">
        <v>83</v>
      </c>
      <c r="Z632" s="126" t="s">
        <v>83</v>
      </c>
      <c r="AA632" s="162" t="s">
        <v>83</v>
      </c>
      <c r="AB632" s="450"/>
      <c r="AC632" s="112" t="str">
        <f t="shared" si="266"/>
        <v>-</v>
      </c>
      <c r="AD632" s="113" t="str">
        <f t="shared" si="267"/>
        <v>-</v>
      </c>
      <c r="AE632" s="113" t="str">
        <f t="shared" si="268"/>
        <v>-</v>
      </c>
      <c r="AF632" s="113" t="str">
        <f t="shared" si="269"/>
        <v>-</v>
      </c>
      <c r="AG632" s="114" t="str">
        <f t="shared" si="270"/>
        <v>-</v>
      </c>
      <c r="AH632" s="453"/>
      <c r="AI632" s="112" t="str">
        <f t="shared" si="283"/>
        <v>-</v>
      </c>
      <c r="AJ632" s="113" t="str">
        <f t="shared" si="261"/>
        <v>-</v>
      </c>
      <c r="AK632" s="113" t="str">
        <f t="shared" si="262"/>
        <v>-</v>
      </c>
      <c r="AL632" s="113" t="str">
        <f t="shared" si="263"/>
        <v>-</v>
      </c>
      <c r="AM632" s="114" t="str">
        <f t="shared" si="264"/>
        <v>-</v>
      </c>
      <c r="AN632" s="456"/>
      <c r="AO632" s="105" t="s">
        <v>83</v>
      </c>
      <c r="AP632" s="107" t="s">
        <v>83</v>
      </c>
      <c r="AQ632" s="107" t="s">
        <v>83</v>
      </c>
      <c r="AR632" s="107" t="s">
        <v>83</v>
      </c>
      <c r="AS632" s="116" t="s">
        <v>83</v>
      </c>
      <c r="AT632" s="115" t="s">
        <v>83</v>
      </c>
      <c r="AU632" s="115" t="s">
        <v>83</v>
      </c>
      <c r="AV632" s="115" t="s">
        <v>83</v>
      </c>
      <c r="AW632" s="94" t="s">
        <v>83</v>
      </c>
      <c r="AX632" s="94" t="s">
        <v>3366</v>
      </c>
      <c r="AY632" s="124" t="s">
        <v>83</v>
      </c>
    </row>
    <row r="633" spans="1:51" customFormat="1" ht="54" hidden="1">
      <c r="A633" s="105" t="str">
        <f t="shared" si="282"/>
        <v>1903-9</v>
      </c>
      <c r="B633" s="106">
        <v>1903</v>
      </c>
      <c r="C633" s="107" t="s">
        <v>226</v>
      </c>
      <c r="D633" s="105">
        <v>9</v>
      </c>
      <c r="E633" s="107" t="s">
        <v>83</v>
      </c>
      <c r="F633" s="105" t="s">
        <v>83</v>
      </c>
      <c r="G633" s="125" t="s">
        <v>83</v>
      </c>
      <c r="H633" s="121" t="s">
        <v>83</v>
      </c>
      <c r="I633" s="109" t="s">
        <v>83</v>
      </c>
      <c r="J633" s="107" t="s">
        <v>83</v>
      </c>
      <c r="K633" s="107" t="s">
        <v>83</v>
      </c>
      <c r="L633" s="107" t="s">
        <v>83</v>
      </c>
      <c r="M633" s="110" t="s">
        <v>83</v>
      </c>
      <c r="N633" s="108"/>
      <c r="O633" s="101"/>
      <c r="P633" s="101"/>
      <c r="Q633" s="101"/>
      <c r="R633" s="111"/>
      <c r="S633" s="449"/>
      <c r="T633" s="116" t="s">
        <v>83</v>
      </c>
      <c r="U633" s="111" t="s">
        <v>83</v>
      </c>
      <c r="V633" s="107" t="s">
        <v>83</v>
      </c>
      <c r="W633" s="125"/>
      <c r="X633" s="126" t="s">
        <v>83</v>
      </c>
      <c r="Y633" s="126" t="s">
        <v>83</v>
      </c>
      <c r="Z633" s="126" t="s">
        <v>83</v>
      </c>
      <c r="AA633" s="162" t="s">
        <v>83</v>
      </c>
      <c r="AB633" s="450"/>
      <c r="AC633" s="112" t="str">
        <f t="shared" si="266"/>
        <v>-</v>
      </c>
      <c r="AD633" s="113" t="str">
        <f t="shared" si="267"/>
        <v>-</v>
      </c>
      <c r="AE633" s="113" t="str">
        <f t="shared" si="268"/>
        <v>-</v>
      </c>
      <c r="AF633" s="113" t="str">
        <f t="shared" si="269"/>
        <v>-</v>
      </c>
      <c r="AG633" s="114" t="str">
        <f t="shared" si="270"/>
        <v>-</v>
      </c>
      <c r="AH633" s="453"/>
      <c r="AI633" s="112" t="str">
        <f t="shared" si="283"/>
        <v>-</v>
      </c>
      <c r="AJ633" s="113" t="str">
        <f t="shared" si="261"/>
        <v>-</v>
      </c>
      <c r="AK633" s="113" t="str">
        <f t="shared" si="262"/>
        <v>-</v>
      </c>
      <c r="AL633" s="113" t="str">
        <f t="shared" si="263"/>
        <v>-</v>
      </c>
      <c r="AM633" s="114" t="str">
        <f t="shared" si="264"/>
        <v>-</v>
      </c>
      <c r="AN633" s="456"/>
      <c r="AO633" s="105" t="s">
        <v>83</v>
      </c>
      <c r="AP633" s="107" t="s">
        <v>83</v>
      </c>
      <c r="AQ633" s="107" t="s">
        <v>83</v>
      </c>
      <c r="AR633" s="107" t="s">
        <v>83</v>
      </c>
      <c r="AS633" s="116" t="s">
        <v>83</v>
      </c>
      <c r="AT633" s="115" t="s">
        <v>83</v>
      </c>
      <c r="AU633" s="115" t="s">
        <v>83</v>
      </c>
      <c r="AV633" s="115" t="s">
        <v>83</v>
      </c>
      <c r="AW633" s="94" t="s">
        <v>83</v>
      </c>
      <c r="AX633" s="94" t="s">
        <v>3366</v>
      </c>
      <c r="AY633" s="124" t="s">
        <v>83</v>
      </c>
    </row>
    <row r="634" spans="1:51" ht="118.5" customHeight="1">
      <c r="A634" s="204" t="str">
        <f t="shared" si="282"/>
        <v>1904-1</v>
      </c>
      <c r="B634" s="205">
        <v>1904</v>
      </c>
      <c r="C634" s="600" t="s">
        <v>227</v>
      </c>
      <c r="D634" s="204">
        <v>1</v>
      </c>
      <c r="E634" s="600" t="s">
        <v>2726</v>
      </c>
      <c r="F634" s="204" t="s">
        <v>384</v>
      </c>
      <c r="G634" s="603" t="s">
        <v>516</v>
      </c>
      <c r="H634" s="206" t="s">
        <v>517</v>
      </c>
      <c r="I634" s="195" t="s">
        <v>518</v>
      </c>
      <c r="J634" s="600" t="s">
        <v>2039</v>
      </c>
      <c r="K634" s="600" t="s">
        <v>1024</v>
      </c>
      <c r="L634" s="600" t="s">
        <v>388</v>
      </c>
      <c r="M634" s="207" t="s">
        <v>392</v>
      </c>
      <c r="N634" s="603">
        <v>75</v>
      </c>
      <c r="O634" s="181">
        <v>80</v>
      </c>
      <c r="P634" s="181">
        <v>85</v>
      </c>
      <c r="Q634" s="181">
        <v>90</v>
      </c>
      <c r="R634" s="225">
        <v>95</v>
      </c>
      <c r="S634" s="620">
        <v>100</v>
      </c>
      <c r="T634" s="194" t="s">
        <v>40</v>
      </c>
      <c r="U634" s="209">
        <v>100</v>
      </c>
      <c r="V634" s="257" t="s">
        <v>723</v>
      </c>
      <c r="W634" s="346">
        <v>67.099999999999994</v>
      </c>
      <c r="X634" s="264">
        <v>68.099999999999994</v>
      </c>
      <c r="Y634" s="181">
        <v>71.2</v>
      </c>
      <c r="Z634" s="181">
        <v>72.2</v>
      </c>
      <c r="AA634" s="264">
        <v>73.599999999999994</v>
      </c>
      <c r="AB634" s="264">
        <v>74.099999999999994</v>
      </c>
      <c r="AC634" s="226">
        <f t="shared" si="266"/>
        <v>0.89466666666666661</v>
      </c>
      <c r="AD634" s="196">
        <f t="shared" si="267"/>
        <v>0.85124999999999995</v>
      </c>
      <c r="AE634" s="196">
        <f>IFERROR(IF($E634="-","-",Y634/P634),"-")</f>
        <v>0.83764705882352941</v>
      </c>
      <c r="AF634" s="196">
        <f t="shared" si="269"/>
        <v>0.80222222222222228</v>
      </c>
      <c r="AG634" s="604">
        <f t="shared" si="270"/>
        <v>0.77473684210526306</v>
      </c>
      <c r="AH634" s="212">
        <f t="shared" si="270"/>
        <v>0.74099999999999999</v>
      </c>
      <c r="AI634" s="226">
        <f t="shared" si="283"/>
        <v>0.67099999999999993</v>
      </c>
      <c r="AJ634" s="196">
        <f>IFERROR(IF($E634="-","-",IF($U634="-","-",X634/$U634)),"-")</f>
        <v>0.68099999999999994</v>
      </c>
      <c r="AK634" s="196">
        <f>IFERROR(IF($E634="-","-",IF($U634="-","-",Y634/$U634)),"-")</f>
        <v>0.71200000000000008</v>
      </c>
      <c r="AL634" s="196">
        <f>IFERROR(IF($E634="-","-",IF($U634="-","-",Z634/$U634)),"-")</f>
        <v>0.72199999999999998</v>
      </c>
      <c r="AM634" s="604">
        <f>IFERROR(IF($E634="-","-",IF($U634="-","-",AA634/$U634)),"-")</f>
        <v>0.73599999999999999</v>
      </c>
      <c r="AN634" s="212">
        <f t="shared" ref="AN634" si="286">IFERROR(IF($E634="-","-",IF($U634="-","-",AB634/$U634)),"-")</f>
        <v>0.74099999999999999</v>
      </c>
      <c r="AO634" s="204" t="s">
        <v>83</v>
      </c>
      <c r="AP634" s="600" t="s">
        <v>2727</v>
      </c>
      <c r="AQ634" s="600" t="s">
        <v>688</v>
      </c>
      <c r="AR634" s="600" t="s">
        <v>2040</v>
      </c>
      <c r="AS634" s="194" t="s">
        <v>56</v>
      </c>
      <c r="AT634" s="179" t="s">
        <v>10</v>
      </c>
      <c r="AU634" s="179" t="s">
        <v>10</v>
      </c>
      <c r="AV634" s="179" t="s">
        <v>10</v>
      </c>
      <c r="AW634" s="179" t="s">
        <v>50</v>
      </c>
      <c r="AX634" s="611" t="s">
        <v>3376</v>
      </c>
      <c r="AY634" s="214">
        <v>1</v>
      </c>
    </row>
    <row r="635" spans="1:51" customFormat="1" ht="40.5" hidden="1">
      <c r="A635" s="105" t="str">
        <f t="shared" si="282"/>
        <v>1904-2</v>
      </c>
      <c r="B635" s="106">
        <v>1904</v>
      </c>
      <c r="C635" s="107" t="s">
        <v>227</v>
      </c>
      <c r="D635" s="105">
        <v>2</v>
      </c>
      <c r="E635" s="107" t="s">
        <v>83</v>
      </c>
      <c r="F635" s="105" t="s">
        <v>83</v>
      </c>
      <c r="G635" s="125" t="s">
        <v>83</v>
      </c>
      <c r="H635" s="121" t="s">
        <v>83</v>
      </c>
      <c r="I635" s="109" t="s">
        <v>83</v>
      </c>
      <c r="J635" s="107" t="s">
        <v>83</v>
      </c>
      <c r="K635" s="107" t="s">
        <v>83</v>
      </c>
      <c r="L635" s="107" t="s">
        <v>83</v>
      </c>
      <c r="M635" s="110" t="s">
        <v>83</v>
      </c>
      <c r="N635" s="108"/>
      <c r="O635" s="101"/>
      <c r="P635" s="101"/>
      <c r="Q635" s="101"/>
      <c r="R635" s="111"/>
      <c r="S635" s="449"/>
      <c r="T635" s="116" t="s">
        <v>83</v>
      </c>
      <c r="U635" s="111" t="s">
        <v>83</v>
      </c>
      <c r="V635" s="107" t="s">
        <v>83</v>
      </c>
      <c r="W635" s="125"/>
      <c r="X635" s="126" t="s">
        <v>83</v>
      </c>
      <c r="Y635" s="126" t="s">
        <v>83</v>
      </c>
      <c r="Z635" s="126" t="s">
        <v>83</v>
      </c>
      <c r="AA635" s="162" t="s">
        <v>83</v>
      </c>
      <c r="AB635" s="450"/>
      <c r="AC635" s="112" t="str">
        <f t="shared" si="266"/>
        <v>-</v>
      </c>
      <c r="AD635" s="113" t="str">
        <f t="shared" si="267"/>
        <v>-</v>
      </c>
      <c r="AE635" s="113" t="str">
        <f t="shared" si="268"/>
        <v>-</v>
      </c>
      <c r="AF635" s="113" t="str">
        <f t="shared" si="269"/>
        <v>-</v>
      </c>
      <c r="AG635" s="114" t="str">
        <f t="shared" si="270"/>
        <v>-</v>
      </c>
      <c r="AH635" s="453"/>
      <c r="AI635" s="112" t="str">
        <f t="shared" si="283"/>
        <v>-</v>
      </c>
      <c r="AJ635" s="113" t="str">
        <f t="shared" si="261"/>
        <v>-</v>
      </c>
      <c r="AK635" s="113" t="str">
        <f t="shared" si="262"/>
        <v>-</v>
      </c>
      <c r="AL635" s="113" t="str">
        <f t="shared" si="263"/>
        <v>-</v>
      </c>
      <c r="AM635" s="114" t="str">
        <f t="shared" si="264"/>
        <v>-</v>
      </c>
      <c r="AN635" s="456"/>
      <c r="AO635" s="105" t="s">
        <v>83</v>
      </c>
      <c r="AP635" s="107" t="s">
        <v>83</v>
      </c>
      <c r="AQ635" s="107" t="s">
        <v>83</v>
      </c>
      <c r="AR635" s="107" t="s">
        <v>83</v>
      </c>
      <c r="AS635" s="116" t="s">
        <v>83</v>
      </c>
      <c r="AT635" s="115" t="s">
        <v>83</v>
      </c>
      <c r="AU635" s="115" t="s">
        <v>83</v>
      </c>
      <c r="AV635" s="115" t="s">
        <v>83</v>
      </c>
      <c r="AW635" s="94" t="s">
        <v>83</v>
      </c>
      <c r="AX635" s="94" t="s">
        <v>3366</v>
      </c>
      <c r="AY635" s="124" t="s">
        <v>83</v>
      </c>
    </row>
    <row r="636" spans="1:51" customFormat="1" ht="40.5" hidden="1">
      <c r="A636" s="105" t="str">
        <f t="shared" si="282"/>
        <v>1904-3</v>
      </c>
      <c r="B636" s="106">
        <v>1904</v>
      </c>
      <c r="C636" s="107" t="s">
        <v>227</v>
      </c>
      <c r="D636" s="105">
        <v>3</v>
      </c>
      <c r="E636" s="107" t="s">
        <v>83</v>
      </c>
      <c r="F636" s="105" t="s">
        <v>83</v>
      </c>
      <c r="G636" s="125" t="s">
        <v>83</v>
      </c>
      <c r="H636" s="121" t="s">
        <v>83</v>
      </c>
      <c r="I636" s="109" t="s">
        <v>83</v>
      </c>
      <c r="J636" s="107" t="s">
        <v>83</v>
      </c>
      <c r="K636" s="107" t="s">
        <v>83</v>
      </c>
      <c r="L636" s="107" t="s">
        <v>83</v>
      </c>
      <c r="M636" s="110" t="s">
        <v>83</v>
      </c>
      <c r="N636" s="108"/>
      <c r="O636" s="101"/>
      <c r="P636" s="101"/>
      <c r="Q636" s="101"/>
      <c r="R636" s="111"/>
      <c r="S636" s="449"/>
      <c r="T636" s="116" t="s">
        <v>83</v>
      </c>
      <c r="U636" s="111" t="s">
        <v>83</v>
      </c>
      <c r="V636" s="107" t="s">
        <v>83</v>
      </c>
      <c r="W636" s="125"/>
      <c r="X636" s="126" t="s">
        <v>83</v>
      </c>
      <c r="Y636" s="126" t="s">
        <v>83</v>
      </c>
      <c r="Z636" s="126" t="s">
        <v>83</v>
      </c>
      <c r="AA636" s="162" t="s">
        <v>83</v>
      </c>
      <c r="AB636" s="450"/>
      <c r="AC636" s="112" t="str">
        <f t="shared" si="266"/>
        <v>-</v>
      </c>
      <c r="AD636" s="113" t="str">
        <f t="shared" si="267"/>
        <v>-</v>
      </c>
      <c r="AE636" s="113" t="str">
        <f t="shared" si="268"/>
        <v>-</v>
      </c>
      <c r="AF636" s="113" t="str">
        <f t="shared" si="269"/>
        <v>-</v>
      </c>
      <c r="AG636" s="114" t="str">
        <f t="shared" si="270"/>
        <v>-</v>
      </c>
      <c r="AH636" s="453"/>
      <c r="AI636" s="112" t="str">
        <f t="shared" si="283"/>
        <v>-</v>
      </c>
      <c r="AJ636" s="113" t="str">
        <f t="shared" si="261"/>
        <v>-</v>
      </c>
      <c r="AK636" s="113" t="str">
        <f t="shared" si="262"/>
        <v>-</v>
      </c>
      <c r="AL636" s="113" t="str">
        <f t="shared" si="263"/>
        <v>-</v>
      </c>
      <c r="AM636" s="114" t="str">
        <f t="shared" si="264"/>
        <v>-</v>
      </c>
      <c r="AN636" s="456"/>
      <c r="AO636" s="105" t="s">
        <v>83</v>
      </c>
      <c r="AP636" s="107" t="s">
        <v>83</v>
      </c>
      <c r="AQ636" s="107" t="s">
        <v>83</v>
      </c>
      <c r="AR636" s="107" t="s">
        <v>83</v>
      </c>
      <c r="AS636" s="116" t="s">
        <v>83</v>
      </c>
      <c r="AT636" s="115" t="s">
        <v>83</v>
      </c>
      <c r="AU636" s="115" t="s">
        <v>83</v>
      </c>
      <c r="AV636" s="115" t="s">
        <v>83</v>
      </c>
      <c r="AW636" s="94" t="s">
        <v>83</v>
      </c>
      <c r="AX636" s="94" t="s">
        <v>3366</v>
      </c>
      <c r="AY636" s="124" t="s">
        <v>83</v>
      </c>
    </row>
    <row r="637" spans="1:51" customFormat="1" ht="40.5" hidden="1">
      <c r="A637" s="105" t="str">
        <f t="shared" si="282"/>
        <v>1904-4</v>
      </c>
      <c r="B637" s="106">
        <v>1904</v>
      </c>
      <c r="C637" s="107" t="s">
        <v>227</v>
      </c>
      <c r="D637" s="105">
        <v>4</v>
      </c>
      <c r="E637" s="107" t="s">
        <v>83</v>
      </c>
      <c r="F637" s="105" t="s">
        <v>83</v>
      </c>
      <c r="G637" s="125" t="s">
        <v>83</v>
      </c>
      <c r="H637" s="121" t="s">
        <v>83</v>
      </c>
      <c r="I637" s="109" t="s">
        <v>83</v>
      </c>
      <c r="J637" s="107" t="s">
        <v>83</v>
      </c>
      <c r="K637" s="107" t="s">
        <v>83</v>
      </c>
      <c r="L637" s="107" t="s">
        <v>83</v>
      </c>
      <c r="M637" s="110" t="s">
        <v>83</v>
      </c>
      <c r="N637" s="108"/>
      <c r="O637" s="101"/>
      <c r="P637" s="101"/>
      <c r="Q637" s="101"/>
      <c r="R637" s="111"/>
      <c r="S637" s="449"/>
      <c r="T637" s="116" t="s">
        <v>83</v>
      </c>
      <c r="U637" s="111" t="s">
        <v>83</v>
      </c>
      <c r="V637" s="107" t="s">
        <v>83</v>
      </c>
      <c r="W637" s="125"/>
      <c r="X637" s="126" t="s">
        <v>83</v>
      </c>
      <c r="Y637" s="126" t="s">
        <v>83</v>
      </c>
      <c r="Z637" s="126" t="s">
        <v>83</v>
      </c>
      <c r="AA637" s="162" t="s">
        <v>83</v>
      </c>
      <c r="AB637" s="450"/>
      <c r="AC637" s="112" t="str">
        <f t="shared" si="266"/>
        <v>-</v>
      </c>
      <c r="AD637" s="113" t="str">
        <f t="shared" si="267"/>
        <v>-</v>
      </c>
      <c r="AE637" s="113" t="str">
        <f t="shared" si="268"/>
        <v>-</v>
      </c>
      <c r="AF637" s="113" t="str">
        <f t="shared" si="269"/>
        <v>-</v>
      </c>
      <c r="AG637" s="114" t="str">
        <f t="shared" si="270"/>
        <v>-</v>
      </c>
      <c r="AH637" s="453"/>
      <c r="AI637" s="112" t="str">
        <f t="shared" si="283"/>
        <v>-</v>
      </c>
      <c r="AJ637" s="113" t="str">
        <f t="shared" si="261"/>
        <v>-</v>
      </c>
      <c r="AK637" s="113" t="str">
        <f t="shared" si="262"/>
        <v>-</v>
      </c>
      <c r="AL637" s="113" t="str">
        <f t="shared" si="263"/>
        <v>-</v>
      </c>
      <c r="AM637" s="114" t="str">
        <f t="shared" si="264"/>
        <v>-</v>
      </c>
      <c r="AN637" s="456"/>
      <c r="AO637" s="105" t="s">
        <v>83</v>
      </c>
      <c r="AP637" s="107" t="s">
        <v>83</v>
      </c>
      <c r="AQ637" s="107" t="s">
        <v>83</v>
      </c>
      <c r="AR637" s="107" t="s">
        <v>83</v>
      </c>
      <c r="AS637" s="116" t="s">
        <v>83</v>
      </c>
      <c r="AT637" s="115" t="s">
        <v>83</v>
      </c>
      <c r="AU637" s="115" t="s">
        <v>83</v>
      </c>
      <c r="AV637" s="115" t="s">
        <v>83</v>
      </c>
      <c r="AW637" s="94" t="s">
        <v>83</v>
      </c>
      <c r="AX637" s="94" t="s">
        <v>3366</v>
      </c>
      <c r="AY637" s="124" t="s">
        <v>83</v>
      </c>
    </row>
    <row r="638" spans="1:51" customFormat="1" ht="40.5" hidden="1">
      <c r="A638" s="105" t="str">
        <f t="shared" si="282"/>
        <v>1904-5</v>
      </c>
      <c r="B638" s="106">
        <v>1904</v>
      </c>
      <c r="C638" s="107" t="s">
        <v>227</v>
      </c>
      <c r="D638" s="105">
        <v>5</v>
      </c>
      <c r="E638" s="107" t="s">
        <v>83</v>
      </c>
      <c r="F638" s="105" t="s">
        <v>83</v>
      </c>
      <c r="G638" s="125" t="s">
        <v>83</v>
      </c>
      <c r="H638" s="121" t="s">
        <v>83</v>
      </c>
      <c r="I638" s="109" t="s">
        <v>83</v>
      </c>
      <c r="J638" s="107" t="s">
        <v>83</v>
      </c>
      <c r="K638" s="107" t="s">
        <v>83</v>
      </c>
      <c r="L638" s="107" t="s">
        <v>83</v>
      </c>
      <c r="M638" s="110" t="s">
        <v>83</v>
      </c>
      <c r="N638" s="108"/>
      <c r="O638" s="101"/>
      <c r="P638" s="101"/>
      <c r="Q638" s="101"/>
      <c r="R638" s="111"/>
      <c r="S638" s="449"/>
      <c r="T638" s="116" t="s">
        <v>83</v>
      </c>
      <c r="U638" s="111" t="s">
        <v>83</v>
      </c>
      <c r="V638" s="107" t="s">
        <v>83</v>
      </c>
      <c r="W638" s="125"/>
      <c r="X638" s="126" t="s">
        <v>83</v>
      </c>
      <c r="Y638" s="126" t="s">
        <v>83</v>
      </c>
      <c r="Z638" s="126" t="s">
        <v>83</v>
      </c>
      <c r="AA638" s="162" t="s">
        <v>83</v>
      </c>
      <c r="AB638" s="450"/>
      <c r="AC638" s="112" t="str">
        <f t="shared" si="266"/>
        <v>-</v>
      </c>
      <c r="AD638" s="113" t="str">
        <f t="shared" si="267"/>
        <v>-</v>
      </c>
      <c r="AE638" s="113" t="str">
        <f t="shared" si="268"/>
        <v>-</v>
      </c>
      <c r="AF638" s="113" t="str">
        <f t="shared" si="269"/>
        <v>-</v>
      </c>
      <c r="AG638" s="114" t="str">
        <f t="shared" si="270"/>
        <v>-</v>
      </c>
      <c r="AH638" s="453"/>
      <c r="AI638" s="112" t="str">
        <f t="shared" si="283"/>
        <v>-</v>
      </c>
      <c r="AJ638" s="113" t="str">
        <f t="shared" si="261"/>
        <v>-</v>
      </c>
      <c r="AK638" s="113" t="str">
        <f t="shared" si="262"/>
        <v>-</v>
      </c>
      <c r="AL638" s="113" t="str">
        <f t="shared" si="263"/>
        <v>-</v>
      </c>
      <c r="AM638" s="114" t="str">
        <f t="shared" si="264"/>
        <v>-</v>
      </c>
      <c r="AN638" s="456"/>
      <c r="AO638" s="105" t="s">
        <v>83</v>
      </c>
      <c r="AP638" s="107" t="s">
        <v>83</v>
      </c>
      <c r="AQ638" s="107" t="s">
        <v>83</v>
      </c>
      <c r="AR638" s="107" t="s">
        <v>83</v>
      </c>
      <c r="AS638" s="116" t="s">
        <v>83</v>
      </c>
      <c r="AT638" s="115" t="s">
        <v>83</v>
      </c>
      <c r="AU638" s="115" t="s">
        <v>83</v>
      </c>
      <c r="AV638" s="115" t="s">
        <v>83</v>
      </c>
      <c r="AW638" s="94" t="s">
        <v>83</v>
      </c>
      <c r="AX638" s="94" t="s">
        <v>3366</v>
      </c>
      <c r="AY638" s="124" t="s">
        <v>83</v>
      </c>
    </row>
    <row r="639" spans="1:51" customFormat="1" ht="40.5" hidden="1">
      <c r="A639" s="105" t="str">
        <f t="shared" si="282"/>
        <v>1904-6</v>
      </c>
      <c r="B639" s="106">
        <v>1904</v>
      </c>
      <c r="C639" s="107" t="s">
        <v>227</v>
      </c>
      <c r="D639" s="105">
        <v>6</v>
      </c>
      <c r="E639" s="107" t="s">
        <v>83</v>
      </c>
      <c r="F639" s="105" t="s">
        <v>83</v>
      </c>
      <c r="G639" s="125" t="s">
        <v>83</v>
      </c>
      <c r="H639" s="121" t="s">
        <v>83</v>
      </c>
      <c r="I639" s="109" t="s">
        <v>83</v>
      </c>
      <c r="J639" s="107" t="s">
        <v>83</v>
      </c>
      <c r="K639" s="107" t="s">
        <v>83</v>
      </c>
      <c r="L639" s="107" t="s">
        <v>83</v>
      </c>
      <c r="M639" s="110" t="s">
        <v>83</v>
      </c>
      <c r="N639" s="108"/>
      <c r="O639" s="101"/>
      <c r="P639" s="101"/>
      <c r="Q639" s="101"/>
      <c r="R639" s="111"/>
      <c r="S639" s="449"/>
      <c r="T639" s="116" t="s">
        <v>83</v>
      </c>
      <c r="U639" s="111" t="s">
        <v>83</v>
      </c>
      <c r="V639" s="107" t="s">
        <v>83</v>
      </c>
      <c r="W639" s="125"/>
      <c r="X639" s="126" t="s">
        <v>83</v>
      </c>
      <c r="Y639" s="126" t="s">
        <v>83</v>
      </c>
      <c r="Z639" s="126" t="s">
        <v>83</v>
      </c>
      <c r="AA639" s="162" t="s">
        <v>83</v>
      </c>
      <c r="AB639" s="450"/>
      <c r="AC639" s="112" t="str">
        <f t="shared" si="266"/>
        <v>-</v>
      </c>
      <c r="AD639" s="113" t="str">
        <f t="shared" si="267"/>
        <v>-</v>
      </c>
      <c r="AE639" s="113" t="str">
        <f t="shared" si="268"/>
        <v>-</v>
      </c>
      <c r="AF639" s="113" t="str">
        <f t="shared" si="269"/>
        <v>-</v>
      </c>
      <c r="AG639" s="114" t="str">
        <f t="shared" si="270"/>
        <v>-</v>
      </c>
      <c r="AH639" s="453"/>
      <c r="AI639" s="112" t="str">
        <f t="shared" si="283"/>
        <v>-</v>
      </c>
      <c r="AJ639" s="113" t="str">
        <f t="shared" si="261"/>
        <v>-</v>
      </c>
      <c r="AK639" s="113" t="str">
        <f t="shared" si="262"/>
        <v>-</v>
      </c>
      <c r="AL639" s="113" t="str">
        <f t="shared" si="263"/>
        <v>-</v>
      </c>
      <c r="AM639" s="114" t="str">
        <f t="shared" si="264"/>
        <v>-</v>
      </c>
      <c r="AN639" s="456"/>
      <c r="AO639" s="105" t="s">
        <v>83</v>
      </c>
      <c r="AP639" s="107" t="s">
        <v>83</v>
      </c>
      <c r="AQ639" s="107" t="s">
        <v>83</v>
      </c>
      <c r="AR639" s="107" t="s">
        <v>83</v>
      </c>
      <c r="AS639" s="116" t="s">
        <v>83</v>
      </c>
      <c r="AT639" s="115" t="s">
        <v>83</v>
      </c>
      <c r="AU639" s="115" t="s">
        <v>83</v>
      </c>
      <c r="AV639" s="115" t="s">
        <v>83</v>
      </c>
      <c r="AW639" s="94" t="s">
        <v>83</v>
      </c>
      <c r="AX639" s="94" t="s">
        <v>3366</v>
      </c>
      <c r="AY639" s="124" t="s">
        <v>83</v>
      </c>
    </row>
    <row r="640" spans="1:51" customFormat="1" ht="40.5" hidden="1">
      <c r="A640" s="105" t="str">
        <f t="shared" si="282"/>
        <v>1904-7</v>
      </c>
      <c r="B640" s="106">
        <v>1904</v>
      </c>
      <c r="C640" s="107" t="s">
        <v>227</v>
      </c>
      <c r="D640" s="105">
        <v>7</v>
      </c>
      <c r="E640" s="107" t="s">
        <v>83</v>
      </c>
      <c r="F640" s="105" t="s">
        <v>83</v>
      </c>
      <c r="G640" s="125" t="s">
        <v>83</v>
      </c>
      <c r="H640" s="121" t="s">
        <v>83</v>
      </c>
      <c r="I640" s="109" t="s">
        <v>83</v>
      </c>
      <c r="J640" s="107" t="s">
        <v>83</v>
      </c>
      <c r="K640" s="107" t="s">
        <v>83</v>
      </c>
      <c r="L640" s="107" t="s">
        <v>83</v>
      </c>
      <c r="M640" s="110" t="s">
        <v>83</v>
      </c>
      <c r="N640" s="108"/>
      <c r="O640" s="101"/>
      <c r="P640" s="101"/>
      <c r="Q640" s="101"/>
      <c r="R640" s="111"/>
      <c r="S640" s="449"/>
      <c r="T640" s="116" t="s">
        <v>83</v>
      </c>
      <c r="U640" s="111" t="s">
        <v>83</v>
      </c>
      <c r="V640" s="107" t="s">
        <v>83</v>
      </c>
      <c r="W640" s="125"/>
      <c r="X640" s="126" t="s">
        <v>83</v>
      </c>
      <c r="Y640" s="126" t="s">
        <v>83</v>
      </c>
      <c r="Z640" s="126" t="s">
        <v>83</v>
      </c>
      <c r="AA640" s="162" t="s">
        <v>83</v>
      </c>
      <c r="AB640" s="450"/>
      <c r="AC640" s="112" t="str">
        <f t="shared" si="266"/>
        <v>-</v>
      </c>
      <c r="AD640" s="113" t="str">
        <f t="shared" si="267"/>
        <v>-</v>
      </c>
      <c r="AE640" s="113" t="str">
        <f t="shared" si="268"/>
        <v>-</v>
      </c>
      <c r="AF640" s="113" t="str">
        <f t="shared" si="269"/>
        <v>-</v>
      </c>
      <c r="AG640" s="114" t="str">
        <f t="shared" si="270"/>
        <v>-</v>
      </c>
      <c r="AH640" s="453"/>
      <c r="AI640" s="112" t="str">
        <f t="shared" si="283"/>
        <v>-</v>
      </c>
      <c r="AJ640" s="113" t="str">
        <f t="shared" si="261"/>
        <v>-</v>
      </c>
      <c r="AK640" s="113" t="str">
        <f t="shared" si="262"/>
        <v>-</v>
      </c>
      <c r="AL640" s="113" t="str">
        <f t="shared" si="263"/>
        <v>-</v>
      </c>
      <c r="AM640" s="114" t="str">
        <f t="shared" si="264"/>
        <v>-</v>
      </c>
      <c r="AN640" s="456"/>
      <c r="AO640" s="105" t="s">
        <v>83</v>
      </c>
      <c r="AP640" s="107" t="s">
        <v>83</v>
      </c>
      <c r="AQ640" s="107" t="s">
        <v>83</v>
      </c>
      <c r="AR640" s="107" t="s">
        <v>83</v>
      </c>
      <c r="AS640" s="116" t="s">
        <v>83</v>
      </c>
      <c r="AT640" s="115" t="s">
        <v>83</v>
      </c>
      <c r="AU640" s="115" t="s">
        <v>83</v>
      </c>
      <c r="AV640" s="115" t="s">
        <v>83</v>
      </c>
      <c r="AW640" s="94" t="s">
        <v>83</v>
      </c>
      <c r="AX640" s="94" t="s">
        <v>3366</v>
      </c>
      <c r="AY640" s="124" t="s">
        <v>83</v>
      </c>
    </row>
    <row r="641" spans="1:51" customFormat="1" ht="40.5" hidden="1">
      <c r="A641" s="105" t="str">
        <f t="shared" si="282"/>
        <v>1904-8</v>
      </c>
      <c r="B641" s="106">
        <v>1904</v>
      </c>
      <c r="C641" s="107" t="s">
        <v>227</v>
      </c>
      <c r="D641" s="105">
        <v>8</v>
      </c>
      <c r="E641" s="107" t="s">
        <v>83</v>
      </c>
      <c r="F641" s="105" t="s">
        <v>83</v>
      </c>
      <c r="G641" s="125" t="s">
        <v>83</v>
      </c>
      <c r="H641" s="121" t="s">
        <v>83</v>
      </c>
      <c r="I641" s="109" t="s">
        <v>83</v>
      </c>
      <c r="J641" s="107" t="s">
        <v>83</v>
      </c>
      <c r="K641" s="107" t="s">
        <v>83</v>
      </c>
      <c r="L641" s="107" t="s">
        <v>83</v>
      </c>
      <c r="M641" s="110" t="s">
        <v>83</v>
      </c>
      <c r="N641" s="108"/>
      <c r="O641" s="101"/>
      <c r="P641" s="101"/>
      <c r="Q641" s="101"/>
      <c r="R641" s="111"/>
      <c r="S641" s="449"/>
      <c r="T641" s="116" t="s">
        <v>83</v>
      </c>
      <c r="U641" s="111" t="s">
        <v>83</v>
      </c>
      <c r="V641" s="107" t="s">
        <v>83</v>
      </c>
      <c r="W641" s="125"/>
      <c r="X641" s="126" t="s">
        <v>83</v>
      </c>
      <c r="Y641" s="126" t="s">
        <v>83</v>
      </c>
      <c r="Z641" s="126" t="s">
        <v>83</v>
      </c>
      <c r="AA641" s="162" t="s">
        <v>83</v>
      </c>
      <c r="AB641" s="450"/>
      <c r="AC641" s="112" t="str">
        <f t="shared" si="266"/>
        <v>-</v>
      </c>
      <c r="AD641" s="113" t="str">
        <f t="shared" si="267"/>
        <v>-</v>
      </c>
      <c r="AE641" s="113" t="str">
        <f t="shared" si="268"/>
        <v>-</v>
      </c>
      <c r="AF641" s="113" t="str">
        <f t="shared" si="269"/>
        <v>-</v>
      </c>
      <c r="AG641" s="114" t="str">
        <f t="shared" si="270"/>
        <v>-</v>
      </c>
      <c r="AH641" s="453"/>
      <c r="AI641" s="112" t="str">
        <f t="shared" si="283"/>
        <v>-</v>
      </c>
      <c r="AJ641" s="113" t="str">
        <f t="shared" si="261"/>
        <v>-</v>
      </c>
      <c r="AK641" s="113" t="str">
        <f t="shared" si="262"/>
        <v>-</v>
      </c>
      <c r="AL641" s="113" t="str">
        <f t="shared" si="263"/>
        <v>-</v>
      </c>
      <c r="AM641" s="114" t="str">
        <f t="shared" si="264"/>
        <v>-</v>
      </c>
      <c r="AN641" s="456"/>
      <c r="AO641" s="105" t="s">
        <v>83</v>
      </c>
      <c r="AP641" s="107" t="s">
        <v>83</v>
      </c>
      <c r="AQ641" s="107" t="s">
        <v>83</v>
      </c>
      <c r="AR641" s="107" t="s">
        <v>83</v>
      </c>
      <c r="AS641" s="116" t="s">
        <v>83</v>
      </c>
      <c r="AT641" s="115" t="s">
        <v>83</v>
      </c>
      <c r="AU641" s="115" t="s">
        <v>83</v>
      </c>
      <c r="AV641" s="115" t="s">
        <v>83</v>
      </c>
      <c r="AW641" s="94" t="s">
        <v>83</v>
      </c>
      <c r="AX641" s="94" t="s">
        <v>3366</v>
      </c>
      <c r="AY641" s="124" t="s">
        <v>83</v>
      </c>
    </row>
    <row r="642" spans="1:51" customFormat="1" ht="40.5" hidden="1">
      <c r="A642" s="105" t="str">
        <f t="shared" si="282"/>
        <v>1904-9</v>
      </c>
      <c r="B642" s="106">
        <v>1904</v>
      </c>
      <c r="C642" s="107" t="s">
        <v>227</v>
      </c>
      <c r="D642" s="105">
        <v>9</v>
      </c>
      <c r="E642" s="107" t="s">
        <v>83</v>
      </c>
      <c r="F642" s="105" t="s">
        <v>83</v>
      </c>
      <c r="G642" s="125" t="s">
        <v>83</v>
      </c>
      <c r="H642" s="121" t="s">
        <v>83</v>
      </c>
      <c r="I642" s="109" t="s">
        <v>83</v>
      </c>
      <c r="J642" s="107" t="s">
        <v>83</v>
      </c>
      <c r="K642" s="107" t="s">
        <v>83</v>
      </c>
      <c r="L642" s="107" t="s">
        <v>83</v>
      </c>
      <c r="M642" s="110" t="s">
        <v>83</v>
      </c>
      <c r="N642" s="108"/>
      <c r="O642" s="101"/>
      <c r="P642" s="101"/>
      <c r="Q642" s="101"/>
      <c r="R642" s="111"/>
      <c r="S642" s="449"/>
      <c r="T642" s="116" t="s">
        <v>83</v>
      </c>
      <c r="U642" s="111" t="s">
        <v>83</v>
      </c>
      <c r="V642" s="107" t="s">
        <v>83</v>
      </c>
      <c r="W642" s="125"/>
      <c r="X642" s="126" t="s">
        <v>83</v>
      </c>
      <c r="Y642" s="126" t="s">
        <v>83</v>
      </c>
      <c r="Z642" s="126" t="s">
        <v>83</v>
      </c>
      <c r="AA642" s="162" t="s">
        <v>83</v>
      </c>
      <c r="AB642" s="450"/>
      <c r="AC642" s="112" t="str">
        <f t="shared" si="266"/>
        <v>-</v>
      </c>
      <c r="AD642" s="113" t="str">
        <f t="shared" si="267"/>
        <v>-</v>
      </c>
      <c r="AE642" s="113" t="str">
        <f t="shared" si="268"/>
        <v>-</v>
      </c>
      <c r="AF642" s="113" t="str">
        <f t="shared" si="269"/>
        <v>-</v>
      </c>
      <c r="AG642" s="114" t="str">
        <f t="shared" si="270"/>
        <v>-</v>
      </c>
      <c r="AH642" s="453"/>
      <c r="AI642" s="112" t="str">
        <f t="shared" si="283"/>
        <v>-</v>
      </c>
      <c r="AJ642" s="113" t="str">
        <f t="shared" si="261"/>
        <v>-</v>
      </c>
      <c r="AK642" s="113" t="str">
        <f t="shared" si="262"/>
        <v>-</v>
      </c>
      <c r="AL642" s="113" t="str">
        <f t="shared" si="263"/>
        <v>-</v>
      </c>
      <c r="AM642" s="114" t="str">
        <f t="shared" si="264"/>
        <v>-</v>
      </c>
      <c r="AN642" s="456"/>
      <c r="AO642" s="105" t="s">
        <v>83</v>
      </c>
      <c r="AP642" s="107" t="s">
        <v>83</v>
      </c>
      <c r="AQ642" s="107" t="s">
        <v>83</v>
      </c>
      <c r="AR642" s="107" t="s">
        <v>83</v>
      </c>
      <c r="AS642" s="116" t="s">
        <v>83</v>
      </c>
      <c r="AT642" s="115" t="s">
        <v>83</v>
      </c>
      <c r="AU642" s="115" t="s">
        <v>83</v>
      </c>
      <c r="AV642" s="115" t="s">
        <v>83</v>
      </c>
      <c r="AW642" s="94" t="s">
        <v>83</v>
      </c>
      <c r="AX642" s="94" t="s">
        <v>3366</v>
      </c>
      <c r="AY642" s="124" t="s">
        <v>83</v>
      </c>
    </row>
    <row r="643" spans="1:51" ht="247.5" customHeight="1">
      <c r="A643" s="204" t="str">
        <f t="shared" si="282"/>
        <v>2001-1</v>
      </c>
      <c r="B643" s="205">
        <v>2001</v>
      </c>
      <c r="C643" s="600" t="s">
        <v>228</v>
      </c>
      <c r="D643" s="204">
        <v>1</v>
      </c>
      <c r="E643" s="600" t="s">
        <v>1705</v>
      </c>
      <c r="F643" s="204" t="s">
        <v>2923</v>
      </c>
      <c r="G643" s="603" t="s">
        <v>520</v>
      </c>
      <c r="H643" s="206" t="s">
        <v>1284</v>
      </c>
      <c r="I643" s="195" t="s">
        <v>1292</v>
      </c>
      <c r="J643" s="600" t="s">
        <v>2920</v>
      </c>
      <c r="K643" s="600" t="s">
        <v>1706</v>
      </c>
      <c r="L643" s="600" t="s">
        <v>388</v>
      </c>
      <c r="M643" s="207" t="s">
        <v>392</v>
      </c>
      <c r="N643" s="250" t="s">
        <v>12</v>
      </c>
      <c r="O643" s="250" t="s">
        <v>12</v>
      </c>
      <c r="P643" s="179">
        <v>28.2</v>
      </c>
      <c r="Q643" s="179">
        <v>28.4</v>
      </c>
      <c r="R643" s="357">
        <v>28.6</v>
      </c>
      <c r="S643" s="357">
        <v>28.8</v>
      </c>
      <c r="T643" s="194" t="s">
        <v>3433</v>
      </c>
      <c r="U643" s="326">
        <v>32.1</v>
      </c>
      <c r="V643" s="600" t="s">
        <v>3209</v>
      </c>
      <c r="W643" s="603" t="s">
        <v>12</v>
      </c>
      <c r="X643" s="181" t="s">
        <v>83</v>
      </c>
      <c r="Y643" s="181">
        <v>27.5</v>
      </c>
      <c r="Z643" s="181">
        <v>29.7</v>
      </c>
      <c r="AA643" s="264" t="s">
        <v>12</v>
      </c>
      <c r="AB643" s="181">
        <v>29.2</v>
      </c>
      <c r="AC643" s="226" t="str">
        <f t="shared" ref="AC643:AC674" si="287">IFERROR(IF($E643="-","-",W643/N643),"-")</f>
        <v>-</v>
      </c>
      <c r="AD643" s="196" t="str">
        <f t="shared" ref="AD643:AD674" si="288">IFERROR(IF($E643="-","-",X643/O643),"-")</f>
        <v>-</v>
      </c>
      <c r="AE643" s="196">
        <f t="shared" ref="AE643:AE674" si="289">IFERROR(IF($E643="-","-",Y643/P643),"-")</f>
        <v>0.97517730496453903</v>
      </c>
      <c r="AF643" s="196">
        <f t="shared" ref="AF643:AF674" si="290">IFERROR(IF($E643="-","-",Z643/Q643),"-")</f>
        <v>1.045774647887324</v>
      </c>
      <c r="AG643" s="604" t="str">
        <f t="shared" ref="AG643:AH674" si="291">IFERROR(IF($E643="-","-",AA643/R643),"-")</f>
        <v>-</v>
      </c>
      <c r="AH643" s="212">
        <f t="shared" si="291"/>
        <v>1.0138888888888888</v>
      </c>
      <c r="AI643" s="226" t="str">
        <f t="shared" ref="AI643:AI669" si="292">IFERROR(IF($E643="-","-",IF($U643="-","-",W643/$U643)),"-")</f>
        <v>-</v>
      </c>
      <c r="AJ643" s="196" t="str">
        <f t="shared" ref="AJ643:AJ706" si="293">IFERROR(IF($E643="-","-",IF($U643="-","-",X643/$U643)),"-")</f>
        <v>-</v>
      </c>
      <c r="AK643" s="196">
        <f t="shared" ref="AK643:AK706" si="294">IFERROR(IF($E643="-","-",IF($U643="-","-",Y643/$U643)),"-")</f>
        <v>0.85669781931464173</v>
      </c>
      <c r="AL643" s="196">
        <f t="shared" ref="AL643:AL706" si="295">IFERROR(IF($E643="-","-",IF($U643="-","-",Z643/$U643)),"-")</f>
        <v>0.92523364485981308</v>
      </c>
      <c r="AM643" s="604" t="str">
        <f t="shared" ref="AM643:AN706" si="296">IFERROR(IF($E643="-","-",IF($U643="-","-",AA643/$U643)),"-")</f>
        <v>-</v>
      </c>
      <c r="AN643" s="212">
        <f t="shared" si="296"/>
        <v>0.90965732087227413</v>
      </c>
      <c r="AO643" s="204" t="s">
        <v>83</v>
      </c>
      <c r="AP643" s="600" t="s">
        <v>3563</v>
      </c>
      <c r="AQ643" s="600" t="s">
        <v>644</v>
      </c>
      <c r="AR643" s="321" t="s">
        <v>2369</v>
      </c>
      <c r="AS643" s="194" t="s">
        <v>83</v>
      </c>
      <c r="AT643" s="179" t="s">
        <v>83</v>
      </c>
      <c r="AU643" s="179" t="s">
        <v>11</v>
      </c>
      <c r="AV643" s="179" t="s">
        <v>15</v>
      </c>
      <c r="AW643" s="179" t="s">
        <v>12</v>
      </c>
      <c r="AX643" s="611" t="s">
        <v>3417</v>
      </c>
      <c r="AY643" s="214">
        <v>1</v>
      </c>
    </row>
    <row r="644" spans="1:51" customFormat="1" ht="54" hidden="1">
      <c r="A644" s="95" t="str">
        <f t="shared" si="282"/>
        <v>2001-2</v>
      </c>
      <c r="B644" s="160">
        <v>2001</v>
      </c>
      <c r="C644" s="93" t="s">
        <v>228</v>
      </c>
      <c r="D644" s="95">
        <v>2</v>
      </c>
      <c r="E644" s="93" t="s">
        <v>83</v>
      </c>
      <c r="F644" s="95" t="s">
        <v>83</v>
      </c>
      <c r="G644" s="161" t="s">
        <v>83</v>
      </c>
      <c r="H644" s="99" t="s">
        <v>83</v>
      </c>
      <c r="I644" s="94" t="s">
        <v>83</v>
      </c>
      <c r="J644" s="93" t="s">
        <v>83</v>
      </c>
      <c r="K644" s="93" t="s">
        <v>83</v>
      </c>
      <c r="L644" s="93" t="s">
        <v>83</v>
      </c>
      <c r="M644" s="92" t="s">
        <v>83</v>
      </c>
      <c r="N644" s="161"/>
      <c r="O644" s="153"/>
      <c r="P644" s="153"/>
      <c r="Q644" s="153"/>
      <c r="R644" s="162"/>
      <c r="S644" s="450"/>
      <c r="T644" s="163" t="s">
        <v>83</v>
      </c>
      <c r="U644" s="162" t="s">
        <v>83</v>
      </c>
      <c r="V644" s="93" t="s">
        <v>83</v>
      </c>
      <c r="W644" s="161"/>
      <c r="X644" s="153" t="s">
        <v>83</v>
      </c>
      <c r="Y644" s="153" t="s">
        <v>83</v>
      </c>
      <c r="Z644" s="153" t="s">
        <v>83</v>
      </c>
      <c r="AA644" s="162" t="s">
        <v>83</v>
      </c>
      <c r="AB644" s="450"/>
      <c r="AC644" s="155" t="str">
        <f t="shared" si="287"/>
        <v>-</v>
      </c>
      <c r="AD644" s="156" t="str">
        <f t="shared" si="288"/>
        <v>-</v>
      </c>
      <c r="AE644" s="156" t="str">
        <f t="shared" si="289"/>
        <v>-</v>
      </c>
      <c r="AF644" s="156" t="str">
        <f t="shared" si="290"/>
        <v>-</v>
      </c>
      <c r="AG644" s="157" t="str">
        <f t="shared" si="291"/>
        <v>-</v>
      </c>
      <c r="AH644" s="454"/>
      <c r="AI644" s="155" t="str">
        <f t="shared" si="292"/>
        <v>-</v>
      </c>
      <c r="AJ644" s="156" t="str">
        <f t="shared" si="293"/>
        <v>-</v>
      </c>
      <c r="AK644" s="156" t="str">
        <f t="shared" si="294"/>
        <v>-</v>
      </c>
      <c r="AL644" s="156" t="str">
        <f t="shared" si="295"/>
        <v>-</v>
      </c>
      <c r="AM644" s="157" t="str">
        <f t="shared" si="296"/>
        <v>-</v>
      </c>
      <c r="AN644" s="457"/>
      <c r="AO644" s="95" t="s">
        <v>83</v>
      </c>
      <c r="AP644" s="93" t="s">
        <v>83</v>
      </c>
      <c r="AQ644" s="93" t="s">
        <v>83</v>
      </c>
      <c r="AR644" s="93" t="s">
        <v>83</v>
      </c>
      <c r="AS644" s="163" t="s">
        <v>83</v>
      </c>
      <c r="AT644" s="164" t="s">
        <v>83</v>
      </c>
      <c r="AU644" s="164" t="s">
        <v>83</v>
      </c>
      <c r="AV644" s="164" t="s">
        <v>83</v>
      </c>
      <c r="AW644" s="94" t="s">
        <v>83</v>
      </c>
      <c r="AX644" s="94" t="s">
        <v>3366</v>
      </c>
      <c r="AY644" s="165" t="s">
        <v>83</v>
      </c>
    </row>
    <row r="645" spans="1:51" customFormat="1" ht="54" hidden="1">
      <c r="A645" s="95" t="str">
        <f t="shared" si="282"/>
        <v>2001-3</v>
      </c>
      <c r="B645" s="160">
        <v>2001</v>
      </c>
      <c r="C645" s="93" t="s">
        <v>228</v>
      </c>
      <c r="D645" s="95">
        <v>3</v>
      </c>
      <c r="E645" s="93" t="s">
        <v>83</v>
      </c>
      <c r="F645" s="95" t="s">
        <v>83</v>
      </c>
      <c r="G645" s="161" t="s">
        <v>83</v>
      </c>
      <c r="H645" s="99" t="s">
        <v>83</v>
      </c>
      <c r="I645" s="94" t="s">
        <v>83</v>
      </c>
      <c r="J645" s="93" t="s">
        <v>83</v>
      </c>
      <c r="K645" s="93" t="s">
        <v>83</v>
      </c>
      <c r="L645" s="93" t="s">
        <v>83</v>
      </c>
      <c r="M645" s="92" t="s">
        <v>83</v>
      </c>
      <c r="N645" s="161"/>
      <c r="O645" s="153"/>
      <c r="P645" s="153"/>
      <c r="Q645" s="153"/>
      <c r="R645" s="162"/>
      <c r="S645" s="450"/>
      <c r="T645" s="163" t="s">
        <v>83</v>
      </c>
      <c r="U645" s="162" t="s">
        <v>83</v>
      </c>
      <c r="V645" s="93" t="s">
        <v>83</v>
      </c>
      <c r="W645" s="161"/>
      <c r="X645" s="153" t="s">
        <v>83</v>
      </c>
      <c r="Y645" s="153" t="s">
        <v>83</v>
      </c>
      <c r="Z645" s="153" t="s">
        <v>83</v>
      </c>
      <c r="AA645" s="162" t="s">
        <v>83</v>
      </c>
      <c r="AB645" s="450"/>
      <c r="AC645" s="155" t="str">
        <f t="shared" si="287"/>
        <v>-</v>
      </c>
      <c r="AD645" s="156" t="str">
        <f t="shared" si="288"/>
        <v>-</v>
      </c>
      <c r="AE645" s="156" t="str">
        <f t="shared" si="289"/>
        <v>-</v>
      </c>
      <c r="AF645" s="156" t="str">
        <f t="shared" si="290"/>
        <v>-</v>
      </c>
      <c r="AG645" s="157" t="str">
        <f t="shared" si="291"/>
        <v>-</v>
      </c>
      <c r="AH645" s="454"/>
      <c r="AI645" s="155" t="str">
        <f t="shared" si="292"/>
        <v>-</v>
      </c>
      <c r="AJ645" s="156" t="str">
        <f t="shared" si="293"/>
        <v>-</v>
      </c>
      <c r="AK645" s="156" t="str">
        <f t="shared" si="294"/>
        <v>-</v>
      </c>
      <c r="AL645" s="156" t="str">
        <f t="shared" si="295"/>
        <v>-</v>
      </c>
      <c r="AM645" s="157" t="str">
        <f t="shared" si="296"/>
        <v>-</v>
      </c>
      <c r="AN645" s="457"/>
      <c r="AO645" s="95" t="s">
        <v>83</v>
      </c>
      <c r="AP645" s="93" t="s">
        <v>83</v>
      </c>
      <c r="AQ645" s="93" t="s">
        <v>83</v>
      </c>
      <c r="AR645" s="93" t="s">
        <v>83</v>
      </c>
      <c r="AS645" s="163" t="s">
        <v>83</v>
      </c>
      <c r="AT645" s="164" t="s">
        <v>83</v>
      </c>
      <c r="AU645" s="164" t="s">
        <v>83</v>
      </c>
      <c r="AV645" s="164" t="s">
        <v>83</v>
      </c>
      <c r="AW645" s="94" t="s">
        <v>83</v>
      </c>
      <c r="AX645" s="94" t="s">
        <v>3366</v>
      </c>
      <c r="AY645" s="165" t="s">
        <v>83</v>
      </c>
    </row>
    <row r="646" spans="1:51" customFormat="1" ht="54" hidden="1">
      <c r="A646" s="95" t="str">
        <f t="shared" si="282"/>
        <v>2001-4</v>
      </c>
      <c r="B646" s="160">
        <v>2001</v>
      </c>
      <c r="C646" s="93" t="s">
        <v>228</v>
      </c>
      <c r="D646" s="95">
        <v>4</v>
      </c>
      <c r="E646" s="93" t="s">
        <v>83</v>
      </c>
      <c r="F646" s="95" t="s">
        <v>83</v>
      </c>
      <c r="G646" s="161" t="s">
        <v>83</v>
      </c>
      <c r="H646" s="99" t="s">
        <v>83</v>
      </c>
      <c r="I646" s="94" t="s">
        <v>83</v>
      </c>
      <c r="J646" s="93" t="s">
        <v>83</v>
      </c>
      <c r="K646" s="93" t="s">
        <v>83</v>
      </c>
      <c r="L646" s="93" t="s">
        <v>83</v>
      </c>
      <c r="M646" s="92" t="s">
        <v>83</v>
      </c>
      <c r="N646" s="161"/>
      <c r="O646" s="153"/>
      <c r="P646" s="153"/>
      <c r="Q646" s="153"/>
      <c r="R646" s="162"/>
      <c r="S646" s="450"/>
      <c r="T646" s="163" t="s">
        <v>83</v>
      </c>
      <c r="U646" s="162" t="s">
        <v>83</v>
      </c>
      <c r="V646" s="93" t="s">
        <v>83</v>
      </c>
      <c r="W646" s="161"/>
      <c r="X646" s="153" t="s">
        <v>83</v>
      </c>
      <c r="Y646" s="153" t="s">
        <v>83</v>
      </c>
      <c r="Z646" s="153" t="s">
        <v>83</v>
      </c>
      <c r="AA646" s="162" t="s">
        <v>83</v>
      </c>
      <c r="AB646" s="450"/>
      <c r="AC646" s="155" t="str">
        <f t="shared" si="287"/>
        <v>-</v>
      </c>
      <c r="AD646" s="156" t="str">
        <f t="shared" si="288"/>
        <v>-</v>
      </c>
      <c r="AE646" s="156" t="str">
        <f t="shared" si="289"/>
        <v>-</v>
      </c>
      <c r="AF646" s="156" t="str">
        <f t="shared" si="290"/>
        <v>-</v>
      </c>
      <c r="AG646" s="157" t="str">
        <f t="shared" si="291"/>
        <v>-</v>
      </c>
      <c r="AH646" s="454"/>
      <c r="AI646" s="155" t="str">
        <f t="shared" si="292"/>
        <v>-</v>
      </c>
      <c r="AJ646" s="156" t="str">
        <f t="shared" si="293"/>
        <v>-</v>
      </c>
      <c r="AK646" s="156" t="str">
        <f t="shared" si="294"/>
        <v>-</v>
      </c>
      <c r="AL646" s="156" t="str">
        <f t="shared" si="295"/>
        <v>-</v>
      </c>
      <c r="AM646" s="157" t="str">
        <f t="shared" si="296"/>
        <v>-</v>
      </c>
      <c r="AN646" s="457"/>
      <c r="AO646" s="95" t="s">
        <v>83</v>
      </c>
      <c r="AP646" s="93" t="s">
        <v>83</v>
      </c>
      <c r="AQ646" s="93" t="s">
        <v>83</v>
      </c>
      <c r="AR646" s="93" t="s">
        <v>83</v>
      </c>
      <c r="AS646" s="163" t="s">
        <v>83</v>
      </c>
      <c r="AT646" s="164" t="s">
        <v>83</v>
      </c>
      <c r="AU646" s="164" t="s">
        <v>83</v>
      </c>
      <c r="AV646" s="164" t="s">
        <v>83</v>
      </c>
      <c r="AW646" s="94" t="s">
        <v>83</v>
      </c>
      <c r="AX646" s="94" t="s">
        <v>3366</v>
      </c>
      <c r="AY646" s="165" t="s">
        <v>83</v>
      </c>
    </row>
    <row r="647" spans="1:51" customFormat="1" ht="54" hidden="1">
      <c r="A647" s="95" t="str">
        <f t="shared" si="282"/>
        <v>2001-5</v>
      </c>
      <c r="B647" s="160">
        <v>2001</v>
      </c>
      <c r="C647" s="93" t="s">
        <v>228</v>
      </c>
      <c r="D647" s="95">
        <v>5</v>
      </c>
      <c r="E647" s="93" t="s">
        <v>83</v>
      </c>
      <c r="F647" s="95" t="s">
        <v>83</v>
      </c>
      <c r="G647" s="161" t="s">
        <v>83</v>
      </c>
      <c r="H647" s="99" t="s">
        <v>83</v>
      </c>
      <c r="I647" s="94" t="s">
        <v>83</v>
      </c>
      <c r="J647" s="93" t="s">
        <v>83</v>
      </c>
      <c r="K647" s="93" t="s">
        <v>83</v>
      </c>
      <c r="L647" s="93" t="s">
        <v>83</v>
      </c>
      <c r="M647" s="92" t="s">
        <v>83</v>
      </c>
      <c r="N647" s="161"/>
      <c r="O647" s="153"/>
      <c r="P647" s="153"/>
      <c r="Q647" s="153"/>
      <c r="R647" s="162"/>
      <c r="S647" s="450"/>
      <c r="T647" s="163" t="s">
        <v>83</v>
      </c>
      <c r="U647" s="162" t="s">
        <v>83</v>
      </c>
      <c r="V647" s="93" t="s">
        <v>83</v>
      </c>
      <c r="W647" s="161"/>
      <c r="X647" s="153" t="s">
        <v>83</v>
      </c>
      <c r="Y647" s="153" t="s">
        <v>83</v>
      </c>
      <c r="Z647" s="153" t="s">
        <v>83</v>
      </c>
      <c r="AA647" s="162" t="s">
        <v>83</v>
      </c>
      <c r="AB647" s="450"/>
      <c r="AC647" s="155" t="str">
        <f t="shared" si="287"/>
        <v>-</v>
      </c>
      <c r="AD647" s="156" t="str">
        <f t="shared" si="288"/>
        <v>-</v>
      </c>
      <c r="AE647" s="156" t="str">
        <f t="shared" si="289"/>
        <v>-</v>
      </c>
      <c r="AF647" s="156" t="str">
        <f t="shared" si="290"/>
        <v>-</v>
      </c>
      <c r="AG647" s="157" t="str">
        <f t="shared" si="291"/>
        <v>-</v>
      </c>
      <c r="AH647" s="454"/>
      <c r="AI647" s="155" t="str">
        <f t="shared" si="292"/>
        <v>-</v>
      </c>
      <c r="AJ647" s="156" t="str">
        <f t="shared" si="293"/>
        <v>-</v>
      </c>
      <c r="AK647" s="156" t="str">
        <f t="shared" si="294"/>
        <v>-</v>
      </c>
      <c r="AL647" s="156" t="str">
        <f t="shared" si="295"/>
        <v>-</v>
      </c>
      <c r="AM647" s="157" t="str">
        <f t="shared" si="296"/>
        <v>-</v>
      </c>
      <c r="AN647" s="457"/>
      <c r="AO647" s="95" t="s">
        <v>83</v>
      </c>
      <c r="AP647" s="93" t="s">
        <v>83</v>
      </c>
      <c r="AQ647" s="93" t="s">
        <v>83</v>
      </c>
      <c r="AR647" s="93" t="s">
        <v>83</v>
      </c>
      <c r="AS647" s="163" t="s">
        <v>83</v>
      </c>
      <c r="AT647" s="164" t="s">
        <v>83</v>
      </c>
      <c r="AU647" s="164" t="s">
        <v>83</v>
      </c>
      <c r="AV647" s="164" t="s">
        <v>83</v>
      </c>
      <c r="AW647" s="94" t="s">
        <v>83</v>
      </c>
      <c r="AX647" s="94" t="s">
        <v>3366</v>
      </c>
      <c r="AY647" s="165" t="s">
        <v>83</v>
      </c>
    </row>
    <row r="648" spans="1:51" customFormat="1" ht="54" hidden="1">
      <c r="A648" s="95" t="str">
        <f t="shared" si="282"/>
        <v>2001-6</v>
      </c>
      <c r="B648" s="160">
        <v>2001</v>
      </c>
      <c r="C648" s="93" t="s">
        <v>228</v>
      </c>
      <c r="D648" s="95">
        <v>6</v>
      </c>
      <c r="E648" s="93" t="s">
        <v>83</v>
      </c>
      <c r="F648" s="95" t="s">
        <v>83</v>
      </c>
      <c r="G648" s="161" t="s">
        <v>83</v>
      </c>
      <c r="H648" s="99" t="s">
        <v>83</v>
      </c>
      <c r="I648" s="94" t="s">
        <v>83</v>
      </c>
      <c r="J648" s="93" t="s">
        <v>83</v>
      </c>
      <c r="K648" s="93" t="s">
        <v>83</v>
      </c>
      <c r="L648" s="93" t="s">
        <v>83</v>
      </c>
      <c r="M648" s="92" t="s">
        <v>83</v>
      </c>
      <c r="N648" s="161"/>
      <c r="O648" s="153"/>
      <c r="P648" s="153"/>
      <c r="Q648" s="153"/>
      <c r="R648" s="162"/>
      <c r="S648" s="450"/>
      <c r="T648" s="163" t="s">
        <v>83</v>
      </c>
      <c r="U648" s="162" t="s">
        <v>83</v>
      </c>
      <c r="V648" s="93" t="s">
        <v>83</v>
      </c>
      <c r="W648" s="161"/>
      <c r="X648" s="153" t="s">
        <v>83</v>
      </c>
      <c r="Y648" s="153" t="s">
        <v>83</v>
      </c>
      <c r="Z648" s="153" t="s">
        <v>83</v>
      </c>
      <c r="AA648" s="162" t="s">
        <v>83</v>
      </c>
      <c r="AB648" s="450"/>
      <c r="AC648" s="155" t="str">
        <f t="shared" si="287"/>
        <v>-</v>
      </c>
      <c r="AD648" s="156" t="str">
        <f t="shared" si="288"/>
        <v>-</v>
      </c>
      <c r="AE648" s="156" t="str">
        <f t="shared" si="289"/>
        <v>-</v>
      </c>
      <c r="AF648" s="156" t="str">
        <f t="shared" si="290"/>
        <v>-</v>
      </c>
      <c r="AG648" s="157" t="str">
        <f t="shared" si="291"/>
        <v>-</v>
      </c>
      <c r="AH648" s="454"/>
      <c r="AI648" s="155" t="str">
        <f t="shared" si="292"/>
        <v>-</v>
      </c>
      <c r="AJ648" s="156" t="str">
        <f t="shared" si="293"/>
        <v>-</v>
      </c>
      <c r="AK648" s="156" t="str">
        <f t="shared" si="294"/>
        <v>-</v>
      </c>
      <c r="AL648" s="156" t="str">
        <f t="shared" si="295"/>
        <v>-</v>
      </c>
      <c r="AM648" s="157" t="str">
        <f t="shared" si="296"/>
        <v>-</v>
      </c>
      <c r="AN648" s="457"/>
      <c r="AO648" s="95" t="s">
        <v>83</v>
      </c>
      <c r="AP648" s="93" t="s">
        <v>83</v>
      </c>
      <c r="AQ648" s="93" t="s">
        <v>83</v>
      </c>
      <c r="AR648" s="93" t="s">
        <v>83</v>
      </c>
      <c r="AS648" s="163" t="s">
        <v>83</v>
      </c>
      <c r="AT648" s="164" t="s">
        <v>83</v>
      </c>
      <c r="AU648" s="164" t="s">
        <v>83</v>
      </c>
      <c r="AV648" s="164" t="s">
        <v>83</v>
      </c>
      <c r="AW648" s="94" t="s">
        <v>83</v>
      </c>
      <c r="AX648" s="94" t="s">
        <v>3366</v>
      </c>
      <c r="AY648" s="165" t="s">
        <v>83</v>
      </c>
    </row>
    <row r="649" spans="1:51" customFormat="1" ht="54" hidden="1">
      <c r="A649" s="95" t="str">
        <f t="shared" si="282"/>
        <v>2001-7</v>
      </c>
      <c r="B649" s="160">
        <v>2001</v>
      </c>
      <c r="C649" s="93" t="s">
        <v>228</v>
      </c>
      <c r="D649" s="95">
        <v>7</v>
      </c>
      <c r="E649" s="93" t="s">
        <v>83</v>
      </c>
      <c r="F649" s="95" t="s">
        <v>83</v>
      </c>
      <c r="G649" s="161" t="s">
        <v>83</v>
      </c>
      <c r="H649" s="99" t="s">
        <v>83</v>
      </c>
      <c r="I649" s="94" t="s">
        <v>83</v>
      </c>
      <c r="J649" s="93" t="s">
        <v>83</v>
      </c>
      <c r="K649" s="93" t="s">
        <v>83</v>
      </c>
      <c r="L649" s="93" t="s">
        <v>83</v>
      </c>
      <c r="M649" s="92" t="s">
        <v>83</v>
      </c>
      <c r="N649" s="161"/>
      <c r="O649" s="153"/>
      <c r="P649" s="153"/>
      <c r="Q649" s="153"/>
      <c r="R649" s="162"/>
      <c r="S649" s="450"/>
      <c r="T649" s="163" t="s">
        <v>83</v>
      </c>
      <c r="U649" s="162" t="s">
        <v>83</v>
      </c>
      <c r="V649" s="93" t="s">
        <v>83</v>
      </c>
      <c r="W649" s="161"/>
      <c r="X649" s="153" t="s">
        <v>83</v>
      </c>
      <c r="Y649" s="153" t="s">
        <v>83</v>
      </c>
      <c r="Z649" s="153" t="s">
        <v>83</v>
      </c>
      <c r="AA649" s="162" t="s">
        <v>83</v>
      </c>
      <c r="AB649" s="450"/>
      <c r="AC649" s="155" t="str">
        <f t="shared" si="287"/>
        <v>-</v>
      </c>
      <c r="AD649" s="156" t="str">
        <f t="shared" si="288"/>
        <v>-</v>
      </c>
      <c r="AE649" s="156" t="str">
        <f t="shared" si="289"/>
        <v>-</v>
      </c>
      <c r="AF649" s="156" t="str">
        <f t="shared" si="290"/>
        <v>-</v>
      </c>
      <c r="AG649" s="157" t="str">
        <f t="shared" si="291"/>
        <v>-</v>
      </c>
      <c r="AH649" s="454"/>
      <c r="AI649" s="155" t="str">
        <f t="shared" si="292"/>
        <v>-</v>
      </c>
      <c r="AJ649" s="156" t="str">
        <f t="shared" si="293"/>
        <v>-</v>
      </c>
      <c r="AK649" s="156" t="str">
        <f t="shared" si="294"/>
        <v>-</v>
      </c>
      <c r="AL649" s="156" t="str">
        <f t="shared" si="295"/>
        <v>-</v>
      </c>
      <c r="AM649" s="157" t="str">
        <f t="shared" si="296"/>
        <v>-</v>
      </c>
      <c r="AN649" s="457"/>
      <c r="AO649" s="95" t="s">
        <v>83</v>
      </c>
      <c r="AP649" s="93" t="s">
        <v>83</v>
      </c>
      <c r="AQ649" s="93" t="s">
        <v>83</v>
      </c>
      <c r="AR649" s="93" t="s">
        <v>83</v>
      </c>
      <c r="AS649" s="163" t="s">
        <v>83</v>
      </c>
      <c r="AT649" s="164" t="s">
        <v>83</v>
      </c>
      <c r="AU649" s="164" t="s">
        <v>83</v>
      </c>
      <c r="AV649" s="164" t="s">
        <v>83</v>
      </c>
      <c r="AW649" s="94" t="s">
        <v>83</v>
      </c>
      <c r="AX649" s="94" t="s">
        <v>3366</v>
      </c>
      <c r="AY649" s="165" t="s">
        <v>83</v>
      </c>
    </row>
    <row r="650" spans="1:51" customFormat="1" ht="54" hidden="1">
      <c r="A650" s="95" t="str">
        <f t="shared" si="282"/>
        <v>2001-8</v>
      </c>
      <c r="B650" s="160">
        <v>2001</v>
      </c>
      <c r="C650" s="93" t="s">
        <v>228</v>
      </c>
      <c r="D650" s="95">
        <v>8</v>
      </c>
      <c r="E650" s="93" t="s">
        <v>83</v>
      </c>
      <c r="F650" s="95" t="s">
        <v>83</v>
      </c>
      <c r="G650" s="161" t="s">
        <v>83</v>
      </c>
      <c r="H650" s="99" t="s">
        <v>83</v>
      </c>
      <c r="I650" s="94" t="s">
        <v>83</v>
      </c>
      <c r="J650" s="93" t="s">
        <v>83</v>
      </c>
      <c r="K650" s="93" t="s">
        <v>83</v>
      </c>
      <c r="L650" s="93" t="s">
        <v>83</v>
      </c>
      <c r="M650" s="92" t="s">
        <v>83</v>
      </c>
      <c r="N650" s="161"/>
      <c r="O650" s="153"/>
      <c r="P650" s="153"/>
      <c r="Q650" s="153"/>
      <c r="R650" s="162"/>
      <c r="S650" s="450"/>
      <c r="T650" s="163" t="s">
        <v>83</v>
      </c>
      <c r="U650" s="162" t="s">
        <v>83</v>
      </c>
      <c r="V650" s="93" t="s">
        <v>83</v>
      </c>
      <c r="W650" s="161"/>
      <c r="X650" s="153" t="s">
        <v>83</v>
      </c>
      <c r="Y650" s="153" t="s">
        <v>83</v>
      </c>
      <c r="Z650" s="153" t="s">
        <v>83</v>
      </c>
      <c r="AA650" s="162" t="s">
        <v>83</v>
      </c>
      <c r="AB650" s="450"/>
      <c r="AC650" s="155" t="str">
        <f t="shared" si="287"/>
        <v>-</v>
      </c>
      <c r="AD650" s="156" t="str">
        <f t="shared" si="288"/>
        <v>-</v>
      </c>
      <c r="AE650" s="156" t="str">
        <f t="shared" si="289"/>
        <v>-</v>
      </c>
      <c r="AF650" s="156" t="str">
        <f t="shared" si="290"/>
        <v>-</v>
      </c>
      <c r="AG650" s="157" t="str">
        <f t="shared" si="291"/>
        <v>-</v>
      </c>
      <c r="AH650" s="454"/>
      <c r="AI650" s="155" t="str">
        <f t="shared" si="292"/>
        <v>-</v>
      </c>
      <c r="AJ650" s="156" t="str">
        <f t="shared" si="293"/>
        <v>-</v>
      </c>
      <c r="AK650" s="156" t="str">
        <f t="shared" si="294"/>
        <v>-</v>
      </c>
      <c r="AL650" s="156" t="str">
        <f t="shared" si="295"/>
        <v>-</v>
      </c>
      <c r="AM650" s="157" t="str">
        <f t="shared" si="296"/>
        <v>-</v>
      </c>
      <c r="AN650" s="457"/>
      <c r="AO650" s="95" t="s">
        <v>83</v>
      </c>
      <c r="AP650" s="93" t="s">
        <v>83</v>
      </c>
      <c r="AQ650" s="93" t="s">
        <v>83</v>
      </c>
      <c r="AR650" s="93" t="s">
        <v>83</v>
      </c>
      <c r="AS650" s="163" t="s">
        <v>83</v>
      </c>
      <c r="AT650" s="164" t="s">
        <v>83</v>
      </c>
      <c r="AU650" s="164" t="s">
        <v>83</v>
      </c>
      <c r="AV650" s="164" t="s">
        <v>83</v>
      </c>
      <c r="AW650" s="94" t="s">
        <v>83</v>
      </c>
      <c r="AX650" s="94" t="s">
        <v>3366</v>
      </c>
      <c r="AY650" s="165" t="s">
        <v>83</v>
      </c>
    </row>
    <row r="651" spans="1:51" customFormat="1" ht="54" hidden="1">
      <c r="A651" s="95" t="str">
        <f t="shared" si="282"/>
        <v>2001-9</v>
      </c>
      <c r="B651" s="160">
        <v>2001</v>
      </c>
      <c r="C651" s="93" t="s">
        <v>228</v>
      </c>
      <c r="D651" s="95">
        <v>9</v>
      </c>
      <c r="E651" s="93" t="s">
        <v>83</v>
      </c>
      <c r="F651" s="95" t="s">
        <v>83</v>
      </c>
      <c r="G651" s="161" t="s">
        <v>83</v>
      </c>
      <c r="H651" s="99" t="s">
        <v>83</v>
      </c>
      <c r="I651" s="94" t="s">
        <v>83</v>
      </c>
      <c r="J651" s="93" t="s">
        <v>83</v>
      </c>
      <c r="K651" s="93" t="s">
        <v>83</v>
      </c>
      <c r="L651" s="93" t="s">
        <v>83</v>
      </c>
      <c r="M651" s="92" t="s">
        <v>83</v>
      </c>
      <c r="N651" s="161"/>
      <c r="O651" s="153"/>
      <c r="P651" s="153"/>
      <c r="Q651" s="153"/>
      <c r="R651" s="162"/>
      <c r="S651" s="450"/>
      <c r="T651" s="163" t="s">
        <v>83</v>
      </c>
      <c r="U651" s="162" t="s">
        <v>83</v>
      </c>
      <c r="V651" s="93" t="s">
        <v>83</v>
      </c>
      <c r="W651" s="161"/>
      <c r="X651" s="153" t="s">
        <v>83</v>
      </c>
      <c r="Y651" s="153" t="s">
        <v>83</v>
      </c>
      <c r="Z651" s="153" t="s">
        <v>83</v>
      </c>
      <c r="AA651" s="162" t="s">
        <v>83</v>
      </c>
      <c r="AB651" s="450"/>
      <c r="AC651" s="155" t="str">
        <f t="shared" si="287"/>
        <v>-</v>
      </c>
      <c r="AD651" s="156" t="str">
        <f t="shared" si="288"/>
        <v>-</v>
      </c>
      <c r="AE651" s="156" t="str">
        <f t="shared" si="289"/>
        <v>-</v>
      </c>
      <c r="AF651" s="156" t="str">
        <f t="shared" si="290"/>
        <v>-</v>
      </c>
      <c r="AG651" s="157" t="str">
        <f t="shared" si="291"/>
        <v>-</v>
      </c>
      <c r="AH651" s="454"/>
      <c r="AI651" s="155" t="str">
        <f t="shared" si="292"/>
        <v>-</v>
      </c>
      <c r="AJ651" s="156" t="str">
        <f t="shared" si="293"/>
        <v>-</v>
      </c>
      <c r="AK651" s="156" t="str">
        <f t="shared" si="294"/>
        <v>-</v>
      </c>
      <c r="AL651" s="156" t="str">
        <f t="shared" si="295"/>
        <v>-</v>
      </c>
      <c r="AM651" s="157" t="str">
        <f t="shared" si="296"/>
        <v>-</v>
      </c>
      <c r="AN651" s="457"/>
      <c r="AO651" s="95" t="s">
        <v>83</v>
      </c>
      <c r="AP651" s="93" t="s">
        <v>83</v>
      </c>
      <c r="AQ651" s="93" t="s">
        <v>83</v>
      </c>
      <c r="AR651" s="93" t="s">
        <v>83</v>
      </c>
      <c r="AS651" s="163" t="s">
        <v>83</v>
      </c>
      <c r="AT651" s="164" t="s">
        <v>83</v>
      </c>
      <c r="AU651" s="164" t="s">
        <v>83</v>
      </c>
      <c r="AV651" s="164" t="s">
        <v>83</v>
      </c>
      <c r="AW651" s="94" t="s">
        <v>83</v>
      </c>
      <c r="AX651" s="94" t="s">
        <v>3366</v>
      </c>
      <c r="AY651" s="165" t="s">
        <v>83</v>
      </c>
    </row>
    <row r="652" spans="1:51" ht="227.25" customHeight="1">
      <c r="A652" s="204" t="str">
        <f t="shared" si="282"/>
        <v>2002-1</v>
      </c>
      <c r="B652" s="205">
        <v>2002</v>
      </c>
      <c r="C652" s="600" t="s">
        <v>1707</v>
      </c>
      <c r="D652" s="204">
        <v>1</v>
      </c>
      <c r="E652" s="600" t="s">
        <v>1708</v>
      </c>
      <c r="F652" s="204" t="s">
        <v>2923</v>
      </c>
      <c r="G652" s="603" t="s">
        <v>520</v>
      </c>
      <c r="H652" s="206" t="s">
        <v>1284</v>
      </c>
      <c r="I652" s="195" t="s">
        <v>1292</v>
      </c>
      <c r="J652" s="600" t="s">
        <v>2921</v>
      </c>
      <c r="K652" s="600" t="s">
        <v>1709</v>
      </c>
      <c r="L652" s="600" t="s">
        <v>388</v>
      </c>
      <c r="M652" s="207" t="s">
        <v>392</v>
      </c>
      <c r="N652" s="250" t="s">
        <v>12</v>
      </c>
      <c r="O652" s="250" t="s">
        <v>12</v>
      </c>
      <c r="P652" s="347">
        <v>51.8</v>
      </c>
      <c r="Q652" s="179">
        <v>52.2</v>
      </c>
      <c r="R652" s="357">
        <v>52.5</v>
      </c>
      <c r="S652" s="357">
        <v>52.9</v>
      </c>
      <c r="T652" s="194" t="s">
        <v>3433</v>
      </c>
      <c r="U652" s="326">
        <v>59</v>
      </c>
      <c r="V652" s="600" t="s">
        <v>3210</v>
      </c>
      <c r="W652" s="603" t="s">
        <v>12</v>
      </c>
      <c r="X652" s="181" t="s">
        <v>83</v>
      </c>
      <c r="Y652" s="181">
        <v>51.8</v>
      </c>
      <c r="Z652" s="181">
        <v>54.6</v>
      </c>
      <c r="AA652" s="264" t="s">
        <v>12</v>
      </c>
      <c r="AB652" s="181">
        <v>55.1</v>
      </c>
      <c r="AC652" s="226" t="str">
        <f t="shared" si="287"/>
        <v>-</v>
      </c>
      <c r="AD652" s="196" t="str">
        <f t="shared" si="288"/>
        <v>-</v>
      </c>
      <c r="AE652" s="196">
        <f t="shared" si="289"/>
        <v>1</v>
      </c>
      <c r="AF652" s="196">
        <f t="shared" si="290"/>
        <v>1.0459770114942528</v>
      </c>
      <c r="AG652" s="604" t="str">
        <f t="shared" si="291"/>
        <v>-</v>
      </c>
      <c r="AH652" s="212">
        <f t="shared" si="291"/>
        <v>1.0415879017013232</v>
      </c>
      <c r="AI652" s="226" t="str">
        <f t="shared" si="292"/>
        <v>-</v>
      </c>
      <c r="AJ652" s="196" t="str">
        <f t="shared" si="293"/>
        <v>-</v>
      </c>
      <c r="AK652" s="196">
        <f t="shared" si="294"/>
        <v>0.87796610169491518</v>
      </c>
      <c r="AL652" s="196">
        <f t="shared" si="295"/>
        <v>0.92542372881355939</v>
      </c>
      <c r="AM652" s="604" t="str">
        <f t="shared" si="296"/>
        <v>-</v>
      </c>
      <c r="AN652" s="212">
        <f t="shared" si="296"/>
        <v>0.93389830508474581</v>
      </c>
      <c r="AO652" s="204" t="s">
        <v>83</v>
      </c>
      <c r="AP652" s="600" t="s">
        <v>3564</v>
      </c>
      <c r="AQ652" s="600" t="s">
        <v>644</v>
      </c>
      <c r="AR652" s="321" t="s">
        <v>2369</v>
      </c>
      <c r="AS652" s="194" t="s">
        <v>83</v>
      </c>
      <c r="AT652" s="179" t="s">
        <v>83</v>
      </c>
      <c r="AU652" s="179" t="s">
        <v>15</v>
      </c>
      <c r="AV652" s="179" t="s">
        <v>15</v>
      </c>
      <c r="AW652" s="179" t="s">
        <v>12</v>
      </c>
      <c r="AX652" s="611" t="s">
        <v>3417</v>
      </c>
      <c r="AY652" s="214">
        <v>1</v>
      </c>
    </row>
    <row r="653" spans="1:51" customFormat="1" ht="54" hidden="1">
      <c r="A653" s="95" t="str">
        <f t="shared" si="282"/>
        <v>2002-2</v>
      </c>
      <c r="B653" s="160">
        <v>2002</v>
      </c>
      <c r="C653" s="93" t="s">
        <v>229</v>
      </c>
      <c r="D653" s="95">
        <v>2</v>
      </c>
      <c r="E653" s="93" t="s">
        <v>83</v>
      </c>
      <c r="F653" s="95" t="s">
        <v>83</v>
      </c>
      <c r="G653" s="161" t="s">
        <v>83</v>
      </c>
      <c r="H653" s="99" t="s">
        <v>83</v>
      </c>
      <c r="I653" s="94" t="s">
        <v>83</v>
      </c>
      <c r="J653" s="93" t="s">
        <v>83</v>
      </c>
      <c r="K653" s="93" t="s">
        <v>83</v>
      </c>
      <c r="L653" s="93" t="s">
        <v>83</v>
      </c>
      <c r="M653" s="92" t="s">
        <v>83</v>
      </c>
      <c r="N653" s="161"/>
      <c r="O653" s="153"/>
      <c r="P653" s="153"/>
      <c r="Q653" s="153"/>
      <c r="R653" s="162"/>
      <c r="S653" s="450"/>
      <c r="T653" s="163" t="s">
        <v>83</v>
      </c>
      <c r="U653" s="162" t="s">
        <v>83</v>
      </c>
      <c r="V653" s="93" t="s">
        <v>83</v>
      </c>
      <c r="W653" s="161"/>
      <c r="X653" s="153" t="s">
        <v>83</v>
      </c>
      <c r="Y653" s="153" t="s">
        <v>83</v>
      </c>
      <c r="Z653" s="153" t="s">
        <v>83</v>
      </c>
      <c r="AA653" s="162" t="s">
        <v>83</v>
      </c>
      <c r="AB653" s="450"/>
      <c r="AC653" s="155" t="str">
        <f t="shared" si="287"/>
        <v>-</v>
      </c>
      <c r="AD653" s="156" t="str">
        <f t="shared" si="288"/>
        <v>-</v>
      </c>
      <c r="AE653" s="156" t="str">
        <f t="shared" si="289"/>
        <v>-</v>
      </c>
      <c r="AF653" s="156" t="str">
        <f t="shared" si="290"/>
        <v>-</v>
      </c>
      <c r="AG653" s="157" t="str">
        <f t="shared" si="291"/>
        <v>-</v>
      </c>
      <c r="AH653" s="454"/>
      <c r="AI653" s="155" t="str">
        <f t="shared" si="292"/>
        <v>-</v>
      </c>
      <c r="AJ653" s="156" t="str">
        <f t="shared" si="293"/>
        <v>-</v>
      </c>
      <c r="AK653" s="156" t="str">
        <f t="shared" si="294"/>
        <v>-</v>
      </c>
      <c r="AL653" s="156" t="str">
        <f t="shared" si="295"/>
        <v>-</v>
      </c>
      <c r="AM653" s="157" t="str">
        <f t="shared" si="296"/>
        <v>-</v>
      </c>
      <c r="AN653" s="457"/>
      <c r="AO653" s="95" t="s">
        <v>83</v>
      </c>
      <c r="AP653" s="93" t="s">
        <v>83</v>
      </c>
      <c r="AQ653" s="93" t="s">
        <v>83</v>
      </c>
      <c r="AR653" s="93" t="s">
        <v>83</v>
      </c>
      <c r="AS653" s="163" t="s">
        <v>83</v>
      </c>
      <c r="AT653" s="164" t="s">
        <v>83</v>
      </c>
      <c r="AU653" s="164" t="s">
        <v>83</v>
      </c>
      <c r="AV653" s="164" t="s">
        <v>83</v>
      </c>
      <c r="AW653" s="94" t="s">
        <v>83</v>
      </c>
      <c r="AX653" s="94" t="s">
        <v>3366</v>
      </c>
      <c r="AY653" s="165" t="s">
        <v>83</v>
      </c>
    </row>
    <row r="654" spans="1:51" customFormat="1" ht="54" hidden="1">
      <c r="A654" s="95" t="str">
        <f t="shared" si="282"/>
        <v>2002-3</v>
      </c>
      <c r="B654" s="160">
        <v>2002</v>
      </c>
      <c r="C654" s="93" t="s">
        <v>229</v>
      </c>
      <c r="D654" s="95">
        <v>3</v>
      </c>
      <c r="E654" s="93" t="s">
        <v>83</v>
      </c>
      <c r="F654" s="95" t="s">
        <v>83</v>
      </c>
      <c r="G654" s="161" t="s">
        <v>83</v>
      </c>
      <c r="H654" s="99" t="s">
        <v>83</v>
      </c>
      <c r="I654" s="94" t="s">
        <v>83</v>
      </c>
      <c r="J654" s="93" t="s">
        <v>83</v>
      </c>
      <c r="K654" s="93" t="s">
        <v>83</v>
      </c>
      <c r="L654" s="93" t="s">
        <v>83</v>
      </c>
      <c r="M654" s="92" t="s">
        <v>83</v>
      </c>
      <c r="N654" s="161"/>
      <c r="O654" s="153"/>
      <c r="P654" s="153"/>
      <c r="Q654" s="153"/>
      <c r="R654" s="162"/>
      <c r="S654" s="450"/>
      <c r="T654" s="163" t="s">
        <v>83</v>
      </c>
      <c r="U654" s="162" t="s">
        <v>83</v>
      </c>
      <c r="V654" s="93" t="s">
        <v>83</v>
      </c>
      <c r="W654" s="161"/>
      <c r="X654" s="153" t="s">
        <v>83</v>
      </c>
      <c r="Y654" s="153" t="s">
        <v>83</v>
      </c>
      <c r="Z654" s="153" t="s">
        <v>83</v>
      </c>
      <c r="AA654" s="162" t="s">
        <v>83</v>
      </c>
      <c r="AB654" s="450"/>
      <c r="AC654" s="155" t="str">
        <f t="shared" si="287"/>
        <v>-</v>
      </c>
      <c r="AD654" s="156" t="str">
        <f t="shared" si="288"/>
        <v>-</v>
      </c>
      <c r="AE654" s="156" t="str">
        <f t="shared" si="289"/>
        <v>-</v>
      </c>
      <c r="AF654" s="156" t="str">
        <f t="shared" si="290"/>
        <v>-</v>
      </c>
      <c r="AG654" s="157" t="str">
        <f t="shared" si="291"/>
        <v>-</v>
      </c>
      <c r="AH654" s="454"/>
      <c r="AI654" s="155" t="str">
        <f t="shared" si="292"/>
        <v>-</v>
      </c>
      <c r="AJ654" s="156" t="str">
        <f t="shared" si="293"/>
        <v>-</v>
      </c>
      <c r="AK654" s="156" t="str">
        <f t="shared" si="294"/>
        <v>-</v>
      </c>
      <c r="AL654" s="156" t="str">
        <f t="shared" si="295"/>
        <v>-</v>
      </c>
      <c r="AM654" s="157" t="str">
        <f t="shared" si="296"/>
        <v>-</v>
      </c>
      <c r="AN654" s="457"/>
      <c r="AO654" s="95" t="s">
        <v>83</v>
      </c>
      <c r="AP654" s="93" t="s">
        <v>83</v>
      </c>
      <c r="AQ654" s="93" t="s">
        <v>83</v>
      </c>
      <c r="AR654" s="93" t="s">
        <v>83</v>
      </c>
      <c r="AS654" s="163" t="s">
        <v>83</v>
      </c>
      <c r="AT654" s="164" t="s">
        <v>83</v>
      </c>
      <c r="AU654" s="164" t="s">
        <v>83</v>
      </c>
      <c r="AV654" s="164" t="s">
        <v>83</v>
      </c>
      <c r="AW654" s="94" t="s">
        <v>83</v>
      </c>
      <c r="AX654" s="94" t="s">
        <v>3366</v>
      </c>
      <c r="AY654" s="165" t="s">
        <v>83</v>
      </c>
    </row>
    <row r="655" spans="1:51" customFormat="1" ht="54" hidden="1">
      <c r="A655" s="95" t="str">
        <f t="shared" si="282"/>
        <v>2002-4</v>
      </c>
      <c r="B655" s="160">
        <v>2002</v>
      </c>
      <c r="C655" s="93" t="s">
        <v>229</v>
      </c>
      <c r="D655" s="95">
        <v>4</v>
      </c>
      <c r="E655" s="93" t="s">
        <v>83</v>
      </c>
      <c r="F655" s="95" t="s">
        <v>83</v>
      </c>
      <c r="G655" s="161" t="s">
        <v>83</v>
      </c>
      <c r="H655" s="99" t="s">
        <v>83</v>
      </c>
      <c r="I655" s="94" t="s">
        <v>83</v>
      </c>
      <c r="J655" s="93" t="s">
        <v>83</v>
      </c>
      <c r="K655" s="93" t="s">
        <v>83</v>
      </c>
      <c r="L655" s="93" t="s">
        <v>83</v>
      </c>
      <c r="M655" s="92" t="s">
        <v>83</v>
      </c>
      <c r="N655" s="161"/>
      <c r="O655" s="153"/>
      <c r="P655" s="153"/>
      <c r="Q655" s="153"/>
      <c r="R655" s="162"/>
      <c r="S655" s="450"/>
      <c r="T655" s="163" t="s">
        <v>83</v>
      </c>
      <c r="U655" s="162" t="s">
        <v>83</v>
      </c>
      <c r="V655" s="93" t="s">
        <v>83</v>
      </c>
      <c r="W655" s="161"/>
      <c r="X655" s="153" t="s">
        <v>83</v>
      </c>
      <c r="Y655" s="153" t="s">
        <v>83</v>
      </c>
      <c r="Z655" s="153" t="s">
        <v>83</v>
      </c>
      <c r="AA655" s="162" t="s">
        <v>83</v>
      </c>
      <c r="AB655" s="450"/>
      <c r="AC655" s="155" t="str">
        <f t="shared" si="287"/>
        <v>-</v>
      </c>
      <c r="AD655" s="156" t="str">
        <f t="shared" si="288"/>
        <v>-</v>
      </c>
      <c r="AE655" s="156" t="str">
        <f t="shared" si="289"/>
        <v>-</v>
      </c>
      <c r="AF655" s="156" t="str">
        <f t="shared" si="290"/>
        <v>-</v>
      </c>
      <c r="AG655" s="157" t="str">
        <f t="shared" si="291"/>
        <v>-</v>
      </c>
      <c r="AH655" s="454"/>
      <c r="AI655" s="155" t="str">
        <f t="shared" si="292"/>
        <v>-</v>
      </c>
      <c r="AJ655" s="156" t="str">
        <f t="shared" si="293"/>
        <v>-</v>
      </c>
      <c r="AK655" s="156" t="str">
        <f t="shared" si="294"/>
        <v>-</v>
      </c>
      <c r="AL655" s="156" t="str">
        <f t="shared" si="295"/>
        <v>-</v>
      </c>
      <c r="AM655" s="157" t="str">
        <f t="shared" si="296"/>
        <v>-</v>
      </c>
      <c r="AN655" s="457"/>
      <c r="AO655" s="95" t="s">
        <v>83</v>
      </c>
      <c r="AP655" s="93" t="s">
        <v>83</v>
      </c>
      <c r="AQ655" s="93" t="s">
        <v>83</v>
      </c>
      <c r="AR655" s="93" t="s">
        <v>83</v>
      </c>
      <c r="AS655" s="163" t="s">
        <v>83</v>
      </c>
      <c r="AT655" s="164" t="s">
        <v>83</v>
      </c>
      <c r="AU655" s="164" t="s">
        <v>83</v>
      </c>
      <c r="AV655" s="164" t="s">
        <v>83</v>
      </c>
      <c r="AW655" s="94" t="s">
        <v>83</v>
      </c>
      <c r="AX655" s="94" t="s">
        <v>3366</v>
      </c>
      <c r="AY655" s="165" t="s">
        <v>83</v>
      </c>
    </row>
    <row r="656" spans="1:51" customFormat="1" ht="54" hidden="1">
      <c r="A656" s="95" t="str">
        <f t="shared" si="282"/>
        <v>2002-5</v>
      </c>
      <c r="B656" s="160">
        <v>2002</v>
      </c>
      <c r="C656" s="93" t="s">
        <v>229</v>
      </c>
      <c r="D656" s="95">
        <v>5</v>
      </c>
      <c r="E656" s="93" t="s">
        <v>83</v>
      </c>
      <c r="F656" s="95" t="s">
        <v>83</v>
      </c>
      <c r="G656" s="161" t="s">
        <v>83</v>
      </c>
      <c r="H656" s="99" t="s">
        <v>83</v>
      </c>
      <c r="I656" s="94" t="s">
        <v>83</v>
      </c>
      <c r="J656" s="93" t="s">
        <v>83</v>
      </c>
      <c r="K656" s="93" t="s">
        <v>83</v>
      </c>
      <c r="L656" s="93" t="s">
        <v>83</v>
      </c>
      <c r="M656" s="92" t="s">
        <v>83</v>
      </c>
      <c r="N656" s="161"/>
      <c r="O656" s="153"/>
      <c r="P656" s="153"/>
      <c r="Q656" s="153"/>
      <c r="R656" s="162"/>
      <c r="S656" s="450"/>
      <c r="T656" s="163" t="s">
        <v>83</v>
      </c>
      <c r="U656" s="162" t="s">
        <v>83</v>
      </c>
      <c r="V656" s="93" t="s">
        <v>83</v>
      </c>
      <c r="W656" s="161"/>
      <c r="X656" s="153" t="s">
        <v>83</v>
      </c>
      <c r="Y656" s="153" t="s">
        <v>83</v>
      </c>
      <c r="Z656" s="153" t="s">
        <v>83</v>
      </c>
      <c r="AA656" s="162" t="s">
        <v>83</v>
      </c>
      <c r="AB656" s="450"/>
      <c r="AC656" s="155" t="str">
        <f t="shared" si="287"/>
        <v>-</v>
      </c>
      <c r="AD656" s="156" t="str">
        <f t="shared" si="288"/>
        <v>-</v>
      </c>
      <c r="AE656" s="156" t="str">
        <f t="shared" si="289"/>
        <v>-</v>
      </c>
      <c r="AF656" s="156" t="str">
        <f t="shared" si="290"/>
        <v>-</v>
      </c>
      <c r="AG656" s="157" t="str">
        <f t="shared" si="291"/>
        <v>-</v>
      </c>
      <c r="AH656" s="454"/>
      <c r="AI656" s="155" t="str">
        <f t="shared" si="292"/>
        <v>-</v>
      </c>
      <c r="AJ656" s="156" t="str">
        <f t="shared" si="293"/>
        <v>-</v>
      </c>
      <c r="AK656" s="156" t="str">
        <f t="shared" si="294"/>
        <v>-</v>
      </c>
      <c r="AL656" s="156" t="str">
        <f t="shared" si="295"/>
        <v>-</v>
      </c>
      <c r="AM656" s="157" t="str">
        <f t="shared" si="296"/>
        <v>-</v>
      </c>
      <c r="AN656" s="457"/>
      <c r="AO656" s="95" t="s">
        <v>83</v>
      </c>
      <c r="AP656" s="93" t="s">
        <v>83</v>
      </c>
      <c r="AQ656" s="93" t="s">
        <v>83</v>
      </c>
      <c r="AR656" s="93" t="s">
        <v>83</v>
      </c>
      <c r="AS656" s="163" t="s">
        <v>83</v>
      </c>
      <c r="AT656" s="164" t="s">
        <v>83</v>
      </c>
      <c r="AU656" s="164" t="s">
        <v>83</v>
      </c>
      <c r="AV656" s="164" t="s">
        <v>83</v>
      </c>
      <c r="AW656" s="94" t="s">
        <v>83</v>
      </c>
      <c r="AX656" s="94" t="s">
        <v>3366</v>
      </c>
      <c r="AY656" s="165" t="s">
        <v>83</v>
      </c>
    </row>
    <row r="657" spans="1:51" customFormat="1" ht="54" hidden="1">
      <c r="A657" s="95" t="str">
        <f t="shared" si="282"/>
        <v>2002-6</v>
      </c>
      <c r="B657" s="160">
        <v>2002</v>
      </c>
      <c r="C657" s="93" t="s">
        <v>229</v>
      </c>
      <c r="D657" s="95">
        <v>6</v>
      </c>
      <c r="E657" s="93" t="s">
        <v>83</v>
      </c>
      <c r="F657" s="95" t="s">
        <v>83</v>
      </c>
      <c r="G657" s="161" t="s">
        <v>83</v>
      </c>
      <c r="H657" s="99" t="s">
        <v>83</v>
      </c>
      <c r="I657" s="94" t="s">
        <v>83</v>
      </c>
      <c r="J657" s="93" t="s">
        <v>83</v>
      </c>
      <c r="K657" s="93" t="s">
        <v>83</v>
      </c>
      <c r="L657" s="93" t="s">
        <v>83</v>
      </c>
      <c r="M657" s="92" t="s">
        <v>83</v>
      </c>
      <c r="N657" s="161"/>
      <c r="O657" s="153"/>
      <c r="P657" s="153"/>
      <c r="Q657" s="153"/>
      <c r="R657" s="162"/>
      <c r="S657" s="450"/>
      <c r="T657" s="163" t="s">
        <v>83</v>
      </c>
      <c r="U657" s="162" t="s">
        <v>83</v>
      </c>
      <c r="V657" s="93" t="s">
        <v>83</v>
      </c>
      <c r="W657" s="161"/>
      <c r="X657" s="153" t="s">
        <v>83</v>
      </c>
      <c r="Y657" s="153" t="s">
        <v>83</v>
      </c>
      <c r="Z657" s="153" t="s">
        <v>83</v>
      </c>
      <c r="AA657" s="162" t="s">
        <v>83</v>
      </c>
      <c r="AB657" s="450"/>
      <c r="AC657" s="155" t="str">
        <f t="shared" si="287"/>
        <v>-</v>
      </c>
      <c r="AD657" s="156" t="str">
        <f t="shared" si="288"/>
        <v>-</v>
      </c>
      <c r="AE657" s="156" t="str">
        <f t="shared" si="289"/>
        <v>-</v>
      </c>
      <c r="AF657" s="156" t="str">
        <f t="shared" si="290"/>
        <v>-</v>
      </c>
      <c r="AG657" s="157" t="str">
        <f t="shared" si="291"/>
        <v>-</v>
      </c>
      <c r="AH657" s="454"/>
      <c r="AI657" s="155" t="str">
        <f t="shared" si="292"/>
        <v>-</v>
      </c>
      <c r="AJ657" s="156" t="str">
        <f t="shared" si="293"/>
        <v>-</v>
      </c>
      <c r="AK657" s="156" t="str">
        <f t="shared" si="294"/>
        <v>-</v>
      </c>
      <c r="AL657" s="156" t="str">
        <f t="shared" si="295"/>
        <v>-</v>
      </c>
      <c r="AM657" s="157" t="str">
        <f t="shared" si="296"/>
        <v>-</v>
      </c>
      <c r="AN657" s="457"/>
      <c r="AO657" s="95" t="s">
        <v>83</v>
      </c>
      <c r="AP657" s="93" t="s">
        <v>83</v>
      </c>
      <c r="AQ657" s="93" t="s">
        <v>83</v>
      </c>
      <c r="AR657" s="93" t="s">
        <v>83</v>
      </c>
      <c r="AS657" s="163" t="s">
        <v>83</v>
      </c>
      <c r="AT657" s="164" t="s">
        <v>83</v>
      </c>
      <c r="AU657" s="164" t="s">
        <v>83</v>
      </c>
      <c r="AV657" s="164" t="s">
        <v>83</v>
      </c>
      <c r="AW657" s="94" t="s">
        <v>83</v>
      </c>
      <c r="AX657" s="94" t="s">
        <v>3366</v>
      </c>
      <c r="AY657" s="165" t="s">
        <v>83</v>
      </c>
    </row>
    <row r="658" spans="1:51" customFormat="1" ht="54" hidden="1">
      <c r="A658" s="95" t="str">
        <f t="shared" si="282"/>
        <v>2002-7</v>
      </c>
      <c r="B658" s="160">
        <v>2002</v>
      </c>
      <c r="C658" s="93" t="s">
        <v>229</v>
      </c>
      <c r="D658" s="95">
        <v>7</v>
      </c>
      <c r="E658" s="93" t="s">
        <v>83</v>
      </c>
      <c r="F658" s="95" t="s">
        <v>83</v>
      </c>
      <c r="G658" s="161" t="s">
        <v>83</v>
      </c>
      <c r="H658" s="99" t="s">
        <v>83</v>
      </c>
      <c r="I658" s="94" t="s">
        <v>83</v>
      </c>
      <c r="J658" s="93" t="s">
        <v>83</v>
      </c>
      <c r="K658" s="93" t="s">
        <v>83</v>
      </c>
      <c r="L658" s="93" t="s">
        <v>83</v>
      </c>
      <c r="M658" s="92" t="s">
        <v>83</v>
      </c>
      <c r="N658" s="161"/>
      <c r="O658" s="153"/>
      <c r="P658" s="153"/>
      <c r="Q658" s="153"/>
      <c r="R658" s="162"/>
      <c r="S658" s="450"/>
      <c r="T658" s="163" t="s">
        <v>83</v>
      </c>
      <c r="U658" s="162" t="s">
        <v>83</v>
      </c>
      <c r="V658" s="93" t="s">
        <v>83</v>
      </c>
      <c r="W658" s="161"/>
      <c r="X658" s="153" t="s">
        <v>83</v>
      </c>
      <c r="Y658" s="153" t="s">
        <v>83</v>
      </c>
      <c r="Z658" s="153" t="s">
        <v>83</v>
      </c>
      <c r="AA658" s="162" t="s">
        <v>83</v>
      </c>
      <c r="AB658" s="450"/>
      <c r="AC658" s="155" t="str">
        <f t="shared" si="287"/>
        <v>-</v>
      </c>
      <c r="AD658" s="156" t="str">
        <f t="shared" si="288"/>
        <v>-</v>
      </c>
      <c r="AE658" s="156" t="str">
        <f t="shared" si="289"/>
        <v>-</v>
      </c>
      <c r="AF658" s="156" t="str">
        <f t="shared" si="290"/>
        <v>-</v>
      </c>
      <c r="AG658" s="157" t="str">
        <f t="shared" si="291"/>
        <v>-</v>
      </c>
      <c r="AH658" s="454"/>
      <c r="AI658" s="155" t="str">
        <f t="shared" si="292"/>
        <v>-</v>
      </c>
      <c r="AJ658" s="156" t="str">
        <f t="shared" si="293"/>
        <v>-</v>
      </c>
      <c r="AK658" s="156" t="str">
        <f t="shared" si="294"/>
        <v>-</v>
      </c>
      <c r="AL658" s="156" t="str">
        <f t="shared" si="295"/>
        <v>-</v>
      </c>
      <c r="AM658" s="157" t="str">
        <f t="shared" si="296"/>
        <v>-</v>
      </c>
      <c r="AN658" s="457"/>
      <c r="AO658" s="95" t="s">
        <v>83</v>
      </c>
      <c r="AP658" s="93" t="s">
        <v>83</v>
      </c>
      <c r="AQ658" s="93" t="s">
        <v>83</v>
      </c>
      <c r="AR658" s="93" t="s">
        <v>83</v>
      </c>
      <c r="AS658" s="163" t="s">
        <v>83</v>
      </c>
      <c r="AT658" s="164" t="s">
        <v>83</v>
      </c>
      <c r="AU658" s="164" t="s">
        <v>83</v>
      </c>
      <c r="AV658" s="164" t="s">
        <v>83</v>
      </c>
      <c r="AW658" s="94" t="s">
        <v>83</v>
      </c>
      <c r="AX658" s="94" t="s">
        <v>3366</v>
      </c>
      <c r="AY658" s="165" t="s">
        <v>83</v>
      </c>
    </row>
    <row r="659" spans="1:51" customFormat="1" ht="54" hidden="1">
      <c r="A659" s="95" t="str">
        <f t="shared" si="282"/>
        <v>2002-8</v>
      </c>
      <c r="B659" s="160">
        <v>2002</v>
      </c>
      <c r="C659" s="93" t="s">
        <v>229</v>
      </c>
      <c r="D659" s="95">
        <v>8</v>
      </c>
      <c r="E659" s="93" t="s">
        <v>83</v>
      </c>
      <c r="F659" s="95" t="s">
        <v>83</v>
      </c>
      <c r="G659" s="161" t="s">
        <v>83</v>
      </c>
      <c r="H659" s="99" t="s">
        <v>83</v>
      </c>
      <c r="I659" s="94" t="s">
        <v>83</v>
      </c>
      <c r="J659" s="93" t="s">
        <v>83</v>
      </c>
      <c r="K659" s="93" t="s">
        <v>83</v>
      </c>
      <c r="L659" s="93" t="s">
        <v>83</v>
      </c>
      <c r="M659" s="92" t="s">
        <v>83</v>
      </c>
      <c r="N659" s="161"/>
      <c r="O659" s="153"/>
      <c r="P659" s="153"/>
      <c r="Q659" s="153"/>
      <c r="R659" s="162"/>
      <c r="S659" s="450"/>
      <c r="T659" s="163" t="s">
        <v>83</v>
      </c>
      <c r="U659" s="162" t="s">
        <v>83</v>
      </c>
      <c r="V659" s="93" t="s">
        <v>83</v>
      </c>
      <c r="W659" s="161"/>
      <c r="X659" s="153" t="s">
        <v>83</v>
      </c>
      <c r="Y659" s="153" t="s">
        <v>83</v>
      </c>
      <c r="Z659" s="153" t="s">
        <v>83</v>
      </c>
      <c r="AA659" s="162" t="s">
        <v>83</v>
      </c>
      <c r="AB659" s="450"/>
      <c r="AC659" s="155" t="str">
        <f t="shared" si="287"/>
        <v>-</v>
      </c>
      <c r="AD659" s="156" t="str">
        <f t="shared" si="288"/>
        <v>-</v>
      </c>
      <c r="AE659" s="156" t="str">
        <f t="shared" si="289"/>
        <v>-</v>
      </c>
      <c r="AF659" s="156" t="str">
        <f t="shared" si="290"/>
        <v>-</v>
      </c>
      <c r="AG659" s="157" t="str">
        <f t="shared" si="291"/>
        <v>-</v>
      </c>
      <c r="AH659" s="454"/>
      <c r="AI659" s="155" t="str">
        <f t="shared" si="292"/>
        <v>-</v>
      </c>
      <c r="AJ659" s="156" t="str">
        <f t="shared" si="293"/>
        <v>-</v>
      </c>
      <c r="AK659" s="156" t="str">
        <f t="shared" si="294"/>
        <v>-</v>
      </c>
      <c r="AL659" s="156" t="str">
        <f t="shared" si="295"/>
        <v>-</v>
      </c>
      <c r="AM659" s="157" t="str">
        <f t="shared" si="296"/>
        <v>-</v>
      </c>
      <c r="AN659" s="457"/>
      <c r="AO659" s="95" t="s">
        <v>83</v>
      </c>
      <c r="AP659" s="93" t="s">
        <v>83</v>
      </c>
      <c r="AQ659" s="93" t="s">
        <v>83</v>
      </c>
      <c r="AR659" s="93" t="s">
        <v>83</v>
      </c>
      <c r="AS659" s="163" t="s">
        <v>83</v>
      </c>
      <c r="AT659" s="164" t="s">
        <v>83</v>
      </c>
      <c r="AU659" s="164" t="s">
        <v>83</v>
      </c>
      <c r="AV659" s="164" t="s">
        <v>83</v>
      </c>
      <c r="AW659" s="94" t="s">
        <v>83</v>
      </c>
      <c r="AX659" s="94" t="s">
        <v>3366</v>
      </c>
      <c r="AY659" s="165" t="s">
        <v>83</v>
      </c>
    </row>
    <row r="660" spans="1:51" customFormat="1" ht="54" hidden="1">
      <c r="A660" s="95" t="str">
        <f t="shared" si="282"/>
        <v>2002-9</v>
      </c>
      <c r="B660" s="160">
        <v>2002</v>
      </c>
      <c r="C660" s="93" t="s">
        <v>229</v>
      </c>
      <c r="D660" s="95">
        <v>9</v>
      </c>
      <c r="E660" s="93" t="s">
        <v>83</v>
      </c>
      <c r="F660" s="95" t="s">
        <v>83</v>
      </c>
      <c r="G660" s="161" t="s">
        <v>83</v>
      </c>
      <c r="H660" s="99" t="s">
        <v>83</v>
      </c>
      <c r="I660" s="94" t="s">
        <v>83</v>
      </c>
      <c r="J660" s="93" t="s">
        <v>83</v>
      </c>
      <c r="K660" s="93" t="s">
        <v>83</v>
      </c>
      <c r="L660" s="93" t="s">
        <v>83</v>
      </c>
      <c r="M660" s="92" t="s">
        <v>83</v>
      </c>
      <c r="N660" s="161"/>
      <c r="O660" s="153"/>
      <c r="P660" s="153"/>
      <c r="Q660" s="153"/>
      <c r="R660" s="162"/>
      <c r="S660" s="450"/>
      <c r="T660" s="163" t="s">
        <v>83</v>
      </c>
      <c r="U660" s="162" t="s">
        <v>83</v>
      </c>
      <c r="V660" s="93" t="s">
        <v>83</v>
      </c>
      <c r="W660" s="161"/>
      <c r="X660" s="153" t="s">
        <v>83</v>
      </c>
      <c r="Y660" s="153" t="s">
        <v>83</v>
      </c>
      <c r="Z660" s="153" t="s">
        <v>83</v>
      </c>
      <c r="AA660" s="162" t="s">
        <v>83</v>
      </c>
      <c r="AB660" s="450"/>
      <c r="AC660" s="155" t="str">
        <f t="shared" si="287"/>
        <v>-</v>
      </c>
      <c r="AD660" s="156" t="str">
        <f t="shared" si="288"/>
        <v>-</v>
      </c>
      <c r="AE660" s="156" t="str">
        <f t="shared" si="289"/>
        <v>-</v>
      </c>
      <c r="AF660" s="156" t="str">
        <f t="shared" si="290"/>
        <v>-</v>
      </c>
      <c r="AG660" s="157" t="str">
        <f t="shared" si="291"/>
        <v>-</v>
      </c>
      <c r="AH660" s="454"/>
      <c r="AI660" s="155" t="str">
        <f t="shared" si="292"/>
        <v>-</v>
      </c>
      <c r="AJ660" s="156" t="str">
        <f t="shared" si="293"/>
        <v>-</v>
      </c>
      <c r="AK660" s="156" t="str">
        <f t="shared" si="294"/>
        <v>-</v>
      </c>
      <c r="AL660" s="156" t="str">
        <f t="shared" si="295"/>
        <v>-</v>
      </c>
      <c r="AM660" s="157" t="str">
        <f t="shared" si="296"/>
        <v>-</v>
      </c>
      <c r="AN660" s="457"/>
      <c r="AO660" s="95" t="s">
        <v>83</v>
      </c>
      <c r="AP660" s="93" t="s">
        <v>83</v>
      </c>
      <c r="AQ660" s="93" t="s">
        <v>83</v>
      </c>
      <c r="AR660" s="93" t="s">
        <v>83</v>
      </c>
      <c r="AS660" s="163" t="s">
        <v>83</v>
      </c>
      <c r="AT660" s="164" t="s">
        <v>83</v>
      </c>
      <c r="AU660" s="164" t="s">
        <v>83</v>
      </c>
      <c r="AV660" s="164" t="s">
        <v>83</v>
      </c>
      <c r="AW660" s="94" t="s">
        <v>83</v>
      </c>
      <c r="AX660" s="94" t="s">
        <v>3366</v>
      </c>
      <c r="AY660" s="165" t="s">
        <v>83</v>
      </c>
    </row>
    <row r="661" spans="1:51" ht="226.5" customHeight="1">
      <c r="A661" s="204" t="str">
        <f t="shared" si="282"/>
        <v>2003-1</v>
      </c>
      <c r="B661" s="205">
        <v>2003</v>
      </c>
      <c r="C661" s="600" t="s">
        <v>1710</v>
      </c>
      <c r="D661" s="204">
        <v>1</v>
      </c>
      <c r="E661" s="600" t="s">
        <v>1711</v>
      </c>
      <c r="F661" s="204" t="s">
        <v>2923</v>
      </c>
      <c r="G661" s="603" t="s">
        <v>520</v>
      </c>
      <c r="H661" s="206" t="s">
        <v>1284</v>
      </c>
      <c r="I661" s="195" t="s">
        <v>1292</v>
      </c>
      <c r="J661" s="600" t="s">
        <v>2922</v>
      </c>
      <c r="K661" s="600" t="s">
        <v>1712</v>
      </c>
      <c r="L661" s="600" t="s">
        <v>388</v>
      </c>
      <c r="M661" s="207" t="s">
        <v>392</v>
      </c>
      <c r="N661" s="250" t="s">
        <v>12</v>
      </c>
      <c r="O661" s="250" t="s">
        <v>12</v>
      </c>
      <c r="P661" s="347">
        <v>73.3</v>
      </c>
      <c r="Q661" s="347">
        <v>73.7</v>
      </c>
      <c r="R661" s="225">
        <v>74</v>
      </c>
      <c r="S661" s="620">
        <v>74.400000000000006</v>
      </c>
      <c r="T661" s="194" t="s">
        <v>3433</v>
      </c>
      <c r="U661" s="326">
        <v>80.5</v>
      </c>
      <c r="V661" s="600" t="s">
        <v>2370</v>
      </c>
      <c r="W661" s="603" t="s">
        <v>12</v>
      </c>
      <c r="X661" s="181" t="s">
        <v>83</v>
      </c>
      <c r="Y661" s="181">
        <v>71.7</v>
      </c>
      <c r="Z661" s="181">
        <v>75.3</v>
      </c>
      <c r="AA661" s="264" t="s">
        <v>12</v>
      </c>
      <c r="AB661" s="181">
        <v>74.7</v>
      </c>
      <c r="AC661" s="226" t="str">
        <f t="shared" si="287"/>
        <v>-</v>
      </c>
      <c r="AD661" s="196" t="str">
        <f t="shared" si="288"/>
        <v>-</v>
      </c>
      <c r="AE661" s="196">
        <f t="shared" si="289"/>
        <v>0.97817189631650758</v>
      </c>
      <c r="AF661" s="196">
        <f t="shared" si="290"/>
        <v>1.0217096336499321</v>
      </c>
      <c r="AG661" s="604" t="str">
        <f t="shared" si="291"/>
        <v>-</v>
      </c>
      <c r="AH661" s="212">
        <f t="shared" si="291"/>
        <v>1.004032258064516</v>
      </c>
      <c r="AI661" s="226" t="str">
        <f t="shared" si="292"/>
        <v>-</v>
      </c>
      <c r="AJ661" s="196" t="str">
        <f t="shared" si="293"/>
        <v>-</v>
      </c>
      <c r="AK661" s="196">
        <f t="shared" si="294"/>
        <v>0.89068322981366466</v>
      </c>
      <c r="AL661" s="196">
        <f t="shared" si="295"/>
        <v>0.93540372670807448</v>
      </c>
      <c r="AM661" s="604" t="str">
        <f t="shared" si="296"/>
        <v>-</v>
      </c>
      <c r="AN661" s="212">
        <f t="shared" si="296"/>
        <v>0.92795031055900623</v>
      </c>
      <c r="AO661" s="204" t="s">
        <v>83</v>
      </c>
      <c r="AP661" s="600" t="s">
        <v>3564</v>
      </c>
      <c r="AQ661" s="600" t="s">
        <v>644</v>
      </c>
      <c r="AR661" s="321" t="s">
        <v>2369</v>
      </c>
      <c r="AS661" s="194" t="s">
        <v>83</v>
      </c>
      <c r="AT661" s="179" t="s">
        <v>83</v>
      </c>
      <c r="AU661" s="179" t="s">
        <v>11</v>
      </c>
      <c r="AV661" s="179" t="s">
        <v>15</v>
      </c>
      <c r="AW661" s="179" t="s">
        <v>12</v>
      </c>
      <c r="AX661" s="611" t="s">
        <v>3417</v>
      </c>
      <c r="AY661" s="214">
        <v>1</v>
      </c>
    </row>
    <row r="662" spans="1:51" customFormat="1" ht="54" hidden="1">
      <c r="A662" s="95" t="str">
        <f t="shared" si="282"/>
        <v>2003-2</v>
      </c>
      <c r="B662" s="160">
        <v>2003</v>
      </c>
      <c r="C662" s="93" t="s">
        <v>230</v>
      </c>
      <c r="D662" s="95">
        <v>2</v>
      </c>
      <c r="E662" s="93" t="s">
        <v>83</v>
      </c>
      <c r="F662" s="95" t="s">
        <v>83</v>
      </c>
      <c r="G662" s="161" t="s">
        <v>83</v>
      </c>
      <c r="H662" s="99" t="s">
        <v>83</v>
      </c>
      <c r="I662" s="94" t="s">
        <v>83</v>
      </c>
      <c r="J662" s="93" t="s">
        <v>83</v>
      </c>
      <c r="K662" s="93" t="s">
        <v>83</v>
      </c>
      <c r="L662" s="93" t="s">
        <v>83</v>
      </c>
      <c r="M662" s="92" t="s">
        <v>83</v>
      </c>
      <c r="N662" s="161"/>
      <c r="O662" s="153"/>
      <c r="P662" s="153"/>
      <c r="Q662" s="153"/>
      <c r="R662" s="162"/>
      <c r="S662" s="450"/>
      <c r="T662" s="163" t="s">
        <v>83</v>
      </c>
      <c r="U662" s="162" t="s">
        <v>83</v>
      </c>
      <c r="V662" s="93" t="s">
        <v>83</v>
      </c>
      <c r="W662" s="161"/>
      <c r="X662" s="153" t="s">
        <v>83</v>
      </c>
      <c r="Y662" s="153" t="s">
        <v>83</v>
      </c>
      <c r="Z662" s="153" t="s">
        <v>83</v>
      </c>
      <c r="AA662" s="162" t="s">
        <v>83</v>
      </c>
      <c r="AB662" s="450"/>
      <c r="AC662" s="155" t="str">
        <f t="shared" si="287"/>
        <v>-</v>
      </c>
      <c r="AD662" s="156" t="str">
        <f t="shared" si="288"/>
        <v>-</v>
      </c>
      <c r="AE662" s="156" t="str">
        <f t="shared" si="289"/>
        <v>-</v>
      </c>
      <c r="AF662" s="156" t="str">
        <f t="shared" si="290"/>
        <v>-</v>
      </c>
      <c r="AG662" s="157" t="str">
        <f t="shared" si="291"/>
        <v>-</v>
      </c>
      <c r="AH662" s="454"/>
      <c r="AI662" s="155" t="str">
        <f t="shared" si="292"/>
        <v>-</v>
      </c>
      <c r="AJ662" s="156" t="str">
        <f t="shared" si="293"/>
        <v>-</v>
      </c>
      <c r="AK662" s="156" t="str">
        <f t="shared" si="294"/>
        <v>-</v>
      </c>
      <c r="AL662" s="156" t="str">
        <f t="shared" si="295"/>
        <v>-</v>
      </c>
      <c r="AM662" s="157" t="str">
        <f t="shared" si="296"/>
        <v>-</v>
      </c>
      <c r="AN662" s="457"/>
      <c r="AO662" s="95" t="s">
        <v>83</v>
      </c>
      <c r="AP662" s="93" t="s">
        <v>83</v>
      </c>
      <c r="AQ662" s="93" t="s">
        <v>83</v>
      </c>
      <c r="AR662" s="93" t="s">
        <v>83</v>
      </c>
      <c r="AS662" s="163" t="s">
        <v>83</v>
      </c>
      <c r="AT662" s="164" t="s">
        <v>83</v>
      </c>
      <c r="AU662" s="164" t="s">
        <v>83</v>
      </c>
      <c r="AV662" s="164" t="s">
        <v>83</v>
      </c>
      <c r="AW662" s="94" t="s">
        <v>83</v>
      </c>
      <c r="AX662" s="94" t="s">
        <v>3366</v>
      </c>
      <c r="AY662" s="165" t="s">
        <v>83</v>
      </c>
    </row>
    <row r="663" spans="1:51" customFormat="1" ht="54" hidden="1">
      <c r="A663" s="95" t="str">
        <f t="shared" si="282"/>
        <v>2003-3</v>
      </c>
      <c r="B663" s="160">
        <v>2003</v>
      </c>
      <c r="C663" s="93" t="s">
        <v>230</v>
      </c>
      <c r="D663" s="95">
        <v>3</v>
      </c>
      <c r="E663" s="93" t="s">
        <v>83</v>
      </c>
      <c r="F663" s="95" t="s">
        <v>83</v>
      </c>
      <c r="G663" s="161" t="s">
        <v>83</v>
      </c>
      <c r="H663" s="99" t="s">
        <v>83</v>
      </c>
      <c r="I663" s="94" t="s">
        <v>83</v>
      </c>
      <c r="J663" s="93" t="s">
        <v>83</v>
      </c>
      <c r="K663" s="93" t="s">
        <v>83</v>
      </c>
      <c r="L663" s="93" t="s">
        <v>83</v>
      </c>
      <c r="M663" s="92" t="s">
        <v>83</v>
      </c>
      <c r="N663" s="161"/>
      <c r="O663" s="153"/>
      <c r="P663" s="153"/>
      <c r="Q663" s="153"/>
      <c r="R663" s="162"/>
      <c r="S663" s="450"/>
      <c r="T663" s="163" t="s">
        <v>83</v>
      </c>
      <c r="U663" s="162" t="s">
        <v>83</v>
      </c>
      <c r="V663" s="93" t="s">
        <v>83</v>
      </c>
      <c r="W663" s="161"/>
      <c r="X663" s="153" t="s">
        <v>83</v>
      </c>
      <c r="Y663" s="153" t="s">
        <v>83</v>
      </c>
      <c r="Z663" s="153" t="s">
        <v>83</v>
      </c>
      <c r="AA663" s="162" t="s">
        <v>83</v>
      </c>
      <c r="AB663" s="450"/>
      <c r="AC663" s="155" t="str">
        <f t="shared" si="287"/>
        <v>-</v>
      </c>
      <c r="AD663" s="156" t="str">
        <f t="shared" si="288"/>
        <v>-</v>
      </c>
      <c r="AE663" s="156" t="str">
        <f t="shared" si="289"/>
        <v>-</v>
      </c>
      <c r="AF663" s="156" t="str">
        <f t="shared" si="290"/>
        <v>-</v>
      </c>
      <c r="AG663" s="157" t="str">
        <f t="shared" si="291"/>
        <v>-</v>
      </c>
      <c r="AH663" s="454"/>
      <c r="AI663" s="155" t="str">
        <f t="shared" si="292"/>
        <v>-</v>
      </c>
      <c r="AJ663" s="156" t="str">
        <f t="shared" si="293"/>
        <v>-</v>
      </c>
      <c r="AK663" s="156" t="str">
        <f t="shared" si="294"/>
        <v>-</v>
      </c>
      <c r="AL663" s="156" t="str">
        <f t="shared" si="295"/>
        <v>-</v>
      </c>
      <c r="AM663" s="157" t="str">
        <f t="shared" si="296"/>
        <v>-</v>
      </c>
      <c r="AN663" s="457"/>
      <c r="AO663" s="95" t="s">
        <v>83</v>
      </c>
      <c r="AP663" s="93" t="s">
        <v>83</v>
      </c>
      <c r="AQ663" s="93" t="s">
        <v>83</v>
      </c>
      <c r="AR663" s="93" t="s">
        <v>83</v>
      </c>
      <c r="AS663" s="163" t="s">
        <v>83</v>
      </c>
      <c r="AT663" s="164" t="s">
        <v>83</v>
      </c>
      <c r="AU663" s="164" t="s">
        <v>83</v>
      </c>
      <c r="AV663" s="164" t="s">
        <v>83</v>
      </c>
      <c r="AW663" s="94" t="s">
        <v>83</v>
      </c>
      <c r="AX663" s="94" t="s">
        <v>3366</v>
      </c>
      <c r="AY663" s="165" t="s">
        <v>83</v>
      </c>
    </row>
    <row r="664" spans="1:51" customFormat="1" ht="54" hidden="1">
      <c r="A664" s="95" t="str">
        <f t="shared" si="282"/>
        <v>2003-4</v>
      </c>
      <c r="B664" s="160">
        <v>2003</v>
      </c>
      <c r="C664" s="93" t="s">
        <v>230</v>
      </c>
      <c r="D664" s="95">
        <v>4</v>
      </c>
      <c r="E664" s="93" t="s">
        <v>83</v>
      </c>
      <c r="F664" s="95" t="s">
        <v>83</v>
      </c>
      <c r="G664" s="161" t="s">
        <v>83</v>
      </c>
      <c r="H664" s="99" t="s">
        <v>83</v>
      </c>
      <c r="I664" s="94" t="s">
        <v>83</v>
      </c>
      <c r="J664" s="93" t="s">
        <v>83</v>
      </c>
      <c r="K664" s="93" t="s">
        <v>83</v>
      </c>
      <c r="L664" s="93" t="s">
        <v>83</v>
      </c>
      <c r="M664" s="92" t="s">
        <v>83</v>
      </c>
      <c r="N664" s="161"/>
      <c r="O664" s="153"/>
      <c r="P664" s="153"/>
      <c r="Q664" s="153"/>
      <c r="R664" s="162"/>
      <c r="S664" s="450"/>
      <c r="T664" s="163" t="s">
        <v>83</v>
      </c>
      <c r="U664" s="162" t="s">
        <v>83</v>
      </c>
      <c r="V664" s="93" t="s">
        <v>83</v>
      </c>
      <c r="W664" s="161"/>
      <c r="X664" s="153" t="s">
        <v>83</v>
      </c>
      <c r="Y664" s="153" t="s">
        <v>83</v>
      </c>
      <c r="Z664" s="153" t="s">
        <v>83</v>
      </c>
      <c r="AA664" s="162" t="s">
        <v>83</v>
      </c>
      <c r="AB664" s="450"/>
      <c r="AC664" s="155" t="str">
        <f t="shared" si="287"/>
        <v>-</v>
      </c>
      <c r="AD664" s="156" t="str">
        <f t="shared" si="288"/>
        <v>-</v>
      </c>
      <c r="AE664" s="156" t="str">
        <f t="shared" si="289"/>
        <v>-</v>
      </c>
      <c r="AF664" s="156" t="str">
        <f t="shared" si="290"/>
        <v>-</v>
      </c>
      <c r="AG664" s="157" t="str">
        <f t="shared" si="291"/>
        <v>-</v>
      </c>
      <c r="AH664" s="454"/>
      <c r="AI664" s="155" t="str">
        <f t="shared" si="292"/>
        <v>-</v>
      </c>
      <c r="AJ664" s="156" t="str">
        <f t="shared" si="293"/>
        <v>-</v>
      </c>
      <c r="AK664" s="156" t="str">
        <f t="shared" si="294"/>
        <v>-</v>
      </c>
      <c r="AL664" s="156" t="str">
        <f t="shared" si="295"/>
        <v>-</v>
      </c>
      <c r="AM664" s="157" t="str">
        <f t="shared" si="296"/>
        <v>-</v>
      </c>
      <c r="AN664" s="457"/>
      <c r="AO664" s="95" t="s">
        <v>83</v>
      </c>
      <c r="AP664" s="93" t="s">
        <v>83</v>
      </c>
      <c r="AQ664" s="93" t="s">
        <v>83</v>
      </c>
      <c r="AR664" s="93" t="s">
        <v>83</v>
      </c>
      <c r="AS664" s="163" t="s">
        <v>83</v>
      </c>
      <c r="AT664" s="164" t="s">
        <v>83</v>
      </c>
      <c r="AU664" s="164" t="s">
        <v>83</v>
      </c>
      <c r="AV664" s="164" t="s">
        <v>83</v>
      </c>
      <c r="AW664" s="94" t="s">
        <v>83</v>
      </c>
      <c r="AX664" s="94" t="s">
        <v>3366</v>
      </c>
      <c r="AY664" s="165" t="s">
        <v>83</v>
      </c>
    </row>
    <row r="665" spans="1:51" customFormat="1" ht="54" hidden="1">
      <c r="A665" s="95" t="str">
        <f t="shared" si="282"/>
        <v>2003-5</v>
      </c>
      <c r="B665" s="160">
        <v>2003</v>
      </c>
      <c r="C665" s="93" t="s">
        <v>230</v>
      </c>
      <c r="D665" s="95">
        <v>5</v>
      </c>
      <c r="E665" s="93" t="s">
        <v>83</v>
      </c>
      <c r="F665" s="95" t="s">
        <v>83</v>
      </c>
      <c r="G665" s="161" t="s">
        <v>83</v>
      </c>
      <c r="H665" s="99" t="s">
        <v>83</v>
      </c>
      <c r="I665" s="94" t="s">
        <v>83</v>
      </c>
      <c r="J665" s="93" t="s">
        <v>83</v>
      </c>
      <c r="K665" s="93" t="s">
        <v>83</v>
      </c>
      <c r="L665" s="93" t="s">
        <v>83</v>
      </c>
      <c r="M665" s="92" t="s">
        <v>83</v>
      </c>
      <c r="N665" s="161"/>
      <c r="O665" s="153"/>
      <c r="P665" s="153"/>
      <c r="Q665" s="153"/>
      <c r="R665" s="162"/>
      <c r="S665" s="450"/>
      <c r="T665" s="163" t="s">
        <v>83</v>
      </c>
      <c r="U665" s="162" t="s">
        <v>83</v>
      </c>
      <c r="V665" s="93" t="s">
        <v>83</v>
      </c>
      <c r="W665" s="161"/>
      <c r="X665" s="153" t="s">
        <v>83</v>
      </c>
      <c r="Y665" s="153" t="s">
        <v>83</v>
      </c>
      <c r="Z665" s="153" t="s">
        <v>83</v>
      </c>
      <c r="AA665" s="162" t="s">
        <v>83</v>
      </c>
      <c r="AB665" s="450"/>
      <c r="AC665" s="155" t="str">
        <f t="shared" si="287"/>
        <v>-</v>
      </c>
      <c r="AD665" s="156" t="str">
        <f t="shared" si="288"/>
        <v>-</v>
      </c>
      <c r="AE665" s="156" t="str">
        <f t="shared" si="289"/>
        <v>-</v>
      </c>
      <c r="AF665" s="156" t="str">
        <f t="shared" si="290"/>
        <v>-</v>
      </c>
      <c r="AG665" s="157" t="str">
        <f t="shared" si="291"/>
        <v>-</v>
      </c>
      <c r="AH665" s="454"/>
      <c r="AI665" s="155" t="str">
        <f t="shared" si="292"/>
        <v>-</v>
      </c>
      <c r="AJ665" s="156" t="str">
        <f t="shared" si="293"/>
        <v>-</v>
      </c>
      <c r="AK665" s="156" t="str">
        <f t="shared" si="294"/>
        <v>-</v>
      </c>
      <c r="AL665" s="156" t="str">
        <f t="shared" si="295"/>
        <v>-</v>
      </c>
      <c r="AM665" s="157" t="str">
        <f t="shared" si="296"/>
        <v>-</v>
      </c>
      <c r="AN665" s="457"/>
      <c r="AO665" s="95" t="s">
        <v>83</v>
      </c>
      <c r="AP665" s="93" t="s">
        <v>83</v>
      </c>
      <c r="AQ665" s="93" t="s">
        <v>83</v>
      </c>
      <c r="AR665" s="93" t="s">
        <v>83</v>
      </c>
      <c r="AS665" s="163" t="s">
        <v>83</v>
      </c>
      <c r="AT665" s="164" t="s">
        <v>83</v>
      </c>
      <c r="AU665" s="164" t="s">
        <v>83</v>
      </c>
      <c r="AV665" s="164" t="s">
        <v>83</v>
      </c>
      <c r="AW665" s="94" t="s">
        <v>83</v>
      </c>
      <c r="AX665" s="94" t="s">
        <v>3366</v>
      </c>
      <c r="AY665" s="165" t="s">
        <v>83</v>
      </c>
    </row>
    <row r="666" spans="1:51" customFormat="1" ht="54" hidden="1">
      <c r="A666" s="95" t="str">
        <f t="shared" si="282"/>
        <v>2003-6</v>
      </c>
      <c r="B666" s="160">
        <v>2003</v>
      </c>
      <c r="C666" s="93" t="s">
        <v>230</v>
      </c>
      <c r="D666" s="95">
        <v>6</v>
      </c>
      <c r="E666" s="93" t="s">
        <v>83</v>
      </c>
      <c r="F666" s="95" t="s">
        <v>83</v>
      </c>
      <c r="G666" s="161" t="s">
        <v>83</v>
      </c>
      <c r="H666" s="99" t="s">
        <v>83</v>
      </c>
      <c r="I666" s="94" t="s">
        <v>83</v>
      </c>
      <c r="J666" s="93" t="s">
        <v>83</v>
      </c>
      <c r="K666" s="93" t="s">
        <v>83</v>
      </c>
      <c r="L666" s="93" t="s">
        <v>83</v>
      </c>
      <c r="M666" s="92" t="s">
        <v>83</v>
      </c>
      <c r="N666" s="161"/>
      <c r="O666" s="153"/>
      <c r="P666" s="153"/>
      <c r="Q666" s="153"/>
      <c r="R666" s="162"/>
      <c r="S666" s="450"/>
      <c r="T666" s="163" t="s">
        <v>83</v>
      </c>
      <c r="U666" s="162" t="s">
        <v>83</v>
      </c>
      <c r="V666" s="93" t="s">
        <v>83</v>
      </c>
      <c r="W666" s="161"/>
      <c r="X666" s="153" t="s">
        <v>83</v>
      </c>
      <c r="Y666" s="153" t="s">
        <v>83</v>
      </c>
      <c r="Z666" s="153" t="s">
        <v>83</v>
      </c>
      <c r="AA666" s="162" t="s">
        <v>83</v>
      </c>
      <c r="AB666" s="450"/>
      <c r="AC666" s="155" t="str">
        <f t="shared" si="287"/>
        <v>-</v>
      </c>
      <c r="AD666" s="156" t="str">
        <f t="shared" si="288"/>
        <v>-</v>
      </c>
      <c r="AE666" s="156" t="str">
        <f t="shared" si="289"/>
        <v>-</v>
      </c>
      <c r="AF666" s="156" t="str">
        <f t="shared" si="290"/>
        <v>-</v>
      </c>
      <c r="AG666" s="157" t="str">
        <f t="shared" si="291"/>
        <v>-</v>
      </c>
      <c r="AH666" s="454"/>
      <c r="AI666" s="155" t="str">
        <f t="shared" si="292"/>
        <v>-</v>
      </c>
      <c r="AJ666" s="156" t="str">
        <f t="shared" si="293"/>
        <v>-</v>
      </c>
      <c r="AK666" s="156" t="str">
        <f t="shared" si="294"/>
        <v>-</v>
      </c>
      <c r="AL666" s="156" t="str">
        <f t="shared" si="295"/>
        <v>-</v>
      </c>
      <c r="AM666" s="157" t="str">
        <f t="shared" si="296"/>
        <v>-</v>
      </c>
      <c r="AN666" s="457"/>
      <c r="AO666" s="95" t="s">
        <v>83</v>
      </c>
      <c r="AP666" s="93" t="s">
        <v>83</v>
      </c>
      <c r="AQ666" s="93" t="s">
        <v>83</v>
      </c>
      <c r="AR666" s="93" t="s">
        <v>83</v>
      </c>
      <c r="AS666" s="163" t="s">
        <v>83</v>
      </c>
      <c r="AT666" s="164" t="s">
        <v>83</v>
      </c>
      <c r="AU666" s="164" t="s">
        <v>83</v>
      </c>
      <c r="AV666" s="164" t="s">
        <v>83</v>
      </c>
      <c r="AW666" s="94" t="s">
        <v>83</v>
      </c>
      <c r="AX666" s="94" t="s">
        <v>3366</v>
      </c>
      <c r="AY666" s="165" t="s">
        <v>83</v>
      </c>
    </row>
    <row r="667" spans="1:51" customFormat="1" ht="54" hidden="1">
      <c r="A667" s="95" t="str">
        <f t="shared" si="282"/>
        <v>2003-7</v>
      </c>
      <c r="B667" s="160">
        <v>2003</v>
      </c>
      <c r="C667" s="93" t="s">
        <v>230</v>
      </c>
      <c r="D667" s="95">
        <v>7</v>
      </c>
      <c r="E667" s="93" t="s">
        <v>83</v>
      </c>
      <c r="F667" s="95" t="s">
        <v>83</v>
      </c>
      <c r="G667" s="161" t="s">
        <v>83</v>
      </c>
      <c r="H667" s="99" t="s">
        <v>83</v>
      </c>
      <c r="I667" s="94" t="s">
        <v>83</v>
      </c>
      <c r="J667" s="93" t="s">
        <v>83</v>
      </c>
      <c r="K667" s="93" t="s">
        <v>83</v>
      </c>
      <c r="L667" s="93" t="s">
        <v>83</v>
      </c>
      <c r="M667" s="92" t="s">
        <v>83</v>
      </c>
      <c r="N667" s="161"/>
      <c r="O667" s="153"/>
      <c r="P667" s="153"/>
      <c r="Q667" s="153"/>
      <c r="R667" s="162"/>
      <c r="S667" s="450"/>
      <c r="T667" s="163" t="s">
        <v>83</v>
      </c>
      <c r="U667" s="162" t="s">
        <v>83</v>
      </c>
      <c r="V667" s="93" t="s">
        <v>83</v>
      </c>
      <c r="W667" s="161"/>
      <c r="X667" s="153" t="s">
        <v>83</v>
      </c>
      <c r="Y667" s="153" t="s">
        <v>83</v>
      </c>
      <c r="Z667" s="153" t="s">
        <v>83</v>
      </c>
      <c r="AA667" s="162" t="s">
        <v>83</v>
      </c>
      <c r="AB667" s="450"/>
      <c r="AC667" s="155" t="str">
        <f t="shared" si="287"/>
        <v>-</v>
      </c>
      <c r="AD667" s="156" t="str">
        <f t="shared" si="288"/>
        <v>-</v>
      </c>
      <c r="AE667" s="156" t="str">
        <f t="shared" si="289"/>
        <v>-</v>
      </c>
      <c r="AF667" s="156" t="str">
        <f t="shared" si="290"/>
        <v>-</v>
      </c>
      <c r="AG667" s="157" t="str">
        <f t="shared" si="291"/>
        <v>-</v>
      </c>
      <c r="AH667" s="454"/>
      <c r="AI667" s="155" t="str">
        <f t="shared" si="292"/>
        <v>-</v>
      </c>
      <c r="AJ667" s="156" t="str">
        <f t="shared" si="293"/>
        <v>-</v>
      </c>
      <c r="AK667" s="156" t="str">
        <f t="shared" si="294"/>
        <v>-</v>
      </c>
      <c r="AL667" s="156" t="str">
        <f t="shared" si="295"/>
        <v>-</v>
      </c>
      <c r="AM667" s="157" t="str">
        <f t="shared" si="296"/>
        <v>-</v>
      </c>
      <c r="AN667" s="457"/>
      <c r="AO667" s="95" t="s">
        <v>83</v>
      </c>
      <c r="AP667" s="93" t="s">
        <v>83</v>
      </c>
      <c r="AQ667" s="93" t="s">
        <v>83</v>
      </c>
      <c r="AR667" s="93" t="s">
        <v>83</v>
      </c>
      <c r="AS667" s="163" t="s">
        <v>83</v>
      </c>
      <c r="AT667" s="164" t="s">
        <v>83</v>
      </c>
      <c r="AU667" s="164" t="s">
        <v>83</v>
      </c>
      <c r="AV667" s="164" t="s">
        <v>83</v>
      </c>
      <c r="AW667" s="94" t="s">
        <v>83</v>
      </c>
      <c r="AX667" s="94" t="s">
        <v>3366</v>
      </c>
      <c r="AY667" s="165" t="s">
        <v>83</v>
      </c>
    </row>
    <row r="668" spans="1:51" customFormat="1" ht="54" hidden="1">
      <c r="A668" s="95" t="str">
        <f t="shared" si="282"/>
        <v>2003-8</v>
      </c>
      <c r="B668" s="160">
        <v>2003</v>
      </c>
      <c r="C668" s="93" t="s">
        <v>230</v>
      </c>
      <c r="D668" s="95">
        <v>8</v>
      </c>
      <c r="E668" s="93" t="s">
        <v>83</v>
      </c>
      <c r="F668" s="95" t="s">
        <v>83</v>
      </c>
      <c r="G668" s="161" t="s">
        <v>83</v>
      </c>
      <c r="H668" s="99" t="s">
        <v>83</v>
      </c>
      <c r="I668" s="94" t="s">
        <v>83</v>
      </c>
      <c r="J668" s="93" t="s">
        <v>83</v>
      </c>
      <c r="K668" s="93" t="s">
        <v>83</v>
      </c>
      <c r="L668" s="93" t="s">
        <v>83</v>
      </c>
      <c r="M668" s="92" t="s">
        <v>83</v>
      </c>
      <c r="N668" s="161"/>
      <c r="O668" s="153"/>
      <c r="P668" s="153"/>
      <c r="Q668" s="153"/>
      <c r="R668" s="162"/>
      <c r="S668" s="450"/>
      <c r="T668" s="163" t="s">
        <v>83</v>
      </c>
      <c r="U668" s="162" t="s">
        <v>83</v>
      </c>
      <c r="V668" s="93" t="s">
        <v>83</v>
      </c>
      <c r="W668" s="161"/>
      <c r="X668" s="153" t="s">
        <v>83</v>
      </c>
      <c r="Y668" s="153" t="s">
        <v>83</v>
      </c>
      <c r="Z668" s="153" t="s">
        <v>83</v>
      </c>
      <c r="AA668" s="162" t="s">
        <v>83</v>
      </c>
      <c r="AB668" s="450"/>
      <c r="AC668" s="155" t="str">
        <f t="shared" si="287"/>
        <v>-</v>
      </c>
      <c r="AD668" s="156" t="str">
        <f t="shared" si="288"/>
        <v>-</v>
      </c>
      <c r="AE668" s="156" t="str">
        <f t="shared" si="289"/>
        <v>-</v>
      </c>
      <c r="AF668" s="156" t="str">
        <f t="shared" si="290"/>
        <v>-</v>
      </c>
      <c r="AG668" s="157" t="str">
        <f t="shared" si="291"/>
        <v>-</v>
      </c>
      <c r="AH668" s="454"/>
      <c r="AI668" s="155" t="str">
        <f t="shared" si="292"/>
        <v>-</v>
      </c>
      <c r="AJ668" s="156" t="str">
        <f t="shared" si="293"/>
        <v>-</v>
      </c>
      <c r="AK668" s="156" t="str">
        <f t="shared" si="294"/>
        <v>-</v>
      </c>
      <c r="AL668" s="156" t="str">
        <f t="shared" si="295"/>
        <v>-</v>
      </c>
      <c r="AM668" s="157" t="str">
        <f t="shared" si="296"/>
        <v>-</v>
      </c>
      <c r="AN668" s="457"/>
      <c r="AO668" s="95" t="s">
        <v>83</v>
      </c>
      <c r="AP668" s="93" t="s">
        <v>83</v>
      </c>
      <c r="AQ668" s="93" t="s">
        <v>83</v>
      </c>
      <c r="AR668" s="93" t="s">
        <v>83</v>
      </c>
      <c r="AS668" s="163" t="s">
        <v>83</v>
      </c>
      <c r="AT668" s="164" t="s">
        <v>83</v>
      </c>
      <c r="AU668" s="164" t="s">
        <v>83</v>
      </c>
      <c r="AV668" s="164" t="s">
        <v>83</v>
      </c>
      <c r="AW668" s="94" t="s">
        <v>83</v>
      </c>
      <c r="AX668" s="94" t="s">
        <v>3366</v>
      </c>
      <c r="AY668" s="165" t="s">
        <v>83</v>
      </c>
    </row>
    <row r="669" spans="1:51" customFormat="1" ht="54" hidden="1">
      <c r="A669" s="95" t="str">
        <f t="shared" si="282"/>
        <v>2003-9</v>
      </c>
      <c r="B669" s="160">
        <v>2003</v>
      </c>
      <c r="C669" s="93" t="s">
        <v>230</v>
      </c>
      <c r="D669" s="95">
        <v>9</v>
      </c>
      <c r="E669" s="93" t="s">
        <v>83</v>
      </c>
      <c r="F669" s="95" t="s">
        <v>83</v>
      </c>
      <c r="G669" s="161" t="s">
        <v>83</v>
      </c>
      <c r="H669" s="99" t="s">
        <v>83</v>
      </c>
      <c r="I669" s="94" t="s">
        <v>83</v>
      </c>
      <c r="J669" s="93" t="s">
        <v>83</v>
      </c>
      <c r="K669" s="93" t="s">
        <v>83</v>
      </c>
      <c r="L669" s="93" t="s">
        <v>83</v>
      </c>
      <c r="M669" s="92" t="s">
        <v>83</v>
      </c>
      <c r="N669" s="161"/>
      <c r="O669" s="153"/>
      <c r="P669" s="153"/>
      <c r="Q669" s="153"/>
      <c r="R669" s="162"/>
      <c r="S669" s="450"/>
      <c r="T669" s="163" t="s">
        <v>83</v>
      </c>
      <c r="U669" s="162" t="s">
        <v>83</v>
      </c>
      <c r="V669" s="93" t="s">
        <v>83</v>
      </c>
      <c r="W669" s="161"/>
      <c r="X669" s="153" t="s">
        <v>83</v>
      </c>
      <c r="Y669" s="153" t="s">
        <v>83</v>
      </c>
      <c r="Z669" s="153" t="s">
        <v>83</v>
      </c>
      <c r="AA669" s="162" t="s">
        <v>83</v>
      </c>
      <c r="AB669" s="450"/>
      <c r="AC669" s="155" t="str">
        <f t="shared" si="287"/>
        <v>-</v>
      </c>
      <c r="AD669" s="156" t="str">
        <f t="shared" si="288"/>
        <v>-</v>
      </c>
      <c r="AE669" s="156" t="str">
        <f t="shared" si="289"/>
        <v>-</v>
      </c>
      <c r="AF669" s="156" t="str">
        <f t="shared" si="290"/>
        <v>-</v>
      </c>
      <c r="AG669" s="157" t="str">
        <f t="shared" si="291"/>
        <v>-</v>
      </c>
      <c r="AH669" s="454"/>
      <c r="AI669" s="155" t="str">
        <f t="shared" si="292"/>
        <v>-</v>
      </c>
      <c r="AJ669" s="156" t="str">
        <f t="shared" si="293"/>
        <v>-</v>
      </c>
      <c r="AK669" s="156" t="str">
        <f t="shared" si="294"/>
        <v>-</v>
      </c>
      <c r="AL669" s="156" t="str">
        <f t="shared" si="295"/>
        <v>-</v>
      </c>
      <c r="AM669" s="157" t="str">
        <f t="shared" si="296"/>
        <v>-</v>
      </c>
      <c r="AN669" s="457"/>
      <c r="AO669" s="95" t="s">
        <v>83</v>
      </c>
      <c r="AP669" s="93" t="s">
        <v>83</v>
      </c>
      <c r="AQ669" s="93" t="s">
        <v>83</v>
      </c>
      <c r="AR669" s="93" t="s">
        <v>83</v>
      </c>
      <c r="AS669" s="163" t="s">
        <v>83</v>
      </c>
      <c r="AT669" s="164" t="s">
        <v>83</v>
      </c>
      <c r="AU669" s="164" t="s">
        <v>83</v>
      </c>
      <c r="AV669" s="164" t="s">
        <v>83</v>
      </c>
      <c r="AW669" s="94" t="s">
        <v>83</v>
      </c>
      <c r="AX669" s="94" t="s">
        <v>3366</v>
      </c>
      <c r="AY669" s="165" t="s">
        <v>83</v>
      </c>
    </row>
    <row r="670" spans="1:51" ht="222" customHeight="1">
      <c r="A670" s="204" t="str">
        <f t="shared" si="282"/>
        <v>2004-1</v>
      </c>
      <c r="B670" s="205">
        <v>2004</v>
      </c>
      <c r="C670" s="600" t="s">
        <v>231</v>
      </c>
      <c r="D670" s="204">
        <v>1</v>
      </c>
      <c r="E670" s="600" t="s">
        <v>1025</v>
      </c>
      <c r="F670" s="204" t="s">
        <v>1008</v>
      </c>
      <c r="G670" s="603" t="s">
        <v>1026</v>
      </c>
      <c r="H670" s="206" t="s">
        <v>2839</v>
      </c>
      <c r="I670" s="195" t="s">
        <v>1027</v>
      </c>
      <c r="J670" s="600" t="s">
        <v>1028</v>
      </c>
      <c r="K670" s="600" t="s">
        <v>2371</v>
      </c>
      <c r="L670" s="600" t="s">
        <v>1029</v>
      </c>
      <c r="M670" s="207" t="s">
        <v>392</v>
      </c>
      <c r="N670" s="603" t="s">
        <v>12</v>
      </c>
      <c r="O670" s="181">
        <v>262</v>
      </c>
      <c r="P670" s="348">
        <v>275</v>
      </c>
      <c r="Q670" s="348">
        <v>307</v>
      </c>
      <c r="R670" s="700">
        <v>331</v>
      </c>
      <c r="S670" s="701">
        <v>343</v>
      </c>
      <c r="T670" s="445" t="s">
        <v>1800</v>
      </c>
      <c r="U670" s="326">
        <v>322</v>
      </c>
      <c r="V670" s="600" t="s">
        <v>3332</v>
      </c>
      <c r="W670" s="603">
        <v>248</v>
      </c>
      <c r="X670" s="181">
        <v>268</v>
      </c>
      <c r="Y670" s="181">
        <v>309</v>
      </c>
      <c r="Z670" s="181">
        <v>333</v>
      </c>
      <c r="AA670" s="264">
        <v>340</v>
      </c>
      <c r="AB670" s="264">
        <v>346</v>
      </c>
      <c r="AC670" s="226" t="str">
        <f t="shared" si="287"/>
        <v>-</v>
      </c>
      <c r="AD670" s="196">
        <f t="shared" si="288"/>
        <v>1.0229007633587786</v>
      </c>
      <c r="AE670" s="196">
        <f t="shared" si="289"/>
        <v>1.1236363636363635</v>
      </c>
      <c r="AF670" s="196">
        <f t="shared" si="290"/>
        <v>1.0846905537459284</v>
      </c>
      <c r="AG670" s="604">
        <f t="shared" si="291"/>
        <v>1.0271903323262841</v>
      </c>
      <c r="AH670" s="212">
        <f t="shared" si="291"/>
        <v>1.0087463556851313</v>
      </c>
      <c r="AI670" s="226" t="s">
        <v>12</v>
      </c>
      <c r="AJ670" s="196">
        <f t="shared" si="293"/>
        <v>0.83229813664596275</v>
      </c>
      <c r="AK670" s="196">
        <f t="shared" si="294"/>
        <v>0.95962732919254656</v>
      </c>
      <c r="AL670" s="196">
        <f t="shared" si="295"/>
        <v>1.0341614906832297</v>
      </c>
      <c r="AM670" s="604">
        <f t="shared" si="296"/>
        <v>1.0559006211180124</v>
      </c>
      <c r="AN670" s="212">
        <f t="shared" si="296"/>
        <v>1.0745341614906831</v>
      </c>
      <c r="AO670" s="204" t="s">
        <v>83</v>
      </c>
      <c r="AP670" s="600" t="s">
        <v>3333</v>
      </c>
      <c r="AQ670" s="600" t="s">
        <v>689</v>
      </c>
      <c r="AR670" s="600" t="s">
        <v>2372</v>
      </c>
      <c r="AS670" s="194" t="s">
        <v>49</v>
      </c>
      <c r="AT670" s="179" t="s">
        <v>15</v>
      </c>
      <c r="AU670" s="179" t="s">
        <v>15</v>
      </c>
      <c r="AV670" s="179" t="s">
        <v>15</v>
      </c>
      <c r="AW670" s="179" t="s">
        <v>15</v>
      </c>
      <c r="AX670" s="611" t="s">
        <v>3403</v>
      </c>
      <c r="AY670" s="214">
        <v>1</v>
      </c>
    </row>
    <row r="671" spans="1:51" ht="237" customHeight="1">
      <c r="A671" s="204" t="str">
        <f t="shared" si="282"/>
        <v>2004-2</v>
      </c>
      <c r="B671" s="205">
        <v>2004</v>
      </c>
      <c r="C671" s="600" t="s">
        <v>231</v>
      </c>
      <c r="D671" s="204">
        <v>2</v>
      </c>
      <c r="E671" s="600" t="s">
        <v>1030</v>
      </c>
      <c r="F671" s="204" t="s">
        <v>1008</v>
      </c>
      <c r="G671" s="603" t="s">
        <v>1026</v>
      </c>
      <c r="H671" s="206" t="s">
        <v>2839</v>
      </c>
      <c r="I671" s="195" t="s">
        <v>1027</v>
      </c>
      <c r="J671" s="600" t="s">
        <v>1031</v>
      </c>
      <c r="K671" s="600" t="s">
        <v>2371</v>
      </c>
      <c r="L671" s="600" t="s">
        <v>1029</v>
      </c>
      <c r="M671" s="207" t="s">
        <v>392</v>
      </c>
      <c r="N671" s="603" t="s">
        <v>12</v>
      </c>
      <c r="O671" s="181">
        <v>287</v>
      </c>
      <c r="P671" s="348">
        <v>304</v>
      </c>
      <c r="Q671" s="348">
        <v>351</v>
      </c>
      <c r="R671" s="702">
        <v>385</v>
      </c>
      <c r="S671" s="703">
        <v>403</v>
      </c>
      <c r="T671" s="256" t="s">
        <v>1800</v>
      </c>
      <c r="U671" s="326">
        <v>366</v>
      </c>
      <c r="V671" s="600" t="s">
        <v>3332</v>
      </c>
      <c r="W671" s="603">
        <v>267</v>
      </c>
      <c r="X671" s="181">
        <v>295</v>
      </c>
      <c r="Y671" s="181">
        <v>348</v>
      </c>
      <c r="Z671" s="181">
        <v>385</v>
      </c>
      <c r="AA671" s="264">
        <v>402</v>
      </c>
      <c r="AB671" s="264">
        <v>416</v>
      </c>
      <c r="AC671" s="226" t="str">
        <f t="shared" si="287"/>
        <v>-</v>
      </c>
      <c r="AD671" s="196">
        <f t="shared" si="288"/>
        <v>1.0278745644599303</v>
      </c>
      <c r="AE671" s="196">
        <f t="shared" si="289"/>
        <v>1.1447368421052631</v>
      </c>
      <c r="AF671" s="196">
        <f t="shared" si="290"/>
        <v>1.0968660968660968</v>
      </c>
      <c r="AG671" s="604">
        <f t="shared" si="291"/>
        <v>1.0441558441558441</v>
      </c>
      <c r="AH671" s="212">
        <f t="shared" si="291"/>
        <v>1.032258064516129</v>
      </c>
      <c r="AI671" s="226" t="s">
        <v>12</v>
      </c>
      <c r="AJ671" s="196">
        <f t="shared" si="293"/>
        <v>0.80601092896174864</v>
      </c>
      <c r="AK671" s="196">
        <f t="shared" si="294"/>
        <v>0.95081967213114749</v>
      </c>
      <c r="AL671" s="196">
        <f t="shared" si="295"/>
        <v>1.0519125683060109</v>
      </c>
      <c r="AM671" s="604">
        <f t="shared" si="296"/>
        <v>1.098360655737705</v>
      </c>
      <c r="AN671" s="212">
        <f t="shared" si="296"/>
        <v>1.1366120218579234</v>
      </c>
      <c r="AO671" s="204" t="s">
        <v>83</v>
      </c>
      <c r="AP671" s="600" t="s">
        <v>3333</v>
      </c>
      <c r="AQ671" s="600" t="s">
        <v>689</v>
      </c>
      <c r="AR671" s="600" t="s">
        <v>2372</v>
      </c>
      <c r="AS671" s="194" t="s">
        <v>49</v>
      </c>
      <c r="AT671" s="179" t="s">
        <v>15</v>
      </c>
      <c r="AU671" s="179" t="s">
        <v>15</v>
      </c>
      <c r="AV671" s="179" t="s">
        <v>15</v>
      </c>
      <c r="AW671" s="179" t="s">
        <v>15</v>
      </c>
      <c r="AX671" s="611" t="s">
        <v>3403</v>
      </c>
      <c r="AY671" s="214">
        <v>1</v>
      </c>
    </row>
    <row r="672" spans="1:51" customFormat="1" ht="40.5" hidden="1">
      <c r="A672" s="95" t="str">
        <f t="shared" si="282"/>
        <v>2004-3</v>
      </c>
      <c r="B672" s="160">
        <v>2004</v>
      </c>
      <c r="C672" s="93" t="s">
        <v>231</v>
      </c>
      <c r="D672" s="95">
        <v>3</v>
      </c>
      <c r="E672" s="93" t="s">
        <v>83</v>
      </c>
      <c r="F672" s="95" t="s">
        <v>83</v>
      </c>
      <c r="G672" s="161" t="s">
        <v>83</v>
      </c>
      <c r="H672" s="99" t="s">
        <v>83</v>
      </c>
      <c r="I672" s="94" t="s">
        <v>83</v>
      </c>
      <c r="J672" s="93" t="s">
        <v>83</v>
      </c>
      <c r="K672" s="93" t="s">
        <v>83</v>
      </c>
      <c r="L672" s="93" t="s">
        <v>83</v>
      </c>
      <c r="M672" s="92" t="s">
        <v>83</v>
      </c>
      <c r="N672" s="161"/>
      <c r="O672" s="153"/>
      <c r="P672" s="153"/>
      <c r="Q672" s="153"/>
      <c r="R672" s="162"/>
      <c r="S672" s="451"/>
      <c r="T672" s="169" t="s">
        <v>83</v>
      </c>
      <c r="U672" s="170" t="s">
        <v>83</v>
      </c>
      <c r="V672" s="93" t="s">
        <v>83</v>
      </c>
      <c r="W672" s="161"/>
      <c r="X672" s="153" t="s">
        <v>83</v>
      </c>
      <c r="Y672" s="153" t="s">
        <v>83</v>
      </c>
      <c r="Z672" s="153" t="s">
        <v>83</v>
      </c>
      <c r="AA672" s="162" t="s">
        <v>83</v>
      </c>
      <c r="AB672" s="450"/>
      <c r="AC672" s="155" t="str">
        <f t="shared" si="287"/>
        <v>-</v>
      </c>
      <c r="AD672" s="156" t="str">
        <f t="shared" si="288"/>
        <v>-</v>
      </c>
      <c r="AE672" s="156" t="str">
        <f t="shared" si="289"/>
        <v>-</v>
      </c>
      <c r="AF672" s="156" t="str">
        <f t="shared" si="290"/>
        <v>-</v>
      </c>
      <c r="AG672" s="157" t="str">
        <f t="shared" si="291"/>
        <v>-</v>
      </c>
      <c r="AH672" s="454"/>
      <c r="AI672" s="155" t="str">
        <f t="shared" ref="AI672:AI703" si="297">IFERROR(IF($E672="-","-",IF($U672="-","-",W672/$U672)),"-")</f>
        <v>-</v>
      </c>
      <c r="AJ672" s="156" t="str">
        <f t="shared" si="293"/>
        <v>-</v>
      </c>
      <c r="AK672" s="156" t="str">
        <f t="shared" si="294"/>
        <v>-</v>
      </c>
      <c r="AL672" s="156" t="str">
        <f t="shared" si="295"/>
        <v>-</v>
      </c>
      <c r="AM672" s="157" t="str">
        <f t="shared" si="296"/>
        <v>-</v>
      </c>
      <c r="AN672" s="457"/>
      <c r="AO672" s="95" t="s">
        <v>83</v>
      </c>
      <c r="AP672" s="93" t="s">
        <v>83</v>
      </c>
      <c r="AQ672" s="93" t="s">
        <v>83</v>
      </c>
      <c r="AR672" s="93" t="s">
        <v>83</v>
      </c>
      <c r="AS672" s="163" t="s">
        <v>83</v>
      </c>
      <c r="AT672" s="164" t="s">
        <v>83</v>
      </c>
      <c r="AU672" s="164" t="s">
        <v>83</v>
      </c>
      <c r="AV672" s="164" t="s">
        <v>83</v>
      </c>
      <c r="AW672" s="94" t="s">
        <v>83</v>
      </c>
      <c r="AX672" s="94" t="s">
        <v>3366</v>
      </c>
      <c r="AY672" s="165" t="s">
        <v>83</v>
      </c>
    </row>
    <row r="673" spans="1:51" customFormat="1" ht="40.5" hidden="1">
      <c r="A673" s="95" t="str">
        <f t="shared" si="282"/>
        <v>2004-4</v>
      </c>
      <c r="B673" s="160">
        <v>2004</v>
      </c>
      <c r="C673" s="93" t="s">
        <v>231</v>
      </c>
      <c r="D673" s="95">
        <v>4</v>
      </c>
      <c r="E673" s="93" t="s">
        <v>83</v>
      </c>
      <c r="F673" s="95" t="s">
        <v>83</v>
      </c>
      <c r="G673" s="161" t="s">
        <v>83</v>
      </c>
      <c r="H673" s="99" t="s">
        <v>83</v>
      </c>
      <c r="I673" s="94" t="s">
        <v>83</v>
      </c>
      <c r="J673" s="93" t="s">
        <v>83</v>
      </c>
      <c r="K673" s="93" t="s">
        <v>83</v>
      </c>
      <c r="L673" s="93" t="s">
        <v>83</v>
      </c>
      <c r="M673" s="92" t="s">
        <v>83</v>
      </c>
      <c r="N673" s="161"/>
      <c r="O673" s="153"/>
      <c r="P673" s="153"/>
      <c r="Q673" s="153"/>
      <c r="R673" s="162"/>
      <c r="S673" s="450"/>
      <c r="T673" s="163" t="s">
        <v>83</v>
      </c>
      <c r="U673" s="162" t="s">
        <v>83</v>
      </c>
      <c r="V673" s="93" t="s">
        <v>83</v>
      </c>
      <c r="W673" s="161"/>
      <c r="X673" s="153" t="s">
        <v>83</v>
      </c>
      <c r="Y673" s="153" t="s">
        <v>83</v>
      </c>
      <c r="Z673" s="153" t="s">
        <v>83</v>
      </c>
      <c r="AA673" s="162" t="s">
        <v>83</v>
      </c>
      <c r="AB673" s="450"/>
      <c r="AC673" s="155" t="str">
        <f t="shared" si="287"/>
        <v>-</v>
      </c>
      <c r="AD673" s="156" t="str">
        <f t="shared" si="288"/>
        <v>-</v>
      </c>
      <c r="AE673" s="156" t="str">
        <f t="shared" si="289"/>
        <v>-</v>
      </c>
      <c r="AF673" s="156" t="str">
        <f t="shared" si="290"/>
        <v>-</v>
      </c>
      <c r="AG673" s="157" t="str">
        <f t="shared" si="291"/>
        <v>-</v>
      </c>
      <c r="AH673" s="454"/>
      <c r="AI673" s="155" t="str">
        <f t="shared" si="297"/>
        <v>-</v>
      </c>
      <c r="AJ673" s="156" t="str">
        <f t="shared" si="293"/>
        <v>-</v>
      </c>
      <c r="AK673" s="156" t="str">
        <f t="shared" si="294"/>
        <v>-</v>
      </c>
      <c r="AL673" s="156" t="str">
        <f t="shared" si="295"/>
        <v>-</v>
      </c>
      <c r="AM673" s="157" t="str">
        <f t="shared" si="296"/>
        <v>-</v>
      </c>
      <c r="AN673" s="457"/>
      <c r="AO673" s="95" t="s">
        <v>83</v>
      </c>
      <c r="AP673" s="93" t="s">
        <v>83</v>
      </c>
      <c r="AQ673" s="93" t="s">
        <v>83</v>
      </c>
      <c r="AR673" s="93" t="s">
        <v>83</v>
      </c>
      <c r="AS673" s="163" t="s">
        <v>83</v>
      </c>
      <c r="AT673" s="164" t="s">
        <v>83</v>
      </c>
      <c r="AU673" s="164" t="s">
        <v>83</v>
      </c>
      <c r="AV673" s="164" t="s">
        <v>83</v>
      </c>
      <c r="AW673" s="94" t="s">
        <v>83</v>
      </c>
      <c r="AX673" s="94" t="s">
        <v>3366</v>
      </c>
      <c r="AY673" s="165" t="s">
        <v>83</v>
      </c>
    </row>
    <row r="674" spans="1:51" customFormat="1" ht="40.5" hidden="1">
      <c r="A674" s="95" t="str">
        <f t="shared" si="282"/>
        <v>2004-5</v>
      </c>
      <c r="B674" s="160">
        <v>2004</v>
      </c>
      <c r="C674" s="93" t="s">
        <v>231</v>
      </c>
      <c r="D674" s="95">
        <v>5</v>
      </c>
      <c r="E674" s="93" t="s">
        <v>83</v>
      </c>
      <c r="F674" s="95" t="s">
        <v>83</v>
      </c>
      <c r="G674" s="161" t="s">
        <v>83</v>
      </c>
      <c r="H674" s="99" t="s">
        <v>83</v>
      </c>
      <c r="I674" s="94" t="s">
        <v>83</v>
      </c>
      <c r="J674" s="93" t="s">
        <v>83</v>
      </c>
      <c r="K674" s="93" t="s">
        <v>83</v>
      </c>
      <c r="L674" s="93" t="s">
        <v>83</v>
      </c>
      <c r="M674" s="92" t="s">
        <v>83</v>
      </c>
      <c r="N674" s="161"/>
      <c r="O674" s="153"/>
      <c r="P674" s="153"/>
      <c r="Q674" s="153"/>
      <c r="R674" s="162"/>
      <c r="S674" s="450"/>
      <c r="T674" s="163" t="s">
        <v>83</v>
      </c>
      <c r="U674" s="162" t="s">
        <v>83</v>
      </c>
      <c r="V674" s="93" t="s">
        <v>83</v>
      </c>
      <c r="W674" s="161"/>
      <c r="X674" s="153" t="s">
        <v>83</v>
      </c>
      <c r="Y674" s="153" t="s">
        <v>83</v>
      </c>
      <c r="Z674" s="153" t="s">
        <v>83</v>
      </c>
      <c r="AA674" s="162" t="s">
        <v>83</v>
      </c>
      <c r="AB674" s="450"/>
      <c r="AC674" s="155" t="str">
        <f t="shared" si="287"/>
        <v>-</v>
      </c>
      <c r="AD674" s="156" t="str">
        <f t="shared" si="288"/>
        <v>-</v>
      </c>
      <c r="AE674" s="156" t="str">
        <f t="shared" si="289"/>
        <v>-</v>
      </c>
      <c r="AF674" s="156" t="str">
        <f t="shared" si="290"/>
        <v>-</v>
      </c>
      <c r="AG674" s="157" t="str">
        <f t="shared" si="291"/>
        <v>-</v>
      </c>
      <c r="AH674" s="454"/>
      <c r="AI674" s="155" t="str">
        <f t="shared" si="297"/>
        <v>-</v>
      </c>
      <c r="AJ674" s="156" t="str">
        <f t="shared" si="293"/>
        <v>-</v>
      </c>
      <c r="AK674" s="156" t="str">
        <f t="shared" si="294"/>
        <v>-</v>
      </c>
      <c r="AL674" s="156" t="str">
        <f t="shared" si="295"/>
        <v>-</v>
      </c>
      <c r="AM674" s="157" t="str">
        <f t="shared" si="296"/>
        <v>-</v>
      </c>
      <c r="AN674" s="457"/>
      <c r="AO674" s="95" t="s">
        <v>83</v>
      </c>
      <c r="AP674" s="93" t="s">
        <v>83</v>
      </c>
      <c r="AQ674" s="93" t="s">
        <v>83</v>
      </c>
      <c r="AR674" s="93" t="s">
        <v>83</v>
      </c>
      <c r="AS674" s="163" t="s">
        <v>83</v>
      </c>
      <c r="AT674" s="164" t="s">
        <v>83</v>
      </c>
      <c r="AU674" s="164" t="s">
        <v>83</v>
      </c>
      <c r="AV674" s="164" t="s">
        <v>83</v>
      </c>
      <c r="AW674" s="94" t="s">
        <v>83</v>
      </c>
      <c r="AX674" s="94" t="s">
        <v>3366</v>
      </c>
      <c r="AY674" s="165" t="s">
        <v>83</v>
      </c>
    </row>
    <row r="675" spans="1:51" customFormat="1" ht="40.5" hidden="1">
      <c r="A675" s="95" t="str">
        <f t="shared" ref="A675:A738" si="298">B675&amp;"-"&amp;D675</f>
        <v>2004-6</v>
      </c>
      <c r="B675" s="160">
        <v>2004</v>
      </c>
      <c r="C675" s="93" t="s">
        <v>231</v>
      </c>
      <c r="D675" s="95">
        <v>6</v>
      </c>
      <c r="E675" s="93" t="s">
        <v>83</v>
      </c>
      <c r="F675" s="95" t="s">
        <v>83</v>
      </c>
      <c r="G675" s="161" t="s">
        <v>83</v>
      </c>
      <c r="H675" s="99" t="s">
        <v>83</v>
      </c>
      <c r="I675" s="94" t="s">
        <v>83</v>
      </c>
      <c r="J675" s="93" t="s">
        <v>83</v>
      </c>
      <c r="K675" s="93" t="s">
        <v>83</v>
      </c>
      <c r="L675" s="93" t="s">
        <v>83</v>
      </c>
      <c r="M675" s="92" t="s">
        <v>83</v>
      </c>
      <c r="N675" s="161"/>
      <c r="O675" s="153"/>
      <c r="P675" s="153"/>
      <c r="Q675" s="153"/>
      <c r="R675" s="162"/>
      <c r="S675" s="450"/>
      <c r="T675" s="163" t="s">
        <v>83</v>
      </c>
      <c r="U675" s="162" t="s">
        <v>83</v>
      </c>
      <c r="V675" s="93" t="s">
        <v>83</v>
      </c>
      <c r="W675" s="161"/>
      <c r="X675" s="153" t="s">
        <v>83</v>
      </c>
      <c r="Y675" s="153" t="s">
        <v>83</v>
      </c>
      <c r="Z675" s="153" t="s">
        <v>83</v>
      </c>
      <c r="AA675" s="162" t="s">
        <v>83</v>
      </c>
      <c r="AB675" s="450"/>
      <c r="AC675" s="155" t="str">
        <f t="shared" ref="AC675:AC706" si="299">IFERROR(IF($E675="-","-",W675/N675),"-")</f>
        <v>-</v>
      </c>
      <c r="AD675" s="156" t="str">
        <f t="shared" ref="AD675:AD706" si="300">IFERROR(IF($E675="-","-",X675/O675),"-")</f>
        <v>-</v>
      </c>
      <c r="AE675" s="156" t="str">
        <f t="shared" ref="AE675:AE706" si="301">IFERROR(IF($E675="-","-",Y675/P675),"-")</f>
        <v>-</v>
      </c>
      <c r="AF675" s="156" t="str">
        <f t="shared" ref="AF675:AF706" si="302">IFERROR(IF($E675="-","-",Z675/Q675),"-")</f>
        <v>-</v>
      </c>
      <c r="AG675" s="157" t="str">
        <f t="shared" ref="AG675:AH706" si="303">IFERROR(IF($E675="-","-",AA675/R675),"-")</f>
        <v>-</v>
      </c>
      <c r="AH675" s="454"/>
      <c r="AI675" s="155" t="str">
        <f t="shared" si="297"/>
        <v>-</v>
      </c>
      <c r="AJ675" s="156" t="str">
        <f t="shared" si="293"/>
        <v>-</v>
      </c>
      <c r="AK675" s="156" t="str">
        <f t="shared" si="294"/>
        <v>-</v>
      </c>
      <c r="AL675" s="156" t="str">
        <f t="shared" si="295"/>
        <v>-</v>
      </c>
      <c r="AM675" s="157" t="str">
        <f t="shared" si="296"/>
        <v>-</v>
      </c>
      <c r="AN675" s="457"/>
      <c r="AO675" s="95" t="s">
        <v>83</v>
      </c>
      <c r="AP675" s="93" t="s">
        <v>83</v>
      </c>
      <c r="AQ675" s="93" t="s">
        <v>83</v>
      </c>
      <c r="AR675" s="93" t="s">
        <v>83</v>
      </c>
      <c r="AS675" s="163" t="s">
        <v>83</v>
      </c>
      <c r="AT675" s="164" t="s">
        <v>83</v>
      </c>
      <c r="AU675" s="164" t="s">
        <v>83</v>
      </c>
      <c r="AV675" s="164" t="s">
        <v>83</v>
      </c>
      <c r="AW675" s="94" t="s">
        <v>83</v>
      </c>
      <c r="AX675" s="94" t="s">
        <v>3366</v>
      </c>
      <c r="AY675" s="165" t="s">
        <v>83</v>
      </c>
    </row>
    <row r="676" spans="1:51" customFormat="1" ht="40.5" hidden="1">
      <c r="A676" s="95" t="str">
        <f t="shared" si="298"/>
        <v>2004-7</v>
      </c>
      <c r="B676" s="160">
        <v>2004</v>
      </c>
      <c r="C676" s="93" t="s">
        <v>231</v>
      </c>
      <c r="D676" s="95">
        <v>7</v>
      </c>
      <c r="E676" s="93" t="s">
        <v>83</v>
      </c>
      <c r="F676" s="95" t="s">
        <v>83</v>
      </c>
      <c r="G676" s="161" t="s">
        <v>83</v>
      </c>
      <c r="H676" s="99" t="s">
        <v>83</v>
      </c>
      <c r="I676" s="94" t="s">
        <v>83</v>
      </c>
      <c r="J676" s="93" t="s">
        <v>83</v>
      </c>
      <c r="K676" s="93" t="s">
        <v>83</v>
      </c>
      <c r="L676" s="93" t="s">
        <v>83</v>
      </c>
      <c r="M676" s="92" t="s">
        <v>83</v>
      </c>
      <c r="N676" s="161"/>
      <c r="O676" s="153"/>
      <c r="P676" s="153"/>
      <c r="Q676" s="153"/>
      <c r="R676" s="162"/>
      <c r="S676" s="450"/>
      <c r="T676" s="163" t="s">
        <v>83</v>
      </c>
      <c r="U676" s="162" t="s">
        <v>83</v>
      </c>
      <c r="V676" s="93" t="s">
        <v>83</v>
      </c>
      <c r="W676" s="161"/>
      <c r="X676" s="153" t="s">
        <v>83</v>
      </c>
      <c r="Y676" s="153" t="s">
        <v>83</v>
      </c>
      <c r="Z676" s="153" t="s">
        <v>83</v>
      </c>
      <c r="AA676" s="162" t="s">
        <v>83</v>
      </c>
      <c r="AB676" s="450"/>
      <c r="AC676" s="155" t="str">
        <f t="shared" si="299"/>
        <v>-</v>
      </c>
      <c r="AD676" s="156" t="str">
        <f t="shared" si="300"/>
        <v>-</v>
      </c>
      <c r="AE676" s="156" t="str">
        <f t="shared" si="301"/>
        <v>-</v>
      </c>
      <c r="AF676" s="156" t="str">
        <f t="shared" si="302"/>
        <v>-</v>
      </c>
      <c r="AG676" s="157" t="str">
        <f t="shared" si="303"/>
        <v>-</v>
      </c>
      <c r="AH676" s="454"/>
      <c r="AI676" s="155" t="str">
        <f t="shared" si="297"/>
        <v>-</v>
      </c>
      <c r="AJ676" s="156" t="str">
        <f t="shared" si="293"/>
        <v>-</v>
      </c>
      <c r="AK676" s="156" t="str">
        <f t="shared" si="294"/>
        <v>-</v>
      </c>
      <c r="AL676" s="156" t="str">
        <f t="shared" si="295"/>
        <v>-</v>
      </c>
      <c r="AM676" s="157" t="str">
        <f t="shared" si="296"/>
        <v>-</v>
      </c>
      <c r="AN676" s="457"/>
      <c r="AO676" s="95" t="s">
        <v>83</v>
      </c>
      <c r="AP676" s="93" t="s">
        <v>83</v>
      </c>
      <c r="AQ676" s="93" t="s">
        <v>83</v>
      </c>
      <c r="AR676" s="93" t="s">
        <v>83</v>
      </c>
      <c r="AS676" s="163" t="s">
        <v>83</v>
      </c>
      <c r="AT676" s="164" t="s">
        <v>83</v>
      </c>
      <c r="AU676" s="164" t="s">
        <v>83</v>
      </c>
      <c r="AV676" s="164" t="s">
        <v>83</v>
      </c>
      <c r="AW676" s="94" t="s">
        <v>83</v>
      </c>
      <c r="AX676" s="94" t="s">
        <v>3366</v>
      </c>
      <c r="AY676" s="165" t="s">
        <v>83</v>
      </c>
    </row>
    <row r="677" spans="1:51" customFormat="1" ht="40.5" hidden="1">
      <c r="A677" s="95" t="str">
        <f t="shared" si="298"/>
        <v>2004-8</v>
      </c>
      <c r="B677" s="160">
        <v>2004</v>
      </c>
      <c r="C677" s="93" t="s">
        <v>231</v>
      </c>
      <c r="D677" s="95">
        <v>8</v>
      </c>
      <c r="E677" s="93" t="s">
        <v>83</v>
      </c>
      <c r="F677" s="95" t="s">
        <v>83</v>
      </c>
      <c r="G677" s="161" t="s">
        <v>83</v>
      </c>
      <c r="H677" s="99" t="s">
        <v>83</v>
      </c>
      <c r="I677" s="94" t="s">
        <v>83</v>
      </c>
      <c r="J677" s="93" t="s">
        <v>83</v>
      </c>
      <c r="K677" s="93" t="s">
        <v>83</v>
      </c>
      <c r="L677" s="93" t="s">
        <v>83</v>
      </c>
      <c r="M677" s="92" t="s">
        <v>83</v>
      </c>
      <c r="N677" s="161"/>
      <c r="O677" s="153"/>
      <c r="P677" s="153"/>
      <c r="Q677" s="153"/>
      <c r="R677" s="162"/>
      <c r="S677" s="450"/>
      <c r="T677" s="163" t="s">
        <v>83</v>
      </c>
      <c r="U677" s="162" t="s">
        <v>83</v>
      </c>
      <c r="V677" s="93" t="s">
        <v>83</v>
      </c>
      <c r="W677" s="161"/>
      <c r="X677" s="153" t="s">
        <v>83</v>
      </c>
      <c r="Y677" s="153" t="s">
        <v>83</v>
      </c>
      <c r="Z677" s="153" t="s">
        <v>83</v>
      </c>
      <c r="AA677" s="162" t="s">
        <v>83</v>
      </c>
      <c r="AB677" s="450"/>
      <c r="AC677" s="155" t="str">
        <f t="shared" si="299"/>
        <v>-</v>
      </c>
      <c r="AD677" s="156" t="str">
        <f t="shared" si="300"/>
        <v>-</v>
      </c>
      <c r="AE677" s="156" t="str">
        <f t="shared" si="301"/>
        <v>-</v>
      </c>
      <c r="AF677" s="156" t="str">
        <f t="shared" si="302"/>
        <v>-</v>
      </c>
      <c r="AG677" s="157" t="str">
        <f t="shared" si="303"/>
        <v>-</v>
      </c>
      <c r="AH677" s="454"/>
      <c r="AI677" s="155" t="str">
        <f t="shared" si="297"/>
        <v>-</v>
      </c>
      <c r="AJ677" s="156" t="str">
        <f t="shared" si="293"/>
        <v>-</v>
      </c>
      <c r="AK677" s="156" t="str">
        <f t="shared" si="294"/>
        <v>-</v>
      </c>
      <c r="AL677" s="156" t="str">
        <f t="shared" si="295"/>
        <v>-</v>
      </c>
      <c r="AM677" s="157" t="str">
        <f t="shared" si="296"/>
        <v>-</v>
      </c>
      <c r="AN677" s="457"/>
      <c r="AO677" s="95" t="s">
        <v>83</v>
      </c>
      <c r="AP677" s="93" t="s">
        <v>83</v>
      </c>
      <c r="AQ677" s="93" t="s">
        <v>83</v>
      </c>
      <c r="AR677" s="93" t="s">
        <v>83</v>
      </c>
      <c r="AS677" s="163" t="s">
        <v>83</v>
      </c>
      <c r="AT677" s="164" t="s">
        <v>83</v>
      </c>
      <c r="AU677" s="164" t="s">
        <v>83</v>
      </c>
      <c r="AV677" s="164" t="s">
        <v>83</v>
      </c>
      <c r="AW677" s="94" t="s">
        <v>83</v>
      </c>
      <c r="AX677" s="94" t="s">
        <v>3366</v>
      </c>
      <c r="AY677" s="165" t="s">
        <v>83</v>
      </c>
    </row>
    <row r="678" spans="1:51" customFormat="1" ht="40.5" hidden="1">
      <c r="A678" s="95" t="str">
        <f t="shared" si="298"/>
        <v>2004-9</v>
      </c>
      <c r="B678" s="160">
        <v>2004</v>
      </c>
      <c r="C678" s="93" t="s">
        <v>231</v>
      </c>
      <c r="D678" s="95">
        <v>9</v>
      </c>
      <c r="E678" s="93" t="s">
        <v>83</v>
      </c>
      <c r="F678" s="95" t="s">
        <v>83</v>
      </c>
      <c r="G678" s="161" t="s">
        <v>83</v>
      </c>
      <c r="H678" s="99" t="s">
        <v>83</v>
      </c>
      <c r="I678" s="94" t="s">
        <v>83</v>
      </c>
      <c r="J678" s="93" t="s">
        <v>83</v>
      </c>
      <c r="K678" s="93" t="s">
        <v>83</v>
      </c>
      <c r="L678" s="93" t="s">
        <v>83</v>
      </c>
      <c r="M678" s="92" t="s">
        <v>83</v>
      </c>
      <c r="N678" s="161"/>
      <c r="O678" s="153"/>
      <c r="P678" s="153"/>
      <c r="Q678" s="153"/>
      <c r="R678" s="162"/>
      <c r="S678" s="450"/>
      <c r="T678" s="163" t="s">
        <v>83</v>
      </c>
      <c r="U678" s="162" t="s">
        <v>83</v>
      </c>
      <c r="V678" s="93" t="s">
        <v>83</v>
      </c>
      <c r="W678" s="161"/>
      <c r="X678" s="153" t="s">
        <v>83</v>
      </c>
      <c r="Y678" s="153" t="s">
        <v>83</v>
      </c>
      <c r="Z678" s="153" t="s">
        <v>83</v>
      </c>
      <c r="AA678" s="162" t="s">
        <v>83</v>
      </c>
      <c r="AB678" s="450"/>
      <c r="AC678" s="155" t="str">
        <f t="shared" si="299"/>
        <v>-</v>
      </c>
      <c r="AD678" s="156" t="str">
        <f t="shared" si="300"/>
        <v>-</v>
      </c>
      <c r="AE678" s="156" t="str">
        <f t="shared" si="301"/>
        <v>-</v>
      </c>
      <c r="AF678" s="156" t="str">
        <f t="shared" si="302"/>
        <v>-</v>
      </c>
      <c r="AG678" s="157" t="str">
        <f t="shared" si="303"/>
        <v>-</v>
      </c>
      <c r="AH678" s="454"/>
      <c r="AI678" s="155" t="str">
        <f t="shared" si="297"/>
        <v>-</v>
      </c>
      <c r="AJ678" s="156" t="str">
        <f t="shared" si="293"/>
        <v>-</v>
      </c>
      <c r="AK678" s="156" t="str">
        <f t="shared" si="294"/>
        <v>-</v>
      </c>
      <c r="AL678" s="156" t="str">
        <f t="shared" si="295"/>
        <v>-</v>
      </c>
      <c r="AM678" s="157" t="str">
        <f t="shared" si="296"/>
        <v>-</v>
      </c>
      <c r="AN678" s="457"/>
      <c r="AO678" s="95" t="s">
        <v>83</v>
      </c>
      <c r="AP678" s="93" t="s">
        <v>83</v>
      </c>
      <c r="AQ678" s="93" t="s">
        <v>83</v>
      </c>
      <c r="AR678" s="93" t="s">
        <v>83</v>
      </c>
      <c r="AS678" s="163" t="s">
        <v>83</v>
      </c>
      <c r="AT678" s="164" t="s">
        <v>83</v>
      </c>
      <c r="AU678" s="164" t="s">
        <v>83</v>
      </c>
      <c r="AV678" s="164" t="s">
        <v>83</v>
      </c>
      <c r="AW678" s="94" t="s">
        <v>83</v>
      </c>
      <c r="AX678" s="94" t="s">
        <v>3366</v>
      </c>
      <c r="AY678" s="165" t="s">
        <v>83</v>
      </c>
    </row>
    <row r="679" spans="1:51" ht="177" customHeight="1">
      <c r="A679" s="204" t="str">
        <f t="shared" si="298"/>
        <v>2005-1</v>
      </c>
      <c r="B679" s="205">
        <v>2005</v>
      </c>
      <c r="C679" s="600" t="s">
        <v>232</v>
      </c>
      <c r="D679" s="204">
        <v>1</v>
      </c>
      <c r="E679" s="600" t="s">
        <v>1263</v>
      </c>
      <c r="F679" s="204" t="s">
        <v>19</v>
      </c>
      <c r="G679" s="603" t="s">
        <v>1264</v>
      </c>
      <c r="H679" s="264" t="s">
        <v>1265</v>
      </c>
      <c r="I679" s="195" t="s">
        <v>1266</v>
      </c>
      <c r="J679" s="600" t="s">
        <v>2373</v>
      </c>
      <c r="K679" s="600" t="s">
        <v>1267</v>
      </c>
      <c r="L679" s="600" t="s">
        <v>1268</v>
      </c>
      <c r="M679" s="207" t="s">
        <v>392</v>
      </c>
      <c r="N679" s="603">
        <v>45</v>
      </c>
      <c r="O679" s="181">
        <v>46</v>
      </c>
      <c r="P679" s="181">
        <v>47</v>
      </c>
      <c r="Q679" s="181">
        <v>48</v>
      </c>
      <c r="R679" s="225">
        <v>49</v>
      </c>
      <c r="S679" s="620">
        <v>50</v>
      </c>
      <c r="T679" s="194" t="s">
        <v>1269</v>
      </c>
      <c r="U679" s="209">
        <v>50</v>
      </c>
      <c r="V679" s="600" t="s">
        <v>2374</v>
      </c>
      <c r="W679" s="603">
        <v>45.2</v>
      </c>
      <c r="X679" s="181">
        <v>47.2</v>
      </c>
      <c r="Y679" s="181">
        <v>41.8</v>
      </c>
      <c r="Z679" s="181">
        <v>36.5</v>
      </c>
      <c r="AA679" s="264">
        <v>37.9</v>
      </c>
      <c r="AB679" s="264">
        <v>36.9</v>
      </c>
      <c r="AC679" s="226">
        <f t="shared" si="299"/>
        <v>1.0044444444444445</v>
      </c>
      <c r="AD679" s="196">
        <f t="shared" si="300"/>
        <v>1.0260869565217392</v>
      </c>
      <c r="AE679" s="196">
        <f t="shared" si="301"/>
        <v>0.88936170212765953</v>
      </c>
      <c r="AF679" s="196">
        <f t="shared" si="302"/>
        <v>0.76041666666666663</v>
      </c>
      <c r="AG679" s="604">
        <f t="shared" si="303"/>
        <v>0.77346938775510199</v>
      </c>
      <c r="AH679" s="212">
        <f t="shared" si="303"/>
        <v>0.73799999999999999</v>
      </c>
      <c r="AI679" s="226">
        <f t="shared" si="297"/>
        <v>0.90400000000000003</v>
      </c>
      <c r="AJ679" s="196">
        <f t="shared" si="293"/>
        <v>0.94400000000000006</v>
      </c>
      <c r="AK679" s="196">
        <f t="shared" si="294"/>
        <v>0.83599999999999997</v>
      </c>
      <c r="AL679" s="196">
        <f t="shared" si="295"/>
        <v>0.73</v>
      </c>
      <c r="AM679" s="604">
        <f t="shared" si="296"/>
        <v>0.75800000000000001</v>
      </c>
      <c r="AN679" s="212">
        <f t="shared" si="296"/>
        <v>0.73799999999999999</v>
      </c>
      <c r="AO679" s="204" t="s">
        <v>83</v>
      </c>
      <c r="AP679" s="600" t="s">
        <v>1270</v>
      </c>
      <c r="AQ679" s="600" t="s">
        <v>1271</v>
      </c>
      <c r="AR679" s="600" t="s">
        <v>2375</v>
      </c>
      <c r="AS679" s="194" t="s">
        <v>15</v>
      </c>
      <c r="AT679" s="179" t="s">
        <v>15</v>
      </c>
      <c r="AU679" s="179" t="s">
        <v>55</v>
      </c>
      <c r="AV679" s="179" t="s">
        <v>10</v>
      </c>
      <c r="AW679" s="179" t="s">
        <v>10</v>
      </c>
      <c r="AX679" s="611" t="s">
        <v>3385</v>
      </c>
      <c r="AY679" s="214">
        <v>1</v>
      </c>
    </row>
    <row r="680" spans="1:51" customFormat="1" ht="40.5" hidden="1">
      <c r="A680" s="95" t="str">
        <f t="shared" si="298"/>
        <v>2005-2</v>
      </c>
      <c r="B680" s="160">
        <v>2005</v>
      </c>
      <c r="C680" s="93" t="s">
        <v>232</v>
      </c>
      <c r="D680" s="95">
        <v>2</v>
      </c>
      <c r="E680" s="93" t="s">
        <v>83</v>
      </c>
      <c r="F680" s="95" t="s">
        <v>83</v>
      </c>
      <c r="G680" s="161" t="s">
        <v>83</v>
      </c>
      <c r="H680" s="99" t="s">
        <v>83</v>
      </c>
      <c r="I680" s="94" t="s">
        <v>83</v>
      </c>
      <c r="J680" s="93" t="s">
        <v>83</v>
      </c>
      <c r="K680" s="93" t="s">
        <v>83</v>
      </c>
      <c r="L680" s="93" t="s">
        <v>83</v>
      </c>
      <c r="M680" s="92" t="s">
        <v>83</v>
      </c>
      <c r="N680" s="161"/>
      <c r="O680" s="153"/>
      <c r="P680" s="153"/>
      <c r="Q680" s="153"/>
      <c r="R680" s="162"/>
      <c r="S680" s="450"/>
      <c r="T680" s="163" t="s">
        <v>83</v>
      </c>
      <c r="U680" s="162" t="s">
        <v>83</v>
      </c>
      <c r="V680" s="93" t="s">
        <v>83</v>
      </c>
      <c r="W680" s="161"/>
      <c r="X680" s="153" t="s">
        <v>83</v>
      </c>
      <c r="Y680" s="153" t="s">
        <v>83</v>
      </c>
      <c r="Z680" s="153" t="s">
        <v>83</v>
      </c>
      <c r="AA680" s="162" t="s">
        <v>83</v>
      </c>
      <c r="AB680" s="450"/>
      <c r="AC680" s="155" t="str">
        <f t="shared" si="299"/>
        <v>-</v>
      </c>
      <c r="AD680" s="156" t="str">
        <f t="shared" si="300"/>
        <v>-</v>
      </c>
      <c r="AE680" s="156" t="str">
        <f t="shared" si="301"/>
        <v>-</v>
      </c>
      <c r="AF680" s="156" t="str">
        <f t="shared" si="302"/>
        <v>-</v>
      </c>
      <c r="AG680" s="157" t="str">
        <f t="shared" si="303"/>
        <v>-</v>
      </c>
      <c r="AH680" s="454"/>
      <c r="AI680" s="155" t="str">
        <f t="shared" si="297"/>
        <v>-</v>
      </c>
      <c r="AJ680" s="156" t="str">
        <f t="shared" si="293"/>
        <v>-</v>
      </c>
      <c r="AK680" s="156" t="str">
        <f t="shared" si="294"/>
        <v>-</v>
      </c>
      <c r="AL680" s="156" t="str">
        <f t="shared" si="295"/>
        <v>-</v>
      </c>
      <c r="AM680" s="157" t="str">
        <f t="shared" si="296"/>
        <v>-</v>
      </c>
      <c r="AN680" s="457"/>
      <c r="AO680" s="95" t="s">
        <v>83</v>
      </c>
      <c r="AP680" s="93" t="s">
        <v>83</v>
      </c>
      <c r="AQ680" s="93" t="s">
        <v>83</v>
      </c>
      <c r="AR680" s="93" t="s">
        <v>83</v>
      </c>
      <c r="AS680" s="163" t="s">
        <v>83</v>
      </c>
      <c r="AT680" s="164" t="s">
        <v>83</v>
      </c>
      <c r="AU680" s="164" t="s">
        <v>83</v>
      </c>
      <c r="AV680" s="164" t="s">
        <v>83</v>
      </c>
      <c r="AW680" s="94" t="s">
        <v>83</v>
      </c>
      <c r="AX680" s="94" t="s">
        <v>3366</v>
      </c>
      <c r="AY680" s="165" t="s">
        <v>83</v>
      </c>
    </row>
    <row r="681" spans="1:51" customFormat="1" ht="40.5" hidden="1">
      <c r="A681" s="95" t="str">
        <f t="shared" si="298"/>
        <v>2005-3</v>
      </c>
      <c r="B681" s="160">
        <v>2005</v>
      </c>
      <c r="C681" s="93" t="s">
        <v>232</v>
      </c>
      <c r="D681" s="95">
        <v>3</v>
      </c>
      <c r="E681" s="93" t="s">
        <v>83</v>
      </c>
      <c r="F681" s="95" t="s">
        <v>83</v>
      </c>
      <c r="G681" s="161" t="s">
        <v>83</v>
      </c>
      <c r="H681" s="99" t="s">
        <v>83</v>
      </c>
      <c r="I681" s="94" t="s">
        <v>83</v>
      </c>
      <c r="J681" s="93" t="s">
        <v>83</v>
      </c>
      <c r="K681" s="93" t="s">
        <v>83</v>
      </c>
      <c r="L681" s="93" t="s">
        <v>83</v>
      </c>
      <c r="M681" s="92" t="s">
        <v>83</v>
      </c>
      <c r="N681" s="161"/>
      <c r="O681" s="153"/>
      <c r="P681" s="153"/>
      <c r="Q681" s="153"/>
      <c r="R681" s="162"/>
      <c r="S681" s="450"/>
      <c r="T681" s="163" t="s">
        <v>83</v>
      </c>
      <c r="U681" s="162" t="s">
        <v>83</v>
      </c>
      <c r="V681" s="93" t="s">
        <v>83</v>
      </c>
      <c r="W681" s="161"/>
      <c r="X681" s="153" t="s">
        <v>83</v>
      </c>
      <c r="Y681" s="153" t="s">
        <v>83</v>
      </c>
      <c r="Z681" s="153" t="s">
        <v>83</v>
      </c>
      <c r="AA681" s="162" t="s">
        <v>83</v>
      </c>
      <c r="AB681" s="450"/>
      <c r="AC681" s="155" t="str">
        <f t="shared" si="299"/>
        <v>-</v>
      </c>
      <c r="AD681" s="156" t="str">
        <f t="shared" si="300"/>
        <v>-</v>
      </c>
      <c r="AE681" s="156" t="str">
        <f t="shared" si="301"/>
        <v>-</v>
      </c>
      <c r="AF681" s="156" t="str">
        <f t="shared" si="302"/>
        <v>-</v>
      </c>
      <c r="AG681" s="157" t="str">
        <f t="shared" si="303"/>
        <v>-</v>
      </c>
      <c r="AH681" s="454"/>
      <c r="AI681" s="155" t="str">
        <f t="shared" si="297"/>
        <v>-</v>
      </c>
      <c r="AJ681" s="156" t="str">
        <f t="shared" si="293"/>
        <v>-</v>
      </c>
      <c r="AK681" s="156" t="str">
        <f t="shared" si="294"/>
        <v>-</v>
      </c>
      <c r="AL681" s="156" t="str">
        <f t="shared" si="295"/>
        <v>-</v>
      </c>
      <c r="AM681" s="157" t="str">
        <f t="shared" si="296"/>
        <v>-</v>
      </c>
      <c r="AN681" s="457"/>
      <c r="AO681" s="95" t="s">
        <v>83</v>
      </c>
      <c r="AP681" s="93" t="s">
        <v>83</v>
      </c>
      <c r="AQ681" s="93" t="s">
        <v>83</v>
      </c>
      <c r="AR681" s="93" t="s">
        <v>83</v>
      </c>
      <c r="AS681" s="163" t="s">
        <v>83</v>
      </c>
      <c r="AT681" s="164" t="s">
        <v>83</v>
      </c>
      <c r="AU681" s="164" t="s">
        <v>83</v>
      </c>
      <c r="AV681" s="164" t="s">
        <v>83</v>
      </c>
      <c r="AW681" s="94" t="s">
        <v>83</v>
      </c>
      <c r="AX681" s="94" t="s">
        <v>3366</v>
      </c>
      <c r="AY681" s="165" t="s">
        <v>83</v>
      </c>
    </row>
    <row r="682" spans="1:51" customFormat="1" ht="40.5" hidden="1">
      <c r="A682" s="95" t="str">
        <f t="shared" si="298"/>
        <v>2005-4</v>
      </c>
      <c r="B682" s="160">
        <v>2005</v>
      </c>
      <c r="C682" s="93" t="s">
        <v>232</v>
      </c>
      <c r="D682" s="95">
        <v>4</v>
      </c>
      <c r="E682" s="93" t="s">
        <v>83</v>
      </c>
      <c r="F682" s="95" t="s">
        <v>83</v>
      </c>
      <c r="G682" s="161" t="s">
        <v>83</v>
      </c>
      <c r="H682" s="99" t="s">
        <v>83</v>
      </c>
      <c r="I682" s="94" t="s">
        <v>83</v>
      </c>
      <c r="J682" s="93" t="s">
        <v>83</v>
      </c>
      <c r="K682" s="93" t="s">
        <v>83</v>
      </c>
      <c r="L682" s="93" t="s">
        <v>83</v>
      </c>
      <c r="M682" s="92" t="s">
        <v>83</v>
      </c>
      <c r="N682" s="161"/>
      <c r="O682" s="153"/>
      <c r="P682" s="153"/>
      <c r="Q682" s="153"/>
      <c r="R682" s="162"/>
      <c r="S682" s="450"/>
      <c r="T682" s="163" t="s">
        <v>83</v>
      </c>
      <c r="U682" s="162" t="s">
        <v>83</v>
      </c>
      <c r="V682" s="93" t="s">
        <v>83</v>
      </c>
      <c r="W682" s="161"/>
      <c r="X682" s="153" t="s">
        <v>83</v>
      </c>
      <c r="Y682" s="153" t="s">
        <v>83</v>
      </c>
      <c r="Z682" s="153" t="s">
        <v>83</v>
      </c>
      <c r="AA682" s="162" t="s">
        <v>83</v>
      </c>
      <c r="AB682" s="450"/>
      <c r="AC682" s="155" t="str">
        <f t="shared" si="299"/>
        <v>-</v>
      </c>
      <c r="AD682" s="156" t="str">
        <f t="shared" si="300"/>
        <v>-</v>
      </c>
      <c r="AE682" s="156" t="str">
        <f t="shared" si="301"/>
        <v>-</v>
      </c>
      <c r="AF682" s="156" t="str">
        <f t="shared" si="302"/>
        <v>-</v>
      </c>
      <c r="AG682" s="157" t="str">
        <f t="shared" si="303"/>
        <v>-</v>
      </c>
      <c r="AH682" s="454"/>
      <c r="AI682" s="155" t="str">
        <f t="shared" si="297"/>
        <v>-</v>
      </c>
      <c r="AJ682" s="156" t="str">
        <f t="shared" si="293"/>
        <v>-</v>
      </c>
      <c r="AK682" s="156" t="str">
        <f t="shared" si="294"/>
        <v>-</v>
      </c>
      <c r="AL682" s="156" t="str">
        <f t="shared" si="295"/>
        <v>-</v>
      </c>
      <c r="AM682" s="157" t="str">
        <f t="shared" si="296"/>
        <v>-</v>
      </c>
      <c r="AN682" s="457"/>
      <c r="AO682" s="95" t="s">
        <v>83</v>
      </c>
      <c r="AP682" s="93" t="s">
        <v>83</v>
      </c>
      <c r="AQ682" s="93" t="s">
        <v>83</v>
      </c>
      <c r="AR682" s="93" t="s">
        <v>83</v>
      </c>
      <c r="AS682" s="163" t="s">
        <v>83</v>
      </c>
      <c r="AT682" s="164" t="s">
        <v>83</v>
      </c>
      <c r="AU682" s="164" t="s">
        <v>83</v>
      </c>
      <c r="AV682" s="164" t="s">
        <v>83</v>
      </c>
      <c r="AW682" s="94" t="s">
        <v>83</v>
      </c>
      <c r="AX682" s="94" t="s">
        <v>3366</v>
      </c>
      <c r="AY682" s="165" t="s">
        <v>83</v>
      </c>
    </row>
    <row r="683" spans="1:51" customFormat="1" ht="40.5" hidden="1">
      <c r="A683" s="95" t="str">
        <f t="shared" si="298"/>
        <v>2005-5</v>
      </c>
      <c r="B683" s="160">
        <v>2005</v>
      </c>
      <c r="C683" s="93" t="s">
        <v>232</v>
      </c>
      <c r="D683" s="95">
        <v>5</v>
      </c>
      <c r="E683" s="93" t="s">
        <v>83</v>
      </c>
      <c r="F683" s="95" t="s">
        <v>83</v>
      </c>
      <c r="G683" s="161" t="s">
        <v>83</v>
      </c>
      <c r="H683" s="99" t="s">
        <v>83</v>
      </c>
      <c r="I683" s="94" t="s">
        <v>83</v>
      </c>
      <c r="J683" s="93" t="s">
        <v>83</v>
      </c>
      <c r="K683" s="93" t="s">
        <v>83</v>
      </c>
      <c r="L683" s="93" t="s">
        <v>83</v>
      </c>
      <c r="M683" s="92" t="s">
        <v>83</v>
      </c>
      <c r="N683" s="161"/>
      <c r="O683" s="153"/>
      <c r="P683" s="153"/>
      <c r="Q683" s="153"/>
      <c r="R683" s="162"/>
      <c r="S683" s="450"/>
      <c r="T683" s="163" t="s">
        <v>83</v>
      </c>
      <c r="U683" s="162" t="s">
        <v>83</v>
      </c>
      <c r="V683" s="93" t="s">
        <v>83</v>
      </c>
      <c r="W683" s="161"/>
      <c r="X683" s="153" t="s">
        <v>83</v>
      </c>
      <c r="Y683" s="153" t="s">
        <v>83</v>
      </c>
      <c r="Z683" s="153" t="s">
        <v>83</v>
      </c>
      <c r="AA683" s="162" t="s">
        <v>83</v>
      </c>
      <c r="AB683" s="450"/>
      <c r="AC683" s="155" t="str">
        <f t="shared" si="299"/>
        <v>-</v>
      </c>
      <c r="AD683" s="156" t="str">
        <f t="shared" si="300"/>
        <v>-</v>
      </c>
      <c r="AE683" s="156" t="str">
        <f t="shared" si="301"/>
        <v>-</v>
      </c>
      <c r="AF683" s="156" t="str">
        <f t="shared" si="302"/>
        <v>-</v>
      </c>
      <c r="AG683" s="157" t="str">
        <f t="shared" si="303"/>
        <v>-</v>
      </c>
      <c r="AH683" s="454"/>
      <c r="AI683" s="155" t="str">
        <f t="shared" si="297"/>
        <v>-</v>
      </c>
      <c r="AJ683" s="156" t="str">
        <f t="shared" si="293"/>
        <v>-</v>
      </c>
      <c r="AK683" s="156" t="str">
        <f t="shared" si="294"/>
        <v>-</v>
      </c>
      <c r="AL683" s="156" t="str">
        <f t="shared" si="295"/>
        <v>-</v>
      </c>
      <c r="AM683" s="157" t="str">
        <f t="shared" si="296"/>
        <v>-</v>
      </c>
      <c r="AN683" s="457"/>
      <c r="AO683" s="95" t="s">
        <v>83</v>
      </c>
      <c r="AP683" s="93" t="s">
        <v>83</v>
      </c>
      <c r="AQ683" s="93" t="s">
        <v>83</v>
      </c>
      <c r="AR683" s="93" t="s">
        <v>83</v>
      </c>
      <c r="AS683" s="163" t="s">
        <v>83</v>
      </c>
      <c r="AT683" s="164" t="s">
        <v>83</v>
      </c>
      <c r="AU683" s="164" t="s">
        <v>83</v>
      </c>
      <c r="AV683" s="164" t="s">
        <v>83</v>
      </c>
      <c r="AW683" s="94" t="s">
        <v>83</v>
      </c>
      <c r="AX683" s="94" t="s">
        <v>3366</v>
      </c>
      <c r="AY683" s="165" t="s">
        <v>83</v>
      </c>
    </row>
    <row r="684" spans="1:51" customFormat="1" ht="40.5" hidden="1">
      <c r="A684" s="95" t="str">
        <f t="shared" si="298"/>
        <v>2005-6</v>
      </c>
      <c r="B684" s="160">
        <v>2005</v>
      </c>
      <c r="C684" s="93" t="s">
        <v>232</v>
      </c>
      <c r="D684" s="95">
        <v>6</v>
      </c>
      <c r="E684" s="93" t="s">
        <v>83</v>
      </c>
      <c r="F684" s="95" t="s">
        <v>83</v>
      </c>
      <c r="G684" s="161" t="s">
        <v>83</v>
      </c>
      <c r="H684" s="99" t="s">
        <v>83</v>
      </c>
      <c r="I684" s="94" t="s">
        <v>83</v>
      </c>
      <c r="J684" s="93" t="s">
        <v>83</v>
      </c>
      <c r="K684" s="93" t="s">
        <v>83</v>
      </c>
      <c r="L684" s="93" t="s">
        <v>83</v>
      </c>
      <c r="M684" s="92" t="s">
        <v>83</v>
      </c>
      <c r="N684" s="161"/>
      <c r="O684" s="153"/>
      <c r="P684" s="153"/>
      <c r="Q684" s="153"/>
      <c r="R684" s="162"/>
      <c r="S684" s="450"/>
      <c r="T684" s="163" t="s">
        <v>83</v>
      </c>
      <c r="U684" s="162" t="s">
        <v>83</v>
      </c>
      <c r="V684" s="93" t="s">
        <v>83</v>
      </c>
      <c r="W684" s="161"/>
      <c r="X684" s="153" t="s">
        <v>83</v>
      </c>
      <c r="Y684" s="153" t="s">
        <v>83</v>
      </c>
      <c r="Z684" s="153" t="s">
        <v>83</v>
      </c>
      <c r="AA684" s="162" t="s">
        <v>83</v>
      </c>
      <c r="AB684" s="450"/>
      <c r="AC684" s="155" t="str">
        <f t="shared" si="299"/>
        <v>-</v>
      </c>
      <c r="AD684" s="156" t="str">
        <f t="shared" si="300"/>
        <v>-</v>
      </c>
      <c r="AE684" s="156" t="str">
        <f t="shared" si="301"/>
        <v>-</v>
      </c>
      <c r="AF684" s="156" t="str">
        <f t="shared" si="302"/>
        <v>-</v>
      </c>
      <c r="AG684" s="157" t="str">
        <f t="shared" si="303"/>
        <v>-</v>
      </c>
      <c r="AH684" s="454"/>
      <c r="AI684" s="155" t="str">
        <f t="shared" si="297"/>
        <v>-</v>
      </c>
      <c r="AJ684" s="156" t="str">
        <f t="shared" si="293"/>
        <v>-</v>
      </c>
      <c r="AK684" s="156" t="str">
        <f t="shared" si="294"/>
        <v>-</v>
      </c>
      <c r="AL684" s="156" t="str">
        <f t="shared" si="295"/>
        <v>-</v>
      </c>
      <c r="AM684" s="157" t="str">
        <f t="shared" si="296"/>
        <v>-</v>
      </c>
      <c r="AN684" s="457"/>
      <c r="AO684" s="95" t="s">
        <v>83</v>
      </c>
      <c r="AP684" s="93" t="s">
        <v>83</v>
      </c>
      <c r="AQ684" s="93" t="s">
        <v>83</v>
      </c>
      <c r="AR684" s="93" t="s">
        <v>83</v>
      </c>
      <c r="AS684" s="163" t="s">
        <v>83</v>
      </c>
      <c r="AT684" s="164" t="s">
        <v>83</v>
      </c>
      <c r="AU684" s="164" t="s">
        <v>83</v>
      </c>
      <c r="AV684" s="164" t="s">
        <v>83</v>
      </c>
      <c r="AW684" s="94" t="s">
        <v>83</v>
      </c>
      <c r="AX684" s="94" t="s">
        <v>3366</v>
      </c>
      <c r="AY684" s="165" t="s">
        <v>83</v>
      </c>
    </row>
    <row r="685" spans="1:51" customFormat="1" ht="40.5" hidden="1">
      <c r="A685" s="95" t="str">
        <f t="shared" si="298"/>
        <v>2005-7</v>
      </c>
      <c r="B685" s="160">
        <v>2005</v>
      </c>
      <c r="C685" s="93" t="s">
        <v>232</v>
      </c>
      <c r="D685" s="95">
        <v>7</v>
      </c>
      <c r="E685" s="93" t="s">
        <v>83</v>
      </c>
      <c r="F685" s="95" t="s">
        <v>83</v>
      </c>
      <c r="G685" s="161" t="s">
        <v>83</v>
      </c>
      <c r="H685" s="99" t="s">
        <v>83</v>
      </c>
      <c r="I685" s="94" t="s">
        <v>83</v>
      </c>
      <c r="J685" s="93" t="s">
        <v>83</v>
      </c>
      <c r="K685" s="93" t="s">
        <v>83</v>
      </c>
      <c r="L685" s="93" t="s">
        <v>83</v>
      </c>
      <c r="M685" s="92" t="s">
        <v>83</v>
      </c>
      <c r="N685" s="161"/>
      <c r="O685" s="153"/>
      <c r="P685" s="153"/>
      <c r="Q685" s="153"/>
      <c r="R685" s="162"/>
      <c r="S685" s="450"/>
      <c r="T685" s="163" t="s">
        <v>83</v>
      </c>
      <c r="U685" s="162" t="s">
        <v>83</v>
      </c>
      <c r="V685" s="93" t="s">
        <v>83</v>
      </c>
      <c r="W685" s="161"/>
      <c r="X685" s="153" t="s">
        <v>83</v>
      </c>
      <c r="Y685" s="153" t="s">
        <v>83</v>
      </c>
      <c r="Z685" s="153" t="s">
        <v>83</v>
      </c>
      <c r="AA685" s="162" t="s">
        <v>83</v>
      </c>
      <c r="AB685" s="450"/>
      <c r="AC685" s="155" t="str">
        <f t="shared" si="299"/>
        <v>-</v>
      </c>
      <c r="AD685" s="156" t="str">
        <f t="shared" si="300"/>
        <v>-</v>
      </c>
      <c r="AE685" s="156" t="str">
        <f t="shared" si="301"/>
        <v>-</v>
      </c>
      <c r="AF685" s="156" t="str">
        <f t="shared" si="302"/>
        <v>-</v>
      </c>
      <c r="AG685" s="157" t="str">
        <f t="shared" si="303"/>
        <v>-</v>
      </c>
      <c r="AH685" s="454"/>
      <c r="AI685" s="155" t="str">
        <f t="shared" si="297"/>
        <v>-</v>
      </c>
      <c r="AJ685" s="156" t="str">
        <f t="shared" si="293"/>
        <v>-</v>
      </c>
      <c r="AK685" s="156" t="str">
        <f t="shared" si="294"/>
        <v>-</v>
      </c>
      <c r="AL685" s="156" t="str">
        <f t="shared" si="295"/>
        <v>-</v>
      </c>
      <c r="AM685" s="157" t="str">
        <f t="shared" si="296"/>
        <v>-</v>
      </c>
      <c r="AN685" s="457"/>
      <c r="AO685" s="95" t="s">
        <v>83</v>
      </c>
      <c r="AP685" s="93" t="s">
        <v>83</v>
      </c>
      <c r="AQ685" s="93" t="s">
        <v>83</v>
      </c>
      <c r="AR685" s="93" t="s">
        <v>83</v>
      </c>
      <c r="AS685" s="163" t="s">
        <v>83</v>
      </c>
      <c r="AT685" s="164" t="s">
        <v>83</v>
      </c>
      <c r="AU685" s="164" t="s">
        <v>83</v>
      </c>
      <c r="AV685" s="164" t="s">
        <v>83</v>
      </c>
      <c r="AW685" s="94" t="s">
        <v>83</v>
      </c>
      <c r="AX685" s="94" t="s">
        <v>3366</v>
      </c>
      <c r="AY685" s="165" t="s">
        <v>83</v>
      </c>
    </row>
    <row r="686" spans="1:51" customFormat="1" ht="40.5" hidden="1">
      <c r="A686" s="95" t="str">
        <f t="shared" si="298"/>
        <v>2005-8</v>
      </c>
      <c r="B686" s="160">
        <v>2005</v>
      </c>
      <c r="C686" s="93" t="s">
        <v>232</v>
      </c>
      <c r="D686" s="95">
        <v>8</v>
      </c>
      <c r="E686" s="93" t="s">
        <v>83</v>
      </c>
      <c r="F686" s="95" t="s">
        <v>83</v>
      </c>
      <c r="G686" s="161" t="s">
        <v>83</v>
      </c>
      <c r="H686" s="99" t="s">
        <v>83</v>
      </c>
      <c r="I686" s="94" t="s">
        <v>83</v>
      </c>
      <c r="J686" s="93" t="s">
        <v>83</v>
      </c>
      <c r="K686" s="93" t="s">
        <v>83</v>
      </c>
      <c r="L686" s="93" t="s">
        <v>83</v>
      </c>
      <c r="M686" s="92" t="s">
        <v>83</v>
      </c>
      <c r="N686" s="161"/>
      <c r="O686" s="153"/>
      <c r="P686" s="153"/>
      <c r="Q686" s="153"/>
      <c r="R686" s="162"/>
      <c r="S686" s="450"/>
      <c r="T686" s="163" t="s">
        <v>83</v>
      </c>
      <c r="U686" s="162" t="s">
        <v>83</v>
      </c>
      <c r="V686" s="93" t="s">
        <v>83</v>
      </c>
      <c r="W686" s="161"/>
      <c r="X686" s="153" t="s">
        <v>83</v>
      </c>
      <c r="Y686" s="153" t="s">
        <v>83</v>
      </c>
      <c r="Z686" s="153" t="s">
        <v>83</v>
      </c>
      <c r="AA686" s="162" t="s">
        <v>83</v>
      </c>
      <c r="AB686" s="450"/>
      <c r="AC686" s="155" t="str">
        <f t="shared" si="299"/>
        <v>-</v>
      </c>
      <c r="AD686" s="156" t="str">
        <f t="shared" si="300"/>
        <v>-</v>
      </c>
      <c r="AE686" s="156" t="str">
        <f t="shared" si="301"/>
        <v>-</v>
      </c>
      <c r="AF686" s="156" t="str">
        <f t="shared" si="302"/>
        <v>-</v>
      </c>
      <c r="AG686" s="157" t="str">
        <f t="shared" si="303"/>
        <v>-</v>
      </c>
      <c r="AH686" s="454"/>
      <c r="AI686" s="155" t="str">
        <f t="shared" si="297"/>
        <v>-</v>
      </c>
      <c r="AJ686" s="156" t="str">
        <f t="shared" si="293"/>
        <v>-</v>
      </c>
      <c r="AK686" s="156" t="str">
        <f t="shared" si="294"/>
        <v>-</v>
      </c>
      <c r="AL686" s="156" t="str">
        <f t="shared" si="295"/>
        <v>-</v>
      </c>
      <c r="AM686" s="157" t="str">
        <f t="shared" si="296"/>
        <v>-</v>
      </c>
      <c r="AN686" s="457"/>
      <c r="AO686" s="95" t="s">
        <v>83</v>
      </c>
      <c r="AP686" s="93" t="s">
        <v>83</v>
      </c>
      <c r="AQ686" s="93" t="s">
        <v>83</v>
      </c>
      <c r="AR686" s="93" t="s">
        <v>83</v>
      </c>
      <c r="AS686" s="163" t="s">
        <v>83</v>
      </c>
      <c r="AT686" s="164" t="s">
        <v>83</v>
      </c>
      <c r="AU686" s="164" t="s">
        <v>83</v>
      </c>
      <c r="AV686" s="164" t="s">
        <v>83</v>
      </c>
      <c r="AW686" s="94" t="s">
        <v>83</v>
      </c>
      <c r="AX686" s="94" t="s">
        <v>3366</v>
      </c>
      <c r="AY686" s="165" t="s">
        <v>83</v>
      </c>
    </row>
    <row r="687" spans="1:51" customFormat="1" ht="40.5" hidden="1">
      <c r="A687" s="95" t="str">
        <f t="shared" si="298"/>
        <v>2005-9</v>
      </c>
      <c r="B687" s="160">
        <v>2005</v>
      </c>
      <c r="C687" s="93" t="s">
        <v>232</v>
      </c>
      <c r="D687" s="95">
        <v>9</v>
      </c>
      <c r="E687" s="93" t="s">
        <v>83</v>
      </c>
      <c r="F687" s="95" t="s">
        <v>83</v>
      </c>
      <c r="G687" s="161" t="s">
        <v>83</v>
      </c>
      <c r="H687" s="99" t="s">
        <v>83</v>
      </c>
      <c r="I687" s="94" t="s">
        <v>83</v>
      </c>
      <c r="J687" s="93" t="s">
        <v>83</v>
      </c>
      <c r="K687" s="93" t="s">
        <v>83</v>
      </c>
      <c r="L687" s="93" t="s">
        <v>83</v>
      </c>
      <c r="M687" s="92" t="s">
        <v>83</v>
      </c>
      <c r="N687" s="161"/>
      <c r="O687" s="153"/>
      <c r="P687" s="153"/>
      <c r="Q687" s="153"/>
      <c r="R687" s="162"/>
      <c r="S687" s="450"/>
      <c r="T687" s="163" t="s">
        <v>83</v>
      </c>
      <c r="U687" s="162" t="s">
        <v>83</v>
      </c>
      <c r="V687" s="93" t="s">
        <v>83</v>
      </c>
      <c r="W687" s="161"/>
      <c r="X687" s="153" t="s">
        <v>83</v>
      </c>
      <c r="Y687" s="153" t="s">
        <v>83</v>
      </c>
      <c r="Z687" s="153" t="s">
        <v>83</v>
      </c>
      <c r="AA687" s="162" t="s">
        <v>83</v>
      </c>
      <c r="AB687" s="450"/>
      <c r="AC687" s="155" t="str">
        <f t="shared" si="299"/>
        <v>-</v>
      </c>
      <c r="AD687" s="156" t="str">
        <f t="shared" si="300"/>
        <v>-</v>
      </c>
      <c r="AE687" s="156" t="str">
        <f t="shared" si="301"/>
        <v>-</v>
      </c>
      <c r="AF687" s="156" t="str">
        <f t="shared" si="302"/>
        <v>-</v>
      </c>
      <c r="AG687" s="157" t="str">
        <f t="shared" si="303"/>
        <v>-</v>
      </c>
      <c r="AH687" s="454"/>
      <c r="AI687" s="155" t="str">
        <f t="shared" si="297"/>
        <v>-</v>
      </c>
      <c r="AJ687" s="156" t="str">
        <f t="shared" si="293"/>
        <v>-</v>
      </c>
      <c r="AK687" s="156" t="str">
        <f t="shared" si="294"/>
        <v>-</v>
      </c>
      <c r="AL687" s="156" t="str">
        <f t="shared" si="295"/>
        <v>-</v>
      </c>
      <c r="AM687" s="157" t="str">
        <f t="shared" si="296"/>
        <v>-</v>
      </c>
      <c r="AN687" s="457"/>
      <c r="AO687" s="95" t="s">
        <v>83</v>
      </c>
      <c r="AP687" s="93" t="s">
        <v>83</v>
      </c>
      <c r="AQ687" s="93" t="s">
        <v>83</v>
      </c>
      <c r="AR687" s="93" t="s">
        <v>83</v>
      </c>
      <c r="AS687" s="163" t="s">
        <v>83</v>
      </c>
      <c r="AT687" s="164" t="s">
        <v>83</v>
      </c>
      <c r="AU687" s="164" t="s">
        <v>83</v>
      </c>
      <c r="AV687" s="164" t="s">
        <v>83</v>
      </c>
      <c r="AW687" s="94" t="s">
        <v>83</v>
      </c>
      <c r="AX687" s="94" t="s">
        <v>3366</v>
      </c>
      <c r="AY687" s="165" t="s">
        <v>83</v>
      </c>
    </row>
    <row r="688" spans="1:51" ht="168" customHeight="1">
      <c r="A688" s="204" t="str">
        <f t="shared" si="298"/>
        <v>2101-1</v>
      </c>
      <c r="B688" s="205">
        <v>2101</v>
      </c>
      <c r="C688" s="600" t="s">
        <v>233</v>
      </c>
      <c r="D688" s="204">
        <v>1</v>
      </c>
      <c r="E688" s="600" t="s">
        <v>519</v>
      </c>
      <c r="F688" s="204" t="s">
        <v>3632</v>
      </c>
      <c r="G688" s="603" t="s">
        <v>520</v>
      </c>
      <c r="H688" s="206" t="s">
        <v>1032</v>
      </c>
      <c r="I688" s="195" t="s">
        <v>522</v>
      </c>
      <c r="J688" s="600" t="s">
        <v>1694</v>
      </c>
      <c r="K688" s="600" t="s">
        <v>2376</v>
      </c>
      <c r="L688" s="600" t="s">
        <v>388</v>
      </c>
      <c r="M688" s="207" t="s">
        <v>392</v>
      </c>
      <c r="N688" s="259">
        <v>51577</v>
      </c>
      <c r="O688" s="192">
        <v>52622</v>
      </c>
      <c r="P688" s="200">
        <v>54189</v>
      </c>
      <c r="Q688" s="200">
        <v>54189</v>
      </c>
      <c r="R688" s="327">
        <v>54189</v>
      </c>
      <c r="S688" s="651">
        <v>54685</v>
      </c>
      <c r="T688" s="250" t="s">
        <v>12</v>
      </c>
      <c r="U688" s="209" t="s">
        <v>12</v>
      </c>
      <c r="V688" s="600" t="s">
        <v>1440</v>
      </c>
      <c r="W688" s="259">
        <v>52622</v>
      </c>
      <c r="X688" s="192">
        <v>54189</v>
      </c>
      <c r="Y688" s="200">
        <v>53999</v>
      </c>
      <c r="Z688" s="200">
        <v>53815</v>
      </c>
      <c r="AA688" s="500">
        <v>54685</v>
      </c>
      <c r="AB688" s="500">
        <v>56024</v>
      </c>
      <c r="AC688" s="226">
        <f t="shared" si="299"/>
        <v>1.020260969036586</v>
      </c>
      <c r="AD688" s="196">
        <f t="shared" si="300"/>
        <v>1.0297784196723803</v>
      </c>
      <c r="AE688" s="196">
        <f t="shared" si="301"/>
        <v>0.99649375334477475</v>
      </c>
      <c r="AF688" s="196">
        <f t="shared" si="302"/>
        <v>0.9930982302681356</v>
      </c>
      <c r="AG688" s="604">
        <f t="shared" si="303"/>
        <v>1.0091531491631143</v>
      </c>
      <c r="AH688" s="212">
        <f t="shared" si="303"/>
        <v>1.0244856907744353</v>
      </c>
      <c r="AI688" s="226" t="str">
        <f t="shared" si="297"/>
        <v>-</v>
      </c>
      <c r="AJ688" s="196" t="str">
        <f t="shared" si="293"/>
        <v>-</v>
      </c>
      <c r="AK688" s="196" t="str">
        <f t="shared" si="294"/>
        <v>-</v>
      </c>
      <c r="AL688" s="196" t="str">
        <f t="shared" si="295"/>
        <v>-</v>
      </c>
      <c r="AM688" s="604" t="str">
        <f t="shared" si="296"/>
        <v>-</v>
      </c>
      <c r="AN688" s="212" t="str">
        <f t="shared" si="296"/>
        <v>-</v>
      </c>
      <c r="AO688" s="204" t="s">
        <v>83</v>
      </c>
      <c r="AP688" s="600" t="s">
        <v>3334</v>
      </c>
      <c r="AQ688" s="600" t="s">
        <v>638</v>
      </c>
      <c r="AR688" s="600" t="s">
        <v>2377</v>
      </c>
      <c r="AS688" s="194" t="s">
        <v>15</v>
      </c>
      <c r="AT688" s="179" t="s">
        <v>15</v>
      </c>
      <c r="AU688" s="179" t="s">
        <v>11</v>
      </c>
      <c r="AV688" s="179" t="s">
        <v>11</v>
      </c>
      <c r="AW688" s="179" t="s">
        <v>15</v>
      </c>
      <c r="AX688" s="611" t="s">
        <v>3430</v>
      </c>
      <c r="AY688" s="214">
        <v>1</v>
      </c>
    </row>
    <row r="689" spans="1:51" customFormat="1" ht="40.5" hidden="1">
      <c r="A689" s="95" t="str">
        <f t="shared" si="298"/>
        <v>2101-2</v>
      </c>
      <c r="B689" s="160">
        <v>2101</v>
      </c>
      <c r="C689" s="93" t="s">
        <v>233</v>
      </c>
      <c r="D689" s="95">
        <v>2</v>
      </c>
      <c r="E689" s="93" t="s">
        <v>83</v>
      </c>
      <c r="F689" s="95" t="s">
        <v>83</v>
      </c>
      <c r="G689" s="161" t="s">
        <v>83</v>
      </c>
      <c r="H689" s="99" t="s">
        <v>83</v>
      </c>
      <c r="I689" s="94" t="s">
        <v>83</v>
      </c>
      <c r="J689" s="93" t="s">
        <v>83</v>
      </c>
      <c r="K689" s="93" t="s">
        <v>83</v>
      </c>
      <c r="L689" s="93" t="s">
        <v>83</v>
      </c>
      <c r="M689" s="92" t="s">
        <v>83</v>
      </c>
      <c r="N689" s="161"/>
      <c r="O689" s="153"/>
      <c r="P689" s="153"/>
      <c r="Q689" s="153"/>
      <c r="R689" s="162"/>
      <c r="S689" s="450"/>
      <c r="T689" s="163" t="s">
        <v>83</v>
      </c>
      <c r="U689" s="162" t="s">
        <v>83</v>
      </c>
      <c r="V689" s="93" t="s">
        <v>83</v>
      </c>
      <c r="W689" s="161"/>
      <c r="X689" s="153" t="s">
        <v>83</v>
      </c>
      <c r="Y689" s="153" t="s">
        <v>83</v>
      </c>
      <c r="Z689" s="153" t="s">
        <v>83</v>
      </c>
      <c r="AA689" s="162" t="s">
        <v>83</v>
      </c>
      <c r="AB689" s="450"/>
      <c r="AC689" s="155" t="str">
        <f t="shared" si="299"/>
        <v>-</v>
      </c>
      <c r="AD689" s="156" t="str">
        <f t="shared" si="300"/>
        <v>-</v>
      </c>
      <c r="AE689" s="156" t="str">
        <f t="shared" si="301"/>
        <v>-</v>
      </c>
      <c r="AF689" s="156" t="str">
        <f t="shared" si="302"/>
        <v>-</v>
      </c>
      <c r="AG689" s="157" t="str">
        <f t="shared" si="303"/>
        <v>-</v>
      </c>
      <c r="AH689" s="454"/>
      <c r="AI689" s="155" t="str">
        <f t="shared" si="297"/>
        <v>-</v>
      </c>
      <c r="AJ689" s="156" t="str">
        <f t="shared" si="293"/>
        <v>-</v>
      </c>
      <c r="AK689" s="156" t="str">
        <f t="shared" si="294"/>
        <v>-</v>
      </c>
      <c r="AL689" s="156" t="str">
        <f t="shared" si="295"/>
        <v>-</v>
      </c>
      <c r="AM689" s="157" t="str">
        <f t="shared" si="296"/>
        <v>-</v>
      </c>
      <c r="AN689" s="457"/>
      <c r="AO689" s="95" t="s">
        <v>83</v>
      </c>
      <c r="AP689" s="93" t="s">
        <v>83</v>
      </c>
      <c r="AQ689" s="93" t="s">
        <v>83</v>
      </c>
      <c r="AR689" s="93" t="s">
        <v>83</v>
      </c>
      <c r="AS689" s="163" t="s">
        <v>83</v>
      </c>
      <c r="AT689" s="164" t="s">
        <v>83</v>
      </c>
      <c r="AU689" s="164" t="s">
        <v>83</v>
      </c>
      <c r="AV689" s="164" t="s">
        <v>83</v>
      </c>
      <c r="AW689" s="94" t="s">
        <v>83</v>
      </c>
      <c r="AX689" s="94" t="s">
        <v>3366</v>
      </c>
      <c r="AY689" s="165" t="s">
        <v>83</v>
      </c>
    </row>
    <row r="690" spans="1:51" customFormat="1" ht="40.5" hidden="1">
      <c r="A690" s="95" t="str">
        <f t="shared" si="298"/>
        <v>2101-3</v>
      </c>
      <c r="B690" s="160">
        <v>2101</v>
      </c>
      <c r="C690" s="93" t="s">
        <v>233</v>
      </c>
      <c r="D690" s="95">
        <v>3</v>
      </c>
      <c r="E690" s="93" t="s">
        <v>83</v>
      </c>
      <c r="F690" s="95" t="s">
        <v>83</v>
      </c>
      <c r="G690" s="161" t="s">
        <v>83</v>
      </c>
      <c r="H690" s="99" t="s">
        <v>83</v>
      </c>
      <c r="I690" s="94" t="s">
        <v>83</v>
      </c>
      <c r="J690" s="93" t="s">
        <v>83</v>
      </c>
      <c r="K690" s="93" t="s">
        <v>83</v>
      </c>
      <c r="L690" s="93" t="s">
        <v>83</v>
      </c>
      <c r="M690" s="92" t="s">
        <v>83</v>
      </c>
      <c r="N690" s="161"/>
      <c r="O690" s="153"/>
      <c r="P690" s="153"/>
      <c r="Q690" s="153"/>
      <c r="R690" s="162"/>
      <c r="S690" s="450"/>
      <c r="T690" s="163" t="s">
        <v>83</v>
      </c>
      <c r="U690" s="162" t="s">
        <v>83</v>
      </c>
      <c r="V690" s="93" t="s">
        <v>83</v>
      </c>
      <c r="W690" s="161"/>
      <c r="X690" s="153" t="s">
        <v>83</v>
      </c>
      <c r="Y690" s="153" t="s">
        <v>83</v>
      </c>
      <c r="Z690" s="153" t="s">
        <v>83</v>
      </c>
      <c r="AA690" s="162" t="s">
        <v>83</v>
      </c>
      <c r="AB690" s="450"/>
      <c r="AC690" s="155" t="str">
        <f t="shared" si="299"/>
        <v>-</v>
      </c>
      <c r="AD690" s="156" t="str">
        <f t="shared" si="300"/>
        <v>-</v>
      </c>
      <c r="AE690" s="156" t="str">
        <f t="shared" si="301"/>
        <v>-</v>
      </c>
      <c r="AF690" s="156" t="str">
        <f t="shared" si="302"/>
        <v>-</v>
      </c>
      <c r="AG690" s="157" t="str">
        <f t="shared" si="303"/>
        <v>-</v>
      </c>
      <c r="AH690" s="454"/>
      <c r="AI690" s="155" t="str">
        <f t="shared" si="297"/>
        <v>-</v>
      </c>
      <c r="AJ690" s="156" t="str">
        <f t="shared" si="293"/>
        <v>-</v>
      </c>
      <c r="AK690" s="156" t="str">
        <f t="shared" si="294"/>
        <v>-</v>
      </c>
      <c r="AL690" s="156" t="str">
        <f t="shared" si="295"/>
        <v>-</v>
      </c>
      <c r="AM690" s="157" t="str">
        <f t="shared" si="296"/>
        <v>-</v>
      </c>
      <c r="AN690" s="457"/>
      <c r="AO690" s="95" t="s">
        <v>83</v>
      </c>
      <c r="AP690" s="93" t="s">
        <v>83</v>
      </c>
      <c r="AQ690" s="93" t="s">
        <v>83</v>
      </c>
      <c r="AR690" s="93" t="s">
        <v>83</v>
      </c>
      <c r="AS690" s="163" t="s">
        <v>83</v>
      </c>
      <c r="AT690" s="164" t="s">
        <v>83</v>
      </c>
      <c r="AU690" s="164" t="s">
        <v>83</v>
      </c>
      <c r="AV690" s="164" t="s">
        <v>83</v>
      </c>
      <c r="AW690" s="94" t="s">
        <v>83</v>
      </c>
      <c r="AX690" s="94" t="s">
        <v>3366</v>
      </c>
      <c r="AY690" s="165" t="s">
        <v>83</v>
      </c>
    </row>
    <row r="691" spans="1:51" customFormat="1" ht="40.5" hidden="1">
      <c r="A691" s="95" t="str">
        <f t="shared" si="298"/>
        <v>2101-4</v>
      </c>
      <c r="B691" s="160">
        <v>2101</v>
      </c>
      <c r="C691" s="93" t="s">
        <v>233</v>
      </c>
      <c r="D691" s="95">
        <v>4</v>
      </c>
      <c r="E691" s="93" t="s">
        <v>83</v>
      </c>
      <c r="F691" s="95" t="s">
        <v>83</v>
      </c>
      <c r="G691" s="161" t="s">
        <v>83</v>
      </c>
      <c r="H691" s="99" t="s">
        <v>83</v>
      </c>
      <c r="I691" s="94" t="s">
        <v>83</v>
      </c>
      <c r="J691" s="93" t="s">
        <v>83</v>
      </c>
      <c r="K691" s="93" t="s">
        <v>83</v>
      </c>
      <c r="L691" s="93" t="s">
        <v>83</v>
      </c>
      <c r="M691" s="92" t="s">
        <v>83</v>
      </c>
      <c r="N691" s="161"/>
      <c r="O691" s="153"/>
      <c r="P691" s="153"/>
      <c r="Q691" s="153"/>
      <c r="R691" s="162"/>
      <c r="S691" s="450"/>
      <c r="T691" s="163" t="s">
        <v>83</v>
      </c>
      <c r="U691" s="162" t="s">
        <v>83</v>
      </c>
      <c r="V691" s="93" t="s">
        <v>83</v>
      </c>
      <c r="W691" s="161"/>
      <c r="X691" s="153" t="s">
        <v>83</v>
      </c>
      <c r="Y691" s="153" t="s">
        <v>83</v>
      </c>
      <c r="Z691" s="153" t="s">
        <v>83</v>
      </c>
      <c r="AA691" s="162" t="s">
        <v>83</v>
      </c>
      <c r="AB691" s="450"/>
      <c r="AC691" s="155" t="str">
        <f t="shared" si="299"/>
        <v>-</v>
      </c>
      <c r="AD691" s="156" t="str">
        <f t="shared" si="300"/>
        <v>-</v>
      </c>
      <c r="AE691" s="156" t="str">
        <f t="shared" si="301"/>
        <v>-</v>
      </c>
      <c r="AF691" s="156" t="str">
        <f t="shared" si="302"/>
        <v>-</v>
      </c>
      <c r="AG691" s="157" t="str">
        <f t="shared" si="303"/>
        <v>-</v>
      </c>
      <c r="AH691" s="454"/>
      <c r="AI691" s="155" t="str">
        <f t="shared" si="297"/>
        <v>-</v>
      </c>
      <c r="AJ691" s="156" t="str">
        <f t="shared" si="293"/>
        <v>-</v>
      </c>
      <c r="AK691" s="156" t="str">
        <f t="shared" si="294"/>
        <v>-</v>
      </c>
      <c r="AL691" s="156" t="str">
        <f t="shared" si="295"/>
        <v>-</v>
      </c>
      <c r="AM691" s="157" t="str">
        <f t="shared" si="296"/>
        <v>-</v>
      </c>
      <c r="AN691" s="457"/>
      <c r="AO691" s="95" t="s">
        <v>83</v>
      </c>
      <c r="AP691" s="93" t="s">
        <v>83</v>
      </c>
      <c r="AQ691" s="93" t="s">
        <v>83</v>
      </c>
      <c r="AR691" s="93" t="s">
        <v>83</v>
      </c>
      <c r="AS691" s="163" t="s">
        <v>83</v>
      </c>
      <c r="AT691" s="164" t="s">
        <v>83</v>
      </c>
      <c r="AU691" s="164" t="s">
        <v>83</v>
      </c>
      <c r="AV691" s="164" t="s">
        <v>83</v>
      </c>
      <c r="AW691" s="94" t="s">
        <v>83</v>
      </c>
      <c r="AX691" s="94" t="s">
        <v>3366</v>
      </c>
      <c r="AY691" s="165" t="s">
        <v>83</v>
      </c>
    </row>
    <row r="692" spans="1:51" customFormat="1" ht="40.5" hidden="1">
      <c r="A692" s="95" t="str">
        <f t="shared" si="298"/>
        <v>2101-5</v>
      </c>
      <c r="B692" s="160">
        <v>2101</v>
      </c>
      <c r="C692" s="93" t="s">
        <v>233</v>
      </c>
      <c r="D692" s="95">
        <v>5</v>
      </c>
      <c r="E692" s="93" t="s">
        <v>83</v>
      </c>
      <c r="F692" s="95" t="s">
        <v>83</v>
      </c>
      <c r="G692" s="161" t="s">
        <v>83</v>
      </c>
      <c r="H692" s="99" t="s">
        <v>83</v>
      </c>
      <c r="I692" s="94" t="s">
        <v>83</v>
      </c>
      <c r="J692" s="93" t="s">
        <v>83</v>
      </c>
      <c r="K692" s="93" t="s">
        <v>83</v>
      </c>
      <c r="L692" s="93" t="s">
        <v>83</v>
      </c>
      <c r="M692" s="92" t="s">
        <v>83</v>
      </c>
      <c r="N692" s="161"/>
      <c r="O692" s="153"/>
      <c r="P692" s="153"/>
      <c r="Q692" s="153"/>
      <c r="R692" s="162"/>
      <c r="S692" s="450"/>
      <c r="T692" s="163" t="s">
        <v>83</v>
      </c>
      <c r="U692" s="162" t="s">
        <v>83</v>
      </c>
      <c r="V692" s="93" t="s">
        <v>83</v>
      </c>
      <c r="W692" s="161"/>
      <c r="X692" s="153" t="s">
        <v>83</v>
      </c>
      <c r="Y692" s="153" t="s">
        <v>83</v>
      </c>
      <c r="Z692" s="153" t="s">
        <v>83</v>
      </c>
      <c r="AA692" s="162" t="s">
        <v>83</v>
      </c>
      <c r="AB692" s="450"/>
      <c r="AC692" s="155" t="str">
        <f t="shared" si="299"/>
        <v>-</v>
      </c>
      <c r="AD692" s="156" t="str">
        <f t="shared" si="300"/>
        <v>-</v>
      </c>
      <c r="AE692" s="156" t="str">
        <f t="shared" si="301"/>
        <v>-</v>
      </c>
      <c r="AF692" s="156" t="str">
        <f t="shared" si="302"/>
        <v>-</v>
      </c>
      <c r="AG692" s="157" t="str">
        <f t="shared" si="303"/>
        <v>-</v>
      </c>
      <c r="AH692" s="454"/>
      <c r="AI692" s="155" t="str">
        <f t="shared" si="297"/>
        <v>-</v>
      </c>
      <c r="AJ692" s="156" t="str">
        <f t="shared" si="293"/>
        <v>-</v>
      </c>
      <c r="AK692" s="156" t="str">
        <f t="shared" si="294"/>
        <v>-</v>
      </c>
      <c r="AL692" s="156" t="str">
        <f t="shared" si="295"/>
        <v>-</v>
      </c>
      <c r="AM692" s="157" t="str">
        <f t="shared" si="296"/>
        <v>-</v>
      </c>
      <c r="AN692" s="457"/>
      <c r="AO692" s="95" t="s">
        <v>83</v>
      </c>
      <c r="AP692" s="93" t="s">
        <v>83</v>
      </c>
      <c r="AQ692" s="93" t="s">
        <v>83</v>
      </c>
      <c r="AR692" s="93" t="s">
        <v>83</v>
      </c>
      <c r="AS692" s="163" t="s">
        <v>83</v>
      </c>
      <c r="AT692" s="164" t="s">
        <v>83</v>
      </c>
      <c r="AU692" s="164" t="s">
        <v>83</v>
      </c>
      <c r="AV692" s="164" t="s">
        <v>83</v>
      </c>
      <c r="AW692" s="94" t="s">
        <v>83</v>
      </c>
      <c r="AX692" s="94" t="s">
        <v>3366</v>
      </c>
      <c r="AY692" s="165" t="s">
        <v>83</v>
      </c>
    </row>
    <row r="693" spans="1:51" customFormat="1" ht="40.5" hidden="1">
      <c r="A693" s="95" t="str">
        <f t="shared" si="298"/>
        <v>2101-6</v>
      </c>
      <c r="B693" s="160">
        <v>2101</v>
      </c>
      <c r="C693" s="93" t="s">
        <v>233</v>
      </c>
      <c r="D693" s="95">
        <v>6</v>
      </c>
      <c r="E693" s="93" t="s">
        <v>83</v>
      </c>
      <c r="F693" s="95" t="s">
        <v>83</v>
      </c>
      <c r="G693" s="161" t="s">
        <v>83</v>
      </c>
      <c r="H693" s="99" t="s">
        <v>83</v>
      </c>
      <c r="I693" s="94" t="s">
        <v>83</v>
      </c>
      <c r="J693" s="93" t="s">
        <v>83</v>
      </c>
      <c r="K693" s="93" t="s">
        <v>83</v>
      </c>
      <c r="L693" s="93" t="s">
        <v>83</v>
      </c>
      <c r="M693" s="92" t="s">
        <v>83</v>
      </c>
      <c r="N693" s="161"/>
      <c r="O693" s="153"/>
      <c r="P693" s="153"/>
      <c r="Q693" s="153"/>
      <c r="R693" s="162"/>
      <c r="S693" s="450"/>
      <c r="T693" s="163" t="s">
        <v>83</v>
      </c>
      <c r="U693" s="162" t="s">
        <v>83</v>
      </c>
      <c r="V693" s="93" t="s">
        <v>83</v>
      </c>
      <c r="W693" s="161"/>
      <c r="X693" s="153" t="s">
        <v>83</v>
      </c>
      <c r="Y693" s="153" t="s">
        <v>83</v>
      </c>
      <c r="Z693" s="153" t="s">
        <v>83</v>
      </c>
      <c r="AA693" s="162" t="s">
        <v>83</v>
      </c>
      <c r="AB693" s="450"/>
      <c r="AC693" s="155" t="str">
        <f t="shared" si="299"/>
        <v>-</v>
      </c>
      <c r="AD693" s="156" t="str">
        <f t="shared" si="300"/>
        <v>-</v>
      </c>
      <c r="AE693" s="156" t="str">
        <f t="shared" si="301"/>
        <v>-</v>
      </c>
      <c r="AF693" s="156" t="str">
        <f t="shared" si="302"/>
        <v>-</v>
      </c>
      <c r="AG693" s="157" t="str">
        <f t="shared" si="303"/>
        <v>-</v>
      </c>
      <c r="AH693" s="454"/>
      <c r="AI693" s="155" t="str">
        <f t="shared" si="297"/>
        <v>-</v>
      </c>
      <c r="AJ693" s="156" t="str">
        <f t="shared" si="293"/>
        <v>-</v>
      </c>
      <c r="AK693" s="156" t="str">
        <f t="shared" si="294"/>
        <v>-</v>
      </c>
      <c r="AL693" s="156" t="str">
        <f t="shared" si="295"/>
        <v>-</v>
      </c>
      <c r="AM693" s="157" t="str">
        <f t="shared" si="296"/>
        <v>-</v>
      </c>
      <c r="AN693" s="457"/>
      <c r="AO693" s="95" t="s">
        <v>83</v>
      </c>
      <c r="AP693" s="93" t="s">
        <v>83</v>
      </c>
      <c r="AQ693" s="93" t="s">
        <v>83</v>
      </c>
      <c r="AR693" s="93" t="s">
        <v>83</v>
      </c>
      <c r="AS693" s="163" t="s">
        <v>83</v>
      </c>
      <c r="AT693" s="164" t="s">
        <v>83</v>
      </c>
      <c r="AU693" s="164" t="s">
        <v>83</v>
      </c>
      <c r="AV693" s="164" t="s">
        <v>83</v>
      </c>
      <c r="AW693" s="94" t="s">
        <v>83</v>
      </c>
      <c r="AX693" s="94" t="s">
        <v>3366</v>
      </c>
      <c r="AY693" s="165" t="s">
        <v>83</v>
      </c>
    </row>
    <row r="694" spans="1:51" customFormat="1" ht="40.5" hidden="1">
      <c r="A694" s="95" t="str">
        <f t="shared" si="298"/>
        <v>2101-7</v>
      </c>
      <c r="B694" s="160">
        <v>2101</v>
      </c>
      <c r="C694" s="93" t="s">
        <v>233</v>
      </c>
      <c r="D694" s="95">
        <v>7</v>
      </c>
      <c r="E694" s="93" t="s">
        <v>83</v>
      </c>
      <c r="F694" s="95" t="s">
        <v>83</v>
      </c>
      <c r="G694" s="161" t="s">
        <v>83</v>
      </c>
      <c r="H694" s="99" t="s">
        <v>83</v>
      </c>
      <c r="I694" s="94" t="s">
        <v>83</v>
      </c>
      <c r="J694" s="93" t="s">
        <v>83</v>
      </c>
      <c r="K694" s="93" t="s">
        <v>83</v>
      </c>
      <c r="L694" s="93" t="s">
        <v>83</v>
      </c>
      <c r="M694" s="92" t="s">
        <v>83</v>
      </c>
      <c r="N694" s="161"/>
      <c r="O694" s="153"/>
      <c r="P694" s="153"/>
      <c r="Q694" s="153"/>
      <c r="R694" s="162"/>
      <c r="S694" s="450"/>
      <c r="T694" s="163" t="s">
        <v>83</v>
      </c>
      <c r="U694" s="162" t="s">
        <v>83</v>
      </c>
      <c r="V694" s="93" t="s">
        <v>83</v>
      </c>
      <c r="W694" s="161"/>
      <c r="X694" s="153" t="s">
        <v>83</v>
      </c>
      <c r="Y694" s="153" t="s">
        <v>83</v>
      </c>
      <c r="Z694" s="153" t="s">
        <v>83</v>
      </c>
      <c r="AA694" s="162" t="s">
        <v>83</v>
      </c>
      <c r="AB694" s="450"/>
      <c r="AC694" s="155" t="str">
        <f t="shared" si="299"/>
        <v>-</v>
      </c>
      <c r="AD694" s="156" t="str">
        <f t="shared" si="300"/>
        <v>-</v>
      </c>
      <c r="AE694" s="156" t="str">
        <f t="shared" si="301"/>
        <v>-</v>
      </c>
      <c r="AF694" s="156" t="str">
        <f t="shared" si="302"/>
        <v>-</v>
      </c>
      <c r="AG694" s="157" t="str">
        <f t="shared" si="303"/>
        <v>-</v>
      </c>
      <c r="AH694" s="454"/>
      <c r="AI694" s="155" t="str">
        <f t="shared" si="297"/>
        <v>-</v>
      </c>
      <c r="AJ694" s="156" t="str">
        <f t="shared" si="293"/>
        <v>-</v>
      </c>
      <c r="AK694" s="156" t="str">
        <f t="shared" si="294"/>
        <v>-</v>
      </c>
      <c r="AL694" s="156" t="str">
        <f t="shared" si="295"/>
        <v>-</v>
      </c>
      <c r="AM694" s="157" t="str">
        <f t="shared" si="296"/>
        <v>-</v>
      </c>
      <c r="AN694" s="457"/>
      <c r="AO694" s="95" t="s">
        <v>83</v>
      </c>
      <c r="AP694" s="93" t="s">
        <v>83</v>
      </c>
      <c r="AQ694" s="93" t="s">
        <v>83</v>
      </c>
      <c r="AR694" s="93" t="s">
        <v>83</v>
      </c>
      <c r="AS694" s="163" t="s">
        <v>83</v>
      </c>
      <c r="AT694" s="164" t="s">
        <v>83</v>
      </c>
      <c r="AU694" s="164" t="s">
        <v>83</v>
      </c>
      <c r="AV694" s="164" t="s">
        <v>83</v>
      </c>
      <c r="AW694" s="94" t="s">
        <v>83</v>
      </c>
      <c r="AX694" s="94" t="s">
        <v>3366</v>
      </c>
      <c r="AY694" s="165" t="s">
        <v>83</v>
      </c>
    </row>
    <row r="695" spans="1:51" customFormat="1" ht="40.5" hidden="1">
      <c r="A695" s="95" t="str">
        <f t="shared" si="298"/>
        <v>2101-8</v>
      </c>
      <c r="B695" s="160">
        <v>2101</v>
      </c>
      <c r="C695" s="93" t="s">
        <v>233</v>
      </c>
      <c r="D695" s="95">
        <v>8</v>
      </c>
      <c r="E695" s="93" t="s">
        <v>83</v>
      </c>
      <c r="F695" s="95" t="s">
        <v>83</v>
      </c>
      <c r="G695" s="161" t="s">
        <v>83</v>
      </c>
      <c r="H695" s="99" t="s">
        <v>83</v>
      </c>
      <c r="I695" s="94" t="s">
        <v>83</v>
      </c>
      <c r="J695" s="93" t="s">
        <v>83</v>
      </c>
      <c r="K695" s="93" t="s">
        <v>83</v>
      </c>
      <c r="L695" s="93" t="s">
        <v>83</v>
      </c>
      <c r="M695" s="92" t="s">
        <v>83</v>
      </c>
      <c r="N695" s="161"/>
      <c r="O695" s="153"/>
      <c r="P695" s="153"/>
      <c r="Q695" s="153"/>
      <c r="R695" s="162"/>
      <c r="S695" s="450"/>
      <c r="T695" s="163" t="s">
        <v>83</v>
      </c>
      <c r="U695" s="162" t="s">
        <v>83</v>
      </c>
      <c r="V695" s="93" t="s">
        <v>83</v>
      </c>
      <c r="W695" s="161"/>
      <c r="X695" s="153" t="s">
        <v>83</v>
      </c>
      <c r="Y695" s="153" t="s">
        <v>83</v>
      </c>
      <c r="Z695" s="153" t="s">
        <v>83</v>
      </c>
      <c r="AA695" s="162" t="s">
        <v>83</v>
      </c>
      <c r="AB695" s="450"/>
      <c r="AC695" s="155" t="str">
        <f t="shared" si="299"/>
        <v>-</v>
      </c>
      <c r="AD695" s="156" t="str">
        <f t="shared" si="300"/>
        <v>-</v>
      </c>
      <c r="AE695" s="156" t="str">
        <f t="shared" si="301"/>
        <v>-</v>
      </c>
      <c r="AF695" s="156" t="str">
        <f t="shared" si="302"/>
        <v>-</v>
      </c>
      <c r="AG695" s="157" t="str">
        <f t="shared" si="303"/>
        <v>-</v>
      </c>
      <c r="AH695" s="454"/>
      <c r="AI695" s="155" t="str">
        <f t="shared" si="297"/>
        <v>-</v>
      </c>
      <c r="AJ695" s="156" t="str">
        <f t="shared" si="293"/>
        <v>-</v>
      </c>
      <c r="AK695" s="156" t="str">
        <f t="shared" si="294"/>
        <v>-</v>
      </c>
      <c r="AL695" s="156" t="str">
        <f t="shared" si="295"/>
        <v>-</v>
      </c>
      <c r="AM695" s="157" t="str">
        <f t="shared" si="296"/>
        <v>-</v>
      </c>
      <c r="AN695" s="457"/>
      <c r="AO695" s="95" t="s">
        <v>83</v>
      </c>
      <c r="AP695" s="93" t="s">
        <v>83</v>
      </c>
      <c r="AQ695" s="93" t="s">
        <v>83</v>
      </c>
      <c r="AR695" s="93" t="s">
        <v>83</v>
      </c>
      <c r="AS695" s="163" t="s">
        <v>83</v>
      </c>
      <c r="AT695" s="164" t="s">
        <v>83</v>
      </c>
      <c r="AU695" s="164" t="s">
        <v>83</v>
      </c>
      <c r="AV695" s="164" t="s">
        <v>83</v>
      </c>
      <c r="AW695" s="94" t="s">
        <v>83</v>
      </c>
      <c r="AX695" s="94" t="s">
        <v>3366</v>
      </c>
      <c r="AY695" s="165" t="s">
        <v>83</v>
      </c>
    </row>
    <row r="696" spans="1:51" customFormat="1" ht="40.5" hidden="1">
      <c r="A696" s="95" t="str">
        <f t="shared" si="298"/>
        <v>2101-9</v>
      </c>
      <c r="B696" s="160">
        <v>2101</v>
      </c>
      <c r="C696" s="93" t="s">
        <v>233</v>
      </c>
      <c r="D696" s="95">
        <v>9</v>
      </c>
      <c r="E696" s="93" t="s">
        <v>83</v>
      </c>
      <c r="F696" s="95" t="s">
        <v>83</v>
      </c>
      <c r="G696" s="161" t="s">
        <v>83</v>
      </c>
      <c r="H696" s="99" t="s">
        <v>83</v>
      </c>
      <c r="I696" s="94" t="s">
        <v>83</v>
      </c>
      <c r="J696" s="93" t="s">
        <v>83</v>
      </c>
      <c r="K696" s="93" t="s">
        <v>83</v>
      </c>
      <c r="L696" s="93" t="s">
        <v>83</v>
      </c>
      <c r="M696" s="92" t="s">
        <v>83</v>
      </c>
      <c r="N696" s="161"/>
      <c r="O696" s="153"/>
      <c r="P696" s="153"/>
      <c r="Q696" s="153"/>
      <c r="R696" s="162"/>
      <c r="S696" s="450"/>
      <c r="T696" s="163" t="s">
        <v>83</v>
      </c>
      <c r="U696" s="162" t="s">
        <v>83</v>
      </c>
      <c r="V696" s="93" t="s">
        <v>83</v>
      </c>
      <c r="W696" s="161"/>
      <c r="X696" s="153" t="s">
        <v>83</v>
      </c>
      <c r="Y696" s="153" t="s">
        <v>83</v>
      </c>
      <c r="Z696" s="153" t="s">
        <v>83</v>
      </c>
      <c r="AA696" s="162" t="s">
        <v>83</v>
      </c>
      <c r="AB696" s="450"/>
      <c r="AC696" s="155" t="str">
        <f t="shared" si="299"/>
        <v>-</v>
      </c>
      <c r="AD696" s="156" t="str">
        <f t="shared" si="300"/>
        <v>-</v>
      </c>
      <c r="AE696" s="156" t="str">
        <f t="shared" si="301"/>
        <v>-</v>
      </c>
      <c r="AF696" s="156" t="str">
        <f t="shared" si="302"/>
        <v>-</v>
      </c>
      <c r="AG696" s="157" t="str">
        <f t="shared" si="303"/>
        <v>-</v>
      </c>
      <c r="AH696" s="454"/>
      <c r="AI696" s="155" t="str">
        <f t="shared" si="297"/>
        <v>-</v>
      </c>
      <c r="AJ696" s="156" t="str">
        <f t="shared" si="293"/>
        <v>-</v>
      </c>
      <c r="AK696" s="156" t="str">
        <f t="shared" si="294"/>
        <v>-</v>
      </c>
      <c r="AL696" s="156" t="str">
        <f t="shared" si="295"/>
        <v>-</v>
      </c>
      <c r="AM696" s="157" t="str">
        <f t="shared" si="296"/>
        <v>-</v>
      </c>
      <c r="AN696" s="457"/>
      <c r="AO696" s="95" t="s">
        <v>83</v>
      </c>
      <c r="AP696" s="93" t="s">
        <v>83</v>
      </c>
      <c r="AQ696" s="93" t="s">
        <v>83</v>
      </c>
      <c r="AR696" s="93" t="s">
        <v>83</v>
      </c>
      <c r="AS696" s="163" t="s">
        <v>83</v>
      </c>
      <c r="AT696" s="164" t="s">
        <v>83</v>
      </c>
      <c r="AU696" s="164" t="s">
        <v>83</v>
      </c>
      <c r="AV696" s="164" t="s">
        <v>83</v>
      </c>
      <c r="AW696" s="94" t="s">
        <v>83</v>
      </c>
      <c r="AX696" s="94" t="s">
        <v>3366</v>
      </c>
      <c r="AY696" s="165" t="s">
        <v>83</v>
      </c>
    </row>
    <row r="697" spans="1:51" ht="177" customHeight="1">
      <c r="A697" s="204" t="str">
        <f t="shared" si="298"/>
        <v>2102-1</v>
      </c>
      <c r="B697" s="205">
        <v>2102</v>
      </c>
      <c r="C697" s="600" t="s">
        <v>234</v>
      </c>
      <c r="D697" s="204">
        <v>1</v>
      </c>
      <c r="E697" s="600" t="s">
        <v>2378</v>
      </c>
      <c r="F697" s="204" t="s">
        <v>3632</v>
      </c>
      <c r="G697" s="603" t="s">
        <v>520</v>
      </c>
      <c r="H697" s="206" t="s">
        <v>1032</v>
      </c>
      <c r="I697" s="195" t="s">
        <v>524</v>
      </c>
      <c r="J697" s="600" t="s">
        <v>2379</v>
      </c>
      <c r="K697" s="600" t="s">
        <v>2380</v>
      </c>
      <c r="L697" s="600" t="s">
        <v>388</v>
      </c>
      <c r="M697" s="207" t="s">
        <v>392</v>
      </c>
      <c r="N697" s="259">
        <v>68255</v>
      </c>
      <c r="O697" s="192">
        <v>70183</v>
      </c>
      <c r="P697" s="200">
        <v>71927</v>
      </c>
      <c r="Q697" s="200">
        <v>74779</v>
      </c>
      <c r="R697" s="327">
        <v>74779</v>
      </c>
      <c r="S697" s="651">
        <v>74779</v>
      </c>
      <c r="T697" s="250" t="s">
        <v>12</v>
      </c>
      <c r="U697" s="209" t="s">
        <v>12</v>
      </c>
      <c r="V697" s="600" t="s">
        <v>1440</v>
      </c>
      <c r="W697" s="259">
        <v>70183</v>
      </c>
      <c r="X697" s="192">
        <v>71927</v>
      </c>
      <c r="Y697" s="200">
        <v>74779</v>
      </c>
      <c r="Z697" s="200">
        <v>72954</v>
      </c>
      <c r="AA697" s="500">
        <v>72630</v>
      </c>
      <c r="AB697" s="500">
        <v>74442</v>
      </c>
      <c r="AC697" s="226">
        <f t="shared" si="299"/>
        <v>1.0282470148707055</v>
      </c>
      <c r="AD697" s="196">
        <f t="shared" si="300"/>
        <v>1.0248493224855022</v>
      </c>
      <c r="AE697" s="196">
        <f t="shared" si="301"/>
        <v>1.0396513131369305</v>
      </c>
      <c r="AF697" s="196">
        <f t="shared" si="302"/>
        <v>0.97559475253747707</v>
      </c>
      <c r="AG697" s="604">
        <f t="shared" si="303"/>
        <v>0.97126198531673336</v>
      </c>
      <c r="AH697" s="212">
        <f t="shared" si="303"/>
        <v>0.99549338718089309</v>
      </c>
      <c r="AI697" s="226" t="str">
        <f t="shared" si="297"/>
        <v>-</v>
      </c>
      <c r="AJ697" s="196" t="str">
        <f t="shared" si="293"/>
        <v>-</v>
      </c>
      <c r="AK697" s="196" t="str">
        <f t="shared" si="294"/>
        <v>-</v>
      </c>
      <c r="AL697" s="196" t="str">
        <f t="shared" si="295"/>
        <v>-</v>
      </c>
      <c r="AM697" s="604" t="str">
        <f t="shared" si="296"/>
        <v>-</v>
      </c>
      <c r="AN697" s="212" t="str">
        <f t="shared" si="296"/>
        <v>-</v>
      </c>
      <c r="AO697" s="204" t="s">
        <v>83</v>
      </c>
      <c r="AP697" s="600" t="s">
        <v>3335</v>
      </c>
      <c r="AQ697" s="600" t="s">
        <v>638</v>
      </c>
      <c r="AR697" s="600" t="s">
        <v>2377</v>
      </c>
      <c r="AS697" s="194" t="s">
        <v>15</v>
      </c>
      <c r="AT697" s="179" t="s">
        <v>15</v>
      </c>
      <c r="AU697" s="179" t="s">
        <v>15</v>
      </c>
      <c r="AV697" s="179" t="s">
        <v>50</v>
      </c>
      <c r="AW697" s="179" t="s">
        <v>50</v>
      </c>
      <c r="AX697" s="611" t="s">
        <v>3432</v>
      </c>
      <c r="AY697" s="214">
        <v>1</v>
      </c>
    </row>
    <row r="698" spans="1:51" customFormat="1" ht="40.5" hidden="1">
      <c r="A698" s="95" t="str">
        <f t="shared" si="298"/>
        <v>2102-2</v>
      </c>
      <c r="B698" s="160">
        <v>2102</v>
      </c>
      <c r="C698" s="93" t="s">
        <v>234</v>
      </c>
      <c r="D698" s="95">
        <v>2</v>
      </c>
      <c r="E698" s="93" t="s">
        <v>83</v>
      </c>
      <c r="F698" s="95" t="s">
        <v>83</v>
      </c>
      <c r="G698" s="161" t="s">
        <v>83</v>
      </c>
      <c r="H698" s="99" t="s">
        <v>83</v>
      </c>
      <c r="I698" s="94" t="s">
        <v>83</v>
      </c>
      <c r="J698" s="93" t="s">
        <v>83</v>
      </c>
      <c r="K698" s="93" t="s">
        <v>83</v>
      </c>
      <c r="L698" s="93" t="s">
        <v>83</v>
      </c>
      <c r="M698" s="92" t="s">
        <v>83</v>
      </c>
      <c r="N698" s="161"/>
      <c r="O698" s="153"/>
      <c r="P698" s="153"/>
      <c r="Q698" s="153"/>
      <c r="R698" s="162"/>
      <c r="S698" s="450"/>
      <c r="T698" s="163" t="s">
        <v>83</v>
      </c>
      <c r="U698" s="162" t="s">
        <v>83</v>
      </c>
      <c r="V698" s="93" t="s">
        <v>83</v>
      </c>
      <c r="W698" s="161"/>
      <c r="X698" s="153" t="s">
        <v>83</v>
      </c>
      <c r="Y698" s="153" t="s">
        <v>83</v>
      </c>
      <c r="Z698" s="153" t="s">
        <v>83</v>
      </c>
      <c r="AA698" s="162" t="s">
        <v>83</v>
      </c>
      <c r="AB698" s="450"/>
      <c r="AC698" s="155" t="str">
        <f t="shared" si="299"/>
        <v>-</v>
      </c>
      <c r="AD698" s="156" t="str">
        <f t="shared" si="300"/>
        <v>-</v>
      </c>
      <c r="AE698" s="156" t="str">
        <f t="shared" si="301"/>
        <v>-</v>
      </c>
      <c r="AF698" s="156" t="str">
        <f t="shared" si="302"/>
        <v>-</v>
      </c>
      <c r="AG698" s="157" t="str">
        <f t="shared" si="303"/>
        <v>-</v>
      </c>
      <c r="AH698" s="454"/>
      <c r="AI698" s="155" t="str">
        <f t="shared" si="297"/>
        <v>-</v>
      </c>
      <c r="AJ698" s="156" t="str">
        <f t="shared" si="293"/>
        <v>-</v>
      </c>
      <c r="AK698" s="156" t="str">
        <f t="shared" si="294"/>
        <v>-</v>
      </c>
      <c r="AL698" s="156" t="str">
        <f t="shared" si="295"/>
        <v>-</v>
      </c>
      <c r="AM698" s="157" t="str">
        <f t="shared" si="296"/>
        <v>-</v>
      </c>
      <c r="AN698" s="457"/>
      <c r="AO698" s="95" t="s">
        <v>83</v>
      </c>
      <c r="AP698" s="93" t="s">
        <v>83</v>
      </c>
      <c r="AQ698" s="93" t="s">
        <v>83</v>
      </c>
      <c r="AR698" s="93" t="s">
        <v>83</v>
      </c>
      <c r="AS698" s="163" t="s">
        <v>83</v>
      </c>
      <c r="AT698" s="164" t="s">
        <v>83</v>
      </c>
      <c r="AU698" s="164" t="s">
        <v>83</v>
      </c>
      <c r="AV698" s="164" t="s">
        <v>83</v>
      </c>
      <c r="AW698" s="94" t="s">
        <v>83</v>
      </c>
      <c r="AX698" s="94" t="s">
        <v>3366</v>
      </c>
      <c r="AY698" s="165" t="s">
        <v>83</v>
      </c>
    </row>
    <row r="699" spans="1:51" customFormat="1" ht="40.5" hidden="1">
      <c r="A699" s="95" t="str">
        <f t="shared" si="298"/>
        <v>2102-3</v>
      </c>
      <c r="B699" s="160">
        <v>2102</v>
      </c>
      <c r="C699" s="93" t="s">
        <v>234</v>
      </c>
      <c r="D699" s="95">
        <v>3</v>
      </c>
      <c r="E699" s="93" t="s">
        <v>83</v>
      </c>
      <c r="F699" s="95" t="s">
        <v>83</v>
      </c>
      <c r="G699" s="161" t="s">
        <v>83</v>
      </c>
      <c r="H699" s="99" t="s">
        <v>83</v>
      </c>
      <c r="I699" s="94" t="s">
        <v>83</v>
      </c>
      <c r="J699" s="93" t="s">
        <v>83</v>
      </c>
      <c r="K699" s="93" t="s">
        <v>83</v>
      </c>
      <c r="L699" s="93" t="s">
        <v>83</v>
      </c>
      <c r="M699" s="92" t="s">
        <v>83</v>
      </c>
      <c r="N699" s="161"/>
      <c r="O699" s="153"/>
      <c r="P699" s="153"/>
      <c r="Q699" s="153"/>
      <c r="R699" s="162"/>
      <c r="S699" s="450"/>
      <c r="T699" s="163" t="s">
        <v>83</v>
      </c>
      <c r="U699" s="162" t="s">
        <v>83</v>
      </c>
      <c r="V699" s="93" t="s">
        <v>83</v>
      </c>
      <c r="W699" s="161"/>
      <c r="X699" s="153" t="s">
        <v>83</v>
      </c>
      <c r="Y699" s="153" t="s">
        <v>83</v>
      </c>
      <c r="Z699" s="153" t="s">
        <v>83</v>
      </c>
      <c r="AA699" s="162" t="s">
        <v>83</v>
      </c>
      <c r="AB699" s="450"/>
      <c r="AC699" s="155" t="str">
        <f t="shared" si="299"/>
        <v>-</v>
      </c>
      <c r="AD699" s="156" t="str">
        <f t="shared" si="300"/>
        <v>-</v>
      </c>
      <c r="AE699" s="156" t="str">
        <f t="shared" si="301"/>
        <v>-</v>
      </c>
      <c r="AF699" s="156" t="str">
        <f t="shared" si="302"/>
        <v>-</v>
      </c>
      <c r="AG699" s="157" t="str">
        <f t="shared" si="303"/>
        <v>-</v>
      </c>
      <c r="AH699" s="454"/>
      <c r="AI699" s="155" t="str">
        <f t="shared" si="297"/>
        <v>-</v>
      </c>
      <c r="AJ699" s="156" t="str">
        <f t="shared" si="293"/>
        <v>-</v>
      </c>
      <c r="AK699" s="156" t="str">
        <f t="shared" si="294"/>
        <v>-</v>
      </c>
      <c r="AL699" s="156" t="str">
        <f t="shared" si="295"/>
        <v>-</v>
      </c>
      <c r="AM699" s="157" t="str">
        <f t="shared" si="296"/>
        <v>-</v>
      </c>
      <c r="AN699" s="457"/>
      <c r="AO699" s="95" t="s">
        <v>83</v>
      </c>
      <c r="AP699" s="93" t="s">
        <v>83</v>
      </c>
      <c r="AQ699" s="93" t="s">
        <v>83</v>
      </c>
      <c r="AR699" s="93" t="s">
        <v>83</v>
      </c>
      <c r="AS699" s="163" t="s">
        <v>83</v>
      </c>
      <c r="AT699" s="164" t="s">
        <v>83</v>
      </c>
      <c r="AU699" s="164" t="s">
        <v>83</v>
      </c>
      <c r="AV699" s="164" t="s">
        <v>83</v>
      </c>
      <c r="AW699" s="94" t="s">
        <v>83</v>
      </c>
      <c r="AX699" s="94" t="s">
        <v>3366</v>
      </c>
      <c r="AY699" s="165" t="s">
        <v>83</v>
      </c>
    </row>
    <row r="700" spans="1:51" customFormat="1" ht="40.5" hidden="1">
      <c r="A700" s="95" t="str">
        <f t="shared" si="298"/>
        <v>2102-4</v>
      </c>
      <c r="B700" s="160">
        <v>2102</v>
      </c>
      <c r="C700" s="93" t="s">
        <v>234</v>
      </c>
      <c r="D700" s="95">
        <v>4</v>
      </c>
      <c r="E700" s="93" t="s">
        <v>83</v>
      </c>
      <c r="F700" s="95" t="s">
        <v>83</v>
      </c>
      <c r="G700" s="161" t="s">
        <v>83</v>
      </c>
      <c r="H700" s="99" t="s">
        <v>83</v>
      </c>
      <c r="I700" s="94" t="s">
        <v>83</v>
      </c>
      <c r="J700" s="93" t="s">
        <v>83</v>
      </c>
      <c r="K700" s="93" t="s">
        <v>83</v>
      </c>
      <c r="L700" s="93" t="s">
        <v>83</v>
      </c>
      <c r="M700" s="92" t="s">
        <v>83</v>
      </c>
      <c r="N700" s="161"/>
      <c r="O700" s="153"/>
      <c r="P700" s="153"/>
      <c r="Q700" s="153"/>
      <c r="R700" s="162"/>
      <c r="S700" s="450"/>
      <c r="T700" s="163" t="s">
        <v>83</v>
      </c>
      <c r="U700" s="162" t="s">
        <v>83</v>
      </c>
      <c r="V700" s="93" t="s">
        <v>83</v>
      </c>
      <c r="W700" s="161"/>
      <c r="X700" s="153" t="s">
        <v>83</v>
      </c>
      <c r="Y700" s="153" t="s">
        <v>83</v>
      </c>
      <c r="Z700" s="153" t="s">
        <v>83</v>
      </c>
      <c r="AA700" s="162" t="s">
        <v>83</v>
      </c>
      <c r="AB700" s="450"/>
      <c r="AC700" s="155" t="str">
        <f t="shared" si="299"/>
        <v>-</v>
      </c>
      <c r="AD700" s="156" t="str">
        <f t="shared" si="300"/>
        <v>-</v>
      </c>
      <c r="AE700" s="156" t="str">
        <f t="shared" si="301"/>
        <v>-</v>
      </c>
      <c r="AF700" s="156" t="str">
        <f t="shared" si="302"/>
        <v>-</v>
      </c>
      <c r="AG700" s="157" t="str">
        <f t="shared" si="303"/>
        <v>-</v>
      </c>
      <c r="AH700" s="454"/>
      <c r="AI700" s="155" t="str">
        <f t="shared" si="297"/>
        <v>-</v>
      </c>
      <c r="AJ700" s="156" t="str">
        <f t="shared" si="293"/>
        <v>-</v>
      </c>
      <c r="AK700" s="156" t="str">
        <f t="shared" si="294"/>
        <v>-</v>
      </c>
      <c r="AL700" s="156" t="str">
        <f t="shared" si="295"/>
        <v>-</v>
      </c>
      <c r="AM700" s="157" t="str">
        <f t="shared" si="296"/>
        <v>-</v>
      </c>
      <c r="AN700" s="457"/>
      <c r="AO700" s="95" t="s">
        <v>83</v>
      </c>
      <c r="AP700" s="93" t="s">
        <v>83</v>
      </c>
      <c r="AQ700" s="93" t="s">
        <v>83</v>
      </c>
      <c r="AR700" s="93" t="s">
        <v>83</v>
      </c>
      <c r="AS700" s="163" t="s">
        <v>83</v>
      </c>
      <c r="AT700" s="164" t="s">
        <v>83</v>
      </c>
      <c r="AU700" s="164" t="s">
        <v>83</v>
      </c>
      <c r="AV700" s="164" t="s">
        <v>83</v>
      </c>
      <c r="AW700" s="94" t="s">
        <v>83</v>
      </c>
      <c r="AX700" s="94" t="s">
        <v>3366</v>
      </c>
      <c r="AY700" s="165" t="s">
        <v>83</v>
      </c>
    </row>
    <row r="701" spans="1:51" customFormat="1" ht="40.5" hidden="1">
      <c r="A701" s="95" t="str">
        <f t="shared" si="298"/>
        <v>2102-5</v>
      </c>
      <c r="B701" s="160">
        <v>2102</v>
      </c>
      <c r="C701" s="93" t="s">
        <v>234</v>
      </c>
      <c r="D701" s="95">
        <v>5</v>
      </c>
      <c r="E701" s="93" t="s">
        <v>83</v>
      </c>
      <c r="F701" s="95" t="s">
        <v>83</v>
      </c>
      <c r="G701" s="161" t="s">
        <v>83</v>
      </c>
      <c r="H701" s="99" t="s">
        <v>83</v>
      </c>
      <c r="I701" s="94" t="s">
        <v>83</v>
      </c>
      <c r="J701" s="93" t="s">
        <v>83</v>
      </c>
      <c r="K701" s="93" t="s">
        <v>83</v>
      </c>
      <c r="L701" s="93" t="s">
        <v>83</v>
      </c>
      <c r="M701" s="92" t="s">
        <v>83</v>
      </c>
      <c r="N701" s="161"/>
      <c r="O701" s="153"/>
      <c r="P701" s="153"/>
      <c r="Q701" s="153"/>
      <c r="R701" s="162"/>
      <c r="S701" s="450"/>
      <c r="T701" s="163" t="s">
        <v>83</v>
      </c>
      <c r="U701" s="162" t="s">
        <v>83</v>
      </c>
      <c r="V701" s="93" t="s">
        <v>83</v>
      </c>
      <c r="W701" s="161"/>
      <c r="X701" s="153" t="s">
        <v>83</v>
      </c>
      <c r="Y701" s="153" t="s">
        <v>83</v>
      </c>
      <c r="Z701" s="153" t="s">
        <v>83</v>
      </c>
      <c r="AA701" s="162" t="s">
        <v>83</v>
      </c>
      <c r="AB701" s="450"/>
      <c r="AC701" s="155" t="str">
        <f t="shared" si="299"/>
        <v>-</v>
      </c>
      <c r="AD701" s="156" t="str">
        <f t="shared" si="300"/>
        <v>-</v>
      </c>
      <c r="AE701" s="156" t="str">
        <f t="shared" si="301"/>
        <v>-</v>
      </c>
      <c r="AF701" s="156" t="str">
        <f t="shared" si="302"/>
        <v>-</v>
      </c>
      <c r="AG701" s="157" t="str">
        <f t="shared" si="303"/>
        <v>-</v>
      </c>
      <c r="AH701" s="454"/>
      <c r="AI701" s="155" t="str">
        <f t="shared" si="297"/>
        <v>-</v>
      </c>
      <c r="AJ701" s="156" t="str">
        <f t="shared" si="293"/>
        <v>-</v>
      </c>
      <c r="AK701" s="156" t="str">
        <f t="shared" si="294"/>
        <v>-</v>
      </c>
      <c r="AL701" s="156" t="str">
        <f t="shared" si="295"/>
        <v>-</v>
      </c>
      <c r="AM701" s="157" t="str">
        <f t="shared" si="296"/>
        <v>-</v>
      </c>
      <c r="AN701" s="457"/>
      <c r="AO701" s="95" t="s">
        <v>83</v>
      </c>
      <c r="AP701" s="93" t="s">
        <v>83</v>
      </c>
      <c r="AQ701" s="93" t="s">
        <v>83</v>
      </c>
      <c r="AR701" s="93" t="s">
        <v>83</v>
      </c>
      <c r="AS701" s="163" t="s">
        <v>83</v>
      </c>
      <c r="AT701" s="164" t="s">
        <v>83</v>
      </c>
      <c r="AU701" s="164" t="s">
        <v>83</v>
      </c>
      <c r="AV701" s="164" t="s">
        <v>83</v>
      </c>
      <c r="AW701" s="94" t="s">
        <v>83</v>
      </c>
      <c r="AX701" s="94" t="s">
        <v>3366</v>
      </c>
      <c r="AY701" s="165" t="s">
        <v>83</v>
      </c>
    </row>
    <row r="702" spans="1:51" customFormat="1" ht="40.5" hidden="1">
      <c r="A702" s="95" t="str">
        <f t="shared" si="298"/>
        <v>2102-6</v>
      </c>
      <c r="B702" s="160">
        <v>2102</v>
      </c>
      <c r="C702" s="93" t="s">
        <v>234</v>
      </c>
      <c r="D702" s="95">
        <v>6</v>
      </c>
      <c r="E702" s="93" t="s">
        <v>83</v>
      </c>
      <c r="F702" s="95" t="s">
        <v>83</v>
      </c>
      <c r="G702" s="161" t="s">
        <v>83</v>
      </c>
      <c r="H702" s="99" t="s">
        <v>83</v>
      </c>
      <c r="I702" s="94" t="s">
        <v>83</v>
      </c>
      <c r="J702" s="93" t="s">
        <v>83</v>
      </c>
      <c r="K702" s="93" t="s">
        <v>83</v>
      </c>
      <c r="L702" s="93" t="s">
        <v>83</v>
      </c>
      <c r="M702" s="92" t="s">
        <v>83</v>
      </c>
      <c r="N702" s="161"/>
      <c r="O702" s="153"/>
      <c r="P702" s="153"/>
      <c r="Q702" s="153"/>
      <c r="R702" s="162"/>
      <c r="S702" s="450"/>
      <c r="T702" s="163" t="s">
        <v>83</v>
      </c>
      <c r="U702" s="162" t="s">
        <v>83</v>
      </c>
      <c r="V702" s="93" t="s">
        <v>83</v>
      </c>
      <c r="W702" s="161"/>
      <c r="X702" s="153" t="s">
        <v>83</v>
      </c>
      <c r="Y702" s="153" t="s">
        <v>83</v>
      </c>
      <c r="Z702" s="153" t="s">
        <v>83</v>
      </c>
      <c r="AA702" s="162" t="s">
        <v>83</v>
      </c>
      <c r="AB702" s="450"/>
      <c r="AC702" s="155" t="str">
        <f t="shared" si="299"/>
        <v>-</v>
      </c>
      <c r="AD702" s="156" t="str">
        <f t="shared" si="300"/>
        <v>-</v>
      </c>
      <c r="AE702" s="156" t="str">
        <f t="shared" si="301"/>
        <v>-</v>
      </c>
      <c r="AF702" s="156" t="str">
        <f t="shared" si="302"/>
        <v>-</v>
      </c>
      <c r="AG702" s="157" t="str">
        <f t="shared" si="303"/>
        <v>-</v>
      </c>
      <c r="AH702" s="454"/>
      <c r="AI702" s="155" t="str">
        <f t="shared" si="297"/>
        <v>-</v>
      </c>
      <c r="AJ702" s="156" t="str">
        <f t="shared" si="293"/>
        <v>-</v>
      </c>
      <c r="AK702" s="156" t="str">
        <f t="shared" si="294"/>
        <v>-</v>
      </c>
      <c r="AL702" s="156" t="str">
        <f t="shared" si="295"/>
        <v>-</v>
      </c>
      <c r="AM702" s="157" t="str">
        <f t="shared" si="296"/>
        <v>-</v>
      </c>
      <c r="AN702" s="457"/>
      <c r="AO702" s="95" t="s">
        <v>83</v>
      </c>
      <c r="AP702" s="93" t="s">
        <v>83</v>
      </c>
      <c r="AQ702" s="93" t="s">
        <v>83</v>
      </c>
      <c r="AR702" s="93" t="s">
        <v>83</v>
      </c>
      <c r="AS702" s="163" t="s">
        <v>83</v>
      </c>
      <c r="AT702" s="164" t="s">
        <v>83</v>
      </c>
      <c r="AU702" s="164" t="s">
        <v>83</v>
      </c>
      <c r="AV702" s="164" t="s">
        <v>83</v>
      </c>
      <c r="AW702" s="94" t="s">
        <v>83</v>
      </c>
      <c r="AX702" s="94" t="s">
        <v>3366</v>
      </c>
      <c r="AY702" s="165" t="s">
        <v>83</v>
      </c>
    </row>
    <row r="703" spans="1:51" customFormat="1" ht="40.5" hidden="1">
      <c r="A703" s="95" t="str">
        <f t="shared" si="298"/>
        <v>2102-7</v>
      </c>
      <c r="B703" s="160">
        <v>2102</v>
      </c>
      <c r="C703" s="93" t="s">
        <v>234</v>
      </c>
      <c r="D703" s="95">
        <v>7</v>
      </c>
      <c r="E703" s="93" t="s">
        <v>83</v>
      </c>
      <c r="F703" s="95" t="s">
        <v>83</v>
      </c>
      <c r="G703" s="161" t="s">
        <v>83</v>
      </c>
      <c r="H703" s="99" t="s">
        <v>83</v>
      </c>
      <c r="I703" s="94" t="s">
        <v>83</v>
      </c>
      <c r="J703" s="93" t="s">
        <v>83</v>
      </c>
      <c r="K703" s="93" t="s">
        <v>83</v>
      </c>
      <c r="L703" s="93" t="s">
        <v>83</v>
      </c>
      <c r="M703" s="92" t="s">
        <v>83</v>
      </c>
      <c r="N703" s="161"/>
      <c r="O703" s="153"/>
      <c r="P703" s="153"/>
      <c r="Q703" s="153"/>
      <c r="R703" s="162"/>
      <c r="S703" s="450"/>
      <c r="T703" s="163" t="s">
        <v>83</v>
      </c>
      <c r="U703" s="162" t="s">
        <v>83</v>
      </c>
      <c r="V703" s="93" t="s">
        <v>83</v>
      </c>
      <c r="W703" s="161"/>
      <c r="X703" s="153" t="s">
        <v>83</v>
      </c>
      <c r="Y703" s="153" t="s">
        <v>83</v>
      </c>
      <c r="Z703" s="153" t="s">
        <v>83</v>
      </c>
      <c r="AA703" s="162" t="s">
        <v>83</v>
      </c>
      <c r="AB703" s="450"/>
      <c r="AC703" s="155" t="str">
        <f t="shared" si="299"/>
        <v>-</v>
      </c>
      <c r="AD703" s="156" t="str">
        <f t="shared" si="300"/>
        <v>-</v>
      </c>
      <c r="AE703" s="156" t="str">
        <f t="shared" si="301"/>
        <v>-</v>
      </c>
      <c r="AF703" s="156" t="str">
        <f t="shared" si="302"/>
        <v>-</v>
      </c>
      <c r="AG703" s="157" t="str">
        <f t="shared" si="303"/>
        <v>-</v>
      </c>
      <c r="AH703" s="454"/>
      <c r="AI703" s="155" t="str">
        <f t="shared" si="297"/>
        <v>-</v>
      </c>
      <c r="AJ703" s="156" t="str">
        <f t="shared" si="293"/>
        <v>-</v>
      </c>
      <c r="AK703" s="156" t="str">
        <f t="shared" si="294"/>
        <v>-</v>
      </c>
      <c r="AL703" s="156" t="str">
        <f t="shared" si="295"/>
        <v>-</v>
      </c>
      <c r="AM703" s="157" t="str">
        <f t="shared" si="296"/>
        <v>-</v>
      </c>
      <c r="AN703" s="457"/>
      <c r="AO703" s="95" t="s">
        <v>83</v>
      </c>
      <c r="AP703" s="93" t="s">
        <v>83</v>
      </c>
      <c r="AQ703" s="93" t="s">
        <v>83</v>
      </c>
      <c r="AR703" s="93" t="s">
        <v>83</v>
      </c>
      <c r="AS703" s="163" t="s">
        <v>83</v>
      </c>
      <c r="AT703" s="164" t="s">
        <v>83</v>
      </c>
      <c r="AU703" s="164" t="s">
        <v>83</v>
      </c>
      <c r="AV703" s="164" t="s">
        <v>83</v>
      </c>
      <c r="AW703" s="94" t="s">
        <v>83</v>
      </c>
      <c r="AX703" s="94" t="s">
        <v>3366</v>
      </c>
      <c r="AY703" s="165" t="s">
        <v>83</v>
      </c>
    </row>
    <row r="704" spans="1:51" customFormat="1" ht="40.5" hidden="1">
      <c r="A704" s="95" t="str">
        <f t="shared" si="298"/>
        <v>2102-8</v>
      </c>
      <c r="B704" s="160">
        <v>2102</v>
      </c>
      <c r="C704" s="93" t="s">
        <v>234</v>
      </c>
      <c r="D704" s="95">
        <v>8</v>
      </c>
      <c r="E704" s="93" t="s">
        <v>83</v>
      </c>
      <c r="F704" s="95" t="s">
        <v>83</v>
      </c>
      <c r="G704" s="161" t="s">
        <v>83</v>
      </c>
      <c r="H704" s="99" t="s">
        <v>83</v>
      </c>
      <c r="I704" s="94" t="s">
        <v>83</v>
      </c>
      <c r="J704" s="93" t="s">
        <v>83</v>
      </c>
      <c r="K704" s="93" t="s">
        <v>83</v>
      </c>
      <c r="L704" s="93" t="s">
        <v>83</v>
      </c>
      <c r="M704" s="92" t="s">
        <v>83</v>
      </c>
      <c r="N704" s="161"/>
      <c r="O704" s="153"/>
      <c r="P704" s="153"/>
      <c r="Q704" s="153"/>
      <c r="R704" s="162"/>
      <c r="S704" s="450"/>
      <c r="T704" s="163" t="s">
        <v>83</v>
      </c>
      <c r="U704" s="162" t="s">
        <v>83</v>
      </c>
      <c r="V704" s="93" t="s">
        <v>83</v>
      </c>
      <c r="W704" s="161"/>
      <c r="X704" s="153" t="s">
        <v>83</v>
      </c>
      <c r="Y704" s="153" t="s">
        <v>83</v>
      </c>
      <c r="Z704" s="153" t="s">
        <v>83</v>
      </c>
      <c r="AA704" s="162" t="s">
        <v>83</v>
      </c>
      <c r="AB704" s="450"/>
      <c r="AC704" s="155" t="str">
        <f t="shared" si="299"/>
        <v>-</v>
      </c>
      <c r="AD704" s="156" t="str">
        <f t="shared" si="300"/>
        <v>-</v>
      </c>
      <c r="AE704" s="156" t="str">
        <f t="shared" si="301"/>
        <v>-</v>
      </c>
      <c r="AF704" s="156" t="str">
        <f t="shared" si="302"/>
        <v>-</v>
      </c>
      <c r="AG704" s="157" t="str">
        <f t="shared" si="303"/>
        <v>-</v>
      </c>
      <c r="AH704" s="454"/>
      <c r="AI704" s="155" t="str">
        <f t="shared" ref="AI704:AI735" si="304">IFERROR(IF($E704="-","-",IF($U704="-","-",W704/$U704)),"-")</f>
        <v>-</v>
      </c>
      <c r="AJ704" s="156" t="str">
        <f t="shared" si="293"/>
        <v>-</v>
      </c>
      <c r="AK704" s="156" t="str">
        <f t="shared" si="294"/>
        <v>-</v>
      </c>
      <c r="AL704" s="156" t="str">
        <f t="shared" si="295"/>
        <v>-</v>
      </c>
      <c r="AM704" s="157" t="str">
        <f t="shared" si="296"/>
        <v>-</v>
      </c>
      <c r="AN704" s="457"/>
      <c r="AO704" s="95" t="s">
        <v>83</v>
      </c>
      <c r="AP704" s="93" t="s">
        <v>83</v>
      </c>
      <c r="AQ704" s="93" t="s">
        <v>83</v>
      </c>
      <c r="AR704" s="93" t="s">
        <v>83</v>
      </c>
      <c r="AS704" s="163" t="s">
        <v>83</v>
      </c>
      <c r="AT704" s="164" t="s">
        <v>83</v>
      </c>
      <c r="AU704" s="164" t="s">
        <v>83</v>
      </c>
      <c r="AV704" s="164" t="s">
        <v>83</v>
      </c>
      <c r="AW704" s="94" t="s">
        <v>83</v>
      </c>
      <c r="AX704" s="94" t="s">
        <v>3366</v>
      </c>
      <c r="AY704" s="165" t="s">
        <v>83</v>
      </c>
    </row>
    <row r="705" spans="1:51" customFormat="1" ht="40.5" hidden="1">
      <c r="A705" s="95" t="str">
        <f t="shared" si="298"/>
        <v>2102-9</v>
      </c>
      <c r="B705" s="160">
        <v>2102</v>
      </c>
      <c r="C705" s="93" t="s">
        <v>234</v>
      </c>
      <c r="D705" s="95">
        <v>9</v>
      </c>
      <c r="E705" s="93" t="s">
        <v>83</v>
      </c>
      <c r="F705" s="95" t="s">
        <v>83</v>
      </c>
      <c r="G705" s="161" t="s">
        <v>83</v>
      </c>
      <c r="H705" s="99" t="s">
        <v>83</v>
      </c>
      <c r="I705" s="94" t="s">
        <v>83</v>
      </c>
      <c r="J705" s="93" t="s">
        <v>83</v>
      </c>
      <c r="K705" s="93" t="s">
        <v>83</v>
      </c>
      <c r="L705" s="93" t="s">
        <v>83</v>
      </c>
      <c r="M705" s="92" t="s">
        <v>83</v>
      </c>
      <c r="N705" s="161"/>
      <c r="O705" s="153"/>
      <c r="P705" s="153"/>
      <c r="Q705" s="153"/>
      <c r="R705" s="162"/>
      <c r="S705" s="450"/>
      <c r="T705" s="163" t="s">
        <v>83</v>
      </c>
      <c r="U705" s="162" t="s">
        <v>83</v>
      </c>
      <c r="V705" s="93" t="s">
        <v>83</v>
      </c>
      <c r="W705" s="161"/>
      <c r="X705" s="153" t="s">
        <v>83</v>
      </c>
      <c r="Y705" s="153" t="s">
        <v>83</v>
      </c>
      <c r="Z705" s="153" t="s">
        <v>83</v>
      </c>
      <c r="AA705" s="162" t="s">
        <v>83</v>
      </c>
      <c r="AB705" s="450"/>
      <c r="AC705" s="155" t="str">
        <f t="shared" si="299"/>
        <v>-</v>
      </c>
      <c r="AD705" s="156" t="str">
        <f t="shared" si="300"/>
        <v>-</v>
      </c>
      <c r="AE705" s="156" t="str">
        <f t="shared" si="301"/>
        <v>-</v>
      </c>
      <c r="AF705" s="156" t="str">
        <f t="shared" si="302"/>
        <v>-</v>
      </c>
      <c r="AG705" s="157" t="str">
        <f t="shared" si="303"/>
        <v>-</v>
      </c>
      <c r="AH705" s="454"/>
      <c r="AI705" s="155" t="str">
        <f t="shared" si="304"/>
        <v>-</v>
      </c>
      <c r="AJ705" s="156" t="str">
        <f t="shared" si="293"/>
        <v>-</v>
      </c>
      <c r="AK705" s="156" t="str">
        <f t="shared" si="294"/>
        <v>-</v>
      </c>
      <c r="AL705" s="156" t="str">
        <f t="shared" si="295"/>
        <v>-</v>
      </c>
      <c r="AM705" s="157" t="str">
        <f t="shared" si="296"/>
        <v>-</v>
      </c>
      <c r="AN705" s="457"/>
      <c r="AO705" s="95" t="s">
        <v>83</v>
      </c>
      <c r="AP705" s="93" t="s">
        <v>83</v>
      </c>
      <c r="AQ705" s="93" t="s">
        <v>83</v>
      </c>
      <c r="AR705" s="93" t="s">
        <v>83</v>
      </c>
      <c r="AS705" s="163" t="s">
        <v>83</v>
      </c>
      <c r="AT705" s="164" t="s">
        <v>83</v>
      </c>
      <c r="AU705" s="164" t="s">
        <v>83</v>
      </c>
      <c r="AV705" s="164" t="s">
        <v>83</v>
      </c>
      <c r="AW705" s="94" t="s">
        <v>83</v>
      </c>
      <c r="AX705" s="94" t="s">
        <v>3366</v>
      </c>
      <c r="AY705" s="165" t="s">
        <v>83</v>
      </c>
    </row>
    <row r="706" spans="1:51" ht="211.5" customHeight="1">
      <c r="A706" s="204" t="str">
        <f t="shared" si="298"/>
        <v>2103-1</v>
      </c>
      <c r="B706" s="205">
        <v>2103</v>
      </c>
      <c r="C706" s="600" t="s">
        <v>235</v>
      </c>
      <c r="D706" s="204">
        <v>1</v>
      </c>
      <c r="E706" s="600" t="s">
        <v>525</v>
      </c>
      <c r="F706" s="204" t="s">
        <v>384</v>
      </c>
      <c r="G706" s="603" t="s">
        <v>520</v>
      </c>
      <c r="H706" s="206" t="s">
        <v>526</v>
      </c>
      <c r="I706" s="195" t="s">
        <v>524</v>
      </c>
      <c r="J706" s="600" t="s">
        <v>527</v>
      </c>
      <c r="K706" s="600" t="s">
        <v>528</v>
      </c>
      <c r="L706" s="600" t="s">
        <v>3094</v>
      </c>
      <c r="M706" s="207" t="s">
        <v>392</v>
      </c>
      <c r="N706" s="232">
        <v>70.599999999999994</v>
      </c>
      <c r="O706" s="181">
        <v>70.599999999999994</v>
      </c>
      <c r="P706" s="181">
        <v>70.599999999999994</v>
      </c>
      <c r="Q706" s="181">
        <v>71.8</v>
      </c>
      <c r="R706" s="225">
        <v>71.8</v>
      </c>
      <c r="S706" s="620">
        <v>71.8</v>
      </c>
      <c r="T706" s="250" t="s">
        <v>12</v>
      </c>
      <c r="U706" s="209" t="s">
        <v>12</v>
      </c>
      <c r="V706" s="600" t="s">
        <v>1679</v>
      </c>
      <c r="W706" s="603" t="s">
        <v>12</v>
      </c>
      <c r="X706" s="298">
        <v>68.2</v>
      </c>
      <c r="Y706" s="181">
        <v>71.8</v>
      </c>
      <c r="Z706" s="181">
        <v>70.930000000000007</v>
      </c>
      <c r="AA706" s="264">
        <v>69.599999999999994</v>
      </c>
      <c r="AB706" s="264">
        <v>71.37</v>
      </c>
      <c r="AC706" s="226" t="str">
        <f t="shared" si="299"/>
        <v>-</v>
      </c>
      <c r="AD706" s="196">
        <f t="shared" si="300"/>
        <v>0.96600566572237967</v>
      </c>
      <c r="AE706" s="196">
        <f t="shared" si="301"/>
        <v>1.0169971671388103</v>
      </c>
      <c r="AF706" s="196">
        <f t="shared" si="302"/>
        <v>0.98788300835654608</v>
      </c>
      <c r="AG706" s="604">
        <f t="shared" si="303"/>
        <v>0.96935933147632303</v>
      </c>
      <c r="AH706" s="212">
        <f t="shared" si="303"/>
        <v>0.99401114206128149</v>
      </c>
      <c r="AI706" s="226" t="str">
        <f t="shared" si="304"/>
        <v>-</v>
      </c>
      <c r="AJ706" s="196" t="str">
        <f t="shared" si="293"/>
        <v>-</v>
      </c>
      <c r="AK706" s="196" t="str">
        <f t="shared" si="294"/>
        <v>-</v>
      </c>
      <c r="AL706" s="196" t="str">
        <f t="shared" si="295"/>
        <v>-</v>
      </c>
      <c r="AM706" s="604" t="str">
        <f t="shared" si="296"/>
        <v>-</v>
      </c>
      <c r="AN706" s="212" t="str">
        <f t="shared" si="296"/>
        <v>-</v>
      </c>
      <c r="AO706" s="204" t="s">
        <v>83</v>
      </c>
      <c r="AP706" s="600" t="s">
        <v>3336</v>
      </c>
      <c r="AQ706" s="600" t="s">
        <v>690</v>
      </c>
      <c r="AR706" s="600" t="s">
        <v>3337</v>
      </c>
      <c r="AS706" s="603" t="s">
        <v>12</v>
      </c>
      <c r="AT706" s="179" t="s">
        <v>11</v>
      </c>
      <c r="AU706" s="179" t="s">
        <v>15</v>
      </c>
      <c r="AV706" s="179" t="s">
        <v>11</v>
      </c>
      <c r="AW706" s="179" t="s">
        <v>11</v>
      </c>
      <c r="AX706" s="611" t="s">
        <v>3418</v>
      </c>
      <c r="AY706" s="214">
        <v>1</v>
      </c>
    </row>
    <row r="707" spans="1:51" customFormat="1" ht="40.5" hidden="1">
      <c r="A707" s="95" t="str">
        <f t="shared" si="298"/>
        <v>2103-2</v>
      </c>
      <c r="B707" s="160">
        <v>2103</v>
      </c>
      <c r="C707" s="93" t="s">
        <v>235</v>
      </c>
      <c r="D707" s="95">
        <v>2</v>
      </c>
      <c r="E707" s="93" t="s">
        <v>83</v>
      </c>
      <c r="F707" s="95" t="s">
        <v>83</v>
      </c>
      <c r="G707" s="161" t="s">
        <v>83</v>
      </c>
      <c r="H707" s="99" t="s">
        <v>83</v>
      </c>
      <c r="I707" s="94" t="s">
        <v>83</v>
      </c>
      <c r="J707" s="93" t="s">
        <v>83</v>
      </c>
      <c r="K707" s="93" t="s">
        <v>83</v>
      </c>
      <c r="L707" s="93" t="s">
        <v>83</v>
      </c>
      <c r="M707" s="92" t="s">
        <v>83</v>
      </c>
      <c r="N707" s="161"/>
      <c r="O707" s="153"/>
      <c r="P707" s="153"/>
      <c r="Q707" s="153"/>
      <c r="R707" s="162"/>
      <c r="S707" s="450"/>
      <c r="T707" s="163" t="s">
        <v>83</v>
      </c>
      <c r="U707" s="162" t="s">
        <v>83</v>
      </c>
      <c r="V707" s="93" t="s">
        <v>83</v>
      </c>
      <c r="W707" s="161"/>
      <c r="X707" s="153" t="s">
        <v>83</v>
      </c>
      <c r="Y707" s="153" t="s">
        <v>83</v>
      </c>
      <c r="Z707" s="153" t="s">
        <v>83</v>
      </c>
      <c r="AA707" s="162" t="s">
        <v>83</v>
      </c>
      <c r="AB707" s="450"/>
      <c r="AC707" s="155" t="str">
        <f t="shared" ref="AC707:AC738" si="305">IFERROR(IF($E707="-","-",W707/N707),"-")</f>
        <v>-</v>
      </c>
      <c r="AD707" s="156" t="str">
        <f t="shared" ref="AD707:AD738" si="306">IFERROR(IF($E707="-","-",X707/O707),"-")</f>
        <v>-</v>
      </c>
      <c r="AE707" s="156" t="str">
        <f t="shared" ref="AE707:AE738" si="307">IFERROR(IF($E707="-","-",Y707/P707),"-")</f>
        <v>-</v>
      </c>
      <c r="AF707" s="156" t="str">
        <f t="shared" ref="AF707:AF738" si="308">IFERROR(IF($E707="-","-",Z707/Q707),"-")</f>
        <v>-</v>
      </c>
      <c r="AG707" s="157" t="str">
        <f t="shared" ref="AG707:AH738" si="309">IFERROR(IF($E707="-","-",AA707/R707),"-")</f>
        <v>-</v>
      </c>
      <c r="AH707" s="454"/>
      <c r="AI707" s="155" t="str">
        <f t="shared" si="304"/>
        <v>-</v>
      </c>
      <c r="AJ707" s="156" t="str">
        <f t="shared" ref="AJ707:AJ770" si="310">IFERROR(IF($E707="-","-",IF($U707="-","-",X707/$U707)),"-")</f>
        <v>-</v>
      </c>
      <c r="AK707" s="156" t="str">
        <f t="shared" ref="AK707:AK770" si="311">IFERROR(IF($E707="-","-",IF($U707="-","-",Y707/$U707)),"-")</f>
        <v>-</v>
      </c>
      <c r="AL707" s="156" t="str">
        <f t="shared" ref="AL707:AL770" si="312">IFERROR(IF($E707="-","-",IF($U707="-","-",Z707/$U707)),"-")</f>
        <v>-</v>
      </c>
      <c r="AM707" s="157" t="str">
        <f t="shared" ref="AM707:AN770" si="313">IFERROR(IF($E707="-","-",IF($U707="-","-",AA707/$U707)),"-")</f>
        <v>-</v>
      </c>
      <c r="AN707" s="457"/>
      <c r="AO707" s="95" t="s">
        <v>83</v>
      </c>
      <c r="AP707" s="93" t="s">
        <v>83</v>
      </c>
      <c r="AQ707" s="93" t="s">
        <v>83</v>
      </c>
      <c r="AR707" s="93" t="s">
        <v>83</v>
      </c>
      <c r="AS707" s="163" t="s">
        <v>83</v>
      </c>
      <c r="AT707" s="164" t="s">
        <v>83</v>
      </c>
      <c r="AU707" s="164" t="s">
        <v>83</v>
      </c>
      <c r="AV707" s="164" t="s">
        <v>83</v>
      </c>
      <c r="AW707" s="94" t="s">
        <v>83</v>
      </c>
      <c r="AX707" s="94" t="s">
        <v>3366</v>
      </c>
      <c r="AY707" s="165" t="s">
        <v>83</v>
      </c>
    </row>
    <row r="708" spans="1:51" customFormat="1" ht="40.5" hidden="1">
      <c r="A708" s="95" t="str">
        <f t="shared" si="298"/>
        <v>2103-3</v>
      </c>
      <c r="B708" s="160">
        <v>2103</v>
      </c>
      <c r="C708" s="93" t="s">
        <v>235</v>
      </c>
      <c r="D708" s="95">
        <v>3</v>
      </c>
      <c r="E708" s="93" t="s">
        <v>83</v>
      </c>
      <c r="F708" s="95" t="s">
        <v>83</v>
      </c>
      <c r="G708" s="161" t="s">
        <v>83</v>
      </c>
      <c r="H708" s="99" t="s">
        <v>83</v>
      </c>
      <c r="I708" s="94" t="s">
        <v>83</v>
      </c>
      <c r="J708" s="93" t="s">
        <v>83</v>
      </c>
      <c r="K708" s="93" t="s">
        <v>83</v>
      </c>
      <c r="L708" s="93" t="s">
        <v>83</v>
      </c>
      <c r="M708" s="92" t="s">
        <v>83</v>
      </c>
      <c r="N708" s="161"/>
      <c r="O708" s="153"/>
      <c r="P708" s="153"/>
      <c r="Q708" s="153"/>
      <c r="R708" s="162"/>
      <c r="S708" s="450"/>
      <c r="T708" s="163" t="s">
        <v>83</v>
      </c>
      <c r="U708" s="162" t="s">
        <v>83</v>
      </c>
      <c r="V708" s="93" t="s">
        <v>83</v>
      </c>
      <c r="W708" s="161"/>
      <c r="X708" s="153" t="s">
        <v>83</v>
      </c>
      <c r="Y708" s="153" t="s">
        <v>83</v>
      </c>
      <c r="Z708" s="153" t="s">
        <v>83</v>
      </c>
      <c r="AA708" s="162" t="s">
        <v>83</v>
      </c>
      <c r="AB708" s="450"/>
      <c r="AC708" s="155" t="str">
        <f t="shared" si="305"/>
        <v>-</v>
      </c>
      <c r="AD708" s="156" t="str">
        <f t="shared" si="306"/>
        <v>-</v>
      </c>
      <c r="AE708" s="156" t="str">
        <f t="shared" si="307"/>
        <v>-</v>
      </c>
      <c r="AF708" s="156" t="str">
        <f t="shared" si="308"/>
        <v>-</v>
      </c>
      <c r="AG708" s="157" t="str">
        <f t="shared" si="309"/>
        <v>-</v>
      </c>
      <c r="AH708" s="454"/>
      <c r="AI708" s="155" t="str">
        <f t="shared" si="304"/>
        <v>-</v>
      </c>
      <c r="AJ708" s="156" t="str">
        <f t="shared" si="310"/>
        <v>-</v>
      </c>
      <c r="AK708" s="156" t="str">
        <f t="shared" si="311"/>
        <v>-</v>
      </c>
      <c r="AL708" s="156" t="str">
        <f t="shared" si="312"/>
        <v>-</v>
      </c>
      <c r="AM708" s="157" t="str">
        <f t="shared" si="313"/>
        <v>-</v>
      </c>
      <c r="AN708" s="457"/>
      <c r="AO708" s="95" t="s">
        <v>83</v>
      </c>
      <c r="AP708" s="93" t="s">
        <v>83</v>
      </c>
      <c r="AQ708" s="93" t="s">
        <v>83</v>
      </c>
      <c r="AR708" s="93" t="s">
        <v>83</v>
      </c>
      <c r="AS708" s="163" t="s">
        <v>83</v>
      </c>
      <c r="AT708" s="164" t="s">
        <v>83</v>
      </c>
      <c r="AU708" s="164" t="s">
        <v>83</v>
      </c>
      <c r="AV708" s="164" t="s">
        <v>83</v>
      </c>
      <c r="AW708" s="94" t="s">
        <v>83</v>
      </c>
      <c r="AX708" s="94" t="s">
        <v>3366</v>
      </c>
      <c r="AY708" s="165" t="s">
        <v>83</v>
      </c>
    </row>
    <row r="709" spans="1:51" customFormat="1" ht="40.5" hidden="1">
      <c r="A709" s="95" t="str">
        <f t="shared" si="298"/>
        <v>2103-4</v>
      </c>
      <c r="B709" s="160">
        <v>2103</v>
      </c>
      <c r="C709" s="93" t="s">
        <v>235</v>
      </c>
      <c r="D709" s="95">
        <v>4</v>
      </c>
      <c r="E709" s="93" t="s">
        <v>83</v>
      </c>
      <c r="F709" s="95" t="s">
        <v>83</v>
      </c>
      <c r="G709" s="161" t="s">
        <v>83</v>
      </c>
      <c r="H709" s="99" t="s">
        <v>83</v>
      </c>
      <c r="I709" s="94" t="s">
        <v>83</v>
      </c>
      <c r="J709" s="93" t="s">
        <v>83</v>
      </c>
      <c r="K709" s="93" t="s">
        <v>83</v>
      </c>
      <c r="L709" s="93" t="s">
        <v>83</v>
      </c>
      <c r="M709" s="92" t="s">
        <v>83</v>
      </c>
      <c r="N709" s="161"/>
      <c r="O709" s="153"/>
      <c r="P709" s="153"/>
      <c r="Q709" s="153"/>
      <c r="R709" s="162"/>
      <c r="S709" s="450"/>
      <c r="T709" s="163" t="s">
        <v>83</v>
      </c>
      <c r="U709" s="162" t="s">
        <v>83</v>
      </c>
      <c r="V709" s="93" t="s">
        <v>83</v>
      </c>
      <c r="W709" s="161"/>
      <c r="X709" s="153" t="s">
        <v>83</v>
      </c>
      <c r="Y709" s="153" t="s">
        <v>83</v>
      </c>
      <c r="Z709" s="153" t="s">
        <v>83</v>
      </c>
      <c r="AA709" s="162" t="s">
        <v>83</v>
      </c>
      <c r="AB709" s="450"/>
      <c r="AC709" s="155" t="str">
        <f t="shared" si="305"/>
        <v>-</v>
      </c>
      <c r="AD709" s="156" t="str">
        <f t="shared" si="306"/>
        <v>-</v>
      </c>
      <c r="AE709" s="156" t="str">
        <f t="shared" si="307"/>
        <v>-</v>
      </c>
      <c r="AF709" s="156" t="str">
        <f t="shared" si="308"/>
        <v>-</v>
      </c>
      <c r="AG709" s="157" t="str">
        <f t="shared" si="309"/>
        <v>-</v>
      </c>
      <c r="AH709" s="454"/>
      <c r="AI709" s="155" t="str">
        <f t="shared" si="304"/>
        <v>-</v>
      </c>
      <c r="AJ709" s="156" t="str">
        <f t="shared" si="310"/>
        <v>-</v>
      </c>
      <c r="AK709" s="156" t="str">
        <f t="shared" si="311"/>
        <v>-</v>
      </c>
      <c r="AL709" s="156" t="str">
        <f t="shared" si="312"/>
        <v>-</v>
      </c>
      <c r="AM709" s="157" t="str">
        <f t="shared" si="313"/>
        <v>-</v>
      </c>
      <c r="AN709" s="457"/>
      <c r="AO709" s="95" t="s">
        <v>83</v>
      </c>
      <c r="AP709" s="93" t="s">
        <v>83</v>
      </c>
      <c r="AQ709" s="93" t="s">
        <v>83</v>
      </c>
      <c r="AR709" s="93" t="s">
        <v>83</v>
      </c>
      <c r="AS709" s="163" t="s">
        <v>83</v>
      </c>
      <c r="AT709" s="164" t="s">
        <v>83</v>
      </c>
      <c r="AU709" s="164" t="s">
        <v>83</v>
      </c>
      <c r="AV709" s="164" t="s">
        <v>83</v>
      </c>
      <c r="AW709" s="94" t="s">
        <v>83</v>
      </c>
      <c r="AX709" s="94" t="s">
        <v>3366</v>
      </c>
      <c r="AY709" s="165" t="s">
        <v>83</v>
      </c>
    </row>
    <row r="710" spans="1:51" customFormat="1" ht="40.5" hidden="1">
      <c r="A710" s="95" t="str">
        <f t="shared" si="298"/>
        <v>2103-5</v>
      </c>
      <c r="B710" s="160">
        <v>2103</v>
      </c>
      <c r="C710" s="93" t="s">
        <v>235</v>
      </c>
      <c r="D710" s="95">
        <v>5</v>
      </c>
      <c r="E710" s="93" t="s">
        <v>83</v>
      </c>
      <c r="F710" s="95" t="s">
        <v>83</v>
      </c>
      <c r="G710" s="161" t="s">
        <v>83</v>
      </c>
      <c r="H710" s="99" t="s">
        <v>83</v>
      </c>
      <c r="I710" s="94" t="s">
        <v>83</v>
      </c>
      <c r="J710" s="93" t="s">
        <v>83</v>
      </c>
      <c r="K710" s="93" t="s">
        <v>83</v>
      </c>
      <c r="L710" s="93" t="s">
        <v>83</v>
      </c>
      <c r="M710" s="92" t="s">
        <v>83</v>
      </c>
      <c r="N710" s="161"/>
      <c r="O710" s="153"/>
      <c r="P710" s="153"/>
      <c r="Q710" s="153"/>
      <c r="R710" s="162"/>
      <c r="S710" s="450"/>
      <c r="T710" s="163" t="s">
        <v>83</v>
      </c>
      <c r="U710" s="162" t="s">
        <v>83</v>
      </c>
      <c r="V710" s="93" t="s">
        <v>83</v>
      </c>
      <c r="W710" s="161"/>
      <c r="X710" s="153" t="s">
        <v>83</v>
      </c>
      <c r="Y710" s="153" t="s">
        <v>83</v>
      </c>
      <c r="Z710" s="153" t="s">
        <v>83</v>
      </c>
      <c r="AA710" s="162" t="s">
        <v>83</v>
      </c>
      <c r="AB710" s="450"/>
      <c r="AC710" s="155" t="str">
        <f t="shared" si="305"/>
        <v>-</v>
      </c>
      <c r="AD710" s="156" t="str">
        <f t="shared" si="306"/>
        <v>-</v>
      </c>
      <c r="AE710" s="156" t="str">
        <f t="shared" si="307"/>
        <v>-</v>
      </c>
      <c r="AF710" s="156" t="str">
        <f t="shared" si="308"/>
        <v>-</v>
      </c>
      <c r="AG710" s="157" t="str">
        <f t="shared" si="309"/>
        <v>-</v>
      </c>
      <c r="AH710" s="454"/>
      <c r="AI710" s="155" t="str">
        <f t="shared" si="304"/>
        <v>-</v>
      </c>
      <c r="AJ710" s="156" t="str">
        <f t="shared" si="310"/>
        <v>-</v>
      </c>
      <c r="AK710" s="156" t="str">
        <f t="shared" si="311"/>
        <v>-</v>
      </c>
      <c r="AL710" s="156" t="str">
        <f t="shared" si="312"/>
        <v>-</v>
      </c>
      <c r="AM710" s="157" t="str">
        <f t="shared" si="313"/>
        <v>-</v>
      </c>
      <c r="AN710" s="457"/>
      <c r="AO710" s="95" t="s">
        <v>83</v>
      </c>
      <c r="AP710" s="93" t="s">
        <v>83</v>
      </c>
      <c r="AQ710" s="93" t="s">
        <v>83</v>
      </c>
      <c r="AR710" s="93" t="s">
        <v>83</v>
      </c>
      <c r="AS710" s="163" t="s">
        <v>83</v>
      </c>
      <c r="AT710" s="164" t="s">
        <v>83</v>
      </c>
      <c r="AU710" s="164" t="s">
        <v>83</v>
      </c>
      <c r="AV710" s="164" t="s">
        <v>83</v>
      </c>
      <c r="AW710" s="94" t="s">
        <v>83</v>
      </c>
      <c r="AX710" s="94" t="s">
        <v>3366</v>
      </c>
      <c r="AY710" s="165" t="s">
        <v>83</v>
      </c>
    </row>
    <row r="711" spans="1:51" customFormat="1" ht="40.5" hidden="1">
      <c r="A711" s="95" t="str">
        <f t="shared" si="298"/>
        <v>2103-6</v>
      </c>
      <c r="B711" s="160">
        <v>2103</v>
      </c>
      <c r="C711" s="93" t="s">
        <v>235</v>
      </c>
      <c r="D711" s="95">
        <v>6</v>
      </c>
      <c r="E711" s="93" t="s">
        <v>83</v>
      </c>
      <c r="F711" s="95" t="s">
        <v>83</v>
      </c>
      <c r="G711" s="161" t="s">
        <v>83</v>
      </c>
      <c r="H711" s="99" t="s">
        <v>83</v>
      </c>
      <c r="I711" s="94" t="s">
        <v>83</v>
      </c>
      <c r="J711" s="93" t="s">
        <v>83</v>
      </c>
      <c r="K711" s="93" t="s">
        <v>83</v>
      </c>
      <c r="L711" s="93" t="s">
        <v>83</v>
      </c>
      <c r="M711" s="92" t="s">
        <v>83</v>
      </c>
      <c r="N711" s="161"/>
      <c r="O711" s="153"/>
      <c r="P711" s="153"/>
      <c r="Q711" s="153"/>
      <c r="R711" s="162"/>
      <c r="S711" s="450"/>
      <c r="T711" s="163" t="s">
        <v>83</v>
      </c>
      <c r="U711" s="162" t="s">
        <v>83</v>
      </c>
      <c r="V711" s="93" t="s">
        <v>83</v>
      </c>
      <c r="W711" s="161"/>
      <c r="X711" s="153" t="s">
        <v>83</v>
      </c>
      <c r="Y711" s="153" t="s">
        <v>83</v>
      </c>
      <c r="Z711" s="153" t="s">
        <v>83</v>
      </c>
      <c r="AA711" s="162" t="s">
        <v>83</v>
      </c>
      <c r="AB711" s="450"/>
      <c r="AC711" s="155" t="str">
        <f t="shared" si="305"/>
        <v>-</v>
      </c>
      <c r="AD711" s="156" t="str">
        <f t="shared" si="306"/>
        <v>-</v>
      </c>
      <c r="AE711" s="156" t="str">
        <f t="shared" si="307"/>
        <v>-</v>
      </c>
      <c r="AF711" s="156" t="str">
        <f t="shared" si="308"/>
        <v>-</v>
      </c>
      <c r="AG711" s="157" t="str">
        <f t="shared" si="309"/>
        <v>-</v>
      </c>
      <c r="AH711" s="454"/>
      <c r="AI711" s="155" t="str">
        <f t="shared" si="304"/>
        <v>-</v>
      </c>
      <c r="AJ711" s="156" t="str">
        <f t="shared" si="310"/>
        <v>-</v>
      </c>
      <c r="AK711" s="156" t="str">
        <f t="shared" si="311"/>
        <v>-</v>
      </c>
      <c r="AL711" s="156" t="str">
        <f t="shared" si="312"/>
        <v>-</v>
      </c>
      <c r="AM711" s="157" t="str">
        <f t="shared" si="313"/>
        <v>-</v>
      </c>
      <c r="AN711" s="457"/>
      <c r="AO711" s="95" t="s">
        <v>83</v>
      </c>
      <c r="AP711" s="93" t="s">
        <v>83</v>
      </c>
      <c r="AQ711" s="93" t="s">
        <v>83</v>
      </c>
      <c r="AR711" s="93" t="s">
        <v>83</v>
      </c>
      <c r="AS711" s="163" t="s">
        <v>83</v>
      </c>
      <c r="AT711" s="164" t="s">
        <v>83</v>
      </c>
      <c r="AU711" s="164" t="s">
        <v>83</v>
      </c>
      <c r="AV711" s="164" t="s">
        <v>83</v>
      </c>
      <c r="AW711" s="94" t="s">
        <v>83</v>
      </c>
      <c r="AX711" s="94" t="s">
        <v>3366</v>
      </c>
      <c r="AY711" s="165" t="s">
        <v>83</v>
      </c>
    </row>
    <row r="712" spans="1:51" customFormat="1" ht="40.5" hidden="1">
      <c r="A712" s="95" t="str">
        <f t="shared" si="298"/>
        <v>2103-7</v>
      </c>
      <c r="B712" s="160">
        <v>2103</v>
      </c>
      <c r="C712" s="93" t="s">
        <v>235</v>
      </c>
      <c r="D712" s="95">
        <v>7</v>
      </c>
      <c r="E712" s="93" t="s">
        <v>83</v>
      </c>
      <c r="F712" s="95" t="s">
        <v>83</v>
      </c>
      <c r="G712" s="161" t="s">
        <v>83</v>
      </c>
      <c r="H712" s="99" t="s">
        <v>83</v>
      </c>
      <c r="I712" s="94" t="s">
        <v>83</v>
      </c>
      <c r="J712" s="93" t="s">
        <v>83</v>
      </c>
      <c r="K712" s="93" t="s">
        <v>83</v>
      </c>
      <c r="L712" s="93" t="s">
        <v>83</v>
      </c>
      <c r="M712" s="92" t="s">
        <v>83</v>
      </c>
      <c r="N712" s="161"/>
      <c r="O712" s="153"/>
      <c r="P712" s="153"/>
      <c r="Q712" s="153"/>
      <c r="R712" s="162"/>
      <c r="S712" s="450"/>
      <c r="T712" s="163" t="s">
        <v>83</v>
      </c>
      <c r="U712" s="162" t="s">
        <v>83</v>
      </c>
      <c r="V712" s="93" t="s">
        <v>83</v>
      </c>
      <c r="W712" s="161"/>
      <c r="X712" s="153" t="s">
        <v>83</v>
      </c>
      <c r="Y712" s="153" t="s">
        <v>83</v>
      </c>
      <c r="Z712" s="153" t="s">
        <v>83</v>
      </c>
      <c r="AA712" s="162" t="s">
        <v>83</v>
      </c>
      <c r="AB712" s="450"/>
      <c r="AC712" s="155" t="str">
        <f t="shared" si="305"/>
        <v>-</v>
      </c>
      <c r="AD712" s="156" t="str">
        <f t="shared" si="306"/>
        <v>-</v>
      </c>
      <c r="AE712" s="156" t="str">
        <f t="shared" si="307"/>
        <v>-</v>
      </c>
      <c r="AF712" s="156" t="str">
        <f t="shared" si="308"/>
        <v>-</v>
      </c>
      <c r="AG712" s="157" t="str">
        <f t="shared" si="309"/>
        <v>-</v>
      </c>
      <c r="AH712" s="454"/>
      <c r="AI712" s="155" t="str">
        <f t="shared" si="304"/>
        <v>-</v>
      </c>
      <c r="AJ712" s="156" t="str">
        <f t="shared" si="310"/>
        <v>-</v>
      </c>
      <c r="AK712" s="156" t="str">
        <f t="shared" si="311"/>
        <v>-</v>
      </c>
      <c r="AL712" s="156" t="str">
        <f t="shared" si="312"/>
        <v>-</v>
      </c>
      <c r="AM712" s="157" t="str">
        <f t="shared" si="313"/>
        <v>-</v>
      </c>
      <c r="AN712" s="457"/>
      <c r="AO712" s="95" t="s">
        <v>83</v>
      </c>
      <c r="AP712" s="93" t="s">
        <v>83</v>
      </c>
      <c r="AQ712" s="93" t="s">
        <v>83</v>
      </c>
      <c r="AR712" s="93" t="s">
        <v>83</v>
      </c>
      <c r="AS712" s="163" t="s">
        <v>83</v>
      </c>
      <c r="AT712" s="164" t="s">
        <v>83</v>
      </c>
      <c r="AU712" s="164" t="s">
        <v>83</v>
      </c>
      <c r="AV712" s="164" t="s">
        <v>83</v>
      </c>
      <c r="AW712" s="94" t="s">
        <v>83</v>
      </c>
      <c r="AX712" s="94" t="s">
        <v>3366</v>
      </c>
      <c r="AY712" s="165" t="s">
        <v>83</v>
      </c>
    </row>
    <row r="713" spans="1:51" customFormat="1" ht="40.5" hidden="1">
      <c r="A713" s="95" t="str">
        <f t="shared" si="298"/>
        <v>2103-8</v>
      </c>
      <c r="B713" s="160">
        <v>2103</v>
      </c>
      <c r="C713" s="93" t="s">
        <v>235</v>
      </c>
      <c r="D713" s="95">
        <v>8</v>
      </c>
      <c r="E713" s="93" t="s">
        <v>83</v>
      </c>
      <c r="F713" s="95" t="s">
        <v>83</v>
      </c>
      <c r="G713" s="161" t="s">
        <v>83</v>
      </c>
      <c r="H713" s="99" t="s">
        <v>83</v>
      </c>
      <c r="I713" s="94" t="s">
        <v>83</v>
      </c>
      <c r="J713" s="93" t="s">
        <v>83</v>
      </c>
      <c r="K713" s="93" t="s">
        <v>83</v>
      </c>
      <c r="L713" s="93" t="s">
        <v>83</v>
      </c>
      <c r="M713" s="92" t="s">
        <v>83</v>
      </c>
      <c r="N713" s="161"/>
      <c r="O713" s="153"/>
      <c r="P713" s="153"/>
      <c r="Q713" s="153"/>
      <c r="R713" s="162"/>
      <c r="S713" s="450"/>
      <c r="T713" s="163" t="s">
        <v>83</v>
      </c>
      <c r="U713" s="162" t="s">
        <v>83</v>
      </c>
      <c r="V713" s="93" t="s">
        <v>83</v>
      </c>
      <c r="W713" s="161"/>
      <c r="X713" s="153" t="s">
        <v>83</v>
      </c>
      <c r="Y713" s="153" t="s">
        <v>83</v>
      </c>
      <c r="Z713" s="153" t="s">
        <v>83</v>
      </c>
      <c r="AA713" s="162" t="s">
        <v>83</v>
      </c>
      <c r="AB713" s="450"/>
      <c r="AC713" s="155" t="str">
        <f t="shared" si="305"/>
        <v>-</v>
      </c>
      <c r="AD713" s="156" t="str">
        <f t="shared" si="306"/>
        <v>-</v>
      </c>
      <c r="AE713" s="156" t="str">
        <f t="shared" si="307"/>
        <v>-</v>
      </c>
      <c r="AF713" s="156" t="str">
        <f t="shared" si="308"/>
        <v>-</v>
      </c>
      <c r="AG713" s="157" t="str">
        <f t="shared" si="309"/>
        <v>-</v>
      </c>
      <c r="AH713" s="454"/>
      <c r="AI713" s="155" t="str">
        <f t="shared" si="304"/>
        <v>-</v>
      </c>
      <c r="AJ713" s="156" t="str">
        <f t="shared" si="310"/>
        <v>-</v>
      </c>
      <c r="AK713" s="156" t="str">
        <f t="shared" si="311"/>
        <v>-</v>
      </c>
      <c r="AL713" s="156" t="str">
        <f t="shared" si="312"/>
        <v>-</v>
      </c>
      <c r="AM713" s="157" t="str">
        <f t="shared" si="313"/>
        <v>-</v>
      </c>
      <c r="AN713" s="457"/>
      <c r="AO713" s="95" t="s">
        <v>83</v>
      </c>
      <c r="AP713" s="93" t="s">
        <v>83</v>
      </c>
      <c r="AQ713" s="93" t="s">
        <v>83</v>
      </c>
      <c r="AR713" s="93" t="s">
        <v>83</v>
      </c>
      <c r="AS713" s="163" t="s">
        <v>83</v>
      </c>
      <c r="AT713" s="164" t="s">
        <v>83</v>
      </c>
      <c r="AU713" s="164" t="s">
        <v>83</v>
      </c>
      <c r="AV713" s="164" t="s">
        <v>83</v>
      </c>
      <c r="AW713" s="94" t="s">
        <v>83</v>
      </c>
      <c r="AX713" s="94" t="s">
        <v>3366</v>
      </c>
      <c r="AY713" s="165" t="s">
        <v>83</v>
      </c>
    </row>
    <row r="714" spans="1:51" customFormat="1" ht="40.5" hidden="1">
      <c r="A714" s="95" t="str">
        <f t="shared" si="298"/>
        <v>2103-9</v>
      </c>
      <c r="B714" s="160">
        <v>2103</v>
      </c>
      <c r="C714" s="93" t="s">
        <v>235</v>
      </c>
      <c r="D714" s="95">
        <v>9</v>
      </c>
      <c r="E714" s="93" t="s">
        <v>83</v>
      </c>
      <c r="F714" s="95" t="s">
        <v>83</v>
      </c>
      <c r="G714" s="161" t="s">
        <v>83</v>
      </c>
      <c r="H714" s="99" t="s">
        <v>83</v>
      </c>
      <c r="I714" s="94" t="s">
        <v>83</v>
      </c>
      <c r="J714" s="93" t="s">
        <v>83</v>
      </c>
      <c r="K714" s="93" t="s">
        <v>83</v>
      </c>
      <c r="L714" s="93" t="s">
        <v>83</v>
      </c>
      <c r="M714" s="92" t="s">
        <v>83</v>
      </c>
      <c r="N714" s="161"/>
      <c r="O714" s="153"/>
      <c r="P714" s="153"/>
      <c r="Q714" s="153"/>
      <c r="R714" s="162"/>
      <c r="S714" s="450"/>
      <c r="T714" s="163" t="s">
        <v>83</v>
      </c>
      <c r="U714" s="162" t="s">
        <v>83</v>
      </c>
      <c r="V714" s="93" t="s">
        <v>83</v>
      </c>
      <c r="W714" s="161"/>
      <c r="X714" s="153" t="s">
        <v>83</v>
      </c>
      <c r="Y714" s="153" t="s">
        <v>83</v>
      </c>
      <c r="Z714" s="153" t="s">
        <v>83</v>
      </c>
      <c r="AA714" s="162" t="s">
        <v>83</v>
      </c>
      <c r="AB714" s="450"/>
      <c r="AC714" s="155" t="str">
        <f t="shared" si="305"/>
        <v>-</v>
      </c>
      <c r="AD714" s="156" t="str">
        <f t="shared" si="306"/>
        <v>-</v>
      </c>
      <c r="AE714" s="156" t="str">
        <f t="shared" si="307"/>
        <v>-</v>
      </c>
      <c r="AF714" s="156" t="str">
        <f t="shared" si="308"/>
        <v>-</v>
      </c>
      <c r="AG714" s="157" t="str">
        <f t="shared" si="309"/>
        <v>-</v>
      </c>
      <c r="AH714" s="454"/>
      <c r="AI714" s="155" t="str">
        <f t="shared" si="304"/>
        <v>-</v>
      </c>
      <c r="AJ714" s="156" t="str">
        <f t="shared" si="310"/>
        <v>-</v>
      </c>
      <c r="AK714" s="156" t="str">
        <f t="shared" si="311"/>
        <v>-</v>
      </c>
      <c r="AL714" s="156" t="str">
        <f t="shared" si="312"/>
        <v>-</v>
      </c>
      <c r="AM714" s="157" t="str">
        <f t="shared" si="313"/>
        <v>-</v>
      </c>
      <c r="AN714" s="457"/>
      <c r="AO714" s="95" t="s">
        <v>83</v>
      </c>
      <c r="AP714" s="93" t="s">
        <v>83</v>
      </c>
      <c r="AQ714" s="93" t="s">
        <v>83</v>
      </c>
      <c r="AR714" s="93" t="s">
        <v>83</v>
      </c>
      <c r="AS714" s="163" t="s">
        <v>83</v>
      </c>
      <c r="AT714" s="164" t="s">
        <v>83</v>
      </c>
      <c r="AU714" s="164" t="s">
        <v>83</v>
      </c>
      <c r="AV714" s="164" t="s">
        <v>83</v>
      </c>
      <c r="AW714" s="94" t="s">
        <v>83</v>
      </c>
      <c r="AX714" s="94" t="s">
        <v>3366</v>
      </c>
      <c r="AY714" s="165" t="s">
        <v>83</v>
      </c>
    </row>
    <row r="715" spans="1:51" ht="236.25" customHeight="1">
      <c r="A715" s="204" t="str">
        <f t="shared" si="298"/>
        <v>2104-1</v>
      </c>
      <c r="B715" s="205">
        <v>2104</v>
      </c>
      <c r="C715" s="600" t="s">
        <v>236</v>
      </c>
      <c r="D715" s="204">
        <v>1</v>
      </c>
      <c r="E715" s="600" t="s">
        <v>2381</v>
      </c>
      <c r="F715" s="204" t="s">
        <v>399</v>
      </c>
      <c r="G715" s="603" t="s">
        <v>520</v>
      </c>
      <c r="H715" s="206" t="s">
        <v>1032</v>
      </c>
      <c r="I715" s="195" t="s">
        <v>524</v>
      </c>
      <c r="J715" s="600" t="s">
        <v>2382</v>
      </c>
      <c r="K715" s="600" t="s">
        <v>529</v>
      </c>
      <c r="L715" s="600" t="s">
        <v>388</v>
      </c>
      <c r="M715" s="207" t="s">
        <v>392</v>
      </c>
      <c r="N715" s="603">
        <v>151</v>
      </c>
      <c r="O715" s="181">
        <v>155</v>
      </c>
      <c r="P715" s="181">
        <v>159</v>
      </c>
      <c r="Q715" s="181">
        <v>163</v>
      </c>
      <c r="R715" s="225">
        <v>167</v>
      </c>
      <c r="S715" s="620">
        <v>170</v>
      </c>
      <c r="T715" s="194" t="s">
        <v>416</v>
      </c>
      <c r="U715" s="209">
        <v>170</v>
      </c>
      <c r="V715" s="600" t="s">
        <v>2383</v>
      </c>
      <c r="W715" s="603">
        <v>147</v>
      </c>
      <c r="X715" s="181">
        <v>148</v>
      </c>
      <c r="Y715" s="181">
        <v>150</v>
      </c>
      <c r="Z715" s="181">
        <v>152</v>
      </c>
      <c r="AA715" s="264">
        <v>152</v>
      </c>
      <c r="AB715" s="264">
        <v>153</v>
      </c>
      <c r="AC715" s="226">
        <f t="shared" si="305"/>
        <v>0.97350993377483441</v>
      </c>
      <c r="AD715" s="196">
        <f t="shared" si="306"/>
        <v>0.95483870967741935</v>
      </c>
      <c r="AE715" s="196">
        <f t="shared" si="307"/>
        <v>0.94339622641509435</v>
      </c>
      <c r="AF715" s="196">
        <f t="shared" si="308"/>
        <v>0.93251533742331283</v>
      </c>
      <c r="AG715" s="604">
        <f t="shared" si="309"/>
        <v>0.91017964071856283</v>
      </c>
      <c r="AH715" s="212">
        <f t="shared" si="309"/>
        <v>0.9</v>
      </c>
      <c r="AI715" s="226">
        <f t="shared" si="304"/>
        <v>0.86470588235294121</v>
      </c>
      <c r="AJ715" s="196">
        <f t="shared" si="310"/>
        <v>0.87058823529411766</v>
      </c>
      <c r="AK715" s="196">
        <f t="shared" si="311"/>
        <v>0.88235294117647056</v>
      </c>
      <c r="AL715" s="196">
        <f t="shared" si="312"/>
        <v>0.89411764705882357</v>
      </c>
      <c r="AM715" s="604">
        <f t="shared" si="313"/>
        <v>0.89411764705882357</v>
      </c>
      <c r="AN715" s="212">
        <f t="shared" si="313"/>
        <v>0.9</v>
      </c>
      <c r="AO715" s="204" t="s">
        <v>83</v>
      </c>
      <c r="AP715" s="600" t="s">
        <v>3299</v>
      </c>
      <c r="AQ715" s="600" t="s">
        <v>640</v>
      </c>
      <c r="AR715" s="600" t="s">
        <v>2384</v>
      </c>
      <c r="AS715" s="194" t="s">
        <v>49</v>
      </c>
      <c r="AT715" s="179" t="s">
        <v>50</v>
      </c>
      <c r="AU715" s="179" t="s">
        <v>10</v>
      </c>
      <c r="AV715" s="179" t="s">
        <v>10</v>
      </c>
      <c r="AW715" s="179" t="s">
        <v>49</v>
      </c>
      <c r="AX715" s="611" t="s">
        <v>3434</v>
      </c>
      <c r="AY715" s="214">
        <v>1</v>
      </c>
    </row>
    <row r="716" spans="1:51" customFormat="1" ht="67.5" hidden="1">
      <c r="A716" s="95" t="str">
        <f t="shared" si="298"/>
        <v>2104-2</v>
      </c>
      <c r="B716" s="160">
        <v>2104</v>
      </c>
      <c r="C716" s="93" t="s">
        <v>236</v>
      </c>
      <c r="D716" s="95">
        <v>2</v>
      </c>
      <c r="E716" s="93" t="s">
        <v>83</v>
      </c>
      <c r="F716" s="95" t="s">
        <v>83</v>
      </c>
      <c r="G716" s="161" t="s">
        <v>83</v>
      </c>
      <c r="H716" s="99" t="s">
        <v>83</v>
      </c>
      <c r="I716" s="94" t="s">
        <v>83</v>
      </c>
      <c r="J716" s="93" t="s">
        <v>83</v>
      </c>
      <c r="K716" s="93" t="s">
        <v>83</v>
      </c>
      <c r="L716" s="93" t="s">
        <v>83</v>
      </c>
      <c r="M716" s="92" t="s">
        <v>83</v>
      </c>
      <c r="N716" s="161"/>
      <c r="O716" s="153"/>
      <c r="P716" s="153"/>
      <c r="Q716" s="153"/>
      <c r="R716" s="162"/>
      <c r="S716" s="450"/>
      <c r="T716" s="163" t="s">
        <v>83</v>
      </c>
      <c r="U716" s="162" t="s">
        <v>83</v>
      </c>
      <c r="V716" s="93" t="s">
        <v>83</v>
      </c>
      <c r="W716" s="161"/>
      <c r="X716" s="153" t="s">
        <v>83</v>
      </c>
      <c r="Y716" s="153" t="s">
        <v>83</v>
      </c>
      <c r="Z716" s="153" t="s">
        <v>83</v>
      </c>
      <c r="AA716" s="162" t="s">
        <v>83</v>
      </c>
      <c r="AB716" s="450"/>
      <c r="AC716" s="155" t="str">
        <f t="shared" si="305"/>
        <v>-</v>
      </c>
      <c r="AD716" s="156" t="str">
        <f t="shared" si="306"/>
        <v>-</v>
      </c>
      <c r="AE716" s="156" t="str">
        <f t="shared" si="307"/>
        <v>-</v>
      </c>
      <c r="AF716" s="156" t="str">
        <f t="shared" si="308"/>
        <v>-</v>
      </c>
      <c r="AG716" s="157" t="str">
        <f t="shared" si="309"/>
        <v>-</v>
      </c>
      <c r="AH716" s="454"/>
      <c r="AI716" s="155" t="str">
        <f t="shared" si="304"/>
        <v>-</v>
      </c>
      <c r="AJ716" s="156" t="str">
        <f t="shared" si="310"/>
        <v>-</v>
      </c>
      <c r="AK716" s="156" t="str">
        <f t="shared" si="311"/>
        <v>-</v>
      </c>
      <c r="AL716" s="156" t="str">
        <f t="shared" si="312"/>
        <v>-</v>
      </c>
      <c r="AM716" s="157" t="str">
        <f t="shared" si="313"/>
        <v>-</v>
      </c>
      <c r="AN716" s="457"/>
      <c r="AO716" s="95" t="s">
        <v>83</v>
      </c>
      <c r="AP716" s="93" t="s">
        <v>83</v>
      </c>
      <c r="AQ716" s="93" t="s">
        <v>83</v>
      </c>
      <c r="AR716" s="93" t="s">
        <v>83</v>
      </c>
      <c r="AS716" s="163" t="s">
        <v>83</v>
      </c>
      <c r="AT716" s="164" t="s">
        <v>83</v>
      </c>
      <c r="AU716" s="164" t="s">
        <v>83</v>
      </c>
      <c r="AV716" s="164" t="s">
        <v>83</v>
      </c>
      <c r="AW716" s="94" t="s">
        <v>83</v>
      </c>
      <c r="AX716" s="94" t="s">
        <v>3366</v>
      </c>
      <c r="AY716" s="165" t="s">
        <v>83</v>
      </c>
    </row>
    <row r="717" spans="1:51" customFormat="1" ht="67.5" hidden="1">
      <c r="A717" s="95" t="str">
        <f t="shared" si="298"/>
        <v>2104-3</v>
      </c>
      <c r="B717" s="160">
        <v>2104</v>
      </c>
      <c r="C717" s="93" t="s">
        <v>236</v>
      </c>
      <c r="D717" s="95">
        <v>3</v>
      </c>
      <c r="E717" s="93" t="s">
        <v>83</v>
      </c>
      <c r="F717" s="95" t="s">
        <v>83</v>
      </c>
      <c r="G717" s="161" t="s">
        <v>83</v>
      </c>
      <c r="H717" s="99" t="s">
        <v>83</v>
      </c>
      <c r="I717" s="94" t="s">
        <v>83</v>
      </c>
      <c r="J717" s="93" t="s">
        <v>83</v>
      </c>
      <c r="K717" s="93" t="s">
        <v>83</v>
      </c>
      <c r="L717" s="93" t="s">
        <v>83</v>
      </c>
      <c r="M717" s="92" t="s">
        <v>83</v>
      </c>
      <c r="N717" s="161"/>
      <c r="O717" s="153"/>
      <c r="P717" s="153"/>
      <c r="Q717" s="153"/>
      <c r="R717" s="162"/>
      <c r="S717" s="450"/>
      <c r="T717" s="163" t="s">
        <v>83</v>
      </c>
      <c r="U717" s="162" t="s">
        <v>83</v>
      </c>
      <c r="V717" s="93" t="s">
        <v>83</v>
      </c>
      <c r="W717" s="161"/>
      <c r="X717" s="153" t="s">
        <v>83</v>
      </c>
      <c r="Y717" s="153" t="s">
        <v>83</v>
      </c>
      <c r="Z717" s="153" t="s">
        <v>83</v>
      </c>
      <c r="AA717" s="162" t="s">
        <v>83</v>
      </c>
      <c r="AB717" s="450"/>
      <c r="AC717" s="155" t="str">
        <f t="shared" si="305"/>
        <v>-</v>
      </c>
      <c r="AD717" s="156" t="str">
        <f t="shared" si="306"/>
        <v>-</v>
      </c>
      <c r="AE717" s="156" t="str">
        <f t="shared" si="307"/>
        <v>-</v>
      </c>
      <c r="AF717" s="156" t="str">
        <f t="shared" si="308"/>
        <v>-</v>
      </c>
      <c r="AG717" s="157" t="str">
        <f t="shared" si="309"/>
        <v>-</v>
      </c>
      <c r="AH717" s="454"/>
      <c r="AI717" s="155" t="str">
        <f t="shared" si="304"/>
        <v>-</v>
      </c>
      <c r="AJ717" s="156" t="str">
        <f t="shared" si="310"/>
        <v>-</v>
      </c>
      <c r="AK717" s="156" t="str">
        <f t="shared" si="311"/>
        <v>-</v>
      </c>
      <c r="AL717" s="156" t="str">
        <f t="shared" si="312"/>
        <v>-</v>
      </c>
      <c r="AM717" s="157" t="str">
        <f t="shared" si="313"/>
        <v>-</v>
      </c>
      <c r="AN717" s="457"/>
      <c r="AO717" s="95" t="s">
        <v>83</v>
      </c>
      <c r="AP717" s="93" t="s">
        <v>83</v>
      </c>
      <c r="AQ717" s="93" t="s">
        <v>83</v>
      </c>
      <c r="AR717" s="93" t="s">
        <v>83</v>
      </c>
      <c r="AS717" s="163" t="s">
        <v>83</v>
      </c>
      <c r="AT717" s="164" t="s">
        <v>83</v>
      </c>
      <c r="AU717" s="164" t="s">
        <v>83</v>
      </c>
      <c r="AV717" s="164" t="s">
        <v>83</v>
      </c>
      <c r="AW717" s="94" t="s">
        <v>83</v>
      </c>
      <c r="AX717" s="94" t="s">
        <v>3366</v>
      </c>
      <c r="AY717" s="165" t="s">
        <v>83</v>
      </c>
    </row>
    <row r="718" spans="1:51" customFormat="1" ht="67.5" hidden="1">
      <c r="A718" s="95" t="str">
        <f t="shared" si="298"/>
        <v>2104-4</v>
      </c>
      <c r="B718" s="160">
        <v>2104</v>
      </c>
      <c r="C718" s="93" t="s">
        <v>236</v>
      </c>
      <c r="D718" s="95">
        <v>4</v>
      </c>
      <c r="E718" s="93" t="s">
        <v>83</v>
      </c>
      <c r="F718" s="95" t="s">
        <v>83</v>
      </c>
      <c r="G718" s="161" t="s">
        <v>83</v>
      </c>
      <c r="H718" s="99" t="s">
        <v>83</v>
      </c>
      <c r="I718" s="94" t="s">
        <v>83</v>
      </c>
      <c r="J718" s="93" t="s">
        <v>83</v>
      </c>
      <c r="K718" s="93" t="s">
        <v>83</v>
      </c>
      <c r="L718" s="93" t="s">
        <v>83</v>
      </c>
      <c r="M718" s="92" t="s">
        <v>83</v>
      </c>
      <c r="N718" s="161"/>
      <c r="O718" s="153"/>
      <c r="P718" s="153"/>
      <c r="Q718" s="153"/>
      <c r="R718" s="162"/>
      <c r="S718" s="450"/>
      <c r="T718" s="163" t="s">
        <v>83</v>
      </c>
      <c r="U718" s="162" t="s">
        <v>83</v>
      </c>
      <c r="V718" s="93" t="s">
        <v>83</v>
      </c>
      <c r="W718" s="161"/>
      <c r="X718" s="153" t="s">
        <v>83</v>
      </c>
      <c r="Y718" s="153" t="s">
        <v>83</v>
      </c>
      <c r="Z718" s="153" t="s">
        <v>83</v>
      </c>
      <c r="AA718" s="162" t="s">
        <v>83</v>
      </c>
      <c r="AB718" s="450"/>
      <c r="AC718" s="155" t="str">
        <f t="shared" si="305"/>
        <v>-</v>
      </c>
      <c r="AD718" s="156" t="str">
        <f t="shared" si="306"/>
        <v>-</v>
      </c>
      <c r="AE718" s="156" t="str">
        <f t="shared" si="307"/>
        <v>-</v>
      </c>
      <c r="AF718" s="156" t="str">
        <f t="shared" si="308"/>
        <v>-</v>
      </c>
      <c r="AG718" s="157" t="str">
        <f t="shared" si="309"/>
        <v>-</v>
      </c>
      <c r="AH718" s="454"/>
      <c r="AI718" s="155" t="str">
        <f t="shared" si="304"/>
        <v>-</v>
      </c>
      <c r="AJ718" s="156" t="str">
        <f t="shared" si="310"/>
        <v>-</v>
      </c>
      <c r="AK718" s="156" t="str">
        <f t="shared" si="311"/>
        <v>-</v>
      </c>
      <c r="AL718" s="156" t="str">
        <f t="shared" si="312"/>
        <v>-</v>
      </c>
      <c r="AM718" s="157" t="str">
        <f t="shared" si="313"/>
        <v>-</v>
      </c>
      <c r="AN718" s="457"/>
      <c r="AO718" s="95" t="s">
        <v>83</v>
      </c>
      <c r="AP718" s="93" t="s">
        <v>83</v>
      </c>
      <c r="AQ718" s="93" t="s">
        <v>83</v>
      </c>
      <c r="AR718" s="93" t="s">
        <v>83</v>
      </c>
      <c r="AS718" s="163" t="s">
        <v>83</v>
      </c>
      <c r="AT718" s="164" t="s">
        <v>83</v>
      </c>
      <c r="AU718" s="164" t="s">
        <v>83</v>
      </c>
      <c r="AV718" s="164" t="s">
        <v>83</v>
      </c>
      <c r="AW718" s="94" t="s">
        <v>83</v>
      </c>
      <c r="AX718" s="94" t="s">
        <v>3366</v>
      </c>
      <c r="AY718" s="165" t="s">
        <v>83</v>
      </c>
    </row>
    <row r="719" spans="1:51" customFormat="1" ht="67.5" hidden="1">
      <c r="A719" s="95" t="str">
        <f t="shared" si="298"/>
        <v>2104-5</v>
      </c>
      <c r="B719" s="160">
        <v>2104</v>
      </c>
      <c r="C719" s="93" t="s">
        <v>236</v>
      </c>
      <c r="D719" s="95">
        <v>5</v>
      </c>
      <c r="E719" s="93" t="s">
        <v>83</v>
      </c>
      <c r="F719" s="95" t="s">
        <v>83</v>
      </c>
      <c r="G719" s="161" t="s">
        <v>83</v>
      </c>
      <c r="H719" s="99" t="s">
        <v>83</v>
      </c>
      <c r="I719" s="94" t="s">
        <v>83</v>
      </c>
      <c r="J719" s="93" t="s">
        <v>83</v>
      </c>
      <c r="K719" s="93" t="s">
        <v>83</v>
      </c>
      <c r="L719" s="93" t="s">
        <v>83</v>
      </c>
      <c r="M719" s="92" t="s">
        <v>83</v>
      </c>
      <c r="N719" s="161"/>
      <c r="O719" s="153"/>
      <c r="P719" s="153"/>
      <c r="Q719" s="153"/>
      <c r="R719" s="162"/>
      <c r="S719" s="450"/>
      <c r="T719" s="163" t="s">
        <v>83</v>
      </c>
      <c r="U719" s="162" t="s">
        <v>83</v>
      </c>
      <c r="V719" s="93" t="s">
        <v>83</v>
      </c>
      <c r="W719" s="161"/>
      <c r="X719" s="153" t="s">
        <v>83</v>
      </c>
      <c r="Y719" s="153" t="s">
        <v>83</v>
      </c>
      <c r="Z719" s="153" t="s">
        <v>83</v>
      </c>
      <c r="AA719" s="162" t="s">
        <v>83</v>
      </c>
      <c r="AB719" s="450"/>
      <c r="AC719" s="155" t="str">
        <f t="shared" si="305"/>
        <v>-</v>
      </c>
      <c r="AD719" s="156" t="str">
        <f t="shared" si="306"/>
        <v>-</v>
      </c>
      <c r="AE719" s="156" t="str">
        <f t="shared" si="307"/>
        <v>-</v>
      </c>
      <c r="AF719" s="156" t="str">
        <f t="shared" si="308"/>
        <v>-</v>
      </c>
      <c r="AG719" s="157" t="str">
        <f t="shared" si="309"/>
        <v>-</v>
      </c>
      <c r="AH719" s="454"/>
      <c r="AI719" s="155" t="str">
        <f t="shared" si="304"/>
        <v>-</v>
      </c>
      <c r="AJ719" s="156" t="str">
        <f t="shared" si="310"/>
        <v>-</v>
      </c>
      <c r="AK719" s="156" t="str">
        <f t="shared" si="311"/>
        <v>-</v>
      </c>
      <c r="AL719" s="156" t="str">
        <f t="shared" si="312"/>
        <v>-</v>
      </c>
      <c r="AM719" s="157" t="str">
        <f t="shared" si="313"/>
        <v>-</v>
      </c>
      <c r="AN719" s="457"/>
      <c r="AO719" s="95" t="s">
        <v>83</v>
      </c>
      <c r="AP719" s="93" t="s">
        <v>83</v>
      </c>
      <c r="AQ719" s="93" t="s">
        <v>83</v>
      </c>
      <c r="AR719" s="93" t="s">
        <v>83</v>
      </c>
      <c r="AS719" s="163" t="s">
        <v>83</v>
      </c>
      <c r="AT719" s="164" t="s">
        <v>83</v>
      </c>
      <c r="AU719" s="164" t="s">
        <v>83</v>
      </c>
      <c r="AV719" s="164" t="s">
        <v>83</v>
      </c>
      <c r="AW719" s="94" t="s">
        <v>83</v>
      </c>
      <c r="AX719" s="94" t="s">
        <v>3366</v>
      </c>
      <c r="AY719" s="165" t="s">
        <v>83</v>
      </c>
    </row>
    <row r="720" spans="1:51" customFormat="1" ht="67.5" hidden="1">
      <c r="A720" s="95" t="str">
        <f t="shared" si="298"/>
        <v>2104-6</v>
      </c>
      <c r="B720" s="160">
        <v>2104</v>
      </c>
      <c r="C720" s="93" t="s">
        <v>236</v>
      </c>
      <c r="D720" s="95">
        <v>6</v>
      </c>
      <c r="E720" s="93" t="s">
        <v>83</v>
      </c>
      <c r="F720" s="95" t="s">
        <v>83</v>
      </c>
      <c r="G720" s="161" t="s">
        <v>83</v>
      </c>
      <c r="H720" s="99" t="s">
        <v>83</v>
      </c>
      <c r="I720" s="94" t="s">
        <v>83</v>
      </c>
      <c r="J720" s="93" t="s">
        <v>83</v>
      </c>
      <c r="K720" s="93" t="s">
        <v>83</v>
      </c>
      <c r="L720" s="93" t="s">
        <v>83</v>
      </c>
      <c r="M720" s="92" t="s">
        <v>83</v>
      </c>
      <c r="N720" s="161"/>
      <c r="O720" s="153"/>
      <c r="P720" s="153"/>
      <c r="Q720" s="153"/>
      <c r="R720" s="162"/>
      <c r="S720" s="450"/>
      <c r="T720" s="163" t="s">
        <v>83</v>
      </c>
      <c r="U720" s="162" t="s">
        <v>83</v>
      </c>
      <c r="V720" s="93" t="s">
        <v>83</v>
      </c>
      <c r="W720" s="161"/>
      <c r="X720" s="153" t="s">
        <v>83</v>
      </c>
      <c r="Y720" s="153" t="s">
        <v>83</v>
      </c>
      <c r="Z720" s="153" t="s">
        <v>83</v>
      </c>
      <c r="AA720" s="162" t="s">
        <v>83</v>
      </c>
      <c r="AB720" s="450"/>
      <c r="AC720" s="155" t="str">
        <f t="shared" si="305"/>
        <v>-</v>
      </c>
      <c r="AD720" s="156" t="str">
        <f t="shared" si="306"/>
        <v>-</v>
      </c>
      <c r="AE720" s="156" t="str">
        <f t="shared" si="307"/>
        <v>-</v>
      </c>
      <c r="AF720" s="156" t="str">
        <f t="shared" si="308"/>
        <v>-</v>
      </c>
      <c r="AG720" s="157" t="str">
        <f t="shared" si="309"/>
        <v>-</v>
      </c>
      <c r="AH720" s="454"/>
      <c r="AI720" s="155" t="str">
        <f t="shared" si="304"/>
        <v>-</v>
      </c>
      <c r="AJ720" s="156" t="str">
        <f t="shared" si="310"/>
        <v>-</v>
      </c>
      <c r="AK720" s="156" t="str">
        <f t="shared" si="311"/>
        <v>-</v>
      </c>
      <c r="AL720" s="156" t="str">
        <f t="shared" si="312"/>
        <v>-</v>
      </c>
      <c r="AM720" s="157" t="str">
        <f t="shared" si="313"/>
        <v>-</v>
      </c>
      <c r="AN720" s="457"/>
      <c r="AO720" s="95" t="s">
        <v>83</v>
      </c>
      <c r="AP720" s="93" t="s">
        <v>83</v>
      </c>
      <c r="AQ720" s="93" t="s">
        <v>83</v>
      </c>
      <c r="AR720" s="93" t="s">
        <v>83</v>
      </c>
      <c r="AS720" s="163" t="s">
        <v>83</v>
      </c>
      <c r="AT720" s="164" t="s">
        <v>83</v>
      </c>
      <c r="AU720" s="164" t="s">
        <v>83</v>
      </c>
      <c r="AV720" s="164" t="s">
        <v>83</v>
      </c>
      <c r="AW720" s="94" t="s">
        <v>83</v>
      </c>
      <c r="AX720" s="94" t="s">
        <v>3366</v>
      </c>
      <c r="AY720" s="165" t="s">
        <v>83</v>
      </c>
    </row>
    <row r="721" spans="1:51" customFormat="1" ht="67.5" hidden="1">
      <c r="A721" s="95" t="str">
        <f t="shared" si="298"/>
        <v>2104-7</v>
      </c>
      <c r="B721" s="160">
        <v>2104</v>
      </c>
      <c r="C721" s="93" t="s">
        <v>236</v>
      </c>
      <c r="D721" s="95">
        <v>7</v>
      </c>
      <c r="E721" s="93" t="s">
        <v>83</v>
      </c>
      <c r="F721" s="95" t="s">
        <v>83</v>
      </c>
      <c r="G721" s="161" t="s">
        <v>83</v>
      </c>
      <c r="H721" s="99" t="s">
        <v>83</v>
      </c>
      <c r="I721" s="94" t="s">
        <v>83</v>
      </c>
      <c r="J721" s="93" t="s">
        <v>83</v>
      </c>
      <c r="K721" s="93" t="s">
        <v>83</v>
      </c>
      <c r="L721" s="93" t="s">
        <v>83</v>
      </c>
      <c r="M721" s="92" t="s">
        <v>83</v>
      </c>
      <c r="N721" s="161"/>
      <c r="O721" s="153"/>
      <c r="P721" s="153"/>
      <c r="Q721" s="153"/>
      <c r="R721" s="162"/>
      <c r="S721" s="450"/>
      <c r="T721" s="163" t="s">
        <v>83</v>
      </c>
      <c r="U721" s="162" t="s">
        <v>83</v>
      </c>
      <c r="V721" s="93" t="s">
        <v>83</v>
      </c>
      <c r="W721" s="161"/>
      <c r="X721" s="153" t="s">
        <v>83</v>
      </c>
      <c r="Y721" s="153" t="s">
        <v>83</v>
      </c>
      <c r="Z721" s="153" t="s">
        <v>83</v>
      </c>
      <c r="AA721" s="162" t="s">
        <v>83</v>
      </c>
      <c r="AB721" s="450"/>
      <c r="AC721" s="155" t="str">
        <f t="shared" si="305"/>
        <v>-</v>
      </c>
      <c r="AD721" s="156" t="str">
        <f t="shared" si="306"/>
        <v>-</v>
      </c>
      <c r="AE721" s="156" t="str">
        <f t="shared" si="307"/>
        <v>-</v>
      </c>
      <c r="AF721" s="156" t="str">
        <f t="shared" si="308"/>
        <v>-</v>
      </c>
      <c r="AG721" s="157" t="str">
        <f t="shared" si="309"/>
        <v>-</v>
      </c>
      <c r="AH721" s="454"/>
      <c r="AI721" s="155" t="str">
        <f t="shared" si="304"/>
        <v>-</v>
      </c>
      <c r="AJ721" s="156" t="str">
        <f t="shared" si="310"/>
        <v>-</v>
      </c>
      <c r="AK721" s="156" t="str">
        <f t="shared" si="311"/>
        <v>-</v>
      </c>
      <c r="AL721" s="156" t="str">
        <f t="shared" si="312"/>
        <v>-</v>
      </c>
      <c r="AM721" s="157" t="str">
        <f t="shared" si="313"/>
        <v>-</v>
      </c>
      <c r="AN721" s="457"/>
      <c r="AO721" s="95" t="s">
        <v>83</v>
      </c>
      <c r="AP721" s="93" t="s">
        <v>83</v>
      </c>
      <c r="AQ721" s="93" t="s">
        <v>83</v>
      </c>
      <c r="AR721" s="93" t="s">
        <v>83</v>
      </c>
      <c r="AS721" s="163" t="s">
        <v>83</v>
      </c>
      <c r="AT721" s="164" t="s">
        <v>83</v>
      </c>
      <c r="AU721" s="164" t="s">
        <v>83</v>
      </c>
      <c r="AV721" s="164" t="s">
        <v>83</v>
      </c>
      <c r="AW721" s="94" t="s">
        <v>83</v>
      </c>
      <c r="AX721" s="94" t="s">
        <v>3366</v>
      </c>
      <c r="AY721" s="165" t="s">
        <v>83</v>
      </c>
    </row>
    <row r="722" spans="1:51" customFormat="1" ht="67.5" hidden="1">
      <c r="A722" s="95" t="str">
        <f t="shared" si="298"/>
        <v>2104-8</v>
      </c>
      <c r="B722" s="160">
        <v>2104</v>
      </c>
      <c r="C722" s="93" t="s">
        <v>236</v>
      </c>
      <c r="D722" s="95">
        <v>8</v>
      </c>
      <c r="E722" s="93" t="s">
        <v>83</v>
      </c>
      <c r="F722" s="95" t="s">
        <v>83</v>
      </c>
      <c r="G722" s="161" t="s">
        <v>83</v>
      </c>
      <c r="H722" s="99" t="s">
        <v>83</v>
      </c>
      <c r="I722" s="94" t="s">
        <v>83</v>
      </c>
      <c r="J722" s="93" t="s">
        <v>83</v>
      </c>
      <c r="K722" s="93" t="s">
        <v>83</v>
      </c>
      <c r="L722" s="93" t="s">
        <v>83</v>
      </c>
      <c r="M722" s="92" t="s">
        <v>83</v>
      </c>
      <c r="N722" s="161"/>
      <c r="O722" s="153"/>
      <c r="P722" s="153"/>
      <c r="Q722" s="153"/>
      <c r="R722" s="162"/>
      <c r="S722" s="450"/>
      <c r="T722" s="163" t="s">
        <v>83</v>
      </c>
      <c r="U722" s="162" t="s">
        <v>83</v>
      </c>
      <c r="V722" s="93" t="s">
        <v>83</v>
      </c>
      <c r="W722" s="161"/>
      <c r="X722" s="153" t="s">
        <v>83</v>
      </c>
      <c r="Y722" s="153" t="s">
        <v>83</v>
      </c>
      <c r="Z722" s="153" t="s">
        <v>83</v>
      </c>
      <c r="AA722" s="162" t="s">
        <v>83</v>
      </c>
      <c r="AB722" s="450"/>
      <c r="AC722" s="155" t="str">
        <f t="shared" si="305"/>
        <v>-</v>
      </c>
      <c r="AD722" s="156" t="str">
        <f t="shared" si="306"/>
        <v>-</v>
      </c>
      <c r="AE722" s="156" t="str">
        <f t="shared" si="307"/>
        <v>-</v>
      </c>
      <c r="AF722" s="156" t="str">
        <f t="shared" si="308"/>
        <v>-</v>
      </c>
      <c r="AG722" s="157" t="str">
        <f t="shared" si="309"/>
        <v>-</v>
      </c>
      <c r="AH722" s="454"/>
      <c r="AI722" s="155" t="str">
        <f t="shared" si="304"/>
        <v>-</v>
      </c>
      <c r="AJ722" s="156" t="str">
        <f t="shared" si="310"/>
        <v>-</v>
      </c>
      <c r="AK722" s="156" t="str">
        <f t="shared" si="311"/>
        <v>-</v>
      </c>
      <c r="AL722" s="156" t="str">
        <f t="shared" si="312"/>
        <v>-</v>
      </c>
      <c r="AM722" s="157" t="str">
        <f t="shared" si="313"/>
        <v>-</v>
      </c>
      <c r="AN722" s="457"/>
      <c r="AO722" s="95" t="s">
        <v>83</v>
      </c>
      <c r="AP722" s="93" t="s">
        <v>83</v>
      </c>
      <c r="AQ722" s="93" t="s">
        <v>83</v>
      </c>
      <c r="AR722" s="93" t="s">
        <v>83</v>
      </c>
      <c r="AS722" s="163" t="s">
        <v>83</v>
      </c>
      <c r="AT722" s="164" t="s">
        <v>83</v>
      </c>
      <c r="AU722" s="164" t="s">
        <v>83</v>
      </c>
      <c r="AV722" s="164" t="s">
        <v>83</v>
      </c>
      <c r="AW722" s="94" t="s">
        <v>83</v>
      </c>
      <c r="AX722" s="94" t="s">
        <v>3366</v>
      </c>
      <c r="AY722" s="165" t="s">
        <v>83</v>
      </c>
    </row>
    <row r="723" spans="1:51" customFormat="1" ht="67.5" hidden="1">
      <c r="A723" s="95" t="str">
        <f t="shared" si="298"/>
        <v>2104-9</v>
      </c>
      <c r="B723" s="160">
        <v>2104</v>
      </c>
      <c r="C723" s="93" t="s">
        <v>236</v>
      </c>
      <c r="D723" s="95">
        <v>9</v>
      </c>
      <c r="E723" s="93" t="s">
        <v>83</v>
      </c>
      <c r="F723" s="95" t="s">
        <v>83</v>
      </c>
      <c r="G723" s="161" t="s">
        <v>83</v>
      </c>
      <c r="H723" s="99" t="s">
        <v>83</v>
      </c>
      <c r="I723" s="94" t="s">
        <v>83</v>
      </c>
      <c r="J723" s="93" t="s">
        <v>83</v>
      </c>
      <c r="K723" s="93" t="s">
        <v>83</v>
      </c>
      <c r="L723" s="93" t="s">
        <v>83</v>
      </c>
      <c r="M723" s="92" t="s">
        <v>83</v>
      </c>
      <c r="N723" s="161"/>
      <c r="O723" s="153"/>
      <c r="P723" s="153"/>
      <c r="Q723" s="153"/>
      <c r="R723" s="162"/>
      <c r="S723" s="450"/>
      <c r="T723" s="163" t="s">
        <v>83</v>
      </c>
      <c r="U723" s="162" t="s">
        <v>83</v>
      </c>
      <c r="V723" s="93" t="s">
        <v>83</v>
      </c>
      <c r="W723" s="161"/>
      <c r="X723" s="153" t="s">
        <v>83</v>
      </c>
      <c r="Y723" s="153" t="s">
        <v>83</v>
      </c>
      <c r="Z723" s="153" t="s">
        <v>83</v>
      </c>
      <c r="AA723" s="162" t="s">
        <v>83</v>
      </c>
      <c r="AB723" s="450"/>
      <c r="AC723" s="155" t="str">
        <f t="shared" si="305"/>
        <v>-</v>
      </c>
      <c r="AD723" s="156" t="str">
        <f t="shared" si="306"/>
        <v>-</v>
      </c>
      <c r="AE723" s="156" t="str">
        <f t="shared" si="307"/>
        <v>-</v>
      </c>
      <c r="AF723" s="156" t="str">
        <f t="shared" si="308"/>
        <v>-</v>
      </c>
      <c r="AG723" s="157" t="str">
        <f t="shared" si="309"/>
        <v>-</v>
      </c>
      <c r="AH723" s="454"/>
      <c r="AI723" s="155" t="str">
        <f t="shared" si="304"/>
        <v>-</v>
      </c>
      <c r="AJ723" s="156" t="str">
        <f t="shared" si="310"/>
        <v>-</v>
      </c>
      <c r="AK723" s="156" t="str">
        <f t="shared" si="311"/>
        <v>-</v>
      </c>
      <c r="AL723" s="156" t="str">
        <f t="shared" si="312"/>
        <v>-</v>
      </c>
      <c r="AM723" s="157" t="str">
        <f t="shared" si="313"/>
        <v>-</v>
      </c>
      <c r="AN723" s="457"/>
      <c r="AO723" s="95" t="s">
        <v>83</v>
      </c>
      <c r="AP723" s="93" t="s">
        <v>83</v>
      </c>
      <c r="AQ723" s="93" t="s">
        <v>83</v>
      </c>
      <c r="AR723" s="93" t="s">
        <v>83</v>
      </c>
      <c r="AS723" s="163" t="s">
        <v>83</v>
      </c>
      <c r="AT723" s="164" t="s">
        <v>83</v>
      </c>
      <c r="AU723" s="164" t="s">
        <v>83</v>
      </c>
      <c r="AV723" s="164" t="s">
        <v>83</v>
      </c>
      <c r="AW723" s="94" t="s">
        <v>83</v>
      </c>
      <c r="AX723" s="94" t="s">
        <v>3366</v>
      </c>
      <c r="AY723" s="165" t="s">
        <v>83</v>
      </c>
    </row>
    <row r="724" spans="1:51" ht="165" customHeight="1">
      <c r="A724" s="204" t="str">
        <f t="shared" si="298"/>
        <v>2105-1</v>
      </c>
      <c r="B724" s="205">
        <v>2105</v>
      </c>
      <c r="C724" s="600" t="s">
        <v>237</v>
      </c>
      <c r="D724" s="204">
        <v>1</v>
      </c>
      <c r="E724" s="600" t="s">
        <v>1695</v>
      </c>
      <c r="F724" s="204" t="s">
        <v>1225</v>
      </c>
      <c r="G724" s="603" t="s">
        <v>520</v>
      </c>
      <c r="H724" s="206" t="s">
        <v>1444</v>
      </c>
      <c r="I724" s="195" t="s">
        <v>1294</v>
      </c>
      <c r="J724" s="600" t="s">
        <v>2385</v>
      </c>
      <c r="K724" s="600" t="s">
        <v>1696</v>
      </c>
      <c r="L724" s="600" t="s">
        <v>1295</v>
      </c>
      <c r="M724" s="207" t="s">
        <v>392</v>
      </c>
      <c r="N724" s="603">
        <v>5</v>
      </c>
      <c r="O724" s="181">
        <v>5</v>
      </c>
      <c r="P724" s="181">
        <v>5</v>
      </c>
      <c r="Q724" s="181">
        <v>5</v>
      </c>
      <c r="R724" s="225">
        <v>5</v>
      </c>
      <c r="S724" s="620">
        <v>5</v>
      </c>
      <c r="T724" s="194" t="s">
        <v>416</v>
      </c>
      <c r="U724" s="209">
        <v>5</v>
      </c>
      <c r="V724" s="600" t="s">
        <v>1697</v>
      </c>
      <c r="W724" s="603">
        <v>5</v>
      </c>
      <c r="X724" s="181">
        <v>5</v>
      </c>
      <c r="Y724" s="181">
        <v>5</v>
      </c>
      <c r="Z724" s="181">
        <v>5</v>
      </c>
      <c r="AA724" s="264">
        <v>5</v>
      </c>
      <c r="AB724" s="264">
        <v>5</v>
      </c>
      <c r="AC724" s="226">
        <f t="shared" si="305"/>
        <v>1</v>
      </c>
      <c r="AD724" s="196">
        <f t="shared" si="306"/>
        <v>1</v>
      </c>
      <c r="AE724" s="196">
        <f t="shared" si="307"/>
        <v>1</v>
      </c>
      <c r="AF724" s="196">
        <f t="shared" si="308"/>
        <v>1</v>
      </c>
      <c r="AG724" s="604">
        <f t="shared" si="309"/>
        <v>1</v>
      </c>
      <c r="AH724" s="212">
        <f t="shared" si="309"/>
        <v>1</v>
      </c>
      <c r="AI724" s="226">
        <f t="shared" si="304"/>
        <v>1</v>
      </c>
      <c r="AJ724" s="196">
        <f t="shared" si="310"/>
        <v>1</v>
      </c>
      <c r="AK724" s="196">
        <f t="shared" si="311"/>
        <v>1</v>
      </c>
      <c r="AL724" s="196">
        <f t="shared" si="312"/>
        <v>1</v>
      </c>
      <c r="AM724" s="604">
        <f t="shared" si="313"/>
        <v>1</v>
      </c>
      <c r="AN724" s="212">
        <f t="shared" si="313"/>
        <v>1</v>
      </c>
      <c r="AO724" s="204" t="s">
        <v>83</v>
      </c>
      <c r="AP724" s="600" t="s">
        <v>12</v>
      </c>
      <c r="AQ724" s="600" t="s">
        <v>1683</v>
      </c>
      <c r="AR724" s="600" t="s">
        <v>2386</v>
      </c>
      <c r="AS724" s="194" t="s">
        <v>15</v>
      </c>
      <c r="AT724" s="179" t="s">
        <v>15</v>
      </c>
      <c r="AU724" s="179" t="s">
        <v>54</v>
      </c>
      <c r="AV724" s="179" t="s">
        <v>54</v>
      </c>
      <c r="AW724" s="179" t="s">
        <v>15</v>
      </c>
      <c r="AX724" s="611" t="s">
        <v>3430</v>
      </c>
      <c r="AY724" s="214">
        <v>1</v>
      </c>
    </row>
    <row r="725" spans="1:51" ht="159" customHeight="1">
      <c r="A725" s="204" t="str">
        <f t="shared" si="298"/>
        <v>2105-2</v>
      </c>
      <c r="B725" s="205">
        <v>2105</v>
      </c>
      <c r="C725" s="600" t="s">
        <v>237</v>
      </c>
      <c r="D725" s="204">
        <v>2</v>
      </c>
      <c r="E725" s="600" t="s">
        <v>1698</v>
      </c>
      <c r="F725" s="204" t="s">
        <v>1225</v>
      </c>
      <c r="G725" s="603" t="s">
        <v>520</v>
      </c>
      <c r="H725" s="206" t="s">
        <v>1444</v>
      </c>
      <c r="I725" s="195" t="s">
        <v>1294</v>
      </c>
      <c r="J725" s="600" t="s">
        <v>2387</v>
      </c>
      <c r="K725" s="600" t="s">
        <v>1699</v>
      </c>
      <c r="L725" s="600" t="s">
        <v>1295</v>
      </c>
      <c r="M725" s="207" t="s">
        <v>392</v>
      </c>
      <c r="N725" s="603">
        <v>5</v>
      </c>
      <c r="O725" s="181">
        <v>5</v>
      </c>
      <c r="P725" s="181">
        <v>5</v>
      </c>
      <c r="Q725" s="181">
        <v>5</v>
      </c>
      <c r="R725" s="225">
        <v>5</v>
      </c>
      <c r="S725" s="620">
        <v>5</v>
      </c>
      <c r="T725" s="194" t="s">
        <v>416</v>
      </c>
      <c r="U725" s="209">
        <v>5</v>
      </c>
      <c r="V725" s="600" t="s">
        <v>1700</v>
      </c>
      <c r="W725" s="603">
        <v>5</v>
      </c>
      <c r="X725" s="181">
        <v>5</v>
      </c>
      <c r="Y725" s="181">
        <v>5</v>
      </c>
      <c r="Z725" s="181">
        <v>5</v>
      </c>
      <c r="AA725" s="264">
        <v>5</v>
      </c>
      <c r="AB725" s="264">
        <v>5</v>
      </c>
      <c r="AC725" s="226">
        <f t="shared" si="305"/>
        <v>1</v>
      </c>
      <c r="AD725" s="196">
        <f t="shared" si="306"/>
        <v>1</v>
      </c>
      <c r="AE725" s="196">
        <f t="shared" si="307"/>
        <v>1</v>
      </c>
      <c r="AF725" s="196">
        <f t="shared" si="308"/>
        <v>1</v>
      </c>
      <c r="AG725" s="604">
        <f t="shared" si="309"/>
        <v>1</v>
      </c>
      <c r="AH725" s="212">
        <f t="shared" si="309"/>
        <v>1</v>
      </c>
      <c r="AI725" s="226">
        <f t="shared" si="304"/>
        <v>1</v>
      </c>
      <c r="AJ725" s="196">
        <f t="shared" si="310"/>
        <v>1</v>
      </c>
      <c r="AK725" s="196">
        <f t="shared" si="311"/>
        <v>1</v>
      </c>
      <c r="AL725" s="196">
        <f t="shared" si="312"/>
        <v>1</v>
      </c>
      <c r="AM725" s="604">
        <f t="shared" si="313"/>
        <v>1</v>
      </c>
      <c r="AN725" s="212">
        <f t="shared" si="313"/>
        <v>1</v>
      </c>
      <c r="AO725" s="204" t="s">
        <v>83</v>
      </c>
      <c r="AP725" s="600" t="s">
        <v>12</v>
      </c>
      <c r="AQ725" s="600" t="s">
        <v>1683</v>
      </c>
      <c r="AR725" s="600" t="s">
        <v>2386</v>
      </c>
      <c r="AS725" s="194" t="s">
        <v>15</v>
      </c>
      <c r="AT725" s="179" t="s">
        <v>15</v>
      </c>
      <c r="AU725" s="179" t="s">
        <v>54</v>
      </c>
      <c r="AV725" s="179" t="s">
        <v>54</v>
      </c>
      <c r="AW725" s="179" t="s">
        <v>15</v>
      </c>
      <c r="AX725" s="611" t="s">
        <v>3430</v>
      </c>
      <c r="AY725" s="214">
        <v>1</v>
      </c>
    </row>
    <row r="726" spans="1:51" customFormat="1" ht="40.5" hidden="1">
      <c r="A726" s="95" t="str">
        <f t="shared" si="298"/>
        <v>2105-3</v>
      </c>
      <c r="B726" s="160">
        <v>2105</v>
      </c>
      <c r="C726" s="93" t="s">
        <v>237</v>
      </c>
      <c r="D726" s="95">
        <v>3</v>
      </c>
      <c r="E726" s="93" t="s">
        <v>83</v>
      </c>
      <c r="F726" s="95" t="s">
        <v>83</v>
      </c>
      <c r="G726" s="161" t="s">
        <v>83</v>
      </c>
      <c r="H726" s="99" t="s">
        <v>83</v>
      </c>
      <c r="I726" s="94" t="s">
        <v>83</v>
      </c>
      <c r="J726" s="93" t="s">
        <v>83</v>
      </c>
      <c r="K726" s="93" t="s">
        <v>83</v>
      </c>
      <c r="L726" s="93" t="s">
        <v>83</v>
      </c>
      <c r="M726" s="92" t="s">
        <v>83</v>
      </c>
      <c r="N726" s="161"/>
      <c r="O726" s="153"/>
      <c r="P726" s="153"/>
      <c r="Q726" s="153"/>
      <c r="R726" s="162"/>
      <c r="S726" s="450"/>
      <c r="T726" s="163" t="s">
        <v>83</v>
      </c>
      <c r="U726" s="162" t="s">
        <v>83</v>
      </c>
      <c r="V726" s="93" t="s">
        <v>83</v>
      </c>
      <c r="W726" s="161"/>
      <c r="X726" s="153" t="s">
        <v>83</v>
      </c>
      <c r="Y726" s="153" t="s">
        <v>83</v>
      </c>
      <c r="Z726" s="153" t="s">
        <v>83</v>
      </c>
      <c r="AA726" s="162" t="s">
        <v>83</v>
      </c>
      <c r="AB726" s="450"/>
      <c r="AC726" s="155" t="str">
        <f t="shared" si="305"/>
        <v>-</v>
      </c>
      <c r="AD726" s="156" t="str">
        <f t="shared" si="306"/>
        <v>-</v>
      </c>
      <c r="AE726" s="156" t="str">
        <f t="shared" si="307"/>
        <v>-</v>
      </c>
      <c r="AF726" s="156" t="str">
        <f t="shared" si="308"/>
        <v>-</v>
      </c>
      <c r="AG726" s="157" t="str">
        <f t="shared" si="309"/>
        <v>-</v>
      </c>
      <c r="AH726" s="454"/>
      <c r="AI726" s="155" t="str">
        <f t="shared" si="304"/>
        <v>-</v>
      </c>
      <c r="AJ726" s="156" t="str">
        <f t="shared" si="310"/>
        <v>-</v>
      </c>
      <c r="AK726" s="156" t="str">
        <f t="shared" si="311"/>
        <v>-</v>
      </c>
      <c r="AL726" s="156" t="str">
        <f t="shared" si="312"/>
        <v>-</v>
      </c>
      <c r="AM726" s="157" t="str">
        <f t="shared" si="313"/>
        <v>-</v>
      </c>
      <c r="AN726" s="457"/>
      <c r="AO726" s="95" t="s">
        <v>83</v>
      </c>
      <c r="AP726" s="93" t="s">
        <v>83</v>
      </c>
      <c r="AQ726" s="93" t="s">
        <v>83</v>
      </c>
      <c r="AR726" s="93" t="s">
        <v>83</v>
      </c>
      <c r="AS726" s="163" t="s">
        <v>83</v>
      </c>
      <c r="AT726" s="164" t="s">
        <v>83</v>
      </c>
      <c r="AU726" s="164" t="s">
        <v>83</v>
      </c>
      <c r="AV726" s="164" t="s">
        <v>83</v>
      </c>
      <c r="AW726" s="94" t="s">
        <v>83</v>
      </c>
      <c r="AX726" s="94" t="s">
        <v>3366</v>
      </c>
      <c r="AY726" s="165" t="s">
        <v>83</v>
      </c>
    </row>
    <row r="727" spans="1:51" customFormat="1" ht="40.5" hidden="1">
      <c r="A727" s="95" t="str">
        <f t="shared" si="298"/>
        <v>2105-4</v>
      </c>
      <c r="B727" s="160">
        <v>2105</v>
      </c>
      <c r="C727" s="93" t="s">
        <v>237</v>
      </c>
      <c r="D727" s="95">
        <v>4</v>
      </c>
      <c r="E727" s="93" t="s">
        <v>83</v>
      </c>
      <c r="F727" s="95" t="s">
        <v>83</v>
      </c>
      <c r="G727" s="161" t="s">
        <v>83</v>
      </c>
      <c r="H727" s="99" t="s">
        <v>83</v>
      </c>
      <c r="I727" s="94" t="s">
        <v>83</v>
      </c>
      <c r="J727" s="93" t="s">
        <v>83</v>
      </c>
      <c r="K727" s="93" t="s">
        <v>83</v>
      </c>
      <c r="L727" s="93" t="s">
        <v>83</v>
      </c>
      <c r="M727" s="92" t="s">
        <v>83</v>
      </c>
      <c r="N727" s="161"/>
      <c r="O727" s="153"/>
      <c r="P727" s="153"/>
      <c r="Q727" s="153"/>
      <c r="R727" s="162"/>
      <c r="S727" s="450"/>
      <c r="T727" s="163" t="s">
        <v>83</v>
      </c>
      <c r="U727" s="162" t="s">
        <v>83</v>
      </c>
      <c r="V727" s="93" t="s">
        <v>83</v>
      </c>
      <c r="W727" s="161"/>
      <c r="X727" s="153" t="s">
        <v>83</v>
      </c>
      <c r="Y727" s="153" t="s">
        <v>83</v>
      </c>
      <c r="Z727" s="153" t="s">
        <v>83</v>
      </c>
      <c r="AA727" s="162" t="s">
        <v>83</v>
      </c>
      <c r="AB727" s="450"/>
      <c r="AC727" s="155" t="str">
        <f t="shared" si="305"/>
        <v>-</v>
      </c>
      <c r="AD727" s="156" t="str">
        <f t="shared" si="306"/>
        <v>-</v>
      </c>
      <c r="AE727" s="156" t="str">
        <f t="shared" si="307"/>
        <v>-</v>
      </c>
      <c r="AF727" s="156" t="str">
        <f t="shared" si="308"/>
        <v>-</v>
      </c>
      <c r="AG727" s="157" t="str">
        <f t="shared" si="309"/>
        <v>-</v>
      </c>
      <c r="AH727" s="454"/>
      <c r="AI727" s="155" t="str">
        <f t="shared" si="304"/>
        <v>-</v>
      </c>
      <c r="AJ727" s="156" t="str">
        <f t="shared" si="310"/>
        <v>-</v>
      </c>
      <c r="AK727" s="156" t="str">
        <f t="shared" si="311"/>
        <v>-</v>
      </c>
      <c r="AL727" s="156" t="str">
        <f t="shared" si="312"/>
        <v>-</v>
      </c>
      <c r="AM727" s="157" t="str">
        <f t="shared" si="313"/>
        <v>-</v>
      </c>
      <c r="AN727" s="457"/>
      <c r="AO727" s="95" t="s">
        <v>83</v>
      </c>
      <c r="AP727" s="93" t="s">
        <v>83</v>
      </c>
      <c r="AQ727" s="93" t="s">
        <v>83</v>
      </c>
      <c r="AR727" s="93" t="s">
        <v>83</v>
      </c>
      <c r="AS727" s="163" t="s">
        <v>83</v>
      </c>
      <c r="AT727" s="164" t="s">
        <v>83</v>
      </c>
      <c r="AU727" s="164" t="s">
        <v>83</v>
      </c>
      <c r="AV727" s="164" t="s">
        <v>83</v>
      </c>
      <c r="AW727" s="94" t="s">
        <v>83</v>
      </c>
      <c r="AX727" s="94" t="s">
        <v>3366</v>
      </c>
      <c r="AY727" s="165" t="s">
        <v>83</v>
      </c>
    </row>
    <row r="728" spans="1:51" customFormat="1" ht="40.5" hidden="1">
      <c r="A728" s="95" t="str">
        <f t="shared" si="298"/>
        <v>2105-5</v>
      </c>
      <c r="B728" s="160">
        <v>2105</v>
      </c>
      <c r="C728" s="93" t="s">
        <v>237</v>
      </c>
      <c r="D728" s="95">
        <v>5</v>
      </c>
      <c r="E728" s="93" t="s">
        <v>83</v>
      </c>
      <c r="F728" s="95" t="s">
        <v>83</v>
      </c>
      <c r="G728" s="161" t="s">
        <v>83</v>
      </c>
      <c r="H728" s="99" t="s">
        <v>83</v>
      </c>
      <c r="I728" s="94" t="s">
        <v>83</v>
      </c>
      <c r="J728" s="93" t="s">
        <v>83</v>
      </c>
      <c r="K728" s="93" t="s">
        <v>83</v>
      </c>
      <c r="L728" s="93" t="s">
        <v>83</v>
      </c>
      <c r="M728" s="92" t="s">
        <v>83</v>
      </c>
      <c r="N728" s="161"/>
      <c r="O728" s="153"/>
      <c r="P728" s="153"/>
      <c r="Q728" s="153"/>
      <c r="R728" s="162"/>
      <c r="S728" s="450"/>
      <c r="T728" s="163" t="s">
        <v>83</v>
      </c>
      <c r="U728" s="162" t="s">
        <v>83</v>
      </c>
      <c r="V728" s="93" t="s">
        <v>83</v>
      </c>
      <c r="W728" s="161"/>
      <c r="X728" s="153" t="s">
        <v>83</v>
      </c>
      <c r="Y728" s="153" t="s">
        <v>83</v>
      </c>
      <c r="Z728" s="153" t="s">
        <v>83</v>
      </c>
      <c r="AA728" s="162" t="s">
        <v>83</v>
      </c>
      <c r="AB728" s="450"/>
      <c r="AC728" s="155" t="str">
        <f t="shared" si="305"/>
        <v>-</v>
      </c>
      <c r="AD728" s="156" t="str">
        <f t="shared" si="306"/>
        <v>-</v>
      </c>
      <c r="AE728" s="156" t="str">
        <f t="shared" si="307"/>
        <v>-</v>
      </c>
      <c r="AF728" s="156" t="str">
        <f t="shared" si="308"/>
        <v>-</v>
      </c>
      <c r="AG728" s="157" t="str">
        <f t="shared" si="309"/>
        <v>-</v>
      </c>
      <c r="AH728" s="454"/>
      <c r="AI728" s="155" t="str">
        <f t="shared" si="304"/>
        <v>-</v>
      </c>
      <c r="AJ728" s="156" t="str">
        <f t="shared" si="310"/>
        <v>-</v>
      </c>
      <c r="AK728" s="156" t="str">
        <f t="shared" si="311"/>
        <v>-</v>
      </c>
      <c r="AL728" s="156" t="str">
        <f t="shared" si="312"/>
        <v>-</v>
      </c>
      <c r="AM728" s="157" t="str">
        <f t="shared" si="313"/>
        <v>-</v>
      </c>
      <c r="AN728" s="457"/>
      <c r="AO728" s="95" t="s">
        <v>83</v>
      </c>
      <c r="AP728" s="93" t="s">
        <v>83</v>
      </c>
      <c r="AQ728" s="93" t="s">
        <v>83</v>
      </c>
      <c r="AR728" s="93" t="s">
        <v>83</v>
      </c>
      <c r="AS728" s="163" t="s">
        <v>83</v>
      </c>
      <c r="AT728" s="164" t="s">
        <v>83</v>
      </c>
      <c r="AU728" s="164" t="s">
        <v>83</v>
      </c>
      <c r="AV728" s="164" t="s">
        <v>83</v>
      </c>
      <c r="AW728" s="94" t="s">
        <v>83</v>
      </c>
      <c r="AX728" s="94" t="s">
        <v>3366</v>
      </c>
      <c r="AY728" s="165" t="s">
        <v>83</v>
      </c>
    </row>
    <row r="729" spans="1:51" customFormat="1" ht="40.5" hidden="1">
      <c r="A729" s="95" t="str">
        <f t="shared" si="298"/>
        <v>2105-6</v>
      </c>
      <c r="B729" s="160">
        <v>2105</v>
      </c>
      <c r="C729" s="93" t="s">
        <v>237</v>
      </c>
      <c r="D729" s="95">
        <v>6</v>
      </c>
      <c r="E729" s="93" t="s">
        <v>83</v>
      </c>
      <c r="F729" s="95" t="s">
        <v>83</v>
      </c>
      <c r="G729" s="161" t="s">
        <v>83</v>
      </c>
      <c r="H729" s="99" t="s">
        <v>83</v>
      </c>
      <c r="I729" s="94" t="s">
        <v>83</v>
      </c>
      <c r="J729" s="93" t="s">
        <v>83</v>
      </c>
      <c r="K729" s="93" t="s">
        <v>83</v>
      </c>
      <c r="L729" s="93" t="s">
        <v>83</v>
      </c>
      <c r="M729" s="92" t="s">
        <v>83</v>
      </c>
      <c r="N729" s="161"/>
      <c r="O729" s="153"/>
      <c r="P729" s="153"/>
      <c r="Q729" s="153"/>
      <c r="R729" s="162"/>
      <c r="S729" s="450"/>
      <c r="T729" s="163" t="s">
        <v>83</v>
      </c>
      <c r="U729" s="162" t="s">
        <v>83</v>
      </c>
      <c r="V729" s="93" t="s">
        <v>83</v>
      </c>
      <c r="W729" s="161"/>
      <c r="X729" s="153" t="s">
        <v>83</v>
      </c>
      <c r="Y729" s="153" t="s">
        <v>83</v>
      </c>
      <c r="Z729" s="153" t="s">
        <v>83</v>
      </c>
      <c r="AA729" s="162" t="s">
        <v>83</v>
      </c>
      <c r="AB729" s="450"/>
      <c r="AC729" s="155" t="str">
        <f t="shared" si="305"/>
        <v>-</v>
      </c>
      <c r="AD729" s="156" t="str">
        <f t="shared" si="306"/>
        <v>-</v>
      </c>
      <c r="AE729" s="156" t="str">
        <f t="shared" si="307"/>
        <v>-</v>
      </c>
      <c r="AF729" s="156" t="str">
        <f t="shared" si="308"/>
        <v>-</v>
      </c>
      <c r="AG729" s="157" t="str">
        <f t="shared" si="309"/>
        <v>-</v>
      </c>
      <c r="AH729" s="454"/>
      <c r="AI729" s="155" t="str">
        <f t="shared" si="304"/>
        <v>-</v>
      </c>
      <c r="AJ729" s="156" t="str">
        <f t="shared" si="310"/>
        <v>-</v>
      </c>
      <c r="AK729" s="156" t="str">
        <f t="shared" si="311"/>
        <v>-</v>
      </c>
      <c r="AL729" s="156" t="str">
        <f t="shared" si="312"/>
        <v>-</v>
      </c>
      <c r="AM729" s="157" t="str">
        <f t="shared" si="313"/>
        <v>-</v>
      </c>
      <c r="AN729" s="457"/>
      <c r="AO729" s="95" t="s">
        <v>83</v>
      </c>
      <c r="AP729" s="93" t="s">
        <v>83</v>
      </c>
      <c r="AQ729" s="93" t="s">
        <v>83</v>
      </c>
      <c r="AR729" s="93" t="s">
        <v>83</v>
      </c>
      <c r="AS729" s="163" t="s">
        <v>83</v>
      </c>
      <c r="AT729" s="164" t="s">
        <v>83</v>
      </c>
      <c r="AU729" s="164" t="s">
        <v>83</v>
      </c>
      <c r="AV729" s="164" t="s">
        <v>83</v>
      </c>
      <c r="AW729" s="94" t="s">
        <v>83</v>
      </c>
      <c r="AX729" s="94" t="s">
        <v>3366</v>
      </c>
      <c r="AY729" s="165" t="s">
        <v>83</v>
      </c>
    </row>
    <row r="730" spans="1:51" customFormat="1" ht="40.5" hidden="1">
      <c r="A730" s="95" t="str">
        <f t="shared" si="298"/>
        <v>2105-7</v>
      </c>
      <c r="B730" s="160">
        <v>2105</v>
      </c>
      <c r="C730" s="93" t="s">
        <v>237</v>
      </c>
      <c r="D730" s="95">
        <v>7</v>
      </c>
      <c r="E730" s="93" t="s">
        <v>83</v>
      </c>
      <c r="F730" s="95" t="s">
        <v>83</v>
      </c>
      <c r="G730" s="161" t="s">
        <v>83</v>
      </c>
      <c r="H730" s="99" t="s">
        <v>83</v>
      </c>
      <c r="I730" s="94" t="s">
        <v>83</v>
      </c>
      <c r="J730" s="93" t="s">
        <v>83</v>
      </c>
      <c r="K730" s="93" t="s">
        <v>83</v>
      </c>
      <c r="L730" s="93" t="s">
        <v>83</v>
      </c>
      <c r="M730" s="92" t="s">
        <v>83</v>
      </c>
      <c r="N730" s="161"/>
      <c r="O730" s="153"/>
      <c r="P730" s="153"/>
      <c r="Q730" s="153"/>
      <c r="R730" s="162"/>
      <c r="S730" s="450"/>
      <c r="T730" s="163" t="s">
        <v>83</v>
      </c>
      <c r="U730" s="162" t="s">
        <v>83</v>
      </c>
      <c r="V730" s="93" t="s">
        <v>83</v>
      </c>
      <c r="W730" s="161"/>
      <c r="X730" s="153" t="s">
        <v>83</v>
      </c>
      <c r="Y730" s="153" t="s">
        <v>83</v>
      </c>
      <c r="Z730" s="153" t="s">
        <v>83</v>
      </c>
      <c r="AA730" s="162" t="s">
        <v>83</v>
      </c>
      <c r="AB730" s="450"/>
      <c r="AC730" s="155" t="str">
        <f t="shared" si="305"/>
        <v>-</v>
      </c>
      <c r="AD730" s="156" t="str">
        <f t="shared" si="306"/>
        <v>-</v>
      </c>
      <c r="AE730" s="156" t="str">
        <f t="shared" si="307"/>
        <v>-</v>
      </c>
      <c r="AF730" s="156" t="str">
        <f t="shared" si="308"/>
        <v>-</v>
      </c>
      <c r="AG730" s="157" t="str">
        <f t="shared" si="309"/>
        <v>-</v>
      </c>
      <c r="AH730" s="454"/>
      <c r="AI730" s="155" t="str">
        <f t="shared" si="304"/>
        <v>-</v>
      </c>
      <c r="AJ730" s="156" t="str">
        <f t="shared" si="310"/>
        <v>-</v>
      </c>
      <c r="AK730" s="156" t="str">
        <f t="shared" si="311"/>
        <v>-</v>
      </c>
      <c r="AL730" s="156" t="str">
        <f t="shared" si="312"/>
        <v>-</v>
      </c>
      <c r="AM730" s="157" t="str">
        <f t="shared" si="313"/>
        <v>-</v>
      </c>
      <c r="AN730" s="457"/>
      <c r="AO730" s="95" t="s">
        <v>83</v>
      </c>
      <c r="AP730" s="93" t="s">
        <v>83</v>
      </c>
      <c r="AQ730" s="93" t="s">
        <v>83</v>
      </c>
      <c r="AR730" s="93" t="s">
        <v>83</v>
      </c>
      <c r="AS730" s="163" t="s">
        <v>83</v>
      </c>
      <c r="AT730" s="164" t="s">
        <v>83</v>
      </c>
      <c r="AU730" s="164" t="s">
        <v>83</v>
      </c>
      <c r="AV730" s="164" t="s">
        <v>83</v>
      </c>
      <c r="AW730" s="94" t="s">
        <v>83</v>
      </c>
      <c r="AX730" s="94" t="s">
        <v>3366</v>
      </c>
      <c r="AY730" s="165" t="s">
        <v>83</v>
      </c>
    </row>
    <row r="731" spans="1:51" customFormat="1" ht="40.5" hidden="1">
      <c r="A731" s="95" t="str">
        <f t="shared" si="298"/>
        <v>2105-8</v>
      </c>
      <c r="B731" s="160">
        <v>2105</v>
      </c>
      <c r="C731" s="93" t="s">
        <v>237</v>
      </c>
      <c r="D731" s="95">
        <v>8</v>
      </c>
      <c r="E731" s="93" t="s">
        <v>83</v>
      </c>
      <c r="F731" s="95" t="s">
        <v>83</v>
      </c>
      <c r="G731" s="161" t="s">
        <v>83</v>
      </c>
      <c r="H731" s="99" t="s">
        <v>83</v>
      </c>
      <c r="I731" s="94" t="s">
        <v>83</v>
      </c>
      <c r="J731" s="93" t="s">
        <v>83</v>
      </c>
      <c r="K731" s="93" t="s">
        <v>83</v>
      </c>
      <c r="L731" s="93" t="s">
        <v>83</v>
      </c>
      <c r="M731" s="92" t="s">
        <v>83</v>
      </c>
      <c r="N731" s="161"/>
      <c r="O731" s="153"/>
      <c r="P731" s="153"/>
      <c r="Q731" s="153"/>
      <c r="R731" s="162"/>
      <c r="S731" s="450"/>
      <c r="T731" s="163" t="s">
        <v>83</v>
      </c>
      <c r="U731" s="162" t="s">
        <v>83</v>
      </c>
      <c r="V731" s="93" t="s">
        <v>83</v>
      </c>
      <c r="W731" s="161"/>
      <c r="X731" s="153" t="s">
        <v>83</v>
      </c>
      <c r="Y731" s="153" t="s">
        <v>83</v>
      </c>
      <c r="Z731" s="153" t="s">
        <v>83</v>
      </c>
      <c r="AA731" s="162" t="s">
        <v>83</v>
      </c>
      <c r="AB731" s="450"/>
      <c r="AC731" s="155" t="str">
        <f t="shared" si="305"/>
        <v>-</v>
      </c>
      <c r="AD731" s="156" t="str">
        <f t="shared" si="306"/>
        <v>-</v>
      </c>
      <c r="AE731" s="156" t="str">
        <f t="shared" si="307"/>
        <v>-</v>
      </c>
      <c r="AF731" s="156" t="str">
        <f t="shared" si="308"/>
        <v>-</v>
      </c>
      <c r="AG731" s="157" t="str">
        <f t="shared" si="309"/>
        <v>-</v>
      </c>
      <c r="AH731" s="454"/>
      <c r="AI731" s="155" t="str">
        <f t="shared" si="304"/>
        <v>-</v>
      </c>
      <c r="AJ731" s="156" t="str">
        <f t="shared" si="310"/>
        <v>-</v>
      </c>
      <c r="AK731" s="156" t="str">
        <f t="shared" si="311"/>
        <v>-</v>
      </c>
      <c r="AL731" s="156" t="str">
        <f t="shared" si="312"/>
        <v>-</v>
      </c>
      <c r="AM731" s="157" t="str">
        <f t="shared" si="313"/>
        <v>-</v>
      </c>
      <c r="AN731" s="457"/>
      <c r="AO731" s="95" t="s">
        <v>83</v>
      </c>
      <c r="AP731" s="93" t="s">
        <v>83</v>
      </c>
      <c r="AQ731" s="93" t="s">
        <v>83</v>
      </c>
      <c r="AR731" s="93" t="s">
        <v>83</v>
      </c>
      <c r="AS731" s="163" t="s">
        <v>83</v>
      </c>
      <c r="AT731" s="164" t="s">
        <v>83</v>
      </c>
      <c r="AU731" s="164" t="s">
        <v>83</v>
      </c>
      <c r="AV731" s="164" t="s">
        <v>83</v>
      </c>
      <c r="AW731" s="94" t="s">
        <v>83</v>
      </c>
      <c r="AX731" s="94" t="s">
        <v>3366</v>
      </c>
      <c r="AY731" s="165" t="s">
        <v>83</v>
      </c>
    </row>
    <row r="732" spans="1:51" customFormat="1" ht="40.5" hidden="1">
      <c r="A732" s="95" t="str">
        <f t="shared" si="298"/>
        <v>2105-9</v>
      </c>
      <c r="B732" s="160">
        <v>2105</v>
      </c>
      <c r="C732" s="93" t="s">
        <v>237</v>
      </c>
      <c r="D732" s="95">
        <v>9</v>
      </c>
      <c r="E732" s="93" t="s">
        <v>83</v>
      </c>
      <c r="F732" s="95" t="s">
        <v>83</v>
      </c>
      <c r="G732" s="161" t="s">
        <v>83</v>
      </c>
      <c r="H732" s="99" t="s">
        <v>83</v>
      </c>
      <c r="I732" s="94" t="s">
        <v>83</v>
      </c>
      <c r="J732" s="93" t="s">
        <v>83</v>
      </c>
      <c r="K732" s="93" t="s">
        <v>83</v>
      </c>
      <c r="L732" s="93" t="s">
        <v>83</v>
      </c>
      <c r="M732" s="92" t="s">
        <v>83</v>
      </c>
      <c r="N732" s="161"/>
      <c r="O732" s="153"/>
      <c r="P732" s="153"/>
      <c r="Q732" s="153"/>
      <c r="R732" s="162"/>
      <c r="S732" s="450"/>
      <c r="T732" s="163" t="s">
        <v>83</v>
      </c>
      <c r="U732" s="162" t="s">
        <v>83</v>
      </c>
      <c r="V732" s="93" t="s">
        <v>83</v>
      </c>
      <c r="W732" s="161"/>
      <c r="X732" s="153" t="s">
        <v>83</v>
      </c>
      <c r="Y732" s="153" t="s">
        <v>83</v>
      </c>
      <c r="Z732" s="153" t="s">
        <v>83</v>
      </c>
      <c r="AA732" s="162" t="s">
        <v>83</v>
      </c>
      <c r="AB732" s="450"/>
      <c r="AC732" s="155" t="str">
        <f t="shared" si="305"/>
        <v>-</v>
      </c>
      <c r="AD732" s="156" t="str">
        <f t="shared" si="306"/>
        <v>-</v>
      </c>
      <c r="AE732" s="156" t="str">
        <f t="shared" si="307"/>
        <v>-</v>
      </c>
      <c r="AF732" s="156" t="str">
        <f t="shared" si="308"/>
        <v>-</v>
      </c>
      <c r="AG732" s="157" t="str">
        <f t="shared" si="309"/>
        <v>-</v>
      </c>
      <c r="AH732" s="454"/>
      <c r="AI732" s="155" t="str">
        <f t="shared" si="304"/>
        <v>-</v>
      </c>
      <c r="AJ732" s="156" t="str">
        <f t="shared" si="310"/>
        <v>-</v>
      </c>
      <c r="AK732" s="156" t="str">
        <f t="shared" si="311"/>
        <v>-</v>
      </c>
      <c r="AL732" s="156" t="str">
        <f t="shared" si="312"/>
        <v>-</v>
      </c>
      <c r="AM732" s="157" t="str">
        <f t="shared" si="313"/>
        <v>-</v>
      </c>
      <c r="AN732" s="457"/>
      <c r="AO732" s="95" t="s">
        <v>83</v>
      </c>
      <c r="AP732" s="93" t="s">
        <v>83</v>
      </c>
      <c r="AQ732" s="93" t="s">
        <v>83</v>
      </c>
      <c r="AR732" s="93" t="s">
        <v>83</v>
      </c>
      <c r="AS732" s="163" t="s">
        <v>83</v>
      </c>
      <c r="AT732" s="164" t="s">
        <v>83</v>
      </c>
      <c r="AU732" s="164" t="s">
        <v>83</v>
      </c>
      <c r="AV732" s="164" t="s">
        <v>83</v>
      </c>
      <c r="AW732" s="94" t="s">
        <v>83</v>
      </c>
      <c r="AX732" s="94" t="s">
        <v>3366</v>
      </c>
      <c r="AY732" s="165" t="s">
        <v>83</v>
      </c>
    </row>
    <row r="733" spans="1:51" ht="196.5" customHeight="1">
      <c r="A733" s="204" t="str">
        <f t="shared" si="298"/>
        <v>2106-1</v>
      </c>
      <c r="B733" s="205">
        <v>2106</v>
      </c>
      <c r="C733" s="600" t="s">
        <v>238</v>
      </c>
      <c r="D733" s="204">
        <v>1</v>
      </c>
      <c r="E733" s="600" t="s">
        <v>2381</v>
      </c>
      <c r="F733" s="204" t="s">
        <v>399</v>
      </c>
      <c r="G733" s="603" t="s">
        <v>520</v>
      </c>
      <c r="H733" s="206" t="s">
        <v>1032</v>
      </c>
      <c r="I733" s="195" t="s">
        <v>524</v>
      </c>
      <c r="J733" s="600" t="s">
        <v>2382</v>
      </c>
      <c r="K733" s="600" t="s">
        <v>529</v>
      </c>
      <c r="L733" s="600" t="s">
        <v>388</v>
      </c>
      <c r="M733" s="207" t="s">
        <v>392</v>
      </c>
      <c r="N733" s="603">
        <v>151</v>
      </c>
      <c r="O733" s="181">
        <v>155</v>
      </c>
      <c r="P733" s="181">
        <v>159</v>
      </c>
      <c r="Q733" s="181">
        <v>163</v>
      </c>
      <c r="R733" s="225">
        <v>167</v>
      </c>
      <c r="S733" s="620">
        <v>170</v>
      </c>
      <c r="T733" s="194" t="s">
        <v>416</v>
      </c>
      <c r="U733" s="209">
        <v>170</v>
      </c>
      <c r="V733" s="600" t="s">
        <v>2383</v>
      </c>
      <c r="W733" s="603">
        <v>147</v>
      </c>
      <c r="X733" s="181">
        <v>148</v>
      </c>
      <c r="Y733" s="181">
        <v>150</v>
      </c>
      <c r="Z733" s="181">
        <v>152</v>
      </c>
      <c r="AA733" s="264">
        <v>152</v>
      </c>
      <c r="AB733" s="264">
        <v>153</v>
      </c>
      <c r="AC733" s="226">
        <f t="shared" si="305"/>
        <v>0.97350993377483441</v>
      </c>
      <c r="AD733" s="196">
        <f t="shared" si="306"/>
        <v>0.95483870967741935</v>
      </c>
      <c r="AE733" s="196">
        <f t="shared" si="307"/>
        <v>0.94339622641509435</v>
      </c>
      <c r="AF733" s="196">
        <f t="shared" si="308"/>
        <v>0.93251533742331283</v>
      </c>
      <c r="AG733" s="604">
        <f t="shared" si="309"/>
        <v>0.91017964071856283</v>
      </c>
      <c r="AH733" s="212">
        <f t="shared" si="309"/>
        <v>0.9</v>
      </c>
      <c r="AI733" s="226">
        <f t="shared" si="304"/>
        <v>0.86470588235294121</v>
      </c>
      <c r="AJ733" s="196">
        <f t="shared" si="310"/>
        <v>0.87058823529411766</v>
      </c>
      <c r="AK733" s="196">
        <f t="shared" si="311"/>
        <v>0.88235294117647056</v>
      </c>
      <c r="AL733" s="196">
        <f t="shared" si="312"/>
        <v>0.89411764705882357</v>
      </c>
      <c r="AM733" s="604">
        <f t="shared" si="313"/>
        <v>0.89411764705882357</v>
      </c>
      <c r="AN733" s="212">
        <f t="shared" si="313"/>
        <v>0.9</v>
      </c>
      <c r="AO733" s="204" t="s">
        <v>83</v>
      </c>
      <c r="AP733" s="600" t="s">
        <v>3338</v>
      </c>
      <c r="AQ733" s="600" t="s">
        <v>640</v>
      </c>
      <c r="AR733" s="600" t="s">
        <v>2384</v>
      </c>
      <c r="AS733" s="194" t="s">
        <v>49</v>
      </c>
      <c r="AT733" s="179" t="s">
        <v>50</v>
      </c>
      <c r="AU733" s="179" t="s">
        <v>10</v>
      </c>
      <c r="AV733" s="179" t="s">
        <v>10</v>
      </c>
      <c r="AW733" s="179" t="s">
        <v>49</v>
      </c>
      <c r="AX733" s="611" t="s">
        <v>3434</v>
      </c>
      <c r="AY733" s="214">
        <v>1</v>
      </c>
    </row>
    <row r="734" spans="1:51" ht="192" customHeight="1">
      <c r="A734" s="204" t="str">
        <f t="shared" si="298"/>
        <v>2106-2</v>
      </c>
      <c r="B734" s="205">
        <v>2106</v>
      </c>
      <c r="C734" s="600" t="s">
        <v>238</v>
      </c>
      <c r="D734" s="204">
        <v>2</v>
      </c>
      <c r="E734" s="600" t="s">
        <v>530</v>
      </c>
      <c r="F734" s="204" t="s">
        <v>399</v>
      </c>
      <c r="G734" s="603" t="s">
        <v>520</v>
      </c>
      <c r="H734" s="206" t="s">
        <v>526</v>
      </c>
      <c r="I734" s="195" t="s">
        <v>524</v>
      </c>
      <c r="J734" s="600" t="s">
        <v>531</v>
      </c>
      <c r="K734" s="600" t="s">
        <v>532</v>
      </c>
      <c r="L734" s="600" t="s">
        <v>388</v>
      </c>
      <c r="M734" s="207" t="s">
        <v>392</v>
      </c>
      <c r="N734" s="603">
        <v>930</v>
      </c>
      <c r="O734" s="192">
        <v>1000</v>
      </c>
      <c r="P734" s="181">
        <v>992</v>
      </c>
      <c r="Q734" s="181">
        <v>969</v>
      </c>
      <c r="R734" s="225">
        <v>979</v>
      </c>
      <c r="S734" s="620">
        <v>976</v>
      </c>
      <c r="T734" s="250" t="s">
        <v>12</v>
      </c>
      <c r="U734" s="209" t="s">
        <v>12</v>
      </c>
      <c r="V734" s="600" t="s">
        <v>1445</v>
      </c>
      <c r="W734" s="603">
        <v>909</v>
      </c>
      <c r="X734" s="181">
        <v>888</v>
      </c>
      <c r="Y734" s="181">
        <v>844</v>
      </c>
      <c r="Z734" s="200">
        <v>1104</v>
      </c>
      <c r="AA734" s="501">
        <v>981</v>
      </c>
      <c r="AB734" s="501">
        <v>1082</v>
      </c>
      <c r="AC734" s="226">
        <f t="shared" si="305"/>
        <v>0.97741935483870968</v>
      </c>
      <c r="AD734" s="196">
        <f t="shared" si="306"/>
        <v>0.88800000000000001</v>
      </c>
      <c r="AE734" s="196">
        <f t="shared" si="307"/>
        <v>0.85080645161290325</v>
      </c>
      <c r="AF734" s="196">
        <f t="shared" si="308"/>
        <v>1.1393188854489165</v>
      </c>
      <c r="AG734" s="604">
        <f t="shared" si="309"/>
        <v>1.0020429009193055</v>
      </c>
      <c r="AH734" s="212">
        <f t="shared" si="309"/>
        <v>1.1086065573770492</v>
      </c>
      <c r="AI734" s="226" t="str">
        <f t="shared" si="304"/>
        <v>-</v>
      </c>
      <c r="AJ734" s="196" t="str">
        <f t="shared" si="310"/>
        <v>-</v>
      </c>
      <c r="AK734" s="196" t="str">
        <f t="shared" si="311"/>
        <v>-</v>
      </c>
      <c r="AL734" s="196" t="str">
        <f t="shared" si="312"/>
        <v>-</v>
      </c>
      <c r="AM734" s="604" t="str">
        <f t="shared" si="313"/>
        <v>-</v>
      </c>
      <c r="AN734" s="212" t="str">
        <f t="shared" si="313"/>
        <v>-</v>
      </c>
      <c r="AO734" s="204" t="s">
        <v>83</v>
      </c>
      <c r="AP734" s="600" t="s">
        <v>83</v>
      </c>
      <c r="AQ734" s="600" t="s">
        <v>641</v>
      </c>
      <c r="AR734" s="600" t="s">
        <v>2034</v>
      </c>
      <c r="AS734" s="194" t="s">
        <v>10</v>
      </c>
      <c r="AT734" s="179" t="s">
        <v>50</v>
      </c>
      <c r="AU734" s="179" t="s">
        <v>50</v>
      </c>
      <c r="AV734" s="179" t="s">
        <v>11</v>
      </c>
      <c r="AW734" s="179" t="s">
        <v>10</v>
      </c>
      <c r="AX734" s="611" t="s">
        <v>3418</v>
      </c>
      <c r="AY734" s="214">
        <v>1</v>
      </c>
    </row>
    <row r="735" spans="1:51" customFormat="1" ht="27" hidden="1">
      <c r="A735" s="95" t="str">
        <f t="shared" si="298"/>
        <v>2106-3</v>
      </c>
      <c r="B735" s="160">
        <v>2106</v>
      </c>
      <c r="C735" s="93" t="s">
        <v>238</v>
      </c>
      <c r="D735" s="95">
        <v>3</v>
      </c>
      <c r="E735" s="93" t="s">
        <v>83</v>
      </c>
      <c r="F735" s="95" t="s">
        <v>83</v>
      </c>
      <c r="G735" s="161" t="s">
        <v>83</v>
      </c>
      <c r="H735" s="99" t="s">
        <v>83</v>
      </c>
      <c r="I735" s="94" t="s">
        <v>83</v>
      </c>
      <c r="J735" s="93" t="s">
        <v>83</v>
      </c>
      <c r="K735" s="93" t="s">
        <v>83</v>
      </c>
      <c r="L735" s="93" t="s">
        <v>83</v>
      </c>
      <c r="M735" s="92" t="s">
        <v>83</v>
      </c>
      <c r="N735" s="161"/>
      <c r="O735" s="153"/>
      <c r="P735" s="153"/>
      <c r="Q735" s="153"/>
      <c r="R735" s="162"/>
      <c r="S735" s="450"/>
      <c r="T735" s="163" t="s">
        <v>83</v>
      </c>
      <c r="U735" s="162" t="s">
        <v>83</v>
      </c>
      <c r="V735" s="93" t="s">
        <v>83</v>
      </c>
      <c r="W735" s="161"/>
      <c r="X735" s="153" t="s">
        <v>83</v>
      </c>
      <c r="Y735" s="153" t="s">
        <v>83</v>
      </c>
      <c r="Z735" s="153" t="s">
        <v>83</v>
      </c>
      <c r="AA735" s="162" t="s">
        <v>83</v>
      </c>
      <c r="AB735" s="450"/>
      <c r="AC735" s="155" t="str">
        <f t="shared" si="305"/>
        <v>-</v>
      </c>
      <c r="AD735" s="156" t="str">
        <f t="shared" si="306"/>
        <v>-</v>
      </c>
      <c r="AE735" s="156" t="str">
        <f t="shared" si="307"/>
        <v>-</v>
      </c>
      <c r="AF735" s="156" t="str">
        <f t="shared" si="308"/>
        <v>-</v>
      </c>
      <c r="AG735" s="157" t="str">
        <f t="shared" si="309"/>
        <v>-</v>
      </c>
      <c r="AH735" s="454"/>
      <c r="AI735" s="155" t="str">
        <f t="shared" si="304"/>
        <v>-</v>
      </c>
      <c r="AJ735" s="156" t="str">
        <f t="shared" si="310"/>
        <v>-</v>
      </c>
      <c r="AK735" s="156" t="str">
        <f t="shared" si="311"/>
        <v>-</v>
      </c>
      <c r="AL735" s="156" t="str">
        <f t="shared" si="312"/>
        <v>-</v>
      </c>
      <c r="AM735" s="157" t="str">
        <f t="shared" si="313"/>
        <v>-</v>
      </c>
      <c r="AN735" s="457"/>
      <c r="AO735" s="95" t="s">
        <v>83</v>
      </c>
      <c r="AP735" s="93" t="s">
        <v>83</v>
      </c>
      <c r="AQ735" s="93" t="s">
        <v>83</v>
      </c>
      <c r="AR735" s="93" t="s">
        <v>83</v>
      </c>
      <c r="AS735" s="163" t="s">
        <v>83</v>
      </c>
      <c r="AT735" s="164" t="s">
        <v>83</v>
      </c>
      <c r="AU735" s="164" t="s">
        <v>83</v>
      </c>
      <c r="AV735" s="164" t="s">
        <v>83</v>
      </c>
      <c r="AW735" s="94" t="s">
        <v>83</v>
      </c>
      <c r="AX735" s="94" t="s">
        <v>3366</v>
      </c>
      <c r="AY735" s="165" t="s">
        <v>83</v>
      </c>
    </row>
    <row r="736" spans="1:51" customFormat="1" ht="27" hidden="1">
      <c r="A736" s="95" t="str">
        <f t="shared" si="298"/>
        <v>2106-4</v>
      </c>
      <c r="B736" s="160">
        <v>2106</v>
      </c>
      <c r="C736" s="93" t="s">
        <v>238</v>
      </c>
      <c r="D736" s="95">
        <v>4</v>
      </c>
      <c r="E736" s="93" t="s">
        <v>83</v>
      </c>
      <c r="F736" s="95" t="s">
        <v>83</v>
      </c>
      <c r="G736" s="161" t="s">
        <v>83</v>
      </c>
      <c r="H736" s="99" t="s">
        <v>83</v>
      </c>
      <c r="I736" s="94" t="s">
        <v>83</v>
      </c>
      <c r="J736" s="93" t="s">
        <v>83</v>
      </c>
      <c r="K736" s="93" t="s">
        <v>83</v>
      </c>
      <c r="L736" s="93" t="s">
        <v>83</v>
      </c>
      <c r="M736" s="92" t="s">
        <v>83</v>
      </c>
      <c r="N736" s="161"/>
      <c r="O736" s="153"/>
      <c r="P736" s="153"/>
      <c r="Q736" s="153"/>
      <c r="R736" s="162"/>
      <c r="S736" s="450"/>
      <c r="T736" s="163" t="s">
        <v>83</v>
      </c>
      <c r="U736" s="162" t="s">
        <v>83</v>
      </c>
      <c r="V736" s="93" t="s">
        <v>83</v>
      </c>
      <c r="W736" s="161"/>
      <c r="X736" s="153" t="s">
        <v>83</v>
      </c>
      <c r="Y736" s="153" t="s">
        <v>83</v>
      </c>
      <c r="Z736" s="153" t="s">
        <v>83</v>
      </c>
      <c r="AA736" s="162" t="s">
        <v>83</v>
      </c>
      <c r="AB736" s="450"/>
      <c r="AC736" s="155" t="str">
        <f t="shared" si="305"/>
        <v>-</v>
      </c>
      <c r="AD736" s="156" t="str">
        <f t="shared" si="306"/>
        <v>-</v>
      </c>
      <c r="AE736" s="156" t="str">
        <f t="shared" si="307"/>
        <v>-</v>
      </c>
      <c r="AF736" s="156" t="str">
        <f t="shared" si="308"/>
        <v>-</v>
      </c>
      <c r="AG736" s="157" t="str">
        <f t="shared" si="309"/>
        <v>-</v>
      </c>
      <c r="AH736" s="454"/>
      <c r="AI736" s="155" t="str">
        <f t="shared" ref="AI736:AI767" si="314">IFERROR(IF($E736="-","-",IF($U736="-","-",W736/$U736)),"-")</f>
        <v>-</v>
      </c>
      <c r="AJ736" s="156" t="str">
        <f t="shared" si="310"/>
        <v>-</v>
      </c>
      <c r="AK736" s="156" t="str">
        <f t="shared" si="311"/>
        <v>-</v>
      </c>
      <c r="AL736" s="156" t="str">
        <f t="shared" si="312"/>
        <v>-</v>
      </c>
      <c r="AM736" s="157" t="str">
        <f t="shared" si="313"/>
        <v>-</v>
      </c>
      <c r="AN736" s="457"/>
      <c r="AO736" s="95" t="s">
        <v>83</v>
      </c>
      <c r="AP736" s="93" t="s">
        <v>83</v>
      </c>
      <c r="AQ736" s="93" t="s">
        <v>83</v>
      </c>
      <c r="AR736" s="93" t="s">
        <v>83</v>
      </c>
      <c r="AS736" s="163" t="s">
        <v>83</v>
      </c>
      <c r="AT736" s="164" t="s">
        <v>83</v>
      </c>
      <c r="AU736" s="164" t="s">
        <v>83</v>
      </c>
      <c r="AV736" s="164" t="s">
        <v>83</v>
      </c>
      <c r="AW736" s="94" t="s">
        <v>83</v>
      </c>
      <c r="AX736" s="94" t="s">
        <v>3366</v>
      </c>
      <c r="AY736" s="165" t="s">
        <v>83</v>
      </c>
    </row>
    <row r="737" spans="1:51" customFormat="1" ht="27" hidden="1">
      <c r="A737" s="95" t="str">
        <f t="shared" si="298"/>
        <v>2106-5</v>
      </c>
      <c r="B737" s="160">
        <v>2106</v>
      </c>
      <c r="C737" s="93" t="s">
        <v>238</v>
      </c>
      <c r="D737" s="95">
        <v>5</v>
      </c>
      <c r="E737" s="93" t="s">
        <v>83</v>
      </c>
      <c r="F737" s="95" t="s">
        <v>83</v>
      </c>
      <c r="G737" s="161" t="s">
        <v>83</v>
      </c>
      <c r="H737" s="99" t="s">
        <v>83</v>
      </c>
      <c r="I737" s="94" t="s">
        <v>83</v>
      </c>
      <c r="J737" s="93" t="s">
        <v>83</v>
      </c>
      <c r="K737" s="93" t="s">
        <v>83</v>
      </c>
      <c r="L737" s="93" t="s">
        <v>83</v>
      </c>
      <c r="M737" s="92" t="s">
        <v>83</v>
      </c>
      <c r="N737" s="161"/>
      <c r="O737" s="153"/>
      <c r="P737" s="153"/>
      <c r="Q737" s="153"/>
      <c r="R737" s="162"/>
      <c r="S737" s="450"/>
      <c r="T737" s="163" t="s">
        <v>83</v>
      </c>
      <c r="U737" s="162" t="s">
        <v>83</v>
      </c>
      <c r="V737" s="93" t="s">
        <v>83</v>
      </c>
      <c r="W737" s="161"/>
      <c r="X737" s="153" t="s">
        <v>83</v>
      </c>
      <c r="Y737" s="153" t="s">
        <v>83</v>
      </c>
      <c r="Z737" s="153" t="s">
        <v>83</v>
      </c>
      <c r="AA737" s="162" t="s">
        <v>83</v>
      </c>
      <c r="AB737" s="450"/>
      <c r="AC737" s="155" t="str">
        <f t="shared" si="305"/>
        <v>-</v>
      </c>
      <c r="AD737" s="156" t="str">
        <f t="shared" si="306"/>
        <v>-</v>
      </c>
      <c r="AE737" s="156" t="str">
        <f t="shared" si="307"/>
        <v>-</v>
      </c>
      <c r="AF737" s="156" t="str">
        <f t="shared" si="308"/>
        <v>-</v>
      </c>
      <c r="AG737" s="157" t="str">
        <f t="shared" si="309"/>
        <v>-</v>
      </c>
      <c r="AH737" s="454"/>
      <c r="AI737" s="155" t="str">
        <f t="shared" si="314"/>
        <v>-</v>
      </c>
      <c r="AJ737" s="156" t="str">
        <f t="shared" si="310"/>
        <v>-</v>
      </c>
      <c r="AK737" s="156" t="str">
        <f t="shared" si="311"/>
        <v>-</v>
      </c>
      <c r="AL737" s="156" t="str">
        <f t="shared" si="312"/>
        <v>-</v>
      </c>
      <c r="AM737" s="157" t="str">
        <f t="shared" si="313"/>
        <v>-</v>
      </c>
      <c r="AN737" s="457"/>
      <c r="AO737" s="95" t="s">
        <v>83</v>
      </c>
      <c r="AP737" s="93" t="s">
        <v>83</v>
      </c>
      <c r="AQ737" s="93" t="s">
        <v>83</v>
      </c>
      <c r="AR737" s="93" t="s">
        <v>83</v>
      </c>
      <c r="AS737" s="163" t="s">
        <v>83</v>
      </c>
      <c r="AT737" s="164" t="s">
        <v>83</v>
      </c>
      <c r="AU737" s="164" t="s">
        <v>83</v>
      </c>
      <c r="AV737" s="164" t="s">
        <v>83</v>
      </c>
      <c r="AW737" s="94" t="s">
        <v>83</v>
      </c>
      <c r="AX737" s="94" t="s">
        <v>3366</v>
      </c>
      <c r="AY737" s="165" t="s">
        <v>83</v>
      </c>
    </row>
    <row r="738" spans="1:51" customFormat="1" ht="27" hidden="1">
      <c r="A738" s="95" t="str">
        <f t="shared" si="298"/>
        <v>2106-6</v>
      </c>
      <c r="B738" s="160">
        <v>2106</v>
      </c>
      <c r="C738" s="93" t="s">
        <v>238</v>
      </c>
      <c r="D738" s="95">
        <v>6</v>
      </c>
      <c r="E738" s="93" t="s">
        <v>83</v>
      </c>
      <c r="F738" s="95" t="s">
        <v>83</v>
      </c>
      <c r="G738" s="161" t="s">
        <v>83</v>
      </c>
      <c r="H738" s="99" t="s">
        <v>83</v>
      </c>
      <c r="I738" s="94" t="s">
        <v>83</v>
      </c>
      <c r="J738" s="93" t="s">
        <v>83</v>
      </c>
      <c r="K738" s="93" t="s">
        <v>83</v>
      </c>
      <c r="L738" s="93" t="s">
        <v>83</v>
      </c>
      <c r="M738" s="92" t="s">
        <v>83</v>
      </c>
      <c r="N738" s="161"/>
      <c r="O738" s="153"/>
      <c r="P738" s="153"/>
      <c r="Q738" s="153"/>
      <c r="R738" s="162"/>
      <c r="S738" s="450"/>
      <c r="T738" s="163" t="s">
        <v>83</v>
      </c>
      <c r="U738" s="162" t="s">
        <v>83</v>
      </c>
      <c r="V738" s="93" t="s">
        <v>83</v>
      </c>
      <c r="W738" s="161"/>
      <c r="X738" s="153" t="s">
        <v>83</v>
      </c>
      <c r="Y738" s="153" t="s">
        <v>83</v>
      </c>
      <c r="Z738" s="153" t="s">
        <v>83</v>
      </c>
      <c r="AA738" s="162" t="s">
        <v>83</v>
      </c>
      <c r="AB738" s="450"/>
      <c r="AC738" s="155" t="str">
        <f t="shared" si="305"/>
        <v>-</v>
      </c>
      <c r="AD738" s="156" t="str">
        <f t="shared" si="306"/>
        <v>-</v>
      </c>
      <c r="AE738" s="156" t="str">
        <f t="shared" si="307"/>
        <v>-</v>
      </c>
      <c r="AF738" s="156" t="str">
        <f t="shared" si="308"/>
        <v>-</v>
      </c>
      <c r="AG738" s="157" t="str">
        <f t="shared" si="309"/>
        <v>-</v>
      </c>
      <c r="AH738" s="454"/>
      <c r="AI738" s="155" t="str">
        <f t="shared" si="314"/>
        <v>-</v>
      </c>
      <c r="AJ738" s="156" t="str">
        <f t="shared" si="310"/>
        <v>-</v>
      </c>
      <c r="AK738" s="156" t="str">
        <f t="shared" si="311"/>
        <v>-</v>
      </c>
      <c r="AL738" s="156" t="str">
        <f t="shared" si="312"/>
        <v>-</v>
      </c>
      <c r="AM738" s="157" t="str">
        <f t="shared" si="313"/>
        <v>-</v>
      </c>
      <c r="AN738" s="457"/>
      <c r="AO738" s="95" t="s">
        <v>83</v>
      </c>
      <c r="AP738" s="93" t="s">
        <v>83</v>
      </c>
      <c r="AQ738" s="93" t="s">
        <v>83</v>
      </c>
      <c r="AR738" s="93" t="s">
        <v>83</v>
      </c>
      <c r="AS738" s="163" t="s">
        <v>83</v>
      </c>
      <c r="AT738" s="164" t="s">
        <v>83</v>
      </c>
      <c r="AU738" s="164" t="s">
        <v>83</v>
      </c>
      <c r="AV738" s="164" t="s">
        <v>83</v>
      </c>
      <c r="AW738" s="94" t="s">
        <v>83</v>
      </c>
      <c r="AX738" s="94" t="s">
        <v>3366</v>
      </c>
      <c r="AY738" s="165" t="s">
        <v>83</v>
      </c>
    </row>
    <row r="739" spans="1:51" customFormat="1" ht="27" hidden="1">
      <c r="A739" s="95" t="str">
        <f t="shared" ref="A739:A802" si="315">B739&amp;"-"&amp;D739</f>
        <v>2106-7</v>
      </c>
      <c r="B739" s="160">
        <v>2106</v>
      </c>
      <c r="C739" s="93" t="s">
        <v>238</v>
      </c>
      <c r="D739" s="95">
        <v>7</v>
      </c>
      <c r="E739" s="93" t="s">
        <v>83</v>
      </c>
      <c r="F739" s="95" t="s">
        <v>83</v>
      </c>
      <c r="G739" s="161" t="s">
        <v>83</v>
      </c>
      <c r="H739" s="99" t="s">
        <v>83</v>
      </c>
      <c r="I739" s="94" t="s">
        <v>83</v>
      </c>
      <c r="J739" s="93" t="s">
        <v>83</v>
      </c>
      <c r="K739" s="93" t="s">
        <v>83</v>
      </c>
      <c r="L739" s="93" t="s">
        <v>83</v>
      </c>
      <c r="M739" s="92" t="s">
        <v>83</v>
      </c>
      <c r="N739" s="161"/>
      <c r="O739" s="153"/>
      <c r="P739" s="153"/>
      <c r="Q739" s="153"/>
      <c r="R739" s="162"/>
      <c r="S739" s="450"/>
      <c r="T739" s="163" t="s">
        <v>83</v>
      </c>
      <c r="U739" s="162" t="s">
        <v>83</v>
      </c>
      <c r="V739" s="93" t="s">
        <v>83</v>
      </c>
      <c r="W739" s="161"/>
      <c r="X739" s="153" t="s">
        <v>83</v>
      </c>
      <c r="Y739" s="153" t="s">
        <v>83</v>
      </c>
      <c r="Z739" s="153" t="s">
        <v>83</v>
      </c>
      <c r="AA739" s="162" t="s">
        <v>83</v>
      </c>
      <c r="AB739" s="450"/>
      <c r="AC739" s="155" t="str">
        <f t="shared" ref="AC739:AC770" si="316">IFERROR(IF($E739="-","-",W739/N739),"-")</f>
        <v>-</v>
      </c>
      <c r="AD739" s="156" t="str">
        <f t="shared" ref="AD739:AD770" si="317">IFERROR(IF($E739="-","-",X739/O739),"-")</f>
        <v>-</v>
      </c>
      <c r="AE739" s="156" t="str">
        <f t="shared" ref="AE739:AE770" si="318">IFERROR(IF($E739="-","-",Y739/P739),"-")</f>
        <v>-</v>
      </c>
      <c r="AF739" s="156" t="str">
        <f t="shared" ref="AF739:AF770" si="319">IFERROR(IF($E739="-","-",Z739/Q739),"-")</f>
        <v>-</v>
      </c>
      <c r="AG739" s="157" t="str">
        <f t="shared" ref="AG739:AH770" si="320">IFERROR(IF($E739="-","-",AA739/R739),"-")</f>
        <v>-</v>
      </c>
      <c r="AH739" s="454"/>
      <c r="AI739" s="155" t="str">
        <f t="shared" si="314"/>
        <v>-</v>
      </c>
      <c r="AJ739" s="156" t="str">
        <f t="shared" si="310"/>
        <v>-</v>
      </c>
      <c r="AK739" s="156" t="str">
        <f t="shared" si="311"/>
        <v>-</v>
      </c>
      <c r="AL739" s="156" t="str">
        <f t="shared" si="312"/>
        <v>-</v>
      </c>
      <c r="AM739" s="157" t="str">
        <f t="shared" si="313"/>
        <v>-</v>
      </c>
      <c r="AN739" s="457"/>
      <c r="AO739" s="95" t="s">
        <v>83</v>
      </c>
      <c r="AP739" s="93" t="s">
        <v>83</v>
      </c>
      <c r="AQ739" s="93" t="s">
        <v>83</v>
      </c>
      <c r="AR739" s="93" t="s">
        <v>83</v>
      </c>
      <c r="AS739" s="163" t="s">
        <v>83</v>
      </c>
      <c r="AT739" s="164" t="s">
        <v>83</v>
      </c>
      <c r="AU739" s="164" t="s">
        <v>83</v>
      </c>
      <c r="AV739" s="164" t="s">
        <v>83</v>
      </c>
      <c r="AW739" s="94" t="s">
        <v>83</v>
      </c>
      <c r="AX739" s="94" t="s">
        <v>3366</v>
      </c>
      <c r="AY739" s="165" t="s">
        <v>83</v>
      </c>
    </row>
    <row r="740" spans="1:51" customFormat="1" ht="27" hidden="1">
      <c r="A740" s="95" t="str">
        <f t="shared" si="315"/>
        <v>2106-8</v>
      </c>
      <c r="B740" s="160">
        <v>2106</v>
      </c>
      <c r="C740" s="93" t="s">
        <v>238</v>
      </c>
      <c r="D740" s="95">
        <v>8</v>
      </c>
      <c r="E740" s="93" t="s">
        <v>83</v>
      </c>
      <c r="F740" s="95" t="s">
        <v>83</v>
      </c>
      <c r="G740" s="161" t="s">
        <v>83</v>
      </c>
      <c r="H740" s="99" t="s">
        <v>83</v>
      </c>
      <c r="I740" s="94" t="s">
        <v>83</v>
      </c>
      <c r="J740" s="93" t="s">
        <v>83</v>
      </c>
      <c r="K740" s="93" t="s">
        <v>83</v>
      </c>
      <c r="L740" s="93" t="s">
        <v>83</v>
      </c>
      <c r="M740" s="92" t="s">
        <v>83</v>
      </c>
      <c r="N740" s="161"/>
      <c r="O740" s="153"/>
      <c r="P740" s="153"/>
      <c r="Q740" s="153"/>
      <c r="R740" s="162"/>
      <c r="S740" s="450"/>
      <c r="T740" s="163" t="s">
        <v>83</v>
      </c>
      <c r="U740" s="162" t="s">
        <v>83</v>
      </c>
      <c r="V740" s="93" t="s">
        <v>83</v>
      </c>
      <c r="W740" s="161"/>
      <c r="X740" s="153" t="s">
        <v>83</v>
      </c>
      <c r="Y740" s="153" t="s">
        <v>83</v>
      </c>
      <c r="Z740" s="153" t="s">
        <v>83</v>
      </c>
      <c r="AA740" s="162" t="s">
        <v>83</v>
      </c>
      <c r="AB740" s="450"/>
      <c r="AC740" s="155" t="str">
        <f t="shared" si="316"/>
        <v>-</v>
      </c>
      <c r="AD740" s="156" t="str">
        <f t="shared" si="317"/>
        <v>-</v>
      </c>
      <c r="AE740" s="156" t="str">
        <f t="shared" si="318"/>
        <v>-</v>
      </c>
      <c r="AF740" s="156" t="str">
        <f t="shared" si="319"/>
        <v>-</v>
      </c>
      <c r="AG740" s="157" t="str">
        <f t="shared" si="320"/>
        <v>-</v>
      </c>
      <c r="AH740" s="454"/>
      <c r="AI740" s="155" t="str">
        <f t="shared" si="314"/>
        <v>-</v>
      </c>
      <c r="AJ740" s="156" t="str">
        <f t="shared" si="310"/>
        <v>-</v>
      </c>
      <c r="AK740" s="156" t="str">
        <f t="shared" si="311"/>
        <v>-</v>
      </c>
      <c r="AL740" s="156" t="str">
        <f t="shared" si="312"/>
        <v>-</v>
      </c>
      <c r="AM740" s="157" t="str">
        <f t="shared" si="313"/>
        <v>-</v>
      </c>
      <c r="AN740" s="457"/>
      <c r="AO740" s="95" t="s">
        <v>83</v>
      </c>
      <c r="AP740" s="93" t="s">
        <v>83</v>
      </c>
      <c r="AQ740" s="93" t="s">
        <v>83</v>
      </c>
      <c r="AR740" s="93" t="s">
        <v>83</v>
      </c>
      <c r="AS740" s="163" t="s">
        <v>83</v>
      </c>
      <c r="AT740" s="164" t="s">
        <v>83</v>
      </c>
      <c r="AU740" s="164" t="s">
        <v>83</v>
      </c>
      <c r="AV740" s="164" t="s">
        <v>83</v>
      </c>
      <c r="AW740" s="94" t="s">
        <v>83</v>
      </c>
      <c r="AX740" s="94" t="s">
        <v>3366</v>
      </c>
      <c r="AY740" s="165" t="s">
        <v>83</v>
      </c>
    </row>
    <row r="741" spans="1:51" customFormat="1" ht="27" hidden="1">
      <c r="A741" s="95" t="str">
        <f t="shared" si="315"/>
        <v>2106-9</v>
      </c>
      <c r="B741" s="160">
        <v>2106</v>
      </c>
      <c r="C741" s="93" t="s">
        <v>238</v>
      </c>
      <c r="D741" s="95">
        <v>9</v>
      </c>
      <c r="E741" s="93" t="s">
        <v>83</v>
      </c>
      <c r="F741" s="95" t="s">
        <v>83</v>
      </c>
      <c r="G741" s="161" t="s">
        <v>83</v>
      </c>
      <c r="H741" s="99" t="s">
        <v>83</v>
      </c>
      <c r="I741" s="94" t="s">
        <v>83</v>
      </c>
      <c r="J741" s="93" t="s">
        <v>83</v>
      </c>
      <c r="K741" s="93" t="s">
        <v>83</v>
      </c>
      <c r="L741" s="93" t="s">
        <v>83</v>
      </c>
      <c r="M741" s="92" t="s">
        <v>83</v>
      </c>
      <c r="N741" s="161"/>
      <c r="O741" s="153"/>
      <c r="P741" s="153"/>
      <c r="Q741" s="153"/>
      <c r="R741" s="162"/>
      <c r="S741" s="450"/>
      <c r="T741" s="163" t="s">
        <v>83</v>
      </c>
      <c r="U741" s="162" t="s">
        <v>83</v>
      </c>
      <c r="V741" s="93" t="s">
        <v>83</v>
      </c>
      <c r="W741" s="161"/>
      <c r="X741" s="153" t="s">
        <v>83</v>
      </c>
      <c r="Y741" s="153" t="s">
        <v>83</v>
      </c>
      <c r="Z741" s="153" t="s">
        <v>83</v>
      </c>
      <c r="AA741" s="162" t="s">
        <v>83</v>
      </c>
      <c r="AB741" s="450"/>
      <c r="AC741" s="155" t="str">
        <f t="shared" si="316"/>
        <v>-</v>
      </c>
      <c r="AD741" s="156" t="str">
        <f t="shared" si="317"/>
        <v>-</v>
      </c>
      <c r="AE741" s="156" t="str">
        <f t="shared" si="318"/>
        <v>-</v>
      </c>
      <c r="AF741" s="156" t="str">
        <f t="shared" si="319"/>
        <v>-</v>
      </c>
      <c r="AG741" s="157" t="str">
        <f t="shared" si="320"/>
        <v>-</v>
      </c>
      <c r="AH741" s="454"/>
      <c r="AI741" s="155" t="str">
        <f t="shared" si="314"/>
        <v>-</v>
      </c>
      <c r="AJ741" s="156" t="str">
        <f t="shared" si="310"/>
        <v>-</v>
      </c>
      <c r="AK741" s="156" t="str">
        <f t="shared" si="311"/>
        <v>-</v>
      </c>
      <c r="AL741" s="156" t="str">
        <f t="shared" si="312"/>
        <v>-</v>
      </c>
      <c r="AM741" s="157" t="str">
        <f t="shared" si="313"/>
        <v>-</v>
      </c>
      <c r="AN741" s="457"/>
      <c r="AO741" s="95" t="s">
        <v>83</v>
      </c>
      <c r="AP741" s="93" t="s">
        <v>83</v>
      </c>
      <c r="AQ741" s="93" t="s">
        <v>83</v>
      </c>
      <c r="AR741" s="93" t="s">
        <v>83</v>
      </c>
      <c r="AS741" s="163" t="s">
        <v>83</v>
      </c>
      <c r="AT741" s="164" t="s">
        <v>83</v>
      </c>
      <c r="AU741" s="164" t="s">
        <v>83</v>
      </c>
      <c r="AV741" s="164" t="s">
        <v>83</v>
      </c>
      <c r="AW741" s="94" t="s">
        <v>83</v>
      </c>
      <c r="AX741" s="94" t="s">
        <v>3366</v>
      </c>
      <c r="AY741" s="165" t="s">
        <v>83</v>
      </c>
    </row>
    <row r="742" spans="1:51" ht="207.75" customHeight="1">
      <c r="A742" s="204" t="str">
        <f t="shared" si="315"/>
        <v>2201-1</v>
      </c>
      <c r="B742" s="205">
        <v>2201</v>
      </c>
      <c r="C742" s="600" t="s">
        <v>239</v>
      </c>
      <c r="D742" s="204">
        <v>1</v>
      </c>
      <c r="E742" s="600" t="s">
        <v>2388</v>
      </c>
      <c r="F742" s="204" t="s">
        <v>1645</v>
      </c>
      <c r="G742" s="603" t="s">
        <v>520</v>
      </c>
      <c r="H742" s="206" t="s">
        <v>1033</v>
      </c>
      <c r="I742" s="195" t="s">
        <v>1646</v>
      </c>
      <c r="J742" s="600" t="s">
        <v>2389</v>
      </c>
      <c r="K742" s="600" t="s">
        <v>2390</v>
      </c>
      <c r="L742" s="600" t="s">
        <v>388</v>
      </c>
      <c r="M742" s="207" t="s">
        <v>392</v>
      </c>
      <c r="N742" s="603">
        <v>6</v>
      </c>
      <c r="O742" s="181">
        <v>12</v>
      </c>
      <c r="P742" s="181">
        <v>18</v>
      </c>
      <c r="Q742" s="181">
        <v>24</v>
      </c>
      <c r="R742" s="225">
        <v>30</v>
      </c>
      <c r="S742" s="620">
        <v>36</v>
      </c>
      <c r="T742" s="194" t="s">
        <v>416</v>
      </c>
      <c r="U742" s="209">
        <v>36</v>
      </c>
      <c r="V742" s="600" t="s">
        <v>2391</v>
      </c>
      <c r="W742" s="603">
        <v>10</v>
      </c>
      <c r="X742" s="181">
        <f>10+7</f>
        <v>17</v>
      </c>
      <c r="Y742" s="181">
        <v>28</v>
      </c>
      <c r="Z742" s="181">
        <v>41</v>
      </c>
      <c r="AA742" s="264">
        <v>52</v>
      </c>
      <c r="AB742" s="264">
        <v>65</v>
      </c>
      <c r="AC742" s="226">
        <f t="shared" si="316"/>
        <v>1.6666666666666667</v>
      </c>
      <c r="AD742" s="196">
        <f t="shared" si="317"/>
        <v>1.4166666666666667</v>
      </c>
      <c r="AE742" s="196">
        <f t="shared" si="318"/>
        <v>1.5555555555555556</v>
      </c>
      <c r="AF742" s="196">
        <f t="shared" si="319"/>
        <v>1.7083333333333333</v>
      </c>
      <c r="AG742" s="604">
        <f t="shared" si="320"/>
        <v>1.7333333333333334</v>
      </c>
      <c r="AH742" s="212">
        <f t="shared" si="320"/>
        <v>1.8055555555555556</v>
      </c>
      <c r="AI742" s="226">
        <f t="shared" si="314"/>
        <v>0.27777777777777779</v>
      </c>
      <c r="AJ742" s="196">
        <f t="shared" si="310"/>
        <v>0.47222222222222221</v>
      </c>
      <c r="AK742" s="196">
        <f t="shared" si="311"/>
        <v>0.77777777777777779</v>
      </c>
      <c r="AL742" s="196">
        <f t="shared" si="312"/>
        <v>1.1388888888888888</v>
      </c>
      <c r="AM742" s="604">
        <f t="shared" si="313"/>
        <v>1.4444444444444444</v>
      </c>
      <c r="AN742" s="212">
        <f t="shared" si="313"/>
        <v>1.8055555555555556</v>
      </c>
      <c r="AO742" s="204" t="s">
        <v>83</v>
      </c>
      <c r="AP742" s="600" t="s">
        <v>83</v>
      </c>
      <c r="AQ742" s="600" t="s">
        <v>1636</v>
      </c>
      <c r="AR742" s="600" t="s">
        <v>2392</v>
      </c>
      <c r="AS742" s="194" t="s">
        <v>54</v>
      </c>
      <c r="AT742" s="179" t="s">
        <v>15</v>
      </c>
      <c r="AU742" s="179" t="s">
        <v>15</v>
      </c>
      <c r="AV742" s="179" t="s">
        <v>54</v>
      </c>
      <c r="AW742" s="179" t="s">
        <v>54</v>
      </c>
      <c r="AX742" s="611" t="s">
        <v>3417</v>
      </c>
      <c r="AY742" s="214">
        <v>1</v>
      </c>
    </row>
    <row r="743" spans="1:51" customFormat="1" ht="27" hidden="1">
      <c r="A743" s="95" t="str">
        <f t="shared" si="315"/>
        <v>2201-2</v>
      </c>
      <c r="B743" s="160">
        <v>2201</v>
      </c>
      <c r="C743" s="93" t="s">
        <v>239</v>
      </c>
      <c r="D743" s="95">
        <v>2</v>
      </c>
      <c r="E743" s="93" t="s">
        <v>83</v>
      </c>
      <c r="F743" s="95" t="s">
        <v>83</v>
      </c>
      <c r="G743" s="161" t="s">
        <v>83</v>
      </c>
      <c r="H743" s="99" t="s">
        <v>83</v>
      </c>
      <c r="I743" s="94" t="s">
        <v>83</v>
      </c>
      <c r="J743" s="93" t="s">
        <v>83</v>
      </c>
      <c r="K743" s="93" t="s">
        <v>83</v>
      </c>
      <c r="L743" s="93" t="s">
        <v>83</v>
      </c>
      <c r="M743" s="92" t="s">
        <v>83</v>
      </c>
      <c r="N743" s="161"/>
      <c r="O743" s="153"/>
      <c r="P743" s="153"/>
      <c r="Q743" s="153"/>
      <c r="R743" s="162"/>
      <c r="S743" s="450"/>
      <c r="T743" s="163" t="s">
        <v>83</v>
      </c>
      <c r="U743" s="162" t="s">
        <v>83</v>
      </c>
      <c r="V743" s="93" t="s">
        <v>83</v>
      </c>
      <c r="W743" s="161"/>
      <c r="X743" s="153" t="s">
        <v>83</v>
      </c>
      <c r="Y743" s="153" t="s">
        <v>83</v>
      </c>
      <c r="Z743" s="153" t="s">
        <v>83</v>
      </c>
      <c r="AA743" s="162" t="s">
        <v>83</v>
      </c>
      <c r="AB743" s="450"/>
      <c r="AC743" s="155" t="str">
        <f t="shared" si="316"/>
        <v>-</v>
      </c>
      <c r="AD743" s="156" t="str">
        <f t="shared" si="317"/>
        <v>-</v>
      </c>
      <c r="AE743" s="156" t="str">
        <f t="shared" si="318"/>
        <v>-</v>
      </c>
      <c r="AF743" s="156" t="str">
        <f t="shared" si="319"/>
        <v>-</v>
      </c>
      <c r="AG743" s="157" t="str">
        <f t="shared" si="320"/>
        <v>-</v>
      </c>
      <c r="AH743" s="454"/>
      <c r="AI743" s="155" t="str">
        <f t="shared" si="314"/>
        <v>-</v>
      </c>
      <c r="AJ743" s="156" t="str">
        <f t="shared" si="310"/>
        <v>-</v>
      </c>
      <c r="AK743" s="156" t="str">
        <f t="shared" si="311"/>
        <v>-</v>
      </c>
      <c r="AL743" s="156" t="str">
        <f t="shared" si="312"/>
        <v>-</v>
      </c>
      <c r="AM743" s="157" t="str">
        <f t="shared" si="313"/>
        <v>-</v>
      </c>
      <c r="AN743" s="457"/>
      <c r="AO743" s="95" t="s">
        <v>83</v>
      </c>
      <c r="AP743" s="93" t="s">
        <v>83</v>
      </c>
      <c r="AQ743" s="93" t="s">
        <v>83</v>
      </c>
      <c r="AR743" s="93" t="s">
        <v>83</v>
      </c>
      <c r="AS743" s="163" t="s">
        <v>83</v>
      </c>
      <c r="AT743" s="164" t="s">
        <v>83</v>
      </c>
      <c r="AU743" s="164" t="s">
        <v>83</v>
      </c>
      <c r="AV743" s="164" t="s">
        <v>83</v>
      </c>
      <c r="AW743" s="94" t="s">
        <v>83</v>
      </c>
      <c r="AX743" s="94" t="s">
        <v>3366</v>
      </c>
      <c r="AY743" s="165" t="s">
        <v>83</v>
      </c>
    </row>
    <row r="744" spans="1:51" customFormat="1" ht="27" hidden="1">
      <c r="A744" s="95" t="str">
        <f t="shared" si="315"/>
        <v>2201-3</v>
      </c>
      <c r="B744" s="160">
        <v>2201</v>
      </c>
      <c r="C744" s="93" t="s">
        <v>239</v>
      </c>
      <c r="D744" s="95">
        <v>3</v>
      </c>
      <c r="E744" s="93" t="s">
        <v>83</v>
      </c>
      <c r="F744" s="95" t="s">
        <v>83</v>
      </c>
      <c r="G744" s="161" t="s">
        <v>83</v>
      </c>
      <c r="H744" s="99" t="s">
        <v>83</v>
      </c>
      <c r="I744" s="94" t="s">
        <v>83</v>
      </c>
      <c r="J744" s="93" t="s">
        <v>83</v>
      </c>
      <c r="K744" s="93" t="s">
        <v>83</v>
      </c>
      <c r="L744" s="93" t="s">
        <v>83</v>
      </c>
      <c r="M744" s="92" t="s">
        <v>83</v>
      </c>
      <c r="N744" s="161"/>
      <c r="O744" s="153"/>
      <c r="P744" s="153"/>
      <c r="Q744" s="153"/>
      <c r="R744" s="162"/>
      <c r="S744" s="450"/>
      <c r="T744" s="163" t="s">
        <v>83</v>
      </c>
      <c r="U744" s="162" t="s">
        <v>83</v>
      </c>
      <c r="V744" s="93" t="s">
        <v>83</v>
      </c>
      <c r="W744" s="161"/>
      <c r="X744" s="153" t="s">
        <v>83</v>
      </c>
      <c r="Y744" s="153" t="s">
        <v>83</v>
      </c>
      <c r="Z744" s="153" t="s">
        <v>83</v>
      </c>
      <c r="AA744" s="162" t="s">
        <v>83</v>
      </c>
      <c r="AB744" s="450"/>
      <c r="AC744" s="155" t="str">
        <f t="shared" si="316"/>
        <v>-</v>
      </c>
      <c r="AD744" s="156" t="str">
        <f t="shared" si="317"/>
        <v>-</v>
      </c>
      <c r="AE744" s="156" t="str">
        <f t="shared" si="318"/>
        <v>-</v>
      </c>
      <c r="AF744" s="156" t="str">
        <f t="shared" si="319"/>
        <v>-</v>
      </c>
      <c r="AG744" s="157" t="str">
        <f t="shared" si="320"/>
        <v>-</v>
      </c>
      <c r="AH744" s="454"/>
      <c r="AI744" s="155" t="str">
        <f t="shared" si="314"/>
        <v>-</v>
      </c>
      <c r="AJ744" s="156" t="str">
        <f t="shared" si="310"/>
        <v>-</v>
      </c>
      <c r="AK744" s="156" t="str">
        <f t="shared" si="311"/>
        <v>-</v>
      </c>
      <c r="AL744" s="156" t="str">
        <f t="shared" si="312"/>
        <v>-</v>
      </c>
      <c r="AM744" s="157" t="str">
        <f t="shared" si="313"/>
        <v>-</v>
      </c>
      <c r="AN744" s="457"/>
      <c r="AO744" s="95" t="s">
        <v>83</v>
      </c>
      <c r="AP744" s="93" t="s">
        <v>83</v>
      </c>
      <c r="AQ744" s="93" t="s">
        <v>83</v>
      </c>
      <c r="AR744" s="93" t="s">
        <v>83</v>
      </c>
      <c r="AS744" s="163" t="s">
        <v>83</v>
      </c>
      <c r="AT744" s="164" t="s">
        <v>83</v>
      </c>
      <c r="AU744" s="164" t="s">
        <v>83</v>
      </c>
      <c r="AV744" s="164" t="s">
        <v>83</v>
      </c>
      <c r="AW744" s="94" t="s">
        <v>83</v>
      </c>
      <c r="AX744" s="94" t="s">
        <v>3366</v>
      </c>
      <c r="AY744" s="165" t="s">
        <v>83</v>
      </c>
    </row>
    <row r="745" spans="1:51" customFormat="1" ht="27" hidden="1">
      <c r="A745" s="95" t="str">
        <f t="shared" si="315"/>
        <v>2201-4</v>
      </c>
      <c r="B745" s="160">
        <v>2201</v>
      </c>
      <c r="C745" s="93" t="s">
        <v>239</v>
      </c>
      <c r="D745" s="95">
        <v>4</v>
      </c>
      <c r="E745" s="93" t="s">
        <v>83</v>
      </c>
      <c r="F745" s="95" t="s">
        <v>83</v>
      </c>
      <c r="G745" s="161" t="s">
        <v>83</v>
      </c>
      <c r="H745" s="99" t="s">
        <v>83</v>
      </c>
      <c r="I745" s="94" t="s">
        <v>83</v>
      </c>
      <c r="J745" s="93" t="s">
        <v>83</v>
      </c>
      <c r="K745" s="93" t="s">
        <v>83</v>
      </c>
      <c r="L745" s="93" t="s">
        <v>83</v>
      </c>
      <c r="M745" s="92" t="s">
        <v>83</v>
      </c>
      <c r="N745" s="161"/>
      <c r="O745" s="153"/>
      <c r="P745" s="153"/>
      <c r="Q745" s="153"/>
      <c r="R745" s="162"/>
      <c r="S745" s="450"/>
      <c r="T745" s="163" t="s">
        <v>83</v>
      </c>
      <c r="U745" s="162" t="s">
        <v>83</v>
      </c>
      <c r="V745" s="93" t="s">
        <v>83</v>
      </c>
      <c r="W745" s="161"/>
      <c r="X745" s="153" t="s">
        <v>83</v>
      </c>
      <c r="Y745" s="153" t="s">
        <v>83</v>
      </c>
      <c r="Z745" s="153" t="s">
        <v>83</v>
      </c>
      <c r="AA745" s="162" t="s">
        <v>83</v>
      </c>
      <c r="AB745" s="450"/>
      <c r="AC745" s="155" t="str">
        <f t="shared" si="316"/>
        <v>-</v>
      </c>
      <c r="AD745" s="156" t="str">
        <f t="shared" si="317"/>
        <v>-</v>
      </c>
      <c r="AE745" s="156" t="str">
        <f t="shared" si="318"/>
        <v>-</v>
      </c>
      <c r="AF745" s="156" t="str">
        <f t="shared" si="319"/>
        <v>-</v>
      </c>
      <c r="AG745" s="157" t="str">
        <f t="shared" si="320"/>
        <v>-</v>
      </c>
      <c r="AH745" s="454"/>
      <c r="AI745" s="155" t="str">
        <f t="shared" si="314"/>
        <v>-</v>
      </c>
      <c r="AJ745" s="156" t="str">
        <f t="shared" si="310"/>
        <v>-</v>
      </c>
      <c r="AK745" s="156" t="str">
        <f t="shared" si="311"/>
        <v>-</v>
      </c>
      <c r="AL745" s="156" t="str">
        <f t="shared" si="312"/>
        <v>-</v>
      </c>
      <c r="AM745" s="157" t="str">
        <f t="shared" si="313"/>
        <v>-</v>
      </c>
      <c r="AN745" s="457"/>
      <c r="AO745" s="95" t="s">
        <v>83</v>
      </c>
      <c r="AP745" s="93" t="s">
        <v>83</v>
      </c>
      <c r="AQ745" s="93" t="s">
        <v>83</v>
      </c>
      <c r="AR745" s="93" t="s">
        <v>83</v>
      </c>
      <c r="AS745" s="163" t="s">
        <v>83</v>
      </c>
      <c r="AT745" s="164" t="s">
        <v>83</v>
      </c>
      <c r="AU745" s="164" t="s">
        <v>83</v>
      </c>
      <c r="AV745" s="164" t="s">
        <v>83</v>
      </c>
      <c r="AW745" s="94" t="s">
        <v>83</v>
      </c>
      <c r="AX745" s="94" t="s">
        <v>3366</v>
      </c>
      <c r="AY745" s="165" t="s">
        <v>83</v>
      </c>
    </row>
    <row r="746" spans="1:51" customFormat="1" ht="27" hidden="1">
      <c r="A746" s="95" t="str">
        <f t="shared" si="315"/>
        <v>2201-5</v>
      </c>
      <c r="B746" s="160">
        <v>2201</v>
      </c>
      <c r="C746" s="93" t="s">
        <v>239</v>
      </c>
      <c r="D746" s="95">
        <v>5</v>
      </c>
      <c r="E746" s="93" t="s">
        <v>83</v>
      </c>
      <c r="F746" s="95" t="s">
        <v>83</v>
      </c>
      <c r="G746" s="161" t="s">
        <v>83</v>
      </c>
      <c r="H746" s="99" t="s">
        <v>83</v>
      </c>
      <c r="I746" s="94" t="s">
        <v>83</v>
      </c>
      <c r="J746" s="93" t="s">
        <v>83</v>
      </c>
      <c r="K746" s="93" t="s">
        <v>83</v>
      </c>
      <c r="L746" s="93" t="s">
        <v>83</v>
      </c>
      <c r="M746" s="92" t="s">
        <v>83</v>
      </c>
      <c r="N746" s="161"/>
      <c r="O746" s="153"/>
      <c r="P746" s="153"/>
      <c r="Q746" s="153"/>
      <c r="R746" s="162"/>
      <c r="S746" s="450"/>
      <c r="T746" s="163" t="s">
        <v>83</v>
      </c>
      <c r="U746" s="162" t="s">
        <v>83</v>
      </c>
      <c r="V746" s="93" t="s">
        <v>83</v>
      </c>
      <c r="W746" s="161"/>
      <c r="X746" s="153" t="s">
        <v>83</v>
      </c>
      <c r="Y746" s="153" t="s">
        <v>83</v>
      </c>
      <c r="Z746" s="153" t="s">
        <v>83</v>
      </c>
      <c r="AA746" s="162" t="s">
        <v>83</v>
      </c>
      <c r="AB746" s="450"/>
      <c r="AC746" s="155" t="str">
        <f t="shared" si="316"/>
        <v>-</v>
      </c>
      <c r="AD746" s="156" t="str">
        <f t="shared" si="317"/>
        <v>-</v>
      </c>
      <c r="AE746" s="156" t="str">
        <f t="shared" si="318"/>
        <v>-</v>
      </c>
      <c r="AF746" s="156" t="str">
        <f t="shared" si="319"/>
        <v>-</v>
      </c>
      <c r="AG746" s="157" t="str">
        <f t="shared" si="320"/>
        <v>-</v>
      </c>
      <c r="AH746" s="454"/>
      <c r="AI746" s="155" t="str">
        <f t="shared" si="314"/>
        <v>-</v>
      </c>
      <c r="AJ746" s="156" t="str">
        <f t="shared" si="310"/>
        <v>-</v>
      </c>
      <c r="AK746" s="156" t="str">
        <f t="shared" si="311"/>
        <v>-</v>
      </c>
      <c r="AL746" s="156" t="str">
        <f t="shared" si="312"/>
        <v>-</v>
      </c>
      <c r="AM746" s="157" t="str">
        <f t="shared" si="313"/>
        <v>-</v>
      </c>
      <c r="AN746" s="457"/>
      <c r="AO746" s="95" t="s">
        <v>83</v>
      </c>
      <c r="AP746" s="93" t="s">
        <v>83</v>
      </c>
      <c r="AQ746" s="93" t="s">
        <v>83</v>
      </c>
      <c r="AR746" s="93" t="s">
        <v>83</v>
      </c>
      <c r="AS746" s="163" t="s">
        <v>83</v>
      </c>
      <c r="AT746" s="164" t="s">
        <v>83</v>
      </c>
      <c r="AU746" s="164" t="s">
        <v>83</v>
      </c>
      <c r="AV746" s="164" t="s">
        <v>83</v>
      </c>
      <c r="AW746" s="94" t="s">
        <v>83</v>
      </c>
      <c r="AX746" s="94" t="s">
        <v>3366</v>
      </c>
      <c r="AY746" s="165" t="s">
        <v>83</v>
      </c>
    </row>
    <row r="747" spans="1:51" customFormat="1" ht="27" hidden="1">
      <c r="A747" s="95" t="str">
        <f t="shared" si="315"/>
        <v>2201-6</v>
      </c>
      <c r="B747" s="160">
        <v>2201</v>
      </c>
      <c r="C747" s="93" t="s">
        <v>239</v>
      </c>
      <c r="D747" s="95">
        <v>6</v>
      </c>
      <c r="E747" s="93" t="s">
        <v>83</v>
      </c>
      <c r="F747" s="95" t="s">
        <v>83</v>
      </c>
      <c r="G747" s="161" t="s">
        <v>83</v>
      </c>
      <c r="H747" s="99" t="s">
        <v>83</v>
      </c>
      <c r="I747" s="94" t="s">
        <v>83</v>
      </c>
      <c r="J747" s="93" t="s">
        <v>83</v>
      </c>
      <c r="K747" s="93" t="s">
        <v>83</v>
      </c>
      <c r="L747" s="93" t="s">
        <v>83</v>
      </c>
      <c r="M747" s="92" t="s">
        <v>83</v>
      </c>
      <c r="N747" s="161"/>
      <c r="O747" s="153"/>
      <c r="P747" s="153"/>
      <c r="Q747" s="153"/>
      <c r="R747" s="162"/>
      <c r="S747" s="450"/>
      <c r="T747" s="163" t="s">
        <v>83</v>
      </c>
      <c r="U747" s="162" t="s">
        <v>83</v>
      </c>
      <c r="V747" s="93" t="s">
        <v>83</v>
      </c>
      <c r="W747" s="161"/>
      <c r="X747" s="153" t="s">
        <v>83</v>
      </c>
      <c r="Y747" s="153" t="s">
        <v>83</v>
      </c>
      <c r="Z747" s="153" t="s">
        <v>83</v>
      </c>
      <c r="AA747" s="162" t="s">
        <v>83</v>
      </c>
      <c r="AB747" s="450"/>
      <c r="AC747" s="155" t="str">
        <f t="shared" si="316"/>
        <v>-</v>
      </c>
      <c r="AD747" s="156" t="str">
        <f t="shared" si="317"/>
        <v>-</v>
      </c>
      <c r="AE747" s="156" t="str">
        <f t="shared" si="318"/>
        <v>-</v>
      </c>
      <c r="AF747" s="156" t="str">
        <f t="shared" si="319"/>
        <v>-</v>
      </c>
      <c r="AG747" s="157" t="str">
        <f t="shared" si="320"/>
        <v>-</v>
      </c>
      <c r="AH747" s="454"/>
      <c r="AI747" s="155" t="str">
        <f t="shared" si="314"/>
        <v>-</v>
      </c>
      <c r="AJ747" s="156" t="str">
        <f t="shared" si="310"/>
        <v>-</v>
      </c>
      <c r="AK747" s="156" t="str">
        <f t="shared" si="311"/>
        <v>-</v>
      </c>
      <c r="AL747" s="156" t="str">
        <f t="shared" si="312"/>
        <v>-</v>
      </c>
      <c r="AM747" s="157" t="str">
        <f t="shared" si="313"/>
        <v>-</v>
      </c>
      <c r="AN747" s="457"/>
      <c r="AO747" s="95" t="s">
        <v>83</v>
      </c>
      <c r="AP747" s="93" t="s">
        <v>83</v>
      </c>
      <c r="AQ747" s="93" t="s">
        <v>83</v>
      </c>
      <c r="AR747" s="93" t="s">
        <v>83</v>
      </c>
      <c r="AS747" s="163" t="s">
        <v>83</v>
      </c>
      <c r="AT747" s="164" t="s">
        <v>83</v>
      </c>
      <c r="AU747" s="164" t="s">
        <v>83</v>
      </c>
      <c r="AV747" s="164" t="s">
        <v>83</v>
      </c>
      <c r="AW747" s="94" t="s">
        <v>83</v>
      </c>
      <c r="AX747" s="94" t="s">
        <v>3366</v>
      </c>
      <c r="AY747" s="165" t="s">
        <v>83</v>
      </c>
    </row>
    <row r="748" spans="1:51" customFormat="1" ht="27" hidden="1">
      <c r="A748" s="95" t="str">
        <f t="shared" si="315"/>
        <v>2201-7</v>
      </c>
      <c r="B748" s="160">
        <v>2201</v>
      </c>
      <c r="C748" s="93" t="s">
        <v>239</v>
      </c>
      <c r="D748" s="95">
        <v>7</v>
      </c>
      <c r="E748" s="93" t="s">
        <v>83</v>
      </c>
      <c r="F748" s="95" t="s">
        <v>83</v>
      </c>
      <c r="G748" s="161" t="s">
        <v>83</v>
      </c>
      <c r="H748" s="99" t="s">
        <v>83</v>
      </c>
      <c r="I748" s="94" t="s">
        <v>83</v>
      </c>
      <c r="J748" s="93" t="s">
        <v>83</v>
      </c>
      <c r="K748" s="93" t="s">
        <v>83</v>
      </c>
      <c r="L748" s="93" t="s">
        <v>83</v>
      </c>
      <c r="M748" s="92" t="s">
        <v>83</v>
      </c>
      <c r="N748" s="161"/>
      <c r="O748" s="153"/>
      <c r="P748" s="153"/>
      <c r="Q748" s="153"/>
      <c r="R748" s="162"/>
      <c r="S748" s="450"/>
      <c r="T748" s="163" t="s">
        <v>83</v>
      </c>
      <c r="U748" s="162" t="s">
        <v>83</v>
      </c>
      <c r="V748" s="93" t="s">
        <v>83</v>
      </c>
      <c r="W748" s="161"/>
      <c r="X748" s="153" t="s">
        <v>83</v>
      </c>
      <c r="Y748" s="153" t="s">
        <v>83</v>
      </c>
      <c r="Z748" s="153" t="s">
        <v>83</v>
      </c>
      <c r="AA748" s="162" t="s">
        <v>83</v>
      </c>
      <c r="AB748" s="450"/>
      <c r="AC748" s="155" t="str">
        <f t="shared" si="316"/>
        <v>-</v>
      </c>
      <c r="AD748" s="156" t="str">
        <f t="shared" si="317"/>
        <v>-</v>
      </c>
      <c r="AE748" s="156" t="str">
        <f t="shared" si="318"/>
        <v>-</v>
      </c>
      <c r="AF748" s="156" t="str">
        <f t="shared" si="319"/>
        <v>-</v>
      </c>
      <c r="AG748" s="157" t="str">
        <f t="shared" si="320"/>
        <v>-</v>
      </c>
      <c r="AH748" s="454"/>
      <c r="AI748" s="155" t="str">
        <f t="shared" si="314"/>
        <v>-</v>
      </c>
      <c r="AJ748" s="156" t="str">
        <f t="shared" si="310"/>
        <v>-</v>
      </c>
      <c r="AK748" s="156" t="str">
        <f t="shared" si="311"/>
        <v>-</v>
      </c>
      <c r="AL748" s="156" t="str">
        <f t="shared" si="312"/>
        <v>-</v>
      </c>
      <c r="AM748" s="157" t="str">
        <f t="shared" si="313"/>
        <v>-</v>
      </c>
      <c r="AN748" s="457"/>
      <c r="AO748" s="95" t="s">
        <v>83</v>
      </c>
      <c r="AP748" s="93" t="s">
        <v>83</v>
      </c>
      <c r="AQ748" s="93" t="s">
        <v>83</v>
      </c>
      <c r="AR748" s="93" t="s">
        <v>83</v>
      </c>
      <c r="AS748" s="163" t="s">
        <v>83</v>
      </c>
      <c r="AT748" s="164" t="s">
        <v>83</v>
      </c>
      <c r="AU748" s="164" t="s">
        <v>83</v>
      </c>
      <c r="AV748" s="164" t="s">
        <v>83</v>
      </c>
      <c r="AW748" s="94" t="s">
        <v>83</v>
      </c>
      <c r="AX748" s="94" t="s">
        <v>3366</v>
      </c>
      <c r="AY748" s="165" t="s">
        <v>83</v>
      </c>
    </row>
    <row r="749" spans="1:51" customFormat="1" ht="27" hidden="1">
      <c r="A749" s="95" t="str">
        <f t="shared" si="315"/>
        <v>2201-8</v>
      </c>
      <c r="B749" s="160">
        <v>2201</v>
      </c>
      <c r="C749" s="93" t="s">
        <v>239</v>
      </c>
      <c r="D749" s="95">
        <v>8</v>
      </c>
      <c r="E749" s="93" t="s">
        <v>83</v>
      </c>
      <c r="F749" s="95" t="s">
        <v>83</v>
      </c>
      <c r="G749" s="161" t="s">
        <v>83</v>
      </c>
      <c r="H749" s="99" t="s">
        <v>83</v>
      </c>
      <c r="I749" s="94" t="s">
        <v>83</v>
      </c>
      <c r="J749" s="93" t="s">
        <v>83</v>
      </c>
      <c r="K749" s="93" t="s">
        <v>83</v>
      </c>
      <c r="L749" s="93" t="s">
        <v>83</v>
      </c>
      <c r="M749" s="92" t="s">
        <v>83</v>
      </c>
      <c r="N749" s="161"/>
      <c r="O749" s="153"/>
      <c r="P749" s="153"/>
      <c r="Q749" s="153"/>
      <c r="R749" s="162"/>
      <c r="S749" s="450"/>
      <c r="T749" s="163" t="s">
        <v>83</v>
      </c>
      <c r="U749" s="162" t="s">
        <v>83</v>
      </c>
      <c r="V749" s="93" t="s">
        <v>83</v>
      </c>
      <c r="W749" s="161"/>
      <c r="X749" s="153" t="s">
        <v>83</v>
      </c>
      <c r="Y749" s="153" t="s">
        <v>83</v>
      </c>
      <c r="Z749" s="153" t="s">
        <v>83</v>
      </c>
      <c r="AA749" s="162" t="s">
        <v>83</v>
      </c>
      <c r="AB749" s="450"/>
      <c r="AC749" s="155" t="str">
        <f t="shared" si="316"/>
        <v>-</v>
      </c>
      <c r="AD749" s="156" t="str">
        <f t="shared" si="317"/>
        <v>-</v>
      </c>
      <c r="AE749" s="156" t="str">
        <f t="shared" si="318"/>
        <v>-</v>
      </c>
      <c r="AF749" s="156" t="str">
        <f t="shared" si="319"/>
        <v>-</v>
      </c>
      <c r="AG749" s="157" t="str">
        <f t="shared" si="320"/>
        <v>-</v>
      </c>
      <c r="AH749" s="454"/>
      <c r="AI749" s="155" t="str">
        <f t="shared" si="314"/>
        <v>-</v>
      </c>
      <c r="AJ749" s="156" t="str">
        <f t="shared" si="310"/>
        <v>-</v>
      </c>
      <c r="AK749" s="156" t="str">
        <f t="shared" si="311"/>
        <v>-</v>
      </c>
      <c r="AL749" s="156" t="str">
        <f t="shared" si="312"/>
        <v>-</v>
      </c>
      <c r="AM749" s="157" t="str">
        <f t="shared" si="313"/>
        <v>-</v>
      </c>
      <c r="AN749" s="457"/>
      <c r="AO749" s="95" t="s">
        <v>83</v>
      </c>
      <c r="AP749" s="93" t="s">
        <v>83</v>
      </c>
      <c r="AQ749" s="93" t="s">
        <v>83</v>
      </c>
      <c r="AR749" s="93" t="s">
        <v>83</v>
      </c>
      <c r="AS749" s="163" t="s">
        <v>83</v>
      </c>
      <c r="AT749" s="164" t="s">
        <v>83</v>
      </c>
      <c r="AU749" s="164" t="s">
        <v>83</v>
      </c>
      <c r="AV749" s="164" t="s">
        <v>83</v>
      </c>
      <c r="AW749" s="94" t="s">
        <v>83</v>
      </c>
      <c r="AX749" s="94" t="s">
        <v>3366</v>
      </c>
      <c r="AY749" s="165" t="s">
        <v>83</v>
      </c>
    </row>
    <row r="750" spans="1:51" customFormat="1" ht="27" hidden="1">
      <c r="A750" s="95" t="str">
        <f t="shared" si="315"/>
        <v>2201-9</v>
      </c>
      <c r="B750" s="160">
        <v>2201</v>
      </c>
      <c r="C750" s="93" t="s">
        <v>239</v>
      </c>
      <c r="D750" s="95">
        <v>9</v>
      </c>
      <c r="E750" s="93" t="s">
        <v>83</v>
      </c>
      <c r="F750" s="95" t="s">
        <v>83</v>
      </c>
      <c r="G750" s="161" t="s">
        <v>83</v>
      </c>
      <c r="H750" s="99" t="s">
        <v>83</v>
      </c>
      <c r="I750" s="94" t="s">
        <v>83</v>
      </c>
      <c r="J750" s="93" t="s">
        <v>83</v>
      </c>
      <c r="K750" s="93" t="s">
        <v>83</v>
      </c>
      <c r="L750" s="93" t="s">
        <v>83</v>
      </c>
      <c r="M750" s="92" t="s">
        <v>83</v>
      </c>
      <c r="N750" s="161"/>
      <c r="O750" s="153"/>
      <c r="P750" s="153"/>
      <c r="Q750" s="153"/>
      <c r="R750" s="162"/>
      <c r="S750" s="450"/>
      <c r="T750" s="163" t="s">
        <v>83</v>
      </c>
      <c r="U750" s="162" t="s">
        <v>83</v>
      </c>
      <c r="V750" s="93" t="s">
        <v>83</v>
      </c>
      <c r="W750" s="161"/>
      <c r="X750" s="153" t="s">
        <v>83</v>
      </c>
      <c r="Y750" s="153" t="s">
        <v>83</v>
      </c>
      <c r="Z750" s="153" t="s">
        <v>83</v>
      </c>
      <c r="AA750" s="162" t="s">
        <v>83</v>
      </c>
      <c r="AB750" s="450"/>
      <c r="AC750" s="155" t="str">
        <f t="shared" si="316"/>
        <v>-</v>
      </c>
      <c r="AD750" s="156" t="str">
        <f t="shared" si="317"/>
        <v>-</v>
      </c>
      <c r="AE750" s="156" t="str">
        <f t="shared" si="318"/>
        <v>-</v>
      </c>
      <c r="AF750" s="156" t="str">
        <f t="shared" si="319"/>
        <v>-</v>
      </c>
      <c r="AG750" s="157" t="str">
        <f t="shared" si="320"/>
        <v>-</v>
      </c>
      <c r="AH750" s="454"/>
      <c r="AI750" s="155" t="str">
        <f t="shared" si="314"/>
        <v>-</v>
      </c>
      <c r="AJ750" s="156" t="str">
        <f t="shared" si="310"/>
        <v>-</v>
      </c>
      <c r="AK750" s="156" t="str">
        <f t="shared" si="311"/>
        <v>-</v>
      </c>
      <c r="AL750" s="156" t="str">
        <f t="shared" si="312"/>
        <v>-</v>
      </c>
      <c r="AM750" s="157" t="str">
        <f t="shared" si="313"/>
        <v>-</v>
      </c>
      <c r="AN750" s="457"/>
      <c r="AO750" s="95" t="s">
        <v>83</v>
      </c>
      <c r="AP750" s="93" t="s">
        <v>83</v>
      </c>
      <c r="AQ750" s="93" t="s">
        <v>83</v>
      </c>
      <c r="AR750" s="93" t="s">
        <v>83</v>
      </c>
      <c r="AS750" s="163" t="s">
        <v>83</v>
      </c>
      <c r="AT750" s="164" t="s">
        <v>83</v>
      </c>
      <c r="AU750" s="164" t="s">
        <v>83</v>
      </c>
      <c r="AV750" s="164" t="s">
        <v>83</v>
      </c>
      <c r="AW750" s="94" t="s">
        <v>83</v>
      </c>
      <c r="AX750" s="94" t="s">
        <v>3366</v>
      </c>
      <c r="AY750" s="165" t="s">
        <v>83</v>
      </c>
    </row>
    <row r="751" spans="1:51" ht="160.5" customHeight="1">
      <c r="A751" s="204" t="str">
        <f t="shared" si="315"/>
        <v>2202-1</v>
      </c>
      <c r="B751" s="205">
        <v>2202</v>
      </c>
      <c r="C751" s="600" t="s">
        <v>240</v>
      </c>
      <c r="D751" s="204">
        <v>1</v>
      </c>
      <c r="E751" s="600" t="s">
        <v>1637</v>
      </c>
      <c r="F751" s="204" t="s">
        <v>384</v>
      </c>
      <c r="G751" s="603" t="s">
        <v>520</v>
      </c>
      <c r="H751" s="206" t="s">
        <v>1034</v>
      </c>
      <c r="I751" s="195" t="s">
        <v>534</v>
      </c>
      <c r="J751" s="600" t="s">
        <v>2393</v>
      </c>
      <c r="K751" s="600" t="s">
        <v>535</v>
      </c>
      <c r="L751" s="600" t="s">
        <v>536</v>
      </c>
      <c r="M751" s="207" t="s">
        <v>392</v>
      </c>
      <c r="N751" s="603">
        <v>80</v>
      </c>
      <c r="O751" s="181">
        <v>82</v>
      </c>
      <c r="P751" s="181">
        <v>84</v>
      </c>
      <c r="Q751" s="181">
        <v>86</v>
      </c>
      <c r="R751" s="225">
        <v>88</v>
      </c>
      <c r="S751" s="620">
        <v>90</v>
      </c>
      <c r="T751" s="194" t="s">
        <v>416</v>
      </c>
      <c r="U751" s="209">
        <v>90</v>
      </c>
      <c r="V751" s="600" t="s">
        <v>2394</v>
      </c>
      <c r="W751" s="603">
        <v>83.3</v>
      </c>
      <c r="X751" s="181">
        <v>79.37</v>
      </c>
      <c r="Y751" s="181">
        <v>72.94</v>
      </c>
      <c r="Z751" s="181">
        <v>79.849999999999994</v>
      </c>
      <c r="AA751" s="264">
        <v>75.7</v>
      </c>
      <c r="AB751" s="264">
        <v>83.86</v>
      </c>
      <c r="AC751" s="226">
        <f t="shared" si="316"/>
        <v>1.04125</v>
      </c>
      <c r="AD751" s="196">
        <f t="shared" si="317"/>
        <v>0.96792682926829277</v>
      </c>
      <c r="AE751" s="196">
        <f t="shared" si="318"/>
        <v>0.86833333333333329</v>
      </c>
      <c r="AF751" s="196">
        <f t="shared" si="319"/>
        <v>0.92848837209302315</v>
      </c>
      <c r="AG751" s="604">
        <f t="shared" si="320"/>
        <v>0.86022727272727273</v>
      </c>
      <c r="AH751" s="212">
        <f t="shared" si="320"/>
        <v>0.93177777777777782</v>
      </c>
      <c r="AI751" s="226">
        <f t="shared" si="314"/>
        <v>0.92555555555555558</v>
      </c>
      <c r="AJ751" s="196">
        <f t="shared" si="310"/>
        <v>0.88188888888888894</v>
      </c>
      <c r="AK751" s="196">
        <f t="shared" si="311"/>
        <v>0.81044444444444441</v>
      </c>
      <c r="AL751" s="196">
        <f t="shared" si="312"/>
        <v>0.88722222222222213</v>
      </c>
      <c r="AM751" s="604">
        <f t="shared" si="313"/>
        <v>0.84111111111111114</v>
      </c>
      <c r="AN751" s="212">
        <f t="shared" si="313"/>
        <v>0.93177777777777782</v>
      </c>
      <c r="AO751" s="204" t="s">
        <v>83</v>
      </c>
      <c r="AP751" s="600" t="s">
        <v>83</v>
      </c>
      <c r="AQ751" s="600" t="s">
        <v>1286</v>
      </c>
      <c r="AR751" s="600" t="s">
        <v>2395</v>
      </c>
      <c r="AS751" s="194" t="s">
        <v>54</v>
      </c>
      <c r="AT751" s="179" t="s">
        <v>15</v>
      </c>
      <c r="AU751" s="179" t="s">
        <v>15</v>
      </c>
      <c r="AV751" s="179" t="s">
        <v>15</v>
      </c>
      <c r="AW751" s="179" t="s">
        <v>54</v>
      </c>
      <c r="AX751" s="611" t="s">
        <v>3417</v>
      </c>
      <c r="AY751" s="214">
        <v>1</v>
      </c>
    </row>
    <row r="752" spans="1:51" ht="192.75" customHeight="1">
      <c r="A752" s="204" t="str">
        <f t="shared" si="315"/>
        <v>2202-2</v>
      </c>
      <c r="B752" s="205">
        <v>2202</v>
      </c>
      <c r="C752" s="600" t="s">
        <v>1433</v>
      </c>
      <c r="D752" s="204">
        <v>2</v>
      </c>
      <c r="E752" s="600" t="s">
        <v>1287</v>
      </c>
      <c r="F752" s="204" t="s">
        <v>399</v>
      </c>
      <c r="G752" s="603" t="s">
        <v>520</v>
      </c>
      <c r="H752" s="206" t="s">
        <v>1035</v>
      </c>
      <c r="I752" s="195" t="s">
        <v>537</v>
      </c>
      <c r="J752" s="600" t="s">
        <v>538</v>
      </c>
      <c r="K752" s="600" t="s">
        <v>1776</v>
      </c>
      <c r="L752" s="600" t="s">
        <v>388</v>
      </c>
      <c r="M752" s="207" t="s">
        <v>392</v>
      </c>
      <c r="N752" s="252">
        <v>4952</v>
      </c>
      <c r="O752" s="201">
        <v>4921</v>
      </c>
      <c r="P752" s="201">
        <v>4926</v>
      </c>
      <c r="Q752" s="201">
        <v>5016</v>
      </c>
      <c r="R752" s="350">
        <v>5076</v>
      </c>
      <c r="S752" s="622">
        <v>5161</v>
      </c>
      <c r="T752" s="194" t="s">
        <v>83</v>
      </c>
      <c r="U752" s="209" t="s">
        <v>83</v>
      </c>
      <c r="V752" s="600" t="s">
        <v>3565</v>
      </c>
      <c r="W752" s="252">
        <v>4921</v>
      </c>
      <c r="X752" s="201">
        <v>4926</v>
      </c>
      <c r="Y752" s="201">
        <v>5016</v>
      </c>
      <c r="Z752" s="201">
        <v>5076</v>
      </c>
      <c r="AA752" s="507">
        <v>5161</v>
      </c>
      <c r="AB752" s="507">
        <v>5112</v>
      </c>
      <c r="AC752" s="226">
        <f t="shared" si="316"/>
        <v>0.99373990306946691</v>
      </c>
      <c r="AD752" s="196">
        <f t="shared" si="317"/>
        <v>1.0010160536476327</v>
      </c>
      <c r="AE752" s="196">
        <f t="shared" si="318"/>
        <v>1.0182704019488429</v>
      </c>
      <c r="AF752" s="196">
        <f t="shared" si="319"/>
        <v>1.0119617224880382</v>
      </c>
      <c r="AG752" s="604">
        <f t="shared" si="320"/>
        <v>1.0167454688731286</v>
      </c>
      <c r="AH752" s="212">
        <f t="shared" si="320"/>
        <v>0.99050571594652204</v>
      </c>
      <c r="AI752" s="226" t="str">
        <f t="shared" si="314"/>
        <v>-</v>
      </c>
      <c r="AJ752" s="196" t="str">
        <f t="shared" si="310"/>
        <v>-</v>
      </c>
      <c r="AK752" s="196" t="str">
        <f t="shared" si="311"/>
        <v>-</v>
      </c>
      <c r="AL752" s="196" t="str">
        <f t="shared" si="312"/>
        <v>-</v>
      </c>
      <c r="AM752" s="604" t="str">
        <f t="shared" si="313"/>
        <v>-</v>
      </c>
      <c r="AN752" s="212" t="str">
        <f t="shared" si="313"/>
        <v>-</v>
      </c>
      <c r="AO752" s="204" t="s">
        <v>83</v>
      </c>
      <c r="AP752" s="600" t="s">
        <v>3566</v>
      </c>
      <c r="AQ752" s="600" t="s">
        <v>1638</v>
      </c>
      <c r="AR752" s="600" t="s">
        <v>2396</v>
      </c>
      <c r="AS752" s="194" t="s">
        <v>11</v>
      </c>
      <c r="AT752" s="179" t="s">
        <v>15</v>
      </c>
      <c r="AU752" s="179" t="s">
        <v>54</v>
      </c>
      <c r="AV752" s="179" t="s">
        <v>54</v>
      </c>
      <c r="AW752" s="179" t="s">
        <v>54</v>
      </c>
      <c r="AX752" s="611" t="s">
        <v>3418</v>
      </c>
      <c r="AY752" s="214">
        <v>1</v>
      </c>
    </row>
    <row r="753" spans="1:51" customFormat="1" ht="27" hidden="1">
      <c r="A753" s="95" t="str">
        <f t="shared" si="315"/>
        <v>2202-3</v>
      </c>
      <c r="B753" s="160">
        <v>2202</v>
      </c>
      <c r="C753" s="93" t="s">
        <v>240</v>
      </c>
      <c r="D753" s="95">
        <v>3</v>
      </c>
      <c r="E753" s="93" t="s">
        <v>83</v>
      </c>
      <c r="F753" s="95" t="s">
        <v>83</v>
      </c>
      <c r="G753" s="161" t="s">
        <v>83</v>
      </c>
      <c r="H753" s="99" t="s">
        <v>83</v>
      </c>
      <c r="I753" s="94" t="s">
        <v>83</v>
      </c>
      <c r="J753" s="93" t="s">
        <v>83</v>
      </c>
      <c r="K753" s="93" t="s">
        <v>83</v>
      </c>
      <c r="L753" s="93" t="s">
        <v>83</v>
      </c>
      <c r="M753" s="92" t="s">
        <v>83</v>
      </c>
      <c r="N753" s="161"/>
      <c r="O753" s="153"/>
      <c r="P753" s="153"/>
      <c r="Q753" s="153"/>
      <c r="R753" s="162"/>
      <c r="S753" s="450"/>
      <c r="T753" s="163" t="s">
        <v>83</v>
      </c>
      <c r="U753" s="162" t="s">
        <v>83</v>
      </c>
      <c r="V753" s="93" t="s">
        <v>83</v>
      </c>
      <c r="W753" s="161"/>
      <c r="X753" s="153" t="s">
        <v>83</v>
      </c>
      <c r="Y753" s="153" t="s">
        <v>83</v>
      </c>
      <c r="Z753" s="153" t="s">
        <v>83</v>
      </c>
      <c r="AA753" s="162" t="s">
        <v>83</v>
      </c>
      <c r="AB753" s="450"/>
      <c r="AC753" s="155" t="str">
        <f t="shared" si="316"/>
        <v>-</v>
      </c>
      <c r="AD753" s="156" t="str">
        <f t="shared" si="317"/>
        <v>-</v>
      </c>
      <c r="AE753" s="156" t="str">
        <f t="shared" si="318"/>
        <v>-</v>
      </c>
      <c r="AF753" s="156" t="str">
        <f t="shared" si="319"/>
        <v>-</v>
      </c>
      <c r="AG753" s="157" t="str">
        <f t="shared" si="320"/>
        <v>-</v>
      </c>
      <c r="AH753" s="454"/>
      <c r="AI753" s="155" t="str">
        <f t="shared" si="314"/>
        <v>-</v>
      </c>
      <c r="AJ753" s="156" t="str">
        <f t="shared" si="310"/>
        <v>-</v>
      </c>
      <c r="AK753" s="156" t="str">
        <f t="shared" si="311"/>
        <v>-</v>
      </c>
      <c r="AL753" s="156" t="str">
        <f t="shared" si="312"/>
        <v>-</v>
      </c>
      <c r="AM753" s="157" t="str">
        <f t="shared" si="313"/>
        <v>-</v>
      </c>
      <c r="AN753" s="457"/>
      <c r="AO753" s="95" t="s">
        <v>83</v>
      </c>
      <c r="AP753" s="93" t="s">
        <v>83</v>
      </c>
      <c r="AQ753" s="93" t="s">
        <v>83</v>
      </c>
      <c r="AR753" s="93" t="s">
        <v>83</v>
      </c>
      <c r="AS753" s="163" t="s">
        <v>83</v>
      </c>
      <c r="AT753" s="164" t="s">
        <v>83</v>
      </c>
      <c r="AU753" s="164" t="s">
        <v>83</v>
      </c>
      <c r="AV753" s="164" t="s">
        <v>83</v>
      </c>
      <c r="AW753" s="94" t="s">
        <v>83</v>
      </c>
      <c r="AX753" s="94" t="s">
        <v>3366</v>
      </c>
      <c r="AY753" s="165" t="s">
        <v>83</v>
      </c>
    </row>
    <row r="754" spans="1:51" customFormat="1" ht="27" hidden="1">
      <c r="A754" s="95" t="str">
        <f t="shared" si="315"/>
        <v>2202-4</v>
      </c>
      <c r="B754" s="160">
        <v>2202</v>
      </c>
      <c r="C754" s="93" t="s">
        <v>240</v>
      </c>
      <c r="D754" s="95">
        <v>4</v>
      </c>
      <c r="E754" s="93" t="s">
        <v>83</v>
      </c>
      <c r="F754" s="95" t="s">
        <v>83</v>
      </c>
      <c r="G754" s="161" t="s">
        <v>83</v>
      </c>
      <c r="H754" s="99" t="s">
        <v>83</v>
      </c>
      <c r="I754" s="94" t="s">
        <v>83</v>
      </c>
      <c r="J754" s="93" t="s">
        <v>83</v>
      </c>
      <c r="K754" s="93" t="s">
        <v>83</v>
      </c>
      <c r="L754" s="93" t="s">
        <v>83</v>
      </c>
      <c r="M754" s="92" t="s">
        <v>83</v>
      </c>
      <c r="N754" s="161"/>
      <c r="O754" s="153"/>
      <c r="P754" s="153"/>
      <c r="Q754" s="153"/>
      <c r="R754" s="162"/>
      <c r="S754" s="450"/>
      <c r="T754" s="163" t="s">
        <v>83</v>
      </c>
      <c r="U754" s="162" t="s">
        <v>83</v>
      </c>
      <c r="V754" s="93" t="s">
        <v>83</v>
      </c>
      <c r="W754" s="161"/>
      <c r="X754" s="153" t="s">
        <v>83</v>
      </c>
      <c r="Y754" s="153" t="s">
        <v>83</v>
      </c>
      <c r="Z754" s="153" t="s">
        <v>83</v>
      </c>
      <c r="AA754" s="162" t="s">
        <v>83</v>
      </c>
      <c r="AB754" s="450"/>
      <c r="AC754" s="155" t="str">
        <f t="shared" si="316"/>
        <v>-</v>
      </c>
      <c r="AD754" s="156" t="str">
        <f t="shared" si="317"/>
        <v>-</v>
      </c>
      <c r="AE754" s="156" t="str">
        <f t="shared" si="318"/>
        <v>-</v>
      </c>
      <c r="AF754" s="156" t="str">
        <f t="shared" si="319"/>
        <v>-</v>
      </c>
      <c r="AG754" s="157" t="str">
        <f t="shared" si="320"/>
        <v>-</v>
      </c>
      <c r="AH754" s="454"/>
      <c r="AI754" s="155" t="str">
        <f t="shared" si="314"/>
        <v>-</v>
      </c>
      <c r="AJ754" s="156" t="str">
        <f t="shared" si="310"/>
        <v>-</v>
      </c>
      <c r="AK754" s="156" t="str">
        <f t="shared" si="311"/>
        <v>-</v>
      </c>
      <c r="AL754" s="156" t="str">
        <f t="shared" si="312"/>
        <v>-</v>
      </c>
      <c r="AM754" s="157" t="str">
        <f t="shared" si="313"/>
        <v>-</v>
      </c>
      <c r="AN754" s="457"/>
      <c r="AO754" s="95" t="s">
        <v>83</v>
      </c>
      <c r="AP754" s="93" t="s">
        <v>83</v>
      </c>
      <c r="AQ754" s="93" t="s">
        <v>83</v>
      </c>
      <c r="AR754" s="93" t="s">
        <v>83</v>
      </c>
      <c r="AS754" s="163" t="s">
        <v>83</v>
      </c>
      <c r="AT754" s="164" t="s">
        <v>83</v>
      </c>
      <c r="AU754" s="164" t="s">
        <v>83</v>
      </c>
      <c r="AV754" s="164" t="s">
        <v>83</v>
      </c>
      <c r="AW754" s="94" t="s">
        <v>83</v>
      </c>
      <c r="AX754" s="94" t="s">
        <v>3366</v>
      </c>
      <c r="AY754" s="165" t="s">
        <v>83</v>
      </c>
    </row>
    <row r="755" spans="1:51" customFormat="1" ht="27" hidden="1">
      <c r="A755" s="95" t="str">
        <f t="shared" si="315"/>
        <v>2202-5</v>
      </c>
      <c r="B755" s="160">
        <v>2202</v>
      </c>
      <c r="C755" s="93" t="s">
        <v>240</v>
      </c>
      <c r="D755" s="95">
        <v>5</v>
      </c>
      <c r="E755" s="93" t="s">
        <v>83</v>
      </c>
      <c r="F755" s="95" t="s">
        <v>83</v>
      </c>
      <c r="G755" s="161" t="s">
        <v>83</v>
      </c>
      <c r="H755" s="99" t="s">
        <v>83</v>
      </c>
      <c r="I755" s="94" t="s">
        <v>83</v>
      </c>
      <c r="J755" s="93" t="s">
        <v>83</v>
      </c>
      <c r="K755" s="93" t="s">
        <v>83</v>
      </c>
      <c r="L755" s="93" t="s">
        <v>83</v>
      </c>
      <c r="M755" s="92" t="s">
        <v>83</v>
      </c>
      <c r="N755" s="161"/>
      <c r="O755" s="153"/>
      <c r="P755" s="153"/>
      <c r="Q755" s="153"/>
      <c r="R755" s="162"/>
      <c r="S755" s="450"/>
      <c r="T755" s="163" t="s">
        <v>83</v>
      </c>
      <c r="U755" s="162" t="s">
        <v>83</v>
      </c>
      <c r="V755" s="93" t="s">
        <v>83</v>
      </c>
      <c r="W755" s="161"/>
      <c r="X755" s="153" t="s">
        <v>83</v>
      </c>
      <c r="Y755" s="153" t="s">
        <v>83</v>
      </c>
      <c r="Z755" s="153" t="s">
        <v>83</v>
      </c>
      <c r="AA755" s="162" t="s">
        <v>83</v>
      </c>
      <c r="AB755" s="450"/>
      <c r="AC755" s="155" t="str">
        <f t="shared" si="316"/>
        <v>-</v>
      </c>
      <c r="AD755" s="156" t="str">
        <f t="shared" si="317"/>
        <v>-</v>
      </c>
      <c r="AE755" s="156" t="str">
        <f t="shared" si="318"/>
        <v>-</v>
      </c>
      <c r="AF755" s="156" t="str">
        <f t="shared" si="319"/>
        <v>-</v>
      </c>
      <c r="AG755" s="157" t="str">
        <f t="shared" si="320"/>
        <v>-</v>
      </c>
      <c r="AH755" s="454"/>
      <c r="AI755" s="155" t="str">
        <f t="shared" si="314"/>
        <v>-</v>
      </c>
      <c r="AJ755" s="156" t="str">
        <f t="shared" si="310"/>
        <v>-</v>
      </c>
      <c r="AK755" s="156" t="str">
        <f t="shared" si="311"/>
        <v>-</v>
      </c>
      <c r="AL755" s="156" t="str">
        <f t="shared" si="312"/>
        <v>-</v>
      </c>
      <c r="AM755" s="157" t="str">
        <f t="shared" si="313"/>
        <v>-</v>
      </c>
      <c r="AN755" s="457"/>
      <c r="AO755" s="95" t="s">
        <v>83</v>
      </c>
      <c r="AP755" s="93" t="s">
        <v>83</v>
      </c>
      <c r="AQ755" s="93" t="s">
        <v>83</v>
      </c>
      <c r="AR755" s="93" t="s">
        <v>83</v>
      </c>
      <c r="AS755" s="163" t="s">
        <v>83</v>
      </c>
      <c r="AT755" s="164" t="s">
        <v>83</v>
      </c>
      <c r="AU755" s="164" t="s">
        <v>83</v>
      </c>
      <c r="AV755" s="164" t="s">
        <v>83</v>
      </c>
      <c r="AW755" s="94" t="s">
        <v>83</v>
      </c>
      <c r="AX755" s="94" t="s">
        <v>3366</v>
      </c>
      <c r="AY755" s="165" t="s">
        <v>83</v>
      </c>
    </row>
    <row r="756" spans="1:51" customFormat="1" ht="27" hidden="1">
      <c r="A756" s="95" t="str">
        <f t="shared" si="315"/>
        <v>2202-6</v>
      </c>
      <c r="B756" s="160">
        <v>2202</v>
      </c>
      <c r="C756" s="93" t="s">
        <v>240</v>
      </c>
      <c r="D756" s="95">
        <v>6</v>
      </c>
      <c r="E756" s="93" t="s">
        <v>83</v>
      </c>
      <c r="F756" s="95" t="s">
        <v>83</v>
      </c>
      <c r="G756" s="161" t="s">
        <v>83</v>
      </c>
      <c r="H756" s="99" t="s">
        <v>83</v>
      </c>
      <c r="I756" s="94" t="s">
        <v>83</v>
      </c>
      <c r="J756" s="93" t="s">
        <v>83</v>
      </c>
      <c r="K756" s="93" t="s">
        <v>83</v>
      </c>
      <c r="L756" s="93" t="s">
        <v>83</v>
      </c>
      <c r="M756" s="92" t="s">
        <v>83</v>
      </c>
      <c r="N756" s="161"/>
      <c r="O756" s="153"/>
      <c r="P756" s="153"/>
      <c r="Q756" s="153"/>
      <c r="R756" s="162"/>
      <c r="S756" s="450"/>
      <c r="T756" s="163" t="s">
        <v>83</v>
      </c>
      <c r="U756" s="162" t="s">
        <v>83</v>
      </c>
      <c r="V756" s="93" t="s">
        <v>83</v>
      </c>
      <c r="W756" s="161"/>
      <c r="X756" s="153" t="s">
        <v>83</v>
      </c>
      <c r="Y756" s="153" t="s">
        <v>83</v>
      </c>
      <c r="Z756" s="153" t="s">
        <v>83</v>
      </c>
      <c r="AA756" s="162" t="s">
        <v>83</v>
      </c>
      <c r="AB756" s="450"/>
      <c r="AC756" s="155" t="str">
        <f t="shared" si="316"/>
        <v>-</v>
      </c>
      <c r="AD756" s="156" t="str">
        <f t="shared" si="317"/>
        <v>-</v>
      </c>
      <c r="AE756" s="156" t="str">
        <f t="shared" si="318"/>
        <v>-</v>
      </c>
      <c r="AF756" s="156" t="str">
        <f t="shared" si="319"/>
        <v>-</v>
      </c>
      <c r="AG756" s="157" t="str">
        <f t="shared" si="320"/>
        <v>-</v>
      </c>
      <c r="AH756" s="454"/>
      <c r="AI756" s="155" t="str">
        <f t="shared" si="314"/>
        <v>-</v>
      </c>
      <c r="AJ756" s="156" t="str">
        <f t="shared" si="310"/>
        <v>-</v>
      </c>
      <c r="AK756" s="156" t="str">
        <f t="shared" si="311"/>
        <v>-</v>
      </c>
      <c r="AL756" s="156" t="str">
        <f t="shared" si="312"/>
        <v>-</v>
      </c>
      <c r="AM756" s="157" t="str">
        <f t="shared" si="313"/>
        <v>-</v>
      </c>
      <c r="AN756" s="457"/>
      <c r="AO756" s="95" t="s">
        <v>83</v>
      </c>
      <c r="AP756" s="93" t="s">
        <v>83</v>
      </c>
      <c r="AQ756" s="93" t="s">
        <v>83</v>
      </c>
      <c r="AR756" s="93" t="s">
        <v>83</v>
      </c>
      <c r="AS756" s="163" t="s">
        <v>83</v>
      </c>
      <c r="AT756" s="164" t="s">
        <v>83</v>
      </c>
      <c r="AU756" s="164" t="s">
        <v>83</v>
      </c>
      <c r="AV756" s="164" t="s">
        <v>83</v>
      </c>
      <c r="AW756" s="94" t="s">
        <v>83</v>
      </c>
      <c r="AX756" s="94" t="s">
        <v>3366</v>
      </c>
      <c r="AY756" s="165" t="s">
        <v>83</v>
      </c>
    </row>
    <row r="757" spans="1:51" customFormat="1" ht="27" hidden="1">
      <c r="A757" s="95" t="str">
        <f t="shared" si="315"/>
        <v>2202-7</v>
      </c>
      <c r="B757" s="160">
        <v>2202</v>
      </c>
      <c r="C757" s="93" t="s">
        <v>240</v>
      </c>
      <c r="D757" s="95">
        <v>7</v>
      </c>
      <c r="E757" s="93" t="s">
        <v>83</v>
      </c>
      <c r="F757" s="95" t="s">
        <v>83</v>
      </c>
      <c r="G757" s="161" t="s">
        <v>83</v>
      </c>
      <c r="H757" s="99" t="s">
        <v>83</v>
      </c>
      <c r="I757" s="94" t="s">
        <v>83</v>
      </c>
      <c r="J757" s="93" t="s">
        <v>83</v>
      </c>
      <c r="K757" s="93" t="s">
        <v>83</v>
      </c>
      <c r="L757" s="93" t="s">
        <v>83</v>
      </c>
      <c r="M757" s="92" t="s">
        <v>83</v>
      </c>
      <c r="N757" s="161"/>
      <c r="O757" s="153"/>
      <c r="P757" s="153"/>
      <c r="Q757" s="153"/>
      <c r="R757" s="162"/>
      <c r="S757" s="450"/>
      <c r="T757" s="163" t="s">
        <v>83</v>
      </c>
      <c r="U757" s="162" t="s">
        <v>83</v>
      </c>
      <c r="V757" s="93" t="s">
        <v>83</v>
      </c>
      <c r="W757" s="161"/>
      <c r="X757" s="153" t="s">
        <v>83</v>
      </c>
      <c r="Y757" s="153" t="s">
        <v>83</v>
      </c>
      <c r="Z757" s="153" t="s">
        <v>83</v>
      </c>
      <c r="AA757" s="162" t="s">
        <v>83</v>
      </c>
      <c r="AB757" s="450"/>
      <c r="AC757" s="155" t="str">
        <f t="shared" si="316"/>
        <v>-</v>
      </c>
      <c r="AD757" s="156" t="str">
        <f t="shared" si="317"/>
        <v>-</v>
      </c>
      <c r="AE757" s="156" t="str">
        <f t="shared" si="318"/>
        <v>-</v>
      </c>
      <c r="AF757" s="156" t="str">
        <f t="shared" si="319"/>
        <v>-</v>
      </c>
      <c r="AG757" s="157" t="str">
        <f t="shared" si="320"/>
        <v>-</v>
      </c>
      <c r="AH757" s="454"/>
      <c r="AI757" s="155" t="str">
        <f t="shared" si="314"/>
        <v>-</v>
      </c>
      <c r="AJ757" s="156" t="str">
        <f t="shared" si="310"/>
        <v>-</v>
      </c>
      <c r="AK757" s="156" t="str">
        <f t="shared" si="311"/>
        <v>-</v>
      </c>
      <c r="AL757" s="156" t="str">
        <f t="shared" si="312"/>
        <v>-</v>
      </c>
      <c r="AM757" s="157" t="str">
        <f t="shared" si="313"/>
        <v>-</v>
      </c>
      <c r="AN757" s="457"/>
      <c r="AO757" s="95" t="s">
        <v>83</v>
      </c>
      <c r="AP757" s="93" t="s">
        <v>83</v>
      </c>
      <c r="AQ757" s="93" t="s">
        <v>83</v>
      </c>
      <c r="AR757" s="93" t="s">
        <v>83</v>
      </c>
      <c r="AS757" s="163" t="s">
        <v>83</v>
      </c>
      <c r="AT757" s="164" t="s">
        <v>83</v>
      </c>
      <c r="AU757" s="164" t="s">
        <v>83</v>
      </c>
      <c r="AV757" s="164" t="s">
        <v>83</v>
      </c>
      <c r="AW757" s="94" t="s">
        <v>83</v>
      </c>
      <c r="AX757" s="94" t="s">
        <v>3366</v>
      </c>
      <c r="AY757" s="165" t="s">
        <v>83</v>
      </c>
    </row>
    <row r="758" spans="1:51" customFormat="1" ht="27" hidden="1">
      <c r="A758" s="95" t="str">
        <f t="shared" si="315"/>
        <v>2202-8</v>
      </c>
      <c r="B758" s="160">
        <v>2202</v>
      </c>
      <c r="C758" s="93" t="s">
        <v>240</v>
      </c>
      <c r="D758" s="95">
        <v>8</v>
      </c>
      <c r="E758" s="93" t="s">
        <v>83</v>
      </c>
      <c r="F758" s="95" t="s">
        <v>83</v>
      </c>
      <c r="G758" s="161" t="s">
        <v>83</v>
      </c>
      <c r="H758" s="99" t="s">
        <v>83</v>
      </c>
      <c r="I758" s="94" t="s">
        <v>83</v>
      </c>
      <c r="J758" s="93" t="s">
        <v>83</v>
      </c>
      <c r="K758" s="93" t="s">
        <v>83</v>
      </c>
      <c r="L758" s="93" t="s">
        <v>83</v>
      </c>
      <c r="M758" s="92" t="s">
        <v>83</v>
      </c>
      <c r="N758" s="161"/>
      <c r="O758" s="153"/>
      <c r="P758" s="153"/>
      <c r="Q758" s="153"/>
      <c r="R758" s="162"/>
      <c r="S758" s="450"/>
      <c r="T758" s="163" t="s">
        <v>83</v>
      </c>
      <c r="U758" s="162" t="s">
        <v>83</v>
      </c>
      <c r="V758" s="93" t="s">
        <v>83</v>
      </c>
      <c r="W758" s="161"/>
      <c r="X758" s="153" t="s">
        <v>83</v>
      </c>
      <c r="Y758" s="153" t="s">
        <v>83</v>
      </c>
      <c r="Z758" s="153" t="s">
        <v>83</v>
      </c>
      <c r="AA758" s="162" t="s">
        <v>83</v>
      </c>
      <c r="AB758" s="450"/>
      <c r="AC758" s="155" t="str">
        <f t="shared" si="316"/>
        <v>-</v>
      </c>
      <c r="AD758" s="156" t="str">
        <f t="shared" si="317"/>
        <v>-</v>
      </c>
      <c r="AE758" s="156" t="str">
        <f t="shared" si="318"/>
        <v>-</v>
      </c>
      <c r="AF758" s="156" t="str">
        <f t="shared" si="319"/>
        <v>-</v>
      </c>
      <c r="AG758" s="157" t="str">
        <f t="shared" si="320"/>
        <v>-</v>
      </c>
      <c r="AH758" s="454"/>
      <c r="AI758" s="155" t="str">
        <f t="shared" si="314"/>
        <v>-</v>
      </c>
      <c r="AJ758" s="156" t="str">
        <f t="shared" si="310"/>
        <v>-</v>
      </c>
      <c r="AK758" s="156" t="str">
        <f t="shared" si="311"/>
        <v>-</v>
      </c>
      <c r="AL758" s="156" t="str">
        <f t="shared" si="312"/>
        <v>-</v>
      </c>
      <c r="AM758" s="157" t="str">
        <f t="shared" si="313"/>
        <v>-</v>
      </c>
      <c r="AN758" s="457"/>
      <c r="AO758" s="95" t="s">
        <v>83</v>
      </c>
      <c r="AP758" s="93" t="s">
        <v>83</v>
      </c>
      <c r="AQ758" s="93" t="s">
        <v>83</v>
      </c>
      <c r="AR758" s="93" t="s">
        <v>83</v>
      </c>
      <c r="AS758" s="163" t="s">
        <v>83</v>
      </c>
      <c r="AT758" s="164" t="s">
        <v>83</v>
      </c>
      <c r="AU758" s="164" t="s">
        <v>83</v>
      </c>
      <c r="AV758" s="164" t="s">
        <v>83</v>
      </c>
      <c r="AW758" s="94" t="s">
        <v>83</v>
      </c>
      <c r="AX758" s="94" t="s">
        <v>3366</v>
      </c>
      <c r="AY758" s="165" t="s">
        <v>83</v>
      </c>
    </row>
    <row r="759" spans="1:51" customFormat="1" ht="27" hidden="1">
      <c r="A759" s="95" t="str">
        <f t="shared" si="315"/>
        <v>2202-9</v>
      </c>
      <c r="B759" s="160">
        <v>2202</v>
      </c>
      <c r="C759" s="93" t="s">
        <v>240</v>
      </c>
      <c r="D759" s="95">
        <v>9</v>
      </c>
      <c r="E759" s="93" t="s">
        <v>83</v>
      </c>
      <c r="F759" s="95" t="s">
        <v>83</v>
      </c>
      <c r="G759" s="161" t="s">
        <v>83</v>
      </c>
      <c r="H759" s="99" t="s">
        <v>83</v>
      </c>
      <c r="I759" s="94" t="s">
        <v>83</v>
      </c>
      <c r="J759" s="93" t="s">
        <v>83</v>
      </c>
      <c r="K759" s="93" t="s">
        <v>83</v>
      </c>
      <c r="L759" s="93" t="s">
        <v>83</v>
      </c>
      <c r="M759" s="92" t="s">
        <v>83</v>
      </c>
      <c r="N759" s="161"/>
      <c r="O759" s="153"/>
      <c r="P759" s="153"/>
      <c r="Q759" s="153"/>
      <c r="R759" s="162"/>
      <c r="S759" s="450"/>
      <c r="T759" s="163" t="s">
        <v>83</v>
      </c>
      <c r="U759" s="162" t="s">
        <v>83</v>
      </c>
      <c r="V759" s="93" t="s">
        <v>83</v>
      </c>
      <c r="W759" s="161"/>
      <c r="X759" s="153" t="s">
        <v>83</v>
      </c>
      <c r="Y759" s="153" t="s">
        <v>83</v>
      </c>
      <c r="Z759" s="153" t="s">
        <v>83</v>
      </c>
      <c r="AA759" s="162" t="s">
        <v>83</v>
      </c>
      <c r="AB759" s="450"/>
      <c r="AC759" s="155" t="str">
        <f t="shared" si="316"/>
        <v>-</v>
      </c>
      <c r="AD759" s="156" t="str">
        <f t="shared" si="317"/>
        <v>-</v>
      </c>
      <c r="AE759" s="156" t="str">
        <f t="shared" si="318"/>
        <v>-</v>
      </c>
      <c r="AF759" s="156" t="str">
        <f t="shared" si="319"/>
        <v>-</v>
      </c>
      <c r="AG759" s="157" t="str">
        <f t="shared" si="320"/>
        <v>-</v>
      </c>
      <c r="AH759" s="454"/>
      <c r="AI759" s="155" t="str">
        <f t="shared" si="314"/>
        <v>-</v>
      </c>
      <c r="AJ759" s="156" t="str">
        <f t="shared" si="310"/>
        <v>-</v>
      </c>
      <c r="AK759" s="156" t="str">
        <f t="shared" si="311"/>
        <v>-</v>
      </c>
      <c r="AL759" s="156" t="str">
        <f t="shared" si="312"/>
        <v>-</v>
      </c>
      <c r="AM759" s="157" t="str">
        <f t="shared" si="313"/>
        <v>-</v>
      </c>
      <c r="AN759" s="457"/>
      <c r="AO759" s="95" t="s">
        <v>83</v>
      </c>
      <c r="AP759" s="93" t="s">
        <v>83</v>
      </c>
      <c r="AQ759" s="93" t="s">
        <v>83</v>
      </c>
      <c r="AR759" s="93" t="s">
        <v>83</v>
      </c>
      <c r="AS759" s="163" t="s">
        <v>83</v>
      </c>
      <c r="AT759" s="164" t="s">
        <v>83</v>
      </c>
      <c r="AU759" s="164" t="s">
        <v>83</v>
      </c>
      <c r="AV759" s="164" t="s">
        <v>83</v>
      </c>
      <c r="AW759" s="94" t="s">
        <v>83</v>
      </c>
      <c r="AX759" s="94" t="s">
        <v>3366</v>
      </c>
      <c r="AY759" s="165" t="s">
        <v>83</v>
      </c>
    </row>
    <row r="760" spans="1:51" ht="151.5" customHeight="1">
      <c r="A760" s="204" t="str">
        <f t="shared" si="315"/>
        <v>2203-1</v>
      </c>
      <c r="B760" s="205">
        <v>2203</v>
      </c>
      <c r="C760" s="600" t="s">
        <v>1434</v>
      </c>
      <c r="D760" s="204">
        <v>1</v>
      </c>
      <c r="E760" s="600" t="s">
        <v>539</v>
      </c>
      <c r="F760" s="204" t="s">
        <v>399</v>
      </c>
      <c r="G760" s="603" t="s">
        <v>520</v>
      </c>
      <c r="H760" s="206" t="s">
        <v>1034</v>
      </c>
      <c r="I760" s="195" t="s">
        <v>540</v>
      </c>
      <c r="J760" s="600" t="s">
        <v>2397</v>
      </c>
      <c r="K760" s="600" t="s">
        <v>541</v>
      </c>
      <c r="L760" s="600" t="s">
        <v>388</v>
      </c>
      <c r="M760" s="207" t="s">
        <v>392</v>
      </c>
      <c r="N760" s="603">
        <v>15</v>
      </c>
      <c r="O760" s="181">
        <v>30</v>
      </c>
      <c r="P760" s="181">
        <v>45</v>
      </c>
      <c r="Q760" s="181">
        <v>60</v>
      </c>
      <c r="R760" s="225">
        <v>75</v>
      </c>
      <c r="S760" s="620">
        <v>90</v>
      </c>
      <c r="T760" s="194" t="s">
        <v>416</v>
      </c>
      <c r="U760" s="209">
        <v>90</v>
      </c>
      <c r="V760" s="600" t="s">
        <v>3211</v>
      </c>
      <c r="W760" s="603">
        <v>29</v>
      </c>
      <c r="X760" s="181">
        <f>29+28</f>
        <v>57</v>
      </c>
      <c r="Y760" s="181">
        <v>75</v>
      </c>
      <c r="Z760" s="181">
        <v>112</v>
      </c>
      <c r="AA760" s="264">
        <v>136</v>
      </c>
      <c r="AB760" s="264">
        <v>159</v>
      </c>
      <c r="AC760" s="226">
        <f t="shared" si="316"/>
        <v>1.9333333333333333</v>
      </c>
      <c r="AD760" s="196">
        <f t="shared" si="317"/>
        <v>1.9</v>
      </c>
      <c r="AE760" s="196">
        <f t="shared" si="318"/>
        <v>1.6666666666666667</v>
      </c>
      <c r="AF760" s="196">
        <f t="shared" si="319"/>
        <v>1.8666666666666667</v>
      </c>
      <c r="AG760" s="604">
        <f t="shared" si="320"/>
        <v>1.8133333333333332</v>
      </c>
      <c r="AH760" s="212">
        <f t="shared" si="320"/>
        <v>1.7666666666666666</v>
      </c>
      <c r="AI760" s="226">
        <f t="shared" si="314"/>
        <v>0.32222222222222224</v>
      </c>
      <c r="AJ760" s="196">
        <f t="shared" si="310"/>
        <v>0.6333333333333333</v>
      </c>
      <c r="AK760" s="196">
        <f t="shared" si="311"/>
        <v>0.83333333333333337</v>
      </c>
      <c r="AL760" s="196">
        <f t="shared" si="312"/>
        <v>1.2444444444444445</v>
      </c>
      <c r="AM760" s="604">
        <f t="shared" si="313"/>
        <v>1.5111111111111111</v>
      </c>
      <c r="AN760" s="212">
        <f t="shared" si="313"/>
        <v>1.7666666666666666</v>
      </c>
      <c r="AO760" s="204" t="s">
        <v>83</v>
      </c>
      <c r="AP760" s="600"/>
      <c r="AQ760" s="600" t="s">
        <v>632</v>
      </c>
      <c r="AR760" s="600" t="s">
        <v>2398</v>
      </c>
      <c r="AS760" s="194" t="s">
        <v>15</v>
      </c>
      <c r="AT760" s="179" t="s">
        <v>15</v>
      </c>
      <c r="AU760" s="179" t="s">
        <v>54</v>
      </c>
      <c r="AV760" s="179" t="s">
        <v>15</v>
      </c>
      <c r="AW760" s="179" t="s">
        <v>54</v>
      </c>
      <c r="AX760" s="611" t="s">
        <v>3417</v>
      </c>
      <c r="AY760" s="214">
        <v>1</v>
      </c>
    </row>
    <row r="761" spans="1:51" customFormat="1" ht="27" hidden="1">
      <c r="A761" s="95" t="str">
        <f t="shared" si="315"/>
        <v>2203-2</v>
      </c>
      <c r="B761" s="160">
        <v>2203</v>
      </c>
      <c r="C761" s="93" t="s">
        <v>241</v>
      </c>
      <c r="D761" s="95">
        <v>2</v>
      </c>
      <c r="E761" s="93" t="s">
        <v>83</v>
      </c>
      <c r="F761" s="95" t="s">
        <v>83</v>
      </c>
      <c r="G761" s="161" t="s">
        <v>83</v>
      </c>
      <c r="H761" s="99" t="s">
        <v>83</v>
      </c>
      <c r="I761" s="94" t="s">
        <v>83</v>
      </c>
      <c r="J761" s="93" t="s">
        <v>83</v>
      </c>
      <c r="K761" s="93" t="s">
        <v>83</v>
      </c>
      <c r="L761" s="93" t="s">
        <v>83</v>
      </c>
      <c r="M761" s="92" t="s">
        <v>83</v>
      </c>
      <c r="N761" s="161"/>
      <c r="O761" s="153"/>
      <c r="P761" s="153"/>
      <c r="Q761" s="153"/>
      <c r="R761" s="162"/>
      <c r="S761" s="450"/>
      <c r="T761" s="163" t="s">
        <v>83</v>
      </c>
      <c r="U761" s="162" t="s">
        <v>83</v>
      </c>
      <c r="V761" s="93" t="s">
        <v>83</v>
      </c>
      <c r="W761" s="161"/>
      <c r="X761" s="153" t="s">
        <v>83</v>
      </c>
      <c r="Y761" s="153" t="s">
        <v>83</v>
      </c>
      <c r="Z761" s="153" t="s">
        <v>83</v>
      </c>
      <c r="AA761" s="162" t="s">
        <v>83</v>
      </c>
      <c r="AB761" s="450"/>
      <c r="AC761" s="155" t="str">
        <f t="shared" si="316"/>
        <v>-</v>
      </c>
      <c r="AD761" s="156" t="str">
        <f t="shared" si="317"/>
        <v>-</v>
      </c>
      <c r="AE761" s="156" t="str">
        <f t="shared" si="318"/>
        <v>-</v>
      </c>
      <c r="AF761" s="156" t="str">
        <f t="shared" si="319"/>
        <v>-</v>
      </c>
      <c r="AG761" s="157" t="str">
        <f t="shared" si="320"/>
        <v>-</v>
      </c>
      <c r="AH761" s="454"/>
      <c r="AI761" s="155" t="str">
        <f t="shared" si="314"/>
        <v>-</v>
      </c>
      <c r="AJ761" s="156" t="str">
        <f t="shared" si="310"/>
        <v>-</v>
      </c>
      <c r="AK761" s="156" t="str">
        <f t="shared" si="311"/>
        <v>-</v>
      </c>
      <c r="AL761" s="156" t="str">
        <f t="shared" si="312"/>
        <v>-</v>
      </c>
      <c r="AM761" s="157" t="str">
        <f t="shared" si="313"/>
        <v>-</v>
      </c>
      <c r="AN761" s="457"/>
      <c r="AO761" s="95" t="s">
        <v>83</v>
      </c>
      <c r="AP761" s="93" t="s">
        <v>83</v>
      </c>
      <c r="AQ761" s="93" t="s">
        <v>83</v>
      </c>
      <c r="AR761" s="93" t="s">
        <v>83</v>
      </c>
      <c r="AS761" s="163" t="s">
        <v>83</v>
      </c>
      <c r="AT761" s="164" t="s">
        <v>83</v>
      </c>
      <c r="AU761" s="164" t="s">
        <v>83</v>
      </c>
      <c r="AV761" s="164" t="s">
        <v>83</v>
      </c>
      <c r="AW761" s="94" t="s">
        <v>83</v>
      </c>
      <c r="AX761" s="94" t="s">
        <v>3366</v>
      </c>
      <c r="AY761" s="165" t="s">
        <v>83</v>
      </c>
    </row>
    <row r="762" spans="1:51" customFormat="1" ht="27" hidden="1">
      <c r="A762" s="95" t="str">
        <f t="shared" si="315"/>
        <v>2203-3</v>
      </c>
      <c r="B762" s="160">
        <v>2203</v>
      </c>
      <c r="C762" s="93" t="s">
        <v>241</v>
      </c>
      <c r="D762" s="95">
        <v>3</v>
      </c>
      <c r="E762" s="93" t="s">
        <v>83</v>
      </c>
      <c r="F762" s="95" t="s">
        <v>83</v>
      </c>
      <c r="G762" s="161" t="s">
        <v>83</v>
      </c>
      <c r="H762" s="99" t="s">
        <v>83</v>
      </c>
      <c r="I762" s="94" t="s">
        <v>83</v>
      </c>
      <c r="J762" s="93" t="s">
        <v>83</v>
      </c>
      <c r="K762" s="93" t="s">
        <v>83</v>
      </c>
      <c r="L762" s="93" t="s">
        <v>83</v>
      </c>
      <c r="M762" s="92" t="s">
        <v>83</v>
      </c>
      <c r="N762" s="161"/>
      <c r="O762" s="153"/>
      <c r="P762" s="153"/>
      <c r="Q762" s="153"/>
      <c r="R762" s="162"/>
      <c r="S762" s="450"/>
      <c r="T762" s="163" t="s">
        <v>83</v>
      </c>
      <c r="U762" s="162" t="s">
        <v>83</v>
      </c>
      <c r="V762" s="93" t="s">
        <v>83</v>
      </c>
      <c r="W762" s="161"/>
      <c r="X762" s="153" t="s">
        <v>83</v>
      </c>
      <c r="Y762" s="153" t="s">
        <v>83</v>
      </c>
      <c r="Z762" s="153" t="s">
        <v>83</v>
      </c>
      <c r="AA762" s="162" t="s">
        <v>83</v>
      </c>
      <c r="AB762" s="450"/>
      <c r="AC762" s="155" t="str">
        <f t="shared" si="316"/>
        <v>-</v>
      </c>
      <c r="AD762" s="156" t="str">
        <f t="shared" si="317"/>
        <v>-</v>
      </c>
      <c r="AE762" s="156" t="str">
        <f t="shared" si="318"/>
        <v>-</v>
      </c>
      <c r="AF762" s="156" t="str">
        <f t="shared" si="319"/>
        <v>-</v>
      </c>
      <c r="AG762" s="157" t="str">
        <f t="shared" si="320"/>
        <v>-</v>
      </c>
      <c r="AH762" s="454"/>
      <c r="AI762" s="155" t="str">
        <f t="shared" si="314"/>
        <v>-</v>
      </c>
      <c r="AJ762" s="156" t="str">
        <f t="shared" si="310"/>
        <v>-</v>
      </c>
      <c r="AK762" s="156" t="str">
        <f t="shared" si="311"/>
        <v>-</v>
      </c>
      <c r="AL762" s="156" t="str">
        <f t="shared" si="312"/>
        <v>-</v>
      </c>
      <c r="AM762" s="157" t="str">
        <f t="shared" si="313"/>
        <v>-</v>
      </c>
      <c r="AN762" s="457"/>
      <c r="AO762" s="95" t="s">
        <v>83</v>
      </c>
      <c r="AP762" s="93" t="s">
        <v>83</v>
      </c>
      <c r="AQ762" s="93" t="s">
        <v>83</v>
      </c>
      <c r="AR762" s="93" t="s">
        <v>83</v>
      </c>
      <c r="AS762" s="163" t="s">
        <v>83</v>
      </c>
      <c r="AT762" s="164" t="s">
        <v>83</v>
      </c>
      <c r="AU762" s="164" t="s">
        <v>83</v>
      </c>
      <c r="AV762" s="164" t="s">
        <v>83</v>
      </c>
      <c r="AW762" s="94" t="s">
        <v>83</v>
      </c>
      <c r="AX762" s="94" t="s">
        <v>3366</v>
      </c>
      <c r="AY762" s="165" t="s">
        <v>83</v>
      </c>
    </row>
    <row r="763" spans="1:51" customFormat="1" ht="27" hidden="1">
      <c r="A763" s="95" t="str">
        <f t="shared" si="315"/>
        <v>2203-4</v>
      </c>
      <c r="B763" s="160">
        <v>2203</v>
      </c>
      <c r="C763" s="93" t="s">
        <v>241</v>
      </c>
      <c r="D763" s="95">
        <v>4</v>
      </c>
      <c r="E763" s="93" t="s">
        <v>83</v>
      </c>
      <c r="F763" s="95" t="s">
        <v>83</v>
      </c>
      <c r="G763" s="161" t="s">
        <v>83</v>
      </c>
      <c r="H763" s="99" t="s">
        <v>83</v>
      </c>
      <c r="I763" s="94" t="s">
        <v>83</v>
      </c>
      <c r="J763" s="93" t="s">
        <v>83</v>
      </c>
      <c r="K763" s="93" t="s">
        <v>83</v>
      </c>
      <c r="L763" s="93" t="s">
        <v>83</v>
      </c>
      <c r="M763" s="92" t="s">
        <v>83</v>
      </c>
      <c r="N763" s="161"/>
      <c r="O763" s="153"/>
      <c r="P763" s="153"/>
      <c r="Q763" s="153"/>
      <c r="R763" s="162"/>
      <c r="S763" s="450"/>
      <c r="T763" s="163" t="s">
        <v>83</v>
      </c>
      <c r="U763" s="162" t="s">
        <v>83</v>
      </c>
      <c r="V763" s="93" t="s">
        <v>83</v>
      </c>
      <c r="W763" s="161"/>
      <c r="X763" s="153" t="s">
        <v>83</v>
      </c>
      <c r="Y763" s="153" t="s">
        <v>83</v>
      </c>
      <c r="Z763" s="153" t="s">
        <v>83</v>
      </c>
      <c r="AA763" s="162" t="s">
        <v>83</v>
      </c>
      <c r="AB763" s="450"/>
      <c r="AC763" s="155" t="str">
        <f t="shared" si="316"/>
        <v>-</v>
      </c>
      <c r="AD763" s="156" t="str">
        <f t="shared" si="317"/>
        <v>-</v>
      </c>
      <c r="AE763" s="156" t="str">
        <f t="shared" si="318"/>
        <v>-</v>
      </c>
      <c r="AF763" s="156" t="str">
        <f t="shared" si="319"/>
        <v>-</v>
      </c>
      <c r="AG763" s="157" t="str">
        <f t="shared" si="320"/>
        <v>-</v>
      </c>
      <c r="AH763" s="454"/>
      <c r="AI763" s="155" t="str">
        <f t="shared" si="314"/>
        <v>-</v>
      </c>
      <c r="AJ763" s="156" t="str">
        <f t="shared" si="310"/>
        <v>-</v>
      </c>
      <c r="AK763" s="156" t="str">
        <f t="shared" si="311"/>
        <v>-</v>
      </c>
      <c r="AL763" s="156" t="str">
        <f t="shared" si="312"/>
        <v>-</v>
      </c>
      <c r="AM763" s="157" t="str">
        <f t="shared" si="313"/>
        <v>-</v>
      </c>
      <c r="AN763" s="457"/>
      <c r="AO763" s="95" t="s">
        <v>83</v>
      </c>
      <c r="AP763" s="93" t="s">
        <v>83</v>
      </c>
      <c r="AQ763" s="93" t="s">
        <v>83</v>
      </c>
      <c r="AR763" s="93" t="s">
        <v>83</v>
      </c>
      <c r="AS763" s="163" t="s">
        <v>83</v>
      </c>
      <c r="AT763" s="164" t="s">
        <v>83</v>
      </c>
      <c r="AU763" s="164" t="s">
        <v>83</v>
      </c>
      <c r="AV763" s="164" t="s">
        <v>83</v>
      </c>
      <c r="AW763" s="94" t="s">
        <v>83</v>
      </c>
      <c r="AX763" s="94" t="s">
        <v>3366</v>
      </c>
      <c r="AY763" s="165" t="s">
        <v>83</v>
      </c>
    </row>
    <row r="764" spans="1:51" customFormat="1" ht="27" hidden="1">
      <c r="A764" s="95" t="str">
        <f t="shared" si="315"/>
        <v>2203-5</v>
      </c>
      <c r="B764" s="160">
        <v>2203</v>
      </c>
      <c r="C764" s="93" t="s">
        <v>241</v>
      </c>
      <c r="D764" s="95">
        <v>5</v>
      </c>
      <c r="E764" s="93" t="s">
        <v>83</v>
      </c>
      <c r="F764" s="95" t="s">
        <v>83</v>
      </c>
      <c r="G764" s="161" t="s">
        <v>83</v>
      </c>
      <c r="H764" s="99" t="s">
        <v>83</v>
      </c>
      <c r="I764" s="94" t="s">
        <v>83</v>
      </c>
      <c r="J764" s="93" t="s">
        <v>83</v>
      </c>
      <c r="K764" s="93" t="s">
        <v>83</v>
      </c>
      <c r="L764" s="93" t="s">
        <v>83</v>
      </c>
      <c r="M764" s="92" t="s">
        <v>83</v>
      </c>
      <c r="N764" s="161"/>
      <c r="O764" s="153"/>
      <c r="P764" s="153"/>
      <c r="Q764" s="153"/>
      <c r="R764" s="162"/>
      <c r="S764" s="450"/>
      <c r="T764" s="163" t="s">
        <v>83</v>
      </c>
      <c r="U764" s="162" t="s">
        <v>83</v>
      </c>
      <c r="V764" s="93" t="s">
        <v>83</v>
      </c>
      <c r="W764" s="161"/>
      <c r="X764" s="153" t="s">
        <v>83</v>
      </c>
      <c r="Y764" s="153" t="s">
        <v>83</v>
      </c>
      <c r="Z764" s="153" t="s">
        <v>83</v>
      </c>
      <c r="AA764" s="162" t="s">
        <v>83</v>
      </c>
      <c r="AB764" s="450"/>
      <c r="AC764" s="155" t="str">
        <f t="shared" si="316"/>
        <v>-</v>
      </c>
      <c r="AD764" s="156" t="str">
        <f t="shared" si="317"/>
        <v>-</v>
      </c>
      <c r="AE764" s="156" t="str">
        <f t="shared" si="318"/>
        <v>-</v>
      </c>
      <c r="AF764" s="156" t="str">
        <f t="shared" si="319"/>
        <v>-</v>
      </c>
      <c r="AG764" s="157" t="str">
        <f t="shared" si="320"/>
        <v>-</v>
      </c>
      <c r="AH764" s="454"/>
      <c r="AI764" s="155" t="str">
        <f t="shared" si="314"/>
        <v>-</v>
      </c>
      <c r="AJ764" s="156" t="str">
        <f t="shared" si="310"/>
        <v>-</v>
      </c>
      <c r="AK764" s="156" t="str">
        <f t="shared" si="311"/>
        <v>-</v>
      </c>
      <c r="AL764" s="156" t="str">
        <f t="shared" si="312"/>
        <v>-</v>
      </c>
      <c r="AM764" s="157" t="str">
        <f t="shared" si="313"/>
        <v>-</v>
      </c>
      <c r="AN764" s="457"/>
      <c r="AO764" s="95" t="s">
        <v>83</v>
      </c>
      <c r="AP764" s="93" t="s">
        <v>83</v>
      </c>
      <c r="AQ764" s="93" t="s">
        <v>83</v>
      </c>
      <c r="AR764" s="93" t="s">
        <v>83</v>
      </c>
      <c r="AS764" s="163" t="s">
        <v>83</v>
      </c>
      <c r="AT764" s="164" t="s">
        <v>83</v>
      </c>
      <c r="AU764" s="164" t="s">
        <v>83</v>
      </c>
      <c r="AV764" s="164" t="s">
        <v>83</v>
      </c>
      <c r="AW764" s="94" t="s">
        <v>83</v>
      </c>
      <c r="AX764" s="94" t="s">
        <v>3366</v>
      </c>
      <c r="AY764" s="165" t="s">
        <v>83</v>
      </c>
    </row>
    <row r="765" spans="1:51" customFormat="1" ht="27" hidden="1">
      <c r="A765" s="95" t="str">
        <f t="shared" si="315"/>
        <v>2203-6</v>
      </c>
      <c r="B765" s="160">
        <v>2203</v>
      </c>
      <c r="C765" s="93" t="s">
        <v>241</v>
      </c>
      <c r="D765" s="95">
        <v>6</v>
      </c>
      <c r="E765" s="93" t="s">
        <v>83</v>
      </c>
      <c r="F765" s="95" t="s">
        <v>83</v>
      </c>
      <c r="G765" s="161" t="s">
        <v>83</v>
      </c>
      <c r="H765" s="99" t="s">
        <v>83</v>
      </c>
      <c r="I765" s="94" t="s">
        <v>83</v>
      </c>
      <c r="J765" s="93" t="s">
        <v>83</v>
      </c>
      <c r="K765" s="93" t="s">
        <v>83</v>
      </c>
      <c r="L765" s="93" t="s">
        <v>83</v>
      </c>
      <c r="M765" s="92" t="s">
        <v>83</v>
      </c>
      <c r="N765" s="161"/>
      <c r="O765" s="153"/>
      <c r="P765" s="153"/>
      <c r="Q765" s="153"/>
      <c r="R765" s="162"/>
      <c r="S765" s="450"/>
      <c r="T765" s="163" t="s">
        <v>83</v>
      </c>
      <c r="U765" s="162" t="s">
        <v>83</v>
      </c>
      <c r="V765" s="93" t="s">
        <v>83</v>
      </c>
      <c r="W765" s="161"/>
      <c r="X765" s="153" t="s">
        <v>83</v>
      </c>
      <c r="Y765" s="153" t="s">
        <v>83</v>
      </c>
      <c r="Z765" s="153" t="s">
        <v>83</v>
      </c>
      <c r="AA765" s="162" t="s">
        <v>83</v>
      </c>
      <c r="AB765" s="450"/>
      <c r="AC765" s="155" t="str">
        <f t="shared" si="316"/>
        <v>-</v>
      </c>
      <c r="AD765" s="156" t="str">
        <f t="shared" si="317"/>
        <v>-</v>
      </c>
      <c r="AE765" s="156" t="str">
        <f t="shared" si="318"/>
        <v>-</v>
      </c>
      <c r="AF765" s="156" t="str">
        <f t="shared" si="319"/>
        <v>-</v>
      </c>
      <c r="AG765" s="157" t="str">
        <f t="shared" si="320"/>
        <v>-</v>
      </c>
      <c r="AH765" s="454"/>
      <c r="AI765" s="155" t="str">
        <f t="shared" si="314"/>
        <v>-</v>
      </c>
      <c r="AJ765" s="156" t="str">
        <f t="shared" si="310"/>
        <v>-</v>
      </c>
      <c r="AK765" s="156" t="str">
        <f t="shared" si="311"/>
        <v>-</v>
      </c>
      <c r="AL765" s="156" t="str">
        <f t="shared" si="312"/>
        <v>-</v>
      </c>
      <c r="AM765" s="157" t="str">
        <f t="shared" si="313"/>
        <v>-</v>
      </c>
      <c r="AN765" s="457"/>
      <c r="AO765" s="95" t="s">
        <v>83</v>
      </c>
      <c r="AP765" s="93" t="s">
        <v>83</v>
      </c>
      <c r="AQ765" s="93" t="s">
        <v>83</v>
      </c>
      <c r="AR765" s="93" t="s">
        <v>83</v>
      </c>
      <c r="AS765" s="163" t="s">
        <v>83</v>
      </c>
      <c r="AT765" s="164" t="s">
        <v>83</v>
      </c>
      <c r="AU765" s="164" t="s">
        <v>83</v>
      </c>
      <c r="AV765" s="164" t="s">
        <v>83</v>
      </c>
      <c r="AW765" s="94" t="s">
        <v>83</v>
      </c>
      <c r="AX765" s="94" t="s">
        <v>3366</v>
      </c>
      <c r="AY765" s="165" t="s">
        <v>83</v>
      </c>
    </row>
    <row r="766" spans="1:51" customFormat="1" ht="27" hidden="1">
      <c r="A766" s="95" t="str">
        <f t="shared" si="315"/>
        <v>2203-7</v>
      </c>
      <c r="B766" s="160">
        <v>2203</v>
      </c>
      <c r="C766" s="93" t="s">
        <v>241</v>
      </c>
      <c r="D766" s="95">
        <v>7</v>
      </c>
      <c r="E766" s="93" t="s">
        <v>83</v>
      </c>
      <c r="F766" s="95" t="s">
        <v>83</v>
      </c>
      <c r="G766" s="161" t="s">
        <v>83</v>
      </c>
      <c r="H766" s="99" t="s">
        <v>83</v>
      </c>
      <c r="I766" s="94" t="s">
        <v>83</v>
      </c>
      <c r="J766" s="93" t="s">
        <v>83</v>
      </c>
      <c r="K766" s="93" t="s">
        <v>83</v>
      </c>
      <c r="L766" s="93" t="s">
        <v>83</v>
      </c>
      <c r="M766" s="92" t="s">
        <v>83</v>
      </c>
      <c r="N766" s="161"/>
      <c r="O766" s="153"/>
      <c r="P766" s="153"/>
      <c r="Q766" s="153"/>
      <c r="R766" s="162"/>
      <c r="S766" s="450"/>
      <c r="T766" s="163" t="s">
        <v>83</v>
      </c>
      <c r="U766" s="162" t="s">
        <v>83</v>
      </c>
      <c r="V766" s="93" t="s">
        <v>83</v>
      </c>
      <c r="W766" s="161"/>
      <c r="X766" s="153" t="s">
        <v>83</v>
      </c>
      <c r="Y766" s="153" t="s">
        <v>83</v>
      </c>
      <c r="Z766" s="153" t="s">
        <v>83</v>
      </c>
      <c r="AA766" s="162" t="s">
        <v>83</v>
      </c>
      <c r="AB766" s="450"/>
      <c r="AC766" s="155" t="str">
        <f t="shared" si="316"/>
        <v>-</v>
      </c>
      <c r="AD766" s="156" t="str">
        <f t="shared" si="317"/>
        <v>-</v>
      </c>
      <c r="AE766" s="156" t="str">
        <f t="shared" si="318"/>
        <v>-</v>
      </c>
      <c r="AF766" s="156" t="str">
        <f t="shared" si="319"/>
        <v>-</v>
      </c>
      <c r="AG766" s="157" t="str">
        <f t="shared" si="320"/>
        <v>-</v>
      </c>
      <c r="AH766" s="454"/>
      <c r="AI766" s="155" t="str">
        <f t="shared" si="314"/>
        <v>-</v>
      </c>
      <c r="AJ766" s="156" t="str">
        <f t="shared" si="310"/>
        <v>-</v>
      </c>
      <c r="AK766" s="156" t="str">
        <f t="shared" si="311"/>
        <v>-</v>
      </c>
      <c r="AL766" s="156" t="str">
        <f t="shared" si="312"/>
        <v>-</v>
      </c>
      <c r="AM766" s="157" t="str">
        <f t="shared" si="313"/>
        <v>-</v>
      </c>
      <c r="AN766" s="457"/>
      <c r="AO766" s="95" t="s">
        <v>83</v>
      </c>
      <c r="AP766" s="93" t="s">
        <v>83</v>
      </c>
      <c r="AQ766" s="93" t="s">
        <v>83</v>
      </c>
      <c r="AR766" s="93" t="s">
        <v>83</v>
      </c>
      <c r="AS766" s="163" t="s">
        <v>83</v>
      </c>
      <c r="AT766" s="164" t="s">
        <v>83</v>
      </c>
      <c r="AU766" s="164" t="s">
        <v>83</v>
      </c>
      <c r="AV766" s="164" t="s">
        <v>83</v>
      </c>
      <c r="AW766" s="94" t="s">
        <v>83</v>
      </c>
      <c r="AX766" s="94" t="s">
        <v>3366</v>
      </c>
      <c r="AY766" s="165" t="s">
        <v>83</v>
      </c>
    </row>
    <row r="767" spans="1:51" customFormat="1" ht="27" hidden="1">
      <c r="A767" s="95" t="str">
        <f t="shared" si="315"/>
        <v>2203-8</v>
      </c>
      <c r="B767" s="160">
        <v>2203</v>
      </c>
      <c r="C767" s="93" t="s">
        <v>241</v>
      </c>
      <c r="D767" s="95">
        <v>8</v>
      </c>
      <c r="E767" s="93" t="s">
        <v>83</v>
      </c>
      <c r="F767" s="95" t="s">
        <v>83</v>
      </c>
      <c r="G767" s="161" t="s">
        <v>83</v>
      </c>
      <c r="H767" s="99" t="s">
        <v>83</v>
      </c>
      <c r="I767" s="94" t="s">
        <v>83</v>
      </c>
      <c r="J767" s="93" t="s">
        <v>83</v>
      </c>
      <c r="K767" s="93" t="s">
        <v>83</v>
      </c>
      <c r="L767" s="93" t="s">
        <v>83</v>
      </c>
      <c r="M767" s="92" t="s">
        <v>83</v>
      </c>
      <c r="N767" s="161"/>
      <c r="O767" s="153"/>
      <c r="P767" s="153"/>
      <c r="Q767" s="153"/>
      <c r="R767" s="162"/>
      <c r="S767" s="450"/>
      <c r="T767" s="163" t="s">
        <v>83</v>
      </c>
      <c r="U767" s="162" t="s">
        <v>83</v>
      </c>
      <c r="V767" s="93" t="s">
        <v>83</v>
      </c>
      <c r="W767" s="161"/>
      <c r="X767" s="153" t="s">
        <v>83</v>
      </c>
      <c r="Y767" s="153" t="s">
        <v>83</v>
      </c>
      <c r="Z767" s="153" t="s">
        <v>83</v>
      </c>
      <c r="AA767" s="162" t="s">
        <v>83</v>
      </c>
      <c r="AB767" s="450"/>
      <c r="AC767" s="155" t="str">
        <f t="shared" si="316"/>
        <v>-</v>
      </c>
      <c r="AD767" s="156" t="str">
        <f t="shared" si="317"/>
        <v>-</v>
      </c>
      <c r="AE767" s="156" t="str">
        <f t="shared" si="318"/>
        <v>-</v>
      </c>
      <c r="AF767" s="156" t="str">
        <f t="shared" si="319"/>
        <v>-</v>
      </c>
      <c r="AG767" s="157" t="str">
        <f t="shared" si="320"/>
        <v>-</v>
      </c>
      <c r="AH767" s="454"/>
      <c r="AI767" s="155" t="str">
        <f t="shared" si="314"/>
        <v>-</v>
      </c>
      <c r="AJ767" s="156" t="str">
        <f t="shared" si="310"/>
        <v>-</v>
      </c>
      <c r="AK767" s="156" t="str">
        <f t="shared" si="311"/>
        <v>-</v>
      </c>
      <c r="AL767" s="156" t="str">
        <f t="shared" si="312"/>
        <v>-</v>
      </c>
      <c r="AM767" s="157" t="str">
        <f t="shared" si="313"/>
        <v>-</v>
      </c>
      <c r="AN767" s="457"/>
      <c r="AO767" s="95" t="s">
        <v>83</v>
      </c>
      <c r="AP767" s="93" t="s">
        <v>83</v>
      </c>
      <c r="AQ767" s="93" t="s">
        <v>83</v>
      </c>
      <c r="AR767" s="93" t="s">
        <v>83</v>
      </c>
      <c r="AS767" s="163" t="s">
        <v>83</v>
      </c>
      <c r="AT767" s="164" t="s">
        <v>83</v>
      </c>
      <c r="AU767" s="164" t="s">
        <v>83</v>
      </c>
      <c r="AV767" s="164" t="s">
        <v>83</v>
      </c>
      <c r="AW767" s="94" t="s">
        <v>83</v>
      </c>
      <c r="AX767" s="94" t="s">
        <v>3366</v>
      </c>
      <c r="AY767" s="165" t="s">
        <v>83</v>
      </c>
    </row>
    <row r="768" spans="1:51" customFormat="1" ht="27" hidden="1">
      <c r="A768" s="95" t="str">
        <f t="shared" si="315"/>
        <v>2203-9</v>
      </c>
      <c r="B768" s="160">
        <v>2203</v>
      </c>
      <c r="C768" s="93" t="s">
        <v>241</v>
      </c>
      <c r="D768" s="95">
        <v>9</v>
      </c>
      <c r="E768" s="93" t="s">
        <v>83</v>
      </c>
      <c r="F768" s="95" t="s">
        <v>83</v>
      </c>
      <c r="G768" s="161" t="s">
        <v>83</v>
      </c>
      <c r="H768" s="99" t="s">
        <v>83</v>
      </c>
      <c r="I768" s="94" t="s">
        <v>83</v>
      </c>
      <c r="J768" s="93" t="s">
        <v>83</v>
      </c>
      <c r="K768" s="93" t="s">
        <v>83</v>
      </c>
      <c r="L768" s="93" t="s">
        <v>83</v>
      </c>
      <c r="M768" s="92" t="s">
        <v>83</v>
      </c>
      <c r="N768" s="161"/>
      <c r="O768" s="153"/>
      <c r="P768" s="153"/>
      <c r="Q768" s="153"/>
      <c r="R768" s="162"/>
      <c r="S768" s="450"/>
      <c r="T768" s="163" t="s">
        <v>83</v>
      </c>
      <c r="U768" s="162" t="s">
        <v>83</v>
      </c>
      <c r="V768" s="93" t="s">
        <v>83</v>
      </c>
      <c r="W768" s="161"/>
      <c r="X768" s="153" t="s">
        <v>83</v>
      </c>
      <c r="Y768" s="153" t="s">
        <v>83</v>
      </c>
      <c r="Z768" s="153" t="s">
        <v>83</v>
      </c>
      <c r="AA768" s="162" t="s">
        <v>83</v>
      </c>
      <c r="AB768" s="450"/>
      <c r="AC768" s="155" t="str">
        <f t="shared" si="316"/>
        <v>-</v>
      </c>
      <c r="AD768" s="156" t="str">
        <f t="shared" si="317"/>
        <v>-</v>
      </c>
      <c r="AE768" s="156" t="str">
        <f t="shared" si="318"/>
        <v>-</v>
      </c>
      <c r="AF768" s="156" t="str">
        <f t="shared" si="319"/>
        <v>-</v>
      </c>
      <c r="AG768" s="157" t="str">
        <f t="shared" si="320"/>
        <v>-</v>
      </c>
      <c r="AH768" s="454"/>
      <c r="AI768" s="155" t="str">
        <f t="shared" ref="AI768:AI799" si="321">IFERROR(IF($E768="-","-",IF($U768="-","-",W768/$U768)),"-")</f>
        <v>-</v>
      </c>
      <c r="AJ768" s="156" t="str">
        <f t="shared" si="310"/>
        <v>-</v>
      </c>
      <c r="AK768" s="156" t="str">
        <f t="shared" si="311"/>
        <v>-</v>
      </c>
      <c r="AL768" s="156" t="str">
        <f t="shared" si="312"/>
        <v>-</v>
      </c>
      <c r="AM768" s="157" t="str">
        <f t="shared" si="313"/>
        <v>-</v>
      </c>
      <c r="AN768" s="457"/>
      <c r="AO768" s="95" t="s">
        <v>83</v>
      </c>
      <c r="AP768" s="93" t="s">
        <v>83</v>
      </c>
      <c r="AQ768" s="93" t="s">
        <v>83</v>
      </c>
      <c r="AR768" s="93" t="s">
        <v>83</v>
      </c>
      <c r="AS768" s="163" t="s">
        <v>83</v>
      </c>
      <c r="AT768" s="164" t="s">
        <v>83</v>
      </c>
      <c r="AU768" s="164" t="s">
        <v>83</v>
      </c>
      <c r="AV768" s="164" t="s">
        <v>83</v>
      </c>
      <c r="AW768" s="94" t="s">
        <v>83</v>
      </c>
      <c r="AX768" s="94" t="s">
        <v>3366</v>
      </c>
      <c r="AY768" s="165" t="s">
        <v>83</v>
      </c>
    </row>
    <row r="769" spans="1:51" ht="187.5" customHeight="1">
      <c r="A769" s="204" t="str">
        <f t="shared" si="315"/>
        <v>2204-1</v>
      </c>
      <c r="B769" s="205">
        <v>2204</v>
      </c>
      <c r="C769" s="600" t="s">
        <v>242</v>
      </c>
      <c r="D769" s="204">
        <v>1</v>
      </c>
      <c r="E769" s="600" t="s">
        <v>1435</v>
      </c>
      <c r="F769" s="204" t="s">
        <v>484</v>
      </c>
      <c r="G769" s="603" t="s">
        <v>520</v>
      </c>
      <c r="H769" s="206" t="s">
        <v>1034</v>
      </c>
      <c r="I769" s="195" t="s">
        <v>540</v>
      </c>
      <c r="J769" s="600" t="s">
        <v>2399</v>
      </c>
      <c r="K769" s="600" t="s">
        <v>1036</v>
      </c>
      <c r="L769" s="600" t="s">
        <v>388</v>
      </c>
      <c r="M769" s="207" t="s">
        <v>392</v>
      </c>
      <c r="N769" s="603">
        <v>20</v>
      </c>
      <c r="O769" s="181">
        <v>20</v>
      </c>
      <c r="P769" s="181">
        <v>20</v>
      </c>
      <c r="Q769" s="181">
        <v>20</v>
      </c>
      <c r="R769" s="225">
        <v>20</v>
      </c>
      <c r="S769" s="620">
        <v>20</v>
      </c>
      <c r="T769" s="194" t="s">
        <v>83</v>
      </c>
      <c r="U769" s="209" t="s">
        <v>83</v>
      </c>
      <c r="V769" s="600" t="s">
        <v>2984</v>
      </c>
      <c r="W769" s="603">
        <v>8</v>
      </c>
      <c r="X769" s="181">
        <v>21</v>
      </c>
      <c r="Y769" s="181">
        <v>20</v>
      </c>
      <c r="Z769" s="181">
        <v>15</v>
      </c>
      <c r="AA769" s="264">
        <v>27</v>
      </c>
      <c r="AB769" s="264">
        <v>31</v>
      </c>
      <c r="AC769" s="226">
        <f t="shared" si="316"/>
        <v>0.4</v>
      </c>
      <c r="AD769" s="196">
        <f t="shared" si="317"/>
        <v>1.05</v>
      </c>
      <c r="AE769" s="196">
        <f t="shared" si="318"/>
        <v>1</v>
      </c>
      <c r="AF769" s="196">
        <f t="shared" si="319"/>
        <v>0.75</v>
      </c>
      <c r="AG769" s="604">
        <f t="shared" si="320"/>
        <v>1.35</v>
      </c>
      <c r="AH769" s="212">
        <f t="shared" si="320"/>
        <v>1.55</v>
      </c>
      <c r="AI769" s="226" t="str">
        <f t="shared" si="321"/>
        <v>-</v>
      </c>
      <c r="AJ769" s="196" t="str">
        <f t="shared" si="310"/>
        <v>-</v>
      </c>
      <c r="AK769" s="196" t="str">
        <f t="shared" si="311"/>
        <v>-</v>
      </c>
      <c r="AL769" s="196" t="str">
        <f t="shared" si="312"/>
        <v>-</v>
      </c>
      <c r="AM769" s="604" t="str">
        <f t="shared" si="313"/>
        <v>-</v>
      </c>
      <c r="AN769" s="212" t="str">
        <f t="shared" si="313"/>
        <v>-</v>
      </c>
      <c r="AO769" s="204" t="s">
        <v>83</v>
      </c>
      <c r="AP769" s="600" t="s">
        <v>83</v>
      </c>
      <c r="AQ769" s="600" t="s">
        <v>642</v>
      </c>
      <c r="AR769" s="600" t="s">
        <v>2400</v>
      </c>
      <c r="AS769" s="194" t="s">
        <v>10</v>
      </c>
      <c r="AT769" s="179" t="s">
        <v>15</v>
      </c>
      <c r="AU769" s="179" t="s">
        <v>15</v>
      </c>
      <c r="AV769" s="179" t="s">
        <v>11</v>
      </c>
      <c r="AW769" s="347" t="s">
        <v>54</v>
      </c>
      <c r="AX769" s="195" t="s">
        <v>3417</v>
      </c>
      <c r="AY769" s="214">
        <v>1</v>
      </c>
    </row>
    <row r="770" spans="1:51" customFormat="1" ht="40.5" hidden="1">
      <c r="A770" s="95" t="str">
        <f t="shared" si="315"/>
        <v>2204-2</v>
      </c>
      <c r="B770" s="160">
        <v>2204</v>
      </c>
      <c r="C770" s="93" t="s">
        <v>242</v>
      </c>
      <c r="D770" s="95">
        <v>2</v>
      </c>
      <c r="E770" s="93" t="s">
        <v>83</v>
      </c>
      <c r="F770" s="95" t="s">
        <v>83</v>
      </c>
      <c r="G770" s="161" t="s">
        <v>83</v>
      </c>
      <c r="H770" s="99" t="s">
        <v>83</v>
      </c>
      <c r="I770" s="94" t="s">
        <v>83</v>
      </c>
      <c r="J770" s="93" t="s">
        <v>83</v>
      </c>
      <c r="K770" s="93" t="s">
        <v>83</v>
      </c>
      <c r="L770" s="93" t="s">
        <v>83</v>
      </c>
      <c r="M770" s="92" t="s">
        <v>83</v>
      </c>
      <c r="N770" s="161"/>
      <c r="O770" s="153"/>
      <c r="P770" s="153"/>
      <c r="Q770" s="153"/>
      <c r="R770" s="162"/>
      <c r="S770" s="450"/>
      <c r="T770" s="163" t="s">
        <v>83</v>
      </c>
      <c r="U770" s="162" t="s">
        <v>83</v>
      </c>
      <c r="V770" s="93" t="s">
        <v>83</v>
      </c>
      <c r="W770" s="161"/>
      <c r="X770" s="153" t="s">
        <v>83</v>
      </c>
      <c r="Y770" s="153" t="s">
        <v>83</v>
      </c>
      <c r="Z770" s="153" t="s">
        <v>83</v>
      </c>
      <c r="AA770" s="162" t="s">
        <v>83</v>
      </c>
      <c r="AB770" s="450"/>
      <c r="AC770" s="155" t="str">
        <f t="shared" si="316"/>
        <v>-</v>
      </c>
      <c r="AD770" s="156" t="str">
        <f t="shared" si="317"/>
        <v>-</v>
      </c>
      <c r="AE770" s="156" t="str">
        <f t="shared" si="318"/>
        <v>-</v>
      </c>
      <c r="AF770" s="156" t="str">
        <f t="shared" si="319"/>
        <v>-</v>
      </c>
      <c r="AG770" s="157" t="str">
        <f t="shared" si="320"/>
        <v>-</v>
      </c>
      <c r="AH770" s="454"/>
      <c r="AI770" s="155" t="str">
        <f t="shared" si="321"/>
        <v>-</v>
      </c>
      <c r="AJ770" s="156" t="str">
        <f t="shared" si="310"/>
        <v>-</v>
      </c>
      <c r="AK770" s="156" t="str">
        <f t="shared" si="311"/>
        <v>-</v>
      </c>
      <c r="AL770" s="156" t="str">
        <f t="shared" si="312"/>
        <v>-</v>
      </c>
      <c r="AM770" s="157" t="str">
        <f t="shared" si="313"/>
        <v>-</v>
      </c>
      <c r="AN770" s="457"/>
      <c r="AO770" s="95" t="s">
        <v>83</v>
      </c>
      <c r="AP770" s="93" t="s">
        <v>83</v>
      </c>
      <c r="AQ770" s="93" t="s">
        <v>83</v>
      </c>
      <c r="AR770" s="93" t="s">
        <v>83</v>
      </c>
      <c r="AS770" s="163" t="s">
        <v>83</v>
      </c>
      <c r="AT770" s="164" t="s">
        <v>83</v>
      </c>
      <c r="AU770" s="164" t="s">
        <v>83</v>
      </c>
      <c r="AV770" s="164" t="s">
        <v>83</v>
      </c>
      <c r="AW770" s="94" t="s">
        <v>83</v>
      </c>
      <c r="AX770" s="94" t="s">
        <v>3366</v>
      </c>
      <c r="AY770" s="165" t="s">
        <v>83</v>
      </c>
    </row>
    <row r="771" spans="1:51" customFormat="1" ht="40.5" hidden="1">
      <c r="A771" s="95" t="str">
        <f t="shared" si="315"/>
        <v>2204-3</v>
      </c>
      <c r="B771" s="160">
        <v>2204</v>
      </c>
      <c r="C771" s="93" t="s">
        <v>242</v>
      </c>
      <c r="D771" s="95">
        <v>3</v>
      </c>
      <c r="E771" s="93" t="s">
        <v>83</v>
      </c>
      <c r="F771" s="95" t="s">
        <v>83</v>
      </c>
      <c r="G771" s="161" t="s">
        <v>83</v>
      </c>
      <c r="H771" s="99" t="s">
        <v>83</v>
      </c>
      <c r="I771" s="94" t="s">
        <v>83</v>
      </c>
      <c r="J771" s="93" t="s">
        <v>83</v>
      </c>
      <c r="K771" s="93" t="s">
        <v>83</v>
      </c>
      <c r="L771" s="93" t="s">
        <v>83</v>
      </c>
      <c r="M771" s="92" t="s">
        <v>83</v>
      </c>
      <c r="N771" s="161"/>
      <c r="O771" s="153"/>
      <c r="P771" s="153"/>
      <c r="Q771" s="153"/>
      <c r="R771" s="162"/>
      <c r="S771" s="450"/>
      <c r="T771" s="163" t="s">
        <v>83</v>
      </c>
      <c r="U771" s="162" t="s">
        <v>83</v>
      </c>
      <c r="V771" s="93" t="s">
        <v>83</v>
      </c>
      <c r="W771" s="161"/>
      <c r="X771" s="153" t="s">
        <v>83</v>
      </c>
      <c r="Y771" s="153" t="s">
        <v>83</v>
      </c>
      <c r="Z771" s="153" t="s">
        <v>83</v>
      </c>
      <c r="AA771" s="162" t="s">
        <v>83</v>
      </c>
      <c r="AB771" s="450"/>
      <c r="AC771" s="155" t="str">
        <f t="shared" ref="AC771:AC806" si="322">IFERROR(IF($E771="-","-",W771/N771),"-")</f>
        <v>-</v>
      </c>
      <c r="AD771" s="156" t="str">
        <f t="shared" ref="AD771:AD806" si="323">IFERROR(IF($E771="-","-",X771/O771),"-")</f>
        <v>-</v>
      </c>
      <c r="AE771" s="156" t="str">
        <f t="shared" ref="AE771:AE806" si="324">IFERROR(IF($E771="-","-",Y771/P771),"-")</f>
        <v>-</v>
      </c>
      <c r="AF771" s="156" t="str">
        <f t="shared" ref="AF771:AF806" si="325">IFERROR(IF($E771="-","-",Z771/Q771),"-")</f>
        <v>-</v>
      </c>
      <c r="AG771" s="157" t="str">
        <f t="shared" ref="AG771:AH806" si="326">IFERROR(IF($E771="-","-",AA771/R771),"-")</f>
        <v>-</v>
      </c>
      <c r="AH771" s="454"/>
      <c r="AI771" s="155" t="str">
        <f t="shared" si="321"/>
        <v>-</v>
      </c>
      <c r="AJ771" s="156" t="str">
        <f t="shared" ref="AJ771:AJ834" si="327">IFERROR(IF($E771="-","-",IF($U771="-","-",X771/$U771)),"-")</f>
        <v>-</v>
      </c>
      <c r="AK771" s="156" t="str">
        <f t="shared" ref="AK771:AK834" si="328">IFERROR(IF($E771="-","-",IF($U771="-","-",Y771/$U771)),"-")</f>
        <v>-</v>
      </c>
      <c r="AL771" s="156" t="str">
        <f t="shared" ref="AL771:AL834" si="329">IFERROR(IF($E771="-","-",IF($U771="-","-",Z771/$U771)),"-")</f>
        <v>-</v>
      </c>
      <c r="AM771" s="157" t="str">
        <f t="shared" ref="AM771:AN834" si="330">IFERROR(IF($E771="-","-",IF($U771="-","-",AA771/$U771)),"-")</f>
        <v>-</v>
      </c>
      <c r="AN771" s="457"/>
      <c r="AO771" s="95" t="s">
        <v>83</v>
      </c>
      <c r="AP771" s="93" t="s">
        <v>83</v>
      </c>
      <c r="AQ771" s="93" t="s">
        <v>83</v>
      </c>
      <c r="AR771" s="93" t="s">
        <v>83</v>
      </c>
      <c r="AS771" s="163" t="s">
        <v>83</v>
      </c>
      <c r="AT771" s="164" t="s">
        <v>83</v>
      </c>
      <c r="AU771" s="164" t="s">
        <v>83</v>
      </c>
      <c r="AV771" s="164" t="s">
        <v>83</v>
      </c>
      <c r="AW771" s="94" t="s">
        <v>83</v>
      </c>
      <c r="AX771" s="94" t="s">
        <v>3366</v>
      </c>
      <c r="AY771" s="165" t="s">
        <v>83</v>
      </c>
    </row>
    <row r="772" spans="1:51" customFormat="1" ht="40.5" hidden="1">
      <c r="A772" s="95" t="str">
        <f t="shared" si="315"/>
        <v>2204-4</v>
      </c>
      <c r="B772" s="160">
        <v>2204</v>
      </c>
      <c r="C772" s="93" t="s">
        <v>242</v>
      </c>
      <c r="D772" s="95">
        <v>4</v>
      </c>
      <c r="E772" s="93" t="s">
        <v>83</v>
      </c>
      <c r="F772" s="95" t="s">
        <v>83</v>
      </c>
      <c r="G772" s="161" t="s">
        <v>83</v>
      </c>
      <c r="H772" s="99" t="s">
        <v>83</v>
      </c>
      <c r="I772" s="94" t="s">
        <v>83</v>
      </c>
      <c r="J772" s="93" t="s">
        <v>83</v>
      </c>
      <c r="K772" s="93" t="s">
        <v>83</v>
      </c>
      <c r="L772" s="93" t="s">
        <v>83</v>
      </c>
      <c r="M772" s="92" t="s">
        <v>83</v>
      </c>
      <c r="N772" s="161"/>
      <c r="O772" s="153"/>
      <c r="P772" s="153"/>
      <c r="Q772" s="153"/>
      <c r="R772" s="162"/>
      <c r="S772" s="450"/>
      <c r="T772" s="163" t="s">
        <v>83</v>
      </c>
      <c r="U772" s="162" t="s">
        <v>83</v>
      </c>
      <c r="V772" s="93" t="s">
        <v>83</v>
      </c>
      <c r="W772" s="161"/>
      <c r="X772" s="153" t="s">
        <v>83</v>
      </c>
      <c r="Y772" s="153" t="s">
        <v>83</v>
      </c>
      <c r="Z772" s="153" t="s">
        <v>83</v>
      </c>
      <c r="AA772" s="162" t="s">
        <v>83</v>
      </c>
      <c r="AB772" s="450"/>
      <c r="AC772" s="155" t="str">
        <f t="shared" si="322"/>
        <v>-</v>
      </c>
      <c r="AD772" s="156" t="str">
        <f t="shared" si="323"/>
        <v>-</v>
      </c>
      <c r="AE772" s="156" t="str">
        <f t="shared" si="324"/>
        <v>-</v>
      </c>
      <c r="AF772" s="156" t="str">
        <f t="shared" si="325"/>
        <v>-</v>
      </c>
      <c r="AG772" s="157" t="str">
        <f t="shared" si="326"/>
        <v>-</v>
      </c>
      <c r="AH772" s="454"/>
      <c r="AI772" s="155" t="str">
        <f t="shared" si="321"/>
        <v>-</v>
      </c>
      <c r="AJ772" s="156" t="str">
        <f t="shared" si="327"/>
        <v>-</v>
      </c>
      <c r="AK772" s="156" t="str">
        <f t="shared" si="328"/>
        <v>-</v>
      </c>
      <c r="AL772" s="156" t="str">
        <f t="shared" si="329"/>
        <v>-</v>
      </c>
      <c r="AM772" s="157" t="str">
        <f t="shared" si="330"/>
        <v>-</v>
      </c>
      <c r="AN772" s="457"/>
      <c r="AO772" s="95" t="s">
        <v>83</v>
      </c>
      <c r="AP772" s="93" t="s">
        <v>83</v>
      </c>
      <c r="AQ772" s="93" t="s">
        <v>83</v>
      </c>
      <c r="AR772" s="93" t="s">
        <v>83</v>
      </c>
      <c r="AS772" s="163" t="s">
        <v>83</v>
      </c>
      <c r="AT772" s="164" t="s">
        <v>83</v>
      </c>
      <c r="AU772" s="164" t="s">
        <v>83</v>
      </c>
      <c r="AV772" s="164" t="s">
        <v>83</v>
      </c>
      <c r="AW772" s="94" t="s">
        <v>83</v>
      </c>
      <c r="AX772" s="94" t="s">
        <v>3366</v>
      </c>
      <c r="AY772" s="165" t="s">
        <v>83</v>
      </c>
    </row>
    <row r="773" spans="1:51" customFormat="1" ht="40.5" hidden="1">
      <c r="A773" s="95" t="str">
        <f t="shared" si="315"/>
        <v>2204-5</v>
      </c>
      <c r="B773" s="160">
        <v>2204</v>
      </c>
      <c r="C773" s="93" t="s">
        <v>242</v>
      </c>
      <c r="D773" s="95">
        <v>5</v>
      </c>
      <c r="E773" s="93" t="s">
        <v>83</v>
      </c>
      <c r="F773" s="95" t="s">
        <v>83</v>
      </c>
      <c r="G773" s="161" t="s">
        <v>83</v>
      </c>
      <c r="H773" s="99" t="s">
        <v>83</v>
      </c>
      <c r="I773" s="94" t="s">
        <v>83</v>
      </c>
      <c r="J773" s="93" t="s">
        <v>83</v>
      </c>
      <c r="K773" s="93" t="s">
        <v>83</v>
      </c>
      <c r="L773" s="93" t="s">
        <v>83</v>
      </c>
      <c r="M773" s="92" t="s">
        <v>83</v>
      </c>
      <c r="N773" s="161"/>
      <c r="O773" s="153"/>
      <c r="P773" s="153"/>
      <c r="Q773" s="153"/>
      <c r="R773" s="162"/>
      <c r="S773" s="450"/>
      <c r="T773" s="163" t="s">
        <v>83</v>
      </c>
      <c r="U773" s="162" t="s">
        <v>83</v>
      </c>
      <c r="V773" s="93" t="s">
        <v>83</v>
      </c>
      <c r="W773" s="161"/>
      <c r="X773" s="153" t="s">
        <v>83</v>
      </c>
      <c r="Y773" s="153" t="s">
        <v>83</v>
      </c>
      <c r="Z773" s="153" t="s">
        <v>83</v>
      </c>
      <c r="AA773" s="162" t="s">
        <v>83</v>
      </c>
      <c r="AB773" s="450"/>
      <c r="AC773" s="155" t="str">
        <f t="shared" si="322"/>
        <v>-</v>
      </c>
      <c r="AD773" s="156" t="str">
        <f t="shared" si="323"/>
        <v>-</v>
      </c>
      <c r="AE773" s="156" t="str">
        <f t="shared" si="324"/>
        <v>-</v>
      </c>
      <c r="AF773" s="156" t="str">
        <f t="shared" si="325"/>
        <v>-</v>
      </c>
      <c r="AG773" s="157" t="str">
        <f t="shared" si="326"/>
        <v>-</v>
      </c>
      <c r="AH773" s="454"/>
      <c r="AI773" s="155" t="str">
        <f t="shared" si="321"/>
        <v>-</v>
      </c>
      <c r="AJ773" s="156" t="str">
        <f t="shared" si="327"/>
        <v>-</v>
      </c>
      <c r="AK773" s="156" t="str">
        <f t="shared" si="328"/>
        <v>-</v>
      </c>
      <c r="AL773" s="156" t="str">
        <f t="shared" si="329"/>
        <v>-</v>
      </c>
      <c r="AM773" s="157" t="str">
        <f t="shared" si="330"/>
        <v>-</v>
      </c>
      <c r="AN773" s="457"/>
      <c r="AO773" s="95" t="s">
        <v>83</v>
      </c>
      <c r="AP773" s="93" t="s">
        <v>83</v>
      </c>
      <c r="AQ773" s="93" t="s">
        <v>83</v>
      </c>
      <c r="AR773" s="93" t="s">
        <v>83</v>
      </c>
      <c r="AS773" s="163" t="s">
        <v>83</v>
      </c>
      <c r="AT773" s="164" t="s">
        <v>83</v>
      </c>
      <c r="AU773" s="164" t="s">
        <v>83</v>
      </c>
      <c r="AV773" s="164" t="s">
        <v>83</v>
      </c>
      <c r="AW773" s="94" t="s">
        <v>83</v>
      </c>
      <c r="AX773" s="94" t="s">
        <v>3366</v>
      </c>
      <c r="AY773" s="165" t="s">
        <v>83</v>
      </c>
    </row>
    <row r="774" spans="1:51" customFormat="1" ht="40.5" hidden="1">
      <c r="A774" s="95" t="str">
        <f t="shared" si="315"/>
        <v>2204-6</v>
      </c>
      <c r="B774" s="160">
        <v>2204</v>
      </c>
      <c r="C774" s="93" t="s">
        <v>242</v>
      </c>
      <c r="D774" s="95">
        <v>6</v>
      </c>
      <c r="E774" s="93" t="s">
        <v>83</v>
      </c>
      <c r="F774" s="95" t="s">
        <v>83</v>
      </c>
      <c r="G774" s="161" t="s">
        <v>83</v>
      </c>
      <c r="H774" s="99" t="s">
        <v>83</v>
      </c>
      <c r="I774" s="94" t="s">
        <v>83</v>
      </c>
      <c r="J774" s="93" t="s">
        <v>83</v>
      </c>
      <c r="K774" s="93" t="s">
        <v>83</v>
      </c>
      <c r="L774" s="93" t="s">
        <v>83</v>
      </c>
      <c r="M774" s="92" t="s">
        <v>83</v>
      </c>
      <c r="N774" s="161"/>
      <c r="O774" s="153"/>
      <c r="P774" s="153"/>
      <c r="Q774" s="153"/>
      <c r="R774" s="162"/>
      <c r="S774" s="450"/>
      <c r="T774" s="163" t="s">
        <v>83</v>
      </c>
      <c r="U774" s="162" t="s">
        <v>83</v>
      </c>
      <c r="V774" s="93" t="s">
        <v>83</v>
      </c>
      <c r="W774" s="161"/>
      <c r="X774" s="153" t="s">
        <v>83</v>
      </c>
      <c r="Y774" s="153" t="s">
        <v>83</v>
      </c>
      <c r="Z774" s="153" t="s">
        <v>83</v>
      </c>
      <c r="AA774" s="162" t="s">
        <v>83</v>
      </c>
      <c r="AB774" s="450"/>
      <c r="AC774" s="155" t="str">
        <f t="shared" si="322"/>
        <v>-</v>
      </c>
      <c r="AD774" s="156" t="str">
        <f t="shared" si="323"/>
        <v>-</v>
      </c>
      <c r="AE774" s="156" t="str">
        <f t="shared" si="324"/>
        <v>-</v>
      </c>
      <c r="AF774" s="156" t="str">
        <f t="shared" si="325"/>
        <v>-</v>
      </c>
      <c r="AG774" s="157" t="str">
        <f t="shared" si="326"/>
        <v>-</v>
      </c>
      <c r="AH774" s="454"/>
      <c r="AI774" s="155" t="str">
        <f t="shared" si="321"/>
        <v>-</v>
      </c>
      <c r="AJ774" s="156" t="str">
        <f t="shared" si="327"/>
        <v>-</v>
      </c>
      <c r="AK774" s="156" t="str">
        <f t="shared" si="328"/>
        <v>-</v>
      </c>
      <c r="AL774" s="156" t="str">
        <f t="shared" si="329"/>
        <v>-</v>
      </c>
      <c r="AM774" s="157" t="str">
        <f t="shared" si="330"/>
        <v>-</v>
      </c>
      <c r="AN774" s="457"/>
      <c r="AO774" s="95" t="s">
        <v>83</v>
      </c>
      <c r="AP774" s="93" t="s">
        <v>83</v>
      </c>
      <c r="AQ774" s="93" t="s">
        <v>83</v>
      </c>
      <c r="AR774" s="93" t="s">
        <v>83</v>
      </c>
      <c r="AS774" s="163" t="s">
        <v>83</v>
      </c>
      <c r="AT774" s="164" t="s">
        <v>83</v>
      </c>
      <c r="AU774" s="164" t="s">
        <v>83</v>
      </c>
      <c r="AV774" s="164" t="s">
        <v>83</v>
      </c>
      <c r="AW774" s="94" t="s">
        <v>83</v>
      </c>
      <c r="AX774" s="94" t="s">
        <v>3366</v>
      </c>
      <c r="AY774" s="165" t="s">
        <v>83</v>
      </c>
    </row>
    <row r="775" spans="1:51" customFormat="1" ht="40.5" hidden="1">
      <c r="A775" s="95" t="str">
        <f t="shared" si="315"/>
        <v>2204-7</v>
      </c>
      <c r="B775" s="160">
        <v>2204</v>
      </c>
      <c r="C775" s="93" t="s">
        <v>242</v>
      </c>
      <c r="D775" s="95">
        <v>7</v>
      </c>
      <c r="E775" s="93" t="s">
        <v>83</v>
      </c>
      <c r="F775" s="95" t="s">
        <v>83</v>
      </c>
      <c r="G775" s="161" t="s">
        <v>83</v>
      </c>
      <c r="H775" s="99" t="s">
        <v>83</v>
      </c>
      <c r="I775" s="94" t="s">
        <v>83</v>
      </c>
      <c r="J775" s="93" t="s">
        <v>83</v>
      </c>
      <c r="K775" s="93" t="s">
        <v>83</v>
      </c>
      <c r="L775" s="93" t="s">
        <v>83</v>
      </c>
      <c r="M775" s="92" t="s">
        <v>83</v>
      </c>
      <c r="N775" s="161"/>
      <c r="O775" s="153"/>
      <c r="P775" s="153"/>
      <c r="Q775" s="153"/>
      <c r="R775" s="162"/>
      <c r="S775" s="450"/>
      <c r="T775" s="163" t="s">
        <v>83</v>
      </c>
      <c r="U775" s="162" t="s">
        <v>83</v>
      </c>
      <c r="V775" s="93" t="s">
        <v>83</v>
      </c>
      <c r="W775" s="161"/>
      <c r="X775" s="153" t="s">
        <v>83</v>
      </c>
      <c r="Y775" s="153" t="s">
        <v>83</v>
      </c>
      <c r="Z775" s="153" t="s">
        <v>83</v>
      </c>
      <c r="AA775" s="162" t="s">
        <v>83</v>
      </c>
      <c r="AB775" s="450"/>
      <c r="AC775" s="155" t="str">
        <f t="shared" si="322"/>
        <v>-</v>
      </c>
      <c r="AD775" s="156" t="str">
        <f t="shared" si="323"/>
        <v>-</v>
      </c>
      <c r="AE775" s="156" t="str">
        <f t="shared" si="324"/>
        <v>-</v>
      </c>
      <c r="AF775" s="156" t="str">
        <f t="shared" si="325"/>
        <v>-</v>
      </c>
      <c r="AG775" s="157" t="str">
        <f t="shared" si="326"/>
        <v>-</v>
      </c>
      <c r="AH775" s="454"/>
      <c r="AI775" s="155" t="str">
        <f t="shared" si="321"/>
        <v>-</v>
      </c>
      <c r="AJ775" s="156" t="str">
        <f t="shared" si="327"/>
        <v>-</v>
      </c>
      <c r="AK775" s="156" t="str">
        <f t="shared" si="328"/>
        <v>-</v>
      </c>
      <c r="AL775" s="156" t="str">
        <f t="shared" si="329"/>
        <v>-</v>
      </c>
      <c r="AM775" s="157" t="str">
        <f t="shared" si="330"/>
        <v>-</v>
      </c>
      <c r="AN775" s="457"/>
      <c r="AO775" s="95" t="s">
        <v>83</v>
      </c>
      <c r="AP775" s="93" t="s">
        <v>83</v>
      </c>
      <c r="AQ775" s="93" t="s">
        <v>83</v>
      </c>
      <c r="AR775" s="93" t="s">
        <v>83</v>
      </c>
      <c r="AS775" s="163" t="s">
        <v>83</v>
      </c>
      <c r="AT775" s="164" t="s">
        <v>83</v>
      </c>
      <c r="AU775" s="164" t="s">
        <v>83</v>
      </c>
      <c r="AV775" s="164" t="s">
        <v>83</v>
      </c>
      <c r="AW775" s="94" t="s">
        <v>83</v>
      </c>
      <c r="AX775" s="94" t="s">
        <v>3366</v>
      </c>
      <c r="AY775" s="165" t="s">
        <v>83</v>
      </c>
    </row>
    <row r="776" spans="1:51" customFormat="1" ht="40.5" hidden="1">
      <c r="A776" s="95" t="str">
        <f t="shared" si="315"/>
        <v>2204-8</v>
      </c>
      <c r="B776" s="160">
        <v>2204</v>
      </c>
      <c r="C776" s="93" t="s">
        <v>242</v>
      </c>
      <c r="D776" s="95">
        <v>8</v>
      </c>
      <c r="E776" s="93" t="s">
        <v>83</v>
      </c>
      <c r="F776" s="95" t="s">
        <v>83</v>
      </c>
      <c r="G776" s="161" t="s">
        <v>83</v>
      </c>
      <c r="H776" s="99" t="s">
        <v>83</v>
      </c>
      <c r="I776" s="94" t="s">
        <v>83</v>
      </c>
      <c r="J776" s="93" t="s">
        <v>83</v>
      </c>
      <c r="K776" s="93" t="s">
        <v>83</v>
      </c>
      <c r="L776" s="93" t="s">
        <v>83</v>
      </c>
      <c r="M776" s="92" t="s">
        <v>83</v>
      </c>
      <c r="N776" s="161"/>
      <c r="O776" s="153"/>
      <c r="P776" s="153"/>
      <c r="Q776" s="153"/>
      <c r="R776" s="162"/>
      <c r="S776" s="450"/>
      <c r="T776" s="163" t="s">
        <v>83</v>
      </c>
      <c r="U776" s="162" t="s">
        <v>83</v>
      </c>
      <c r="V776" s="93" t="s">
        <v>83</v>
      </c>
      <c r="W776" s="161"/>
      <c r="X776" s="153" t="s">
        <v>83</v>
      </c>
      <c r="Y776" s="153" t="s">
        <v>83</v>
      </c>
      <c r="Z776" s="153" t="s">
        <v>83</v>
      </c>
      <c r="AA776" s="162" t="s">
        <v>83</v>
      </c>
      <c r="AB776" s="450"/>
      <c r="AC776" s="155" t="str">
        <f t="shared" si="322"/>
        <v>-</v>
      </c>
      <c r="AD776" s="156" t="str">
        <f t="shared" si="323"/>
        <v>-</v>
      </c>
      <c r="AE776" s="156" t="str">
        <f t="shared" si="324"/>
        <v>-</v>
      </c>
      <c r="AF776" s="156" t="str">
        <f t="shared" si="325"/>
        <v>-</v>
      </c>
      <c r="AG776" s="157" t="str">
        <f t="shared" si="326"/>
        <v>-</v>
      </c>
      <c r="AH776" s="454"/>
      <c r="AI776" s="155" t="str">
        <f t="shared" si="321"/>
        <v>-</v>
      </c>
      <c r="AJ776" s="156" t="str">
        <f t="shared" si="327"/>
        <v>-</v>
      </c>
      <c r="AK776" s="156" t="str">
        <f t="shared" si="328"/>
        <v>-</v>
      </c>
      <c r="AL776" s="156" t="str">
        <f t="shared" si="329"/>
        <v>-</v>
      </c>
      <c r="AM776" s="157" t="str">
        <f t="shared" si="330"/>
        <v>-</v>
      </c>
      <c r="AN776" s="457"/>
      <c r="AO776" s="95" t="s">
        <v>83</v>
      </c>
      <c r="AP776" s="93" t="s">
        <v>83</v>
      </c>
      <c r="AQ776" s="93" t="s">
        <v>83</v>
      </c>
      <c r="AR776" s="93" t="s">
        <v>83</v>
      </c>
      <c r="AS776" s="163" t="s">
        <v>83</v>
      </c>
      <c r="AT776" s="164" t="s">
        <v>83</v>
      </c>
      <c r="AU776" s="164" t="s">
        <v>83</v>
      </c>
      <c r="AV776" s="164" t="s">
        <v>83</v>
      </c>
      <c r="AW776" s="94" t="s">
        <v>83</v>
      </c>
      <c r="AX776" s="94" t="s">
        <v>3366</v>
      </c>
      <c r="AY776" s="165" t="s">
        <v>83</v>
      </c>
    </row>
    <row r="777" spans="1:51" customFormat="1" ht="40.5" hidden="1">
      <c r="A777" s="95" t="str">
        <f t="shared" si="315"/>
        <v>2204-9</v>
      </c>
      <c r="B777" s="160">
        <v>2204</v>
      </c>
      <c r="C777" s="93" t="s">
        <v>242</v>
      </c>
      <c r="D777" s="95">
        <v>9</v>
      </c>
      <c r="E777" s="93" t="s">
        <v>83</v>
      </c>
      <c r="F777" s="95" t="s">
        <v>83</v>
      </c>
      <c r="G777" s="161" t="s">
        <v>83</v>
      </c>
      <c r="H777" s="99" t="s">
        <v>83</v>
      </c>
      <c r="I777" s="94" t="s">
        <v>83</v>
      </c>
      <c r="J777" s="93" t="s">
        <v>83</v>
      </c>
      <c r="K777" s="93" t="s">
        <v>83</v>
      </c>
      <c r="L777" s="93" t="s">
        <v>83</v>
      </c>
      <c r="M777" s="92" t="s">
        <v>83</v>
      </c>
      <c r="N777" s="161"/>
      <c r="O777" s="153"/>
      <c r="P777" s="153"/>
      <c r="Q777" s="153"/>
      <c r="R777" s="162"/>
      <c r="S777" s="450"/>
      <c r="T777" s="163" t="s">
        <v>83</v>
      </c>
      <c r="U777" s="162" t="s">
        <v>83</v>
      </c>
      <c r="V777" s="93" t="s">
        <v>83</v>
      </c>
      <c r="W777" s="161"/>
      <c r="X777" s="153" t="s">
        <v>83</v>
      </c>
      <c r="Y777" s="153" t="s">
        <v>83</v>
      </c>
      <c r="Z777" s="153" t="s">
        <v>83</v>
      </c>
      <c r="AA777" s="162" t="s">
        <v>83</v>
      </c>
      <c r="AB777" s="450"/>
      <c r="AC777" s="155" t="str">
        <f t="shared" si="322"/>
        <v>-</v>
      </c>
      <c r="AD777" s="156" t="str">
        <f t="shared" si="323"/>
        <v>-</v>
      </c>
      <c r="AE777" s="156" t="str">
        <f t="shared" si="324"/>
        <v>-</v>
      </c>
      <c r="AF777" s="156" t="str">
        <f t="shared" si="325"/>
        <v>-</v>
      </c>
      <c r="AG777" s="157" t="str">
        <f t="shared" si="326"/>
        <v>-</v>
      </c>
      <c r="AH777" s="454"/>
      <c r="AI777" s="155" t="str">
        <f t="shared" si="321"/>
        <v>-</v>
      </c>
      <c r="AJ777" s="156" t="str">
        <f t="shared" si="327"/>
        <v>-</v>
      </c>
      <c r="AK777" s="156" t="str">
        <f t="shared" si="328"/>
        <v>-</v>
      </c>
      <c r="AL777" s="156" t="str">
        <f t="shared" si="329"/>
        <v>-</v>
      </c>
      <c r="AM777" s="157" t="str">
        <f t="shared" si="330"/>
        <v>-</v>
      </c>
      <c r="AN777" s="457"/>
      <c r="AO777" s="95" t="s">
        <v>83</v>
      </c>
      <c r="AP777" s="93" t="s">
        <v>83</v>
      </c>
      <c r="AQ777" s="93" t="s">
        <v>83</v>
      </c>
      <c r="AR777" s="93" t="s">
        <v>83</v>
      </c>
      <c r="AS777" s="163" t="s">
        <v>83</v>
      </c>
      <c r="AT777" s="164" t="s">
        <v>83</v>
      </c>
      <c r="AU777" s="164" t="s">
        <v>83</v>
      </c>
      <c r="AV777" s="164" t="s">
        <v>83</v>
      </c>
      <c r="AW777" s="94" t="s">
        <v>83</v>
      </c>
      <c r="AX777" s="94" t="s">
        <v>3366</v>
      </c>
      <c r="AY777" s="165" t="s">
        <v>83</v>
      </c>
    </row>
    <row r="778" spans="1:51" ht="231" customHeight="1">
      <c r="A778" s="204" t="str">
        <f t="shared" si="315"/>
        <v>2205-1</v>
      </c>
      <c r="B778" s="205">
        <v>2205</v>
      </c>
      <c r="C778" s="600" t="s">
        <v>243</v>
      </c>
      <c r="D778" s="204">
        <v>1</v>
      </c>
      <c r="E778" s="600" t="s">
        <v>542</v>
      </c>
      <c r="F778" s="204" t="s">
        <v>384</v>
      </c>
      <c r="G778" s="603" t="s">
        <v>543</v>
      </c>
      <c r="H778" s="264" t="s">
        <v>3389</v>
      </c>
      <c r="I778" s="195" t="s">
        <v>544</v>
      </c>
      <c r="J778" s="600" t="s">
        <v>545</v>
      </c>
      <c r="K778" s="600" t="s">
        <v>546</v>
      </c>
      <c r="L778" s="600" t="s">
        <v>1037</v>
      </c>
      <c r="M778" s="207" t="s">
        <v>392</v>
      </c>
      <c r="N778" s="603">
        <v>17.399999999999999</v>
      </c>
      <c r="O778" s="181">
        <v>17.399999999999999</v>
      </c>
      <c r="P778" s="181">
        <v>17.399999999999999</v>
      </c>
      <c r="Q778" s="181">
        <v>17.399999999999999</v>
      </c>
      <c r="R778" s="225">
        <v>33.9</v>
      </c>
      <c r="S778" s="620">
        <v>50.4</v>
      </c>
      <c r="T778" s="194" t="s">
        <v>548</v>
      </c>
      <c r="U778" s="209">
        <v>100</v>
      </c>
      <c r="V778" s="600" t="s">
        <v>549</v>
      </c>
      <c r="W778" s="603">
        <v>17.399999999999999</v>
      </c>
      <c r="X778" s="181">
        <v>17.399999999999999</v>
      </c>
      <c r="Y778" s="181">
        <v>17.399999999999999</v>
      </c>
      <c r="Z778" s="181">
        <v>17.399999999999999</v>
      </c>
      <c r="AA778" s="593">
        <v>22</v>
      </c>
      <c r="AB778" s="593">
        <v>22</v>
      </c>
      <c r="AC778" s="226">
        <f t="shared" si="322"/>
        <v>1</v>
      </c>
      <c r="AD778" s="196">
        <f t="shared" si="323"/>
        <v>1</v>
      </c>
      <c r="AE778" s="196">
        <f t="shared" si="324"/>
        <v>1</v>
      </c>
      <c r="AF778" s="196">
        <f t="shared" si="325"/>
        <v>1</v>
      </c>
      <c r="AG778" s="604">
        <f t="shared" si="326"/>
        <v>0.64896755162241893</v>
      </c>
      <c r="AH778" s="212">
        <f t="shared" si="326"/>
        <v>0.43650793650793651</v>
      </c>
      <c r="AI778" s="226">
        <f t="shared" si="321"/>
        <v>0.17399999999999999</v>
      </c>
      <c r="AJ778" s="196">
        <f t="shared" si="327"/>
        <v>0.17399999999999999</v>
      </c>
      <c r="AK778" s="196">
        <f t="shared" si="328"/>
        <v>0.17399999999999999</v>
      </c>
      <c r="AL778" s="196">
        <f t="shared" si="329"/>
        <v>0.17399999999999999</v>
      </c>
      <c r="AM778" s="604">
        <f t="shared" si="330"/>
        <v>0.22</v>
      </c>
      <c r="AN778" s="212">
        <f t="shared" si="330"/>
        <v>0.22</v>
      </c>
      <c r="AO778" s="204" t="s">
        <v>83</v>
      </c>
      <c r="AP778" s="600" t="s">
        <v>2832</v>
      </c>
      <c r="AQ778" s="600" t="s">
        <v>643</v>
      </c>
      <c r="AR778" s="600" t="s">
        <v>2401</v>
      </c>
      <c r="AS778" s="194" t="s">
        <v>15</v>
      </c>
      <c r="AT778" s="179" t="s">
        <v>15</v>
      </c>
      <c r="AU778" s="179" t="s">
        <v>15</v>
      </c>
      <c r="AV778" s="179" t="s">
        <v>54</v>
      </c>
      <c r="AW778" s="347" t="s">
        <v>55</v>
      </c>
      <c r="AX778" s="195" t="s">
        <v>3385</v>
      </c>
      <c r="AY778" s="214">
        <v>1</v>
      </c>
    </row>
    <row r="779" spans="1:51" customFormat="1" ht="40.5" hidden="1">
      <c r="A779" s="95" t="str">
        <f t="shared" si="315"/>
        <v>2205-2</v>
      </c>
      <c r="B779" s="160">
        <v>2205</v>
      </c>
      <c r="C779" s="93" t="s">
        <v>243</v>
      </c>
      <c r="D779" s="95">
        <v>2</v>
      </c>
      <c r="E779" s="93" t="s">
        <v>83</v>
      </c>
      <c r="F779" s="95" t="s">
        <v>83</v>
      </c>
      <c r="G779" s="161" t="s">
        <v>83</v>
      </c>
      <c r="H779" s="99" t="s">
        <v>83</v>
      </c>
      <c r="I779" s="94" t="s">
        <v>83</v>
      </c>
      <c r="J779" s="93" t="s">
        <v>83</v>
      </c>
      <c r="K779" s="93" t="s">
        <v>83</v>
      </c>
      <c r="L779" s="93" t="s">
        <v>83</v>
      </c>
      <c r="M779" s="92" t="s">
        <v>83</v>
      </c>
      <c r="N779" s="161"/>
      <c r="O779" s="153"/>
      <c r="P779" s="153"/>
      <c r="Q779" s="153"/>
      <c r="R779" s="162"/>
      <c r="S779" s="450"/>
      <c r="T779" s="163" t="s">
        <v>83</v>
      </c>
      <c r="U779" s="162" t="s">
        <v>83</v>
      </c>
      <c r="V779" s="93" t="s">
        <v>83</v>
      </c>
      <c r="W779" s="161"/>
      <c r="X779" s="153" t="s">
        <v>83</v>
      </c>
      <c r="Y779" s="153" t="s">
        <v>83</v>
      </c>
      <c r="Z779" s="153" t="s">
        <v>83</v>
      </c>
      <c r="AA779" s="162" t="s">
        <v>83</v>
      </c>
      <c r="AB779" s="450"/>
      <c r="AC779" s="155" t="str">
        <f t="shared" si="322"/>
        <v>-</v>
      </c>
      <c r="AD779" s="156" t="str">
        <f t="shared" si="323"/>
        <v>-</v>
      </c>
      <c r="AE779" s="156" t="str">
        <f t="shared" si="324"/>
        <v>-</v>
      </c>
      <c r="AF779" s="156" t="str">
        <f t="shared" si="325"/>
        <v>-</v>
      </c>
      <c r="AG779" s="157" t="str">
        <f t="shared" si="326"/>
        <v>-</v>
      </c>
      <c r="AH779" s="454"/>
      <c r="AI779" s="155" t="str">
        <f t="shared" si="321"/>
        <v>-</v>
      </c>
      <c r="AJ779" s="156" t="str">
        <f t="shared" si="327"/>
        <v>-</v>
      </c>
      <c r="AK779" s="156" t="str">
        <f t="shared" si="328"/>
        <v>-</v>
      </c>
      <c r="AL779" s="156" t="str">
        <f t="shared" si="329"/>
        <v>-</v>
      </c>
      <c r="AM779" s="157" t="str">
        <f t="shared" si="330"/>
        <v>-</v>
      </c>
      <c r="AN779" s="457"/>
      <c r="AO779" s="95" t="s">
        <v>83</v>
      </c>
      <c r="AP779" s="93" t="s">
        <v>83</v>
      </c>
      <c r="AQ779" s="93" t="s">
        <v>83</v>
      </c>
      <c r="AR779" s="93" t="s">
        <v>83</v>
      </c>
      <c r="AS779" s="163" t="s">
        <v>83</v>
      </c>
      <c r="AT779" s="164" t="s">
        <v>83</v>
      </c>
      <c r="AU779" s="164" t="s">
        <v>83</v>
      </c>
      <c r="AV779" s="164" t="s">
        <v>83</v>
      </c>
      <c r="AW779" s="94" t="s">
        <v>83</v>
      </c>
      <c r="AX779" s="94" t="s">
        <v>3366</v>
      </c>
      <c r="AY779" s="165" t="s">
        <v>83</v>
      </c>
    </row>
    <row r="780" spans="1:51" customFormat="1" ht="40.5" hidden="1">
      <c r="A780" s="95" t="str">
        <f t="shared" si="315"/>
        <v>2205-3</v>
      </c>
      <c r="B780" s="160">
        <v>2205</v>
      </c>
      <c r="C780" s="93" t="s">
        <v>243</v>
      </c>
      <c r="D780" s="95">
        <v>3</v>
      </c>
      <c r="E780" s="93" t="s">
        <v>83</v>
      </c>
      <c r="F780" s="95" t="s">
        <v>83</v>
      </c>
      <c r="G780" s="161" t="s">
        <v>83</v>
      </c>
      <c r="H780" s="99" t="s">
        <v>83</v>
      </c>
      <c r="I780" s="94" t="s">
        <v>83</v>
      </c>
      <c r="J780" s="93" t="s">
        <v>83</v>
      </c>
      <c r="K780" s="93" t="s">
        <v>83</v>
      </c>
      <c r="L780" s="93" t="s">
        <v>83</v>
      </c>
      <c r="M780" s="92" t="s">
        <v>83</v>
      </c>
      <c r="N780" s="161"/>
      <c r="O780" s="153"/>
      <c r="P780" s="153"/>
      <c r="Q780" s="153"/>
      <c r="R780" s="162"/>
      <c r="S780" s="450"/>
      <c r="T780" s="163" t="s">
        <v>83</v>
      </c>
      <c r="U780" s="162" t="s">
        <v>83</v>
      </c>
      <c r="V780" s="93" t="s">
        <v>83</v>
      </c>
      <c r="W780" s="161"/>
      <c r="X780" s="153" t="s">
        <v>83</v>
      </c>
      <c r="Y780" s="153" t="s">
        <v>83</v>
      </c>
      <c r="Z780" s="153" t="s">
        <v>83</v>
      </c>
      <c r="AA780" s="162" t="s">
        <v>83</v>
      </c>
      <c r="AB780" s="450"/>
      <c r="AC780" s="155" t="str">
        <f t="shared" si="322"/>
        <v>-</v>
      </c>
      <c r="AD780" s="156" t="str">
        <f t="shared" si="323"/>
        <v>-</v>
      </c>
      <c r="AE780" s="156" t="str">
        <f t="shared" si="324"/>
        <v>-</v>
      </c>
      <c r="AF780" s="156" t="str">
        <f t="shared" si="325"/>
        <v>-</v>
      </c>
      <c r="AG780" s="157" t="str">
        <f t="shared" si="326"/>
        <v>-</v>
      </c>
      <c r="AH780" s="454"/>
      <c r="AI780" s="155" t="str">
        <f t="shared" si="321"/>
        <v>-</v>
      </c>
      <c r="AJ780" s="156" t="str">
        <f t="shared" si="327"/>
        <v>-</v>
      </c>
      <c r="AK780" s="156" t="str">
        <f t="shared" si="328"/>
        <v>-</v>
      </c>
      <c r="AL780" s="156" t="str">
        <f t="shared" si="329"/>
        <v>-</v>
      </c>
      <c r="AM780" s="157" t="str">
        <f t="shared" si="330"/>
        <v>-</v>
      </c>
      <c r="AN780" s="457"/>
      <c r="AO780" s="95" t="s">
        <v>83</v>
      </c>
      <c r="AP780" s="93" t="s">
        <v>83</v>
      </c>
      <c r="AQ780" s="93" t="s">
        <v>83</v>
      </c>
      <c r="AR780" s="93" t="s">
        <v>83</v>
      </c>
      <c r="AS780" s="163" t="s">
        <v>83</v>
      </c>
      <c r="AT780" s="164" t="s">
        <v>83</v>
      </c>
      <c r="AU780" s="164" t="s">
        <v>83</v>
      </c>
      <c r="AV780" s="164" t="s">
        <v>83</v>
      </c>
      <c r="AW780" s="94" t="s">
        <v>83</v>
      </c>
      <c r="AX780" s="94" t="s">
        <v>3366</v>
      </c>
      <c r="AY780" s="165" t="s">
        <v>83</v>
      </c>
    </row>
    <row r="781" spans="1:51" customFormat="1" ht="40.5" hidden="1">
      <c r="A781" s="95" t="str">
        <f t="shared" si="315"/>
        <v>2205-4</v>
      </c>
      <c r="B781" s="160">
        <v>2205</v>
      </c>
      <c r="C781" s="93" t="s">
        <v>243</v>
      </c>
      <c r="D781" s="95">
        <v>4</v>
      </c>
      <c r="E781" s="93" t="s">
        <v>83</v>
      </c>
      <c r="F781" s="95" t="s">
        <v>83</v>
      </c>
      <c r="G781" s="161" t="s">
        <v>83</v>
      </c>
      <c r="H781" s="99" t="s">
        <v>83</v>
      </c>
      <c r="I781" s="94" t="s">
        <v>83</v>
      </c>
      <c r="J781" s="93" t="s">
        <v>83</v>
      </c>
      <c r="K781" s="93" t="s">
        <v>83</v>
      </c>
      <c r="L781" s="93" t="s">
        <v>83</v>
      </c>
      <c r="M781" s="92" t="s">
        <v>83</v>
      </c>
      <c r="N781" s="161"/>
      <c r="O781" s="153"/>
      <c r="P781" s="153"/>
      <c r="Q781" s="153"/>
      <c r="R781" s="162"/>
      <c r="S781" s="450"/>
      <c r="T781" s="163" t="s">
        <v>83</v>
      </c>
      <c r="U781" s="162" t="s">
        <v>83</v>
      </c>
      <c r="V781" s="93" t="s">
        <v>83</v>
      </c>
      <c r="W781" s="161"/>
      <c r="X781" s="153" t="s">
        <v>83</v>
      </c>
      <c r="Y781" s="153" t="s">
        <v>83</v>
      </c>
      <c r="Z781" s="153" t="s">
        <v>83</v>
      </c>
      <c r="AA781" s="162" t="s">
        <v>83</v>
      </c>
      <c r="AB781" s="450"/>
      <c r="AC781" s="155" t="str">
        <f t="shared" si="322"/>
        <v>-</v>
      </c>
      <c r="AD781" s="156" t="str">
        <f t="shared" si="323"/>
        <v>-</v>
      </c>
      <c r="AE781" s="156" t="str">
        <f t="shared" si="324"/>
        <v>-</v>
      </c>
      <c r="AF781" s="156" t="str">
        <f t="shared" si="325"/>
        <v>-</v>
      </c>
      <c r="AG781" s="157" t="str">
        <f t="shared" si="326"/>
        <v>-</v>
      </c>
      <c r="AH781" s="454"/>
      <c r="AI781" s="155" t="str">
        <f t="shared" si="321"/>
        <v>-</v>
      </c>
      <c r="AJ781" s="156" t="str">
        <f t="shared" si="327"/>
        <v>-</v>
      </c>
      <c r="AK781" s="156" t="str">
        <f t="shared" si="328"/>
        <v>-</v>
      </c>
      <c r="AL781" s="156" t="str">
        <f t="shared" si="329"/>
        <v>-</v>
      </c>
      <c r="AM781" s="157" t="str">
        <f t="shared" si="330"/>
        <v>-</v>
      </c>
      <c r="AN781" s="457"/>
      <c r="AO781" s="95" t="s">
        <v>83</v>
      </c>
      <c r="AP781" s="93" t="s">
        <v>83</v>
      </c>
      <c r="AQ781" s="93" t="s">
        <v>83</v>
      </c>
      <c r="AR781" s="93" t="s">
        <v>83</v>
      </c>
      <c r="AS781" s="163" t="s">
        <v>83</v>
      </c>
      <c r="AT781" s="164" t="s">
        <v>83</v>
      </c>
      <c r="AU781" s="164" t="s">
        <v>83</v>
      </c>
      <c r="AV781" s="164" t="s">
        <v>83</v>
      </c>
      <c r="AW781" s="94" t="s">
        <v>83</v>
      </c>
      <c r="AX781" s="94" t="s">
        <v>3366</v>
      </c>
      <c r="AY781" s="165" t="s">
        <v>83</v>
      </c>
    </row>
    <row r="782" spans="1:51" customFormat="1" ht="40.5" hidden="1">
      <c r="A782" s="95" t="str">
        <f t="shared" si="315"/>
        <v>2205-5</v>
      </c>
      <c r="B782" s="160">
        <v>2205</v>
      </c>
      <c r="C782" s="93" t="s">
        <v>243</v>
      </c>
      <c r="D782" s="95">
        <v>5</v>
      </c>
      <c r="E782" s="93" t="s">
        <v>83</v>
      </c>
      <c r="F782" s="95" t="s">
        <v>83</v>
      </c>
      <c r="G782" s="161" t="s">
        <v>83</v>
      </c>
      <c r="H782" s="99" t="s">
        <v>83</v>
      </c>
      <c r="I782" s="94" t="s">
        <v>83</v>
      </c>
      <c r="J782" s="93" t="s">
        <v>83</v>
      </c>
      <c r="K782" s="93" t="s">
        <v>83</v>
      </c>
      <c r="L782" s="93" t="s">
        <v>83</v>
      </c>
      <c r="M782" s="92" t="s">
        <v>83</v>
      </c>
      <c r="N782" s="161"/>
      <c r="O782" s="153"/>
      <c r="P782" s="153"/>
      <c r="Q782" s="153"/>
      <c r="R782" s="162"/>
      <c r="S782" s="450"/>
      <c r="T782" s="163" t="s">
        <v>83</v>
      </c>
      <c r="U782" s="162" t="s">
        <v>83</v>
      </c>
      <c r="V782" s="93" t="s">
        <v>83</v>
      </c>
      <c r="W782" s="161"/>
      <c r="X782" s="153" t="s">
        <v>83</v>
      </c>
      <c r="Y782" s="153" t="s">
        <v>83</v>
      </c>
      <c r="Z782" s="153" t="s">
        <v>83</v>
      </c>
      <c r="AA782" s="162" t="s">
        <v>83</v>
      </c>
      <c r="AB782" s="450"/>
      <c r="AC782" s="155" t="str">
        <f t="shared" si="322"/>
        <v>-</v>
      </c>
      <c r="AD782" s="156" t="str">
        <f t="shared" si="323"/>
        <v>-</v>
      </c>
      <c r="AE782" s="156" t="str">
        <f t="shared" si="324"/>
        <v>-</v>
      </c>
      <c r="AF782" s="156" t="str">
        <f t="shared" si="325"/>
        <v>-</v>
      </c>
      <c r="AG782" s="157" t="str">
        <f t="shared" si="326"/>
        <v>-</v>
      </c>
      <c r="AH782" s="454"/>
      <c r="AI782" s="155" t="str">
        <f t="shared" si="321"/>
        <v>-</v>
      </c>
      <c r="AJ782" s="156" t="str">
        <f t="shared" si="327"/>
        <v>-</v>
      </c>
      <c r="AK782" s="156" t="str">
        <f t="shared" si="328"/>
        <v>-</v>
      </c>
      <c r="AL782" s="156" t="str">
        <f t="shared" si="329"/>
        <v>-</v>
      </c>
      <c r="AM782" s="157" t="str">
        <f t="shared" si="330"/>
        <v>-</v>
      </c>
      <c r="AN782" s="457"/>
      <c r="AO782" s="95" t="s">
        <v>83</v>
      </c>
      <c r="AP782" s="93" t="s">
        <v>83</v>
      </c>
      <c r="AQ782" s="93" t="s">
        <v>83</v>
      </c>
      <c r="AR782" s="93" t="s">
        <v>83</v>
      </c>
      <c r="AS782" s="163" t="s">
        <v>83</v>
      </c>
      <c r="AT782" s="164" t="s">
        <v>83</v>
      </c>
      <c r="AU782" s="164" t="s">
        <v>83</v>
      </c>
      <c r="AV782" s="164" t="s">
        <v>83</v>
      </c>
      <c r="AW782" s="94" t="s">
        <v>83</v>
      </c>
      <c r="AX782" s="94" t="s">
        <v>3366</v>
      </c>
      <c r="AY782" s="165" t="s">
        <v>83</v>
      </c>
    </row>
    <row r="783" spans="1:51" customFormat="1" ht="40.5" hidden="1">
      <c r="A783" s="95" t="str">
        <f t="shared" si="315"/>
        <v>2205-6</v>
      </c>
      <c r="B783" s="160">
        <v>2205</v>
      </c>
      <c r="C783" s="93" t="s">
        <v>243</v>
      </c>
      <c r="D783" s="95">
        <v>6</v>
      </c>
      <c r="E783" s="93" t="s">
        <v>83</v>
      </c>
      <c r="F783" s="95" t="s">
        <v>83</v>
      </c>
      <c r="G783" s="161" t="s">
        <v>83</v>
      </c>
      <c r="H783" s="99" t="s">
        <v>83</v>
      </c>
      <c r="I783" s="94" t="s">
        <v>83</v>
      </c>
      <c r="J783" s="93" t="s">
        <v>83</v>
      </c>
      <c r="K783" s="93" t="s">
        <v>83</v>
      </c>
      <c r="L783" s="93" t="s">
        <v>83</v>
      </c>
      <c r="M783" s="92" t="s">
        <v>83</v>
      </c>
      <c r="N783" s="161"/>
      <c r="O783" s="153"/>
      <c r="P783" s="153"/>
      <c r="Q783" s="153"/>
      <c r="R783" s="162"/>
      <c r="S783" s="450"/>
      <c r="T783" s="163" t="s">
        <v>83</v>
      </c>
      <c r="U783" s="162" t="s">
        <v>83</v>
      </c>
      <c r="V783" s="93" t="s">
        <v>83</v>
      </c>
      <c r="W783" s="161"/>
      <c r="X783" s="153" t="s">
        <v>83</v>
      </c>
      <c r="Y783" s="153" t="s">
        <v>83</v>
      </c>
      <c r="Z783" s="153" t="s">
        <v>83</v>
      </c>
      <c r="AA783" s="162" t="s">
        <v>83</v>
      </c>
      <c r="AB783" s="450"/>
      <c r="AC783" s="155" t="str">
        <f t="shared" si="322"/>
        <v>-</v>
      </c>
      <c r="AD783" s="156" t="str">
        <f t="shared" si="323"/>
        <v>-</v>
      </c>
      <c r="AE783" s="156" t="str">
        <f t="shared" si="324"/>
        <v>-</v>
      </c>
      <c r="AF783" s="156" t="str">
        <f t="shared" si="325"/>
        <v>-</v>
      </c>
      <c r="AG783" s="157" t="str">
        <f t="shared" si="326"/>
        <v>-</v>
      </c>
      <c r="AH783" s="454"/>
      <c r="AI783" s="155" t="str">
        <f t="shared" si="321"/>
        <v>-</v>
      </c>
      <c r="AJ783" s="156" t="str">
        <f t="shared" si="327"/>
        <v>-</v>
      </c>
      <c r="AK783" s="156" t="str">
        <f t="shared" si="328"/>
        <v>-</v>
      </c>
      <c r="AL783" s="156" t="str">
        <f t="shared" si="329"/>
        <v>-</v>
      </c>
      <c r="AM783" s="157" t="str">
        <f t="shared" si="330"/>
        <v>-</v>
      </c>
      <c r="AN783" s="457"/>
      <c r="AO783" s="95" t="s">
        <v>83</v>
      </c>
      <c r="AP783" s="93" t="s">
        <v>83</v>
      </c>
      <c r="AQ783" s="93" t="s">
        <v>83</v>
      </c>
      <c r="AR783" s="93" t="s">
        <v>83</v>
      </c>
      <c r="AS783" s="163" t="s">
        <v>83</v>
      </c>
      <c r="AT783" s="164" t="s">
        <v>83</v>
      </c>
      <c r="AU783" s="164" t="s">
        <v>83</v>
      </c>
      <c r="AV783" s="164" t="s">
        <v>83</v>
      </c>
      <c r="AW783" s="94" t="s">
        <v>83</v>
      </c>
      <c r="AX783" s="94" t="s">
        <v>3366</v>
      </c>
      <c r="AY783" s="165" t="s">
        <v>83</v>
      </c>
    </row>
    <row r="784" spans="1:51" customFormat="1" ht="40.5" hidden="1">
      <c r="A784" s="95" t="str">
        <f t="shared" si="315"/>
        <v>2205-7</v>
      </c>
      <c r="B784" s="160">
        <v>2205</v>
      </c>
      <c r="C784" s="93" t="s">
        <v>243</v>
      </c>
      <c r="D784" s="95">
        <v>7</v>
      </c>
      <c r="E784" s="93" t="s">
        <v>83</v>
      </c>
      <c r="F784" s="95" t="s">
        <v>83</v>
      </c>
      <c r="G784" s="161" t="s">
        <v>83</v>
      </c>
      <c r="H784" s="99" t="s">
        <v>83</v>
      </c>
      <c r="I784" s="94" t="s">
        <v>83</v>
      </c>
      <c r="J784" s="93" t="s">
        <v>83</v>
      </c>
      <c r="K784" s="93" t="s">
        <v>83</v>
      </c>
      <c r="L784" s="93" t="s">
        <v>83</v>
      </c>
      <c r="M784" s="92" t="s">
        <v>83</v>
      </c>
      <c r="N784" s="161"/>
      <c r="O784" s="153"/>
      <c r="P784" s="153"/>
      <c r="Q784" s="153"/>
      <c r="R784" s="162"/>
      <c r="S784" s="450"/>
      <c r="T784" s="163" t="s">
        <v>83</v>
      </c>
      <c r="U784" s="162" t="s">
        <v>83</v>
      </c>
      <c r="V784" s="93" t="s">
        <v>83</v>
      </c>
      <c r="W784" s="161"/>
      <c r="X784" s="153" t="s">
        <v>83</v>
      </c>
      <c r="Y784" s="153" t="s">
        <v>83</v>
      </c>
      <c r="Z784" s="153" t="s">
        <v>83</v>
      </c>
      <c r="AA784" s="162" t="s">
        <v>83</v>
      </c>
      <c r="AB784" s="450"/>
      <c r="AC784" s="155" t="str">
        <f t="shared" si="322"/>
        <v>-</v>
      </c>
      <c r="AD784" s="156" t="str">
        <f t="shared" si="323"/>
        <v>-</v>
      </c>
      <c r="AE784" s="156" t="str">
        <f t="shared" si="324"/>
        <v>-</v>
      </c>
      <c r="AF784" s="156" t="str">
        <f t="shared" si="325"/>
        <v>-</v>
      </c>
      <c r="AG784" s="157" t="str">
        <f t="shared" si="326"/>
        <v>-</v>
      </c>
      <c r="AH784" s="454"/>
      <c r="AI784" s="155" t="str">
        <f t="shared" si="321"/>
        <v>-</v>
      </c>
      <c r="AJ784" s="156" t="str">
        <f t="shared" si="327"/>
        <v>-</v>
      </c>
      <c r="AK784" s="156" t="str">
        <f t="shared" si="328"/>
        <v>-</v>
      </c>
      <c r="AL784" s="156" t="str">
        <f t="shared" si="329"/>
        <v>-</v>
      </c>
      <c r="AM784" s="157" t="str">
        <f t="shared" si="330"/>
        <v>-</v>
      </c>
      <c r="AN784" s="457"/>
      <c r="AO784" s="95" t="s">
        <v>83</v>
      </c>
      <c r="AP784" s="93" t="s">
        <v>83</v>
      </c>
      <c r="AQ784" s="93" t="s">
        <v>83</v>
      </c>
      <c r="AR784" s="93" t="s">
        <v>83</v>
      </c>
      <c r="AS784" s="163" t="s">
        <v>83</v>
      </c>
      <c r="AT784" s="164" t="s">
        <v>83</v>
      </c>
      <c r="AU784" s="164" t="s">
        <v>83</v>
      </c>
      <c r="AV784" s="164" t="s">
        <v>83</v>
      </c>
      <c r="AW784" s="94" t="s">
        <v>83</v>
      </c>
      <c r="AX784" s="94" t="s">
        <v>3366</v>
      </c>
      <c r="AY784" s="165" t="s">
        <v>83</v>
      </c>
    </row>
    <row r="785" spans="1:51" customFormat="1" ht="40.5" hidden="1">
      <c r="A785" s="95" t="str">
        <f t="shared" si="315"/>
        <v>2205-8</v>
      </c>
      <c r="B785" s="160">
        <v>2205</v>
      </c>
      <c r="C785" s="93" t="s">
        <v>243</v>
      </c>
      <c r="D785" s="95">
        <v>8</v>
      </c>
      <c r="E785" s="93" t="s">
        <v>83</v>
      </c>
      <c r="F785" s="95" t="s">
        <v>83</v>
      </c>
      <c r="G785" s="161" t="s">
        <v>83</v>
      </c>
      <c r="H785" s="99" t="s">
        <v>83</v>
      </c>
      <c r="I785" s="94" t="s">
        <v>83</v>
      </c>
      <c r="J785" s="93" t="s">
        <v>83</v>
      </c>
      <c r="K785" s="93" t="s">
        <v>83</v>
      </c>
      <c r="L785" s="93" t="s">
        <v>83</v>
      </c>
      <c r="M785" s="92" t="s">
        <v>83</v>
      </c>
      <c r="N785" s="161"/>
      <c r="O785" s="153"/>
      <c r="P785" s="153"/>
      <c r="Q785" s="153"/>
      <c r="R785" s="162"/>
      <c r="S785" s="450"/>
      <c r="T785" s="163" t="s">
        <v>83</v>
      </c>
      <c r="U785" s="162" t="s">
        <v>83</v>
      </c>
      <c r="V785" s="93" t="s">
        <v>83</v>
      </c>
      <c r="W785" s="161"/>
      <c r="X785" s="153" t="s">
        <v>83</v>
      </c>
      <c r="Y785" s="153" t="s">
        <v>83</v>
      </c>
      <c r="Z785" s="153" t="s">
        <v>83</v>
      </c>
      <c r="AA785" s="162" t="s">
        <v>83</v>
      </c>
      <c r="AB785" s="450"/>
      <c r="AC785" s="155" t="str">
        <f t="shared" si="322"/>
        <v>-</v>
      </c>
      <c r="AD785" s="156" t="str">
        <f t="shared" si="323"/>
        <v>-</v>
      </c>
      <c r="AE785" s="156" t="str">
        <f t="shared" si="324"/>
        <v>-</v>
      </c>
      <c r="AF785" s="156" t="str">
        <f t="shared" si="325"/>
        <v>-</v>
      </c>
      <c r="AG785" s="157" t="str">
        <f t="shared" si="326"/>
        <v>-</v>
      </c>
      <c r="AH785" s="454"/>
      <c r="AI785" s="155" t="str">
        <f t="shared" si="321"/>
        <v>-</v>
      </c>
      <c r="AJ785" s="156" t="str">
        <f t="shared" si="327"/>
        <v>-</v>
      </c>
      <c r="AK785" s="156" t="str">
        <f t="shared" si="328"/>
        <v>-</v>
      </c>
      <c r="AL785" s="156" t="str">
        <f t="shared" si="329"/>
        <v>-</v>
      </c>
      <c r="AM785" s="157" t="str">
        <f t="shared" si="330"/>
        <v>-</v>
      </c>
      <c r="AN785" s="457"/>
      <c r="AO785" s="95" t="s">
        <v>83</v>
      </c>
      <c r="AP785" s="93" t="s">
        <v>83</v>
      </c>
      <c r="AQ785" s="93" t="s">
        <v>83</v>
      </c>
      <c r="AR785" s="93" t="s">
        <v>83</v>
      </c>
      <c r="AS785" s="163" t="s">
        <v>83</v>
      </c>
      <c r="AT785" s="164" t="s">
        <v>83</v>
      </c>
      <c r="AU785" s="164" t="s">
        <v>83</v>
      </c>
      <c r="AV785" s="164" t="s">
        <v>83</v>
      </c>
      <c r="AW785" s="94" t="s">
        <v>83</v>
      </c>
      <c r="AX785" s="94" t="s">
        <v>3366</v>
      </c>
      <c r="AY785" s="165" t="s">
        <v>83</v>
      </c>
    </row>
    <row r="786" spans="1:51" customFormat="1" ht="40.5" hidden="1">
      <c r="A786" s="95" t="str">
        <f t="shared" si="315"/>
        <v>2205-9</v>
      </c>
      <c r="B786" s="160">
        <v>2205</v>
      </c>
      <c r="C786" s="93" t="s">
        <v>243</v>
      </c>
      <c r="D786" s="95">
        <v>9</v>
      </c>
      <c r="E786" s="93" t="s">
        <v>83</v>
      </c>
      <c r="F786" s="95" t="s">
        <v>83</v>
      </c>
      <c r="G786" s="161" t="s">
        <v>83</v>
      </c>
      <c r="H786" s="99" t="s">
        <v>83</v>
      </c>
      <c r="I786" s="94" t="s">
        <v>83</v>
      </c>
      <c r="J786" s="93" t="s">
        <v>83</v>
      </c>
      <c r="K786" s="93" t="s">
        <v>83</v>
      </c>
      <c r="L786" s="93" t="s">
        <v>83</v>
      </c>
      <c r="M786" s="92" t="s">
        <v>83</v>
      </c>
      <c r="N786" s="161"/>
      <c r="O786" s="153"/>
      <c r="P786" s="153"/>
      <c r="Q786" s="153"/>
      <c r="R786" s="162"/>
      <c r="S786" s="450"/>
      <c r="T786" s="163" t="s">
        <v>83</v>
      </c>
      <c r="U786" s="162" t="s">
        <v>83</v>
      </c>
      <c r="V786" s="93" t="s">
        <v>83</v>
      </c>
      <c r="W786" s="161"/>
      <c r="X786" s="153" t="s">
        <v>83</v>
      </c>
      <c r="Y786" s="153" t="s">
        <v>83</v>
      </c>
      <c r="Z786" s="153" t="s">
        <v>83</v>
      </c>
      <c r="AA786" s="162" t="s">
        <v>83</v>
      </c>
      <c r="AB786" s="450"/>
      <c r="AC786" s="155" t="str">
        <f t="shared" si="322"/>
        <v>-</v>
      </c>
      <c r="AD786" s="156" t="str">
        <f t="shared" si="323"/>
        <v>-</v>
      </c>
      <c r="AE786" s="156" t="str">
        <f t="shared" si="324"/>
        <v>-</v>
      </c>
      <c r="AF786" s="156" t="str">
        <f t="shared" si="325"/>
        <v>-</v>
      </c>
      <c r="AG786" s="157" t="str">
        <f t="shared" si="326"/>
        <v>-</v>
      </c>
      <c r="AH786" s="454"/>
      <c r="AI786" s="155" t="str">
        <f t="shared" si="321"/>
        <v>-</v>
      </c>
      <c r="AJ786" s="156" t="str">
        <f t="shared" si="327"/>
        <v>-</v>
      </c>
      <c r="AK786" s="156" t="str">
        <f t="shared" si="328"/>
        <v>-</v>
      </c>
      <c r="AL786" s="156" t="str">
        <f t="shared" si="329"/>
        <v>-</v>
      </c>
      <c r="AM786" s="157" t="str">
        <f t="shared" si="330"/>
        <v>-</v>
      </c>
      <c r="AN786" s="457"/>
      <c r="AO786" s="95" t="s">
        <v>83</v>
      </c>
      <c r="AP786" s="93" t="s">
        <v>83</v>
      </c>
      <c r="AQ786" s="93" t="s">
        <v>83</v>
      </c>
      <c r="AR786" s="93" t="s">
        <v>83</v>
      </c>
      <c r="AS786" s="163" t="s">
        <v>83</v>
      </c>
      <c r="AT786" s="164" t="s">
        <v>83</v>
      </c>
      <c r="AU786" s="164" t="s">
        <v>83</v>
      </c>
      <c r="AV786" s="164" t="s">
        <v>83</v>
      </c>
      <c r="AW786" s="94" t="s">
        <v>83</v>
      </c>
      <c r="AX786" s="94" t="s">
        <v>3366</v>
      </c>
      <c r="AY786" s="165" t="s">
        <v>83</v>
      </c>
    </row>
    <row r="787" spans="1:51" ht="165" customHeight="1">
      <c r="A787" s="204" t="str">
        <f t="shared" si="315"/>
        <v>2206-1</v>
      </c>
      <c r="B787" s="205">
        <v>2206</v>
      </c>
      <c r="C787" s="600" t="s">
        <v>244</v>
      </c>
      <c r="D787" s="204">
        <v>1</v>
      </c>
      <c r="E787" s="600" t="s">
        <v>550</v>
      </c>
      <c r="F787" s="204" t="s">
        <v>1038</v>
      </c>
      <c r="G787" s="603" t="s">
        <v>520</v>
      </c>
      <c r="H787" s="206" t="s">
        <v>1034</v>
      </c>
      <c r="I787" s="195" t="s">
        <v>540</v>
      </c>
      <c r="J787" s="600" t="s">
        <v>551</v>
      </c>
      <c r="K787" s="600" t="s">
        <v>552</v>
      </c>
      <c r="L787" s="600" t="s">
        <v>388</v>
      </c>
      <c r="M787" s="207" t="s">
        <v>392</v>
      </c>
      <c r="N787" s="603" t="s">
        <v>12</v>
      </c>
      <c r="O787" s="181">
        <v>13</v>
      </c>
      <c r="P787" s="181">
        <v>14</v>
      </c>
      <c r="Q787" s="181">
        <v>15</v>
      </c>
      <c r="R787" s="225">
        <v>16</v>
      </c>
      <c r="S787" s="620">
        <v>17</v>
      </c>
      <c r="T787" s="194" t="s">
        <v>416</v>
      </c>
      <c r="U787" s="209">
        <v>17</v>
      </c>
      <c r="V787" s="600" t="s">
        <v>553</v>
      </c>
      <c r="W787" s="603">
        <v>12</v>
      </c>
      <c r="X787" s="181">
        <v>13</v>
      </c>
      <c r="Y787" s="181">
        <v>14</v>
      </c>
      <c r="Z787" s="181">
        <v>16</v>
      </c>
      <c r="AA787" s="264">
        <v>16</v>
      </c>
      <c r="AB787" s="264">
        <v>16</v>
      </c>
      <c r="AC787" s="226" t="str">
        <f t="shared" si="322"/>
        <v>-</v>
      </c>
      <c r="AD787" s="196">
        <f t="shared" si="323"/>
        <v>1</v>
      </c>
      <c r="AE787" s="196">
        <f t="shared" si="324"/>
        <v>1</v>
      </c>
      <c r="AF787" s="196">
        <f t="shared" si="325"/>
        <v>1.0666666666666667</v>
      </c>
      <c r="AG787" s="604">
        <f t="shared" si="326"/>
        <v>1</v>
      </c>
      <c r="AH787" s="212">
        <f t="shared" si="326"/>
        <v>0.94117647058823528</v>
      </c>
      <c r="AI787" s="226">
        <f t="shared" si="321"/>
        <v>0.70588235294117652</v>
      </c>
      <c r="AJ787" s="196">
        <f t="shared" si="327"/>
        <v>0.76470588235294112</v>
      </c>
      <c r="AK787" s="196">
        <f t="shared" si="328"/>
        <v>0.82352941176470584</v>
      </c>
      <c r="AL787" s="196">
        <f t="shared" si="329"/>
        <v>0.94117647058823528</v>
      </c>
      <c r="AM787" s="604">
        <f t="shared" si="330"/>
        <v>0.94117647058823528</v>
      </c>
      <c r="AN787" s="212">
        <f t="shared" si="330"/>
        <v>0.94117647058823528</v>
      </c>
      <c r="AO787" s="204" t="s">
        <v>83</v>
      </c>
      <c r="AP787" s="600" t="s">
        <v>2019</v>
      </c>
      <c r="AQ787" s="600" t="s">
        <v>644</v>
      </c>
      <c r="AR787" s="600" t="s">
        <v>2369</v>
      </c>
      <c r="AS787" s="194" t="s">
        <v>12</v>
      </c>
      <c r="AT787" s="179" t="s">
        <v>15</v>
      </c>
      <c r="AU787" s="179" t="s">
        <v>15</v>
      </c>
      <c r="AV787" s="179" t="s">
        <v>15</v>
      </c>
      <c r="AW787" s="347" t="s">
        <v>54</v>
      </c>
      <c r="AX787" s="195" t="s">
        <v>3418</v>
      </c>
      <c r="AY787" s="214">
        <v>1</v>
      </c>
    </row>
    <row r="788" spans="1:51" customFormat="1" ht="27" hidden="1">
      <c r="A788" s="95" t="str">
        <f t="shared" si="315"/>
        <v>2206-2</v>
      </c>
      <c r="B788" s="160">
        <v>2206</v>
      </c>
      <c r="C788" s="93" t="s">
        <v>244</v>
      </c>
      <c r="D788" s="95">
        <v>2</v>
      </c>
      <c r="E788" s="93" t="s">
        <v>83</v>
      </c>
      <c r="F788" s="95" t="s">
        <v>83</v>
      </c>
      <c r="G788" s="161" t="s">
        <v>83</v>
      </c>
      <c r="H788" s="99" t="s">
        <v>83</v>
      </c>
      <c r="I788" s="94" t="s">
        <v>83</v>
      </c>
      <c r="J788" s="93" t="s">
        <v>83</v>
      </c>
      <c r="K788" s="93" t="s">
        <v>83</v>
      </c>
      <c r="L788" s="93" t="s">
        <v>83</v>
      </c>
      <c r="M788" s="92" t="s">
        <v>83</v>
      </c>
      <c r="N788" s="161"/>
      <c r="O788" s="153"/>
      <c r="P788" s="153"/>
      <c r="Q788" s="153"/>
      <c r="R788" s="162"/>
      <c r="S788" s="450"/>
      <c r="T788" s="163" t="s">
        <v>83</v>
      </c>
      <c r="U788" s="162" t="s">
        <v>83</v>
      </c>
      <c r="V788" s="93" t="s">
        <v>83</v>
      </c>
      <c r="W788" s="161"/>
      <c r="X788" s="153" t="s">
        <v>83</v>
      </c>
      <c r="Y788" s="153" t="s">
        <v>83</v>
      </c>
      <c r="Z788" s="153" t="s">
        <v>83</v>
      </c>
      <c r="AA788" s="162" t="s">
        <v>83</v>
      </c>
      <c r="AB788" s="450"/>
      <c r="AC788" s="155" t="str">
        <f t="shared" si="322"/>
        <v>-</v>
      </c>
      <c r="AD788" s="156" t="str">
        <f t="shared" si="323"/>
        <v>-</v>
      </c>
      <c r="AE788" s="156" t="str">
        <f t="shared" si="324"/>
        <v>-</v>
      </c>
      <c r="AF788" s="156" t="str">
        <f t="shared" si="325"/>
        <v>-</v>
      </c>
      <c r="AG788" s="157" t="str">
        <f t="shared" si="326"/>
        <v>-</v>
      </c>
      <c r="AH788" s="454"/>
      <c r="AI788" s="155" t="str">
        <f t="shared" si="321"/>
        <v>-</v>
      </c>
      <c r="AJ788" s="156" t="str">
        <f t="shared" si="327"/>
        <v>-</v>
      </c>
      <c r="AK788" s="156" t="str">
        <f t="shared" si="328"/>
        <v>-</v>
      </c>
      <c r="AL788" s="156" t="str">
        <f t="shared" si="329"/>
        <v>-</v>
      </c>
      <c r="AM788" s="157" t="str">
        <f t="shared" si="330"/>
        <v>-</v>
      </c>
      <c r="AN788" s="457"/>
      <c r="AO788" s="95" t="s">
        <v>83</v>
      </c>
      <c r="AP788" s="93" t="s">
        <v>83</v>
      </c>
      <c r="AQ788" s="93" t="s">
        <v>83</v>
      </c>
      <c r="AR788" s="93" t="s">
        <v>83</v>
      </c>
      <c r="AS788" s="163" t="s">
        <v>83</v>
      </c>
      <c r="AT788" s="164" t="s">
        <v>83</v>
      </c>
      <c r="AU788" s="164" t="s">
        <v>83</v>
      </c>
      <c r="AV788" s="164" t="s">
        <v>83</v>
      </c>
      <c r="AW788" s="94" t="s">
        <v>83</v>
      </c>
      <c r="AX788" s="94" t="s">
        <v>3366</v>
      </c>
      <c r="AY788" s="165" t="s">
        <v>83</v>
      </c>
    </row>
    <row r="789" spans="1:51" customFormat="1" ht="27" hidden="1">
      <c r="A789" s="95" t="str">
        <f t="shared" si="315"/>
        <v>2206-3</v>
      </c>
      <c r="B789" s="160">
        <v>2206</v>
      </c>
      <c r="C789" s="93" t="s">
        <v>244</v>
      </c>
      <c r="D789" s="95">
        <v>3</v>
      </c>
      <c r="E789" s="93" t="s">
        <v>83</v>
      </c>
      <c r="F789" s="95" t="s">
        <v>83</v>
      </c>
      <c r="G789" s="161" t="s">
        <v>83</v>
      </c>
      <c r="H789" s="99" t="s">
        <v>83</v>
      </c>
      <c r="I789" s="94" t="s">
        <v>83</v>
      </c>
      <c r="J789" s="93" t="s">
        <v>83</v>
      </c>
      <c r="K789" s="93" t="s">
        <v>83</v>
      </c>
      <c r="L789" s="93" t="s">
        <v>83</v>
      </c>
      <c r="M789" s="92" t="s">
        <v>83</v>
      </c>
      <c r="N789" s="161"/>
      <c r="O789" s="153"/>
      <c r="P789" s="153"/>
      <c r="Q789" s="153"/>
      <c r="R789" s="162"/>
      <c r="S789" s="450"/>
      <c r="T789" s="163" t="s">
        <v>83</v>
      </c>
      <c r="U789" s="162" t="s">
        <v>83</v>
      </c>
      <c r="V789" s="93" t="s">
        <v>83</v>
      </c>
      <c r="W789" s="161"/>
      <c r="X789" s="153" t="s">
        <v>83</v>
      </c>
      <c r="Y789" s="153" t="s">
        <v>83</v>
      </c>
      <c r="Z789" s="153" t="s">
        <v>83</v>
      </c>
      <c r="AA789" s="162" t="s">
        <v>83</v>
      </c>
      <c r="AB789" s="450"/>
      <c r="AC789" s="155" t="str">
        <f t="shared" si="322"/>
        <v>-</v>
      </c>
      <c r="AD789" s="156" t="str">
        <f t="shared" si="323"/>
        <v>-</v>
      </c>
      <c r="AE789" s="156" t="str">
        <f t="shared" si="324"/>
        <v>-</v>
      </c>
      <c r="AF789" s="156" t="str">
        <f t="shared" si="325"/>
        <v>-</v>
      </c>
      <c r="AG789" s="157" t="str">
        <f t="shared" si="326"/>
        <v>-</v>
      </c>
      <c r="AH789" s="454"/>
      <c r="AI789" s="155" t="str">
        <f t="shared" si="321"/>
        <v>-</v>
      </c>
      <c r="AJ789" s="156" t="str">
        <f t="shared" si="327"/>
        <v>-</v>
      </c>
      <c r="AK789" s="156" t="str">
        <f t="shared" si="328"/>
        <v>-</v>
      </c>
      <c r="AL789" s="156" t="str">
        <f t="shared" si="329"/>
        <v>-</v>
      </c>
      <c r="AM789" s="157" t="str">
        <f t="shared" si="330"/>
        <v>-</v>
      </c>
      <c r="AN789" s="457"/>
      <c r="AO789" s="95" t="s">
        <v>83</v>
      </c>
      <c r="AP789" s="93" t="s">
        <v>83</v>
      </c>
      <c r="AQ789" s="93" t="s">
        <v>83</v>
      </c>
      <c r="AR789" s="93" t="s">
        <v>83</v>
      </c>
      <c r="AS789" s="163" t="s">
        <v>83</v>
      </c>
      <c r="AT789" s="164" t="s">
        <v>83</v>
      </c>
      <c r="AU789" s="164" t="s">
        <v>83</v>
      </c>
      <c r="AV789" s="164" t="s">
        <v>83</v>
      </c>
      <c r="AW789" s="94" t="s">
        <v>83</v>
      </c>
      <c r="AX789" s="94" t="s">
        <v>3366</v>
      </c>
      <c r="AY789" s="165" t="s">
        <v>83</v>
      </c>
    </row>
    <row r="790" spans="1:51" customFormat="1" ht="27" hidden="1">
      <c r="A790" s="95" t="str">
        <f t="shared" si="315"/>
        <v>2206-4</v>
      </c>
      <c r="B790" s="160">
        <v>2206</v>
      </c>
      <c r="C790" s="93" t="s">
        <v>244</v>
      </c>
      <c r="D790" s="95">
        <v>4</v>
      </c>
      <c r="E790" s="93" t="s">
        <v>83</v>
      </c>
      <c r="F790" s="95" t="s">
        <v>83</v>
      </c>
      <c r="G790" s="161" t="s">
        <v>83</v>
      </c>
      <c r="H790" s="99" t="s">
        <v>83</v>
      </c>
      <c r="I790" s="94" t="s">
        <v>83</v>
      </c>
      <c r="J790" s="93" t="s">
        <v>83</v>
      </c>
      <c r="K790" s="93" t="s">
        <v>83</v>
      </c>
      <c r="L790" s="93" t="s">
        <v>83</v>
      </c>
      <c r="M790" s="92" t="s">
        <v>83</v>
      </c>
      <c r="N790" s="161"/>
      <c r="O790" s="153"/>
      <c r="P790" s="153"/>
      <c r="Q790" s="153"/>
      <c r="R790" s="162"/>
      <c r="S790" s="450"/>
      <c r="T790" s="163" t="s">
        <v>83</v>
      </c>
      <c r="U790" s="162" t="s">
        <v>83</v>
      </c>
      <c r="V790" s="93" t="s">
        <v>83</v>
      </c>
      <c r="W790" s="161"/>
      <c r="X790" s="153" t="s">
        <v>83</v>
      </c>
      <c r="Y790" s="153" t="s">
        <v>83</v>
      </c>
      <c r="Z790" s="153" t="s">
        <v>83</v>
      </c>
      <c r="AA790" s="162" t="s">
        <v>83</v>
      </c>
      <c r="AB790" s="450"/>
      <c r="AC790" s="155" t="str">
        <f t="shared" si="322"/>
        <v>-</v>
      </c>
      <c r="AD790" s="156" t="str">
        <f t="shared" si="323"/>
        <v>-</v>
      </c>
      <c r="AE790" s="156" t="str">
        <f t="shared" si="324"/>
        <v>-</v>
      </c>
      <c r="AF790" s="156" t="str">
        <f t="shared" si="325"/>
        <v>-</v>
      </c>
      <c r="AG790" s="157" t="str">
        <f t="shared" si="326"/>
        <v>-</v>
      </c>
      <c r="AH790" s="454"/>
      <c r="AI790" s="155" t="str">
        <f t="shared" si="321"/>
        <v>-</v>
      </c>
      <c r="AJ790" s="156" t="str">
        <f t="shared" si="327"/>
        <v>-</v>
      </c>
      <c r="AK790" s="156" t="str">
        <f t="shared" si="328"/>
        <v>-</v>
      </c>
      <c r="AL790" s="156" t="str">
        <f t="shared" si="329"/>
        <v>-</v>
      </c>
      <c r="AM790" s="157" t="str">
        <f t="shared" si="330"/>
        <v>-</v>
      </c>
      <c r="AN790" s="457"/>
      <c r="AO790" s="95" t="s">
        <v>83</v>
      </c>
      <c r="AP790" s="93" t="s">
        <v>83</v>
      </c>
      <c r="AQ790" s="93" t="s">
        <v>83</v>
      </c>
      <c r="AR790" s="93" t="s">
        <v>83</v>
      </c>
      <c r="AS790" s="163" t="s">
        <v>83</v>
      </c>
      <c r="AT790" s="164" t="s">
        <v>83</v>
      </c>
      <c r="AU790" s="164" t="s">
        <v>83</v>
      </c>
      <c r="AV790" s="164" t="s">
        <v>83</v>
      </c>
      <c r="AW790" s="94" t="s">
        <v>83</v>
      </c>
      <c r="AX790" s="94" t="s">
        <v>3366</v>
      </c>
      <c r="AY790" s="165" t="s">
        <v>83</v>
      </c>
    </row>
    <row r="791" spans="1:51" customFormat="1" ht="27" hidden="1">
      <c r="A791" s="95" t="str">
        <f t="shared" si="315"/>
        <v>2206-5</v>
      </c>
      <c r="B791" s="160">
        <v>2206</v>
      </c>
      <c r="C791" s="93" t="s">
        <v>244</v>
      </c>
      <c r="D791" s="95">
        <v>5</v>
      </c>
      <c r="E791" s="93" t="s">
        <v>83</v>
      </c>
      <c r="F791" s="95" t="s">
        <v>83</v>
      </c>
      <c r="G791" s="161" t="s">
        <v>83</v>
      </c>
      <c r="H791" s="99" t="s">
        <v>83</v>
      </c>
      <c r="I791" s="94" t="s">
        <v>83</v>
      </c>
      <c r="J791" s="93" t="s">
        <v>83</v>
      </c>
      <c r="K791" s="93" t="s">
        <v>83</v>
      </c>
      <c r="L791" s="93" t="s">
        <v>83</v>
      </c>
      <c r="M791" s="92" t="s">
        <v>83</v>
      </c>
      <c r="N791" s="161"/>
      <c r="O791" s="153"/>
      <c r="P791" s="153"/>
      <c r="Q791" s="153"/>
      <c r="R791" s="162"/>
      <c r="S791" s="450"/>
      <c r="T791" s="163" t="s">
        <v>83</v>
      </c>
      <c r="U791" s="162" t="s">
        <v>83</v>
      </c>
      <c r="V791" s="93" t="s">
        <v>83</v>
      </c>
      <c r="W791" s="161"/>
      <c r="X791" s="153" t="s">
        <v>83</v>
      </c>
      <c r="Y791" s="153" t="s">
        <v>83</v>
      </c>
      <c r="Z791" s="153" t="s">
        <v>83</v>
      </c>
      <c r="AA791" s="162" t="s">
        <v>83</v>
      </c>
      <c r="AB791" s="450"/>
      <c r="AC791" s="155" t="str">
        <f t="shared" si="322"/>
        <v>-</v>
      </c>
      <c r="AD791" s="156" t="str">
        <f t="shared" si="323"/>
        <v>-</v>
      </c>
      <c r="AE791" s="156" t="str">
        <f t="shared" si="324"/>
        <v>-</v>
      </c>
      <c r="AF791" s="156" t="str">
        <f t="shared" si="325"/>
        <v>-</v>
      </c>
      <c r="AG791" s="157" t="str">
        <f t="shared" si="326"/>
        <v>-</v>
      </c>
      <c r="AH791" s="454"/>
      <c r="AI791" s="155" t="str">
        <f t="shared" si="321"/>
        <v>-</v>
      </c>
      <c r="AJ791" s="156" t="str">
        <f t="shared" si="327"/>
        <v>-</v>
      </c>
      <c r="AK791" s="156" t="str">
        <f t="shared" si="328"/>
        <v>-</v>
      </c>
      <c r="AL791" s="156" t="str">
        <f t="shared" si="329"/>
        <v>-</v>
      </c>
      <c r="AM791" s="157" t="str">
        <f t="shared" si="330"/>
        <v>-</v>
      </c>
      <c r="AN791" s="457"/>
      <c r="AO791" s="95" t="s">
        <v>83</v>
      </c>
      <c r="AP791" s="93" t="s">
        <v>83</v>
      </c>
      <c r="AQ791" s="93" t="s">
        <v>83</v>
      </c>
      <c r="AR791" s="93" t="s">
        <v>83</v>
      </c>
      <c r="AS791" s="163" t="s">
        <v>83</v>
      </c>
      <c r="AT791" s="164" t="s">
        <v>83</v>
      </c>
      <c r="AU791" s="164" t="s">
        <v>83</v>
      </c>
      <c r="AV791" s="164" t="s">
        <v>83</v>
      </c>
      <c r="AW791" s="94" t="s">
        <v>83</v>
      </c>
      <c r="AX791" s="94" t="s">
        <v>3366</v>
      </c>
      <c r="AY791" s="165" t="s">
        <v>83</v>
      </c>
    </row>
    <row r="792" spans="1:51" customFormat="1" ht="27" hidden="1">
      <c r="A792" s="95" t="str">
        <f t="shared" si="315"/>
        <v>2206-6</v>
      </c>
      <c r="B792" s="160">
        <v>2206</v>
      </c>
      <c r="C792" s="93" t="s">
        <v>244</v>
      </c>
      <c r="D792" s="95">
        <v>6</v>
      </c>
      <c r="E792" s="93" t="s">
        <v>83</v>
      </c>
      <c r="F792" s="95" t="s">
        <v>83</v>
      </c>
      <c r="G792" s="161" t="s">
        <v>83</v>
      </c>
      <c r="H792" s="99" t="s">
        <v>83</v>
      </c>
      <c r="I792" s="94" t="s">
        <v>83</v>
      </c>
      <c r="J792" s="93" t="s">
        <v>83</v>
      </c>
      <c r="K792" s="93" t="s">
        <v>83</v>
      </c>
      <c r="L792" s="93" t="s">
        <v>83</v>
      </c>
      <c r="M792" s="92" t="s">
        <v>83</v>
      </c>
      <c r="N792" s="161"/>
      <c r="O792" s="153"/>
      <c r="P792" s="153"/>
      <c r="Q792" s="153"/>
      <c r="R792" s="162"/>
      <c r="S792" s="450"/>
      <c r="T792" s="163" t="s">
        <v>83</v>
      </c>
      <c r="U792" s="162" t="s">
        <v>83</v>
      </c>
      <c r="V792" s="93" t="s">
        <v>83</v>
      </c>
      <c r="W792" s="161"/>
      <c r="X792" s="153" t="s">
        <v>83</v>
      </c>
      <c r="Y792" s="153" t="s">
        <v>83</v>
      </c>
      <c r="Z792" s="153" t="s">
        <v>83</v>
      </c>
      <c r="AA792" s="162" t="s">
        <v>83</v>
      </c>
      <c r="AB792" s="450"/>
      <c r="AC792" s="155" t="str">
        <f t="shared" si="322"/>
        <v>-</v>
      </c>
      <c r="AD792" s="156" t="str">
        <f t="shared" si="323"/>
        <v>-</v>
      </c>
      <c r="AE792" s="156" t="str">
        <f t="shared" si="324"/>
        <v>-</v>
      </c>
      <c r="AF792" s="156" t="str">
        <f t="shared" si="325"/>
        <v>-</v>
      </c>
      <c r="AG792" s="157" t="str">
        <f t="shared" si="326"/>
        <v>-</v>
      </c>
      <c r="AH792" s="454"/>
      <c r="AI792" s="155" t="str">
        <f t="shared" si="321"/>
        <v>-</v>
      </c>
      <c r="AJ792" s="156" t="str">
        <f t="shared" si="327"/>
        <v>-</v>
      </c>
      <c r="AK792" s="156" t="str">
        <f t="shared" si="328"/>
        <v>-</v>
      </c>
      <c r="AL792" s="156" t="str">
        <f t="shared" si="329"/>
        <v>-</v>
      </c>
      <c r="AM792" s="157" t="str">
        <f t="shared" si="330"/>
        <v>-</v>
      </c>
      <c r="AN792" s="457"/>
      <c r="AO792" s="95" t="s">
        <v>83</v>
      </c>
      <c r="AP792" s="93" t="s">
        <v>83</v>
      </c>
      <c r="AQ792" s="93" t="s">
        <v>83</v>
      </c>
      <c r="AR792" s="93" t="s">
        <v>83</v>
      </c>
      <c r="AS792" s="163" t="s">
        <v>83</v>
      </c>
      <c r="AT792" s="164" t="s">
        <v>83</v>
      </c>
      <c r="AU792" s="164" t="s">
        <v>83</v>
      </c>
      <c r="AV792" s="164" t="s">
        <v>83</v>
      </c>
      <c r="AW792" s="94" t="s">
        <v>83</v>
      </c>
      <c r="AX792" s="94" t="s">
        <v>3366</v>
      </c>
      <c r="AY792" s="165" t="s">
        <v>83</v>
      </c>
    </row>
    <row r="793" spans="1:51" customFormat="1" ht="27" hidden="1">
      <c r="A793" s="95" t="str">
        <f t="shared" si="315"/>
        <v>2206-7</v>
      </c>
      <c r="B793" s="160">
        <v>2206</v>
      </c>
      <c r="C793" s="93" t="s">
        <v>244</v>
      </c>
      <c r="D793" s="95">
        <v>7</v>
      </c>
      <c r="E793" s="93" t="s">
        <v>83</v>
      </c>
      <c r="F793" s="95" t="s">
        <v>83</v>
      </c>
      <c r="G793" s="161" t="s">
        <v>83</v>
      </c>
      <c r="H793" s="99" t="s">
        <v>83</v>
      </c>
      <c r="I793" s="94" t="s">
        <v>83</v>
      </c>
      <c r="J793" s="93" t="s">
        <v>83</v>
      </c>
      <c r="K793" s="93" t="s">
        <v>83</v>
      </c>
      <c r="L793" s="93" t="s">
        <v>83</v>
      </c>
      <c r="M793" s="92" t="s">
        <v>83</v>
      </c>
      <c r="N793" s="161"/>
      <c r="O793" s="153"/>
      <c r="P793" s="153"/>
      <c r="Q793" s="153"/>
      <c r="R793" s="162"/>
      <c r="S793" s="450"/>
      <c r="T793" s="163" t="s">
        <v>83</v>
      </c>
      <c r="U793" s="162" t="s">
        <v>83</v>
      </c>
      <c r="V793" s="93" t="s">
        <v>83</v>
      </c>
      <c r="W793" s="161"/>
      <c r="X793" s="153" t="s">
        <v>83</v>
      </c>
      <c r="Y793" s="153" t="s">
        <v>83</v>
      </c>
      <c r="Z793" s="153" t="s">
        <v>83</v>
      </c>
      <c r="AA793" s="162" t="s">
        <v>83</v>
      </c>
      <c r="AB793" s="450"/>
      <c r="AC793" s="155" t="str">
        <f t="shared" si="322"/>
        <v>-</v>
      </c>
      <c r="AD793" s="156" t="str">
        <f t="shared" si="323"/>
        <v>-</v>
      </c>
      <c r="AE793" s="156" t="str">
        <f t="shared" si="324"/>
        <v>-</v>
      </c>
      <c r="AF793" s="156" t="str">
        <f t="shared" si="325"/>
        <v>-</v>
      </c>
      <c r="AG793" s="157" t="str">
        <f t="shared" si="326"/>
        <v>-</v>
      </c>
      <c r="AH793" s="454"/>
      <c r="AI793" s="155" t="str">
        <f t="shared" si="321"/>
        <v>-</v>
      </c>
      <c r="AJ793" s="156" t="str">
        <f t="shared" si="327"/>
        <v>-</v>
      </c>
      <c r="AK793" s="156" t="str">
        <f t="shared" si="328"/>
        <v>-</v>
      </c>
      <c r="AL793" s="156" t="str">
        <f t="shared" si="329"/>
        <v>-</v>
      </c>
      <c r="AM793" s="157" t="str">
        <f t="shared" si="330"/>
        <v>-</v>
      </c>
      <c r="AN793" s="457"/>
      <c r="AO793" s="95" t="s">
        <v>83</v>
      </c>
      <c r="AP793" s="93" t="s">
        <v>83</v>
      </c>
      <c r="AQ793" s="93" t="s">
        <v>83</v>
      </c>
      <c r="AR793" s="93" t="s">
        <v>83</v>
      </c>
      <c r="AS793" s="163" t="s">
        <v>83</v>
      </c>
      <c r="AT793" s="164" t="s">
        <v>83</v>
      </c>
      <c r="AU793" s="164" t="s">
        <v>83</v>
      </c>
      <c r="AV793" s="164" t="s">
        <v>83</v>
      </c>
      <c r="AW793" s="94" t="s">
        <v>83</v>
      </c>
      <c r="AX793" s="94" t="s">
        <v>3366</v>
      </c>
      <c r="AY793" s="165" t="s">
        <v>83</v>
      </c>
    </row>
    <row r="794" spans="1:51" customFormat="1" ht="27" hidden="1">
      <c r="A794" s="95" t="str">
        <f t="shared" si="315"/>
        <v>2206-8</v>
      </c>
      <c r="B794" s="160">
        <v>2206</v>
      </c>
      <c r="C794" s="93" t="s">
        <v>244</v>
      </c>
      <c r="D794" s="95">
        <v>8</v>
      </c>
      <c r="E794" s="93" t="s">
        <v>83</v>
      </c>
      <c r="F794" s="95" t="s">
        <v>83</v>
      </c>
      <c r="G794" s="161" t="s">
        <v>83</v>
      </c>
      <c r="H794" s="99" t="s">
        <v>83</v>
      </c>
      <c r="I794" s="94" t="s">
        <v>83</v>
      </c>
      <c r="J794" s="93" t="s">
        <v>83</v>
      </c>
      <c r="K794" s="93" t="s">
        <v>83</v>
      </c>
      <c r="L794" s="93" t="s">
        <v>83</v>
      </c>
      <c r="M794" s="92" t="s">
        <v>83</v>
      </c>
      <c r="N794" s="161"/>
      <c r="O794" s="153"/>
      <c r="P794" s="153"/>
      <c r="Q794" s="153"/>
      <c r="R794" s="162"/>
      <c r="S794" s="450"/>
      <c r="T794" s="163" t="s">
        <v>83</v>
      </c>
      <c r="U794" s="162" t="s">
        <v>83</v>
      </c>
      <c r="V794" s="93" t="s">
        <v>83</v>
      </c>
      <c r="W794" s="161"/>
      <c r="X794" s="153" t="s">
        <v>83</v>
      </c>
      <c r="Y794" s="153" t="s">
        <v>83</v>
      </c>
      <c r="Z794" s="153" t="s">
        <v>83</v>
      </c>
      <c r="AA794" s="162" t="s">
        <v>83</v>
      </c>
      <c r="AB794" s="450"/>
      <c r="AC794" s="155" t="str">
        <f t="shared" si="322"/>
        <v>-</v>
      </c>
      <c r="AD794" s="156" t="str">
        <f t="shared" si="323"/>
        <v>-</v>
      </c>
      <c r="AE794" s="156" t="str">
        <f t="shared" si="324"/>
        <v>-</v>
      </c>
      <c r="AF794" s="156" t="str">
        <f t="shared" si="325"/>
        <v>-</v>
      </c>
      <c r="AG794" s="157" t="str">
        <f t="shared" si="326"/>
        <v>-</v>
      </c>
      <c r="AH794" s="454"/>
      <c r="AI794" s="155" t="str">
        <f t="shared" si="321"/>
        <v>-</v>
      </c>
      <c r="AJ794" s="156" t="str">
        <f t="shared" si="327"/>
        <v>-</v>
      </c>
      <c r="AK794" s="156" t="str">
        <f t="shared" si="328"/>
        <v>-</v>
      </c>
      <c r="AL794" s="156" t="str">
        <f t="shared" si="329"/>
        <v>-</v>
      </c>
      <c r="AM794" s="157" t="str">
        <f t="shared" si="330"/>
        <v>-</v>
      </c>
      <c r="AN794" s="457"/>
      <c r="AO794" s="95" t="s">
        <v>83</v>
      </c>
      <c r="AP794" s="93" t="s">
        <v>83</v>
      </c>
      <c r="AQ794" s="93" t="s">
        <v>83</v>
      </c>
      <c r="AR794" s="93" t="s">
        <v>83</v>
      </c>
      <c r="AS794" s="163" t="s">
        <v>83</v>
      </c>
      <c r="AT794" s="164" t="s">
        <v>83</v>
      </c>
      <c r="AU794" s="164" t="s">
        <v>83</v>
      </c>
      <c r="AV794" s="164" t="s">
        <v>83</v>
      </c>
      <c r="AW794" s="94" t="s">
        <v>83</v>
      </c>
      <c r="AX794" s="94" t="s">
        <v>3366</v>
      </c>
      <c r="AY794" s="165" t="s">
        <v>83</v>
      </c>
    </row>
    <row r="795" spans="1:51" customFormat="1" ht="27" hidden="1">
      <c r="A795" s="95" t="str">
        <f t="shared" si="315"/>
        <v>2206-9</v>
      </c>
      <c r="B795" s="160">
        <v>2206</v>
      </c>
      <c r="C795" s="93" t="s">
        <v>244</v>
      </c>
      <c r="D795" s="95">
        <v>9</v>
      </c>
      <c r="E795" s="93" t="s">
        <v>83</v>
      </c>
      <c r="F795" s="95" t="s">
        <v>83</v>
      </c>
      <c r="G795" s="161" t="s">
        <v>83</v>
      </c>
      <c r="H795" s="99" t="s">
        <v>83</v>
      </c>
      <c r="I795" s="94" t="s">
        <v>83</v>
      </c>
      <c r="J795" s="93" t="s">
        <v>83</v>
      </c>
      <c r="K795" s="93" t="s">
        <v>83</v>
      </c>
      <c r="L795" s="93" t="s">
        <v>83</v>
      </c>
      <c r="M795" s="92" t="s">
        <v>83</v>
      </c>
      <c r="N795" s="161"/>
      <c r="O795" s="153"/>
      <c r="P795" s="153"/>
      <c r="Q795" s="153"/>
      <c r="R795" s="162"/>
      <c r="S795" s="450"/>
      <c r="T795" s="163" t="s">
        <v>83</v>
      </c>
      <c r="U795" s="162" t="s">
        <v>83</v>
      </c>
      <c r="V795" s="93" t="s">
        <v>83</v>
      </c>
      <c r="W795" s="161"/>
      <c r="X795" s="153" t="s">
        <v>83</v>
      </c>
      <c r="Y795" s="153" t="s">
        <v>83</v>
      </c>
      <c r="Z795" s="153" t="s">
        <v>83</v>
      </c>
      <c r="AA795" s="162" t="s">
        <v>83</v>
      </c>
      <c r="AB795" s="450"/>
      <c r="AC795" s="155" t="str">
        <f t="shared" si="322"/>
        <v>-</v>
      </c>
      <c r="AD795" s="156" t="str">
        <f t="shared" si="323"/>
        <v>-</v>
      </c>
      <c r="AE795" s="156" t="str">
        <f t="shared" si="324"/>
        <v>-</v>
      </c>
      <c r="AF795" s="156" t="str">
        <f t="shared" si="325"/>
        <v>-</v>
      </c>
      <c r="AG795" s="157" t="str">
        <f t="shared" si="326"/>
        <v>-</v>
      </c>
      <c r="AH795" s="454"/>
      <c r="AI795" s="155" t="str">
        <f t="shared" si="321"/>
        <v>-</v>
      </c>
      <c r="AJ795" s="156" t="str">
        <f t="shared" si="327"/>
        <v>-</v>
      </c>
      <c r="AK795" s="156" t="str">
        <f t="shared" si="328"/>
        <v>-</v>
      </c>
      <c r="AL795" s="156" t="str">
        <f t="shared" si="329"/>
        <v>-</v>
      </c>
      <c r="AM795" s="157" t="str">
        <f t="shared" si="330"/>
        <v>-</v>
      </c>
      <c r="AN795" s="457"/>
      <c r="AO795" s="95" t="s">
        <v>83</v>
      </c>
      <c r="AP795" s="93" t="s">
        <v>83</v>
      </c>
      <c r="AQ795" s="93" t="s">
        <v>83</v>
      </c>
      <c r="AR795" s="93" t="s">
        <v>83</v>
      </c>
      <c r="AS795" s="163" t="s">
        <v>83</v>
      </c>
      <c r="AT795" s="164" t="s">
        <v>83</v>
      </c>
      <c r="AU795" s="164" t="s">
        <v>83</v>
      </c>
      <c r="AV795" s="164" t="s">
        <v>83</v>
      </c>
      <c r="AW795" s="94" t="s">
        <v>83</v>
      </c>
      <c r="AX795" s="94" t="s">
        <v>3366</v>
      </c>
      <c r="AY795" s="165" t="s">
        <v>83</v>
      </c>
    </row>
    <row r="796" spans="1:51" ht="196.5" customHeight="1">
      <c r="A796" s="204" t="str">
        <f t="shared" si="315"/>
        <v>2301-1</v>
      </c>
      <c r="B796" s="205">
        <v>2301</v>
      </c>
      <c r="C796" s="600" t="s">
        <v>245</v>
      </c>
      <c r="D796" s="204">
        <v>1</v>
      </c>
      <c r="E796" s="600" t="s">
        <v>1039</v>
      </c>
      <c r="F796" s="204" t="s">
        <v>384</v>
      </c>
      <c r="G796" s="603" t="s">
        <v>520</v>
      </c>
      <c r="H796" s="206" t="s">
        <v>1040</v>
      </c>
      <c r="I796" s="195" t="s">
        <v>559</v>
      </c>
      <c r="J796" s="600" t="s">
        <v>2402</v>
      </c>
      <c r="K796" s="600" t="s">
        <v>2403</v>
      </c>
      <c r="L796" s="600" t="s">
        <v>2404</v>
      </c>
      <c r="M796" s="207" t="s">
        <v>392</v>
      </c>
      <c r="N796" s="603">
        <v>40</v>
      </c>
      <c r="O796" s="181">
        <v>40</v>
      </c>
      <c r="P796" s="181">
        <v>40</v>
      </c>
      <c r="Q796" s="181">
        <v>40</v>
      </c>
      <c r="R796" s="568">
        <v>40</v>
      </c>
      <c r="S796" s="326">
        <v>40</v>
      </c>
      <c r="T796" s="194" t="s">
        <v>416</v>
      </c>
      <c r="U796" s="209">
        <v>40</v>
      </c>
      <c r="V796" s="600" t="s">
        <v>1290</v>
      </c>
      <c r="W796" s="603">
        <v>45.5</v>
      </c>
      <c r="X796" s="181">
        <v>44.3</v>
      </c>
      <c r="Y796" s="181">
        <v>55.1</v>
      </c>
      <c r="Z796" s="181">
        <v>48.6</v>
      </c>
      <c r="AA796" s="264">
        <v>68.099999999999994</v>
      </c>
      <c r="AB796" s="264">
        <v>67.900000000000006</v>
      </c>
      <c r="AC796" s="226">
        <f t="shared" si="322"/>
        <v>1.1375</v>
      </c>
      <c r="AD796" s="196">
        <f t="shared" si="323"/>
        <v>1.1074999999999999</v>
      </c>
      <c r="AE796" s="196">
        <f t="shared" si="324"/>
        <v>1.3774999999999999</v>
      </c>
      <c r="AF796" s="196">
        <f t="shared" si="325"/>
        <v>1.2150000000000001</v>
      </c>
      <c r="AG796" s="604">
        <f t="shared" si="326"/>
        <v>1.7024999999999999</v>
      </c>
      <c r="AH796" s="212">
        <f t="shared" si="326"/>
        <v>1.6975000000000002</v>
      </c>
      <c r="AI796" s="226">
        <f t="shared" si="321"/>
        <v>1.1375</v>
      </c>
      <c r="AJ796" s="196">
        <f t="shared" si="327"/>
        <v>1.1074999999999999</v>
      </c>
      <c r="AK796" s="196">
        <f t="shared" si="328"/>
        <v>1.3774999999999999</v>
      </c>
      <c r="AL796" s="196">
        <f t="shared" si="329"/>
        <v>1.2150000000000001</v>
      </c>
      <c r="AM796" s="604">
        <f t="shared" si="330"/>
        <v>1.7024999999999999</v>
      </c>
      <c r="AN796" s="212">
        <f t="shared" si="330"/>
        <v>1.6975000000000002</v>
      </c>
      <c r="AO796" s="204" t="s">
        <v>83</v>
      </c>
      <c r="AP796" s="600" t="s">
        <v>2405</v>
      </c>
      <c r="AQ796" s="600" t="s">
        <v>691</v>
      </c>
      <c r="AR796" s="600" t="s">
        <v>2406</v>
      </c>
      <c r="AS796" s="194" t="s">
        <v>15</v>
      </c>
      <c r="AT796" s="179" t="s">
        <v>15</v>
      </c>
      <c r="AU796" s="179" t="s">
        <v>15</v>
      </c>
      <c r="AV796" s="179" t="s">
        <v>15</v>
      </c>
      <c r="AW796" s="347" t="s">
        <v>54</v>
      </c>
      <c r="AX796" s="195" t="s">
        <v>3417</v>
      </c>
      <c r="AY796" s="214">
        <v>1</v>
      </c>
    </row>
    <row r="797" spans="1:51" ht="179.25" customHeight="1">
      <c r="A797" s="204" t="str">
        <f t="shared" si="315"/>
        <v>2301-2</v>
      </c>
      <c r="B797" s="205">
        <v>2301</v>
      </c>
      <c r="C797" s="600" t="s">
        <v>245</v>
      </c>
      <c r="D797" s="204">
        <v>2</v>
      </c>
      <c r="E797" s="600" t="s">
        <v>1293</v>
      </c>
      <c r="F797" s="204" t="s">
        <v>384</v>
      </c>
      <c r="G797" s="603" t="s">
        <v>520</v>
      </c>
      <c r="H797" s="206" t="s">
        <v>1040</v>
      </c>
      <c r="I797" s="195" t="s">
        <v>559</v>
      </c>
      <c r="J797" s="600" t="s">
        <v>2407</v>
      </c>
      <c r="K797" s="600" t="s">
        <v>1041</v>
      </c>
      <c r="L797" s="600" t="s">
        <v>1042</v>
      </c>
      <c r="M797" s="207" t="s">
        <v>392</v>
      </c>
      <c r="N797" s="603">
        <v>15</v>
      </c>
      <c r="O797" s="181">
        <v>15</v>
      </c>
      <c r="P797" s="181">
        <v>15</v>
      </c>
      <c r="Q797" s="181">
        <v>15</v>
      </c>
      <c r="R797" s="225">
        <v>15</v>
      </c>
      <c r="S797" s="357">
        <v>15</v>
      </c>
      <c r="T797" s="194" t="s">
        <v>416</v>
      </c>
      <c r="U797" s="209">
        <v>15</v>
      </c>
      <c r="V797" s="600" t="s">
        <v>1290</v>
      </c>
      <c r="W797" s="349">
        <v>4.7</v>
      </c>
      <c r="X797" s="181">
        <v>4.7</v>
      </c>
      <c r="Y797" s="181">
        <v>11.5</v>
      </c>
      <c r="Z797" s="181">
        <v>14.3</v>
      </c>
      <c r="AA797" s="264">
        <v>8.6</v>
      </c>
      <c r="AB797" s="264">
        <v>6.8</v>
      </c>
      <c r="AC797" s="226">
        <f t="shared" si="322"/>
        <v>0.31333333333333335</v>
      </c>
      <c r="AD797" s="196">
        <f t="shared" si="323"/>
        <v>0.31333333333333335</v>
      </c>
      <c r="AE797" s="196">
        <f t="shared" si="324"/>
        <v>0.76666666666666672</v>
      </c>
      <c r="AF797" s="196">
        <f t="shared" si="325"/>
        <v>0.95333333333333337</v>
      </c>
      <c r="AG797" s="604">
        <f t="shared" si="326"/>
        <v>0.57333333333333336</v>
      </c>
      <c r="AH797" s="212">
        <f t="shared" si="326"/>
        <v>0.45333333333333331</v>
      </c>
      <c r="AI797" s="226">
        <f t="shared" si="321"/>
        <v>0.31333333333333335</v>
      </c>
      <c r="AJ797" s="196">
        <f t="shared" si="327"/>
        <v>0.31333333333333335</v>
      </c>
      <c r="AK797" s="196">
        <f t="shared" si="328"/>
        <v>0.76666666666666672</v>
      </c>
      <c r="AL797" s="196">
        <f t="shared" si="329"/>
        <v>0.95333333333333337</v>
      </c>
      <c r="AM797" s="604">
        <f t="shared" si="330"/>
        <v>0.57333333333333336</v>
      </c>
      <c r="AN797" s="212">
        <f t="shared" si="330"/>
        <v>0.45333333333333331</v>
      </c>
      <c r="AO797" s="204" t="s">
        <v>83</v>
      </c>
      <c r="AP797" s="600" t="s">
        <v>646</v>
      </c>
      <c r="AQ797" s="600" t="s">
        <v>647</v>
      </c>
      <c r="AR797" s="600" t="s">
        <v>2408</v>
      </c>
      <c r="AS797" s="194" t="s">
        <v>57</v>
      </c>
      <c r="AT797" s="179" t="s">
        <v>50</v>
      </c>
      <c r="AU797" s="179" t="s">
        <v>11</v>
      </c>
      <c r="AV797" s="179" t="s">
        <v>11</v>
      </c>
      <c r="AW797" s="347" t="s">
        <v>10</v>
      </c>
      <c r="AX797" s="195" t="s">
        <v>3419</v>
      </c>
      <c r="AY797" s="214">
        <v>1</v>
      </c>
    </row>
    <row r="798" spans="1:51" customFormat="1" ht="27" hidden="1">
      <c r="A798" s="95" t="str">
        <f t="shared" si="315"/>
        <v>2301-3</v>
      </c>
      <c r="B798" s="160">
        <v>2301</v>
      </c>
      <c r="C798" s="93" t="s">
        <v>245</v>
      </c>
      <c r="D798" s="95">
        <v>3</v>
      </c>
      <c r="E798" s="93" t="s">
        <v>83</v>
      </c>
      <c r="F798" s="95" t="s">
        <v>83</v>
      </c>
      <c r="G798" s="161" t="s">
        <v>83</v>
      </c>
      <c r="H798" s="99" t="s">
        <v>83</v>
      </c>
      <c r="I798" s="94" t="s">
        <v>83</v>
      </c>
      <c r="J798" s="93" t="s">
        <v>83</v>
      </c>
      <c r="K798" s="93" t="s">
        <v>83</v>
      </c>
      <c r="L798" s="93" t="s">
        <v>83</v>
      </c>
      <c r="M798" s="92" t="s">
        <v>83</v>
      </c>
      <c r="N798" s="161"/>
      <c r="O798" s="153"/>
      <c r="P798" s="153"/>
      <c r="Q798" s="153"/>
      <c r="R798" s="162"/>
      <c r="S798" s="450"/>
      <c r="T798" s="163" t="s">
        <v>83</v>
      </c>
      <c r="U798" s="162" t="s">
        <v>83</v>
      </c>
      <c r="V798" s="93" t="s">
        <v>83</v>
      </c>
      <c r="W798" s="161"/>
      <c r="X798" s="153" t="s">
        <v>83</v>
      </c>
      <c r="Y798" s="153" t="s">
        <v>83</v>
      </c>
      <c r="Z798" s="153" t="s">
        <v>83</v>
      </c>
      <c r="AA798" s="162" t="s">
        <v>83</v>
      </c>
      <c r="AB798" s="450"/>
      <c r="AC798" s="155" t="str">
        <f t="shared" si="322"/>
        <v>-</v>
      </c>
      <c r="AD798" s="156" t="str">
        <f t="shared" si="323"/>
        <v>-</v>
      </c>
      <c r="AE798" s="156" t="str">
        <f t="shared" si="324"/>
        <v>-</v>
      </c>
      <c r="AF798" s="156" t="str">
        <f t="shared" si="325"/>
        <v>-</v>
      </c>
      <c r="AG798" s="157" t="str">
        <f t="shared" si="326"/>
        <v>-</v>
      </c>
      <c r="AH798" s="454"/>
      <c r="AI798" s="155" t="str">
        <f t="shared" si="321"/>
        <v>-</v>
      </c>
      <c r="AJ798" s="156" t="str">
        <f t="shared" si="327"/>
        <v>-</v>
      </c>
      <c r="AK798" s="156" t="str">
        <f t="shared" si="328"/>
        <v>-</v>
      </c>
      <c r="AL798" s="156" t="str">
        <f t="shared" si="329"/>
        <v>-</v>
      </c>
      <c r="AM798" s="157" t="str">
        <f t="shared" si="330"/>
        <v>-</v>
      </c>
      <c r="AN798" s="457"/>
      <c r="AO798" s="95" t="s">
        <v>83</v>
      </c>
      <c r="AP798" s="93" t="s">
        <v>83</v>
      </c>
      <c r="AQ798" s="93" t="s">
        <v>83</v>
      </c>
      <c r="AR798" s="93" t="s">
        <v>83</v>
      </c>
      <c r="AS798" s="163" t="s">
        <v>83</v>
      </c>
      <c r="AT798" s="164" t="s">
        <v>83</v>
      </c>
      <c r="AU798" s="164" t="s">
        <v>83</v>
      </c>
      <c r="AV798" s="164" t="s">
        <v>83</v>
      </c>
      <c r="AW798" s="94" t="s">
        <v>83</v>
      </c>
      <c r="AX798" s="94" t="s">
        <v>3366</v>
      </c>
      <c r="AY798" s="165" t="s">
        <v>83</v>
      </c>
    </row>
    <row r="799" spans="1:51" customFormat="1" ht="27" hidden="1">
      <c r="A799" s="95" t="str">
        <f t="shared" si="315"/>
        <v>2301-4</v>
      </c>
      <c r="B799" s="160">
        <v>2301</v>
      </c>
      <c r="C799" s="93" t="s">
        <v>245</v>
      </c>
      <c r="D799" s="95">
        <v>4</v>
      </c>
      <c r="E799" s="93" t="s">
        <v>83</v>
      </c>
      <c r="F799" s="95" t="s">
        <v>83</v>
      </c>
      <c r="G799" s="161" t="s">
        <v>83</v>
      </c>
      <c r="H799" s="99" t="s">
        <v>83</v>
      </c>
      <c r="I799" s="94" t="s">
        <v>83</v>
      </c>
      <c r="J799" s="93" t="s">
        <v>83</v>
      </c>
      <c r="K799" s="93" t="s">
        <v>83</v>
      </c>
      <c r="L799" s="93" t="s">
        <v>83</v>
      </c>
      <c r="M799" s="92" t="s">
        <v>83</v>
      </c>
      <c r="N799" s="161"/>
      <c r="O799" s="153"/>
      <c r="P799" s="153"/>
      <c r="Q799" s="153"/>
      <c r="R799" s="162"/>
      <c r="S799" s="450"/>
      <c r="T799" s="163" t="s">
        <v>83</v>
      </c>
      <c r="U799" s="162" t="s">
        <v>83</v>
      </c>
      <c r="V799" s="93" t="s">
        <v>83</v>
      </c>
      <c r="W799" s="161"/>
      <c r="X799" s="153" t="s">
        <v>83</v>
      </c>
      <c r="Y799" s="153" t="s">
        <v>83</v>
      </c>
      <c r="Z799" s="153" t="s">
        <v>83</v>
      </c>
      <c r="AA799" s="162" t="s">
        <v>83</v>
      </c>
      <c r="AB799" s="450"/>
      <c r="AC799" s="155" t="str">
        <f t="shared" si="322"/>
        <v>-</v>
      </c>
      <c r="AD799" s="156" t="str">
        <f t="shared" si="323"/>
        <v>-</v>
      </c>
      <c r="AE799" s="156" t="str">
        <f t="shared" si="324"/>
        <v>-</v>
      </c>
      <c r="AF799" s="156" t="str">
        <f t="shared" si="325"/>
        <v>-</v>
      </c>
      <c r="AG799" s="157" t="str">
        <f t="shared" si="326"/>
        <v>-</v>
      </c>
      <c r="AH799" s="454"/>
      <c r="AI799" s="155" t="str">
        <f t="shared" si="321"/>
        <v>-</v>
      </c>
      <c r="AJ799" s="156" t="str">
        <f t="shared" si="327"/>
        <v>-</v>
      </c>
      <c r="AK799" s="156" t="str">
        <f t="shared" si="328"/>
        <v>-</v>
      </c>
      <c r="AL799" s="156" t="str">
        <f t="shared" si="329"/>
        <v>-</v>
      </c>
      <c r="AM799" s="157" t="str">
        <f t="shared" si="330"/>
        <v>-</v>
      </c>
      <c r="AN799" s="457"/>
      <c r="AO799" s="95" t="s">
        <v>83</v>
      </c>
      <c r="AP799" s="93" t="s">
        <v>83</v>
      </c>
      <c r="AQ799" s="93" t="s">
        <v>83</v>
      </c>
      <c r="AR799" s="93" t="s">
        <v>83</v>
      </c>
      <c r="AS799" s="163" t="s">
        <v>83</v>
      </c>
      <c r="AT799" s="164" t="s">
        <v>83</v>
      </c>
      <c r="AU799" s="164" t="s">
        <v>83</v>
      </c>
      <c r="AV799" s="164" t="s">
        <v>83</v>
      </c>
      <c r="AW799" s="94" t="s">
        <v>83</v>
      </c>
      <c r="AX799" s="94" t="s">
        <v>3366</v>
      </c>
      <c r="AY799" s="165" t="s">
        <v>83</v>
      </c>
    </row>
    <row r="800" spans="1:51" customFormat="1" ht="27" hidden="1">
      <c r="A800" s="95" t="str">
        <f t="shared" si="315"/>
        <v>2301-5</v>
      </c>
      <c r="B800" s="160">
        <v>2301</v>
      </c>
      <c r="C800" s="93" t="s">
        <v>245</v>
      </c>
      <c r="D800" s="95">
        <v>5</v>
      </c>
      <c r="E800" s="93" t="s">
        <v>83</v>
      </c>
      <c r="F800" s="95" t="s">
        <v>83</v>
      </c>
      <c r="G800" s="161" t="s">
        <v>83</v>
      </c>
      <c r="H800" s="99" t="s">
        <v>83</v>
      </c>
      <c r="I800" s="94" t="s">
        <v>83</v>
      </c>
      <c r="J800" s="93" t="s">
        <v>83</v>
      </c>
      <c r="K800" s="93" t="s">
        <v>83</v>
      </c>
      <c r="L800" s="93" t="s">
        <v>83</v>
      </c>
      <c r="M800" s="92" t="s">
        <v>83</v>
      </c>
      <c r="N800" s="161"/>
      <c r="O800" s="153"/>
      <c r="P800" s="153"/>
      <c r="Q800" s="153"/>
      <c r="R800" s="162"/>
      <c r="S800" s="450"/>
      <c r="T800" s="163" t="s">
        <v>83</v>
      </c>
      <c r="U800" s="162" t="s">
        <v>83</v>
      </c>
      <c r="V800" s="93" t="s">
        <v>83</v>
      </c>
      <c r="W800" s="161"/>
      <c r="X800" s="153" t="s">
        <v>83</v>
      </c>
      <c r="Y800" s="153" t="s">
        <v>83</v>
      </c>
      <c r="Z800" s="153" t="s">
        <v>83</v>
      </c>
      <c r="AA800" s="162" t="s">
        <v>83</v>
      </c>
      <c r="AB800" s="450"/>
      <c r="AC800" s="155" t="str">
        <f t="shared" si="322"/>
        <v>-</v>
      </c>
      <c r="AD800" s="156" t="str">
        <f t="shared" si="323"/>
        <v>-</v>
      </c>
      <c r="AE800" s="156" t="str">
        <f t="shared" si="324"/>
        <v>-</v>
      </c>
      <c r="AF800" s="156" t="str">
        <f t="shared" si="325"/>
        <v>-</v>
      </c>
      <c r="AG800" s="157" t="str">
        <f t="shared" si="326"/>
        <v>-</v>
      </c>
      <c r="AH800" s="454"/>
      <c r="AI800" s="155" t="str">
        <f t="shared" ref="AI800:AI831" si="331">IFERROR(IF($E800="-","-",IF($U800="-","-",W800/$U800)),"-")</f>
        <v>-</v>
      </c>
      <c r="AJ800" s="156" t="str">
        <f t="shared" si="327"/>
        <v>-</v>
      </c>
      <c r="AK800" s="156" t="str">
        <f t="shared" si="328"/>
        <v>-</v>
      </c>
      <c r="AL800" s="156" t="str">
        <f t="shared" si="329"/>
        <v>-</v>
      </c>
      <c r="AM800" s="157" t="str">
        <f t="shared" si="330"/>
        <v>-</v>
      </c>
      <c r="AN800" s="457"/>
      <c r="AO800" s="95" t="s">
        <v>83</v>
      </c>
      <c r="AP800" s="93" t="s">
        <v>83</v>
      </c>
      <c r="AQ800" s="93" t="s">
        <v>83</v>
      </c>
      <c r="AR800" s="93" t="s">
        <v>83</v>
      </c>
      <c r="AS800" s="163" t="s">
        <v>83</v>
      </c>
      <c r="AT800" s="164" t="s">
        <v>83</v>
      </c>
      <c r="AU800" s="164" t="s">
        <v>83</v>
      </c>
      <c r="AV800" s="164" t="s">
        <v>83</v>
      </c>
      <c r="AW800" s="94" t="s">
        <v>83</v>
      </c>
      <c r="AX800" s="94" t="s">
        <v>3366</v>
      </c>
      <c r="AY800" s="165" t="s">
        <v>83</v>
      </c>
    </row>
    <row r="801" spans="1:51" customFormat="1" ht="27" hidden="1">
      <c r="A801" s="95" t="str">
        <f t="shared" si="315"/>
        <v>2301-6</v>
      </c>
      <c r="B801" s="160">
        <v>2301</v>
      </c>
      <c r="C801" s="93" t="s">
        <v>245</v>
      </c>
      <c r="D801" s="95">
        <v>6</v>
      </c>
      <c r="E801" s="93" t="s">
        <v>83</v>
      </c>
      <c r="F801" s="95" t="s">
        <v>83</v>
      </c>
      <c r="G801" s="161" t="s">
        <v>83</v>
      </c>
      <c r="H801" s="99" t="s">
        <v>83</v>
      </c>
      <c r="I801" s="94" t="s">
        <v>83</v>
      </c>
      <c r="J801" s="93" t="s">
        <v>83</v>
      </c>
      <c r="K801" s="93" t="s">
        <v>83</v>
      </c>
      <c r="L801" s="93" t="s">
        <v>83</v>
      </c>
      <c r="M801" s="92" t="s">
        <v>83</v>
      </c>
      <c r="N801" s="161"/>
      <c r="O801" s="153"/>
      <c r="P801" s="153"/>
      <c r="Q801" s="153"/>
      <c r="R801" s="162"/>
      <c r="S801" s="450"/>
      <c r="T801" s="163" t="s">
        <v>83</v>
      </c>
      <c r="U801" s="162" t="s">
        <v>83</v>
      </c>
      <c r="V801" s="93" t="s">
        <v>83</v>
      </c>
      <c r="W801" s="161"/>
      <c r="X801" s="153" t="s">
        <v>83</v>
      </c>
      <c r="Y801" s="153" t="s">
        <v>83</v>
      </c>
      <c r="Z801" s="153" t="s">
        <v>83</v>
      </c>
      <c r="AA801" s="162" t="s">
        <v>83</v>
      </c>
      <c r="AB801" s="450"/>
      <c r="AC801" s="155" t="str">
        <f t="shared" si="322"/>
        <v>-</v>
      </c>
      <c r="AD801" s="156" t="str">
        <f t="shared" si="323"/>
        <v>-</v>
      </c>
      <c r="AE801" s="156" t="str">
        <f t="shared" si="324"/>
        <v>-</v>
      </c>
      <c r="AF801" s="156" t="str">
        <f t="shared" si="325"/>
        <v>-</v>
      </c>
      <c r="AG801" s="157" t="str">
        <f t="shared" si="326"/>
        <v>-</v>
      </c>
      <c r="AH801" s="454"/>
      <c r="AI801" s="155" t="str">
        <f t="shared" si="331"/>
        <v>-</v>
      </c>
      <c r="AJ801" s="156" t="str">
        <f t="shared" si="327"/>
        <v>-</v>
      </c>
      <c r="AK801" s="156" t="str">
        <f t="shared" si="328"/>
        <v>-</v>
      </c>
      <c r="AL801" s="156" t="str">
        <f t="shared" si="329"/>
        <v>-</v>
      </c>
      <c r="AM801" s="157" t="str">
        <f t="shared" si="330"/>
        <v>-</v>
      </c>
      <c r="AN801" s="457"/>
      <c r="AO801" s="95" t="s">
        <v>83</v>
      </c>
      <c r="AP801" s="93" t="s">
        <v>83</v>
      </c>
      <c r="AQ801" s="93" t="s">
        <v>83</v>
      </c>
      <c r="AR801" s="93" t="s">
        <v>83</v>
      </c>
      <c r="AS801" s="163" t="s">
        <v>83</v>
      </c>
      <c r="AT801" s="164" t="s">
        <v>83</v>
      </c>
      <c r="AU801" s="164" t="s">
        <v>83</v>
      </c>
      <c r="AV801" s="164" t="s">
        <v>83</v>
      </c>
      <c r="AW801" s="94" t="s">
        <v>83</v>
      </c>
      <c r="AX801" s="94" t="s">
        <v>3366</v>
      </c>
      <c r="AY801" s="165" t="s">
        <v>83</v>
      </c>
    </row>
    <row r="802" spans="1:51" customFormat="1" ht="27" hidden="1">
      <c r="A802" s="95" t="str">
        <f t="shared" si="315"/>
        <v>2301-7</v>
      </c>
      <c r="B802" s="160">
        <v>2301</v>
      </c>
      <c r="C802" s="93" t="s">
        <v>245</v>
      </c>
      <c r="D802" s="95">
        <v>7</v>
      </c>
      <c r="E802" s="93" t="s">
        <v>83</v>
      </c>
      <c r="F802" s="95" t="s">
        <v>83</v>
      </c>
      <c r="G802" s="161" t="s">
        <v>83</v>
      </c>
      <c r="H802" s="99" t="s">
        <v>83</v>
      </c>
      <c r="I802" s="94" t="s">
        <v>83</v>
      </c>
      <c r="J802" s="93" t="s">
        <v>83</v>
      </c>
      <c r="K802" s="93" t="s">
        <v>83</v>
      </c>
      <c r="L802" s="93" t="s">
        <v>83</v>
      </c>
      <c r="M802" s="92" t="s">
        <v>83</v>
      </c>
      <c r="N802" s="161"/>
      <c r="O802" s="153"/>
      <c r="P802" s="153"/>
      <c r="Q802" s="153"/>
      <c r="R802" s="162"/>
      <c r="S802" s="450"/>
      <c r="T802" s="163" t="s">
        <v>83</v>
      </c>
      <c r="U802" s="162" t="s">
        <v>83</v>
      </c>
      <c r="V802" s="93" t="s">
        <v>83</v>
      </c>
      <c r="W802" s="161"/>
      <c r="X802" s="153" t="s">
        <v>83</v>
      </c>
      <c r="Y802" s="153" t="s">
        <v>83</v>
      </c>
      <c r="Z802" s="153" t="s">
        <v>83</v>
      </c>
      <c r="AA802" s="162" t="s">
        <v>83</v>
      </c>
      <c r="AB802" s="450"/>
      <c r="AC802" s="155" t="str">
        <f t="shared" si="322"/>
        <v>-</v>
      </c>
      <c r="AD802" s="156" t="str">
        <f t="shared" si="323"/>
        <v>-</v>
      </c>
      <c r="AE802" s="156" t="str">
        <f t="shared" si="324"/>
        <v>-</v>
      </c>
      <c r="AF802" s="156" t="str">
        <f t="shared" si="325"/>
        <v>-</v>
      </c>
      <c r="AG802" s="157" t="str">
        <f t="shared" si="326"/>
        <v>-</v>
      </c>
      <c r="AH802" s="454"/>
      <c r="AI802" s="155" t="str">
        <f t="shared" si="331"/>
        <v>-</v>
      </c>
      <c r="AJ802" s="156" t="str">
        <f t="shared" si="327"/>
        <v>-</v>
      </c>
      <c r="AK802" s="156" t="str">
        <f t="shared" si="328"/>
        <v>-</v>
      </c>
      <c r="AL802" s="156" t="str">
        <f t="shared" si="329"/>
        <v>-</v>
      </c>
      <c r="AM802" s="157" t="str">
        <f t="shared" si="330"/>
        <v>-</v>
      </c>
      <c r="AN802" s="457"/>
      <c r="AO802" s="95" t="s">
        <v>83</v>
      </c>
      <c r="AP802" s="93" t="s">
        <v>83</v>
      </c>
      <c r="AQ802" s="93" t="s">
        <v>83</v>
      </c>
      <c r="AR802" s="93" t="s">
        <v>83</v>
      </c>
      <c r="AS802" s="163" t="s">
        <v>83</v>
      </c>
      <c r="AT802" s="164" t="s">
        <v>83</v>
      </c>
      <c r="AU802" s="164" t="s">
        <v>83</v>
      </c>
      <c r="AV802" s="164" t="s">
        <v>83</v>
      </c>
      <c r="AW802" s="94" t="s">
        <v>83</v>
      </c>
      <c r="AX802" s="94" t="s">
        <v>3366</v>
      </c>
      <c r="AY802" s="165" t="s">
        <v>83</v>
      </c>
    </row>
    <row r="803" spans="1:51" customFormat="1" ht="27" hidden="1">
      <c r="A803" s="95" t="str">
        <f t="shared" ref="A803:A866" si="332">B803&amp;"-"&amp;D803</f>
        <v>2301-8</v>
      </c>
      <c r="B803" s="160">
        <v>2301</v>
      </c>
      <c r="C803" s="93" t="s">
        <v>245</v>
      </c>
      <c r="D803" s="95">
        <v>8</v>
      </c>
      <c r="E803" s="93" t="s">
        <v>83</v>
      </c>
      <c r="F803" s="95" t="s">
        <v>83</v>
      </c>
      <c r="G803" s="161" t="s">
        <v>83</v>
      </c>
      <c r="H803" s="99" t="s">
        <v>83</v>
      </c>
      <c r="I803" s="94" t="s">
        <v>83</v>
      </c>
      <c r="J803" s="93" t="s">
        <v>83</v>
      </c>
      <c r="K803" s="93" t="s">
        <v>83</v>
      </c>
      <c r="L803" s="93" t="s">
        <v>83</v>
      </c>
      <c r="M803" s="92" t="s">
        <v>83</v>
      </c>
      <c r="N803" s="161"/>
      <c r="O803" s="153"/>
      <c r="P803" s="153"/>
      <c r="Q803" s="153"/>
      <c r="R803" s="162"/>
      <c r="S803" s="450"/>
      <c r="T803" s="163" t="s">
        <v>83</v>
      </c>
      <c r="U803" s="162" t="s">
        <v>83</v>
      </c>
      <c r="V803" s="93" t="s">
        <v>83</v>
      </c>
      <c r="W803" s="161"/>
      <c r="X803" s="153" t="s">
        <v>83</v>
      </c>
      <c r="Y803" s="153" t="s">
        <v>83</v>
      </c>
      <c r="Z803" s="153" t="s">
        <v>83</v>
      </c>
      <c r="AA803" s="162" t="s">
        <v>83</v>
      </c>
      <c r="AB803" s="450"/>
      <c r="AC803" s="155" t="str">
        <f t="shared" si="322"/>
        <v>-</v>
      </c>
      <c r="AD803" s="156" t="str">
        <f t="shared" si="323"/>
        <v>-</v>
      </c>
      <c r="AE803" s="156" t="str">
        <f t="shared" si="324"/>
        <v>-</v>
      </c>
      <c r="AF803" s="156" t="str">
        <f t="shared" si="325"/>
        <v>-</v>
      </c>
      <c r="AG803" s="157" t="str">
        <f t="shared" si="326"/>
        <v>-</v>
      </c>
      <c r="AH803" s="454"/>
      <c r="AI803" s="155" t="str">
        <f t="shared" si="331"/>
        <v>-</v>
      </c>
      <c r="AJ803" s="156" t="str">
        <f t="shared" si="327"/>
        <v>-</v>
      </c>
      <c r="AK803" s="156" t="str">
        <f t="shared" si="328"/>
        <v>-</v>
      </c>
      <c r="AL803" s="156" t="str">
        <f t="shared" si="329"/>
        <v>-</v>
      </c>
      <c r="AM803" s="157" t="str">
        <f t="shared" si="330"/>
        <v>-</v>
      </c>
      <c r="AN803" s="457"/>
      <c r="AO803" s="95" t="s">
        <v>83</v>
      </c>
      <c r="AP803" s="93" t="s">
        <v>83</v>
      </c>
      <c r="AQ803" s="93" t="s">
        <v>83</v>
      </c>
      <c r="AR803" s="93" t="s">
        <v>83</v>
      </c>
      <c r="AS803" s="163" t="s">
        <v>83</v>
      </c>
      <c r="AT803" s="164" t="s">
        <v>83</v>
      </c>
      <c r="AU803" s="164" t="s">
        <v>83</v>
      </c>
      <c r="AV803" s="164" t="s">
        <v>83</v>
      </c>
      <c r="AW803" s="94" t="s">
        <v>83</v>
      </c>
      <c r="AX803" s="94" t="s">
        <v>3366</v>
      </c>
      <c r="AY803" s="165" t="s">
        <v>83</v>
      </c>
    </row>
    <row r="804" spans="1:51" customFormat="1" ht="27" hidden="1">
      <c r="A804" s="95" t="str">
        <f t="shared" si="332"/>
        <v>2301-9</v>
      </c>
      <c r="B804" s="160">
        <v>2301</v>
      </c>
      <c r="C804" s="93" t="s">
        <v>245</v>
      </c>
      <c r="D804" s="95">
        <v>9</v>
      </c>
      <c r="E804" s="93" t="s">
        <v>83</v>
      </c>
      <c r="F804" s="95" t="s">
        <v>83</v>
      </c>
      <c r="G804" s="161" t="s">
        <v>83</v>
      </c>
      <c r="H804" s="99" t="s">
        <v>83</v>
      </c>
      <c r="I804" s="94" t="s">
        <v>83</v>
      </c>
      <c r="J804" s="93" t="s">
        <v>83</v>
      </c>
      <c r="K804" s="93" t="s">
        <v>83</v>
      </c>
      <c r="L804" s="93" t="s">
        <v>83</v>
      </c>
      <c r="M804" s="92" t="s">
        <v>83</v>
      </c>
      <c r="N804" s="161"/>
      <c r="O804" s="153"/>
      <c r="P804" s="153"/>
      <c r="Q804" s="153"/>
      <c r="R804" s="162"/>
      <c r="S804" s="450"/>
      <c r="T804" s="163" t="s">
        <v>83</v>
      </c>
      <c r="U804" s="162" t="s">
        <v>83</v>
      </c>
      <c r="V804" s="93" t="s">
        <v>83</v>
      </c>
      <c r="W804" s="161"/>
      <c r="X804" s="153" t="s">
        <v>83</v>
      </c>
      <c r="Y804" s="153" t="s">
        <v>83</v>
      </c>
      <c r="Z804" s="153" t="s">
        <v>83</v>
      </c>
      <c r="AA804" s="162" t="s">
        <v>83</v>
      </c>
      <c r="AB804" s="450"/>
      <c r="AC804" s="155" t="str">
        <f t="shared" si="322"/>
        <v>-</v>
      </c>
      <c r="AD804" s="156" t="str">
        <f t="shared" si="323"/>
        <v>-</v>
      </c>
      <c r="AE804" s="156" t="str">
        <f t="shared" si="324"/>
        <v>-</v>
      </c>
      <c r="AF804" s="156" t="str">
        <f t="shared" si="325"/>
        <v>-</v>
      </c>
      <c r="AG804" s="157" t="str">
        <f t="shared" si="326"/>
        <v>-</v>
      </c>
      <c r="AH804" s="454"/>
      <c r="AI804" s="155" t="str">
        <f t="shared" si="331"/>
        <v>-</v>
      </c>
      <c r="AJ804" s="156" t="str">
        <f t="shared" si="327"/>
        <v>-</v>
      </c>
      <c r="AK804" s="156" t="str">
        <f t="shared" si="328"/>
        <v>-</v>
      </c>
      <c r="AL804" s="156" t="str">
        <f t="shared" si="329"/>
        <v>-</v>
      </c>
      <c r="AM804" s="157" t="str">
        <f t="shared" si="330"/>
        <v>-</v>
      </c>
      <c r="AN804" s="457"/>
      <c r="AO804" s="95" t="s">
        <v>83</v>
      </c>
      <c r="AP804" s="93" t="s">
        <v>83</v>
      </c>
      <c r="AQ804" s="93" t="s">
        <v>83</v>
      </c>
      <c r="AR804" s="93" t="s">
        <v>83</v>
      </c>
      <c r="AS804" s="163" t="s">
        <v>83</v>
      </c>
      <c r="AT804" s="164" t="s">
        <v>83</v>
      </c>
      <c r="AU804" s="164" t="s">
        <v>83</v>
      </c>
      <c r="AV804" s="164" t="s">
        <v>83</v>
      </c>
      <c r="AW804" s="94" t="s">
        <v>83</v>
      </c>
      <c r="AX804" s="94" t="s">
        <v>3366</v>
      </c>
      <c r="AY804" s="165" t="s">
        <v>83</v>
      </c>
    </row>
    <row r="805" spans="1:51" s="401" customFormat="1" ht="188.25" customHeight="1">
      <c r="A805" s="204" t="s">
        <v>1446</v>
      </c>
      <c r="B805" s="205">
        <v>2302</v>
      </c>
      <c r="C805" s="600" t="s">
        <v>246</v>
      </c>
      <c r="D805" s="204">
        <v>1</v>
      </c>
      <c r="E805" s="600" t="s">
        <v>562</v>
      </c>
      <c r="F805" s="204" t="s">
        <v>384</v>
      </c>
      <c r="G805" s="603" t="s">
        <v>520</v>
      </c>
      <c r="H805" s="206" t="s">
        <v>1043</v>
      </c>
      <c r="I805" s="195" t="s">
        <v>556</v>
      </c>
      <c r="J805" s="600" t="s">
        <v>563</v>
      </c>
      <c r="K805" s="600" t="s">
        <v>564</v>
      </c>
      <c r="L805" s="600" t="s">
        <v>565</v>
      </c>
      <c r="M805" s="207" t="s">
        <v>392</v>
      </c>
      <c r="N805" s="603">
        <v>90</v>
      </c>
      <c r="O805" s="225">
        <v>90</v>
      </c>
      <c r="P805" s="225">
        <v>90</v>
      </c>
      <c r="Q805" s="225">
        <v>90</v>
      </c>
      <c r="R805" s="568">
        <v>90</v>
      </c>
      <c r="S805" s="326">
        <v>95</v>
      </c>
      <c r="T805" s="194" t="s">
        <v>416</v>
      </c>
      <c r="U805" s="209">
        <v>95</v>
      </c>
      <c r="V805" s="600" t="s">
        <v>566</v>
      </c>
      <c r="W805" s="603">
        <v>90.8</v>
      </c>
      <c r="X805" s="181">
        <v>90.8</v>
      </c>
      <c r="Y805" s="181">
        <v>90.8</v>
      </c>
      <c r="Z805" s="181">
        <v>90.8</v>
      </c>
      <c r="AA805" s="264">
        <v>90.8</v>
      </c>
      <c r="AB805" s="593">
        <v>94</v>
      </c>
      <c r="AC805" s="226">
        <f t="shared" si="322"/>
        <v>1.0088888888888889</v>
      </c>
      <c r="AD805" s="196">
        <f t="shared" si="323"/>
        <v>1.0088888888888889</v>
      </c>
      <c r="AE805" s="196">
        <f t="shared" si="324"/>
        <v>1.0088888888888889</v>
      </c>
      <c r="AF805" s="196">
        <f t="shared" si="325"/>
        <v>1.0088888888888889</v>
      </c>
      <c r="AG805" s="604">
        <f t="shared" si="326"/>
        <v>1.0088888888888889</v>
      </c>
      <c r="AH805" s="212">
        <f t="shared" si="326"/>
        <v>0.98947368421052628</v>
      </c>
      <c r="AI805" s="226">
        <f t="shared" si="331"/>
        <v>0.95578947368421052</v>
      </c>
      <c r="AJ805" s="196">
        <f t="shared" si="327"/>
        <v>0.95578947368421052</v>
      </c>
      <c r="AK805" s="196">
        <f t="shared" si="328"/>
        <v>0.95578947368421052</v>
      </c>
      <c r="AL805" s="196">
        <f t="shared" si="329"/>
        <v>0.95578947368421052</v>
      </c>
      <c r="AM805" s="604">
        <f t="shared" si="330"/>
        <v>0.95578947368421052</v>
      </c>
      <c r="AN805" s="212">
        <f t="shared" si="330"/>
        <v>0.98947368421052628</v>
      </c>
      <c r="AO805" s="204" t="s">
        <v>83</v>
      </c>
      <c r="AP805" s="600" t="s">
        <v>3518</v>
      </c>
      <c r="AQ805" s="600" t="s">
        <v>648</v>
      </c>
      <c r="AR805" s="600" t="s">
        <v>2409</v>
      </c>
      <c r="AS805" s="194" t="s">
        <v>54</v>
      </c>
      <c r="AT805" s="179" t="s">
        <v>15</v>
      </c>
      <c r="AU805" s="179" t="s">
        <v>15</v>
      </c>
      <c r="AV805" s="179" t="s">
        <v>15</v>
      </c>
      <c r="AW805" s="179" t="s">
        <v>15</v>
      </c>
      <c r="AX805" s="611" t="s">
        <v>3418</v>
      </c>
      <c r="AY805" s="214">
        <v>1</v>
      </c>
    </row>
    <row r="806" spans="1:51" s="401" customFormat="1" ht="140.25" customHeight="1">
      <c r="A806" s="204" t="s">
        <v>1447</v>
      </c>
      <c r="B806" s="205">
        <v>2302</v>
      </c>
      <c r="C806" s="600" t="s">
        <v>246</v>
      </c>
      <c r="D806" s="204">
        <v>2</v>
      </c>
      <c r="E806" s="600" t="s">
        <v>567</v>
      </c>
      <c r="F806" s="204" t="s">
        <v>384</v>
      </c>
      <c r="G806" s="603" t="s">
        <v>520</v>
      </c>
      <c r="H806" s="206" t="s">
        <v>1043</v>
      </c>
      <c r="I806" s="195" t="s">
        <v>556</v>
      </c>
      <c r="J806" s="600" t="s">
        <v>568</v>
      </c>
      <c r="K806" s="600" t="s">
        <v>1044</v>
      </c>
      <c r="L806" s="600" t="s">
        <v>569</v>
      </c>
      <c r="M806" s="207" t="s">
        <v>392</v>
      </c>
      <c r="N806" s="603">
        <v>90</v>
      </c>
      <c r="O806" s="225">
        <v>90</v>
      </c>
      <c r="P806" s="225">
        <v>90</v>
      </c>
      <c r="Q806" s="225">
        <v>90</v>
      </c>
      <c r="R806" s="225">
        <v>90</v>
      </c>
      <c r="S806" s="620">
        <v>95</v>
      </c>
      <c r="T806" s="194" t="s">
        <v>416</v>
      </c>
      <c r="U806" s="209">
        <v>95</v>
      </c>
      <c r="V806" s="600" t="s">
        <v>566</v>
      </c>
      <c r="W806" s="603">
        <v>90</v>
      </c>
      <c r="X806" s="181">
        <v>90</v>
      </c>
      <c r="Y806" s="181">
        <v>90</v>
      </c>
      <c r="Z806" s="181">
        <v>90</v>
      </c>
      <c r="AA806" s="264">
        <v>90</v>
      </c>
      <c r="AB806" s="264">
        <v>94.1</v>
      </c>
      <c r="AC806" s="226">
        <f t="shared" si="322"/>
        <v>1</v>
      </c>
      <c r="AD806" s="196">
        <f t="shared" si="323"/>
        <v>1</v>
      </c>
      <c r="AE806" s="196">
        <f t="shared" si="324"/>
        <v>1</v>
      </c>
      <c r="AF806" s="196">
        <f t="shared" si="325"/>
        <v>1</v>
      </c>
      <c r="AG806" s="604">
        <f t="shared" si="326"/>
        <v>1</v>
      </c>
      <c r="AH806" s="212">
        <f t="shared" si="326"/>
        <v>0.99052631578947359</v>
      </c>
      <c r="AI806" s="226">
        <f t="shared" si="331"/>
        <v>0.94736842105263153</v>
      </c>
      <c r="AJ806" s="196">
        <f t="shared" si="327"/>
        <v>0.94736842105263153</v>
      </c>
      <c r="AK806" s="196">
        <f t="shared" si="328"/>
        <v>0.94736842105263153</v>
      </c>
      <c r="AL806" s="196">
        <f t="shared" si="329"/>
        <v>0.94736842105263153</v>
      </c>
      <c r="AM806" s="604">
        <f t="shared" si="330"/>
        <v>0.94736842105263153</v>
      </c>
      <c r="AN806" s="212">
        <f t="shared" si="330"/>
        <v>0.99052631578947359</v>
      </c>
      <c r="AO806" s="204" t="s">
        <v>83</v>
      </c>
      <c r="AP806" s="600" t="s">
        <v>3518</v>
      </c>
      <c r="AQ806" s="600" t="s">
        <v>648</v>
      </c>
      <c r="AR806" s="600" t="s">
        <v>2409</v>
      </c>
      <c r="AS806" s="194" t="s">
        <v>54</v>
      </c>
      <c r="AT806" s="179" t="s">
        <v>15</v>
      </c>
      <c r="AU806" s="179" t="s">
        <v>15</v>
      </c>
      <c r="AV806" s="179" t="s">
        <v>15</v>
      </c>
      <c r="AW806" s="179" t="s">
        <v>15</v>
      </c>
      <c r="AX806" s="611" t="s">
        <v>3418</v>
      </c>
      <c r="AY806" s="214">
        <v>1</v>
      </c>
    </row>
    <row r="807" spans="1:51" ht="205.5" customHeight="1">
      <c r="A807" s="204" t="str">
        <f t="shared" ref="A807:A810" si="333">B807&amp;"-"&amp;D807</f>
        <v>2302-3</v>
      </c>
      <c r="B807" s="205">
        <v>2302</v>
      </c>
      <c r="C807" s="600" t="s">
        <v>246</v>
      </c>
      <c r="D807" s="204">
        <v>3</v>
      </c>
      <c r="E807" s="600" t="s">
        <v>2850</v>
      </c>
      <c r="F807" s="204" t="s">
        <v>399</v>
      </c>
      <c r="G807" s="603" t="s">
        <v>520</v>
      </c>
      <c r="H807" s="206" t="s">
        <v>1043</v>
      </c>
      <c r="I807" s="195" t="s">
        <v>556</v>
      </c>
      <c r="J807" s="600" t="s">
        <v>1045</v>
      </c>
      <c r="K807" s="600" t="s">
        <v>1046</v>
      </c>
      <c r="L807" s="600" t="s">
        <v>1047</v>
      </c>
      <c r="M807" s="207" t="s">
        <v>392</v>
      </c>
      <c r="N807" s="311" t="s">
        <v>12</v>
      </c>
      <c r="O807" s="350">
        <v>19740</v>
      </c>
      <c r="P807" s="350">
        <v>16072</v>
      </c>
      <c r="Q807" s="350">
        <v>15693</v>
      </c>
      <c r="R807" s="296">
        <v>17188</v>
      </c>
      <c r="S807" s="649">
        <v>14343</v>
      </c>
      <c r="T807" s="194" t="s">
        <v>83</v>
      </c>
      <c r="U807" s="218" t="s">
        <v>83</v>
      </c>
      <c r="V807" s="600" t="s">
        <v>2410</v>
      </c>
      <c r="W807" s="252">
        <v>17945</v>
      </c>
      <c r="X807" s="201">
        <v>14611</v>
      </c>
      <c r="Y807" s="201">
        <v>14267</v>
      </c>
      <c r="Z807" s="201">
        <v>15625</v>
      </c>
      <c r="AA807" s="507">
        <v>13039</v>
      </c>
      <c r="AB807" s="507">
        <v>13548</v>
      </c>
      <c r="AC807" s="226" t="str">
        <f t="shared" ref="AC807:AC850" si="334">IFERROR(IF($E807="-","-",W807/N807),"-")</f>
        <v>-</v>
      </c>
      <c r="AD807" s="196">
        <f>IFERROR(IF($E807="-","-",X807/W807),"-")</f>
        <v>0.81421008637503478</v>
      </c>
      <c r="AE807" s="196">
        <f t="shared" ref="AE807:AE850" si="335">IFERROR(IF($E807="-","-",Y807/P807),"-")</f>
        <v>0.88769288203086116</v>
      </c>
      <c r="AF807" s="196">
        <f t="shared" ref="AF807:AF850" si="336">IFERROR(IF($E807="-","-",Z807/Q807),"-")</f>
        <v>0.99566685783470332</v>
      </c>
      <c r="AG807" s="604">
        <f t="shared" ref="AG807:AH850" si="337">IFERROR(IF($E807="-","-",AA807/R807),"-")</f>
        <v>0.75861065859902255</v>
      </c>
      <c r="AH807" s="212">
        <f t="shared" si="337"/>
        <v>0.94457226521648185</v>
      </c>
      <c r="AI807" s="226" t="str">
        <f t="shared" si="331"/>
        <v>-</v>
      </c>
      <c r="AJ807" s="196" t="str">
        <f t="shared" si="327"/>
        <v>-</v>
      </c>
      <c r="AK807" s="196" t="str">
        <f t="shared" si="328"/>
        <v>-</v>
      </c>
      <c r="AL807" s="196" t="str">
        <f t="shared" si="329"/>
        <v>-</v>
      </c>
      <c r="AM807" s="604" t="str">
        <f t="shared" si="330"/>
        <v>-</v>
      </c>
      <c r="AN807" s="212" t="str">
        <f t="shared" si="330"/>
        <v>-</v>
      </c>
      <c r="AO807" s="204" t="s">
        <v>83</v>
      </c>
      <c r="AP807" s="600" t="s">
        <v>2411</v>
      </c>
      <c r="AQ807" s="600" t="s">
        <v>692</v>
      </c>
      <c r="AR807" s="600" t="s">
        <v>2412</v>
      </c>
      <c r="AS807" s="194" t="s">
        <v>12</v>
      </c>
      <c r="AT807" s="179" t="s">
        <v>49</v>
      </c>
      <c r="AU807" s="179" t="s">
        <v>50</v>
      </c>
      <c r="AV807" s="179" t="s">
        <v>50</v>
      </c>
      <c r="AW807" s="179" t="s">
        <v>49</v>
      </c>
      <c r="AX807" s="611" t="s">
        <v>3420</v>
      </c>
      <c r="AY807" s="214">
        <v>1</v>
      </c>
    </row>
    <row r="808" spans="1:51" ht="226.5" customHeight="1">
      <c r="A808" s="204" t="str">
        <f t="shared" si="333"/>
        <v>2302-4</v>
      </c>
      <c r="B808" s="205">
        <v>2302</v>
      </c>
      <c r="C808" s="600" t="s">
        <v>246</v>
      </c>
      <c r="D808" s="204">
        <v>4</v>
      </c>
      <c r="E808" s="600" t="s">
        <v>2457</v>
      </c>
      <c r="F808" s="204" t="s">
        <v>399</v>
      </c>
      <c r="G808" s="603" t="s">
        <v>520</v>
      </c>
      <c r="H808" s="206" t="s">
        <v>1043</v>
      </c>
      <c r="I808" s="195" t="s">
        <v>556</v>
      </c>
      <c r="J808" s="600" t="s">
        <v>1048</v>
      </c>
      <c r="K808" s="600" t="s">
        <v>2413</v>
      </c>
      <c r="L808" s="600" t="s">
        <v>1049</v>
      </c>
      <c r="M808" s="207" t="s">
        <v>392</v>
      </c>
      <c r="N808" s="252">
        <v>1600</v>
      </c>
      <c r="O808" s="201">
        <v>2320</v>
      </c>
      <c r="P808" s="201">
        <v>3600</v>
      </c>
      <c r="Q808" s="201">
        <v>4000</v>
      </c>
      <c r="R808" s="350">
        <v>4180</v>
      </c>
      <c r="S808" s="622">
        <v>4500</v>
      </c>
      <c r="T808" s="194" t="s">
        <v>416</v>
      </c>
      <c r="U808" s="218">
        <v>4500</v>
      </c>
      <c r="V808" s="600" t="s">
        <v>1290</v>
      </c>
      <c r="W808" s="252">
        <v>1469</v>
      </c>
      <c r="X808" s="201">
        <v>2355</v>
      </c>
      <c r="Y808" s="201">
        <v>3515</v>
      </c>
      <c r="Z808" s="201">
        <v>4032</v>
      </c>
      <c r="AA808" s="507">
        <v>4255</v>
      </c>
      <c r="AB808" s="507">
        <v>4476</v>
      </c>
      <c r="AC808" s="226">
        <f t="shared" si="334"/>
        <v>0.91812499999999997</v>
      </c>
      <c r="AD808" s="196">
        <f t="shared" ref="AD808:AD850" si="338">IFERROR(IF($E808="-","-",X808/O808),"-")</f>
        <v>1.0150862068965518</v>
      </c>
      <c r="AE808" s="196">
        <f t="shared" si="335"/>
        <v>0.97638888888888886</v>
      </c>
      <c r="AF808" s="196">
        <f t="shared" si="336"/>
        <v>1.008</v>
      </c>
      <c r="AG808" s="604">
        <f t="shared" si="337"/>
        <v>1.0179425837320575</v>
      </c>
      <c r="AH808" s="212">
        <f t="shared" si="337"/>
        <v>0.9946666666666667</v>
      </c>
      <c r="AI808" s="226">
        <f t="shared" si="331"/>
        <v>0.32644444444444443</v>
      </c>
      <c r="AJ808" s="196">
        <f t="shared" si="327"/>
        <v>0.52333333333333332</v>
      </c>
      <c r="AK808" s="196">
        <f t="shared" si="328"/>
        <v>0.78111111111111109</v>
      </c>
      <c r="AL808" s="196">
        <f t="shared" si="329"/>
        <v>0.89600000000000002</v>
      </c>
      <c r="AM808" s="604">
        <f t="shared" si="330"/>
        <v>0.94555555555555559</v>
      </c>
      <c r="AN808" s="212">
        <f t="shared" si="330"/>
        <v>0.9946666666666667</v>
      </c>
      <c r="AO808" s="204" t="s">
        <v>83</v>
      </c>
      <c r="AP808" s="600" t="s">
        <v>2414</v>
      </c>
      <c r="AQ808" s="600" t="s">
        <v>693</v>
      </c>
      <c r="AR808" s="600" t="s">
        <v>2415</v>
      </c>
      <c r="AS808" s="194" t="s">
        <v>54</v>
      </c>
      <c r="AT808" s="179" t="s">
        <v>15</v>
      </c>
      <c r="AU808" s="179" t="s">
        <v>15</v>
      </c>
      <c r="AV808" s="179" t="s">
        <v>15</v>
      </c>
      <c r="AW808" s="347" t="s">
        <v>15</v>
      </c>
      <c r="AX808" s="195" t="s">
        <v>3417</v>
      </c>
      <c r="AY808" s="214">
        <v>1</v>
      </c>
    </row>
    <row r="809" spans="1:51" ht="172.5" customHeight="1">
      <c r="A809" s="204" t="str">
        <f t="shared" si="333"/>
        <v>2302-5</v>
      </c>
      <c r="B809" s="205">
        <v>2302</v>
      </c>
      <c r="C809" s="600" t="s">
        <v>246</v>
      </c>
      <c r="D809" s="204">
        <v>5</v>
      </c>
      <c r="E809" s="600" t="s">
        <v>2849</v>
      </c>
      <c r="F809" s="204" t="s">
        <v>399</v>
      </c>
      <c r="G809" s="603" t="s">
        <v>520</v>
      </c>
      <c r="H809" s="206" t="s">
        <v>1043</v>
      </c>
      <c r="I809" s="195" t="s">
        <v>556</v>
      </c>
      <c r="J809" s="600" t="s">
        <v>2416</v>
      </c>
      <c r="K809" s="600" t="s">
        <v>2804</v>
      </c>
      <c r="L809" s="600" t="s">
        <v>1050</v>
      </c>
      <c r="M809" s="207" t="s">
        <v>392</v>
      </c>
      <c r="N809" s="311" t="s">
        <v>12</v>
      </c>
      <c r="O809" s="181">
        <v>100</v>
      </c>
      <c r="P809" s="181">
        <v>200</v>
      </c>
      <c r="Q809" s="181">
        <v>300</v>
      </c>
      <c r="R809" s="225">
        <v>400</v>
      </c>
      <c r="S809" s="620">
        <v>500</v>
      </c>
      <c r="T809" s="194" t="s">
        <v>416</v>
      </c>
      <c r="U809" s="209">
        <v>500</v>
      </c>
      <c r="V809" s="600" t="s">
        <v>2840</v>
      </c>
      <c r="W809" s="603" t="s">
        <v>12</v>
      </c>
      <c r="X809" s="181">
        <v>99</v>
      </c>
      <c r="Y809" s="181">
        <v>183</v>
      </c>
      <c r="Z809" s="181">
        <f>183+103</f>
        <v>286</v>
      </c>
      <c r="AA809" s="264">
        <v>398</v>
      </c>
      <c r="AB809" s="264">
        <v>505</v>
      </c>
      <c r="AC809" s="226" t="str">
        <f t="shared" si="334"/>
        <v>-</v>
      </c>
      <c r="AD809" s="196">
        <f t="shared" si="338"/>
        <v>0.99</v>
      </c>
      <c r="AE809" s="196">
        <f t="shared" si="335"/>
        <v>0.91500000000000004</v>
      </c>
      <c r="AF809" s="196">
        <f t="shared" si="336"/>
        <v>0.95333333333333337</v>
      </c>
      <c r="AG809" s="604">
        <f t="shared" si="337"/>
        <v>0.995</v>
      </c>
      <c r="AH809" s="212">
        <f t="shared" si="337"/>
        <v>1.01</v>
      </c>
      <c r="AI809" s="226" t="str">
        <f t="shared" si="331"/>
        <v>-</v>
      </c>
      <c r="AJ809" s="196">
        <f t="shared" si="327"/>
        <v>0.19800000000000001</v>
      </c>
      <c r="AK809" s="196">
        <f t="shared" si="328"/>
        <v>0.36599999999999999</v>
      </c>
      <c r="AL809" s="196">
        <f t="shared" si="329"/>
        <v>0.57199999999999995</v>
      </c>
      <c r="AM809" s="604">
        <f t="shared" si="330"/>
        <v>0.79600000000000004</v>
      </c>
      <c r="AN809" s="212">
        <f t="shared" si="330"/>
        <v>1.01</v>
      </c>
      <c r="AO809" s="204" t="s">
        <v>83</v>
      </c>
      <c r="AP809" s="600" t="s">
        <v>2417</v>
      </c>
      <c r="AQ809" s="600" t="s">
        <v>624</v>
      </c>
      <c r="AR809" s="600" t="s">
        <v>2418</v>
      </c>
      <c r="AS809" s="194" t="s">
        <v>12</v>
      </c>
      <c r="AT809" s="179" t="s">
        <v>11</v>
      </c>
      <c r="AU809" s="179" t="s">
        <v>11</v>
      </c>
      <c r="AV809" s="179" t="s">
        <v>11</v>
      </c>
      <c r="AW809" s="347" t="s">
        <v>11</v>
      </c>
      <c r="AX809" s="195" t="s">
        <v>3417</v>
      </c>
      <c r="AY809" s="214">
        <v>1</v>
      </c>
    </row>
    <row r="810" spans="1:51" ht="165" customHeight="1">
      <c r="A810" s="204" t="str">
        <f t="shared" si="333"/>
        <v>2302-6</v>
      </c>
      <c r="B810" s="205">
        <v>2302</v>
      </c>
      <c r="C810" s="600" t="s">
        <v>246</v>
      </c>
      <c r="D810" s="204">
        <v>6</v>
      </c>
      <c r="E810" s="600" t="s">
        <v>1051</v>
      </c>
      <c r="F810" s="204" t="s">
        <v>484</v>
      </c>
      <c r="G810" s="603" t="s">
        <v>520</v>
      </c>
      <c r="H810" s="206" t="s">
        <v>1052</v>
      </c>
      <c r="I810" s="195" t="s">
        <v>1053</v>
      </c>
      <c r="J810" s="600" t="s">
        <v>2419</v>
      </c>
      <c r="K810" s="600" t="s">
        <v>2420</v>
      </c>
      <c r="L810" s="600" t="s">
        <v>388</v>
      </c>
      <c r="M810" s="207" t="s">
        <v>392</v>
      </c>
      <c r="N810" s="603">
        <v>10</v>
      </c>
      <c r="O810" s="181">
        <v>20</v>
      </c>
      <c r="P810" s="181">
        <v>30</v>
      </c>
      <c r="Q810" s="181">
        <v>40</v>
      </c>
      <c r="R810" s="225">
        <v>50</v>
      </c>
      <c r="S810" s="620">
        <v>60</v>
      </c>
      <c r="T810" s="194" t="s">
        <v>416</v>
      </c>
      <c r="U810" s="209">
        <v>60</v>
      </c>
      <c r="V810" s="600" t="s">
        <v>1290</v>
      </c>
      <c r="W810" s="603">
        <v>7</v>
      </c>
      <c r="X810" s="181">
        <v>20</v>
      </c>
      <c r="Y810" s="181">
        <v>33</v>
      </c>
      <c r="Z810" s="181">
        <v>39</v>
      </c>
      <c r="AA810" s="264">
        <v>45</v>
      </c>
      <c r="AB810" s="264">
        <v>51</v>
      </c>
      <c r="AC810" s="226">
        <f t="shared" si="334"/>
        <v>0.7</v>
      </c>
      <c r="AD810" s="196">
        <f t="shared" si="338"/>
        <v>1</v>
      </c>
      <c r="AE810" s="196">
        <f t="shared" si="335"/>
        <v>1.1000000000000001</v>
      </c>
      <c r="AF810" s="196">
        <f t="shared" si="336"/>
        <v>0.97499999999999998</v>
      </c>
      <c r="AG810" s="604">
        <f t="shared" si="337"/>
        <v>0.9</v>
      </c>
      <c r="AH810" s="212">
        <f t="shared" si="337"/>
        <v>0.85</v>
      </c>
      <c r="AI810" s="226">
        <f t="shared" si="331"/>
        <v>0.11666666666666667</v>
      </c>
      <c r="AJ810" s="196">
        <f t="shared" si="327"/>
        <v>0.33333333333333331</v>
      </c>
      <c r="AK810" s="196">
        <f t="shared" si="328"/>
        <v>0.55000000000000004</v>
      </c>
      <c r="AL810" s="196">
        <f t="shared" si="329"/>
        <v>0.65</v>
      </c>
      <c r="AM810" s="604">
        <f t="shared" si="330"/>
        <v>0.75</v>
      </c>
      <c r="AN810" s="212">
        <f t="shared" si="330"/>
        <v>0.85</v>
      </c>
      <c r="AO810" s="204" t="s">
        <v>83</v>
      </c>
      <c r="AP810" s="600" t="s">
        <v>83</v>
      </c>
      <c r="AQ810" s="600" t="s">
        <v>658</v>
      </c>
      <c r="AR810" s="600" t="s">
        <v>2421</v>
      </c>
      <c r="AS810" s="194" t="s">
        <v>56</v>
      </c>
      <c r="AT810" s="179" t="s">
        <v>15</v>
      </c>
      <c r="AU810" s="179" t="s">
        <v>15</v>
      </c>
      <c r="AV810" s="179" t="s">
        <v>11</v>
      </c>
      <c r="AW810" s="347" t="s">
        <v>11</v>
      </c>
      <c r="AX810" s="195" t="s">
        <v>3418</v>
      </c>
      <c r="AY810" s="214">
        <v>1</v>
      </c>
    </row>
    <row r="811" spans="1:51" customFormat="1" ht="27" hidden="1">
      <c r="A811" s="95" t="str">
        <f t="shared" si="332"/>
        <v>2302-7</v>
      </c>
      <c r="B811" s="160">
        <v>2302</v>
      </c>
      <c r="C811" s="93" t="s">
        <v>246</v>
      </c>
      <c r="D811" s="95">
        <v>7</v>
      </c>
      <c r="E811" s="93" t="s">
        <v>83</v>
      </c>
      <c r="F811" s="95" t="s">
        <v>83</v>
      </c>
      <c r="G811" s="161" t="s">
        <v>83</v>
      </c>
      <c r="H811" s="99" t="s">
        <v>83</v>
      </c>
      <c r="I811" s="94" t="s">
        <v>83</v>
      </c>
      <c r="J811" s="93" t="s">
        <v>83</v>
      </c>
      <c r="K811" s="93" t="s">
        <v>83</v>
      </c>
      <c r="L811" s="93" t="s">
        <v>83</v>
      </c>
      <c r="M811" s="92" t="s">
        <v>83</v>
      </c>
      <c r="N811" s="161"/>
      <c r="O811" s="153"/>
      <c r="P811" s="153"/>
      <c r="Q811" s="153"/>
      <c r="R811" s="162"/>
      <c r="S811" s="450"/>
      <c r="T811" s="163" t="s">
        <v>83</v>
      </c>
      <c r="U811" s="162" t="s">
        <v>83</v>
      </c>
      <c r="V811" s="93" t="s">
        <v>83</v>
      </c>
      <c r="W811" s="161"/>
      <c r="X811" s="153" t="s">
        <v>83</v>
      </c>
      <c r="Y811" s="153" t="s">
        <v>83</v>
      </c>
      <c r="Z811" s="153" t="s">
        <v>83</v>
      </c>
      <c r="AA811" s="162" t="s">
        <v>83</v>
      </c>
      <c r="AB811" s="450"/>
      <c r="AC811" s="155" t="str">
        <f t="shared" si="334"/>
        <v>-</v>
      </c>
      <c r="AD811" s="156" t="str">
        <f t="shared" si="338"/>
        <v>-</v>
      </c>
      <c r="AE811" s="156" t="str">
        <f t="shared" si="335"/>
        <v>-</v>
      </c>
      <c r="AF811" s="156" t="str">
        <f t="shared" si="336"/>
        <v>-</v>
      </c>
      <c r="AG811" s="157" t="str">
        <f t="shared" si="337"/>
        <v>-</v>
      </c>
      <c r="AH811" s="454"/>
      <c r="AI811" s="155" t="str">
        <f t="shared" si="331"/>
        <v>-</v>
      </c>
      <c r="AJ811" s="156" t="str">
        <f t="shared" si="327"/>
        <v>-</v>
      </c>
      <c r="AK811" s="156" t="str">
        <f t="shared" si="328"/>
        <v>-</v>
      </c>
      <c r="AL811" s="156" t="str">
        <f t="shared" si="329"/>
        <v>-</v>
      </c>
      <c r="AM811" s="157" t="str">
        <f t="shared" si="330"/>
        <v>-</v>
      </c>
      <c r="AN811" s="457"/>
      <c r="AO811" s="95" t="s">
        <v>83</v>
      </c>
      <c r="AP811" s="93" t="s">
        <v>83</v>
      </c>
      <c r="AQ811" s="93" t="s">
        <v>83</v>
      </c>
      <c r="AR811" s="93" t="s">
        <v>83</v>
      </c>
      <c r="AS811" s="163" t="s">
        <v>83</v>
      </c>
      <c r="AT811" s="164" t="s">
        <v>83</v>
      </c>
      <c r="AU811" s="164" t="s">
        <v>83</v>
      </c>
      <c r="AV811" s="164" t="s">
        <v>83</v>
      </c>
      <c r="AW811" s="94" t="s">
        <v>83</v>
      </c>
      <c r="AX811" s="94" t="s">
        <v>3366</v>
      </c>
      <c r="AY811" s="165" t="s">
        <v>83</v>
      </c>
    </row>
    <row r="812" spans="1:51" customFormat="1" ht="27" hidden="1">
      <c r="A812" s="95" t="str">
        <f t="shared" si="332"/>
        <v>2302-8</v>
      </c>
      <c r="B812" s="160">
        <v>2302</v>
      </c>
      <c r="C812" s="93" t="s">
        <v>246</v>
      </c>
      <c r="D812" s="95">
        <v>8</v>
      </c>
      <c r="E812" s="93" t="s">
        <v>83</v>
      </c>
      <c r="F812" s="95" t="s">
        <v>83</v>
      </c>
      <c r="G812" s="161" t="s">
        <v>83</v>
      </c>
      <c r="H812" s="99" t="s">
        <v>83</v>
      </c>
      <c r="I812" s="94" t="s">
        <v>83</v>
      </c>
      <c r="J812" s="93" t="s">
        <v>83</v>
      </c>
      <c r="K812" s="93" t="s">
        <v>83</v>
      </c>
      <c r="L812" s="93" t="s">
        <v>83</v>
      </c>
      <c r="M812" s="92" t="s">
        <v>83</v>
      </c>
      <c r="N812" s="161"/>
      <c r="O812" s="153"/>
      <c r="P812" s="153"/>
      <c r="Q812" s="153"/>
      <c r="R812" s="162"/>
      <c r="S812" s="450"/>
      <c r="T812" s="163" t="s">
        <v>83</v>
      </c>
      <c r="U812" s="162" t="s">
        <v>83</v>
      </c>
      <c r="V812" s="93" t="s">
        <v>83</v>
      </c>
      <c r="W812" s="161"/>
      <c r="X812" s="153" t="s">
        <v>83</v>
      </c>
      <c r="Y812" s="153" t="s">
        <v>83</v>
      </c>
      <c r="Z812" s="153" t="s">
        <v>83</v>
      </c>
      <c r="AA812" s="162" t="s">
        <v>83</v>
      </c>
      <c r="AB812" s="450"/>
      <c r="AC812" s="155" t="str">
        <f t="shared" si="334"/>
        <v>-</v>
      </c>
      <c r="AD812" s="156" t="str">
        <f t="shared" si="338"/>
        <v>-</v>
      </c>
      <c r="AE812" s="156" t="str">
        <f t="shared" si="335"/>
        <v>-</v>
      </c>
      <c r="AF812" s="156" t="str">
        <f t="shared" si="336"/>
        <v>-</v>
      </c>
      <c r="AG812" s="157" t="str">
        <f t="shared" si="337"/>
        <v>-</v>
      </c>
      <c r="AH812" s="454"/>
      <c r="AI812" s="155" t="str">
        <f t="shared" si="331"/>
        <v>-</v>
      </c>
      <c r="AJ812" s="156" t="str">
        <f t="shared" si="327"/>
        <v>-</v>
      </c>
      <c r="AK812" s="156" t="str">
        <f t="shared" si="328"/>
        <v>-</v>
      </c>
      <c r="AL812" s="156" t="str">
        <f t="shared" si="329"/>
        <v>-</v>
      </c>
      <c r="AM812" s="157" t="str">
        <f t="shared" si="330"/>
        <v>-</v>
      </c>
      <c r="AN812" s="457"/>
      <c r="AO812" s="95" t="s">
        <v>83</v>
      </c>
      <c r="AP812" s="93" t="s">
        <v>83</v>
      </c>
      <c r="AQ812" s="93" t="s">
        <v>83</v>
      </c>
      <c r="AR812" s="93" t="s">
        <v>83</v>
      </c>
      <c r="AS812" s="163" t="s">
        <v>83</v>
      </c>
      <c r="AT812" s="164" t="s">
        <v>83</v>
      </c>
      <c r="AU812" s="164" t="s">
        <v>83</v>
      </c>
      <c r="AV812" s="164" t="s">
        <v>83</v>
      </c>
      <c r="AW812" s="94" t="s">
        <v>83</v>
      </c>
      <c r="AX812" s="94" t="s">
        <v>3366</v>
      </c>
      <c r="AY812" s="165" t="s">
        <v>83</v>
      </c>
    </row>
    <row r="813" spans="1:51" customFormat="1" ht="27" hidden="1">
      <c r="A813" s="95" t="str">
        <f t="shared" si="332"/>
        <v>2302-9</v>
      </c>
      <c r="B813" s="160">
        <v>2302</v>
      </c>
      <c r="C813" s="93" t="s">
        <v>246</v>
      </c>
      <c r="D813" s="95">
        <v>9</v>
      </c>
      <c r="E813" s="93" t="s">
        <v>83</v>
      </c>
      <c r="F813" s="95" t="s">
        <v>83</v>
      </c>
      <c r="G813" s="161" t="s">
        <v>83</v>
      </c>
      <c r="H813" s="99" t="s">
        <v>83</v>
      </c>
      <c r="I813" s="94" t="s">
        <v>83</v>
      </c>
      <c r="J813" s="93" t="s">
        <v>83</v>
      </c>
      <c r="K813" s="93" t="s">
        <v>83</v>
      </c>
      <c r="L813" s="93" t="s">
        <v>83</v>
      </c>
      <c r="M813" s="92" t="s">
        <v>83</v>
      </c>
      <c r="N813" s="161"/>
      <c r="O813" s="153"/>
      <c r="P813" s="153"/>
      <c r="Q813" s="153"/>
      <c r="R813" s="162"/>
      <c r="S813" s="450"/>
      <c r="T813" s="163" t="s">
        <v>83</v>
      </c>
      <c r="U813" s="162" t="s">
        <v>83</v>
      </c>
      <c r="V813" s="93" t="s">
        <v>83</v>
      </c>
      <c r="W813" s="161"/>
      <c r="X813" s="153" t="s">
        <v>83</v>
      </c>
      <c r="Y813" s="153" t="s">
        <v>83</v>
      </c>
      <c r="Z813" s="153" t="s">
        <v>83</v>
      </c>
      <c r="AA813" s="162" t="s">
        <v>83</v>
      </c>
      <c r="AB813" s="450"/>
      <c r="AC813" s="155" t="str">
        <f t="shared" si="334"/>
        <v>-</v>
      </c>
      <c r="AD813" s="156" t="str">
        <f t="shared" si="338"/>
        <v>-</v>
      </c>
      <c r="AE813" s="156" t="str">
        <f t="shared" si="335"/>
        <v>-</v>
      </c>
      <c r="AF813" s="156" t="str">
        <f t="shared" si="336"/>
        <v>-</v>
      </c>
      <c r="AG813" s="157" t="str">
        <f t="shared" si="337"/>
        <v>-</v>
      </c>
      <c r="AH813" s="454"/>
      <c r="AI813" s="155" t="str">
        <f t="shared" si="331"/>
        <v>-</v>
      </c>
      <c r="AJ813" s="156" t="str">
        <f t="shared" si="327"/>
        <v>-</v>
      </c>
      <c r="AK813" s="156" t="str">
        <f t="shared" si="328"/>
        <v>-</v>
      </c>
      <c r="AL813" s="156" t="str">
        <f t="shared" si="329"/>
        <v>-</v>
      </c>
      <c r="AM813" s="157" t="str">
        <f t="shared" si="330"/>
        <v>-</v>
      </c>
      <c r="AN813" s="457"/>
      <c r="AO813" s="95" t="s">
        <v>83</v>
      </c>
      <c r="AP813" s="93" t="s">
        <v>83</v>
      </c>
      <c r="AQ813" s="93" t="s">
        <v>83</v>
      </c>
      <c r="AR813" s="93" t="s">
        <v>83</v>
      </c>
      <c r="AS813" s="163" t="s">
        <v>83</v>
      </c>
      <c r="AT813" s="164" t="s">
        <v>83</v>
      </c>
      <c r="AU813" s="164" t="s">
        <v>83</v>
      </c>
      <c r="AV813" s="164" t="s">
        <v>83</v>
      </c>
      <c r="AW813" s="94" t="s">
        <v>83</v>
      </c>
      <c r="AX813" s="94" t="s">
        <v>3366</v>
      </c>
      <c r="AY813" s="165" t="s">
        <v>83</v>
      </c>
    </row>
    <row r="814" spans="1:51" ht="174" customHeight="1">
      <c r="A814" s="204" t="str">
        <f t="shared" si="332"/>
        <v>2303-1</v>
      </c>
      <c r="B814" s="205">
        <v>2303</v>
      </c>
      <c r="C814" s="600" t="s">
        <v>247</v>
      </c>
      <c r="D814" s="204">
        <v>1</v>
      </c>
      <c r="E814" s="600" t="s">
        <v>1054</v>
      </c>
      <c r="F814" s="204" t="s">
        <v>399</v>
      </c>
      <c r="G814" s="603" t="s">
        <v>520</v>
      </c>
      <c r="H814" s="206" t="s">
        <v>1451</v>
      </c>
      <c r="I814" s="195" t="s">
        <v>524</v>
      </c>
      <c r="J814" s="600" t="s">
        <v>1055</v>
      </c>
      <c r="K814" s="600" t="s">
        <v>1056</v>
      </c>
      <c r="L814" s="600" t="s">
        <v>1057</v>
      </c>
      <c r="M814" s="207" t="s">
        <v>392</v>
      </c>
      <c r="N814" s="603">
        <v>17</v>
      </c>
      <c r="O814" s="181">
        <v>34</v>
      </c>
      <c r="P814" s="181">
        <v>51</v>
      </c>
      <c r="Q814" s="181">
        <v>67</v>
      </c>
      <c r="R814" s="225">
        <v>84</v>
      </c>
      <c r="S814" s="620">
        <v>102</v>
      </c>
      <c r="T814" s="194" t="s">
        <v>416</v>
      </c>
      <c r="U814" s="209">
        <v>102</v>
      </c>
      <c r="V814" s="600" t="s">
        <v>2422</v>
      </c>
      <c r="W814" s="603">
        <v>18</v>
      </c>
      <c r="X814" s="181">
        <v>34</v>
      </c>
      <c r="Y814" s="181">
        <v>46</v>
      </c>
      <c r="Z814" s="181">
        <v>63</v>
      </c>
      <c r="AA814" s="264">
        <v>85</v>
      </c>
      <c r="AB814" s="264">
        <v>97</v>
      </c>
      <c r="AC814" s="226">
        <f t="shared" si="334"/>
        <v>1.0588235294117647</v>
      </c>
      <c r="AD814" s="196">
        <f t="shared" si="338"/>
        <v>1</v>
      </c>
      <c r="AE814" s="196">
        <f t="shared" si="335"/>
        <v>0.90196078431372551</v>
      </c>
      <c r="AF814" s="196">
        <f t="shared" si="336"/>
        <v>0.94029850746268662</v>
      </c>
      <c r="AG814" s="604">
        <f t="shared" si="337"/>
        <v>1.0119047619047619</v>
      </c>
      <c r="AH814" s="212">
        <f t="shared" si="337"/>
        <v>0.9509803921568627</v>
      </c>
      <c r="AI814" s="226">
        <f t="shared" si="331"/>
        <v>0.17647058823529413</v>
      </c>
      <c r="AJ814" s="196">
        <f t="shared" si="327"/>
        <v>0.33333333333333331</v>
      </c>
      <c r="AK814" s="196">
        <f t="shared" si="328"/>
        <v>0.45098039215686275</v>
      </c>
      <c r="AL814" s="196">
        <f t="shared" si="329"/>
        <v>0.61764705882352944</v>
      </c>
      <c r="AM814" s="604">
        <f t="shared" si="330"/>
        <v>0.83333333333333337</v>
      </c>
      <c r="AN814" s="212">
        <f t="shared" si="330"/>
        <v>0.9509803921568627</v>
      </c>
      <c r="AO814" s="204" t="s">
        <v>83</v>
      </c>
      <c r="AP814" s="600" t="s">
        <v>83</v>
      </c>
      <c r="AQ814" s="600" t="s">
        <v>694</v>
      </c>
      <c r="AR814" s="600" t="s">
        <v>2423</v>
      </c>
      <c r="AS814" s="194" t="s">
        <v>54</v>
      </c>
      <c r="AT814" s="179" t="s">
        <v>15</v>
      </c>
      <c r="AU814" s="179" t="s">
        <v>15</v>
      </c>
      <c r="AV814" s="179" t="s">
        <v>15</v>
      </c>
      <c r="AW814" s="347" t="s">
        <v>15</v>
      </c>
      <c r="AX814" s="195" t="s">
        <v>3417</v>
      </c>
      <c r="AY814" s="214">
        <v>1</v>
      </c>
    </row>
    <row r="815" spans="1:51" ht="162" customHeight="1">
      <c r="A815" s="204" t="str">
        <f t="shared" si="332"/>
        <v>2303-2</v>
      </c>
      <c r="B815" s="205">
        <v>2303</v>
      </c>
      <c r="C815" s="600" t="s">
        <v>247</v>
      </c>
      <c r="D815" s="204">
        <v>2</v>
      </c>
      <c r="E815" s="600" t="s">
        <v>1058</v>
      </c>
      <c r="F815" s="204" t="s">
        <v>399</v>
      </c>
      <c r="G815" s="603" t="s">
        <v>520</v>
      </c>
      <c r="H815" s="206" t="s">
        <v>1452</v>
      </c>
      <c r="I815" s="195" t="s">
        <v>1053</v>
      </c>
      <c r="J815" s="600" t="s">
        <v>2424</v>
      </c>
      <c r="K815" s="600" t="s">
        <v>1059</v>
      </c>
      <c r="L815" s="600" t="s">
        <v>2425</v>
      </c>
      <c r="M815" s="207" t="s">
        <v>392</v>
      </c>
      <c r="N815" s="311" t="s">
        <v>12</v>
      </c>
      <c r="O815" s="181">
        <v>80</v>
      </c>
      <c r="P815" s="181">
        <v>160</v>
      </c>
      <c r="Q815" s="181">
        <v>240</v>
      </c>
      <c r="R815" s="225">
        <v>320</v>
      </c>
      <c r="S815" s="620">
        <v>400</v>
      </c>
      <c r="T815" s="194" t="s">
        <v>416</v>
      </c>
      <c r="U815" s="209">
        <v>400</v>
      </c>
      <c r="V815" s="600" t="s">
        <v>2426</v>
      </c>
      <c r="W815" s="603" t="s">
        <v>12</v>
      </c>
      <c r="X815" s="181">
        <v>81</v>
      </c>
      <c r="Y815" s="181">
        <v>163</v>
      </c>
      <c r="Z815" s="181">
        <v>251</v>
      </c>
      <c r="AA815" s="264">
        <v>332</v>
      </c>
      <c r="AB815" s="264">
        <v>417</v>
      </c>
      <c r="AC815" s="226" t="str">
        <f t="shared" si="334"/>
        <v>-</v>
      </c>
      <c r="AD815" s="196">
        <f t="shared" si="338"/>
        <v>1.0125</v>
      </c>
      <c r="AE815" s="196">
        <f t="shared" si="335"/>
        <v>1.01875</v>
      </c>
      <c r="AF815" s="196">
        <f t="shared" si="336"/>
        <v>1.0458333333333334</v>
      </c>
      <c r="AG815" s="604">
        <f t="shared" si="337"/>
        <v>1.0375000000000001</v>
      </c>
      <c r="AH815" s="212">
        <f t="shared" si="337"/>
        <v>1.0425</v>
      </c>
      <c r="AI815" s="226" t="str">
        <f t="shared" si="331"/>
        <v>-</v>
      </c>
      <c r="AJ815" s="196">
        <f t="shared" si="327"/>
        <v>0.20250000000000001</v>
      </c>
      <c r="AK815" s="196">
        <f t="shared" si="328"/>
        <v>0.40749999999999997</v>
      </c>
      <c r="AL815" s="196">
        <f t="shared" si="329"/>
        <v>0.62749999999999995</v>
      </c>
      <c r="AM815" s="604">
        <f t="shared" si="330"/>
        <v>0.83</v>
      </c>
      <c r="AN815" s="212">
        <f t="shared" si="330"/>
        <v>1.0425</v>
      </c>
      <c r="AO815" s="204" t="s">
        <v>83</v>
      </c>
      <c r="AP815" s="600" t="s">
        <v>2417</v>
      </c>
      <c r="AQ815" s="600" t="s">
        <v>695</v>
      </c>
      <c r="AR815" s="600" t="s">
        <v>2427</v>
      </c>
      <c r="AS815" s="194" t="s">
        <v>12</v>
      </c>
      <c r="AT815" s="179" t="s">
        <v>15</v>
      </c>
      <c r="AU815" s="179" t="s">
        <v>15</v>
      </c>
      <c r="AV815" s="179" t="s">
        <v>15</v>
      </c>
      <c r="AW815" s="179" t="s">
        <v>15</v>
      </c>
      <c r="AX815" s="611" t="s">
        <v>3417</v>
      </c>
      <c r="AY815" s="214">
        <v>1</v>
      </c>
    </row>
    <row r="816" spans="1:51" customFormat="1" ht="40.5" hidden="1">
      <c r="A816" s="95" t="str">
        <f t="shared" si="332"/>
        <v>2303-3</v>
      </c>
      <c r="B816" s="160">
        <v>2303</v>
      </c>
      <c r="C816" s="93" t="s">
        <v>247</v>
      </c>
      <c r="D816" s="95">
        <v>3</v>
      </c>
      <c r="E816" s="93" t="s">
        <v>83</v>
      </c>
      <c r="F816" s="95" t="s">
        <v>83</v>
      </c>
      <c r="G816" s="161" t="s">
        <v>83</v>
      </c>
      <c r="H816" s="99" t="s">
        <v>83</v>
      </c>
      <c r="I816" s="94" t="s">
        <v>83</v>
      </c>
      <c r="J816" s="93" t="s">
        <v>83</v>
      </c>
      <c r="K816" s="93" t="s">
        <v>83</v>
      </c>
      <c r="L816" s="93" t="s">
        <v>83</v>
      </c>
      <c r="M816" s="92" t="s">
        <v>83</v>
      </c>
      <c r="N816" s="161"/>
      <c r="O816" s="153"/>
      <c r="P816" s="153"/>
      <c r="Q816" s="153"/>
      <c r="R816" s="162"/>
      <c r="S816" s="450"/>
      <c r="T816" s="163" t="s">
        <v>83</v>
      </c>
      <c r="U816" s="162" t="s">
        <v>83</v>
      </c>
      <c r="V816" s="93" t="s">
        <v>83</v>
      </c>
      <c r="W816" s="161"/>
      <c r="X816" s="153" t="s">
        <v>83</v>
      </c>
      <c r="Y816" s="153" t="s">
        <v>83</v>
      </c>
      <c r="Z816" s="153" t="s">
        <v>83</v>
      </c>
      <c r="AA816" s="162" t="s">
        <v>83</v>
      </c>
      <c r="AB816" s="450"/>
      <c r="AC816" s="155" t="str">
        <f t="shared" si="334"/>
        <v>-</v>
      </c>
      <c r="AD816" s="156" t="str">
        <f t="shared" si="338"/>
        <v>-</v>
      </c>
      <c r="AE816" s="156" t="str">
        <f t="shared" si="335"/>
        <v>-</v>
      </c>
      <c r="AF816" s="156" t="str">
        <f t="shared" si="336"/>
        <v>-</v>
      </c>
      <c r="AG816" s="157" t="str">
        <f t="shared" si="337"/>
        <v>-</v>
      </c>
      <c r="AH816" s="454"/>
      <c r="AI816" s="155" t="str">
        <f t="shared" si="331"/>
        <v>-</v>
      </c>
      <c r="AJ816" s="156" t="str">
        <f t="shared" si="327"/>
        <v>-</v>
      </c>
      <c r="AK816" s="156" t="str">
        <f t="shared" si="328"/>
        <v>-</v>
      </c>
      <c r="AL816" s="156" t="str">
        <f t="shared" si="329"/>
        <v>-</v>
      </c>
      <c r="AM816" s="157" t="str">
        <f t="shared" si="330"/>
        <v>-</v>
      </c>
      <c r="AN816" s="457"/>
      <c r="AO816" s="95" t="s">
        <v>83</v>
      </c>
      <c r="AP816" s="93" t="s">
        <v>83</v>
      </c>
      <c r="AQ816" s="93" t="s">
        <v>83</v>
      </c>
      <c r="AR816" s="93" t="s">
        <v>83</v>
      </c>
      <c r="AS816" s="163" t="s">
        <v>83</v>
      </c>
      <c r="AT816" s="164" t="s">
        <v>83</v>
      </c>
      <c r="AU816" s="164" t="s">
        <v>83</v>
      </c>
      <c r="AV816" s="164" t="s">
        <v>83</v>
      </c>
      <c r="AW816" s="94" t="s">
        <v>83</v>
      </c>
      <c r="AX816" s="94" t="s">
        <v>3366</v>
      </c>
      <c r="AY816" s="165" t="s">
        <v>83</v>
      </c>
    </row>
    <row r="817" spans="1:51" customFormat="1" ht="40.5" hidden="1">
      <c r="A817" s="95" t="str">
        <f t="shared" si="332"/>
        <v>2303-4</v>
      </c>
      <c r="B817" s="160">
        <v>2303</v>
      </c>
      <c r="C817" s="93" t="s">
        <v>247</v>
      </c>
      <c r="D817" s="95">
        <v>4</v>
      </c>
      <c r="E817" s="93" t="s">
        <v>83</v>
      </c>
      <c r="F817" s="95" t="s">
        <v>83</v>
      </c>
      <c r="G817" s="161" t="s">
        <v>83</v>
      </c>
      <c r="H817" s="99" t="s">
        <v>83</v>
      </c>
      <c r="I817" s="94" t="s">
        <v>83</v>
      </c>
      <c r="J817" s="93" t="s">
        <v>83</v>
      </c>
      <c r="K817" s="93" t="s">
        <v>83</v>
      </c>
      <c r="L817" s="93" t="s">
        <v>83</v>
      </c>
      <c r="M817" s="92" t="s">
        <v>83</v>
      </c>
      <c r="N817" s="161"/>
      <c r="O817" s="153"/>
      <c r="P817" s="153"/>
      <c r="Q817" s="153"/>
      <c r="R817" s="162"/>
      <c r="S817" s="450"/>
      <c r="T817" s="163" t="s">
        <v>83</v>
      </c>
      <c r="U817" s="162" t="s">
        <v>83</v>
      </c>
      <c r="V817" s="93" t="s">
        <v>83</v>
      </c>
      <c r="W817" s="161"/>
      <c r="X817" s="153" t="s">
        <v>83</v>
      </c>
      <c r="Y817" s="153" t="s">
        <v>83</v>
      </c>
      <c r="Z817" s="153" t="s">
        <v>83</v>
      </c>
      <c r="AA817" s="162" t="s">
        <v>83</v>
      </c>
      <c r="AB817" s="450"/>
      <c r="AC817" s="155" t="str">
        <f t="shared" si="334"/>
        <v>-</v>
      </c>
      <c r="AD817" s="156" t="str">
        <f t="shared" si="338"/>
        <v>-</v>
      </c>
      <c r="AE817" s="156" t="str">
        <f t="shared" si="335"/>
        <v>-</v>
      </c>
      <c r="AF817" s="156" t="str">
        <f t="shared" si="336"/>
        <v>-</v>
      </c>
      <c r="AG817" s="157" t="str">
        <f t="shared" si="337"/>
        <v>-</v>
      </c>
      <c r="AH817" s="454"/>
      <c r="AI817" s="155" t="str">
        <f t="shared" si="331"/>
        <v>-</v>
      </c>
      <c r="AJ817" s="156" t="str">
        <f t="shared" si="327"/>
        <v>-</v>
      </c>
      <c r="AK817" s="156" t="str">
        <f t="shared" si="328"/>
        <v>-</v>
      </c>
      <c r="AL817" s="156" t="str">
        <f t="shared" si="329"/>
        <v>-</v>
      </c>
      <c r="AM817" s="157" t="str">
        <f t="shared" si="330"/>
        <v>-</v>
      </c>
      <c r="AN817" s="457"/>
      <c r="AO817" s="95" t="s">
        <v>83</v>
      </c>
      <c r="AP817" s="93" t="s">
        <v>83</v>
      </c>
      <c r="AQ817" s="93" t="s">
        <v>83</v>
      </c>
      <c r="AR817" s="93" t="s">
        <v>83</v>
      </c>
      <c r="AS817" s="163" t="s">
        <v>83</v>
      </c>
      <c r="AT817" s="164" t="s">
        <v>83</v>
      </c>
      <c r="AU817" s="164" t="s">
        <v>83</v>
      </c>
      <c r="AV817" s="164" t="s">
        <v>83</v>
      </c>
      <c r="AW817" s="94" t="s">
        <v>83</v>
      </c>
      <c r="AX817" s="94" t="s">
        <v>3366</v>
      </c>
      <c r="AY817" s="165" t="s">
        <v>83</v>
      </c>
    </row>
    <row r="818" spans="1:51" customFormat="1" ht="40.5" hidden="1">
      <c r="A818" s="95" t="str">
        <f t="shared" si="332"/>
        <v>2303-5</v>
      </c>
      <c r="B818" s="160">
        <v>2303</v>
      </c>
      <c r="C818" s="93" t="s">
        <v>247</v>
      </c>
      <c r="D818" s="95">
        <v>5</v>
      </c>
      <c r="E818" s="93" t="s">
        <v>83</v>
      </c>
      <c r="F818" s="95" t="s">
        <v>83</v>
      </c>
      <c r="G818" s="161" t="s">
        <v>83</v>
      </c>
      <c r="H818" s="99" t="s">
        <v>83</v>
      </c>
      <c r="I818" s="94" t="s">
        <v>83</v>
      </c>
      <c r="J818" s="93" t="s">
        <v>83</v>
      </c>
      <c r="K818" s="93" t="s">
        <v>83</v>
      </c>
      <c r="L818" s="93" t="s">
        <v>83</v>
      </c>
      <c r="M818" s="92" t="s">
        <v>83</v>
      </c>
      <c r="N818" s="161"/>
      <c r="O818" s="153"/>
      <c r="P818" s="153"/>
      <c r="Q818" s="153"/>
      <c r="R818" s="162"/>
      <c r="S818" s="450"/>
      <c r="T818" s="163" t="s">
        <v>83</v>
      </c>
      <c r="U818" s="162" t="s">
        <v>83</v>
      </c>
      <c r="V818" s="93" t="s">
        <v>83</v>
      </c>
      <c r="W818" s="161"/>
      <c r="X818" s="153" t="s">
        <v>83</v>
      </c>
      <c r="Y818" s="153" t="s">
        <v>83</v>
      </c>
      <c r="Z818" s="153" t="s">
        <v>83</v>
      </c>
      <c r="AA818" s="162" t="s">
        <v>83</v>
      </c>
      <c r="AB818" s="450"/>
      <c r="AC818" s="155" t="str">
        <f t="shared" si="334"/>
        <v>-</v>
      </c>
      <c r="AD818" s="156" t="str">
        <f t="shared" si="338"/>
        <v>-</v>
      </c>
      <c r="AE818" s="156" t="str">
        <f t="shared" si="335"/>
        <v>-</v>
      </c>
      <c r="AF818" s="156" t="str">
        <f t="shared" si="336"/>
        <v>-</v>
      </c>
      <c r="AG818" s="157" t="str">
        <f t="shared" si="337"/>
        <v>-</v>
      </c>
      <c r="AH818" s="454"/>
      <c r="AI818" s="155" t="str">
        <f t="shared" si="331"/>
        <v>-</v>
      </c>
      <c r="AJ818" s="156" t="str">
        <f t="shared" si="327"/>
        <v>-</v>
      </c>
      <c r="AK818" s="156" t="str">
        <f t="shared" si="328"/>
        <v>-</v>
      </c>
      <c r="AL818" s="156" t="str">
        <f t="shared" si="329"/>
        <v>-</v>
      </c>
      <c r="AM818" s="157" t="str">
        <f t="shared" si="330"/>
        <v>-</v>
      </c>
      <c r="AN818" s="457"/>
      <c r="AO818" s="95" t="s">
        <v>83</v>
      </c>
      <c r="AP818" s="93" t="s">
        <v>83</v>
      </c>
      <c r="AQ818" s="93" t="s">
        <v>83</v>
      </c>
      <c r="AR818" s="93" t="s">
        <v>83</v>
      </c>
      <c r="AS818" s="163" t="s">
        <v>83</v>
      </c>
      <c r="AT818" s="164" t="s">
        <v>83</v>
      </c>
      <c r="AU818" s="164" t="s">
        <v>83</v>
      </c>
      <c r="AV818" s="164" t="s">
        <v>83</v>
      </c>
      <c r="AW818" s="94" t="s">
        <v>83</v>
      </c>
      <c r="AX818" s="94" t="s">
        <v>3366</v>
      </c>
      <c r="AY818" s="165" t="s">
        <v>83</v>
      </c>
    </row>
    <row r="819" spans="1:51" customFormat="1" ht="40.5" hidden="1">
      <c r="A819" s="95" t="str">
        <f t="shared" si="332"/>
        <v>2303-6</v>
      </c>
      <c r="B819" s="160">
        <v>2303</v>
      </c>
      <c r="C819" s="93" t="s">
        <v>247</v>
      </c>
      <c r="D819" s="95">
        <v>6</v>
      </c>
      <c r="E819" s="93" t="s">
        <v>83</v>
      </c>
      <c r="F819" s="95" t="s">
        <v>83</v>
      </c>
      <c r="G819" s="161" t="s">
        <v>83</v>
      </c>
      <c r="H819" s="99" t="s">
        <v>83</v>
      </c>
      <c r="I819" s="94" t="s">
        <v>83</v>
      </c>
      <c r="J819" s="93" t="s">
        <v>83</v>
      </c>
      <c r="K819" s="93" t="s">
        <v>83</v>
      </c>
      <c r="L819" s="93" t="s">
        <v>83</v>
      </c>
      <c r="M819" s="92" t="s">
        <v>83</v>
      </c>
      <c r="N819" s="161"/>
      <c r="O819" s="153"/>
      <c r="P819" s="153"/>
      <c r="Q819" s="153"/>
      <c r="R819" s="162"/>
      <c r="S819" s="450"/>
      <c r="T819" s="163" t="s">
        <v>83</v>
      </c>
      <c r="U819" s="162" t="s">
        <v>83</v>
      </c>
      <c r="V819" s="93" t="s">
        <v>83</v>
      </c>
      <c r="W819" s="161"/>
      <c r="X819" s="153" t="s">
        <v>83</v>
      </c>
      <c r="Y819" s="153" t="s">
        <v>83</v>
      </c>
      <c r="Z819" s="153" t="s">
        <v>83</v>
      </c>
      <c r="AA819" s="162" t="s">
        <v>83</v>
      </c>
      <c r="AB819" s="450"/>
      <c r="AC819" s="155" t="str">
        <f t="shared" si="334"/>
        <v>-</v>
      </c>
      <c r="AD819" s="156" t="str">
        <f t="shared" si="338"/>
        <v>-</v>
      </c>
      <c r="AE819" s="156" t="str">
        <f t="shared" si="335"/>
        <v>-</v>
      </c>
      <c r="AF819" s="156" t="str">
        <f t="shared" si="336"/>
        <v>-</v>
      </c>
      <c r="AG819" s="157" t="str">
        <f t="shared" si="337"/>
        <v>-</v>
      </c>
      <c r="AH819" s="454"/>
      <c r="AI819" s="155" t="str">
        <f t="shared" si="331"/>
        <v>-</v>
      </c>
      <c r="AJ819" s="156" t="str">
        <f t="shared" si="327"/>
        <v>-</v>
      </c>
      <c r="AK819" s="156" t="str">
        <f t="shared" si="328"/>
        <v>-</v>
      </c>
      <c r="AL819" s="156" t="str">
        <f t="shared" si="329"/>
        <v>-</v>
      </c>
      <c r="AM819" s="157" t="str">
        <f t="shared" si="330"/>
        <v>-</v>
      </c>
      <c r="AN819" s="457"/>
      <c r="AO819" s="95" t="s">
        <v>83</v>
      </c>
      <c r="AP819" s="93" t="s">
        <v>83</v>
      </c>
      <c r="AQ819" s="93" t="s">
        <v>83</v>
      </c>
      <c r="AR819" s="93" t="s">
        <v>83</v>
      </c>
      <c r="AS819" s="163" t="s">
        <v>83</v>
      </c>
      <c r="AT819" s="164" t="s">
        <v>83</v>
      </c>
      <c r="AU819" s="164" t="s">
        <v>83</v>
      </c>
      <c r="AV819" s="164" t="s">
        <v>83</v>
      </c>
      <c r="AW819" s="94" t="s">
        <v>83</v>
      </c>
      <c r="AX819" s="94" t="s">
        <v>3366</v>
      </c>
      <c r="AY819" s="165" t="s">
        <v>83</v>
      </c>
    </row>
    <row r="820" spans="1:51" customFormat="1" ht="40.5" hidden="1">
      <c r="A820" s="95" t="str">
        <f t="shared" si="332"/>
        <v>2303-7</v>
      </c>
      <c r="B820" s="160">
        <v>2303</v>
      </c>
      <c r="C820" s="93" t="s">
        <v>247</v>
      </c>
      <c r="D820" s="95">
        <v>7</v>
      </c>
      <c r="E820" s="93" t="s">
        <v>83</v>
      </c>
      <c r="F820" s="95" t="s">
        <v>83</v>
      </c>
      <c r="G820" s="161" t="s">
        <v>83</v>
      </c>
      <c r="H820" s="99" t="s">
        <v>83</v>
      </c>
      <c r="I820" s="94" t="s">
        <v>83</v>
      </c>
      <c r="J820" s="93" t="s">
        <v>83</v>
      </c>
      <c r="K820" s="93" t="s">
        <v>83</v>
      </c>
      <c r="L820" s="93" t="s">
        <v>83</v>
      </c>
      <c r="M820" s="92" t="s">
        <v>83</v>
      </c>
      <c r="N820" s="161"/>
      <c r="O820" s="153"/>
      <c r="P820" s="153"/>
      <c r="Q820" s="153"/>
      <c r="R820" s="162"/>
      <c r="S820" s="450"/>
      <c r="T820" s="163" t="s">
        <v>83</v>
      </c>
      <c r="U820" s="162" t="s">
        <v>83</v>
      </c>
      <c r="V820" s="93" t="s">
        <v>83</v>
      </c>
      <c r="W820" s="161"/>
      <c r="X820" s="153" t="s">
        <v>83</v>
      </c>
      <c r="Y820" s="153" t="s">
        <v>83</v>
      </c>
      <c r="Z820" s="153" t="s">
        <v>83</v>
      </c>
      <c r="AA820" s="162" t="s">
        <v>83</v>
      </c>
      <c r="AB820" s="450"/>
      <c r="AC820" s="155" t="str">
        <f t="shared" si="334"/>
        <v>-</v>
      </c>
      <c r="AD820" s="156" t="str">
        <f t="shared" si="338"/>
        <v>-</v>
      </c>
      <c r="AE820" s="156" t="str">
        <f t="shared" si="335"/>
        <v>-</v>
      </c>
      <c r="AF820" s="156" t="str">
        <f t="shared" si="336"/>
        <v>-</v>
      </c>
      <c r="AG820" s="157" t="str">
        <f t="shared" si="337"/>
        <v>-</v>
      </c>
      <c r="AH820" s="454"/>
      <c r="AI820" s="155" t="str">
        <f t="shared" si="331"/>
        <v>-</v>
      </c>
      <c r="AJ820" s="156" t="str">
        <f t="shared" si="327"/>
        <v>-</v>
      </c>
      <c r="AK820" s="156" t="str">
        <f t="shared" si="328"/>
        <v>-</v>
      </c>
      <c r="AL820" s="156" t="str">
        <f t="shared" si="329"/>
        <v>-</v>
      </c>
      <c r="AM820" s="157" t="str">
        <f t="shared" si="330"/>
        <v>-</v>
      </c>
      <c r="AN820" s="457"/>
      <c r="AO820" s="95" t="s">
        <v>83</v>
      </c>
      <c r="AP820" s="93" t="s">
        <v>83</v>
      </c>
      <c r="AQ820" s="93" t="s">
        <v>83</v>
      </c>
      <c r="AR820" s="93" t="s">
        <v>83</v>
      </c>
      <c r="AS820" s="163" t="s">
        <v>83</v>
      </c>
      <c r="AT820" s="164" t="s">
        <v>83</v>
      </c>
      <c r="AU820" s="164" t="s">
        <v>83</v>
      </c>
      <c r="AV820" s="164" t="s">
        <v>83</v>
      </c>
      <c r="AW820" s="94" t="s">
        <v>83</v>
      </c>
      <c r="AX820" s="94" t="s">
        <v>3366</v>
      </c>
      <c r="AY820" s="165" t="s">
        <v>83</v>
      </c>
    </row>
    <row r="821" spans="1:51" customFormat="1" ht="40.5" hidden="1">
      <c r="A821" s="95" t="str">
        <f t="shared" si="332"/>
        <v>2303-8</v>
      </c>
      <c r="B821" s="160">
        <v>2303</v>
      </c>
      <c r="C821" s="93" t="s">
        <v>247</v>
      </c>
      <c r="D821" s="95">
        <v>8</v>
      </c>
      <c r="E821" s="93" t="s">
        <v>83</v>
      </c>
      <c r="F821" s="95" t="s">
        <v>83</v>
      </c>
      <c r="G821" s="161" t="s">
        <v>83</v>
      </c>
      <c r="H821" s="99" t="s">
        <v>83</v>
      </c>
      <c r="I821" s="94" t="s">
        <v>83</v>
      </c>
      <c r="J821" s="93" t="s">
        <v>83</v>
      </c>
      <c r="K821" s="93" t="s">
        <v>83</v>
      </c>
      <c r="L821" s="93" t="s">
        <v>83</v>
      </c>
      <c r="M821" s="92" t="s">
        <v>83</v>
      </c>
      <c r="N821" s="161"/>
      <c r="O821" s="153"/>
      <c r="P821" s="153"/>
      <c r="Q821" s="153"/>
      <c r="R821" s="162"/>
      <c r="S821" s="450"/>
      <c r="T821" s="163" t="s">
        <v>83</v>
      </c>
      <c r="U821" s="162" t="s">
        <v>83</v>
      </c>
      <c r="V821" s="93" t="s">
        <v>83</v>
      </c>
      <c r="W821" s="161"/>
      <c r="X821" s="153" t="s">
        <v>83</v>
      </c>
      <c r="Y821" s="153" t="s">
        <v>83</v>
      </c>
      <c r="Z821" s="153" t="s">
        <v>83</v>
      </c>
      <c r="AA821" s="162" t="s">
        <v>83</v>
      </c>
      <c r="AB821" s="450"/>
      <c r="AC821" s="155" t="str">
        <f t="shared" si="334"/>
        <v>-</v>
      </c>
      <c r="AD821" s="156" t="str">
        <f t="shared" si="338"/>
        <v>-</v>
      </c>
      <c r="AE821" s="156" t="str">
        <f t="shared" si="335"/>
        <v>-</v>
      </c>
      <c r="AF821" s="156" t="str">
        <f t="shared" si="336"/>
        <v>-</v>
      </c>
      <c r="AG821" s="157" t="str">
        <f t="shared" si="337"/>
        <v>-</v>
      </c>
      <c r="AH821" s="454"/>
      <c r="AI821" s="155" t="str">
        <f t="shared" si="331"/>
        <v>-</v>
      </c>
      <c r="AJ821" s="156" t="str">
        <f t="shared" si="327"/>
        <v>-</v>
      </c>
      <c r="AK821" s="156" t="str">
        <f t="shared" si="328"/>
        <v>-</v>
      </c>
      <c r="AL821" s="156" t="str">
        <f t="shared" si="329"/>
        <v>-</v>
      </c>
      <c r="AM821" s="157" t="str">
        <f t="shared" si="330"/>
        <v>-</v>
      </c>
      <c r="AN821" s="457"/>
      <c r="AO821" s="95" t="s">
        <v>83</v>
      </c>
      <c r="AP821" s="93" t="s">
        <v>83</v>
      </c>
      <c r="AQ821" s="93" t="s">
        <v>83</v>
      </c>
      <c r="AR821" s="93" t="s">
        <v>83</v>
      </c>
      <c r="AS821" s="163" t="s">
        <v>83</v>
      </c>
      <c r="AT821" s="164" t="s">
        <v>83</v>
      </c>
      <c r="AU821" s="164" t="s">
        <v>83</v>
      </c>
      <c r="AV821" s="164" t="s">
        <v>83</v>
      </c>
      <c r="AW821" s="94" t="s">
        <v>83</v>
      </c>
      <c r="AX821" s="94" t="s">
        <v>3366</v>
      </c>
      <c r="AY821" s="165" t="s">
        <v>83</v>
      </c>
    </row>
    <row r="822" spans="1:51" customFormat="1" ht="40.5" hidden="1">
      <c r="A822" s="95" t="str">
        <f t="shared" si="332"/>
        <v>2303-9</v>
      </c>
      <c r="B822" s="160">
        <v>2303</v>
      </c>
      <c r="C822" s="93" t="s">
        <v>247</v>
      </c>
      <c r="D822" s="95">
        <v>9</v>
      </c>
      <c r="E822" s="93" t="s">
        <v>83</v>
      </c>
      <c r="F822" s="95" t="s">
        <v>83</v>
      </c>
      <c r="G822" s="161" t="s">
        <v>83</v>
      </c>
      <c r="H822" s="99" t="s">
        <v>83</v>
      </c>
      <c r="I822" s="94" t="s">
        <v>83</v>
      </c>
      <c r="J822" s="93" t="s">
        <v>83</v>
      </c>
      <c r="K822" s="93" t="s">
        <v>83</v>
      </c>
      <c r="L822" s="93" t="s">
        <v>83</v>
      </c>
      <c r="M822" s="92" t="s">
        <v>83</v>
      </c>
      <c r="N822" s="161"/>
      <c r="O822" s="153"/>
      <c r="P822" s="153"/>
      <c r="Q822" s="153"/>
      <c r="R822" s="162"/>
      <c r="S822" s="450"/>
      <c r="T822" s="163" t="s">
        <v>83</v>
      </c>
      <c r="U822" s="162" t="s">
        <v>83</v>
      </c>
      <c r="V822" s="93" t="s">
        <v>83</v>
      </c>
      <c r="W822" s="161"/>
      <c r="X822" s="153" t="s">
        <v>83</v>
      </c>
      <c r="Y822" s="153" t="s">
        <v>83</v>
      </c>
      <c r="Z822" s="153" t="s">
        <v>83</v>
      </c>
      <c r="AA822" s="162" t="s">
        <v>83</v>
      </c>
      <c r="AB822" s="450"/>
      <c r="AC822" s="155" t="str">
        <f t="shared" si="334"/>
        <v>-</v>
      </c>
      <c r="AD822" s="156" t="str">
        <f t="shared" si="338"/>
        <v>-</v>
      </c>
      <c r="AE822" s="156" t="str">
        <f t="shared" si="335"/>
        <v>-</v>
      </c>
      <c r="AF822" s="156" t="str">
        <f t="shared" si="336"/>
        <v>-</v>
      </c>
      <c r="AG822" s="157" t="str">
        <f t="shared" si="337"/>
        <v>-</v>
      </c>
      <c r="AH822" s="454"/>
      <c r="AI822" s="155" t="str">
        <f t="shared" si="331"/>
        <v>-</v>
      </c>
      <c r="AJ822" s="156" t="str">
        <f t="shared" si="327"/>
        <v>-</v>
      </c>
      <c r="AK822" s="156" t="str">
        <f t="shared" si="328"/>
        <v>-</v>
      </c>
      <c r="AL822" s="156" t="str">
        <f t="shared" si="329"/>
        <v>-</v>
      </c>
      <c r="AM822" s="157" t="str">
        <f t="shared" si="330"/>
        <v>-</v>
      </c>
      <c r="AN822" s="457"/>
      <c r="AO822" s="95" t="s">
        <v>83</v>
      </c>
      <c r="AP822" s="93" t="s">
        <v>83</v>
      </c>
      <c r="AQ822" s="93" t="s">
        <v>83</v>
      </c>
      <c r="AR822" s="93" t="s">
        <v>83</v>
      </c>
      <c r="AS822" s="163" t="s">
        <v>83</v>
      </c>
      <c r="AT822" s="164" t="s">
        <v>83</v>
      </c>
      <c r="AU822" s="164" t="s">
        <v>83</v>
      </c>
      <c r="AV822" s="164" t="s">
        <v>83</v>
      </c>
      <c r="AW822" s="94" t="s">
        <v>83</v>
      </c>
      <c r="AX822" s="94" t="s">
        <v>3366</v>
      </c>
      <c r="AY822" s="165" t="s">
        <v>83</v>
      </c>
    </row>
    <row r="823" spans="1:51" ht="190.5" customHeight="1">
      <c r="A823" s="204" t="str">
        <f t="shared" si="332"/>
        <v>2304-1</v>
      </c>
      <c r="B823" s="205">
        <v>2304</v>
      </c>
      <c r="C823" s="600" t="s">
        <v>248</v>
      </c>
      <c r="D823" s="204">
        <v>1</v>
      </c>
      <c r="E823" s="600" t="s">
        <v>1060</v>
      </c>
      <c r="F823" s="204" t="s">
        <v>384</v>
      </c>
      <c r="G823" s="603" t="s">
        <v>520</v>
      </c>
      <c r="H823" s="206" t="s">
        <v>1061</v>
      </c>
      <c r="I823" s="195" t="s">
        <v>1062</v>
      </c>
      <c r="J823" s="600" t="s">
        <v>2428</v>
      </c>
      <c r="K823" s="600" t="s">
        <v>1063</v>
      </c>
      <c r="L823" s="600" t="s">
        <v>388</v>
      </c>
      <c r="M823" s="207" t="s">
        <v>392</v>
      </c>
      <c r="N823" s="603">
        <v>100</v>
      </c>
      <c r="O823" s="181">
        <v>100</v>
      </c>
      <c r="P823" s="181">
        <v>100</v>
      </c>
      <c r="Q823" s="181">
        <v>100</v>
      </c>
      <c r="R823" s="225">
        <v>100</v>
      </c>
      <c r="S823" s="620">
        <v>100</v>
      </c>
      <c r="T823" s="194" t="s">
        <v>416</v>
      </c>
      <c r="U823" s="209">
        <v>100</v>
      </c>
      <c r="V823" s="600" t="s">
        <v>2429</v>
      </c>
      <c r="W823" s="603">
        <v>85.7</v>
      </c>
      <c r="X823" s="181">
        <v>100</v>
      </c>
      <c r="Y823" s="181">
        <v>100</v>
      </c>
      <c r="Z823" s="181">
        <v>100</v>
      </c>
      <c r="AA823" s="264">
        <v>100</v>
      </c>
      <c r="AB823" s="264">
        <v>100</v>
      </c>
      <c r="AC823" s="226">
        <f t="shared" si="334"/>
        <v>0.85699999999999998</v>
      </c>
      <c r="AD823" s="196">
        <f t="shared" si="338"/>
        <v>1</v>
      </c>
      <c r="AE823" s="196">
        <f t="shared" si="335"/>
        <v>1</v>
      </c>
      <c r="AF823" s="196">
        <f t="shared" si="336"/>
        <v>1</v>
      </c>
      <c r="AG823" s="604">
        <f t="shared" si="337"/>
        <v>1</v>
      </c>
      <c r="AH823" s="212">
        <f t="shared" si="337"/>
        <v>1</v>
      </c>
      <c r="AI823" s="226">
        <f t="shared" si="331"/>
        <v>0.85699999999999998</v>
      </c>
      <c r="AJ823" s="196">
        <f t="shared" si="327"/>
        <v>1</v>
      </c>
      <c r="AK823" s="196">
        <f t="shared" si="328"/>
        <v>1</v>
      </c>
      <c r="AL823" s="196">
        <f t="shared" si="329"/>
        <v>1</v>
      </c>
      <c r="AM823" s="604">
        <f t="shared" si="330"/>
        <v>1</v>
      </c>
      <c r="AN823" s="212">
        <f t="shared" si="330"/>
        <v>1</v>
      </c>
      <c r="AO823" s="204" t="s">
        <v>83</v>
      </c>
      <c r="AP823" s="600" t="s">
        <v>83</v>
      </c>
      <c r="AQ823" s="600" t="s">
        <v>696</v>
      </c>
      <c r="AR823" s="600" t="s">
        <v>2430</v>
      </c>
      <c r="AS823" s="194" t="s">
        <v>55</v>
      </c>
      <c r="AT823" s="179" t="s">
        <v>15</v>
      </c>
      <c r="AU823" s="179" t="s">
        <v>15</v>
      </c>
      <c r="AV823" s="179" t="s">
        <v>15</v>
      </c>
      <c r="AW823" s="179" t="s">
        <v>15</v>
      </c>
      <c r="AX823" s="611" t="s">
        <v>3417</v>
      </c>
      <c r="AY823" s="214">
        <v>1</v>
      </c>
    </row>
    <row r="824" spans="1:51" customFormat="1" hidden="1">
      <c r="A824" s="95" t="str">
        <f t="shared" si="332"/>
        <v>2304-2</v>
      </c>
      <c r="B824" s="160">
        <v>2304</v>
      </c>
      <c r="C824" s="93" t="s">
        <v>248</v>
      </c>
      <c r="D824" s="95">
        <v>2</v>
      </c>
      <c r="E824" s="93" t="s">
        <v>83</v>
      </c>
      <c r="F824" s="95" t="s">
        <v>83</v>
      </c>
      <c r="G824" s="161" t="s">
        <v>83</v>
      </c>
      <c r="H824" s="99" t="s">
        <v>83</v>
      </c>
      <c r="I824" s="94" t="s">
        <v>83</v>
      </c>
      <c r="J824" s="93" t="s">
        <v>83</v>
      </c>
      <c r="K824" s="93" t="s">
        <v>83</v>
      </c>
      <c r="L824" s="93" t="s">
        <v>83</v>
      </c>
      <c r="M824" s="92" t="s">
        <v>83</v>
      </c>
      <c r="N824" s="161"/>
      <c r="O824" s="153"/>
      <c r="P824" s="153"/>
      <c r="Q824" s="153"/>
      <c r="R824" s="162"/>
      <c r="S824" s="450"/>
      <c r="T824" s="163" t="s">
        <v>83</v>
      </c>
      <c r="U824" s="162" t="s">
        <v>83</v>
      </c>
      <c r="V824" s="93" t="s">
        <v>83</v>
      </c>
      <c r="W824" s="161"/>
      <c r="X824" s="153" t="s">
        <v>83</v>
      </c>
      <c r="Y824" s="153" t="s">
        <v>83</v>
      </c>
      <c r="Z824" s="153" t="s">
        <v>83</v>
      </c>
      <c r="AA824" s="162" t="s">
        <v>83</v>
      </c>
      <c r="AB824" s="450"/>
      <c r="AC824" s="155" t="str">
        <f t="shared" si="334"/>
        <v>-</v>
      </c>
      <c r="AD824" s="156" t="str">
        <f t="shared" si="338"/>
        <v>-</v>
      </c>
      <c r="AE824" s="156" t="str">
        <f t="shared" si="335"/>
        <v>-</v>
      </c>
      <c r="AF824" s="156" t="str">
        <f t="shared" si="336"/>
        <v>-</v>
      </c>
      <c r="AG824" s="157" t="str">
        <f t="shared" si="337"/>
        <v>-</v>
      </c>
      <c r="AH824" s="454"/>
      <c r="AI824" s="155" t="str">
        <f t="shared" si="331"/>
        <v>-</v>
      </c>
      <c r="AJ824" s="156" t="str">
        <f t="shared" si="327"/>
        <v>-</v>
      </c>
      <c r="AK824" s="156" t="str">
        <f t="shared" si="328"/>
        <v>-</v>
      </c>
      <c r="AL824" s="156" t="str">
        <f t="shared" si="329"/>
        <v>-</v>
      </c>
      <c r="AM824" s="157" t="str">
        <f t="shared" si="330"/>
        <v>-</v>
      </c>
      <c r="AN824" s="457"/>
      <c r="AO824" s="95" t="s">
        <v>83</v>
      </c>
      <c r="AP824" s="93" t="s">
        <v>83</v>
      </c>
      <c r="AQ824" s="93" t="s">
        <v>83</v>
      </c>
      <c r="AR824" s="93" t="s">
        <v>83</v>
      </c>
      <c r="AS824" s="163" t="s">
        <v>83</v>
      </c>
      <c r="AT824" s="164" t="s">
        <v>83</v>
      </c>
      <c r="AU824" s="164" t="s">
        <v>83</v>
      </c>
      <c r="AV824" s="164" t="s">
        <v>83</v>
      </c>
      <c r="AW824" s="94" t="s">
        <v>83</v>
      </c>
      <c r="AX824" s="94" t="s">
        <v>3366</v>
      </c>
      <c r="AY824" s="165" t="s">
        <v>83</v>
      </c>
    </row>
    <row r="825" spans="1:51" customFormat="1" hidden="1">
      <c r="A825" s="95" t="str">
        <f t="shared" si="332"/>
        <v>2304-3</v>
      </c>
      <c r="B825" s="160">
        <v>2304</v>
      </c>
      <c r="C825" s="93" t="s">
        <v>248</v>
      </c>
      <c r="D825" s="95">
        <v>3</v>
      </c>
      <c r="E825" s="93" t="s">
        <v>83</v>
      </c>
      <c r="F825" s="95" t="s">
        <v>83</v>
      </c>
      <c r="G825" s="161" t="s">
        <v>83</v>
      </c>
      <c r="H825" s="99" t="s">
        <v>83</v>
      </c>
      <c r="I825" s="94" t="s">
        <v>83</v>
      </c>
      <c r="J825" s="93" t="s">
        <v>83</v>
      </c>
      <c r="K825" s="93" t="s">
        <v>83</v>
      </c>
      <c r="L825" s="93" t="s">
        <v>83</v>
      </c>
      <c r="M825" s="92" t="s">
        <v>83</v>
      </c>
      <c r="N825" s="161"/>
      <c r="O825" s="153"/>
      <c r="P825" s="153"/>
      <c r="Q825" s="153"/>
      <c r="R825" s="162"/>
      <c r="S825" s="450"/>
      <c r="T825" s="163" t="s">
        <v>83</v>
      </c>
      <c r="U825" s="162" t="s">
        <v>83</v>
      </c>
      <c r="V825" s="93" t="s">
        <v>83</v>
      </c>
      <c r="W825" s="161"/>
      <c r="X825" s="153" t="s">
        <v>83</v>
      </c>
      <c r="Y825" s="153" t="s">
        <v>83</v>
      </c>
      <c r="Z825" s="153" t="s">
        <v>83</v>
      </c>
      <c r="AA825" s="162" t="s">
        <v>83</v>
      </c>
      <c r="AB825" s="450"/>
      <c r="AC825" s="155" t="str">
        <f t="shared" si="334"/>
        <v>-</v>
      </c>
      <c r="AD825" s="156" t="str">
        <f t="shared" si="338"/>
        <v>-</v>
      </c>
      <c r="AE825" s="156" t="str">
        <f t="shared" si="335"/>
        <v>-</v>
      </c>
      <c r="AF825" s="156" t="str">
        <f t="shared" si="336"/>
        <v>-</v>
      </c>
      <c r="AG825" s="157" t="str">
        <f t="shared" si="337"/>
        <v>-</v>
      </c>
      <c r="AH825" s="454"/>
      <c r="AI825" s="155" t="str">
        <f t="shared" si="331"/>
        <v>-</v>
      </c>
      <c r="AJ825" s="156" t="str">
        <f t="shared" si="327"/>
        <v>-</v>
      </c>
      <c r="AK825" s="156" t="str">
        <f t="shared" si="328"/>
        <v>-</v>
      </c>
      <c r="AL825" s="156" t="str">
        <f t="shared" si="329"/>
        <v>-</v>
      </c>
      <c r="AM825" s="157" t="str">
        <f t="shared" si="330"/>
        <v>-</v>
      </c>
      <c r="AN825" s="457"/>
      <c r="AO825" s="95" t="s">
        <v>83</v>
      </c>
      <c r="AP825" s="93" t="s">
        <v>83</v>
      </c>
      <c r="AQ825" s="93" t="s">
        <v>83</v>
      </c>
      <c r="AR825" s="93" t="s">
        <v>83</v>
      </c>
      <c r="AS825" s="163" t="s">
        <v>83</v>
      </c>
      <c r="AT825" s="164" t="s">
        <v>83</v>
      </c>
      <c r="AU825" s="164" t="s">
        <v>83</v>
      </c>
      <c r="AV825" s="164" t="s">
        <v>83</v>
      </c>
      <c r="AW825" s="94" t="s">
        <v>83</v>
      </c>
      <c r="AX825" s="94" t="s">
        <v>3366</v>
      </c>
      <c r="AY825" s="165" t="s">
        <v>83</v>
      </c>
    </row>
    <row r="826" spans="1:51" customFormat="1" hidden="1">
      <c r="A826" s="95" t="str">
        <f t="shared" si="332"/>
        <v>2304-4</v>
      </c>
      <c r="B826" s="160">
        <v>2304</v>
      </c>
      <c r="C826" s="93" t="s">
        <v>248</v>
      </c>
      <c r="D826" s="95">
        <v>4</v>
      </c>
      <c r="E826" s="93" t="s">
        <v>83</v>
      </c>
      <c r="F826" s="95" t="s">
        <v>83</v>
      </c>
      <c r="G826" s="161" t="s">
        <v>83</v>
      </c>
      <c r="H826" s="99" t="s">
        <v>83</v>
      </c>
      <c r="I826" s="94" t="s">
        <v>83</v>
      </c>
      <c r="J826" s="93" t="s">
        <v>83</v>
      </c>
      <c r="K826" s="93" t="s">
        <v>83</v>
      </c>
      <c r="L826" s="93" t="s">
        <v>83</v>
      </c>
      <c r="M826" s="92" t="s">
        <v>83</v>
      </c>
      <c r="N826" s="161"/>
      <c r="O826" s="153"/>
      <c r="P826" s="153"/>
      <c r="Q826" s="153"/>
      <c r="R826" s="162"/>
      <c r="S826" s="450"/>
      <c r="T826" s="163" t="s">
        <v>83</v>
      </c>
      <c r="U826" s="162" t="s">
        <v>83</v>
      </c>
      <c r="V826" s="93" t="s">
        <v>83</v>
      </c>
      <c r="W826" s="161"/>
      <c r="X826" s="153" t="s">
        <v>83</v>
      </c>
      <c r="Y826" s="153" t="s">
        <v>83</v>
      </c>
      <c r="Z826" s="153" t="s">
        <v>83</v>
      </c>
      <c r="AA826" s="162" t="s">
        <v>83</v>
      </c>
      <c r="AB826" s="450"/>
      <c r="AC826" s="155" t="str">
        <f t="shared" si="334"/>
        <v>-</v>
      </c>
      <c r="AD826" s="156" t="str">
        <f t="shared" si="338"/>
        <v>-</v>
      </c>
      <c r="AE826" s="156" t="str">
        <f t="shared" si="335"/>
        <v>-</v>
      </c>
      <c r="AF826" s="156" t="str">
        <f t="shared" si="336"/>
        <v>-</v>
      </c>
      <c r="AG826" s="157" t="str">
        <f t="shared" si="337"/>
        <v>-</v>
      </c>
      <c r="AH826" s="454"/>
      <c r="AI826" s="155" t="str">
        <f t="shared" si="331"/>
        <v>-</v>
      </c>
      <c r="AJ826" s="156" t="str">
        <f t="shared" si="327"/>
        <v>-</v>
      </c>
      <c r="AK826" s="156" t="str">
        <f t="shared" si="328"/>
        <v>-</v>
      </c>
      <c r="AL826" s="156" t="str">
        <f t="shared" si="329"/>
        <v>-</v>
      </c>
      <c r="AM826" s="157" t="str">
        <f t="shared" si="330"/>
        <v>-</v>
      </c>
      <c r="AN826" s="457"/>
      <c r="AO826" s="95" t="s">
        <v>83</v>
      </c>
      <c r="AP826" s="93" t="s">
        <v>83</v>
      </c>
      <c r="AQ826" s="93" t="s">
        <v>83</v>
      </c>
      <c r="AR826" s="93" t="s">
        <v>83</v>
      </c>
      <c r="AS826" s="163" t="s">
        <v>83</v>
      </c>
      <c r="AT826" s="164" t="s">
        <v>83</v>
      </c>
      <c r="AU826" s="164" t="s">
        <v>83</v>
      </c>
      <c r="AV826" s="164" t="s">
        <v>83</v>
      </c>
      <c r="AW826" s="94" t="s">
        <v>83</v>
      </c>
      <c r="AX826" s="94" t="s">
        <v>3366</v>
      </c>
      <c r="AY826" s="165" t="s">
        <v>83</v>
      </c>
    </row>
    <row r="827" spans="1:51" customFormat="1" hidden="1">
      <c r="A827" s="95" t="str">
        <f t="shared" si="332"/>
        <v>2304-5</v>
      </c>
      <c r="B827" s="160">
        <v>2304</v>
      </c>
      <c r="C827" s="93" t="s">
        <v>248</v>
      </c>
      <c r="D827" s="95">
        <v>5</v>
      </c>
      <c r="E827" s="93" t="s">
        <v>83</v>
      </c>
      <c r="F827" s="95" t="s">
        <v>83</v>
      </c>
      <c r="G827" s="161" t="s">
        <v>83</v>
      </c>
      <c r="H827" s="99" t="s">
        <v>83</v>
      </c>
      <c r="I827" s="94" t="s">
        <v>83</v>
      </c>
      <c r="J827" s="93" t="s">
        <v>83</v>
      </c>
      <c r="K827" s="93" t="s">
        <v>83</v>
      </c>
      <c r="L827" s="93" t="s">
        <v>83</v>
      </c>
      <c r="M827" s="92" t="s">
        <v>83</v>
      </c>
      <c r="N827" s="161"/>
      <c r="O827" s="153"/>
      <c r="P827" s="153"/>
      <c r="Q827" s="153"/>
      <c r="R827" s="162"/>
      <c r="S827" s="450"/>
      <c r="T827" s="163" t="s">
        <v>83</v>
      </c>
      <c r="U827" s="162" t="s">
        <v>83</v>
      </c>
      <c r="V827" s="93" t="s">
        <v>83</v>
      </c>
      <c r="W827" s="161"/>
      <c r="X827" s="153" t="s">
        <v>83</v>
      </c>
      <c r="Y827" s="153" t="s">
        <v>83</v>
      </c>
      <c r="Z827" s="153" t="s">
        <v>83</v>
      </c>
      <c r="AA827" s="162" t="s">
        <v>83</v>
      </c>
      <c r="AB827" s="450"/>
      <c r="AC827" s="155" t="str">
        <f t="shared" si="334"/>
        <v>-</v>
      </c>
      <c r="AD827" s="156" t="str">
        <f t="shared" si="338"/>
        <v>-</v>
      </c>
      <c r="AE827" s="156" t="str">
        <f t="shared" si="335"/>
        <v>-</v>
      </c>
      <c r="AF827" s="156" t="str">
        <f t="shared" si="336"/>
        <v>-</v>
      </c>
      <c r="AG827" s="157" t="str">
        <f t="shared" si="337"/>
        <v>-</v>
      </c>
      <c r="AH827" s="454"/>
      <c r="AI827" s="155" t="str">
        <f t="shared" si="331"/>
        <v>-</v>
      </c>
      <c r="AJ827" s="156" t="str">
        <f t="shared" si="327"/>
        <v>-</v>
      </c>
      <c r="AK827" s="156" t="str">
        <f t="shared" si="328"/>
        <v>-</v>
      </c>
      <c r="AL827" s="156" t="str">
        <f t="shared" si="329"/>
        <v>-</v>
      </c>
      <c r="AM827" s="157" t="str">
        <f t="shared" si="330"/>
        <v>-</v>
      </c>
      <c r="AN827" s="457"/>
      <c r="AO827" s="95" t="s">
        <v>83</v>
      </c>
      <c r="AP827" s="93" t="s">
        <v>83</v>
      </c>
      <c r="AQ827" s="93" t="s">
        <v>83</v>
      </c>
      <c r="AR827" s="93" t="s">
        <v>83</v>
      </c>
      <c r="AS827" s="163" t="s">
        <v>83</v>
      </c>
      <c r="AT827" s="164" t="s">
        <v>83</v>
      </c>
      <c r="AU827" s="164" t="s">
        <v>83</v>
      </c>
      <c r="AV827" s="164" t="s">
        <v>83</v>
      </c>
      <c r="AW827" s="94" t="s">
        <v>83</v>
      </c>
      <c r="AX827" s="94" t="s">
        <v>3366</v>
      </c>
      <c r="AY827" s="165" t="s">
        <v>83</v>
      </c>
    </row>
    <row r="828" spans="1:51" customFormat="1" hidden="1">
      <c r="A828" s="95" t="str">
        <f t="shared" si="332"/>
        <v>2304-6</v>
      </c>
      <c r="B828" s="160">
        <v>2304</v>
      </c>
      <c r="C828" s="93" t="s">
        <v>248</v>
      </c>
      <c r="D828" s="95">
        <v>6</v>
      </c>
      <c r="E828" s="93" t="s">
        <v>83</v>
      </c>
      <c r="F828" s="95" t="s">
        <v>83</v>
      </c>
      <c r="G828" s="161" t="s">
        <v>83</v>
      </c>
      <c r="H828" s="99" t="s">
        <v>83</v>
      </c>
      <c r="I828" s="94" t="s">
        <v>83</v>
      </c>
      <c r="J828" s="93" t="s">
        <v>83</v>
      </c>
      <c r="K828" s="93" t="s">
        <v>83</v>
      </c>
      <c r="L828" s="93" t="s">
        <v>83</v>
      </c>
      <c r="M828" s="92" t="s">
        <v>83</v>
      </c>
      <c r="N828" s="161"/>
      <c r="O828" s="153"/>
      <c r="P828" s="153"/>
      <c r="Q828" s="153"/>
      <c r="R828" s="162"/>
      <c r="S828" s="450"/>
      <c r="T828" s="163" t="s">
        <v>83</v>
      </c>
      <c r="U828" s="162" t="s">
        <v>83</v>
      </c>
      <c r="V828" s="93" t="s">
        <v>83</v>
      </c>
      <c r="W828" s="161"/>
      <c r="X828" s="153" t="s">
        <v>83</v>
      </c>
      <c r="Y828" s="153" t="s">
        <v>83</v>
      </c>
      <c r="Z828" s="153" t="s">
        <v>83</v>
      </c>
      <c r="AA828" s="162" t="s">
        <v>83</v>
      </c>
      <c r="AB828" s="450"/>
      <c r="AC828" s="155" t="str">
        <f t="shared" si="334"/>
        <v>-</v>
      </c>
      <c r="AD828" s="156" t="str">
        <f t="shared" si="338"/>
        <v>-</v>
      </c>
      <c r="AE828" s="156" t="str">
        <f t="shared" si="335"/>
        <v>-</v>
      </c>
      <c r="AF828" s="156" t="str">
        <f t="shared" si="336"/>
        <v>-</v>
      </c>
      <c r="AG828" s="157" t="str">
        <f t="shared" si="337"/>
        <v>-</v>
      </c>
      <c r="AH828" s="454"/>
      <c r="AI828" s="155" t="str">
        <f t="shared" si="331"/>
        <v>-</v>
      </c>
      <c r="AJ828" s="156" t="str">
        <f t="shared" si="327"/>
        <v>-</v>
      </c>
      <c r="AK828" s="156" t="str">
        <f t="shared" si="328"/>
        <v>-</v>
      </c>
      <c r="AL828" s="156" t="str">
        <f t="shared" si="329"/>
        <v>-</v>
      </c>
      <c r="AM828" s="157" t="str">
        <f t="shared" si="330"/>
        <v>-</v>
      </c>
      <c r="AN828" s="457"/>
      <c r="AO828" s="95" t="s">
        <v>83</v>
      </c>
      <c r="AP828" s="93" t="s">
        <v>83</v>
      </c>
      <c r="AQ828" s="93" t="s">
        <v>83</v>
      </c>
      <c r="AR828" s="93" t="s">
        <v>83</v>
      </c>
      <c r="AS828" s="163" t="s">
        <v>83</v>
      </c>
      <c r="AT828" s="164" t="s">
        <v>83</v>
      </c>
      <c r="AU828" s="164" t="s">
        <v>83</v>
      </c>
      <c r="AV828" s="164" t="s">
        <v>83</v>
      </c>
      <c r="AW828" s="94" t="s">
        <v>83</v>
      </c>
      <c r="AX828" s="94" t="s">
        <v>3366</v>
      </c>
      <c r="AY828" s="165" t="s">
        <v>83</v>
      </c>
    </row>
    <row r="829" spans="1:51" customFormat="1" hidden="1">
      <c r="A829" s="95" t="str">
        <f t="shared" si="332"/>
        <v>2304-7</v>
      </c>
      <c r="B829" s="160">
        <v>2304</v>
      </c>
      <c r="C829" s="93" t="s">
        <v>248</v>
      </c>
      <c r="D829" s="95">
        <v>7</v>
      </c>
      <c r="E829" s="93" t="s">
        <v>83</v>
      </c>
      <c r="F829" s="95" t="s">
        <v>83</v>
      </c>
      <c r="G829" s="161" t="s">
        <v>83</v>
      </c>
      <c r="H829" s="99" t="s">
        <v>83</v>
      </c>
      <c r="I829" s="94" t="s">
        <v>83</v>
      </c>
      <c r="J829" s="93" t="s">
        <v>83</v>
      </c>
      <c r="K829" s="93" t="s">
        <v>83</v>
      </c>
      <c r="L829" s="93" t="s">
        <v>83</v>
      </c>
      <c r="M829" s="92" t="s">
        <v>83</v>
      </c>
      <c r="N829" s="161"/>
      <c r="O829" s="153"/>
      <c r="P829" s="153"/>
      <c r="Q829" s="153"/>
      <c r="R829" s="162"/>
      <c r="S829" s="450"/>
      <c r="T829" s="163" t="s">
        <v>83</v>
      </c>
      <c r="U829" s="162" t="s">
        <v>83</v>
      </c>
      <c r="V829" s="93" t="s">
        <v>83</v>
      </c>
      <c r="W829" s="161"/>
      <c r="X829" s="153" t="s">
        <v>83</v>
      </c>
      <c r="Y829" s="153" t="s">
        <v>83</v>
      </c>
      <c r="Z829" s="153" t="s">
        <v>83</v>
      </c>
      <c r="AA829" s="162" t="s">
        <v>83</v>
      </c>
      <c r="AB829" s="450"/>
      <c r="AC829" s="155" t="str">
        <f t="shared" si="334"/>
        <v>-</v>
      </c>
      <c r="AD829" s="156" t="str">
        <f t="shared" si="338"/>
        <v>-</v>
      </c>
      <c r="AE829" s="156" t="str">
        <f t="shared" si="335"/>
        <v>-</v>
      </c>
      <c r="AF829" s="156" t="str">
        <f t="shared" si="336"/>
        <v>-</v>
      </c>
      <c r="AG829" s="157" t="str">
        <f t="shared" si="337"/>
        <v>-</v>
      </c>
      <c r="AH829" s="454"/>
      <c r="AI829" s="155" t="str">
        <f t="shared" si="331"/>
        <v>-</v>
      </c>
      <c r="AJ829" s="156" t="str">
        <f t="shared" si="327"/>
        <v>-</v>
      </c>
      <c r="AK829" s="156" t="str">
        <f t="shared" si="328"/>
        <v>-</v>
      </c>
      <c r="AL829" s="156" t="str">
        <f t="shared" si="329"/>
        <v>-</v>
      </c>
      <c r="AM829" s="157" t="str">
        <f t="shared" si="330"/>
        <v>-</v>
      </c>
      <c r="AN829" s="457"/>
      <c r="AO829" s="95" t="s">
        <v>83</v>
      </c>
      <c r="AP829" s="93" t="s">
        <v>83</v>
      </c>
      <c r="AQ829" s="93" t="s">
        <v>83</v>
      </c>
      <c r="AR829" s="93" t="s">
        <v>83</v>
      </c>
      <c r="AS829" s="163" t="s">
        <v>83</v>
      </c>
      <c r="AT829" s="164" t="s">
        <v>83</v>
      </c>
      <c r="AU829" s="164" t="s">
        <v>83</v>
      </c>
      <c r="AV829" s="164" t="s">
        <v>83</v>
      </c>
      <c r="AW829" s="94" t="s">
        <v>83</v>
      </c>
      <c r="AX829" s="94" t="s">
        <v>3366</v>
      </c>
      <c r="AY829" s="165" t="s">
        <v>83</v>
      </c>
    </row>
    <row r="830" spans="1:51" customFormat="1" hidden="1">
      <c r="A830" s="95" t="str">
        <f t="shared" si="332"/>
        <v>2304-8</v>
      </c>
      <c r="B830" s="160">
        <v>2304</v>
      </c>
      <c r="C830" s="93" t="s">
        <v>248</v>
      </c>
      <c r="D830" s="95">
        <v>8</v>
      </c>
      <c r="E830" s="93" t="s">
        <v>83</v>
      </c>
      <c r="F830" s="95" t="s">
        <v>83</v>
      </c>
      <c r="G830" s="161" t="s">
        <v>83</v>
      </c>
      <c r="H830" s="99" t="s">
        <v>83</v>
      </c>
      <c r="I830" s="94" t="s">
        <v>83</v>
      </c>
      <c r="J830" s="93" t="s">
        <v>83</v>
      </c>
      <c r="K830" s="93" t="s">
        <v>83</v>
      </c>
      <c r="L830" s="93" t="s">
        <v>83</v>
      </c>
      <c r="M830" s="92" t="s">
        <v>83</v>
      </c>
      <c r="N830" s="161"/>
      <c r="O830" s="153"/>
      <c r="P830" s="153"/>
      <c r="Q830" s="153"/>
      <c r="R830" s="162"/>
      <c r="S830" s="450"/>
      <c r="T830" s="163" t="s">
        <v>83</v>
      </c>
      <c r="U830" s="162" t="s">
        <v>83</v>
      </c>
      <c r="V830" s="93" t="s">
        <v>83</v>
      </c>
      <c r="W830" s="161"/>
      <c r="X830" s="153" t="s">
        <v>83</v>
      </c>
      <c r="Y830" s="153" t="s">
        <v>83</v>
      </c>
      <c r="Z830" s="153" t="s">
        <v>83</v>
      </c>
      <c r="AA830" s="162" t="s">
        <v>83</v>
      </c>
      <c r="AB830" s="450"/>
      <c r="AC830" s="155" t="str">
        <f t="shared" si="334"/>
        <v>-</v>
      </c>
      <c r="AD830" s="156" t="str">
        <f t="shared" si="338"/>
        <v>-</v>
      </c>
      <c r="AE830" s="156" t="str">
        <f t="shared" si="335"/>
        <v>-</v>
      </c>
      <c r="AF830" s="156" t="str">
        <f t="shared" si="336"/>
        <v>-</v>
      </c>
      <c r="AG830" s="157" t="str">
        <f t="shared" si="337"/>
        <v>-</v>
      </c>
      <c r="AH830" s="454"/>
      <c r="AI830" s="155" t="str">
        <f t="shared" si="331"/>
        <v>-</v>
      </c>
      <c r="AJ830" s="156" t="str">
        <f t="shared" si="327"/>
        <v>-</v>
      </c>
      <c r="AK830" s="156" t="str">
        <f t="shared" si="328"/>
        <v>-</v>
      </c>
      <c r="AL830" s="156" t="str">
        <f t="shared" si="329"/>
        <v>-</v>
      </c>
      <c r="AM830" s="157" t="str">
        <f t="shared" si="330"/>
        <v>-</v>
      </c>
      <c r="AN830" s="457"/>
      <c r="AO830" s="95" t="s">
        <v>83</v>
      </c>
      <c r="AP830" s="93" t="s">
        <v>83</v>
      </c>
      <c r="AQ830" s="93" t="s">
        <v>83</v>
      </c>
      <c r="AR830" s="93" t="s">
        <v>83</v>
      </c>
      <c r="AS830" s="163" t="s">
        <v>83</v>
      </c>
      <c r="AT830" s="164" t="s">
        <v>83</v>
      </c>
      <c r="AU830" s="164" t="s">
        <v>83</v>
      </c>
      <c r="AV830" s="164" t="s">
        <v>83</v>
      </c>
      <c r="AW830" s="94" t="s">
        <v>83</v>
      </c>
      <c r="AX830" s="94" t="s">
        <v>3366</v>
      </c>
      <c r="AY830" s="165" t="s">
        <v>83</v>
      </c>
    </row>
    <row r="831" spans="1:51" customFormat="1" hidden="1">
      <c r="A831" s="95" t="str">
        <f t="shared" si="332"/>
        <v>2304-9</v>
      </c>
      <c r="B831" s="160">
        <v>2304</v>
      </c>
      <c r="C831" s="93" t="s">
        <v>248</v>
      </c>
      <c r="D831" s="95">
        <v>9</v>
      </c>
      <c r="E831" s="93" t="s">
        <v>83</v>
      </c>
      <c r="F831" s="95" t="s">
        <v>83</v>
      </c>
      <c r="G831" s="161" t="s">
        <v>83</v>
      </c>
      <c r="H831" s="99" t="s">
        <v>83</v>
      </c>
      <c r="I831" s="94" t="s">
        <v>83</v>
      </c>
      <c r="J831" s="93" t="s">
        <v>83</v>
      </c>
      <c r="K831" s="93" t="s">
        <v>83</v>
      </c>
      <c r="L831" s="93" t="s">
        <v>83</v>
      </c>
      <c r="M831" s="92" t="s">
        <v>83</v>
      </c>
      <c r="N831" s="161"/>
      <c r="O831" s="153"/>
      <c r="P831" s="153"/>
      <c r="Q831" s="153"/>
      <c r="R831" s="162"/>
      <c r="S831" s="450"/>
      <c r="T831" s="163" t="s">
        <v>83</v>
      </c>
      <c r="U831" s="162" t="s">
        <v>83</v>
      </c>
      <c r="V831" s="93" t="s">
        <v>83</v>
      </c>
      <c r="W831" s="161"/>
      <c r="X831" s="153" t="s">
        <v>83</v>
      </c>
      <c r="Y831" s="153" t="s">
        <v>83</v>
      </c>
      <c r="Z831" s="153" t="s">
        <v>83</v>
      </c>
      <c r="AA831" s="162" t="s">
        <v>83</v>
      </c>
      <c r="AB831" s="450"/>
      <c r="AC831" s="155" t="str">
        <f t="shared" si="334"/>
        <v>-</v>
      </c>
      <c r="AD831" s="156" t="str">
        <f t="shared" si="338"/>
        <v>-</v>
      </c>
      <c r="AE831" s="156" t="str">
        <f t="shared" si="335"/>
        <v>-</v>
      </c>
      <c r="AF831" s="156" t="str">
        <f t="shared" si="336"/>
        <v>-</v>
      </c>
      <c r="AG831" s="157" t="str">
        <f t="shared" si="337"/>
        <v>-</v>
      </c>
      <c r="AH831" s="454"/>
      <c r="AI831" s="155" t="str">
        <f t="shared" si="331"/>
        <v>-</v>
      </c>
      <c r="AJ831" s="156" t="str">
        <f t="shared" si="327"/>
        <v>-</v>
      </c>
      <c r="AK831" s="156" t="str">
        <f t="shared" si="328"/>
        <v>-</v>
      </c>
      <c r="AL831" s="156" t="str">
        <f t="shared" si="329"/>
        <v>-</v>
      </c>
      <c r="AM831" s="157" t="str">
        <f t="shared" si="330"/>
        <v>-</v>
      </c>
      <c r="AN831" s="457"/>
      <c r="AO831" s="95" t="s">
        <v>83</v>
      </c>
      <c r="AP831" s="93" t="s">
        <v>83</v>
      </c>
      <c r="AQ831" s="93" t="s">
        <v>83</v>
      </c>
      <c r="AR831" s="93" t="s">
        <v>83</v>
      </c>
      <c r="AS831" s="163" t="s">
        <v>83</v>
      </c>
      <c r="AT831" s="164" t="s">
        <v>83</v>
      </c>
      <c r="AU831" s="164" t="s">
        <v>83</v>
      </c>
      <c r="AV831" s="164" t="s">
        <v>83</v>
      </c>
      <c r="AW831" s="94" t="s">
        <v>83</v>
      </c>
      <c r="AX831" s="94" t="s">
        <v>3366</v>
      </c>
      <c r="AY831" s="165" t="s">
        <v>83</v>
      </c>
    </row>
    <row r="832" spans="1:51" ht="175.5" customHeight="1">
      <c r="A832" s="204" t="str">
        <f t="shared" si="332"/>
        <v>2401-1</v>
      </c>
      <c r="B832" s="205">
        <v>2401</v>
      </c>
      <c r="C832" s="600" t="s">
        <v>249</v>
      </c>
      <c r="D832" s="204">
        <v>1</v>
      </c>
      <c r="E832" s="600" t="s">
        <v>2431</v>
      </c>
      <c r="F832" s="204" t="s">
        <v>399</v>
      </c>
      <c r="G832" s="197" t="s">
        <v>520</v>
      </c>
      <c r="H832" s="206" t="s">
        <v>526</v>
      </c>
      <c r="I832" s="265" t="s">
        <v>524</v>
      </c>
      <c r="J832" s="600" t="s">
        <v>2432</v>
      </c>
      <c r="K832" s="600" t="s">
        <v>1837</v>
      </c>
      <c r="L832" s="600" t="s">
        <v>388</v>
      </c>
      <c r="M832" s="207" t="s">
        <v>392</v>
      </c>
      <c r="N832" s="316">
        <v>5</v>
      </c>
      <c r="O832" s="181">
        <v>10</v>
      </c>
      <c r="P832" s="181">
        <v>15</v>
      </c>
      <c r="Q832" s="181">
        <v>20</v>
      </c>
      <c r="R832" s="225">
        <v>25</v>
      </c>
      <c r="S832" s="620">
        <v>30</v>
      </c>
      <c r="T832" s="194" t="s">
        <v>1298</v>
      </c>
      <c r="U832" s="251">
        <v>40</v>
      </c>
      <c r="V832" s="600" t="s">
        <v>2433</v>
      </c>
      <c r="W832" s="603">
        <v>5</v>
      </c>
      <c r="X832" s="181">
        <v>8</v>
      </c>
      <c r="Y832" s="181">
        <v>11</v>
      </c>
      <c r="Z832" s="181">
        <v>18</v>
      </c>
      <c r="AA832" s="264">
        <v>22</v>
      </c>
      <c r="AB832" s="264">
        <v>22</v>
      </c>
      <c r="AC832" s="226">
        <f t="shared" si="334"/>
        <v>1</v>
      </c>
      <c r="AD832" s="196">
        <f t="shared" si="338"/>
        <v>0.8</v>
      </c>
      <c r="AE832" s="196">
        <f t="shared" si="335"/>
        <v>0.73333333333333328</v>
      </c>
      <c r="AF832" s="196">
        <f t="shared" si="336"/>
        <v>0.9</v>
      </c>
      <c r="AG832" s="604">
        <f t="shared" si="337"/>
        <v>0.88</v>
      </c>
      <c r="AH832" s="212">
        <f t="shared" si="337"/>
        <v>0.73333333333333328</v>
      </c>
      <c r="AI832" s="226">
        <f t="shared" ref="AI832:AI850" si="339">IFERROR(IF($E832="-","-",IF($U832="-","-",W832/$U832)),"-")</f>
        <v>0.125</v>
      </c>
      <c r="AJ832" s="196">
        <f t="shared" si="327"/>
        <v>0.2</v>
      </c>
      <c r="AK832" s="196">
        <f t="shared" si="328"/>
        <v>0.27500000000000002</v>
      </c>
      <c r="AL832" s="196">
        <f t="shared" si="329"/>
        <v>0.45</v>
      </c>
      <c r="AM832" s="604">
        <f t="shared" si="330"/>
        <v>0.55000000000000004</v>
      </c>
      <c r="AN832" s="212">
        <f t="shared" si="330"/>
        <v>0.55000000000000004</v>
      </c>
      <c r="AO832" s="204" t="s">
        <v>83</v>
      </c>
      <c r="AP832" s="600" t="s">
        <v>12</v>
      </c>
      <c r="AQ832" s="600" t="s">
        <v>632</v>
      </c>
      <c r="AR832" s="600" t="s">
        <v>2398</v>
      </c>
      <c r="AS832" s="194" t="s">
        <v>54</v>
      </c>
      <c r="AT832" s="179" t="s">
        <v>11</v>
      </c>
      <c r="AU832" s="179" t="s">
        <v>10</v>
      </c>
      <c r="AV832" s="179" t="s">
        <v>11</v>
      </c>
      <c r="AW832" s="179" t="s">
        <v>55</v>
      </c>
      <c r="AX832" s="611" t="s">
        <v>3421</v>
      </c>
      <c r="AY832" s="214">
        <v>1</v>
      </c>
    </row>
    <row r="833" spans="1:51" ht="141" customHeight="1">
      <c r="A833" s="204" t="str">
        <f t="shared" si="332"/>
        <v>2401-2</v>
      </c>
      <c r="B833" s="205">
        <v>2401</v>
      </c>
      <c r="C833" s="600" t="s">
        <v>249</v>
      </c>
      <c r="D833" s="204">
        <v>2</v>
      </c>
      <c r="E833" s="600" t="s">
        <v>1289</v>
      </c>
      <c r="F833" s="204" t="s">
        <v>1038</v>
      </c>
      <c r="G833" s="603" t="s">
        <v>520</v>
      </c>
      <c r="H833" s="206" t="s">
        <v>1034</v>
      </c>
      <c r="I833" s="195" t="s">
        <v>540</v>
      </c>
      <c r="J833" s="600" t="s">
        <v>551</v>
      </c>
      <c r="K833" s="600" t="s">
        <v>552</v>
      </c>
      <c r="L833" s="600" t="s">
        <v>388</v>
      </c>
      <c r="M833" s="207" t="s">
        <v>392</v>
      </c>
      <c r="N833" s="603" t="s">
        <v>83</v>
      </c>
      <c r="O833" s="181">
        <v>13</v>
      </c>
      <c r="P833" s="181">
        <v>14</v>
      </c>
      <c r="Q833" s="181">
        <v>15</v>
      </c>
      <c r="R833" s="225">
        <v>16</v>
      </c>
      <c r="S833" s="620">
        <v>17</v>
      </c>
      <c r="T833" s="194" t="s">
        <v>416</v>
      </c>
      <c r="U833" s="209">
        <v>17</v>
      </c>
      <c r="V833" s="600" t="s">
        <v>553</v>
      </c>
      <c r="W833" s="603">
        <v>12</v>
      </c>
      <c r="X833" s="181">
        <v>13</v>
      </c>
      <c r="Y833" s="181">
        <v>14</v>
      </c>
      <c r="Z833" s="181">
        <v>16</v>
      </c>
      <c r="AA833" s="264">
        <v>16</v>
      </c>
      <c r="AB833" s="264">
        <v>16</v>
      </c>
      <c r="AC833" s="226" t="str">
        <f t="shared" si="334"/>
        <v>-</v>
      </c>
      <c r="AD833" s="196">
        <f t="shared" si="338"/>
        <v>1</v>
      </c>
      <c r="AE833" s="196">
        <f t="shared" si="335"/>
        <v>1</v>
      </c>
      <c r="AF833" s="196">
        <f t="shared" si="336"/>
        <v>1.0666666666666667</v>
      </c>
      <c r="AG833" s="604">
        <f t="shared" si="337"/>
        <v>1</v>
      </c>
      <c r="AH833" s="212">
        <f t="shared" si="337"/>
        <v>0.94117647058823528</v>
      </c>
      <c r="AI833" s="226">
        <f t="shared" si="339"/>
        <v>0.70588235294117652</v>
      </c>
      <c r="AJ833" s="196">
        <f t="shared" si="327"/>
        <v>0.76470588235294112</v>
      </c>
      <c r="AK833" s="196">
        <f t="shared" si="328"/>
        <v>0.82352941176470584</v>
      </c>
      <c r="AL833" s="196">
        <f t="shared" si="329"/>
        <v>0.94117647058823528</v>
      </c>
      <c r="AM833" s="604">
        <f t="shared" si="330"/>
        <v>0.94117647058823528</v>
      </c>
      <c r="AN833" s="212">
        <f t="shared" si="330"/>
        <v>0.94117647058823528</v>
      </c>
      <c r="AO833" s="204" t="s">
        <v>83</v>
      </c>
      <c r="AP833" s="600" t="s">
        <v>2434</v>
      </c>
      <c r="AQ833" s="600" t="s">
        <v>1665</v>
      </c>
      <c r="AR833" s="600" t="s">
        <v>2435</v>
      </c>
      <c r="AS833" s="194" t="s">
        <v>83</v>
      </c>
      <c r="AT833" s="179" t="s">
        <v>15</v>
      </c>
      <c r="AU833" s="179" t="s">
        <v>15</v>
      </c>
      <c r="AV833" s="179" t="s">
        <v>54</v>
      </c>
      <c r="AW833" s="347" t="s">
        <v>54</v>
      </c>
      <c r="AX833" s="195" t="s">
        <v>3418</v>
      </c>
      <c r="AY833" s="214">
        <v>1</v>
      </c>
    </row>
    <row r="834" spans="1:51" customFormat="1" ht="27" hidden="1">
      <c r="A834" s="95" t="str">
        <f t="shared" si="332"/>
        <v>2401-3</v>
      </c>
      <c r="B834" s="160">
        <v>2401</v>
      </c>
      <c r="C834" s="93" t="s">
        <v>249</v>
      </c>
      <c r="D834" s="95">
        <v>3</v>
      </c>
      <c r="E834" s="93" t="s">
        <v>83</v>
      </c>
      <c r="F834" s="95" t="s">
        <v>83</v>
      </c>
      <c r="G834" s="161" t="s">
        <v>83</v>
      </c>
      <c r="H834" s="99" t="s">
        <v>83</v>
      </c>
      <c r="I834" s="94" t="s">
        <v>83</v>
      </c>
      <c r="J834" s="93" t="s">
        <v>83</v>
      </c>
      <c r="K834" s="93" t="s">
        <v>83</v>
      </c>
      <c r="L834" s="93" t="s">
        <v>83</v>
      </c>
      <c r="M834" s="92" t="s">
        <v>83</v>
      </c>
      <c r="N834" s="161"/>
      <c r="O834" s="153"/>
      <c r="P834" s="153"/>
      <c r="Q834" s="153"/>
      <c r="R834" s="162"/>
      <c r="S834" s="450"/>
      <c r="T834" s="163" t="s">
        <v>83</v>
      </c>
      <c r="U834" s="162" t="s">
        <v>83</v>
      </c>
      <c r="V834" s="93" t="s">
        <v>83</v>
      </c>
      <c r="W834" s="161"/>
      <c r="X834" s="153" t="s">
        <v>83</v>
      </c>
      <c r="Y834" s="153" t="s">
        <v>83</v>
      </c>
      <c r="Z834" s="153" t="s">
        <v>83</v>
      </c>
      <c r="AA834" s="162" t="s">
        <v>83</v>
      </c>
      <c r="AB834" s="450"/>
      <c r="AC834" s="155" t="str">
        <f t="shared" si="334"/>
        <v>-</v>
      </c>
      <c r="AD834" s="156" t="str">
        <f t="shared" si="338"/>
        <v>-</v>
      </c>
      <c r="AE834" s="156" t="str">
        <f t="shared" si="335"/>
        <v>-</v>
      </c>
      <c r="AF834" s="156" t="str">
        <f t="shared" si="336"/>
        <v>-</v>
      </c>
      <c r="AG834" s="157" t="str">
        <f t="shared" si="337"/>
        <v>-</v>
      </c>
      <c r="AH834" s="454"/>
      <c r="AI834" s="155" t="str">
        <f t="shared" si="339"/>
        <v>-</v>
      </c>
      <c r="AJ834" s="156" t="str">
        <f t="shared" si="327"/>
        <v>-</v>
      </c>
      <c r="AK834" s="156" t="str">
        <f t="shared" si="328"/>
        <v>-</v>
      </c>
      <c r="AL834" s="156" t="str">
        <f t="shared" si="329"/>
        <v>-</v>
      </c>
      <c r="AM834" s="157" t="str">
        <f t="shared" si="330"/>
        <v>-</v>
      </c>
      <c r="AN834" s="457"/>
      <c r="AO834" s="95" t="s">
        <v>83</v>
      </c>
      <c r="AP834" s="93" t="s">
        <v>83</v>
      </c>
      <c r="AQ834" s="93" t="s">
        <v>83</v>
      </c>
      <c r="AR834" s="93" t="s">
        <v>83</v>
      </c>
      <c r="AS834" s="163" t="s">
        <v>83</v>
      </c>
      <c r="AT834" s="164" t="s">
        <v>83</v>
      </c>
      <c r="AU834" s="164" t="s">
        <v>83</v>
      </c>
      <c r="AV834" s="164" t="s">
        <v>83</v>
      </c>
      <c r="AW834" s="94" t="s">
        <v>83</v>
      </c>
      <c r="AX834" s="94" t="s">
        <v>3366</v>
      </c>
      <c r="AY834" s="165" t="s">
        <v>83</v>
      </c>
    </row>
    <row r="835" spans="1:51" customFormat="1" ht="27" hidden="1">
      <c r="A835" s="95" t="str">
        <f t="shared" si="332"/>
        <v>2401-4</v>
      </c>
      <c r="B835" s="160">
        <v>2401</v>
      </c>
      <c r="C835" s="93" t="s">
        <v>249</v>
      </c>
      <c r="D835" s="95">
        <v>4</v>
      </c>
      <c r="E835" s="93" t="s">
        <v>83</v>
      </c>
      <c r="F835" s="95" t="s">
        <v>83</v>
      </c>
      <c r="G835" s="161" t="s">
        <v>83</v>
      </c>
      <c r="H835" s="99" t="s">
        <v>83</v>
      </c>
      <c r="I835" s="94" t="s">
        <v>83</v>
      </c>
      <c r="J835" s="93" t="s">
        <v>83</v>
      </c>
      <c r="K835" s="93" t="s">
        <v>83</v>
      </c>
      <c r="L835" s="93" t="s">
        <v>83</v>
      </c>
      <c r="M835" s="92" t="s">
        <v>83</v>
      </c>
      <c r="N835" s="161"/>
      <c r="O835" s="153"/>
      <c r="P835" s="153"/>
      <c r="Q835" s="153"/>
      <c r="R835" s="162"/>
      <c r="S835" s="450"/>
      <c r="T835" s="163" t="s">
        <v>83</v>
      </c>
      <c r="U835" s="162" t="s">
        <v>83</v>
      </c>
      <c r="V835" s="93" t="s">
        <v>83</v>
      </c>
      <c r="W835" s="161"/>
      <c r="X835" s="153" t="s">
        <v>83</v>
      </c>
      <c r="Y835" s="153" t="s">
        <v>83</v>
      </c>
      <c r="Z835" s="153" t="s">
        <v>83</v>
      </c>
      <c r="AA835" s="162" t="s">
        <v>83</v>
      </c>
      <c r="AB835" s="450"/>
      <c r="AC835" s="155" t="str">
        <f t="shared" si="334"/>
        <v>-</v>
      </c>
      <c r="AD835" s="156" t="str">
        <f t="shared" si="338"/>
        <v>-</v>
      </c>
      <c r="AE835" s="156" t="str">
        <f t="shared" si="335"/>
        <v>-</v>
      </c>
      <c r="AF835" s="156" t="str">
        <f t="shared" si="336"/>
        <v>-</v>
      </c>
      <c r="AG835" s="157" t="str">
        <f t="shared" si="337"/>
        <v>-</v>
      </c>
      <c r="AH835" s="454"/>
      <c r="AI835" s="155" t="str">
        <f t="shared" si="339"/>
        <v>-</v>
      </c>
      <c r="AJ835" s="156" t="str">
        <f t="shared" ref="AJ835:AJ850" si="340">IFERROR(IF($E835="-","-",IF($U835="-","-",X835/$U835)),"-")</f>
        <v>-</v>
      </c>
      <c r="AK835" s="156" t="str">
        <f t="shared" ref="AK835:AK850" si="341">IFERROR(IF($E835="-","-",IF($U835="-","-",Y835/$U835)),"-")</f>
        <v>-</v>
      </c>
      <c r="AL835" s="156" t="str">
        <f t="shared" ref="AL835:AL850" si="342">IFERROR(IF($E835="-","-",IF($U835="-","-",Z835/$U835)),"-")</f>
        <v>-</v>
      </c>
      <c r="AM835" s="157" t="str">
        <f t="shared" ref="AM835:AN850" si="343">IFERROR(IF($E835="-","-",IF($U835="-","-",AA835/$U835)),"-")</f>
        <v>-</v>
      </c>
      <c r="AN835" s="457"/>
      <c r="AO835" s="95" t="s">
        <v>83</v>
      </c>
      <c r="AP835" s="93" t="s">
        <v>83</v>
      </c>
      <c r="AQ835" s="93" t="s">
        <v>83</v>
      </c>
      <c r="AR835" s="93" t="s">
        <v>83</v>
      </c>
      <c r="AS835" s="163" t="s">
        <v>83</v>
      </c>
      <c r="AT835" s="164" t="s">
        <v>83</v>
      </c>
      <c r="AU835" s="164" t="s">
        <v>83</v>
      </c>
      <c r="AV835" s="164" t="s">
        <v>83</v>
      </c>
      <c r="AW835" s="94" t="s">
        <v>83</v>
      </c>
      <c r="AX835" s="94" t="s">
        <v>3366</v>
      </c>
      <c r="AY835" s="165" t="s">
        <v>83</v>
      </c>
    </row>
    <row r="836" spans="1:51" customFormat="1" ht="27" hidden="1">
      <c r="A836" s="95" t="str">
        <f t="shared" si="332"/>
        <v>2401-5</v>
      </c>
      <c r="B836" s="160">
        <v>2401</v>
      </c>
      <c r="C836" s="93" t="s">
        <v>249</v>
      </c>
      <c r="D836" s="95">
        <v>5</v>
      </c>
      <c r="E836" s="93" t="s">
        <v>83</v>
      </c>
      <c r="F836" s="95" t="s">
        <v>83</v>
      </c>
      <c r="G836" s="161" t="s">
        <v>83</v>
      </c>
      <c r="H836" s="99" t="s">
        <v>83</v>
      </c>
      <c r="I836" s="94" t="s">
        <v>83</v>
      </c>
      <c r="J836" s="93" t="s">
        <v>83</v>
      </c>
      <c r="K836" s="93" t="s">
        <v>83</v>
      </c>
      <c r="L836" s="93" t="s">
        <v>83</v>
      </c>
      <c r="M836" s="92" t="s">
        <v>83</v>
      </c>
      <c r="N836" s="161"/>
      <c r="O836" s="153"/>
      <c r="P836" s="153"/>
      <c r="Q836" s="153"/>
      <c r="R836" s="162"/>
      <c r="S836" s="450"/>
      <c r="T836" s="163" t="s">
        <v>83</v>
      </c>
      <c r="U836" s="162" t="s">
        <v>83</v>
      </c>
      <c r="V836" s="93" t="s">
        <v>83</v>
      </c>
      <c r="W836" s="161"/>
      <c r="X836" s="153" t="s">
        <v>83</v>
      </c>
      <c r="Y836" s="153" t="s">
        <v>83</v>
      </c>
      <c r="Z836" s="153" t="s">
        <v>83</v>
      </c>
      <c r="AA836" s="162" t="s">
        <v>83</v>
      </c>
      <c r="AB836" s="450"/>
      <c r="AC836" s="155" t="str">
        <f t="shared" si="334"/>
        <v>-</v>
      </c>
      <c r="AD836" s="156" t="str">
        <f t="shared" si="338"/>
        <v>-</v>
      </c>
      <c r="AE836" s="156" t="str">
        <f t="shared" si="335"/>
        <v>-</v>
      </c>
      <c r="AF836" s="156" t="str">
        <f t="shared" si="336"/>
        <v>-</v>
      </c>
      <c r="AG836" s="157" t="str">
        <f t="shared" si="337"/>
        <v>-</v>
      </c>
      <c r="AH836" s="454"/>
      <c r="AI836" s="155" t="str">
        <f t="shared" si="339"/>
        <v>-</v>
      </c>
      <c r="AJ836" s="156" t="str">
        <f t="shared" si="340"/>
        <v>-</v>
      </c>
      <c r="AK836" s="156" t="str">
        <f t="shared" si="341"/>
        <v>-</v>
      </c>
      <c r="AL836" s="156" t="str">
        <f t="shared" si="342"/>
        <v>-</v>
      </c>
      <c r="AM836" s="157" t="str">
        <f t="shared" si="343"/>
        <v>-</v>
      </c>
      <c r="AN836" s="457"/>
      <c r="AO836" s="95" t="s">
        <v>83</v>
      </c>
      <c r="AP836" s="93" t="s">
        <v>83</v>
      </c>
      <c r="AQ836" s="93" t="s">
        <v>83</v>
      </c>
      <c r="AR836" s="93" t="s">
        <v>83</v>
      </c>
      <c r="AS836" s="163" t="s">
        <v>83</v>
      </c>
      <c r="AT836" s="164" t="s">
        <v>83</v>
      </c>
      <c r="AU836" s="164" t="s">
        <v>83</v>
      </c>
      <c r="AV836" s="164" t="s">
        <v>83</v>
      </c>
      <c r="AW836" s="94" t="s">
        <v>83</v>
      </c>
      <c r="AX836" s="94" t="s">
        <v>3366</v>
      </c>
      <c r="AY836" s="165" t="s">
        <v>83</v>
      </c>
    </row>
    <row r="837" spans="1:51" customFormat="1" ht="27" hidden="1">
      <c r="A837" s="95" t="str">
        <f t="shared" si="332"/>
        <v>2401-6</v>
      </c>
      <c r="B837" s="160">
        <v>2401</v>
      </c>
      <c r="C837" s="93" t="s">
        <v>249</v>
      </c>
      <c r="D837" s="95">
        <v>6</v>
      </c>
      <c r="E837" s="93" t="s">
        <v>83</v>
      </c>
      <c r="F837" s="95" t="s">
        <v>83</v>
      </c>
      <c r="G837" s="161" t="s">
        <v>83</v>
      </c>
      <c r="H837" s="99" t="s">
        <v>83</v>
      </c>
      <c r="I837" s="94" t="s">
        <v>83</v>
      </c>
      <c r="J837" s="93" t="s">
        <v>83</v>
      </c>
      <c r="K837" s="93" t="s">
        <v>83</v>
      </c>
      <c r="L837" s="93" t="s">
        <v>83</v>
      </c>
      <c r="M837" s="92" t="s">
        <v>83</v>
      </c>
      <c r="N837" s="161"/>
      <c r="O837" s="153"/>
      <c r="P837" s="153"/>
      <c r="Q837" s="153"/>
      <c r="R837" s="162"/>
      <c r="S837" s="450"/>
      <c r="T837" s="163" t="s">
        <v>83</v>
      </c>
      <c r="U837" s="162" t="s">
        <v>83</v>
      </c>
      <c r="V837" s="93" t="s">
        <v>83</v>
      </c>
      <c r="W837" s="161"/>
      <c r="X837" s="153" t="s">
        <v>83</v>
      </c>
      <c r="Y837" s="153" t="s">
        <v>83</v>
      </c>
      <c r="Z837" s="153" t="s">
        <v>83</v>
      </c>
      <c r="AA837" s="162" t="s">
        <v>83</v>
      </c>
      <c r="AB837" s="450"/>
      <c r="AC837" s="155" t="str">
        <f t="shared" si="334"/>
        <v>-</v>
      </c>
      <c r="AD837" s="156" t="str">
        <f t="shared" si="338"/>
        <v>-</v>
      </c>
      <c r="AE837" s="156" t="str">
        <f t="shared" si="335"/>
        <v>-</v>
      </c>
      <c r="AF837" s="156" t="str">
        <f t="shared" si="336"/>
        <v>-</v>
      </c>
      <c r="AG837" s="157" t="str">
        <f t="shared" si="337"/>
        <v>-</v>
      </c>
      <c r="AH837" s="454"/>
      <c r="AI837" s="155" t="str">
        <f t="shared" si="339"/>
        <v>-</v>
      </c>
      <c r="AJ837" s="156" t="str">
        <f t="shared" si="340"/>
        <v>-</v>
      </c>
      <c r="AK837" s="156" t="str">
        <f t="shared" si="341"/>
        <v>-</v>
      </c>
      <c r="AL837" s="156" t="str">
        <f t="shared" si="342"/>
        <v>-</v>
      </c>
      <c r="AM837" s="157" t="str">
        <f t="shared" si="343"/>
        <v>-</v>
      </c>
      <c r="AN837" s="457"/>
      <c r="AO837" s="95" t="s">
        <v>83</v>
      </c>
      <c r="AP837" s="93" t="s">
        <v>83</v>
      </c>
      <c r="AQ837" s="93" t="s">
        <v>83</v>
      </c>
      <c r="AR837" s="93" t="s">
        <v>83</v>
      </c>
      <c r="AS837" s="163" t="s">
        <v>83</v>
      </c>
      <c r="AT837" s="164" t="s">
        <v>83</v>
      </c>
      <c r="AU837" s="164" t="s">
        <v>83</v>
      </c>
      <c r="AV837" s="164" t="s">
        <v>83</v>
      </c>
      <c r="AW837" s="94" t="s">
        <v>83</v>
      </c>
      <c r="AX837" s="94" t="s">
        <v>3366</v>
      </c>
      <c r="AY837" s="165" t="s">
        <v>83</v>
      </c>
    </row>
    <row r="838" spans="1:51" customFormat="1" ht="27" hidden="1">
      <c r="A838" s="95" t="str">
        <f t="shared" si="332"/>
        <v>2401-7</v>
      </c>
      <c r="B838" s="160">
        <v>2401</v>
      </c>
      <c r="C838" s="93" t="s">
        <v>249</v>
      </c>
      <c r="D838" s="95">
        <v>7</v>
      </c>
      <c r="E838" s="93" t="s">
        <v>83</v>
      </c>
      <c r="F838" s="95" t="s">
        <v>83</v>
      </c>
      <c r="G838" s="161" t="s">
        <v>83</v>
      </c>
      <c r="H838" s="99" t="s">
        <v>83</v>
      </c>
      <c r="I838" s="94" t="s">
        <v>83</v>
      </c>
      <c r="J838" s="93" t="s">
        <v>83</v>
      </c>
      <c r="K838" s="93" t="s">
        <v>83</v>
      </c>
      <c r="L838" s="93" t="s">
        <v>83</v>
      </c>
      <c r="M838" s="92" t="s">
        <v>83</v>
      </c>
      <c r="N838" s="161"/>
      <c r="O838" s="153"/>
      <c r="P838" s="153"/>
      <c r="Q838" s="153"/>
      <c r="R838" s="162"/>
      <c r="S838" s="450"/>
      <c r="T838" s="163" t="s">
        <v>83</v>
      </c>
      <c r="U838" s="162" t="s">
        <v>83</v>
      </c>
      <c r="V838" s="93" t="s">
        <v>83</v>
      </c>
      <c r="W838" s="161"/>
      <c r="X838" s="153" t="s">
        <v>83</v>
      </c>
      <c r="Y838" s="153" t="s">
        <v>83</v>
      </c>
      <c r="Z838" s="153" t="s">
        <v>83</v>
      </c>
      <c r="AA838" s="162" t="s">
        <v>83</v>
      </c>
      <c r="AB838" s="450"/>
      <c r="AC838" s="155" t="str">
        <f t="shared" si="334"/>
        <v>-</v>
      </c>
      <c r="AD838" s="156" t="str">
        <f t="shared" si="338"/>
        <v>-</v>
      </c>
      <c r="AE838" s="156" t="str">
        <f t="shared" si="335"/>
        <v>-</v>
      </c>
      <c r="AF838" s="156" t="str">
        <f t="shared" si="336"/>
        <v>-</v>
      </c>
      <c r="AG838" s="157" t="str">
        <f t="shared" si="337"/>
        <v>-</v>
      </c>
      <c r="AH838" s="454"/>
      <c r="AI838" s="155" t="str">
        <f t="shared" si="339"/>
        <v>-</v>
      </c>
      <c r="AJ838" s="156" t="str">
        <f t="shared" si="340"/>
        <v>-</v>
      </c>
      <c r="AK838" s="156" t="str">
        <f t="shared" si="341"/>
        <v>-</v>
      </c>
      <c r="AL838" s="156" t="str">
        <f t="shared" si="342"/>
        <v>-</v>
      </c>
      <c r="AM838" s="157" t="str">
        <f t="shared" si="343"/>
        <v>-</v>
      </c>
      <c r="AN838" s="457"/>
      <c r="AO838" s="95" t="s">
        <v>83</v>
      </c>
      <c r="AP838" s="93" t="s">
        <v>83</v>
      </c>
      <c r="AQ838" s="93" t="s">
        <v>83</v>
      </c>
      <c r="AR838" s="93" t="s">
        <v>83</v>
      </c>
      <c r="AS838" s="163" t="s">
        <v>83</v>
      </c>
      <c r="AT838" s="164" t="s">
        <v>83</v>
      </c>
      <c r="AU838" s="164" t="s">
        <v>83</v>
      </c>
      <c r="AV838" s="164" t="s">
        <v>83</v>
      </c>
      <c r="AW838" s="94" t="s">
        <v>83</v>
      </c>
      <c r="AX838" s="94" t="s">
        <v>3366</v>
      </c>
      <c r="AY838" s="165" t="s">
        <v>83</v>
      </c>
    </row>
    <row r="839" spans="1:51" customFormat="1" ht="27" hidden="1">
      <c r="A839" s="95" t="str">
        <f t="shared" si="332"/>
        <v>2401-8</v>
      </c>
      <c r="B839" s="160">
        <v>2401</v>
      </c>
      <c r="C839" s="93" t="s">
        <v>249</v>
      </c>
      <c r="D839" s="95">
        <v>8</v>
      </c>
      <c r="E839" s="93" t="s">
        <v>83</v>
      </c>
      <c r="F839" s="95" t="s">
        <v>83</v>
      </c>
      <c r="G839" s="161" t="s">
        <v>83</v>
      </c>
      <c r="H839" s="99" t="s">
        <v>83</v>
      </c>
      <c r="I839" s="94" t="s">
        <v>83</v>
      </c>
      <c r="J839" s="93" t="s">
        <v>83</v>
      </c>
      <c r="K839" s="93" t="s">
        <v>83</v>
      </c>
      <c r="L839" s="93" t="s">
        <v>83</v>
      </c>
      <c r="M839" s="92" t="s">
        <v>83</v>
      </c>
      <c r="N839" s="161"/>
      <c r="O839" s="153"/>
      <c r="P839" s="153"/>
      <c r="Q839" s="153"/>
      <c r="R839" s="162"/>
      <c r="S839" s="450"/>
      <c r="T839" s="163" t="s">
        <v>83</v>
      </c>
      <c r="U839" s="162" t="s">
        <v>83</v>
      </c>
      <c r="V839" s="93" t="s">
        <v>83</v>
      </c>
      <c r="W839" s="161"/>
      <c r="X839" s="153" t="s">
        <v>83</v>
      </c>
      <c r="Y839" s="153" t="s">
        <v>83</v>
      </c>
      <c r="Z839" s="153" t="s">
        <v>83</v>
      </c>
      <c r="AA839" s="162" t="s">
        <v>83</v>
      </c>
      <c r="AB839" s="450"/>
      <c r="AC839" s="155" t="str">
        <f t="shared" si="334"/>
        <v>-</v>
      </c>
      <c r="AD839" s="156" t="str">
        <f t="shared" si="338"/>
        <v>-</v>
      </c>
      <c r="AE839" s="156" t="str">
        <f t="shared" si="335"/>
        <v>-</v>
      </c>
      <c r="AF839" s="156" t="str">
        <f t="shared" si="336"/>
        <v>-</v>
      </c>
      <c r="AG839" s="157" t="str">
        <f t="shared" si="337"/>
        <v>-</v>
      </c>
      <c r="AH839" s="454"/>
      <c r="AI839" s="155" t="str">
        <f t="shared" si="339"/>
        <v>-</v>
      </c>
      <c r="AJ839" s="156" t="str">
        <f t="shared" si="340"/>
        <v>-</v>
      </c>
      <c r="AK839" s="156" t="str">
        <f t="shared" si="341"/>
        <v>-</v>
      </c>
      <c r="AL839" s="156" t="str">
        <f t="shared" si="342"/>
        <v>-</v>
      </c>
      <c r="AM839" s="157" t="str">
        <f t="shared" si="343"/>
        <v>-</v>
      </c>
      <c r="AN839" s="457"/>
      <c r="AO839" s="95" t="s">
        <v>83</v>
      </c>
      <c r="AP839" s="93" t="s">
        <v>83</v>
      </c>
      <c r="AQ839" s="93" t="s">
        <v>83</v>
      </c>
      <c r="AR839" s="93" t="s">
        <v>83</v>
      </c>
      <c r="AS839" s="163" t="s">
        <v>83</v>
      </c>
      <c r="AT839" s="164" t="s">
        <v>83</v>
      </c>
      <c r="AU839" s="164" t="s">
        <v>83</v>
      </c>
      <c r="AV839" s="164" t="s">
        <v>83</v>
      </c>
      <c r="AW839" s="94" t="s">
        <v>83</v>
      </c>
      <c r="AX839" s="94" t="s">
        <v>3366</v>
      </c>
      <c r="AY839" s="165" t="s">
        <v>83</v>
      </c>
    </row>
    <row r="840" spans="1:51" customFormat="1" ht="27" hidden="1">
      <c r="A840" s="95" t="str">
        <f t="shared" si="332"/>
        <v>2401-9</v>
      </c>
      <c r="B840" s="160">
        <v>2401</v>
      </c>
      <c r="C840" s="93" t="s">
        <v>249</v>
      </c>
      <c r="D840" s="95">
        <v>9</v>
      </c>
      <c r="E840" s="93" t="s">
        <v>83</v>
      </c>
      <c r="F840" s="95" t="s">
        <v>83</v>
      </c>
      <c r="G840" s="161" t="s">
        <v>83</v>
      </c>
      <c r="H840" s="99" t="s">
        <v>83</v>
      </c>
      <c r="I840" s="94" t="s">
        <v>83</v>
      </c>
      <c r="J840" s="93" t="s">
        <v>83</v>
      </c>
      <c r="K840" s="93" t="s">
        <v>83</v>
      </c>
      <c r="L840" s="93" t="s">
        <v>83</v>
      </c>
      <c r="M840" s="92" t="s">
        <v>83</v>
      </c>
      <c r="N840" s="161"/>
      <c r="O840" s="153"/>
      <c r="P840" s="153"/>
      <c r="Q840" s="153"/>
      <c r="R840" s="162"/>
      <c r="S840" s="450"/>
      <c r="T840" s="163" t="s">
        <v>83</v>
      </c>
      <c r="U840" s="162" t="s">
        <v>83</v>
      </c>
      <c r="V840" s="93" t="s">
        <v>83</v>
      </c>
      <c r="W840" s="161"/>
      <c r="X840" s="153" t="s">
        <v>83</v>
      </c>
      <c r="Y840" s="153" t="s">
        <v>83</v>
      </c>
      <c r="Z840" s="153" t="s">
        <v>83</v>
      </c>
      <c r="AA840" s="162" t="s">
        <v>83</v>
      </c>
      <c r="AB840" s="450"/>
      <c r="AC840" s="155" t="str">
        <f t="shared" si="334"/>
        <v>-</v>
      </c>
      <c r="AD840" s="156" t="str">
        <f t="shared" si="338"/>
        <v>-</v>
      </c>
      <c r="AE840" s="156" t="str">
        <f t="shared" si="335"/>
        <v>-</v>
      </c>
      <c r="AF840" s="156" t="str">
        <f t="shared" si="336"/>
        <v>-</v>
      </c>
      <c r="AG840" s="157" t="str">
        <f t="shared" si="337"/>
        <v>-</v>
      </c>
      <c r="AH840" s="454"/>
      <c r="AI840" s="155" t="str">
        <f t="shared" si="339"/>
        <v>-</v>
      </c>
      <c r="AJ840" s="156" t="str">
        <f t="shared" si="340"/>
        <v>-</v>
      </c>
      <c r="AK840" s="156" t="str">
        <f t="shared" si="341"/>
        <v>-</v>
      </c>
      <c r="AL840" s="156" t="str">
        <f t="shared" si="342"/>
        <v>-</v>
      </c>
      <c r="AM840" s="157" t="str">
        <f t="shared" si="343"/>
        <v>-</v>
      </c>
      <c r="AN840" s="457"/>
      <c r="AO840" s="95" t="s">
        <v>83</v>
      </c>
      <c r="AP840" s="93" t="s">
        <v>83</v>
      </c>
      <c r="AQ840" s="93" t="s">
        <v>83</v>
      </c>
      <c r="AR840" s="93" t="s">
        <v>83</v>
      </c>
      <c r="AS840" s="163" t="s">
        <v>83</v>
      </c>
      <c r="AT840" s="164" t="s">
        <v>83</v>
      </c>
      <c r="AU840" s="164" t="s">
        <v>83</v>
      </c>
      <c r="AV840" s="164" t="s">
        <v>83</v>
      </c>
      <c r="AW840" s="94" t="s">
        <v>83</v>
      </c>
      <c r="AX840" s="94" t="s">
        <v>3366</v>
      </c>
      <c r="AY840" s="165" t="s">
        <v>83</v>
      </c>
    </row>
    <row r="841" spans="1:51" ht="199.5" customHeight="1">
      <c r="A841" s="204" t="str">
        <f t="shared" si="332"/>
        <v>2402-1</v>
      </c>
      <c r="B841" s="205">
        <v>2402</v>
      </c>
      <c r="C841" s="600" t="s">
        <v>250</v>
      </c>
      <c r="D841" s="204">
        <v>1</v>
      </c>
      <c r="E841" s="600" t="s">
        <v>2833</v>
      </c>
      <c r="F841" s="204" t="s">
        <v>1660</v>
      </c>
      <c r="G841" s="603" t="s">
        <v>520</v>
      </c>
      <c r="H841" s="206" t="s">
        <v>1661</v>
      </c>
      <c r="I841" s="195" t="s">
        <v>570</v>
      </c>
      <c r="J841" s="600" t="s">
        <v>2436</v>
      </c>
      <c r="K841" s="600" t="s">
        <v>2437</v>
      </c>
      <c r="L841" s="600" t="s">
        <v>1662</v>
      </c>
      <c r="M841" s="207" t="s">
        <v>392</v>
      </c>
      <c r="N841" s="603" t="s">
        <v>83</v>
      </c>
      <c r="O841" s="351">
        <v>5329</v>
      </c>
      <c r="P841" s="351">
        <v>10658</v>
      </c>
      <c r="Q841" s="351">
        <v>15987</v>
      </c>
      <c r="R841" s="704">
        <v>21316</v>
      </c>
      <c r="S841" s="705">
        <v>26645</v>
      </c>
      <c r="T841" s="353" t="s">
        <v>416</v>
      </c>
      <c r="U841" s="352">
        <v>26645</v>
      </c>
      <c r="V841" s="354" t="s">
        <v>2841</v>
      </c>
      <c r="W841" s="603" t="s">
        <v>12</v>
      </c>
      <c r="X841" s="200">
        <v>5796</v>
      </c>
      <c r="Y841" s="181">
        <v>10601</v>
      </c>
      <c r="Z841" s="200">
        <v>15763</v>
      </c>
      <c r="AA841" s="500">
        <v>22266</v>
      </c>
      <c r="AB841" s="352">
        <v>26376</v>
      </c>
      <c r="AC841" s="226" t="str">
        <f t="shared" si="334"/>
        <v>-</v>
      </c>
      <c r="AD841" s="196">
        <f t="shared" si="338"/>
        <v>1.0876337023831864</v>
      </c>
      <c r="AE841" s="196">
        <f t="shared" si="335"/>
        <v>0.99465190467254649</v>
      </c>
      <c r="AF841" s="196">
        <f t="shared" si="336"/>
        <v>0.98598861575029717</v>
      </c>
      <c r="AG841" s="604">
        <f t="shared" si="337"/>
        <v>1.044567461062113</v>
      </c>
      <c r="AH841" s="212">
        <f t="shared" si="337"/>
        <v>0.98990429724150875</v>
      </c>
      <c r="AI841" s="226" t="str">
        <f t="shared" si="339"/>
        <v>-</v>
      </c>
      <c r="AJ841" s="196">
        <f t="shared" si="340"/>
        <v>0.21752674047663728</v>
      </c>
      <c r="AK841" s="196">
        <f t="shared" si="341"/>
        <v>0.39786076186901859</v>
      </c>
      <c r="AL841" s="196">
        <f t="shared" si="342"/>
        <v>0.59159316945017826</v>
      </c>
      <c r="AM841" s="604">
        <f t="shared" si="343"/>
        <v>0.83565396884969034</v>
      </c>
      <c r="AN841" s="212">
        <f t="shared" si="343"/>
        <v>0.98990429724150875</v>
      </c>
      <c r="AO841" s="204" t="s">
        <v>83</v>
      </c>
      <c r="AP841" s="600" t="s">
        <v>2438</v>
      </c>
      <c r="AQ841" s="600" t="s">
        <v>695</v>
      </c>
      <c r="AR841" s="600" t="s">
        <v>2427</v>
      </c>
      <c r="AS841" s="194" t="s">
        <v>12</v>
      </c>
      <c r="AT841" s="179" t="s">
        <v>15</v>
      </c>
      <c r="AU841" s="179" t="s">
        <v>55</v>
      </c>
      <c r="AV841" s="179" t="s">
        <v>11</v>
      </c>
      <c r="AW841" s="347" t="s">
        <v>15</v>
      </c>
      <c r="AX841" s="195" t="s">
        <v>3418</v>
      </c>
      <c r="AY841" s="214">
        <v>1</v>
      </c>
    </row>
    <row r="842" spans="1:51" customFormat="1" ht="54" hidden="1">
      <c r="A842" s="95" t="str">
        <f t="shared" si="332"/>
        <v>2402-2</v>
      </c>
      <c r="B842" s="160">
        <v>2402</v>
      </c>
      <c r="C842" s="93" t="s">
        <v>250</v>
      </c>
      <c r="D842" s="95">
        <v>2</v>
      </c>
      <c r="E842" s="93" t="s">
        <v>83</v>
      </c>
      <c r="F842" s="95" t="s">
        <v>83</v>
      </c>
      <c r="G842" s="161" t="s">
        <v>83</v>
      </c>
      <c r="H842" s="99" t="s">
        <v>83</v>
      </c>
      <c r="I842" s="94" t="s">
        <v>83</v>
      </c>
      <c r="J842" s="93" t="s">
        <v>83</v>
      </c>
      <c r="K842" s="93" t="s">
        <v>83</v>
      </c>
      <c r="L842" s="93" t="s">
        <v>83</v>
      </c>
      <c r="M842" s="92" t="s">
        <v>83</v>
      </c>
      <c r="N842" s="161"/>
      <c r="O842" s="153"/>
      <c r="P842" s="153"/>
      <c r="Q842" s="153"/>
      <c r="R842" s="162"/>
      <c r="S842" s="450"/>
      <c r="T842" s="163" t="s">
        <v>83</v>
      </c>
      <c r="U842" s="162" t="s">
        <v>83</v>
      </c>
      <c r="V842" s="93" t="s">
        <v>83</v>
      </c>
      <c r="W842" s="161"/>
      <c r="X842" s="153" t="s">
        <v>83</v>
      </c>
      <c r="Y842" s="153" t="s">
        <v>83</v>
      </c>
      <c r="Z842" s="153" t="s">
        <v>83</v>
      </c>
      <c r="AA842" s="162" t="s">
        <v>83</v>
      </c>
      <c r="AB842" s="450"/>
      <c r="AC842" s="155" t="str">
        <f t="shared" si="334"/>
        <v>-</v>
      </c>
      <c r="AD842" s="156" t="str">
        <f t="shared" si="338"/>
        <v>-</v>
      </c>
      <c r="AE842" s="156" t="str">
        <f t="shared" si="335"/>
        <v>-</v>
      </c>
      <c r="AF842" s="156" t="str">
        <f t="shared" si="336"/>
        <v>-</v>
      </c>
      <c r="AG842" s="157" t="str">
        <f t="shared" si="337"/>
        <v>-</v>
      </c>
      <c r="AH842" s="454"/>
      <c r="AI842" s="155" t="str">
        <f t="shared" si="339"/>
        <v>-</v>
      </c>
      <c r="AJ842" s="156" t="str">
        <f t="shared" si="340"/>
        <v>-</v>
      </c>
      <c r="AK842" s="156" t="str">
        <f t="shared" si="341"/>
        <v>-</v>
      </c>
      <c r="AL842" s="156" t="str">
        <f t="shared" si="342"/>
        <v>-</v>
      </c>
      <c r="AM842" s="157" t="str">
        <f t="shared" si="343"/>
        <v>-</v>
      </c>
      <c r="AN842" s="457"/>
      <c r="AO842" s="95" t="s">
        <v>83</v>
      </c>
      <c r="AP842" s="93" t="s">
        <v>83</v>
      </c>
      <c r="AQ842" s="93" t="s">
        <v>83</v>
      </c>
      <c r="AR842" s="93" t="s">
        <v>83</v>
      </c>
      <c r="AS842" s="163" t="s">
        <v>83</v>
      </c>
      <c r="AT842" s="164" t="s">
        <v>83</v>
      </c>
      <c r="AU842" s="164" t="s">
        <v>83</v>
      </c>
      <c r="AV842" s="164" t="s">
        <v>83</v>
      </c>
      <c r="AW842" s="94" t="s">
        <v>83</v>
      </c>
      <c r="AX842" s="94" t="s">
        <v>3366</v>
      </c>
      <c r="AY842" s="165" t="s">
        <v>83</v>
      </c>
    </row>
    <row r="843" spans="1:51" customFormat="1" ht="54" hidden="1">
      <c r="A843" s="95" t="str">
        <f t="shared" si="332"/>
        <v>2402-3</v>
      </c>
      <c r="B843" s="160">
        <v>2402</v>
      </c>
      <c r="C843" s="93" t="s">
        <v>250</v>
      </c>
      <c r="D843" s="95">
        <v>3</v>
      </c>
      <c r="E843" s="93" t="s">
        <v>83</v>
      </c>
      <c r="F843" s="95" t="s">
        <v>83</v>
      </c>
      <c r="G843" s="161" t="s">
        <v>83</v>
      </c>
      <c r="H843" s="99" t="s">
        <v>83</v>
      </c>
      <c r="I843" s="94" t="s">
        <v>83</v>
      </c>
      <c r="J843" s="93" t="s">
        <v>83</v>
      </c>
      <c r="K843" s="93" t="s">
        <v>83</v>
      </c>
      <c r="L843" s="93" t="s">
        <v>83</v>
      </c>
      <c r="M843" s="92" t="s">
        <v>83</v>
      </c>
      <c r="N843" s="161"/>
      <c r="O843" s="153"/>
      <c r="P843" s="153"/>
      <c r="Q843" s="153"/>
      <c r="R843" s="162"/>
      <c r="S843" s="450"/>
      <c r="T843" s="163" t="s">
        <v>83</v>
      </c>
      <c r="U843" s="162" t="s">
        <v>83</v>
      </c>
      <c r="V843" s="93" t="s">
        <v>83</v>
      </c>
      <c r="W843" s="161"/>
      <c r="X843" s="153" t="s">
        <v>83</v>
      </c>
      <c r="Y843" s="153" t="s">
        <v>83</v>
      </c>
      <c r="Z843" s="153" t="s">
        <v>83</v>
      </c>
      <c r="AA843" s="162" t="s">
        <v>83</v>
      </c>
      <c r="AB843" s="450"/>
      <c r="AC843" s="155" t="str">
        <f t="shared" si="334"/>
        <v>-</v>
      </c>
      <c r="AD843" s="156" t="str">
        <f t="shared" si="338"/>
        <v>-</v>
      </c>
      <c r="AE843" s="156" t="str">
        <f t="shared" si="335"/>
        <v>-</v>
      </c>
      <c r="AF843" s="156" t="str">
        <f t="shared" si="336"/>
        <v>-</v>
      </c>
      <c r="AG843" s="157" t="str">
        <f t="shared" si="337"/>
        <v>-</v>
      </c>
      <c r="AH843" s="454"/>
      <c r="AI843" s="155" t="str">
        <f t="shared" si="339"/>
        <v>-</v>
      </c>
      <c r="AJ843" s="156" t="str">
        <f t="shared" si="340"/>
        <v>-</v>
      </c>
      <c r="AK843" s="156" t="str">
        <f t="shared" si="341"/>
        <v>-</v>
      </c>
      <c r="AL843" s="156" t="str">
        <f t="shared" si="342"/>
        <v>-</v>
      </c>
      <c r="AM843" s="157" t="str">
        <f t="shared" si="343"/>
        <v>-</v>
      </c>
      <c r="AN843" s="457"/>
      <c r="AO843" s="95" t="s">
        <v>83</v>
      </c>
      <c r="AP843" s="93" t="s">
        <v>83</v>
      </c>
      <c r="AQ843" s="93" t="s">
        <v>83</v>
      </c>
      <c r="AR843" s="93" t="s">
        <v>83</v>
      </c>
      <c r="AS843" s="163" t="s">
        <v>83</v>
      </c>
      <c r="AT843" s="164" t="s">
        <v>83</v>
      </c>
      <c r="AU843" s="164" t="s">
        <v>83</v>
      </c>
      <c r="AV843" s="164" t="s">
        <v>83</v>
      </c>
      <c r="AW843" s="94" t="s">
        <v>83</v>
      </c>
      <c r="AX843" s="94" t="s">
        <v>3366</v>
      </c>
      <c r="AY843" s="165" t="s">
        <v>83</v>
      </c>
    </row>
    <row r="844" spans="1:51" customFormat="1" ht="54" hidden="1">
      <c r="A844" s="95" t="str">
        <f t="shared" si="332"/>
        <v>2402-4</v>
      </c>
      <c r="B844" s="160">
        <v>2402</v>
      </c>
      <c r="C844" s="93" t="s">
        <v>250</v>
      </c>
      <c r="D844" s="95">
        <v>4</v>
      </c>
      <c r="E844" s="93" t="s">
        <v>83</v>
      </c>
      <c r="F844" s="95" t="s">
        <v>83</v>
      </c>
      <c r="G844" s="161" t="s">
        <v>83</v>
      </c>
      <c r="H844" s="99" t="s">
        <v>83</v>
      </c>
      <c r="I844" s="94" t="s">
        <v>83</v>
      </c>
      <c r="J844" s="93" t="s">
        <v>83</v>
      </c>
      <c r="K844" s="93" t="s">
        <v>83</v>
      </c>
      <c r="L844" s="93" t="s">
        <v>83</v>
      </c>
      <c r="M844" s="92" t="s">
        <v>83</v>
      </c>
      <c r="N844" s="161"/>
      <c r="O844" s="153"/>
      <c r="P844" s="153"/>
      <c r="Q844" s="153"/>
      <c r="R844" s="162"/>
      <c r="S844" s="450"/>
      <c r="T844" s="163" t="s">
        <v>83</v>
      </c>
      <c r="U844" s="162" t="s">
        <v>83</v>
      </c>
      <c r="V844" s="93" t="s">
        <v>83</v>
      </c>
      <c r="W844" s="161"/>
      <c r="X844" s="153" t="s">
        <v>83</v>
      </c>
      <c r="Y844" s="153" t="s">
        <v>83</v>
      </c>
      <c r="Z844" s="153" t="s">
        <v>83</v>
      </c>
      <c r="AA844" s="162" t="s">
        <v>83</v>
      </c>
      <c r="AB844" s="450"/>
      <c r="AC844" s="155" t="str">
        <f t="shared" si="334"/>
        <v>-</v>
      </c>
      <c r="AD844" s="156" t="str">
        <f t="shared" si="338"/>
        <v>-</v>
      </c>
      <c r="AE844" s="156" t="str">
        <f t="shared" si="335"/>
        <v>-</v>
      </c>
      <c r="AF844" s="156" t="str">
        <f t="shared" si="336"/>
        <v>-</v>
      </c>
      <c r="AG844" s="157" t="str">
        <f t="shared" si="337"/>
        <v>-</v>
      </c>
      <c r="AH844" s="454"/>
      <c r="AI844" s="155" t="str">
        <f t="shared" si="339"/>
        <v>-</v>
      </c>
      <c r="AJ844" s="156" t="str">
        <f t="shared" si="340"/>
        <v>-</v>
      </c>
      <c r="AK844" s="156" t="str">
        <f t="shared" si="341"/>
        <v>-</v>
      </c>
      <c r="AL844" s="156" t="str">
        <f t="shared" si="342"/>
        <v>-</v>
      </c>
      <c r="AM844" s="157" t="str">
        <f t="shared" si="343"/>
        <v>-</v>
      </c>
      <c r="AN844" s="457"/>
      <c r="AO844" s="95" t="s">
        <v>83</v>
      </c>
      <c r="AP844" s="93" t="s">
        <v>83</v>
      </c>
      <c r="AQ844" s="93" t="s">
        <v>83</v>
      </c>
      <c r="AR844" s="93" t="s">
        <v>83</v>
      </c>
      <c r="AS844" s="163" t="s">
        <v>83</v>
      </c>
      <c r="AT844" s="164" t="s">
        <v>83</v>
      </c>
      <c r="AU844" s="164" t="s">
        <v>83</v>
      </c>
      <c r="AV844" s="164" t="s">
        <v>83</v>
      </c>
      <c r="AW844" s="94" t="s">
        <v>83</v>
      </c>
      <c r="AX844" s="94" t="s">
        <v>3366</v>
      </c>
      <c r="AY844" s="165" t="s">
        <v>83</v>
      </c>
    </row>
    <row r="845" spans="1:51" customFormat="1" ht="54" hidden="1">
      <c r="A845" s="95" t="str">
        <f t="shared" si="332"/>
        <v>2402-5</v>
      </c>
      <c r="B845" s="160">
        <v>2402</v>
      </c>
      <c r="C845" s="93" t="s">
        <v>250</v>
      </c>
      <c r="D845" s="95">
        <v>5</v>
      </c>
      <c r="E845" s="93" t="s">
        <v>83</v>
      </c>
      <c r="F845" s="95" t="s">
        <v>83</v>
      </c>
      <c r="G845" s="161" t="s">
        <v>83</v>
      </c>
      <c r="H845" s="99" t="s">
        <v>83</v>
      </c>
      <c r="I845" s="94" t="s">
        <v>83</v>
      </c>
      <c r="J845" s="93" t="s">
        <v>83</v>
      </c>
      <c r="K845" s="93" t="s">
        <v>83</v>
      </c>
      <c r="L845" s="93" t="s">
        <v>83</v>
      </c>
      <c r="M845" s="92" t="s">
        <v>83</v>
      </c>
      <c r="N845" s="161"/>
      <c r="O845" s="153"/>
      <c r="P845" s="153"/>
      <c r="Q845" s="153"/>
      <c r="R845" s="162"/>
      <c r="S845" s="450"/>
      <c r="T845" s="163" t="s">
        <v>83</v>
      </c>
      <c r="U845" s="162" t="s">
        <v>83</v>
      </c>
      <c r="V845" s="93" t="s">
        <v>83</v>
      </c>
      <c r="W845" s="161"/>
      <c r="X845" s="153" t="s">
        <v>83</v>
      </c>
      <c r="Y845" s="153" t="s">
        <v>83</v>
      </c>
      <c r="Z845" s="153" t="s">
        <v>83</v>
      </c>
      <c r="AA845" s="162" t="s">
        <v>83</v>
      </c>
      <c r="AB845" s="450"/>
      <c r="AC845" s="155" t="str">
        <f t="shared" si="334"/>
        <v>-</v>
      </c>
      <c r="AD845" s="156" t="str">
        <f t="shared" si="338"/>
        <v>-</v>
      </c>
      <c r="AE845" s="156" t="str">
        <f t="shared" si="335"/>
        <v>-</v>
      </c>
      <c r="AF845" s="156" t="str">
        <f t="shared" si="336"/>
        <v>-</v>
      </c>
      <c r="AG845" s="157" t="str">
        <f t="shared" si="337"/>
        <v>-</v>
      </c>
      <c r="AH845" s="454"/>
      <c r="AI845" s="155" t="str">
        <f t="shared" si="339"/>
        <v>-</v>
      </c>
      <c r="AJ845" s="156" t="str">
        <f t="shared" si="340"/>
        <v>-</v>
      </c>
      <c r="AK845" s="156" t="str">
        <f t="shared" si="341"/>
        <v>-</v>
      </c>
      <c r="AL845" s="156" t="str">
        <f t="shared" si="342"/>
        <v>-</v>
      </c>
      <c r="AM845" s="157" t="str">
        <f t="shared" si="343"/>
        <v>-</v>
      </c>
      <c r="AN845" s="457"/>
      <c r="AO845" s="95" t="s">
        <v>83</v>
      </c>
      <c r="AP845" s="93" t="s">
        <v>83</v>
      </c>
      <c r="AQ845" s="93" t="s">
        <v>83</v>
      </c>
      <c r="AR845" s="93" t="s">
        <v>83</v>
      </c>
      <c r="AS845" s="163" t="s">
        <v>83</v>
      </c>
      <c r="AT845" s="164" t="s">
        <v>83</v>
      </c>
      <c r="AU845" s="164" t="s">
        <v>83</v>
      </c>
      <c r="AV845" s="164" t="s">
        <v>83</v>
      </c>
      <c r="AW845" s="94" t="s">
        <v>83</v>
      </c>
      <c r="AX845" s="94" t="s">
        <v>3366</v>
      </c>
      <c r="AY845" s="165" t="s">
        <v>83</v>
      </c>
    </row>
    <row r="846" spans="1:51" customFormat="1" ht="54" hidden="1">
      <c r="A846" s="95" t="str">
        <f t="shared" si="332"/>
        <v>2402-6</v>
      </c>
      <c r="B846" s="160">
        <v>2402</v>
      </c>
      <c r="C846" s="93" t="s">
        <v>250</v>
      </c>
      <c r="D846" s="95">
        <v>6</v>
      </c>
      <c r="E846" s="93" t="s">
        <v>83</v>
      </c>
      <c r="F846" s="95" t="s">
        <v>83</v>
      </c>
      <c r="G846" s="161" t="s">
        <v>83</v>
      </c>
      <c r="H846" s="99" t="s">
        <v>83</v>
      </c>
      <c r="I846" s="94" t="s">
        <v>83</v>
      </c>
      <c r="J846" s="93" t="s">
        <v>83</v>
      </c>
      <c r="K846" s="93" t="s">
        <v>83</v>
      </c>
      <c r="L846" s="93" t="s">
        <v>83</v>
      </c>
      <c r="M846" s="92" t="s">
        <v>83</v>
      </c>
      <c r="N846" s="161"/>
      <c r="O846" s="153"/>
      <c r="P846" s="153"/>
      <c r="Q846" s="153"/>
      <c r="R846" s="162"/>
      <c r="S846" s="450"/>
      <c r="T846" s="163" t="s">
        <v>83</v>
      </c>
      <c r="U846" s="162" t="s">
        <v>83</v>
      </c>
      <c r="V846" s="93" t="s">
        <v>83</v>
      </c>
      <c r="W846" s="161"/>
      <c r="X846" s="153" t="s">
        <v>83</v>
      </c>
      <c r="Y846" s="153" t="s">
        <v>83</v>
      </c>
      <c r="Z846" s="153" t="s">
        <v>83</v>
      </c>
      <c r="AA846" s="162" t="s">
        <v>83</v>
      </c>
      <c r="AB846" s="450"/>
      <c r="AC846" s="155" t="str">
        <f t="shared" si="334"/>
        <v>-</v>
      </c>
      <c r="AD846" s="156" t="str">
        <f t="shared" si="338"/>
        <v>-</v>
      </c>
      <c r="AE846" s="156" t="str">
        <f t="shared" si="335"/>
        <v>-</v>
      </c>
      <c r="AF846" s="156" t="str">
        <f t="shared" si="336"/>
        <v>-</v>
      </c>
      <c r="AG846" s="157" t="str">
        <f t="shared" si="337"/>
        <v>-</v>
      </c>
      <c r="AH846" s="454"/>
      <c r="AI846" s="155" t="str">
        <f t="shared" si="339"/>
        <v>-</v>
      </c>
      <c r="AJ846" s="156" t="str">
        <f t="shared" si="340"/>
        <v>-</v>
      </c>
      <c r="AK846" s="156" t="str">
        <f t="shared" si="341"/>
        <v>-</v>
      </c>
      <c r="AL846" s="156" t="str">
        <f t="shared" si="342"/>
        <v>-</v>
      </c>
      <c r="AM846" s="157" t="str">
        <f t="shared" si="343"/>
        <v>-</v>
      </c>
      <c r="AN846" s="457"/>
      <c r="AO846" s="95" t="s">
        <v>83</v>
      </c>
      <c r="AP846" s="93" t="s">
        <v>83</v>
      </c>
      <c r="AQ846" s="93" t="s">
        <v>83</v>
      </c>
      <c r="AR846" s="93" t="s">
        <v>83</v>
      </c>
      <c r="AS846" s="163" t="s">
        <v>83</v>
      </c>
      <c r="AT846" s="164" t="s">
        <v>83</v>
      </c>
      <c r="AU846" s="164" t="s">
        <v>83</v>
      </c>
      <c r="AV846" s="164" t="s">
        <v>83</v>
      </c>
      <c r="AW846" s="94" t="s">
        <v>83</v>
      </c>
      <c r="AX846" s="94" t="s">
        <v>3366</v>
      </c>
      <c r="AY846" s="165" t="s">
        <v>83</v>
      </c>
    </row>
    <row r="847" spans="1:51" customFormat="1" ht="54" hidden="1">
      <c r="A847" s="95" t="str">
        <f t="shared" si="332"/>
        <v>2402-7</v>
      </c>
      <c r="B847" s="160">
        <v>2402</v>
      </c>
      <c r="C847" s="93" t="s">
        <v>250</v>
      </c>
      <c r="D847" s="95">
        <v>7</v>
      </c>
      <c r="E847" s="93" t="s">
        <v>83</v>
      </c>
      <c r="F847" s="95" t="s">
        <v>83</v>
      </c>
      <c r="G847" s="161" t="s">
        <v>83</v>
      </c>
      <c r="H847" s="99" t="s">
        <v>83</v>
      </c>
      <c r="I847" s="94" t="s">
        <v>83</v>
      </c>
      <c r="J847" s="93" t="s">
        <v>83</v>
      </c>
      <c r="K847" s="93" t="s">
        <v>83</v>
      </c>
      <c r="L847" s="93" t="s">
        <v>83</v>
      </c>
      <c r="M847" s="92" t="s">
        <v>83</v>
      </c>
      <c r="N847" s="161"/>
      <c r="O847" s="153"/>
      <c r="P847" s="153"/>
      <c r="Q847" s="153"/>
      <c r="R847" s="162"/>
      <c r="S847" s="450"/>
      <c r="T847" s="163" t="s">
        <v>83</v>
      </c>
      <c r="U847" s="162" t="s">
        <v>83</v>
      </c>
      <c r="V847" s="93" t="s">
        <v>83</v>
      </c>
      <c r="W847" s="161"/>
      <c r="X847" s="153" t="s">
        <v>83</v>
      </c>
      <c r="Y847" s="153" t="s">
        <v>83</v>
      </c>
      <c r="Z847" s="153" t="s">
        <v>83</v>
      </c>
      <c r="AA847" s="162" t="s">
        <v>83</v>
      </c>
      <c r="AB847" s="450"/>
      <c r="AC847" s="155" t="str">
        <f t="shared" si="334"/>
        <v>-</v>
      </c>
      <c r="AD847" s="156" t="str">
        <f t="shared" si="338"/>
        <v>-</v>
      </c>
      <c r="AE847" s="156" t="str">
        <f t="shared" si="335"/>
        <v>-</v>
      </c>
      <c r="AF847" s="156" t="str">
        <f t="shared" si="336"/>
        <v>-</v>
      </c>
      <c r="AG847" s="157" t="str">
        <f t="shared" si="337"/>
        <v>-</v>
      </c>
      <c r="AH847" s="454"/>
      <c r="AI847" s="155" t="str">
        <f t="shared" si="339"/>
        <v>-</v>
      </c>
      <c r="AJ847" s="156" t="str">
        <f t="shared" si="340"/>
        <v>-</v>
      </c>
      <c r="AK847" s="156" t="str">
        <f t="shared" si="341"/>
        <v>-</v>
      </c>
      <c r="AL847" s="156" t="str">
        <f t="shared" si="342"/>
        <v>-</v>
      </c>
      <c r="AM847" s="157" t="str">
        <f t="shared" si="343"/>
        <v>-</v>
      </c>
      <c r="AN847" s="457"/>
      <c r="AO847" s="95" t="s">
        <v>83</v>
      </c>
      <c r="AP847" s="93" t="s">
        <v>83</v>
      </c>
      <c r="AQ847" s="93" t="s">
        <v>83</v>
      </c>
      <c r="AR847" s="93" t="s">
        <v>83</v>
      </c>
      <c r="AS847" s="163" t="s">
        <v>83</v>
      </c>
      <c r="AT847" s="164" t="s">
        <v>83</v>
      </c>
      <c r="AU847" s="164" t="s">
        <v>83</v>
      </c>
      <c r="AV847" s="164" t="s">
        <v>83</v>
      </c>
      <c r="AW847" s="94" t="s">
        <v>83</v>
      </c>
      <c r="AX847" s="94" t="s">
        <v>3366</v>
      </c>
      <c r="AY847" s="165" t="s">
        <v>83</v>
      </c>
    </row>
    <row r="848" spans="1:51" customFormat="1" ht="54" hidden="1">
      <c r="A848" s="95" t="str">
        <f t="shared" si="332"/>
        <v>2402-8</v>
      </c>
      <c r="B848" s="160">
        <v>2402</v>
      </c>
      <c r="C848" s="93" t="s">
        <v>250</v>
      </c>
      <c r="D848" s="95">
        <v>8</v>
      </c>
      <c r="E848" s="93" t="s">
        <v>83</v>
      </c>
      <c r="F848" s="95" t="s">
        <v>83</v>
      </c>
      <c r="G848" s="161" t="s">
        <v>83</v>
      </c>
      <c r="H848" s="99" t="s">
        <v>83</v>
      </c>
      <c r="I848" s="94" t="s">
        <v>83</v>
      </c>
      <c r="J848" s="93" t="s">
        <v>83</v>
      </c>
      <c r="K848" s="93" t="s">
        <v>83</v>
      </c>
      <c r="L848" s="93" t="s">
        <v>83</v>
      </c>
      <c r="M848" s="92" t="s">
        <v>83</v>
      </c>
      <c r="N848" s="161"/>
      <c r="O848" s="153"/>
      <c r="P848" s="153"/>
      <c r="Q848" s="153"/>
      <c r="R848" s="162"/>
      <c r="S848" s="450"/>
      <c r="T848" s="163" t="s">
        <v>83</v>
      </c>
      <c r="U848" s="162" t="s">
        <v>83</v>
      </c>
      <c r="V848" s="93" t="s">
        <v>83</v>
      </c>
      <c r="W848" s="161"/>
      <c r="X848" s="153" t="s">
        <v>83</v>
      </c>
      <c r="Y848" s="153" t="s">
        <v>83</v>
      </c>
      <c r="Z848" s="153" t="s">
        <v>83</v>
      </c>
      <c r="AA848" s="162" t="s">
        <v>83</v>
      </c>
      <c r="AB848" s="450"/>
      <c r="AC848" s="155" t="str">
        <f t="shared" si="334"/>
        <v>-</v>
      </c>
      <c r="AD848" s="156" t="str">
        <f t="shared" si="338"/>
        <v>-</v>
      </c>
      <c r="AE848" s="156" t="str">
        <f t="shared" si="335"/>
        <v>-</v>
      </c>
      <c r="AF848" s="156" t="str">
        <f t="shared" si="336"/>
        <v>-</v>
      </c>
      <c r="AG848" s="157" t="str">
        <f t="shared" si="337"/>
        <v>-</v>
      </c>
      <c r="AH848" s="454"/>
      <c r="AI848" s="155" t="str">
        <f t="shared" si="339"/>
        <v>-</v>
      </c>
      <c r="AJ848" s="156" t="str">
        <f t="shared" si="340"/>
        <v>-</v>
      </c>
      <c r="AK848" s="156" t="str">
        <f t="shared" si="341"/>
        <v>-</v>
      </c>
      <c r="AL848" s="156" t="str">
        <f t="shared" si="342"/>
        <v>-</v>
      </c>
      <c r="AM848" s="157" t="str">
        <f t="shared" si="343"/>
        <v>-</v>
      </c>
      <c r="AN848" s="457"/>
      <c r="AO848" s="95" t="s">
        <v>83</v>
      </c>
      <c r="AP848" s="93" t="s">
        <v>83</v>
      </c>
      <c r="AQ848" s="93" t="s">
        <v>83</v>
      </c>
      <c r="AR848" s="93" t="s">
        <v>83</v>
      </c>
      <c r="AS848" s="163" t="s">
        <v>83</v>
      </c>
      <c r="AT848" s="164" t="s">
        <v>83</v>
      </c>
      <c r="AU848" s="164" t="s">
        <v>83</v>
      </c>
      <c r="AV848" s="164" t="s">
        <v>83</v>
      </c>
      <c r="AW848" s="94" t="s">
        <v>83</v>
      </c>
      <c r="AX848" s="94" t="s">
        <v>3366</v>
      </c>
      <c r="AY848" s="165" t="s">
        <v>83</v>
      </c>
    </row>
    <row r="849" spans="1:51" customFormat="1" ht="54" hidden="1">
      <c r="A849" s="95" t="str">
        <f t="shared" si="332"/>
        <v>2402-9</v>
      </c>
      <c r="B849" s="160">
        <v>2402</v>
      </c>
      <c r="C849" s="93" t="s">
        <v>250</v>
      </c>
      <c r="D849" s="95">
        <v>9</v>
      </c>
      <c r="E849" s="93" t="s">
        <v>83</v>
      </c>
      <c r="F849" s="95" t="s">
        <v>83</v>
      </c>
      <c r="G849" s="161" t="s">
        <v>83</v>
      </c>
      <c r="H849" s="99" t="s">
        <v>83</v>
      </c>
      <c r="I849" s="94" t="s">
        <v>83</v>
      </c>
      <c r="J849" s="93" t="s">
        <v>83</v>
      </c>
      <c r="K849" s="93" t="s">
        <v>83</v>
      </c>
      <c r="L849" s="93" t="s">
        <v>83</v>
      </c>
      <c r="M849" s="92" t="s">
        <v>83</v>
      </c>
      <c r="N849" s="161"/>
      <c r="O849" s="153"/>
      <c r="P849" s="153"/>
      <c r="Q849" s="153"/>
      <c r="R849" s="162"/>
      <c r="S849" s="450"/>
      <c r="T849" s="163" t="s">
        <v>83</v>
      </c>
      <c r="U849" s="162" t="s">
        <v>83</v>
      </c>
      <c r="V849" s="93" t="s">
        <v>83</v>
      </c>
      <c r="W849" s="161"/>
      <c r="X849" s="153" t="s">
        <v>83</v>
      </c>
      <c r="Y849" s="153" t="s">
        <v>83</v>
      </c>
      <c r="Z849" s="153" t="s">
        <v>83</v>
      </c>
      <c r="AA849" s="162" t="s">
        <v>83</v>
      </c>
      <c r="AB849" s="450"/>
      <c r="AC849" s="155" t="str">
        <f t="shared" si="334"/>
        <v>-</v>
      </c>
      <c r="AD849" s="156" t="str">
        <f t="shared" si="338"/>
        <v>-</v>
      </c>
      <c r="AE849" s="156" t="str">
        <f t="shared" si="335"/>
        <v>-</v>
      </c>
      <c r="AF849" s="156" t="str">
        <f t="shared" si="336"/>
        <v>-</v>
      </c>
      <c r="AG849" s="157" t="str">
        <f t="shared" si="337"/>
        <v>-</v>
      </c>
      <c r="AH849" s="454"/>
      <c r="AI849" s="155" t="str">
        <f t="shared" si="339"/>
        <v>-</v>
      </c>
      <c r="AJ849" s="156" t="str">
        <f t="shared" si="340"/>
        <v>-</v>
      </c>
      <c r="AK849" s="156" t="str">
        <f t="shared" si="341"/>
        <v>-</v>
      </c>
      <c r="AL849" s="156" t="str">
        <f t="shared" si="342"/>
        <v>-</v>
      </c>
      <c r="AM849" s="157" t="str">
        <f t="shared" si="343"/>
        <v>-</v>
      </c>
      <c r="AN849" s="457"/>
      <c r="AO849" s="95" t="s">
        <v>83</v>
      </c>
      <c r="AP849" s="93" t="s">
        <v>83</v>
      </c>
      <c r="AQ849" s="93" t="s">
        <v>83</v>
      </c>
      <c r="AR849" s="93" t="s">
        <v>83</v>
      </c>
      <c r="AS849" s="163" t="s">
        <v>83</v>
      </c>
      <c r="AT849" s="164" t="s">
        <v>83</v>
      </c>
      <c r="AU849" s="164" t="s">
        <v>83</v>
      </c>
      <c r="AV849" s="164" t="s">
        <v>83</v>
      </c>
      <c r="AW849" s="94" t="s">
        <v>83</v>
      </c>
      <c r="AX849" s="94" t="s">
        <v>3366</v>
      </c>
      <c r="AY849" s="165" t="s">
        <v>83</v>
      </c>
    </row>
    <row r="850" spans="1:51" ht="210" customHeight="1">
      <c r="A850" s="204" t="str">
        <f t="shared" si="332"/>
        <v>2403-1</v>
      </c>
      <c r="B850" s="205">
        <v>2403</v>
      </c>
      <c r="C850" s="600" t="s">
        <v>251</v>
      </c>
      <c r="D850" s="204">
        <v>1</v>
      </c>
      <c r="E850" s="600" t="s">
        <v>1296</v>
      </c>
      <c r="F850" s="204" t="s">
        <v>384</v>
      </c>
      <c r="G850" s="603" t="s">
        <v>520</v>
      </c>
      <c r="H850" s="206" t="s">
        <v>1661</v>
      </c>
      <c r="I850" s="195" t="s">
        <v>570</v>
      </c>
      <c r="J850" s="600" t="s">
        <v>2439</v>
      </c>
      <c r="K850" s="600" t="s">
        <v>2924</v>
      </c>
      <c r="L850" s="600" t="s">
        <v>1297</v>
      </c>
      <c r="M850" s="207" t="s">
        <v>392</v>
      </c>
      <c r="N850" s="603">
        <v>20</v>
      </c>
      <c r="O850" s="181">
        <v>20</v>
      </c>
      <c r="P850" s="181">
        <v>20</v>
      </c>
      <c r="Q850" s="181">
        <v>20</v>
      </c>
      <c r="R850" s="225">
        <v>27</v>
      </c>
      <c r="S850" s="620">
        <v>27</v>
      </c>
      <c r="T850" s="194" t="s">
        <v>548</v>
      </c>
      <c r="U850" s="209">
        <v>37</v>
      </c>
      <c r="V850" s="600" t="s">
        <v>3212</v>
      </c>
      <c r="W850" s="603">
        <v>20.5</v>
      </c>
      <c r="X850" s="181">
        <v>20.5</v>
      </c>
      <c r="Y850" s="181">
        <v>20.5</v>
      </c>
      <c r="Z850" s="181">
        <v>20.5</v>
      </c>
      <c r="AA850" s="264">
        <v>22.6</v>
      </c>
      <c r="AB850" s="264">
        <v>22.6</v>
      </c>
      <c r="AC850" s="226">
        <f t="shared" si="334"/>
        <v>1.0249999999999999</v>
      </c>
      <c r="AD850" s="196">
        <f t="shared" si="338"/>
        <v>1.0249999999999999</v>
      </c>
      <c r="AE850" s="196">
        <f t="shared" si="335"/>
        <v>1.0249999999999999</v>
      </c>
      <c r="AF850" s="196">
        <f t="shared" si="336"/>
        <v>1.0249999999999999</v>
      </c>
      <c r="AG850" s="604">
        <f t="shared" si="337"/>
        <v>0.83703703703703713</v>
      </c>
      <c r="AH850" s="212">
        <f t="shared" si="337"/>
        <v>0.83703703703703713</v>
      </c>
      <c r="AI850" s="226">
        <f t="shared" si="339"/>
        <v>0.55405405405405406</v>
      </c>
      <c r="AJ850" s="196">
        <f t="shared" si="340"/>
        <v>0.55405405405405406</v>
      </c>
      <c r="AK850" s="196">
        <f t="shared" si="341"/>
        <v>0.55405405405405406</v>
      </c>
      <c r="AL850" s="196">
        <f t="shared" si="342"/>
        <v>0.55405405405405406</v>
      </c>
      <c r="AM850" s="604">
        <f t="shared" si="343"/>
        <v>0.6108108108108109</v>
      </c>
      <c r="AN850" s="212">
        <f t="shared" si="343"/>
        <v>0.6108108108108109</v>
      </c>
      <c r="AO850" s="204" t="s">
        <v>83</v>
      </c>
      <c r="AP850" s="600" t="s">
        <v>3339</v>
      </c>
      <c r="AQ850" s="600" t="s">
        <v>1291</v>
      </c>
      <c r="AR850" s="600" t="s">
        <v>2435</v>
      </c>
      <c r="AS850" s="194" t="s">
        <v>54</v>
      </c>
      <c r="AT850" s="179" t="s">
        <v>15</v>
      </c>
      <c r="AU850" s="179" t="s">
        <v>54</v>
      </c>
      <c r="AV850" s="179" t="s">
        <v>15</v>
      </c>
      <c r="AW850" s="347" t="s">
        <v>10</v>
      </c>
      <c r="AX850" s="195" t="s">
        <v>3421</v>
      </c>
      <c r="AY850" s="214">
        <v>1</v>
      </c>
    </row>
    <row r="851" spans="1:51" ht="148.5" customHeight="1">
      <c r="A851" s="204" t="str">
        <f t="shared" si="332"/>
        <v>2403-2</v>
      </c>
      <c r="B851" s="205">
        <v>2403</v>
      </c>
      <c r="C851" s="600" t="s">
        <v>251</v>
      </c>
      <c r="D851" s="204">
        <v>2</v>
      </c>
      <c r="E851" s="600" t="s">
        <v>1670</v>
      </c>
      <c r="F851" s="204" t="s">
        <v>399</v>
      </c>
      <c r="G851" s="603" t="s">
        <v>520</v>
      </c>
      <c r="H851" s="206" t="s">
        <v>1661</v>
      </c>
      <c r="I851" s="195" t="s">
        <v>570</v>
      </c>
      <c r="J851" s="600" t="s">
        <v>2440</v>
      </c>
      <c r="K851" s="600" t="s">
        <v>1671</v>
      </c>
      <c r="L851" s="600" t="s">
        <v>1664</v>
      </c>
      <c r="M851" s="207" t="s">
        <v>405</v>
      </c>
      <c r="N851" s="603">
        <v>22</v>
      </c>
      <c r="O851" s="181">
        <v>20</v>
      </c>
      <c r="P851" s="181">
        <v>18</v>
      </c>
      <c r="Q851" s="181">
        <v>15</v>
      </c>
      <c r="R851" s="225">
        <v>12</v>
      </c>
      <c r="S851" s="620">
        <v>9</v>
      </c>
      <c r="T851" s="194" t="s">
        <v>416</v>
      </c>
      <c r="U851" s="209">
        <v>9</v>
      </c>
      <c r="V851" s="600" t="s">
        <v>3212</v>
      </c>
      <c r="W851" s="603">
        <v>24</v>
      </c>
      <c r="X851" s="181">
        <v>23</v>
      </c>
      <c r="Y851" s="181">
        <v>23</v>
      </c>
      <c r="Z851" s="181">
        <v>22</v>
      </c>
      <c r="AA851" s="264">
        <v>20</v>
      </c>
      <c r="AB851" s="264">
        <v>19</v>
      </c>
      <c r="AC851" s="226">
        <f t="shared" ref="AC851:AH851" si="344">IFERROR(IF($E851="-","-",1+(N851-W851)/N851),"-")</f>
        <v>0.90909090909090906</v>
      </c>
      <c r="AD851" s="196">
        <f t="shared" si="344"/>
        <v>0.85</v>
      </c>
      <c r="AE851" s="196">
        <f t="shared" si="344"/>
        <v>0.72222222222222221</v>
      </c>
      <c r="AF851" s="196">
        <f t="shared" si="344"/>
        <v>0.53333333333333333</v>
      </c>
      <c r="AG851" s="604">
        <f t="shared" si="344"/>
        <v>0.33333333333333337</v>
      </c>
      <c r="AH851" s="604">
        <f t="shared" si="344"/>
        <v>-0.11111111111111116</v>
      </c>
      <c r="AI851" s="226">
        <f t="shared" ref="AI851:AN851" si="345">IFERROR(IF($E851="-","-",IF($U851="-","-",1+($U851-W851)/$U851)),"-")</f>
        <v>-0.66666666666666674</v>
      </c>
      <c r="AJ851" s="196">
        <f t="shared" si="345"/>
        <v>-0.55555555555555558</v>
      </c>
      <c r="AK851" s="196">
        <f t="shared" si="345"/>
        <v>-0.55555555555555558</v>
      </c>
      <c r="AL851" s="196">
        <f t="shared" si="345"/>
        <v>-0.44444444444444442</v>
      </c>
      <c r="AM851" s="604">
        <f t="shared" si="345"/>
        <v>-0.22222222222222232</v>
      </c>
      <c r="AN851" s="604">
        <f t="shared" si="345"/>
        <v>-0.11111111111111116</v>
      </c>
      <c r="AO851" s="204" t="s">
        <v>83</v>
      </c>
      <c r="AP851" s="600" t="s">
        <v>12</v>
      </c>
      <c r="AQ851" s="600" t="s">
        <v>632</v>
      </c>
      <c r="AR851" s="600" t="s">
        <v>2398</v>
      </c>
      <c r="AS851" s="194" t="s">
        <v>11</v>
      </c>
      <c r="AT851" s="179" t="s">
        <v>55</v>
      </c>
      <c r="AU851" s="179" t="s">
        <v>56</v>
      </c>
      <c r="AV851" s="179" t="s">
        <v>50</v>
      </c>
      <c r="AW851" s="347" t="s">
        <v>49</v>
      </c>
      <c r="AX851" s="195" t="s">
        <v>3420</v>
      </c>
      <c r="AY851" s="214">
        <v>1</v>
      </c>
    </row>
    <row r="852" spans="1:51" customFormat="1" ht="40.5" hidden="1">
      <c r="A852" s="95" t="str">
        <f t="shared" si="332"/>
        <v>2403-3</v>
      </c>
      <c r="B852" s="160">
        <v>2403</v>
      </c>
      <c r="C852" s="93" t="s">
        <v>251</v>
      </c>
      <c r="D852" s="95">
        <v>3</v>
      </c>
      <c r="E852" s="93" t="s">
        <v>83</v>
      </c>
      <c r="F852" s="95" t="s">
        <v>83</v>
      </c>
      <c r="G852" s="161" t="s">
        <v>83</v>
      </c>
      <c r="H852" s="99" t="s">
        <v>83</v>
      </c>
      <c r="I852" s="94" t="s">
        <v>83</v>
      </c>
      <c r="J852" s="93" t="s">
        <v>83</v>
      </c>
      <c r="K852" s="93" t="s">
        <v>83</v>
      </c>
      <c r="L852" s="93" t="s">
        <v>83</v>
      </c>
      <c r="M852" s="92" t="s">
        <v>83</v>
      </c>
      <c r="N852" s="161"/>
      <c r="O852" s="153"/>
      <c r="P852" s="153"/>
      <c r="Q852" s="153"/>
      <c r="R852" s="162"/>
      <c r="S852" s="450"/>
      <c r="T852" s="163" t="s">
        <v>83</v>
      </c>
      <c r="U852" s="162" t="s">
        <v>83</v>
      </c>
      <c r="V852" s="93" t="s">
        <v>83</v>
      </c>
      <c r="W852" s="161"/>
      <c r="X852" s="153" t="s">
        <v>83</v>
      </c>
      <c r="Y852" s="153" t="s">
        <v>83</v>
      </c>
      <c r="Z852" s="153" t="s">
        <v>83</v>
      </c>
      <c r="AA852" s="162" t="s">
        <v>83</v>
      </c>
      <c r="AB852" s="450"/>
      <c r="AC852" s="155" t="str">
        <f t="shared" ref="AC852:AC898" si="346">IFERROR(IF($E852="-","-",W852/N852),"-")</f>
        <v>-</v>
      </c>
      <c r="AD852" s="156" t="str">
        <f t="shared" ref="AD852:AD898" si="347">IFERROR(IF($E852="-","-",X852/O852),"-")</f>
        <v>-</v>
      </c>
      <c r="AE852" s="156" t="str">
        <f t="shared" ref="AE852:AE898" si="348">IFERROR(IF($E852="-","-",Y852/P852),"-")</f>
        <v>-</v>
      </c>
      <c r="AF852" s="156" t="str">
        <f t="shared" ref="AF852:AF898" si="349">IFERROR(IF($E852="-","-",Z852/Q852),"-")</f>
        <v>-</v>
      </c>
      <c r="AG852" s="157" t="str">
        <f t="shared" ref="AG852:AH898" si="350">IFERROR(IF($E852="-","-",AA852/R852),"-")</f>
        <v>-</v>
      </c>
      <c r="AH852" s="454"/>
      <c r="AI852" s="155" t="str">
        <f t="shared" ref="AI852:AI898" si="351">IFERROR(IF($E852="-","-",IF($U852="-","-",W852/$U852)),"-")</f>
        <v>-</v>
      </c>
      <c r="AJ852" s="156" t="str">
        <f t="shared" ref="AJ852:AJ898" si="352">IFERROR(IF($E852="-","-",IF($U852="-","-",X852/$U852)),"-")</f>
        <v>-</v>
      </c>
      <c r="AK852" s="156" t="str">
        <f t="shared" ref="AK852:AK898" si="353">IFERROR(IF($E852="-","-",IF($U852="-","-",Y852/$U852)),"-")</f>
        <v>-</v>
      </c>
      <c r="AL852" s="156" t="str">
        <f t="shared" ref="AL852:AL898" si="354">IFERROR(IF($E852="-","-",IF($U852="-","-",Z852/$U852)),"-")</f>
        <v>-</v>
      </c>
      <c r="AM852" s="157" t="str">
        <f t="shared" ref="AM852:AN898" si="355">IFERROR(IF($E852="-","-",IF($U852="-","-",AA852/$U852)),"-")</f>
        <v>-</v>
      </c>
      <c r="AN852" s="457"/>
      <c r="AO852" s="95" t="s">
        <v>83</v>
      </c>
      <c r="AP852" s="93" t="s">
        <v>83</v>
      </c>
      <c r="AQ852" s="93" t="s">
        <v>83</v>
      </c>
      <c r="AR852" s="93" t="s">
        <v>83</v>
      </c>
      <c r="AS852" s="163" t="s">
        <v>83</v>
      </c>
      <c r="AT852" s="164" t="s">
        <v>83</v>
      </c>
      <c r="AU852" s="164" t="s">
        <v>83</v>
      </c>
      <c r="AV852" s="164" t="s">
        <v>83</v>
      </c>
      <c r="AW852" s="94" t="s">
        <v>83</v>
      </c>
      <c r="AX852" s="94" t="s">
        <v>3366</v>
      </c>
      <c r="AY852" s="165" t="s">
        <v>83</v>
      </c>
    </row>
    <row r="853" spans="1:51" customFormat="1" ht="40.5" hidden="1">
      <c r="A853" s="95" t="str">
        <f t="shared" si="332"/>
        <v>2403-4</v>
      </c>
      <c r="B853" s="160">
        <v>2403</v>
      </c>
      <c r="C853" s="93" t="s">
        <v>251</v>
      </c>
      <c r="D853" s="95">
        <v>4</v>
      </c>
      <c r="E853" s="93" t="s">
        <v>83</v>
      </c>
      <c r="F853" s="95" t="s">
        <v>83</v>
      </c>
      <c r="G853" s="161" t="s">
        <v>83</v>
      </c>
      <c r="H853" s="99" t="s">
        <v>83</v>
      </c>
      <c r="I853" s="94" t="s">
        <v>83</v>
      </c>
      <c r="J853" s="93" t="s">
        <v>83</v>
      </c>
      <c r="K853" s="93" t="s">
        <v>83</v>
      </c>
      <c r="L853" s="93" t="s">
        <v>83</v>
      </c>
      <c r="M853" s="92" t="s">
        <v>83</v>
      </c>
      <c r="N853" s="161"/>
      <c r="O853" s="153"/>
      <c r="P853" s="153"/>
      <c r="Q853" s="153"/>
      <c r="R853" s="162"/>
      <c r="S853" s="450"/>
      <c r="T853" s="163" t="s">
        <v>83</v>
      </c>
      <c r="U853" s="162" t="s">
        <v>83</v>
      </c>
      <c r="V853" s="93" t="s">
        <v>83</v>
      </c>
      <c r="W853" s="161"/>
      <c r="X853" s="153" t="s">
        <v>83</v>
      </c>
      <c r="Y853" s="153" t="s">
        <v>83</v>
      </c>
      <c r="Z853" s="153" t="s">
        <v>83</v>
      </c>
      <c r="AA853" s="162" t="s">
        <v>83</v>
      </c>
      <c r="AB853" s="450"/>
      <c r="AC853" s="155" t="str">
        <f t="shared" si="346"/>
        <v>-</v>
      </c>
      <c r="AD853" s="156" t="str">
        <f t="shared" si="347"/>
        <v>-</v>
      </c>
      <c r="AE853" s="156" t="str">
        <f t="shared" si="348"/>
        <v>-</v>
      </c>
      <c r="AF853" s="156" t="str">
        <f t="shared" si="349"/>
        <v>-</v>
      </c>
      <c r="AG853" s="157" t="str">
        <f t="shared" si="350"/>
        <v>-</v>
      </c>
      <c r="AH853" s="454"/>
      <c r="AI853" s="155" t="str">
        <f t="shared" si="351"/>
        <v>-</v>
      </c>
      <c r="AJ853" s="156" t="str">
        <f t="shared" si="352"/>
        <v>-</v>
      </c>
      <c r="AK853" s="156" t="str">
        <f t="shared" si="353"/>
        <v>-</v>
      </c>
      <c r="AL853" s="156" t="str">
        <f t="shared" si="354"/>
        <v>-</v>
      </c>
      <c r="AM853" s="157" t="str">
        <f t="shared" si="355"/>
        <v>-</v>
      </c>
      <c r="AN853" s="457"/>
      <c r="AO853" s="95" t="s">
        <v>83</v>
      </c>
      <c r="AP853" s="93" t="s">
        <v>83</v>
      </c>
      <c r="AQ853" s="93" t="s">
        <v>83</v>
      </c>
      <c r="AR853" s="93" t="s">
        <v>83</v>
      </c>
      <c r="AS853" s="163" t="s">
        <v>83</v>
      </c>
      <c r="AT853" s="164" t="s">
        <v>83</v>
      </c>
      <c r="AU853" s="164" t="s">
        <v>83</v>
      </c>
      <c r="AV853" s="164" t="s">
        <v>83</v>
      </c>
      <c r="AW853" s="94" t="s">
        <v>83</v>
      </c>
      <c r="AX853" s="94" t="s">
        <v>3366</v>
      </c>
      <c r="AY853" s="165" t="s">
        <v>83</v>
      </c>
    </row>
    <row r="854" spans="1:51" customFormat="1" ht="40.5" hidden="1">
      <c r="A854" s="95" t="str">
        <f t="shared" si="332"/>
        <v>2403-5</v>
      </c>
      <c r="B854" s="160">
        <v>2403</v>
      </c>
      <c r="C854" s="93" t="s">
        <v>251</v>
      </c>
      <c r="D854" s="95">
        <v>5</v>
      </c>
      <c r="E854" s="93" t="s">
        <v>83</v>
      </c>
      <c r="F854" s="95" t="s">
        <v>83</v>
      </c>
      <c r="G854" s="161" t="s">
        <v>83</v>
      </c>
      <c r="H854" s="99" t="s">
        <v>83</v>
      </c>
      <c r="I854" s="94" t="s">
        <v>83</v>
      </c>
      <c r="J854" s="93" t="s">
        <v>83</v>
      </c>
      <c r="K854" s="93" t="s">
        <v>83</v>
      </c>
      <c r="L854" s="93" t="s">
        <v>83</v>
      </c>
      <c r="M854" s="92" t="s">
        <v>83</v>
      </c>
      <c r="N854" s="161"/>
      <c r="O854" s="153"/>
      <c r="P854" s="153"/>
      <c r="Q854" s="153"/>
      <c r="R854" s="162"/>
      <c r="S854" s="450"/>
      <c r="T854" s="163" t="s">
        <v>83</v>
      </c>
      <c r="U854" s="162" t="s">
        <v>83</v>
      </c>
      <c r="V854" s="93" t="s">
        <v>83</v>
      </c>
      <c r="W854" s="161"/>
      <c r="X854" s="153" t="s">
        <v>83</v>
      </c>
      <c r="Y854" s="153" t="s">
        <v>83</v>
      </c>
      <c r="Z854" s="153" t="s">
        <v>83</v>
      </c>
      <c r="AA854" s="162" t="s">
        <v>83</v>
      </c>
      <c r="AB854" s="450"/>
      <c r="AC854" s="155" t="str">
        <f t="shared" si="346"/>
        <v>-</v>
      </c>
      <c r="AD854" s="156" t="str">
        <f t="shared" si="347"/>
        <v>-</v>
      </c>
      <c r="AE854" s="156" t="str">
        <f t="shared" si="348"/>
        <v>-</v>
      </c>
      <c r="AF854" s="156" t="str">
        <f t="shared" si="349"/>
        <v>-</v>
      </c>
      <c r="AG854" s="157" t="str">
        <f t="shared" si="350"/>
        <v>-</v>
      </c>
      <c r="AH854" s="454"/>
      <c r="AI854" s="155" t="str">
        <f t="shared" si="351"/>
        <v>-</v>
      </c>
      <c r="AJ854" s="156" t="str">
        <f t="shared" si="352"/>
        <v>-</v>
      </c>
      <c r="AK854" s="156" t="str">
        <f t="shared" si="353"/>
        <v>-</v>
      </c>
      <c r="AL854" s="156" t="str">
        <f t="shared" si="354"/>
        <v>-</v>
      </c>
      <c r="AM854" s="157" t="str">
        <f t="shared" si="355"/>
        <v>-</v>
      </c>
      <c r="AN854" s="457"/>
      <c r="AO854" s="95" t="s">
        <v>83</v>
      </c>
      <c r="AP854" s="93" t="s">
        <v>83</v>
      </c>
      <c r="AQ854" s="93" t="s">
        <v>83</v>
      </c>
      <c r="AR854" s="93" t="s">
        <v>83</v>
      </c>
      <c r="AS854" s="163" t="s">
        <v>83</v>
      </c>
      <c r="AT854" s="164" t="s">
        <v>83</v>
      </c>
      <c r="AU854" s="164" t="s">
        <v>83</v>
      </c>
      <c r="AV854" s="164" t="s">
        <v>83</v>
      </c>
      <c r="AW854" s="94" t="s">
        <v>83</v>
      </c>
      <c r="AX854" s="94" t="s">
        <v>3366</v>
      </c>
      <c r="AY854" s="165" t="s">
        <v>83</v>
      </c>
    </row>
    <row r="855" spans="1:51" customFormat="1" ht="40.5" hidden="1">
      <c r="A855" s="95" t="str">
        <f t="shared" si="332"/>
        <v>2403-6</v>
      </c>
      <c r="B855" s="160">
        <v>2403</v>
      </c>
      <c r="C855" s="93" t="s">
        <v>251</v>
      </c>
      <c r="D855" s="95">
        <v>6</v>
      </c>
      <c r="E855" s="93" t="s">
        <v>83</v>
      </c>
      <c r="F855" s="95" t="s">
        <v>83</v>
      </c>
      <c r="G855" s="161" t="s">
        <v>83</v>
      </c>
      <c r="H855" s="99" t="s">
        <v>83</v>
      </c>
      <c r="I855" s="94" t="s">
        <v>83</v>
      </c>
      <c r="J855" s="93" t="s">
        <v>83</v>
      </c>
      <c r="K855" s="93" t="s">
        <v>83</v>
      </c>
      <c r="L855" s="93" t="s">
        <v>83</v>
      </c>
      <c r="M855" s="92" t="s">
        <v>83</v>
      </c>
      <c r="N855" s="161"/>
      <c r="O855" s="153"/>
      <c r="P855" s="153"/>
      <c r="Q855" s="153"/>
      <c r="R855" s="162"/>
      <c r="S855" s="450"/>
      <c r="T855" s="163" t="s">
        <v>83</v>
      </c>
      <c r="U855" s="162" t="s">
        <v>83</v>
      </c>
      <c r="V855" s="93" t="s">
        <v>83</v>
      </c>
      <c r="W855" s="161"/>
      <c r="X855" s="153" t="s">
        <v>83</v>
      </c>
      <c r="Y855" s="153" t="s">
        <v>83</v>
      </c>
      <c r="Z855" s="153" t="s">
        <v>83</v>
      </c>
      <c r="AA855" s="162" t="s">
        <v>83</v>
      </c>
      <c r="AB855" s="450"/>
      <c r="AC855" s="155" t="str">
        <f t="shared" si="346"/>
        <v>-</v>
      </c>
      <c r="AD855" s="156" t="str">
        <f t="shared" si="347"/>
        <v>-</v>
      </c>
      <c r="AE855" s="156" t="str">
        <f t="shared" si="348"/>
        <v>-</v>
      </c>
      <c r="AF855" s="156" t="str">
        <f t="shared" si="349"/>
        <v>-</v>
      </c>
      <c r="AG855" s="157" t="str">
        <f t="shared" si="350"/>
        <v>-</v>
      </c>
      <c r="AH855" s="454"/>
      <c r="AI855" s="155" t="str">
        <f t="shared" si="351"/>
        <v>-</v>
      </c>
      <c r="AJ855" s="156" t="str">
        <f t="shared" si="352"/>
        <v>-</v>
      </c>
      <c r="AK855" s="156" t="str">
        <f t="shared" si="353"/>
        <v>-</v>
      </c>
      <c r="AL855" s="156" t="str">
        <f t="shared" si="354"/>
        <v>-</v>
      </c>
      <c r="AM855" s="157" t="str">
        <f t="shared" si="355"/>
        <v>-</v>
      </c>
      <c r="AN855" s="457"/>
      <c r="AO855" s="95" t="s">
        <v>83</v>
      </c>
      <c r="AP855" s="93" t="s">
        <v>83</v>
      </c>
      <c r="AQ855" s="93" t="s">
        <v>83</v>
      </c>
      <c r="AR855" s="93" t="s">
        <v>83</v>
      </c>
      <c r="AS855" s="163" t="s">
        <v>83</v>
      </c>
      <c r="AT855" s="164" t="s">
        <v>83</v>
      </c>
      <c r="AU855" s="164" t="s">
        <v>83</v>
      </c>
      <c r="AV855" s="164" t="s">
        <v>83</v>
      </c>
      <c r="AW855" s="94" t="s">
        <v>83</v>
      </c>
      <c r="AX855" s="94" t="s">
        <v>3366</v>
      </c>
      <c r="AY855" s="165" t="s">
        <v>83</v>
      </c>
    </row>
    <row r="856" spans="1:51" customFormat="1" ht="40.5" hidden="1">
      <c r="A856" s="95" t="str">
        <f t="shared" si="332"/>
        <v>2403-7</v>
      </c>
      <c r="B856" s="160">
        <v>2403</v>
      </c>
      <c r="C856" s="93" t="s">
        <v>251</v>
      </c>
      <c r="D856" s="95">
        <v>7</v>
      </c>
      <c r="E856" s="93" t="s">
        <v>83</v>
      </c>
      <c r="F856" s="95" t="s">
        <v>83</v>
      </c>
      <c r="G856" s="161" t="s">
        <v>83</v>
      </c>
      <c r="H856" s="99" t="s">
        <v>83</v>
      </c>
      <c r="I856" s="94" t="s">
        <v>83</v>
      </c>
      <c r="J856" s="93" t="s">
        <v>83</v>
      </c>
      <c r="K856" s="93" t="s">
        <v>83</v>
      </c>
      <c r="L856" s="93" t="s">
        <v>83</v>
      </c>
      <c r="M856" s="92" t="s">
        <v>83</v>
      </c>
      <c r="N856" s="161"/>
      <c r="O856" s="153"/>
      <c r="P856" s="153"/>
      <c r="Q856" s="153"/>
      <c r="R856" s="162"/>
      <c r="S856" s="450"/>
      <c r="T856" s="163" t="s">
        <v>83</v>
      </c>
      <c r="U856" s="162" t="s">
        <v>83</v>
      </c>
      <c r="V856" s="93" t="s">
        <v>83</v>
      </c>
      <c r="W856" s="161"/>
      <c r="X856" s="153" t="s">
        <v>83</v>
      </c>
      <c r="Y856" s="153" t="s">
        <v>83</v>
      </c>
      <c r="Z856" s="153" t="s">
        <v>83</v>
      </c>
      <c r="AA856" s="162" t="s">
        <v>83</v>
      </c>
      <c r="AB856" s="450"/>
      <c r="AC856" s="155" t="str">
        <f t="shared" si="346"/>
        <v>-</v>
      </c>
      <c r="AD856" s="156" t="str">
        <f t="shared" si="347"/>
        <v>-</v>
      </c>
      <c r="AE856" s="156" t="str">
        <f t="shared" si="348"/>
        <v>-</v>
      </c>
      <c r="AF856" s="156" t="str">
        <f t="shared" si="349"/>
        <v>-</v>
      </c>
      <c r="AG856" s="157" t="str">
        <f t="shared" si="350"/>
        <v>-</v>
      </c>
      <c r="AH856" s="454"/>
      <c r="AI856" s="155" t="str">
        <f t="shared" si="351"/>
        <v>-</v>
      </c>
      <c r="AJ856" s="156" t="str">
        <f t="shared" si="352"/>
        <v>-</v>
      </c>
      <c r="AK856" s="156" t="str">
        <f t="shared" si="353"/>
        <v>-</v>
      </c>
      <c r="AL856" s="156" t="str">
        <f t="shared" si="354"/>
        <v>-</v>
      </c>
      <c r="AM856" s="157" t="str">
        <f t="shared" si="355"/>
        <v>-</v>
      </c>
      <c r="AN856" s="457"/>
      <c r="AO856" s="95" t="s">
        <v>83</v>
      </c>
      <c r="AP856" s="93" t="s">
        <v>83</v>
      </c>
      <c r="AQ856" s="93" t="s">
        <v>83</v>
      </c>
      <c r="AR856" s="93" t="s">
        <v>83</v>
      </c>
      <c r="AS856" s="163" t="s">
        <v>83</v>
      </c>
      <c r="AT856" s="164" t="s">
        <v>83</v>
      </c>
      <c r="AU856" s="164" t="s">
        <v>83</v>
      </c>
      <c r="AV856" s="164" t="s">
        <v>83</v>
      </c>
      <c r="AW856" s="94" t="s">
        <v>83</v>
      </c>
      <c r="AX856" s="94" t="s">
        <v>3366</v>
      </c>
      <c r="AY856" s="165" t="s">
        <v>83</v>
      </c>
    </row>
    <row r="857" spans="1:51" customFormat="1" ht="40.5" hidden="1">
      <c r="A857" s="95" t="str">
        <f t="shared" si="332"/>
        <v>2403-8</v>
      </c>
      <c r="B857" s="160">
        <v>2403</v>
      </c>
      <c r="C857" s="93" t="s">
        <v>251</v>
      </c>
      <c r="D857" s="95">
        <v>8</v>
      </c>
      <c r="E857" s="93" t="s">
        <v>83</v>
      </c>
      <c r="F857" s="95" t="s">
        <v>83</v>
      </c>
      <c r="G857" s="161" t="s">
        <v>83</v>
      </c>
      <c r="H857" s="99" t="s">
        <v>83</v>
      </c>
      <c r="I857" s="94" t="s">
        <v>83</v>
      </c>
      <c r="J857" s="93" t="s">
        <v>83</v>
      </c>
      <c r="K857" s="93" t="s">
        <v>83</v>
      </c>
      <c r="L857" s="93" t="s">
        <v>83</v>
      </c>
      <c r="M857" s="92" t="s">
        <v>83</v>
      </c>
      <c r="N857" s="161"/>
      <c r="O857" s="153"/>
      <c r="P857" s="153"/>
      <c r="Q857" s="153"/>
      <c r="R857" s="162"/>
      <c r="S857" s="450"/>
      <c r="T857" s="163" t="s">
        <v>83</v>
      </c>
      <c r="U857" s="162" t="s">
        <v>83</v>
      </c>
      <c r="V857" s="93" t="s">
        <v>83</v>
      </c>
      <c r="W857" s="161"/>
      <c r="X857" s="153" t="s">
        <v>83</v>
      </c>
      <c r="Y857" s="153" t="s">
        <v>83</v>
      </c>
      <c r="Z857" s="153" t="s">
        <v>83</v>
      </c>
      <c r="AA857" s="162" t="s">
        <v>83</v>
      </c>
      <c r="AB857" s="450"/>
      <c r="AC857" s="155" t="str">
        <f t="shared" si="346"/>
        <v>-</v>
      </c>
      <c r="AD857" s="156" t="str">
        <f t="shared" si="347"/>
        <v>-</v>
      </c>
      <c r="AE857" s="156" t="str">
        <f t="shared" si="348"/>
        <v>-</v>
      </c>
      <c r="AF857" s="156" t="str">
        <f t="shared" si="349"/>
        <v>-</v>
      </c>
      <c r="AG857" s="157" t="str">
        <f t="shared" si="350"/>
        <v>-</v>
      </c>
      <c r="AH857" s="454"/>
      <c r="AI857" s="155" t="str">
        <f t="shared" si="351"/>
        <v>-</v>
      </c>
      <c r="AJ857" s="156" t="str">
        <f t="shared" si="352"/>
        <v>-</v>
      </c>
      <c r="AK857" s="156" t="str">
        <f t="shared" si="353"/>
        <v>-</v>
      </c>
      <c r="AL857" s="156" t="str">
        <f t="shared" si="354"/>
        <v>-</v>
      </c>
      <c r="AM857" s="157" t="str">
        <f t="shared" si="355"/>
        <v>-</v>
      </c>
      <c r="AN857" s="457"/>
      <c r="AO857" s="95" t="s">
        <v>83</v>
      </c>
      <c r="AP857" s="93" t="s">
        <v>83</v>
      </c>
      <c r="AQ857" s="93" t="s">
        <v>83</v>
      </c>
      <c r="AR857" s="93" t="s">
        <v>83</v>
      </c>
      <c r="AS857" s="163" t="s">
        <v>83</v>
      </c>
      <c r="AT857" s="164" t="s">
        <v>83</v>
      </c>
      <c r="AU857" s="164" t="s">
        <v>83</v>
      </c>
      <c r="AV857" s="164" t="s">
        <v>83</v>
      </c>
      <c r="AW857" s="94" t="s">
        <v>83</v>
      </c>
      <c r="AX857" s="94" t="s">
        <v>3366</v>
      </c>
      <c r="AY857" s="165" t="s">
        <v>83</v>
      </c>
    </row>
    <row r="858" spans="1:51" customFormat="1" ht="40.5" hidden="1">
      <c r="A858" s="95" t="str">
        <f t="shared" si="332"/>
        <v>2403-9</v>
      </c>
      <c r="B858" s="160">
        <v>2403</v>
      </c>
      <c r="C858" s="93" t="s">
        <v>251</v>
      </c>
      <c r="D858" s="95">
        <v>9</v>
      </c>
      <c r="E858" s="93" t="s">
        <v>83</v>
      </c>
      <c r="F858" s="95" t="s">
        <v>83</v>
      </c>
      <c r="G858" s="161" t="s">
        <v>83</v>
      </c>
      <c r="H858" s="99" t="s">
        <v>83</v>
      </c>
      <c r="I858" s="94" t="s">
        <v>83</v>
      </c>
      <c r="J858" s="93" t="s">
        <v>83</v>
      </c>
      <c r="K858" s="93" t="s">
        <v>83</v>
      </c>
      <c r="L858" s="93" t="s">
        <v>83</v>
      </c>
      <c r="M858" s="92" t="s">
        <v>83</v>
      </c>
      <c r="N858" s="161"/>
      <c r="O858" s="153"/>
      <c r="P858" s="153"/>
      <c r="Q858" s="153"/>
      <c r="R858" s="162"/>
      <c r="S858" s="450"/>
      <c r="T858" s="163" t="s">
        <v>83</v>
      </c>
      <c r="U858" s="162" t="s">
        <v>83</v>
      </c>
      <c r="V858" s="93" t="s">
        <v>83</v>
      </c>
      <c r="W858" s="161"/>
      <c r="X858" s="153" t="s">
        <v>83</v>
      </c>
      <c r="Y858" s="153" t="s">
        <v>83</v>
      </c>
      <c r="Z858" s="153" t="s">
        <v>83</v>
      </c>
      <c r="AA858" s="162" t="s">
        <v>83</v>
      </c>
      <c r="AB858" s="450"/>
      <c r="AC858" s="155" t="str">
        <f t="shared" si="346"/>
        <v>-</v>
      </c>
      <c r="AD858" s="156" t="str">
        <f t="shared" si="347"/>
        <v>-</v>
      </c>
      <c r="AE858" s="156" t="str">
        <f t="shared" si="348"/>
        <v>-</v>
      </c>
      <c r="AF858" s="156" t="str">
        <f t="shared" si="349"/>
        <v>-</v>
      </c>
      <c r="AG858" s="157" t="str">
        <f t="shared" si="350"/>
        <v>-</v>
      </c>
      <c r="AH858" s="454"/>
      <c r="AI858" s="155" t="str">
        <f t="shared" si="351"/>
        <v>-</v>
      </c>
      <c r="AJ858" s="156" t="str">
        <f t="shared" si="352"/>
        <v>-</v>
      </c>
      <c r="AK858" s="156" t="str">
        <f t="shared" si="353"/>
        <v>-</v>
      </c>
      <c r="AL858" s="156" t="str">
        <f t="shared" si="354"/>
        <v>-</v>
      </c>
      <c r="AM858" s="157" t="str">
        <f t="shared" si="355"/>
        <v>-</v>
      </c>
      <c r="AN858" s="457"/>
      <c r="AO858" s="95" t="s">
        <v>83</v>
      </c>
      <c r="AP858" s="93" t="s">
        <v>83</v>
      </c>
      <c r="AQ858" s="93" t="s">
        <v>83</v>
      </c>
      <c r="AR858" s="93" t="s">
        <v>83</v>
      </c>
      <c r="AS858" s="163" t="s">
        <v>83</v>
      </c>
      <c r="AT858" s="164" t="s">
        <v>83</v>
      </c>
      <c r="AU858" s="164" t="s">
        <v>83</v>
      </c>
      <c r="AV858" s="164" t="s">
        <v>83</v>
      </c>
      <c r="AW858" s="94" t="s">
        <v>83</v>
      </c>
      <c r="AX858" s="94" t="s">
        <v>3366</v>
      </c>
      <c r="AY858" s="165" t="s">
        <v>83</v>
      </c>
    </row>
    <row r="859" spans="1:51" ht="178.5" customHeight="1">
      <c r="A859" s="204" t="str">
        <f t="shared" si="332"/>
        <v>2404-1</v>
      </c>
      <c r="B859" s="205">
        <v>2404</v>
      </c>
      <c r="C859" s="600" t="s">
        <v>252</v>
      </c>
      <c r="D859" s="204">
        <v>1</v>
      </c>
      <c r="E859" s="600" t="s">
        <v>2848</v>
      </c>
      <c r="F859" s="355" t="s">
        <v>384</v>
      </c>
      <c r="G859" s="603" t="s">
        <v>520</v>
      </c>
      <c r="H859" s="206" t="s">
        <v>1661</v>
      </c>
      <c r="I859" s="195" t="s">
        <v>570</v>
      </c>
      <c r="J859" s="600" t="s">
        <v>2805</v>
      </c>
      <c r="K859" s="600" t="s">
        <v>572</v>
      </c>
      <c r="L859" s="600" t="s">
        <v>573</v>
      </c>
      <c r="M859" s="207" t="s">
        <v>392</v>
      </c>
      <c r="N859" s="603">
        <v>47</v>
      </c>
      <c r="O859" s="181">
        <v>48</v>
      </c>
      <c r="P859" s="181">
        <v>49</v>
      </c>
      <c r="Q859" s="181">
        <v>50</v>
      </c>
      <c r="R859" s="225">
        <v>51</v>
      </c>
      <c r="S859" s="620">
        <v>52</v>
      </c>
      <c r="T859" s="237" t="s">
        <v>416</v>
      </c>
      <c r="U859" s="239">
        <v>52</v>
      </c>
      <c r="V859" s="104" t="s">
        <v>2706</v>
      </c>
      <c r="W859" s="603">
        <v>45.2</v>
      </c>
      <c r="X859" s="181">
        <v>44.3</v>
      </c>
      <c r="Y859" s="181">
        <v>41.2</v>
      </c>
      <c r="Z859" s="181">
        <v>44.6</v>
      </c>
      <c r="AA859" s="264">
        <v>43.2</v>
      </c>
      <c r="AB859" s="209">
        <v>36.6</v>
      </c>
      <c r="AC859" s="226">
        <f t="shared" si="346"/>
        <v>0.96170212765957452</v>
      </c>
      <c r="AD859" s="196">
        <f t="shared" si="347"/>
        <v>0.92291666666666661</v>
      </c>
      <c r="AE859" s="196">
        <f t="shared" si="348"/>
        <v>0.84081632653061233</v>
      </c>
      <c r="AF859" s="196">
        <f t="shared" si="349"/>
        <v>0.89200000000000002</v>
      </c>
      <c r="AG859" s="604">
        <f t="shared" si="350"/>
        <v>0.84705882352941186</v>
      </c>
      <c r="AH859" s="212">
        <f t="shared" si="350"/>
        <v>0.7038461538461539</v>
      </c>
      <c r="AI859" s="226">
        <f t="shared" si="351"/>
        <v>0.86923076923076925</v>
      </c>
      <c r="AJ859" s="196">
        <f t="shared" si="352"/>
        <v>0.85192307692307689</v>
      </c>
      <c r="AK859" s="196">
        <f t="shared" si="353"/>
        <v>0.79230769230769238</v>
      </c>
      <c r="AL859" s="196">
        <f t="shared" si="354"/>
        <v>0.85769230769230775</v>
      </c>
      <c r="AM859" s="604">
        <f t="shared" si="355"/>
        <v>0.83076923076923082</v>
      </c>
      <c r="AN859" s="212">
        <f t="shared" si="355"/>
        <v>0.7038461538461539</v>
      </c>
      <c r="AO859" s="204" t="s">
        <v>83</v>
      </c>
      <c r="AP859" s="600" t="s">
        <v>3095</v>
      </c>
      <c r="AQ859" s="600" t="s">
        <v>1291</v>
      </c>
      <c r="AR859" s="600" t="s">
        <v>2435</v>
      </c>
      <c r="AS859" s="194" t="s">
        <v>11</v>
      </c>
      <c r="AT859" s="179" t="s">
        <v>11</v>
      </c>
      <c r="AU859" s="179" t="s">
        <v>56</v>
      </c>
      <c r="AV859" s="179" t="s">
        <v>10</v>
      </c>
      <c r="AW859" s="347" t="s">
        <v>10</v>
      </c>
      <c r="AX859" s="195" t="s">
        <v>3419</v>
      </c>
      <c r="AY859" s="214">
        <v>1</v>
      </c>
    </row>
    <row r="860" spans="1:51" customFormat="1" hidden="1">
      <c r="A860" s="95" t="str">
        <f t="shared" si="332"/>
        <v>2404-2</v>
      </c>
      <c r="B860" s="160">
        <v>2404</v>
      </c>
      <c r="C860" s="93" t="s">
        <v>252</v>
      </c>
      <c r="D860" s="95">
        <v>2</v>
      </c>
      <c r="E860" s="93" t="s">
        <v>83</v>
      </c>
      <c r="F860" s="95" t="s">
        <v>83</v>
      </c>
      <c r="G860" s="161" t="s">
        <v>83</v>
      </c>
      <c r="H860" s="99" t="s">
        <v>83</v>
      </c>
      <c r="I860" s="94" t="s">
        <v>83</v>
      </c>
      <c r="J860" s="93" t="s">
        <v>83</v>
      </c>
      <c r="K860" s="93" t="s">
        <v>83</v>
      </c>
      <c r="L860" s="93" t="s">
        <v>83</v>
      </c>
      <c r="M860" s="92" t="s">
        <v>83</v>
      </c>
      <c r="N860" s="161"/>
      <c r="O860" s="153"/>
      <c r="P860" s="153"/>
      <c r="Q860" s="153"/>
      <c r="R860" s="162"/>
      <c r="S860" s="450"/>
      <c r="T860" s="163" t="s">
        <v>83</v>
      </c>
      <c r="U860" s="162" t="s">
        <v>83</v>
      </c>
      <c r="V860" s="93" t="s">
        <v>83</v>
      </c>
      <c r="W860" s="161"/>
      <c r="X860" s="153" t="s">
        <v>83</v>
      </c>
      <c r="Y860" s="158">
        <v>90</v>
      </c>
      <c r="Z860" s="153" t="s">
        <v>83</v>
      </c>
      <c r="AA860" s="162" t="s">
        <v>83</v>
      </c>
      <c r="AB860" s="450"/>
      <c r="AC860" s="155" t="str">
        <f t="shared" si="346"/>
        <v>-</v>
      </c>
      <c r="AD860" s="156" t="str">
        <f t="shared" si="347"/>
        <v>-</v>
      </c>
      <c r="AE860" s="156" t="str">
        <f t="shared" si="348"/>
        <v>-</v>
      </c>
      <c r="AF860" s="156" t="str">
        <f t="shared" si="349"/>
        <v>-</v>
      </c>
      <c r="AG860" s="157" t="str">
        <f t="shared" si="350"/>
        <v>-</v>
      </c>
      <c r="AH860" s="454"/>
      <c r="AI860" s="155" t="str">
        <f t="shared" si="351"/>
        <v>-</v>
      </c>
      <c r="AJ860" s="156" t="str">
        <f t="shared" si="352"/>
        <v>-</v>
      </c>
      <c r="AK860" s="156" t="str">
        <f t="shared" si="353"/>
        <v>-</v>
      </c>
      <c r="AL860" s="156" t="str">
        <f t="shared" si="354"/>
        <v>-</v>
      </c>
      <c r="AM860" s="157" t="str">
        <f t="shared" si="355"/>
        <v>-</v>
      </c>
      <c r="AN860" s="457"/>
      <c r="AO860" s="95" t="s">
        <v>83</v>
      </c>
      <c r="AP860" s="93" t="s">
        <v>83</v>
      </c>
      <c r="AQ860" s="93" t="s">
        <v>83</v>
      </c>
      <c r="AR860" s="93" t="s">
        <v>83</v>
      </c>
      <c r="AS860" s="163" t="s">
        <v>83</v>
      </c>
      <c r="AT860" s="164" t="s">
        <v>83</v>
      </c>
      <c r="AU860" s="164" t="s">
        <v>83</v>
      </c>
      <c r="AV860" s="164" t="s">
        <v>83</v>
      </c>
      <c r="AW860" s="94" t="s">
        <v>83</v>
      </c>
      <c r="AX860" s="94" t="s">
        <v>3366</v>
      </c>
      <c r="AY860" s="165" t="s">
        <v>83</v>
      </c>
    </row>
    <row r="861" spans="1:51" customFormat="1" hidden="1">
      <c r="A861" s="95" t="str">
        <f t="shared" si="332"/>
        <v>2404-3</v>
      </c>
      <c r="B861" s="160">
        <v>2404</v>
      </c>
      <c r="C861" s="93" t="s">
        <v>252</v>
      </c>
      <c r="D861" s="95">
        <v>3</v>
      </c>
      <c r="E861" s="93" t="s">
        <v>83</v>
      </c>
      <c r="F861" s="95" t="s">
        <v>83</v>
      </c>
      <c r="G861" s="161" t="s">
        <v>83</v>
      </c>
      <c r="H861" s="99" t="s">
        <v>83</v>
      </c>
      <c r="I861" s="94" t="s">
        <v>83</v>
      </c>
      <c r="J861" s="93" t="s">
        <v>83</v>
      </c>
      <c r="K861" s="93" t="s">
        <v>83</v>
      </c>
      <c r="L861" s="93" t="s">
        <v>83</v>
      </c>
      <c r="M861" s="92" t="s">
        <v>83</v>
      </c>
      <c r="N861" s="161"/>
      <c r="O861" s="153"/>
      <c r="P861" s="153"/>
      <c r="Q861" s="153"/>
      <c r="R861" s="162"/>
      <c r="S861" s="450"/>
      <c r="T861" s="163" t="s">
        <v>83</v>
      </c>
      <c r="U861" s="162" t="s">
        <v>83</v>
      </c>
      <c r="V861" s="93" t="s">
        <v>83</v>
      </c>
      <c r="W861" s="161"/>
      <c r="X861" s="153" t="s">
        <v>83</v>
      </c>
      <c r="Y861" s="166">
        <v>16624</v>
      </c>
      <c r="Z861" s="153" t="s">
        <v>83</v>
      </c>
      <c r="AA861" s="162" t="s">
        <v>83</v>
      </c>
      <c r="AB861" s="450"/>
      <c r="AC861" s="155" t="str">
        <f t="shared" si="346"/>
        <v>-</v>
      </c>
      <c r="AD861" s="156" t="str">
        <f t="shared" si="347"/>
        <v>-</v>
      </c>
      <c r="AE861" s="156" t="str">
        <f t="shared" si="348"/>
        <v>-</v>
      </c>
      <c r="AF861" s="156" t="str">
        <f t="shared" si="349"/>
        <v>-</v>
      </c>
      <c r="AG861" s="157" t="str">
        <f t="shared" si="350"/>
        <v>-</v>
      </c>
      <c r="AH861" s="454"/>
      <c r="AI861" s="155" t="str">
        <f t="shared" si="351"/>
        <v>-</v>
      </c>
      <c r="AJ861" s="156" t="str">
        <f t="shared" si="352"/>
        <v>-</v>
      </c>
      <c r="AK861" s="156" t="str">
        <f t="shared" si="353"/>
        <v>-</v>
      </c>
      <c r="AL861" s="156" t="str">
        <f t="shared" si="354"/>
        <v>-</v>
      </c>
      <c r="AM861" s="157" t="str">
        <f t="shared" si="355"/>
        <v>-</v>
      </c>
      <c r="AN861" s="457"/>
      <c r="AO861" s="95" t="s">
        <v>83</v>
      </c>
      <c r="AP861" s="93" t="s">
        <v>83</v>
      </c>
      <c r="AQ861" s="93" t="s">
        <v>83</v>
      </c>
      <c r="AR861" s="93" t="s">
        <v>83</v>
      </c>
      <c r="AS861" s="163" t="s">
        <v>83</v>
      </c>
      <c r="AT861" s="164" t="s">
        <v>83</v>
      </c>
      <c r="AU861" s="164" t="s">
        <v>83</v>
      </c>
      <c r="AV861" s="164" t="s">
        <v>83</v>
      </c>
      <c r="AW861" s="94" t="s">
        <v>83</v>
      </c>
      <c r="AX861" s="94" t="s">
        <v>3366</v>
      </c>
      <c r="AY861" s="165" t="s">
        <v>83</v>
      </c>
    </row>
    <row r="862" spans="1:51" customFormat="1" hidden="1">
      <c r="A862" s="95" t="str">
        <f t="shared" si="332"/>
        <v>2404-4</v>
      </c>
      <c r="B862" s="160">
        <v>2404</v>
      </c>
      <c r="C862" s="93" t="s">
        <v>252</v>
      </c>
      <c r="D862" s="95">
        <v>4</v>
      </c>
      <c r="E862" s="93" t="s">
        <v>83</v>
      </c>
      <c r="F862" s="95" t="s">
        <v>83</v>
      </c>
      <c r="G862" s="161" t="s">
        <v>83</v>
      </c>
      <c r="H862" s="99" t="s">
        <v>83</v>
      </c>
      <c r="I862" s="94" t="s">
        <v>83</v>
      </c>
      <c r="J862" s="93" t="s">
        <v>83</v>
      </c>
      <c r="K862" s="93" t="s">
        <v>83</v>
      </c>
      <c r="L862" s="93" t="s">
        <v>83</v>
      </c>
      <c r="M862" s="92" t="s">
        <v>83</v>
      </c>
      <c r="N862" s="161"/>
      <c r="O862" s="153"/>
      <c r="P862" s="153"/>
      <c r="Q862" s="153"/>
      <c r="R862" s="162"/>
      <c r="S862" s="450"/>
      <c r="T862" s="163" t="s">
        <v>83</v>
      </c>
      <c r="U862" s="162" t="s">
        <v>83</v>
      </c>
      <c r="V862" s="93" t="s">
        <v>83</v>
      </c>
      <c r="W862" s="161"/>
      <c r="X862" s="153" t="s">
        <v>83</v>
      </c>
      <c r="Y862" s="153" t="s">
        <v>83</v>
      </c>
      <c r="Z862" s="153" t="s">
        <v>83</v>
      </c>
      <c r="AA862" s="162" t="s">
        <v>83</v>
      </c>
      <c r="AB862" s="450"/>
      <c r="AC862" s="155" t="str">
        <f t="shared" si="346"/>
        <v>-</v>
      </c>
      <c r="AD862" s="156" t="str">
        <f t="shared" si="347"/>
        <v>-</v>
      </c>
      <c r="AE862" s="156" t="str">
        <f t="shared" si="348"/>
        <v>-</v>
      </c>
      <c r="AF862" s="156" t="str">
        <f t="shared" si="349"/>
        <v>-</v>
      </c>
      <c r="AG862" s="157" t="str">
        <f t="shared" si="350"/>
        <v>-</v>
      </c>
      <c r="AH862" s="454"/>
      <c r="AI862" s="155" t="str">
        <f t="shared" si="351"/>
        <v>-</v>
      </c>
      <c r="AJ862" s="156" t="str">
        <f t="shared" si="352"/>
        <v>-</v>
      </c>
      <c r="AK862" s="156" t="str">
        <f t="shared" si="353"/>
        <v>-</v>
      </c>
      <c r="AL862" s="156" t="str">
        <f t="shared" si="354"/>
        <v>-</v>
      </c>
      <c r="AM862" s="157" t="str">
        <f t="shared" si="355"/>
        <v>-</v>
      </c>
      <c r="AN862" s="457"/>
      <c r="AO862" s="95" t="s">
        <v>83</v>
      </c>
      <c r="AP862" s="93" t="s">
        <v>83</v>
      </c>
      <c r="AQ862" s="93" t="s">
        <v>83</v>
      </c>
      <c r="AR862" s="93" t="s">
        <v>83</v>
      </c>
      <c r="AS862" s="163" t="s">
        <v>83</v>
      </c>
      <c r="AT862" s="164" t="s">
        <v>83</v>
      </c>
      <c r="AU862" s="164" t="s">
        <v>83</v>
      </c>
      <c r="AV862" s="164" t="s">
        <v>83</v>
      </c>
      <c r="AW862" s="94" t="s">
        <v>83</v>
      </c>
      <c r="AX862" s="94" t="s">
        <v>3366</v>
      </c>
      <c r="AY862" s="165" t="s">
        <v>83</v>
      </c>
    </row>
    <row r="863" spans="1:51" customFormat="1" hidden="1">
      <c r="A863" s="95" t="str">
        <f t="shared" si="332"/>
        <v>2404-5</v>
      </c>
      <c r="B863" s="160">
        <v>2404</v>
      </c>
      <c r="C863" s="93" t="s">
        <v>252</v>
      </c>
      <c r="D863" s="95">
        <v>5</v>
      </c>
      <c r="E863" s="93" t="s">
        <v>83</v>
      </c>
      <c r="F863" s="95" t="s">
        <v>83</v>
      </c>
      <c r="G863" s="161" t="s">
        <v>83</v>
      </c>
      <c r="H863" s="99" t="s">
        <v>83</v>
      </c>
      <c r="I863" s="94" t="s">
        <v>83</v>
      </c>
      <c r="J863" s="93" t="s">
        <v>83</v>
      </c>
      <c r="K863" s="93" t="s">
        <v>83</v>
      </c>
      <c r="L863" s="93" t="s">
        <v>83</v>
      </c>
      <c r="M863" s="92" t="s">
        <v>83</v>
      </c>
      <c r="N863" s="161"/>
      <c r="O863" s="153"/>
      <c r="P863" s="153"/>
      <c r="Q863" s="153"/>
      <c r="R863" s="162"/>
      <c r="S863" s="450"/>
      <c r="T863" s="163" t="s">
        <v>83</v>
      </c>
      <c r="U863" s="162" t="s">
        <v>83</v>
      </c>
      <c r="V863" s="93" t="s">
        <v>83</v>
      </c>
      <c r="W863" s="161"/>
      <c r="X863" s="153" t="s">
        <v>83</v>
      </c>
      <c r="Y863" s="153" t="s">
        <v>83</v>
      </c>
      <c r="Z863" s="153" t="s">
        <v>83</v>
      </c>
      <c r="AA863" s="162" t="s">
        <v>83</v>
      </c>
      <c r="AB863" s="450"/>
      <c r="AC863" s="155" t="str">
        <f t="shared" si="346"/>
        <v>-</v>
      </c>
      <c r="AD863" s="156" t="str">
        <f t="shared" si="347"/>
        <v>-</v>
      </c>
      <c r="AE863" s="156" t="str">
        <f t="shared" si="348"/>
        <v>-</v>
      </c>
      <c r="AF863" s="156" t="str">
        <f t="shared" si="349"/>
        <v>-</v>
      </c>
      <c r="AG863" s="157" t="str">
        <f t="shared" si="350"/>
        <v>-</v>
      </c>
      <c r="AH863" s="454"/>
      <c r="AI863" s="155" t="str">
        <f t="shared" si="351"/>
        <v>-</v>
      </c>
      <c r="AJ863" s="156" t="str">
        <f t="shared" si="352"/>
        <v>-</v>
      </c>
      <c r="AK863" s="156" t="str">
        <f t="shared" si="353"/>
        <v>-</v>
      </c>
      <c r="AL863" s="156" t="str">
        <f t="shared" si="354"/>
        <v>-</v>
      </c>
      <c r="AM863" s="157" t="str">
        <f t="shared" si="355"/>
        <v>-</v>
      </c>
      <c r="AN863" s="457"/>
      <c r="AO863" s="95" t="s">
        <v>83</v>
      </c>
      <c r="AP863" s="93" t="s">
        <v>83</v>
      </c>
      <c r="AQ863" s="93" t="s">
        <v>83</v>
      </c>
      <c r="AR863" s="93" t="s">
        <v>83</v>
      </c>
      <c r="AS863" s="163" t="s">
        <v>83</v>
      </c>
      <c r="AT863" s="164" t="s">
        <v>83</v>
      </c>
      <c r="AU863" s="164" t="s">
        <v>83</v>
      </c>
      <c r="AV863" s="164" t="s">
        <v>83</v>
      </c>
      <c r="AW863" s="94" t="s">
        <v>83</v>
      </c>
      <c r="AX863" s="94" t="s">
        <v>3366</v>
      </c>
      <c r="AY863" s="165" t="s">
        <v>83</v>
      </c>
    </row>
    <row r="864" spans="1:51" customFormat="1" hidden="1">
      <c r="A864" s="95" t="str">
        <f t="shared" si="332"/>
        <v>2404-6</v>
      </c>
      <c r="B864" s="160">
        <v>2404</v>
      </c>
      <c r="C864" s="93" t="s">
        <v>252</v>
      </c>
      <c r="D864" s="95">
        <v>6</v>
      </c>
      <c r="E864" s="93" t="s">
        <v>83</v>
      </c>
      <c r="F864" s="95" t="s">
        <v>83</v>
      </c>
      <c r="G864" s="161" t="s">
        <v>83</v>
      </c>
      <c r="H864" s="99" t="s">
        <v>83</v>
      </c>
      <c r="I864" s="94" t="s">
        <v>83</v>
      </c>
      <c r="J864" s="93" t="s">
        <v>83</v>
      </c>
      <c r="K864" s="93" t="s">
        <v>83</v>
      </c>
      <c r="L864" s="93" t="s">
        <v>83</v>
      </c>
      <c r="M864" s="92" t="s">
        <v>83</v>
      </c>
      <c r="N864" s="161"/>
      <c r="O864" s="153"/>
      <c r="P864" s="153"/>
      <c r="Q864" s="153"/>
      <c r="R864" s="162"/>
      <c r="S864" s="450"/>
      <c r="T864" s="163" t="s">
        <v>83</v>
      </c>
      <c r="U864" s="162" t="s">
        <v>83</v>
      </c>
      <c r="V864" s="93" t="s">
        <v>83</v>
      </c>
      <c r="W864" s="161"/>
      <c r="X864" s="153" t="s">
        <v>83</v>
      </c>
      <c r="Y864" s="153" t="s">
        <v>83</v>
      </c>
      <c r="Z864" s="153" t="s">
        <v>83</v>
      </c>
      <c r="AA864" s="162" t="s">
        <v>83</v>
      </c>
      <c r="AB864" s="450"/>
      <c r="AC864" s="155" t="str">
        <f t="shared" si="346"/>
        <v>-</v>
      </c>
      <c r="AD864" s="156" t="str">
        <f t="shared" si="347"/>
        <v>-</v>
      </c>
      <c r="AE864" s="156" t="str">
        <f t="shared" si="348"/>
        <v>-</v>
      </c>
      <c r="AF864" s="156" t="str">
        <f t="shared" si="349"/>
        <v>-</v>
      </c>
      <c r="AG864" s="157" t="str">
        <f t="shared" si="350"/>
        <v>-</v>
      </c>
      <c r="AH864" s="454"/>
      <c r="AI864" s="155" t="str">
        <f t="shared" si="351"/>
        <v>-</v>
      </c>
      <c r="AJ864" s="156" t="str">
        <f t="shared" si="352"/>
        <v>-</v>
      </c>
      <c r="AK864" s="156" t="str">
        <f t="shared" si="353"/>
        <v>-</v>
      </c>
      <c r="AL864" s="156" t="str">
        <f t="shared" si="354"/>
        <v>-</v>
      </c>
      <c r="AM864" s="157" t="str">
        <f t="shared" si="355"/>
        <v>-</v>
      </c>
      <c r="AN864" s="457"/>
      <c r="AO864" s="95" t="s">
        <v>83</v>
      </c>
      <c r="AP864" s="93" t="s">
        <v>83</v>
      </c>
      <c r="AQ864" s="93" t="s">
        <v>83</v>
      </c>
      <c r="AR864" s="93" t="s">
        <v>83</v>
      </c>
      <c r="AS864" s="163" t="s">
        <v>83</v>
      </c>
      <c r="AT864" s="164" t="s">
        <v>83</v>
      </c>
      <c r="AU864" s="164" t="s">
        <v>83</v>
      </c>
      <c r="AV864" s="164" t="s">
        <v>83</v>
      </c>
      <c r="AW864" s="94" t="s">
        <v>83</v>
      </c>
      <c r="AX864" s="94" t="s">
        <v>3366</v>
      </c>
      <c r="AY864" s="165" t="s">
        <v>83</v>
      </c>
    </row>
    <row r="865" spans="1:51" customFormat="1" hidden="1">
      <c r="A865" s="95" t="str">
        <f t="shared" si="332"/>
        <v>2404-7</v>
      </c>
      <c r="B865" s="160">
        <v>2404</v>
      </c>
      <c r="C865" s="93" t="s">
        <v>252</v>
      </c>
      <c r="D865" s="95">
        <v>7</v>
      </c>
      <c r="E865" s="93" t="s">
        <v>83</v>
      </c>
      <c r="F865" s="95" t="s">
        <v>83</v>
      </c>
      <c r="G865" s="161" t="s">
        <v>83</v>
      </c>
      <c r="H865" s="99" t="s">
        <v>83</v>
      </c>
      <c r="I865" s="94" t="s">
        <v>83</v>
      </c>
      <c r="J865" s="93" t="s">
        <v>83</v>
      </c>
      <c r="K865" s="93" t="s">
        <v>83</v>
      </c>
      <c r="L865" s="93" t="s">
        <v>83</v>
      </c>
      <c r="M865" s="92" t="s">
        <v>83</v>
      </c>
      <c r="N865" s="161"/>
      <c r="O865" s="153"/>
      <c r="P865" s="153"/>
      <c r="Q865" s="153"/>
      <c r="R865" s="162"/>
      <c r="S865" s="450"/>
      <c r="T865" s="163" t="s">
        <v>83</v>
      </c>
      <c r="U865" s="162" t="s">
        <v>83</v>
      </c>
      <c r="V865" s="93" t="s">
        <v>83</v>
      </c>
      <c r="W865" s="161"/>
      <c r="X865" s="153" t="s">
        <v>83</v>
      </c>
      <c r="Y865" s="153" t="s">
        <v>83</v>
      </c>
      <c r="Z865" s="153" t="s">
        <v>83</v>
      </c>
      <c r="AA865" s="162" t="s">
        <v>83</v>
      </c>
      <c r="AB865" s="450"/>
      <c r="AC865" s="155" t="str">
        <f t="shared" si="346"/>
        <v>-</v>
      </c>
      <c r="AD865" s="156" t="str">
        <f t="shared" si="347"/>
        <v>-</v>
      </c>
      <c r="AE865" s="156" t="str">
        <f t="shared" si="348"/>
        <v>-</v>
      </c>
      <c r="AF865" s="156" t="str">
        <f t="shared" si="349"/>
        <v>-</v>
      </c>
      <c r="AG865" s="157" t="str">
        <f t="shared" si="350"/>
        <v>-</v>
      </c>
      <c r="AH865" s="454"/>
      <c r="AI865" s="155" t="str">
        <f t="shared" si="351"/>
        <v>-</v>
      </c>
      <c r="AJ865" s="156" t="str">
        <f t="shared" si="352"/>
        <v>-</v>
      </c>
      <c r="AK865" s="156" t="str">
        <f t="shared" si="353"/>
        <v>-</v>
      </c>
      <c r="AL865" s="156" t="str">
        <f t="shared" si="354"/>
        <v>-</v>
      </c>
      <c r="AM865" s="157" t="str">
        <f t="shared" si="355"/>
        <v>-</v>
      </c>
      <c r="AN865" s="457"/>
      <c r="AO865" s="95" t="s">
        <v>83</v>
      </c>
      <c r="AP865" s="93" t="s">
        <v>83</v>
      </c>
      <c r="AQ865" s="93" t="s">
        <v>83</v>
      </c>
      <c r="AR865" s="93" t="s">
        <v>83</v>
      </c>
      <c r="AS865" s="163" t="s">
        <v>83</v>
      </c>
      <c r="AT865" s="164" t="s">
        <v>83</v>
      </c>
      <c r="AU865" s="164" t="s">
        <v>83</v>
      </c>
      <c r="AV865" s="164" t="s">
        <v>83</v>
      </c>
      <c r="AW865" s="94" t="s">
        <v>83</v>
      </c>
      <c r="AX865" s="94" t="s">
        <v>3366</v>
      </c>
      <c r="AY865" s="165" t="s">
        <v>83</v>
      </c>
    </row>
    <row r="866" spans="1:51" customFormat="1" hidden="1">
      <c r="A866" s="95" t="str">
        <f t="shared" si="332"/>
        <v>2404-8</v>
      </c>
      <c r="B866" s="160">
        <v>2404</v>
      </c>
      <c r="C866" s="93" t="s">
        <v>252</v>
      </c>
      <c r="D866" s="95">
        <v>8</v>
      </c>
      <c r="E866" s="93" t="s">
        <v>83</v>
      </c>
      <c r="F866" s="95" t="s">
        <v>83</v>
      </c>
      <c r="G866" s="161" t="s">
        <v>83</v>
      </c>
      <c r="H866" s="99" t="s">
        <v>83</v>
      </c>
      <c r="I866" s="94" t="s">
        <v>83</v>
      </c>
      <c r="J866" s="93" t="s">
        <v>83</v>
      </c>
      <c r="K866" s="93" t="s">
        <v>83</v>
      </c>
      <c r="L866" s="93" t="s">
        <v>83</v>
      </c>
      <c r="M866" s="92" t="s">
        <v>83</v>
      </c>
      <c r="N866" s="161"/>
      <c r="O866" s="153"/>
      <c r="P866" s="153"/>
      <c r="Q866" s="153"/>
      <c r="R866" s="162"/>
      <c r="S866" s="450"/>
      <c r="T866" s="163" t="s">
        <v>83</v>
      </c>
      <c r="U866" s="162" t="s">
        <v>83</v>
      </c>
      <c r="V866" s="93" t="s">
        <v>83</v>
      </c>
      <c r="W866" s="161"/>
      <c r="X866" s="153" t="s">
        <v>83</v>
      </c>
      <c r="Y866" s="153" t="s">
        <v>83</v>
      </c>
      <c r="Z866" s="153" t="s">
        <v>83</v>
      </c>
      <c r="AA866" s="162" t="s">
        <v>83</v>
      </c>
      <c r="AB866" s="450"/>
      <c r="AC866" s="155" t="str">
        <f t="shared" si="346"/>
        <v>-</v>
      </c>
      <c r="AD866" s="156" t="str">
        <f t="shared" si="347"/>
        <v>-</v>
      </c>
      <c r="AE866" s="156" t="str">
        <f t="shared" si="348"/>
        <v>-</v>
      </c>
      <c r="AF866" s="156" t="str">
        <f t="shared" si="349"/>
        <v>-</v>
      </c>
      <c r="AG866" s="157" t="str">
        <f t="shared" si="350"/>
        <v>-</v>
      </c>
      <c r="AH866" s="454"/>
      <c r="AI866" s="155" t="str">
        <f t="shared" si="351"/>
        <v>-</v>
      </c>
      <c r="AJ866" s="156" t="str">
        <f t="shared" si="352"/>
        <v>-</v>
      </c>
      <c r="AK866" s="156" t="str">
        <f t="shared" si="353"/>
        <v>-</v>
      </c>
      <c r="AL866" s="156" t="str">
        <f t="shared" si="354"/>
        <v>-</v>
      </c>
      <c r="AM866" s="157" t="str">
        <f t="shared" si="355"/>
        <v>-</v>
      </c>
      <c r="AN866" s="457"/>
      <c r="AO866" s="95" t="s">
        <v>83</v>
      </c>
      <c r="AP866" s="93" t="s">
        <v>83</v>
      </c>
      <c r="AQ866" s="93" t="s">
        <v>83</v>
      </c>
      <c r="AR866" s="93" t="s">
        <v>83</v>
      </c>
      <c r="AS866" s="163" t="s">
        <v>83</v>
      </c>
      <c r="AT866" s="164" t="s">
        <v>83</v>
      </c>
      <c r="AU866" s="164" t="s">
        <v>83</v>
      </c>
      <c r="AV866" s="164" t="s">
        <v>83</v>
      </c>
      <c r="AW866" s="94" t="s">
        <v>83</v>
      </c>
      <c r="AX866" s="94" t="s">
        <v>3366</v>
      </c>
      <c r="AY866" s="165" t="s">
        <v>83</v>
      </c>
    </row>
    <row r="867" spans="1:51" customFormat="1" hidden="1">
      <c r="A867" s="95" t="str">
        <f t="shared" ref="A867:A894" si="356">B867&amp;"-"&amp;D867</f>
        <v>2404-9</v>
      </c>
      <c r="B867" s="160">
        <v>2404</v>
      </c>
      <c r="C867" s="93" t="s">
        <v>252</v>
      </c>
      <c r="D867" s="95">
        <v>9</v>
      </c>
      <c r="E867" s="93" t="s">
        <v>83</v>
      </c>
      <c r="F867" s="95" t="s">
        <v>83</v>
      </c>
      <c r="G867" s="161" t="s">
        <v>83</v>
      </c>
      <c r="H867" s="99" t="s">
        <v>83</v>
      </c>
      <c r="I867" s="94" t="s">
        <v>83</v>
      </c>
      <c r="J867" s="93" t="s">
        <v>83</v>
      </c>
      <c r="K867" s="93" t="s">
        <v>83</v>
      </c>
      <c r="L867" s="93" t="s">
        <v>83</v>
      </c>
      <c r="M867" s="92" t="s">
        <v>83</v>
      </c>
      <c r="N867" s="161"/>
      <c r="O867" s="153"/>
      <c r="P867" s="153"/>
      <c r="Q867" s="153"/>
      <c r="R867" s="162"/>
      <c r="S867" s="450"/>
      <c r="T867" s="163" t="s">
        <v>83</v>
      </c>
      <c r="U867" s="162" t="s">
        <v>83</v>
      </c>
      <c r="V867" s="93" t="s">
        <v>83</v>
      </c>
      <c r="W867" s="161"/>
      <c r="X867" s="153" t="s">
        <v>83</v>
      </c>
      <c r="Y867" s="153" t="s">
        <v>83</v>
      </c>
      <c r="Z867" s="153" t="s">
        <v>83</v>
      </c>
      <c r="AA867" s="162" t="s">
        <v>83</v>
      </c>
      <c r="AB867" s="450"/>
      <c r="AC867" s="155" t="str">
        <f t="shared" si="346"/>
        <v>-</v>
      </c>
      <c r="AD867" s="156" t="str">
        <f t="shared" si="347"/>
        <v>-</v>
      </c>
      <c r="AE867" s="156" t="str">
        <f t="shared" si="348"/>
        <v>-</v>
      </c>
      <c r="AF867" s="156" t="str">
        <f t="shared" si="349"/>
        <v>-</v>
      </c>
      <c r="AG867" s="157" t="str">
        <f t="shared" si="350"/>
        <v>-</v>
      </c>
      <c r="AH867" s="454"/>
      <c r="AI867" s="155" t="str">
        <f t="shared" si="351"/>
        <v>-</v>
      </c>
      <c r="AJ867" s="156" t="str">
        <f t="shared" si="352"/>
        <v>-</v>
      </c>
      <c r="AK867" s="156" t="str">
        <f t="shared" si="353"/>
        <v>-</v>
      </c>
      <c r="AL867" s="156" t="str">
        <f t="shared" si="354"/>
        <v>-</v>
      </c>
      <c r="AM867" s="157" t="str">
        <f t="shared" si="355"/>
        <v>-</v>
      </c>
      <c r="AN867" s="457"/>
      <c r="AO867" s="95" t="s">
        <v>83</v>
      </c>
      <c r="AP867" s="93" t="s">
        <v>83</v>
      </c>
      <c r="AQ867" s="93" t="s">
        <v>83</v>
      </c>
      <c r="AR867" s="93" t="s">
        <v>83</v>
      </c>
      <c r="AS867" s="163" t="s">
        <v>83</v>
      </c>
      <c r="AT867" s="164" t="s">
        <v>83</v>
      </c>
      <c r="AU867" s="164" t="s">
        <v>83</v>
      </c>
      <c r="AV867" s="164" t="s">
        <v>83</v>
      </c>
      <c r="AW867" s="94" t="s">
        <v>83</v>
      </c>
      <c r="AX867" s="94" t="s">
        <v>3366</v>
      </c>
      <c r="AY867" s="165" t="s">
        <v>83</v>
      </c>
    </row>
    <row r="868" spans="1:51" ht="178.5" customHeight="1">
      <c r="A868" s="204" t="str">
        <f t="shared" si="356"/>
        <v>2405-1</v>
      </c>
      <c r="B868" s="205">
        <v>2405</v>
      </c>
      <c r="C868" s="600" t="s">
        <v>253</v>
      </c>
      <c r="D868" s="204">
        <v>1</v>
      </c>
      <c r="E868" s="600" t="s">
        <v>567</v>
      </c>
      <c r="F868" s="204" t="s">
        <v>384</v>
      </c>
      <c r="G868" s="603" t="s">
        <v>520</v>
      </c>
      <c r="H868" s="206" t="s">
        <v>1454</v>
      </c>
      <c r="I868" s="195" t="s">
        <v>556</v>
      </c>
      <c r="J868" s="600" t="s">
        <v>568</v>
      </c>
      <c r="K868" s="600" t="s">
        <v>1044</v>
      </c>
      <c r="L868" s="600" t="s">
        <v>569</v>
      </c>
      <c r="M868" s="207" t="s">
        <v>392</v>
      </c>
      <c r="N868" s="603">
        <v>90</v>
      </c>
      <c r="O868" s="225">
        <v>90</v>
      </c>
      <c r="P868" s="225">
        <v>90</v>
      </c>
      <c r="Q868" s="225">
        <v>90</v>
      </c>
      <c r="R868" s="225">
        <v>90</v>
      </c>
      <c r="S868" s="357">
        <v>95</v>
      </c>
      <c r="T868" s="194" t="s">
        <v>416</v>
      </c>
      <c r="U868" s="209">
        <v>95</v>
      </c>
      <c r="V868" s="600" t="s">
        <v>566</v>
      </c>
      <c r="W868" s="603">
        <v>90</v>
      </c>
      <c r="X868" s="181">
        <v>90</v>
      </c>
      <c r="Y868" s="181">
        <v>90</v>
      </c>
      <c r="Z868" s="181">
        <v>90</v>
      </c>
      <c r="AA868" s="264">
        <v>90</v>
      </c>
      <c r="AB868" s="264">
        <v>94.1</v>
      </c>
      <c r="AC868" s="226">
        <f t="shared" si="346"/>
        <v>1</v>
      </c>
      <c r="AD868" s="196">
        <f t="shared" si="347"/>
        <v>1</v>
      </c>
      <c r="AE868" s="196">
        <f t="shared" si="348"/>
        <v>1</v>
      </c>
      <c r="AF868" s="196">
        <f t="shared" si="349"/>
        <v>1</v>
      </c>
      <c r="AG868" s="604">
        <f t="shared" si="350"/>
        <v>1</v>
      </c>
      <c r="AH868" s="212">
        <f t="shared" si="350"/>
        <v>0.99052631578947359</v>
      </c>
      <c r="AI868" s="226">
        <f t="shared" si="351"/>
        <v>0.94736842105263153</v>
      </c>
      <c r="AJ868" s="196">
        <f t="shared" si="352"/>
        <v>0.94736842105263153</v>
      </c>
      <c r="AK868" s="196">
        <f t="shared" si="353"/>
        <v>0.94736842105263153</v>
      </c>
      <c r="AL868" s="196">
        <f t="shared" si="354"/>
        <v>0.94736842105263153</v>
      </c>
      <c r="AM868" s="604">
        <f t="shared" si="355"/>
        <v>0.94736842105263153</v>
      </c>
      <c r="AN868" s="212">
        <f t="shared" si="355"/>
        <v>0.99052631578947359</v>
      </c>
      <c r="AO868" s="204" t="s">
        <v>83</v>
      </c>
      <c r="AP868" s="600" t="s">
        <v>3422</v>
      </c>
      <c r="AQ868" s="600" t="s">
        <v>648</v>
      </c>
      <c r="AR868" s="600" t="s">
        <v>2409</v>
      </c>
      <c r="AS868" s="194" t="s">
        <v>15</v>
      </c>
      <c r="AT868" s="179" t="s">
        <v>15</v>
      </c>
      <c r="AU868" s="179" t="s">
        <v>54</v>
      </c>
      <c r="AV868" s="179" t="s">
        <v>15</v>
      </c>
      <c r="AW868" s="347" t="s">
        <v>54</v>
      </c>
      <c r="AX868" s="195" t="s">
        <v>3418</v>
      </c>
      <c r="AY868" s="214">
        <v>1</v>
      </c>
    </row>
    <row r="869" spans="1:51" customFormat="1" ht="27" hidden="1">
      <c r="A869" s="95" t="str">
        <f t="shared" si="356"/>
        <v>2405-2</v>
      </c>
      <c r="B869" s="160">
        <v>2405</v>
      </c>
      <c r="C869" s="93" t="s">
        <v>253</v>
      </c>
      <c r="D869" s="95">
        <v>2</v>
      </c>
      <c r="E869" s="93" t="s">
        <v>83</v>
      </c>
      <c r="F869" s="95" t="s">
        <v>83</v>
      </c>
      <c r="G869" s="161" t="s">
        <v>83</v>
      </c>
      <c r="H869" s="99" t="s">
        <v>83</v>
      </c>
      <c r="I869" s="94" t="s">
        <v>83</v>
      </c>
      <c r="J869" s="93" t="s">
        <v>83</v>
      </c>
      <c r="K869" s="93" t="s">
        <v>83</v>
      </c>
      <c r="L869" s="93" t="s">
        <v>83</v>
      </c>
      <c r="M869" s="92" t="s">
        <v>83</v>
      </c>
      <c r="N869" s="161"/>
      <c r="O869" s="153"/>
      <c r="P869" s="153"/>
      <c r="Q869" s="153"/>
      <c r="R869" s="162"/>
      <c r="S869" s="450"/>
      <c r="T869" s="163" t="s">
        <v>83</v>
      </c>
      <c r="U869" s="162" t="s">
        <v>83</v>
      </c>
      <c r="V869" s="93" t="s">
        <v>83</v>
      </c>
      <c r="W869" s="161"/>
      <c r="X869" s="153" t="s">
        <v>83</v>
      </c>
      <c r="Y869" s="153" t="s">
        <v>83</v>
      </c>
      <c r="Z869" s="153" t="s">
        <v>83</v>
      </c>
      <c r="AA869" s="162" t="s">
        <v>83</v>
      </c>
      <c r="AB869" s="450"/>
      <c r="AC869" s="155" t="str">
        <f t="shared" si="346"/>
        <v>-</v>
      </c>
      <c r="AD869" s="156" t="str">
        <f t="shared" si="347"/>
        <v>-</v>
      </c>
      <c r="AE869" s="156" t="str">
        <f t="shared" si="348"/>
        <v>-</v>
      </c>
      <c r="AF869" s="156" t="str">
        <f t="shared" si="349"/>
        <v>-</v>
      </c>
      <c r="AG869" s="157" t="str">
        <f t="shared" si="350"/>
        <v>-</v>
      </c>
      <c r="AH869" s="454"/>
      <c r="AI869" s="155" t="str">
        <f t="shared" si="351"/>
        <v>-</v>
      </c>
      <c r="AJ869" s="156" t="str">
        <f t="shared" si="352"/>
        <v>-</v>
      </c>
      <c r="AK869" s="156" t="str">
        <f t="shared" si="353"/>
        <v>-</v>
      </c>
      <c r="AL869" s="156" t="str">
        <f t="shared" si="354"/>
        <v>-</v>
      </c>
      <c r="AM869" s="157" t="str">
        <f t="shared" si="355"/>
        <v>-</v>
      </c>
      <c r="AN869" s="457"/>
      <c r="AO869" s="95" t="s">
        <v>83</v>
      </c>
      <c r="AP869" s="93" t="s">
        <v>83</v>
      </c>
      <c r="AQ869" s="93" t="s">
        <v>83</v>
      </c>
      <c r="AR869" s="93" t="s">
        <v>83</v>
      </c>
      <c r="AS869" s="163" t="s">
        <v>83</v>
      </c>
      <c r="AT869" s="164" t="s">
        <v>83</v>
      </c>
      <c r="AU869" s="164" t="s">
        <v>83</v>
      </c>
      <c r="AV869" s="164" t="s">
        <v>83</v>
      </c>
      <c r="AW869" s="94" t="s">
        <v>83</v>
      </c>
      <c r="AX869" s="94" t="s">
        <v>3366</v>
      </c>
      <c r="AY869" s="165" t="s">
        <v>83</v>
      </c>
    </row>
    <row r="870" spans="1:51" customFormat="1" ht="27" hidden="1">
      <c r="A870" s="95" t="str">
        <f t="shared" si="356"/>
        <v>2405-3</v>
      </c>
      <c r="B870" s="160">
        <v>2405</v>
      </c>
      <c r="C870" s="93" t="s">
        <v>253</v>
      </c>
      <c r="D870" s="95">
        <v>3</v>
      </c>
      <c r="E870" s="93" t="s">
        <v>83</v>
      </c>
      <c r="F870" s="95" t="s">
        <v>83</v>
      </c>
      <c r="G870" s="161" t="s">
        <v>83</v>
      </c>
      <c r="H870" s="99" t="s">
        <v>83</v>
      </c>
      <c r="I870" s="94" t="s">
        <v>83</v>
      </c>
      <c r="J870" s="93" t="s">
        <v>83</v>
      </c>
      <c r="K870" s="93" t="s">
        <v>83</v>
      </c>
      <c r="L870" s="93" t="s">
        <v>83</v>
      </c>
      <c r="M870" s="92" t="s">
        <v>83</v>
      </c>
      <c r="N870" s="161"/>
      <c r="O870" s="153"/>
      <c r="P870" s="153"/>
      <c r="Q870" s="153"/>
      <c r="R870" s="162"/>
      <c r="S870" s="450"/>
      <c r="T870" s="163" t="s">
        <v>83</v>
      </c>
      <c r="U870" s="162" t="s">
        <v>83</v>
      </c>
      <c r="V870" s="93" t="s">
        <v>83</v>
      </c>
      <c r="W870" s="161"/>
      <c r="X870" s="153" t="s">
        <v>83</v>
      </c>
      <c r="Y870" s="153" t="s">
        <v>83</v>
      </c>
      <c r="Z870" s="153" t="s">
        <v>83</v>
      </c>
      <c r="AA870" s="162" t="s">
        <v>83</v>
      </c>
      <c r="AB870" s="450"/>
      <c r="AC870" s="155" t="str">
        <f t="shared" si="346"/>
        <v>-</v>
      </c>
      <c r="AD870" s="156" t="str">
        <f t="shared" si="347"/>
        <v>-</v>
      </c>
      <c r="AE870" s="156" t="str">
        <f t="shared" si="348"/>
        <v>-</v>
      </c>
      <c r="AF870" s="156" t="str">
        <f t="shared" si="349"/>
        <v>-</v>
      </c>
      <c r="AG870" s="157" t="str">
        <f t="shared" si="350"/>
        <v>-</v>
      </c>
      <c r="AH870" s="454"/>
      <c r="AI870" s="155" t="str">
        <f t="shared" si="351"/>
        <v>-</v>
      </c>
      <c r="AJ870" s="156" t="str">
        <f t="shared" si="352"/>
        <v>-</v>
      </c>
      <c r="AK870" s="156" t="str">
        <f t="shared" si="353"/>
        <v>-</v>
      </c>
      <c r="AL870" s="156" t="str">
        <f t="shared" si="354"/>
        <v>-</v>
      </c>
      <c r="AM870" s="157" t="str">
        <f t="shared" si="355"/>
        <v>-</v>
      </c>
      <c r="AN870" s="457"/>
      <c r="AO870" s="95" t="s">
        <v>83</v>
      </c>
      <c r="AP870" s="93" t="s">
        <v>83</v>
      </c>
      <c r="AQ870" s="93" t="s">
        <v>83</v>
      </c>
      <c r="AR870" s="93" t="s">
        <v>83</v>
      </c>
      <c r="AS870" s="163" t="s">
        <v>83</v>
      </c>
      <c r="AT870" s="164" t="s">
        <v>83</v>
      </c>
      <c r="AU870" s="164" t="s">
        <v>83</v>
      </c>
      <c r="AV870" s="164" t="s">
        <v>83</v>
      </c>
      <c r="AW870" s="94" t="s">
        <v>83</v>
      </c>
      <c r="AX870" s="94" t="s">
        <v>3366</v>
      </c>
      <c r="AY870" s="165" t="s">
        <v>83</v>
      </c>
    </row>
    <row r="871" spans="1:51" customFormat="1" ht="27" hidden="1">
      <c r="A871" s="95" t="str">
        <f t="shared" si="356"/>
        <v>2405-4</v>
      </c>
      <c r="B871" s="160">
        <v>2405</v>
      </c>
      <c r="C871" s="93" t="s">
        <v>253</v>
      </c>
      <c r="D871" s="95">
        <v>4</v>
      </c>
      <c r="E871" s="93" t="s">
        <v>83</v>
      </c>
      <c r="F871" s="95" t="s">
        <v>83</v>
      </c>
      <c r="G871" s="161" t="s">
        <v>83</v>
      </c>
      <c r="H871" s="99" t="s">
        <v>83</v>
      </c>
      <c r="I871" s="94" t="s">
        <v>83</v>
      </c>
      <c r="J871" s="93" t="s">
        <v>83</v>
      </c>
      <c r="K871" s="93" t="s">
        <v>83</v>
      </c>
      <c r="L871" s="93" t="s">
        <v>83</v>
      </c>
      <c r="M871" s="92" t="s">
        <v>83</v>
      </c>
      <c r="N871" s="161"/>
      <c r="O871" s="153"/>
      <c r="P871" s="153"/>
      <c r="Q871" s="153"/>
      <c r="R871" s="162"/>
      <c r="S871" s="450"/>
      <c r="T871" s="163" t="s">
        <v>83</v>
      </c>
      <c r="U871" s="162" t="s">
        <v>83</v>
      </c>
      <c r="V871" s="93" t="s">
        <v>83</v>
      </c>
      <c r="W871" s="161"/>
      <c r="X871" s="153" t="s">
        <v>83</v>
      </c>
      <c r="Y871" s="153" t="s">
        <v>83</v>
      </c>
      <c r="Z871" s="153" t="s">
        <v>83</v>
      </c>
      <c r="AA871" s="162" t="s">
        <v>83</v>
      </c>
      <c r="AB871" s="450"/>
      <c r="AC871" s="155" t="str">
        <f t="shared" si="346"/>
        <v>-</v>
      </c>
      <c r="AD871" s="156" t="str">
        <f t="shared" si="347"/>
        <v>-</v>
      </c>
      <c r="AE871" s="156" t="str">
        <f t="shared" si="348"/>
        <v>-</v>
      </c>
      <c r="AF871" s="156" t="str">
        <f t="shared" si="349"/>
        <v>-</v>
      </c>
      <c r="AG871" s="157" t="str">
        <f t="shared" si="350"/>
        <v>-</v>
      </c>
      <c r="AH871" s="454"/>
      <c r="AI871" s="155" t="str">
        <f t="shared" si="351"/>
        <v>-</v>
      </c>
      <c r="AJ871" s="156" t="str">
        <f t="shared" si="352"/>
        <v>-</v>
      </c>
      <c r="AK871" s="156" t="str">
        <f t="shared" si="353"/>
        <v>-</v>
      </c>
      <c r="AL871" s="156" t="str">
        <f t="shared" si="354"/>
        <v>-</v>
      </c>
      <c r="AM871" s="157" t="str">
        <f t="shared" si="355"/>
        <v>-</v>
      </c>
      <c r="AN871" s="457"/>
      <c r="AO871" s="95" t="s">
        <v>83</v>
      </c>
      <c r="AP871" s="93" t="s">
        <v>83</v>
      </c>
      <c r="AQ871" s="93" t="s">
        <v>83</v>
      </c>
      <c r="AR871" s="93" t="s">
        <v>83</v>
      </c>
      <c r="AS871" s="163" t="s">
        <v>83</v>
      </c>
      <c r="AT871" s="164" t="s">
        <v>83</v>
      </c>
      <c r="AU871" s="164" t="s">
        <v>83</v>
      </c>
      <c r="AV871" s="164" t="s">
        <v>83</v>
      </c>
      <c r="AW871" s="94" t="s">
        <v>83</v>
      </c>
      <c r="AX871" s="94" t="s">
        <v>3366</v>
      </c>
      <c r="AY871" s="165" t="s">
        <v>83</v>
      </c>
    </row>
    <row r="872" spans="1:51" customFormat="1" ht="27" hidden="1">
      <c r="A872" s="95" t="str">
        <f t="shared" si="356"/>
        <v>2405-5</v>
      </c>
      <c r="B872" s="160">
        <v>2405</v>
      </c>
      <c r="C872" s="93" t="s">
        <v>253</v>
      </c>
      <c r="D872" s="95">
        <v>5</v>
      </c>
      <c r="E872" s="93" t="s">
        <v>83</v>
      </c>
      <c r="F872" s="95" t="s">
        <v>83</v>
      </c>
      <c r="G872" s="161" t="s">
        <v>83</v>
      </c>
      <c r="H872" s="99" t="s">
        <v>83</v>
      </c>
      <c r="I872" s="94" t="s">
        <v>83</v>
      </c>
      <c r="J872" s="93" t="s">
        <v>83</v>
      </c>
      <c r="K872" s="93" t="s">
        <v>83</v>
      </c>
      <c r="L872" s="93" t="s">
        <v>83</v>
      </c>
      <c r="M872" s="92" t="s">
        <v>83</v>
      </c>
      <c r="N872" s="161"/>
      <c r="O872" s="153"/>
      <c r="P872" s="153"/>
      <c r="Q872" s="153"/>
      <c r="R872" s="162"/>
      <c r="S872" s="450"/>
      <c r="T872" s="163" t="s">
        <v>83</v>
      </c>
      <c r="U872" s="162" t="s">
        <v>83</v>
      </c>
      <c r="V872" s="93" t="s">
        <v>83</v>
      </c>
      <c r="W872" s="161"/>
      <c r="X872" s="153" t="s">
        <v>83</v>
      </c>
      <c r="Y872" s="153" t="s">
        <v>83</v>
      </c>
      <c r="Z872" s="153" t="s">
        <v>83</v>
      </c>
      <c r="AA872" s="162" t="s">
        <v>83</v>
      </c>
      <c r="AB872" s="450"/>
      <c r="AC872" s="155" t="str">
        <f t="shared" si="346"/>
        <v>-</v>
      </c>
      <c r="AD872" s="156" t="str">
        <f t="shared" si="347"/>
        <v>-</v>
      </c>
      <c r="AE872" s="156" t="str">
        <f t="shared" si="348"/>
        <v>-</v>
      </c>
      <c r="AF872" s="156" t="str">
        <f t="shared" si="349"/>
        <v>-</v>
      </c>
      <c r="AG872" s="157" t="str">
        <f t="shared" si="350"/>
        <v>-</v>
      </c>
      <c r="AH872" s="454"/>
      <c r="AI872" s="155" t="str">
        <f t="shared" si="351"/>
        <v>-</v>
      </c>
      <c r="AJ872" s="156" t="str">
        <f t="shared" si="352"/>
        <v>-</v>
      </c>
      <c r="AK872" s="156" t="str">
        <f t="shared" si="353"/>
        <v>-</v>
      </c>
      <c r="AL872" s="156" t="str">
        <f t="shared" si="354"/>
        <v>-</v>
      </c>
      <c r="AM872" s="157" t="str">
        <f t="shared" si="355"/>
        <v>-</v>
      </c>
      <c r="AN872" s="457"/>
      <c r="AO872" s="95" t="s">
        <v>83</v>
      </c>
      <c r="AP872" s="93" t="s">
        <v>83</v>
      </c>
      <c r="AQ872" s="93" t="s">
        <v>83</v>
      </c>
      <c r="AR872" s="93" t="s">
        <v>83</v>
      </c>
      <c r="AS872" s="163" t="s">
        <v>83</v>
      </c>
      <c r="AT872" s="164" t="s">
        <v>83</v>
      </c>
      <c r="AU872" s="164" t="s">
        <v>83</v>
      </c>
      <c r="AV872" s="164" t="s">
        <v>83</v>
      </c>
      <c r="AW872" s="94" t="s">
        <v>83</v>
      </c>
      <c r="AX872" s="94" t="s">
        <v>3366</v>
      </c>
      <c r="AY872" s="165" t="s">
        <v>83</v>
      </c>
    </row>
    <row r="873" spans="1:51" customFormat="1" ht="27" hidden="1">
      <c r="A873" s="95" t="str">
        <f t="shared" si="356"/>
        <v>2405-6</v>
      </c>
      <c r="B873" s="160">
        <v>2405</v>
      </c>
      <c r="C873" s="93" t="s">
        <v>253</v>
      </c>
      <c r="D873" s="95">
        <v>6</v>
      </c>
      <c r="E873" s="93" t="s">
        <v>83</v>
      </c>
      <c r="F873" s="95" t="s">
        <v>83</v>
      </c>
      <c r="G873" s="161" t="s">
        <v>83</v>
      </c>
      <c r="H873" s="99" t="s">
        <v>83</v>
      </c>
      <c r="I873" s="94" t="s">
        <v>83</v>
      </c>
      <c r="J873" s="93" t="s">
        <v>83</v>
      </c>
      <c r="K873" s="93" t="s">
        <v>83</v>
      </c>
      <c r="L873" s="93" t="s">
        <v>83</v>
      </c>
      <c r="M873" s="92" t="s">
        <v>83</v>
      </c>
      <c r="N873" s="161"/>
      <c r="O873" s="153"/>
      <c r="P873" s="153"/>
      <c r="Q873" s="153"/>
      <c r="R873" s="162"/>
      <c r="S873" s="450"/>
      <c r="T873" s="163" t="s">
        <v>83</v>
      </c>
      <c r="U873" s="162" t="s">
        <v>83</v>
      </c>
      <c r="V873" s="93" t="s">
        <v>83</v>
      </c>
      <c r="W873" s="161"/>
      <c r="X873" s="153" t="s">
        <v>83</v>
      </c>
      <c r="Y873" s="153" t="s">
        <v>83</v>
      </c>
      <c r="Z873" s="153" t="s">
        <v>83</v>
      </c>
      <c r="AA873" s="162" t="s">
        <v>83</v>
      </c>
      <c r="AB873" s="450"/>
      <c r="AC873" s="155" t="str">
        <f t="shared" si="346"/>
        <v>-</v>
      </c>
      <c r="AD873" s="156" t="str">
        <f t="shared" si="347"/>
        <v>-</v>
      </c>
      <c r="AE873" s="156" t="str">
        <f t="shared" si="348"/>
        <v>-</v>
      </c>
      <c r="AF873" s="156" t="str">
        <f t="shared" si="349"/>
        <v>-</v>
      </c>
      <c r="AG873" s="157" t="str">
        <f t="shared" si="350"/>
        <v>-</v>
      </c>
      <c r="AH873" s="454"/>
      <c r="AI873" s="155" t="str">
        <f t="shared" si="351"/>
        <v>-</v>
      </c>
      <c r="AJ873" s="156" t="str">
        <f t="shared" si="352"/>
        <v>-</v>
      </c>
      <c r="AK873" s="156" t="str">
        <f t="shared" si="353"/>
        <v>-</v>
      </c>
      <c r="AL873" s="156" t="str">
        <f t="shared" si="354"/>
        <v>-</v>
      </c>
      <c r="AM873" s="157" t="str">
        <f t="shared" si="355"/>
        <v>-</v>
      </c>
      <c r="AN873" s="457"/>
      <c r="AO873" s="95" t="s">
        <v>83</v>
      </c>
      <c r="AP873" s="93" t="s">
        <v>83</v>
      </c>
      <c r="AQ873" s="93" t="s">
        <v>83</v>
      </c>
      <c r="AR873" s="93" t="s">
        <v>83</v>
      </c>
      <c r="AS873" s="163" t="s">
        <v>83</v>
      </c>
      <c r="AT873" s="164" t="s">
        <v>83</v>
      </c>
      <c r="AU873" s="164" t="s">
        <v>83</v>
      </c>
      <c r="AV873" s="164" t="s">
        <v>83</v>
      </c>
      <c r="AW873" s="94" t="s">
        <v>83</v>
      </c>
      <c r="AX873" s="94" t="s">
        <v>3366</v>
      </c>
      <c r="AY873" s="165" t="s">
        <v>83</v>
      </c>
    </row>
    <row r="874" spans="1:51" customFormat="1" ht="27" hidden="1">
      <c r="A874" s="95" t="str">
        <f t="shared" si="356"/>
        <v>2405-7</v>
      </c>
      <c r="B874" s="160">
        <v>2405</v>
      </c>
      <c r="C874" s="93" t="s">
        <v>253</v>
      </c>
      <c r="D874" s="95">
        <v>7</v>
      </c>
      <c r="E874" s="93" t="s">
        <v>83</v>
      </c>
      <c r="F874" s="95" t="s">
        <v>83</v>
      </c>
      <c r="G874" s="161" t="s">
        <v>83</v>
      </c>
      <c r="H874" s="99" t="s">
        <v>83</v>
      </c>
      <c r="I874" s="94" t="s">
        <v>83</v>
      </c>
      <c r="J874" s="93" t="s">
        <v>83</v>
      </c>
      <c r="K874" s="93" t="s">
        <v>83</v>
      </c>
      <c r="L874" s="93" t="s">
        <v>83</v>
      </c>
      <c r="M874" s="92" t="s">
        <v>83</v>
      </c>
      <c r="N874" s="161"/>
      <c r="O874" s="153"/>
      <c r="P874" s="153"/>
      <c r="Q874" s="153"/>
      <c r="R874" s="162"/>
      <c r="S874" s="450"/>
      <c r="T874" s="163" t="s">
        <v>83</v>
      </c>
      <c r="U874" s="162" t="s">
        <v>83</v>
      </c>
      <c r="V874" s="93" t="s">
        <v>83</v>
      </c>
      <c r="W874" s="161"/>
      <c r="X874" s="153" t="s">
        <v>83</v>
      </c>
      <c r="Y874" s="153" t="s">
        <v>83</v>
      </c>
      <c r="Z874" s="153" t="s">
        <v>83</v>
      </c>
      <c r="AA874" s="162" t="s">
        <v>83</v>
      </c>
      <c r="AB874" s="450"/>
      <c r="AC874" s="155" t="str">
        <f t="shared" si="346"/>
        <v>-</v>
      </c>
      <c r="AD874" s="156" t="str">
        <f t="shared" si="347"/>
        <v>-</v>
      </c>
      <c r="AE874" s="156" t="str">
        <f t="shared" si="348"/>
        <v>-</v>
      </c>
      <c r="AF874" s="156" t="str">
        <f t="shared" si="349"/>
        <v>-</v>
      </c>
      <c r="AG874" s="157" t="str">
        <f t="shared" si="350"/>
        <v>-</v>
      </c>
      <c r="AH874" s="454"/>
      <c r="AI874" s="155" t="str">
        <f t="shared" si="351"/>
        <v>-</v>
      </c>
      <c r="AJ874" s="156" t="str">
        <f t="shared" si="352"/>
        <v>-</v>
      </c>
      <c r="AK874" s="156" t="str">
        <f t="shared" si="353"/>
        <v>-</v>
      </c>
      <c r="AL874" s="156" t="str">
        <f t="shared" si="354"/>
        <v>-</v>
      </c>
      <c r="AM874" s="157" t="str">
        <f t="shared" si="355"/>
        <v>-</v>
      </c>
      <c r="AN874" s="457"/>
      <c r="AO874" s="95" t="s">
        <v>83</v>
      </c>
      <c r="AP874" s="93" t="s">
        <v>83</v>
      </c>
      <c r="AQ874" s="93" t="s">
        <v>83</v>
      </c>
      <c r="AR874" s="93" t="s">
        <v>83</v>
      </c>
      <c r="AS874" s="163" t="s">
        <v>83</v>
      </c>
      <c r="AT874" s="164" t="s">
        <v>83</v>
      </c>
      <c r="AU874" s="164" t="s">
        <v>83</v>
      </c>
      <c r="AV874" s="164" t="s">
        <v>83</v>
      </c>
      <c r="AW874" s="94" t="s">
        <v>83</v>
      </c>
      <c r="AX874" s="94" t="s">
        <v>3366</v>
      </c>
      <c r="AY874" s="165" t="s">
        <v>83</v>
      </c>
    </row>
    <row r="875" spans="1:51" customFormat="1" ht="27" hidden="1">
      <c r="A875" s="95" t="str">
        <f t="shared" si="356"/>
        <v>2405-8</v>
      </c>
      <c r="B875" s="160">
        <v>2405</v>
      </c>
      <c r="C875" s="93" t="s">
        <v>253</v>
      </c>
      <c r="D875" s="95">
        <v>8</v>
      </c>
      <c r="E875" s="93" t="s">
        <v>83</v>
      </c>
      <c r="F875" s="95" t="s">
        <v>83</v>
      </c>
      <c r="G875" s="161" t="s">
        <v>83</v>
      </c>
      <c r="H875" s="99" t="s">
        <v>83</v>
      </c>
      <c r="I875" s="94" t="s">
        <v>83</v>
      </c>
      <c r="J875" s="93" t="s">
        <v>83</v>
      </c>
      <c r="K875" s="93" t="s">
        <v>83</v>
      </c>
      <c r="L875" s="93" t="s">
        <v>83</v>
      </c>
      <c r="M875" s="92" t="s">
        <v>83</v>
      </c>
      <c r="N875" s="161"/>
      <c r="O875" s="153"/>
      <c r="P875" s="153"/>
      <c r="Q875" s="153"/>
      <c r="R875" s="162"/>
      <c r="S875" s="450"/>
      <c r="T875" s="163" t="s">
        <v>83</v>
      </c>
      <c r="U875" s="162" t="s">
        <v>83</v>
      </c>
      <c r="V875" s="93" t="s">
        <v>83</v>
      </c>
      <c r="W875" s="161"/>
      <c r="X875" s="153" t="s">
        <v>83</v>
      </c>
      <c r="Y875" s="153" t="s">
        <v>83</v>
      </c>
      <c r="Z875" s="153" t="s">
        <v>83</v>
      </c>
      <c r="AA875" s="162" t="s">
        <v>83</v>
      </c>
      <c r="AB875" s="450"/>
      <c r="AC875" s="155" t="str">
        <f t="shared" si="346"/>
        <v>-</v>
      </c>
      <c r="AD875" s="156" t="str">
        <f t="shared" si="347"/>
        <v>-</v>
      </c>
      <c r="AE875" s="156" t="str">
        <f t="shared" si="348"/>
        <v>-</v>
      </c>
      <c r="AF875" s="156" t="str">
        <f t="shared" si="349"/>
        <v>-</v>
      </c>
      <c r="AG875" s="157" t="str">
        <f t="shared" si="350"/>
        <v>-</v>
      </c>
      <c r="AH875" s="454"/>
      <c r="AI875" s="155" t="str">
        <f t="shared" si="351"/>
        <v>-</v>
      </c>
      <c r="AJ875" s="156" t="str">
        <f t="shared" si="352"/>
        <v>-</v>
      </c>
      <c r="AK875" s="156" t="str">
        <f t="shared" si="353"/>
        <v>-</v>
      </c>
      <c r="AL875" s="156" t="str">
        <f t="shared" si="354"/>
        <v>-</v>
      </c>
      <c r="AM875" s="157" t="str">
        <f t="shared" si="355"/>
        <v>-</v>
      </c>
      <c r="AN875" s="457"/>
      <c r="AO875" s="95" t="s">
        <v>83</v>
      </c>
      <c r="AP875" s="93" t="s">
        <v>83</v>
      </c>
      <c r="AQ875" s="93" t="s">
        <v>83</v>
      </c>
      <c r="AR875" s="93" t="s">
        <v>83</v>
      </c>
      <c r="AS875" s="163" t="s">
        <v>83</v>
      </c>
      <c r="AT875" s="164" t="s">
        <v>83</v>
      </c>
      <c r="AU875" s="164" t="s">
        <v>83</v>
      </c>
      <c r="AV875" s="164" t="s">
        <v>83</v>
      </c>
      <c r="AW875" s="94" t="s">
        <v>83</v>
      </c>
      <c r="AX875" s="94" t="s">
        <v>3366</v>
      </c>
      <c r="AY875" s="165" t="s">
        <v>83</v>
      </c>
    </row>
    <row r="876" spans="1:51" customFormat="1" ht="27" hidden="1">
      <c r="A876" s="95" t="str">
        <f t="shared" si="356"/>
        <v>2405-9</v>
      </c>
      <c r="B876" s="160">
        <v>2405</v>
      </c>
      <c r="C876" s="93" t="s">
        <v>253</v>
      </c>
      <c r="D876" s="95">
        <v>9</v>
      </c>
      <c r="E876" s="93" t="s">
        <v>83</v>
      </c>
      <c r="F876" s="95" t="s">
        <v>83</v>
      </c>
      <c r="G876" s="161" t="s">
        <v>83</v>
      </c>
      <c r="H876" s="99" t="s">
        <v>83</v>
      </c>
      <c r="I876" s="94" t="s">
        <v>83</v>
      </c>
      <c r="J876" s="93" t="s">
        <v>83</v>
      </c>
      <c r="K876" s="93" t="s">
        <v>83</v>
      </c>
      <c r="L876" s="93" t="s">
        <v>83</v>
      </c>
      <c r="M876" s="92" t="s">
        <v>83</v>
      </c>
      <c r="N876" s="161"/>
      <c r="O876" s="153"/>
      <c r="P876" s="153"/>
      <c r="Q876" s="153"/>
      <c r="R876" s="162"/>
      <c r="S876" s="450"/>
      <c r="T876" s="163" t="s">
        <v>83</v>
      </c>
      <c r="U876" s="162" t="s">
        <v>83</v>
      </c>
      <c r="V876" s="93" t="s">
        <v>83</v>
      </c>
      <c r="W876" s="161"/>
      <c r="X876" s="153" t="s">
        <v>83</v>
      </c>
      <c r="Y876" s="153" t="s">
        <v>83</v>
      </c>
      <c r="Z876" s="153" t="s">
        <v>83</v>
      </c>
      <c r="AA876" s="162" t="s">
        <v>83</v>
      </c>
      <c r="AB876" s="450"/>
      <c r="AC876" s="155" t="str">
        <f t="shared" si="346"/>
        <v>-</v>
      </c>
      <c r="AD876" s="156" t="str">
        <f t="shared" si="347"/>
        <v>-</v>
      </c>
      <c r="AE876" s="156" t="str">
        <f t="shared" si="348"/>
        <v>-</v>
      </c>
      <c r="AF876" s="156" t="str">
        <f t="shared" si="349"/>
        <v>-</v>
      </c>
      <c r="AG876" s="157" t="str">
        <f t="shared" si="350"/>
        <v>-</v>
      </c>
      <c r="AH876" s="454"/>
      <c r="AI876" s="155" t="str">
        <f t="shared" si="351"/>
        <v>-</v>
      </c>
      <c r="AJ876" s="156" t="str">
        <f t="shared" si="352"/>
        <v>-</v>
      </c>
      <c r="AK876" s="156" t="str">
        <f t="shared" si="353"/>
        <v>-</v>
      </c>
      <c r="AL876" s="156" t="str">
        <f t="shared" si="354"/>
        <v>-</v>
      </c>
      <c r="AM876" s="157" t="str">
        <f t="shared" si="355"/>
        <v>-</v>
      </c>
      <c r="AN876" s="457"/>
      <c r="AO876" s="95" t="s">
        <v>83</v>
      </c>
      <c r="AP876" s="93" t="s">
        <v>83</v>
      </c>
      <c r="AQ876" s="93" t="s">
        <v>83</v>
      </c>
      <c r="AR876" s="93" t="s">
        <v>83</v>
      </c>
      <c r="AS876" s="163" t="s">
        <v>83</v>
      </c>
      <c r="AT876" s="164" t="s">
        <v>83</v>
      </c>
      <c r="AU876" s="164" t="s">
        <v>83</v>
      </c>
      <c r="AV876" s="164" t="s">
        <v>83</v>
      </c>
      <c r="AW876" s="94" t="s">
        <v>83</v>
      </c>
      <c r="AX876" s="94" t="s">
        <v>3366</v>
      </c>
      <c r="AY876" s="165" t="s">
        <v>83</v>
      </c>
    </row>
    <row r="877" spans="1:51" ht="150" customHeight="1">
      <c r="A877" s="204" t="str">
        <f t="shared" si="356"/>
        <v>2406-1</v>
      </c>
      <c r="B877" s="205">
        <v>2406</v>
      </c>
      <c r="C877" s="600" t="s">
        <v>254</v>
      </c>
      <c r="D877" s="204">
        <v>1</v>
      </c>
      <c r="E877" s="600" t="s">
        <v>1299</v>
      </c>
      <c r="F877" s="204" t="s">
        <v>1225</v>
      </c>
      <c r="G877" s="603" t="s">
        <v>520</v>
      </c>
      <c r="H877" s="206" t="s">
        <v>1661</v>
      </c>
      <c r="I877" s="195" t="s">
        <v>570</v>
      </c>
      <c r="J877" s="600" t="s">
        <v>1300</v>
      </c>
      <c r="K877" s="600" t="s">
        <v>1301</v>
      </c>
      <c r="L877" s="600" t="s">
        <v>1295</v>
      </c>
      <c r="M877" s="207" t="s">
        <v>392</v>
      </c>
      <c r="N877" s="252">
        <v>9700</v>
      </c>
      <c r="O877" s="201">
        <v>15200</v>
      </c>
      <c r="P877" s="201">
        <v>15700</v>
      </c>
      <c r="Q877" s="201">
        <v>16200</v>
      </c>
      <c r="R877" s="350">
        <v>16700</v>
      </c>
      <c r="S877" s="622">
        <v>17200</v>
      </c>
      <c r="T877" s="194" t="s">
        <v>1836</v>
      </c>
      <c r="U877" s="352">
        <v>20000</v>
      </c>
      <c r="V877" s="600" t="s">
        <v>2442</v>
      </c>
      <c r="W877" s="337">
        <v>9799</v>
      </c>
      <c r="X877" s="356">
        <v>15745</v>
      </c>
      <c r="Y877" s="202">
        <v>16624</v>
      </c>
      <c r="Z877" s="202">
        <v>17707</v>
      </c>
      <c r="AA877" s="518">
        <f>5675+4545+6900+86</f>
        <v>17206</v>
      </c>
      <c r="AB877" s="518">
        <v>21132</v>
      </c>
      <c r="AC877" s="226">
        <f t="shared" si="346"/>
        <v>1.0102061855670104</v>
      </c>
      <c r="AD877" s="196">
        <f t="shared" si="347"/>
        <v>1.0358552631578948</v>
      </c>
      <c r="AE877" s="196">
        <f t="shared" si="348"/>
        <v>1.0588535031847133</v>
      </c>
      <c r="AF877" s="196">
        <f t="shared" si="349"/>
        <v>1.0930246913580246</v>
      </c>
      <c r="AG877" s="604">
        <f t="shared" si="350"/>
        <v>1.0302994011976048</v>
      </c>
      <c r="AH877" s="212">
        <f t="shared" si="350"/>
        <v>1.2286046511627906</v>
      </c>
      <c r="AI877" s="226">
        <f t="shared" si="351"/>
        <v>0.48995</v>
      </c>
      <c r="AJ877" s="196">
        <f t="shared" si="352"/>
        <v>0.78725000000000001</v>
      </c>
      <c r="AK877" s="196">
        <f t="shared" si="353"/>
        <v>0.83120000000000005</v>
      </c>
      <c r="AL877" s="196">
        <f t="shared" si="354"/>
        <v>0.88534999999999997</v>
      </c>
      <c r="AM877" s="604">
        <f t="shared" si="355"/>
        <v>0.86029999999999995</v>
      </c>
      <c r="AN877" s="212">
        <f t="shared" si="355"/>
        <v>1.0566</v>
      </c>
      <c r="AO877" s="204" t="s">
        <v>83</v>
      </c>
      <c r="AP877" s="600" t="s">
        <v>12</v>
      </c>
      <c r="AQ877" s="600" t="s">
        <v>1291</v>
      </c>
      <c r="AR877" s="600" t="s">
        <v>2435</v>
      </c>
      <c r="AS877" s="194" t="s">
        <v>15</v>
      </c>
      <c r="AT877" s="179" t="s">
        <v>15</v>
      </c>
      <c r="AU877" s="179" t="s">
        <v>54</v>
      </c>
      <c r="AV877" s="179" t="s">
        <v>15</v>
      </c>
      <c r="AW877" s="179" t="s">
        <v>15</v>
      </c>
      <c r="AX877" s="611" t="s">
        <v>3417</v>
      </c>
      <c r="AY877" s="214">
        <v>1</v>
      </c>
    </row>
    <row r="878" spans="1:51" customFormat="1" ht="54" hidden="1">
      <c r="A878" s="95" t="str">
        <f t="shared" si="356"/>
        <v>2406-2</v>
      </c>
      <c r="B878" s="160">
        <v>2406</v>
      </c>
      <c r="C878" s="93" t="s">
        <v>254</v>
      </c>
      <c r="D878" s="95">
        <v>2</v>
      </c>
      <c r="E878" s="93" t="s">
        <v>83</v>
      </c>
      <c r="F878" s="95" t="s">
        <v>83</v>
      </c>
      <c r="G878" s="161" t="s">
        <v>83</v>
      </c>
      <c r="H878" s="99" t="s">
        <v>83</v>
      </c>
      <c r="I878" s="94" t="s">
        <v>83</v>
      </c>
      <c r="J878" s="93" t="s">
        <v>83</v>
      </c>
      <c r="K878" s="93" t="s">
        <v>83</v>
      </c>
      <c r="L878" s="93" t="s">
        <v>83</v>
      </c>
      <c r="M878" s="92" t="s">
        <v>83</v>
      </c>
      <c r="N878" s="161"/>
      <c r="O878" s="153"/>
      <c r="P878" s="153"/>
      <c r="Q878" s="153"/>
      <c r="R878" s="162"/>
      <c r="S878" s="450"/>
      <c r="T878" s="163" t="s">
        <v>83</v>
      </c>
      <c r="U878" s="162" t="s">
        <v>83</v>
      </c>
      <c r="V878" s="93" t="s">
        <v>83</v>
      </c>
      <c r="W878" s="161"/>
      <c r="X878" s="153" t="s">
        <v>83</v>
      </c>
      <c r="Y878" s="153" t="s">
        <v>83</v>
      </c>
      <c r="Z878" s="153" t="s">
        <v>83</v>
      </c>
      <c r="AA878" s="162" t="s">
        <v>83</v>
      </c>
      <c r="AB878" s="450"/>
      <c r="AC878" s="155" t="str">
        <f t="shared" si="346"/>
        <v>-</v>
      </c>
      <c r="AD878" s="156" t="str">
        <f t="shared" si="347"/>
        <v>-</v>
      </c>
      <c r="AE878" s="156" t="str">
        <f t="shared" si="348"/>
        <v>-</v>
      </c>
      <c r="AF878" s="156" t="str">
        <f t="shared" si="349"/>
        <v>-</v>
      </c>
      <c r="AG878" s="157" t="str">
        <f t="shared" si="350"/>
        <v>-</v>
      </c>
      <c r="AH878" s="454"/>
      <c r="AI878" s="155" t="str">
        <f t="shared" si="351"/>
        <v>-</v>
      </c>
      <c r="AJ878" s="156" t="str">
        <f t="shared" si="352"/>
        <v>-</v>
      </c>
      <c r="AK878" s="156" t="str">
        <f t="shared" si="353"/>
        <v>-</v>
      </c>
      <c r="AL878" s="156" t="str">
        <f t="shared" si="354"/>
        <v>-</v>
      </c>
      <c r="AM878" s="157" t="str">
        <f t="shared" si="355"/>
        <v>-</v>
      </c>
      <c r="AN878" s="457"/>
      <c r="AO878" s="95" t="s">
        <v>83</v>
      </c>
      <c r="AP878" s="93" t="s">
        <v>83</v>
      </c>
      <c r="AQ878" s="93" t="s">
        <v>83</v>
      </c>
      <c r="AR878" s="93" t="s">
        <v>83</v>
      </c>
      <c r="AS878" s="163" t="s">
        <v>83</v>
      </c>
      <c r="AT878" s="164" t="s">
        <v>83</v>
      </c>
      <c r="AU878" s="164" t="s">
        <v>83</v>
      </c>
      <c r="AV878" s="164" t="s">
        <v>83</v>
      </c>
      <c r="AW878" s="94" t="s">
        <v>83</v>
      </c>
      <c r="AX878" s="94" t="s">
        <v>3366</v>
      </c>
      <c r="AY878" s="165" t="s">
        <v>83</v>
      </c>
    </row>
    <row r="879" spans="1:51" customFormat="1" ht="54" hidden="1">
      <c r="A879" s="95" t="str">
        <f t="shared" si="356"/>
        <v>2406-3</v>
      </c>
      <c r="B879" s="160">
        <v>2406</v>
      </c>
      <c r="C879" s="93" t="s">
        <v>254</v>
      </c>
      <c r="D879" s="95">
        <v>3</v>
      </c>
      <c r="E879" s="93" t="s">
        <v>83</v>
      </c>
      <c r="F879" s="95" t="s">
        <v>83</v>
      </c>
      <c r="G879" s="161" t="s">
        <v>83</v>
      </c>
      <c r="H879" s="99" t="s">
        <v>83</v>
      </c>
      <c r="I879" s="94" t="s">
        <v>83</v>
      </c>
      <c r="J879" s="93" t="s">
        <v>83</v>
      </c>
      <c r="K879" s="93" t="s">
        <v>83</v>
      </c>
      <c r="L879" s="93" t="s">
        <v>83</v>
      </c>
      <c r="M879" s="92" t="s">
        <v>83</v>
      </c>
      <c r="N879" s="161"/>
      <c r="O879" s="153"/>
      <c r="P879" s="153"/>
      <c r="Q879" s="153"/>
      <c r="R879" s="162"/>
      <c r="S879" s="450"/>
      <c r="T879" s="163" t="s">
        <v>83</v>
      </c>
      <c r="U879" s="162" t="s">
        <v>83</v>
      </c>
      <c r="V879" s="93" t="s">
        <v>83</v>
      </c>
      <c r="W879" s="161"/>
      <c r="X879" s="153" t="s">
        <v>83</v>
      </c>
      <c r="Y879" s="153" t="s">
        <v>83</v>
      </c>
      <c r="Z879" s="153" t="s">
        <v>83</v>
      </c>
      <c r="AA879" s="162" t="s">
        <v>83</v>
      </c>
      <c r="AB879" s="450"/>
      <c r="AC879" s="155" t="str">
        <f t="shared" si="346"/>
        <v>-</v>
      </c>
      <c r="AD879" s="156" t="str">
        <f t="shared" si="347"/>
        <v>-</v>
      </c>
      <c r="AE879" s="156" t="str">
        <f t="shared" si="348"/>
        <v>-</v>
      </c>
      <c r="AF879" s="156" t="str">
        <f t="shared" si="349"/>
        <v>-</v>
      </c>
      <c r="AG879" s="157" t="str">
        <f t="shared" si="350"/>
        <v>-</v>
      </c>
      <c r="AH879" s="454"/>
      <c r="AI879" s="155" t="str">
        <f t="shared" si="351"/>
        <v>-</v>
      </c>
      <c r="AJ879" s="156" t="str">
        <f t="shared" si="352"/>
        <v>-</v>
      </c>
      <c r="AK879" s="156" t="str">
        <f t="shared" si="353"/>
        <v>-</v>
      </c>
      <c r="AL879" s="156" t="str">
        <f t="shared" si="354"/>
        <v>-</v>
      </c>
      <c r="AM879" s="157" t="str">
        <f t="shared" si="355"/>
        <v>-</v>
      </c>
      <c r="AN879" s="457"/>
      <c r="AO879" s="95" t="s">
        <v>83</v>
      </c>
      <c r="AP879" s="93" t="s">
        <v>83</v>
      </c>
      <c r="AQ879" s="93" t="s">
        <v>83</v>
      </c>
      <c r="AR879" s="93" t="s">
        <v>83</v>
      </c>
      <c r="AS879" s="163" t="s">
        <v>83</v>
      </c>
      <c r="AT879" s="164" t="s">
        <v>83</v>
      </c>
      <c r="AU879" s="164" t="s">
        <v>83</v>
      </c>
      <c r="AV879" s="164" t="s">
        <v>83</v>
      </c>
      <c r="AW879" s="94" t="s">
        <v>83</v>
      </c>
      <c r="AX879" s="94" t="s">
        <v>3366</v>
      </c>
      <c r="AY879" s="165" t="s">
        <v>83</v>
      </c>
    </row>
    <row r="880" spans="1:51" customFormat="1" ht="54" hidden="1">
      <c r="A880" s="95" t="str">
        <f t="shared" si="356"/>
        <v>2406-4</v>
      </c>
      <c r="B880" s="160">
        <v>2406</v>
      </c>
      <c r="C880" s="93" t="s">
        <v>254</v>
      </c>
      <c r="D880" s="95">
        <v>4</v>
      </c>
      <c r="E880" s="93" t="s">
        <v>83</v>
      </c>
      <c r="F880" s="95" t="s">
        <v>83</v>
      </c>
      <c r="G880" s="161" t="s">
        <v>83</v>
      </c>
      <c r="H880" s="99" t="s">
        <v>83</v>
      </c>
      <c r="I880" s="94" t="s">
        <v>83</v>
      </c>
      <c r="J880" s="93" t="s">
        <v>83</v>
      </c>
      <c r="K880" s="93" t="s">
        <v>83</v>
      </c>
      <c r="L880" s="93" t="s">
        <v>83</v>
      </c>
      <c r="M880" s="92" t="s">
        <v>83</v>
      </c>
      <c r="N880" s="161"/>
      <c r="O880" s="153"/>
      <c r="P880" s="153"/>
      <c r="Q880" s="153"/>
      <c r="R880" s="162"/>
      <c r="S880" s="450"/>
      <c r="T880" s="163" t="s">
        <v>83</v>
      </c>
      <c r="U880" s="162" t="s">
        <v>83</v>
      </c>
      <c r="V880" s="93" t="s">
        <v>83</v>
      </c>
      <c r="W880" s="161"/>
      <c r="X880" s="153" t="s">
        <v>83</v>
      </c>
      <c r="Y880" s="153" t="s">
        <v>83</v>
      </c>
      <c r="Z880" s="153" t="s">
        <v>83</v>
      </c>
      <c r="AA880" s="162" t="s">
        <v>83</v>
      </c>
      <c r="AB880" s="450"/>
      <c r="AC880" s="155" t="str">
        <f t="shared" si="346"/>
        <v>-</v>
      </c>
      <c r="AD880" s="156" t="str">
        <f t="shared" si="347"/>
        <v>-</v>
      </c>
      <c r="AE880" s="156" t="str">
        <f t="shared" si="348"/>
        <v>-</v>
      </c>
      <c r="AF880" s="156" t="str">
        <f t="shared" si="349"/>
        <v>-</v>
      </c>
      <c r="AG880" s="157" t="str">
        <f t="shared" si="350"/>
        <v>-</v>
      </c>
      <c r="AH880" s="454"/>
      <c r="AI880" s="155" t="str">
        <f t="shared" si="351"/>
        <v>-</v>
      </c>
      <c r="AJ880" s="156" t="str">
        <f t="shared" si="352"/>
        <v>-</v>
      </c>
      <c r="AK880" s="156" t="str">
        <f t="shared" si="353"/>
        <v>-</v>
      </c>
      <c r="AL880" s="156" t="str">
        <f t="shared" si="354"/>
        <v>-</v>
      </c>
      <c r="AM880" s="157" t="str">
        <f t="shared" si="355"/>
        <v>-</v>
      </c>
      <c r="AN880" s="457"/>
      <c r="AO880" s="95" t="s">
        <v>83</v>
      </c>
      <c r="AP880" s="93" t="s">
        <v>83</v>
      </c>
      <c r="AQ880" s="93" t="s">
        <v>83</v>
      </c>
      <c r="AR880" s="93" t="s">
        <v>83</v>
      </c>
      <c r="AS880" s="163" t="s">
        <v>83</v>
      </c>
      <c r="AT880" s="164" t="s">
        <v>83</v>
      </c>
      <c r="AU880" s="164" t="s">
        <v>83</v>
      </c>
      <c r="AV880" s="164" t="s">
        <v>83</v>
      </c>
      <c r="AW880" s="94" t="s">
        <v>83</v>
      </c>
      <c r="AX880" s="94" t="s">
        <v>3366</v>
      </c>
      <c r="AY880" s="165" t="s">
        <v>83</v>
      </c>
    </row>
    <row r="881" spans="1:51" customFormat="1" ht="54" hidden="1">
      <c r="A881" s="95" t="str">
        <f t="shared" si="356"/>
        <v>2406-5</v>
      </c>
      <c r="B881" s="160">
        <v>2406</v>
      </c>
      <c r="C881" s="93" t="s">
        <v>254</v>
      </c>
      <c r="D881" s="95">
        <v>5</v>
      </c>
      <c r="E881" s="93" t="s">
        <v>83</v>
      </c>
      <c r="F881" s="95" t="s">
        <v>83</v>
      </c>
      <c r="G881" s="161" t="s">
        <v>83</v>
      </c>
      <c r="H881" s="99" t="s">
        <v>83</v>
      </c>
      <c r="I881" s="94" t="s">
        <v>83</v>
      </c>
      <c r="J881" s="93" t="s">
        <v>83</v>
      </c>
      <c r="K881" s="93" t="s">
        <v>83</v>
      </c>
      <c r="L881" s="93" t="s">
        <v>83</v>
      </c>
      <c r="M881" s="92" t="s">
        <v>83</v>
      </c>
      <c r="N881" s="161"/>
      <c r="O881" s="153"/>
      <c r="P881" s="153"/>
      <c r="Q881" s="153"/>
      <c r="R881" s="162"/>
      <c r="S881" s="450"/>
      <c r="T881" s="163" t="s">
        <v>83</v>
      </c>
      <c r="U881" s="162" t="s">
        <v>83</v>
      </c>
      <c r="V881" s="93" t="s">
        <v>83</v>
      </c>
      <c r="W881" s="161"/>
      <c r="X881" s="153" t="s">
        <v>83</v>
      </c>
      <c r="Y881" s="153" t="s">
        <v>83</v>
      </c>
      <c r="Z881" s="153" t="s">
        <v>83</v>
      </c>
      <c r="AA881" s="162" t="s">
        <v>83</v>
      </c>
      <c r="AB881" s="450"/>
      <c r="AC881" s="155" t="str">
        <f t="shared" si="346"/>
        <v>-</v>
      </c>
      <c r="AD881" s="156" t="str">
        <f t="shared" si="347"/>
        <v>-</v>
      </c>
      <c r="AE881" s="156" t="str">
        <f t="shared" si="348"/>
        <v>-</v>
      </c>
      <c r="AF881" s="156" t="str">
        <f t="shared" si="349"/>
        <v>-</v>
      </c>
      <c r="AG881" s="157" t="str">
        <f t="shared" si="350"/>
        <v>-</v>
      </c>
      <c r="AH881" s="454"/>
      <c r="AI881" s="155" t="str">
        <f t="shared" si="351"/>
        <v>-</v>
      </c>
      <c r="AJ881" s="156" t="str">
        <f t="shared" si="352"/>
        <v>-</v>
      </c>
      <c r="AK881" s="156" t="str">
        <f t="shared" si="353"/>
        <v>-</v>
      </c>
      <c r="AL881" s="156" t="str">
        <f t="shared" si="354"/>
        <v>-</v>
      </c>
      <c r="AM881" s="157" t="str">
        <f t="shared" si="355"/>
        <v>-</v>
      </c>
      <c r="AN881" s="457"/>
      <c r="AO881" s="95" t="s">
        <v>83</v>
      </c>
      <c r="AP881" s="93" t="s">
        <v>83</v>
      </c>
      <c r="AQ881" s="93" t="s">
        <v>83</v>
      </c>
      <c r="AR881" s="93" t="s">
        <v>83</v>
      </c>
      <c r="AS881" s="163" t="s">
        <v>83</v>
      </c>
      <c r="AT881" s="164" t="s">
        <v>83</v>
      </c>
      <c r="AU881" s="164" t="s">
        <v>83</v>
      </c>
      <c r="AV881" s="164" t="s">
        <v>83</v>
      </c>
      <c r="AW881" s="94" t="s">
        <v>83</v>
      </c>
      <c r="AX881" s="94" t="s">
        <v>3366</v>
      </c>
      <c r="AY881" s="165" t="s">
        <v>83</v>
      </c>
    </row>
    <row r="882" spans="1:51" customFormat="1" ht="54" hidden="1">
      <c r="A882" s="95" t="str">
        <f t="shared" si="356"/>
        <v>2406-6</v>
      </c>
      <c r="B882" s="160">
        <v>2406</v>
      </c>
      <c r="C882" s="93" t="s">
        <v>254</v>
      </c>
      <c r="D882" s="95">
        <v>6</v>
      </c>
      <c r="E882" s="93" t="s">
        <v>83</v>
      </c>
      <c r="F882" s="95" t="s">
        <v>83</v>
      </c>
      <c r="G882" s="161" t="s">
        <v>83</v>
      </c>
      <c r="H882" s="99" t="s">
        <v>83</v>
      </c>
      <c r="I882" s="94" t="s">
        <v>83</v>
      </c>
      <c r="J882" s="93" t="s">
        <v>83</v>
      </c>
      <c r="K882" s="93" t="s">
        <v>83</v>
      </c>
      <c r="L882" s="93" t="s">
        <v>83</v>
      </c>
      <c r="M882" s="92" t="s">
        <v>83</v>
      </c>
      <c r="N882" s="161"/>
      <c r="O882" s="153"/>
      <c r="P882" s="153"/>
      <c r="Q882" s="153"/>
      <c r="R882" s="162"/>
      <c r="S882" s="450"/>
      <c r="T882" s="163" t="s">
        <v>83</v>
      </c>
      <c r="U882" s="162" t="s">
        <v>83</v>
      </c>
      <c r="V882" s="93" t="s">
        <v>83</v>
      </c>
      <c r="W882" s="161"/>
      <c r="X882" s="153" t="s">
        <v>83</v>
      </c>
      <c r="Y882" s="153" t="s">
        <v>83</v>
      </c>
      <c r="Z882" s="153" t="s">
        <v>83</v>
      </c>
      <c r="AA882" s="162" t="s">
        <v>83</v>
      </c>
      <c r="AB882" s="450"/>
      <c r="AC882" s="155" t="str">
        <f t="shared" si="346"/>
        <v>-</v>
      </c>
      <c r="AD882" s="156" t="str">
        <f t="shared" si="347"/>
        <v>-</v>
      </c>
      <c r="AE882" s="156" t="str">
        <f t="shared" si="348"/>
        <v>-</v>
      </c>
      <c r="AF882" s="156" t="str">
        <f t="shared" si="349"/>
        <v>-</v>
      </c>
      <c r="AG882" s="157" t="str">
        <f t="shared" si="350"/>
        <v>-</v>
      </c>
      <c r="AH882" s="454"/>
      <c r="AI882" s="155" t="str">
        <f t="shared" si="351"/>
        <v>-</v>
      </c>
      <c r="AJ882" s="156" t="str">
        <f t="shared" si="352"/>
        <v>-</v>
      </c>
      <c r="AK882" s="156" t="str">
        <f t="shared" si="353"/>
        <v>-</v>
      </c>
      <c r="AL882" s="156" t="str">
        <f t="shared" si="354"/>
        <v>-</v>
      </c>
      <c r="AM882" s="157" t="str">
        <f t="shared" si="355"/>
        <v>-</v>
      </c>
      <c r="AN882" s="457"/>
      <c r="AO882" s="95" t="s">
        <v>83</v>
      </c>
      <c r="AP882" s="93" t="s">
        <v>83</v>
      </c>
      <c r="AQ882" s="93" t="s">
        <v>83</v>
      </c>
      <c r="AR882" s="93" t="s">
        <v>83</v>
      </c>
      <c r="AS882" s="163" t="s">
        <v>83</v>
      </c>
      <c r="AT882" s="164" t="s">
        <v>83</v>
      </c>
      <c r="AU882" s="164" t="s">
        <v>83</v>
      </c>
      <c r="AV882" s="164" t="s">
        <v>83</v>
      </c>
      <c r="AW882" s="94" t="s">
        <v>83</v>
      </c>
      <c r="AX882" s="94" t="s">
        <v>3366</v>
      </c>
      <c r="AY882" s="165" t="s">
        <v>83</v>
      </c>
    </row>
    <row r="883" spans="1:51" customFormat="1" ht="54" hidden="1">
      <c r="A883" s="95" t="str">
        <f t="shared" si="356"/>
        <v>2406-7</v>
      </c>
      <c r="B883" s="160">
        <v>2406</v>
      </c>
      <c r="C883" s="93" t="s">
        <v>254</v>
      </c>
      <c r="D883" s="95">
        <v>7</v>
      </c>
      <c r="E883" s="93" t="s">
        <v>83</v>
      </c>
      <c r="F883" s="95" t="s">
        <v>83</v>
      </c>
      <c r="G883" s="161" t="s">
        <v>83</v>
      </c>
      <c r="H883" s="99" t="s">
        <v>83</v>
      </c>
      <c r="I883" s="94" t="s">
        <v>83</v>
      </c>
      <c r="J883" s="93" t="s">
        <v>83</v>
      </c>
      <c r="K883" s="93" t="s">
        <v>83</v>
      </c>
      <c r="L883" s="93" t="s">
        <v>83</v>
      </c>
      <c r="M883" s="92" t="s">
        <v>83</v>
      </c>
      <c r="N883" s="161"/>
      <c r="O883" s="153"/>
      <c r="P883" s="153"/>
      <c r="Q883" s="153"/>
      <c r="R883" s="162"/>
      <c r="S883" s="450"/>
      <c r="T883" s="163" t="s">
        <v>83</v>
      </c>
      <c r="U883" s="162" t="s">
        <v>83</v>
      </c>
      <c r="V883" s="93" t="s">
        <v>83</v>
      </c>
      <c r="W883" s="161"/>
      <c r="X883" s="153" t="s">
        <v>83</v>
      </c>
      <c r="Y883" s="153" t="s">
        <v>83</v>
      </c>
      <c r="Z883" s="153" t="s">
        <v>83</v>
      </c>
      <c r="AA883" s="162" t="s">
        <v>83</v>
      </c>
      <c r="AB883" s="450"/>
      <c r="AC883" s="155" t="str">
        <f t="shared" si="346"/>
        <v>-</v>
      </c>
      <c r="AD883" s="156" t="str">
        <f t="shared" si="347"/>
        <v>-</v>
      </c>
      <c r="AE883" s="156" t="str">
        <f t="shared" si="348"/>
        <v>-</v>
      </c>
      <c r="AF883" s="156" t="str">
        <f t="shared" si="349"/>
        <v>-</v>
      </c>
      <c r="AG883" s="157" t="str">
        <f t="shared" si="350"/>
        <v>-</v>
      </c>
      <c r="AH883" s="454"/>
      <c r="AI883" s="155" t="str">
        <f t="shared" si="351"/>
        <v>-</v>
      </c>
      <c r="AJ883" s="156" t="str">
        <f t="shared" si="352"/>
        <v>-</v>
      </c>
      <c r="AK883" s="156" t="str">
        <f t="shared" si="353"/>
        <v>-</v>
      </c>
      <c r="AL883" s="156" t="str">
        <f t="shared" si="354"/>
        <v>-</v>
      </c>
      <c r="AM883" s="157" t="str">
        <f t="shared" si="355"/>
        <v>-</v>
      </c>
      <c r="AN883" s="457"/>
      <c r="AO883" s="95" t="s">
        <v>83</v>
      </c>
      <c r="AP883" s="93" t="s">
        <v>83</v>
      </c>
      <c r="AQ883" s="93" t="s">
        <v>83</v>
      </c>
      <c r="AR883" s="93" t="s">
        <v>83</v>
      </c>
      <c r="AS883" s="163" t="s">
        <v>83</v>
      </c>
      <c r="AT883" s="164" t="s">
        <v>83</v>
      </c>
      <c r="AU883" s="164" t="s">
        <v>83</v>
      </c>
      <c r="AV883" s="164" t="s">
        <v>83</v>
      </c>
      <c r="AW883" s="94" t="s">
        <v>83</v>
      </c>
      <c r="AX883" s="94" t="s">
        <v>3366</v>
      </c>
      <c r="AY883" s="165" t="s">
        <v>83</v>
      </c>
    </row>
    <row r="884" spans="1:51" customFormat="1" ht="54" hidden="1">
      <c r="A884" s="95" t="str">
        <f t="shared" si="356"/>
        <v>2406-8</v>
      </c>
      <c r="B884" s="160">
        <v>2406</v>
      </c>
      <c r="C884" s="93" t="s">
        <v>254</v>
      </c>
      <c r="D884" s="95">
        <v>8</v>
      </c>
      <c r="E884" s="93" t="s">
        <v>83</v>
      </c>
      <c r="F884" s="95" t="s">
        <v>83</v>
      </c>
      <c r="G884" s="161" t="s">
        <v>83</v>
      </c>
      <c r="H884" s="99" t="s">
        <v>83</v>
      </c>
      <c r="I884" s="94" t="s">
        <v>83</v>
      </c>
      <c r="J884" s="93" t="s">
        <v>83</v>
      </c>
      <c r="K884" s="93" t="s">
        <v>83</v>
      </c>
      <c r="L884" s="93" t="s">
        <v>83</v>
      </c>
      <c r="M884" s="92" t="s">
        <v>83</v>
      </c>
      <c r="N884" s="161"/>
      <c r="O884" s="153"/>
      <c r="P884" s="153"/>
      <c r="Q884" s="153"/>
      <c r="R884" s="162"/>
      <c r="S884" s="450"/>
      <c r="T884" s="163" t="s">
        <v>83</v>
      </c>
      <c r="U884" s="162" t="s">
        <v>83</v>
      </c>
      <c r="V884" s="93" t="s">
        <v>83</v>
      </c>
      <c r="W884" s="161"/>
      <c r="X884" s="153" t="s">
        <v>83</v>
      </c>
      <c r="Y884" s="153" t="s">
        <v>83</v>
      </c>
      <c r="Z884" s="153" t="s">
        <v>83</v>
      </c>
      <c r="AA884" s="162" t="s">
        <v>83</v>
      </c>
      <c r="AB884" s="450"/>
      <c r="AC884" s="155" t="str">
        <f t="shared" si="346"/>
        <v>-</v>
      </c>
      <c r="AD884" s="156" t="str">
        <f t="shared" si="347"/>
        <v>-</v>
      </c>
      <c r="AE884" s="156" t="str">
        <f t="shared" si="348"/>
        <v>-</v>
      </c>
      <c r="AF884" s="156" t="str">
        <f t="shared" si="349"/>
        <v>-</v>
      </c>
      <c r="AG884" s="157" t="str">
        <f t="shared" si="350"/>
        <v>-</v>
      </c>
      <c r="AH884" s="454"/>
      <c r="AI884" s="155" t="str">
        <f t="shared" si="351"/>
        <v>-</v>
      </c>
      <c r="AJ884" s="156" t="str">
        <f t="shared" si="352"/>
        <v>-</v>
      </c>
      <c r="AK884" s="156" t="str">
        <f t="shared" si="353"/>
        <v>-</v>
      </c>
      <c r="AL884" s="156" t="str">
        <f t="shared" si="354"/>
        <v>-</v>
      </c>
      <c r="AM884" s="157" t="str">
        <f t="shared" si="355"/>
        <v>-</v>
      </c>
      <c r="AN884" s="457"/>
      <c r="AO884" s="95" t="s">
        <v>83</v>
      </c>
      <c r="AP884" s="93" t="s">
        <v>83</v>
      </c>
      <c r="AQ884" s="93" t="s">
        <v>83</v>
      </c>
      <c r="AR884" s="93" t="s">
        <v>83</v>
      </c>
      <c r="AS884" s="163" t="s">
        <v>83</v>
      </c>
      <c r="AT884" s="164" t="s">
        <v>83</v>
      </c>
      <c r="AU884" s="164" t="s">
        <v>83</v>
      </c>
      <c r="AV884" s="164" t="s">
        <v>83</v>
      </c>
      <c r="AW884" s="94" t="s">
        <v>83</v>
      </c>
      <c r="AX884" s="94" t="s">
        <v>3366</v>
      </c>
      <c r="AY884" s="165" t="s">
        <v>83</v>
      </c>
    </row>
    <row r="885" spans="1:51" customFormat="1" ht="54" hidden="1">
      <c r="A885" s="95" t="str">
        <f t="shared" si="356"/>
        <v>2406-9</v>
      </c>
      <c r="B885" s="160">
        <v>2406</v>
      </c>
      <c r="C885" s="93" t="s">
        <v>254</v>
      </c>
      <c r="D885" s="95">
        <v>9</v>
      </c>
      <c r="E885" s="93" t="s">
        <v>83</v>
      </c>
      <c r="F885" s="95" t="s">
        <v>83</v>
      </c>
      <c r="G885" s="161" t="s">
        <v>83</v>
      </c>
      <c r="H885" s="99" t="s">
        <v>83</v>
      </c>
      <c r="I885" s="94" t="s">
        <v>83</v>
      </c>
      <c r="J885" s="93" t="s">
        <v>83</v>
      </c>
      <c r="K885" s="93" t="s">
        <v>83</v>
      </c>
      <c r="L885" s="93" t="s">
        <v>83</v>
      </c>
      <c r="M885" s="92" t="s">
        <v>83</v>
      </c>
      <c r="N885" s="161"/>
      <c r="O885" s="153"/>
      <c r="P885" s="153"/>
      <c r="Q885" s="153"/>
      <c r="R885" s="162"/>
      <c r="S885" s="450"/>
      <c r="T885" s="163" t="s">
        <v>83</v>
      </c>
      <c r="U885" s="162" t="s">
        <v>83</v>
      </c>
      <c r="V885" s="93" t="s">
        <v>83</v>
      </c>
      <c r="W885" s="161"/>
      <c r="X885" s="153" t="s">
        <v>83</v>
      </c>
      <c r="Y885" s="153" t="s">
        <v>83</v>
      </c>
      <c r="Z885" s="153" t="s">
        <v>83</v>
      </c>
      <c r="AA885" s="162" t="s">
        <v>83</v>
      </c>
      <c r="AB885" s="450"/>
      <c r="AC885" s="155" t="str">
        <f t="shared" si="346"/>
        <v>-</v>
      </c>
      <c r="AD885" s="156" t="str">
        <f t="shared" si="347"/>
        <v>-</v>
      </c>
      <c r="AE885" s="156" t="str">
        <f t="shared" si="348"/>
        <v>-</v>
      </c>
      <c r="AF885" s="156" t="str">
        <f t="shared" si="349"/>
        <v>-</v>
      </c>
      <c r="AG885" s="157" t="str">
        <f t="shared" si="350"/>
        <v>-</v>
      </c>
      <c r="AH885" s="454"/>
      <c r="AI885" s="155" t="str">
        <f t="shared" si="351"/>
        <v>-</v>
      </c>
      <c r="AJ885" s="156" t="str">
        <f t="shared" si="352"/>
        <v>-</v>
      </c>
      <c r="AK885" s="156" t="str">
        <f t="shared" si="353"/>
        <v>-</v>
      </c>
      <c r="AL885" s="156" t="str">
        <f t="shared" si="354"/>
        <v>-</v>
      </c>
      <c r="AM885" s="157" t="str">
        <f t="shared" si="355"/>
        <v>-</v>
      </c>
      <c r="AN885" s="457"/>
      <c r="AO885" s="95" t="s">
        <v>83</v>
      </c>
      <c r="AP885" s="93" t="s">
        <v>83</v>
      </c>
      <c r="AQ885" s="93" t="s">
        <v>83</v>
      </c>
      <c r="AR885" s="93" t="s">
        <v>83</v>
      </c>
      <c r="AS885" s="163" t="s">
        <v>83</v>
      </c>
      <c r="AT885" s="164" t="s">
        <v>83</v>
      </c>
      <c r="AU885" s="164" t="s">
        <v>83</v>
      </c>
      <c r="AV885" s="164" t="s">
        <v>83</v>
      </c>
      <c r="AW885" s="94" t="s">
        <v>83</v>
      </c>
      <c r="AX885" s="94" t="s">
        <v>3366</v>
      </c>
      <c r="AY885" s="165" t="s">
        <v>83</v>
      </c>
    </row>
    <row r="886" spans="1:51" ht="144" customHeight="1">
      <c r="A886" s="204" t="s">
        <v>1672</v>
      </c>
      <c r="B886" s="205">
        <v>2407</v>
      </c>
      <c r="C886" s="600" t="s">
        <v>255</v>
      </c>
      <c r="D886" s="204">
        <v>1</v>
      </c>
      <c r="E886" s="600" t="s">
        <v>2806</v>
      </c>
      <c r="F886" s="204" t="s">
        <v>2807</v>
      </c>
      <c r="G886" s="603" t="s">
        <v>520</v>
      </c>
      <c r="H886" s="206" t="s">
        <v>2808</v>
      </c>
      <c r="I886" s="195" t="s">
        <v>1673</v>
      </c>
      <c r="J886" s="600" t="s">
        <v>2809</v>
      </c>
      <c r="K886" s="600" t="s">
        <v>2810</v>
      </c>
      <c r="L886" s="600" t="s">
        <v>1674</v>
      </c>
      <c r="M886" s="207" t="s">
        <v>392</v>
      </c>
      <c r="N886" s="603">
        <v>8</v>
      </c>
      <c r="O886" s="181">
        <v>9</v>
      </c>
      <c r="P886" s="181">
        <v>10</v>
      </c>
      <c r="Q886" s="181">
        <v>11</v>
      </c>
      <c r="R886" s="225">
        <v>12</v>
      </c>
      <c r="S886" s="620">
        <v>13</v>
      </c>
      <c r="T886" s="194" t="s">
        <v>416</v>
      </c>
      <c r="U886" s="209">
        <v>13</v>
      </c>
      <c r="V886" s="600" t="s">
        <v>3213</v>
      </c>
      <c r="W886" s="603">
        <v>8</v>
      </c>
      <c r="X886" s="181">
        <v>9</v>
      </c>
      <c r="Y886" s="181">
        <v>9</v>
      </c>
      <c r="Z886" s="181">
        <v>9</v>
      </c>
      <c r="AA886" s="264">
        <v>9</v>
      </c>
      <c r="AB886" s="264">
        <v>9</v>
      </c>
      <c r="AC886" s="226">
        <f t="shared" si="346"/>
        <v>1</v>
      </c>
      <c r="AD886" s="196">
        <f t="shared" si="347"/>
        <v>1</v>
      </c>
      <c r="AE886" s="196">
        <f t="shared" si="348"/>
        <v>0.9</v>
      </c>
      <c r="AF886" s="196">
        <f t="shared" si="349"/>
        <v>0.81818181818181823</v>
      </c>
      <c r="AG886" s="604">
        <f t="shared" si="350"/>
        <v>0.75</v>
      </c>
      <c r="AH886" s="212">
        <f t="shared" si="350"/>
        <v>0.69230769230769229</v>
      </c>
      <c r="AI886" s="226">
        <f t="shared" si="351"/>
        <v>0.61538461538461542</v>
      </c>
      <c r="AJ886" s="196">
        <f t="shared" si="352"/>
        <v>0.69230769230769229</v>
      </c>
      <c r="AK886" s="196">
        <f t="shared" si="353"/>
        <v>0.69230769230769229</v>
      </c>
      <c r="AL886" s="196">
        <f t="shared" si="354"/>
        <v>0.69230769230769229</v>
      </c>
      <c r="AM886" s="604">
        <f t="shared" si="355"/>
        <v>0.69230769230769229</v>
      </c>
      <c r="AN886" s="212">
        <f t="shared" si="355"/>
        <v>0.69230769230769229</v>
      </c>
      <c r="AO886" s="204" t="s">
        <v>83</v>
      </c>
      <c r="AP886" s="600" t="s">
        <v>2443</v>
      </c>
      <c r="AQ886" s="600" t="s">
        <v>1665</v>
      </c>
      <c r="AR886" s="600" t="s">
        <v>2435</v>
      </c>
      <c r="AS886" s="194" t="s">
        <v>54</v>
      </c>
      <c r="AT886" s="179" t="s">
        <v>15</v>
      </c>
      <c r="AU886" s="179" t="s">
        <v>55</v>
      </c>
      <c r="AV886" s="179" t="s">
        <v>10</v>
      </c>
      <c r="AW886" s="179" t="s">
        <v>50</v>
      </c>
      <c r="AX886" s="611" t="s">
        <v>3420</v>
      </c>
      <c r="AY886" s="214">
        <v>1</v>
      </c>
    </row>
    <row r="887" spans="1:51" customFormat="1" ht="54" hidden="1">
      <c r="A887" s="95" t="str">
        <f t="shared" si="356"/>
        <v>2407-2</v>
      </c>
      <c r="B887" s="160">
        <v>2407</v>
      </c>
      <c r="C887" s="93" t="s">
        <v>255</v>
      </c>
      <c r="D887" s="95">
        <v>2</v>
      </c>
      <c r="E887" s="93" t="s">
        <v>83</v>
      </c>
      <c r="F887" s="95" t="s">
        <v>83</v>
      </c>
      <c r="G887" s="161" t="s">
        <v>83</v>
      </c>
      <c r="H887" s="99" t="s">
        <v>83</v>
      </c>
      <c r="I887" s="94" t="s">
        <v>83</v>
      </c>
      <c r="J887" s="93" t="s">
        <v>83</v>
      </c>
      <c r="K887" s="93" t="s">
        <v>83</v>
      </c>
      <c r="L887" s="93" t="s">
        <v>83</v>
      </c>
      <c r="M887" s="92" t="s">
        <v>83</v>
      </c>
      <c r="N887" s="161"/>
      <c r="O887" s="153"/>
      <c r="P887" s="153"/>
      <c r="Q887" s="153"/>
      <c r="R887" s="162"/>
      <c r="S887" s="450"/>
      <c r="T887" s="163" t="s">
        <v>83</v>
      </c>
      <c r="U887" s="162" t="s">
        <v>83</v>
      </c>
      <c r="V887" s="93" t="s">
        <v>83</v>
      </c>
      <c r="W887" s="161"/>
      <c r="X887" s="153" t="s">
        <v>83</v>
      </c>
      <c r="Y887" s="153" t="s">
        <v>83</v>
      </c>
      <c r="Z887" s="153" t="s">
        <v>83</v>
      </c>
      <c r="AA887" s="162" t="s">
        <v>83</v>
      </c>
      <c r="AB887" s="450"/>
      <c r="AC887" s="155" t="str">
        <f t="shared" si="346"/>
        <v>-</v>
      </c>
      <c r="AD887" s="156" t="str">
        <f t="shared" si="347"/>
        <v>-</v>
      </c>
      <c r="AE887" s="156" t="str">
        <f t="shared" si="348"/>
        <v>-</v>
      </c>
      <c r="AF887" s="156" t="str">
        <f t="shared" si="349"/>
        <v>-</v>
      </c>
      <c r="AG887" s="157" t="str">
        <f t="shared" si="350"/>
        <v>-</v>
      </c>
      <c r="AH887" s="454"/>
      <c r="AI887" s="155" t="str">
        <f t="shared" si="351"/>
        <v>-</v>
      </c>
      <c r="AJ887" s="156" t="str">
        <f t="shared" si="352"/>
        <v>-</v>
      </c>
      <c r="AK887" s="156" t="str">
        <f t="shared" si="353"/>
        <v>-</v>
      </c>
      <c r="AL887" s="156" t="str">
        <f t="shared" si="354"/>
        <v>-</v>
      </c>
      <c r="AM887" s="157" t="str">
        <f t="shared" si="355"/>
        <v>-</v>
      </c>
      <c r="AN887" s="457"/>
      <c r="AO887" s="95" t="s">
        <v>83</v>
      </c>
      <c r="AP887" s="93" t="s">
        <v>83</v>
      </c>
      <c r="AQ887" s="93" t="s">
        <v>83</v>
      </c>
      <c r="AR887" s="93" t="s">
        <v>83</v>
      </c>
      <c r="AS887" s="163" t="s">
        <v>83</v>
      </c>
      <c r="AT887" s="164" t="s">
        <v>83</v>
      </c>
      <c r="AU887" s="164" t="s">
        <v>83</v>
      </c>
      <c r="AV887" s="164" t="s">
        <v>83</v>
      </c>
      <c r="AW887" s="94" t="s">
        <v>83</v>
      </c>
      <c r="AX887" s="94" t="s">
        <v>3366</v>
      </c>
      <c r="AY887" s="165" t="s">
        <v>83</v>
      </c>
    </row>
    <row r="888" spans="1:51" customFormat="1" ht="54" hidden="1">
      <c r="A888" s="95" t="str">
        <f t="shared" si="356"/>
        <v>2407-3</v>
      </c>
      <c r="B888" s="160">
        <v>2407</v>
      </c>
      <c r="C888" s="93" t="s">
        <v>255</v>
      </c>
      <c r="D888" s="95">
        <v>3</v>
      </c>
      <c r="E888" s="93" t="s">
        <v>83</v>
      </c>
      <c r="F888" s="95" t="s">
        <v>83</v>
      </c>
      <c r="G888" s="161" t="s">
        <v>83</v>
      </c>
      <c r="H888" s="99" t="s">
        <v>83</v>
      </c>
      <c r="I888" s="94" t="s">
        <v>83</v>
      </c>
      <c r="J888" s="93" t="s">
        <v>83</v>
      </c>
      <c r="K888" s="93" t="s">
        <v>83</v>
      </c>
      <c r="L888" s="93" t="s">
        <v>83</v>
      </c>
      <c r="M888" s="92" t="s">
        <v>83</v>
      </c>
      <c r="N888" s="161"/>
      <c r="O888" s="153"/>
      <c r="P888" s="153"/>
      <c r="Q888" s="153"/>
      <c r="R888" s="162"/>
      <c r="S888" s="450"/>
      <c r="T888" s="163" t="s">
        <v>83</v>
      </c>
      <c r="U888" s="162" t="s">
        <v>83</v>
      </c>
      <c r="V888" s="93" t="s">
        <v>83</v>
      </c>
      <c r="W888" s="161"/>
      <c r="X888" s="153" t="s">
        <v>83</v>
      </c>
      <c r="Y888" s="153" t="s">
        <v>83</v>
      </c>
      <c r="Z888" s="153" t="s">
        <v>83</v>
      </c>
      <c r="AA888" s="162" t="s">
        <v>83</v>
      </c>
      <c r="AB888" s="450"/>
      <c r="AC888" s="155" t="str">
        <f t="shared" si="346"/>
        <v>-</v>
      </c>
      <c r="AD888" s="156" t="str">
        <f t="shared" si="347"/>
        <v>-</v>
      </c>
      <c r="AE888" s="156" t="str">
        <f t="shared" si="348"/>
        <v>-</v>
      </c>
      <c r="AF888" s="156" t="str">
        <f t="shared" si="349"/>
        <v>-</v>
      </c>
      <c r="AG888" s="157" t="str">
        <f t="shared" si="350"/>
        <v>-</v>
      </c>
      <c r="AH888" s="454"/>
      <c r="AI888" s="155" t="str">
        <f t="shared" si="351"/>
        <v>-</v>
      </c>
      <c r="AJ888" s="156" t="str">
        <f t="shared" si="352"/>
        <v>-</v>
      </c>
      <c r="AK888" s="156" t="str">
        <f t="shared" si="353"/>
        <v>-</v>
      </c>
      <c r="AL888" s="156" t="str">
        <f t="shared" si="354"/>
        <v>-</v>
      </c>
      <c r="AM888" s="157" t="str">
        <f t="shared" si="355"/>
        <v>-</v>
      </c>
      <c r="AN888" s="457"/>
      <c r="AO888" s="95" t="s">
        <v>83</v>
      </c>
      <c r="AP888" s="93" t="s">
        <v>83</v>
      </c>
      <c r="AQ888" s="93" t="s">
        <v>83</v>
      </c>
      <c r="AR888" s="93" t="s">
        <v>83</v>
      </c>
      <c r="AS888" s="163" t="s">
        <v>83</v>
      </c>
      <c r="AT888" s="164" t="s">
        <v>83</v>
      </c>
      <c r="AU888" s="164" t="s">
        <v>83</v>
      </c>
      <c r="AV888" s="164" t="s">
        <v>83</v>
      </c>
      <c r="AW888" s="94" t="s">
        <v>83</v>
      </c>
      <c r="AX888" s="94" t="s">
        <v>3366</v>
      </c>
      <c r="AY888" s="165" t="s">
        <v>83</v>
      </c>
    </row>
    <row r="889" spans="1:51" customFormat="1" ht="54" hidden="1">
      <c r="A889" s="95" t="str">
        <f t="shared" si="356"/>
        <v>2407-4</v>
      </c>
      <c r="B889" s="160">
        <v>2407</v>
      </c>
      <c r="C889" s="93" t="s">
        <v>255</v>
      </c>
      <c r="D889" s="95">
        <v>4</v>
      </c>
      <c r="E889" s="93" t="s">
        <v>83</v>
      </c>
      <c r="F889" s="95" t="s">
        <v>83</v>
      </c>
      <c r="G889" s="161" t="s">
        <v>83</v>
      </c>
      <c r="H889" s="99" t="s">
        <v>83</v>
      </c>
      <c r="I889" s="94" t="s">
        <v>83</v>
      </c>
      <c r="J889" s="93" t="s">
        <v>83</v>
      </c>
      <c r="K889" s="93" t="s">
        <v>83</v>
      </c>
      <c r="L889" s="93" t="s">
        <v>83</v>
      </c>
      <c r="M889" s="92" t="s">
        <v>83</v>
      </c>
      <c r="N889" s="161"/>
      <c r="O889" s="153"/>
      <c r="P889" s="153"/>
      <c r="Q889" s="153"/>
      <c r="R889" s="162"/>
      <c r="S889" s="450"/>
      <c r="T889" s="163" t="s">
        <v>83</v>
      </c>
      <c r="U889" s="162" t="s">
        <v>83</v>
      </c>
      <c r="V889" s="93" t="s">
        <v>83</v>
      </c>
      <c r="W889" s="161"/>
      <c r="X889" s="153" t="s">
        <v>83</v>
      </c>
      <c r="Y889" s="153" t="s">
        <v>83</v>
      </c>
      <c r="Z889" s="153" t="s">
        <v>83</v>
      </c>
      <c r="AA889" s="162" t="s">
        <v>83</v>
      </c>
      <c r="AB889" s="450"/>
      <c r="AC889" s="155" t="str">
        <f t="shared" si="346"/>
        <v>-</v>
      </c>
      <c r="AD889" s="156" t="str">
        <f t="shared" si="347"/>
        <v>-</v>
      </c>
      <c r="AE889" s="156" t="str">
        <f t="shared" si="348"/>
        <v>-</v>
      </c>
      <c r="AF889" s="156" t="str">
        <f t="shared" si="349"/>
        <v>-</v>
      </c>
      <c r="AG889" s="157" t="str">
        <f t="shared" si="350"/>
        <v>-</v>
      </c>
      <c r="AH889" s="454"/>
      <c r="AI889" s="155" t="str">
        <f t="shared" si="351"/>
        <v>-</v>
      </c>
      <c r="AJ889" s="156" t="str">
        <f t="shared" si="352"/>
        <v>-</v>
      </c>
      <c r="AK889" s="156" t="str">
        <f t="shared" si="353"/>
        <v>-</v>
      </c>
      <c r="AL889" s="156" t="str">
        <f t="shared" si="354"/>
        <v>-</v>
      </c>
      <c r="AM889" s="157" t="str">
        <f t="shared" si="355"/>
        <v>-</v>
      </c>
      <c r="AN889" s="457"/>
      <c r="AO889" s="95" t="s">
        <v>83</v>
      </c>
      <c r="AP889" s="93" t="s">
        <v>83</v>
      </c>
      <c r="AQ889" s="93" t="s">
        <v>83</v>
      </c>
      <c r="AR889" s="93" t="s">
        <v>83</v>
      </c>
      <c r="AS889" s="163" t="s">
        <v>83</v>
      </c>
      <c r="AT889" s="164" t="s">
        <v>83</v>
      </c>
      <c r="AU889" s="164" t="s">
        <v>83</v>
      </c>
      <c r="AV889" s="164" t="s">
        <v>83</v>
      </c>
      <c r="AW889" s="94" t="s">
        <v>83</v>
      </c>
      <c r="AX889" s="94" t="s">
        <v>3366</v>
      </c>
      <c r="AY889" s="165" t="s">
        <v>83</v>
      </c>
    </row>
    <row r="890" spans="1:51" customFormat="1" ht="54" hidden="1">
      <c r="A890" s="95" t="str">
        <f t="shared" si="356"/>
        <v>2407-5</v>
      </c>
      <c r="B890" s="160">
        <v>2407</v>
      </c>
      <c r="C890" s="93" t="s">
        <v>255</v>
      </c>
      <c r="D890" s="95">
        <v>5</v>
      </c>
      <c r="E890" s="93" t="s">
        <v>83</v>
      </c>
      <c r="F890" s="95" t="s">
        <v>83</v>
      </c>
      <c r="G890" s="161" t="s">
        <v>83</v>
      </c>
      <c r="H890" s="99" t="s">
        <v>83</v>
      </c>
      <c r="I890" s="94" t="s">
        <v>83</v>
      </c>
      <c r="J890" s="93" t="s">
        <v>83</v>
      </c>
      <c r="K890" s="93" t="s">
        <v>83</v>
      </c>
      <c r="L890" s="93" t="s">
        <v>83</v>
      </c>
      <c r="M890" s="92" t="s">
        <v>83</v>
      </c>
      <c r="N890" s="161"/>
      <c r="O890" s="153"/>
      <c r="P890" s="153"/>
      <c r="Q890" s="153"/>
      <c r="R890" s="162"/>
      <c r="S890" s="450"/>
      <c r="T890" s="163" t="s">
        <v>83</v>
      </c>
      <c r="U890" s="162" t="s">
        <v>83</v>
      </c>
      <c r="V890" s="93" t="s">
        <v>83</v>
      </c>
      <c r="W890" s="161"/>
      <c r="X890" s="153" t="s">
        <v>83</v>
      </c>
      <c r="Y890" s="153" t="s">
        <v>83</v>
      </c>
      <c r="Z890" s="153" t="s">
        <v>83</v>
      </c>
      <c r="AA890" s="162" t="s">
        <v>83</v>
      </c>
      <c r="AB890" s="450"/>
      <c r="AC890" s="155" t="str">
        <f t="shared" si="346"/>
        <v>-</v>
      </c>
      <c r="AD890" s="156" t="str">
        <f t="shared" si="347"/>
        <v>-</v>
      </c>
      <c r="AE890" s="156" t="str">
        <f t="shared" si="348"/>
        <v>-</v>
      </c>
      <c r="AF890" s="156" t="str">
        <f t="shared" si="349"/>
        <v>-</v>
      </c>
      <c r="AG890" s="157" t="str">
        <f t="shared" si="350"/>
        <v>-</v>
      </c>
      <c r="AH890" s="454"/>
      <c r="AI890" s="155" t="str">
        <f t="shared" si="351"/>
        <v>-</v>
      </c>
      <c r="AJ890" s="156" t="str">
        <f t="shared" si="352"/>
        <v>-</v>
      </c>
      <c r="AK890" s="156" t="str">
        <f t="shared" si="353"/>
        <v>-</v>
      </c>
      <c r="AL890" s="156" t="str">
        <f t="shared" si="354"/>
        <v>-</v>
      </c>
      <c r="AM890" s="157" t="str">
        <f t="shared" si="355"/>
        <v>-</v>
      </c>
      <c r="AN890" s="457"/>
      <c r="AO890" s="95" t="s">
        <v>83</v>
      </c>
      <c r="AP890" s="93" t="s">
        <v>83</v>
      </c>
      <c r="AQ890" s="93" t="s">
        <v>83</v>
      </c>
      <c r="AR890" s="93" t="s">
        <v>83</v>
      </c>
      <c r="AS890" s="163" t="s">
        <v>83</v>
      </c>
      <c r="AT890" s="164" t="s">
        <v>83</v>
      </c>
      <c r="AU890" s="164" t="s">
        <v>83</v>
      </c>
      <c r="AV890" s="164" t="s">
        <v>83</v>
      </c>
      <c r="AW890" s="94" t="s">
        <v>83</v>
      </c>
      <c r="AX890" s="94" t="s">
        <v>3366</v>
      </c>
      <c r="AY890" s="165" t="s">
        <v>83</v>
      </c>
    </row>
    <row r="891" spans="1:51" customFormat="1" ht="54" hidden="1">
      <c r="A891" s="95" t="str">
        <f t="shared" si="356"/>
        <v>2407-6</v>
      </c>
      <c r="B891" s="160">
        <v>2407</v>
      </c>
      <c r="C891" s="93" t="s">
        <v>255</v>
      </c>
      <c r="D891" s="95">
        <v>6</v>
      </c>
      <c r="E891" s="93" t="s">
        <v>83</v>
      </c>
      <c r="F891" s="95" t="s">
        <v>83</v>
      </c>
      <c r="G891" s="161" t="s">
        <v>83</v>
      </c>
      <c r="H891" s="99" t="s">
        <v>83</v>
      </c>
      <c r="I891" s="94" t="s">
        <v>83</v>
      </c>
      <c r="J891" s="93" t="s">
        <v>83</v>
      </c>
      <c r="K891" s="93" t="s">
        <v>83</v>
      </c>
      <c r="L891" s="93" t="s">
        <v>83</v>
      </c>
      <c r="M891" s="92" t="s">
        <v>83</v>
      </c>
      <c r="N891" s="161"/>
      <c r="O891" s="153"/>
      <c r="P891" s="153"/>
      <c r="Q891" s="153"/>
      <c r="R891" s="162"/>
      <c r="S891" s="450"/>
      <c r="T891" s="163" t="s">
        <v>83</v>
      </c>
      <c r="U891" s="162" t="s">
        <v>83</v>
      </c>
      <c r="V891" s="93" t="s">
        <v>83</v>
      </c>
      <c r="W891" s="161"/>
      <c r="X891" s="153" t="s">
        <v>83</v>
      </c>
      <c r="Y891" s="153" t="s">
        <v>83</v>
      </c>
      <c r="Z891" s="153" t="s">
        <v>83</v>
      </c>
      <c r="AA891" s="162" t="s">
        <v>83</v>
      </c>
      <c r="AB891" s="450"/>
      <c r="AC891" s="155" t="str">
        <f t="shared" si="346"/>
        <v>-</v>
      </c>
      <c r="AD891" s="156" t="str">
        <f t="shared" si="347"/>
        <v>-</v>
      </c>
      <c r="AE891" s="156" t="str">
        <f t="shared" si="348"/>
        <v>-</v>
      </c>
      <c r="AF891" s="156" t="str">
        <f t="shared" si="349"/>
        <v>-</v>
      </c>
      <c r="AG891" s="157" t="str">
        <f t="shared" si="350"/>
        <v>-</v>
      </c>
      <c r="AH891" s="454"/>
      <c r="AI891" s="155" t="str">
        <f t="shared" si="351"/>
        <v>-</v>
      </c>
      <c r="AJ891" s="156" t="str">
        <f t="shared" si="352"/>
        <v>-</v>
      </c>
      <c r="AK891" s="156" t="str">
        <f t="shared" si="353"/>
        <v>-</v>
      </c>
      <c r="AL891" s="156" t="str">
        <f t="shared" si="354"/>
        <v>-</v>
      </c>
      <c r="AM891" s="157" t="str">
        <f t="shared" si="355"/>
        <v>-</v>
      </c>
      <c r="AN891" s="457"/>
      <c r="AO891" s="95" t="s">
        <v>83</v>
      </c>
      <c r="AP891" s="93" t="s">
        <v>83</v>
      </c>
      <c r="AQ891" s="93" t="s">
        <v>83</v>
      </c>
      <c r="AR891" s="93" t="s">
        <v>83</v>
      </c>
      <c r="AS891" s="163" t="s">
        <v>83</v>
      </c>
      <c r="AT891" s="164" t="s">
        <v>83</v>
      </c>
      <c r="AU891" s="164" t="s">
        <v>83</v>
      </c>
      <c r="AV891" s="164" t="s">
        <v>83</v>
      </c>
      <c r="AW891" s="94" t="s">
        <v>83</v>
      </c>
      <c r="AX891" s="94" t="s">
        <v>3366</v>
      </c>
      <c r="AY891" s="165" t="s">
        <v>83</v>
      </c>
    </row>
    <row r="892" spans="1:51" customFormat="1" ht="54" hidden="1">
      <c r="A892" s="95" t="str">
        <f t="shared" si="356"/>
        <v>2407-7</v>
      </c>
      <c r="B892" s="160">
        <v>2407</v>
      </c>
      <c r="C892" s="93" t="s">
        <v>255</v>
      </c>
      <c r="D892" s="95">
        <v>7</v>
      </c>
      <c r="E892" s="93" t="s">
        <v>83</v>
      </c>
      <c r="F892" s="95" t="s">
        <v>83</v>
      </c>
      <c r="G892" s="161" t="s">
        <v>83</v>
      </c>
      <c r="H892" s="99" t="s">
        <v>83</v>
      </c>
      <c r="I892" s="94" t="s">
        <v>83</v>
      </c>
      <c r="J892" s="93" t="s">
        <v>83</v>
      </c>
      <c r="K892" s="93" t="s">
        <v>83</v>
      </c>
      <c r="L892" s="93" t="s">
        <v>83</v>
      </c>
      <c r="M892" s="92" t="s">
        <v>83</v>
      </c>
      <c r="N892" s="161"/>
      <c r="O892" s="153"/>
      <c r="P892" s="153"/>
      <c r="Q892" s="153"/>
      <c r="R892" s="162"/>
      <c r="S892" s="450"/>
      <c r="T892" s="163" t="s">
        <v>83</v>
      </c>
      <c r="U892" s="162" t="s">
        <v>83</v>
      </c>
      <c r="V892" s="93" t="s">
        <v>83</v>
      </c>
      <c r="W892" s="161"/>
      <c r="X892" s="153" t="s">
        <v>83</v>
      </c>
      <c r="Y892" s="153" t="s">
        <v>83</v>
      </c>
      <c r="Z892" s="153" t="s">
        <v>83</v>
      </c>
      <c r="AA892" s="162" t="s">
        <v>83</v>
      </c>
      <c r="AB892" s="450"/>
      <c r="AC892" s="155" t="str">
        <f t="shared" si="346"/>
        <v>-</v>
      </c>
      <c r="AD892" s="156" t="str">
        <f t="shared" si="347"/>
        <v>-</v>
      </c>
      <c r="AE892" s="156" t="str">
        <f t="shared" si="348"/>
        <v>-</v>
      </c>
      <c r="AF892" s="156" t="str">
        <f t="shared" si="349"/>
        <v>-</v>
      </c>
      <c r="AG892" s="157" t="str">
        <f t="shared" si="350"/>
        <v>-</v>
      </c>
      <c r="AH892" s="454"/>
      <c r="AI892" s="155" t="str">
        <f t="shared" si="351"/>
        <v>-</v>
      </c>
      <c r="AJ892" s="156" t="str">
        <f t="shared" si="352"/>
        <v>-</v>
      </c>
      <c r="AK892" s="156" t="str">
        <f t="shared" si="353"/>
        <v>-</v>
      </c>
      <c r="AL892" s="156" t="str">
        <f t="shared" si="354"/>
        <v>-</v>
      </c>
      <c r="AM892" s="157" t="str">
        <f t="shared" si="355"/>
        <v>-</v>
      </c>
      <c r="AN892" s="457"/>
      <c r="AO892" s="95" t="s">
        <v>83</v>
      </c>
      <c r="AP892" s="93" t="s">
        <v>83</v>
      </c>
      <c r="AQ892" s="93" t="s">
        <v>83</v>
      </c>
      <c r="AR892" s="93" t="s">
        <v>83</v>
      </c>
      <c r="AS892" s="163" t="s">
        <v>83</v>
      </c>
      <c r="AT892" s="164" t="s">
        <v>83</v>
      </c>
      <c r="AU892" s="164" t="s">
        <v>83</v>
      </c>
      <c r="AV892" s="164" t="s">
        <v>83</v>
      </c>
      <c r="AW892" s="94" t="s">
        <v>83</v>
      </c>
      <c r="AX892" s="94" t="s">
        <v>3366</v>
      </c>
      <c r="AY892" s="165" t="s">
        <v>83</v>
      </c>
    </row>
    <row r="893" spans="1:51" customFormat="1" ht="54" hidden="1">
      <c r="A893" s="95" t="str">
        <f t="shared" si="356"/>
        <v>2407-8</v>
      </c>
      <c r="B893" s="160">
        <v>2407</v>
      </c>
      <c r="C893" s="93" t="s">
        <v>255</v>
      </c>
      <c r="D893" s="95">
        <v>8</v>
      </c>
      <c r="E893" s="93" t="s">
        <v>83</v>
      </c>
      <c r="F893" s="95" t="s">
        <v>83</v>
      </c>
      <c r="G893" s="161" t="s">
        <v>83</v>
      </c>
      <c r="H893" s="99" t="s">
        <v>83</v>
      </c>
      <c r="I893" s="94" t="s">
        <v>83</v>
      </c>
      <c r="J893" s="93" t="s">
        <v>83</v>
      </c>
      <c r="K893" s="93" t="s">
        <v>83</v>
      </c>
      <c r="L893" s="93" t="s">
        <v>83</v>
      </c>
      <c r="M893" s="92" t="s">
        <v>83</v>
      </c>
      <c r="N893" s="161"/>
      <c r="O893" s="153"/>
      <c r="P893" s="153"/>
      <c r="Q893" s="153"/>
      <c r="R893" s="162"/>
      <c r="S893" s="450"/>
      <c r="T893" s="163" t="s">
        <v>83</v>
      </c>
      <c r="U893" s="162" t="s">
        <v>83</v>
      </c>
      <c r="V893" s="93" t="s">
        <v>83</v>
      </c>
      <c r="W893" s="161"/>
      <c r="X893" s="153" t="s">
        <v>83</v>
      </c>
      <c r="Y893" s="153" t="s">
        <v>83</v>
      </c>
      <c r="Z893" s="153" t="s">
        <v>83</v>
      </c>
      <c r="AA893" s="162" t="s">
        <v>83</v>
      </c>
      <c r="AB893" s="450"/>
      <c r="AC893" s="155" t="str">
        <f t="shared" si="346"/>
        <v>-</v>
      </c>
      <c r="AD893" s="156" t="str">
        <f t="shared" si="347"/>
        <v>-</v>
      </c>
      <c r="AE893" s="156" t="str">
        <f t="shared" si="348"/>
        <v>-</v>
      </c>
      <c r="AF893" s="156" t="str">
        <f t="shared" si="349"/>
        <v>-</v>
      </c>
      <c r="AG893" s="157" t="str">
        <f t="shared" si="350"/>
        <v>-</v>
      </c>
      <c r="AH893" s="454"/>
      <c r="AI893" s="155" t="str">
        <f t="shared" si="351"/>
        <v>-</v>
      </c>
      <c r="AJ893" s="156" t="str">
        <f t="shared" si="352"/>
        <v>-</v>
      </c>
      <c r="AK893" s="156" t="str">
        <f t="shared" si="353"/>
        <v>-</v>
      </c>
      <c r="AL893" s="156" t="str">
        <f t="shared" si="354"/>
        <v>-</v>
      </c>
      <c r="AM893" s="157" t="str">
        <f t="shared" si="355"/>
        <v>-</v>
      </c>
      <c r="AN893" s="457"/>
      <c r="AO893" s="95" t="s">
        <v>83</v>
      </c>
      <c r="AP893" s="93" t="s">
        <v>83</v>
      </c>
      <c r="AQ893" s="93" t="s">
        <v>83</v>
      </c>
      <c r="AR893" s="93" t="s">
        <v>83</v>
      </c>
      <c r="AS893" s="163" t="s">
        <v>83</v>
      </c>
      <c r="AT893" s="164" t="s">
        <v>83</v>
      </c>
      <c r="AU893" s="164" t="s">
        <v>83</v>
      </c>
      <c r="AV893" s="164" t="s">
        <v>83</v>
      </c>
      <c r="AW893" s="94" t="s">
        <v>83</v>
      </c>
      <c r="AX893" s="94" t="s">
        <v>3366</v>
      </c>
      <c r="AY893" s="165" t="s">
        <v>83</v>
      </c>
    </row>
    <row r="894" spans="1:51" customFormat="1" ht="54" hidden="1">
      <c r="A894" s="95" t="str">
        <f t="shared" si="356"/>
        <v>2407-9</v>
      </c>
      <c r="B894" s="160">
        <v>2407</v>
      </c>
      <c r="C894" s="93" t="s">
        <v>255</v>
      </c>
      <c r="D894" s="95">
        <v>9</v>
      </c>
      <c r="E894" s="93" t="s">
        <v>83</v>
      </c>
      <c r="F894" s="95" t="s">
        <v>83</v>
      </c>
      <c r="G894" s="161" t="s">
        <v>83</v>
      </c>
      <c r="H894" s="99" t="s">
        <v>83</v>
      </c>
      <c r="I894" s="94" t="s">
        <v>83</v>
      </c>
      <c r="J894" s="93" t="s">
        <v>83</v>
      </c>
      <c r="K894" s="93" t="s">
        <v>83</v>
      </c>
      <c r="L894" s="93" t="s">
        <v>83</v>
      </c>
      <c r="M894" s="92" t="s">
        <v>83</v>
      </c>
      <c r="N894" s="161"/>
      <c r="O894" s="153"/>
      <c r="P894" s="153"/>
      <c r="Q894" s="153"/>
      <c r="R894" s="162"/>
      <c r="S894" s="450"/>
      <c r="T894" s="163" t="s">
        <v>83</v>
      </c>
      <c r="U894" s="162" t="s">
        <v>83</v>
      </c>
      <c r="V894" s="93" t="s">
        <v>83</v>
      </c>
      <c r="W894" s="161"/>
      <c r="X894" s="153" t="s">
        <v>83</v>
      </c>
      <c r="Y894" s="153" t="s">
        <v>83</v>
      </c>
      <c r="Z894" s="153" t="s">
        <v>83</v>
      </c>
      <c r="AA894" s="162" t="s">
        <v>83</v>
      </c>
      <c r="AB894" s="450"/>
      <c r="AC894" s="155" t="str">
        <f t="shared" si="346"/>
        <v>-</v>
      </c>
      <c r="AD894" s="156" t="str">
        <f t="shared" si="347"/>
        <v>-</v>
      </c>
      <c r="AE894" s="156" t="str">
        <f t="shared" si="348"/>
        <v>-</v>
      </c>
      <c r="AF894" s="156" t="str">
        <f t="shared" si="349"/>
        <v>-</v>
      </c>
      <c r="AG894" s="157" t="str">
        <f t="shared" si="350"/>
        <v>-</v>
      </c>
      <c r="AH894" s="454"/>
      <c r="AI894" s="155" t="str">
        <f t="shared" si="351"/>
        <v>-</v>
      </c>
      <c r="AJ894" s="156" t="str">
        <f t="shared" si="352"/>
        <v>-</v>
      </c>
      <c r="AK894" s="156" t="str">
        <f t="shared" si="353"/>
        <v>-</v>
      </c>
      <c r="AL894" s="156" t="str">
        <f t="shared" si="354"/>
        <v>-</v>
      </c>
      <c r="AM894" s="157" t="str">
        <f t="shared" si="355"/>
        <v>-</v>
      </c>
      <c r="AN894" s="457"/>
      <c r="AO894" s="95" t="s">
        <v>83</v>
      </c>
      <c r="AP894" s="93" t="s">
        <v>83</v>
      </c>
      <c r="AQ894" s="93" t="s">
        <v>83</v>
      </c>
      <c r="AR894" s="93" t="s">
        <v>83</v>
      </c>
      <c r="AS894" s="163" t="s">
        <v>83</v>
      </c>
      <c r="AT894" s="164" t="s">
        <v>83</v>
      </c>
      <c r="AU894" s="164" t="s">
        <v>83</v>
      </c>
      <c r="AV894" s="164" t="s">
        <v>83</v>
      </c>
      <c r="AW894" s="94" t="s">
        <v>83</v>
      </c>
      <c r="AX894" s="94" t="s">
        <v>3366</v>
      </c>
      <c r="AY894" s="165" t="s">
        <v>83</v>
      </c>
    </row>
    <row r="895" spans="1:51" ht="145.5" customHeight="1">
      <c r="A895" s="204" t="s">
        <v>2761</v>
      </c>
      <c r="B895" s="205">
        <v>2501</v>
      </c>
      <c r="C895" s="600" t="s">
        <v>256</v>
      </c>
      <c r="D895" s="204">
        <v>1</v>
      </c>
      <c r="E895" s="600" t="s">
        <v>3340</v>
      </c>
      <c r="F895" s="204" t="s">
        <v>574</v>
      </c>
      <c r="G895" s="603" t="s">
        <v>543</v>
      </c>
      <c r="H895" s="264" t="s">
        <v>3389</v>
      </c>
      <c r="I895" s="195" t="s">
        <v>575</v>
      </c>
      <c r="J895" s="600" t="s">
        <v>3301</v>
      </c>
      <c r="K895" s="600" t="s">
        <v>3302</v>
      </c>
      <c r="L895" s="600" t="s">
        <v>576</v>
      </c>
      <c r="M895" s="207" t="s">
        <v>392</v>
      </c>
      <c r="N895" s="603">
        <v>6.4000000000000001E-2</v>
      </c>
      <c r="O895" s="181">
        <v>0.17399999999999999</v>
      </c>
      <c r="P895" s="181">
        <v>0.34100000000000003</v>
      </c>
      <c r="Q895" s="181">
        <v>0.46</v>
      </c>
      <c r="R895" s="225">
        <v>0.59</v>
      </c>
      <c r="S895" s="620">
        <v>0.8</v>
      </c>
      <c r="T895" s="194" t="s">
        <v>416</v>
      </c>
      <c r="U895" s="209">
        <v>0.8</v>
      </c>
      <c r="V895" s="600" t="s">
        <v>1633</v>
      </c>
      <c r="W895" s="603">
        <v>5.0999999999999997E-2</v>
      </c>
      <c r="X895" s="181">
        <v>0.16600000000000001</v>
      </c>
      <c r="Y895" s="181">
        <v>0.32200000000000001</v>
      </c>
      <c r="Z895" s="181">
        <v>0.64700000000000002</v>
      </c>
      <c r="AA895" s="264">
        <v>0.80100000000000005</v>
      </c>
      <c r="AB895" s="264">
        <v>0.95499999999999996</v>
      </c>
      <c r="AC895" s="226">
        <f t="shared" si="346"/>
        <v>0.79687499999999989</v>
      </c>
      <c r="AD895" s="196">
        <f t="shared" si="347"/>
        <v>0.95402298850574729</v>
      </c>
      <c r="AE895" s="196">
        <f t="shared" si="348"/>
        <v>0.94428152492668616</v>
      </c>
      <c r="AF895" s="196">
        <f t="shared" si="349"/>
        <v>1.4065217391304348</v>
      </c>
      <c r="AG895" s="604">
        <f t="shared" si="350"/>
        <v>1.357627118644068</v>
      </c>
      <c r="AH895" s="212">
        <f t="shared" si="350"/>
        <v>1.1937499999999999</v>
      </c>
      <c r="AI895" s="226">
        <f t="shared" si="351"/>
        <v>6.3749999999999987E-2</v>
      </c>
      <c r="AJ895" s="196">
        <f t="shared" si="352"/>
        <v>0.20749999999999999</v>
      </c>
      <c r="AK895" s="196">
        <f t="shared" si="353"/>
        <v>0.40249999999999997</v>
      </c>
      <c r="AL895" s="196">
        <f t="shared" si="354"/>
        <v>0.80874999999999997</v>
      </c>
      <c r="AM895" s="604">
        <f t="shared" si="355"/>
        <v>1.00125</v>
      </c>
      <c r="AN895" s="212">
        <f t="shared" si="355"/>
        <v>1.1937499999999999</v>
      </c>
      <c r="AO895" s="204" t="s">
        <v>83</v>
      </c>
      <c r="AP895" s="600" t="s">
        <v>83</v>
      </c>
      <c r="AQ895" s="600" t="s">
        <v>643</v>
      </c>
      <c r="AR895" s="600" t="s">
        <v>2461</v>
      </c>
      <c r="AS895" s="194" t="s">
        <v>11</v>
      </c>
      <c r="AT895" s="179" t="s">
        <v>15</v>
      </c>
      <c r="AU895" s="179" t="s">
        <v>15</v>
      </c>
      <c r="AV895" s="179" t="s">
        <v>54</v>
      </c>
      <c r="AW895" s="347" t="s">
        <v>15</v>
      </c>
      <c r="AX895" s="195" t="s">
        <v>3386</v>
      </c>
      <c r="AY895" s="214">
        <v>1</v>
      </c>
    </row>
    <row r="896" spans="1:51" ht="141" customHeight="1">
      <c r="A896" s="204" t="s">
        <v>2762</v>
      </c>
      <c r="B896" s="205">
        <v>2501</v>
      </c>
      <c r="C896" s="600" t="s">
        <v>256</v>
      </c>
      <c r="D896" s="204">
        <v>2</v>
      </c>
      <c r="E896" s="600" t="s">
        <v>2763</v>
      </c>
      <c r="F896" s="204" t="s">
        <v>384</v>
      </c>
      <c r="G896" s="603" t="s">
        <v>543</v>
      </c>
      <c r="H896" s="264" t="s">
        <v>1064</v>
      </c>
      <c r="I896" s="195" t="s">
        <v>581</v>
      </c>
      <c r="J896" s="600" t="s">
        <v>1065</v>
      </c>
      <c r="K896" s="600" t="s">
        <v>1066</v>
      </c>
      <c r="L896" s="600" t="s">
        <v>1067</v>
      </c>
      <c r="M896" s="207" t="s">
        <v>392</v>
      </c>
      <c r="N896" s="357" t="s">
        <v>12</v>
      </c>
      <c r="O896" s="357" t="s">
        <v>12</v>
      </c>
      <c r="P896" s="181">
        <v>86.1</v>
      </c>
      <c r="Q896" s="181">
        <v>86.1</v>
      </c>
      <c r="R896" s="225">
        <v>87.3</v>
      </c>
      <c r="S896" s="620">
        <v>88.6</v>
      </c>
      <c r="T896" s="194" t="s">
        <v>2737</v>
      </c>
      <c r="U896" s="209">
        <v>89.9</v>
      </c>
      <c r="V896" s="600" t="s">
        <v>1272</v>
      </c>
      <c r="W896" s="322" t="s">
        <v>12</v>
      </c>
      <c r="X896" s="322" t="s">
        <v>12</v>
      </c>
      <c r="Y896" s="181">
        <v>86.1</v>
      </c>
      <c r="Z896" s="181">
        <v>87.3</v>
      </c>
      <c r="AA896" s="264">
        <v>88.6</v>
      </c>
      <c r="AB896" s="264">
        <v>88.6</v>
      </c>
      <c r="AC896" s="226" t="str">
        <f t="shared" si="346"/>
        <v>-</v>
      </c>
      <c r="AD896" s="196" t="str">
        <f t="shared" si="347"/>
        <v>-</v>
      </c>
      <c r="AE896" s="196">
        <f t="shared" si="348"/>
        <v>1</v>
      </c>
      <c r="AF896" s="196">
        <f t="shared" si="349"/>
        <v>1.0139372822299653</v>
      </c>
      <c r="AG896" s="604">
        <f t="shared" si="350"/>
        <v>1.0148911798396334</v>
      </c>
      <c r="AH896" s="212">
        <f t="shared" si="350"/>
        <v>1</v>
      </c>
      <c r="AI896" s="226" t="str">
        <f t="shared" si="351"/>
        <v>-</v>
      </c>
      <c r="AJ896" s="196" t="str">
        <f t="shared" si="352"/>
        <v>-</v>
      </c>
      <c r="AK896" s="196">
        <f t="shared" si="353"/>
        <v>0.95773081201334809</v>
      </c>
      <c r="AL896" s="196">
        <f t="shared" si="354"/>
        <v>0.97107897664071186</v>
      </c>
      <c r="AM896" s="604">
        <f t="shared" si="355"/>
        <v>0.98553948832035587</v>
      </c>
      <c r="AN896" s="212">
        <f t="shared" si="355"/>
        <v>0.98553948832035587</v>
      </c>
      <c r="AO896" s="204" t="s">
        <v>83</v>
      </c>
      <c r="AP896" s="600" t="s">
        <v>83</v>
      </c>
      <c r="AQ896" s="600" t="s">
        <v>633</v>
      </c>
      <c r="AR896" s="600" t="s">
        <v>2462</v>
      </c>
      <c r="AS896" s="194" t="s">
        <v>12</v>
      </c>
      <c r="AT896" s="179" t="s">
        <v>12</v>
      </c>
      <c r="AU896" s="179" t="s">
        <v>15</v>
      </c>
      <c r="AV896" s="179" t="s">
        <v>54</v>
      </c>
      <c r="AW896" s="347" t="s">
        <v>15</v>
      </c>
      <c r="AX896" s="195" t="s">
        <v>3386</v>
      </c>
      <c r="AY896" s="214">
        <v>1</v>
      </c>
    </row>
    <row r="897" spans="1:51" ht="141" customHeight="1">
      <c r="A897" s="204" t="s">
        <v>2764</v>
      </c>
      <c r="B897" s="205">
        <v>2501</v>
      </c>
      <c r="C897" s="600" t="s">
        <v>256</v>
      </c>
      <c r="D897" s="204">
        <v>3</v>
      </c>
      <c r="E897" s="600" t="s">
        <v>1068</v>
      </c>
      <c r="F897" s="204" t="s">
        <v>384</v>
      </c>
      <c r="G897" s="603" t="s">
        <v>543</v>
      </c>
      <c r="H897" s="264" t="s">
        <v>1069</v>
      </c>
      <c r="I897" s="195" t="s">
        <v>1070</v>
      </c>
      <c r="J897" s="600" t="s">
        <v>2463</v>
      </c>
      <c r="K897" s="600" t="s">
        <v>2464</v>
      </c>
      <c r="L897" s="600" t="s">
        <v>1071</v>
      </c>
      <c r="M897" s="207" t="s">
        <v>392</v>
      </c>
      <c r="N897" s="603" t="s">
        <v>2947</v>
      </c>
      <c r="O897" s="181" t="s">
        <v>2947</v>
      </c>
      <c r="P897" s="181">
        <v>61.1</v>
      </c>
      <c r="Q897" s="181">
        <v>62.2</v>
      </c>
      <c r="R897" s="225">
        <v>67.8</v>
      </c>
      <c r="S897" s="620">
        <v>68.900000000000006</v>
      </c>
      <c r="T897" s="194" t="s">
        <v>2737</v>
      </c>
      <c r="U897" s="326" t="s">
        <v>724</v>
      </c>
      <c r="V897" s="600" t="s">
        <v>1273</v>
      </c>
      <c r="W897" s="603" t="s">
        <v>2947</v>
      </c>
      <c r="X897" s="181" t="s">
        <v>2947</v>
      </c>
      <c r="Y897" s="181">
        <v>61.1</v>
      </c>
      <c r="Z897" s="181">
        <v>62.2</v>
      </c>
      <c r="AA897" s="264">
        <v>65.599999999999994</v>
      </c>
      <c r="AB897" s="264">
        <v>67.8</v>
      </c>
      <c r="AC897" s="226" t="str">
        <f t="shared" si="346"/>
        <v>-</v>
      </c>
      <c r="AD897" s="196" t="str">
        <f t="shared" si="347"/>
        <v>-</v>
      </c>
      <c r="AE897" s="196">
        <f t="shared" si="348"/>
        <v>1</v>
      </c>
      <c r="AF897" s="196">
        <f t="shared" si="349"/>
        <v>1</v>
      </c>
      <c r="AG897" s="604">
        <f t="shared" si="350"/>
        <v>0.96755162241887904</v>
      </c>
      <c r="AH897" s="212">
        <f t="shared" si="350"/>
        <v>0.98403483309143669</v>
      </c>
      <c r="AI897" s="226" t="str">
        <f t="shared" si="351"/>
        <v>-</v>
      </c>
      <c r="AJ897" s="196" t="str">
        <f t="shared" si="352"/>
        <v>-</v>
      </c>
      <c r="AK897" s="196">
        <f t="shared" si="353"/>
        <v>0.87285714285714289</v>
      </c>
      <c r="AL897" s="196">
        <f t="shared" si="354"/>
        <v>0.88857142857142857</v>
      </c>
      <c r="AM897" s="604">
        <f t="shared" si="355"/>
        <v>0.93714285714285706</v>
      </c>
      <c r="AN897" s="212">
        <f t="shared" si="355"/>
        <v>0.96857142857142853</v>
      </c>
      <c r="AO897" s="204" t="s">
        <v>83</v>
      </c>
      <c r="AP897" s="600" t="s">
        <v>697</v>
      </c>
      <c r="AQ897" s="600" t="s">
        <v>698</v>
      </c>
      <c r="AR897" s="600" t="s">
        <v>2465</v>
      </c>
      <c r="AS897" s="194" t="s">
        <v>12</v>
      </c>
      <c r="AT897" s="179" t="s">
        <v>12</v>
      </c>
      <c r="AU897" s="179" t="s">
        <v>15</v>
      </c>
      <c r="AV897" s="179" t="s">
        <v>15</v>
      </c>
      <c r="AW897" s="347" t="s">
        <v>15</v>
      </c>
      <c r="AX897" s="195" t="s">
        <v>3386</v>
      </c>
      <c r="AY897" s="214">
        <v>1</v>
      </c>
    </row>
    <row r="898" spans="1:51" ht="150" customHeight="1">
      <c r="A898" s="204" t="s">
        <v>2765</v>
      </c>
      <c r="B898" s="205">
        <v>2501</v>
      </c>
      <c r="C898" s="600" t="s">
        <v>256</v>
      </c>
      <c r="D898" s="204">
        <v>4</v>
      </c>
      <c r="E898" s="600" t="s">
        <v>1072</v>
      </c>
      <c r="F898" s="204" t="s">
        <v>384</v>
      </c>
      <c r="G898" s="603" t="s">
        <v>543</v>
      </c>
      <c r="H898" s="264" t="s">
        <v>3389</v>
      </c>
      <c r="I898" s="195" t="s">
        <v>544</v>
      </c>
      <c r="J898" s="600" t="s">
        <v>1073</v>
      </c>
      <c r="K898" s="600" t="s">
        <v>1074</v>
      </c>
      <c r="L898" s="600" t="s">
        <v>1075</v>
      </c>
      <c r="M898" s="207" t="s">
        <v>392</v>
      </c>
      <c r="N898" s="603">
        <v>59.2</v>
      </c>
      <c r="O898" s="181">
        <v>64.3</v>
      </c>
      <c r="P898" s="181">
        <v>69.400000000000006</v>
      </c>
      <c r="Q898" s="181">
        <v>74.5</v>
      </c>
      <c r="R898" s="225">
        <v>79.599999999999994</v>
      </c>
      <c r="S898" s="620">
        <v>84.7</v>
      </c>
      <c r="T898" s="194" t="s">
        <v>548</v>
      </c>
      <c r="U898" s="209">
        <v>100</v>
      </c>
      <c r="V898" s="600" t="s">
        <v>549</v>
      </c>
      <c r="W898" s="603">
        <v>59.2</v>
      </c>
      <c r="X898" s="181">
        <v>61.2</v>
      </c>
      <c r="Y898" s="181">
        <v>61.2</v>
      </c>
      <c r="Z898" s="181">
        <v>61.2</v>
      </c>
      <c r="AA898" s="264">
        <v>76.8</v>
      </c>
      <c r="AB898" s="264">
        <v>76.8</v>
      </c>
      <c r="AC898" s="226">
        <f t="shared" si="346"/>
        <v>1</v>
      </c>
      <c r="AD898" s="196">
        <f t="shared" si="347"/>
        <v>0.95178849144634536</v>
      </c>
      <c r="AE898" s="196">
        <f t="shared" si="348"/>
        <v>0.88184438040345814</v>
      </c>
      <c r="AF898" s="196">
        <f t="shared" si="349"/>
        <v>0.82147651006711409</v>
      </c>
      <c r="AG898" s="604">
        <f t="shared" si="350"/>
        <v>0.96482412060301515</v>
      </c>
      <c r="AH898" s="212">
        <f t="shared" si="350"/>
        <v>0.90672963400236117</v>
      </c>
      <c r="AI898" s="226">
        <f t="shared" si="351"/>
        <v>0.59200000000000008</v>
      </c>
      <c r="AJ898" s="196">
        <f t="shared" si="352"/>
        <v>0.61199999999999999</v>
      </c>
      <c r="AK898" s="196">
        <f t="shared" si="353"/>
        <v>0.61199999999999999</v>
      </c>
      <c r="AL898" s="196">
        <f t="shared" si="354"/>
        <v>0.61199999999999999</v>
      </c>
      <c r="AM898" s="604">
        <f t="shared" si="355"/>
        <v>0.76800000000000002</v>
      </c>
      <c r="AN898" s="212">
        <f t="shared" si="355"/>
        <v>0.76800000000000002</v>
      </c>
      <c r="AO898" s="204" t="s">
        <v>83</v>
      </c>
      <c r="AP898" s="600" t="s">
        <v>83</v>
      </c>
      <c r="AQ898" s="600" t="s">
        <v>643</v>
      </c>
      <c r="AR898" s="600" t="s">
        <v>2401</v>
      </c>
      <c r="AS898" s="194" t="s">
        <v>15</v>
      </c>
      <c r="AT898" s="179" t="s">
        <v>15</v>
      </c>
      <c r="AU898" s="179" t="s">
        <v>54</v>
      </c>
      <c r="AV898" s="179" t="s">
        <v>15</v>
      </c>
      <c r="AW898" s="347" t="s">
        <v>15</v>
      </c>
      <c r="AX898" s="195" t="s">
        <v>3386</v>
      </c>
      <c r="AY898" s="214">
        <v>1</v>
      </c>
    </row>
    <row r="899" spans="1:51" customFormat="1" ht="54" hidden="1">
      <c r="A899" s="95" t="s">
        <v>2766</v>
      </c>
      <c r="B899" s="160">
        <v>2501</v>
      </c>
      <c r="C899" s="93" t="s">
        <v>256</v>
      </c>
      <c r="D899" s="95">
        <v>5</v>
      </c>
      <c r="E899" s="93" t="s">
        <v>83</v>
      </c>
      <c r="F899" s="95" t="s">
        <v>83</v>
      </c>
      <c r="G899" s="161" t="s">
        <v>83</v>
      </c>
      <c r="H899" s="99" t="s">
        <v>83</v>
      </c>
      <c r="I899" s="94" t="s">
        <v>83</v>
      </c>
      <c r="J899" s="93" t="s">
        <v>83</v>
      </c>
      <c r="K899" s="93" t="s">
        <v>83</v>
      </c>
      <c r="L899" s="93" t="s">
        <v>83</v>
      </c>
      <c r="M899" s="92" t="s">
        <v>83</v>
      </c>
      <c r="N899" s="161"/>
      <c r="O899" s="153"/>
      <c r="P899" s="153"/>
      <c r="Q899" s="153"/>
      <c r="R899" s="162"/>
      <c r="S899" s="450"/>
      <c r="T899" s="163" t="s">
        <v>83</v>
      </c>
      <c r="U899" s="162" t="s">
        <v>83</v>
      </c>
      <c r="V899" s="93" t="s">
        <v>83</v>
      </c>
      <c r="W899" s="161"/>
      <c r="X899" s="153" t="s">
        <v>83</v>
      </c>
      <c r="Y899" s="153" t="s">
        <v>83</v>
      </c>
      <c r="Z899" s="153" t="s">
        <v>83</v>
      </c>
      <c r="AA899" s="162" t="s">
        <v>83</v>
      </c>
      <c r="AB899" s="450"/>
      <c r="AC899" s="155" t="s">
        <v>83</v>
      </c>
      <c r="AD899" s="156" t="s">
        <v>83</v>
      </c>
      <c r="AE899" s="156" t="s">
        <v>83</v>
      </c>
      <c r="AF899" s="156" t="s">
        <v>83</v>
      </c>
      <c r="AG899" s="157" t="s">
        <v>83</v>
      </c>
      <c r="AH899" s="454"/>
      <c r="AI899" s="155" t="s">
        <v>83</v>
      </c>
      <c r="AJ899" s="156" t="s">
        <v>83</v>
      </c>
      <c r="AK899" s="156" t="s">
        <v>83</v>
      </c>
      <c r="AL899" s="156" t="s">
        <v>83</v>
      </c>
      <c r="AM899" s="157" t="s">
        <v>83</v>
      </c>
      <c r="AN899" s="457"/>
      <c r="AO899" s="95" t="s">
        <v>83</v>
      </c>
      <c r="AP899" s="93" t="s">
        <v>83</v>
      </c>
      <c r="AQ899" s="93" t="s">
        <v>83</v>
      </c>
      <c r="AR899" s="93" t="s">
        <v>83</v>
      </c>
      <c r="AS899" s="163" t="s">
        <v>83</v>
      </c>
      <c r="AT899" s="164" t="s">
        <v>83</v>
      </c>
      <c r="AU899" s="164" t="s">
        <v>83</v>
      </c>
      <c r="AV899" s="164" t="s">
        <v>83</v>
      </c>
      <c r="AW899" s="94" t="s">
        <v>83</v>
      </c>
      <c r="AX899" s="94" t="s">
        <v>3366</v>
      </c>
      <c r="AY899" s="165" t="s">
        <v>83</v>
      </c>
    </row>
    <row r="900" spans="1:51" customFormat="1" ht="54" hidden="1">
      <c r="A900" s="95" t="s">
        <v>2767</v>
      </c>
      <c r="B900" s="160">
        <v>2501</v>
      </c>
      <c r="C900" s="93" t="s">
        <v>256</v>
      </c>
      <c r="D900" s="95">
        <v>6</v>
      </c>
      <c r="E900" s="93" t="s">
        <v>83</v>
      </c>
      <c r="F900" s="95" t="s">
        <v>83</v>
      </c>
      <c r="G900" s="161" t="s">
        <v>83</v>
      </c>
      <c r="H900" s="99" t="s">
        <v>83</v>
      </c>
      <c r="I900" s="94" t="s">
        <v>83</v>
      </c>
      <c r="J900" s="93" t="s">
        <v>83</v>
      </c>
      <c r="K900" s="93" t="s">
        <v>83</v>
      </c>
      <c r="L900" s="93" t="s">
        <v>83</v>
      </c>
      <c r="M900" s="92" t="s">
        <v>83</v>
      </c>
      <c r="N900" s="161"/>
      <c r="O900" s="153"/>
      <c r="P900" s="153"/>
      <c r="Q900" s="153"/>
      <c r="R900" s="162"/>
      <c r="S900" s="450"/>
      <c r="T900" s="163" t="s">
        <v>83</v>
      </c>
      <c r="U900" s="162" t="s">
        <v>83</v>
      </c>
      <c r="V900" s="93" t="s">
        <v>83</v>
      </c>
      <c r="W900" s="161"/>
      <c r="X900" s="153" t="s">
        <v>83</v>
      </c>
      <c r="Y900" s="153" t="s">
        <v>83</v>
      </c>
      <c r="Z900" s="153" t="s">
        <v>83</v>
      </c>
      <c r="AA900" s="162" t="s">
        <v>83</v>
      </c>
      <c r="AB900" s="450"/>
      <c r="AC900" s="155" t="s">
        <v>83</v>
      </c>
      <c r="AD900" s="156" t="s">
        <v>83</v>
      </c>
      <c r="AE900" s="156" t="s">
        <v>83</v>
      </c>
      <c r="AF900" s="156" t="s">
        <v>83</v>
      </c>
      <c r="AG900" s="157" t="s">
        <v>83</v>
      </c>
      <c r="AH900" s="454"/>
      <c r="AI900" s="155" t="s">
        <v>83</v>
      </c>
      <c r="AJ900" s="156" t="s">
        <v>83</v>
      </c>
      <c r="AK900" s="156" t="s">
        <v>83</v>
      </c>
      <c r="AL900" s="156" t="s">
        <v>83</v>
      </c>
      <c r="AM900" s="157" t="s">
        <v>83</v>
      </c>
      <c r="AN900" s="457"/>
      <c r="AO900" s="95" t="s">
        <v>83</v>
      </c>
      <c r="AP900" s="93" t="s">
        <v>83</v>
      </c>
      <c r="AQ900" s="93" t="s">
        <v>83</v>
      </c>
      <c r="AR900" s="93" t="s">
        <v>83</v>
      </c>
      <c r="AS900" s="163" t="s">
        <v>83</v>
      </c>
      <c r="AT900" s="164" t="s">
        <v>83</v>
      </c>
      <c r="AU900" s="164" t="s">
        <v>83</v>
      </c>
      <c r="AV900" s="164" t="s">
        <v>83</v>
      </c>
      <c r="AW900" s="94" t="s">
        <v>83</v>
      </c>
      <c r="AX900" s="94" t="s">
        <v>3366</v>
      </c>
      <c r="AY900" s="165" t="s">
        <v>83</v>
      </c>
    </row>
    <row r="901" spans="1:51" customFormat="1" ht="54" hidden="1">
      <c r="A901" s="95" t="s">
        <v>2768</v>
      </c>
      <c r="B901" s="160">
        <v>2501</v>
      </c>
      <c r="C901" s="93" t="s">
        <v>256</v>
      </c>
      <c r="D901" s="95">
        <v>7</v>
      </c>
      <c r="E901" s="93" t="s">
        <v>83</v>
      </c>
      <c r="F901" s="95" t="s">
        <v>83</v>
      </c>
      <c r="G901" s="161" t="s">
        <v>83</v>
      </c>
      <c r="H901" s="99" t="s">
        <v>83</v>
      </c>
      <c r="I901" s="94" t="s">
        <v>83</v>
      </c>
      <c r="J901" s="93" t="s">
        <v>83</v>
      </c>
      <c r="K901" s="93" t="s">
        <v>83</v>
      </c>
      <c r="L901" s="93" t="s">
        <v>83</v>
      </c>
      <c r="M901" s="92" t="s">
        <v>83</v>
      </c>
      <c r="N901" s="161"/>
      <c r="O901" s="153"/>
      <c r="P901" s="153"/>
      <c r="Q901" s="153"/>
      <c r="R901" s="162"/>
      <c r="S901" s="450"/>
      <c r="T901" s="163" t="s">
        <v>83</v>
      </c>
      <c r="U901" s="162" t="s">
        <v>83</v>
      </c>
      <c r="V901" s="93" t="s">
        <v>83</v>
      </c>
      <c r="W901" s="161"/>
      <c r="X901" s="153" t="s">
        <v>83</v>
      </c>
      <c r="Y901" s="153" t="s">
        <v>83</v>
      </c>
      <c r="Z901" s="153" t="s">
        <v>83</v>
      </c>
      <c r="AA901" s="162" t="s">
        <v>83</v>
      </c>
      <c r="AB901" s="450"/>
      <c r="AC901" s="155" t="s">
        <v>83</v>
      </c>
      <c r="AD901" s="156" t="s">
        <v>83</v>
      </c>
      <c r="AE901" s="156" t="s">
        <v>83</v>
      </c>
      <c r="AF901" s="156" t="s">
        <v>83</v>
      </c>
      <c r="AG901" s="157" t="s">
        <v>83</v>
      </c>
      <c r="AH901" s="454"/>
      <c r="AI901" s="155" t="s">
        <v>83</v>
      </c>
      <c r="AJ901" s="156" t="s">
        <v>83</v>
      </c>
      <c r="AK901" s="156" t="s">
        <v>83</v>
      </c>
      <c r="AL901" s="156" t="s">
        <v>83</v>
      </c>
      <c r="AM901" s="157" t="s">
        <v>83</v>
      </c>
      <c r="AN901" s="457"/>
      <c r="AO901" s="95" t="s">
        <v>83</v>
      </c>
      <c r="AP901" s="93" t="s">
        <v>83</v>
      </c>
      <c r="AQ901" s="93" t="s">
        <v>83</v>
      </c>
      <c r="AR901" s="93" t="s">
        <v>83</v>
      </c>
      <c r="AS901" s="163" t="s">
        <v>83</v>
      </c>
      <c r="AT901" s="164" t="s">
        <v>83</v>
      </c>
      <c r="AU901" s="164" t="s">
        <v>83</v>
      </c>
      <c r="AV901" s="164" t="s">
        <v>83</v>
      </c>
      <c r="AW901" s="94" t="s">
        <v>83</v>
      </c>
      <c r="AX901" s="94" t="s">
        <v>3366</v>
      </c>
      <c r="AY901" s="165" t="s">
        <v>83</v>
      </c>
    </row>
    <row r="902" spans="1:51" customFormat="1" ht="54" hidden="1">
      <c r="A902" s="95" t="s">
        <v>2769</v>
      </c>
      <c r="B902" s="160">
        <v>2501</v>
      </c>
      <c r="C902" s="93" t="s">
        <v>256</v>
      </c>
      <c r="D902" s="95">
        <v>8</v>
      </c>
      <c r="E902" s="93" t="s">
        <v>83</v>
      </c>
      <c r="F902" s="95" t="s">
        <v>83</v>
      </c>
      <c r="G902" s="161" t="s">
        <v>83</v>
      </c>
      <c r="H902" s="99" t="s">
        <v>83</v>
      </c>
      <c r="I902" s="94" t="s">
        <v>83</v>
      </c>
      <c r="J902" s="93" t="s">
        <v>83</v>
      </c>
      <c r="K902" s="93" t="s">
        <v>83</v>
      </c>
      <c r="L902" s="93" t="s">
        <v>83</v>
      </c>
      <c r="M902" s="92" t="s">
        <v>83</v>
      </c>
      <c r="N902" s="161"/>
      <c r="O902" s="153"/>
      <c r="P902" s="153"/>
      <c r="Q902" s="153"/>
      <c r="R902" s="162"/>
      <c r="S902" s="450"/>
      <c r="T902" s="163" t="s">
        <v>83</v>
      </c>
      <c r="U902" s="162" t="s">
        <v>83</v>
      </c>
      <c r="V902" s="93" t="s">
        <v>83</v>
      </c>
      <c r="W902" s="161"/>
      <c r="X902" s="153" t="s">
        <v>83</v>
      </c>
      <c r="Y902" s="153" t="s">
        <v>83</v>
      </c>
      <c r="Z902" s="153" t="s">
        <v>83</v>
      </c>
      <c r="AA902" s="162" t="s">
        <v>83</v>
      </c>
      <c r="AB902" s="450"/>
      <c r="AC902" s="155" t="s">
        <v>83</v>
      </c>
      <c r="AD902" s="156" t="s">
        <v>83</v>
      </c>
      <c r="AE902" s="156" t="s">
        <v>83</v>
      </c>
      <c r="AF902" s="156" t="s">
        <v>83</v>
      </c>
      <c r="AG902" s="157" t="s">
        <v>83</v>
      </c>
      <c r="AH902" s="454"/>
      <c r="AI902" s="155" t="s">
        <v>83</v>
      </c>
      <c r="AJ902" s="156" t="s">
        <v>83</v>
      </c>
      <c r="AK902" s="156" t="s">
        <v>83</v>
      </c>
      <c r="AL902" s="156" t="s">
        <v>83</v>
      </c>
      <c r="AM902" s="157" t="s">
        <v>83</v>
      </c>
      <c r="AN902" s="457"/>
      <c r="AO902" s="95" t="s">
        <v>83</v>
      </c>
      <c r="AP902" s="93" t="s">
        <v>83</v>
      </c>
      <c r="AQ902" s="93" t="s">
        <v>83</v>
      </c>
      <c r="AR902" s="93" t="s">
        <v>83</v>
      </c>
      <c r="AS902" s="163" t="s">
        <v>83</v>
      </c>
      <c r="AT902" s="164" t="s">
        <v>83</v>
      </c>
      <c r="AU902" s="164" t="s">
        <v>83</v>
      </c>
      <c r="AV902" s="164" t="s">
        <v>83</v>
      </c>
      <c r="AW902" s="94" t="s">
        <v>83</v>
      </c>
      <c r="AX902" s="94" t="s">
        <v>3366</v>
      </c>
      <c r="AY902" s="165" t="s">
        <v>83</v>
      </c>
    </row>
    <row r="903" spans="1:51" customFormat="1" ht="54" hidden="1">
      <c r="A903" s="95" t="s">
        <v>2770</v>
      </c>
      <c r="B903" s="160">
        <v>2501</v>
      </c>
      <c r="C903" s="93" t="s">
        <v>256</v>
      </c>
      <c r="D903" s="95">
        <v>9</v>
      </c>
      <c r="E903" s="93" t="s">
        <v>83</v>
      </c>
      <c r="F903" s="95" t="s">
        <v>83</v>
      </c>
      <c r="G903" s="161" t="s">
        <v>83</v>
      </c>
      <c r="H903" s="99" t="s">
        <v>83</v>
      </c>
      <c r="I903" s="94" t="s">
        <v>83</v>
      </c>
      <c r="J903" s="93" t="s">
        <v>83</v>
      </c>
      <c r="K903" s="93" t="s">
        <v>83</v>
      </c>
      <c r="L903" s="93" t="s">
        <v>83</v>
      </c>
      <c r="M903" s="92" t="s">
        <v>83</v>
      </c>
      <c r="N903" s="161"/>
      <c r="O903" s="153"/>
      <c r="P903" s="153"/>
      <c r="Q903" s="153"/>
      <c r="R903" s="162"/>
      <c r="S903" s="450"/>
      <c r="T903" s="163" t="s">
        <v>83</v>
      </c>
      <c r="U903" s="162" t="s">
        <v>83</v>
      </c>
      <c r="V903" s="93" t="s">
        <v>83</v>
      </c>
      <c r="W903" s="161"/>
      <c r="X903" s="153" t="s">
        <v>83</v>
      </c>
      <c r="Y903" s="153" t="s">
        <v>83</v>
      </c>
      <c r="Z903" s="153" t="s">
        <v>83</v>
      </c>
      <c r="AA903" s="162" t="s">
        <v>83</v>
      </c>
      <c r="AB903" s="450"/>
      <c r="AC903" s="155" t="s">
        <v>83</v>
      </c>
      <c r="AD903" s="156" t="s">
        <v>83</v>
      </c>
      <c r="AE903" s="156" t="s">
        <v>83</v>
      </c>
      <c r="AF903" s="156" t="s">
        <v>83</v>
      </c>
      <c r="AG903" s="157" t="s">
        <v>83</v>
      </c>
      <c r="AH903" s="454"/>
      <c r="AI903" s="155" t="s">
        <v>83</v>
      </c>
      <c r="AJ903" s="156" t="s">
        <v>83</v>
      </c>
      <c r="AK903" s="156" t="s">
        <v>83</v>
      </c>
      <c r="AL903" s="156" t="s">
        <v>83</v>
      </c>
      <c r="AM903" s="157" t="s">
        <v>83</v>
      </c>
      <c r="AN903" s="457"/>
      <c r="AO903" s="95" t="s">
        <v>83</v>
      </c>
      <c r="AP903" s="93" t="s">
        <v>83</v>
      </c>
      <c r="AQ903" s="93" t="s">
        <v>83</v>
      </c>
      <c r="AR903" s="93" t="s">
        <v>83</v>
      </c>
      <c r="AS903" s="163" t="s">
        <v>83</v>
      </c>
      <c r="AT903" s="164" t="s">
        <v>83</v>
      </c>
      <c r="AU903" s="164" t="s">
        <v>83</v>
      </c>
      <c r="AV903" s="164" t="s">
        <v>83</v>
      </c>
      <c r="AW903" s="94" t="s">
        <v>83</v>
      </c>
      <c r="AX903" s="94" t="s">
        <v>3366</v>
      </c>
      <c r="AY903" s="165" t="s">
        <v>83</v>
      </c>
    </row>
    <row r="904" spans="1:51" ht="153" customHeight="1">
      <c r="A904" s="204" t="s">
        <v>2771</v>
      </c>
      <c r="B904" s="205">
        <v>2502</v>
      </c>
      <c r="C904" s="600" t="s">
        <v>2466</v>
      </c>
      <c r="D904" s="204">
        <v>1</v>
      </c>
      <c r="E904" s="600" t="s">
        <v>1076</v>
      </c>
      <c r="F904" s="204" t="s">
        <v>489</v>
      </c>
      <c r="G904" s="603" t="s">
        <v>543</v>
      </c>
      <c r="H904" s="264" t="s">
        <v>577</v>
      </c>
      <c r="I904" s="195" t="s">
        <v>578</v>
      </c>
      <c r="J904" s="600" t="s">
        <v>2467</v>
      </c>
      <c r="K904" s="600" t="s">
        <v>2468</v>
      </c>
      <c r="L904" s="600" t="s">
        <v>388</v>
      </c>
      <c r="M904" s="207" t="s">
        <v>392</v>
      </c>
      <c r="N904" s="311">
        <v>18</v>
      </c>
      <c r="O904" s="181">
        <v>24</v>
      </c>
      <c r="P904" s="181">
        <v>30</v>
      </c>
      <c r="Q904" s="181">
        <v>36</v>
      </c>
      <c r="R904" s="225">
        <v>42</v>
      </c>
      <c r="S904" s="620">
        <v>48</v>
      </c>
      <c r="T904" s="194" t="s">
        <v>725</v>
      </c>
      <c r="U904" s="209">
        <v>60</v>
      </c>
      <c r="V904" s="600" t="s">
        <v>2469</v>
      </c>
      <c r="W904" s="603">
        <v>18</v>
      </c>
      <c r="X904" s="181">
        <v>38</v>
      </c>
      <c r="Y904" s="181">
        <v>39</v>
      </c>
      <c r="Z904" s="181">
        <v>39</v>
      </c>
      <c r="AA904" s="264">
        <v>41</v>
      </c>
      <c r="AB904" s="264">
        <v>44</v>
      </c>
      <c r="AC904" s="226">
        <f t="shared" ref="AC904:AH906" si="357">IFERROR(IF($E904="-","-",W904/N904),"-")</f>
        <v>1</v>
      </c>
      <c r="AD904" s="196">
        <f t="shared" si="357"/>
        <v>1.5833333333333333</v>
      </c>
      <c r="AE904" s="196">
        <f t="shared" si="357"/>
        <v>1.3</v>
      </c>
      <c r="AF904" s="196">
        <f t="shared" si="357"/>
        <v>1.0833333333333333</v>
      </c>
      <c r="AG904" s="604">
        <f t="shared" si="357"/>
        <v>0.97619047619047616</v>
      </c>
      <c r="AH904" s="212">
        <f t="shared" si="357"/>
        <v>0.91666666666666663</v>
      </c>
      <c r="AI904" s="226">
        <f t="shared" ref="AI904:AN906" si="358">IFERROR(IF($E904="-","-",IF($U904="-","-",W904/$U904)),"-")</f>
        <v>0.3</v>
      </c>
      <c r="AJ904" s="196">
        <f t="shared" si="358"/>
        <v>0.6333333333333333</v>
      </c>
      <c r="AK904" s="196">
        <f t="shared" si="358"/>
        <v>0.65</v>
      </c>
      <c r="AL904" s="196">
        <f t="shared" si="358"/>
        <v>0.65</v>
      </c>
      <c r="AM904" s="604">
        <f t="shared" si="358"/>
        <v>0.68333333333333335</v>
      </c>
      <c r="AN904" s="212">
        <f t="shared" si="358"/>
        <v>0.73333333333333328</v>
      </c>
      <c r="AO904" s="204" t="s">
        <v>83</v>
      </c>
      <c r="AP904" s="600" t="s">
        <v>83</v>
      </c>
      <c r="AQ904" s="600" t="s">
        <v>699</v>
      </c>
      <c r="AR904" s="600" t="s">
        <v>2470</v>
      </c>
      <c r="AS904" s="194" t="s">
        <v>15</v>
      </c>
      <c r="AT904" s="179" t="s">
        <v>15</v>
      </c>
      <c r="AU904" s="179" t="s">
        <v>15</v>
      </c>
      <c r="AV904" s="179" t="s">
        <v>15</v>
      </c>
      <c r="AW904" s="179" t="s">
        <v>15</v>
      </c>
      <c r="AX904" s="611" t="s">
        <v>3386</v>
      </c>
      <c r="AY904" s="214">
        <v>1</v>
      </c>
    </row>
    <row r="905" spans="1:51" ht="181.5" customHeight="1">
      <c r="A905" s="204" t="s">
        <v>2772</v>
      </c>
      <c r="B905" s="205">
        <v>2502</v>
      </c>
      <c r="C905" s="600" t="s">
        <v>2466</v>
      </c>
      <c r="D905" s="204">
        <v>2</v>
      </c>
      <c r="E905" s="600" t="s">
        <v>1077</v>
      </c>
      <c r="F905" s="204" t="s">
        <v>399</v>
      </c>
      <c r="G905" s="603" t="s">
        <v>543</v>
      </c>
      <c r="H905" s="264" t="s">
        <v>577</v>
      </c>
      <c r="I905" s="195" t="s">
        <v>578</v>
      </c>
      <c r="J905" s="600" t="s">
        <v>1274</v>
      </c>
      <c r="K905" s="600" t="s">
        <v>2471</v>
      </c>
      <c r="L905" s="600" t="s">
        <v>388</v>
      </c>
      <c r="M905" s="207" t="s">
        <v>392</v>
      </c>
      <c r="N905" s="194" t="s">
        <v>1181</v>
      </c>
      <c r="O905" s="181">
        <v>65</v>
      </c>
      <c r="P905" s="181">
        <v>69</v>
      </c>
      <c r="Q905" s="181">
        <v>73</v>
      </c>
      <c r="R905" s="225">
        <v>77</v>
      </c>
      <c r="S905" s="620">
        <v>81</v>
      </c>
      <c r="T905" s="194" t="s">
        <v>416</v>
      </c>
      <c r="U905" s="209">
        <v>81</v>
      </c>
      <c r="V905" s="600" t="s">
        <v>1275</v>
      </c>
      <c r="W905" s="603">
        <v>61</v>
      </c>
      <c r="X905" s="181">
        <v>74</v>
      </c>
      <c r="Y905" s="181">
        <v>91</v>
      </c>
      <c r="Z905" s="181">
        <v>94</v>
      </c>
      <c r="AA905" s="264">
        <v>96</v>
      </c>
      <c r="AB905" s="264">
        <v>104</v>
      </c>
      <c r="AC905" s="226" t="str">
        <f t="shared" si="357"/>
        <v>-</v>
      </c>
      <c r="AD905" s="196">
        <f t="shared" si="357"/>
        <v>1.1384615384615384</v>
      </c>
      <c r="AE905" s="196">
        <f t="shared" si="357"/>
        <v>1.318840579710145</v>
      </c>
      <c r="AF905" s="196">
        <f t="shared" si="357"/>
        <v>1.2876712328767124</v>
      </c>
      <c r="AG905" s="604">
        <f t="shared" si="357"/>
        <v>1.2467532467532467</v>
      </c>
      <c r="AH905" s="212">
        <f t="shared" si="357"/>
        <v>1.2839506172839505</v>
      </c>
      <c r="AI905" s="226">
        <f t="shared" si="358"/>
        <v>0.75308641975308643</v>
      </c>
      <c r="AJ905" s="196">
        <f t="shared" si="358"/>
        <v>0.9135802469135802</v>
      </c>
      <c r="AK905" s="196">
        <f t="shared" si="358"/>
        <v>1.1234567901234569</v>
      </c>
      <c r="AL905" s="196">
        <f t="shared" si="358"/>
        <v>1.1604938271604939</v>
      </c>
      <c r="AM905" s="604">
        <f t="shared" si="358"/>
        <v>1.1851851851851851</v>
      </c>
      <c r="AN905" s="212">
        <f t="shared" si="358"/>
        <v>1.2839506172839505</v>
      </c>
      <c r="AO905" s="204" t="s">
        <v>83</v>
      </c>
      <c r="AP905" s="600" t="s">
        <v>2472</v>
      </c>
      <c r="AQ905" s="600" t="s">
        <v>649</v>
      </c>
      <c r="AR905" s="600" t="s">
        <v>2473</v>
      </c>
      <c r="AS905" s="194" t="s">
        <v>83</v>
      </c>
      <c r="AT905" s="179" t="s">
        <v>54</v>
      </c>
      <c r="AU905" s="179" t="s">
        <v>15</v>
      </c>
      <c r="AV905" s="179" t="s">
        <v>15</v>
      </c>
      <c r="AW905" s="179" t="s">
        <v>15</v>
      </c>
      <c r="AX905" s="611" t="s">
        <v>3386</v>
      </c>
      <c r="AY905" s="214">
        <v>1</v>
      </c>
    </row>
    <row r="906" spans="1:51" ht="141" customHeight="1">
      <c r="A906" s="204" t="s">
        <v>2773</v>
      </c>
      <c r="B906" s="205">
        <v>2502</v>
      </c>
      <c r="C906" s="600" t="s">
        <v>2466</v>
      </c>
      <c r="D906" s="204">
        <v>3</v>
      </c>
      <c r="E906" s="600" t="s">
        <v>1078</v>
      </c>
      <c r="F906" s="204" t="s">
        <v>924</v>
      </c>
      <c r="G906" s="603" t="s">
        <v>543</v>
      </c>
      <c r="H906" s="264" t="s">
        <v>577</v>
      </c>
      <c r="I906" s="195" t="s">
        <v>578</v>
      </c>
      <c r="J906" s="600" t="s">
        <v>2474</v>
      </c>
      <c r="K906" s="600" t="s">
        <v>2475</v>
      </c>
      <c r="L906" s="600" t="s">
        <v>388</v>
      </c>
      <c r="M906" s="207" t="s">
        <v>392</v>
      </c>
      <c r="N906" s="311">
        <v>875</v>
      </c>
      <c r="O906" s="181">
        <v>900</v>
      </c>
      <c r="P906" s="181">
        <v>920</v>
      </c>
      <c r="Q906" s="181">
        <v>940</v>
      </c>
      <c r="R906" s="225">
        <v>960</v>
      </c>
      <c r="S906" s="620">
        <v>980</v>
      </c>
      <c r="T906" s="194" t="s">
        <v>416</v>
      </c>
      <c r="U906" s="209">
        <v>980</v>
      </c>
      <c r="V906" s="600" t="s">
        <v>1276</v>
      </c>
      <c r="W906" s="603">
        <v>875</v>
      </c>
      <c r="X906" s="181">
        <v>890</v>
      </c>
      <c r="Y906" s="181">
        <v>891</v>
      </c>
      <c r="Z906" s="181">
        <v>863</v>
      </c>
      <c r="AA906" s="264">
        <v>871</v>
      </c>
      <c r="AB906" s="264">
        <v>864</v>
      </c>
      <c r="AC906" s="226">
        <f t="shared" si="357"/>
        <v>1</v>
      </c>
      <c r="AD906" s="196">
        <f t="shared" si="357"/>
        <v>0.98888888888888893</v>
      </c>
      <c r="AE906" s="196">
        <f t="shared" si="357"/>
        <v>0.96847826086956523</v>
      </c>
      <c r="AF906" s="196">
        <f t="shared" si="357"/>
        <v>0.91808510638297869</v>
      </c>
      <c r="AG906" s="604">
        <f t="shared" si="357"/>
        <v>0.90729166666666672</v>
      </c>
      <c r="AH906" s="212">
        <f t="shared" si="357"/>
        <v>0.88163265306122451</v>
      </c>
      <c r="AI906" s="226">
        <f t="shared" si="358"/>
        <v>0.8928571428571429</v>
      </c>
      <c r="AJ906" s="196">
        <f t="shared" si="358"/>
        <v>0.90816326530612246</v>
      </c>
      <c r="AK906" s="196">
        <f t="shared" si="358"/>
        <v>0.90918367346938778</v>
      </c>
      <c r="AL906" s="196">
        <f t="shared" si="358"/>
        <v>0.8806122448979592</v>
      </c>
      <c r="AM906" s="604">
        <f t="shared" si="358"/>
        <v>0.88877551020408163</v>
      </c>
      <c r="AN906" s="212">
        <f t="shared" si="358"/>
        <v>0.88163265306122451</v>
      </c>
      <c r="AO906" s="204" t="s">
        <v>83</v>
      </c>
      <c r="AP906" s="600" t="s">
        <v>1277</v>
      </c>
      <c r="AQ906" s="600" t="s">
        <v>650</v>
      </c>
      <c r="AR906" s="600" t="s">
        <v>2476</v>
      </c>
      <c r="AS906" s="194" t="s">
        <v>15</v>
      </c>
      <c r="AT906" s="179" t="s">
        <v>15</v>
      </c>
      <c r="AU906" s="179" t="s">
        <v>15</v>
      </c>
      <c r="AV906" s="179" t="s">
        <v>15</v>
      </c>
      <c r="AW906" s="347" t="s">
        <v>15</v>
      </c>
      <c r="AX906" s="195" t="s">
        <v>3386</v>
      </c>
      <c r="AY906" s="214">
        <v>1</v>
      </c>
    </row>
    <row r="907" spans="1:51" customFormat="1" ht="67.5" hidden="1">
      <c r="A907" s="95" t="s">
        <v>2774</v>
      </c>
      <c r="B907" s="160">
        <v>2502</v>
      </c>
      <c r="C907" s="93" t="s">
        <v>257</v>
      </c>
      <c r="D907" s="95">
        <v>4</v>
      </c>
      <c r="E907" s="93" t="s">
        <v>83</v>
      </c>
      <c r="F907" s="95" t="s">
        <v>83</v>
      </c>
      <c r="G907" s="161" t="s">
        <v>83</v>
      </c>
      <c r="H907" s="99" t="s">
        <v>83</v>
      </c>
      <c r="I907" s="94" t="s">
        <v>83</v>
      </c>
      <c r="J907" s="93" t="s">
        <v>83</v>
      </c>
      <c r="K907" s="93" t="s">
        <v>83</v>
      </c>
      <c r="L907" s="93" t="s">
        <v>83</v>
      </c>
      <c r="M907" s="92" t="s">
        <v>83</v>
      </c>
      <c r="N907" s="161"/>
      <c r="O907" s="153"/>
      <c r="P907" s="153"/>
      <c r="Q907" s="153"/>
      <c r="R907" s="162"/>
      <c r="S907" s="450"/>
      <c r="T907" s="163" t="s">
        <v>83</v>
      </c>
      <c r="U907" s="162" t="s">
        <v>83</v>
      </c>
      <c r="V907" s="93" t="s">
        <v>83</v>
      </c>
      <c r="W907" s="161"/>
      <c r="X907" s="153" t="s">
        <v>83</v>
      </c>
      <c r="Y907" s="153" t="s">
        <v>83</v>
      </c>
      <c r="Z907" s="153" t="s">
        <v>83</v>
      </c>
      <c r="AA907" s="162" t="s">
        <v>83</v>
      </c>
      <c r="AB907" s="450"/>
      <c r="AC907" s="155" t="s">
        <v>83</v>
      </c>
      <c r="AD907" s="156" t="s">
        <v>83</v>
      </c>
      <c r="AE907" s="156" t="s">
        <v>83</v>
      </c>
      <c r="AF907" s="156" t="s">
        <v>83</v>
      </c>
      <c r="AG907" s="157" t="s">
        <v>83</v>
      </c>
      <c r="AH907" s="454"/>
      <c r="AI907" s="155" t="s">
        <v>83</v>
      </c>
      <c r="AJ907" s="156" t="s">
        <v>83</v>
      </c>
      <c r="AK907" s="156" t="s">
        <v>83</v>
      </c>
      <c r="AL907" s="156" t="s">
        <v>83</v>
      </c>
      <c r="AM907" s="157" t="s">
        <v>83</v>
      </c>
      <c r="AN907" s="457"/>
      <c r="AO907" s="95" t="s">
        <v>83</v>
      </c>
      <c r="AP907" s="93" t="s">
        <v>83</v>
      </c>
      <c r="AQ907" s="93" t="s">
        <v>83</v>
      </c>
      <c r="AR907" s="93" t="s">
        <v>83</v>
      </c>
      <c r="AS907" s="163" t="s">
        <v>83</v>
      </c>
      <c r="AT907" s="164" t="s">
        <v>83</v>
      </c>
      <c r="AU907" s="164" t="s">
        <v>83</v>
      </c>
      <c r="AV907" s="164" t="s">
        <v>83</v>
      </c>
      <c r="AW907" s="94" t="s">
        <v>83</v>
      </c>
      <c r="AX907" s="94" t="s">
        <v>3366</v>
      </c>
      <c r="AY907" s="165" t="s">
        <v>83</v>
      </c>
    </row>
    <row r="908" spans="1:51" customFormat="1" ht="67.5" hidden="1">
      <c r="A908" s="95" t="s">
        <v>2775</v>
      </c>
      <c r="B908" s="160">
        <v>2502</v>
      </c>
      <c r="C908" s="93" t="s">
        <v>257</v>
      </c>
      <c r="D908" s="95">
        <v>5</v>
      </c>
      <c r="E908" s="93" t="s">
        <v>83</v>
      </c>
      <c r="F908" s="95" t="s">
        <v>83</v>
      </c>
      <c r="G908" s="161" t="s">
        <v>83</v>
      </c>
      <c r="H908" s="99" t="s">
        <v>83</v>
      </c>
      <c r="I908" s="94" t="s">
        <v>83</v>
      </c>
      <c r="J908" s="93" t="s">
        <v>83</v>
      </c>
      <c r="K908" s="93" t="s">
        <v>83</v>
      </c>
      <c r="L908" s="93" t="s">
        <v>83</v>
      </c>
      <c r="M908" s="92" t="s">
        <v>83</v>
      </c>
      <c r="N908" s="161"/>
      <c r="O908" s="153"/>
      <c r="P908" s="153"/>
      <c r="Q908" s="153"/>
      <c r="R908" s="162"/>
      <c r="S908" s="450"/>
      <c r="T908" s="163" t="s">
        <v>83</v>
      </c>
      <c r="U908" s="162" t="s">
        <v>83</v>
      </c>
      <c r="V908" s="93" t="s">
        <v>83</v>
      </c>
      <c r="W908" s="161"/>
      <c r="X908" s="153" t="s">
        <v>83</v>
      </c>
      <c r="Y908" s="153" t="s">
        <v>83</v>
      </c>
      <c r="Z908" s="153" t="s">
        <v>83</v>
      </c>
      <c r="AA908" s="162" t="s">
        <v>83</v>
      </c>
      <c r="AB908" s="450"/>
      <c r="AC908" s="155" t="s">
        <v>83</v>
      </c>
      <c r="AD908" s="156" t="s">
        <v>83</v>
      </c>
      <c r="AE908" s="156" t="s">
        <v>83</v>
      </c>
      <c r="AF908" s="156" t="s">
        <v>83</v>
      </c>
      <c r="AG908" s="157" t="s">
        <v>83</v>
      </c>
      <c r="AH908" s="454"/>
      <c r="AI908" s="155" t="s">
        <v>83</v>
      </c>
      <c r="AJ908" s="156" t="s">
        <v>83</v>
      </c>
      <c r="AK908" s="156" t="s">
        <v>83</v>
      </c>
      <c r="AL908" s="156" t="s">
        <v>83</v>
      </c>
      <c r="AM908" s="157" t="s">
        <v>83</v>
      </c>
      <c r="AN908" s="457"/>
      <c r="AO908" s="95" t="s">
        <v>83</v>
      </c>
      <c r="AP908" s="93" t="s">
        <v>83</v>
      </c>
      <c r="AQ908" s="93" t="s">
        <v>83</v>
      </c>
      <c r="AR908" s="93" t="s">
        <v>83</v>
      </c>
      <c r="AS908" s="163" t="s">
        <v>83</v>
      </c>
      <c r="AT908" s="164" t="s">
        <v>83</v>
      </c>
      <c r="AU908" s="164" t="s">
        <v>83</v>
      </c>
      <c r="AV908" s="164" t="s">
        <v>83</v>
      </c>
      <c r="AW908" s="94" t="s">
        <v>83</v>
      </c>
      <c r="AX908" s="94" t="s">
        <v>3366</v>
      </c>
      <c r="AY908" s="165" t="s">
        <v>83</v>
      </c>
    </row>
    <row r="909" spans="1:51" customFormat="1" ht="67.5" hidden="1">
      <c r="A909" s="95" t="s">
        <v>2776</v>
      </c>
      <c r="B909" s="160">
        <v>2502</v>
      </c>
      <c r="C909" s="93" t="s">
        <v>257</v>
      </c>
      <c r="D909" s="95">
        <v>6</v>
      </c>
      <c r="E909" s="93" t="s">
        <v>83</v>
      </c>
      <c r="F909" s="95" t="s">
        <v>83</v>
      </c>
      <c r="G909" s="161" t="s">
        <v>83</v>
      </c>
      <c r="H909" s="99" t="s">
        <v>83</v>
      </c>
      <c r="I909" s="94" t="s">
        <v>83</v>
      </c>
      <c r="J909" s="93" t="s">
        <v>83</v>
      </c>
      <c r="K909" s="93" t="s">
        <v>83</v>
      </c>
      <c r="L909" s="93" t="s">
        <v>83</v>
      </c>
      <c r="M909" s="92" t="s">
        <v>83</v>
      </c>
      <c r="N909" s="161"/>
      <c r="O909" s="153"/>
      <c r="P909" s="153"/>
      <c r="Q909" s="153"/>
      <c r="R909" s="162"/>
      <c r="S909" s="450"/>
      <c r="T909" s="163" t="s">
        <v>83</v>
      </c>
      <c r="U909" s="162" t="s">
        <v>83</v>
      </c>
      <c r="V909" s="93" t="s">
        <v>83</v>
      </c>
      <c r="W909" s="161"/>
      <c r="X909" s="153" t="s">
        <v>83</v>
      </c>
      <c r="Y909" s="153" t="s">
        <v>83</v>
      </c>
      <c r="Z909" s="153" t="s">
        <v>83</v>
      </c>
      <c r="AA909" s="162" t="s">
        <v>83</v>
      </c>
      <c r="AB909" s="450"/>
      <c r="AC909" s="155" t="s">
        <v>83</v>
      </c>
      <c r="AD909" s="156" t="s">
        <v>83</v>
      </c>
      <c r="AE909" s="156" t="s">
        <v>83</v>
      </c>
      <c r="AF909" s="156" t="s">
        <v>83</v>
      </c>
      <c r="AG909" s="157" t="s">
        <v>83</v>
      </c>
      <c r="AH909" s="454"/>
      <c r="AI909" s="155" t="s">
        <v>83</v>
      </c>
      <c r="AJ909" s="156" t="s">
        <v>83</v>
      </c>
      <c r="AK909" s="156" t="s">
        <v>83</v>
      </c>
      <c r="AL909" s="156" t="s">
        <v>83</v>
      </c>
      <c r="AM909" s="157" t="s">
        <v>83</v>
      </c>
      <c r="AN909" s="457"/>
      <c r="AO909" s="95" t="s">
        <v>83</v>
      </c>
      <c r="AP909" s="93" t="s">
        <v>83</v>
      </c>
      <c r="AQ909" s="93" t="s">
        <v>83</v>
      </c>
      <c r="AR909" s="93" t="s">
        <v>83</v>
      </c>
      <c r="AS909" s="163" t="s">
        <v>83</v>
      </c>
      <c r="AT909" s="164" t="s">
        <v>83</v>
      </c>
      <c r="AU909" s="164" t="s">
        <v>83</v>
      </c>
      <c r="AV909" s="164" t="s">
        <v>83</v>
      </c>
      <c r="AW909" s="94" t="s">
        <v>83</v>
      </c>
      <c r="AX909" s="94" t="s">
        <v>3366</v>
      </c>
      <c r="AY909" s="165" t="s">
        <v>83</v>
      </c>
    </row>
    <row r="910" spans="1:51" customFormat="1" ht="67.5" hidden="1">
      <c r="A910" s="95" t="s">
        <v>2777</v>
      </c>
      <c r="B910" s="160">
        <v>2502</v>
      </c>
      <c r="C910" s="93" t="s">
        <v>257</v>
      </c>
      <c r="D910" s="95">
        <v>7</v>
      </c>
      <c r="E910" s="93" t="s">
        <v>83</v>
      </c>
      <c r="F910" s="95" t="s">
        <v>83</v>
      </c>
      <c r="G910" s="161" t="s">
        <v>83</v>
      </c>
      <c r="H910" s="99" t="s">
        <v>83</v>
      </c>
      <c r="I910" s="94" t="s">
        <v>83</v>
      </c>
      <c r="J910" s="93" t="s">
        <v>83</v>
      </c>
      <c r="K910" s="93" t="s">
        <v>83</v>
      </c>
      <c r="L910" s="93" t="s">
        <v>83</v>
      </c>
      <c r="M910" s="92" t="s">
        <v>83</v>
      </c>
      <c r="N910" s="161"/>
      <c r="O910" s="153"/>
      <c r="P910" s="153"/>
      <c r="Q910" s="153"/>
      <c r="R910" s="162"/>
      <c r="S910" s="450"/>
      <c r="T910" s="163" t="s">
        <v>83</v>
      </c>
      <c r="U910" s="162" t="s">
        <v>83</v>
      </c>
      <c r="V910" s="93" t="s">
        <v>83</v>
      </c>
      <c r="W910" s="161"/>
      <c r="X910" s="153" t="s">
        <v>83</v>
      </c>
      <c r="Y910" s="153" t="s">
        <v>83</v>
      </c>
      <c r="Z910" s="153" t="s">
        <v>83</v>
      </c>
      <c r="AA910" s="162" t="s">
        <v>83</v>
      </c>
      <c r="AB910" s="450"/>
      <c r="AC910" s="155" t="s">
        <v>83</v>
      </c>
      <c r="AD910" s="156" t="s">
        <v>83</v>
      </c>
      <c r="AE910" s="156" t="s">
        <v>83</v>
      </c>
      <c r="AF910" s="156" t="s">
        <v>83</v>
      </c>
      <c r="AG910" s="157" t="s">
        <v>83</v>
      </c>
      <c r="AH910" s="454"/>
      <c r="AI910" s="155" t="s">
        <v>83</v>
      </c>
      <c r="AJ910" s="156" t="s">
        <v>83</v>
      </c>
      <c r="AK910" s="156" t="s">
        <v>83</v>
      </c>
      <c r="AL910" s="156" t="s">
        <v>83</v>
      </c>
      <c r="AM910" s="157" t="s">
        <v>83</v>
      </c>
      <c r="AN910" s="457"/>
      <c r="AO910" s="95" t="s">
        <v>83</v>
      </c>
      <c r="AP910" s="93" t="s">
        <v>83</v>
      </c>
      <c r="AQ910" s="93" t="s">
        <v>83</v>
      </c>
      <c r="AR910" s="93" t="s">
        <v>83</v>
      </c>
      <c r="AS910" s="163" t="s">
        <v>83</v>
      </c>
      <c r="AT910" s="164" t="s">
        <v>83</v>
      </c>
      <c r="AU910" s="164" t="s">
        <v>83</v>
      </c>
      <c r="AV910" s="164" t="s">
        <v>83</v>
      </c>
      <c r="AW910" s="94" t="s">
        <v>83</v>
      </c>
      <c r="AX910" s="94" t="s">
        <v>3366</v>
      </c>
      <c r="AY910" s="165" t="s">
        <v>83</v>
      </c>
    </row>
    <row r="911" spans="1:51" customFormat="1" ht="67.5" hidden="1">
      <c r="A911" s="95" t="s">
        <v>2778</v>
      </c>
      <c r="B911" s="160">
        <v>2502</v>
      </c>
      <c r="C911" s="93" t="s">
        <v>257</v>
      </c>
      <c r="D911" s="95">
        <v>8</v>
      </c>
      <c r="E911" s="93" t="s">
        <v>83</v>
      </c>
      <c r="F911" s="95" t="s">
        <v>83</v>
      </c>
      <c r="G911" s="161" t="s">
        <v>83</v>
      </c>
      <c r="H911" s="99" t="s">
        <v>83</v>
      </c>
      <c r="I911" s="94" t="s">
        <v>83</v>
      </c>
      <c r="J911" s="93" t="s">
        <v>83</v>
      </c>
      <c r="K911" s="93" t="s">
        <v>83</v>
      </c>
      <c r="L911" s="93" t="s">
        <v>83</v>
      </c>
      <c r="M911" s="92" t="s">
        <v>83</v>
      </c>
      <c r="N911" s="161"/>
      <c r="O911" s="153"/>
      <c r="P911" s="153"/>
      <c r="Q911" s="153"/>
      <c r="R911" s="162"/>
      <c r="S911" s="450"/>
      <c r="T911" s="163" t="s">
        <v>83</v>
      </c>
      <c r="U911" s="162" t="s">
        <v>83</v>
      </c>
      <c r="V911" s="93" t="s">
        <v>83</v>
      </c>
      <c r="W911" s="161"/>
      <c r="X911" s="153" t="s">
        <v>83</v>
      </c>
      <c r="Y911" s="153" t="s">
        <v>83</v>
      </c>
      <c r="Z911" s="153" t="s">
        <v>83</v>
      </c>
      <c r="AA911" s="162" t="s">
        <v>83</v>
      </c>
      <c r="AB911" s="450"/>
      <c r="AC911" s="155" t="s">
        <v>83</v>
      </c>
      <c r="AD911" s="156" t="s">
        <v>83</v>
      </c>
      <c r="AE911" s="156" t="s">
        <v>83</v>
      </c>
      <c r="AF911" s="156" t="s">
        <v>83</v>
      </c>
      <c r="AG911" s="157" t="s">
        <v>83</v>
      </c>
      <c r="AH911" s="454"/>
      <c r="AI911" s="155" t="s">
        <v>83</v>
      </c>
      <c r="AJ911" s="156" t="s">
        <v>83</v>
      </c>
      <c r="AK911" s="156" t="s">
        <v>83</v>
      </c>
      <c r="AL911" s="156" t="s">
        <v>83</v>
      </c>
      <c r="AM911" s="157" t="s">
        <v>83</v>
      </c>
      <c r="AN911" s="457"/>
      <c r="AO911" s="95" t="s">
        <v>83</v>
      </c>
      <c r="AP911" s="93" t="s">
        <v>83</v>
      </c>
      <c r="AQ911" s="93" t="s">
        <v>83</v>
      </c>
      <c r="AR911" s="93" t="s">
        <v>83</v>
      </c>
      <c r="AS911" s="163" t="s">
        <v>83</v>
      </c>
      <c r="AT911" s="164" t="s">
        <v>83</v>
      </c>
      <c r="AU911" s="164" t="s">
        <v>83</v>
      </c>
      <c r="AV911" s="164" t="s">
        <v>83</v>
      </c>
      <c r="AW911" s="94" t="s">
        <v>83</v>
      </c>
      <c r="AX911" s="94" t="s">
        <v>3366</v>
      </c>
      <c r="AY911" s="165" t="s">
        <v>83</v>
      </c>
    </row>
    <row r="912" spans="1:51" customFormat="1" ht="67.5" hidden="1">
      <c r="A912" s="95" t="s">
        <v>2779</v>
      </c>
      <c r="B912" s="160">
        <v>2502</v>
      </c>
      <c r="C912" s="93" t="s">
        <v>257</v>
      </c>
      <c r="D912" s="95">
        <v>9</v>
      </c>
      <c r="E912" s="93" t="s">
        <v>83</v>
      </c>
      <c r="F912" s="95" t="s">
        <v>83</v>
      </c>
      <c r="G912" s="161" t="s">
        <v>83</v>
      </c>
      <c r="H912" s="99" t="s">
        <v>83</v>
      </c>
      <c r="I912" s="94" t="s">
        <v>83</v>
      </c>
      <c r="J912" s="93" t="s">
        <v>83</v>
      </c>
      <c r="K912" s="93" t="s">
        <v>83</v>
      </c>
      <c r="L912" s="93" t="s">
        <v>83</v>
      </c>
      <c r="M912" s="92" t="s">
        <v>83</v>
      </c>
      <c r="N912" s="161"/>
      <c r="O912" s="153"/>
      <c r="P912" s="153"/>
      <c r="Q912" s="153"/>
      <c r="R912" s="162"/>
      <c r="S912" s="450"/>
      <c r="T912" s="163" t="s">
        <v>83</v>
      </c>
      <c r="U912" s="162" t="s">
        <v>83</v>
      </c>
      <c r="V912" s="93" t="s">
        <v>83</v>
      </c>
      <c r="W912" s="161"/>
      <c r="X912" s="153" t="s">
        <v>83</v>
      </c>
      <c r="Y912" s="153" t="s">
        <v>83</v>
      </c>
      <c r="Z912" s="153" t="s">
        <v>83</v>
      </c>
      <c r="AA912" s="162" t="s">
        <v>83</v>
      </c>
      <c r="AB912" s="450"/>
      <c r="AC912" s="155" t="s">
        <v>83</v>
      </c>
      <c r="AD912" s="156" t="s">
        <v>83</v>
      </c>
      <c r="AE912" s="156" t="s">
        <v>83</v>
      </c>
      <c r="AF912" s="156" t="s">
        <v>83</v>
      </c>
      <c r="AG912" s="157" t="s">
        <v>83</v>
      </c>
      <c r="AH912" s="454"/>
      <c r="AI912" s="155" t="s">
        <v>83</v>
      </c>
      <c r="AJ912" s="156" t="s">
        <v>83</v>
      </c>
      <c r="AK912" s="156" t="s">
        <v>83</v>
      </c>
      <c r="AL912" s="156" t="s">
        <v>83</v>
      </c>
      <c r="AM912" s="157" t="s">
        <v>83</v>
      </c>
      <c r="AN912" s="457"/>
      <c r="AO912" s="95" t="s">
        <v>83</v>
      </c>
      <c r="AP912" s="93" t="s">
        <v>83</v>
      </c>
      <c r="AQ912" s="93" t="s">
        <v>83</v>
      </c>
      <c r="AR912" s="93" t="s">
        <v>83</v>
      </c>
      <c r="AS912" s="163" t="s">
        <v>83</v>
      </c>
      <c r="AT912" s="164" t="s">
        <v>83</v>
      </c>
      <c r="AU912" s="164" t="s">
        <v>83</v>
      </c>
      <c r="AV912" s="164" t="s">
        <v>83</v>
      </c>
      <c r="AW912" s="94" t="s">
        <v>83</v>
      </c>
      <c r="AX912" s="94" t="s">
        <v>3366</v>
      </c>
      <c r="AY912" s="165" t="s">
        <v>83</v>
      </c>
    </row>
    <row r="913" spans="1:51" ht="202.5" customHeight="1">
      <c r="A913" s="204" t="s">
        <v>2780</v>
      </c>
      <c r="B913" s="205">
        <v>2503</v>
      </c>
      <c r="C913" s="600" t="s">
        <v>258</v>
      </c>
      <c r="D913" s="204">
        <v>1</v>
      </c>
      <c r="E913" s="600" t="s">
        <v>2781</v>
      </c>
      <c r="F913" s="204" t="s">
        <v>384</v>
      </c>
      <c r="G913" s="603" t="s">
        <v>543</v>
      </c>
      <c r="H913" s="264" t="s">
        <v>1079</v>
      </c>
      <c r="I913" s="195" t="s">
        <v>2458</v>
      </c>
      <c r="J913" s="600" t="s">
        <v>1080</v>
      </c>
      <c r="K913" s="600" t="s">
        <v>2477</v>
      </c>
      <c r="L913" s="600" t="s">
        <v>1081</v>
      </c>
      <c r="M913" s="207" t="s">
        <v>392</v>
      </c>
      <c r="N913" s="603">
        <v>79</v>
      </c>
      <c r="O913" s="181">
        <v>80.3</v>
      </c>
      <c r="P913" s="181">
        <v>81.599999999999994</v>
      </c>
      <c r="Q913" s="181">
        <v>82.9</v>
      </c>
      <c r="R913" s="225">
        <v>84.2</v>
      </c>
      <c r="S913" s="620">
        <v>85.5</v>
      </c>
      <c r="T913" s="194" t="s">
        <v>416</v>
      </c>
      <c r="U913" s="209">
        <v>85.5</v>
      </c>
      <c r="V913" s="600" t="s">
        <v>1278</v>
      </c>
      <c r="W913" s="603">
        <v>78.5</v>
      </c>
      <c r="X913" s="181">
        <v>78.900000000000006</v>
      </c>
      <c r="Y913" s="181">
        <v>79.2</v>
      </c>
      <c r="Z913" s="181">
        <v>80.099999999999994</v>
      </c>
      <c r="AA913" s="264">
        <v>80.8</v>
      </c>
      <c r="AB913" s="264">
        <v>82.1</v>
      </c>
      <c r="AC913" s="226">
        <f>(W913-77.7)/(N913-77.7)</f>
        <v>0.61538461538461453</v>
      </c>
      <c r="AD913" s="196">
        <f t="shared" ref="AD913:AE915" si="359">(X913-W913)/(O913-N913)</f>
        <v>0.30769230769231276</v>
      </c>
      <c r="AE913" s="196">
        <f t="shared" si="359"/>
        <v>0.23076923076922909</v>
      </c>
      <c r="AF913" s="196">
        <v>0.69199999999999995</v>
      </c>
      <c r="AG913" s="604">
        <f>(AA913-Z913)/(R913-Q913)</f>
        <v>0.53846153846154188</v>
      </c>
      <c r="AH913" s="212">
        <f t="shared" ref="AH913:AH915" si="360">IFERROR(IF($E913="-","-",AB913/S913),"-")</f>
        <v>0.96023391812865488</v>
      </c>
      <c r="AI913" s="226">
        <f>(W913-77.7)/((U913-77.7)/6)</f>
        <v>0.61538461538461342</v>
      </c>
      <c r="AJ913" s="196">
        <f>(X913-77.7)/((U913-77.7)/6*2)</f>
        <v>0.46153846153846279</v>
      </c>
      <c r="AK913" s="196">
        <f>(Y913-77.7)/((U913-77.7)/6*3)</f>
        <v>0.38461538461538475</v>
      </c>
      <c r="AL913" s="196">
        <v>0.46200000000000002</v>
      </c>
      <c r="AM913" s="604" t="s">
        <v>83</v>
      </c>
      <c r="AN913" s="212">
        <f t="shared" ref="AN913:AN915" si="361">IFERROR(IF($E913="-","-",IF($U913="-","-",AB913/$U913)),"-")</f>
        <v>0.96023391812865488</v>
      </c>
      <c r="AO913" s="204" t="s">
        <v>83</v>
      </c>
      <c r="AP913" s="203" t="s">
        <v>2459</v>
      </c>
      <c r="AQ913" s="600" t="s">
        <v>651</v>
      </c>
      <c r="AR913" s="600" t="s">
        <v>2834</v>
      </c>
      <c r="AS913" s="194" t="s">
        <v>55</v>
      </c>
      <c r="AT913" s="179" t="s">
        <v>50</v>
      </c>
      <c r="AU913" s="179" t="s">
        <v>50</v>
      </c>
      <c r="AV913" s="179" t="s">
        <v>11</v>
      </c>
      <c r="AW913" s="347" t="s">
        <v>10</v>
      </c>
      <c r="AX913" s="195" t="s">
        <v>3386</v>
      </c>
      <c r="AY913" s="214">
        <v>1</v>
      </c>
    </row>
    <row r="914" spans="1:51" ht="192.75" customHeight="1">
      <c r="A914" s="204" t="s">
        <v>2782</v>
      </c>
      <c r="B914" s="205">
        <v>2503</v>
      </c>
      <c r="C914" s="600" t="s">
        <v>258</v>
      </c>
      <c r="D914" s="204">
        <v>2</v>
      </c>
      <c r="E914" s="600" t="s">
        <v>1082</v>
      </c>
      <c r="F914" s="204" t="s">
        <v>384</v>
      </c>
      <c r="G914" s="603" t="s">
        <v>543</v>
      </c>
      <c r="H914" s="264" t="s">
        <v>1079</v>
      </c>
      <c r="I914" s="195" t="s">
        <v>2458</v>
      </c>
      <c r="J914" s="600" t="s">
        <v>2478</v>
      </c>
      <c r="K914" s="600" t="s">
        <v>2477</v>
      </c>
      <c r="L914" s="600" t="s">
        <v>2479</v>
      </c>
      <c r="M914" s="207" t="s">
        <v>392</v>
      </c>
      <c r="N914" s="603">
        <v>74</v>
      </c>
      <c r="O914" s="181">
        <v>74.7</v>
      </c>
      <c r="P914" s="181">
        <v>75.400000000000006</v>
      </c>
      <c r="Q914" s="181">
        <v>76.099999999999994</v>
      </c>
      <c r="R914" s="225">
        <v>76.8</v>
      </c>
      <c r="S914" s="620">
        <v>77.5</v>
      </c>
      <c r="T914" s="194" t="s">
        <v>416</v>
      </c>
      <c r="U914" s="209">
        <v>77.5</v>
      </c>
      <c r="V914" s="600" t="s">
        <v>1279</v>
      </c>
      <c r="W914" s="603">
        <v>73.599999999999994</v>
      </c>
      <c r="X914" s="181">
        <v>74.7</v>
      </c>
      <c r="Y914" s="181">
        <v>75.099999999999994</v>
      </c>
      <c r="Z914" s="181">
        <v>76.099999999999994</v>
      </c>
      <c r="AA914" s="264">
        <v>77.900000000000006</v>
      </c>
      <c r="AB914" s="264">
        <v>78.5</v>
      </c>
      <c r="AC914" s="226">
        <f>(W914-73.3)/(N914-73.3)</f>
        <v>0.42857142857142277</v>
      </c>
      <c r="AD914" s="196">
        <f t="shared" si="359"/>
        <v>1.5714285714285772</v>
      </c>
      <c r="AE914" s="196">
        <f t="shared" si="359"/>
        <v>0.57142857142855696</v>
      </c>
      <c r="AF914" s="196">
        <v>1.429</v>
      </c>
      <c r="AG914" s="604">
        <f>(AA914-Z914)/(R914-Q914)</f>
        <v>2.5714285714285774</v>
      </c>
      <c r="AH914" s="212">
        <f t="shared" si="360"/>
        <v>1.0129032258064516</v>
      </c>
      <c r="AI914" s="226">
        <f>(W914-73.3)/((U914-73.3)/6)</f>
        <v>0.42857142857142422</v>
      </c>
      <c r="AJ914" s="196">
        <f>(X914-73.3)/((U914-73.3)/6*2)</f>
        <v>1.0000000000000033</v>
      </c>
      <c r="AK914" s="196">
        <f>(Y914-73.3)/((U914-73.3)/6*3)</f>
        <v>0.85714285714285521</v>
      </c>
      <c r="AL914" s="196">
        <v>1</v>
      </c>
      <c r="AM914" s="604" t="s">
        <v>83</v>
      </c>
      <c r="AN914" s="212">
        <f t="shared" si="361"/>
        <v>1.0129032258064516</v>
      </c>
      <c r="AO914" s="204" t="s">
        <v>83</v>
      </c>
      <c r="AP914" s="203" t="s">
        <v>2459</v>
      </c>
      <c r="AQ914" s="600" t="s">
        <v>651</v>
      </c>
      <c r="AR914" s="600" t="s">
        <v>2834</v>
      </c>
      <c r="AS914" s="194" t="s">
        <v>56</v>
      </c>
      <c r="AT914" s="179" t="s">
        <v>15</v>
      </c>
      <c r="AU914" s="179" t="s">
        <v>10</v>
      </c>
      <c r="AV914" s="179" t="s">
        <v>15</v>
      </c>
      <c r="AW914" s="347" t="s">
        <v>15</v>
      </c>
      <c r="AX914" s="195" t="s">
        <v>3386</v>
      </c>
      <c r="AY914" s="214">
        <v>1</v>
      </c>
    </row>
    <row r="915" spans="1:51" ht="138.75" customHeight="1">
      <c r="A915" s="204" t="s">
        <v>2783</v>
      </c>
      <c r="B915" s="205">
        <v>2503</v>
      </c>
      <c r="C915" s="600" t="s">
        <v>258</v>
      </c>
      <c r="D915" s="204">
        <v>3</v>
      </c>
      <c r="E915" s="600" t="s">
        <v>1083</v>
      </c>
      <c r="F915" s="204" t="s">
        <v>384</v>
      </c>
      <c r="G915" s="603" t="s">
        <v>543</v>
      </c>
      <c r="H915" s="264" t="s">
        <v>1079</v>
      </c>
      <c r="I915" s="195" t="s">
        <v>2460</v>
      </c>
      <c r="J915" s="600" t="s">
        <v>1084</v>
      </c>
      <c r="K915" s="600" t="s">
        <v>2477</v>
      </c>
      <c r="L915" s="600" t="s">
        <v>1085</v>
      </c>
      <c r="M915" s="207" t="s">
        <v>392</v>
      </c>
      <c r="N915" s="603">
        <v>79.099999999999994</v>
      </c>
      <c r="O915" s="181">
        <v>80</v>
      </c>
      <c r="P915" s="181">
        <v>80.900000000000006</v>
      </c>
      <c r="Q915" s="181">
        <v>81.8</v>
      </c>
      <c r="R915" s="225">
        <v>82.7</v>
      </c>
      <c r="S915" s="620">
        <v>83.6</v>
      </c>
      <c r="T915" s="194" t="s">
        <v>416</v>
      </c>
      <c r="U915" s="209">
        <v>83.6</v>
      </c>
      <c r="V915" s="600" t="s">
        <v>1280</v>
      </c>
      <c r="W915" s="603">
        <v>78.5</v>
      </c>
      <c r="X915" s="181">
        <v>79.2</v>
      </c>
      <c r="Y915" s="181">
        <v>80</v>
      </c>
      <c r="Z915" s="181">
        <v>80.3</v>
      </c>
      <c r="AA915" s="264">
        <v>81.3</v>
      </c>
      <c r="AB915" s="264">
        <v>84.3</v>
      </c>
      <c r="AC915" s="226">
        <f>(W915-78.2)/(N915-78.2)</f>
        <v>0.33333333333333331</v>
      </c>
      <c r="AD915" s="196">
        <f t="shared" si="359"/>
        <v>0.77777777777777601</v>
      </c>
      <c r="AE915" s="196">
        <f t="shared" si="359"/>
        <v>0.88888888888888007</v>
      </c>
      <c r="AF915" s="196">
        <v>0.33300000000000002</v>
      </c>
      <c r="AG915" s="604">
        <f>(AA915-Z915)/(R915-Q915)</f>
        <v>1.1111111111111041</v>
      </c>
      <c r="AH915" s="212">
        <f t="shared" si="360"/>
        <v>1.0083732057416268</v>
      </c>
      <c r="AI915" s="226">
        <f>(W915-78.2)/((U915-78.2)/6)</f>
        <v>0.33333333333333071</v>
      </c>
      <c r="AJ915" s="196">
        <f>(X915-78.2)/((U915-78.2)/6*2)</f>
        <v>0.55555555555555647</v>
      </c>
      <c r="AK915" s="196">
        <f>(Y915-78.2)/((U915-78.2)/6*3)</f>
        <v>0.66666666666666663</v>
      </c>
      <c r="AL915" s="196">
        <v>0.58299999999999996</v>
      </c>
      <c r="AM915" s="604" t="s">
        <v>83</v>
      </c>
      <c r="AN915" s="212">
        <f t="shared" si="361"/>
        <v>1.0083732057416268</v>
      </c>
      <c r="AO915" s="204" t="s">
        <v>83</v>
      </c>
      <c r="AP915" s="203" t="s">
        <v>2459</v>
      </c>
      <c r="AQ915" s="600" t="s">
        <v>651</v>
      </c>
      <c r="AR915" s="600" t="s">
        <v>2834</v>
      </c>
      <c r="AS915" s="194" t="s">
        <v>57</v>
      </c>
      <c r="AT915" s="179" t="s">
        <v>11</v>
      </c>
      <c r="AU915" s="179" t="s">
        <v>15</v>
      </c>
      <c r="AV915" s="179" t="s">
        <v>50</v>
      </c>
      <c r="AW915" s="179" t="s">
        <v>15</v>
      </c>
      <c r="AX915" s="611" t="s">
        <v>3386</v>
      </c>
      <c r="AY915" s="214">
        <v>1</v>
      </c>
    </row>
    <row r="916" spans="1:51" customFormat="1" ht="27" hidden="1">
      <c r="A916" s="95" t="s">
        <v>2784</v>
      </c>
      <c r="B916" s="160">
        <v>2503</v>
      </c>
      <c r="C916" s="93" t="s">
        <v>258</v>
      </c>
      <c r="D916" s="95">
        <v>4</v>
      </c>
      <c r="E916" s="93" t="s">
        <v>83</v>
      </c>
      <c r="F916" s="95" t="s">
        <v>83</v>
      </c>
      <c r="G916" s="161" t="s">
        <v>83</v>
      </c>
      <c r="H916" s="99" t="s">
        <v>83</v>
      </c>
      <c r="I916" s="94" t="s">
        <v>83</v>
      </c>
      <c r="J916" s="93" t="s">
        <v>83</v>
      </c>
      <c r="K916" s="93" t="s">
        <v>83</v>
      </c>
      <c r="L916" s="93" t="s">
        <v>83</v>
      </c>
      <c r="M916" s="92" t="s">
        <v>83</v>
      </c>
      <c r="N916" s="161"/>
      <c r="O916" s="153"/>
      <c r="P916" s="153"/>
      <c r="Q916" s="153"/>
      <c r="R916" s="162"/>
      <c r="S916" s="450"/>
      <c r="T916" s="163" t="s">
        <v>83</v>
      </c>
      <c r="U916" s="162" t="s">
        <v>83</v>
      </c>
      <c r="V916" s="93" t="s">
        <v>83</v>
      </c>
      <c r="W916" s="161"/>
      <c r="X916" s="153" t="s">
        <v>83</v>
      </c>
      <c r="Y916" s="153" t="s">
        <v>83</v>
      </c>
      <c r="Z916" s="153" t="s">
        <v>83</v>
      </c>
      <c r="AA916" s="162" t="s">
        <v>83</v>
      </c>
      <c r="AB916" s="450"/>
      <c r="AC916" s="155" t="s">
        <v>83</v>
      </c>
      <c r="AD916" s="156" t="s">
        <v>83</v>
      </c>
      <c r="AE916" s="156" t="s">
        <v>83</v>
      </c>
      <c r="AF916" s="156" t="s">
        <v>83</v>
      </c>
      <c r="AG916" s="157" t="s">
        <v>83</v>
      </c>
      <c r="AH916" s="454"/>
      <c r="AI916" s="155" t="s">
        <v>83</v>
      </c>
      <c r="AJ916" s="156" t="s">
        <v>83</v>
      </c>
      <c r="AK916" s="156" t="s">
        <v>83</v>
      </c>
      <c r="AL916" s="156" t="s">
        <v>83</v>
      </c>
      <c r="AM916" s="157" t="s">
        <v>83</v>
      </c>
      <c r="AN916" s="457"/>
      <c r="AO916" s="95" t="s">
        <v>83</v>
      </c>
      <c r="AP916" s="93" t="s">
        <v>83</v>
      </c>
      <c r="AQ916" s="93" t="s">
        <v>83</v>
      </c>
      <c r="AR916" s="93" t="s">
        <v>83</v>
      </c>
      <c r="AS916" s="163" t="s">
        <v>83</v>
      </c>
      <c r="AT916" s="164" t="s">
        <v>83</v>
      </c>
      <c r="AU916" s="164" t="s">
        <v>83</v>
      </c>
      <c r="AV916" s="164" t="s">
        <v>83</v>
      </c>
      <c r="AW916" s="94" t="s">
        <v>83</v>
      </c>
      <c r="AX916" s="94" t="s">
        <v>3366</v>
      </c>
      <c r="AY916" s="165" t="s">
        <v>83</v>
      </c>
    </row>
    <row r="917" spans="1:51" customFormat="1" ht="27" hidden="1">
      <c r="A917" s="95" t="s">
        <v>2785</v>
      </c>
      <c r="B917" s="160">
        <v>2503</v>
      </c>
      <c r="C917" s="93" t="s">
        <v>258</v>
      </c>
      <c r="D917" s="95">
        <v>5</v>
      </c>
      <c r="E917" s="93" t="s">
        <v>83</v>
      </c>
      <c r="F917" s="95" t="s">
        <v>83</v>
      </c>
      <c r="G917" s="161" t="s">
        <v>83</v>
      </c>
      <c r="H917" s="99" t="s">
        <v>83</v>
      </c>
      <c r="I917" s="94" t="s">
        <v>83</v>
      </c>
      <c r="J917" s="93" t="s">
        <v>83</v>
      </c>
      <c r="K917" s="93" t="s">
        <v>83</v>
      </c>
      <c r="L917" s="93" t="s">
        <v>83</v>
      </c>
      <c r="M917" s="92" t="s">
        <v>83</v>
      </c>
      <c r="N917" s="161"/>
      <c r="O917" s="153"/>
      <c r="P917" s="153"/>
      <c r="Q917" s="153"/>
      <c r="R917" s="162"/>
      <c r="S917" s="450"/>
      <c r="T917" s="163" t="s">
        <v>83</v>
      </c>
      <c r="U917" s="162" t="s">
        <v>83</v>
      </c>
      <c r="V917" s="93" t="s">
        <v>83</v>
      </c>
      <c r="W917" s="161"/>
      <c r="X917" s="153" t="s">
        <v>83</v>
      </c>
      <c r="Y917" s="153" t="s">
        <v>83</v>
      </c>
      <c r="Z917" s="153" t="s">
        <v>83</v>
      </c>
      <c r="AA917" s="162" t="s">
        <v>83</v>
      </c>
      <c r="AB917" s="450"/>
      <c r="AC917" s="155" t="s">
        <v>83</v>
      </c>
      <c r="AD917" s="156" t="s">
        <v>83</v>
      </c>
      <c r="AE917" s="156" t="s">
        <v>83</v>
      </c>
      <c r="AF917" s="156" t="s">
        <v>83</v>
      </c>
      <c r="AG917" s="157" t="s">
        <v>83</v>
      </c>
      <c r="AH917" s="454"/>
      <c r="AI917" s="155" t="s">
        <v>83</v>
      </c>
      <c r="AJ917" s="156" t="s">
        <v>83</v>
      </c>
      <c r="AK917" s="156" t="s">
        <v>83</v>
      </c>
      <c r="AL917" s="156" t="s">
        <v>83</v>
      </c>
      <c r="AM917" s="157" t="s">
        <v>83</v>
      </c>
      <c r="AN917" s="457"/>
      <c r="AO917" s="95" t="s">
        <v>83</v>
      </c>
      <c r="AP917" s="93" t="s">
        <v>83</v>
      </c>
      <c r="AQ917" s="93" t="s">
        <v>83</v>
      </c>
      <c r="AR917" s="93" t="s">
        <v>83</v>
      </c>
      <c r="AS917" s="163" t="s">
        <v>83</v>
      </c>
      <c r="AT917" s="164" t="s">
        <v>83</v>
      </c>
      <c r="AU917" s="164" t="s">
        <v>83</v>
      </c>
      <c r="AV917" s="164" t="s">
        <v>83</v>
      </c>
      <c r="AW917" s="94" t="s">
        <v>83</v>
      </c>
      <c r="AX917" s="94" t="s">
        <v>3366</v>
      </c>
      <c r="AY917" s="165" t="s">
        <v>83</v>
      </c>
    </row>
    <row r="918" spans="1:51" customFormat="1" ht="27" hidden="1">
      <c r="A918" s="95" t="s">
        <v>2786</v>
      </c>
      <c r="B918" s="160">
        <v>2503</v>
      </c>
      <c r="C918" s="93" t="s">
        <v>258</v>
      </c>
      <c r="D918" s="95">
        <v>6</v>
      </c>
      <c r="E918" s="93" t="s">
        <v>83</v>
      </c>
      <c r="F918" s="95" t="s">
        <v>83</v>
      </c>
      <c r="G918" s="161" t="s">
        <v>83</v>
      </c>
      <c r="H918" s="99" t="s">
        <v>83</v>
      </c>
      <c r="I918" s="94" t="s">
        <v>83</v>
      </c>
      <c r="J918" s="93" t="s">
        <v>83</v>
      </c>
      <c r="K918" s="93" t="s">
        <v>83</v>
      </c>
      <c r="L918" s="93" t="s">
        <v>83</v>
      </c>
      <c r="M918" s="92" t="s">
        <v>83</v>
      </c>
      <c r="N918" s="161"/>
      <c r="O918" s="153"/>
      <c r="P918" s="153"/>
      <c r="Q918" s="153"/>
      <c r="R918" s="162"/>
      <c r="S918" s="450"/>
      <c r="T918" s="163" t="s">
        <v>83</v>
      </c>
      <c r="U918" s="162" t="s">
        <v>83</v>
      </c>
      <c r="V918" s="93" t="s">
        <v>83</v>
      </c>
      <c r="W918" s="161"/>
      <c r="X918" s="153" t="s">
        <v>83</v>
      </c>
      <c r="Y918" s="153" t="s">
        <v>83</v>
      </c>
      <c r="Z918" s="153" t="s">
        <v>83</v>
      </c>
      <c r="AA918" s="162" t="s">
        <v>83</v>
      </c>
      <c r="AB918" s="450"/>
      <c r="AC918" s="155" t="s">
        <v>83</v>
      </c>
      <c r="AD918" s="156" t="s">
        <v>83</v>
      </c>
      <c r="AE918" s="156" t="s">
        <v>83</v>
      </c>
      <c r="AF918" s="156" t="s">
        <v>83</v>
      </c>
      <c r="AG918" s="157" t="s">
        <v>83</v>
      </c>
      <c r="AH918" s="454"/>
      <c r="AI918" s="155" t="s">
        <v>83</v>
      </c>
      <c r="AJ918" s="156" t="s">
        <v>83</v>
      </c>
      <c r="AK918" s="156" t="s">
        <v>83</v>
      </c>
      <c r="AL918" s="156" t="s">
        <v>83</v>
      </c>
      <c r="AM918" s="157" t="s">
        <v>83</v>
      </c>
      <c r="AN918" s="457"/>
      <c r="AO918" s="95" t="s">
        <v>83</v>
      </c>
      <c r="AP918" s="93" t="s">
        <v>83</v>
      </c>
      <c r="AQ918" s="93" t="s">
        <v>83</v>
      </c>
      <c r="AR918" s="93" t="s">
        <v>83</v>
      </c>
      <c r="AS918" s="163" t="s">
        <v>83</v>
      </c>
      <c r="AT918" s="164" t="s">
        <v>83</v>
      </c>
      <c r="AU918" s="164" t="s">
        <v>83</v>
      </c>
      <c r="AV918" s="164" t="s">
        <v>83</v>
      </c>
      <c r="AW918" s="94" t="s">
        <v>83</v>
      </c>
      <c r="AX918" s="94" t="s">
        <v>3366</v>
      </c>
      <c r="AY918" s="165" t="s">
        <v>83</v>
      </c>
    </row>
    <row r="919" spans="1:51" customFormat="1" ht="27" hidden="1">
      <c r="A919" s="95" t="s">
        <v>2787</v>
      </c>
      <c r="B919" s="160">
        <v>2503</v>
      </c>
      <c r="C919" s="93" t="s">
        <v>258</v>
      </c>
      <c r="D919" s="95">
        <v>7</v>
      </c>
      <c r="E919" s="93" t="s">
        <v>83</v>
      </c>
      <c r="F919" s="95" t="s">
        <v>83</v>
      </c>
      <c r="G919" s="161" t="s">
        <v>83</v>
      </c>
      <c r="H919" s="99" t="s">
        <v>83</v>
      </c>
      <c r="I919" s="94" t="s">
        <v>83</v>
      </c>
      <c r="J919" s="93" t="s">
        <v>83</v>
      </c>
      <c r="K919" s="93" t="s">
        <v>83</v>
      </c>
      <c r="L919" s="93" t="s">
        <v>83</v>
      </c>
      <c r="M919" s="92" t="s">
        <v>83</v>
      </c>
      <c r="N919" s="161"/>
      <c r="O919" s="153"/>
      <c r="P919" s="153"/>
      <c r="Q919" s="153"/>
      <c r="R919" s="162"/>
      <c r="S919" s="450"/>
      <c r="T919" s="163" t="s">
        <v>83</v>
      </c>
      <c r="U919" s="162" t="s">
        <v>83</v>
      </c>
      <c r="V919" s="93" t="s">
        <v>83</v>
      </c>
      <c r="W919" s="161"/>
      <c r="X919" s="153" t="s">
        <v>83</v>
      </c>
      <c r="Y919" s="153" t="s">
        <v>83</v>
      </c>
      <c r="Z919" s="153" t="s">
        <v>83</v>
      </c>
      <c r="AA919" s="162" t="s">
        <v>83</v>
      </c>
      <c r="AB919" s="450"/>
      <c r="AC919" s="155" t="s">
        <v>83</v>
      </c>
      <c r="AD919" s="156" t="s">
        <v>83</v>
      </c>
      <c r="AE919" s="156" t="s">
        <v>83</v>
      </c>
      <c r="AF919" s="156" t="s">
        <v>83</v>
      </c>
      <c r="AG919" s="157" t="s">
        <v>83</v>
      </c>
      <c r="AH919" s="454"/>
      <c r="AI919" s="155" t="s">
        <v>83</v>
      </c>
      <c r="AJ919" s="156" t="s">
        <v>83</v>
      </c>
      <c r="AK919" s="156" t="s">
        <v>83</v>
      </c>
      <c r="AL919" s="156" t="s">
        <v>83</v>
      </c>
      <c r="AM919" s="157" t="s">
        <v>83</v>
      </c>
      <c r="AN919" s="457"/>
      <c r="AO919" s="95" t="s">
        <v>83</v>
      </c>
      <c r="AP919" s="93" t="s">
        <v>83</v>
      </c>
      <c r="AQ919" s="93" t="s">
        <v>83</v>
      </c>
      <c r="AR919" s="93" t="s">
        <v>83</v>
      </c>
      <c r="AS919" s="163" t="s">
        <v>83</v>
      </c>
      <c r="AT919" s="164" t="s">
        <v>83</v>
      </c>
      <c r="AU919" s="164" t="s">
        <v>83</v>
      </c>
      <c r="AV919" s="164" t="s">
        <v>83</v>
      </c>
      <c r="AW919" s="94" t="s">
        <v>83</v>
      </c>
      <c r="AX919" s="94" t="s">
        <v>3366</v>
      </c>
      <c r="AY919" s="165" t="s">
        <v>83</v>
      </c>
    </row>
    <row r="920" spans="1:51" customFormat="1" ht="27" hidden="1">
      <c r="A920" s="95" t="s">
        <v>2788</v>
      </c>
      <c r="B920" s="160">
        <v>2503</v>
      </c>
      <c r="C920" s="93" t="s">
        <v>258</v>
      </c>
      <c r="D920" s="95">
        <v>8</v>
      </c>
      <c r="E920" s="93" t="s">
        <v>83</v>
      </c>
      <c r="F920" s="95" t="s">
        <v>83</v>
      </c>
      <c r="G920" s="161" t="s">
        <v>83</v>
      </c>
      <c r="H920" s="99" t="s">
        <v>83</v>
      </c>
      <c r="I920" s="94" t="s">
        <v>83</v>
      </c>
      <c r="J920" s="93" t="s">
        <v>83</v>
      </c>
      <c r="K920" s="93" t="s">
        <v>83</v>
      </c>
      <c r="L920" s="93" t="s">
        <v>83</v>
      </c>
      <c r="M920" s="92" t="s">
        <v>83</v>
      </c>
      <c r="N920" s="161"/>
      <c r="O920" s="153"/>
      <c r="P920" s="153"/>
      <c r="Q920" s="153"/>
      <c r="R920" s="162"/>
      <c r="S920" s="450"/>
      <c r="T920" s="163" t="s">
        <v>83</v>
      </c>
      <c r="U920" s="162" t="s">
        <v>83</v>
      </c>
      <c r="V920" s="93" t="s">
        <v>83</v>
      </c>
      <c r="W920" s="161"/>
      <c r="X920" s="153" t="s">
        <v>83</v>
      </c>
      <c r="Y920" s="153" t="s">
        <v>83</v>
      </c>
      <c r="Z920" s="153" t="s">
        <v>83</v>
      </c>
      <c r="AA920" s="162" t="s">
        <v>83</v>
      </c>
      <c r="AB920" s="450"/>
      <c r="AC920" s="155" t="s">
        <v>83</v>
      </c>
      <c r="AD920" s="156" t="s">
        <v>83</v>
      </c>
      <c r="AE920" s="156" t="s">
        <v>83</v>
      </c>
      <c r="AF920" s="156" t="s">
        <v>83</v>
      </c>
      <c r="AG920" s="157" t="s">
        <v>83</v>
      </c>
      <c r="AH920" s="454"/>
      <c r="AI920" s="155" t="s">
        <v>83</v>
      </c>
      <c r="AJ920" s="156" t="s">
        <v>83</v>
      </c>
      <c r="AK920" s="156" t="s">
        <v>83</v>
      </c>
      <c r="AL920" s="156" t="s">
        <v>83</v>
      </c>
      <c r="AM920" s="157" t="s">
        <v>83</v>
      </c>
      <c r="AN920" s="457"/>
      <c r="AO920" s="95" t="s">
        <v>83</v>
      </c>
      <c r="AP920" s="93" t="s">
        <v>83</v>
      </c>
      <c r="AQ920" s="93" t="s">
        <v>83</v>
      </c>
      <c r="AR920" s="93" t="s">
        <v>83</v>
      </c>
      <c r="AS920" s="163" t="s">
        <v>83</v>
      </c>
      <c r="AT920" s="164" t="s">
        <v>83</v>
      </c>
      <c r="AU920" s="164" t="s">
        <v>83</v>
      </c>
      <c r="AV920" s="164" t="s">
        <v>83</v>
      </c>
      <c r="AW920" s="94" t="s">
        <v>83</v>
      </c>
      <c r="AX920" s="94" t="s">
        <v>3366</v>
      </c>
      <c r="AY920" s="165" t="s">
        <v>83</v>
      </c>
    </row>
    <row r="921" spans="1:51" customFormat="1" ht="27" hidden="1">
      <c r="A921" s="95" t="s">
        <v>2789</v>
      </c>
      <c r="B921" s="160">
        <v>2503</v>
      </c>
      <c r="C921" s="93" t="s">
        <v>258</v>
      </c>
      <c r="D921" s="95">
        <v>9</v>
      </c>
      <c r="E921" s="93" t="s">
        <v>83</v>
      </c>
      <c r="F921" s="95" t="s">
        <v>83</v>
      </c>
      <c r="G921" s="161" t="s">
        <v>83</v>
      </c>
      <c r="H921" s="99" t="s">
        <v>83</v>
      </c>
      <c r="I921" s="94" t="s">
        <v>83</v>
      </c>
      <c r="J921" s="93" t="s">
        <v>83</v>
      </c>
      <c r="K921" s="93" t="s">
        <v>83</v>
      </c>
      <c r="L921" s="93" t="s">
        <v>83</v>
      </c>
      <c r="M921" s="92" t="s">
        <v>83</v>
      </c>
      <c r="N921" s="161"/>
      <c r="O921" s="153"/>
      <c r="P921" s="153"/>
      <c r="Q921" s="153"/>
      <c r="R921" s="162"/>
      <c r="S921" s="450"/>
      <c r="T921" s="163" t="s">
        <v>83</v>
      </c>
      <c r="U921" s="162" t="s">
        <v>83</v>
      </c>
      <c r="V921" s="93" t="s">
        <v>83</v>
      </c>
      <c r="W921" s="161"/>
      <c r="X921" s="153" t="s">
        <v>83</v>
      </c>
      <c r="Y921" s="153" t="s">
        <v>83</v>
      </c>
      <c r="Z921" s="153" t="s">
        <v>83</v>
      </c>
      <c r="AA921" s="162" t="s">
        <v>83</v>
      </c>
      <c r="AB921" s="450"/>
      <c r="AC921" s="155" t="s">
        <v>83</v>
      </c>
      <c r="AD921" s="156" t="s">
        <v>83</v>
      </c>
      <c r="AE921" s="156" t="s">
        <v>83</v>
      </c>
      <c r="AF921" s="156" t="s">
        <v>83</v>
      </c>
      <c r="AG921" s="157" t="s">
        <v>83</v>
      </c>
      <c r="AH921" s="454"/>
      <c r="AI921" s="155" t="s">
        <v>83</v>
      </c>
      <c r="AJ921" s="156" t="s">
        <v>83</v>
      </c>
      <c r="AK921" s="156" t="s">
        <v>83</v>
      </c>
      <c r="AL921" s="156" t="s">
        <v>83</v>
      </c>
      <c r="AM921" s="157" t="s">
        <v>83</v>
      </c>
      <c r="AN921" s="457"/>
      <c r="AO921" s="95" t="s">
        <v>83</v>
      </c>
      <c r="AP921" s="93" t="s">
        <v>83</v>
      </c>
      <c r="AQ921" s="93" t="s">
        <v>83</v>
      </c>
      <c r="AR921" s="93" t="s">
        <v>83</v>
      </c>
      <c r="AS921" s="163" t="s">
        <v>83</v>
      </c>
      <c r="AT921" s="164" t="s">
        <v>83</v>
      </c>
      <c r="AU921" s="164" t="s">
        <v>83</v>
      </c>
      <c r="AV921" s="164" t="s">
        <v>83</v>
      </c>
      <c r="AW921" s="94" t="s">
        <v>83</v>
      </c>
      <c r="AX921" s="94" t="s">
        <v>3366</v>
      </c>
      <c r="AY921" s="165" t="s">
        <v>83</v>
      </c>
    </row>
    <row r="922" spans="1:51" ht="172.5" customHeight="1">
      <c r="A922" s="204" t="s">
        <v>2790</v>
      </c>
      <c r="B922" s="205">
        <v>2504</v>
      </c>
      <c r="C922" s="600" t="s">
        <v>259</v>
      </c>
      <c r="D922" s="204">
        <v>1</v>
      </c>
      <c r="E922" s="600" t="s">
        <v>1086</v>
      </c>
      <c r="F922" s="204" t="s">
        <v>384</v>
      </c>
      <c r="G922" s="603" t="s">
        <v>543</v>
      </c>
      <c r="H922" s="264" t="s">
        <v>1069</v>
      </c>
      <c r="I922" s="195" t="s">
        <v>1070</v>
      </c>
      <c r="J922" s="600" t="s">
        <v>2480</v>
      </c>
      <c r="K922" s="600" t="s">
        <v>2481</v>
      </c>
      <c r="L922" s="600" t="s">
        <v>2791</v>
      </c>
      <c r="M922" s="207" t="s">
        <v>392</v>
      </c>
      <c r="N922" s="603" t="s">
        <v>12</v>
      </c>
      <c r="O922" s="181" t="s">
        <v>12</v>
      </c>
      <c r="P922" s="181" t="s">
        <v>12</v>
      </c>
      <c r="Q922" s="181">
        <v>20</v>
      </c>
      <c r="R922" s="225">
        <v>40</v>
      </c>
      <c r="S922" s="620">
        <v>60</v>
      </c>
      <c r="T922" s="194" t="s">
        <v>1298</v>
      </c>
      <c r="U922" s="209">
        <v>100</v>
      </c>
      <c r="V922" s="600" t="s">
        <v>2792</v>
      </c>
      <c r="W922" s="603" t="s">
        <v>12</v>
      </c>
      <c r="X922" s="181" t="s">
        <v>12</v>
      </c>
      <c r="Y922" s="181" t="s">
        <v>12</v>
      </c>
      <c r="Z922" s="181">
        <v>19</v>
      </c>
      <c r="AA922" s="264">
        <v>45</v>
      </c>
      <c r="AB922" s="264">
        <v>68</v>
      </c>
      <c r="AC922" s="226" t="str">
        <f t="shared" ref="AC922:AH923" si="362">IFERROR(IF($E922="-","-",W922/N922),"-")</f>
        <v>-</v>
      </c>
      <c r="AD922" s="196" t="str">
        <f t="shared" si="362"/>
        <v>-</v>
      </c>
      <c r="AE922" s="196" t="str">
        <f t="shared" si="362"/>
        <v>-</v>
      </c>
      <c r="AF922" s="196">
        <f t="shared" si="362"/>
        <v>0.95</v>
      </c>
      <c r="AG922" s="604">
        <f t="shared" si="362"/>
        <v>1.125</v>
      </c>
      <c r="AH922" s="212">
        <f t="shared" si="362"/>
        <v>1.1333333333333333</v>
      </c>
      <c r="AI922" s="226" t="str">
        <f t="shared" ref="AI922:AN923" si="363">IFERROR(IF($E922="-","-",IF($U922="-","-",W922/$U922)),"-")</f>
        <v>-</v>
      </c>
      <c r="AJ922" s="196" t="str">
        <f t="shared" si="363"/>
        <v>-</v>
      </c>
      <c r="AK922" s="196" t="str">
        <f t="shared" si="363"/>
        <v>-</v>
      </c>
      <c r="AL922" s="196">
        <f t="shared" si="363"/>
        <v>0.19</v>
      </c>
      <c r="AM922" s="604">
        <f t="shared" si="363"/>
        <v>0.45</v>
      </c>
      <c r="AN922" s="212">
        <f t="shared" si="363"/>
        <v>0.68</v>
      </c>
      <c r="AO922" s="204" t="s">
        <v>83</v>
      </c>
      <c r="AP922" s="600" t="s">
        <v>2991</v>
      </c>
      <c r="AQ922" s="600" t="s">
        <v>651</v>
      </c>
      <c r="AR922" s="600" t="s">
        <v>2482</v>
      </c>
      <c r="AS922" s="194" t="s">
        <v>3022</v>
      </c>
      <c r="AT922" s="179" t="s">
        <v>12</v>
      </c>
      <c r="AU922" s="179" t="s">
        <v>12</v>
      </c>
      <c r="AV922" s="179" t="s">
        <v>15</v>
      </c>
      <c r="AW922" s="347" t="s">
        <v>15</v>
      </c>
      <c r="AX922" s="195" t="s">
        <v>3386</v>
      </c>
      <c r="AY922" s="214">
        <v>1</v>
      </c>
    </row>
    <row r="923" spans="1:51" ht="139.5" customHeight="1">
      <c r="A923" s="204" t="str">
        <f t="shared" ref="A923" si="364">B923&amp;"-"&amp;D923</f>
        <v>2504-2</v>
      </c>
      <c r="B923" s="205">
        <v>2504</v>
      </c>
      <c r="C923" s="600" t="s">
        <v>259</v>
      </c>
      <c r="D923" s="204">
        <v>2</v>
      </c>
      <c r="E923" s="600" t="s">
        <v>2842</v>
      </c>
      <c r="F923" s="204" t="s">
        <v>384</v>
      </c>
      <c r="G923" s="603" t="s">
        <v>543</v>
      </c>
      <c r="H923" s="264" t="s">
        <v>1064</v>
      </c>
      <c r="I923" s="195" t="s">
        <v>581</v>
      </c>
      <c r="J923" s="600" t="s">
        <v>2843</v>
      </c>
      <c r="K923" s="600" t="s">
        <v>2799</v>
      </c>
      <c r="L923" s="600" t="s">
        <v>2844</v>
      </c>
      <c r="M923" s="207" t="s">
        <v>392</v>
      </c>
      <c r="N923" s="322" t="s">
        <v>12</v>
      </c>
      <c r="O923" s="322" t="s">
        <v>12</v>
      </c>
      <c r="P923" s="181">
        <v>98.3</v>
      </c>
      <c r="Q923" s="181">
        <v>98.3</v>
      </c>
      <c r="R923" s="225">
        <v>100</v>
      </c>
      <c r="S923" s="620">
        <v>100</v>
      </c>
      <c r="T923" s="194" t="s">
        <v>2737</v>
      </c>
      <c r="U923" s="209">
        <v>100</v>
      </c>
      <c r="V923" s="600" t="s">
        <v>2969</v>
      </c>
      <c r="W923" s="322" t="s">
        <v>12</v>
      </c>
      <c r="X923" s="322" t="s">
        <v>12</v>
      </c>
      <c r="Y923" s="181">
        <v>98.3</v>
      </c>
      <c r="Z923" s="181">
        <v>98.3</v>
      </c>
      <c r="AA923" s="264">
        <v>100</v>
      </c>
      <c r="AB923" s="264">
        <v>100</v>
      </c>
      <c r="AC923" s="226" t="str">
        <f t="shared" si="362"/>
        <v>-</v>
      </c>
      <c r="AD923" s="196" t="str">
        <f t="shared" si="362"/>
        <v>-</v>
      </c>
      <c r="AE923" s="196">
        <f t="shared" si="362"/>
        <v>1</v>
      </c>
      <c r="AF923" s="196">
        <f t="shared" si="362"/>
        <v>1</v>
      </c>
      <c r="AG923" s="604">
        <f t="shared" si="362"/>
        <v>1</v>
      </c>
      <c r="AH923" s="212">
        <f t="shared" si="362"/>
        <v>1</v>
      </c>
      <c r="AI923" s="226" t="str">
        <f t="shared" si="363"/>
        <v>-</v>
      </c>
      <c r="AJ923" s="196" t="str">
        <f t="shared" si="363"/>
        <v>-</v>
      </c>
      <c r="AK923" s="196">
        <f t="shared" si="363"/>
        <v>0.98299999999999998</v>
      </c>
      <c r="AL923" s="196">
        <f t="shared" si="363"/>
        <v>0.98299999999999998</v>
      </c>
      <c r="AM923" s="604">
        <f t="shared" si="363"/>
        <v>1</v>
      </c>
      <c r="AN923" s="212">
        <f t="shared" si="363"/>
        <v>1</v>
      </c>
      <c r="AO923" s="204" t="s">
        <v>83</v>
      </c>
      <c r="AP923" s="600" t="s">
        <v>83</v>
      </c>
      <c r="AQ923" s="600" t="s">
        <v>633</v>
      </c>
      <c r="AR923" s="600" t="s">
        <v>2800</v>
      </c>
      <c r="AS923" s="194" t="s">
        <v>83</v>
      </c>
      <c r="AT923" s="179" t="s">
        <v>12</v>
      </c>
      <c r="AU923" s="179" t="s">
        <v>15</v>
      </c>
      <c r="AV923" s="179" t="s">
        <v>54</v>
      </c>
      <c r="AW923" s="347" t="s">
        <v>15</v>
      </c>
      <c r="AX923" s="195" t="s">
        <v>3386</v>
      </c>
      <c r="AY923" s="214">
        <v>1</v>
      </c>
    </row>
    <row r="924" spans="1:51" customFormat="1" ht="27" hidden="1">
      <c r="A924" s="154" t="s">
        <v>2793</v>
      </c>
      <c r="B924" s="160">
        <v>2504</v>
      </c>
      <c r="C924" s="93" t="s">
        <v>259</v>
      </c>
      <c r="D924" s="154">
        <v>3</v>
      </c>
      <c r="E924" s="93" t="s">
        <v>83</v>
      </c>
      <c r="F924" s="95" t="s">
        <v>83</v>
      </c>
      <c r="G924" s="161" t="s">
        <v>83</v>
      </c>
      <c r="H924" s="99" t="s">
        <v>83</v>
      </c>
      <c r="I924" s="94" t="s">
        <v>83</v>
      </c>
      <c r="J924" s="93" t="s">
        <v>83</v>
      </c>
      <c r="K924" s="93" t="s">
        <v>83</v>
      </c>
      <c r="L924" s="93" t="s">
        <v>83</v>
      </c>
      <c r="M924" s="92" t="s">
        <v>83</v>
      </c>
      <c r="N924" s="161"/>
      <c r="O924" s="153"/>
      <c r="P924" s="153"/>
      <c r="Q924" s="153"/>
      <c r="R924" s="162"/>
      <c r="S924" s="450"/>
      <c r="T924" s="163" t="s">
        <v>83</v>
      </c>
      <c r="U924" s="162" t="s">
        <v>83</v>
      </c>
      <c r="V924" s="93" t="s">
        <v>83</v>
      </c>
      <c r="W924" s="161"/>
      <c r="X924" s="153" t="s">
        <v>83</v>
      </c>
      <c r="Y924" s="153" t="s">
        <v>83</v>
      </c>
      <c r="Z924" s="153" t="s">
        <v>83</v>
      </c>
      <c r="AA924" s="162" t="s">
        <v>83</v>
      </c>
      <c r="AB924" s="450"/>
      <c r="AC924" s="155" t="s">
        <v>83</v>
      </c>
      <c r="AD924" s="156" t="s">
        <v>83</v>
      </c>
      <c r="AE924" s="156" t="s">
        <v>83</v>
      </c>
      <c r="AF924" s="156" t="s">
        <v>83</v>
      </c>
      <c r="AG924" s="157" t="s">
        <v>83</v>
      </c>
      <c r="AH924" s="454"/>
      <c r="AI924" s="155" t="s">
        <v>83</v>
      </c>
      <c r="AJ924" s="156" t="s">
        <v>83</v>
      </c>
      <c r="AK924" s="156" t="s">
        <v>83</v>
      </c>
      <c r="AL924" s="156" t="s">
        <v>83</v>
      </c>
      <c r="AM924" s="157" t="s">
        <v>83</v>
      </c>
      <c r="AN924" s="457"/>
      <c r="AO924" s="95" t="s">
        <v>83</v>
      </c>
      <c r="AP924" s="93" t="s">
        <v>83</v>
      </c>
      <c r="AQ924" s="93" t="s">
        <v>83</v>
      </c>
      <c r="AR924" s="93" t="s">
        <v>83</v>
      </c>
      <c r="AS924" s="163" t="s">
        <v>83</v>
      </c>
      <c r="AT924" s="164" t="s">
        <v>83</v>
      </c>
      <c r="AU924" s="164" t="s">
        <v>83</v>
      </c>
      <c r="AV924" s="164" t="s">
        <v>83</v>
      </c>
      <c r="AW924" s="94" t="s">
        <v>83</v>
      </c>
      <c r="AX924" s="94" t="s">
        <v>3366</v>
      </c>
      <c r="AY924" s="165" t="s">
        <v>83</v>
      </c>
    </row>
    <row r="925" spans="1:51" customFormat="1" ht="27" hidden="1">
      <c r="A925" s="154" t="s">
        <v>2794</v>
      </c>
      <c r="B925" s="160">
        <v>2504</v>
      </c>
      <c r="C925" s="93" t="s">
        <v>259</v>
      </c>
      <c r="D925" s="154">
        <v>4</v>
      </c>
      <c r="E925" s="93" t="s">
        <v>83</v>
      </c>
      <c r="F925" s="95" t="s">
        <v>83</v>
      </c>
      <c r="G925" s="161" t="s">
        <v>83</v>
      </c>
      <c r="H925" s="99" t="s">
        <v>83</v>
      </c>
      <c r="I925" s="94" t="s">
        <v>83</v>
      </c>
      <c r="J925" s="93" t="s">
        <v>83</v>
      </c>
      <c r="K925" s="93" t="s">
        <v>83</v>
      </c>
      <c r="L925" s="93" t="s">
        <v>83</v>
      </c>
      <c r="M925" s="92" t="s">
        <v>83</v>
      </c>
      <c r="N925" s="161"/>
      <c r="O925" s="153"/>
      <c r="P925" s="153"/>
      <c r="Q925" s="153"/>
      <c r="R925" s="162"/>
      <c r="S925" s="450"/>
      <c r="T925" s="163" t="s">
        <v>83</v>
      </c>
      <c r="U925" s="162" t="s">
        <v>83</v>
      </c>
      <c r="V925" s="93" t="s">
        <v>83</v>
      </c>
      <c r="W925" s="161"/>
      <c r="X925" s="153" t="s">
        <v>83</v>
      </c>
      <c r="Y925" s="153" t="s">
        <v>83</v>
      </c>
      <c r="Z925" s="153" t="s">
        <v>83</v>
      </c>
      <c r="AA925" s="162" t="s">
        <v>83</v>
      </c>
      <c r="AB925" s="450"/>
      <c r="AC925" s="155" t="s">
        <v>83</v>
      </c>
      <c r="AD925" s="156" t="s">
        <v>83</v>
      </c>
      <c r="AE925" s="156" t="s">
        <v>83</v>
      </c>
      <c r="AF925" s="156" t="s">
        <v>83</v>
      </c>
      <c r="AG925" s="157" t="s">
        <v>83</v>
      </c>
      <c r="AH925" s="454"/>
      <c r="AI925" s="155" t="s">
        <v>83</v>
      </c>
      <c r="AJ925" s="156" t="s">
        <v>83</v>
      </c>
      <c r="AK925" s="156" t="s">
        <v>83</v>
      </c>
      <c r="AL925" s="156" t="s">
        <v>83</v>
      </c>
      <c r="AM925" s="157" t="s">
        <v>83</v>
      </c>
      <c r="AN925" s="457"/>
      <c r="AO925" s="95" t="s">
        <v>83</v>
      </c>
      <c r="AP925" s="93" t="s">
        <v>83</v>
      </c>
      <c r="AQ925" s="93" t="s">
        <v>83</v>
      </c>
      <c r="AR925" s="93" t="s">
        <v>83</v>
      </c>
      <c r="AS925" s="163" t="s">
        <v>83</v>
      </c>
      <c r="AT925" s="164" t="s">
        <v>83</v>
      </c>
      <c r="AU925" s="164" t="s">
        <v>83</v>
      </c>
      <c r="AV925" s="164" t="s">
        <v>83</v>
      </c>
      <c r="AW925" s="94" t="s">
        <v>83</v>
      </c>
      <c r="AX925" s="94" t="s">
        <v>3366</v>
      </c>
      <c r="AY925" s="165" t="s">
        <v>83</v>
      </c>
    </row>
    <row r="926" spans="1:51" customFormat="1" ht="27" hidden="1">
      <c r="A926" s="154" t="s">
        <v>2795</v>
      </c>
      <c r="B926" s="160">
        <v>2504</v>
      </c>
      <c r="C926" s="93" t="s">
        <v>259</v>
      </c>
      <c r="D926" s="154">
        <v>5</v>
      </c>
      <c r="E926" s="93" t="s">
        <v>83</v>
      </c>
      <c r="F926" s="95" t="s">
        <v>83</v>
      </c>
      <c r="G926" s="161" t="s">
        <v>83</v>
      </c>
      <c r="H926" s="99" t="s">
        <v>83</v>
      </c>
      <c r="I926" s="94" t="s">
        <v>83</v>
      </c>
      <c r="J926" s="93" t="s">
        <v>83</v>
      </c>
      <c r="K926" s="93" t="s">
        <v>83</v>
      </c>
      <c r="L926" s="93" t="s">
        <v>83</v>
      </c>
      <c r="M926" s="92" t="s">
        <v>83</v>
      </c>
      <c r="N926" s="161"/>
      <c r="O926" s="153"/>
      <c r="P926" s="153"/>
      <c r="Q926" s="153"/>
      <c r="R926" s="162"/>
      <c r="S926" s="450"/>
      <c r="T926" s="163" t="s">
        <v>83</v>
      </c>
      <c r="U926" s="162" t="s">
        <v>83</v>
      </c>
      <c r="V926" s="93" t="s">
        <v>83</v>
      </c>
      <c r="W926" s="161"/>
      <c r="X926" s="153" t="s">
        <v>83</v>
      </c>
      <c r="Y926" s="153" t="s">
        <v>83</v>
      </c>
      <c r="Z926" s="153" t="s">
        <v>83</v>
      </c>
      <c r="AA926" s="162" t="s">
        <v>83</v>
      </c>
      <c r="AB926" s="450"/>
      <c r="AC926" s="155" t="s">
        <v>83</v>
      </c>
      <c r="AD926" s="156" t="s">
        <v>83</v>
      </c>
      <c r="AE926" s="156" t="s">
        <v>83</v>
      </c>
      <c r="AF926" s="156" t="s">
        <v>83</v>
      </c>
      <c r="AG926" s="157" t="s">
        <v>83</v>
      </c>
      <c r="AH926" s="454"/>
      <c r="AI926" s="155" t="s">
        <v>83</v>
      </c>
      <c r="AJ926" s="156" t="s">
        <v>83</v>
      </c>
      <c r="AK926" s="156" t="s">
        <v>83</v>
      </c>
      <c r="AL926" s="156" t="s">
        <v>83</v>
      </c>
      <c r="AM926" s="157" t="s">
        <v>83</v>
      </c>
      <c r="AN926" s="457"/>
      <c r="AO926" s="95" t="s">
        <v>83</v>
      </c>
      <c r="AP926" s="93" t="s">
        <v>83</v>
      </c>
      <c r="AQ926" s="93" t="s">
        <v>83</v>
      </c>
      <c r="AR926" s="93" t="s">
        <v>83</v>
      </c>
      <c r="AS926" s="163" t="s">
        <v>83</v>
      </c>
      <c r="AT926" s="164" t="s">
        <v>83</v>
      </c>
      <c r="AU926" s="164" t="s">
        <v>83</v>
      </c>
      <c r="AV926" s="164" t="s">
        <v>83</v>
      </c>
      <c r="AW926" s="94" t="s">
        <v>83</v>
      </c>
      <c r="AX926" s="94" t="s">
        <v>3366</v>
      </c>
      <c r="AY926" s="165" t="s">
        <v>83</v>
      </c>
    </row>
    <row r="927" spans="1:51" customFormat="1" ht="27" hidden="1">
      <c r="A927" s="154" t="s">
        <v>2796</v>
      </c>
      <c r="B927" s="160">
        <v>2504</v>
      </c>
      <c r="C927" s="93" t="s">
        <v>259</v>
      </c>
      <c r="D927" s="154">
        <v>6</v>
      </c>
      <c r="E927" s="93" t="s">
        <v>83</v>
      </c>
      <c r="F927" s="95" t="s">
        <v>83</v>
      </c>
      <c r="G927" s="161" t="s">
        <v>83</v>
      </c>
      <c r="H927" s="99" t="s">
        <v>83</v>
      </c>
      <c r="I927" s="94" t="s">
        <v>83</v>
      </c>
      <c r="J927" s="93" t="s">
        <v>83</v>
      </c>
      <c r="K927" s="93" t="s">
        <v>83</v>
      </c>
      <c r="L927" s="93" t="s">
        <v>83</v>
      </c>
      <c r="M927" s="92" t="s">
        <v>83</v>
      </c>
      <c r="N927" s="161"/>
      <c r="O927" s="153"/>
      <c r="P927" s="153"/>
      <c r="Q927" s="153"/>
      <c r="R927" s="162"/>
      <c r="S927" s="450"/>
      <c r="T927" s="163" t="s">
        <v>83</v>
      </c>
      <c r="U927" s="162" t="s">
        <v>83</v>
      </c>
      <c r="V927" s="93" t="s">
        <v>83</v>
      </c>
      <c r="W927" s="161"/>
      <c r="X927" s="153" t="s">
        <v>83</v>
      </c>
      <c r="Y927" s="153" t="s">
        <v>83</v>
      </c>
      <c r="Z927" s="153" t="s">
        <v>83</v>
      </c>
      <c r="AA927" s="162" t="s">
        <v>83</v>
      </c>
      <c r="AB927" s="450"/>
      <c r="AC927" s="155" t="s">
        <v>83</v>
      </c>
      <c r="AD927" s="156" t="s">
        <v>83</v>
      </c>
      <c r="AE927" s="156" t="s">
        <v>83</v>
      </c>
      <c r="AF927" s="156" t="s">
        <v>83</v>
      </c>
      <c r="AG927" s="157" t="s">
        <v>83</v>
      </c>
      <c r="AH927" s="454"/>
      <c r="AI927" s="155" t="s">
        <v>83</v>
      </c>
      <c r="AJ927" s="156" t="s">
        <v>83</v>
      </c>
      <c r="AK927" s="156" t="s">
        <v>83</v>
      </c>
      <c r="AL927" s="156" t="s">
        <v>83</v>
      </c>
      <c r="AM927" s="157" t="s">
        <v>83</v>
      </c>
      <c r="AN927" s="457"/>
      <c r="AO927" s="95" t="s">
        <v>83</v>
      </c>
      <c r="AP927" s="93" t="s">
        <v>83</v>
      </c>
      <c r="AQ927" s="93" t="s">
        <v>83</v>
      </c>
      <c r="AR927" s="93" t="s">
        <v>83</v>
      </c>
      <c r="AS927" s="163" t="s">
        <v>83</v>
      </c>
      <c r="AT927" s="164" t="s">
        <v>83</v>
      </c>
      <c r="AU927" s="164" t="s">
        <v>83</v>
      </c>
      <c r="AV927" s="164" t="s">
        <v>83</v>
      </c>
      <c r="AW927" s="94" t="s">
        <v>83</v>
      </c>
      <c r="AX927" s="94" t="s">
        <v>3366</v>
      </c>
      <c r="AY927" s="165" t="s">
        <v>83</v>
      </c>
    </row>
    <row r="928" spans="1:51" customFormat="1" ht="27" hidden="1">
      <c r="A928" s="154" t="s">
        <v>2797</v>
      </c>
      <c r="B928" s="160">
        <v>2504</v>
      </c>
      <c r="C928" s="93" t="s">
        <v>259</v>
      </c>
      <c r="D928" s="154">
        <v>7</v>
      </c>
      <c r="E928" s="93" t="s">
        <v>83</v>
      </c>
      <c r="F928" s="95" t="s">
        <v>83</v>
      </c>
      <c r="G928" s="161" t="s">
        <v>83</v>
      </c>
      <c r="H928" s="99" t="s">
        <v>83</v>
      </c>
      <c r="I928" s="94" t="s">
        <v>83</v>
      </c>
      <c r="J928" s="93" t="s">
        <v>83</v>
      </c>
      <c r="K928" s="93" t="s">
        <v>83</v>
      </c>
      <c r="L928" s="93" t="s">
        <v>83</v>
      </c>
      <c r="M928" s="92" t="s">
        <v>83</v>
      </c>
      <c r="N928" s="161"/>
      <c r="O928" s="153"/>
      <c r="P928" s="153"/>
      <c r="Q928" s="153"/>
      <c r="R928" s="162"/>
      <c r="S928" s="450"/>
      <c r="T928" s="163" t="s">
        <v>83</v>
      </c>
      <c r="U928" s="162" t="s">
        <v>83</v>
      </c>
      <c r="V928" s="93" t="s">
        <v>83</v>
      </c>
      <c r="W928" s="161"/>
      <c r="X928" s="153" t="s">
        <v>83</v>
      </c>
      <c r="Y928" s="153" t="s">
        <v>83</v>
      </c>
      <c r="Z928" s="153" t="s">
        <v>83</v>
      </c>
      <c r="AA928" s="162" t="s">
        <v>83</v>
      </c>
      <c r="AB928" s="450"/>
      <c r="AC928" s="155" t="s">
        <v>83</v>
      </c>
      <c r="AD928" s="156" t="s">
        <v>83</v>
      </c>
      <c r="AE928" s="156" t="s">
        <v>83</v>
      </c>
      <c r="AF928" s="156" t="s">
        <v>83</v>
      </c>
      <c r="AG928" s="157" t="s">
        <v>83</v>
      </c>
      <c r="AH928" s="454"/>
      <c r="AI928" s="155" t="s">
        <v>83</v>
      </c>
      <c r="AJ928" s="156" t="s">
        <v>83</v>
      </c>
      <c r="AK928" s="156" t="s">
        <v>83</v>
      </c>
      <c r="AL928" s="156" t="s">
        <v>83</v>
      </c>
      <c r="AM928" s="157" t="s">
        <v>83</v>
      </c>
      <c r="AN928" s="457"/>
      <c r="AO928" s="95" t="s">
        <v>83</v>
      </c>
      <c r="AP928" s="93" t="s">
        <v>83</v>
      </c>
      <c r="AQ928" s="93" t="s">
        <v>83</v>
      </c>
      <c r="AR928" s="93" t="s">
        <v>83</v>
      </c>
      <c r="AS928" s="163" t="s">
        <v>83</v>
      </c>
      <c r="AT928" s="164" t="s">
        <v>83</v>
      </c>
      <c r="AU928" s="164" t="s">
        <v>83</v>
      </c>
      <c r="AV928" s="164" t="s">
        <v>83</v>
      </c>
      <c r="AW928" s="94" t="s">
        <v>83</v>
      </c>
      <c r="AX928" s="94" t="s">
        <v>3366</v>
      </c>
      <c r="AY928" s="165" t="s">
        <v>83</v>
      </c>
    </row>
    <row r="929" spans="1:51" customFormat="1" ht="27" hidden="1">
      <c r="A929" s="154" t="s">
        <v>2798</v>
      </c>
      <c r="B929" s="160">
        <v>2504</v>
      </c>
      <c r="C929" s="93" t="s">
        <v>259</v>
      </c>
      <c r="D929" s="154">
        <v>8</v>
      </c>
      <c r="E929" s="93" t="s">
        <v>83</v>
      </c>
      <c r="F929" s="95" t="s">
        <v>83</v>
      </c>
      <c r="G929" s="161" t="s">
        <v>83</v>
      </c>
      <c r="H929" s="99" t="s">
        <v>83</v>
      </c>
      <c r="I929" s="94" t="s">
        <v>83</v>
      </c>
      <c r="J929" s="93" t="s">
        <v>83</v>
      </c>
      <c r="K929" s="93" t="s">
        <v>83</v>
      </c>
      <c r="L929" s="93" t="s">
        <v>83</v>
      </c>
      <c r="M929" s="92" t="s">
        <v>83</v>
      </c>
      <c r="N929" s="161"/>
      <c r="O929" s="153"/>
      <c r="P929" s="153"/>
      <c r="Q929" s="153"/>
      <c r="R929" s="162"/>
      <c r="S929" s="450"/>
      <c r="T929" s="163" t="s">
        <v>83</v>
      </c>
      <c r="U929" s="162" t="s">
        <v>83</v>
      </c>
      <c r="V929" s="93" t="s">
        <v>83</v>
      </c>
      <c r="W929" s="161"/>
      <c r="X929" s="153" t="s">
        <v>83</v>
      </c>
      <c r="Y929" s="153" t="s">
        <v>83</v>
      </c>
      <c r="Z929" s="153" t="s">
        <v>83</v>
      </c>
      <c r="AA929" s="162" t="s">
        <v>83</v>
      </c>
      <c r="AB929" s="450"/>
      <c r="AC929" s="155" t="s">
        <v>83</v>
      </c>
      <c r="AD929" s="156" t="s">
        <v>83</v>
      </c>
      <c r="AE929" s="156" t="s">
        <v>83</v>
      </c>
      <c r="AF929" s="156" t="s">
        <v>83</v>
      </c>
      <c r="AG929" s="157" t="s">
        <v>83</v>
      </c>
      <c r="AH929" s="454"/>
      <c r="AI929" s="155" t="s">
        <v>83</v>
      </c>
      <c r="AJ929" s="156" t="s">
        <v>83</v>
      </c>
      <c r="AK929" s="156" t="s">
        <v>83</v>
      </c>
      <c r="AL929" s="156" t="s">
        <v>83</v>
      </c>
      <c r="AM929" s="157" t="s">
        <v>83</v>
      </c>
      <c r="AN929" s="457"/>
      <c r="AO929" s="95" t="s">
        <v>83</v>
      </c>
      <c r="AP929" s="93" t="s">
        <v>83</v>
      </c>
      <c r="AQ929" s="93" t="s">
        <v>83</v>
      </c>
      <c r="AR929" s="93" t="s">
        <v>83</v>
      </c>
      <c r="AS929" s="163" t="s">
        <v>83</v>
      </c>
      <c r="AT929" s="164" t="s">
        <v>83</v>
      </c>
      <c r="AU929" s="164" t="s">
        <v>83</v>
      </c>
      <c r="AV929" s="164" t="s">
        <v>83</v>
      </c>
      <c r="AW929" s="94" t="s">
        <v>83</v>
      </c>
      <c r="AX929" s="94" t="s">
        <v>3366</v>
      </c>
      <c r="AY929" s="165" t="s">
        <v>83</v>
      </c>
    </row>
    <row r="930" spans="1:51" customFormat="1" ht="27" hidden="1">
      <c r="A930" s="105" t="str">
        <f t="shared" ref="A930:A989" si="365">B930&amp;"-"&amp;D930</f>
        <v>2504-9</v>
      </c>
      <c r="B930" s="106">
        <v>2504</v>
      </c>
      <c r="C930" s="107" t="s">
        <v>259</v>
      </c>
      <c r="D930" s="105">
        <v>9</v>
      </c>
      <c r="E930" s="107" t="s">
        <v>83</v>
      </c>
      <c r="F930" s="105" t="s">
        <v>83</v>
      </c>
      <c r="G930" s="125" t="s">
        <v>83</v>
      </c>
      <c r="H930" s="121" t="s">
        <v>83</v>
      </c>
      <c r="I930" s="109" t="s">
        <v>83</v>
      </c>
      <c r="J930" s="107" t="s">
        <v>83</v>
      </c>
      <c r="K930" s="107" t="s">
        <v>83</v>
      </c>
      <c r="L930" s="107" t="s">
        <v>83</v>
      </c>
      <c r="M930" s="110" t="s">
        <v>83</v>
      </c>
      <c r="N930" s="108"/>
      <c r="O930" s="101"/>
      <c r="P930" s="101"/>
      <c r="Q930" s="101"/>
      <c r="R930" s="111"/>
      <c r="S930" s="449"/>
      <c r="T930" s="116" t="s">
        <v>83</v>
      </c>
      <c r="U930" s="111" t="s">
        <v>83</v>
      </c>
      <c r="V930" s="107" t="s">
        <v>83</v>
      </c>
      <c r="W930" s="125"/>
      <c r="X930" s="126" t="s">
        <v>83</v>
      </c>
      <c r="Y930" s="126" t="s">
        <v>83</v>
      </c>
      <c r="Z930" s="126" t="s">
        <v>83</v>
      </c>
      <c r="AA930" s="162" t="s">
        <v>83</v>
      </c>
      <c r="AB930" s="450"/>
      <c r="AC930" s="112" t="str">
        <f t="shared" ref="AC930" si="366">IFERROR(IF($E930="-","-",W930/N930),"-")</f>
        <v>-</v>
      </c>
      <c r="AD930" s="113" t="str">
        <f t="shared" ref="AD930" si="367">IFERROR(IF($E930="-","-",X930/O930),"-")</f>
        <v>-</v>
      </c>
      <c r="AE930" s="113" t="str">
        <f t="shared" ref="AE930" si="368">IFERROR(IF($E930="-","-",Y930/P930),"-")</f>
        <v>-</v>
      </c>
      <c r="AF930" s="113" t="str">
        <f>IFERROR(IF($E930="-","-",Z930/Q930),"-")</f>
        <v>-</v>
      </c>
      <c r="AG930" s="157" t="str">
        <f>IFERROR(IF($E930="-","-",AA930/R930),"-")</f>
        <v>-</v>
      </c>
      <c r="AH930" s="454"/>
      <c r="AI930" s="112" t="str">
        <f t="shared" ref="AI930" si="369">IFERROR(IF($E930="-","-",IF($U930="-","-",W930/$U930)),"-")</f>
        <v>-</v>
      </c>
      <c r="AJ930" s="113" t="str">
        <f t="shared" ref="AJ930" si="370">IFERROR(IF($E930="-","-",IF($U930="-","-",X930/$U930)),"-")</f>
        <v>-</v>
      </c>
      <c r="AK930" s="113" t="str">
        <f t="shared" ref="AK930" si="371">IFERROR(IF($E930="-","-",IF($U930="-","-",Y930/$U930)),"-")</f>
        <v>-</v>
      </c>
      <c r="AL930" s="113" t="str">
        <f t="shared" ref="AL930" si="372">IFERROR(IF($E930="-","-",IF($U930="-","-",Z930/$U930)),"-")</f>
        <v>-</v>
      </c>
      <c r="AM930" s="114" t="str">
        <f t="shared" ref="AM930" si="373">IFERROR(IF($E930="-","-",IF($U930="-","-",AA930/$U930)),"-")</f>
        <v>-</v>
      </c>
      <c r="AN930" s="456"/>
      <c r="AO930" s="105" t="s">
        <v>83</v>
      </c>
      <c r="AP930" s="107" t="s">
        <v>83</v>
      </c>
      <c r="AQ930" s="107" t="s">
        <v>83</v>
      </c>
      <c r="AR930" s="107" t="s">
        <v>83</v>
      </c>
      <c r="AS930" s="116" t="s">
        <v>83</v>
      </c>
      <c r="AT930" s="115" t="s">
        <v>83</v>
      </c>
      <c r="AU930" s="115" t="s">
        <v>83</v>
      </c>
      <c r="AV930" s="115" t="s">
        <v>83</v>
      </c>
      <c r="AW930" s="94" t="s">
        <v>83</v>
      </c>
      <c r="AX930" s="94" t="s">
        <v>3366</v>
      </c>
      <c r="AY930" s="124" t="s">
        <v>83</v>
      </c>
    </row>
    <row r="931" spans="1:51" ht="114" customHeight="1">
      <c r="A931" s="204" t="str">
        <f t="shared" si="365"/>
        <v>2601-1</v>
      </c>
      <c r="B931" s="205">
        <v>2601</v>
      </c>
      <c r="C931" s="600" t="s">
        <v>260</v>
      </c>
      <c r="D931" s="204">
        <v>1</v>
      </c>
      <c r="E931" s="600" t="s">
        <v>1252</v>
      </c>
      <c r="F931" s="204" t="s">
        <v>1087</v>
      </c>
      <c r="G931" s="603" t="s">
        <v>586</v>
      </c>
      <c r="H931" s="206" t="s">
        <v>1088</v>
      </c>
      <c r="I931" s="195" t="s">
        <v>588</v>
      </c>
      <c r="J931" s="600" t="s">
        <v>1089</v>
      </c>
      <c r="K931" s="600" t="s">
        <v>1090</v>
      </c>
      <c r="L931" s="600" t="s">
        <v>388</v>
      </c>
      <c r="M931" s="207" t="s">
        <v>405</v>
      </c>
      <c r="N931" s="346" t="s">
        <v>1253</v>
      </c>
      <c r="O931" s="181" t="s">
        <v>1253</v>
      </c>
      <c r="P931" s="181" t="s">
        <v>1253</v>
      </c>
      <c r="Q931" s="181" t="s">
        <v>1253</v>
      </c>
      <c r="R931" s="225" t="s">
        <v>1253</v>
      </c>
      <c r="S931" s="357" t="s">
        <v>1253</v>
      </c>
      <c r="T931" s="194" t="s">
        <v>40</v>
      </c>
      <c r="U931" s="209" t="s">
        <v>1253</v>
      </c>
      <c r="V931" s="600" t="s">
        <v>1254</v>
      </c>
      <c r="W931" s="603">
        <v>1</v>
      </c>
      <c r="X931" s="181">
        <v>1</v>
      </c>
      <c r="Y931" s="181">
        <v>1</v>
      </c>
      <c r="Z931" s="181">
        <v>1</v>
      </c>
      <c r="AA931" s="264">
        <v>3</v>
      </c>
      <c r="AB931" s="264">
        <v>1</v>
      </c>
      <c r="AC931" s="226" t="str">
        <f>IFERROR(IF($E931="-","-",1+(N931-W931)/N931),"-")</f>
        <v>-</v>
      </c>
      <c r="AD931" s="196" t="str">
        <f>IFERROR(IF($E931="-","-",1+(O931-X931)/O931),"-")</f>
        <v>-</v>
      </c>
      <c r="AE931" s="196" t="str">
        <f>IFERROR(IF($E931="-","-",1+(P931-Y931)/P931),"-")</f>
        <v>-</v>
      </c>
      <c r="AF931" s="196" t="str">
        <f>IFERROR(IF($E931="-","-",1+(Q931-Z931)/Q931),"-")</f>
        <v>-</v>
      </c>
      <c r="AG931" s="604" t="str">
        <f>IFERROR(IF($E931="-","-",1+(R931-AA931)/R931),"-")</f>
        <v>-</v>
      </c>
      <c r="AH931" s="212" t="str">
        <f t="shared" ref="AH931" si="374">IFERROR(IF($E931="-","-",AB931/S931),"-")</f>
        <v>-</v>
      </c>
      <c r="AI931" s="226" t="str">
        <f>IFERROR(IF($E931="-","-",IF($U931="-","-",1+($U931-W931)/$U931)),"-")</f>
        <v>-</v>
      </c>
      <c r="AJ931" s="196" t="str">
        <f>IFERROR(IF($E931="-","-",IF($U931="-","-",1+($U931-X931)/$U931)),"-")</f>
        <v>-</v>
      </c>
      <c r="AK931" s="196" t="str">
        <f>IFERROR(IF($E931="-","-",IF($U931="-","-",1+($U931-Y931)/$U931)),"-")</f>
        <v>-</v>
      </c>
      <c r="AL931" s="196" t="str">
        <f>IFERROR(IF($E931="-","-",IF($U931="-","-",1+($U931-Z931)/$U931)),"-")</f>
        <v>-</v>
      </c>
      <c r="AM931" s="604" t="str">
        <f>IFERROR(IF($E931="-","-",IF($U931="-","-",1+($U931-AA931)/$U931)),"-")</f>
        <v>-</v>
      </c>
      <c r="AN931" s="212" t="str">
        <f t="shared" ref="AN931" si="375">IFERROR(IF($E931="-","-",IF($U931="-","-",AB931/$U931)),"-")</f>
        <v>-</v>
      </c>
      <c r="AO931" s="204" t="s">
        <v>83</v>
      </c>
      <c r="AP931" s="600" t="s">
        <v>2041</v>
      </c>
      <c r="AQ931" s="600" t="s">
        <v>700</v>
      </c>
      <c r="AR931" s="600" t="s">
        <v>2042</v>
      </c>
      <c r="AS931" s="194" t="s">
        <v>15</v>
      </c>
      <c r="AT931" s="179" t="s">
        <v>15</v>
      </c>
      <c r="AU931" s="179" t="s">
        <v>15</v>
      </c>
      <c r="AV931" s="179" t="s">
        <v>15</v>
      </c>
      <c r="AW931" s="347" t="s">
        <v>11</v>
      </c>
      <c r="AX931" s="195" t="s">
        <v>3403</v>
      </c>
      <c r="AY931" s="214">
        <v>1</v>
      </c>
    </row>
    <row r="932" spans="1:51" customFormat="1" ht="54" hidden="1">
      <c r="A932" s="95" t="str">
        <f t="shared" si="365"/>
        <v>2601-2</v>
      </c>
      <c r="B932" s="160">
        <v>2601</v>
      </c>
      <c r="C932" s="93" t="s">
        <v>260</v>
      </c>
      <c r="D932" s="95">
        <v>2</v>
      </c>
      <c r="E932" s="93" t="s">
        <v>83</v>
      </c>
      <c r="F932" s="95" t="s">
        <v>83</v>
      </c>
      <c r="G932" s="161" t="s">
        <v>83</v>
      </c>
      <c r="H932" s="99" t="s">
        <v>83</v>
      </c>
      <c r="I932" s="94" t="s">
        <v>83</v>
      </c>
      <c r="J932" s="93" t="s">
        <v>83</v>
      </c>
      <c r="K932" s="93" t="s">
        <v>83</v>
      </c>
      <c r="L932" s="93" t="s">
        <v>83</v>
      </c>
      <c r="M932" s="92" t="s">
        <v>83</v>
      </c>
      <c r="N932" s="161"/>
      <c r="O932" s="153"/>
      <c r="P932" s="153"/>
      <c r="Q932" s="153"/>
      <c r="R932" s="162"/>
      <c r="S932" s="450"/>
      <c r="T932" s="163" t="s">
        <v>83</v>
      </c>
      <c r="U932" s="162" t="s">
        <v>83</v>
      </c>
      <c r="V932" s="93" t="s">
        <v>83</v>
      </c>
      <c r="W932" s="161"/>
      <c r="X932" s="153" t="s">
        <v>83</v>
      </c>
      <c r="Y932" s="153" t="s">
        <v>83</v>
      </c>
      <c r="Z932" s="153" t="s">
        <v>83</v>
      </c>
      <c r="AA932" s="162" t="s">
        <v>83</v>
      </c>
      <c r="AB932" s="450"/>
      <c r="AC932" s="155" t="str">
        <f t="shared" ref="AC932:AC967" si="376">IFERROR(IF($E932="-","-",W932/N932),"-")</f>
        <v>-</v>
      </c>
      <c r="AD932" s="156" t="str">
        <f t="shared" ref="AD932:AD967" si="377">IFERROR(IF($E932="-","-",X932/O932),"-")</f>
        <v>-</v>
      </c>
      <c r="AE932" s="156" t="str">
        <f t="shared" ref="AE932:AE967" si="378">IFERROR(IF($E932="-","-",Y932/P932),"-")</f>
        <v>-</v>
      </c>
      <c r="AF932" s="156" t="str">
        <f t="shared" ref="AF932:AF967" si="379">IFERROR(IF($E932="-","-",Z932/Q932),"-")</f>
        <v>-</v>
      </c>
      <c r="AG932" s="157" t="str">
        <f t="shared" ref="AG932:AH967" si="380">IFERROR(IF($E932="-","-",AA932/R932),"-")</f>
        <v>-</v>
      </c>
      <c r="AH932" s="454"/>
      <c r="AI932" s="155" t="str">
        <f t="shared" ref="AI932:AI967" si="381">IFERROR(IF($E932="-","-",IF($U932="-","-",W932/$U932)),"-")</f>
        <v>-</v>
      </c>
      <c r="AJ932" s="156" t="str">
        <f t="shared" ref="AJ932:AJ967" si="382">IFERROR(IF($E932="-","-",IF($U932="-","-",X932/$U932)),"-")</f>
        <v>-</v>
      </c>
      <c r="AK932" s="156" t="str">
        <f t="shared" ref="AK932:AK967" si="383">IFERROR(IF($E932="-","-",IF($U932="-","-",Y932/$U932)),"-")</f>
        <v>-</v>
      </c>
      <c r="AL932" s="156" t="str">
        <f t="shared" ref="AL932:AL967" si="384">IFERROR(IF($E932="-","-",IF($U932="-","-",Z932/$U932)),"-")</f>
        <v>-</v>
      </c>
      <c r="AM932" s="157" t="str">
        <f t="shared" ref="AM932:AN967" si="385">IFERROR(IF($E932="-","-",IF($U932="-","-",AA932/$U932)),"-")</f>
        <v>-</v>
      </c>
      <c r="AN932" s="457"/>
      <c r="AO932" s="95" t="s">
        <v>83</v>
      </c>
      <c r="AP932" s="93" t="s">
        <v>83</v>
      </c>
      <c r="AQ932" s="93" t="s">
        <v>83</v>
      </c>
      <c r="AR932" s="93" t="s">
        <v>83</v>
      </c>
      <c r="AS932" s="163" t="s">
        <v>83</v>
      </c>
      <c r="AT932" s="164" t="s">
        <v>83</v>
      </c>
      <c r="AU932" s="164" t="s">
        <v>83</v>
      </c>
      <c r="AV932" s="164" t="s">
        <v>83</v>
      </c>
      <c r="AW932" s="94" t="s">
        <v>83</v>
      </c>
      <c r="AX932" s="94" t="s">
        <v>3366</v>
      </c>
      <c r="AY932" s="165" t="s">
        <v>83</v>
      </c>
    </row>
    <row r="933" spans="1:51" customFormat="1" ht="54" hidden="1">
      <c r="A933" s="95" t="str">
        <f t="shared" si="365"/>
        <v>2601-3</v>
      </c>
      <c r="B933" s="160">
        <v>2601</v>
      </c>
      <c r="C933" s="93" t="s">
        <v>260</v>
      </c>
      <c r="D933" s="95">
        <v>3</v>
      </c>
      <c r="E933" s="93" t="s">
        <v>83</v>
      </c>
      <c r="F933" s="95" t="s">
        <v>83</v>
      </c>
      <c r="G933" s="161" t="s">
        <v>83</v>
      </c>
      <c r="H933" s="99" t="s">
        <v>83</v>
      </c>
      <c r="I933" s="94" t="s">
        <v>83</v>
      </c>
      <c r="J933" s="93" t="s">
        <v>83</v>
      </c>
      <c r="K933" s="93" t="s">
        <v>83</v>
      </c>
      <c r="L933" s="93" t="s">
        <v>83</v>
      </c>
      <c r="M933" s="92" t="s">
        <v>83</v>
      </c>
      <c r="N933" s="161"/>
      <c r="O933" s="153"/>
      <c r="P933" s="153"/>
      <c r="Q933" s="153"/>
      <c r="R933" s="162"/>
      <c r="S933" s="450"/>
      <c r="T933" s="163" t="s">
        <v>83</v>
      </c>
      <c r="U933" s="162" t="s">
        <v>83</v>
      </c>
      <c r="V933" s="93" t="s">
        <v>83</v>
      </c>
      <c r="W933" s="161"/>
      <c r="X933" s="153" t="s">
        <v>83</v>
      </c>
      <c r="Y933" s="153" t="s">
        <v>83</v>
      </c>
      <c r="Z933" s="153" t="s">
        <v>83</v>
      </c>
      <c r="AA933" s="162" t="s">
        <v>83</v>
      </c>
      <c r="AB933" s="450"/>
      <c r="AC933" s="155" t="str">
        <f t="shared" si="376"/>
        <v>-</v>
      </c>
      <c r="AD933" s="156" t="str">
        <f t="shared" si="377"/>
        <v>-</v>
      </c>
      <c r="AE933" s="156" t="str">
        <f t="shared" si="378"/>
        <v>-</v>
      </c>
      <c r="AF933" s="156" t="str">
        <f t="shared" si="379"/>
        <v>-</v>
      </c>
      <c r="AG933" s="157" t="str">
        <f t="shared" si="380"/>
        <v>-</v>
      </c>
      <c r="AH933" s="454"/>
      <c r="AI933" s="155" t="str">
        <f t="shared" si="381"/>
        <v>-</v>
      </c>
      <c r="AJ933" s="156" t="str">
        <f t="shared" si="382"/>
        <v>-</v>
      </c>
      <c r="AK933" s="156" t="str">
        <f t="shared" si="383"/>
        <v>-</v>
      </c>
      <c r="AL933" s="156" t="str">
        <f t="shared" si="384"/>
        <v>-</v>
      </c>
      <c r="AM933" s="157" t="str">
        <f t="shared" si="385"/>
        <v>-</v>
      </c>
      <c r="AN933" s="457"/>
      <c r="AO933" s="95" t="s">
        <v>83</v>
      </c>
      <c r="AP933" s="93" t="s">
        <v>83</v>
      </c>
      <c r="AQ933" s="93" t="s">
        <v>83</v>
      </c>
      <c r="AR933" s="93" t="s">
        <v>83</v>
      </c>
      <c r="AS933" s="163" t="s">
        <v>83</v>
      </c>
      <c r="AT933" s="164" t="s">
        <v>83</v>
      </c>
      <c r="AU933" s="164" t="s">
        <v>83</v>
      </c>
      <c r="AV933" s="164" t="s">
        <v>83</v>
      </c>
      <c r="AW933" s="94" t="s">
        <v>83</v>
      </c>
      <c r="AX933" s="94" t="s">
        <v>3366</v>
      </c>
      <c r="AY933" s="165" t="s">
        <v>83</v>
      </c>
    </row>
    <row r="934" spans="1:51" customFormat="1" ht="54" hidden="1">
      <c r="A934" s="95" t="str">
        <f t="shared" si="365"/>
        <v>2601-4</v>
      </c>
      <c r="B934" s="160">
        <v>2601</v>
      </c>
      <c r="C934" s="93" t="s">
        <v>260</v>
      </c>
      <c r="D934" s="95">
        <v>4</v>
      </c>
      <c r="E934" s="93" t="s">
        <v>83</v>
      </c>
      <c r="F934" s="95" t="s">
        <v>83</v>
      </c>
      <c r="G934" s="161" t="s">
        <v>83</v>
      </c>
      <c r="H934" s="99" t="s">
        <v>83</v>
      </c>
      <c r="I934" s="94" t="s">
        <v>83</v>
      </c>
      <c r="J934" s="93" t="s">
        <v>83</v>
      </c>
      <c r="K934" s="93" t="s">
        <v>83</v>
      </c>
      <c r="L934" s="93" t="s">
        <v>83</v>
      </c>
      <c r="M934" s="92" t="s">
        <v>83</v>
      </c>
      <c r="N934" s="161"/>
      <c r="O934" s="153"/>
      <c r="P934" s="153"/>
      <c r="Q934" s="153"/>
      <c r="R934" s="162"/>
      <c r="S934" s="450"/>
      <c r="T934" s="163" t="s">
        <v>83</v>
      </c>
      <c r="U934" s="162" t="s">
        <v>83</v>
      </c>
      <c r="V934" s="93" t="s">
        <v>83</v>
      </c>
      <c r="W934" s="161"/>
      <c r="X934" s="153" t="s">
        <v>83</v>
      </c>
      <c r="Y934" s="153" t="s">
        <v>83</v>
      </c>
      <c r="Z934" s="153" t="s">
        <v>83</v>
      </c>
      <c r="AA934" s="162" t="s">
        <v>83</v>
      </c>
      <c r="AB934" s="450"/>
      <c r="AC934" s="155" t="str">
        <f t="shared" si="376"/>
        <v>-</v>
      </c>
      <c r="AD934" s="156" t="str">
        <f t="shared" si="377"/>
        <v>-</v>
      </c>
      <c r="AE934" s="156" t="str">
        <f t="shared" si="378"/>
        <v>-</v>
      </c>
      <c r="AF934" s="156" t="str">
        <f t="shared" si="379"/>
        <v>-</v>
      </c>
      <c r="AG934" s="157" t="str">
        <f t="shared" si="380"/>
        <v>-</v>
      </c>
      <c r="AH934" s="454"/>
      <c r="AI934" s="155" t="str">
        <f t="shared" si="381"/>
        <v>-</v>
      </c>
      <c r="AJ934" s="156" t="str">
        <f t="shared" si="382"/>
        <v>-</v>
      </c>
      <c r="AK934" s="156" t="str">
        <f t="shared" si="383"/>
        <v>-</v>
      </c>
      <c r="AL934" s="156" t="str">
        <f t="shared" si="384"/>
        <v>-</v>
      </c>
      <c r="AM934" s="157" t="str">
        <f t="shared" si="385"/>
        <v>-</v>
      </c>
      <c r="AN934" s="457"/>
      <c r="AO934" s="95" t="s">
        <v>83</v>
      </c>
      <c r="AP934" s="93" t="s">
        <v>83</v>
      </c>
      <c r="AQ934" s="93" t="s">
        <v>83</v>
      </c>
      <c r="AR934" s="93" t="s">
        <v>83</v>
      </c>
      <c r="AS934" s="163" t="s">
        <v>83</v>
      </c>
      <c r="AT934" s="164" t="s">
        <v>83</v>
      </c>
      <c r="AU934" s="164" t="s">
        <v>83</v>
      </c>
      <c r="AV934" s="164" t="s">
        <v>83</v>
      </c>
      <c r="AW934" s="94" t="s">
        <v>83</v>
      </c>
      <c r="AX934" s="94" t="s">
        <v>3366</v>
      </c>
      <c r="AY934" s="165" t="s">
        <v>83</v>
      </c>
    </row>
    <row r="935" spans="1:51" customFormat="1" ht="54" hidden="1">
      <c r="A935" s="95" t="str">
        <f t="shared" si="365"/>
        <v>2601-5</v>
      </c>
      <c r="B935" s="160">
        <v>2601</v>
      </c>
      <c r="C935" s="93" t="s">
        <v>260</v>
      </c>
      <c r="D935" s="95">
        <v>5</v>
      </c>
      <c r="E935" s="93" t="s">
        <v>83</v>
      </c>
      <c r="F935" s="95" t="s">
        <v>83</v>
      </c>
      <c r="G935" s="161" t="s">
        <v>83</v>
      </c>
      <c r="H935" s="99" t="s">
        <v>83</v>
      </c>
      <c r="I935" s="94" t="s">
        <v>83</v>
      </c>
      <c r="J935" s="93" t="s">
        <v>83</v>
      </c>
      <c r="K935" s="93" t="s">
        <v>83</v>
      </c>
      <c r="L935" s="93" t="s">
        <v>83</v>
      </c>
      <c r="M935" s="92" t="s">
        <v>83</v>
      </c>
      <c r="N935" s="161"/>
      <c r="O935" s="153"/>
      <c r="P935" s="153"/>
      <c r="Q935" s="153"/>
      <c r="R935" s="162"/>
      <c r="S935" s="450"/>
      <c r="T935" s="163" t="s">
        <v>83</v>
      </c>
      <c r="U935" s="162" t="s">
        <v>83</v>
      </c>
      <c r="V935" s="93" t="s">
        <v>83</v>
      </c>
      <c r="W935" s="161"/>
      <c r="X935" s="153" t="s">
        <v>83</v>
      </c>
      <c r="Y935" s="153" t="s">
        <v>83</v>
      </c>
      <c r="Z935" s="153" t="s">
        <v>83</v>
      </c>
      <c r="AA935" s="162" t="s">
        <v>83</v>
      </c>
      <c r="AB935" s="450"/>
      <c r="AC935" s="155" t="str">
        <f t="shared" si="376"/>
        <v>-</v>
      </c>
      <c r="AD935" s="156" t="str">
        <f t="shared" si="377"/>
        <v>-</v>
      </c>
      <c r="AE935" s="156" t="str">
        <f t="shared" si="378"/>
        <v>-</v>
      </c>
      <c r="AF935" s="156" t="str">
        <f t="shared" si="379"/>
        <v>-</v>
      </c>
      <c r="AG935" s="157" t="str">
        <f t="shared" si="380"/>
        <v>-</v>
      </c>
      <c r="AH935" s="454"/>
      <c r="AI935" s="155" t="str">
        <f t="shared" si="381"/>
        <v>-</v>
      </c>
      <c r="AJ935" s="156" t="str">
        <f t="shared" si="382"/>
        <v>-</v>
      </c>
      <c r="AK935" s="156" t="str">
        <f t="shared" si="383"/>
        <v>-</v>
      </c>
      <c r="AL935" s="156" t="str">
        <f t="shared" si="384"/>
        <v>-</v>
      </c>
      <c r="AM935" s="157" t="str">
        <f t="shared" si="385"/>
        <v>-</v>
      </c>
      <c r="AN935" s="457"/>
      <c r="AO935" s="95" t="s">
        <v>83</v>
      </c>
      <c r="AP935" s="93" t="s">
        <v>83</v>
      </c>
      <c r="AQ935" s="93" t="s">
        <v>83</v>
      </c>
      <c r="AR935" s="93" t="s">
        <v>83</v>
      </c>
      <c r="AS935" s="163" t="s">
        <v>83</v>
      </c>
      <c r="AT935" s="164" t="s">
        <v>83</v>
      </c>
      <c r="AU935" s="164" t="s">
        <v>83</v>
      </c>
      <c r="AV935" s="164" t="s">
        <v>83</v>
      </c>
      <c r="AW935" s="94" t="s">
        <v>83</v>
      </c>
      <c r="AX935" s="94" t="s">
        <v>3366</v>
      </c>
      <c r="AY935" s="165" t="s">
        <v>83</v>
      </c>
    </row>
    <row r="936" spans="1:51" customFormat="1" ht="54" hidden="1">
      <c r="A936" s="95" t="str">
        <f t="shared" si="365"/>
        <v>2601-6</v>
      </c>
      <c r="B936" s="160">
        <v>2601</v>
      </c>
      <c r="C936" s="93" t="s">
        <v>260</v>
      </c>
      <c r="D936" s="95">
        <v>6</v>
      </c>
      <c r="E936" s="93" t="s">
        <v>83</v>
      </c>
      <c r="F936" s="95" t="s">
        <v>83</v>
      </c>
      <c r="G936" s="161" t="s">
        <v>83</v>
      </c>
      <c r="H936" s="99" t="s">
        <v>83</v>
      </c>
      <c r="I936" s="94" t="s">
        <v>83</v>
      </c>
      <c r="J936" s="93" t="s">
        <v>83</v>
      </c>
      <c r="K936" s="93" t="s">
        <v>83</v>
      </c>
      <c r="L936" s="93" t="s">
        <v>83</v>
      </c>
      <c r="M936" s="92" t="s">
        <v>83</v>
      </c>
      <c r="N936" s="161"/>
      <c r="O936" s="153"/>
      <c r="P936" s="153"/>
      <c r="Q936" s="153"/>
      <c r="R936" s="162"/>
      <c r="S936" s="450"/>
      <c r="T936" s="163" t="s">
        <v>83</v>
      </c>
      <c r="U936" s="162" t="s">
        <v>83</v>
      </c>
      <c r="V936" s="93" t="s">
        <v>83</v>
      </c>
      <c r="W936" s="161"/>
      <c r="X936" s="153" t="s">
        <v>83</v>
      </c>
      <c r="Y936" s="153" t="s">
        <v>83</v>
      </c>
      <c r="Z936" s="153" t="s">
        <v>83</v>
      </c>
      <c r="AA936" s="162" t="s">
        <v>83</v>
      </c>
      <c r="AB936" s="450"/>
      <c r="AC936" s="155" t="str">
        <f t="shared" si="376"/>
        <v>-</v>
      </c>
      <c r="AD936" s="156" t="str">
        <f t="shared" si="377"/>
        <v>-</v>
      </c>
      <c r="AE936" s="156" t="str">
        <f t="shared" si="378"/>
        <v>-</v>
      </c>
      <c r="AF936" s="156" t="str">
        <f t="shared" si="379"/>
        <v>-</v>
      </c>
      <c r="AG936" s="157" t="str">
        <f t="shared" si="380"/>
        <v>-</v>
      </c>
      <c r="AH936" s="454"/>
      <c r="AI936" s="155" t="str">
        <f t="shared" si="381"/>
        <v>-</v>
      </c>
      <c r="AJ936" s="156" t="str">
        <f t="shared" si="382"/>
        <v>-</v>
      </c>
      <c r="AK936" s="156" t="str">
        <f t="shared" si="383"/>
        <v>-</v>
      </c>
      <c r="AL936" s="156" t="str">
        <f t="shared" si="384"/>
        <v>-</v>
      </c>
      <c r="AM936" s="157" t="str">
        <f t="shared" si="385"/>
        <v>-</v>
      </c>
      <c r="AN936" s="457"/>
      <c r="AO936" s="95" t="s">
        <v>83</v>
      </c>
      <c r="AP936" s="93" t="s">
        <v>83</v>
      </c>
      <c r="AQ936" s="93" t="s">
        <v>83</v>
      </c>
      <c r="AR936" s="93" t="s">
        <v>83</v>
      </c>
      <c r="AS936" s="163" t="s">
        <v>83</v>
      </c>
      <c r="AT936" s="164" t="s">
        <v>83</v>
      </c>
      <c r="AU936" s="164" t="s">
        <v>83</v>
      </c>
      <c r="AV936" s="164" t="s">
        <v>83</v>
      </c>
      <c r="AW936" s="94" t="s">
        <v>83</v>
      </c>
      <c r="AX936" s="94" t="s">
        <v>3366</v>
      </c>
      <c r="AY936" s="165" t="s">
        <v>83</v>
      </c>
    </row>
    <row r="937" spans="1:51" customFormat="1" ht="54" hidden="1">
      <c r="A937" s="95" t="str">
        <f t="shared" si="365"/>
        <v>2601-7</v>
      </c>
      <c r="B937" s="160">
        <v>2601</v>
      </c>
      <c r="C937" s="93" t="s">
        <v>260</v>
      </c>
      <c r="D937" s="95">
        <v>7</v>
      </c>
      <c r="E937" s="93" t="s">
        <v>83</v>
      </c>
      <c r="F937" s="95" t="s">
        <v>83</v>
      </c>
      <c r="G937" s="161" t="s">
        <v>83</v>
      </c>
      <c r="H937" s="99" t="s">
        <v>83</v>
      </c>
      <c r="I937" s="94" t="s">
        <v>83</v>
      </c>
      <c r="J937" s="93" t="s">
        <v>83</v>
      </c>
      <c r="K937" s="93" t="s">
        <v>83</v>
      </c>
      <c r="L937" s="93" t="s">
        <v>83</v>
      </c>
      <c r="M937" s="92" t="s">
        <v>83</v>
      </c>
      <c r="N937" s="161"/>
      <c r="O937" s="153"/>
      <c r="P937" s="153"/>
      <c r="Q937" s="153"/>
      <c r="R937" s="162"/>
      <c r="S937" s="450"/>
      <c r="T937" s="163" t="s">
        <v>83</v>
      </c>
      <c r="U937" s="162" t="s">
        <v>83</v>
      </c>
      <c r="V937" s="93" t="s">
        <v>83</v>
      </c>
      <c r="W937" s="161"/>
      <c r="X937" s="153" t="s">
        <v>83</v>
      </c>
      <c r="Y937" s="153" t="s">
        <v>83</v>
      </c>
      <c r="Z937" s="153" t="s">
        <v>83</v>
      </c>
      <c r="AA937" s="162" t="s">
        <v>83</v>
      </c>
      <c r="AB937" s="450"/>
      <c r="AC937" s="155" t="str">
        <f t="shared" si="376"/>
        <v>-</v>
      </c>
      <c r="AD937" s="156" t="str">
        <f t="shared" si="377"/>
        <v>-</v>
      </c>
      <c r="AE937" s="156" t="str">
        <f t="shared" si="378"/>
        <v>-</v>
      </c>
      <c r="AF937" s="156" t="str">
        <f t="shared" si="379"/>
        <v>-</v>
      </c>
      <c r="AG937" s="157" t="str">
        <f t="shared" si="380"/>
        <v>-</v>
      </c>
      <c r="AH937" s="454"/>
      <c r="AI937" s="155" t="str">
        <f t="shared" si="381"/>
        <v>-</v>
      </c>
      <c r="AJ937" s="156" t="str">
        <f t="shared" si="382"/>
        <v>-</v>
      </c>
      <c r="AK937" s="156" t="str">
        <f t="shared" si="383"/>
        <v>-</v>
      </c>
      <c r="AL937" s="156" t="str">
        <f t="shared" si="384"/>
        <v>-</v>
      </c>
      <c r="AM937" s="157" t="str">
        <f t="shared" si="385"/>
        <v>-</v>
      </c>
      <c r="AN937" s="457"/>
      <c r="AO937" s="95" t="s">
        <v>83</v>
      </c>
      <c r="AP937" s="93" t="s">
        <v>83</v>
      </c>
      <c r="AQ937" s="93" t="s">
        <v>83</v>
      </c>
      <c r="AR937" s="93" t="s">
        <v>83</v>
      </c>
      <c r="AS937" s="163" t="s">
        <v>83</v>
      </c>
      <c r="AT937" s="164" t="s">
        <v>83</v>
      </c>
      <c r="AU937" s="164" t="s">
        <v>83</v>
      </c>
      <c r="AV937" s="164" t="s">
        <v>83</v>
      </c>
      <c r="AW937" s="94" t="s">
        <v>83</v>
      </c>
      <c r="AX937" s="94" t="s">
        <v>3366</v>
      </c>
      <c r="AY937" s="165" t="s">
        <v>83</v>
      </c>
    </row>
    <row r="938" spans="1:51" customFormat="1" ht="54" hidden="1">
      <c r="A938" s="95" t="str">
        <f t="shared" si="365"/>
        <v>2601-8</v>
      </c>
      <c r="B938" s="160">
        <v>2601</v>
      </c>
      <c r="C938" s="93" t="s">
        <v>260</v>
      </c>
      <c r="D938" s="95">
        <v>8</v>
      </c>
      <c r="E938" s="93" t="s">
        <v>83</v>
      </c>
      <c r="F938" s="95" t="s">
        <v>83</v>
      </c>
      <c r="G938" s="161" t="s">
        <v>83</v>
      </c>
      <c r="H938" s="99" t="s">
        <v>83</v>
      </c>
      <c r="I938" s="94" t="s">
        <v>83</v>
      </c>
      <c r="J938" s="93" t="s">
        <v>83</v>
      </c>
      <c r="K938" s="93" t="s">
        <v>83</v>
      </c>
      <c r="L938" s="93" t="s">
        <v>83</v>
      </c>
      <c r="M938" s="92" t="s">
        <v>83</v>
      </c>
      <c r="N938" s="161"/>
      <c r="O938" s="153"/>
      <c r="P938" s="153"/>
      <c r="Q938" s="153"/>
      <c r="R938" s="162"/>
      <c r="S938" s="450"/>
      <c r="T938" s="163" t="s">
        <v>83</v>
      </c>
      <c r="U938" s="162" t="s">
        <v>83</v>
      </c>
      <c r="V938" s="93" t="s">
        <v>83</v>
      </c>
      <c r="W938" s="161"/>
      <c r="X938" s="153" t="s">
        <v>83</v>
      </c>
      <c r="Y938" s="153" t="s">
        <v>83</v>
      </c>
      <c r="Z938" s="153" t="s">
        <v>83</v>
      </c>
      <c r="AA938" s="162" t="s">
        <v>83</v>
      </c>
      <c r="AB938" s="450"/>
      <c r="AC938" s="155" t="str">
        <f t="shared" si="376"/>
        <v>-</v>
      </c>
      <c r="AD938" s="156" t="str">
        <f t="shared" si="377"/>
        <v>-</v>
      </c>
      <c r="AE938" s="156" t="str">
        <f t="shared" si="378"/>
        <v>-</v>
      </c>
      <c r="AF938" s="156" t="str">
        <f t="shared" si="379"/>
        <v>-</v>
      </c>
      <c r="AG938" s="157" t="str">
        <f t="shared" si="380"/>
        <v>-</v>
      </c>
      <c r="AH938" s="454"/>
      <c r="AI938" s="155" t="str">
        <f t="shared" si="381"/>
        <v>-</v>
      </c>
      <c r="AJ938" s="156" t="str">
        <f t="shared" si="382"/>
        <v>-</v>
      </c>
      <c r="AK938" s="156" t="str">
        <f t="shared" si="383"/>
        <v>-</v>
      </c>
      <c r="AL938" s="156" t="str">
        <f t="shared" si="384"/>
        <v>-</v>
      </c>
      <c r="AM938" s="157" t="str">
        <f t="shared" si="385"/>
        <v>-</v>
      </c>
      <c r="AN938" s="457"/>
      <c r="AO938" s="95" t="s">
        <v>83</v>
      </c>
      <c r="AP938" s="93" t="s">
        <v>83</v>
      </c>
      <c r="AQ938" s="93" t="s">
        <v>83</v>
      </c>
      <c r="AR938" s="93" t="s">
        <v>83</v>
      </c>
      <c r="AS938" s="163" t="s">
        <v>83</v>
      </c>
      <c r="AT938" s="164" t="s">
        <v>83</v>
      </c>
      <c r="AU938" s="164" t="s">
        <v>83</v>
      </c>
      <c r="AV938" s="164" t="s">
        <v>83</v>
      </c>
      <c r="AW938" s="94" t="s">
        <v>83</v>
      </c>
      <c r="AX938" s="94" t="s">
        <v>3366</v>
      </c>
      <c r="AY938" s="165" t="s">
        <v>83</v>
      </c>
    </row>
    <row r="939" spans="1:51" customFormat="1" ht="54" hidden="1">
      <c r="A939" s="95" t="str">
        <f t="shared" si="365"/>
        <v>2601-9</v>
      </c>
      <c r="B939" s="160">
        <v>2601</v>
      </c>
      <c r="C939" s="93" t="s">
        <v>260</v>
      </c>
      <c r="D939" s="95">
        <v>9</v>
      </c>
      <c r="E939" s="93" t="s">
        <v>83</v>
      </c>
      <c r="F939" s="95" t="s">
        <v>83</v>
      </c>
      <c r="G939" s="161" t="s">
        <v>83</v>
      </c>
      <c r="H939" s="99" t="s">
        <v>83</v>
      </c>
      <c r="I939" s="94" t="s">
        <v>83</v>
      </c>
      <c r="J939" s="93" t="s">
        <v>83</v>
      </c>
      <c r="K939" s="93" t="s">
        <v>83</v>
      </c>
      <c r="L939" s="93" t="s">
        <v>83</v>
      </c>
      <c r="M939" s="92" t="s">
        <v>83</v>
      </c>
      <c r="N939" s="161"/>
      <c r="O939" s="153"/>
      <c r="P939" s="153"/>
      <c r="Q939" s="153"/>
      <c r="R939" s="162"/>
      <c r="S939" s="450"/>
      <c r="T939" s="163" t="s">
        <v>83</v>
      </c>
      <c r="U939" s="162" t="s">
        <v>83</v>
      </c>
      <c r="V939" s="93" t="s">
        <v>83</v>
      </c>
      <c r="W939" s="161"/>
      <c r="X939" s="153" t="s">
        <v>83</v>
      </c>
      <c r="Y939" s="153" t="s">
        <v>83</v>
      </c>
      <c r="Z939" s="153" t="s">
        <v>83</v>
      </c>
      <c r="AA939" s="162" t="s">
        <v>83</v>
      </c>
      <c r="AB939" s="450"/>
      <c r="AC939" s="155" t="str">
        <f t="shared" si="376"/>
        <v>-</v>
      </c>
      <c r="AD939" s="156" t="str">
        <f t="shared" si="377"/>
        <v>-</v>
      </c>
      <c r="AE939" s="156" t="str">
        <f t="shared" si="378"/>
        <v>-</v>
      </c>
      <c r="AF939" s="156" t="str">
        <f t="shared" si="379"/>
        <v>-</v>
      </c>
      <c r="AG939" s="157" t="str">
        <f t="shared" si="380"/>
        <v>-</v>
      </c>
      <c r="AH939" s="454"/>
      <c r="AI939" s="155" t="str">
        <f t="shared" si="381"/>
        <v>-</v>
      </c>
      <c r="AJ939" s="156" t="str">
        <f t="shared" si="382"/>
        <v>-</v>
      </c>
      <c r="AK939" s="156" t="str">
        <f t="shared" si="383"/>
        <v>-</v>
      </c>
      <c r="AL939" s="156" t="str">
        <f t="shared" si="384"/>
        <v>-</v>
      </c>
      <c r="AM939" s="157" t="str">
        <f t="shared" si="385"/>
        <v>-</v>
      </c>
      <c r="AN939" s="457"/>
      <c r="AO939" s="95" t="s">
        <v>83</v>
      </c>
      <c r="AP939" s="93" t="s">
        <v>83</v>
      </c>
      <c r="AQ939" s="93" t="s">
        <v>83</v>
      </c>
      <c r="AR939" s="93" t="s">
        <v>83</v>
      </c>
      <c r="AS939" s="163" t="s">
        <v>83</v>
      </c>
      <c r="AT939" s="164" t="s">
        <v>83</v>
      </c>
      <c r="AU939" s="164" t="s">
        <v>83</v>
      </c>
      <c r="AV939" s="164" t="s">
        <v>83</v>
      </c>
      <c r="AW939" s="94" t="s">
        <v>83</v>
      </c>
      <c r="AX939" s="94" t="s">
        <v>3366</v>
      </c>
      <c r="AY939" s="165" t="s">
        <v>83</v>
      </c>
    </row>
    <row r="940" spans="1:51" ht="192" customHeight="1">
      <c r="A940" s="204" t="str">
        <f t="shared" si="365"/>
        <v>2602-1</v>
      </c>
      <c r="B940" s="205">
        <v>2602</v>
      </c>
      <c r="C940" s="600" t="s">
        <v>261</v>
      </c>
      <c r="D940" s="204">
        <v>1</v>
      </c>
      <c r="E940" s="600" t="s">
        <v>2043</v>
      </c>
      <c r="F940" s="204" t="s">
        <v>384</v>
      </c>
      <c r="G940" s="603" t="s">
        <v>586</v>
      </c>
      <c r="H940" s="206" t="s">
        <v>1847</v>
      </c>
      <c r="I940" s="195" t="s">
        <v>1091</v>
      </c>
      <c r="J940" s="600" t="s">
        <v>2044</v>
      </c>
      <c r="K940" s="600" t="s">
        <v>1092</v>
      </c>
      <c r="L940" s="600" t="s">
        <v>388</v>
      </c>
      <c r="M940" s="207" t="s">
        <v>392</v>
      </c>
      <c r="N940" s="603">
        <v>85</v>
      </c>
      <c r="O940" s="181">
        <v>85</v>
      </c>
      <c r="P940" s="181">
        <v>85</v>
      </c>
      <c r="Q940" s="181">
        <v>85</v>
      </c>
      <c r="R940" s="225">
        <v>85</v>
      </c>
      <c r="S940" s="620">
        <v>85</v>
      </c>
      <c r="T940" s="194" t="s">
        <v>40</v>
      </c>
      <c r="U940" s="209">
        <v>85</v>
      </c>
      <c r="V940" s="600" t="s">
        <v>2045</v>
      </c>
      <c r="W940" s="603">
        <v>79.2</v>
      </c>
      <c r="X940" s="181">
        <v>76.900000000000006</v>
      </c>
      <c r="Y940" s="181">
        <v>80</v>
      </c>
      <c r="Z940" s="181">
        <v>79.7</v>
      </c>
      <c r="AA940" s="264">
        <v>79.5</v>
      </c>
      <c r="AB940" s="264">
        <v>80.400000000000006</v>
      </c>
      <c r="AC940" s="226">
        <f t="shared" si="376"/>
        <v>0.93176470588235294</v>
      </c>
      <c r="AD940" s="196">
        <f t="shared" si="377"/>
        <v>0.90470588235294125</v>
      </c>
      <c r="AE940" s="196">
        <f t="shared" si="378"/>
        <v>0.94117647058823528</v>
      </c>
      <c r="AF940" s="196">
        <f t="shared" si="379"/>
        <v>0.9376470588235295</v>
      </c>
      <c r="AG940" s="604">
        <f t="shared" si="380"/>
        <v>0.93529411764705883</v>
      </c>
      <c r="AH940" s="212">
        <f t="shared" si="380"/>
        <v>0.94588235294117651</v>
      </c>
      <c r="AI940" s="226">
        <f t="shared" si="381"/>
        <v>0.93176470588235294</v>
      </c>
      <c r="AJ940" s="196">
        <f t="shared" si="382"/>
        <v>0.90470588235294125</v>
      </c>
      <c r="AK940" s="196">
        <f t="shared" si="383"/>
        <v>0.94117647058823528</v>
      </c>
      <c r="AL940" s="196">
        <f t="shared" si="384"/>
        <v>0.9376470588235295</v>
      </c>
      <c r="AM940" s="604">
        <f t="shared" si="385"/>
        <v>0.93529411764705883</v>
      </c>
      <c r="AN940" s="212">
        <f t="shared" si="385"/>
        <v>0.94588235294117651</v>
      </c>
      <c r="AO940" s="204" t="s">
        <v>83</v>
      </c>
      <c r="AP940" s="600" t="s">
        <v>83</v>
      </c>
      <c r="AQ940" s="600" t="s">
        <v>1255</v>
      </c>
      <c r="AR940" s="600" t="s">
        <v>2046</v>
      </c>
      <c r="AS940" s="194" t="s">
        <v>11</v>
      </c>
      <c r="AT940" s="179" t="s">
        <v>11</v>
      </c>
      <c r="AU940" s="179" t="s">
        <v>11</v>
      </c>
      <c r="AV940" s="179" t="s">
        <v>11</v>
      </c>
      <c r="AW940" s="179" t="s">
        <v>11</v>
      </c>
      <c r="AX940" s="611" t="s">
        <v>3404</v>
      </c>
      <c r="AY940" s="214">
        <v>1</v>
      </c>
    </row>
    <row r="941" spans="1:51" customFormat="1" ht="54" hidden="1">
      <c r="A941" s="95" t="str">
        <f t="shared" si="365"/>
        <v>2602-2</v>
      </c>
      <c r="B941" s="160">
        <v>2602</v>
      </c>
      <c r="C941" s="93" t="s">
        <v>261</v>
      </c>
      <c r="D941" s="95">
        <v>2</v>
      </c>
      <c r="E941" s="93" t="s">
        <v>83</v>
      </c>
      <c r="F941" s="95" t="s">
        <v>83</v>
      </c>
      <c r="G941" s="161" t="s">
        <v>83</v>
      </c>
      <c r="H941" s="99" t="s">
        <v>83</v>
      </c>
      <c r="I941" s="94" t="s">
        <v>83</v>
      </c>
      <c r="J941" s="93" t="s">
        <v>83</v>
      </c>
      <c r="K941" s="93" t="s">
        <v>83</v>
      </c>
      <c r="L941" s="93" t="s">
        <v>83</v>
      </c>
      <c r="M941" s="92" t="s">
        <v>83</v>
      </c>
      <c r="N941" s="161"/>
      <c r="O941" s="153"/>
      <c r="P941" s="153"/>
      <c r="Q941" s="153"/>
      <c r="R941" s="162"/>
      <c r="S941" s="450"/>
      <c r="T941" s="163" t="s">
        <v>83</v>
      </c>
      <c r="U941" s="162" t="s">
        <v>83</v>
      </c>
      <c r="V941" s="93" t="s">
        <v>83</v>
      </c>
      <c r="W941" s="161"/>
      <c r="X941" s="153" t="s">
        <v>83</v>
      </c>
      <c r="Y941" s="153" t="s">
        <v>83</v>
      </c>
      <c r="Z941" s="153" t="s">
        <v>83</v>
      </c>
      <c r="AA941" s="162" t="s">
        <v>83</v>
      </c>
      <c r="AB941" s="450"/>
      <c r="AC941" s="155" t="str">
        <f t="shared" si="376"/>
        <v>-</v>
      </c>
      <c r="AD941" s="156" t="str">
        <f t="shared" si="377"/>
        <v>-</v>
      </c>
      <c r="AE941" s="156" t="str">
        <f t="shared" si="378"/>
        <v>-</v>
      </c>
      <c r="AF941" s="156" t="str">
        <f t="shared" si="379"/>
        <v>-</v>
      </c>
      <c r="AG941" s="157" t="str">
        <f t="shared" si="380"/>
        <v>-</v>
      </c>
      <c r="AH941" s="454"/>
      <c r="AI941" s="155" t="str">
        <f t="shared" si="381"/>
        <v>-</v>
      </c>
      <c r="AJ941" s="156" t="str">
        <f t="shared" si="382"/>
        <v>-</v>
      </c>
      <c r="AK941" s="156" t="str">
        <f t="shared" si="383"/>
        <v>-</v>
      </c>
      <c r="AL941" s="156" t="str">
        <f t="shared" si="384"/>
        <v>-</v>
      </c>
      <c r="AM941" s="157" t="str">
        <f t="shared" si="385"/>
        <v>-</v>
      </c>
      <c r="AN941" s="457"/>
      <c r="AO941" s="95" t="s">
        <v>83</v>
      </c>
      <c r="AP941" s="93" t="s">
        <v>83</v>
      </c>
      <c r="AQ941" s="93" t="s">
        <v>83</v>
      </c>
      <c r="AR941" s="93" t="s">
        <v>83</v>
      </c>
      <c r="AS941" s="163" t="s">
        <v>83</v>
      </c>
      <c r="AT941" s="164" t="s">
        <v>83</v>
      </c>
      <c r="AU941" s="164" t="s">
        <v>83</v>
      </c>
      <c r="AV941" s="164" t="s">
        <v>83</v>
      </c>
      <c r="AW941" s="94" t="s">
        <v>83</v>
      </c>
      <c r="AX941" s="94" t="s">
        <v>3366</v>
      </c>
      <c r="AY941" s="165" t="s">
        <v>83</v>
      </c>
    </row>
    <row r="942" spans="1:51" customFormat="1" ht="54" hidden="1">
      <c r="A942" s="95" t="str">
        <f t="shared" si="365"/>
        <v>2602-3</v>
      </c>
      <c r="B942" s="160">
        <v>2602</v>
      </c>
      <c r="C942" s="93" t="s">
        <v>261</v>
      </c>
      <c r="D942" s="95">
        <v>3</v>
      </c>
      <c r="E942" s="93" t="s">
        <v>83</v>
      </c>
      <c r="F942" s="95" t="s">
        <v>83</v>
      </c>
      <c r="G942" s="161" t="s">
        <v>83</v>
      </c>
      <c r="H942" s="99" t="s">
        <v>83</v>
      </c>
      <c r="I942" s="94" t="s">
        <v>83</v>
      </c>
      <c r="J942" s="93" t="s">
        <v>83</v>
      </c>
      <c r="K942" s="93" t="s">
        <v>83</v>
      </c>
      <c r="L942" s="93" t="s">
        <v>83</v>
      </c>
      <c r="M942" s="92" t="s">
        <v>83</v>
      </c>
      <c r="N942" s="161"/>
      <c r="O942" s="153"/>
      <c r="P942" s="153"/>
      <c r="Q942" s="153"/>
      <c r="R942" s="162"/>
      <c r="S942" s="450"/>
      <c r="T942" s="163" t="s">
        <v>83</v>
      </c>
      <c r="U942" s="162" t="s">
        <v>83</v>
      </c>
      <c r="V942" s="93" t="s">
        <v>83</v>
      </c>
      <c r="W942" s="161"/>
      <c r="X942" s="153" t="s">
        <v>83</v>
      </c>
      <c r="Y942" s="153" t="s">
        <v>83</v>
      </c>
      <c r="Z942" s="153" t="s">
        <v>83</v>
      </c>
      <c r="AA942" s="162" t="s">
        <v>83</v>
      </c>
      <c r="AB942" s="450"/>
      <c r="AC942" s="155" t="str">
        <f t="shared" si="376"/>
        <v>-</v>
      </c>
      <c r="AD942" s="156" t="str">
        <f t="shared" si="377"/>
        <v>-</v>
      </c>
      <c r="AE942" s="156" t="str">
        <f t="shared" si="378"/>
        <v>-</v>
      </c>
      <c r="AF942" s="156" t="str">
        <f t="shared" si="379"/>
        <v>-</v>
      </c>
      <c r="AG942" s="157" t="str">
        <f t="shared" si="380"/>
        <v>-</v>
      </c>
      <c r="AH942" s="454"/>
      <c r="AI942" s="155" t="str">
        <f t="shared" si="381"/>
        <v>-</v>
      </c>
      <c r="AJ942" s="156" t="str">
        <f t="shared" si="382"/>
        <v>-</v>
      </c>
      <c r="AK942" s="156" t="str">
        <f t="shared" si="383"/>
        <v>-</v>
      </c>
      <c r="AL942" s="156" t="str">
        <f t="shared" si="384"/>
        <v>-</v>
      </c>
      <c r="AM942" s="157" t="str">
        <f t="shared" si="385"/>
        <v>-</v>
      </c>
      <c r="AN942" s="457"/>
      <c r="AO942" s="95" t="s">
        <v>83</v>
      </c>
      <c r="AP942" s="93" t="s">
        <v>83</v>
      </c>
      <c r="AQ942" s="93" t="s">
        <v>83</v>
      </c>
      <c r="AR942" s="93" t="s">
        <v>83</v>
      </c>
      <c r="AS942" s="163" t="s">
        <v>83</v>
      </c>
      <c r="AT942" s="164" t="s">
        <v>83</v>
      </c>
      <c r="AU942" s="164" t="s">
        <v>83</v>
      </c>
      <c r="AV942" s="164" t="s">
        <v>83</v>
      </c>
      <c r="AW942" s="94" t="s">
        <v>83</v>
      </c>
      <c r="AX942" s="94" t="s">
        <v>3366</v>
      </c>
      <c r="AY942" s="165" t="s">
        <v>83</v>
      </c>
    </row>
    <row r="943" spans="1:51" customFormat="1" ht="54" hidden="1">
      <c r="A943" s="95" t="str">
        <f t="shared" si="365"/>
        <v>2602-4</v>
      </c>
      <c r="B943" s="160">
        <v>2602</v>
      </c>
      <c r="C943" s="93" t="s">
        <v>261</v>
      </c>
      <c r="D943" s="95">
        <v>4</v>
      </c>
      <c r="E943" s="93" t="s">
        <v>83</v>
      </c>
      <c r="F943" s="95" t="s">
        <v>83</v>
      </c>
      <c r="G943" s="161" t="s">
        <v>83</v>
      </c>
      <c r="H943" s="99" t="s">
        <v>83</v>
      </c>
      <c r="I943" s="94" t="s">
        <v>83</v>
      </c>
      <c r="J943" s="93" t="s">
        <v>83</v>
      </c>
      <c r="K943" s="93" t="s">
        <v>83</v>
      </c>
      <c r="L943" s="93" t="s">
        <v>83</v>
      </c>
      <c r="M943" s="92" t="s">
        <v>83</v>
      </c>
      <c r="N943" s="161"/>
      <c r="O943" s="153"/>
      <c r="P943" s="153"/>
      <c r="Q943" s="153"/>
      <c r="R943" s="162"/>
      <c r="S943" s="450"/>
      <c r="T943" s="163" t="s">
        <v>83</v>
      </c>
      <c r="U943" s="162" t="s">
        <v>83</v>
      </c>
      <c r="V943" s="93" t="s">
        <v>83</v>
      </c>
      <c r="W943" s="161"/>
      <c r="X943" s="153" t="s">
        <v>83</v>
      </c>
      <c r="Y943" s="153" t="s">
        <v>83</v>
      </c>
      <c r="Z943" s="153" t="s">
        <v>83</v>
      </c>
      <c r="AA943" s="162" t="s">
        <v>83</v>
      </c>
      <c r="AB943" s="450"/>
      <c r="AC943" s="155" t="str">
        <f t="shared" si="376"/>
        <v>-</v>
      </c>
      <c r="AD943" s="156" t="str">
        <f t="shared" si="377"/>
        <v>-</v>
      </c>
      <c r="AE943" s="156" t="str">
        <f t="shared" si="378"/>
        <v>-</v>
      </c>
      <c r="AF943" s="156" t="str">
        <f t="shared" si="379"/>
        <v>-</v>
      </c>
      <c r="AG943" s="157" t="str">
        <f t="shared" si="380"/>
        <v>-</v>
      </c>
      <c r="AH943" s="454"/>
      <c r="AI943" s="155" t="str">
        <f t="shared" si="381"/>
        <v>-</v>
      </c>
      <c r="AJ943" s="156" t="str">
        <f t="shared" si="382"/>
        <v>-</v>
      </c>
      <c r="AK943" s="156" t="str">
        <f t="shared" si="383"/>
        <v>-</v>
      </c>
      <c r="AL943" s="156" t="str">
        <f t="shared" si="384"/>
        <v>-</v>
      </c>
      <c r="AM943" s="157" t="str">
        <f t="shared" si="385"/>
        <v>-</v>
      </c>
      <c r="AN943" s="457"/>
      <c r="AO943" s="95" t="s">
        <v>83</v>
      </c>
      <c r="AP943" s="93" t="s">
        <v>83</v>
      </c>
      <c r="AQ943" s="93" t="s">
        <v>83</v>
      </c>
      <c r="AR943" s="93" t="s">
        <v>83</v>
      </c>
      <c r="AS943" s="163" t="s">
        <v>83</v>
      </c>
      <c r="AT943" s="164" t="s">
        <v>83</v>
      </c>
      <c r="AU943" s="164" t="s">
        <v>83</v>
      </c>
      <c r="AV943" s="164" t="s">
        <v>83</v>
      </c>
      <c r="AW943" s="94" t="s">
        <v>83</v>
      </c>
      <c r="AX943" s="94" t="s">
        <v>3366</v>
      </c>
      <c r="AY943" s="165" t="s">
        <v>83</v>
      </c>
    </row>
    <row r="944" spans="1:51" customFormat="1" ht="54" hidden="1">
      <c r="A944" s="95" t="str">
        <f t="shared" si="365"/>
        <v>2602-5</v>
      </c>
      <c r="B944" s="160">
        <v>2602</v>
      </c>
      <c r="C944" s="93" t="s">
        <v>261</v>
      </c>
      <c r="D944" s="95">
        <v>5</v>
      </c>
      <c r="E944" s="93" t="s">
        <v>83</v>
      </c>
      <c r="F944" s="95" t="s">
        <v>83</v>
      </c>
      <c r="G944" s="161" t="s">
        <v>83</v>
      </c>
      <c r="H944" s="99" t="s">
        <v>83</v>
      </c>
      <c r="I944" s="94" t="s">
        <v>83</v>
      </c>
      <c r="J944" s="93" t="s">
        <v>83</v>
      </c>
      <c r="K944" s="93" t="s">
        <v>83</v>
      </c>
      <c r="L944" s="93" t="s">
        <v>83</v>
      </c>
      <c r="M944" s="92" t="s">
        <v>83</v>
      </c>
      <c r="N944" s="161"/>
      <c r="O944" s="153"/>
      <c r="P944" s="153"/>
      <c r="Q944" s="153"/>
      <c r="R944" s="162"/>
      <c r="S944" s="450"/>
      <c r="T944" s="163" t="s">
        <v>83</v>
      </c>
      <c r="U944" s="162" t="s">
        <v>83</v>
      </c>
      <c r="V944" s="93" t="s">
        <v>83</v>
      </c>
      <c r="W944" s="161"/>
      <c r="X944" s="153" t="s">
        <v>83</v>
      </c>
      <c r="Y944" s="153" t="s">
        <v>83</v>
      </c>
      <c r="Z944" s="153" t="s">
        <v>83</v>
      </c>
      <c r="AA944" s="162" t="s">
        <v>83</v>
      </c>
      <c r="AB944" s="450"/>
      <c r="AC944" s="155" t="str">
        <f t="shared" si="376"/>
        <v>-</v>
      </c>
      <c r="AD944" s="156" t="str">
        <f t="shared" si="377"/>
        <v>-</v>
      </c>
      <c r="AE944" s="156" t="str">
        <f t="shared" si="378"/>
        <v>-</v>
      </c>
      <c r="AF944" s="156" t="str">
        <f t="shared" si="379"/>
        <v>-</v>
      </c>
      <c r="AG944" s="157" t="str">
        <f t="shared" si="380"/>
        <v>-</v>
      </c>
      <c r="AH944" s="454"/>
      <c r="AI944" s="155" t="str">
        <f t="shared" si="381"/>
        <v>-</v>
      </c>
      <c r="AJ944" s="156" t="str">
        <f t="shared" si="382"/>
        <v>-</v>
      </c>
      <c r="AK944" s="156" t="str">
        <f t="shared" si="383"/>
        <v>-</v>
      </c>
      <c r="AL944" s="156" t="str">
        <f t="shared" si="384"/>
        <v>-</v>
      </c>
      <c r="AM944" s="157" t="str">
        <f t="shared" si="385"/>
        <v>-</v>
      </c>
      <c r="AN944" s="457"/>
      <c r="AO944" s="95" t="s">
        <v>83</v>
      </c>
      <c r="AP944" s="93" t="s">
        <v>83</v>
      </c>
      <c r="AQ944" s="93" t="s">
        <v>83</v>
      </c>
      <c r="AR944" s="93" t="s">
        <v>83</v>
      </c>
      <c r="AS944" s="163" t="s">
        <v>83</v>
      </c>
      <c r="AT944" s="164" t="s">
        <v>83</v>
      </c>
      <c r="AU944" s="164" t="s">
        <v>83</v>
      </c>
      <c r="AV944" s="164" t="s">
        <v>83</v>
      </c>
      <c r="AW944" s="94" t="s">
        <v>83</v>
      </c>
      <c r="AX944" s="94" t="s">
        <v>3366</v>
      </c>
      <c r="AY944" s="165" t="s">
        <v>83</v>
      </c>
    </row>
    <row r="945" spans="1:51" customFormat="1" ht="54" hidden="1">
      <c r="A945" s="95" t="str">
        <f t="shared" si="365"/>
        <v>2602-6</v>
      </c>
      <c r="B945" s="160">
        <v>2602</v>
      </c>
      <c r="C945" s="93" t="s">
        <v>261</v>
      </c>
      <c r="D945" s="95">
        <v>6</v>
      </c>
      <c r="E945" s="93" t="s">
        <v>83</v>
      </c>
      <c r="F945" s="95" t="s">
        <v>83</v>
      </c>
      <c r="G945" s="161" t="s">
        <v>83</v>
      </c>
      <c r="H945" s="99" t="s">
        <v>83</v>
      </c>
      <c r="I945" s="94" t="s">
        <v>83</v>
      </c>
      <c r="J945" s="93" t="s">
        <v>83</v>
      </c>
      <c r="K945" s="93" t="s">
        <v>83</v>
      </c>
      <c r="L945" s="93" t="s">
        <v>83</v>
      </c>
      <c r="M945" s="92" t="s">
        <v>83</v>
      </c>
      <c r="N945" s="161"/>
      <c r="O945" s="153"/>
      <c r="P945" s="153"/>
      <c r="Q945" s="153"/>
      <c r="R945" s="162"/>
      <c r="S945" s="450"/>
      <c r="T945" s="163" t="s">
        <v>83</v>
      </c>
      <c r="U945" s="162" t="s">
        <v>83</v>
      </c>
      <c r="V945" s="93" t="s">
        <v>83</v>
      </c>
      <c r="W945" s="161"/>
      <c r="X945" s="153" t="s">
        <v>83</v>
      </c>
      <c r="Y945" s="153" t="s">
        <v>83</v>
      </c>
      <c r="Z945" s="153" t="s">
        <v>83</v>
      </c>
      <c r="AA945" s="162" t="s">
        <v>83</v>
      </c>
      <c r="AB945" s="450"/>
      <c r="AC945" s="155" t="str">
        <f t="shared" si="376"/>
        <v>-</v>
      </c>
      <c r="AD945" s="156" t="str">
        <f t="shared" si="377"/>
        <v>-</v>
      </c>
      <c r="AE945" s="156" t="str">
        <f t="shared" si="378"/>
        <v>-</v>
      </c>
      <c r="AF945" s="156" t="str">
        <f t="shared" si="379"/>
        <v>-</v>
      </c>
      <c r="AG945" s="157" t="str">
        <f t="shared" si="380"/>
        <v>-</v>
      </c>
      <c r="AH945" s="454"/>
      <c r="AI945" s="155" t="str">
        <f t="shared" si="381"/>
        <v>-</v>
      </c>
      <c r="AJ945" s="156" t="str">
        <f t="shared" si="382"/>
        <v>-</v>
      </c>
      <c r="AK945" s="156" t="str">
        <f t="shared" si="383"/>
        <v>-</v>
      </c>
      <c r="AL945" s="156" t="str">
        <f t="shared" si="384"/>
        <v>-</v>
      </c>
      <c r="AM945" s="157" t="str">
        <f t="shared" si="385"/>
        <v>-</v>
      </c>
      <c r="AN945" s="457"/>
      <c r="AO945" s="95" t="s">
        <v>83</v>
      </c>
      <c r="AP945" s="93" t="s">
        <v>83</v>
      </c>
      <c r="AQ945" s="93" t="s">
        <v>83</v>
      </c>
      <c r="AR945" s="93" t="s">
        <v>83</v>
      </c>
      <c r="AS945" s="163" t="s">
        <v>83</v>
      </c>
      <c r="AT945" s="164" t="s">
        <v>83</v>
      </c>
      <c r="AU945" s="164" t="s">
        <v>83</v>
      </c>
      <c r="AV945" s="164" t="s">
        <v>83</v>
      </c>
      <c r="AW945" s="94" t="s">
        <v>83</v>
      </c>
      <c r="AX945" s="94" t="s">
        <v>3366</v>
      </c>
      <c r="AY945" s="165" t="s">
        <v>83</v>
      </c>
    </row>
    <row r="946" spans="1:51" customFormat="1" ht="54" hidden="1">
      <c r="A946" s="95" t="str">
        <f t="shared" si="365"/>
        <v>2602-7</v>
      </c>
      <c r="B946" s="160">
        <v>2602</v>
      </c>
      <c r="C946" s="93" t="s">
        <v>261</v>
      </c>
      <c r="D946" s="95">
        <v>7</v>
      </c>
      <c r="E946" s="93" t="s">
        <v>83</v>
      </c>
      <c r="F946" s="95" t="s">
        <v>83</v>
      </c>
      <c r="G946" s="161" t="s">
        <v>83</v>
      </c>
      <c r="H946" s="99" t="s">
        <v>83</v>
      </c>
      <c r="I946" s="94" t="s">
        <v>83</v>
      </c>
      <c r="J946" s="93" t="s">
        <v>83</v>
      </c>
      <c r="K946" s="93" t="s">
        <v>83</v>
      </c>
      <c r="L946" s="93" t="s">
        <v>83</v>
      </c>
      <c r="M946" s="92" t="s">
        <v>83</v>
      </c>
      <c r="N946" s="161"/>
      <c r="O946" s="153"/>
      <c r="P946" s="153"/>
      <c r="Q946" s="153"/>
      <c r="R946" s="162"/>
      <c r="S946" s="450"/>
      <c r="T946" s="163" t="s">
        <v>83</v>
      </c>
      <c r="U946" s="162" t="s">
        <v>83</v>
      </c>
      <c r="V946" s="93" t="s">
        <v>83</v>
      </c>
      <c r="W946" s="161"/>
      <c r="X946" s="153" t="s">
        <v>83</v>
      </c>
      <c r="Y946" s="153" t="s">
        <v>83</v>
      </c>
      <c r="Z946" s="153" t="s">
        <v>83</v>
      </c>
      <c r="AA946" s="162" t="s">
        <v>83</v>
      </c>
      <c r="AB946" s="450"/>
      <c r="AC946" s="155" t="str">
        <f t="shared" si="376"/>
        <v>-</v>
      </c>
      <c r="AD946" s="156" t="str">
        <f t="shared" si="377"/>
        <v>-</v>
      </c>
      <c r="AE946" s="156" t="str">
        <f t="shared" si="378"/>
        <v>-</v>
      </c>
      <c r="AF946" s="156" t="str">
        <f t="shared" si="379"/>
        <v>-</v>
      </c>
      <c r="AG946" s="157" t="str">
        <f t="shared" si="380"/>
        <v>-</v>
      </c>
      <c r="AH946" s="454"/>
      <c r="AI946" s="155" t="str">
        <f t="shared" si="381"/>
        <v>-</v>
      </c>
      <c r="AJ946" s="156" t="str">
        <f t="shared" si="382"/>
        <v>-</v>
      </c>
      <c r="AK946" s="156" t="str">
        <f t="shared" si="383"/>
        <v>-</v>
      </c>
      <c r="AL946" s="156" t="str">
        <f t="shared" si="384"/>
        <v>-</v>
      </c>
      <c r="AM946" s="157" t="str">
        <f t="shared" si="385"/>
        <v>-</v>
      </c>
      <c r="AN946" s="457"/>
      <c r="AO946" s="95" t="s">
        <v>83</v>
      </c>
      <c r="AP946" s="93" t="s">
        <v>83</v>
      </c>
      <c r="AQ946" s="93" t="s">
        <v>83</v>
      </c>
      <c r="AR946" s="93" t="s">
        <v>83</v>
      </c>
      <c r="AS946" s="163" t="s">
        <v>83</v>
      </c>
      <c r="AT946" s="164" t="s">
        <v>83</v>
      </c>
      <c r="AU946" s="164" t="s">
        <v>83</v>
      </c>
      <c r="AV946" s="164" t="s">
        <v>83</v>
      </c>
      <c r="AW946" s="94" t="s">
        <v>83</v>
      </c>
      <c r="AX946" s="94" t="s">
        <v>3366</v>
      </c>
      <c r="AY946" s="165" t="s">
        <v>83</v>
      </c>
    </row>
    <row r="947" spans="1:51" customFormat="1" ht="54" hidden="1">
      <c r="A947" s="95" t="str">
        <f t="shared" si="365"/>
        <v>2602-8</v>
      </c>
      <c r="B947" s="160">
        <v>2602</v>
      </c>
      <c r="C947" s="93" t="s">
        <v>261</v>
      </c>
      <c r="D947" s="95">
        <v>8</v>
      </c>
      <c r="E947" s="93" t="s">
        <v>83</v>
      </c>
      <c r="F947" s="95" t="s">
        <v>83</v>
      </c>
      <c r="G947" s="161" t="s">
        <v>83</v>
      </c>
      <c r="H947" s="99" t="s">
        <v>83</v>
      </c>
      <c r="I947" s="94" t="s">
        <v>83</v>
      </c>
      <c r="J947" s="93" t="s">
        <v>83</v>
      </c>
      <c r="K947" s="93" t="s">
        <v>83</v>
      </c>
      <c r="L947" s="93" t="s">
        <v>83</v>
      </c>
      <c r="M947" s="92" t="s">
        <v>83</v>
      </c>
      <c r="N947" s="161"/>
      <c r="O947" s="153"/>
      <c r="P947" s="153"/>
      <c r="Q947" s="153"/>
      <c r="R947" s="162"/>
      <c r="S947" s="450"/>
      <c r="T947" s="163" t="s">
        <v>83</v>
      </c>
      <c r="U947" s="162" t="s">
        <v>83</v>
      </c>
      <c r="V947" s="93" t="s">
        <v>83</v>
      </c>
      <c r="W947" s="161"/>
      <c r="X947" s="153" t="s">
        <v>83</v>
      </c>
      <c r="Y947" s="153" t="s">
        <v>83</v>
      </c>
      <c r="Z947" s="153" t="s">
        <v>83</v>
      </c>
      <c r="AA947" s="162" t="s">
        <v>83</v>
      </c>
      <c r="AB947" s="450"/>
      <c r="AC947" s="155" t="str">
        <f t="shared" si="376"/>
        <v>-</v>
      </c>
      <c r="AD947" s="156" t="str">
        <f t="shared" si="377"/>
        <v>-</v>
      </c>
      <c r="AE947" s="156" t="str">
        <f t="shared" si="378"/>
        <v>-</v>
      </c>
      <c r="AF947" s="156" t="str">
        <f t="shared" si="379"/>
        <v>-</v>
      </c>
      <c r="AG947" s="157" t="str">
        <f t="shared" si="380"/>
        <v>-</v>
      </c>
      <c r="AH947" s="454"/>
      <c r="AI947" s="155" t="str">
        <f t="shared" si="381"/>
        <v>-</v>
      </c>
      <c r="AJ947" s="156" t="str">
        <f t="shared" si="382"/>
        <v>-</v>
      </c>
      <c r="AK947" s="156" t="str">
        <f t="shared" si="383"/>
        <v>-</v>
      </c>
      <c r="AL947" s="156" t="str">
        <f t="shared" si="384"/>
        <v>-</v>
      </c>
      <c r="AM947" s="157" t="str">
        <f t="shared" si="385"/>
        <v>-</v>
      </c>
      <c r="AN947" s="457"/>
      <c r="AO947" s="95" t="s">
        <v>83</v>
      </c>
      <c r="AP947" s="93" t="s">
        <v>83</v>
      </c>
      <c r="AQ947" s="93" t="s">
        <v>83</v>
      </c>
      <c r="AR947" s="93" t="s">
        <v>83</v>
      </c>
      <c r="AS947" s="163" t="s">
        <v>83</v>
      </c>
      <c r="AT947" s="164" t="s">
        <v>83</v>
      </c>
      <c r="AU947" s="164" t="s">
        <v>83</v>
      </c>
      <c r="AV947" s="164" t="s">
        <v>83</v>
      </c>
      <c r="AW947" s="94" t="s">
        <v>83</v>
      </c>
      <c r="AX947" s="94" t="s">
        <v>3366</v>
      </c>
      <c r="AY947" s="165" t="s">
        <v>83</v>
      </c>
    </row>
    <row r="948" spans="1:51" customFormat="1" ht="54" hidden="1">
      <c r="A948" s="95" t="str">
        <f t="shared" si="365"/>
        <v>2602-9</v>
      </c>
      <c r="B948" s="160">
        <v>2602</v>
      </c>
      <c r="C948" s="93" t="s">
        <v>261</v>
      </c>
      <c r="D948" s="95">
        <v>9</v>
      </c>
      <c r="E948" s="93" t="s">
        <v>83</v>
      </c>
      <c r="F948" s="95" t="s">
        <v>83</v>
      </c>
      <c r="G948" s="161" t="s">
        <v>83</v>
      </c>
      <c r="H948" s="99" t="s">
        <v>83</v>
      </c>
      <c r="I948" s="94" t="s">
        <v>83</v>
      </c>
      <c r="J948" s="93" t="s">
        <v>83</v>
      </c>
      <c r="K948" s="93" t="s">
        <v>83</v>
      </c>
      <c r="L948" s="93" t="s">
        <v>83</v>
      </c>
      <c r="M948" s="92" t="s">
        <v>83</v>
      </c>
      <c r="N948" s="161"/>
      <c r="O948" s="153"/>
      <c r="P948" s="153"/>
      <c r="Q948" s="153"/>
      <c r="R948" s="162"/>
      <c r="S948" s="450"/>
      <c r="T948" s="163" t="s">
        <v>83</v>
      </c>
      <c r="U948" s="162" t="s">
        <v>83</v>
      </c>
      <c r="V948" s="93" t="s">
        <v>83</v>
      </c>
      <c r="W948" s="161"/>
      <c r="X948" s="153" t="s">
        <v>83</v>
      </c>
      <c r="Y948" s="153" t="s">
        <v>83</v>
      </c>
      <c r="Z948" s="153" t="s">
        <v>83</v>
      </c>
      <c r="AA948" s="162" t="s">
        <v>83</v>
      </c>
      <c r="AB948" s="450"/>
      <c r="AC948" s="155" t="str">
        <f t="shared" si="376"/>
        <v>-</v>
      </c>
      <c r="AD948" s="156" t="str">
        <f t="shared" si="377"/>
        <v>-</v>
      </c>
      <c r="AE948" s="156" t="str">
        <f t="shared" si="378"/>
        <v>-</v>
      </c>
      <c r="AF948" s="156" t="str">
        <f t="shared" si="379"/>
        <v>-</v>
      </c>
      <c r="AG948" s="157" t="str">
        <f t="shared" si="380"/>
        <v>-</v>
      </c>
      <c r="AH948" s="454"/>
      <c r="AI948" s="155" t="str">
        <f t="shared" si="381"/>
        <v>-</v>
      </c>
      <c r="AJ948" s="156" t="str">
        <f t="shared" si="382"/>
        <v>-</v>
      </c>
      <c r="AK948" s="156" t="str">
        <f t="shared" si="383"/>
        <v>-</v>
      </c>
      <c r="AL948" s="156" t="str">
        <f t="shared" si="384"/>
        <v>-</v>
      </c>
      <c r="AM948" s="157" t="str">
        <f t="shared" si="385"/>
        <v>-</v>
      </c>
      <c r="AN948" s="457"/>
      <c r="AO948" s="95" t="s">
        <v>83</v>
      </c>
      <c r="AP948" s="93" t="s">
        <v>83</v>
      </c>
      <c r="AQ948" s="93" t="s">
        <v>83</v>
      </c>
      <c r="AR948" s="93" t="s">
        <v>83</v>
      </c>
      <c r="AS948" s="163" t="s">
        <v>83</v>
      </c>
      <c r="AT948" s="164" t="s">
        <v>83</v>
      </c>
      <c r="AU948" s="164" t="s">
        <v>83</v>
      </c>
      <c r="AV948" s="164" t="s">
        <v>83</v>
      </c>
      <c r="AW948" s="94" t="s">
        <v>83</v>
      </c>
      <c r="AX948" s="94" t="s">
        <v>3366</v>
      </c>
      <c r="AY948" s="165" t="s">
        <v>83</v>
      </c>
    </row>
    <row r="949" spans="1:51" ht="180" customHeight="1">
      <c r="A949" s="204" t="str">
        <f t="shared" si="365"/>
        <v>2603-1</v>
      </c>
      <c r="B949" s="205">
        <v>2603</v>
      </c>
      <c r="C949" s="600" t="s">
        <v>262</v>
      </c>
      <c r="D949" s="204">
        <v>1</v>
      </c>
      <c r="E949" s="600" t="s">
        <v>1256</v>
      </c>
      <c r="F949" s="204" t="s">
        <v>384</v>
      </c>
      <c r="G949" s="603" t="s">
        <v>586</v>
      </c>
      <c r="H949" s="206" t="s">
        <v>1848</v>
      </c>
      <c r="I949" s="195" t="s">
        <v>1093</v>
      </c>
      <c r="J949" s="600" t="s">
        <v>2047</v>
      </c>
      <c r="K949" s="600" t="s">
        <v>2732</v>
      </c>
      <c r="L949" s="600" t="s">
        <v>388</v>
      </c>
      <c r="M949" s="207" t="s">
        <v>392</v>
      </c>
      <c r="N949" s="603">
        <v>70</v>
      </c>
      <c r="O949" s="181">
        <v>70</v>
      </c>
      <c r="P949" s="181">
        <v>70</v>
      </c>
      <c r="Q949" s="181">
        <v>70</v>
      </c>
      <c r="R949" s="225">
        <v>70</v>
      </c>
      <c r="S949" s="620">
        <v>70</v>
      </c>
      <c r="T949" s="194" t="s">
        <v>40</v>
      </c>
      <c r="U949" s="209">
        <v>70</v>
      </c>
      <c r="V949" s="600" t="s">
        <v>1257</v>
      </c>
      <c r="W949" s="603">
        <v>65.400000000000006</v>
      </c>
      <c r="X949" s="181">
        <v>64.8</v>
      </c>
      <c r="Y949" s="181">
        <v>64.5</v>
      </c>
      <c r="Z949" s="358">
        <v>59</v>
      </c>
      <c r="AA949" s="264">
        <v>57.8</v>
      </c>
      <c r="AB949" s="264">
        <v>59.1</v>
      </c>
      <c r="AC949" s="226">
        <f t="shared" si="376"/>
        <v>0.93428571428571439</v>
      </c>
      <c r="AD949" s="196">
        <f t="shared" si="377"/>
        <v>0.92571428571428571</v>
      </c>
      <c r="AE949" s="196">
        <f t="shared" si="378"/>
        <v>0.92142857142857137</v>
      </c>
      <c r="AF949" s="196">
        <f t="shared" si="379"/>
        <v>0.84285714285714286</v>
      </c>
      <c r="AG949" s="604">
        <f t="shared" si="380"/>
        <v>0.82571428571428562</v>
      </c>
      <c r="AH949" s="212">
        <f t="shared" si="380"/>
        <v>0.84428571428571431</v>
      </c>
      <c r="AI949" s="226">
        <f t="shared" si="381"/>
        <v>0.93428571428571439</v>
      </c>
      <c r="AJ949" s="196">
        <f t="shared" si="382"/>
        <v>0.92571428571428571</v>
      </c>
      <c r="AK949" s="196">
        <f t="shared" si="383"/>
        <v>0.92142857142857137</v>
      </c>
      <c r="AL949" s="196">
        <f t="shared" si="384"/>
        <v>0.84285714285714286</v>
      </c>
      <c r="AM949" s="604">
        <f t="shared" si="385"/>
        <v>0.82571428571428562</v>
      </c>
      <c r="AN949" s="212">
        <f t="shared" si="385"/>
        <v>0.84428571428571431</v>
      </c>
      <c r="AO949" s="204" t="s">
        <v>83</v>
      </c>
      <c r="AP949" s="600" t="s">
        <v>83</v>
      </c>
      <c r="AQ949" s="600" t="s">
        <v>1258</v>
      </c>
      <c r="AR949" s="600" t="s">
        <v>2046</v>
      </c>
      <c r="AS949" s="194" t="s">
        <v>11</v>
      </c>
      <c r="AT949" s="179" t="s">
        <v>55</v>
      </c>
      <c r="AU949" s="179" t="s">
        <v>11</v>
      </c>
      <c r="AV949" s="179" t="s">
        <v>10</v>
      </c>
      <c r="AW949" s="179" t="s">
        <v>10</v>
      </c>
      <c r="AX949" s="611" t="s">
        <v>3405</v>
      </c>
      <c r="AY949" s="214">
        <v>1</v>
      </c>
    </row>
    <row r="950" spans="1:51" customFormat="1" ht="54" hidden="1">
      <c r="A950" s="95" t="str">
        <f t="shared" si="365"/>
        <v>2603-2</v>
      </c>
      <c r="B950" s="160">
        <v>2603</v>
      </c>
      <c r="C950" s="93" t="s">
        <v>262</v>
      </c>
      <c r="D950" s="95">
        <v>2</v>
      </c>
      <c r="E950" s="93" t="s">
        <v>83</v>
      </c>
      <c r="F950" s="95" t="s">
        <v>83</v>
      </c>
      <c r="G950" s="161" t="s">
        <v>83</v>
      </c>
      <c r="H950" s="99" t="s">
        <v>83</v>
      </c>
      <c r="I950" s="94" t="s">
        <v>83</v>
      </c>
      <c r="J950" s="93" t="s">
        <v>83</v>
      </c>
      <c r="K950" s="93" t="s">
        <v>83</v>
      </c>
      <c r="L950" s="93" t="s">
        <v>83</v>
      </c>
      <c r="M950" s="92" t="s">
        <v>83</v>
      </c>
      <c r="N950" s="161"/>
      <c r="O950" s="153"/>
      <c r="P950" s="153"/>
      <c r="Q950" s="153"/>
      <c r="R950" s="162"/>
      <c r="S950" s="450"/>
      <c r="T950" s="163" t="s">
        <v>83</v>
      </c>
      <c r="U950" s="162" t="s">
        <v>83</v>
      </c>
      <c r="V950" s="93" t="s">
        <v>83</v>
      </c>
      <c r="W950" s="161"/>
      <c r="X950" s="153" t="s">
        <v>83</v>
      </c>
      <c r="Y950" s="153" t="s">
        <v>83</v>
      </c>
      <c r="Z950" s="153" t="s">
        <v>83</v>
      </c>
      <c r="AA950" s="162" t="s">
        <v>83</v>
      </c>
      <c r="AB950" s="450"/>
      <c r="AC950" s="155" t="str">
        <f t="shared" si="376"/>
        <v>-</v>
      </c>
      <c r="AD950" s="156" t="str">
        <f t="shared" si="377"/>
        <v>-</v>
      </c>
      <c r="AE950" s="156" t="str">
        <f t="shared" si="378"/>
        <v>-</v>
      </c>
      <c r="AF950" s="156" t="str">
        <f t="shared" si="379"/>
        <v>-</v>
      </c>
      <c r="AG950" s="157" t="str">
        <f t="shared" si="380"/>
        <v>-</v>
      </c>
      <c r="AH950" s="454"/>
      <c r="AI950" s="155" t="str">
        <f t="shared" si="381"/>
        <v>-</v>
      </c>
      <c r="AJ950" s="156" t="str">
        <f t="shared" si="382"/>
        <v>-</v>
      </c>
      <c r="AK950" s="156" t="str">
        <f t="shared" si="383"/>
        <v>-</v>
      </c>
      <c r="AL950" s="156" t="str">
        <f t="shared" si="384"/>
        <v>-</v>
      </c>
      <c r="AM950" s="157" t="str">
        <f t="shared" si="385"/>
        <v>-</v>
      </c>
      <c r="AN950" s="457"/>
      <c r="AO950" s="95" t="s">
        <v>83</v>
      </c>
      <c r="AP950" s="93" t="s">
        <v>83</v>
      </c>
      <c r="AQ950" s="93" t="s">
        <v>83</v>
      </c>
      <c r="AR950" s="93" t="s">
        <v>83</v>
      </c>
      <c r="AS950" s="163" t="s">
        <v>83</v>
      </c>
      <c r="AT950" s="164" t="s">
        <v>83</v>
      </c>
      <c r="AU950" s="164" t="s">
        <v>83</v>
      </c>
      <c r="AV950" s="164" t="s">
        <v>83</v>
      </c>
      <c r="AW950" s="94" t="s">
        <v>83</v>
      </c>
      <c r="AX950" s="94" t="s">
        <v>3366</v>
      </c>
      <c r="AY950" s="165" t="s">
        <v>83</v>
      </c>
    </row>
    <row r="951" spans="1:51" customFormat="1" ht="54" hidden="1">
      <c r="A951" s="95" t="str">
        <f t="shared" si="365"/>
        <v>2603-3</v>
      </c>
      <c r="B951" s="160">
        <v>2603</v>
      </c>
      <c r="C951" s="93" t="s">
        <v>262</v>
      </c>
      <c r="D951" s="95">
        <v>3</v>
      </c>
      <c r="E951" s="93" t="s">
        <v>83</v>
      </c>
      <c r="F951" s="95" t="s">
        <v>83</v>
      </c>
      <c r="G951" s="161" t="s">
        <v>83</v>
      </c>
      <c r="H951" s="99" t="s">
        <v>83</v>
      </c>
      <c r="I951" s="94" t="s">
        <v>83</v>
      </c>
      <c r="J951" s="93" t="s">
        <v>83</v>
      </c>
      <c r="K951" s="93" t="s">
        <v>83</v>
      </c>
      <c r="L951" s="93" t="s">
        <v>83</v>
      </c>
      <c r="M951" s="92" t="s">
        <v>83</v>
      </c>
      <c r="N951" s="161"/>
      <c r="O951" s="153"/>
      <c r="P951" s="153"/>
      <c r="Q951" s="153"/>
      <c r="R951" s="162"/>
      <c r="S951" s="450"/>
      <c r="T951" s="163" t="s">
        <v>83</v>
      </c>
      <c r="U951" s="162" t="s">
        <v>83</v>
      </c>
      <c r="V951" s="93" t="s">
        <v>83</v>
      </c>
      <c r="W951" s="161"/>
      <c r="X951" s="153" t="s">
        <v>83</v>
      </c>
      <c r="Y951" s="153" t="s">
        <v>83</v>
      </c>
      <c r="Z951" s="153" t="s">
        <v>83</v>
      </c>
      <c r="AA951" s="162" t="s">
        <v>83</v>
      </c>
      <c r="AB951" s="450"/>
      <c r="AC951" s="155" t="str">
        <f t="shared" si="376"/>
        <v>-</v>
      </c>
      <c r="AD951" s="156" t="str">
        <f t="shared" si="377"/>
        <v>-</v>
      </c>
      <c r="AE951" s="156" t="str">
        <f t="shared" si="378"/>
        <v>-</v>
      </c>
      <c r="AF951" s="156" t="str">
        <f t="shared" si="379"/>
        <v>-</v>
      </c>
      <c r="AG951" s="157" t="str">
        <f t="shared" si="380"/>
        <v>-</v>
      </c>
      <c r="AH951" s="454"/>
      <c r="AI951" s="155" t="str">
        <f t="shared" si="381"/>
        <v>-</v>
      </c>
      <c r="AJ951" s="156" t="str">
        <f t="shared" si="382"/>
        <v>-</v>
      </c>
      <c r="AK951" s="156" t="str">
        <f t="shared" si="383"/>
        <v>-</v>
      </c>
      <c r="AL951" s="156" t="str">
        <f t="shared" si="384"/>
        <v>-</v>
      </c>
      <c r="AM951" s="157" t="str">
        <f t="shared" si="385"/>
        <v>-</v>
      </c>
      <c r="AN951" s="457"/>
      <c r="AO951" s="95" t="s">
        <v>83</v>
      </c>
      <c r="AP951" s="93" t="s">
        <v>83</v>
      </c>
      <c r="AQ951" s="93" t="s">
        <v>83</v>
      </c>
      <c r="AR951" s="93" t="s">
        <v>83</v>
      </c>
      <c r="AS951" s="163" t="s">
        <v>83</v>
      </c>
      <c r="AT951" s="164" t="s">
        <v>83</v>
      </c>
      <c r="AU951" s="164" t="s">
        <v>83</v>
      </c>
      <c r="AV951" s="164" t="s">
        <v>83</v>
      </c>
      <c r="AW951" s="94" t="s">
        <v>83</v>
      </c>
      <c r="AX951" s="94" t="s">
        <v>3366</v>
      </c>
      <c r="AY951" s="165" t="s">
        <v>83</v>
      </c>
    </row>
    <row r="952" spans="1:51" customFormat="1" ht="54" hidden="1">
      <c r="A952" s="95" t="str">
        <f t="shared" si="365"/>
        <v>2603-4</v>
      </c>
      <c r="B952" s="160">
        <v>2603</v>
      </c>
      <c r="C952" s="93" t="s">
        <v>262</v>
      </c>
      <c r="D952" s="95">
        <v>4</v>
      </c>
      <c r="E952" s="93" t="s">
        <v>83</v>
      </c>
      <c r="F952" s="95" t="s">
        <v>83</v>
      </c>
      <c r="G952" s="161" t="s">
        <v>83</v>
      </c>
      <c r="H952" s="99" t="s">
        <v>83</v>
      </c>
      <c r="I952" s="94" t="s">
        <v>83</v>
      </c>
      <c r="J952" s="93" t="s">
        <v>83</v>
      </c>
      <c r="K952" s="93" t="s">
        <v>83</v>
      </c>
      <c r="L952" s="93" t="s">
        <v>83</v>
      </c>
      <c r="M952" s="92" t="s">
        <v>83</v>
      </c>
      <c r="N952" s="161"/>
      <c r="O952" s="153"/>
      <c r="P952" s="153"/>
      <c r="Q952" s="153"/>
      <c r="R952" s="162"/>
      <c r="S952" s="450"/>
      <c r="T952" s="163" t="s">
        <v>83</v>
      </c>
      <c r="U952" s="162" t="s">
        <v>83</v>
      </c>
      <c r="V952" s="93" t="s">
        <v>83</v>
      </c>
      <c r="W952" s="161"/>
      <c r="X952" s="153" t="s">
        <v>83</v>
      </c>
      <c r="Y952" s="153" t="s">
        <v>83</v>
      </c>
      <c r="Z952" s="153" t="s">
        <v>83</v>
      </c>
      <c r="AA952" s="162" t="s">
        <v>83</v>
      </c>
      <c r="AB952" s="450"/>
      <c r="AC952" s="155" t="str">
        <f t="shared" si="376"/>
        <v>-</v>
      </c>
      <c r="AD952" s="156" t="str">
        <f t="shared" si="377"/>
        <v>-</v>
      </c>
      <c r="AE952" s="156" t="str">
        <f t="shared" si="378"/>
        <v>-</v>
      </c>
      <c r="AF952" s="156" t="str">
        <f t="shared" si="379"/>
        <v>-</v>
      </c>
      <c r="AG952" s="157" t="str">
        <f t="shared" si="380"/>
        <v>-</v>
      </c>
      <c r="AH952" s="454"/>
      <c r="AI952" s="155" t="str">
        <f t="shared" si="381"/>
        <v>-</v>
      </c>
      <c r="AJ952" s="156" t="str">
        <f t="shared" si="382"/>
        <v>-</v>
      </c>
      <c r="AK952" s="156" t="str">
        <f t="shared" si="383"/>
        <v>-</v>
      </c>
      <c r="AL952" s="156" t="str">
        <f t="shared" si="384"/>
        <v>-</v>
      </c>
      <c r="AM952" s="157" t="str">
        <f t="shared" si="385"/>
        <v>-</v>
      </c>
      <c r="AN952" s="457"/>
      <c r="AO952" s="95" t="s">
        <v>83</v>
      </c>
      <c r="AP952" s="93" t="s">
        <v>83</v>
      </c>
      <c r="AQ952" s="93" t="s">
        <v>83</v>
      </c>
      <c r="AR952" s="93" t="s">
        <v>83</v>
      </c>
      <c r="AS952" s="163" t="s">
        <v>83</v>
      </c>
      <c r="AT952" s="164" t="s">
        <v>83</v>
      </c>
      <c r="AU952" s="164" t="s">
        <v>83</v>
      </c>
      <c r="AV952" s="164" t="s">
        <v>83</v>
      </c>
      <c r="AW952" s="94" t="s">
        <v>83</v>
      </c>
      <c r="AX952" s="94" t="s">
        <v>3366</v>
      </c>
      <c r="AY952" s="165" t="s">
        <v>83</v>
      </c>
    </row>
    <row r="953" spans="1:51" customFormat="1" ht="54" hidden="1">
      <c r="A953" s="95" t="str">
        <f t="shared" si="365"/>
        <v>2603-5</v>
      </c>
      <c r="B953" s="160">
        <v>2603</v>
      </c>
      <c r="C953" s="93" t="s">
        <v>262</v>
      </c>
      <c r="D953" s="95">
        <v>5</v>
      </c>
      <c r="E953" s="93" t="s">
        <v>83</v>
      </c>
      <c r="F953" s="95" t="s">
        <v>83</v>
      </c>
      <c r="G953" s="161" t="s">
        <v>83</v>
      </c>
      <c r="H953" s="99" t="s">
        <v>83</v>
      </c>
      <c r="I953" s="94" t="s">
        <v>83</v>
      </c>
      <c r="J953" s="93" t="s">
        <v>83</v>
      </c>
      <c r="K953" s="93" t="s">
        <v>83</v>
      </c>
      <c r="L953" s="93" t="s">
        <v>83</v>
      </c>
      <c r="M953" s="92" t="s">
        <v>83</v>
      </c>
      <c r="N953" s="161"/>
      <c r="O953" s="153"/>
      <c r="P953" s="153"/>
      <c r="Q953" s="153"/>
      <c r="R953" s="162"/>
      <c r="S953" s="450"/>
      <c r="T953" s="163" t="s">
        <v>83</v>
      </c>
      <c r="U953" s="162" t="s">
        <v>83</v>
      </c>
      <c r="V953" s="93" t="s">
        <v>83</v>
      </c>
      <c r="W953" s="161"/>
      <c r="X953" s="153" t="s">
        <v>83</v>
      </c>
      <c r="Y953" s="153" t="s">
        <v>83</v>
      </c>
      <c r="Z953" s="153" t="s">
        <v>83</v>
      </c>
      <c r="AA953" s="162" t="s">
        <v>83</v>
      </c>
      <c r="AB953" s="450"/>
      <c r="AC953" s="155" t="str">
        <f t="shared" si="376"/>
        <v>-</v>
      </c>
      <c r="AD953" s="156" t="str">
        <f t="shared" si="377"/>
        <v>-</v>
      </c>
      <c r="AE953" s="156" t="str">
        <f t="shared" si="378"/>
        <v>-</v>
      </c>
      <c r="AF953" s="156" t="str">
        <f t="shared" si="379"/>
        <v>-</v>
      </c>
      <c r="AG953" s="157" t="str">
        <f t="shared" si="380"/>
        <v>-</v>
      </c>
      <c r="AH953" s="454"/>
      <c r="AI953" s="155" t="str">
        <f t="shared" si="381"/>
        <v>-</v>
      </c>
      <c r="AJ953" s="156" t="str">
        <f t="shared" si="382"/>
        <v>-</v>
      </c>
      <c r="AK953" s="156" t="str">
        <f t="shared" si="383"/>
        <v>-</v>
      </c>
      <c r="AL953" s="156" t="str">
        <f t="shared" si="384"/>
        <v>-</v>
      </c>
      <c r="AM953" s="157" t="str">
        <f t="shared" si="385"/>
        <v>-</v>
      </c>
      <c r="AN953" s="457"/>
      <c r="AO953" s="95" t="s">
        <v>83</v>
      </c>
      <c r="AP953" s="93" t="s">
        <v>83</v>
      </c>
      <c r="AQ953" s="93" t="s">
        <v>83</v>
      </c>
      <c r="AR953" s="93" t="s">
        <v>83</v>
      </c>
      <c r="AS953" s="163" t="s">
        <v>83</v>
      </c>
      <c r="AT953" s="164" t="s">
        <v>83</v>
      </c>
      <c r="AU953" s="164" t="s">
        <v>83</v>
      </c>
      <c r="AV953" s="164" t="s">
        <v>83</v>
      </c>
      <c r="AW953" s="94" t="s">
        <v>83</v>
      </c>
      <c r="AX953" s="94" t="s">
        <v>3366</v>
      </c>
      <c r="AY953" s="165" t="s">
        <v>83</v>
      </c>
    </row>
    <row r="954" spans="1:51" customFormat="1" ht="54" hidden="1">
      <c r="A954" s="95" t="str">
        <f t="shared" si="365"/>
        <v>2603-6</v>
      </c>
      <c r="B954" s="160">
        <v>2603</v>
      </c>
      <c r="C954" s="93" t="s">
        <v>262</v>
      </c>
      <c r="D954" s="95">
        <v>6</v>
      </c>
      <c r="E954" s="93" t="s">
        <v>83</v>
      </c>
      <c r="F954" s="95" t="s">
        <v>83</v>
      </c>
      <c r="G954" s="161" t="s">
        <v>83</v>
      </c>
      <c r="H954" s="99" t="s">
        <v>83</v>
      </c>
      <c r="I954" s="94" t="s">
        <v>83</v>
      </c>
      <c r="J954" s="93" t="s">
        <v>83</v>
      </c>
      <c r="K954" s="93" t="s">
        <v>83</v>
      </c>
      <c r="L954" s="93" t="s">
        <v>83</v>
      </c>
      <c r="M954" s="92" t="s">
        <v>83</v>
      </c>
      <c r="N954" s="161"/>
      <c r="O954" s="153"/>
      <c r="P954" s="153"/>
      <c r="Q954" s="153"/>
      <c r="R954" s="162"/>
      <c r="S954" s="450"/>
      <c r="T954" s="163" t="s">
        <v>83</v>
      </c>
      <c r="U954" s="162" t="s">
        <v>83</v>
      </c>
      <c r="V954" s="93" t="s">
        <v>83</v>
      </c>
      <c r="W954" s="161"/>
      <c r="X954" s="153" t="s">
        <v>83</v>
      </c>
      <c r="Y954" s="153" t="s">
        <v>83</v>
      </c>
      <c r="Z954" s="153" t="s">
        <v>83</v>
      </c>
      <c r="AA954" s="162" t="s">
        <v>83</v>
      </c>
      <c r="AB954" s="450"/>
      <c r="AC954" s="155" t="str">
        <f t="shared" si="376"/>
        <v>-</v>
      </c>
      <c r="AD954" s="156" t="str">
        <f t="shared" si="377"/>
        <v>-</v>
      </c>
      <c r="AE954" s="156" t="str">
        <f t="shared" si="378"/>
        <v>-</v>
      </c>
      <c r="AF954" s="156" t="str">
        <f t="shared" si="379"/>
        <v>-</v>
      </c>
      <c r="AG954" s="157" t="str">
        <f t="shared" si="380"/>
        <v>-</v>
      </c>
      <c r="AH954" s="454"/>
      <c r="AI954" s="155" t="str">
        <f t="shared" si="381"/>
        <v>-</v>
      </c>
      <c r="AJ954" s="156" t="str">
        <f t="shared" si="382"/>
        <v>-</v>
      </c>
      <c r="AK954" s="156" t="str">
        <f t="shared" si="383"/>
        <v>-</v>
      </c>
      <c r="AL954" s="156" t="str">
        <f t="shared" si="384"/>
        <v>-</v>
      </c>
      <c r="AM954" s="157" t="str">
        <f t="shared" si="385"/>
        <v>-</v>
      </c>
      <c r="AN954" s="457"/>
      <c r="AO954" s="95" t="s">
        <v>83</v>
      </c>
      <c r="AP954" s="93" t="s">
        <v>83</v>
      </c>
      <c r="AQ954" s="93" t="s">
        <v>83</v>
      </c>
      <c r="AR954" s="93" t="s">
        <v>83</v>
      </c>
      <c r="AS954" s="163" t="s">
        <v>83</v>
      </c>
      <c r="AT954" s="164" t="s">
        <v>83</v>
      </c>
      <c r="AU954" s="164" t="s">
        <v>83</v>
      </c>
      <c r="AV954" s="164" t="s">
        <v>83</v>
      </c>
      <c r="AW954" s="94" t="s">
        <v>83</v>
      </c>
      <c r="AX954" s="94" t="s">
        <v>3366</v>
      </c>
      <c r="AY954" s="165" t="s">
        <v>83</v>
      </c>
    </row>
    <row r="955" spans="1:51" customFormat="1" ht="54" hidden="1">
      <c r="A955" s="95" t="str">
        <f t="shared" si="365"/>
        <v>2603-7</v>
      </c>
      <c r="B955" s="160">
        <v>2603</v>
      </c>
      <c r="C955" s="93" t="s">
        <v>262</v>
      </c>
      <c r="D955" s="95">
        <v>7</v>
      </c>
      <c r="E955" s="93" t="s">
        <v>83</v>
      </c>
      <c r="F955" s="95" t="s">
        <v>83</v>
      </c>
      <c r="G955" s="161" t="s">
        <v>83</v>
      </c>
      <c r="H955" s="99" t="s">
        <v>83</v>
      </c>
      <c r="I955" s="94" t="s">
        <v>83</v>
      </c>
      <c r="J955" s="93" t="s">
        <v>83</v>
      </c>
      <c r="K955" s="93" t="s">
        <v>83</v>
      </c>
      <c r="L955" s="93" t="s">
        <v>83</v>
      </c>
      <c r="M955" s="92" t="s">
        <v>83</v>
      </c>
      <c r="N955" s="161"/>
      <c r="O955" s="153"/>
      <c r="P955" s="153"/>
      <c r="Q955" s="153"/>
      <c r="R955" s="162"/>
      <c r="S955" s="450"/>
      <c r="T955" s="163" t="s">
        <v>83</v>
      </c>
      <c r="U955" s="162" t="s">
        <v>83</v>
      </c>
      <c r="V955" s="93" t="s">
        <v>83</v>
      </c>
      <c r="W955" s="161"/>
      <c r="X955" s="153" t="s">
        <v>83</v>
      </c>
      <c r="Y955" s="153" t="s">
        <v>83</v>
      </c>
      <c r="Z955" s="153" t="s">
        <v>83</v>
      </c>
      <c r="AA955" s="162" t="s">
        <v>83</v>
      </c>
      <c r="AB955" s="450"/>
      <c r="AC955" s="155" t="str">
        <f t="shared" si="376"/>
        <v>-</v>
      </c>
      <c r="AD955" s="156" t="str">
        <f t="shared" si="377"/>
        <v>-</v>
      </c>
      <c r="AE955" s="156" t="str">
        <f t="shared" si="378"/>
        <v>-</v>
      </c>
      <c r="AF955" s="156" t="str">
        <f t="shared" si="379"/>
        <v>-</v>
      </c>
      <c r="AG955" s="157" t="str">
        <f t="shared" si="380"/>
        <v>-</v>
      </c>
      <c r="AH955" s="454"/>
      <c r="AI955" s="155" t="str">
        <f t="shared" si="381"/>
        <v>-</v>
      </c>
      <c r="AJ955" s="156" t="str">
        <f t="shared" si="382"/>
        <v>-</v>
      </c>
      <c r="AK955" s="156" t="str">
        <f t="shared" si="383"/>
        <v>-</v>
      </c>
      <c r="AL955" s="156" t="str">
        <f t="shared" si="384"/>
        <v>-</v>
      </c>
      <c r="AM955" s="157" t="str">
        <f t="shared" si="385"/>
        <v>-</v>
      </c>
      <c r="AN955" s="457"/>
      <c r="AO955" s="95" t="s">
        <v>83</v>
      </c>
      <c r="AP955" s="93" t="s">
        <v>83</v>
      </c>
      <c r="AQ955" s="93" t="s">
        <v>83</v>
      </c>
      <c r="AR955" s="93" t="s">
        <v>83</v>
      </c>
      <c r="AS955" s="163" t="s">
        <v>83</v>
      </c>
      <c r="AT955" s="164" t="s">
        <v>83</v>
      </c>
      <c r="AU955" s="164" t="s">
        <v>83</v>
      </c>
      <c r="AV955" s="164" t="s">
        <v>83</v>
      </c>
      <c r="AW955" s="94" t="s">
        <v>83</v>
      </c>
      <c r="AX955" s="94" t="s">
        <v>3366</v>
      </c>
      <c r="AY955" s="165" t="s">
        <v>83</v>
      </c>
    </row>
    <row r="956" spans="1:51" customFormat="1" ht="54" hidden="1">
      <c r="A956" s="95" t="str">
        <f t="shared" si="365"/>
        <v>2603-8</v>
      </c>
      <c r="B956" s="160">
        <v>2603</v>
      </c>
      <c r="C956" s="93" t="s">
        <v>262</v>
      </c>
      <c r="D956" s="95">
        <v>8</v>
      </c>
      <c r="E956" s="93" t="s">
        <v>83</v>
      </c>
      <c r="F956" s="95" t="s">
        <v>83</v>
      </c>
      <c r="G956" s="161" t="s">
        <v>83</v>
      </c>
      <c r="H956" s="99" t="s">
        <v>83</v>
      </c>
      <c r="I956" s="94" t="s">
        <v>83</v>
      </c>
      <c r="J956" s="93" t="s">
        <v>83</v>
      </c>
      <c r="K956" s="93" t="s">
        <v>83</v>
      </c>
      <c r="L956" s="93" t="s">
        <v>83</v>
      </c>
      <c r="M956" s="92" t="s">
        <v>83</v>
      </c>
      <c r="N956" s="161"/>
      <c r="O956" s="153"/>
      <c r="P956" s="153"/>
      <c r="Q956" s="153"/>
      <c r="R956" s="162"/>
      <c r="S956" s="450"/>
      <c r="T956" s="163" t="s">
        <v>83</v>
      </c>
      <c r="U956" s="162" t="s">
        <v>83</v>
      </c>
      <c r="V956" s="93" t="s">
        <v>83</v>
      </c>
      <c r="W956" s="161"/>
      <c r="X956" s="153" t="s">
        <v>83</v>
      </c>
      <c r="Y956" s="153" t="s">
        <v>83</v>
      </c>
      <c r="Z956" s="153" t="s">
        <v>83</v>
      </c>
      <c r="AA956" s="162" t="s">
        <v>83</v>
      </c>
      <c r="AB956" s="450"/>
      <c r="AC956" s="155" t="str">
        <f t="shared" si="376"/>
        <v>-</v>
      </c>
      <c r="AD956" s="156" t="str">
        <f t="shared" si="377"/>
        <v>-</v>
      </c>
      <c r="AE956" s="156" t="str">
        <f t="shared" si="378"/>
        <v>-</v>
      </c>
      <c r="AF956" s="156" t="str">
        <f t="shared" si="379"/>
        <v>-</v>
      </c>
      <c r="AG956" s="157" t="str">
        <f t="shared" si="380"/>
        <v>-</v>
      </c>
      <c r="AH956" s="454"/>
      <c r="AI956" s="155" t="str">
        <f t="shared" si="381"/>
        <v>-</v>
      </c>
      <c r="AJ956" s="156" t="str">
        <f t="shared" si="382"/>
        <v>-</v>
      </c>
      <c r="AK956" s="156" t="str">
        <f t="shared" si="383"/>
        <v>-</v>
      </c>
      <c r="AL956" s="156" t="str">
        <f t="shared" si="384"/>
        <v>-</v>
      </c>
      <c r="AM956" s="157" t="str">
        <f t="shared" si="385"/>
        <v>-</v>
      </c>
      <c r="AN956" s="457"/>
      <c r="AO956" s="95" t="s">
        <v>83</v>
      </c>
      <c r="AP956" s="93" t="s">
        <v>83</v>
      </c>
      <c r="AQ956" s="93" t="s">
        <v>83</v>
      </c>
      <c r="AR956" s="93" t="s">
        <v>83</v>
      </c>
      <c r="AS956" s="163" t="s">
        <v>83</v>
      </c>
      <c r="AT956" s="164" t="s">
        <v>83</v>
      </c>
      <c r="AU956" s="164" t="s">
        <v>83</v>
      </c>
      <c r="AV956" s="164" t="s">
        <v>83</v>
      </c>
      <c r="AW956" s="94" t="s">
        <v>83</v>
      </c>
      <c r="AX956" s="94" t="s">
        <v>3366</v>
      </c>
      <c r="AY956" s="165" t="s">
        <v>83</v>
      </c>
    </row>
    <row r="957" spans="1:51" customFormat="1" ht="54" hidden="1">
      <c r="A957" s="95" t="str">
        <f t="shared" si="365"/>
        <v>2603-9</v>
      </c>
      <c r="B957" s="160">
        <v>2603</v>
      </c>
      <c r="C957" s="93" t="s">
        <v>262</v>
      </c>
      <c r="D957" s="95">
        <v>9</v>
      </c>
      <c r="E957" s="93" t="s">
        <v>83</v>
      </c>
      <c r="F957" s="95" t="s">
        <v>83</v>
      </c>
      <c r="G957" s="161" t="s">
        <v>83</v>
      </c>
      <c r="H957" s="99" t="s">
        <v>83</v>
      </c>
      <c r="I957" s="94" t="s">
        <v>83</v>
      </c>
      <c r="J957" s="93" t="s">
        <v>83</v>
      </c>
      <c r="K957" s="93" t="s">
        <v>83</v>
      </c>
      <c r="L957" s="93" t="s">
        <v>83</v>
      </c>
      <c r="M957" s="92" t="s">
        <v>83</v>
      </c>
      <c r="N957" s="161"/>
      <c r="O957" s="153"/>
      <c r="P957" s="153"/>
      <c r="Q957" s="153"/>
      <c r="R957" s="162"/>
      <c r="S957" s="450"/>
      <c r="T957" s="163" t="s">
        <v>83</v>
      </c>
      <c r="U957" s="162" t="s">
        <v>83</v>
      </c>
      <c r="V957" s="93" t="s">
        <v>83</v>
      </c>
      <c r="W957" s="161"/>
      <c r="X957" s="153" t="s">
        <v>83</v>
      </c>
      <c r="Y957" s="153" t="s">
        <v>83</v>
      </c>
      <c r="Z957" s="153" t="s">
        <v>83</v>
      </c>
      <c r="AA957" s="162" t="s">
        <v>83</v>
      </c>
      <c r="AB957" s="450"/>
      <c r="AC957" s="155" t="str">
        <f t="shared" si="376"/>
        <v>-</v>
      </c>
      <c r="AD957" s="156" t="str">
        <f t="shared" si="377"/>
        <v>-</v>
      </c>
      <c r="AE957" s="156" t="str">
        <f t="shared" si="378"/>
        <v>-</v>
      </c>
      <c r="AF957" s="156" t="str">
        <f t="shared" si="379"/>
        <v>-</v>
      </c>
      <c r="AG957" s="157" t="str">
        <f t="shared" si="380"/>
        <v>-</v>
      </c>
      <c r="AH957" s="454"/>
      <c r="AI957" s="155" t="str">
        <f t="shared" si="381"/>
        <v>-</v>
      </c>
      <c r="AJ957" s="156" t="str">
        <f t="shared" si="382"/>
        <v>-</v>
      </c>
      <c r="AK957" s="156" t="str">
        <f t="shared" si="383"/>
        <v>-</v>
      </c>
      <c r="AL957" s="156" t="str">
        <f t="shared" si="384"/>
        <v>-</v>
      </c>
      <c r="AM957" s="157" t="str">
        <f t="shared" si="385"/>
        <v>-</v>
      </c>
      <c r="AN957" s="457"/>
      <c r="AO957" s="95" t="s">
        <v>83</v>
      </c>
      <c r="AP957" s="93" t="s">
        <v>83</v>
      </c>
      <c r="AQ957" s="93" t="s">
        <v>83</v>
      </c>
      <c r="AR957" s="93" t="s">
        <v>83</v>
      </c>
      <c r="AS957" s="163" t="s">
        <v>83</v>
      </c>
      <c r="AT957" s="164" t="s">
        <v>83</v>
      </c>
      <c r="AU957" s="164" t="s">
        <v>83</v>
      </c>
      <c r="AV957" s="164" t="s">
        <v>83</v>
      </c>
      <c r="AW957" s="94" t="s">
        <v>83</v>
      </c>
      <c r="AX957" s="94" t="s">
        <v>3366</v>
      </c>
      <c r="AY957" s="165" t="s">
        <v>83</v>
      </c>
    </row>
    <row r="958" spans="1:51" ht="129.75" customHeight="1">
      <c r="A958" s="204" t="str">
        <f t="shared" si="365"/>
        <v>2604-1</v>
      </c>
      <c r="B958" s="205">
        <v>2604</v>
      </c>
      <c r="C958" s="600" t="s">
        <v>263</v>
      </c>
      <c r="D958" s="204">
        <v>1</v>
      </c>
      <c r="E958" s="600" t="s">
        <v>1259</v>
      </c>
      <c r="F958" s="204" t="s">
        <v>384</v>
      </c>
      <c r="G958" s="603" t="s">
        <v>586</v>
      </c>
      <c r="H958" s="206" t="s">
        <v>1849</v>
      </c>
      <c r="I958" s="195" t="s">
        <v>1094</v>
      </c>
      <c r="J958" s="600" t="s">
        <v>1095</v>
      </c>
      <c r="K958" s="600" t="s">
        <v>1096</v>
      </c>
      <c r="L958" s="600" t="s">
        <v>388</v>
      </c>
      <c r="M958" s="207" t="s">
        <v>392</v>
      </c>
      <c r="N958" s="603">
        <v>91.33</v>
      </c>
      <c r="O958" s="181">
        <v>92.06</v>
      </c>
      <c r="P958" s="181">
        <v>92.79</v>
      </c>
      <c r="Q958" s="181">
        <v>93.52</v>
      </c>
      <c r="R958" s="225">
        <v>94.25</v>
      </c>
      <c r="S958" s="706">
        <v>95</v>
      </c>
      <c r="T958" s="194" t="s">
        <v>40</v>
      </c>
      <c r="U958" s="209">
        <v>95</v>
      </c>
      <c r="V958" s="600" t="s">
        <v>1260</v>
      </c>
      <c r="W958" s="603">
        <v>88.7</v>
      </c>
      <c r="X958" s="181">
        <v>86.1</v>
      </c>
      <c r="Y958" s="181">
        <v>84.7</v>
      </c>
      <c r="Z958" s="181">
        <v>82.9</v>
      </c>
      <c r="AA958" s="264">
        <v>81.099999999999994</v>
      </c>
      <c r="AB958" s="264">
        <v>79.7</v>
      </c>
      <c r="AC958" s="226">
        <f t="shared" si="376"/>
        <v>0.97120332858863467</v>
      </c>
      <c r="AD958" s="196">
        <f t="shared" si="377"/>
        <v>0.93525961329567664</v>
      </c>
      <c r="AE958" s="196">
        <f t="shared" si="378"/>
        <v>0.91281388080612136</v>
      </c>
      <c r="AF958" s="196">
        <f t="shared" si="379"/>
        <v>0.88644140290846885</v>
      </c>
      <c r="AG958" s="604">
        <f t="shared" si="380"/>
        <v>0.86047745358090177</v>
      </c>
      <c r="AH958" s="212">
        <f t="shared" si="380"/>
        <v>0.83894736842105266</v>
      </c>
      <c r="AI958" s="226">
        <f t="shared" si="381"/>
        <v>0.93368421052631578</v>
      </c>
      <c r="AJ958" s="196">
        <f t="shared" si="382"/>
        <v>0.90631578947368419</v>
      </c>
      <c r="AK958" s="196">
        <f t="shared" si="383"/>
        <v>0.89157894736842114</v>
      </c>
      <c r="AL958" s="196">
        <f t="shared" si="384"/>
        <v>0.87263157894736854</v>
      </c>
      <c r="AM958" s="604">
        <f t="shared" si="385"/>
        <v>0.85368421052631571</v>
      </c>
      <c r="AN958" s="212">
        <f t="shared" si="385"/>
        <v>0.83894736842105266</v>
      </c>
      <c r="AO958" s="204" t="s">
        <v>83</v>
      </c>
      <c r="AP958" s="600" t="s">
        <v>83</v>
      </c>
      <c r="AQ958" s="600" t="s">
        <v>701</v>
      </c>
      <c r="AR958" s="600" t="s">
        <v>2048</v>
      </c>
      <c r="AS958" s="194" t="s">
        <v>11</v>
      </c>
      <c r="AT958" s="179" t="s">
        <v>50</v>
      </c>
      <c r="AU958" s="179" t="s">
        <v>50</v>
      </c>
      <c r="AV958" s="179" t="s">
        <v>49</v>
      </c>
      <c r="AW958" s="179" t="s">
        <v>58</v>
      </c>
      <c r="AX958" s="611" t="s">
        <v>3406</v>
      </c>
      <c r="AY958" s="214">
        <v>1</v>
      </c>
    </row>
    <row r="959" spans="1:51" ht="122.25" customHeight="1">
      <c r="A959" s="204" t="str">
        <f t="shared" si="365"/>
        <v>2604-2</v>
      </c>
      <c r="B959" s="205">
        <v>2604</v>
      </c>
      <c r="C959" s="600" t="s">
        <v>263</v>
      </c>
      <c r="D959" s="204">
        <v>2</v>
      </c>
      <c r="E959" s="600" t="s">
        <v>1261</v>
      </c>
      <c r="F959" s="204" t="s">
        <v>384</v>
      </c>
      <c r="G959" s="603" t="s">
        <v>586</v>
      </c>
      <c r="H959" s="206" t="s">
        <v>1849</v>
      </c>
      <c r="I959" s="195" t="s">
        <v>3407</v>
      </c>
      <c r="J959" s="600" t="s">
        <v>1097</v>
      </c>
      <c r="K959" s="600" t="s">
        <v>1096</v>
      </c>
      <c r="L959" s="600" t="s">
        <v>388</v>
      </c>
      <c r="M959" s="207" t="s">
        <v>392</v>
      </c>
      <c r="N959" s="603" t="s">
        <v>12</v>
      </c>
      <c r="O959" s="181">
        <v>100</v>
      </c>
      <c r="P959" s="181">
        <v>100</v>
      </c>
      <c r="Q959" s="181">
        <v>100</v>
      </c>
      <c r="R959" s="225">
        <v>100</v>
      </c>
      <c r="S959" s="620">
        <v>100</v>
      </c>
      <c r="T959" s="194" t="s">
        <v>40</v>
      </c>
      <c r="U959" s="209">
        <v>100</v>
      </c>
      <c r="V959" s="600" t="s">
        <v>726</v>
      </c>
      <c r="W959" s="603" t="s">
        <v>12</v>
      </c>
      <c r="X959" s="181">
        <v>12.7</v>
      </c>
      <c r="Y959" s="181">
        <v>66.900000000000006</v>
      </c>
      <c r="Z959" s="358">
        <v>85</v>
      </c>
      <c r="AA959" s="264">
        <v>91.6</v>
      </c>
      <c r="AB959" s="264">
        <v>89.9</v>
      </c>
      <c r="AC959" s="226" t="str">
        <f t="shared" si="376"/>
        <v>-</v>
      </c>
      <c r="AD959" s="196">
        <f t="shared" si="377"/>
        <v>0.127</v>
      </c>
      <c r="AE959" s="196">
        <f t="shared" si="378"/>
        <v>0.66900000000000004</v>
      </c>
      <c r="AF959" s="196">
        <f t="shared" si="379"/>
        <v>0.85</v>
      </c>
      <c r="AG959" s="604">
        <f t="shared" si="380"/>
        <v>0.91599999999999993</v>
      </c>
      <c r="AH959" s="212">
        <f t="shared" si="380"/>
        <v>0.89900000000000002</v>
      </c>
      <c r="AI959" s="226" t="str">
        <f t="shared" si="381"/>
        <v>-</v>
      </c>
      <c r="AJ959" s="196">
        <f t="shared" si="382"/>
        <v>0.127</v>
      </c>
      <c r="AK959" s="196">
        <f t="shared" si="383"/>
        <v>0.66900000000000004</v>
      </c>
      <c r="AL959" s="196">
        <f t="shared" si="384"/>
        <v>0.85</v>
      </c>
      <c r="AM959" s="604">
        <f t="shared" si="385"/>
        <v>0.91599999999999993</v>
      </c>
      <c r="AN959" s="212">
        <f t="shared" si="385"/>
        <v>0.89900000000000002</v>
      </c>
      <c r="AO959" s="204" t="s">
        <v>83</v>
      </c>
      <c r="AP959" s="600" t="s">
        <v>2049</v>
      </c>
      <c r="AQ959" s="600" t="s">
        <v>702</v>
      </c>
      <c r="AR959" s="600" t="s">
        <v>2046</v>
      </c>
      <c r="AS959" s="194" t="s">
        <v>83</v>
      </c>
      <c r="AT959" s="179" t="s">
        <v>49</v>
      </c>
      <c r="AU959" s="179" t="s">
        <v>49</v>
      </c>
      <c r="AV959" s="179" t="s">
        <v>10</v>
      </c>
      <c r="AW959" s="347" t="s">
        <v>55</v>
      </c>
      <c r="AX959" s="195" t="s">
        <v>3405</v>
      </c>
      <c r="AY959" s="214">
        <v>1</v>
      </c>
    </row>
    <row r="960" spans="1:51" customFormat="1" ht="40.5" hidden="1">
      <c r="A960" s="95" t="str">
        <f t="shared" si="365"/>
        <v>2604-3</v>
      </c>
      <c r="B960" s="160">
        <v>2604</v>
      </c>
      <c r="C960" s="93" t="s">
        <v>263</v>
      </c>
      <c r="D960" s="95">
        <v>3</v>
      </c>
      <c r="E960" s="93" t="s">
        <v>83</v>
      </c>
      <c r="F960" s="95" t="s">
        <v>83</v>
      </c>
      <c r="G960" s="161" t="s">
        <v>83</v>
      </c>
      <c r="H960" s="99" t="s">
        <v>83</v>
      </c>
      <c r="I960" s="94" t="s">
        <v>83</v>
      </c>
      <c r="J960" s="93" t="s">
        <v>83</v>
      </c>
      <c r="K960" s="93" t="s">
        <v>83</v>
      </c>
      <c r="L960" s="93" t="s">
        <v>83</v>
      </c>
      <c r="M960" s="92" t="s">
        <v>83</v>
      </c>
      <c r="N960" s="161"/>
      <c r="O960" s="153"/>
      <c r="P960" s="153"/>
      <c r="Q960" s="153"/>
      <c r="R960" s="162"/>
      <c r="S960" s="450"/>
      <c r="T960" s="163" t="s">
        <v>83</v>
      </c>
      <c r="U960" s="162" t="s">
        <v>83</v>
      </c>
      <c r="V960" s="93" t="s">
        <v>83</v>
      </c>
      <c r="W960" s="161"/>
      <c r="X960" s="153" t="s">
        <v>83</v>
      </c>
      <c r="Y960" s="153" t="s">
        <v>83</v>
      </c>
      <c r="Z960" s="153" t="s">
        <v>83</v>
      </c>
      <c r="AA960" s="162" t="s">
        <v>83</v>
      </c>
      <c r="AB960" s="450"/>
      <c r="AC960" s="155" t="str">
        <f t="shared" si="376"/>
        <v>-</v>
      </c>
      <c r="AD960" s="156" t="str">
        <f t="shared" si="377"/>
        <v>-</v>
      </c>
      <c r="AE960" s="156" t="str">
        <f t="shared" si="378"/>
        <v>-</v>
      </c>
      <c r="AF960" s="156" t="str">
        <f t="shared" si="379"/>
        <v>-</v>
      </c>
      <c r="AG960" s="157" t="str">
        <f t="shared" si="380"/>
        <v>-</v>
      </c>
      <c r="AH960" s="454"/>
      <c r="AI960" s="155" t="str">
        <f t="shared" si="381"/>
        <v>-</v>
      </c>
      <c r="AJ960" s="156" t="str">
        <f t="shared" si="382"/>
        <v>-</v>
      </c>
      <c r="AK960" s="156" t="str">
        <f t="shared" si="383"/>
        <v>-</v>
      </c>
      <c r="AL960" s="156" t="str">
        <f t="shared" si="384"/>
        <v>-</v>
      </c>
      <c r="AM960" s="157" t="str">
        <f t="shared" si="385"/>
        <v>-</v>
      </c>
      <c r="AN960" s="457"/>
      <c r="AO960" s="95" t="s">
        <v>83</v>
      </c>
      <c r="AP960" s="93" t="s">
        <v>83</v>
      </c>
      <c r="AQ960" s="93" t="s">
        <v>83</v>
      </c>
      <c r="AR960" s="93" t="s">
        <v>83</v>
      </c>
      <c r="AS960" s="163" t="s">
        <v>83</v>
      </c>
      <c r="AT960" s="164" t="s">
        <v>83</v>
      </c>
      <c r="AU960" s="164" t="s">
        <v>83</v>
      </c>
      <c r="AV960" s="164" t="s">
        <v>83</v>
      </c>
      <c r="AW960" s="94" t="s">
        <v>83</v>
      </c>
      <c r="AX960" s="94" t="s">
        <v>3366</v>
      </c>
      <c r="AY960" s="165" t="s">
        <v>83</v>
      </c>
    </row>
    <row r="961" spans="1:51" customFormat="1" ht="40.5" hidden="1">
      <c r="A961" s="95" t="str">
        <f t="shared" si="365"/>
        <v>2604-4</v>
      </c>
      <c r="B961" s="160">
        <v>2604</v>
      </c>
      <c r="C961" s="93" t="s">
        <v>263</v>
      </c>
      <c r="D961" s="95">
        <v>4</v>
      </c>
      <c r="E961" s="93" t="s">
        <v>83</v>
      </c>
      <c r="F961" s="95" t="s">
        <v>83</v>
      </c>
      <c r="G961" s="161" t="s">
        <v>83</v>
      </c>
      <c r="H961" s="99" t="s">
        <v>83</v>
      </c>
      <c r="I961" s="94" t="s">
        <v>83</v>
      </c>
      <c r="J961" s="93" t="s">
        <v>83</v>
      </c>
      <c r="K961" s="93" t="s">
        <v>83</v>
      </c>
      <c r="L961" s="93" t="s">
        <v>83</v>
      </c>
      <c r="M961" s="92" t="s">
        <v>83</v>
      </c>
      <c r="N961" s="161"/>
      <c r="O961" s="153"/>
      <c r="P961" s="153"/>
      <c r="Q961" s="153"/>
      <c r="R961" s="162"/>
      <c r="S961" s="450"/>
      <c r="T961" s="163" t="s">
        <v>83</v>
      </c>
      <c r="U961" s="162" t="s">
        <v>83</v>
      </c>
      <c r="V961" s="93" t="s">
        <v>83</v>
      </c>
      <c r="W961" s="161"/>
      <c r="X961" s="153" t="s">
        <v>83</v>
      </c>
      <c r="Y961" s="153" t="s">
        <v>83</v>
      </c>
      <c r="Z961" s="153" t="s">
        <v>83</v>
      </c>
      <c r="AA961" s="162" t="s">
        <v>83</v>
      </c>
      <c r="AB961" s="450"/>
      <c r="AC961" s="155" t="str">
        <f t="shared" si="376"/>
        <v>-</v>
      </c>
      <c r="AD961" s="156" t="str">
        <f t="shared" si="377"/>
        <v>-</v>
      </c>
      <c r="AE961" s="156" t="str">
        <f t="shared" si="378"/>
        <v>-</v>
      </c>
      <c r="AF961" s="156" t="str">
        <f t="shared" si="379"/>
        <v>-</v>
      </c>
      <c r="AG961" s="157" t="str">
        <f t="shared" si="380"/>
        <v>-</v>
      </c>
      <c r="AH961" s="454"/>
      <c r="AI961" s="155" t="str">
        <f t="shared" si="381"/>
        <v>-</v>
      </c>
      <c r="AJ961" s="156" t="str">
        <f t="shared" si="382"/>
        <v>-</v>
      </c>
      <c r="AK961" s="156" t="str">
        <f t="shared" si="383"/>
        <v>-</v>
      </c>
      <c r="AL961" s="156" t="str">
        <f t="shared" si="384"/>
        <v>-</v>
      </c>
      <c r="AM961" s="157" t="str">
        <f t="shared" si="385"/>
        <v>-</v>
      </c>
      <c r="AN961" s="457"/>
      <c r="AO961" s="95" t="s">
        <v>83</v>
      </c>
      <c r="AP961" s="93" t="s">
        <v>83</v>
      </c>
      <c r="AQ961" s="93" t="s">
        <v>83</v>
      </c>
      <c r="AR961" s="93" t="s">
        <v>83</v>
      </c>
      <c r="AS961" s="163" t="s">
        <v>83</v>
      </c>
      <c r="AT961" s="164" t="s">
        <v>83</v>
      </c>
      <c r="AU961" s="164" t="s">
        <v>83</v>
      </c>
      <c r="AV961" s="164" t="s">
        <v>83</v>
      </c>
      <c r="AW961" s="94" t="s">
        <v>83</v>
      </c>
      <c r="AX961" s="94" t="s">
        <v>3366</v>
      </c>
      <c r="AY961" s="165" t="s">
        <v>83</v>
      </c>
    </row>
    <row r="962" spans="1:51" customFormat="1" ht="40.5" hidden="1">
      <c r="A962" s="95" t="str">
        <f t="shared" si="365"/>
        <v>2604-5</v>
      </c>
      <c r="B962" s="160">
        <v>2604</v>
      </c>
      <c r="C962" s="93" t="s">
        <v>263</v>
      </c>
      <c r="D962" s="95">
        <v>5</v>
      </c>
      <c r="E962" s="93" t="s">
        <v>83</v>
      </c>
      <c r="F962" s="95" t="s">
        <v>83</v>
      </c>
      <c r="G962" s="161" t="s">
        <v>83</v>
      </c>
      <c r="H962" s="99" t="s">
        <v>83</v>
      </c>
      <c r="I962" s="94" t="s">
        <v>83</v>
      </c>
      <c r="J962" s="93" t="s">
        <v>83</v>
      </c>
      <c r="K962" s="93" t="s">
        <v>83</v>
      </c>
      <c r="L962" s="93" t="s">
        <v>83</v>
      </c>
      <c r="M962" s="92" t="s">
        <v>83</v>
      </c>
      <c r="N962" s="161"/>
      <c r="O962" s="153"/>
      <c r="P962" s="153"/>
      <c r="Q962" s="153"/>
      <c r="R962" s="162"/>
      <c r="S962" s="450"/>
      <c r="T962" s="163" t="s">
        <v>83</v>
      </c>
      <c r="U962" s="162" t="s">
        <v>83</v>
      </c>
      <c r="V962" s="93" t="s">
        <v>83</v>
      </c>
      <c r="W962" s="161"/>
      <c r="X962" s="153" t="s">
        <v>83</v>
      </c>
      <c r="Y962" s="153" t="s">
        <v>83</v>
      </c>
      <c r="Z962" s="153" t="s">
        <v>83</v>
      </c>
      <c r="AA962" s="162" t="s">
        <v>83</v>
      </c>
      <c r="AB962" s="450"/>
      <c r="AC962" s="155" t="str">
        <f t="shared" si="376"/>
        <v>-</v>
      </c>
      <c r="AD962" s="156" t="str">
        <f t="shared" si="377"/>
        <v>-</v>
      </c>
      <c r="AE962" s="156" t="str">
        <f t="shared" si="378"/>
        <v>-</v>
      </c>
      <c r="AF962" s="156" t="str">
        <f t="shared" si="379"/>
        <v>-</v>
      </c>
      <c r="AG962" s="157" t="str">
        <f t="shared" si="380"/>
        <v>-</v>
      </c>
      <c r="AH962" s="454"/>
      <c r="AI962" s="155" t="str">
        <f t="shared" si="381"/>
        <v>-</v>
      </c>
      <c r="AJ962" s="156" t="str">
        <f t="shared" si="382"/>
        <v>-</v>
      </c>
      <c r="AK962" s="156" t="str">
        <f t="shared" si="383"/>
        <v>-</v>
      </c>
      <c r="AL962" s="156" t="str">
        <f t="shared" si="384"/>
        <v>-</v>
      </c>
      <c r="AM962" s="157" t="str">
        <f t="shared" si="385"/>
        <v>-</v>
      </c>
      <c r="AN962" s="457"/>
      <c r="AO962" s="95" t="s">
        <v>83</v>
      </c>
      <c r="AP962" s="93" t="s">
        <v>83</v>
      </c>
      <c r="AQ962" s="93" t="s">
        <v>83</v>
      </c>
      <c r="AR962" s="93" t="s">
        <v>83</v>
      </c>
      <c r="AS962" s="163" t="s">
        <v>83</v>
      </c>
      <c r="AT962" s="164" t="s">
        <v>83</v>
      </c>
      <c r="AU962" s="164" t="s">
        <v>83</v>
      </c>
      <c r="AV962" s="164" t="s">
        <v>83</v>
      </c>
      <c r="AW962" s="94" t="s">
        <v>83</v>
      </c>
      <c r="AX962" s="94" t="s">
        <v>3366</v>
      </c>
      <c r="AY962" s="165" t="s">
        <v>83</v>
      </c>
    </row>
    <row r="963" spans="1:51" customFormat="1" ht="40.5" hidden="1">
      <c r="A963" s="95" t="str">
        <f t="shared" si="365"/>
        <v>2604-6</v>
      </c>
      <c r="B963" s="160">
        <v>2604</v>
      </c>
      <c r="C963" s="93" t="s">
        <v>263</v>
      </c>
      <c r="D963" s="95">
        <v>6</v>
      </c>
      <c r="E963" s="93" t="s">
        <v>83</v>
      </c>
      <c r="F963" s="95" t="s">
        <v>83</v>
      </c>
      <c r="G963" s="161" t="s">
        <v>83</v>
      </c>
      <c r="H963" s="99" t="s">
        <v>83</v>
      </c>
      <c r="I963" s="94" t="s">
        <v>83</v>
      </c>
      <c r="J963" s="93" t="s">
        <v>83</v>
      </c>
      <c r="K963" s="93" t="s">
        <v>83</v>
      </c>
      <c r="L963" s="93" t="s">
        <v>83</v>
      </c>
      <c r="M963" s="92" t="s">
        <v>83</v>
      </c>
      <c r="N963" s="161"/>
      <c r="O963" s="153"/>
      <c r="P963" s="153"/>
      <c r="Q963" s="153"/>
      <c r="R963" s="162"/>
      <c r="S963" s="450"/>
      <c r="T963" s="163" t="s">
        <v>83</v>
      </c>
      <c r="U963" s="162" t="s">
        <v>83</v>
      </c>
      <c r="V963" s="93" t="s">
        <v>83</v>
      </c>
      <c r="W963" s="161"/>
      <c r="X963" s="153" t="s">
        <v>83</v>
      </c>
      <c r="Y963" s="153" t="s">
        <v>83</v>
      </c>
      <c r="Z963" s="153" t="s">
        <v>83</v>
      </c>
      <c r="AA963" s="162" t="s">
        <v>83</v>
      </c>
      <c r="AB963" s="450"/>
      <c r="AC963" s="155" t="str">
        <f t="shared" si="376"/>
        <v>-</v>
      </c>
      <c r="AD963" s="156" t="str">
        <f t="shared" si="377"/>
        <v>-</v>
      </c>
      <c r="AE963" s="156" t="str">
        <f t="shared" si="378"/>
        <v>-</v>
      </c>
      <c r="AF963" s="156" t="str">
        <f t="shared" si="379"/>
        <v>-</v>
      </c>
      <c r="AG963" s="157" t="str">
        <f t="shared" si="380"/>
        <v>-</v>
      </c>
      <c r="AH963" s="454"/>
      <c r="AI963" s="155" t="str">
        <f t="shared" si="381"/>
        <v>-</v>
      </c>
      <c r="AJ963" s="156" t="str">
        <f t="shared" si="382"/>
        <v>-</v>
      </c>
      <c r="AK963" s="156" t="str">
        <f t="shared" si="383"/>
        <v>-</v>
      </c>
      <c r="AL963" s="156" t="str">
        <f t="shared" si="384"/>
        <v>-</v>
      </c>
      <c r="AM963" s="157" t="str">
        <f t="shared" si="385"/>
        <v>-</v>
      </c>
      <c r="AN963" s="457"/>
      <c r="AO963" s="95" t="s">
        <v>83</v>
      </c>
      <c r="AP963" s="93" t="s">
        <v>83</v>
      </c>
      <c r="AQ963" s="93" t="s">
        <v>83</v>
      </c>
      <c r="AR963" s="93" t="s">
        <v>83</v>
      </c>
      <c r="AS963" s="163" t="s">
        <v>83</v>
      </c>
      <c r="AT963" s="164" t="s">
        <v>83</v>
      </c>
      <c r="AU963" s="164" t="s">
        <v>83</v>
      </c>
      <c r="AV963" s="164" t="s">
        <v>83</v>
      </c>
      <c r="AW963" s="94" t="s">
        <v>83</v>
      </c>
      <c r="AX963" s="94" t="s">
        <v>3366</v>
      </c>
      <c r="AY963" s="165" t="s">
        <v>83</v>
      </c>
    </row>
    <row r="964" spans="1:51" customFormat="1" ht="40.5" hidden="1">
      <c r="A964" s="95" t="str">
        <f t="shared" si="365"/>
        <v>2604-7</v>
      </c>
      <c r="B964" s="160">
        <v>2604</v>
      </c>
      <c r="C964" s="93" t="s">
        <v>263</v>
      </c>
      <c r="D964" s="95">
        <v>7</v>
      </c>
      <c r="E964" s="93" t="s">
        <v>83</v>
      </c>
      <c r="F964" s="95" t="s">
        <v>83</v>
      </c>
      <c r="G964" s="161" t="s">
        <v>83</v>
      </c>
      <c r="H964" s="99" t="s">
        <v>83</v>
      </c>
      <c r="I964" s="94" t="s">
        <v>83</v>
      </c>
      <c r="J964" s="93" t="s">
        <v>83</v>
      </c>
      <c r="K964" s="93" t="s">
        <v>83</v>
      </c>
      <c r="L964" s="93" t="s">
        <v>83</v>
      </c>
      <c r="M964" s="92" t="s">
        <v>83</v>
      </c>
      <c r="N964" s="161"/>
      <c r="O964" s="153"/>
      <c r="P964" s="153"/>
      <c r="Q964" s="153"/>
      <c r="R964" s="162"/>
      <c r="S964" s="450"/>
      <c r="T964" s="163" t="s">
        <v>83</v>
      </c>
      <c r="U964" s="162" t="s">
        <v>83</v>
      </c>
      <c r="V964" s="93" t="s">
        <v>83</v>
      </c>
      <c r="W964" s="161"/>
      <c r="X964" s="153" t="s">
        <v>83</v>
      </c>
      <c r="Y964" s="153" t="s">
        <v>83</v>
      </c>
      <c r="Z964" s="153" t="s">
        <v>83</v>
      </c>
      <c r="AA964" s="162" t="s">
        <v>83</v>
      </c>
      <c r="AB964" s="450"/>
      <c r="AC964" s="155" t="str">
        <f t="shared" si="376"/>
        <v>-</v>
      </c>
      <c r="AD964" s="156" t="str">
        <f t="shared" si="377"/>
        <v>-</v>
      </c>
      <c r="AE964" s="156" t="str">
        <f t="shared" si="378"/>
        <v>-</v>
      </c>
      <c r="AF964" s="156" t="str">
        <f t="shared" si="379"/>
        <v>-</v>
      </c>
      <c r="AG964" s="157" t="str">
        <f t="shared" si="380"/>
        <v>-</v>
      </c>
      <c r="AH964" s="454"/>
      <c r="AI964" s="155" t="str">
        <f t="shared" si="381"/>
        <v>-</v>
      </c>
      <c r="AJ964" s="156" t="str">
        <f t="shared" si="382"/>
        <v>-</v>
      </c>
      <c r="AK964" s="156" t="str">
        <f t="shared" si="383"/>
        <v>-</v>
      </c>
      <c r="AL964" s="156" t="str">
        <f t="shared" si="384"/>
        <v>-</v>
      </c>
      <c r="AM964" s="157" t="str">
        <f t="shared" si="385"/>
        <v>-</v>
      </c>
      <c r="AN964" s="457"/>
      <c r="AO964" s="95" t="s">
        <v>83</v>
      </c>
      <c r="AP964" s="93" t="s">
        <v>83</v>
      </c>
      <c r="AQ964" s="93" t="s">
        <v>83</v>
      </c>
      <c r="AR964" s="93" t="s">
        <v>83</v>
      </c>
      <c r="AS964" s="163" t="s">
        <v>83</v>
      </c>
      <c r="AT964" s="164" t="s">
        <v>83</v>
      </c>
      <c r="AU964" s="164" t="s">
        <v>83</v>
      </c>
      <c r="AV964" s="164" t="s">
        <v>83</v>
      </c>
      <c r="AW964" s="94" t="s">
        <v>83</v>
      </c>
      <c r="AX964" s="94" t="s">
        <v>3366</v>
      </c>
      <c r="AY964" s="165" t="s">
        <v>83</v>
      </c>
    </row>
    <row r="965" spans="1:51" customFormat="1" ht="40.5" hidden="1">
      <c r="A965" s="95" t="str">
        <f t="shared" si="365"/>
        <v>2604-8</v>
      </c>
      <c r="B965" s="160">
        <v>2604</v>
      </c>
      <c r="C965" s="93" t="s">
        <v>263</v>
      </c>
      <c r="D965" s="95">
        <v>8</v>
      </c>
      <c r="E965" s="93" t="s">
        <v>83</v>
      </c>
      <c r="F965" s="95" t="s">
        <v>83</v>
      </c>
      <c r="G965" s="161" t="s">
        <v>83</v>
      </c>
      <c r="H965" s="99" t="s">
        <v>83</v>
      </c>
      <c r="I965" s="94" t="s">
        <v>83</v>
      </c>
      <c r="J965" s="93" t="s">
        <v>83</v>
      </c>
      <c r="K965" s="93" t="s">
        <v>83</v>
      </c>
      <c r="L965" s="93" t="s">
        <v>83</v>
      </c>
      <c r="M965" s="92" t="s">
        <v>83</v>
      </c>
      <c r="N965" s="161"/>
      <c r="O965" s="153"/>
      <c r="P965" s="153"/>
      <c r="Q965" s="153"/>
      <c r="R965" s="162"/>
      <c r="S965" s="450"/>
      <c r="T965" s="163" t="s">
        <v>83</v>
      </c>
      <c r="U965" s="162" t="s">
        <v>83</v>
      </c>
      <c r="V965" s="93" t="s">
        <v>83</v>
      </c>
      <c r="W965" s="161"/>
      <c r="X965" s="153" t="s">
        <v>83</v>
      </c>
      <c r="Y965" s="153" t="s">
        <v>83</v>
      </c>
      <c r="Z965" s="153" t="s">
        <v>83</v>
      </c>
      <c r="AA965" s="162" t="s">
        <v>83</v>
      </c>
      <c r="AB965" s="450"/>
      <c r="AC965" s="155" t="str">
        <f t="shared" si="376"/>
        <v>-</v>
      </c>
      <c r="AD965" s="156" t="str">
        <f t="shared" si="377"/>
        <v>-</v>
      </c>
      <c r="AE965" s="156" t="str">
        <f t="shared" si="378"/>
        <v>-</v>
      </c>
      <c r="AF965" s="156" t="str">
        <f t="shared" si="379"/>
        <v>-</v>
      </c>
      <c r="AG965" s="157" t="str">
        <f t="shared" si="380"/>
        <v>-</v>
      </c>
      <c r="AH965" s="454"/>
      <c r="AI965" s="155" t="str">
        <f t="shared" si="381"/>
        <v>-</v>
      </c>
      <c r="AJ965" s="156" t="str">
        <f t="shared" si="382"/>
        <v>-</v>
      </c>
      <c r="AK965" s="156" t="str">
        <f t="shared" si="383"/>
        <v>-</v>
      </c>
      <c r="AL965" s="156" t="str">
        <f t="shared" si="384"/>
        <v>-</v>
      </c>
      <c r="AM965" s="157" t="str">
        <f t="shared" si="385"/>
        <v>-</v>
      </c>
      <c r="AN965" s="457"/>
      <c r="AO965" s="95" t="s">
        <v>83</v>
      </c>
      <c r="AP965" s="93" t="s">
        <v>83</v>
      </c>
      <c r="AQ965" s="93" t="s">
        <v>83</v>
      </c>
      <c r="AR965" s="93" t="s">
        <v>83</v>
      </c>
      <c r="AS965" s="163" t="s">
        <v>83</v>
      </c>
      <c r="AT965" s="164" t="s">
        <v>83</v>
      </c>
      <c r="AU965" s="164" t="s">
        <v>83</v>
      </c>
      <c r="AV965" s="164" t="s">
        <v>83</v>
      </c>
      <c r="AW965" s="94" t="s">
        <v>83</v>
      </c>
      <c r="AX965" s="94" t="s">
        <v>3366</v>
      </c>
      <c r="AY965" s="165" t="s">
        <v>83</v>
      </c>
    </row>
    <row r="966" spans="1:51" customFormat="1" ht="40.5" hidden="1">
      <c r="A966" s="95" t="str">
        <f t="shared" si="365"/>
        <v>2604-9</v>
      </c>
      <c r="B966" s="160">
        <v>2604</v>
      </c>
      <c r="C966" s="93" t="s">
        <v>263</v>
      </c>
      <c r="D966" s="95">
        <v>9</v>
      </c>
      <c r="E966" s="93" t="s">
        <v>83</v>
      </c>
      <c r="F966" s="95" t="s">
        <v>83</v>
      </c>
      <c r="G966" s="161" t="s">
        <v>83</v>
      </c>
      <c r="H966" s="99" t="s">
        <v>83</v>
      </c>
      <c r="I966" s="94" t="s">
        <v>83</v>
      </c>
      <c r="J966" s="93" t="s">
        <v>83</v>
      </c>
      <c r="K966" s="93" t="s">
        <v>83</v>
      </c>
      <c r="L966" s="93" t="s">
        <v>83</v>
      </c>
      <c r="M966" s="92" t="s">
        <v>83</v>
      </c>
      <c r="N966" s="161"/>
      <c r="O966" s="153"/>
      <c r="P966" s="153"/>
      <c r="Q966" s="153"/>
      <c r="R966" s="162"/>
      <c r="S966" s="450"/>
      <c r="T966" s="163" t="s">
        <v>83</v>
      </c>
      <c r="U966" s="162" t="s">
        <v>83</v>
      </c>
      <c r="V966" s="93" t="s">
        <v>83</v>
      </c>
      <c r="W966" s="161"/>
      <c r="X966" s="153" t="s">
        <v>83</v>
      </c>
      <c r="Y966" s="153" t="s">
        <v>83</v>
      </c>
      <c r="Z966" s="153" t="s">
        <v>83</v>
      </c>
      <c r="AA966" s="162" t="s">
        <v>83</v>
      </c>
      <c r="AB966" s="450"/>
      <c r="AC966" s="155" t="str">
        <f t="shared" si="376"/>
        <v>-</v>
      </c>
      <c r="AD966" s="156" t="str">
        <f t="shared" si="377"/>
        <v>-</v>
      </c>
      <c r="AE966" s="156" t="str">
        <f t="shared" si="378"/>
        <v>-</v>
      </c>
      <c r="AF966" s="156" t="str">
        <f t="shared" si="379"/>
        <v>-</v>
      </c>
      <c r="AG966" s="157" t="str">
        <f t="shared" si="380"/>
        <v>-</v>
      </c>
      <c r="AH966" s="454"/>
      <c r="AI966" s="155" t="str">
        <f t="shared" si="381"/>
        <v>-</v>
      </c>
      <c r="AJ966" s="156" t="str">
        <f t="shared" si="382"/>
        <v>-</v>
      </c>
      <c r="AK966" s="156" t="str">
        <f t="shared" si="383"/>
        <v>-</v>
      </c>
      <c r="AL966" s="156" t="str">
        <f t="shared" si="384"/>
        <v>-</v>
      </c>
      <c r="AM966" s="157" t="str">
        <f t="shared" si="385"/>
        <v>-</v>
      </c>
      <c r="AN966" s="457"/>
      <c r="AO966" s="95" t="s">
        <v>83</v>
      </c>
      <c r="AP966" s="93" t="s">
        <v>83</v>
      </c>
      <c r="AQ966" s="93" t="s">
        <v>83</v>
      </c>
      <c r="AR966" s="93" t="s">
        <v>83</v>
      </c>
      <c r="AS966" s="163" t="s">
        <v>83</v>
      </c>
      <c r="AT966" s="164" t="s">
        <v>83</v>
      </c>
      <c r="AU966" s="164" t="s">
        <v>83</v>
      </c>
      <c r="AV966" s="164" t="s">
        <v>83</v>
      </c>
      <c r="AW966" s="94" t="s">
        <v>83</v>
      </c>
      <c r="AX966" s="94" t="s">
        <v>3366</v>
      </c>
      <c r="AY966" s="165" t="s">
        <v>83</v>
      </c>
    </row>
    <row r="967" spans="1:51" ht="193.5" customHeight="1">
      <c r="A967" s="204" t="str">
        <f t="shared" si="365"/>
        <v>2701-1</v>
      </c>
      <c r="B967" s="205">
        <v>2701</v>
      </c>
      <c r="C967" s="600" t="s">
        <v>264</v>
      </c>
      <c r="D967" s="204">
        <v>1</v>
      </c>
      <c r="E967" s="600" t="s">
        <v>1098</v>
      </c>
      <c r="F967" s="204" t="s">
        <v>384</v>
      </c>
      <c r="G967" s="603" t="s">
        <v>598</v>
      </c>
      <c r="H967" s="206" t="s">
        <v>1099</v>
      </c>
      <c r="I967" s="195" t="s">
        <v>1100</v>
      </c>
      <c r="J967" s="600" t="s">
        <v>2707</v>
      </c>
      <c r="K967" s="600" t="s">
        <v>1101</v>
      </c>
      <c r="L967" s="600" t="s">
        <v>1102</v>
      </c>
      <c r="M967" s="207" t="s">
        <v>392</v>
      </c>
      <c r="N967" s="603" t="s">
        <v>323</v>
      </c>
      <c r="O967" s="181" t="s">
        <v>323</v>
      </c>
      <c r="P967" s="181" t="s">
        <v>323</v>
      </c>
      <c r="Q967" s="181">
        <v>100</v>
      </c>
      <c r="R967" s="225">
        <v>100</v>
      </c>
      <c r="S967" s="620">
        <v>100</v>
      </c>
      <c r="T967" s="194" t="s">
        <v>1298</v>
      </c>
      <c r="U967" s="209">
        <v>100</v>
      </c>
      <c r="V967" s="600" t="s">
        <v>3096</v>
      </c>
      <c r="W967" s="603" t="s">
        <v>323</v>
      </c>
      <c r="X967" s="181" t="s">
        <v>323</v>
      </c>
      <c r="Y967" s="181" t="s">
        <v>323</v>
      </c>
      <c r="Z967" s="181">
        <v>99.2</v>
      </c>
      <c r="AA967" s="264">
        <v>96.9</v>
      </c>
      <c r="AB967" s="209">
        <v>100</v>
      </c>
      <c r="AC967" s="226" t="str">
        <f t="shared" si="376"/>
        <v>-</v>
      </c>
      <c r="AD967" s="196" t="str">
        <f t="shared" si="377"/>
        <v>-</v>
      </c>
      <c r="AE967" s="196" t="str">
        <f t="shared" si="378"/>
        <v>-</v>
      </c>
      <c r="AF967" s="196">
        <f t="shared" si="379"/>
        <v>0.99199999999999999</v>
      </c>
      <c r="AG967" s="604">
        <f t="shared" si="380"/>
        <v>0.96900000000000008</v>
      </c>
      <c r="AH967" s="212">
        <f t="shared" si="380"/>
        <v>1</v>
      </c>
      <c r="AI967" s="226" t="str">
        <f t="shared" si="381"/>
        <v>-</v>
      </c>
      <c r="AJ967" s="196" t="str">
        <f t="shared" si="382"/>
        <v>-</v>
      </c>
      <c r="AK967" s="196" t="str">
        <f t="shared" si="383"/>
        <v>-</v>
      </c>
      <c r="AL967" s="196">
        <f t="shared" si="384"/>
        <v>0.99199999999999999</v>
      </c>
      <c r="AM967" s="604">
        <f t="shared" si="385"/>
        <v>0.96900000000000008</v>
      </c>
      <c r="AN967" s="212">
        <f t="shared" si="385"/>
        <v>1</v>
      </c>
      <c r="AO967" s="204" t="s">
        <v>83</v>
      </c>
      <c r="AP967" s="600" t="s">
        <v>83</v>
      </c>
      <c r="AQ967" s="600" t="s">
        <v>703</v>
      </c>
      <c r="AR967" s="600" t="s">
        <v>2050</v>
      </c>
      <c r="AS967" s="603" t="s">
        <v>323</v>
      </c>
      <c r="AT967" s="181" t="s">
        <v>323</v>
      </c>
      <c r="AU967" s="181" t="s">
        <v>323</v>
      </c>
      <c r="AV967" s="179" t="s">
        <v>11</v>
      </c>
      <c r="AW967" s="179" t="s">
        <v>11</v>
      </c>
      <c r="AX967" s="195" t="s">
        <v>3377</v>
      </c>
      <c r="AY967" s="214">
        <v>1</v>
      </c>
    </row>
    <row r="968" spans="1:51" ht="165" customHeight="1">
      <c r="A968" s="204" t="str">
        <f t="shared" si="365"/>
        <v>2701-2</v>
      </c>
      <c r="B968" s="205">
        <v>2701</v>
      </c>
      <c r="C968" s="600" t="s">
        <v>264</v>
      </c>
      <c r="D968" s="204">
        <v>2</v>
      </c>
      <c r="E968" s="600" t="s">
        <v>1103</v>
      </c>
      <c r="F968" s="204" t="s">
        <v>384</v>
      </c>
      <c r="G968" s="603" t="s">
        <v>598</v>
      </c>
      <c r="H968" s="206" t="s">
        <v>1104</v>
      </c>
      <c r="I968" s="195" t="s">
        <v>605</v>
      </c>
      <c r="J968" s="600" t="s">
        <v>1105</v>
      </c>
      <c r="K968" s="600" t="s">
        <v>1106</v>
      </c>
      <c r="L968" s="600" t="s">
        <v>1107</v>
      </c>
      <c r="M968" s="207" t="s">
        <v>392</v>
      </c>
      <c r="N968" s="603" t="s">
        <v>323</v>
      </c>
      <c r="O968" s="181" t="s">
        <v>323</v>
      </c>
      <c r="P968" s="181" t="s">
        <v>323</v>
      </c>
      <c r="Q968" s="181">
        <v>52.2</v>
      </c>
      <c r="R968" s="225">
        <v>57.1</v>
      </c>
      <c r="S968" s="620">
        <v>62.4</v>
      </c>
      <c r="T968" s="194" t="s">
        <v>1298</v>
      </c>
      <c r="U968" s="209">
        <v>74</v>
      </c>
      <c r="V968" s="600" t="s">
        <v>3096</v>
      </c>
      <c r="W968" s="603" t="s">
        <v>323</v>
      </c>
      <c r="X968" s="181" t="s">
        <v>323</v>
      </c>
      <c r="Y968" s="181" t="s">
        <v>323</v>
      </c>
      <c r="Z968" s="181">
        <v>52.5</v>
      </c>
      <c r="AA968" s="264">
        <v>57.1</v>
      </c>
      <c r="AB968" s="510">
        <v>63</v>
      </c>
      <c r="AC968" s="226" t="str">
        <f>IFERROR(IF($E968="-","-",(W968-31.9)/(N968-31.9)),"-")</f>
        <v>-</v>
      </c>
      <c r="AD968" s="196" t="str">
        <f t="shared" ref="AD968:AE970" si="386">IFERROR(IF($E968="-","-",(X968-W968)/(O968-W968)),"-")</f>
        <v>-</v>
      </c>
      <c r="AE968" s="196" t="str">
        <f t="shared" si="386"/>
        <v>-</v>
      </c>
      <c r="AF968" s="196">
        <v>1.0681818181818175</v>
      </c>
      <c r="AG968" s="604">
        <f t="shared" ref="AG968:AG970" si="387">IFERROR(IF($E968="-","-",(AA968-Z968)/(R968-Z968)),"-")</f>
        <v>1</v>
      </c>
      <c r="AH968" s="212">
        <f t="shared" ref="AH968:AH971" si="388">IFERROR(IF($E968="-","-",AB968/S968),"-")</f>
        <v>1.0096153846153846</v>
      </c>
      <c r="AI968" s="242" t="s">
        <v>3003</v>
      </c>
      <c r="AJ968" s="196" t="s">
        <v>3003</v>
      </c>
      <c r="AK968" s="196" t="s">
        <v>3003</v>
      </c>
      <c r="AL968" s="196">
        <f t="shared" ref="AL968:AL984" si="389">IFERROR(IF($E968="-","-",IF($U968="-","-",Z968/$U968)),"-")</f>
        <v>0.70945945945945943</v>
      </c>
      <c r="AM968" s="604">
        <f t="shared" ref="AM968:AN984" si="390">IFERROR(IF($E968="-","-",IF($U968="-","-",AA968/$U968)),"-")</f>
        <v>0.77162162162162162</v>
      </c>
      <c r="AN968" s="212">
        <f t="shared" si="390"/>
        <v>0.85135135135135132</v>
      </c>
      <c r="AO968" s="204" t="s">
        <v>83</v>
      </c>
      <c r="AP968" s="600" t="s">
        <v>1925</v>
      </c>
      <c r="AQ968" s="600" t="s">
        <v>653</v>
      </c>
      <c r="AR968" s="600" t="s">
        <v>2051</v>
      </c>
      <c r="AS968" s="603" t="s">
        <v>323</v>
      </c>
      <c r="AT968" s="181" t="s">
        <v>323</v>
      </c>
      <c r="AU968" s="181" t="s">
        <v>323</v>
      </c>
      <c r="AV968" s="179" t="s">
        <v>15</v>
      </c>
      <c r="AW968" s="179" t="str">
        <f>IF(AA968&gt;=R968,"a","")</f>
        <v>a</v>
      </c>
      <c r="AX968" s="611" t="s">
        <v>3377</v>
      </c>
      <c r="AY968" s="214">
        <v>1</v>
      </c>
    </row>
    <row r="969" spans="1:51" ht="160.5" customHeight="1">
      <c r="A969" s="204" t="str">
        <f t="shared" si="365"/>
        <v>2701-3</v>
      </c>
      <c r="B969" s="205">
        <v>2701</v>
      </c>
      <c r="C969" s="600" t="s">
        <v>264</v>
      </c>
      <c r="D969" s="204">
        <v>3</v>
      </c>
      <c r="E969" s="600" t="s">
        <v>603</v>
      </c>
      <c r="F969" s="204" t="s">
        <v>384</v>
      </c>
      <c r="G969" s="603" t="s">
        <v>598</v>
      </c>
      <c r="H969" s="206" t="s">
        <v>1104</v>
      </c>
      <c r="I969" s="195" t="s">
        <v>605</v>
      </c>
      <c r="J969" s="600" t="s">
        <v>2052</v>
      </c>
      <c r="K969" s="600" t="s">
        <v>606</v>
      </c>
      <c r="L969" s="600" t="s">
        <v>607</v>
      </c>
      <c r="M969" s="207" t="s">
        <v>392</v>
      </c>
      <c r="N969" s="603" t="s">
        <v>323</v>
      </c>
      <c r="O969" s="181" t="s">
        <v>323</v>
      </c>
      <c r="P969" s="181" t="s">
        <v>323</v>
      </c>
      <c r="Q969" s="181">
        <v>60.3</v>
      </c>
      <c r="R969" s="225">
        <v>61.5</v>
      </c>
      <c r="S969" s="707">
        <v>63</v>
      </c>
      <c r="T969" s="194" t="s">
        <v>1298</v>
      </c>
      <c r="U969" s="209">
        <v>66</v>
      </c>
      <c r="V969" s="600" t="s">
        <v>3096</v>
      </c>
      <c r="W969" s="603" t="s">
        <v>323</v>
      </c>
      <c r="X969" s="181" t="s">
        <v>323</v>
      </c>
      <c r="Y969" s="181" t="s">
        <v>323</v>
      </c>
      <c r="Z969" s="181">
        <v>60.3</v>
      </c>
      <c r="AA969" s="264">
        <v>61.5</v>
      </c>
      <c r="AB969" s="633">
        <v>63</v>
      </c>
      <c r="AC969" s="226" t="str">
        <f>IFERROR(IF($E969="-","-",(W969-54.5)/(N969-54.5)),"-")</f>
        <v>-</v>
      </c>
      <c r="AD969" s="196" t="str">
        <f t="shared" si="386"/>
        <v>-</v>
      </c>
      <c r="AE969" s="196" t="str">
        <f t="shared" si="386"/>
        <v>-</v>
      </c>
      <c r="AF969" s="196">
        <v>1</v>
      </c>
      <c r="AG969" s="604">
        <f t="shared" si="387"/>
        <v>1</v>
      </c>
      <c r="AH969" s="212">
        <f t="shared" si="388"/>
        <v>1</v>
      </c>
      <c r="AI969" s="242" t="s">
        <v>3003</v>
      </c>
      <c r="AJ969" s="196" t="s">
        <v>3003</v>
      </c>
      <c r="AK969" s="196" t="s">
        <v>3003</v>
      </c>
      <c r="AL969" s="196">
        <f t="shared" si="389"/>
        <v>0.91363636363636358</v>
      </c>
      <c r="AM969" s="604">
        <f t="shared" si="390"/>
        <v>0.93181818181818177</v>
      </c>
      <c r="AN969" s="212">
        <f t="shared" si="390"/>
        <v>0.95454545454545459</v>
      </c>
      <c r="AO969" s="204" t="s">
        <v>83</v>
      </c>
      <c r="AP969" s="600" t="s">
        <v>1925</v>
      </c>
      <c r="AQ969" s="600" t="s">
        <v>653</v>
      </c>
      <c r="AR969" s="600" t="s">
        <v>2051</v>
      </c>
      <c r="AS969" s="603" t="s">
        <v>323</v>
      </c>
      <c r="AT969" s="181" t="s">
        <v>323</v>
      </c>
      <c r="AU969" s="181" t="s">
        <v>323</v>
      </c>
      <c r="AV969" s="179" t="s">
        <v>15</v>
      </c>
      <c r="AW969" s="179" t="str">
        <f t="shared" ref="AW969:AW970" si="391">IF(AA969&gt;=R969,"a","")</f>
        <v>a</v>
      </c>
      <c r="AX969" s="611" t="s">
        <v>3377</v>
      </c>
      <c r="AY969" s="214">
        <v>1</v>
      </c>
    </row>
    <row r="970" spans="1:51" ht="198.75" customHeight="1">
      <c r="A970" s="204" t="str">
        <f t="shared" si="365"/>
        <v>2701-4</v>
      </c>
      <c r="B970" s="205">
        <v>2701</v>
      </c>
      <c r="C970" s="600" t="s">
        <v>264</v>
      </c>
      <c r="D970" s="204">
        <v>4</v>
      </c>
      <c r="E970" s="600" t="s">
        <v>2995</v>
      </c>
      <c r="F970" s="204" t="s">
        <v>384</v>
      </c>
      <c r="G970" s="603" t="s">
        <v>598</v>
      </c>
      <c r="H970" s="206" t="s">
        <v>1108</v>
      </c>
      <c r="I970" s="195" t="s">
        <v>610</v>
      </c>
      <c r="J970" s="600" t="s">
        <v>1109</v>
      </c>
      <c r="K970" s="600" t="s">
        <v>2053</v>
      </c>
      <c r="L970" s="600" t="s">
        <v>1110</v>
      </c>
      <c r="M970" s="207" t="s">
        <v>392</v>
      </c>
      <c r="N970" s="603" t="s">
        <v>323</v>
      </c>
      <c r="O970" s="181" t="s">
        <v>323</v>
      </c>
      <c r="P970" s="181" t="s">
        <v>323</v>
      </c>
      <c r="Q970" s="181">
        <v>31.5</v>
      </c>
      <c r="R970" s="225">
        <v>34.799999999999997</v>
      </c>
      <c r="S970" s="620">
        <v>38.1</v>
      </c>
      <c r="T970" s="194" t="s">
        <v>1298</v>
      </c>
      <c r="U970" s="209">
        <v>44</v>
      </c>
      <c r="V970" s="600" t="s">
        <v>3096</v>
      </c>
      <c r="W970" s="603" t="s">
        <v>323</v>
      </c>
      <c r="X970" s="181" t="s">
        <v>323</v>
      </c>
      <c r="Y970" s="181" t="s">
        <v>323</v>
      </c>
      <c r="Z970" s="181">
        <v>31.5</v>
      </c>
      <c r="AA970" s="264">
        <v>34.799999999999997</v>
      </c>
      <c r="AB970" s="264">
        <v>38.1</v>
      </c>
      <c r="AC970" s="226" t="str">
        <f>IFERROR(IF($E970="-","-",(W970-18.1)/(N970-18.1)),"-")</f>
        <v>-</v>
      </c>
      <c r="AD970" s="196" t="str">
        <f t="shared" si="386"/>
        <v>-</v>
      </c>
      <c r="AE970" s="196" t="str">
        <f t="shared" si="386"/>
        <v>-</v>
      </c>
      <c r="AF970" s="196">
        <v>1</v>
      </c>
      <c r="AG970" s="604">
        <f t="shared" si="387"/>
        <v>1</v>
      </c>
      <c r="AH970" s="212">
        <f t="shared" si="388"/>
        <v>1</v>
      </c>
      <c r="AI970" s="242" t="s">
        <v>3003</v>
      </c>
      <c r="AJ970" s="196" t="s">
        <v>3003</v>
      </c>
      <c r="AK970" s="196" t="s">
        <v>3003</v>
      </c>
      <c r="AL970" s="196">
        <f t="shared" si="389"/>
        <v>0.71590909090909094</v>
      </c>
      <c r="AM970" s="604">
        <f t="shared" si="390"/>
        <v>0.79090909090909089</v>
      </c>
      <c r="AN970" s="212">
        <f t="shared" si="390"/>
        <v>0.86590909090909096</v>
      </c>
      <c r="AO970" s="204" t="s">
        <v>83</v>
      </c>
      <c r="AP970" s="600" t="s">
        <v>1925</v>
      </c>
      <c r="AQ970" s="600" t="s">
        <v>653</v>
      </c>
      <c r="AR970" s="600" t="s">
        <v>2051</v>
      </c>
      <c r="AS970" s="603" t="s">
        <v>323</v>
      </c>
      <c r="AT970" s="181" t="s">
        <v>323</v>
      </c>
      <c r="AU970" s="181" t="s">
        <v>323</v>
      </c>
      <c r="AV970" s="179" t="s">
        <v>15</v>
      </c>
      <c r="AW970" s="179" t="str">
        <f t="shared" si="391"/>
        <v>a</v>
      </c>
      <c r="AX970" s="611" t="s">
        <v>3377</v>
      </c>
      <c r="AY970" s="214">
        <v>1</v>
      </c>
    </row>
    <row r="971" spans="1:51" ht="173.25" customHeight="1">
      <c r="A971" s="204" t="str">
        <f t="shared" si="365"/>
        <v>2701-5</v>
      </c>
      <c r="B971" s="205">
        <v>2701</v>
      </c>
      <c r="C971" s="600" t="s">
        <v>264</v>
      </c>
      <c r="D971" s="204">
        <v>5</v>
      </c>
      <c r="E971" s="600" t="s">
        <v>1111</v>
      </c>
      <c r="F971" s="204" t="s">
        <v>384</v>
      </c>
      <c r="G971" s="603" t="s">
        <v>598</v>
      </c>
      <c r="H971" s="206" t="s">
        <v>1112</v>
      </c>
      <c r="I971" s="195" t="s">
        <v>1113</v>
      </c>
      <c r="J971" s="600" t="s">
        <v>1114</v>
      </c>
      <c r="K971" s="600" t="s">
        <v>1115</v>
      </c>
      <c r="L971" s="600" t="s">
        <v>602</v>
      </c>
      <c r="M971" s="207" t="s">
        <v>392</v>
      </c>
      <c r="N971" s="603" t="s">
        <v>323</v>
      </c>
      <c r="O971" s="181" t="s">
        <v>323</v>
      </c>
      <c r="P971" s="181" t="s">
        <v>323</v>
      </c>
      <c r="Q971" s="181">
        <v>62.4</v>
      </c>
      <c r="R971" s="225">
        <v>62.4</v>
      </c>
      <c r="S971" s="707">
        <v>63</v>
      </c>
      <c r="T971" s="194" t="s">
        <v>1298</v>
      </c>
      <c r="U971" s="209">
        <v>65</v>
      </c>
      <c r="V971" s="600" t="s">
        <v>3096</v>
      </c>
      <c r="W971" s="603" t="s">
        <v>323</v>
      </c>
      <c r="X971" s="181" t="s">
        <v>323</v>
      </c>
      <c r="Y971" s="181" t="s">
        <v>323</v>
      </c>
      <c r="Z971" s="181">
        <v>55.6</v>
      </c>
      <c r="AA971" s="264">
        <v>61.3</v>
      </c>
      <c r="AB971" s="264">
        <v>56.3</v>
      </c>
      <c r="AC971" s="226" t="str">
        <f t="shared" ref="AC971:AC984" si="392">IFERROR(IF($E971="-","-",W971/N971),"-")</f>
        <v>-</v>
      </c>
      <c r="AD971" s="196" t="str">
        <f t="shared" ref="AD971:AD984" si="393">IFERROR(IF($E971="-","-",X971/O971),"-")</f>
        <v>-</v>
      </c>
      <c r="AE971" s="196" t="str">
        <f t="shared" ref="AE971:AE984" si="394">IFERROR(IF($E971="-","-",Y971/P971),"-")</f>
        <v>-</v>
      </c>
      <c r="AF971" s="196">
        <f t="shared" ref="AF971:AF984" si="395">IFERROR(IF($E971="-","-",Z971/Q971),"-")</f>
        <v>0.89102564102564108</v>
      </c>
      <c r="AG971" s="604">
        <f t="shared" ref="AG971:AH984" si="396">IFERROR(IF($E971="-","-",AA971/R971),"-")</f>
        <v>0.98237179487179482</v>
      </c>
      <c r="AH971" s="212">
        <f t="shared" si="388"/>
        <v>0.89365079365079358</v>
      </c>
      <c r="AI971" s="226" t="str">
        <f t="shared" ref="AI971:AI984" si="397">IFERROR(IF($E971="-","-",IF($U971="-","-",W971/$U971)),"-")</f>
        <v>-</v>
      </c>
      <c r="AJ971" s="196" t="str">
        <f t="shared" ref="AJ971:AJ984" si="398">IFERROR(IF($E971="-","-",IF($U971="-","-",X971/$U971)),"-")</f>
        <v>-</v>
      </c>
      <c r="AK971" s="196" t="str">
        <f t="shared" ref="AK971:AK984" si="399">IFERROR(IF($E971="-","-",IF($U971="-","-",Y971/$U971)),"-")</f>
        <v>-</v>
      </c>
      <c r="AL971" s="196">
        <f t="shared" si="389"/>
        <v>0.85538461538461541</v>
      </c>
      <c r="AM971" s="604">
        <f t="shared" si="390"/>
        <v>0.94307692307692303</v>
      </c>
      <c r="AN971" s="212">
        <f t="shared" si="390"/>
        <v>0.86615384615384616</v>
      </c>
      <c r="AO971" s="204" t="s">
        <v>83</v>
      </c>
      <c r="AP971" s="199"/>
      <c r="AQ971" s="600" t="s">
        <v>704</v>
      </c>
      <c r="AR971" s="600" t="s">
        <v>2054</v>
      </c>
      <c r="AS971" s="603" t="s">
        <v>323</v>
      </c>
      <c r="AT971" s="181" t="s">
        <v>323</v>
      </c>
      <c r="AU971" s="181" t="s">
        <v>323</v>
      </c>
      <c r="AV971" s="179" t="s">
        <v>11</v>
      </c>
      <c r="AW971" s="347" t="s">
        <v>11</v>
      </c>
      <c r="AX971" s="195" t="s">
        <v>3378</v>
      </c>
      <c r="AY971" s="214">
        <v>1</v>
      </c>
    </row>
    <row r="972" spans="1:51" customFormat="1" ht="54" hidden="1">
      <c r="A972" s="95" t="str">
        <f t="shared" si="365"/>
        <v>2701-6</v>
      </c>
      <c r="B972" s="160">
        <v>2701</v>
      </c>
      <c r="C972" s="93" t="s">
        <v>264</v>
      </c>
      <c r="D972" s="95">
        <v>6</v>
      </c>
      <c r="E972" s="93" t="s">
        <v>83</v>
      </c>
      <c r="F972" s="95" t="s">
        <v>83</v>
      </c>
      <c r="G972" s="161" t="s">
        <v>83</v>
      </c>
      <c r="H972" s="99" t="s">
        <v>83</v>
      </c>
      <c r="I972" s="94" t="s">
        <v>83</v>
      </c>
      <c r="J972" s="93" t="s">
        <v>83</v>
      </c>
      <c r="K972" s="93" t="s">
        <v>83</v>
      </c>
      <c r="L972" s="93" t="s">
        <v>83</v>
      </c>
      <c r="M972" s="92" t="s">
        <v>83</v>
      </c>
      <c r="N972" s="161"/>
      <c r="O972" s="153"/>
      <c r="P972" s="153"/>
      <c r="Q972" s="153"/>
      <c r="R972" s="162"/>
      <c r="S972" s="450"/>
      <c r="T972" s="163" t="s">
        <v>83</v>
      </c>
      <c r="U972" s="162" t="s">
        <v>83</v>
      </c>
      <c r="V972" s="93" t="s">
        <v>83</v>
      </c>
      <c r="W972" s="161"/>
      <c r="X972" s="153" t="s">
        <v>83</v>
      </c>
      <c r="Y972" s="153" t="s">
        <v>83</v>
      </c>
      <c r="Z972" s="153" t="s">
        <v>83</v>
      </c>
      <c r="AA972" s="162" t="s">
        <v>83</v>
      </c>
      <c r="AB972" s="450"/>
      <c r="AC972" s="155" t="str">
        <f t="shared" si="392"/>
        <v>-</v>
      </c>
      <c r="AD972" s="156" t="str">
        <f t="shared" si="393"/>
        <v>-</v>
      </c>
      <c r="AE972" s="156" t="str">
        <f t="shared" si="394"/>
        <v>-</v>
      </c>
      <c r="AF972" s="156" t="str">
        <f t="shared" si="395"/>
        <v>-</v>
      </c>
      <c r="AG972" s="157" t="str">
        <f t="shared" si="396"/>
        <v>-</v>
      </c>
      <c r="AH972" s="454"/>
      <c r="AI972" s="155" t="str">
        <f t="shared" si="397"/>
        <v>-</v>
      </c>
      <c r="AJ972" s="156" t="str">
        <f t="shared" si="398"/>
        <v>-</v>
      </c>
      <c r="AK972" s="156" t="str">
        <f t="shared" si="399"/>
        <v>-</v>
      </c>
      <c r="AL972" s="156" t="str">
        <f t="shared" si="389"/>
        <v>-</v>
      </c>
      <c r="AM972" s="157" t="str">
        <f t="shared" si="390"/>
        <v>-</v>
      </c>
      <c r="AN972" s="457"/>
      <c r="AO972" s="95" t="s">
        <v>83</v>
      </c>
      <c r="AP972" s="93" t="s">
        <v>83</v>
      </c>
      <c r="AQ972" s="93" t="s">
        <v>83</v>
      </c>
      <c r="AR972" s="93" t="s">
        <v>83</v>
      </c>
      <c r="AS972" s="163" t="s">
        <v>83</v>
      </c>
      <c r="AT972" s="164" t="s">
        <v>83</v>
      </c>
      <c r="AU972" s="164" t="s">
        <v>83</v>
      </c>
      <c r="AV972" s="164" t="s">
        <v>83</v>
      </c>
      <c r="AW972" s="94" t="s">
        <v>83</v>
      </c>
      <c r="AX972" s="94" t="s">
        <v>3366</v>
      </c>
      <c r="AY972" s="165"/>
    </row>
    <row r="973" spans="1:51" customFormat="1" ht="54" hidden="1">
      <c r="A973" s="95" t="str">
        <f t="shared" si="365"/>
        <v>2701-7</v>
      </c>
      <c r="B973" s="160">
        <v>2701</v>
      </c>
      <c r="C973" s="93" t="s">
        <v>264</v>
      </c>
      <c r="D973" s="95">
        <v>7</v>
      </c>
      <c r="E973" s="93" t="s">
        <v>83</v>
      </c>
      <c r="F973" s="95" t="s">
        <v>83</v>
      </c>
      <c r="G973" s="161" t="s">
        <v>83</v>
      </c>
      <c r="H973" s="99" t="s">
        <v>83</v>
      </c>
      <c r="I973" s="94" t="s">
        <v>83</v>
      </c>
      <c r="J973" s="93" t="s">
        <v>83</v>
      </c>
      <c r="K973" s="93" t="s">
        <v>83</v>
      </c>
      <c r="L973" s="93" t="s">
        <v>83</v>
      </c>
      <c r="M973" s="92" t="s">
        <v>83</v>
      </c>
      <c r="N973" s="161"/>
      <c r="O973" s="153"/>
      <c r="P973" s="153"/>
      <c r="Q973" s="153"/>
      <c r="R973" s="162"/>
      <c r="S973" s="450"/>
      <c r="T973" s="163" t="s">
        <v>83</v>
      </c>
      <c r="U973" s="162" t="s">
        <v>83</v>
      </c>
      <c r="V973" s="93" t="s">
        <v>83</v>
      </c>
      <c r="W973" s="161"/>
      <c r="X973" s="153" t="s">
        <v>83</v>
      </c>
      <c r="Y973" s="153" t="s">
        <v>83</v>
      </c>
      <c r="Z973" s="153" t="s">
        <v>83</v>
      </c>
      <c r="AA973" s="162" t="s">
        <v>83</v>
      </c>
      <c r="AB973" s="450"/>
      <c r="AC973" s="155" t="str">
        <f t="shared" si="392"/>
        <v>-</v>
      </c>
      <c r="AD973" s="156" t="str">
        <f t="shared" si="393"/>
        <v>-</v>
      </c>
      <c r="AE973" s="156" t="str">
        <f t="shared" si="394"/>
        <v>-</v>
      </c>
      <c r="AF973" s="156" t="str">
        <f t="shared" si="395"/>
        <v>-</v>
      </c>
      <c r="AG973" s="157" t="str">
        <f t="shared" si="396"/>
        <v>-</v>
      </c>
      <c r="AH973" s="454"/>
      <c r="AI973" s="155" t="str">
        <f t="shared" si="397"/>
        <v>-</v>
      </c>
      <c r="AJ973" s="156" t="str">
        <f t="shared" si="398"/>
        <v>-</v>
      </c>
      <c r="AK973" s="156" t="str">
        <f t="shared" si="399"/>
        <v>-</v>
      </c>
      <c r="AL973" s="156" t="str">
        <f t="shared" si="389"/>
        <v>-</v>
      </c>
      <c r="AM973" s="157" t="str">
        <f t="shared" si="390"/>
        <v>-</v>
      </c>
      <c r="AN973" s="457"/>
      <c r="AO973" s="95" t="s">
        <v>83</v>
      </c>
      <c r="AP973" s="93" t="s">
        <v>83</v>
      </c>
      <c r="AQ973" s="93" t="s">
        <v>83</v>
      </c>
      <c r="AR973" s="93" t="s">
        <v>83</v>
      </c>
      <c r="AS973" s="163" t="s">
        <v>83</v>
      </c>
      <c r="AT973" s="164" t="s">
        <v>83</v>
      </c>
      <c r="AU973" s="164" t="s">
        <v>83</v>
      </c>
      <c r="AV973" s="164" t="s">
        <v>83</v>
      </c>
      <c r="AW973" s="94" t="s">
        <v>83</v>
      </c>
      <c r="AX973" s="94" t="s">
        <v>3366</v>
      </c>
      <c r="AY973" s="165"/>
    </row>
    <row r="974" spans="1:51" customFormat="1" ht="54" hidden="1">
      <c r="A974" s="95" t="str">
        <f t="shared" si="365"/>
        <v>2701-8</v>
      </c>
      <c r="B974" s="160">
        <v>2701</v>
      </c>
      <c r="C974" s="93" t="s">
        <v>264</v>
      </c>
      <c r="D974" s="95">
        <v>8</v>
      </c>
      <c r="E974" s="93" t="s">
        <v>83</v>
      </c>
      <c r="F974" s="95" t="s">
        <v>83</v>
      </c>
      <c r="G974" s="161" t="s">
        <v>83</v>
      </c>
      <c r="H974" s="99" t="s">
        <v>83</v>
      </c>
      <c r="I974" s="94" t="s">
        <v>83</v>
      </c>
      <c r="J974" s="93" t="s">
        <v>83</v>
      </c>
      <c r="K974" s="93" t="s">
        <v>83</v>
      </c>
      <c r="L974" s="93" t="s">
        <v>83</v>
      </c>
      <c r="M974" s="92" t="s">
        <v>83</v>
      </c>
      <c r="N974" s="161"/>
      <c r="O974" s="153"/>
      <c r="P974" s="153"/>
      <c r="Q974" s="153"/>
      <c r="R974" s="162"/>
      <c r="S974" s="450"/>
      <c r="T974" s="163" t="s">
        <v>83</v>
      </c>
      <c r="U974" s="162" t="s">
        <v>83</v>
      </c>
      <c r="V974" s="93" t="s">
        <v>83</v>
      </c>
      <c r="W974" s="161"/>
      <c r="X974" s="153" t="s">
        <v>83</v>
      </c>
      <c r="Y974" s="153" t="s">
        <v>83</v>
      </c>
      <c r="Z974" s="153" t="s">
        <v>83</v>
      </c>
      <c r="AA974" s="162" t="s">
        <v>83</v>
      </c>
      <c r="AB974" s="450"/>
      <c r="AC974" s="155" t="str">
        <f t="shared" si="392"/>
        <v>-</v>
      </c>
      <c r="AD974" s="156" t="str">
        <f t="shared" si="393"/>
        <v>-</v>
      </c>
      <c r="AE974" s="156" t="str">
        <f t="shared" si="394"/>
        <v>-</v>
      </c>
      <c r="AF974" s="156" t="str">
        <f t="shared" si="395"/>
        <v>-</v>
      </c>
      <c r="AG974" s="157" t="str">
        <f t="shared" si="396"/>
        <v>-</v>
      </c>
      <c r="AH974" s="454"/>
      <c r="AI974" s="155" t="str">
        <f t="shared" si="397"/>
        <v>-</v>
      </c>
      <c r="AJ974" s="156" t="str">
        <f t="shared" si="398"/>
        <v>-</v>
      </c>
      <c r="AK974" s="156" t="str">
        <f t="shared" si="399"/>
        <v>-</v>
      </c>
      <c r="AL974" s="156" t="str">
        <f t="shared" si="389"/>
        <v>-</v>
      </c>
      <c r="AM974" s="157" t="str">
        <f t="shared" si="390"/>
        <v>-</v>
      </c>
      <c r="AN974" s="457"/>
      <c r="AO974" s="95" t="s">
        <v>83</v>
      </c>
      <c r="AP974" s="93" t="s">
        <v>83</v>
      </c>
      <c r="AQ974" s="93" t="s">
        <v>83</v>
      </c>
      <c r="AR974" s="93" t="s">
        <v>83</v>
      </c>
      <c r="AS974" s="163" t="s">
        <v>83</v>
      </c>
      <c r="AT974" s="164" t="s">
        <v>83</v>
      </c>
      <c r="AU974" s="164" t="s">
        <v>83</v>
      </c>
      <c r="AV974" s="164" t="s">
        <v>83</v>
      </c>
      <c r="AW974" s="94" t="s">
        <v>83</v>
      </c>
      <c r="AX974" s="94" t="s">
        <v>3366</v>
      </c>
      <c r="AY974" s="165"/>
    </row>
    <row r="975" spans="1:51" customFormat="1" ht="54" hidden="1">
      <c r="A975" s="95" t="str">
        <f t="shared" si="365"/>
        <v>2701-9</v>
      </c>
      <c r="B975" s="160">
        <v>2701</v>
      </c>
      <c r="C975" s="93" t="s">
        <v>264</v>
      </c>
      <c r="D975" s="95">
        <v>9</v>
      </c>
      <c r="E975" s="93" t="s">
        <v>83</v>
      </c>
      <c r="F975" s="95" t="s">
        <v>83</v>
      </c>
      <c r="G975" s="161" t="s">
        <v>83</v>
      </c>
      <c r="H975" s="99" t="s">
        <v>83</v>
      </c>
      <c r="I975" s="94" t="s">
        <v>83</v>
      </c>
      <c r="J975" s="93" t="s">
        <v>83</v>
      </c>
      <c r="K975" s="93" t="s">
        <v>83</v>
      </c>
      <c r="L975" s="93" t="s">
        <v>83</v>
      </c>
      <c r="M975" s="92" t="s">
        <v>83</v>
      </c>
      <c r="N975" s="161"/>
      <c r="O975" s="153"/>
      <c r="P975" s="153"/>
      <c r="Q975" s="153"/>
      <c r="R975" s="162"/>
      <c r="S975" s="450"/>
      <c r="T975" s="163" t="s">
        <v>83</v>
      </c>
      <c r="U975" s="162" t="s">
        <v>83</v>
      </c>
      <c r="V975" s="93" t="s">
        <v>83</v>
      </c>
      <c r="W975" s="161"/>
      <c r="X975" s="153" t="s">
        <v>83</v>
      </c>
      <c r="Y975" s="153" t="s">
        <v>83</v>
      </c>
      <c r="Z975" s="153" t="s">
        <v>83</v>
      </c>
      <c r="AA975" s="162" t="s">
        <v>83</v>
      </c>
      <c r="AB975" s="450"/>
      <c r="AC975" s="155" t="str">
        <f t="shared" si="392"/>
        <v>-</v>
      </c>
      <c r="AD975" s="156" t="str">
        <f t="shared" si="393"/>
        <v>-</v>
      </c>
      <c r="AE975" s="156" t="str">
        <f t="shared" si="394"/>
        <v>-</v>
      </c>
      <c r="AF975" s="156" t="str">
        <f t="shared" si="395"/>
        <v>-</v>
      </c>
      <c r="AG975" s="157" t="str">
        <f t="shared" si="396"/>
        <v>-</v>
      </c>
      <c r="AH975" s="454"/>
      <c r="AI975" s="155" t="str">
        <f t="shared" si="397"/>
        <v>-</v>
      </c>
      <c r="AJ975" s="156" t="str">
        <f t="shared" si="398"/>
        <v>-</v>
      </c>
      <c r="AK975" s="156" t="str">
        <f t="shared" si="399"/>
        <v>-</v>
      </c>
      <c r="AL975" s="156" t="str">
        <f t="shared" si="389"/>
        <v>-</v>
      </c>
      <c r="AM975" s="157" t="str">
        <f t="shared" si="390"/>
        <v>-</v>
      </c>
      <c r="AN975" s="457"/>
      <c r="AO975" s="95" t="s">
        <v>83</v>
      </c>
      <c r="AP975" s="93" t="s">
        <v>83</v>
      </c>
      <c r="AQ975" s="93" t="s">
        <v>83</v>
      </c>
      <c r="AR975" s="93" t="s">
        <v>83</v>
      </c>
      <c r="AS975" s="163" t="s">
        <v>83</v>
      </c>
      <c r="AT975" s="164" t="s">
        <v>83</v>
      </c>
      <c r="AU975" s="164" t="s">
        <v>83</v>
      </c>
      <c r="AV975" s="164" t="s">
        <v>83</v>
      </c>
      <c r="AW975" s="94" t="s">
        <v>83</v>
      </c>
      <c r="AX975" s="94" t="s">
        <v>3366</v>
      </c>
      <c r="AY975" s="165"/>
    </row>
    <row r="976" spans="1:51" ht="168" customHeight="1">
      <c r="A976" s="204" t="str">
        <f t="shared" si="365"/>
        <v>2702-1</v>
      </c>
      <c r="B976" s="205">
        <v>2702</v>
      </c>
      <c r="C976" s="600" t="s">
        <v>265</v>
      </c>
      <c r="D976" s="204">
        <v>1</v>
      </c>
      <c r="E976" s="600" t="s">
        <v>2759</v>
      </c>
      <c r="F976" s="204" t="s">
        <v>384</v>
      </c>
      <c r="G976" s="603" t="s">
        <v>543</v>
      </c>
      <c r="H976" s="264" t="s">
        <v>1116</v>
      </c>
      <c r="I976" s="195" t="s">
        <v>617</v>
      </c>
      <c r="J976" s="600" t="s">
        <v>2760</v>
      </c>
      <c r="K976" s="600" t="s">
        <v>2055</v>
      </c>
      <c r="L976" s="600" t="s">
        <v>1117</v>
      </c>
      <c r="M976" s="207" t="s">
        <v>392</v>
      </c>
      <c r="N976" s="603" t="s">
        <v>12</v>
      </c>
      <c r="O976" s="298" t="s">
        <v>12</v>
      </c>
      <c r="P976" s="181">
        <v>29.4</v>
      </c>
      <c r="Q976" s="181">
        <v>46</v>
      </c>
      <c r="R976" s="225">
        <v>63.6</v>
      </c>
      <c r="S976" s="620">
        <v>87.2</v>
      </c>
      <c r="T976" s="194" t="s">
        <v>2737</v>
      </c>
      <c r="U976" s="209">
        <v>100</v>
      </c>
      <c r="V976" s="600" t="s">
        <v>2845</v>
      </c>
      <c r="W976" s="603" t="s">
        <v>12</v>
      </c>
      <c r="X976" s="181" t="s">
        <v>12</v>
      </c>
      <c r="Y976" s="181">
        <v>32.1</v>
      </c>
      <c r="Z976" s="181">
        <v>47.6</v>
      </c>
      <c r="AA976" s="264">
        <v>60.4</v>
      </c>
      <c r="AB976" s="264">
        <v>86.1</v>
      </c>
      <c r="AC976" s="226" t="str">
        <f t="shared" si="392"/>
        <v>-</v>
      </c>
      <c r="AD976" s="196" t="str">
        <f t="shared" si="393"/>
        <v>-</v>
      </c>
      <c r="AE976" s="196">
        <f t="shared" si="394"/>
        <v>1.0918367346938775</v>
      </c>
      <c r="AF976" s="196">
        <f t="shared" si="395"/>
        <v>1.0347826086956522</v>
      </c>
      <c r="AG976" s="604">
        <f t="shared" si="396"/>
        <v>0.94968553459119498</v>
      </c>
      <c r="AH976" s="212">
        <f t="shared" si="396"/>
        <v>0.98738532110091737</v>
      </c>
      <c r="AI976" s="226" t="str">
        <f t="shared" si="397"/>
        <v>-</v>
      </c>
      <c r="AJ976" s="196" t="str">
        <f t="shared" si="398"/>
        <v>-</v>
      </c>
      <c r="AK976" s="196">
        <f t="shared" si="399"/>
        <v>0.32100000000000001</v>
      </c>
      <c r="AL976" s="196">
        <f t="shared" si="389"/>
        <v>0.47600000000000003</v>
      </c>
      <c r="AM976" s="604">
        <f t="shared" si="390"/>
        <v>0.60399999999999998</v>
      </c>
      <c r="AN976" s="212">
        <f t="shared" si="390"/>
        <v>0.86099999999999999</v>
      </c>
      <c r="AO976" s="204" t="s">
        <v>83</v>
      </c>
      <c r="AP976" s="600" t="s">
        <v>83</v>
      </c>
      <c r="AQ976" s="600" t="s">
        <v>634</v>
      </c>
      <c r="AR976" s="600" t="s">
        <v>1929</v>
      </c>
      <c r="AS976" s="194" t="s">
        <v>12</v>
      </c>
      <c r="AT976" s="179" t="s">
        <v>12</v>
      </c>
      <c r="AU976" s="179" t="s">
        <v>15</v>
      </c>
      <c r="AV976" s="179" t="s">
        <v>15</v>
      </c>
      <c r="AW976" s="347" t="s">
        <v>11</v>
      </c>
      <c r="AX976" s="195" t="s">
        <v>3378</v>
      </c>
      <c r="AY976" s="214">
        <v>1</v>
      </c>
    </row>
    <row r="977" spans="1:51" customFormat="1" ht="40.5" hidden="1">
      <c r="A977" s="95" t="str">
        <f t="shared" si="365"/>
        <v>2702-2</v>
      </c>
      <c r="B977" s="160">
        <v>2702</v>
      </c>
      <c r="C977" s="93" t="s">
        <v>265</v>
      </c>
      <c r="D977" s="95">
        <v>2</v>
      </c>
      <c r="E977" s="93" t="s">
        <v>83</v>
      </c>
      <c r="F977" s="95" t="s">
        <v>83</v>
      </c>
      <c r="G977" s="161" t="s">
        <v>83</v>
      </c>
      <c r="H977" s="99" t="s">
        <v>83</v>
      </c>
      <c r="I977" s="94" t="s">
        <v>83</v>
      </c>
      <c r="J977" s="93" t="s">
        <v>83</v>
      </c>
      <c r="K977" s="93" t="s">
        <v>83</v>
      </c>
      <c r="L977" s="93" t="s">
        <v>83</v>
      </c>
      <c r="M977" s="92" t="s">
        <v>83</v>
      </c>
      <c r="N977" s="161"/>
      <c r="O977" s="153"/>
      <c r="P977" s="153"/>
      <c r="Q977" s="153"/>
      <c r="R977" s="162"/>
      <c r="S977" s="450"/>
      <c r="T977" s="163" t="s">
        <v>83</v>
      </c>
      <c r="U977" s="162" t="s">
        <v>83</v>
      </c>
      <c r="V977" s="93" t="s">
        <v>83</v>
      </c>
      <c r="W977" s="161"/>
      <c r="X977" s="153" t="s">
        <v>83</v>
      </c>
      <c r="Y977" s="153" t="s">
        <v>83</v>
      </c>
      <c r="Z977" s="153" t="s">
        <v>83</v>
      </c>
      <c r="AA977" s="162" t="s">
        <v>83</v>
      </c>
      <c r="AB977" s="450"/>
      <c r="AC977" s="155" t="str">
        <f t="shared" si="392"/>
        <v>-</v>
      </c>
      <c r="AD977" s="156" t="str">
        <f t="shared" si="393"/>
        <v>-</v>
      </c>
      <c r="AE977" s="156" t="str">
        <f t="shared" si="394"/>
        <v>-</v>
      </c>
      <c r="AF977" s="156" t="str">
        <f t="shared" si="395"/>
        <v>-</v>
      </c>
      <c r="AG977" s="157" t="str">
        <f t="shared" si="396"/>
        <v>-</v>
      </c>
      <c r="AH977" s="454"/>
      <c r="AI977" s="155" t="str">
        <f t="shared" si="397"/>
        <v>-</v>
      </c>
      <c r="AJ977" s="156" t="str">
        <f t="shared" si="398"/>
        <v>-</v>
      </c>
      <c r="AK977" s="156" t="str">
        <f t="shared" si="399"/>
        <v>-</v>
      </c>
      <c r="AL977" s="156" t="str">
        <f t="shared" si="389"/>
        <v>-</v>
      </c>
      <c r="AM977" s="157" t="str">
        <f t="shared" si="390"/>
        <v>-</v>
      </c>
      <c r="AN977" s="457"/>
      <c r="AO977" s="95" t="s">
        <v>83</v>
      </c>
      <c r="AP977" s="93" t="s">
        <v>83</v>
      </c>
      <c r="AQ977" s="93" t="s">
        <v>83</v>
      </c>
      <c r="AR977" s="93" t="s">
        <v>83</v>
      </c>
      <c r="AS977" s="163" t="s">
        <v>83</v>
      </c>
      <c r="AT977" s="164" t="s">
        <v>83</v>
      </c>
      <c r="AU977" s="164" t="s">
        <v>83</v>
      </c>
      <c r="AV977" s="164" t="s">
        <v>83</v>
      </c>
      <c r="AW977" s="94" t="s">
        <v>83</v>
      </c>
      <c r="AX977" s="94" t="s">
        <v>3366</v>
      </c>
      <c r="AY977" s="165" t="s">
        <v>83</v>
      </c>
    </row>
    <row r="978" spans="1:51" customFormat="1" ht="40.5" hidden="1">
      <c r="A978" s="95" t="str">
        <f t="shared" si="365"/>
        <v>2702-3</v>
      </c>
      <c r="B978" s="160">
        <v>2702</v>
      </c>
      <c r="C978" s="93" t="s">
        <v>265</v>
      </c>
      <c r="D978" s="95">
        <v>3</v>
      </c>
      <c r="E978" s="93" t="s">
        <v>83</v>
      </c>
      <c r="F978" s="95" t="s">
        <v>83</v>
      </c>
      <c r="G978" s="161" t="s">
        <v>83</v>
      </c>
      <c r="H978" s="99" t="s">
        <v>83</v>
      </c>
      <c r="I978" s="94" t="s">
        <v>83</v>
      </c>
      <c r="J978" s="93" t="s">
        <v>83</v>
      </c>
      <c r="K978" s="93" t="s">
        <v>83</v>
      </c>
      <c r="L978" s="93" t="s">
        <v>83</v>
      </c>
      <c r="M978" s="92" t="s">
        <v>83</v>
      </c>
      <c r="N978" s="161"/>
      <c r="O978" s="153"/>
      <c r="P978" s="153"/>
      <c r="Q978" s="153"/>
      <c r="R978" s="162"/>
      <c r="S978" s="450"/>
      <c r="T978" s="163" t="s">
        <v>83</v>
      </c>
      <c r="U978" s="162" t="s">
        <v>83</v>
      </c>
      <c r="V978" s="93" t="s">
        <v>83</v>
      </c>
      <c r="W978" s="161"/>
      <c r="X978" s="153" t="s">
        <v>83</v>
      </c>
      <c r="Y978" s="153" t="s">
        <v>83</v>
      </c>
      <c r="Z978" s="153" t="s">
        <v>83</v>
      </c>
      <c r="AA978" s="162" t="s">
        <v>83</v>
      </c>
      <c r="AB978" s="450"/>
      <c r="AC978" s="155" t="str">
        <f t="shared" si="392"/>
        <v>-</v>
      </c>
      <c r="AD978" s="156" t="str">
        <f t="shared" si="393"/>
        <v>-</v>
      </c>
      <c r="AE978" s="156" t="str">
        <f t="shared" si="394"/>
        <v>-</v>
      </c>
      <c r="AF978" s="156" t="str">
        <f t="shared" si="395"/>
        <v>-</v>
      </c>
      <c r="AG978" s="157" t="str">
        <f t="shared" si="396"/>
        <v>-</v>
      </c>
      <c r="AH978" s="454"/>
      <c r="AI978" s="155" t="str">
        <f t="shared" si="397"/>
        <v>-</v>
      </c>
      <c r="AJ978" s="156" t="str">
        <f t="shared" si="398"/>
        <v>-</v>
      </c>
      <c r="AK978" s="156" t="str">
        <f t="shared" si="399"/>
        <v>-</v>
      </c>
      <c r="AL978" s="156" t="str">
        <f t="shared" si="389"/>
        <v>-</v>
      </c>
      <c r="AM978" s="157" t="str">
        <f t="shared" si="390"/>
        <v>-</v>
      </c>
      <c r="AN978" s="457"/>
      <c r="AO978" s="95" t="s">
        <v>83</v>
      </c>
      <c r="AP978" s="93" t="s">
        <v>83</v>
      </c>
      <c r="AQ978" s="93" t="s">
        <v>83</v>
      </c>
      <c r="AR978" s="93" t="s">
        <v>83</v>
      </c>
      <c r="AS978" s="163" t="s">
        <v>83</v>
      </c>
      <c r="AT978" s="164" t="s">
        <v>83</v>
      </c>
      <c r="AU978" s="164" t="s">
        <v>83</v>
      </c>
      <c r="AV978" s="164" t="s">
        <v>83</v>
      </c>
      <c r="AW978" s="94" t="s">
        <v>83</v>
      </c>
      <c r="AX978" s="94" t="s">
        <v>3366</v>
      </c>
      <c r="AY978" s="165" t="s">
        <v>83</v>
      </c>
    </row>
    <row r="979" spans="1:51" customFormat="1" ht="40.5" hidden="1">
      <c r="A979" s="95" t="str">
        <f t="shared" si="365"/>
        <v>2702-4</v>
      </c>
      <c r="B979" s="160">
        <v>2702</v>
      </c>
      <c r="C979" s="93" t="s">
        <v>265</v>
      </c>
      <c r="D979" s="95">
        <v>4</v>
      </c>
      <c r="E979" s="93" t="s">
        <v>83</v>
      </c>
      <c r="F979" s="95" t="s">
        <v>83</v>
      </c>
      <c r="G979" s="161" t="s">
        <v>83</v>
      </c>
      <c r="H979" s="99" t="s">
        <v>83</v>
      </c>
      <c r="I979" s="94" t="s">
        <v>83</v>
      </c>
      <c r="J979" s="93" t="s">
        <v>83</v>
      </c>
      <c r="K979" s="93" t="s">
        <v>83</v>
      </c>
      <c r="L979" s="93" t="s">
        <v>83</v>
      </c>
      <c r="M979" s="92" t="s">
        <v>83</v>
      </c>
      <c r="N979" s="161"/>
      <c r="O979" s="153"/>
      <c r="P979" s="153"/>
      <c r="Q979" s="153"/>
      <c r="R979" s="162"/>
      <c r="S979" s="450"/>
      <c r="T979" s="163" t="s">
        <v>83</v>
      </c>
      <c r="U979" s="162" t="s">
        <v>83</v>
      </c>
      <c r="V979" s="93" t="s">
        <v>83</v>
      </c>
      <c r="W979" s="161"/>
      <c r="X979" s="153" t="s">
        <v>83</v>
      </c>
      <c r="Y979" s="153" t="s">
        <v>83</v>
      </c>
      <c r="Z979" s="153" t="s">
        <v>83</v>
      </c>
      <c r="AA979" s="162" t="s">
        <v>83</v>
      </c>
      <c r="AB979" s="450"/>
      <c r="AC979" s="155" t="str">
        <f t="shared" si="392"/>
        <v>-</v>
      </c>
      <c r="AD979" s="156" t="str">
        <f t="shared" si="393"/>
        <v>-</v>
      </c>
      <c r="AE979" s="156" t="str">
        <f t="shared" si="394"/>
        <v>-</v>
      </c>
      <c r="AF979" s="156" t="str">
        <f t="shared" si="395"/>
        <v>-</v>
      </c>
      <c r="AG979" s="157" t="str">
        <f t="shared" si="396"/>
        <v>-</v>
      </c>
      <c r="AH979" s="454"/>
      <c r="AI979" s="155" t="str">
        <f t="shared" si="397"/>
        <v>-</v>
      </c>
      <c r="AJ979" s="156" t="str">
        <f t="shared" si="398"/>
        <v>-</v>
      </c>
      <c r="AK979" s="156" t="str">
        <f t="shared" si="399"/>
        <v>-</v>
      </c>
      <c r="AL979" s="156" t="str">
        <f t="shared" si="389"/>
        <v>-</v>
      </c>
      <c r="AM979" s="157" t="str">
        <f t="shared" si="390"/>
        <v>-</v>
      </c>
      <c r="AN979" s="457"/>
      <c r="AO979" s="95" t="s">
        <v>83</v>
      </c>
      <c r="AP979" s="93" t="s">
        <v>83</v>
      </c>
      <c r="AQ979" s="93" t="s">
        <v>83</v>
      </c>
      <c r="AR979" s="93" t="s">
        <v>83</v>
      </c>
      <c r="AS979" s="163" t="s">
        <v>83</v>
      </c>
      <c r="AT979" s="164" t="s">
        <v>83</v>
      </c>
      <c r="AU979" s="164" t="s">
        <v>83</v>
      </c>
      <c r="AV979" s="164" t="s">
        <v>83</v>
      </c>
      <c r="AW979" s="94" t="s">
        <v>83</v>
      </c>
      <c r="AX979" s="94" t="s">
        <v>3366</v>
      </c>
      <c r="AY979" s="165" t="s">
        <v>83</v>
      </c>
    </row>
    <row r="980" spans="1:51" customFormat="1" ht="40.5" hidden="1">
      <c r="A980" s="95" t="str">
        <f t="shared" si="365"/>
        <v>2702-5</v>
      </c>
      <c r="B980" s="160">
        <v>2702</v>
      </c>
      <c r="C980" s="93" t="s">
        <v>265</v>
      </c>
      <c r="D980" s="95">
        <v>5</v>
      </c>
      <c r="E980" s="93" t="s">
        <v>83</v>
      </c>
      <c r="F980" s="95" t="s">
        <v>83</v>
      </c>
      <c r="G980" s="161" t="s">
        <v>83</v>
      </c>
      <c r="H980" s="99" t="s">
        <v>83</v>
      </c>
      <c r="I980" s="94" t="s">
        <v>83</v>
      </c>
      <c r="J980" s="93" t="s">
        <v>83</v>
      </c>
      <c r="K980" s="93" t="s">
        <v>83</v>
      </c>
      <c r="L980" s="93" t="s">
        <v>83</v>
      </c>
      <c r="M980" s="92" t="s">
        <v>83</v>
      </c>
      <c r="N980" s="161"/>
      <c r="O980" s="153"/>
      <c r="P980" s="153"/>
      <c r="Q980" s="153"/>
      <c r="R980" s="162"/>
      <c r="S980" s="450"/>
      <c r="T980" s="163" t="s">
        <v>83</v>
      </c>
      <c r="U980" s="162" t="s">
        <v>83</v>
      </c>
      <c r="V980" s="93" t="s">
        <v>83</v>
      </c>
      <c r="W980" s="161"/>
      <c r="X980" s="153" t="s">
        <v>83</v>
      </c>
      <c r="Y980" s="153" t="s">
        <v>83</v>
      </c>
      <c r="Z980" s="153" t="s">
        <v>83</v>
      </c>
      <c r="AA980" s="162" t="s">
        <v>83</v>
      </c>
      <c r="AB980" s="450"/>
      <c r="AC980" s="155" t="str">
        <f t="shared" si="392"/>
        <v>-</v>
      </c>
      <c r="AD980" s="156" t="str">
        <f t="shared" si="393"/>
        <v>-</v>
      </c>
      <c r="AE980" s="156" t="str">
        <f t="shared" si="394"/>
        <v>-</v>
      </c>
      <c r="AF980" s="156" t="str">
        <f t="shared" si="395"/>
        <v>-</v>
      </c>
      <c r="AG980" s="157" t="str">
        <f t="shared" si="396"/>
        <v>-</v>
      </c>
      <c r="AH980" s="454"/>
      <c r="AI980" s="155" t="str">
        <f t="shared" si="397"/>
        <v>-</v>
      </c>
      <c r="AJ980" s="156" t="str">
        <f t="shared" si="398"/>
        <v>-</v>
      </c>
      <c r="AK980" s="156" t="str">
        <f t="shared" si="399"/>
        <v>-</v>
      </c>
      <c r="AL980" s="156" t="str">
        <f t="shared" si="389"/>
        <v>-</v>
      </c>
      <c r="AM980" s="157" t="str">
        <f t="shared" si="390"/>
        <v>-</v>
      </c>
      <c r="AN980" s="457"/>
      <c r="AO980" s="95" t="s">
        <v>83</v>
      </c>
      <c r="AP980" s="93" t="s">
        <v>83</v>
      </c>
      <c r="AQ980" s="93" t="s">
        <v>83</v>
      </c>
      <c r="AR980" s="93" t="s">
        <v>83</v>
      </c>
      <c r="AS980" s="163" t="s">
        <v>83</v>
      </c>
      <c r="AT980" s="164" t="s">
        <v>83</v>
      </c>
      <c r="AU980" s="164" t="s">
        <v>83</v>
      </c>
      <c r="AV980" s="164" t="s">
        <v>83</v>
      </c>
      <c r="AW980" s="94" t="s">
        <v>83</v>
      </c>
      <c r="AX980" s="94" t="s">
        <v>3366</v>
      </c>
      <c r="AY980" s="165" t="s">
        <v>83</v>
      </c>
    </row>
    <row r="981" spans="1:51" customFormat="1" ht="40.5" hidden="1">
      <c r="A981" s="95" t="str">
        <f t="shared" si="365"/>
        <v>2702-6</v>
      </c>
      <c r="B981" s="160">
        <v>2702</v>
      </c>
      <c r="C981" s="93" t="s">
        <v>265</v>
      </c>
      <c r="D981" s="95">
        <v>6</v>
      </c>
      <c r="E981" s="93" t="s">
        <v>83</v>
      </c>
      <c r="F981" s="95" t="s">
        <v>83</v>
      </c>
      <c r="G981" s="161" t="s">
        <v>83</v>
      </c>
      <c r="H981" s="99" t="s">
        <v>83</v>
      </c>
      <c r="I981" s="94" t="s">
        <v>83</v>
      </c>
      <c r="J981" s="93" t="s">
        <v>83</v>
      </c>
      <c r="K981" s="93" t="s">
        <v>83</v>
      </c>
      <c r="L981" s="93" t="s">
        <v>83</v>
      </c>
      <c r="M981" s="92" t="s">
        <v>83</v>
      </c>
      <c r="N981" s="161"/>
      <c r="O981" s="153"/>
      <c r="P981" s="153"/>
      <c r="Q981" s="153"/>
      <c r="R981" s="162"/>
      <c r="S981" s="450"/>
      <c r="T981" s="163" t="s">
        <v>83</v>
      </c>
      <c r="U981" s="162" t="s">
        <v>83</v>
      </c>
      <c r="V981" s="93" t="s">
        <v>83</v>
      </c>
      <c r="W981" s="161"/>
      <c r="X981" s="153" t="s">
        <v>83</v>
      </c>
      <c r="Y981" s="153" t="s">
        <v>83</v>
      </c>
      <c r="Z981" s="153" t="s">
        <v>83</v>
      </c>
      <c r="AA981" s="162" t="s">
        <v>83</v>
      </c>
      <c r="AB981" s="450"/>
      <c r="AC981" s="155" t="str">
        <f t="shared" si="392"/>
        <v>-</v>
      </c>
      <c r="AD981" s="156" t="str">
        <f t="shared" si="393"/>
        <v>-</v>
      </c>
      <c r="AE981" s="156" t="str">
        <f t="shared" si="394"/>
        <v>-</v>
      </c>
      <c r="AF981" s="156" t="str">
        <f t="shared" si="395"/>
        <v>-</v>
      </c>
      <c r="AG981" s="157" t="str">
        <f t="shared" si="396"/>
        <v>-</v>
      </c>
      <c r="AH981" s="454"/>
      <c r="AI981" s="155" t="str">
        <f t="shared" si="397"/>
        <v>-</v>
      </c>
      <c r="AJ981" s="156" t="str">
        <f t="shared" si="398"/>
        <v>-</v>
      </c>
      <c r="AK981" s="156" t="str">
        <f t="shared" si="399"/>
        <v>-</v>
      </c>
      <c r="AL981" s="156" t="str">
        <f t="shared" si="389"/>
        <v>-</v>
      </c>
      <c r="AM981" s="157" t="str">
        <f t="shared" si="390"/>
        <v>-</v>
      </c>
      <c r="AN981" s="457"/>
      <c r="AO981" s="95" t="s">
        <v>83</v>
      </c>
      <c r="AP981" s="93" t="s">
        <v>83</v>
      </c>
      <c r="AQ981" s="93" t="s">
        <v>83</v>
      </c>
      <c r="AR981" s="93" t="s">
        <v>83</v>
      </c>
      <c r="AS981" s="163" t="s">
        <v>83</v>
      </c>
      <c r="AT981" s="164" t="s">
        <v>83</v>
      </c>
      <c r="AU981" s="164" t="s">
        <v>83</v>
      </c>
      <c r="AV981" s="164" t="s">
        <v>83</v>
      </c>
      <c r="AW981" s="94" t="s">
        <v>83</v>
      </c>
      <c r="AX981" s="94" t="s">
        <v>3366</v>
      </c>
      <c r="AY981" s="165" t="s">
        <v>83</v>
      </c>
    </row>
    <row r="982" spans="1:51" customFormat="1" ht="40.5" hidden="1">
      <c r="A982" s="95" t="str">
        <f t="shared" si="365"/>
        <v>2702-7</v>
      </c>
      <c r="B982" s="160">
        <v>2702</v>
      </c>
      <c r="C982" s="93" t="s">
        <v>265</v>
      </c>
      <c r="D982" s="95">
        <v>7</v>
      </c>
      <c r="E982" s="93" t="s">
        <v>83</v>
      </c>
      <c r="F982" s="95" t="s">
        <v>83</v>
      </c>
      <c r="G982" s="161" t="s">
        <v>83</v>
      </c>
      <c r="H982" s="99" t="s">
        <v>83</v>
      </c>
      <c r="I982" s="94" t="s">
        <v>83</v>
      </c>
      <c r="J982" s="93" t="s">
        <v>83</v>
      </c>
      <c r="K982" s="93" t="s">
        <v>83</v>
      </c>
      <c r="L982" s="93" t="s">
        <v>83</v>
      </c>
      <c r="M982" s="92" t="s">
        <v>83</v>
      </c>
      <c r="N982" s="161"/>
      <c r="O982" s="153"/>
      <c r="P982" s="153"/>
      <c r="Q982" s="153"/>
      <c r="R982" s="162"/>
      <c r="S982" s="450"/>
      <c r="T982" s="163" t="s">
        <v>83</v>
      </c>
      <c r="U982" s="162" t="s">
        <v>83</v>
      </c>
      <c r="V982" s="93" t="s">
        <v>83</v>
      </c>
      <c r="W982" s="161"/>
      <c r="X982" s="153" t="s">
        <v>83</v>
      </c>
      <c r="Y982" s="153" t="s">
        <v>83</v>
      </c>
      <c r="Z982" s="153" t="s">
        <v>83</v>
      </c>
      <c r="AA982" s="162" t="s">
        <v>83</v>
      </c>
      <c r="AB982" s="450"/>
      <c r="AC982" s="155" t="str">
        <f t="shared" si="392"/>
        <v>-</v>
      </c>
      <c r="AD982" s="156" t="str">
        <f t="shared" si="393"/>
        <v>-</v>
      </c>
      <c r="AE982" s="156" t="str">
        <f t="shared" si="394"/>
        <v>-</v>
      </c>
      <c r="AF982" s="156" t="str">
        <f t="shared" si="395"/>
        <v>-</v>
      </c>
      <c r="AG982" s="157" t="str">
        <f t="shared" si="396"/>
        <v>-</v>
      </c>
      <c r="AH982" s="454"/>
      <c r="AI982" s="155" t="str">
        <f t="shared" si="397"/>
        <v>-</v>
      </c>
      <c r="AJ982" s="156" t="str">
        <f t="shared" si="398"/>
        <v>-</v>
      </c>
      <c r="AK982" s="156" t="str">
        <f t="shared" si="399"/>
        <v>-</v>
      </c>
      <c r="AL982" s="156" t="str">
        <f t="shared" si="389"/>
        <v>-</v>
      </c>
      <c r="AM982" s="157" t="str">
        <f t="shared" si="390"/>
        <v>-</v>
      </c>
      <c r="AN982" s="457"/>
      <c r="AO982" s="95" t="s">
        <v>83</v>
      </c>
      <c r="AP982" s="93" t="s">
        <v>83</v>
      </c>
      <c r="AQ982" s="93" t="s">
        <v>83</v>
      </c>
      <c r="AR982" s="93" t="s">
        <v>83</v>
      </c>
      <c r="AS982" s="163" t="s">
        <v>83</v>
      </c>
      <c r="AT982" s="164" t="s">
        <v>83</v>
      </c>
      <c r="AU982" s="164" t="s">
        <v>83</v>
      </c>
      <c r="AV982" s="164" t="s">
        <v>83</v>
      </c>
      <c r="AW982" s="94" t="s">
        <v>83</v>
      </c>
      <c r="AX982" s="94" t="s">
        <v>3366</v>
      </c>
      <c r="AY982" s="165" t="s">
        <v>83</v>
      </c>
    </row>
    <row r="983" spans="1:51" customFormat="1" ht="40.5" hidden="1">
      <c r="A983" s="95" t="str">
        <f t="shared" si="365"/>
        <v>2702-8</v>
      </c>
      <c r="B983" s="160">
        <v>2702</v>
      </c>
      <c r="C983" s="93" t="s">
        <v>265</v>
      </c>
      <c r="D983" s="95">
        <v>8</v>
      </c>
      <c r="E983" s="93" t="s">
        <v>83</v>
      </c>
      <c r="F983" s="95" t="s">
        <v>83</v>
      </c>
      <c r="G983" s="161" t="s">
        <v>83</v>
      </c>
      <c r="H983" s="99" t="s">
        <v>83</v>
      </c>
      <c r="I983" s="94" t="s">
        <v>83</v>
      </c>
      <c r="J983" s="93" t="s">
        <v>83</v>
      </c>
      <c r="K983" s="93" t="s">
        <v>83</v>
      </c>
      <c r="L983" s="93" t="s">
        <v>83</v>
      </c>
      <c r="M983" s="92" t="s">
        <v>83</v>
      </c>
      <c r="N983" s="161"/>
      <c r="O983" s="153"/>
      <c r="P983" s="153"/>
      <c r="Q983" s="153"/>
      <c r="R983" s="162"/>
      <c r="S983" s="450"/>
      <c r="T983" s="163" t="s">
        <v>83</v>
      </c>
      <c r="U983" s="162" t="s">
        <v>83</v>
      </c>
      <c r="V983" s="93" t="s">
        <v>83</v>
      </c>
      <c r="W983" s="161"/>
      <c r="X983" s="153" t="s">
        <v>83</v>
      </c>
      <c r="Y983" s="153" t="s">
        <v>83</v>
      </c>
      <c r="Z983" s="153" t="s">
        <v>83</v>
      </c>
      <c r="AA983" s="162" t="s">
        <v>83</v>
      </c>
      <c r="AB983" s="450"/>
      <c r="AC983" s="155" t="str">
        <f t="shared" si="392"/>
        <v>-</v>
      </c>
      <c r="AD983" s="156" t="str">
        <f t="shared" si="393"/>
        <v>-</v>
      </c>
      <c r="AE983" s="156" t="str">
        <f t="shared" si="394"/>
        <v>-</v>
      </c>
      <c r="AF983" s="156" t="str">
        <f t="shared" si="395"/>
        <v>-</v>
      </c>
      <c r="AG983" s="157" t="str">
        <f t="shared" si="396"/>
        <v>-</v>
      </c>
      <c r="AH983" s="454"/>
      <c r="AI983" s="155" t="str">
        <f t="shared" si="397"/>
        <v>-</v>
      </c>
      <c r="AJ983" s="156" t="str">
        <f t="shared" si="398"/>
        <v>-</v>
      </c>
      <c r="AK983" s="156" t="str">
        <f t="shared" si="399"/>
        <v>-</v>
      </c>
      <c r="AL983" s="156" t="str">
        <f t="shared" si="389"/>
        <v>-</v>
      </c>
      <c r="AM983" s="157" t="str">
        <f t="shared" si="390"/>
        <v>-</v>
      </c>
      <c r="AN983" s="457"/>
      <c r="AO983" s="95" t="s">
        <v>83</v>
      </c>
      <c r="AP983" s="93" t="s">
        <v>83</v>
      </c>
      <c r="AQ983" s="93" t="s">
        <v>83</v>
      </c>
      <c r="AR983" s="93" t="s">
        <v>83</v>
      </c>
      <c r="AS983" s="163" t="s">
        <v>83</v>
      </c>
      <c r="AT983" s="164" t="s">
        <v>83</v>
      </c>
      <c r="AU983" s="164" t="s">
        <v>83</v>
      </c>
      <c r="AV983" s="164" t="s">
        <v>83</v>
      </c>
      <c r="AW983" s="94" t="s">
        <v>83</v>
      </c>
      <c r="AX983" s="94" t="s">
        <v>3366</v>
      </c>
      <c r="AY983" s="165" t="s">
        <v>83</v>
      </c>
    </row>
    <row r="984" spans="1:51" customFormat="1" ht="40.5" hidden="1">
      <c r="A984" s="95" t="str">
        <f t="shared" si="365"/>
        <v>2702-9</v>
      </c>
      <c r="B984" s="160">
        <v>2702</v>
      </c>
      <c r="C984" s="93" t="s">
        <v>265</v>
      </c>
      <c r="D984" s="95">
        <v>9</v>
      </c>
      <c r="E984" s="93" t="s">
        <v>83</v>
      </c>
      <c r="F984" s="95" t="s">
        <v>83</v>
      </c>
      <c r="G984" s="161" t="s">
        <v>83</v>
      </c>
      <c r="H984" s="99" t="s">
        <v>83</v>
      </c>
      <c r="I984" s="94" t="s">
        <v>83</v>
      </c>
      <c r="J984" s="93" t="s">
        <v>83</v>
      </c>
      <c r="K984" s="93" t="s">
        <v>83</v>
      </c>
      <c r="L984" s="93" t="s">
        <v>83</v>
      </c>
      <c r="M984" s="92" t="s">
        <v>83</v>
      </c>
      <c r="N984" s="161"/>
      <c r="O984" s="153"/>
      <c r="P984" s="153"/>
      <c r="Q984" s="153"/>
      <c r="R984" s="162"/>
      <c r="S984" s="450"/>
      <c r="T984" s="163" t="s">
        <v>83</v>
      </c>
      <c r="U984" s="162" t="s">
        <v>83</v>
      </c>
      <c r="V984" s="93" t="s">
        <v>83</v>
      </c>
      <c r="W984" s="161"/>
      <c r="X984" s="153" t="s">
        <v>83</v>
      </c>
      <c r="Y984" s="153" t="s">
        <v>83</v>
      </c>
      <c r="Z984" s="153" t="s">
        <v>83</v>
      </c>
      <c r="AA984" s="162" t="s">
        <v>83</v>
      </c>
      <c r="AB984" s="450"/>
      <c r="AC984" s="155" t="str">
        <f t="shared" si="392"/>
        <v>-</v>
      </c>
      <c r="AD984" s="156" t="str">
        <f t="shared" si="393"/>
        <v>-</v>
      </c>
      <c r="AE984" s="156" t="str">
        <f t="shared" si="394"/>
        <v>-</v>
      </c>
      <c r="AF984" s="156" t="str">
        <f t="shared" si="395"/>
        <v>-</v>
      </c>
      <c r="AG984" s="157" t="str">
        <f t="shared" si="396"/>
        <v>-</v>
      </c>
      <c r="AH984" s="454"/>
      <c r="AI984" s="155" t="str">
        <f t="shared" si="397"/>
        <v>-</v>
      </c>
      <c r="AJ984" s="156" t="str">
        <f t="shared" si="398"/>
        <v>-</v>
      </c>
      <c r="AK984" s="156" t="str">
        <f t="shared" si="399"/>
        <v>-</v>
      </c>
      <c r="AL984" s="156" t="str">
        <f t="shared" si="389"/>
        <v>-</v>
      </c>
      <c r="AM984" s="157" t="str">
        <f t="shared" si="390"/>
        <v>-</v>
      </c>
      <c r="AN984" s="457"/>
      <c r="AO984" s="95" t="s">
        <v>83</v>
      </c>
      <c r="AP984" s="93" t="s">
        <v>83</v>
      </c>
      <c r="AQ984" s="93" t="s">
        <v>83</v>
      </c>
      <c r="AR984" s="93" t="s">
        <v>83</v>
      </c>
      <c r="AS984" s="163" t="s">
        <v>83</v>
      </c>
      <c r="AT984" s="164" t="s">
        <v>83</v>
      </c>
      <c r="AU984" s="164" t="s">
        <v>83</v>
      </c>
      <c r="AV984" s="164" t="s">
        <v>83</v>
      </c>
      <c r="AW984" s="94" t="s">
        <v>83</v>
      </c>
      <c r="AX984" s="94" t="s">
        <v>3366</v>
      </c>
      <c r="AY984" s="165" t="s">
        <v>83</v>
      </c>
    </row>
    <row r="985" spans="1:51" ht="162" customHeight="1">
      <c r="A985" s="204" t="str">
        <f t="shared" si="365"/>
        <v>2703-1</v>
      </c>
      <c r="B985" s="205">
        <v>2703</v>
      </c>
      <c r="C985" s="600" t="s">
        <v>266</v>
      </c>
      <c r="D985" s="204">
        <v>1</v>
      </c>
      <c r="E985" s="600" t="s">
        <v>608</v>
      </c>
      <c r="F985" s="204" t="s">
        <v>384</v>
      </c>
      <c r="G985" s="603" t="s">
        <v>598</v>
      </c>
      <c r="H985" s="206" t="s">
        <v>1108</v>
      </c>
      <c r="I985" s="195" t="s">
        <v>610</v>
      </c>
      <c r="J985" s="600" t="s">
        <v>1927</v>
      </c>
      <c r="K985" s="600" t="s">
        <v>611</v>
      </c>
      <c r="L985" s="600" t="s">
        <v>612</v>
      </c>
      <c r="M985" s="207" t="s">
        <v>392</v>
      </c>
      <c r="N985" s="603" t="s">
        <v>323</v>
      </c>
      <c r="O985" s="181" t="s">
        <v>323</v>
      </c>
      <c r="P985" s="181" t="s">
        <v>323</v>
      </c>
      <c r="Q985" s="181">
        <v>33.1</v>
      </c>
      <c r="R985" s="225">
        <v>34.799999999999997</v>
      </c>
      <c r="S985" s="707">
        <v>35</v>
      </c>
      <c r="T985" s="194" t="s">
        <v>1298</v>
      </c>
      <c r="U985" s="209">
        <v>40</v>
      </c>
      <c r="V985" s="600" t="s">
        <v>3096</v>
      </c>
      <c r="W985" s="603" t="s">
        <v>323</v>
      </c>
      <c r="X985" s="181" t="s">
        <v>323</v>
      </c>
      <c r="Y985" s="181" t="s">
        <v>323</v>
      </c>
      <c r="Z985" s="181">
        <v>33.1</v>
      </c>
      <c r="AA985" s="264">
        <v>34.799999999999997</v>
      </c>
      <c r="AB985" s="633">
        <v>35</v>
      </c>
      <c r="AC985" s="226" t="str">
        <f>IFERROR(IF($E985="-","-",(W985-29.2)/(N985-29.2)),"-")</f>
        <v>-</v>
      </c>
      <c r="AD985" s="196" t="str">
        <f>IFERROR(IF($E985="-","-",(X985-W985)/(O985-W985)),"-")</f>
        <v>-</v>
      </c>
      <c r="AE985" s="196" t="str">
        <f>IFERROR(IF($E985="-","-",(Y985-X985)/(P985-X985)),"-")</f>
        <v>-</v>
      </c>
      <c r="AF985" s="196">
        <v>1</v>
      </c>
      <c r="AG985" s="604">
        <f>IFERROR(IF($E985="-","-",(AA985-Z985)/(R985-Z985)),"-")</f>
        <v>1</v>
      </c>
      <c r="AH985" s="212">
        <f t="shared" ref="AH985:AH986" si="400">IFERROR(IF($E985="-","-",AB985/S985),"-")</f>
        <v>1</v>
      </c>
      <c r="AI985" s="242" t="s">
        <v>3003</v>
      </c>
      <c r="AJ985" s="196" t="s">
        <v>3003</v>
      </c>
      <c r="AK985" s="196" t="s">
        <v>3003</v>
      </c>
      <c r="AL985" s="196">
        <v>1.4285714285714488E-2</v>
      </c>
      <c r="AM985" s="604">
        <f t="shared" ref="AM985" si="401">IFERROR(IF($E985="-","-",IF($U985="-","-",(AA985-Z985)/($U985-Z985))),"-")</f>
        <v>0.24637681159420233</v>
      </c>
      <c r="AN985" s="212">
        <f t="shared" ref="AN985:AN986" si="402">IFERROR(IF($E985="-","-",IF($U985="-","-",AB985/$U985)),"-")</f>
        <v>0.875</v>
      </c>
      <c r="AO985" s="204" t="s">
        <v>83</v>
      </c>
      <c r="AP985" s="600" t="s">
        <v>1925</v>
      </c>
      <c r="AQ985" s="600" t="s">
        <v>653</v>
      </c>
      <c r="AR985" s="600" t="s">
        <v>2051</v>
      </c>
      <c r="AS985" s="603" t="s">
        <v>323</v>
      </c>
      <c r="AT985" s="181" t="s">
        <v>323</v>
      </c>
      <c r="AU985" s="181" t="s">
        <v>323</v>
      </c>
      <c r="AV985" s="179" t="s">
        <v>15</v>
      </c>
      <c r="AW985" s="347" t="str">
        <f>IF(AA985&gt;=R985,"a","")</f>
        <v>a</v>
      </c>
      <c r="AX985" s="195" t="s">
        <v>3377</v>
      </c>
      <c r="AY985" s="214">
        <v>1</v>
      </c>
    </row>
    <row r="986" spans="1:51" ht="168" customHeight="1">
      <c r="A986" s="204" t="str">
        <f t="shared" si="365"/>
        <v>2703-2</v>
      </c>
      <c r="B986" s="205">
        <v>2703</v>
      </c>
      <c r="C986" s="600" t="s">
        <v>266</v>
      </c>
      <c r="D986" s="204">
        <v>2</v>
      </c>
      <c r="E986" s="600" t="s">
        <v>616</v>
      </c>
      <c r="F986" s="204" t="s">
        <v>384</v>
      </c>
      <c r="G986" s="603" t="s">
        <v>543</v>
      </c>
      <c r="H986" s="264" t="s">
        <v>1116</v>
      </c>
      <c r="I986" s="195" t="s">
        <v>617</v>
      </c>
      <c r="J986" s="600" t="s">
        <v>1928</v>
      </c>
      <c r="K986" s="600" t="s">
        <v>618</v>
      </c>
      <c r="L986" s="600" t="s">
        <v>619</v>
      </c>
      <c r="M986" s="207" t="s">
        <v>392</v>
      </c>
      <c r="N986" s="603">
        <v>62.9</v>
      </c>
      <c r="O986" s="181">
        <v>63.1</v>
      </c>
      <c r="P986" s="181">
        <v>63.5</v>
      </c>
      <c r="Q986" s="181">
        <v>63.7</v>
      </c>
      <c r="R986" s="225">
        <v>63.9</v>
      </c>
      <c r="S986" s="620">
        <v>64.099999999999994</v>
      </c>
      <c r="T986" s="194" t="s">
        <v>3136</v>
      </c>
      <c r="U986" s="209">
        <v>65</v>
      </c>
      <c r="V986" s="600" t="s">
        <v>3379</v>
      </c>
      <c r="W986" s="349">
        <v>63</v>
      </c>
      <c r="X986" s="181">
        <v>63.2</v>
      </c>
      <c r="Y986" s="181">
        <v>63.8</v>
      </c>
      <c r="Z986" s="181">
        <v>63.9</v>
      </c>
      <c r="AA986" s="264">
        <v>64</v>
      </c>
      <c r="AB986" s="264">
        <v>64.2</v>
      </c>
      <c r="AC986" s="226">
        <f t="shared" ref="AC986:AC994" si="403">IFERROR(IF($E986="-","-",W986/N986),"-")</f>
        <v>1.001589825119237</v>
      </c>
      <c r="AD986" s="196">
        <f t="shared" ref="AD986:AD994" si="404">IFERROR(IF($E986="-","-",X986/O986),"-")</f>
        <v>1.0015847860538827</v>
      </c>
      <c r="AE986" s="196">
        <f t="shared" ref="AE986:AE994" si="405">IFERROR(IF($E986="-","-",Y986/P986),"-")</f>
        <v>1.0047244094488188</v>
      </c>
      <c r="AF986" s="196">
        <f t="shared" ref="AF986:AF994" si="406">IFERROR(IF($E986="-","-",Z986/Q986),"-")</f>
        <v>1.0031397174254317</v>
      </c>
      <c r="AG986" s="604">
        <f t="shared" ref="AG986:AH997" si="407">IFERROR(IF($E986="-","-",AA986/R986),"-")</f>
        <v>1.0015649452269171</v>
      </c>
      <c r="AH986" s="212">
        <f t="shared" si="400"/>
        <v>1.0015600624024963</v>
      </c>
      <c r="AI986" s="226">
        <f t="shared" ref="AI986:AI994" si="408">IFERROR(IF($E986="-","-",IF($U986="-","-",W986/$U986)),"-")</f>
        <v>0.96923076923076923</v>
      </c>
      <c r="AJ986" s="196">
        <f t="shared" ref="AJ986:AJ994" si="409">IFERROR(IF($E986="-","-",IF($U986="-","-",X986/$U986)),"-")</f>
        <v>0.97230769230769232</v>
      </c>
      <c r="AK986" s="196">
        <f t="shared" ref="AK986:AK994" si="410">IFERROR(IF($E986="-","-",IF($U986="-","-",Y986/$U986)),"-")</f>
        <v>0.98153846153846147</v>
      </c>
      <c r="AL986" s="196">
        <f t="shared" ref="AL986:AL994" si="411">IFERROR(IF($E986="-","-",IF($U986="-","-",Z986/$U986)),"-")</f>
        <v>0.98307692307692307</v>
      </c>
      <c r="AM986" s="604">
        <f t="shared" ref="AM986:AN997" si="412">IFERROR(IF($E986="-","-",IF($U986="-","-",AA986/$U986)),"-")</f>
        <v>0.98461538461538467</v>
      </c>
      <c r="AN986" s="212">
        <f t="shared" si="402"/>
        <v>0.98769230769230776</v>
      </c>
      <c r="AO986" s="204" t="s">
        <v>83</v>
      </c>
      <c r="AP986" s="600" t="s">
        <v>83</v>
      </c>
      <c r="AQ986" s="600" t="s">
        <v>634</v>
      </c>
      <c r="AR986" s="600" t="s">
        <v>1929</v>
      </c>
      <c r="AS986" s="194" t="s">
        <v>15</v>
      </c>
      <c r="AT986" s="179" t="s">
        <v>15</v>
      </c>
      <c r="AU986" s="179" t="s">
        <v>15</v>
      </c>
      <c r="AV986" s="179" t="s">
        <v>15</v>
      </c>
      <c r="AW986" s="347" t="s">
        <v>15</v>
      </c>
      <c r="AX986" s="195" t="s">
        <v>3377</v>
      </c>
      <c r="AY986" s="214">
        <v>1</v>
      </c>
    </row>
    <row r="987" spans="1:51" customFormat="1" ht="40.5" hidden="1">
      <c r="A987" s="95" t="str">
        <f t="shared" si="365"/>
        <v>2703-3</v>
      </c>
      <c r="B987" s="160">
        <v>2703</v>
      </c>
      <c r="C987" s="93" t="s">
        <v>266</v>
      </c>
      <c r="D987" s="95">
        <v>3</v>
      </c>
      <c r="E987" s="93" t="s">
        <v>83</v>
      </c>
      <c r="F987" s="95" t="s">
        <v>83</v>
      </c>
      <c r="G987" s="161" t="s">
        <v>83</v>
      </c>
      <c r="H987" s="99" t="s">
        <v>83</v>
      </c>
      <c r="I987" s="94" t="s">
        <v>83</v>
      </c>
      <c r="J987" s="93" t="s">
        <v>83</v>
      </c>
      <c r="K987" s="93" t="s">
        <v>83</v>
      </c>
      <c r="L987" s="93" t="s">
        <v>83</v>
      </c>
      <c r="M987" s="92" t="s">
        <v>83</v>
      </c>
      <c r="N987" s="161"/>
      <c r="O987" s="153"/>
      <c r="P987" s="153"/>
      <c r="Q987" s="153"/>
      <c r="R987" s="162"/>
      <c r="S987" s="450"/>
      <c r="T987" s="163" t="s">
        <v>83</v>
      </c>
      <c r="U987" s="162" t="s">
        <v>83</v>
      </c>
      <c r="V987" s="93" t="s">
        <v>83</v>
      </c>
      <c r="W987" s="161"/>
      <c r="X987" s="153" t="s">
        <v>83</v>
      </c>
      <c r="Y987" s="153" t="s">
        <v>83</v>
      </c>
      <c r="Z987" s="153" t="s">
        <v>83</v>
      </c>
      <c r="AA987" s="162" t="s">
        <v>83</v>
      </c>
      <c r="AB987" s="450"/>
      <c r="AC987" s="155" t="str">
        <f t="shared" si="403"/>
        <v>-</v>
      </c>
      <c r="AD987" s="156" t="str">
        <f t="shared" si="404"/>
        <v>-</v>
      </c>
      <c r="AE987" s="156" t="str">
        <f t="shared" si="405"/>
        <v>-</v>
      </c>
      <c r="AF987" s="156" t="str">
        <f t="shared" si="406"/>
        <v>-</v>
      </c>
      <c r="AG987" s="157" t="str">
        <f t="shared" si="407"/>
        <v>-</v>
      </c>
      <c r="AH987" s="454"/>
      <c r="AI987" s="155" t="str">
        <f t="shared" si="408"/>
        <v>-</v>
      </c>
      <c r="AJ987" s="156" t="str">
        <f t="shared" si="409"/>
        <v>-</v>
      </c>
      <c r="AK987" s="156" t="str">
        <f t="shared" si="410"/>
        <v>-</v>
      </c>
      <c r="AL987" s="156" t="str">
        <f t="shared" si="411"/>
        <v>-</v>
      </c>
      <c r="AM987" s="157" t="str">
        <f t="shared" si="412"/>
        <v>-</v>
      </c>
      <c r="AN987" s="457"/>
      <c r="AO987" s="95" t="s">
        <v>83</v>
      </c>
      <c r="AP987" s="93" t="s">
        <v>83</v>
      </c>
      <c r="AQ987" s="93" t="s">
        <v>83</v>
      </c>
      <c r="AR987" s="93" t="s">
        <v>83</v>
      </c>
      <c r="AS987" s="163" t="s">
        <v>83</v>
      </c>
      <c r="AT987" s="164" t="s">
        <v>83</v>
      </c>
      <c r="AU987" s="164" t="s">
        <v>83</v>
      </c>
      <c r="AV987" s="164" t="s">
        <v>83</v>
      </c>
      <c r="AW987" s="94" t="s">
        <v>83</v>
      </c>
      <c r="AX987" s="94" t="s">
        <v>3366</v>
      </c>
      <c r="AY987" s="165" t="s">
        <v>83</v>
      </c>
    </row>
    <row r="988" spans="1:51" customFormat="1" ht="40.5" hidden="1">
      <c r="A988" s="95" t="str">
        <f t="shared" si="365"/>
        <v>2703-4</v>
      </c>
      <c r="B988" s="160">
        <v>2703</v>
      </c>
      <c r="C988" s="93" t="s">
        <v>266</v>
      </c>
      <c r="D988" s="95">
        <v>4</v>
      </c>
      <c r="E988" s="93" t="s">
        <v>83</v>
      </c>
      <c r="F988" s="95" t="s">
        <v>83</v>
      </c>
      <c r="G988" s="161" t="s">
        <v>83</v>
      </c>
      <c r="H988" s="99" t="s">
        <v>83</v>
      </c>
      <c r="I988" s="94" t="s">
        <v>83</v>
      </c>
      <c r="J988" s="93" t="s">
        <v>83</v>
      </c>
      <c r="K988" s="93" t="s">
        <v>83</v>
      </c>
      <c r="L988" s="93" t="s">
        <v>83</v>
      </c>
      <c r="M988" s="92" t="s">
        <v>83</v>
      </c>
      <c r="N988" s="161"/>
      <c r="O988" s="153"/>
      <c r="P988" s="153"/>
      <c r="Q988" s="153"/>
      <c r="R988" s="162"/>
      <c r="S988" s="450"/>
      <c r="T988" s="163" t="s">
        <v>83</v>
      </c>
      <c r="U988" s="162" t="s">
        <v>83</v>
      </c>
      <c r="V988" s="93" t="s">
        <v>83</v>
      </c>
      <c r="W988" s="161"/>
      <c r="X988" s="153" t="s">
        <v>83</v>
      </c>
      <c r="Y988" s="153" t="s">
        <v>83</v>
      </c>
      <c r="Z988" s="153" t="s">
        <v>83</v>
      </c>
      <c r="AA988" s="162" t="s">
        <v>83</v>
      </c>
      <c r="AB988" s="450"/>
      <c r="AC988" s="155" t="str">
        <f t="shared" si="403"/>
        <v>-</v>
      </c>
      <c r="AD988" s="156" t="str">
        <f t="shared" si="404"/>
        <v>-</v>
      </c>
      <c r="AE988" s="156" t="str">
        <f t="shared" si="405"/>
        <v>-</v>
      </c>
      <c r="AF988" s="156" t="str">
        <f t="shared" si="406"/>
        <v>-</v>
      </c>
      <c r="AG988" s="157" t="str">
        <f t="shared" si="407"/>
        <v>-</v>
      </c>
      <c r="AH988" s="454"/>
      <c r="AI988" s="155" t="str">
        <f t="shared" si="408"/>
        <v>-</v>
      </c>
      <c r="AJ988" s="156" t="str">
        <f t="shared" si="409"/>
        <v>-</v>
      </c>
      <c r="AK988" s="156" t="str">
        <f t="shared" si="410"/>
        <v>-</v>
      </c>
      <c r="AL988" s="156" t="str">
        <f t="shared" si="411"/>
        <v>-</v>
      </c>
      <c r="AM988" s="157" t="str">
        <f t="shared" si="412"/>
        <v>-</v>
      </c>
      <c r="AN988" s="457"/>
      <c r="AO988" s="95" t="s">
        <v>83</v>
      </c>
      <c r="AP988" s="93" t="s">
        <v>83</v>
      </c>
      <c r="AQ988" s="93" t="s">
        <v>83</v>
      </c>
      <c r="AR988" s="93" t="s">
        <v>83</v>
      </c>
      <c r="AS988" s="163" t="s">
        <v>83</v>
      </c>
      <c r="AT988" s="164" t="s">
        <v>83</v>
      </c>
      <c r="AU988" s="164" t="s">
        <v>83</v>
      </c>
      <c r="AV988" s="164" t="s">
        <v>83</v>
      </c>
      <c r="AW988" s="94" t="s">
        <v>83</v>
      </c>
      <c r="AX988" s="94" t="s">
        <v>3366</v>
      </c>
      <c r="AY988" s="165" t="s">
        <v>83</v>
      </c>
    </row>
    <row r="989" spans="1:51" customFormat="1" ht="40.5" hidden="1">
      <c r="A989" s="95" t="str">
        <f t="shared" si="365"/>
        <v>2703-5</v>
      </c>
      <c r="B989" s="160">
        <v>2703</v>
      </c>
      <c r="C989" s="93" t="s">
        <v>266</v>
      </c>
      <c r="D989" s="95">
        <v>5</v>
      </c>
      <c r="E989" s="93" t="s">
        <v>83</v>
      </c>
      <c r="F989" s="95" t="s">
        <v>83</v>
      </c>
      <c r="G989" s="161" t="s">
        <v>83</v>
      </c>
      <c r="H989" s="99" t="s">
        <v>83</v>
      </c>
      <c r="I989" s="94" t="s">
        <v>83</v>
      </c>
      <c r="J989" s="93" t="s">
        <v>83</v>
      </c>
      <c r="K989" s="93" t="s">
        <v>83</v>
      </c>
      <c r="L989" s="93" t="s">
        <v>83</v>
      </c>
      <c r="M989" s="92" t="s">
        <v>83</v>
      </c>
      <c r="N989" s="161"/>
      <c r="O989" s="153"/>
      <c r="P989" s="153"/>
      <c r="Q989" s="153"/>
      <c r="R989" s="162"/>
      <c r="S989" s="450"/>
      <c r="T989" s="163" t="s">
        <v>83</v>
      </c>
      <c r="U989" s="162" t="s">
        <v>83</v>
      </c>
      <c r="V989" s="93" t="s">
        <v>83</v>
      </c>
      <c r="W989" s="161"/>
      <c r="X989" s="153" t="s">
        <v>83</v>
      </c>
      <c r="Y989" s="153" t="s">
        <v>83</v>
      </c>
      <c r="Z989" s="153" t="s">
        <v>83</v>
      </c>
      <c r="AA989" s="162" t="s">
        <v>83</v>
      </c>
      <c r="AB989" s="450"/>
      <c r="AC989" s="155" t="str">
        <f t="shared" si="403"/>
        <v>-</v>
      </c>
      <c r="AD989" s="156" t="str">
        <f t="shared" si="404"/>
        <v>-</v>
      </c>
      <c r="AE989" s="156" t="str">
        <f t="shared" si="405"/>
        <v>-</v>
      </c>
      <c r="AF989" s="156" t="str">
        <f t="shared" si="406"/>
        <v>-</v>
      </c>
      <c r="AG989" s="157" t="str">
        <f t="shared" si="407"/>
        <v>-</v>
      </c>
      <c r="AH989" s="454"/>
      <c r="AI989" s="155" t="str">
        <f t="shared" si="408"/>
        <v>-</v>
      </c>
      <c r="AJ989" s="156" t="str">
        <f t="shared" si="409"/>
        <v>-</v>
      </c>
      <c r="AK989" s="156" t="str">
        <f t="shared" si="410"/>
        <v>-</v>
      </c>
      <c r="AL989" s="156" t="str">
        <f t="shared" si="411"/>
        <v>-</v>
      </c>
      <c r="AM989" s="157" t="str">
        <f t="shared" si="412"/>
        <v>-</v>
      </c>
      <c r="AN989" s="457"/>
      <c r="AO989" s="95" t="s">
        <v>83</v>
      </c>
      <c r="AP989" s="93" t="s">
        <v>83</v>
      </c>
      <c r="AQ989" s="93" t="s">
        <v>83</v>
      </c>
      <c r="AR989" s="93" t="s">
        <v>83</v>
      </c>
      <c r="AS989" s="163" t="s">
        <v>83</v>
      </c>
      <c r="AT989" s="164" t="s">
        <v>83</v>
      </c>
      <c r="AU989" s="164" t="s">
        <v>83</v>
      </c>
      <c r="AV989" s="164" t="s">
        <v>83</v>
      </c>
      <c r="AW989" s="94" t="s">
        <v>83</v>
      </c>
      <c r="AX989" s="94" t="s">
        <v>3366</v>
      </c>
      <c r="AY989" s="165" t="s">
        <v>83</v>
      </c>
    </row>
    <row r="990" spans="1:51" customFormat="1" ht="40.5" hidden="1">
      <c r="A990" s="95" t="str">
        <f t="shared" ref="A990:A1029" si="413">B990&amp;"-"&amp;D990</f>
        <v>2703-6</v>
      </c>
      <c r="B990" s="160">
        <v>2703</v>
      </c>
      <c r="C990" s="93" t="s">
        <v>266</v>
      </c>
      <c r="D990" s="95">
        <v>6</v>
      </c>
      <c r="E990" s="93" t="s">
        <v>83</v>
      </c>
      <c r="F990" s="95" t="s">
        <v>83</v>
      </c>
      <c r="G990" s="161" t="s">
        <v>83</v>
      </c>
      <c r="H990" s="99" t="s">
        <v>83</v>
      </c>
      <c r="I990" s="94" t="s">
        <v>83</v>
      </c>
      <c r="J990" s="93" t="s">
        <v>83</v>
      </c>
      <c r="K990" s="93" t="s">
        <v>83</v>
      </c>
      <c r="L990" s="93" t="s">
        <v>83</v>
      </c>
      <c r="M990" s="92" t="s">
        <v>83</v>
      </c>
      <c r="N990" s="161"/>
      <c r="O990" s="153"/>
      <c r="P990" s="153"/>
      <c r="Q990" s="153"/>
      <c r="R990" s="162"/>
      <c r="S990" s="450"/>
      <c r="T990" s="163" t="s">
        <v>83</v>
      </c>
      <c r="U990" s="162" t="s">
        <v>83</v>
      </c>
      <c r="V990" s="93" t="s">
        <v>83</v>
      </c>
      <c r="W990" s="161"/>
      <c r="X990" s="153" t="s">
        <v>83</v>
      </c>
      <c r="Y990" s="153" t="s">
        <v>83</v>
      </c>
      <c r="Z990" s="153" t="s">
        <v>83</v>
      </c>
      <c r="AA990" s="162" t="s">
        <v>83</v>
      </c>
      <c r="AB990" s="450"/>
      <c r="AC990" s="155" t="str">
        <f t="shared" si="403"/>
        <v>-</v>
      </c>
      <c r="AD990" s="156" t="str">
        <f t="shared" si="404"/>
        <v>-</v>
      </c>
      <c r="AE990" s="156" t="str">
        <f t="shared" si="405"/>
        <v>-</v>
      </c>
      <c r="AF990" s="156" t="str">
        <f t="shared" si="406"/>
        <v>-</v>
      </c>
      <c r="AG990" s="157" t="str">
        <f t="shared" si="407"/>
        <v>-</v>
      </c>
      <c r="AH990" s="454"/>
      <c r="AI990" s="155" t="str">
        <f t="shared" si="408"/>
        <v>-</v>
      </c>
      <c r="AJ990" s="156" t="str">
        <f t="shared" si="409"/>
        <v>-</v>
      </c>
      <c r="AK990" s="156" t="str">
        <f t="shared" si="410"/>
        <v>-</v>
      </c>
      <c r="AL990" s="156" t="str">
        <f t="shared" si="411"/>
        <v>-</v>
      </c>
      <c r="AM990" s="157" t="str">
        <f t="shared" si="412"/>
        <v>-</v>
      </c>
      <c r="AN990" s="457"/>
      <c r="AO990" s="95" t="s">
        <v>83</v>
      </c>
      <c r="AP990" s="93" t="s">
        <v>83</v>
      </c>
      <c r="AQ990" s="93" t="s">
        <v>83</v>
      </c>
      <c r="AR990" s="93" t="s">
        <v>83</v>
      </c>
      <c r="AS990" s="163" t="s">
        <v>83</v>
      </c>
      <c r="AT990" s="164" t="s">
        <v>83</v>
      </c>
      <c r="AU990" s="164" t="s">
        <v>83</v>
      </c>
      <c r="AV990" s="164" t="s">
        <v>83</v>
      </c>
      <c r="AW990" s="94" t="s">
        <v>83</v>
      </c>
      <c r="AX990" s="94" t="s">
        <v>3366</v>
      </c>
      <c r="AY990" s="165" t="s">
        <v>83</v>
      </c>
    </row>
    <row r="991" spans="1:51" customFormat="1" ht="40.5" hidden="1">
      <c r="A991" s="95" t="str">
        <f t="shared" si="413"/>
        <v>2703-7</v>
      </c>
      <c r="B991" s="160">
        <v>2703</v>
      </c>
      <c r="C991" s="93" t="s">
        <v>266</v>
      </c>
      <c r="D991" s="95">
        <v>7</v>
      </c>
      <c r="E991" s="93" t="s">
        <v>83</v>
      </c>
      <c r="F991" s="95" t="s">
        <v>83</v>
      </c>
      <c r="G991" s="161" t="s">
        <v>83</v>
      </c>
      <c r="H991" s="99" t="s">
        <v>83</v>
      </c>
      <c r="I991" s="94" t="s">
        <v>83</v>
      </c>
      <c r="J991" s="93" t="s">
        <v>83</v>
      </c>
      <c r="K991" s="93" t="s">
        <v>83</v>
      </c>
      <c r="L991" s="93" t="s">
        <v>83</v>
      </c>
      <c r="M991" s="92" t="s">
        <v>83</v>
      </c>
      <c r="N991" s="161"/>
      <c r="O991" s="153"/>
      <c r="P991" s="153"/>
      <c r="Q991" s="153"/>
      <c r="R991" s="162"/>
      <c r="S991" s="450"/>
      <c r="T991" s="163" t="s">
        <v>83</v>
      </c>
      <c r="U991" s="162" t="s">
        <v>83</v>
      </c>
      <c r="V991" s="93" t="s">
        <v>83</v>
      </c>
      <c r="W991" s="161"/>
      <c r="X991" s="153" t="s">
        <v>83</v>
      </c>
      <c r="Y991" s="153" t="s">
        <v>83</v>
      </c>
      <c r="Z991" s="153" t="s">
        <v>83</v>
      </c>
      <c r="AA991" s="162" t="s">
        <v>83</v>
      </c>
      <c r="AB991" s="450"/>
      <c r="AC991" s="155" t="str">
        <f t="shared" si="403"/>
        <v>-</v>
      </c>
      <c r="AD991" s="156" t="str">
        <f t="shared" si="404"/>
        <v>-</v>
      </c>
      <c r="AE991" s="156" t="str">
        <f t="shared" si="405"/>
        <v>-</v>
      </c>
      <c r="AF991" s="156" t="str">
        <f t="shared" si="406"/>
        <v>-</v>
      </c>
      <c r="AG991" s="157" t="str">
        <f t="shared" si="407"/>
        <v>-</v>
      </c>
      <c r="AH991" s="454"/>
      <c r="AI991" s="155" t="str">
        <f t="shared" si="408"/>
        <v>-</v>
      </c>
      <c r="AJ991" s="156" t="str">
        <f t="shared" si="409"/>
        <v>-</v>
      </c>
      <c r="AK991" s="156" t="str">
        <f t="shared" si="410"/>
        <v>-</v>
      </c>
      <c r="AL991" s="156" t="str">
        <f t="shared" si="411"/>
        <v>-</v>
      </c>
      <c r="AM991" s="157" t="str">
        <f t="shared" si="412"/>
        <v>-</v>
      </c>
      <c r="AN991" s="457"/>
      <c r="AO991" s="95" t="s">
        <v>83</v>
      </c>
      <c r="AP991" s="93" t="s">
        <v>83</v>
      </c>
      <c r="AQ991" s="93" t="s">
        <v>83</v>
      </c>
      <c r="AR991" s="93" t="s">
        <v>83</v>
      </c>
      <c r="AS991" s="163" t="s">
        <v>83</v>
      </c>
      <c r="AT991" s="164" t="s">
        <v>83</v>
      </c>
      <c r="AU991" s="164" t="s">
        <v>83</v>
      </c>
      <c r="AV991" s="164" t="s">
        <v>83</v>
      </c>
      <c r="AW991" s="94" t="s">
        <v>83</v>
      </c>
      <c r="AX991" s="94" t="s">
        <v>3366</v>
      </c>
      <c r="AY991" s="165" t="s">
        <v>83</v>
      </c>
    </row>
    <row r="992" spans="1:51" customFormat="1" ht="40.5" hidden="1">
      <c r="A992" s="95" t="str">
        <f t="shared" si="413"/>
        <v>2703-8</v>
      </c>
      <c r="B992" s="160">
        <v>2703</v>
      </c>
      <c r="C992" s="93" t="s">
        <v>266</v>
      </c>
      <c r="D992" s="95">
        <v>8</v>
      </c>
      <c r="E992" s="93" t="s">
        <v>83</v>
      </c>
      <c r="F992" s="95" t="s">
        <v>83</v>
      </c>
      <c r="G992" s="161" t="s">
        <v>83</v>
      </c>
      <c r="H992" s="99" t="s">
        <v>83</v>
      </c>
      <c r="I992" s="94" t="s">
        <v>83</v>
      </c>
      <c r="J992" s="93" t="s">
        <v>83</v>
      </c>
      <c r="K992" s="93" t="s">
        <v>83</v>
      </c>
      <c r="L992" s="93" t="s">
        <v>83</v>
      </c>
      <c r="M992" s="92" t="s">
        <v>83</v>
      </c>
      <c r="N992" s="161"/>
      <c r="O992" s="153"/>
      <c r="P992" s="153"/>
      <c r="Q992" s="153"/>
      <c r="R992" s="162"/>
      <c r="S992" s="450"/>
      <c r="T992" s="163" t="s">
        <v>83</v>
      </c>
      <c r="U992" s="162" t="s">
        <v>83</v>
      </c>
      <c r="V992" s="93" t="s">
        <v>83</v>
      </c>
      <c r="W992" s="161"/>
      <c r="X992" s="153" t="s">
        <v>83</v>
      </c>
      <c r="Y992" s="153" t="s">
        <v>83</v>
      </c>
      <c r="Z992" s="153" t="s">
        <v>83</v>
      </c>
      <c r="AA992" s="162" t="s">
        <v>83</v>
      </c>
      <c r="AB992" s="450"/>
      <c r="AC992" s="155" t="str">
        <f t="shared" si="403"/>
        <v>-</v>
      </c>
      <c r="AD992" s="156" t="str">
        <f t="shared" si="404"/>
        <v>-</v>
      </c>
      <c r="AE992" s="156" t="str">
        <f t="shared" si="405"/>
        <v>-</v>
      </c>
      <c r="AF992" s="156" t="str">
        <f t="shared" si="406"/>
        <v>-</v>
      </c>
      <c r="AG992" s="157" t="str">
        <f t="shared" si="407"/>
        <v>-</v>
      </c>
      <c r="AH992" s="454"/>
      <c r="AI992" s="155" t="str">
        <f t="shared" si="408"/>
        <v>-</v>
      </c>
      <c r="AJ992" s="156" t="str">
        <f t="shared" si="409"/>
        <v>-</v>
      </c>
      <c r="AK992" s="156" t="str">
        <f t="shared" si="410"/>
        <v>-</v>
      </c>
      <c r="AL992" s="156" t="str">
        <f t="shared" si="411"/>
        <v>-</v>
      </c>
      <c r="AM992" s="157" t="str">
        <f t="shared" si="412"/>
        <v>-</v>
      </c>
      <c r="AN992" s="457"/>
      <c r="AO992" s="95" t="s">
        <v>83</v>
      </c>
      <c r="AP992" s="93" t="s">
        <v>83</v>
      </c>
      <c r="AQ992" s="93" t="s">
        <v>83</v>
      </c>
      <c r="AR992" s="93" t="s">
        <v>83</v>
      </c>
      <c r="AS992" s="163" t="s">
        <v>83</v>
      </c>
      <c r="AT992" s="164" t="s">
        <v>83</v>
      </c>
      <c r="AU992" s="164" t="s">
        <v>83</v>
      </c>
      <c r="AV992" s="164" t="s">
        <v>83</v>
      </c>
      <c r="AW992" s="94" t="s">
        <v>83</v>
      </c>
      <c r="AX992" s="94" t="s">
        <v>3366</v>
      </c>
      <c r="AY992" s="165" t="s">
        <v>83</v>
      </c>
    </row>
    <row r="993" spans="1:51" customFormat="1" ht="40.5" hidden="1">
      <c r="A993" s="95" t="str">
        <f t="shared" si="413"/>
        <v>2703-9</v>
      </c>
      <c r="B993" s="160">
        <v>2703</v>
      </c>
      <c r="C993" s="93" t="s">
        <v>266</v>
      </c>
      <c r="D993" s="95">
        <v>9</v>
      </c>
      <c r="E993" s="93" t="s">
        <v>83</v>
      </c>
      <c r="F993" s="95" t="s">
        <v>83</v>
      </c>
      <c r="G993" s="161" t="s">
        <v>83</v>
      </c>
      <c r="H993" s="99" t="s">
        <v>83</v>
      </c>
      <c r="I993" s="94" t="s">
        <v>83</v>
      </c>
      <c r="J993" s="93" t="s">
        <v>83</v>
      </c>
      <c r="K993" s="93" t="s">
        <v>83</v>
      </c>
      <c r="L993" s="93" t="s">
        <v>83</v>
      </c>
      <c r="M993" s="92" t="s">
        <v>83</v>
      </c>
      <c r="N993" s="161"/>
      <c r="O993" s="153"/>
      <c r="P993" s="153"/>
      <c r="Q993" s="153"/>
      <c r="R993" s="162"/>
      <c r="S993" s="450"/>
      <c r="T993" s="163" t="s">
        <v>83</v>
      </c>
      <c r="U993" s="162" t="s">
        <v>83</v>
      </c>
      <c r="V993" s="93" t="s">
        <v>83</v>
      </c>
      <c r="W993" s="161"/>
      <c r="X993" s="153" t="s">
        <v>83</v>
      </c>
      <c r="Y993" s="153" t="s">
        <v>83</v>
      </c>
      <c r="Z993" s="153" t="s">
        <v>83</v>
      </c>
      <c r="AA993" s="162" t="s">
        <v>83</v>
      </c>
      <c r="AB993" s="450"/>
      <c r="AC993" s="155" t="str">
        <f t="shared" si="403"/>
        <v>-</v>
      </c>
      <c r="AD993" s="156" t="str">
        <f t="shared" si="404"/>
        <v>-</v>
      </c>
      <c r="AE993" s="156" t="str">
        <f t="shared" si="405"/>
        <v>-</v>
      </c>
      <c r="AF993" s="156" t="str">
        <f t="shared" si="406"/>
        <v>-</v>
      </c>
      <c r="AG993" s="157" t="str">
        <f t="shared" si="407"/>
        <v>-</v>
      </c>
      <c r="AH993" s="454"/>
      <c r="AI993" s="155" t="str">
        <f t="shared" si="408"/>
        <v>-</v>
      </c>
      <c r="AJ993" s="156" t="str">
        <f t="shared" si="409"/>
        <v>-</v>
      </c>
      <c r="AK993" s="156" t="str">
        <f t="shared" si="410"/>
        <v>-</v>
      </c>
      <c r="AL993" s="156" t="str">
        <f t="shared" si="411"/>
        <v>-</v>
      </c>
      <c r="AM993" s="157" t="str">
        <f t="shared" si="412"/>
        <v>-</v>
      </c>
      <c r="AN993" s="457"/>
      <c r="AO993" s="95" t="s">
        <v>83</v>
      </c>
      <c r="AP993" s="93" t="s">
        <v>83</v>
      </c>
      <c r="AQ993" s="93" t="s">
        <v>83</v>
      </c>
      <c r="AR993" s="93" t="s">
        <v>83</v>
      </c>
      <c r="AS993" s="163" t="s">
        <v>83</v>
      </c>
      <c r="AT993" s="164" t="s">
        <v>83</v>
      </c>
      <c r="AU993" s="164" t="s">
        <v>83</v>
      </c>
      <c r="AV993" s="164" t="s">
        <v>83</v>
      </c>
      <c r="AW993" s="94" t="s">
        <v>83</v>
      </c>
      <c r="AX993" s="94" t="s">
        <v>3366</v>
      </c>
      <c r="AY993" s="165" t="s">
        <v>83</v>
      </c>
    </row>
    <row r="994" spans="1:51" ht="207" customHeight="1">
      <c r="A994" s="204" t="str">
        <f t="shared" si="413"/>
        <v>2704-1</v>
      </c>
      <c r="B994" s="205">
        <v>2704</v>
      </c>
      <c r="C994" s="600" t="s">
        <v>267</v>
      </c>
      <c r="D994" s="204">
        <v>1</v>
      </c>
      <c r="E994" s="600" t="s">
        <v>1118</v>
      </c>
      <c r="F994" s="204" t="s">
        <v>384</v>
      </c>
      <c r="G994" s="603" t="s">
        <v>598</v>
      </c>
      <c r="H994" s="206" t="s">
        <v>1119</v>
      </c>
      <c r="I994" s="195" t="s">
        <v>1120</v>
      </c>
      <c r="J994" s="600" t="s">
        <v>2056</v>
      </c>
      <c r="K994" s="600" t="s">
        <v>2057</v>
      </c>
      <c r="L994" s="600" t="s">
        <v>1550</v>
      </c>
      <c r="M994" s="207" t="s">
        <v>392</v>
      </c>
      <c r="N994" s="603" t="s">
        <v>323</v>
      </c>
      <c r="O994" s="181" t="s">
        <v>323</v>
      </c>
      <c r="P994" s="181" t="s">
        <v>323</v>
      </c>
      <c r="Q994" s="181">
        <v>100</v>
      </c>
      <c r="R994" s="225">
        <v>100</v>
      </c>
      <c r="S994" s="568">
        <v>100</v>
      </c>
      <c r="T994" s="194" t="s">
        <v>1298</v>
      </c>
      <c r="U994" s="209">
        <v>100</v>
      </c>
      <c r="V994" s="600" t="s">
        <v>3096</v>
      </c>
      <c r="W994" s="603" t="s">
        <v>323</v>
      </c>
      <c r="X994" s="181" t="s">
        <v>323</v>
      </c>
      <c r="Y994" s="181" t="s">
        <v>323</v>
      </c>
      <c r="Z994" s="181">
        <v>100</v>
      </c>
      <c r="AA994" s="264">
        <v>100</v>
      </c>
      <c r="AB994" s="264">
        <v>100</v>
      </c>
      <c r="AC994" s="226" t="str">
        <f t="shared" si="403"/>
        <v>-</v>
      </c>
      <c r="AD994" s="196" t="str">
        <f t="shared" si="404"/>
        <v>-</v>
      </c>
      <c r="AE994" s="196" t="str">
        <f t="shared" si="405"/>
        <v>-</v>
      </c>
      <c r="AF994" s="196">
        <f t="shared" si="406"/>
        <v>1</v>
      </c>
      <c r="AG994" s="604">
        <f t="shared" si="407"/>
        <v>1</v>
      </c>
      <c r="AH994" s="212">
        <f t="shared" si="407"/>
        <v>1</v>
      </c>
      <c r="AI994" s="226" t="str">
        <f t="shared" si="408"/>
        <v>-</v>
      </c>
      <c r="AJ994" s="196" t="str">
        <f t="shared" si="409"/>
        <v>-</v>
      </c>
      <c r="AK994" s="196" t="str">
        <f t="shared" si="410"/>
        <v>-</v>
      </c>
      <c r="AL994" s="196">
        <f t="shared" si="411"/>
        <v>1</v>
      </c>
      <c r="AM994" s="604">
        <f t="shared" si="412"/>
        <v>1</v>
      </c>
      <c r="AN994" s="212">
        <f t="shared" si="412"/>
        <v>1</v>
      </c>
      <c r="AO994" s="204" t="s">
        <v>83</v>
      </c>
      <c r="AP994" s="600" t="s">
        <v>83</v>
      </c>
      <c r="AQ994" s="600" t="s">
        <v>703</v>
      </c>
      <c r="AR994" s="600" t="s">
        <v>2050</v>
      </c>
      <c r="AS994" s="603" t="s">
        <v>323</v>
      </c>
      <c r="AT994" s="181" t="s">
        <v>323</v>
      </c>
      <c r="AU994" s="181" t="s">
        <v>323</v>
      </c>
      <c r="AV994" s="179" t="s">
        <v>15</v>
      </c>
      <c r="AW994" s="347" t="str">
        <f t="shared" ref="AW994:AW997" si="414">IF(AA994&gt;=R994,"a","")</f>
        <v>a</v>
      </c>
      <c r="AX994" s="195" t="s">
        <v>3377</v>
      </c>
      <c r="AY994" s="214">
        <v>1</v>
      </c>
    </row>
    <row r="995" spans="1:51" s="652" customFormat="1" ht="168" customHeight="1">
      <c r="A995" s="569" t="str">
        <f t="shared" si="413"/>
        <v>2704-2</v>
      </c>
      <c r="B995" s="570">
        <v>2704</v>
      </c>
      <c r="C995" s="571" t="s">
        <v>267</v>
      </c>
      <c r="D995" s="569">
        <v>2</v>
      </c>
      <c r="E995" s="571" t="s">
        <v>3205</v>
      </c>
      <c r="F995" s="569" t="s">
        <v>384</v>
      </c>
      <c r="G995" s="572" t="s">
        <v>598</v>
      </c>
      <c r="H995" s="573" t="s">
        <v>1108</v>
      </c>
      <c r="I995" s="574" t="s">
        <v>610</v>
      </c>
      <c r="J995" s="571" t="s">
        <v>2058</v>
      </c>
      <c r="K995" s="571" t="s">
        <v>614</v>
      </c>
      <c r="L995" s="571" t="s">
        <v>615</v>
      </c>
      <c r="M995" s="575" t="s">
        <v>392</v>
      </c>
      <c r="N995" s="572" t="s">
        <v>323</v>
      </c>
      <c r="O995" s="576" t="s">
        <v>323</v>
      </c>
      <c r="P995" s="576" t="s">
        <v>323</v>
      </c>
      <c r="Q995" s="576">
        <v>100</v>
      </c>
      <c r="R995" s="708"/>
      <c r="S995" s="708"/>
      <c r="T995" s="577" t="s">
        <v>38</v>
      </c>
      <c r="U995" s="578">
        <v>100</v>
      </c>
      <c r="V995" s="571" t="s">
        <v>3096</v>
      </c>
      <c r="W995" s="572" t="s">
        <v>323</v>
      </c>
      <c r="X995" s="576" t="s">
        <v>323</v>
      </c>
      <c r="Y995" s="576" t="s">
        <v>323</v>
      </c>
      <c r="Z995" s="576">
        <v>100</v>
      </c>
      <c r="AA995" s="579" t="s">
        <v>12</v>
      </c>
      <c r="AB995" s="580" t="s">
        <v>3372</v>
      </c>
      <c r="AC995" s="581" t="str">
        <f>IFERROR(IF($E995="-","-",(W995-66.2)/(N995-66.2)),"-")</f>
        <v>-</v>
      </c>
      <c r="AD995" s="582" t="str">
        <f>IFERROR(IF($E995="-","-",(X995-W995)/(O995-W995)),"-")</f>
        <v>-</v>
      </c>
      <c r="AE995" s="582" t="str">
        <f>IFERROR(IF($E995="-","-",(Y995-X995)/(P995-X995)),"-")</f>
        <v>-</v>
      </c>
      <c r="AF995" s="582">
        <v>1</v>
      </c>
      <c r="AG995" s="583" t="str">
        <f>IFERROR(IF($E995="-","-",(AA995-Z995)/(R995-Z995)),"-")</f>
        <v>-</v>
      </c>
      <c r="AH995" s="212" t="str">
        <f t="shared" si="407"/>
        <v>-</v>
      </c>
      <c r="AI995" s="584" t="s">
        <v>12</v>
      </c>
      <c r="AJ995" s="582" t="s">
        <v>12</v>
      </c>
      <c r="AK995" s="582" t="s">
        <v>12</v>
      </c>
      <c r="AL995" s="582">
        <v>1</v>
      </c>
      <c r="AM995" s="583" t="str">
        <f t="shared" ref="AM995" si="415">IFERROR(IF($E995="-","-",IF($U995="-","-",(AA995-Z995)/($U995-Z995))),"-")</f>
        <v>-</v>
      </c>
      <c r="AN995" s="212" t="str">
        <f t="shared" si="412"/>
        <v>-</v>
      </c>
      <c r="AO995" s="569" t="s">
        <v>83</v>
      </c>
      <c r="AP995" s="571" t="s">
        <v>1925</v>
      </c>
      <c r="AQ995" s="571" t="s">
        <v>653</v>
      </c>
      <c r="AR995" s="571" t="s">
        <v>2051</v>
      </c>
      <c r="AS995" s="572" t="s">
        <v>323</v>
      </c>
      <c r="AT995" s="576" t="s">
        <v>323</v>
      </c>
      <c r="AU995" s="576" t="s">
        <v>323</v>
      </c>
      <c r="AV995" s="585" t="s">
        <v>15</v>
      </c>
      <c r="AW995" s="586" t="s">
        <v>12</v>
      </c>
      <c r="AX995" s="574" t="s">
        <v>3372</v>
      </c>
      <c r="AY995" s="587">
        <v>1</v>
      </c>
    </row>
    <row r="996" spans="1:51" ht="201" customHeight="1">
      <c r="A996" s="204" t="str">
        <f t="shared" si="413"/>
        <v>2704-3</v>
      </c>
      <c r="B996" s="205">
        <v>2704</v>
      </c>
      <c r="C996" s="600" t="s">
        <v>267</v>
      </c>
      <c r="D996" s="204">
        <v>3</v>
      </c>
      <c r="E996" s="600" t="s">
        <v>1121</v>
      </c>
      <c r="F996" s="204" t="s">
        <v>384</v>
      </c>
      <c r="G996" s="603" t="s">
        <v>598</v>
      </c>
      <c r="H996" s="233" t="s">
        <v>1853</v>
      </c>
      <c r="I996" s="234" t="s">
        <v>1854</v>
      </c>
      <c r="J996" s="600" t="s">
        <v>2059</v>
      </c>
      <c r="K996" s="600" t="s">
        <v>1122</v>
      </c>
      <c r="L996" s="600" t="s">
        <v>3097</v>
      </c>
      <c r="M996" s="207" t="s">
        <v>392</v>
      </c>
      <c r="N996" s="603" t="s">
        <v>323</v>
      </c>
      <c r="O996" s="181" t="s">
        <v>323</v>
      </c>
      <c r="P996" s="181" t="s">
        <v>323</v>
      </c>
      <c r="Q996" s="181">
        <v>39</v>
      </c>
      <c r="R996" s="225">
        <v>39</v>
      </c>
      <c r="S996" s="620">
        <v>39</v>
      </c>
      <c r="T996" s="194" t="s">
        <v>1298</v>
      </c>
      <c r="U996" s="209">
        <v>39</v>
      </c>
      <c r="V996" s="600" t="s">
        <v>3096</v>
      </c>
      <c r="W996" s="603" t="s">
        <v>323</v>
      </c>
      <c r="X996" s="181" t="s">
        <v>323</v>
      </c>
      <c r="Y996" s="181" t="s">
        <v>323</v>
      </c>
      <c r="Z996" s="181">
        <v>39</v>
      </c>
      <c r="AA996" s="264">
        <v>45</v>
      </c>
      <c r="AB996" s="264">
        <v>40</v>
      </c>
      <c r="AC996" s="226" t="str">
        <f t="shared" ref="AC996:AC1029" si="416">IFERROR(IF($E996="-","-",W996/N996),"-")</f>
        <v>-</v>
      </c>
      <c r="AD996" s="196" t="str">
        <f t="shared" ref="AD996:AD1029" si="417">IFERROR(IF($E996="-","-",X996/O996),"-")</f>
        <v>-</v>
      </c>
      <c r="AE996" s="196" t="str">
        <f t="shared" ref="AE996:AE1029" si="418">IFERROR(IF($E996="-","-",Y996/P996),"-")</f>
        <v>-</v>
      </c>
      <c r="AF996" s="196">
        <f t="shared" ref="AF996:AF1029" si="419">IFERROR(IF($E996="-","-",Z996/Q996),"-")</f>
        <v>1</v>
      </c>
      <c r="AG996" s="604">
        <f t="shared" ref="AG996:AH1029" si="420">IFERROR(IF($E996="-","-",AA996/R996),"-")</f>
        <v>1.1538461538461537</v>
      </c>
      <c r="AH996" s="212">
        <f t="shared" si="407"/>
        <v>1.0256410256410255</v>
      </c>
      <c r="AI996" s="226" t="str">
        <f t="shared" ref="AI996:AI1021" si="421">IFERROR(IF($E996="-","-",IF($U996="-","-",W996/$U996)),"-")</f>
        <v>-</v>
      </c>
      <c r="AJ996" s="196" t="str">
        <f t="shared" ref="AJ996:AJ1021" si="422">IFERROR(IF($E996="-","-",IF($U996="-","-",X996/$U996)),"-")</f>
        <v>-</v>
      </c>
      <c r="AK996" s="196" t="str">
        <f t="shared" ref="AK996:AK1021" si="423">IFERROR(IF($E996="-","-",IF($U996="-","-",Y996/$U996)),"-")</f>
        <v>-</v>
      </c>
      <c r="AL996" s="196">
        <f t="shared" ref="AL996:AL1021" si="424">IFERROR(IF($E996="-","-",IF($U996="-","-",Z996/$U996)),"-")</f>
        <v>1</v>
      </c>
      <c r="AM996" s="604">
        <f t="shared" ref="AM996:AN1021" si="425">IFERROR(IF($E996="-","-",IF($U996="-","-",AA996/$U996)),"-")</f>
        <v>1.1538461538461537</v>
      </c>
      <c r="AN996" s="212">
        <f t="shared" si="412"/>
        <v>1.0256410256410255</v>
      </c>
      <c r="AO996" s="204" t="s">
        <v>83</v>
      </c>
      <c r="AP996" s="600" t="s">
        <v>83</v>
      </c>
      <c r="AQ996" s="600" t="s">
        <v>695</v>
      </c>
      <c r="AR996" s="600" t="s">
        <v>2060</v>
      </c>
      <c r="AS996" s="603" t="s">
        <v>323</v>
      </c>
      <c r="AT996" s="181" t="s">
        <v>323</v>
      </c>
      <c r="AU996" s="181" t="s">
        <v>323</v>
      </c>
      <c r="AV996" s="179" t="s">
        <v>15</v>
      </c>
      <c r="AW996" s="347" t="str">
        <f t="shared" si="414"/>
        <v>a</v>
      </c>
      <c r="AX996" s="195" t="s">
        <v>3377</v>
      </c>
      <c r="AY996" s="214">
        <v>1</v>
      </c>
    </row>
    <row r="997" spans="1:51" ht="168" customHeight="1">
      <c r="A997" s="204" t="str">
        <f t="shared" si="413"/>
        <v>2704-4</v>
      </c>
      <c r="B997" s="205">
        <v>2704</v>
      </c>
      <c r="C997" s="600" t="s">
        <v>267</v>
      </c>
      <c r="D997" s="204">
        <v>4</v>
      </c>
      <c r="E997" s="600" t="s">
        <v>1123</v>
      </c>
      <c r="F997" s="204" t="s">
        <v>384</v>
      </c>
      <c r="G997" s="603" t="s">
        <v>598</v>
      </c>
      <c r="H997" s="206" t="s">
        <v>1124</v>
      </c>
      <c r="I997" s="195" t="s">
        <v>1125</v>
      </c>
      <c r="J997" s="600" t="s">
        <v>2061</v>
      </c>
      <c r="K997" s="600" t="s">
        <v>2062</v>
      </c>
      <c r="L997" s="600" t="s">
        <v>1126</v>
      </c>
      <c r="M997" s="207" t="s">
        <v>392</v>
      </c>
      <c r="N997" s="603" t="s">
        <v>323</v>
      </c>
      <c r="O997" s="181" t="s">
        <v>323</v>
      </c>
      <c r="P997" s="181" t="s">
        <v>323</v>
      </c>
      <c r="Q997" s="358">
        <v>70</v>
      </c>
      <c r="R997" s="225">
        <v>70.2</v>
      </c>
      <c r="S997" s="620">
        <v>70.2</v>
      </c>
      <c r="T997" s="194" t="s">
        <v>1298</v>
      </c>
      <c r="U997" s="209">
        <v>75</v>
      </c>
      <c r="V997" s="600" t="s">
        <v>3096</v>
      </c>
      <c r="W997" s="603" t="s">
        <v>323</v>
      </c>
      <c r="X997" s="181" t="s">
        <v>323</v>
      </c>
      <c r="Y997" s="181" t="s">
        <v>323</v>
      </c>
      <c r="Z997" s="181">
        <v>68.7</v>
      </c>
      <c r="AA997" s="264">
        <v>71</v>
      </c>
      <c r="AB997" s="264">
        <v>73.3</v>
      </c>
      <c r="AC997" s="226" t="str">
        <f t="shared" si="416"/>
        <v>-</v>
      </c>
      <c r="AD997" s="196" t="str">
        <f t="shared" si="417"/>
        <v>-</v>
      </c>
      <c r="AE997" s="196" t="str">
        <f t="shared" si="418"/>
        <v>-</v>
      </c>
      <c r="AF997" s="196">
        <f t="shared" si="419"/>
        <v>0.98142857142857143</v>
      </c>
      <c r="AG997" s="604">
        <f t="shared" si="420"/>
        <v>1.0113960113960114</v>
      </c>
      <c r="AH997" s="212">
        <f t="shared" si="407"/>
        <v>1.0441595441595442</v>
      </c>
      <c r="AI997" s="226" t="str">
        <f t="shared" si="421"/>
        <v>-</v>
      </c>
      <c r="AJ997" s="196" t="str">
        <f t="shared" si="422"/>
        <v>-</v>
      </c>
      <c r="AK997" s="196" t="str">
        <f t="shared" si="423"/>
        <v>-</v>
      </c>
      <c r="AL997" s="196">
        <f t="shared" si="424"/>
        <v>0.91600000000000004</v>
      </c>
      <c r="AM997" s="604">
        <f t="shared" si="425"/>
        <v>0.94666666666666666</v>
      </c>
      <c r="AN997" s="212">
        <f t="shared" si="412"/>
        <v>0.97733333333333328</v>
      </c>
      <c r="AO997" s="204" t="s">
        <v>83</v>
      </c>
      <c r="AP997" s="600" t="s">
        <v>83</v>
      </c>
      <c r="AQ997" s="600" t="s">
        <v>695</v>
      </c>
      <c r="AR997" s="600" t="s">
        <v>2060</v>
      </c>
      <c r="AS997" s="603" t="s">
        <v>323</v>
      </c>
      <c r="AT997" s="181" t="s">
        <v>323</v>
      </c>
      <c r="AU997" s="181" t="s">
        <v>323</v>
      </c>
      <c r="AV997" s="179" t="s">
        <v>11</v>
      </c>
      <c r="AW997" s="347" t="str">
        <f t="shared" si="414"/>
        <v>a</v>
      </c>
      <c r="AX997" s="195" t="s">
        <v>3377</v>
      </c>
      <c r="AY997" s="214">
        <v>1</v>
      </c>
    </row>
    <row r="998" spans="1:51" customFormat="1" ht="27" hidden="1">
      <c r="A998" s="95" t="str">
        <f t="shared" si="413"/>
        <v>2704-5</v>
      </c>
      <c r="B998" s="160">
        <v>2704</v>
      </c>
      <c r="C998" s="93" t="s">
        <v>267</v>
      </c>
      <c r="D998" s="95">
        <v>5</v>
      </c>
      <c r="E998" s="93" t="s">
        <v>83</v>
      </c>
      <c r="F998" s="95" t="s">
        <v>83</v>
      </c>
      <c r="G998" s="161" t="s">
        <v>83</v>
      </c>
      <c r="H998" s="99" t="s">
        <v>83</v>
      </c>
      <c r="I998" s="94" t="s">
        <v>83</v>
      </c>
      <c r="J998" s="93" t="s">
        <v>83</v>
      </c>
      <c r="K998" s="93" t="s">
        <v>83</v>
      </c>
      <c r="L998" s="93" t="s">
        <v>83</v>
      </c>
      <c r="M998" s="92" t="s">
        <v>83</v>
      </c>
      <c r="N998" s="161"/>
      <c r="O998" s="153"/>
      <c r="P998" s="153"/>
      <c r="Q998" s="153"/>
      <c r="R998" s="162"/>
      <c r="S998" s="450"/>
      <c r="T998" s="163" t="s">
        <v>83</v>
      </c>
      <c r="U998" s="162" t="s">
        <v>83</v>
      </c>
      <c r="V998" s="93" t="s">
        <v>83</v>
      </c>
      <c r="W998" s="161"/>
      <c r="X998" s="153" t="s">
        <v>83</v>
      </c>
      <c r="Y998" s="153" t="s">
        <v>83</v>
      </c>
      <c r="Z998" s="153" t="s">
        <v>83</v>
      </c>
      <c r="AA998" s="162" t="s">
        <v>83</v>
      </c>
      <c r="AB998" s="450"/>
      <c r="AC998" s="155" t="str">
        <f t="shared" si="416"/>
        <v>-</v>
      </c>
      <c r="AD998" s="156" t="str">
        <f t="shared" si="417"/>
        <v>-</v>
      </c>
      <c r="AE998" s="156" t="str">
        <f t="shared" si="418"/>
        <v>-</v>
      </c>
      <c r="AF998" s="156" t="str">
        <f t="shared" si="419"/>
        <v>-</v>
      </c>
      <c r="AG998" s="157" t="str">
        <f t="shared" si="420"/>
        <v>-</v>
      </c>
      <c r="AH998" s="454"/>
      <c r="AI998" s="155" t="str">
        <f t="shared" si="421"/>
        <v>-</v>
      </c>
      <c r="AJ998" s="156" t="str">
        <f t="shared" si="422"/>
        <v>-</v>
      </c>
      <c r="AK998" s="156" t="str">
        <f t="shared" si="423"/>
        <v>-</v>
      </c>
      <c r="AL998" s="156" t="str">
        <f t="shared" si="424"/>
        <v>-</v>
      </c>
      <c r="AM998" s="157" t="str">
        <f t="shared" si="425"/>
        <v>-</v>
      </c>
      <c r="AN998" s="457"/>
      <c r="AO998" s="95" t="s">
        <v>83</v>
      </c>
      <c r="AP998" s="93" t="s">
        <v>83</v>
      </c>
      <c r="AQ998" s="93" t="s">
        <v>83</v>
      </c>
      <c r="AR998" s="93" t="s">
        <v>83</v>
      </c>
      <c r="AS998" s="163" t="s">
        <v>83</v>
      </c>
      <c r="AT998" s="164" t="s">
        <v>83</v>
      </c>
      <c r="AU998" s="164" t="s">
        <v>83</v>
      </c>
      <c r="AV998" s="164" t="s">
        <v>83</v>
      </c>
      <c r="AW998" s="94" t="s">
        <v>83</v>
      </c>
      <c r="AX998" s="94" t="s">
        <v>3366</v>
      </c>
      <c r="AY998" s="165" t="s">
        <v>83</v>
      </c>
    </row>
    <row r="999" spans="1:51" customFormat="1" ht="27" hidden="1">
      <c r="A999" s="95" t="str">
        <f t="shared" si="413"/>
        <v>2704-6</v>
      </c>
      <c r="B999" s="160">
        <v>2704</v>
      </c>
      <c r="C999" s="93" t="s">
        <v>267</v>
      </c>
      <c r="D999" s="95">
        <v>6</v>
      </c>
      <c r="E999" s="93" t="s">
        <v>83</v>
      </c>
      <c r="F999" s="95" t="s">
        <v>83</v>
      </c>
      <c r="G999" s="161" t="s">
        <v>83</v>
      </c>
      <c r="H999" s="99" t="s">
        <v>83</v>
      </c>
      <c r="I999" s="94" t="s">
        <v>83</v>
      </c>
      <c r="J999" s="93" t="s">
        <v>83</v>
      </c>
      <c r="K999" s="93" t="s">
        <v>83</v>
      </c>
      <c r="L999" s="93" t="s">
        <v>83</v>
      </c>
      <c r="M999" s="92" t="s">
        <v>83</v>
      </c>
      <c r="N999" s="161"/>
      <c r="O999" s="153"/>
      <c r="P999" s="153"/>
      <c r="Q999" s="153"/>
      <c r="R999" s="162"/>
      <c r="S999" s="450"/>
      <c r="T999" s="163" t="s">
        <v>83</v>
      </c>
      <c r="U999" s="162" t="s">
        <v>83</v>
      </c>
      <c r="V999" s="93" t="s">
        <v>83</v>
      </c>
      <c r="W999" s="161"/>
      <c r="X999" s="153" t="s">
        <v>83</v>
      </c>
      <c r="Y999" s="153" t="s">
        <v>83</v>
      </c>
      <c r="Z999" s="153" t="s">
        <v>83</v>
      </c>
      <c r="AA999" s="162" t="s">
        <v>83</v>
      </c>
      <c r="AB999" s="450"/>
      <c r="AC999" s="155" t="str">
        <f t="shared" si="416"/>
        <v>-</v>
      </c>
      <c r="AD999" s="156" t="str">
        <f t="shared" si="417"/>
        <v>-</v>
      </c>
      <c r="AE999" s="156" t="str">
        <f t="shared" si="418"/>
        <v>-</v>
      </c>
      <c r="AF999" s="156" t="str">
        <f t="shared" si="419"/>
        <v>-</v>
      </c>
      <c r="AG999" s="157" t="str">
        <f t="shared" si="420"/>
        <v>-</v>
      </c>
      <c r="AH999" s="454"/>
      <c r="AI999" s="155" t="str">
        <f t="shared" si="421"/>
        <v>-</v>
      </c>
      <c r="AJ999" s="156" t="str">
        <f t="shared" si="422"/>
        <v>-</v>
      </c>
      <c r="AK999" s="156" t="str">
        <f t="shared" si="423"/>
        <v>-</v>
      </c>
      <c r="AL999" s="156" t="str">
        <f t="shared" si="424"/>
        <v>-</v>
      </c>
      <c r="AM999" s="157" t="str">
        <f t="shared" si="425"/>
        <v>-</v>
      </c>
      <c r="AN999" s="457"/>
      <c r="AO999" s="95" t="s">
        <v>83</v>
      </c>
      <c r="AP999" s="93" t="s">
        <v>83</v>
      </c>
      <c r="AQ999" s="93" t="s">
        <v>83</v>
      </c>
      <c r="AR999" s="93" t="s">
        <v>83</v>
      </c>
      <c r="AS999" s="163" t="s">
        <v>83</v>
      </c>
      <c r="AT999" s="164" t="s">
        <v>83</v>
      </c>
      <c r="AU999" s="164" t="s">
        <v>83</v>
      </c>
      <c r="AV999" s="164" t="s">
        <v>83</v>
      </c>
      <c r="AW999" s="94" t="s">
        <v>83</v>
      </c>
      <c r="AX999" s="94" t="s">
        <v>3366</v>
      </c>
      <c r="AY999" s="165" t="s">
        <v>83</v>
      </c>
    </row>
    <row r="1000" spans="1:51" customFormat="1" ht="27" hidden="1">
      <c r="A1000" s="95" t="str">
        <f t="shared" si="413"/>
        <v>2704-7</v>
      </c>
      <c r="B1000" s="160">
        <v>2704</v>
      </c>
      <c r="C1000" s="93" t="s">
        <v>267</v>
      </c>
      <c r="D1000" s="95">
        <v>7</v>
      </c>
      <c r="E1000" s="93" t="s">
        <v>83</v>
      </c>
      <c r="F1000" s="95" t="s">
        <v>83</v>
      </c>
      <c r="G1000" s="161" t="s">
        <v>83</v>
      </c>
      <c r="H1000" s="99" t="s">
        <v>83</v>
      </c>
      <c r="I1000" s="94" t="s">
        <v>83</v>
      </c>
      <c r="J1000" s="93" t="s">
        <v>83</v>
      </c>
      <c r="K1000" s="93" t="s">
        <v>83</v>
      </c>
      <c r="L1000" s="93" t="s">
        <v>83</v>
      </c>
      <c r="M1000" s="92" t="s">
        <v>83</v>
      </c>
      <c r="N1000" s="161"/>
      <c r="O1000" s="153"/>
      <c r="P1000" s="153"/>
      <c r="Q1000" s="153"/>
      <c r="R1000" s="162"/>
      <c r="S1000" s="450"/>
      <c r="T1000" s="163" t="s">
        <v>83</v>
      </c>
      <c r="U1000" s="162" t="s">
        <v>83</v>
      </c>
      <c r="V1000" s="93" t="s">
        <v>83</v>
      </c>
      <c r="W1000" s="161"/>
      <c r="X1000" s="153" t="s">
        <v>83</v>
      </c>
      <c r="Y1000" s="153" t="s">
        <v>83</v>
      </c>
      <c r="Z1000" s="153" t="s">
        <v>83</v>
      </c>
      <c r="AA1000" s="162" t="s">
        <v>83</v>
      </c>
      <c r="AB1000" s="450"/>
      <c r="AC1000" s="155" t="str">
        <f t="shared" si="416"/>
        <v>-</v>
      </c>
      <c r="AD1000" s="156" t="str">
        <f t="shared" si="417"/>
        <v>-</v>
      </c>
      <c r="AE1000" s="156" t="str">
        <f t="shared" si="418"/>
        <v>-</v>
      </c>
      <c r="AF1000" s="156" t="str">
        <f t="shared" si="419"/>
        <v>-</v>
      </c>
      <c r="AG1000" s="157" t="str">
        <f t="shared" si="420"/>
        <v>-</v>
      </c>
      <c r="AH1000" s="454"/>
      <c r="AI1000" s="155" t="str">
        <f t="shared" si="421"/>
        <v>-</v>
      </c>
      <c r="AJ1000" s="156" t="str">
        <f t="shared" si="422"/>
        <v>-</v>
      </c>
      <c r="AK1000" s="156" t="str">
        <f t="shared" si="423"/>
        <v>-</v>
      </c>
      <c r="AL1000" s="156" t="str">
        <f t="shared" si="424"/>
        <v>-</v>
      </c>
      <c r="AM1000" s="157" t="str">
        <f t="shared" si="425"/>
        <v>-</v>
      </c>
      <c r="AN1000" s="457"/>
      <c r="AO1000" s="95" t="s">
        <v>83</v>
      </c>
      <c r="AP1000" s="93" t="s">
        <v>83</v>
      </c>
      <c r="AQ1000" s="93" t="s">
        <v>83</v>
      </c>
      <c r="AR1000" s="93" t="s">
        <v>83</v>
      </c>
      <c r="AS1000" s="163" t="s">
        <v>83</v>
      </c>
      <c r="AT1000" s="164" t="s">
        <v>83</v>
      </c>
      <c r="AU1000" s="164" t="s">
        <v>83</v>
      </c>
      <c r="AV1000" s="164" t="s">
        <v>83</v>
      </c>
      <c r="AW1000" s="94" t="s">
        <v>83</v>
      </c>
      <c r="AX1000" s="94" t="s">
        <v>3366</v>
      </c>
      <c r="AY1000" s="165" t="s">
        <v>83</v>
      </c>
    </row>
    <row r="1001" spans="1:51" customFormat="1" ht="27" hidden="1">
      <c r="A1001" s="95" t="str">
        <f t="shared" si="413"/>
        <v>2704-8</v>
      </c>
      <c r="B1001" s="160">
        <v>2704</v>
      </c>
      <c r="C1001" s="93" t="s">
        <v>267</v>
      </c>
      <c r="D1001" s="95">
        <v>8</v>
      </c>
      <c r="E1001" s="93" t="s">
        <v>83</v>
      </c>
      <c r="F1001" s="95" t="s">
        <v>83</v>
      </c>
      <c r="G1001" s="161" t="s">
        <v>83</v>
      </c>
      <c r="H1001" s="99" t="s">
        <v>83</v>
      </c>
      <c r="I1001" s="94" t="s">
        <v>83</v>
      </c>
      <c r="J1001" s="93" t="s">
        <v>83</v>
      </c>
      <c r="K1001" s="93" t="s">
        <v>83</v>
      </c>
      <c r="L1001" s="93" t="s">
        <v>83</v>
      </c>
      <c r="M1001" s="92" t="s">
        <v>83</v>
      </c>
      <c r="N1001" s="161"/>
      <c r="O1001" s="153"/>
      <c r="P1001" s="153"/>
      <c r="Q1001" s="153"/>
      <c r="R1001" s="162"/>
      <c r="S1001" s="450"/>
      <c r="T1001" s="163" t="s">
        <v>83</v>
      </c>
      <c r="U1001" s="162" t="s">
        <v>83</v>
      </c>
      <c r="V1001" s="93" t="s">
        <v>83</v>
      </c>
      <c r="W1001" s="161"/>
      <c r="X1001" s="153" t="s">
        <v>83</v>
      </c>
      <c r="Y1001" s="153" t="s">
        <v>83</v>
      </c>
      <c r="Z1001" s="153" t="s">
        <v>83</v>
      </c>
      <c r="AA1001" s="162" t="s">
        <v>83</v>
      </c>
      <c r="AB1001" s="450"/>
      <c r="AC1001" s="155" t="str">
        <f t="shared" si="416"/>
        <v>-</v>
      </c>
      <c r="AD1001" s="156" t="str">
        <f t="shared" si="417"/>
        <v>-</v>
      </c>
      <c r="AE1001" s="156" t="str">
        <f t="shared" si="418"/>
        <v>-</v>
      </c>
      <c r="AF1001" s="156" t="str">
        <f t="shared" si="419"/>
        <v>-</v>
      </c>
      <c r="AG1001" s="157" t="str">
        <f t="shared" si="420"/>
        <v>-</v>
      </c>
      <c r="AH1001" s="454"/>
      <c r="AI1001" s="155" t="str">
        <f t="shared" si="421"/>
        <v>-</v>
      </c>
      <c r="AJ1001" s="156" t="str">
        <f t="shared" si="422"/>
        <v>-</v>
      </c>
      <c r="AK1001" s="156" t="str">
        <f t="shared" si="423"/>
        <v>-</v>
      </c>
      <c r="AL1001" s="156" t="str">
        <f t="shared" si="424"/>
        <v>-</v>
      </c>
      <c r="AM1001" s="157" t="str">
        <f t="shared" si="425"/>
        <v>-</v>
      </c>
      <c r="AN1001" s="457"/>
      <c r="AO1001" s="95" t="s">
        <v>83</v>
      </c>
      <c r="AP1001" s="93" t="s">
        <v>83</v>
      </c>
      <c r="AQ1001" s="93" t="s">
        <v>83</v>
      </c>
      <c r="AR1001" s="93" t="s">
        <v>83</v>
      </c>
      <c r="AS1001" s="163" t="s">
        <v>83</v>
      </c>
      <c r="AT1001" s="164" t="s">
        <v>83</v>
      </c>
      <c r="AU1001" s="164" t="s">
        <v>83</v>
      </c>
      <c r="AV1001" s="164" t="s">
        <v>83</v>
      </c>
      <c r="AW1001" s="94" t="s">
        <v>83</v>
      </c>
      <c r="AX1001" s="94" t="s">
        <v>3366</v>
      </c>
      <c r="AY1001" s="165" t="s">
        <v>83</v>
      </c>
    </row>
    <row r="1002" spans="1:51" customFormat="1" ht="27" hidden="1">
      <c r="A1002" s="95" t="str">
        <f t="shared" si="413"/>
        <v>2704-9</v>
      </c>
      <c r="B1002" s="160">
        <v>2704</v>
      </c>
      <c r="C1002" s="93" t="s">
        <v>267</v>
      </c>
      <c r="D1002" s="95">
        <v>9</v>
      </c>
      <c r="E1002" s="93" t="s">
        <v>83</v>
      </c>
      <c r="F1002" s="95" t="s">
        <v>83</v>
      </c>
      <c r="G1002" s="161" t="s">
        <v>83</v>
      </c>
      <c r="H1002" s="99" t="s">
        <v>83</v>
      </c>
      <c r="I1002" s="94" t="s">
        <v>83</v>
      </c>
      <c r="J1002" s="93" t="s">
        <v>83</v>
      </c>
      <c r="K1002" s="93" t="s">
        <v>83</v>
      </c>
      <c r="L1002" s="93" t="s">
        <v>83</v>
      </c>
      <c r="M1002" s="92" t="s">
        <v>83</v>
      </c>
      <c r="N1002" s="161"/>
      <c r="O1002" s="153"/>
      <c r="P1002" s="153"/>
      <c r="Q1002" s="153"/>
      <c r="R1002" s="162"/>
      <c r="S1002" s="450"/>
      <c r="T1002" s="163" t="s">
        <v>83</v>
      </c>
      <c r="U1002" s="162" t="s">
        <v>83</v>
      </c>
      <c r="V1002" s="93" t="s">
        <v>83</v>
      </c>
      <c r="W1002" s="161"/>
      <c r="X1002" s="153" t="s">
        <v>83</v>
      </c>
      <c r="Y1002" s="153" t="s">
        <v>83</v>
      </c>
      <c r="Z1002" s="153" t="s">
        <v>83</v>
      </c>
      <c r="AA1002" s="162" t="s">
        <v>83</v>
      </c>
      <c r="AB1002" s="450"/>
      <c r="AC1002" s="155" t="str">
        <f t="shared" si="416"/>
        <v>-</v>
      </c>
      <c r="AD1002" s="156" t="str">
        <f t="shared" si="417"/>
        <v>-</v>
      </c>
      <c r="AE1002" s="156" t="str">
        <f t="shared" si="418"/>
        <v>-</v>
      </c>
      <c r="AF1002" s="156" t="str">
        <f t="shared" si="419"/>
        <v>-</v>
      </c>
      <c r="AG1002" s="157" t="str">
        <f t="shared" si="420"/>
        <v>-</v>
      </c>
      <c r="AH1002" s="454"/>
      <c r="AI1002" s="155" t="str">
        <f t="shared" si="421"/>
        <v>-</v>
      </c>
      <c r="AJ1002" s="156" t="str">
        <f t="shared" si="422"/>
        <v>-</v>
      </c>
      <c r="AK1002" s="156" t="str">
        <f t="shared" si="423"/>
        <v>-</v>
      </c>
      <c r="AL1002" s="156" t="str">
        <f t="shared" si="424"/>
        <v>-</v>
      </c>
      <c r="AM1002" s="157" t="str">
        <f t="shared" si="425"/>
        <v>-</v>
      </c>
      <c r="AN1002" s="457"/>
      <c r="AO1002" s="95" t="s">
        <v>83</v>
      </c>
      <c r="AP1002" s="93" t="s">
        <v>83</v>
      </c>
      <c r="AQ1002" s="93" t="s">
        <v>83</v>
      </c>
      <c r="AR1002" s="93" t="s">
        <v>83</v>
      </c>
      <c r="AS1002" s="163" t="s">
        <v>83</v>
      </c>
      <c r="AT1002" s="164" t="s">
        <v>83</v>
      </c>
      <c r="AU1002" s="164" t="s">
        <v>83</v>
      </c>
      <c r="AV1002" s="164" t="s">
        <v>83</v>
      </c>
      <c r="AW1002" s="94" t="s">
        <v>83</v>
      </c>
      <c r="AX1002" s="94" t="s">
        <v>3366</v>
      </c>
      <c r="AY1002" s="165" t="s">
        <v>83</v>
      </c>
    </row>
    <row r="1003" spans="1:51" ht="81">
      <c r="A1003" s="204" t="str">
        <f t="shared" si="413"/>
        <v>2705-1</v>
      </c>
      <c r="B1003" s="205">
        <v>2705</v>
      </c>
      <c r="C1003" s="600" t="s">
        <v>268</v>
      </c>
      <c r="D1003" s="204">
        <v>1</v>
      </c>
      <c r="E1003" s="600" t="s">
        <v>620</v>
      </c>
      <c r="F1003" s="204" t="s">
        <v>384</v>
      </c>
      <c r="G1003" s="603" t="s">
        <v>543</v>
      </c>
      <c r="H1003" s="264" t="s">
        <v>1116</v>
      </c>
      <c r="I1003" s="195" t="s">
        <v>617</v>
      </c>
      <c r="J1003" s="600" t="s">
        <v>621</v>
      </c>
      <c r="K1003" s="600" t="s">
        <v>622</v>
      </c>
      <c r="L1003" s="600" t="s">
        <v>1239</v>
      </c>
      <c r="M1003" s="207" t="s">
        <v>392</v>
      </c>
      <c r="N1003" s="309">
        <v>85</v>
      </c>
      <c r="O1003" s="181">
        <v>85.3</v>
      </c>
      <c r="P1003" s="181">
        <v>90.5</v>
      </c>
      <c r="Q1003" s="181">
        <v>96</v>
      </c>
      <c r="R1003" s="225">
        <v>99.1</v>
      </c>
      <c r="S1003" s="620">
        <v>100</v>
      </c>
      <c r="T1003" s="194" t="s">
        <v>416</v>
      </c>
      <c r="U1003" s="209">
        <v>100</v>
      </c>
      <c r="V1003" s="600" t="s">
        <v>1240</v>
      </c>
      <c r="W1003" s="359">
        <v>85</v>
      </c>
      <c r="X1003" s="358">
        <v>85</v>
      </c>
      <c r="Y1003" s="181">
        <v>86.4</v>
      </c>
      <c r="Z1003" s="181">
        <v>95.9</v>
      </c>
      <c r="AA1003" s="264">
        <v>99.1</v>
      </c>
      <c r="AB1003" s="209">
        <v>100</v>
      </c>
      <c r="AC1003" s="226">
        <f t="shared" si="416"/>
        <v>1</v>
      </c>
      <c r="AD1003" s="196">
        <f t="shared" si="417"/>
        <v>0.99648300117233302</v>
      </c>
      <c r="AE1003" s="196">
        <f t="shared" si="418"/>
        <v>0.95469613259668518</v>
      </c>
      <c r="AF1003" s="196">
        <f t="shared" si="419"/>
        <v>0.99895833333333339</v>
      </c>
      <c r="AG1003" s="604">
        <f t="shared" si="420"/>
        <v>1</v>
      </c>
      <c r="AH1003" s="212">
        <f t="shared" si="420"/>
        <v>1</v>
      </c>
      <c r="AI1003" s="226">
        <f t="shared" si="421"/>
        <v>0.85</v>
      </c>
      <c r="AJ1003" s="196">
        <f t="shared" si="422"/>
        <v>0.85</v>
      </c>
      <c r="AK1003" s="196">
        <f t="shared" si="423"/>
        <v>0.8640000000000001</v>
      </c>
      <c r="AL1003" s="196">
        <f t="shared" si="424"/>
        <v>0.95900000000000007</v>
      </c>
      <c r="AM1003" s="604">
        <f t="shared" si="425"/>
        <v>0.99099999999999999</v>
      </c>
      <c r="AN1003" s="212">
        <f t="shared" si="425"/>
        <v>1</v>
      </c>
      <c r="AO1003" s="204" t="s">
        <v>83</v>
      </c>
      <c r="AP1003" s="600" t="s">
        <v>83</v>
      </c>
      <c r="AQ1003" s="600" t="s">
        <v>634</v>
      </c>
      <c r="AR1003" s="600" t="s">
        <v>1929</v>
      </c>
      <c r="AS1003" s="194" t="s">
        <v>15</v>
      </c>
      <c r="AT1003" s="179" t="s">
        <v>11</v>
      </c>
      <c r="AU1003" s="179" t="s">
        <v>11</v>
      </c>
      <c r="AV1003" s="179" t="s">
        <v>11</v>
      </c>
      <c r="AW1003" s="347" t="s">
        <v>15</v>
      </c>
      <c r="AX1003" s="195" t="s">
        <v>3377</v>
      </c>
      <c r="AY1003" s="214">
        <v>1</v>
      </c>
    </row>
    <row r="1004" spans="1:51" customFormat="1" ht="27" hidden="1">
      <c r="A1004" s="95" t="str">
        <f t="shared" si="413"/>
        <v>2705-2</v>
      </c>
      <c r="B1004" s="160">
        <v>2705</v>
      </c>
      <c r="C1004" s="93" t="s">
        <v>268</v>
      </c>
      <c r="D1004" s="95">
        <v>2</v>
      </c>
      <c r="E1004" s="93" t="s">
        <v>83</v>
      </c>
      <c r="F1004" s="95" t="s">
        <v>83</v>
      </c>
      <c r="G1004" s="161" t="s">
        <v>83</v>
      </c>
      <c r="H1004" s="99" t="s">
        <v>83</v>
      </c>
      <c r="I1004" s="94" t="s">
        <v>83</v>
      </c>
      <c r="J1004" s="93" t="s">
        <v>83</v>
      </c>
      <c r="K1004" s="93" t="s">
        <v>83</v>
      </c>
      <c r="L1004" s="93" t="s">
        <v>83</v>
      </c>
      <c r="M1004" s="92" t="s">
        <v>83</v>
      </c>
      <c r="N1004" s="161"/>
      <c r="O1004" s="153"/>
      <c r="P1004" s="153"/>
      <c r="Q1004" s="153"/>
      <c r="R1004" s="162"/>
      <c r="S1004" s="450"/>
      <c r="T1004" s="163" t="s">
        <v>83</v>
      </c>
      <c r="U1004" s="162" t="s">
        <v>83</v>
      </c>
      <c r="V1004" s="93" t="s">
        <v>83</v>
      </c>
      <c r="W1004" s="161"/>
      <c r="X1004" s="153" t="s">
        <v>83</v>
      </c>
      <c r="Y1004" s="153" t="s">
        <v>83</v>
      </c>
      <c r="Z1004" s="153" t="s">
        <v>83</v>
      </c>
      <c r="AA1004" s="162" t="s">
        <v>83</v>
      </c>
      <c r="AB1004" s="450"/>
      <c r="AC1004" s="155" t="str">
        <f t="shared" si="416"/>
        <v>-</v>
      </c>
      <c r="AD1004" s="156" t="str">
        <f t="shared" si="417"/>
        <v>-</v>
      </c>
      <c r="AE1004" s="156" t="str">
        <f t="shared" si="418"/>
        <v>-</v>
      </c>
      <c r="AF1004" s="156" t="str">
        <f t="shared" si="419"/>
        <v>-</v>
      </c>
      <c r="AG1004" s="157" t="str">
        <f t="shared" si="420"/>
        <v>-</v>
      </c>
      <c r="AH1004" s="454"/>
      <c r="AI1004" s="155" t="str">
        <f t="shared" si="421"/>
        <v>-</v>
      </c>
      <c r="AJ1004" s="156" t="str">
        <f t="shared" si="422"/>
        <v>-</v>
      </c>
      <c r="AK1004" s="156" t="str">
        <f t="shared" si="423"/>
        <v>-</v>
      </c>
      <c r="AL1004" s="156" t="str">
        <f t="shared" si="424"/>
        <v>-</v>
      </c>
      <c r="AM1004" s="157" t="str">
        <f t="shared" si="425"/>
        <v>-</v>
      </c>
      <c r="AN1004" s="457"/>
      <c r="AO1004" s="95" t="s">
        <v>83</v>
      </c>
      <c r="AP1004" s="93" t="s">
        <v>83</v>
      </c>
      <c r="AQ1004" s="93" t="s">
        <v>83</v>
      </c>
      <c r="AR1004" s="93" t="s">
        <v>83</v>
      </c>
      <c r="AS1004" s="163" t="s">
        <v>83</v>
      </c>
      <c r="AT1004" s="164" t="s">
        <v>83</v>
      </c>
      <c r="AU1004" s="164" t="s">
        <v>83</v>
      </c>
      <c r="AV1004" s="164" t="s">
        <v>83</v>
      </c>
      <c r="AW1004" s="94" t="s">
        <v>83</v>
      </c>
      <c r="AX1004" s="94" t="s">
        <v>3366</v>
      </c>
      <c r="AY1004" s="165" t="s">
        <v>83</v>
      </c>
    </row>
    <row r="1005" spans="1:51" customFormat="1" ht="27" hidden="1">
      <c r="A1005" s="95" t="str">
        <f t="shared" si="413"/>
        <v>2705-3</v>
      </c>
      <c r="B1005" s="160">
        <v>2705</v>
      </c>
      <c r="C1005" s="93" t="s">
        <v>268</v>
      </c>
      <c r="D1005" s="95">
        <v>3</v>
      </c>
      <c r="E1005" s="93" t="s">
        <v>83</v>
      </c>
      <c r="F1005" s="95" t="s">
        <v>83</v>
      </c>
      <c r="G1005" s="161" t="s">
        <v>83</v>
      </c>
      <c r="H1005" s="99" t="s">
        <v>83</v>
      </c>
      <c r="I1005" s="94" t="s">
        <v>83</v>
      </c>
      <c r="J1005" s="93" t="s">
        <v>83</v>
      </c>
      <c r="K1005" s="93" t="s">
        <v>83</v>
      </c>
      <c r="L1005" s="93" t="s">
        <v>83</v>
      </c>
      <c r="M1005" s="92" t="s">
        <v>83</v>
      </c>
      <c r="N1005" s="161"/>
      <c r="O1005" s="153"/>
      <c r="P1005" s="153"/>
      <c r="Q1005" s="153"/>
      <c r="R1005" s="162"/>
      <c r="S1005" s="450"/>
      <c r="T1005" s="163" t="s">
        <v>83</v>
      </c>
      <c r="U1005" s="162" t="s">
        <v>83</v>
      </c>
      <c r="V1005" s="93" t="s">
        <v>83</v>
      </c>
      <c r="W1005" s="161"/>
      <c r="X1005" s="153" t="s">
        <v>83</v>
      </c>
      <c r="Y1005" s="153" t="s">
        <v>83</v>
      </c>
      <c r="Z1005" s="153" t="s">
        <v>83</v>
      </c>
      <c r="AA1005" s="162" t="s">
        <v>83</v>
      </c>
      <c r="AB1005" s="450"/>
      <c r="AC1005" s="155" t="str">
        <f t="shared" si="416"/>
        <v>-</v>
      </c>
      <c r="AD1005" s="156" t="str">
        <f t="shared" si="417"/>
        <v>-</v>
      </c>
      <c r="AE1005" s="156" t="str">
        <f t="shared" si="418"/>
        <v>-</v>
      </c>
      <c r="AF1005" s="156" t="str">
        <f t="shared" si="419"/>
        <v>-</v>
      </c>
      <c r="AG1005" s="157" t="str">
        <f t="shared" si="420"/>
        <v>-</v>
      </c>
      <c r="AH1005" s="454"/>
      <c r="AI1005" s="155" t="str">
        <f t="shared" si="421"/>
        <v>-</v>
      </c>
      <c r="AJ1005" s="156" t="str">
        <f t="shared" si="422"/>
        <v>-</v>
      </c>
      <c r="AK1005" s="156" t="str">
        <f t="shared" si="423"/>
        <v>-</v>
      </c>
      <c r="AL1005" s="156" t="str">
        <f t="shared" si="424"/>
        <v>-</v>
      </c>
      <c r="AM1005" s="157" t="str">
        <f t="shared" si="425"/>
        <v>-</v>
      </c>
      <c r="AN1005" s="457"/>
      <c r="AO1005" s="95" t="s">
        <v>83</v>
      </c>
      <c r="AP1005" s="93" t="s">
        <v>83</v>
      </c>
      <c r="AQ1005" s="93" t="s">
        <v>83</v>
      </c>
      <c r="AR1005" s="93" t="s">
        <v>83</v>
      </c>
      <c r="AS1005" s="163" t="s">
        <v>83</v>
      </c>
      <c r="AT1005" s="164" t="s">
        <v>83</v>
      </c>
      <c r="AU1005" s="164" t="s">
        <v>83</v>
      </c>
      <c r="AV1005" s="164" t="s">
        <v>83</v>
      </c>
      <c r="AW1005" s="94" t="s">
        <v>83</v>
      </c>
      <c r="AX1005" s="94" t="s">
        <v>3366</v>
      </c>
      <c r="AY1005" s="165" t="s">
        <v>83</v>
      </c>
    </row>
    <row r="1006" spans="1:51" customFormat="1" ht="27" hidden="1">
      <c r="A1006" s="95" t="str">
        <f t="shared" si="413"/>
        <v>2705-4</v>
      </c>
      <c r="B1006" s="160">
        <v>2705</v>
      </c>
      <c r="C1006" s="93" t="s">
        <v>268</v>
      </c>
      <c r="D1006" s="95">
        <v>4</v>
      </c>
      <c r="E1006" s="93" t="s">
        <v>83</v>
      </c>
      <c r="F1006" s="95" t="s">
        <v>83</v>
      </c>
      <c r="G1006" s="161" t="s">
        <v>83</v>
      </c>
      <c r="H1006" s="99" t="s">
        <v>83</v>
      </c>
      <c r="I1006" s="94" t="s">
        <v>83</v>
      </c>
      <c r="J1006" s="93" t="s">
        <v>83</v>
      </c>
      <c r="K1006" s="93" t="s">
        <v>83</v>
      </c>
      <c r="L1006" s="93" t="s">
        <v>83</v>
      </c>
      <c r="M1006" s="92" t="s">
        <v>83</v>
      </c>
      <c r="N1006" s="161"/>
      <c r="O1006" s="153"/>
      <c r="P1006" s="153"/>
      <c r="Q1006" s="153"/>
      <c r="R1006" s="162"/>
      <c r="S1006" s="450"/>
      <c r="T1006" s="163" t="s">
        <v>83</v>
      </c>
      <c r="U1006" s="162" t="s">
        <v>83</v>
      </c>
      <c r="V1006" s="93" t="s">
        <v>83</v>
      </c>
      <c r="W1006" s="161"/>
      <c r="X1006" s="153" t="s">
        <v>83</v>
      </c>
      <c r="Y1006" s="153" t="s">
        <v>83</v>
      </c>
      <c r="Z1006" s="153" t="s">
        <v>83</v>
      </c>
      <c r="AA1006" s="162" t="s">
        <v>83</v>
      </c>
      <c r="AB1006" s="450"/>
      <c r="AC1006" s="155" t="str">
        <f t="shared" si="416"/>
        <v>-</v>
      </c>
      <c r="AD1006" s="156" t="str">
        <f t="shared" si="417"/>
        <v>-</v>
      </c>
      <c r="AE1006" s="156" t="str">
        <f t="shared" si="418"/>
        <v>-</v>
      </c>
      <c r="AF1006" s="156" t="str">
        <f t="shared" si="419"/>
        <v>-</v>
      </c>
      <c r="AG1006" s="157" t="str">
        <f t="shared" si="420"/>
        <v>-</v>
      </c>
      <c r="AH1006" s="454"/>
      <c r="AI1006" s="155" t="str">
        <f t="shared" si="421"/>
        <v>-</v>
      </c>
      <c r="AJ1006" s="156" t="str">
        <f t="shared" si="422"/>
        <v>-</v>
      </c>
      <c r="AK1006" s="156" t="str">
        <f t="shared" si="423"/>
        <v>-</v>
      </c>
      <c r="AL1006" s="156" t="str">
        <f t="shared" si="424"/>
        <v>-</v>
      </c>
      <c r="AM1006" s="157" t="str">
        <f t="shared" si="425"/>
        <v>-</v>
      </c>
      <c r="AN1006" s="457"/>
      <c r="AO1006" s="95" t="s">
        <v>83</v>
      </c>
      <c r="AP1006" s="93" t="s">
        <v>83</v>
      </c>
      <c r="AQ1006" s="93" t="s">
        <v>83</v>
      </c>
      <c r="AR1006" s="93" t="s">
        <v>83</v>
      </c>
      <c r="AS1006" s="163" t="s">
        <v>83</v>
      </c>
      <c r="AT1006" s="164" t="s">
        <v>83</v>
      </c>
      <c r="AU1006" s="164" t="s">
        <v>83</v>
      </c>
      <c r="AV1006" s="164" t="s">
        <v>83</v>
      </c>
      <c r="AW1006" s="94" t="s">
        <v>83</v>
      </c>
      <c r="AX1006" s="94" t="s">
        <v>3366</v>
      </c>
      <c r="AY1006" s="165" t="s">
        <v>83</v>
      </c>
    </row>
    <row r="1007" spans="1:51" customFormat="1" ht="27" hidden="1">
      <c r="A1007" s="95" t="str">
        <f t="shared" si="413"/>
        <v>2705-5</v>
      </c>
      <c r="B1007" s="160">
        <v>2705</v>
      </c>
      <c r="C1007" s="93" t="s">
        <v>268</v>
      </c>
      <c r="D1007" s="95">
        <v>5</v>
      </c>
      <c r="E1007" s="93" t="s">
        <v>83</v>
      </c>
      <c r="F1007" s="95" t="s">
        <v>83</v>
      </c>
      <c r="G1007" s="161" t="s">
        <v>83</v>
      </c>
      <c r="H1007" s="99" t="s">
        <v>83</v>
      </c>
      <c r="I1007" s="94" t="s">
        <v>83</v>
      </c>
      <c r="J1007" s="93" t="s">
        <v>83</v>
      </c>
      <c r="K1007" s="93" t="s">
        <v>83</v>
      </c>
      <c r="L1007" s="93" t="s">
        <v>83</v>
      </c>
      <c r="M1007" s="92" t="s">
        <v>83</v>
      </c>
      <c r="N1007" s="161"/>
      <c r="O1007" s="153"/>
      <c r="P1007" s="153"/>
      <c r="Q1007" s="153"/>
      <c r="R1007" s="162"/>
      <c r="S1007" s="450"/>
      <c r="T1007" s="163" t="s">
        <v>83</v>
      </c>
      <c r="U1007" s="162" t="s">
        <v>83</v>
      </c>
      <c r="V1007" s="93" t="s">
        <v>83</v>
      </c>
      <c r="W1007" s="161"/>
      <c r="X1007" s="153" t="s">
        <v>83</v>
      </c>
      <c r="Y1007" s="153" t="s">
        <v>83</v>
      </c>
      <c r="Z1007" s="153" t="s">
        <v>83</v>
      </c>
      <c r="AA1007" s="162" t="s">
        <v>83</v>
      </c>
      <c r="AB1007" s="450"/>
      <c r="AC1007" s="155" t="str">
        <f t="shared" si="416"/>
        <v>-</v>
      </c>
      <c r="AD1007" s="156" t="str">
        <f t="shared" si="417"/>
        <v>-</v>
      </c>
      <c r="AE1007" s="156" t="str">
        <f t="shared" si="418"/>
        <v>-</v>
      </c>
      <c r="AF1007" s="156" t="str">
        <f t="shared" si="419"/>
        <v>-</v>
      </c>
      <c r="AG1007" s="157" t="str">
        <f t="shared" si="420"/>
        <v>-</v>
      </c>
      <c r="AH1007" s="454"/>
      <c r="AI1007" s="155" t="str">
        <f t="shared" si="421"/>
        <v>-</v>
      </c>
      <c r="AJ1007" s="156" t="str">
        <f t="shared" si="422"/>
        <v>-</v>
      </c>
      <c r="AK1007" s="156" t="str">
        <f t="shared" si="423"/>
        <v>-</v>
      </c>
      <c r="AL1007" s="156" t="str">
        <f t="shared" si="424"/>
        <v>-</v>
      </c>
      <c r="AM1007" s="157" t="str">
        <f t="shared" si="425"/>
        <v>-</v>
      </c>
      <c r="AN1007" s="457"/>
      <c r="AO1007" s="95" t="s">
        <v>83</v>
      </c>
      <c r="AP1007" s="93" t="s">
        <v>83</v>
      </c>
      <c r="AQ1007" s="93" t="s">
        <v>83</v>
      </c>
      <c r="AR1007" s="93" t="s">
        <v>83</v>
      </c>
      <c r="AS1007" s="163" t="s">
        <v>83</v>
      </c>
      <c r="AT1007" s="164" t="s">
        <v>83</v>
      </c>
      <c r="AU1007" s="164" t="s">
        <v>83</v>
      </c>
      <c r="AV1007" s="164" t="s">
        <v>83</v>
      </c>
      <c r="AW1007" s="94" t="s">
        <v>83</v>
      </c>
      <c r="AX1007" s="94" t="s">
        <v>3366</v>
      </c>
      <c r="AY1007" s="165" t="s">
        <v>83</v>
      </c>
    </row>
    <row r="1008" spans="1:51" customFormat="1" ht="27" hidden="1">
      <c r="A1008" s="95" t="str">
        <f t="shared" si="413"/>
        <v>2705-6</v>
      </c>
      <c r="B1008" s="160">
        <v>2705</v>
      </c>
      <c r="C1008" s="93" t="s">
        <v>268</v>
      </c>
      <c r="D1008" s="95">
        <v>6</v>
      </c>
      <c r="E1008" s="93" t="s">
        <v>83</v>
      </c>
      <c r="F1008" s="95" t="s">
        <v>83</v>
      </c>
      <c r="G1008" s="161" t="s">
        <v>83</v>
      </c>
      <c r="H1008" s="99" t="s">
        <v>83</v>
      </c>
      <c r="I1008" s="94" t="s">
        <v>83</v>
      </c>
      <c r="J1008" s="93" t="s">
        <v>83</v>
      </c>
      <c r="K1008" s="93" t="s">
        <v>83</v>
      </c>
      <c r="L1008" s="93" t="s">
        <v>83</v>
      </c>
      <c r="M1008" s="92" t="s">
        <v>83</v>
      </c>
      <c r="N1008" s="161"/>
      <c r="O1008" s="153"/>
      <c r="P1008" s="153"/>
      <c r="Q1008" s="153"/>
      <c r="R1008" s="162"/>
      <c r="S1008" s="450"/>
      <c r="T1008" s="163" t="s">
        <v>83</v>
      </c>
      <c r="U1008" s="162" t="s">
        <v>83</v>
      </c>
      <c r="V1008" s="93" t="s">
        <v>83</v>
      </c>
      <c r="W1008" s="161"/>
      <c r="X1008" s="153" t="s">
        <v>83</v>
      </c>
      <c r="Y1008" s="153" t="s">
        <v>83</v>
      </c>
      <c r="Z1008" s="153" t="s">
        <v>83</v>
      </c>
      <c r="AA1008" s="162" t="s">
        <v>83</v>
      </c>
      <c r="AB1008" s="450"/>
      <c r="AC1008" s="155" t="str">
        <f t="shared" si="416"/>
        <v>-</v>
      </c>
      <c r="AD1008" s="156" t="str">
        <f t="shared" si="417"/>
        <v>-</v>
      </c>
      <c r="AE1008" s="156" t="str">
        <f t="shared" si="418"/>
        <v>-</v>
      </c>
      <c r="AF1008" s="156" t="str">
        <f t="shared" si="419"/>
        <v>-</v>
      </c>
      <c r="AG1008" s="157" t="str">
        <f t="shared" si="420"/>
        <v>-</v>
      </c>
      <c r="AH1008" s="454"/>
      <c r="AI1008" s="155" t="str">
        <f t="shared" si="421"/>
        <v>-</v>
      </c>
      <c r="AJ1008" s="156" t="str">
        <f t="shared" si="422"/>
        <v>-</v>
      </c>
      <c r="AK1008" s="156" t="str">
        <f t="shared" si="423"/>
        <v>-</v>
      </c>
      <c r="AL1008" s="156" t="str">
        <f t="shared" si="424"/>
        <v>-</v>
      </c>
      <c r="AM1008" s="157" t="str">
        <f t="shared" si="425"/>
        <v>-</v>
      </c>
      <c r="AN1008" s="457"/>
      <c r="AO1008" s="95" t="s">
        <v>83</v>
      </c>
      <c r="AP1008" s="93" t="s">
        <v>83</v>
      </c>
      <c r="AQ1008" s="93" t="s">
        <v>83</v>
      </c>
      <c r="AR1008" s="93" t="s">
        <v>83</v>
      </c>
      <c r="AS1008" s="163" t="s">
        <v>83</v>
      </c>
      <c r="AT1008" s="164" t="s">
        <v>83</v>
      </c>
      <c r="AU1008" s="164" t="s">
        <v>83</v>
      </c>
      <c r="AV1008" s="164" t="s">
        <v>83</v>
      </c>
      <c r="AW1008" s="94" t="s">
        <v>83</v>
      </c>
      <c r="AX1008" s="94" t="s">
        <v>3366</v>
      </c>
      <c r="AY1008" s="165" t="s">
        <v>83</v>
      </c>
    </row>
    <row r="1009" spans="1:51" customFormat="1" ht="27" hidden="1">
      <c r="A1009" s="95" t="str">
        <f t="shared" si="413"/>
        <v>2705-7</v>
      </c>
      <c r="B1009" s="160">
        <v>2705</v>
      </c>
      <c r="C1009" s="93" t="s">
        <v>268</v>
      </c>
      <c r="D1009" s="95">
        <v>7</v>
      </c>
      <c r="E1009" s="93" t="s">
        <v>83</v>
      </c>
      <c r="F1009" s="95" t="s">
        <v>83</v>
      </c>
      <c r="G1009" s="161" t="s">
        <v>83</v>
      </c>
      <c r="H1009" s="99" t="s">
        <v>83</v>
      </c>
      <c r="I1009" s="94" t="s">
        <v>83</v>
      </c>
      <c r="J1009" s="93" t="s">
        <v>83</v>
      </c>
      <c r="K1009" s="93" t="s">
        <v>83</v>
      </c>
      <c r="L1009" s="93" t="s">
        <v>83</v>
      </c>
      <c r="M1009" s="92" t="s">
        <v>83</v>
      </c>
      <c r="N1009" s="161"/>
      <c r="O1009" s="153"/>
      <c r="P1009" s="153"/>
      <c r="Q1009" s="153"/>
      <c r="R1009" s="162"/>
      <c r="S1009" s="450"/>
      <c r="T1009" s="163" t="s">
        <v>83</v>
      </c>
      <c r="U1009" s="162" t="s">
        <v>83</v>
      </c>
      <c r="V1009" s="93" t="s">
        <v>83</v>
      </c>
      <c r="W1009" s="161"/>
      <c r="X1009" s="153" t="s">
        <v>83</v>
      </c>
      <c r="Y1009" s="153" t="s">
        <v>83</v>
      </c>
      <c r="Z1009" s="153" t="s">
        <v>83</v>
      </c>
      <c r="AA1009" s="162" t="s">
        <v>83</v>
      </c>
      <c r="AB1009" s="450"/>
      <c r="AC1009" s="155" t="str">
        <f t="shared" si="416"/>
        <v>-</v>
      </c>
      <c r="AD1009" s="156" t="str">
        <f t="shared" si="417"/>
        <v>-</v>
      </c>
      <c r="AE1009" s="156" t="str">
        <f t="shared" si="418"/>
        <v>-</v>
      </c>
      <c r="AF1009" s="156" t="str">
        <f t="shared" si="419"/>
        <v>-</v>
      </c>
      <c r="AG1009" s="157" t="str">
        <f t="shared" si="420"/>
        <v>-</v>
      </c>
      <c r="AH1009" s="454"/>
      <c r="AI1009" s="155" t="str">
        <f t="shared" si="421"/>
        <v>-</v>
      </c>
      <c r="AJ1009" s="156" t="str">
        <f t="shared" si="422"/>
        <v>-</v>
      </c>
      <c r="AK1009" s="156" t="str">
        <f t="shared" si="423"/>
        <v>-</v>
      </c>
      <c r="AL1009" s="156" t="str">
        <f t="shared" si="424"/>
        <v>-</v>
      </c>
      <c r="AM1009" s="157" t="str">
        <f t="shared" si="425"/>
        <v>-</v>
      </c>
      <c r="AN1009" s="457"/>
      <c r="AO1009" s="95" t="s">
        <v>83</v>
      </c>
      <c r="AP1009" s="93" t="s">
        <v>83</v>
      </c>
      <c r="AQ1009" s="93" t="s">
        <v>83</v>
      </c>
      <c r="AR1009" s="93" t="s">
        <v>83</v>
      </c>
      <c r="AS1009" s="163" t="s">
        <v>83</v>
      </c>
      <c r="AT1009" s="164" t="s">
        <v>83</v>
      </c>
      <c r="AU1009" s="164" t="s">
        <v>83</v>
      </c>
      <c r="AV1009" s="164" t="s">
        <v>83</v>
      </c>
      <c r="AW1009" s="94" t="s">
        <v>83</v>
      </c>
      <c r="AX1009" s="94" t="s">
        <v>3366</v>
      </c>
      <c r="AY1009" s="165" t="s">
        <v>83</v>
      </c>
    </row>
    <row r="1010" spans="1:51" customFormat="1" ht="27" hidden="1">
      <c r="A1010" s="95" t="str">
        <f t="shared" si="413"/>
        <v>2705-8</v>
      </c>
      <c r="B1010" s="160">
        <v>2705</v>
      </c>
      <c r="C1010" s="93" t="s">
        <v>268</v>
      </c>
      <c r="D1010" s="95">
        <v>8</v>
      </c>
      <c r="E1010" s="93" t="s">
        <v>83</v>
      </c>
      <c r="F1010" s="95" t="s">
        <v>83</v>
      </c>
      <c r="G1010" s="161" t="s">
        <v>83</v>
      </c>
      <c r="H1010" s="99" t="s">
        <v>83</v>
      </c>
      <c r="I1010" s="94" t="s">
        <v>83</v>
      </c>
      <c r="J1010" s="93" t="s">
        <v>83</v>
      </c>
      <c r="K1010" s="93" t="s">
        <v>83</v>
      </c>
      <c r="L1010" s="93" t="s">
        <v>83</v>
      </c>
      <c r="M1010" s="92" t="s">
        <v>83</v>
      </c>
      <c r="N1010" s="161"/>
      <c r="O1010" s="153"/>
      <c r="P1010" s="153"/>
      <c r="Q1010" s="153"/>
      <c r="R1010" s="162"/>
      <c r="S1010" s="450"/>
      <c r="T1010" s="163" t="s">
        <v>83</v>
      </c>
      <c r="U1010" s="162" t="s">
        <v>83</v>
      </c>
      <c r="V1010" s="93" t="s">
        <v>83</v>
      </c>
      <c r="W1010" s="161"/>
      <c r="X1010" s="153" t="s">
        <v>83</v>
      </c>
      <c r="Y1010" s="153" t="s">
        <v>83</v>
      </c>
      <c r="Z1010" s="153" t="s">
        <v>83</v>
      </c>
      <c r="AA1010" s="162" t="s">
        <v>83</v>
      </c>
      <c r="AB1010" s="450"/>
      <c r="AC1010" s="155" t="str">
        <f t="shared" si="416"/>
        <v>-</v>
      </c>
      <c r="AD1010" s="156" t="str">
        <f t="shared" si="417"/>
        <v>-</v>
      </c>
      <c r="AE1010" s="156" t="str">
        <f t="shared" si="418"/>
        <v>-</v>
      </c>
      <c r="AF1010" s="156" t="str">
        <f t="shared" si="419"/>
        <v>-</v>
      </c>
      <c r="AG1010" s="157" t="str">
        <f t="shared" si="420"/>
        <v>-</v>
      </c>
      <c r="AH1010" s="454"/>
      <c r="AI1010" s="155" t="str">
        <f t="shared" si="421"/>
        <v>-</v>
      </c>
      <c r="AJ1010" s="156" t="str">
        <f t="shared" si="422"/>
        <v>-</v>
      </c>
      <c r="AK1010" s="156" t="str">
        <f t="shared" si="423"/>
        <v>-</v>
      </c>
      <c r="AL1010" s="156" t="str">
        <f t="shared" si="424"/>
        <v>-</v>
      </c>
      <c r="AM1010" s="157" t="str">
        <f t="shared" si="425"/>
        <v>-</v>
      </c>
      <c r="AN1010" s="457"/>
      <c r="AO1010" s="95" t="s">
        <v>83</v>
      </c>
      <c r="AP1010" s="93" t="s">
        <v>83</v>
      </c>
      <c r="AQ1010" s="93" t="s">
        <v>83</v>
      </c>
      <c r="AR1010" s="93" t="s">
        <v>83</v>
      </c>
      <c r="AS1010" s="163" t="s">
        <v>83</v>
      </c>
      <c r="AT1010" s="164" t="s">
        <v>83</v>
      </c>
      <c r="AU1010" s="164" t="s">
        <v>83</v>
      </c>
      <c r="AV1010" s="164" t="s">
        <v>83</v>
      </c>
      <c r="AW1010" s="94" t="s">
        <v>83</v>
      </c>
      <c r="AX1010" s="94" t="s">
        <v>3366</v>
      </c>
      <c r="AY1010" s="165" t="s">
        <v>83</v>
      </c>
    </row>
    <row r="1011" spans="1:51" customFormat="1" ht="27" hidden="1">
      <c r="A1011" s="95" t="str">
        <f t="shared" si="413"/>
        <v>2705-9</v>
      </c>
      <c r="B1011" s="160">
        <v>2705</v>
      </c>
      <c r="C1011" s="93" t="s">
        <v>268</v>
      </c>
      <c r="D1011" s="95">
        <v>9</v>
      </c>
      <c r="E1011" s="93" t="s">
        <v>83</v>
      </c>
      <c r="F1011" s="95" t="s">
        <v>83</v>
      </c>
      <c r="G1011" s="161" t="s">
        <v>83</v>
      </c>
      <c r="H1011" s="99" t="s">
        <v>83</v>
      </c>
      <c r="I1011" s="94" t="s">
        <v>83</v>
      </c>
      <c r="J1011" s="93" t="s">
        <v>83</v>
      </c>
      <c r="K1011" s="93" t="s">
        <v>83</v>
      </c>
      <c r="L1011" s="93" t="s">
        <v>83</v>
      </c>
      <c r="M1011" s="92" t="s">
        <v>83</v>
      </c>
      <c r="N1011" s="161"/>
      <c r="O1011" s="153"/>
      <c r="P1011" s="153"/>
      <c r="Q1011" s="153"/>
      <c r="R1011" s="162"/>
      <c r="S1011" s="450"/>
      <c r="T1011" s="163" t="s">
        <v>83</v>
      </c>
      <c r="U1011" s="162" t="s">
        <v>83</v>
      </c>
      <c r="V1011" s="93" t="s">
        <v>83</v>
      </c>
      <c r="W1011" s="161"/>
      <c r="X1011" s="153" t="s">
        <v>83</v>
      </c>
      <c r="Y1011" s="153" t="s">
        <v>83</v>
      </c>
      <c r="Z1011" s="153" t="s">
        <v>83</v>
      </c>
      <c r="AA1011" s="162" t="s">
        <v>83</v>
      </c>
      <c r="AB1011" s="450"/>
      <c r="AC1011" s="155" t="str">
        <f t="shared" si="416"/>
        <v>-</v>
      </c>
      <c r="AD1011" s="156" t="str">
        <f t="shared" si="417"/>
        <v>-</v>
      </c>
      <c r="AE1011" s="156" t="str">
        <f t="shared" si="418"/>
        <v>-</v>
      </c>
      <c r="AF1011" s="156" t="str">
        <f t="shared" si="419"/>
        <v>-</v>
      </c>
      <c r="AG1011" s="157" t="str">
        <f t="shared" si="420"/>
        <v>-</v>
      </c>
      <c r="AH1011" s="454"/>
      <c r="AI1011" s="155" t="str">
        <f t="shared" si="421"/>
        <v>-</v>
      </c>
      <c r="AJ1011" s="156" t="str">
        <f t="shared" si="422"/>
        <v>-</v>
      </c>
      <c r="AK1011" s="156" t="str">
        <f t="shared" si="423"/>
        <v>-</v>
      </c>
      <c r="AL1011" s="156" t="str">
        <f t="shared" si="424"/>
        <v>-</v>
      </c>
      <c r="AM1011" s="157" t="str">
        <f t="shared" si="425"/>
        <v>-</v>
      </c>
      <c r="AN1011" s="457"/>
      <c r="AO1011" s="95" t="s">
        <v>83</v>
      </c>
      <c r="AP1011" s="93" t="s">
        <v>83</v>
      </c>
      <c r="AQ1011" s="93" t="s">
        <v>83</v>
      </c>
      <c r="AR1011" s="93" t="s">
        <v>83</v>
      </c>
      <c r="AS1011" s="163" t="s">
        <v>83</v>
      </c>
      <c r="AT1011" s="164" t="s">
        <v>83</v>
      </c>
      <c r="AU1011" s="164" t="s">
        <v>83</v>
      </c>
      <c r="AV1011" s="164" t="s">
        <v>83</v>
      </c>
      <c r="AW1011" s="94" t="s">
        <v>83</v>
      </c>
      <c r="AX1011" s="94" t="s">
        <v>3366</v>
      </c>
      <c r="AY1011" s="165" t="s">
        <v>83</v>
      </c>
    </row>
    <row r="1012" spans="1:51" ht="81">
      <c r="A1012" s="204" t="str">
        <f t="shared" si="413"/>
        <v>2706-1</v>
      </c>
      <c r="B1012" s="205">
        <v>2706</v>
      </c>
      <c r="C1012" s="600" t="s">
        <v>269</v>
      </c>
      <c r="D1012" s="204">
        <v>1</v>
      </c>
      <c r="E1012" s="600" t="s">
        <v>3071</v>
      </c>
      <c r="F1012" s="204" t="s">
        <v>384</v>
      </c>
      <c r="G1012" s="603" t="s">
        <v>598</v>
      </c>
      <c r="H1012" s="206" t="s">
        <v>1112</v>
      </c>
      <c r="I1012" s="195" t="s">
        <v>1127</v>
      </c>
      <c r="J1012" s="600" t="s">
        <v>2063</v>
      </c>
      <c r="K1012" s="600" t="s">
        <v>1128</v>
      </c>
      <c r="L1012" s="600" t="s">
        <v>602</v>
      </c>
      <c r="M1012" s="207" t="s">
        <v>392</v>
      </c>
      <c r="N1012" s="603" t="s">
        <v>323</v>
      </c>
      <c r="O1012" s="181" t="s">
        <v>323</v>
      </c>
      <c r="P1012" s="181" t="s">
        <v>323</v>
      </c>
      <c r="Q1012" s="358">
        <v>30</v>
      </c>
      <c r="R1012" s="709">
        <v>35</v>
      </c>
      <c r="S1012" s="710">
        <v>40</v>
      </c>
      <c r="T1012" s="194" t="s">
        <v>1298</v>
      </c>
      <c r="U1012" s="209">
        <v>50</v>
      </c>
      <c r="V1012" s="600" t="s">
        <v>3096</v>
      </c>
      <c r="W1012" s="603" t="s">
        <v>323</v>
      </c>
      <c r="X1012" s="181" t="s">
        <v>323</v>
      </c>
      <c r="Y1012" s="181" t="s">
        <v>323</v>
      </c>
      <c r="Z1012" s="181">
        <v>20.100000000000001</v>
      </c>
      <c r="AA1012" s="264">
        <v>31.6</v>
      </c>
      <c r="AB1012" s="264">
        <v>32.9</v>
      </c>
      <c r="AC1012" s="226" t="str">
        <f t="shared" si="416"/>
        <v>-</v>
      </c>
      <c r="AD1012" s="196" t="str">
        <f t="shared" si="417"/>
        <v>-</v>
      </c>
      <c r="AE1012" s="196" t="str">
        <f t="shared" si="418"/>
        <v>-</v>
      </c>
      <c r="AF1012" s="196">
        <f t="shared" si="419"/>
        <v>0.67</v>
      </c>
      <c r="AG1012" s="604">
        <f t="shared" si="420"/>
        <v>0.90285714285714291</v>
      </c>
      <c r="AH1012" s="212">
        <f t="shared" si="420"/>
        <v>0.82250000000000001</v>
      </c>
      <c r="AI1012" s="226" t="str">
        <f t="shared" si="421"/>
        <v>-</v>
      </c>
      <c r="AJ1012" s="196" t="str">
        <f t="shared" si="422"/>
        <v>-</v>
      </c>
      <c r="AK1012" s="196" t="str">
        <f t="shared" si="423"/>
        <v>-</v>
      </c>
      <c r="AL1012" s="196">
        <f t="shared" si="424"/>
        <v>0.40200000000000002</v>
      </c>
      <c r="AM1012" s="604">
        <f t="shared" si="425"/>
        <v>0.63200000000000001</v>
      </c>
      <c r="AN1012" s="212">
        <f t="shared" si="425"/>
        <v>0.65799999999999992</v>
      </c>
      <c r="AO1012" s="204" t="s">
        <v>83</v>
      </c>
      <c r="AP1012" s="600" t="s">
        <v>83</v>
      </c>
      <c r="AQ1012" s="600" t="s">
        <v>652</v>
      </c>
      <c r="AR1012" s="600" t="s">
        <v>2060</v>
      </c>
      <c r="AS1012" s="603" t="s">
        <v>323</v>
      </c>
      <c r="AT1012" s="181" t="s">
        <v>323</v>
      </c>
      <c r="AU1012" s="181" t="s">
        <v>323</v>
      </c>
      <c r="AV1012" s="179" t="s">
        <v>49</v>
      </c>
      <c r="AW1012" s="347" t="s">
        <v>11</v>
      </c>
      <c r="AX1012" s="195" t="s">
        <v>3380</v>
      </c>
      <c r="AY1012" s="214">
        <v>1</v>
      </c>
    </row>
    <row r="1013" spans="1:51" ht="283.5" customHeight="1">
      <c r="A1013" s="204" t="str">
        <f t="shared" si="413"/>
        <v>2706-2</v>
      </c>
      <c r="B1013" s="205">
        <v>2706</v>
      </c>
      <c r="C1013" s="600" t="s">
        <v>269</v>
      </c>
      <c r="D1013" s="204">
        <v>2</v>
      </c>
      <c r="E1013" s="600" t="s">
        <v>2738</v>
      </c>
      <c r="F1013" s="204" t="s">
        <v>399</v>
      </c>
      <c r="G1013" s="603" t="s">
        <v>598</v>
      </c>
      <c r="H1013" s="206" t="s">
        <v>1129</v>
      </c>
      <c r="I1013" s="195" t="s">
        <v>1130</v>
      </c>
      <c r="J1013" s="600" t="s">
        <v>1131</v>
      </c>
      <c r="K1013" s="600" t="s">
        <v>1132</v>
      </c>
      <c r="L1013" s="600" t="s">
        <v>1133</v>
      </c>
      <c r="M1013" s="207" t="s">
        <v>392</v>
      </c>
      <c r="N1013" s="603" t="s">
        <v>323</v>
      </c>
      <c r="O1013" s="181" t="s">
        <v>323</v>
      </c>
      <c r="P1013" s="181" t="s">
        <v>323</v>
      </c>
      <c r="Q1013" s="361">
        <v>118500</v>
      </c>
      <c r="R1013" s="711">
        <f>+Q1013+40000</f>
        <v>158500</v>
      </c>
      <c r="S1013" s="712">
        <v>45000</v>
      </c>
      <c r="T1013" s="194" t="s">
        <v>1298</v>
      </c>
      <c r="U1013" s="218">
        <v>250000</v>
      </c>
      <c r="V1013" s="600" t="s">
        <v>3096</v>
      </c>
      <c r="W1013" s="603" t="s">
        <v>323</v>
      </c>
      <c r="X1013" s="181" t="s">
        <v>323</v>
      </c>
      <c r="Y1013" s="181" t="s">
        <v>323</v>
      </c>
      <c r="Z1013" s="201">
        <v>189061</v>
      </c>
      <c r="AA1013" s="508">
        <f>Z1013+70153</f>
        <v>259214</v>
      </c>
      <c r="AB1013" s="508">
        <v>66489</v>
      </c>
      <c r="AC1013" s="226" t="str">
        <f t="shared" si="416"/>
        <v>-</v>
      </c>
      <c r="AD1013" s="196" t="str">
        <f t="shared" si="417"/>
        <v>-</v>
      </c>
      <c r="AE1013" s="196" t="str">
        <f t="shared" si="418"/>
        <v>-</v>
      </c>
      <c r="AF1013" s="196">
        <f t="shared" si="419"/>
        <v>1.5954514767932488</v>
      </c>
      <c r="AG1013" s="604">
        <f t="shared" si="420"/>
        <v>1.6354195583596214</v>
      </c>
      <c r="AH1013" s="212">
        <f t="shared" si="420"/>
        <v>1.4775333333333334</v>
      </c>
      <c r="AI1013" s="226" t="str">
        <f t="shared" si="421"/>
        <v>-</v>
      </c>
      <c r="AJ1013" s="196" t="str">
        <f t="shared" si="422"/>
        <v>-</v>
      </c>
      <c r="AK1013" s="196" t="str">
        <f t="shared" si="423"/>
        <v>-</v>
      </c>
      <c r="AL1013" s="196">
        <f t="shared" si="424"/>
        <v>0.75624400000000003</v>
      </c>
      <c r="AM1013" s="604">
        <f t="shared" si="425"/>
        <v>1.036856</v>
      </c>
      <c r="AN1013" s="212">
        <f t="shared" si="425"/>
        <v>0.26595600000000003</v>
      </c>
      <c r="AO1013" s="204" t="s">
        <v>83</v>
      </c>
      <c r="AP1013" s="600" t="s">
        <v>2996</v>
      </c>
      <c r="AQ1013" s="600" t="s">
        <v>695</v>
      </c>
      <c r="AR1013" s="600" t="s">
        <v>2060</v>
      </c>
      <c r="AS1013" s="603" t="s">
        <v>323</v>
      </c>
      <c r="AT1013" s="181" t="s">
        <v>323</v>
      </c>
      <c r="AU1013" s="181" t="s">
        <v>323</v>
      </c>
      <c r="AV1013" s="179" t="s">
        <v>15</v>
      </c>
      <c r="AW1013" s="179" t="str">
        <f t="shared" ref="AW1013" si="426">IF(AA1013&gt;=R1013,"a","")</f>
        <v>a</v>
      </c>
      <c r="AX1013" s="611" t="s">
        <v>3377</v>
      </c>
      <c r="AY1013" s="214">
        <v>1</v>
      </c>
    </row>
    <row r="1014" spans="1:51" customFormat="1" ht="54" hidden="1">
      <c r="A1014" s="95" t="str">
        <f t="shared" si="413"/>
        <v>2706-3</v>
      </c>
      <c r="B1014" s="160">
        <v>2706</v>
      </c>
      <c r="C1014" s="93" t="s">
        <v>269</v>
      </c>
      <c r="D1014" s="95">
        <v>3</v>
      </c>
      <c r="E1014" s="93" t="s">
        <v>83</v>
      </c>
      <c r="F1014" s="95" t="s">
        <v>83</v>
      </c>
      <c r="G1014" s="161" t="s">
        <v>83</v>
      </c>
      <c r="H1014" s="99" t="s">
        <v>83</v>
      </c>
      <c r="I1014" s="94" t="s">
        <v>83</v>
      </c>
      <c r="J1014" s="93" t="s">
        <v>83</v>
      </c>
      <c r="K1014" s="93" t="s">
        <v>83</v>
      </c>
      <c r="L1014" s="93" t="s">
        <v>83</v>
      </c>
      <c r="M1014" s="92" t="s">
        <v>83</v>
      </c>
      <c r="N1014" s="161"/>
      <c r="O1014" s="153"/>
      <c r="P1014" s="153"/>
      <c r="Q1014" s="153"/>
      <c r="R1014" s="162"/>
      <c r="S1014" s="450"/>
      <c r="T1014" s="163" t="s">
        <v>83</v>
      </c>
      <c r="U1014" s="162" t="s">
        <v>83</v>
      </c>
      <c r="V1014" s="93" t="s">
        <v>83</v>
      </c>
      <c r="W1014" s="161"/>
      <c r="X1014" s="153" t="s">
        <v>83</v>
      </c>
      <c r="Y1014" s="153" t="s">
        <v>83</v>
      </c>
      <c r="Z1014" s="153" t="s">
        <v>83</v>
      </c>
      <c r="AA1014" s="162" t="s">
        <v>83</v>
      </c>
      <c r="AB1014" s="450"/>
      <c r="AC1014" s="155" t="str">
        <f t="shared" si="416"/>
        <v>-</v>
      </c>
      <c r="AD1014" s="156" t="str">
        <f t="shared" si="417"/>
        <v>-</v>
      </c>
      <c r="AE1014" s="156" t="str">
        <f t="shared" si="418"/>
        <v>-</v>
      </c>
      <c r="AF1014" s="156" t="str">
        <f t="shared" si="419"/>
        <v>-</v>
      </c>
      <c r="AG1014" s="157" t="str">
        <f t="shared" si="420"/>
        <v>-</v>
      </c>
      <c r="AH1014" s="454"/>
      <c r="AI1014" s="155" t="str">
        <f t="shared" si="421"/>
        <v>-</v>
      </c>
      <c r="AJ1014" s="156" t="str">
        <f t="shared" si="422"/>
        <v>-</v>
      </c>
      <c r="AK1014" s="156" t="str">
        <f t="shared" si="423"/>
        <v>-</v>
      </c>
      <c r="AL1014" s="156" t="str">
        <f t="shared" si="424"/>
        <v>-</v>
      </c>
      <c r="AM1014" s="157" t="str">
        <f t="shared" si="425"/>
        <v>-</v>
      </c>
      <c r="AN1014" s="457"/>
      <c r="AO1014" s="95" t="s">
        <v>83</v>
      </c>
      <c r="AP1014" s="93" t="s">
        <v>83</v>
      </c>
      <c r="AQ1014" s="93" t="s">
        <v>83</v>
      </c>
      <c r="AR1014" s="93" t="s">
        <v>83</v>
      </c>
      <c r="AS1014" s="163" t="s">
        <v>83</v>
      </c>
      <c r="AT1014" s="164" t="s">
        <v>83</v>
      </c>
      <c r="AU1014" s="164" t="s">
        <v>83</v>
      </c>
      <c r="AV1014" s="164" t="s">
        <v>83</v>
      </c>
      <c r="AW1014" s="94" t="s">
        <v>83</v>
      </c>
      <c r="AX1014" s="94" t="s">
        <v>3366</v>
      </c>
      <c r="AY1014" s="165" t="s">
        <v>83</v>
      </c>
    </row>
    <row r="1015" spans="1:51" customFormat="1" ht="54" hidden="1">
      <c r="A1015" s="95" t="str">
        <f t="shared" si="413"/>
        <v>2706-4</v>
      </c>
      <c r="B1015" s="160">
        <v>2706</v>
      </c>
      <c r="C1015" s="93" t="s">
        <v>269</v>
      </c>
      <c r="D1015" s="95">
        <v>4</v>
      </c>
      <c r="E1015" s="93" t="s">
        <v>83</v>
      </c>
      <c r="F1015" s="95" t="s">
        <v>83</v>
      </c>
      <c r="G1015" s="161" t="s">
        <v>83</v>
      </c>
      <c r="H1015" s="99" t="s">
        <v>83</v>
      </c>
      <c r="I1015" s="94" t="s">
        <v>83</v>
      </c>
      <c r="J1015" s="93" t="s">
        <v>83</v>
      </c>
      <c r="K1015" s="93" t="s">
        <v>83</v>
      </c>
      <c r="L1015" s="93" t="s">
        <v>83</v>
      </c>
      <c r="M1015" s="92" t="s">
        <v>83</v>
      </c>
      <c r="N1015" s="161"/>
      <c r="O1015" s="153"/>
      <c r="P1015" s="153"/>
      <c r="Q1015" s="153"/>
      <c r="R1015" s="162"/>
      <c r="S1015" s="450"/>
      <c r="T1015" s="163" t="s">
        <v>83</v>
      </c>
      <c r="U1015" s="162" t="s">
        <v>83</v>
      </c>
      <c r="V1015" s="93" t="s">
        <v>83</v>
      </c>
      <c r="W1015" s="161"/>
      <c r="X1015" s="153" t="s">
        <v>83</v>
      </c>
      <c r="Y1015" s="153" t="s">
        <v>83</v>
      </c>
      <c r="Z1015" s="153" t="s">
        <v>83</v>
      </c>
      <c r="AA1015" s="162" t="s">
        <v>83</v>
      </c>
      <c r="AB1015" s="450"/>
      <c r="AC1015" s="155" t="str">
        <f t="shared" si="416"/>
        <v>-</v>
      </c>
      <c r="AD1015" s="156" t="str">
        <f t="shared" si="417"/>
        <v>-</v>
      </c>
      <c r="AE1015" s="156" t="str">
        <f t="shared" si="418"/>
        <v>-</v>
      </c>
      <c r="AF1015" s="156" t="str">
        <f t="shared" si="419"/>
        <v>-</v>
      </c>
      <c r="AG1015" s="157" t="str">
        <f t="shared" si="420"/>
        <v>-</v>
      </c>
      <c r="AH1015" s="454"/>
      <c r="AI1015" s="155" t="str">
        <f t="shared" si="421"/>
        <v>-</v>
      </c>
      <c r="AJ1015" s="156" t="str">
        <f t="shared" si="422"/>
        <v>-</v>
      </c>
      <c r="AK1015" s="156" t="str">
        <f t="shared" si="423"/>
        <v>-</v>
      </c>
      <c r="AL1015" s="156" t="str">
        <f t="shared" si="424"/>
        <v>-</v>
      </c>
      <c r="AM1015" s="157" t="str">
        <f t="shared" si="425"/>
        <v>-</v>
      </c>
      <c r="AN1015" s="457"/>
      <c r="AO1015" s="95" t="s">
        <v>83</v>
      </c>
      <c r="AP1015" s="93" t="s">
        <v>83</v>
      </c>
      <c r="AQ1015" s="93" t="s">
        <v>83</v>
      </c>
      <c r="AR1015" s="93" t="s">
        <v>83</v>
      </c>
      <c r="AS1015" s="163" t="s">
        <v>83</v>
      </c>
      <c r="AT1015" s="164" t="s">
        <v>83</v>
      </c>
      <c r="AU1015" s="164" t="s">
        <v>83</v>
      </c>
      <c r="AV1015" s="164" t="s">
        <v>83</v>
      </c>
      <c r="AW1015" s="94" t="s">
        <v>83</v>
      </c>
      <c r="AX1015" s="94" t="s">
        <v>3366</v>
      </c>
      <c r="AY1015" s="165" t="s">
        <v>83</v>
      </c>
    </row>
    <row r="1016" spans="1:51" customFormat="1" ht="54" hidden="1">
      <c r="A1016" s="95" t="str">
        <f t="shared" si="413"/>
        <v>2706-5</v>
      </c>
      <c r="B1016" s="160">
        <v>2706</v>
      </c>
      <c r="C1016" s="93" t="s">
        <v>269</v>
      </c>
      <c r="D1016" s="95">
        <v>5</v>
      </c>
      <c r="E1016" s="93" t="s">
        <v>83</v>
      </c>
      <c r="F1016" s="95" t="s">
        <v>83</v>
      </c>
      <c r="G1016" s="161" t="s">
        <v>83</v>
      </c>
      <c r="H1016" s="99" t="s">
        <v>83</v>
      </c>
      <c r="I1016" s="94" t="s">
        <v>83</v>
      </c>
      <c r="J1016" s="93" t="s">
        <v>83</v>
      </c>
      <c r="K1016" s="93" t="s">
        <v>83</v>
      </c>
      <c r="L1016" s="93" t="s">
        <v>83</v>
      </c>
      <c r="M1016" s="92" t="s">
        <v>83</v>
      </c>
      <c r="N1016" s="161"/>
      <c r="O1016" s="153"/>
      <c r="P1016" s="153"/>
      <c r="Q1016" s="153"/>
      <c r="R1016" s="162"/>
      <c r="S1016" s="450"/>
      <c r="T1016" s="163" t="s">
        <v>83</v>
      </c>
      <c r="U1016" s="162" t="s">
        <v>83</v>
      </c>
      <c r="V1016" s="93" t="s">
        <v>83</v>
      </c>
      <c r="W1016" s="161"/>
      <c r="X1016" s="153" t="s">
        <v>83</v>
      </c>
      <c r="Y1016" s="153" t="s">
        <v>83</v>
      </c>
      <c r="Z1016" s="153" t="s">
        <v>83</v>
      </c>
      <c r="AA1016" s="162" t="s">
        <v>83</v>
      </c>
      <c r="AB1016" s="450"/>
      <c r="AC1016" s="155" t="str">
        <f t="shared" si="416"/>
        <v>-</v>
      </c>
      <c r="AD1016" s="156" t="str">
        <f t="shared" si="417"/>
        <v>-</v>
      </c>
      <c r="AE1016" s="156" t="str">
        <f t="shared" si="418"/>
        <v>-</v>
      </c>
      <c r="AF1016" s="156" t="str">
        <f t="shared" si="419"/>
        <v>-</v>
      </c>
      <c r="AG1016" s="157" t="str">
        <f t="shared" si="420"/>
        <v>-</v>
      </c>
      <c r="AH1016" s="454"/>
      <c r="AI1016" s="155" t="str">
        <f t="shared" si="421"/>
        <v>-</v>
      </c>
      <c r="AJ1016" s="156" t="str">
        <f t="shared" si="422"/>
        <v>-</v>
      </c>
      <c r="AK1016" s="156" t="str">
        <f t="shared" si="423"/>
        <v>-</v>
      </c>
      <c r="AL1016" s="156" t="str">
        <f t="shared" si="424"/>
        <v>-</v>
      </c>
      <c r="AM1016" s="157" t="str">
        <f t="shared" si="425"/>
        <v>-</v>
      </c>
      <c r="AN1016" s="457"/>
      <c r="AO1016" s="95" t="s">
        <v>83</v>
      </c>
      <c r="AP1016" s="93" t="s">
        <v>83</v>
      </c>
      <c r="AQ1016" s="93" t="s">
        <v>83</v>
      </c>
      <c r="AR1016" s="93" t="s">
        <v>83</v>
      </c>
      <c r="AS1016" s="163" t="s">
        <v>83</v>
      </c>
      <c r="AT1016" s="164" t="s">
        <v>83</v>
      </c>
      <c r="AU1016" s="164" t="s">
        <v>83</v>
      </c>
      <c r="AV1016" s="164" t="s">
        <v>83</v>
      </c>
      <c r="AW1016" s="94" t="s">
        <v>83</v>
      </c>
      <c r="AX1016" s="94" t="s">
        <v>3366</v>
      </c>
      <c r="AY1016" s="165" t="s">
        <v>83</v>
      </c>
    </row>
    <row r="1017" spans="1:51" customFormat="1" ht="54" hidden="1">
      <c r="A1017" s="95" t="str">
        <f t="shared" si="413"/>
        <v>2706-6</v>
      </c>
      <c r="B1017" s="160">
        <v>2706</v>
      </c>
      <c r="C1017" s="93" t="s">
        <v>269</v>
      </c>
      <c r="D1017" s="95">
        <v>6</v>
      </c>
      <c r="E1017" s="93" t="s">
        <v>83</v>
      </c>
      <c r="F1017" s="95" t="s">
        <v>83</v>
      </c>
      <c r="G1017" s="161" t="s">
        <v>83</v>
      </c>
      <c r="H1017" s="99" t="s">
        <v>83</v>
      </c>
      <c r="I1017" s="94" t="s">
        <v>83</v>
      </c>
      <c r="J1017" s="93" t="s">
        <v>83</v>
      </c>
      <c r="K1017" s="93" t="s">
        <v>83</v>
      </c>
      <c r="L1017" s="93" t="s">
        <v>83</v>
      </c>
      <c r="M1017" s="92" t="s">
        <v>83</v>
      </c>
      <c r="N1017" s="161"/>
      <c r="O1017" s="153"/>
      <c r="P1017" s="153"/>
      <c r="Q1017" s="153"/>
      <c r="R1017" s="162"/>
      <c r="S1017" s="450"/>
      <c r="T1017" s="163" t="s">
        <v>83</v>
      </c>
      <c r="U1017" s="162" t="s">
        <v>83</v>
      </c>
      <c r="V1017" s="93" t="s">
        <v>83</v>
      </c>
      <c r="W1017" s="161"/>
      <c r="X1017" s="153" t="s">
        <v>83</v>
      </c>
      <c r="Y1017" s="153" t="s">
        <v>83</v>
      </c>
      <c r="Z1017" s="153" t="s">
        <v>83</v>
      </c>
      <c r="AA1017" s="162" t="s">
        <v>83</v>
      </c>
      <c r="AB1017" s="450"/>
      <c r="AC1017" s="155" t="str">
        <f t="shared" si="416"/>
        <v>-</v>
      </c>
      <c r="AD1017" s="156" t="str">
        <f t="shared" si="417"/>
        <v>-</v>
      </c>
      <c r="AE1017" s="156" t="str">
        <f t="shared" si="418"/>
        <v>-</v>
      </c>
      <c r="AF1017" s="156" t="str">
        <f t="shared" si="419"/>
        <v>-</v>
      </c>
      <c r="AG1017" s="157" t="str">
        <f t="shared" si="420"/>
        <v>-</v>
      </c>
      <c r="AH1017" s="454"/>
      <c r="AI1017" s="155" t="str">
        <f t="shared" si="421"/>
        <v>-</v>
      </c>
      <c r="AJ1017" s="156" t="str">
        <f t="shared" si="422"/>
        <v>-</v>
      </c>
      <c r="AK1017" s="156" t="str">
        <f t="shared" si="423"/>
        <v>-</v>
      </c>
      <c r="AL1017" s="156" t="str">
        <f t="shared" si="424"/>
        <v>-</v>
      </c>
      <c r="AM1017" s="157" t="str">
        <f t="shared" si="425"/>
        <v>-</v>
      </c>
      <c r="AN1017" s="457"/>
      <c r="AO1017" s="95" t="s">
        <v>83</v>
      </c>
      <c r="AP1017" s="93" t="s">
        <v>83</v>
      </c>
      <c r="AQ1017" s="93" t="s">
        <v>83</v>
      </c>
      <c r="AR1017" s="93" t="s">
        <v>83</v>
      </c>
      <c r="AS1017" s="163" t="s">
        <v>83</v>
      </c>
      <c r="AT1017" s="164" t="s">
        <v>83</v>
      </c>
      <c r="AU1017" s="164" t="s">
        <v>83</v>
      </c>
      <c r="AV1017" s="164" t="s">
        <v>83</v>
      </c>
      <c r="AW1017" s="94" t="s">
        <v>83</v>
      </c>
      <c r="AX1017" s="94" t="s">
        <v>3366</v>
      </c>
      <c r="AY1017" s="165" t="s">
        <v>83</v>
      </c>
    </row>
    <row r="1018" spans="1:51" customFormat="1" ht="54" hidden="1">
      <c r="A1018" s="95" t="str">
        <f t="shared" si="413"/>
        <v>2706-7</v>
      </c>
      <c r="B1018" s="160">
        <v>2706</v>
      </c>
      <c r="C1018" s="93" t="s">
        <v>269</v>
      </c>
      <c r="D1018" s="95">
        <v>7</v>
      </c>
      <c r="E1018" s="93" t="s">
        <v>83</v>
      </c>
      <c r="F1018" s="95" t="s">
        <v>83</v>
      </c>
      <c r="G1018" s="161" t="s">
        <v>83</v>
      </c>
      <c r="H1018" s="99" t="s">
        <v>83</v>
      </c>
      <c r="I1018" s="94" t="s">
        <v>83</v>
      </c>
      <c r="J1018" s="93" t="s">
        <v>83</v>
      </c>
      <c r="K1018" s="93" t="s">
        <v>83</v>
      </c>
      <c r="L1018" s="93" t="s">
        <v>83</v>
      </c>
      <c r="M1018" s="92" t="s">
        <v>83</v>
      </c>
      <c r="N1018" s="161"/>
      <c r="O1018" s="153"/>
      <c r="P1018" s="153"/>
      <c r="Q1018" s="153"/>
      <c r="R1018" s="162"/>
      <c r="S1018" s="450"/>
      <c r="T1018" s="163" t="s">
        <v>83</v>
      </c>
      <c r="U1018" s="162" t="s">
        <v>83</v>
      </c>
      <c r="V1018" s="93" t="s">
        <v>83</v>
      </c>
      <c r="W1018" s="161"/>
      <c r="X1018" s="153" t="s">
        <v>83</v>
      </c>
      <c r="Y1018" s="153" t="s">
        <v>83</v>
      </c>
      <c r="Z1018" s="153" t="s">
        <v>83</v>
      </c>
      <c r="AA1018" s="162" t="s">
        <v>83</v>
      </c>
      <c r="AB1018" s="450"/>
      <c r="AC1018" s="155" t="str">
        <f t="shared" si="416"/>
        <v>-</v>
      </c>
      <c r="AD1018" s="156" t="str">
        <f t="shared" si="417"/>
        <v>-</v>
      </c>
      <c r="AE1018" s="156" t="str">
        <f t="shared" si="418"/>
        <v>-</v>
      </c>
      <c r="AF1018" s="156" t="str">
        <f t="shared" si="419"/>
        <v>-</v>
      </c>
      <c r="AG1018" s="157" t="str">
        <f t="shared" si="420"/>
        <v>-</v>
      </c>
      <c r="AH1018" s="454"/>
      <c r="AI1018" s="155" t="str">
        <f t="shared" si="421"/>
        <v>-</v>
      </c>
      <c r="AJ1018" s="156" t="str">
        <f t="shared" si="422"/>
        <v>-</v>
      </c>
      <c r="AK1018" s="156" t="str">
        <f t="shared" si="423"/>
        <v>-</v>
      </c>
      <c r="AL1018" s="156" t="str">
        <f t="shared" si="424"/>
        <v>-</v>
      </c>
      <c r="AM1018" s="157" t="str">
        <f t="shared" si="425"/>
        <v>-</v>
      </c>
      <c r="AN1018" s="457"/>
      <c r="AO1018" s="95" t="s">
        <v>83</v>
      </c>
      <c r="AP1018" s="93" t="s">
        <v>83</v>
      </c>
      <c r="AQ1018" s="93" t="s">
        <v>83</v>
      </c>
      <c r="AR1018" s="93" t="s">
        <v>83</v>
      </c>
      <c r="AS1018" s="163" t="s">
        <v>83</v>
      </c>
      <c r="AT1018" s="164" t="s">
        <v>83</v>
      </c>
      <c r="AU1018" s="164" t="s">
        <v>83</v>
      </c>
      <c r="AV1018" s="164" t="s">
        <v>83</v>
      </c>
      <c r="AW1018" s="94" t="s">
        <v>83</v>
      </c>
      <c r="AX1018" s="94" t="s">
        <v>3366</v>
      </c>
      <c r="AY1018" s="165" t="s">
        <v>83</v>
      </c>
    </row>
    <row r="1019" spans="1:51" customFormat="1" ht="54" hidden="1">
      <c r="A1019" s="95" t="str">
        <f t="shared" si="413"/>
        <v>2706-8</v>
      </c>
      <c r="B1019" s="160">
        <v>2706</v>
      </c>
      <c r="C1019" s="93" t="s">
        <v>269</v>
      </c>
      <c r="D1019" s="95">
        <v>8</v>
      </c>
      <c r="E1019" s="93" t="s">
        <v>83</v>
      </c>
      <c r="F1019" s="95" t="s">
        <v>83</v>
      </c>
      <c r="G1019" s="161" t="s">
        <v>83</v>
      </c>
      <c r="H1019" s="99" t="s">
        <v>83</v>
      </c>
      <c r="I1019" s="94" t="s">
        <v>83</v>
      </c>
      <c r="J1019" s="93" t="s">
        <v>83</v>
      </c>
      <c r="K1019" s="93" t="s">
        <v>83</v>
      </c>
      <c r="L1019" s="93" t="s">
        <v>83</v>
      </c>
      <c r="M1019" s="92" t="s">
        <v>83</v>
      </c>
      <c r="N1019" s="161"/>
      <c r="O1019" s="153"/>
      <c r="P1019" s="153"/>
      <c r="Q1019" s="153"/>
      <c r="R1019" s="162"/>
      <c r="S1019" s="450"/>
      <c r="T1019" s="163" t="s">
        <v>83</v>
      </c>
      <c r="U1019" s="162" t="s">
        <v>83</v>
      </c>
      <c r="V1019" s="93" t="s">
        <v>83</v>
      </c>
      <c r="W1019" s="161"/>
      <c r="X1019" s="153" t="s">
        <v>83</v>
      </c>
      <c r="Y1019" s="153" t="s">
        <v>83</v>
      </c>
      <c r="Z1019" s="153" t="s">
        <v>83</v>
      </c>
      <c r="AA1019" s="162" t="s">
        <v>83</v>
      </c>
      <c r="AB1019" s="450"/>
      <c r="AC1019" s="155" t="str">
        <f t="shared" si="416"/>
        <v>-</v>
      </c>
      <c r="AD1019" s="156" t="str">
        <f t="shared" si="417"/>
        <v>-</v>
      </c>
      <c r="AE1019" s="156" t="str">
        <f t="shared" si="418"/>
        <v>-</v>
      </c>
      <c r="AF1019" s="156" t="str">
        <f t="shared" si="419"/>
        <v>-</v>
      </c>
      <c r="AG1019" s="157" t="str">
        <f t="shared" si="420"/>
        <v>-</v>
      </c>
      <c r="AH1019" s="454"/>
      <c r="AI1019" s="155" t="str">
        <f t="shared" si="421"/>
        <v>-</v>
      </c>
      <c r="AJ1019" s="156" t="str">
        <f t="shared" si="422"/>
        <v>-</v>
      </c>
      <c r="AK1019" s="156" t="str">
        <f t="shared" si="423"/>
        <v>-</v>
      </c>
      <c r="AL1019" s="156" t="str">
        <f t="shared" si="424"/>
        <v>-</v>
      </c>
      <c r="AM1019" s="157" t="str">
        <f t="shared" si="425"/>
        <v>-</v>
      </c>
      <c r="AN1019" s="457"/>
      <c r="AO1019" s="95" t="s">
        <v>83</v>
      </c>
      <c r="AP1019" s="93" t="s">
        <v>83</v>
      </c>
      <c r="AQ1019" s="93" t="s">
        <v>83</v>
      </c>
      <c r="AR1019" s="93" t="s">
        <v>83</v>
      </c>
      <c r="AS1019" s="163" t="s">
        <v>83</v>
      </c>
      <c r="AT1019" s="164" t="s">
        <v>83</v>
      </c>
      <c r="AU1019" s="164" t="s">
        <v>83</v>
      </c>
      <c r="AV1019" s="164" t="s">
        <v>83</v>
      </c>
      <c r="AW1019" s="94" t="s">
        <v>83</v>
      </c>
      <c r="AX1019" s="94" t="s">
        <v>3366</v>
      </c>
      <c r="AY1019" s="165" t="s">
        <v>83</v>
      </c>
    </row>
    <row r="1020" spans="1:51" customFormat="1" ht="54" hidden="1">
      <c r="A1020" s="95" t="str">
        <f t="shared" si="413"/>
        <v>2706-9</v>
      </c>
      <c r="B1020" s="160">
        <v>2706</v>
      </c>
      <c r="C1020" s="93" t="s">
        <v>269</v>
      </c>
      <c r="D1020" s="95">
        <v>9</v>
      </c>
      <c r="E1020" s="93" t="s">
        <v>83</v>
      </c>
      <c r="F1020" s="95" t="s">
        <v>83</v>
      </c>
      <c r="G1020" s="161" t="s">
        <v>83</v>
      </c>
      <c r="H1020" s="99" t="s">
        <v>83</v>
      </c>
      <c r="I1020" s="94" t="s">
        <v>83</v>
      </c>
      <c r="J1020" s="93" t="s">
        <v>83</v>
      </c>
      <c r="K1020" s="93" t="s">
        <v>83</v>
      </c>
      <c r="L1020" s="93" t="s">
        <v>83</v>
      </c>
      <c r="M1020" s="92" t="s">
        <v>83</v>
      </c>
      <c r="N1020" s="161"/>
      <c r="O1020" s="153"/>
      <c r="P1020" s="153"/>
      <c r="Q1020" s="153"/>
      <c r="R1020" s="162"/>
      <c r="S1020" s="450"/>
      <c r="T1020" s="163" t="s">
        <v>83</v>
      </c>
      <c r="U1020" s="162" t="s">
        <v>83</v>
      </c>
      <c r="V1020" s="93" t="s">
        <v>83</v>
      </c>
      <c r="W1020" s="161"/>
      <c r="X1020" s="153" t="s">
        <v>83</v>
      </c>
      <c r="Y1020" s="153" t="s">
        <v>83</v>
      </c>
      <c r="Z1020" s="153" t="s">
        <v>83</v>
      </c>
      <c r="AA1020" s="162" t="s">
        <v>83</v>
      </c>
      <c r="AB1020" s="450"/>
      <c r="AC1020" s="155" t="str">
        <f t="shared" si="416"/>
        <v>-</v>
      </c>
      <c r="AD1020" s="156" t="str">
        <f t="shared" si="417"/>
        <v>-</v>
      </c>
      <c r="AE1020" s="156" t="str">
        <f t="shared" si="418"/>
        <v>-</v>
      </c>
      <c r="AF1020" s="156" t="str">
        <f t="shared" si="419"/>
        <v>-</v>
      </c>
      <c r="AG1020" s="157" t="str">
        <f t="shared" si="420"/>
        <v>-</v>
      </c>
      <c r="AH1020" s="454"/>
      <c r="AI1020" s="155" t="str">
        <f t="shared" si="421"/>
        <v>-</v>
      </c>
      <c r="AJ1020" s="156" t="str">
        <f t="shared" si="422"/>
        <v>-</v>
      </c>
      <c r="AK1020" s="156" t="str">
        <f t="shared" si="423"/>
        <v>-</v>
      </c>
      <c r="AL1020" s="156" t="str">
        <f t="shared" si="424"/>
        <v>-</v>
      </c>
      <c r="AM1020" s="157" t="str">
        <f t="shared" si="425"/>
        <v>-</v>
      </c>
      <c r="AN1020" s="457"/>
      <c r="AO1020" s="95" t="s">
        <v>83</v>
      </c>
      <c r="AP1020" s="93" t="s">
        <v>83</v>
      </c>
      <c r="AQ1020" s="93" t="s">
        <v>83</v>
      </c>
      <c r="AR1020" s="93" t="s">
        <v>83</v>
      </c>
      <c r="AS1020" s="163" t="s">
        <v>83</v>
      </c>
      <c r="AT1020" s="164" t="s">
        <v>83</v>
      </c>
      <c r="AU1020" s="164" t="s">
        <v>83</v>
      </c>
      <c r="AV1020" s="164" t="s">
        <v>83</v>
      </c>
      <c r="AW1020" s="94" t="s">
        <v>83</v>
      </c>
      <c r="AX1020" s="94" t="s">
        <v>3366</v>
      </c>
      <c r="AY1020" s="165" t="s">
        <v>83</v>
      </c>
    </row>
    <row r="1021" spans="1:51" ht="174" customHeight="1">
      <c r="A1021" s="204" t="str">
        <f t="shared" si="413"/>
        <v>2707-1</v>
      </c>
      <c r="B1021" s="205">
        <v>2707</v>
      </c>
      <c r="C1021" s="600" t="s">
        <v>270</v>
      </c>
      <c r="D1021" s="204">
        <v>1</v>
      </c>
      <c r="E1021" s="600" t="s">
        <v>1134</v>
      </c>
      <c r="F1021" s="204" t="s">
        <v>384</v>
      </c>
      <c r="G1021" s="603" t="s">
        <v>598</v>
      </c>
      <c r="H1021" s="206" t="s">
        <v>1135</v>
      </c>
      <c r="I1021" s="195" t="s">
        <v>1136</v>
      </c>
      <c r="J1021" s="600" t="s">
        <v>2064</v>
      </c>
      <c r="K1021" s="600" t="s">
        <v>2065</v>
      </c>
      <c r="L1021" s="600" t="s">
        <v>1137</v>
      </c>
      <c r="M1021" s="207" t="s">
        <v>392</v>
      </c>
      <c r="N1021" s="603" t="s">
        <v>323</v>
      </c>
      <c r="O1021" s="181" t="s">
        <v>323</v>
      </c>
      <c r="P1021" s="181" t="s">
        <v>323</v>
      </c>
      <c r="Q1021" s="358">
        <v>42</v>
      </c>
      <c r="R1021" s="713">
        <v>44</v>
      </c>
      <c r="S1021" s="714">
        <v>46</v>
      </c>
      <c r="T1021" s="194" t="s">
        <v>1298</v>
      </c>
      <c r="U1021" s="209">
        <v>50</v>
      </c>
      <c r="V1021" s="600" t="s">
        <v>3096</v>
      </c>
      <c r="W1021" s="603" t="s">
        <v>323</v>
      </c>
      <c r="X1021" s="181" t="s">
        <v>323</v>
      </c>
      <c r="Y1021" s="181" t="s">
        <v>323</v>
      </c>
      <c r="Z1021" s="181">
        <v>42.6</v>
      </c>
      <c r="AA1021" s="264">
        <v>44.5</v>
      </c>
      <c r="AB1021" s="264">
        <v>46.4</v>
      </c>
      <c r="AC1021" s="226" t="str">
        <f t="shared" si="416"/>
        <v>-</v>
      </c>
      <c r="AD1021" s="196" t="str">
        <f t="shared" si="417"/>
        <v>-</v>
      </c>
      <c r="AE1021" s="196" t="str">
        <f t="shared" si="418"/>
        <v>-</v>
      </c>
      <c r="AF1021" s="196">
        <f t="shared" si="419"/>
        <v>1.0142857142857142</v>
      </c>
      <c r="AG1021" s="604">
        <f t="shared" si="420"/>
        <v>1.0113636363636365</v>
      </c>
      <c r="AH1021" s="212">
        <f t="shared" si="420"/>
        <v>1.008695652173913</v>
      </c>
      <c r="AI1021" s="226" t="str">
        <f t="shared" si="421"/>
        <v>-</v>
      </c>
      <c r="AJ1021" s="196" t="str">
        <f t="shared" si="422"/>
        <v>-</v>
      </c>
      <c r="AK1021" s="196" t="str">
        <f t="shared" si="423"/>
        <v>-</v>
      </c>
      <c r="AL1021" s="196">
        <f t="shared" si="424"/>
        <v>0.85199999999999998</v>
      </c>
      <c r="AM1021" s="604">
        <f t="shared" si="425"/>
        <v>0.89</v>
      </c>
      <c r="AN1021" s="212">
        <f t="shared" si="425"/>
        <v>0.92799999999999994</v>
      </c>
      <c r="AO1021" s="204" t="s">
        <v>83</v>
      </c>
      <c r="AP1021" s="600" t="s">
        <v>83</v>
      </c>
      <c r="AQ1021" s="600" t="s">
        <v>1241</v>
      </c>
      <c r="AR1021" s="600" t="s">
        <v>2060</v>
      </c>
      <c r="AS1021" s="603" t="s">
        <v>323</v>
      </c>
      <c r="AT1021" s="181" t="s">
        <v>323</v>
      </c>
      <c r="AU1021" s="181" t="s">
        <v>323</v>
      </c>
      <c r="AV1021" s="179" t="s">
        <v>15</v>
      </c>
      <c r="AW1021" s="347" t="str">
        <f t="shared" ref="AW1021:AW1024" si="427">IF(AA1021&gt;=R1021,"a","")</f>
        <v>a</v>
      </c>
      <c r="AX1021" s="195" t="s">
        <v>3377</v>
      </c>
      <c r="AY1021" s="214">
        <v>1</v>
      </c>
    </row>
    <row r="1022" spans="1:51" ht="194.25" customHeight="1">
      <c r="A1022" s="204" t="str">
        <f t="shared" si="413"/>
        <v>2707-2</v>
      </c>
      <c r="B1022" s="205">
        <v>2707</v>
      </c>
      <c r="C1022" s="600" t="s">
        <v>270</v>
      </c>
      <c r="D1022" s="204">
        <v>2</v>
      </c>
      <c r="E1022" s="600" t="s">
        <v>2310</v>
      </c>
      <c r="F1022" s="204" t="s">
        <v>799</v>
      </c>
      <c r="G1022" s="603" t="s">
        <v>598</v>
      </c>
      <c r="H1022" s="206" t="s">
        <v>599</v>
      </c>
      <c r="I1022" s="195" t="s">
        <v>1138</v>
      </c>
      <c r="J1022" s="600" t="s">
        <v>2066</v>
      </c>
      <c r="K1022" s="600" t="s">
        <v>1139</v>
      </c>
      <c r="L1022" s="600" t="s">
        <v>2067</v>
      </c>
      <c r="M1022" s="207" t="s">
        <v>392</v>
      </c>
      <c r="N1022" s="603" t="s">
        <v>323</v>
      </c>
      <c r="O1022" s="181" t="s">
        <v>323</v>
      </c>
      <c r="P1022" s="181" t="s">
        <v>323</v>
      </c>
      <c r="Q1022" s="358">
        <v>14</v>
      </c>
      <c r="R1022" s="709">
        <v>13.5</v>
      </c>
      <c r="S1022" s="710">
        <v>17.5</v>
      </c>
      <c r="T1022" s="194" t="s">
        <v>1298</v>
      </c>
      <c r="U1022" s="209">
        <v>76</v>
      </c>
      <c r="V1022" s="600" t="s">
        <v>3096</v>
      </c>
      <c r="W1022" s="603" t="s">
        <v>323</v>
      </c>
      <c r="X1022" s="181" t="s">
        <v>323</v>
      </c>
      <c r="Y1022" s="181" t="s">
        <v>323</v>
      </c>
      <c r="Z1022" s="181">
        <v>26.4</v>
      </c>
      <c r="AA1022" s="264">
        <v>21.8</v>
      </c>
      <c r="AB1022" s="264">
        <v>15.1</v>
      </c>
      <c r="AC1022" s="226" t="str">
        <f t="shared" si="416"/>
        <v>-</v>
      </c>
      <c r="AD1022" s="196" t="str">
        <f t="shared" si="417"/>
        <v>-</v>
      </c>
      <c r="AE1022" s="196" t="str">
        <f t="shared" si="418"/>
        <v>-</v>
      </c>
      <c r="AF1022" s="196">
        <f t="shared" si="419"/>
        <v>1.8857142857142857</v>
      </c>
      <c r="AG1022" s="604">
        <f t="shared" si="420"/>
        <v>1.6148148148148149</v>
      </c>
      <c r="AH1022" s="212">
        <f t="shared" si="420"/>
        <v>0.86285714285714288</v>
      </c>
      <c r="AI1022" s="226" t="str">
        <f>IFERROR(IF($E1022="-","-",IF($U1022="-","-",(W1022+57.6)/$U1022)),"-")</f>
        <v>-</v>
      </c>
      <c r="AJ1022" s="196" t="str">
        <f>IFERROR(IF($E1022="-","-",IF($U1022="-","-",(X1022+74.2)/$U1022)),"-")</f>
        <v>-</v>
      </c>
      <c r="AK1022" s="196" t="str">
        <f t="shared" ref="AK1022:AN1029" si="428">IFERROR(IF($E1022="-","-",IF($U1022="-","-",Y1022/$U1022)),"-")</f>
        <v>-</v>
      </c>
      <c r="AL1022" s="196">
        <f t="shared" si="428"/>
        <v>0.34736842105263155</v>
      </c>
      <c r="AM1022" s="604">
        <f t="shared" si="428"/>
        <v>0.2868421052631579</v>
      </c>
      <c r="AN1022" s="212">
        <f t="shared" si="428"/>
        <v>0.1986842105263158</v>
      </c>
      <c r="AO1022" s="204" t="s">
        <v>83</v>
      </c>
      <c r="AP1022" s="600" t="s">
        <v>2997</v>
      </c>
      <c r="AQ1022" s="305" t="s">
        <v>1242</v>
      </c>
      <c r="AR1022" s="600" t="s">
        <v>2068</v>
      </c>
      <c r="AS1022" s="603" t="s">
        <v>323</v>
      </c>
      <c r="AT1022" s="181" t="s">
        <v>323</v>
      </c>
      <c r="AU1022" s="181" t="s">
        <v>323</v>
      </c>
      <c r="AV1022" s="179" t="s">
        <v>15</v>
      </c>
      <c r="AW1022" s="347" t="str">
        <f t="shared" si="427"/>
        <v>a</v>
      </c>
      <c r="AX1022" s="195" t="s">
        <v>3378</v>
      </c>
      <c r="AY1022" s="214">
        <v>1</v>
      </c>
    </row>
    <row r="1023" spans="1:51" ht="180" customHeight="1">
      <c r="A1023" s="204" t="str">
        <f t="shared" si="413"/>
        <v>2707-3</v>
      </c>
      <c r="B1023" s="205">
        <v>2707</v>
      </c>
      <c r="C1023" s="600" t="s">
        <v>2367</v>
      </c>
      <c r="D1023" s="204">
        <v>3</v>
      </c>
      <c r="E1023" s="600" t="s">
        <v>2311</v>
      </c>
      <c r="F1023" s="204" t="s">
        <v>799</v>
      </c>
      <c r="G1023" s="603" t="s">
        <v>598</v>
      </c>
      <c r="H1023" s="206" t="s">
        <v>599</v>
      </c>
      <c r="I1023" s="195" t="s">
        <v>1140</v>
      </c>
      <c r="J1023" s="600" t="s">
        <v>2069</v>
      </c>
      <c r="K1023" s="600" t="s">
        <v>1139</v>
      </c>
      <c r="L1023" s="600" t="s">
        <v>2070</v>
      </c>
      <c r="M1023" s="207" t="s">
        <v>392</v>
      </c>
      <c r="N1023" s="603" t="s">
        <v>323</v>
      </c>
      <c r="O1023" s="181" t="s">
        <v>323</v>
      </c>
      <c r="P1023" s="181" t="s">
        <v>323</v>
      </c>
      <c r="Q1023" s="181">
        <v>19.600000000000001</v>
      </c>
      <c r="R1023" s="225">
        <v>22.8</v>
      </c>
      <c r="S1023" s="620">
        <v>27.1</v>
      </c>
      <c r="T1023" s="194" t="s">
        <v>1298</v>
      </c>
      <c r="U1023" s="362">
        <v>119</v>
      </c>
      <c r="V1023" s="600" t="s">
        <v>3096</v>
      </c>
      <c r="W1023" s="603" t="s">
        <v>323</v>
      </c>
      <c r="X1023" s="181" t="s">
        <v>323</v>
      </c>
      <c r="Y1023" s="181" t="s">
        <v>323</v>
      </c>
      <c r="Z1023" s="181">
        <v>27.2</v>
      </c>
      <c r="AA1023" s="264">
        <v>25.8</v>
      </c>
      <c r="AB1023" s="264">
        <v>24.2</v>
      </c>
      <c r="AC1023" s="226" t="str">
        <f t="shared" si="416"/>
        <v>-</v>
      </c>
      <c r="AD1023" s="196" t="str">
        <f t="shared" si="417"/>
        <v>-</v>
      </c>
      <c r="AE1023" s="196" t="str">
        <f t="shared" si="418"/>
        <v>-</v>
      </c>
      <c r="AF1023" s="196">
        <f t="shared" si="419"/>
        <v>1.3877551020408161</v>
      </c>
      <c r="AG1023" s="604">
        <f t="shared" si="420"/>
        <v>1.131578947368421</v>
      </c>
      <c r="AH1023" s="212">
        <f t="shared" si="420"/>
        <v>0.89298892988929879</v>
      </c>
      <c r="AI1023" s="226" t="str">
        <f>IFERROR(IF($E1023="-","-",IF($U1023="-","-",(W1023+68.5)/$U1023)),"-")</f>
        <v>-</v>
      </c>
      <c r="AJ1023" s="196" t="str">
        <f>IFERROR(IF($E1023="-","-",IF($U1023="-","-",(X1023+90.6)/$U1023)),"-")</f>
        <v>-</v>
      </c>
      <c r="AK1023" s="196" t="str">
        <f t="shared" si="428"/>
        <v>-</v>
      </c>
      <c r="AL1023" s="196">
        <f t="shared" si="428"/>
        <v>0.22857142857142856</v>
      </c>
      <c r="AM1023" s="604">
        <f t="shared" si="428"/>
        <v>0.21680672268907564</v>
      </c>
      <c r="AN1023" s="212">
        <f t="shared" si="428"/>
        <v>0.20336134453781513</v>
      </c>
      <c r="AO1023" s="204" t="s">
        <v>83</v>
      </c>
      <c r="AP1023" s="600" t="s">
        <v>2998</v>
      </c>
      <c r="AQ1023" s="305" t="s">
        <v>1243</v>
      </c>
      <c r="AR1023" s="600" t="s">
        <v>2068</v>
      </c>
      <c r="AS1023" s="603" t="s">
        <v>323</v>
      </c>
      <c r="AT1023" s="181" t="s">
        <v>323</v>
      </c>
      <c r="AU1023" s="181" t="s">
        <v>323</v>
      </c>
      <c r="AV1023" s="179" t="s">
        <v>15</v>
      </c>
      <c r="AW1023" s="347" t="str">
        <f t="shared" si="427"/>
        <v>a</v>
      </c>
      <c r="AX1023" s="195" t="s">
        <v>3378</v>
      </c>
      <c r="AY1023" s="214">
        <v>1</v>
      </c>
    </row>
    <row r="1024" spans="1:51" ht="186.75" customHeight="1">
      <c r="A1024" s="204" t="str">
        <f t="shared" si="413"/>
        <v>2707-4</v>
      </c>
      <c r="B1024" s="205">
        <v>2707</v>
      </c>
      <c r="C1024" s="600" t="s">
        <v>270</v>
      </c>
      <c r="D1024" s="204">
        <v>4</v>
      </c>
      <c r="E1024" s="600" t="s">
        <v>2312</v>
      </c>
      <c r="F1024" s="204" t="s">
        <v>799</v>
      </c>
      <c r="G1024" s="603" t="s">
        <v>598</v>
      </c>
      <c r="H1024" s="206" t="s">
        <v>599</v>
      </c>
      <c r="I1024" s="195" t="s">
        <v>1140</v>
      </c>
      <c r="J1024" s="600" t="s">
        <v>1141</v>
      </c>
      <c r="K1024" s="600" t="s">
        <v>2071</v>
      </c>
      <c r="L1024" s="600" t="s">
        <v>1142</v>
      </c>
      <c r="M1024" s="207" t="s">
        <v>392</v>
      </c>
      <c r="N1024" s="603" t="s">
        <v>323</v>
      </c>
      <c r="O1024" s="181" t="s">
        <v>323</v>
      </c>
      <c r="P1024" s="181" t="s">
        <v>323</v>
      </c>
      <c r="Q1024" s="181">
        <v>48</v>
      </c>
      <c r="R1024" s="225">
        <v>42</v>
      </c>
      <c r="S1024" s="620">
        <v>43</v>
      </c>
      <c r="T1024" s="194" t="s">
        <v>1298</v>
      </c>
      <c r="U1024" s="362">
        <v>257</v>
      </c>
      <c r="V1024" s="600" t="s">
        <v>3096</v>
      </c>
      <c r="W1024" s="603" t="s">
        <v>323</v>
      </c>
      <c r="X1024" s="181" t="s">
        <v>323</v>
      </c>
      <c r="Y1024" s="181" t="s">
        <v>323</v>
      </c>
      <c r="Z1024" s="181">
        <f>4056-4005</f>
        <v>51</v>
      </c>
      <c r="AA1024" s="264">
        <f>4005-3961</f>
        <v>44</v>
      </c>
      <c r="AB1024" s="264">
        <v>45</v>
      </c>
      <c r="AC1024" s="226" t="str">
        <f t="shared" si="416"/>
        <v>-</v>
      </c>
      <c r="AD1024" s="196" t="str">
        <f t="shared" si="417"/>
        <v>-</v>
      </c>
      <c r="AE1024" s="196" t="str">
        <f t="shared" si="418"/>
        <v>-</v>
      </c>
      <c r="AF1024" s="196">
        <f t="shared" si="419"/>
        <v>1.0625</v>
      </c>
      <c r="AG1024" s="604">
        <f t="shared" si="420"/>
        <v>1.0476190476190477</v>
      </c>
      <c r="AH1024" s="212">
        <f t="shared" si="420"/>
        <v>1.0465116279069768</v>
      </c>
      <c r="AI1024" s="226" t="str">
        <f>IFERROR(IF($E1024="-","-",IF($U1024="-","-",(W1024+435)/$U1024)),"-")</f>
        <v>-</v>
      </c>
      <c r="AJ1024" s="196" t="str">
        <f>IFERROR(IF($E1024="-","-",IF($U1024="-","-",(X1024+571)/$U1024)),"-")</f>
        <v>-</v>
      </c>
      <c r="AK1024" s="196" t="str">
        <f t="shared" si="428"/>
        <v>-</v>
      </c>
      <c r="AL1024" s="196">
        <f t="shared" si="428"/>
        <v>0.19844357976653695</v>
      </c>
      <c r="AM1024" s="604">
        <f t="shared" si="428"/>
        <v>0.17120622568093385</v>
      </c>
      <c r="AN1024" s="212">
        <f t="shared" si="428"/>
        <v>0.17509727626459143</v>
      </c>
      <c r="AO1024" s="204" t="s">
        <v>83</v>
      </c>
      <c r="AP1024" s="600" t="s">
        <v>2999</v>
      </c>
      <c r="AQ1024" s="305" t="s">
        <v>1244</v>
      </c>
      <c r="AR1024" s="600" t="s">
        <v>2072</v>
      </c>
      <c r="AS1024" s="603" t="s">
        <v>323</v>
      </c>
      <c r="AT1024" s="181" t="s">
        <v>323</v>
      </c>
      <c r="AU1024" s="181" t="s">
        <v>323</v>
      </c>
      <c r="AV1024" s="179" t="s">
        <v>15</v>
      </c>
      <c r="AW1024" s="347" t="str">
        <f t="shared" si="427"/>
        <v>a</v>
      </c>
      <c r="AX1024" s="195" t="s">
        <v>3377</v>
      </c>
      <c r="AY1024" s="214">
        <v>1</v>
      </c>
    </row>
    <row r="1025" spans="1:51" customFormat="1" ht="27" hidden="1">
      <c r="A1025" s="12" t="str">
        <f t="shared" si="413"/>
        <v>2707-5</v>
      </c>
      <c r="B1025" s="15">
        <v>2707</v>
      </c>
      <c r="C1025" s="5" t="s">
        <v>270</v>
      </c>
      <c r="D1025" s="12">
        <v>5</v>
      </c>
      <c r="E1025" s="5" t="s">
        <v>83</v>
      </c>
      <c r="F1025" s="12" t="s">
        <v>83</v>
      </c>
      <c r="G1025" s="8" t="s">
        <v>83</v>
      </c>
      <c r="H1025" s="127" t="s">
        <v>83</v>
      </c>
      <c r="I1025" s="7" t="s">
        <v>83</v>
      </c>
      <c r="J1025" s="5" t="s">
        <v>83</v>
      </c>
      <c r="K1025" s="5" t="s">
        <v>83</v>
      </c>
      <c r="L1025" s="5" t="s">
        <v>83</v>
      </c>
      <c r="M1025" s="26" t="s">
        <v>83</v>
      </c>
      <c r="N1025" s="8"/>
      <c r="O1025" s="14"/>
      <c r="P1025" s="14"/>
      <c r="Q1025" s="14"/>
      <c r="R1025" s="9"/>
      <c r="S1025" s="452"/>
      <c r="T1025" s="28" t="s">
        <v>83</v>
      </c>
      <c r="U1025" s="9" t="s">
        <v>83</v>
      </c>
      <c r="V1025" s="5" t="s">
        <v>83</v>
      </c>
      <c r="W1025" s="8"/>
      <c r="X1025" s="14" t="s">
        <v>83</v>
      </c>
      <c r="Y1025" s="14" t="s">
        <v>83</v>
      </c>
      <c r="Z1025" s="14" t="s">
        <v>83</v>
      </c>
      <c r="AA1025" s="9" t="s">
        <v>83</v>
      </c>
      <c r="AB1025" s="452"/>
      <c r="AC1025" s="19" t="str">
        <f t="shared" si="416"/>
        <v>-</v>
      </c>
      <c r="AD1025" s="20" t="str">
        <f t="shared" si="417"/>
        <v>-</v>
      </c>
      <c r="AE1025" s="20" t="str">
        <f t="shared" si="418"/>
        <v>-</v>
      </c>
      <c r="AF1025" s="20" t="str">
        <f t="shared" si="419"/>
        <v>-</v>
      </c>
      <c r="AG1025" s="21" t="str">
        <f t="shared" si="420"/>
        <v>-</v>
      </c>
      <c r="AH1025" s="455"/>
      <c r="AI1025" s="19" t="str">
        <f t="shared" ref="AI1025:AJ1029" si="429">IFERROR(IF($E1025="-","-",IF($U1025="-","-",W1025/$U1025)),"-")</f>
        <v>-</v>
      </c>
      <c r="AJ1025" s="20" t="str">
        <f t="shared" si="429"/>
        <v>-</v>
      </c>
      <c r="AK1025" s="20" t="str">
        <f t="shared" si="428"/>
        <v>-</v>
      </c>
      <c r="AL1025" s="20" t="str">
        <f t="shared" si="428"/>
        <v>-</v>
      </c>
      <c r="AM1025" s="21" t="str">
        <f t="shared" si="428"/>
        <v>-</v>
      </c>
      <c r="AN1025" s="458"/>
      <c r="AO1025" s="12" t="s">
        <v>83</v>
      </c>
      <c r="AP1025" s="5" t="s">
        <v>83</v>
      </c>
      <c r="AQ1025" s="5" t="s">
        <v>83</v>
      </c>
      <c r="AR1025" s="5" t="s">
        <v>83</v>
      </c>
      <c r="AS1025" s="28" t="s">
        <v>83</v>
      </c>
      <c r="AT1025" s="6" t="s">
        <v>83</v>
      </c>
      <c r="AU1025" s="6" t="s">
        <v>83</v>
      </c>
      <c r="AV1025" s="6" t="s">
        <v>83</v>
      </c>
      <c r="AW1025" s="7" t="s">
        <v>83</v>
      </c>
      <c r="AX1025" s="94" t="s">
        <v>3366</v>
      </c>
      <c r="AY1025" s="45" t="s">
        <v>83</v>
      </c>
    </row>
    <row r="1026" spans="1:51" customFormat="1" ht="27" hidden="1">
      <c r="A1026" s="12" t="str">
        <f t="shared" si="413"/>
        <v>2707-6</v>
      </c>
      <c r="B1026" s="15">
        <v>2707</v>
      </c>
      <c r="C1026" s="5" t="s">
        <v>270</v>
      </c>
      <c r="D1026" s="12">
        <v>6</v>
      </c>
      <c r="E1026" s="5" t="s">
        <v>83</v>
      </c>
      <c r="F1026" s="12" t="s">
        <v>83</v>
      </c>
      <c r="G1026" s="8" t="s">
        <v>83</v>
      </c>
      <c r="H1026" s="127" t="s">
        <v>83</v>
      </c>
      <c r="I1026" s="7" t="s">
        <v>83</v>
      </c>
      <c r="J1026" s="5" t="s">
        <v>83</v>
      </c>
      <c r="K1026" s="5" t="s">
        <v>83</v>
      </c>
      <c r="L1026" s="5" t="s">
        <v>83</v>
      </c>
      <c r="M1026" s="26" t="s">
        <v>83</v>
      </c>
      <c r="N1026" s="8"/>
      <c r="O1026" s="14"/>
      <c r="P1026" s="14"/>
      <c r="Q1026" s="14"/>
      <c r="R1026" s="9"/>
      <c r="S1026" s="452"/>
      <c r="T1026" s="28" t="s">
        <v>83</v>
      </c>
      <c r="U1026" s="9" t="s">
        <v>83</v>
      </c>
      <c r="V1026" s="5" t="s">
        <v>83</v>
      </c>
      <c r="W1026" s="8"/>
      <c r="X1026" s="14" t="s">
        <v>83</v>
      </c>
      <c r="Y1026" s="14" t="s">
        <v>83</v>
      </c>
      <c r="Z1026" s="14" t="s">
        <v>83</v>
      </c>
      <c r="AA1026" s="9" t="s">
        <v>83</v>
      </c>
      <c r="AB1026" s="452"/>
      <c r="AC1026" s="19" t="str">
        <f t="shared" si="416"/>
        <v>-</v>
      </c>
      <c r="AD1026" s="20" t="str">
        <f t="shared" si="417"/>
        <v>-</v>
      </c>
      <c r="AE1026" s="20" t="str">
        <f t="shared" si="418"/>
        <v>-</v>
      </c>
      <c r="AF1026" s="20" t="str">
        <f t="shared" si="419"/>
        <v>-</v>
      </c>
      <c r="AG1026" s="21" t="str">
        <f t="shared" si="420"/>
        <v>-</v>
      </c>
      <c r="AH1026" s="455"/>
      <c r="AI1026" s="19" t="str">
        <f t="shared" si="429"/>
        <v>-</v>
      </c>
      <c r="AJ1026" s="20" t="str">
        <f t="shared" si="429"/>
        <v>-</v>
      </c>
      <c r="AK1026" s="20" t="str">
        <f t="shared" si="428"/>
        <v>-</v>
      </c>
      <c r="AL1026" s="20" t="str">
        <f t="shared" si="428"/>
        <v>-</v>
      </c>
      <c r="AM1026" s="21" t="str">
        <f t="shared" si="428"/>
        <v>-</v>
      </c>
      <c r="AN1026" s="458"/>
      <c r="AO1026" s="12" t="s">
        <v>83</v>
      </c>
      <c r="AP1026" s="5" t="s">
        <v>83</v>
      </c>
      <c r="AQ1026" s="5" t="s">
        <v>83</v>
      </c>
      <c r="AR1026" s="5" t="s">
        <v>83</v>
      </c>
      <c r="AS1026" s="28" t="s">
        <v>83</v>
      </c>
      <c r="AT1026" s="6" t="s">
        <v>83</v>
      </c>
      <c r="AU1026" s="6" t="s">
        <v>83</v>
      </c>
      <c r="AV1026" s="6" t="s">
        <v>83</v>
      </c>
      <c r="AW1026" s="7" t="s">
        <v>83</v>
      </c>
      <c r="AX1026" s="94" t="s">
        <v>3366</v>
      </c>
      <c r="AY1026" s="45" t="s">
        <v>83</v>
      </c>
    </row>
    <row r="1027" spans="1:51" customFormat="1" ht="27" hidden="1">
      <c r="A1027" s="12" t="str">
        <f t="shared" si="413"/>
        <v>2707-7</v>
      </c>
      <c r="B1027" s="15">
        <v>2707</v>
      </c>
      <c r="C1027" s="5" t="s">
        <v>270</v>
      </c>
      <c r="D1027" s="12">
        <v>7</v>
      </c>
      <c r="E1027" s="5" t="s">
        <v>83</v>
      </c>
      <c r="F1027" s="12" t="s">
        <v>83</v>
      </c>
      <c r="G1027" s="8" t="s">
        <v>83</v>
      </c>
      <c r="H1027" s="127" t="s">
        <v>83</v>
      </c>
      <c r="I1027" s="7" t="s">
        <v>83</v>
      </c>
      <c r="J1027" s="5" t="s">
        <v>83</v>
      </c>
      <c r="K1027" s="5" t="s">
        <v>83</v>
      </c>
      <c r="L1027" s="5" t="s">
        <v>83</v>
      </c>
      <c r="M1027" s="26" t="s">
        <v>83</v>
      </c>
      <c r="N1027" s="8"/>
      <c r="O1027" s="14"/>
      <c r="P1027" s="14"/>
      <c r="Q1027" s="14"/>
      <c r="R1027" s="9"/>
      <c r="S1027" s="452"/>
      <c r="T1027" s="28" t="s">
        <v>83</v>
      </c>
      <c r="U1027" s="9" t="s">
        <v>83</v>
      </c>
      <c r="V1027" s="5" t="s">
        <v>83</v>
      </c>
      <c r="W1027" s="8"/>
      <c r="X1027" s="14" t="s">
        <v>83</v>
      </c>
      <c r="Y1027" s="14" t="s">
        <v>83</v>
      </c>
      <c r="Z1027" s="14" t="s">
        <v>83</v>
      </c>
      <c r="AA1027" s="9" t="s">
        <v>83</v>
      </c>
      <c r="AB1027" s="452"/>
      <c r="AC1027" s="19" t="str">
        <f t="shared" si="416"/>
        <v>-</v>
      </c>
      <c r="AD1027" s="20" t="str">
        <f t="shared" si="417"/>
        <v>-</v>
      </c>
      <c r="AE1027" s="20" t="str">
        <f t="shared" si="418"/>
        <v>-</v>
      </c>
      <c r="AF1027" s="20" t="str">
        <f t="shared" si="419"/>
        <v>-</v>
      </c>
      <c r="AG1027" s="21" t="str">
        <f t="shared" si="420"/>
        <v>-</v>
      </c>
      <c r="AH1027" s="455"/>
      <c r="AI1027" s="19" t="str">
        <f t="shared" si="429"/>
        <v>-</v>
      </c>
      <c r="AJ1027" s="20" t="str">
        <f t="shared" si="429"/>
        <v>-</v>
      </c>
      <c r="AK1027" s="20" t="str">
        <f t="shared" si="428"/>
        <v>-</v>
      </c>
      <c r="AL1027" s="20" t="str">
        <f t="shared" si="428"/>
        <v>-</v>
      </c>
      <c r="AM1027" s="21" t="str">
        <f t="shared" si="428"/>
        <v>-</v>
      </c>
      <c r="AN1027" s="458"/>
      <c r="AO1027" s="12" t="s">
        <v>83</v>
      </c>
      <c r="AP1027" s="5" t="s">
        <v>83</v>
      </c>
      <c r="AQ1027" s="5" t="s">
        <v>83</v>
      </c>
      <c r="AR1027" s="5" t="s">
        <v>83</v>
      </c>
      <c r="AS1027" s="28" t="s">
        <v>83</v>
      </c>
      <c r="AT1027" s="6" t="s">
        <v>83</v>
      </c>
      <c r="AU1027" s="6" t="s">
        <v>83</v>
      </c>
      <c r="AV1027" s="6" t="s">
        <v>83</v>
      </c>
      <c r="AW1027" s="7" t="s">
        <v>83</v>
      </c>
      <c r="AX1027" s="94" t="s">
        <v>3366</v>
      </c>
      <c r="AY1027" s="45" t="s">
        <v>83</v>
      </c>
    </row>
    <row r="1028" spans="1:51" customFormat="1" ht="27" hidden="1">
      <c r="A1028" s="12" t="str">
        <f t="shared" si="413"/>
        <v>2707-8</v>
      </c>
      <c r="B1028" s="15">
        <v>2707</v>
      </c>
      <c r="C1028" s="5" t="s">
        <v>270</v>
      </c>
      <c r="D1028" s="12">
        <v>8</v>
      </c>
      <c r="E1028" s="5" t="s">
        <v>83</v>
      </c>
      <c r="F1028" s="12" t="s">
        <v>83</v>
      </c>
      <c r="G1028" s="8" t="s">
        <v>83</v>
      </c>
      <c r="H1028" s="127" t="s">
        <v>83</v>
      </c>
      <c r="I1028" s="7" t="s">
        <v>83</v>
      </c>
      <c r="J1028" s="5" t="s">
        <v>83</v>
      </c>
      <c r="K1028" s="5" t="s">
        <v>83</v>
      </c>
      <c r="L1028" s="5" t="s">
        <v>83</v>
      </c>
      <c r="M1028" s="26" t="s">
        <v>83</v>
      </c>
      <c r="N1028" s="8"/>
      <c r="O1028" s="14"/>
      <c r="P1028" s="14"/>
      <c r="Q1028" s="14"/>
      <c r="R1028" s="9"/>
      <c r="S1028" s="452"/>
      <c r="T1028" s="28" t="s">
        <v>83</v>
      </c>
      <c r="U1028" s="9" t="s">
        <v>83</v>
      </c>
      <c r="V1028" s="5" t="s">
        <v>83</v>
      </c>
      <c r="W1028" s="8"/>
      <c r="X1028" s="14" t="s">
        <v>83</v>
      </c>
      <c r="Y1028" s="14" t="s">
        <v>83</v>
      </c>
      <c r="Z1028" s="14" t="s">
        <v>83</v>
      </c>
      <c r="AA1028" s="9" t="s">
        <v>83</v>
      </c>
      <c r="AB1028" s="452"/>
      <c r="AC1028" s="19" t="str">
        <f t="shared" si="416"/>
        <v>-</v>
      </c>
      <c r="AD1028" s="20" t="str">
        <f t="shared" si="417"/>
        <v>-</v>
      </c>
      <c r="AE1028" s="20" t="str">
        <f t="shared" si="418"/>
        <v>-</v>
      </c>
      <c r="AF1028" s="20" t="str">
        <f t="shared" si="419"/>
        <v>-</v>
      </c>
      <c r="AG1028" s="21" t="str">
        <f t="shared" si="420"/>
        <v>-</v>
      </c>
      <c r="AH1028" s="455"/>
      <c r="AI1028" s="19" t="str">
        <f t="shared" si="429"/>
        <v>-</v>
      </c>
      <c r="AJ1028" s="20" t="str">
        <f t="shared" si="429"/>
        <v>-</v>
      </c>
      <c r="AK1028" s="20" t="str">
        <f t="shared" si="428"/>
        <v>-</v>
      </c>
      <c r="AL1028" s="20" t="str">
        <f t="shared" si="428"/>
        <v>-</v>
      </c>
      <c r="AM1028" s="21" t="str">
        <f t="shared" si="428"/>
        <v>-</v>
      </c>
      <c r="AN1028" s="458"/>
      <c r="AO1028" s="12" t="s">
        <v>83</v>
      </c>
      <c r="AP1028" s="5" t="s">
        <v>83</v>
      </c>
      <c r="AQ1028" s="5" t="s">
        <v>83</v>
      </c>
      <c r="AR1028" s="5" t="s">
        <v>83</v>
      </c>
      <c r="AS1028" s="28" t="s">
        <v>83</v>
      </c>
      <c r="AT1028" s="6" t="s">
        <v>83</v>
      </c>
      <c r="AU1028" s="6" t="s">
        <v>83</v>
      </c>
      <c r="AV1028" s="6" t="s">
        <v>83</v>
      </c>
      <c r="AW1028" s="7" t="s">
        <v>83</v>
      </c>
      <c r="AX1028" s="94" t="s">
        <v>3366</v>
      </c>
      <c r="AY1028" s="45" t="s">
        <v>83</v>
      </c>
    </row>
    <row r="1029" spans="1:51" customFormat="1" ht="27" hidden="1">
      <c r="A1029" s="12" t="str">
        <f t="shared" si="413"/>
        <v>2707-9</v>
      </c>
      <c r="B1029" s="15">
        <v>2707</v>
      </c>
      <c r="C1029" s="5" t="s">
        <v>270</v>
      </c>
      <c r="D1029" s="12">
        <v>9</v>
      </c>
      <c r="E1029" s="5" t="s">
        <v>83</v>
      </c>
      <c r="F1029" s="12" t="s">
        <v>83</v>
      </c>
      <c r="G1029" s="8" t="s">
        <v>83</v>
      </c>
      <c r="H1029" s="127" t="s">
        <v>83</v>
      </c>
      <c r="I1029" s="7" t="s">
        <v>83</v>
      </c>
      <c r="J1029" s="5" t="s">
        <v>83</v>
      </c>
      <c r="K1029" s="5" t="s">
        <v>83</v>
      </c>
      <c r="L1029" s="5" t="s">
        <v>83</v>
      </c>
      <c r="M1029" s="26" t="s">
        <v>83</v>
      </c>
      <c r="N1029" s="8"/>
      <c r="O1029" s="14"/>
      <c r="P1029" s="14"/>
      <c r="Q1029" s="14"/>
      <c r="R1029" s="9"/>
      <c r="S1029" s="452"/>
      <c r="T1029" s="28" t="s">
        <v>83</v>
      </c>
      <c r="U1029" s="9" t="s">
        <v>83</v>
      </c>
      <c r="V1029" s="5" t="s">
        <v>83</v>
      </c>
      <c r="W1029" s="8"/>
      <c r="X1029" s="14" t="s">
        <v>83</v>
      </c>
      <c r="Y1029" s="14" t="s">
        <v>83</v>
      </c>
      <c r="Z1029" s="14" t="s">
        <v>83</v>
      </c>
      <c r="AA1029" s="9" t="s">
        <v>83</v>
      </c>
      <c r="AB1029" s="452"/>
      <c r="AC1029" s="19" t="str">
        <f t="shared" si="416"/>
        <v>-</v>
      </c>
      <c r="AD1029" s="20" t="str">
        <f t="shared" si="417"/>
        <v>-</v>
      </c>
      <c r="AE1029" s="20" t="str">
        <f t="shared" si="418"/>
        <v>-</v>
      </c>
      <c r="AF1029" s="20" t="str">
        <f t="shared" si="419"/>
        <v>-</v>
      </c>
      <c r="AG1029" s="21" t="str">
        <f t="shared" si="420"/>
        <v>-</v>
      </c>
      <c r="AH1029" s="455"/>
      <c r="AI1029" s="19" t="str">
        <f t="shared" si="429"/>
        <v>-</v>
      </c>
      <c r="AJ1029" s="20" t="str">
        <f t="shared" si="429"/>
        <v>-</v>
      </c>
      <c r="AK1029" s="20" t="str">
        <f t="shared" si="428"/>
        <v>-</v>
      </c>
      <c r="AL1029" s="20" t="str">
        <f t="shared" si="428"/>
        <v>-</v>
      </c>
      <c r="AM1029" s="21" t="str">
        <f t="shared" si="428"/>
        <v>-</v>
      </c>
      <c r="AN1029" s="458"/>
      <c r="AO1029" s="12" t="s">
        <v>83</v>
      </c>
      <c r="AP1029" s="5" t="s">
        <v>83</v>
      </c>
      <c r="AQ1029" s="5" t="s">
        <v>83</v>
      </c>
      <c r="AR1029" s="5" t="s">
        <v>83</v>
      </c>
      <c r="AS1029" s="28" t="s">
        <v>83</v>
      </c>
      <c r="AT1029" s="6" t="s">
        <v>83</v>
      </c>
      <c r="AU1029" s="6" t="s">
        <v>83</v>
      </c>
      <c r="AV1029" s="6" t="s">
        <v>83</v>
      </c>
      <c r="AW1029" s="7" t="s">
        <v>83</v>
      </c>
      <c r="AX1029" s="94" t="s">
        <v>3366</v>
      </c>
      <c r="AY1029" s="45" t="s">
        <v>83</v>
      </c>
    </row>
    <row r="1030" spans="1:51">
      <c r="A1030" s="188"/>
      <c r="B1030" s="401"/>
      <c r="C1030" s="401"/>
      <c r="D1030" s="188"/>
      <c r="E1030" s="186"/>
      <c r="F1030" s="188"/>
      <c r="G1030" s="653"/>
      <c r="H1030" s="186"/>
      <c r="J1030" s="186"/>
      <c r="K1030" s="186"/>
      <c r="L1030" s="186"/>
      <c r="M1030" s="186"/>
      <c r="N1030" s="401"/>
      <c r="O1030" s="401"/>
      <c r="P1030" s="401"/>
      <c r="Q1030" s="401"/>
      <c r="R1030" s="715"/>
      <c r="T1030" s="188"/>
      <c r="U1030" s="401"/>
      <c r="V1030" s="186"/>
      <c r="W1030" s="653"/>
      <c r="X1030" s="653"/>
      <c r="Y1030" s="653"/>
      <c r="Z1030" s="653"/>
      <c r="AB1030" s="655"/>
      <c r="AC1030" s="401"/>
      <c r="AD1030" s="401"/>
      <c r="AE1030" s="401"/>
      <c r="AF1030" s="401"/>
      <c r="AG1030" s="401"/>
      <c r="AH1030" s="656"/>
      <c r="AI1030" s="401"/>
      <c r="AJ1030" s="401"/>
      <c r="AK1030" s="401"/>
      <c r="AL1030" s="401"/>
      <c r="AM1030" s="401"/>
      <c r="AN1030" s="656"/>
      <c r="AO1030" s="188"/>
      <c r="AQ1030" s="186"/>
      <c r="AR1030" s="186"/>
      <c r="AS1030" s="188"/>
      <c r="AT1030" s="188"/>
      <c r="AV1030" s="188"/>
      <c r="AW1030" s="188"/>
      <c r="AX1030" s="188"/>
      <c r="AY1030" s="657"/>
    </row>
    <row r="1049" spans="21:21">
      <c r="U1049" s="664"/>
    </row>
  </sheetData>
  <autoFilter ref="A3:AY1029" xr:uid="{CFF43FA7-47BB-44A2-8EEA-493620E876A1}">
    <filterColumn colId="4">
      <filters>
        <filter val="「エシカル消費」の認知度"/>
        <filter val="「京のまち企業訪問」の閲覧数"/>
        <filter val="「京のまち企業訪問」掲載企業に占める働き方改革取組企業の割合"/>
        <filter val="「京の生きもの・文化協働再生プロジェクト認定制度」の取組者数"/>
        <filter val="「京都モデル」ワーク・ライフ・バランス推進企業認証制度の認証企業数"/>
        <filter val="「親支援プログラム(ほっこり子育てひろば」参加者の満足度"/>
        <filter val="CASBEE京都高評価建築物の割合"/>
        <filter val="HACCPに沿った衛生管理の監視指導率"/>
        <filter val="Social Work / Art Conferenceホームページの閲覧数"/>
        <filter val="WEBサイト「コトカレ」の年間ページビュー数"/>
        <filter val="あじわい館の事業参加者数（来館者数含む。）"/>
        <filter val="あつまれ！京（みやこ）わくわくのトビラ事業の団体登録数"/>
        <filter val="インターネットを活用したサービスの利用件数"/>
        <filter val="インターンシップ事業における出願者数"/>
        <filter val="インターンシップ事業の出願者に占める低年次生の割合"/>
        <filter val="ウェブサイト「京のまち企業訪問」に掲載している京都企業の新卒採用実績数"/>
        <filter val="エネルギー消費量削減率"/>
        <filter val="グリーン(環境・エネルギー)産業分野におけるプロジェクト創出数"/>
        <filter val="グループホーム等の利用者数"/>
        <filter val="ごみの市最終処分量の削減量"/>
        <filter val="コミュニティケアワーカー研修修了者数"/>
        <filter val="コンテンツ関連商品の開発数"/>
        <filter val="シルバー人材センター会員数"/>
        <filter val="スタートアップ設立件数"/>
        <filter val="ストレスチェックの総合健康リスク指標"/>
        <filter val="スポーツ推進指導員の充足率"/>
        <filter val="バス・鉄道・徒歩・自転車分担率"/>
        <filter val="バス・鉄道・徒歩分担率"/>
        <filter val="バス・鉄道分担率"/>
        <filter val="バリアフリー優良建築物の割合"/>
        <filter val="ひとり親家庭支援センター利用者数"/>
        <filter val="プロスポーツ・全国規模大会の開催日数"/>
        <filter val="まちづくりや社会貢献活動をはじめとする未来の京都づくりにつながる活動を行う学生数"/>
        <filter val="ライフサイエンス分野における産学公連携プロジェクト創出数"/>
        <filter val="リピーター率"/>
        <filter val="レジ袋使用量削減量"/>
        <filter val="異臭(かび臭)のない水達成率"/>
        <filter val="違法「民泊」に対する調査・指導率"/>
        <filter val="一時預かり事業利用児童数"/>
        <filter val="飲料水の備蓄率"/>
        <filter val="雨水整備率(10年確率降雨対応)"/>
        <filter val="汚泥有効利用率"/>
        <filter val="屋外広告物等に係る許可件数"/>
        <filter val="下水道管路改築・地震対策率"/>
        <filter val="下水道事業における将来の大規模更新等に備えた積立金"/>
        <filter val="仮換地指定率"/>
        <filter val="家庭部門における温室効果ガス排出量削減率"/>
        <filter val="外国籍の住民基本台帳登録者における永住者数"/>
        <filter val="外国籍児童生徒数(公立小学校～高校)"/>
        <filter val="学校運営協議会における企画推進委員の人数"/>
        <filter val="環境保全活動プログラム参加者数"/>
        <filter val="観光事業者におけるデジタル化の推進状況"/>
        <filter val="企業啓発事業の１事業所当たりの利用者数"/>
        <filter val="企業立地件数(企業立地促進制度等に係る補助対象事業指定件数)"/>
        <filter val="危機管理に関する計画の策定に取り組んでいる観光事業者の割合"/>
        <filter val="既存建築物に係る情報の活用件数"/>
        <filter val="既存住宅の流通件数が新築分譲住宅の着工件数を含めた件数に占める割合"/>
        <filter val="技術系資格保持者の割合"/>
        <filter val="虐待相談・通告に対し速やかに対応(48時間以内)した件数の割合"/>
        <filter val="居宅介護等の利用時間数"/>
        <filter val="京都コンサートホール、ロームシアター京都、京都市文化会館(北、東部、右京、西、呉竹)のホールの日数利用率"/>
        <filter val="京都で学ぶ魅力の発信件数"/>
        <filter val="京都ならではの単位互換科目の開設数"/>
        <filter val="京都はぐくみアプリのダウンロード数"/>
        <filter val="京都経済の活性化につながる大学との連携協定数"/>
        <filter val="京都市　自治会・町内会＆ＮＰＯおうえんポータルサイトのアクセス件数"/>
        <filter val="京都市DV相談支援センターにおける「課題解決」の割合"/>
        <filter val="京都市ソーシャル・イノベーション・クラスター構想を推進するパートナー数"/>
        <filter val="京都市子育て支援活動いきいきセンター(乳幼児親子のつどいの広場)事業実施箇所数"/>
        <filter val="京都市小中一貫学習支援プログラムに対する児童生徒のアンケート評価値"/>
        <filter val="京都市図書館の貸出者数"/>
        <filter val="京都市総合防災訓練及び各区総合防災訓練への参加人数"/>
        <filter val="京都市動物愛護事業推進基金への寄付件数"/>
        <filter val="京都市内に本部を置く大学・大学院・短期大学・日本語学校・専修学校に在学する留学生数"/>
        <filter val="京都市民１人当たりの取扱金額（青果・水産物）"/>
        <filter val="京都市民１人当たりの取扱数量（青果・水産物）"/>
        <filter val="京都労働学校受講生の満足度"/>
        <filter val="教員が授業にICTを活用して指導できる割合"/>
        <filter val="教職員の月当たりの時間外勤務時間"/>
        <filter val="教職員研修オンラインコンテンツ数"/>
        <filter val="橋りょう長寿命化修繕計画に基づく老朽化修繕の着手率"/>
        <filter val="緊急輸送道路における橋りょう耐震補強率"/>
        <filter val="緊急輸送道路における道路のり面の対策完了率"/>
        <filter val="近郊都市へ転出する子育て世帯の受け皿となる住宅の供給数"/>
        <filter val="区地域福祉推進委員会が実施する地域福祉活動に関わる多様な主体のつながりを促進する場への参加者数"/>
        <filter val="景観・まちづくりに関する相談件数"/>
        <filter val="景観づくりに取り組む地域数"/>
        <filter val="景観の保全・再生に資する道路の無電柱化事業着手率"/>
        <filter val="健康づくりサポーター活動における市民の参加者数"/>
        <filter val="建物火災のうち、焼損面積が10㎡以下に抑えられている火災の割合"/>
        <filter val="交通事故死者数"/>
        <filter val="交通事故重傷者数"/>
        <filter val="公園の再整備及び新規整備の実施箇所数"/>
        <filter val="公園の利活用事例数"/>
        <filter val="公共交通利用割合"/>
        <filter val="公共施設整備延長率"/>
        <filter val="向島ニュータウンまちづくりビジョンの継続取組数"/>
        <filter val="広報活動・媒体の認知度"/>
        <filter val="洪水浸水想定区域内や土砂災害警戒区域内にある要配慮者利用施設における避難確保計画に基づく訓練実施済施設の割合"/>
        <filter val="高度外国人材の人数"/>
        <filter val="高度処理管理目標水質達成率"/>
        <filter val="高齢サポート(地域包括支援センター)相談支援件数"/>
        <filter val="合流式下水道改善率"/>
        <filter val="国際会議の海外参加者数"/>
        <filter val="国際会議開催件数"/>
        <filter val="国内外から呼び込んだ、京都市文化施策への寄付額"/>
        <filter val="査察等の個別指導により、安全性の向上を図った既存建築物の件数"/>
        <filter val="再生利用率"/>
        <filter val="三山森林景観保全・再生ガイドラインに基づく、市民等との協働による森づくり活動の回数"/>
        <filter val="子ども・若者総合相談窓口の相談件数"/>
        <filter val="子どもを共に育む京都市民憲章実践推進者表彰応募件数"/>
        <filter val="市バスの旅客数"/>
        <filter val="市街地における建築物及び工作物の形態意匠制限適合割合"/>
        <filter val="市主催のスポーツ事業のボランティア参加者数"/>
        <filter val="市内における指標生物の発見報告数"/>
        <filter val="市内中小企業等の相談対応件数"/>
        <filter val="市民が応急手当を実施した割合"/>
        <filter val="市民による京都観光の満足度"/>
        <filter val="市民の自主的な啓発活動を支援する事業の利用件数"/>
        <filter val="市民向け印刷物の情報保障配慮率"/>
        <filter val="市民主体の事業への後援名義許可数"/>
        <filter val="市民生活への観光の影響(マナー)"/>
        <filter val="市民生活への観光の影響(観光地の混雑)"/>
        <filter val="市民生活への観光の影響(公共交通の混雑)"/>
        <filter val="市民生活への観光の影響(宿泊施設)"/>
        <filter val="市民生活への観光の影響(道路渋滞)"/>
        <filter val="市有建築物のCASBEE京都高評価取得率"/>
        <filter val="飼い犬の引取数"/>
        <filter val="飼い猫の引取数"/>
        <filter val="事業活動に伴う温室効果ガスの排出量削減率"/>
        <filter val="児童発達支援及び放課後等デイサービスの延べ利用日数"/>
        <filter val="時間外保育事業利用児童数"/>
        <filter val="自殺による死亡者数"/>
        <filter val="自治組織や市民活動団体等がまちづくり活動として、新たに行った京町家の保全継承に関する活動数"/>
        <filter val="自主防災会の防災行動マニュアルに基づく訓練等の実施率"/>
        <filter val="自立支援医療の受給者数"/>
        <filter val="車道左側通行をする自転車利用者の割合"/>
        <filter val="主要管路の耐震適合性管の割合"/>
        <filter val="取扱金額(青果・水産物)"/>
        <filter val="取扱数量(青果・水産物)"/>
        <filter val="取扱頭数(牛・豚)"/>
        <filter val="手話通訳者等派遣による派遣件数"/>
        <filter val="就労支援及び就労準備支援を行った生活保護受給者、生活困窮者の人数"/>
        <filter val="住宅の耐震化率"/>
        <filter val="住宅確保要配慮者の入居を拒まない民間賃貸住宅戸数"/>
        <filter val="住民が気兼ねなく地域の活動に参加していると回答した自治会・町内会の割合"/>
        <filter val="宿泊率"/>
        <filter val="準用河川及び普通河川の維持管理に関する対策工事実施状況"/>
        <filter val="商店街組織に加入している商店の割合"/>
        <filter val="消費者啓発事業の参加により消費者問題への理解が深まった人の割合"/>
        <filter val="消費生活に関する啓発活動を推進する市民ボランティアの活動回数"/>
        <filter val="消費電力に占める再生可能エネルギー比率"/>
        <filter val="消防団員の充足率"/>
        <filter val="障害者スポーツ大会及びイベントへの参加者数"/>
        <filter val="障害者就業・生活支援センターにおける相談・支援件数"/>
        <filter val="上下水道事業の企業債残高の削減額"/>
        <filter val="新体力テストの結果(項目数)"/>
        <filter val="親水性のある水辺空間の整備率"/>
        <filter val="人権文化の構築に関わる取組として全庁で実施する新規及び改善等の事業数"/>
        <filter val="人口1万人当たりのNPO法人数"/>
        <filter val="人口1万人当たりの出火率の政令指定都市順位"/>
        <filter val="水質汚濁に係る市保全基準達成状況"/>
        <filter val="水道事業における老朽化した配水管更新の財源となる積立金"/>
        <filter val="成年後見支援センターへの相談件数"/>
        <filter val="生涯学習情報検索システム「京まなびネット」のページビュー数"/>
        <filter val="生活困窮世帯等学習支援事業参加登録者数"/>
        <filter val="生後4箇月までの乳児のいる家庭への訪問率(未訪問家庭への支援を含む)"/>
        <filter val="製造品出荷額等に占める南部地域・西部地域等の割合"/>
        <filter val="青少年活動センターにおける地域交流事業数"/>
        <filter val="全小学校通学区域数に対する地域子育て支援ステーション事業基幹ステーション実施学区数の割合"/>
        <filter val="素材（丸太）生産量"/>
        <filter val="総合教育センター受講者数(研修受講者及びホームページ(教職員研修支援システム)のアクセス数)"/>
        <filter val="総合支援学校高等部職場実習の受入企業・事業所数"/>
        <filter val="大気汚染に係る市保全基準達成状況"/>
        <filter val="大規模整備事業実施校数(校舎・体育館)"/>
        <filter val="第1次緊急輸送道路における道路改良延長"/>
        <filter val="宅地化率"/>
        <filter val="団地再生に向けた取組を進めている市営住宅の団地数"/>
        <filter val="断熱性など環境に配慮された住宅の割合"/>
        <filter val="知恵創出“目の輝き”認定企業数"/>
        <filter val="地域の景観を形成する核となる建造物等の指定数"/>
        <filter val="地域中核拠点(27箇所)における商業・業務・医療施設の面積"/>
        <filter val="地下鉄の旅客数"/>
        <filter val="地区計画、建築協定、景観協定等の締結数"/>
        <filter val="地方独立行政法人京都市立病院機構年度計画の達成割合"/>
        <filter val="腸管出血性大腸菌による感染症の発生件数"/>
        <filter val="通学路交通安全プログラム対策実施件数"/>
        <filter val="通級による専門的な指導を受けているLD等の発達障害のある児童生徒数"/>
        <filter val="定期報告制度により安全点検された既存建築物の件数"/>
        <filter val="伝統産業製品の出荷額"/>
        <filter val="都市基盤河川改修率"/>
        <filter val="都市機能誘導区域(歴史的都心地区周辺や、京都駅周辺、二条・丹波口・梅小路周辺)における商業・業務施設の面積"/>
        <filter val="道路後退用地の適正な維持と管理に関する指導・啓発件数"/>
        <filter val="特定医療の受給者数"/>
        <filter val="特定建築物の耐震化率"/>
        <filter val="特定伝統料理海外普及事業における外国人料理人の受入れ人数"/>
        <filter val="特別養護老人ホームの入所施設整備定員数"/>
        <filter val="日常生活自立支援事業(地域福祉権利擁護事業)契約件数"/>
        <filter val="認知症初期集中支援チームによる医療・介護への引継割合"/>
        <filter val="認定農業者数"/>
        <filter val="農業用施設整備件数"/>
        <filter val="農地・森林の炭素固定によるCO2削減量"/>
        <filter val="農林業に関心のある人数"/>
        <filter val="博物館ふれあいボランティア等活動回数"/>
        <filter val="避難所運営マニュアルに基づく避難所運営訓練実施済避難所の割合"/>
        <filter val="福祉ボランティアセンター利用登録団体数"/>
        <filter val="文化芸術授業(ようこそアーティスト)参加生徒数の文化芸術に対する興味・関心を深めた割合"/>
        <filter val="平均宿泊日数"/>
        <filter val="舗装アセットマネジメントにおける補修率"/>
        <filter val="防災に資する道路における無電柱化事業着手率"/>
        <filter val="防災ポータルサイト(トップページ)へのアクセス数"/>
        <filter val="防災まちづくり推進事業及び細街路対策事業に基づく助成制度の利用件数"/>
        <filter val="本市が指定、登録等をした京都文化遺産の数"/>
        <filter val="本市スポーツ施設の利用件数"/>
        <filter val="民生児童委員活動件数"/>
        <filter val="野生鳥獣による農林産物被害額"/>
        <filter val="役員同士の連絡手段としてＩＣＴを活用していると回答した自治会・町内会の割合"/>
        <filter val="優良デザイン促進制度の利用数"/>
        <filter val="要支援マンションの件数"/>
        <filter val="来街者が増加したと回答した商店街の割合"/>
        <filter val="洛西ニュータウンアクションプログラムの継続取組数"/>
        <filter val="緑化に関するボランティア団体数"/>
        <filter val="歴史的建築物の適切な保存活用をテーマとした説明会等の普及啓発の実施回数"/>
        <filter val="老朽配水管の解消率"/>
        <filter val="老人福祉センター利用者数"/>
      </filters>
    </filterColumn>
  </autoFilter>
  <mergeCells count="41">
    <mergeCell ref="AS2:AS3"/>
    <mergeCell ref="AS1:AX1"/>
    <mergeCell ref="AY1:AY3"/>
    <mergeCell ref="AT2:AT3"/>
    <mergeCell ref="AU2:AU3"/>
    <mergeCell ref="AV2:AV3"/>
    <mergeCell ref="AW2:AW3"/>
    <mergeCell ref="AX2:AX3"/>
    <mergeCell ref="AP1:AP3"/>
    <mergeCell ref="AQ1:AR1"/>
    <mergeCell ref="AO1:AO3"/>
    <mergeCell ref="AQ2:AQ3"/>
    <mergeCell ref="AR2:AR3"/>
    <mergeCell ref="F1:F3"/>
    <mergeCell ref="G2:G3"/>
    <mergeCell ref="I2:I3"/>
    <mergeCell ref="G1:I1"/>
    <mergeCell ref="X2:X3"/>
    <mergeCell ref="H2:H3"/>
    <mergeCell ref="N2:S2"/>
    <mergeCell ref="J1:J3"/>
    <mergeCell ref="K1:K3"/>
    <mergeCell ref="L1:L3"/>
    <mergeCell ref="N1:V1"/>
    <mergeCell ref="T2:U2"/>
    <mergeCell ref="V2:V3"/>
    <mergeCell ref="W2:W3"/>
    <mergeCell ref="M1:M3"/>
    <mergeCell ref="A1:A3"/>
    <mergeCell ref="B1:B3"/>
    <mergeCell ref="C1:C3"/>
    <mergeCell ref="D1:D3"/>
    <mergeCell ref="E1:E3"/>
    <mergeCell ref="AB2:AB3"/>
    <mergeCell ref="W1:AB1"/>
    <mergeCell ref="AC2:AH2"/>
    <mergeCell ref="AI2:AN2"/>
    <mergeCell ref="AC1:AN1"/>
    <mergeCell ref="Y2:Y3"/>
    <mergeCell ref="Z2:Z3"/>
    <mergeCell ref="AA2:AA3"/>
  </mergeCells>
  <phoneticPr fontId="39"/>
  <pageMargins left="0.25" right="0.25" top="0.75" bottom="0.75" header="0.3" footer="0.3"/>
  <pageSetup paperSize="8" scale="39" fitToWidth="2" fitToHeight="0" orientation="portrait" r:id="rId1"/>
  <headerFooter>
    <oddHeader>&amp;L&amp;Aシート</oddHeader>
  </headerFooter>
  <colBreaks count="1" manualBreakCount="1">
    <brk id="22" max="1048575" man="1"/>
  </colBreaks>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D611E277-B171-4BA0-AE76-2593B62264C4}">
          <x14:formula1>
            <xm:f>プルダウン!$D$1:$D$6</xm:f>
          </x14:formula1>
          <xm:sqref>AT635:AV642 AT1030:AX1048576 AT626:AV633 AT608:AV615 AT617:AV624 AT930:AV930</xm:sqref>
        </x14:dataValidation>
        <x14:dataValidation type="list" allowBlank="1" showInputMessage="1" showErrorMessage="1" xr:uid="{EB37A420-B305-4A4E-94AB-940B596E0357}">
          <x14:formula1>
            <xm:f>プルダウン!$T$1:$T$3</xm:f>
          </x14:formula1>
          <xm:sqref>M626:M633 M930 M1030:M1048576 M635:M642 M608:M615 M617:M624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F958C3-48FC-435D-8C2C-4D2BF75C3AEE}">
  <sheetPr filterMode="1">
    <pageSetUpPr fitToPage="1"/>
  </sheetPr>
  <dimension ref="A1:BP259"/>
  <sheetViews>
    <sheetView view="pageBreakPreview" zoomScale="70" zoomScaleNormal="85" zoomScaleSheetLayoutView="70" workbookViewId="0">
      <pane xSplit="5" ySplit="2" topLeftCell="BD3" activePane="bottomRight" state="frozen"/>
      <selection activeCell="FE2" sqref="FE2:IC2"/>
      <selection pane="topRight" activeCell="FE2" sqref="FE2:IC2"/>
      <selection pane="bottomLeft" activeCell="FE2" sqref="FE2:IC2"/>
      <selection pane="bottomRight" activeCell="AW11" sqref="AW11"/>
    </sheetView>
  </sheetViews>
  <sheetFormatPr defaultColWidth="9" defaultRowHeight="13.5"/>
  <cols>
    <col min="1" max="2" width="5.875" style="545" customWidth="1"/>
    <col min="3" max="3" width="13.875" style="546" customWidth="1"/>
    <col min="4" max="4" width="5.875" style="545" customWidth="1"/>
    <col min="5" max="5" width="60.5" style="546" customWidth="1"/>
    <col min="6" max="13" width="7" style="521" customWidth="1"/>
    <col min="14" max="14" width="8.375" style="547" customWidth="1"/>
    <col min="15" max="15" width="7" style="545" customWidth="1"/>
    <col min="16" max="23" width="7" style="521" customWidth="1"/>
    <col min="24" max="24" width="11.75" style="547" customWidth="1"/>
    <col min="25" max="25" width="7" style="545" customWidth="1"/>
    <col min="26" max="33" width="7" style="521" customWidth="1"/>
    <col min="34" max="34" width="8.375" style="547" customWidth="1"/>
    <col min="35" max="35" width="7" style="545" customWidth="1"/>
    <col min="36" max="43" width="7" style="521" customWidth="1"/>
    <col min="44" max="44" width="8.375" style="547" customWidth="1"/>
    <col min="45" max="45" width="7" style="545" customWidth="1"/>
    <col min="46" max="53" width="7" style="521" customWidth="1"/>
    <col min="54" max="54" width="8.375" style="547" bestFit="1" customWidth="1"/>
    <col min="55" max="55" width="7" style="545" customWidth="1"/>
    <col min="56" max="56" width="9" style="560"/>
    <col min="57" max="63" width="9" style="558"/>
    <col min="64" max="64" width="8.375" style="957" customWidth="1"/>
    <col min="65" max="65" width="7" style="956" customWidth="1"/>
    <col min="66" max="16384" width="9" style="521"/>
  </cols>
  <sheetData>
    <row r="1" spans="1:65">
      <c r="A1" s="1196" t="s">
        <v>95</v>
      </c>
      <c r="B1" s="1192" t="s">
        <v>1</v>
      </c>
      <c r="C1" s="1192" t="s">
        <v>0</v>
      </c>
      <c r="D1" s="1192" t="s">
        <v>51</v>
      </c>
      <c r="E1" s="1192" t="s">
        <v>52</v>
      </c>
      <c r="F1" s="1191" t="s">
        <v>53</v>
      </c>
      <c r="G1" s="1191"/>
      <c r="H1" s="1191"/>
      <c r="I1" s="1191"/>
      <c r="J1" s="1191"/>
      <c r="K1" s="1191"/>
      <c r="L1" s="1191"/>
      <c r="M1" s="1191"/>
      <c r="N1" s="1191"/>
      <c r="O1" s="1191"/>
      <c r="P1" s="1191" t="s">
        <v>64</v>
      </c>
      <c r="Q1" s="1191"/>
      <c r="R1" s="1191"/>
      <c r="S1" s="1191"/>
      <c r="T1" s="1191"/>
      <c r="U1" s="1191"/>
      <c r="V1" s="1191"/>
      <c r="W1" s="1191"/>
      <c r="X1" s="1191"/>
      <c r="Y1" s="1191"/>
      <c r="Z1" s="1193" t="s">
        <v>65</v>
      </c>
      <c r="AA1" s="1188"/>
      <c r="AB1" s="1188"/>
      <c r="AC1" s="1188"/>
      <c r="AD1" s="1188"/>
      <c r="AE1" s="1188"/>
      <c r="AF1" s="1188"/>
      <c r="AG1" s="1188"/>
      <c r="AH1" s="1188"/>
      <c r="AI1" s="1194"/>
      <c r="AJ1" s="1193" t="s">
        <v>66</v>
      </c>
      <c r="AK1" s="1188"/>
      <c r="AL1" s="1188"/>
      <c r="AM1" s="1188"/>
      <c r="AN1" s="1188"/>
      <c r="AO1" s="1188"/>
      <c r="AP1" s="1188"/>
      <c r="AQ1" s="1188"/>
      <c r="AR1" s="1188"/>
      <c r="AS1" s="1194"/>
      <c r="AT1" s="1193" t="s">
        <v>67</v>
      </c>
      <c r="AU1" s="1188"/>
      <c r="AV1" s="1188"/>
      <c r="AW1" s="1188"/>
      <c r="AX1" s="1188"/>
      <c r="AY1" s="1188"/>
      <c r="AZ1" s="1188"/>
      <c r="BA1" s="1188"/>
      <c r="BB1" s="1188"/>
      <c r="BC1" s="1194"/>
      <c r="BD1" s="1187" t="s">
        <v>3361</v>
      </c>
      <c r="BE1" s="1188"/>
      <c r="BF1" s="1188"/>
      <c r="BG1" s="1188"/>
      <c r="BH1" s="1188"/>
      <c r="BI1" s="1188"/>
      <c r="BJ1" s="1188"/>
      <c r="BK1" s="1188"/>
      <c r="BL1" s="1189"/>
      <c r="BM1" s="1190"/>
    </row>
    <row r="2" spans="1:65" ht="27">
      <c r="A2" s="1197"/>
      <c r="B2" s="1192"/>
      <c r="C2" s="1192"/>
      <c r="D2" s="1192"/>
      <c r="E2" s="1192"/>
      <c r="F2" s="522" t="s">
        <v>15</v>
      </c>
      <c r="G2" s="523" t="s">
        <v>11</v>
      </c>
      <c r="H2" s="523" t="s">
        <v>10</v>
      </c>
      <c r="I2" s="523" t="s">
        <v>50</v>
      </c>
      <c r="J2" s="523" t="s">
        <v>49</v>
      </c>
      <c r="K2" s="523" t="s">
        <v>59</v>
      </c>
      <c r="L2" s="523" t="s">
        <v>60</v>
      </c>
      <c r="M2" s="524" t="s">
        <v>63</v>
      </c>
      <c r="N2" s="525" t="s">
        <v>61</v>
      </c>
      <c r="O2" s="526" t="s">
        <v>62</v>
      </c>
      <c r="P2" s="522" t="s">
        <v>15</v>
      </c>
      <c r="Q2" s="523" t="s">
        <v>11</v>
      </c>
      <c r="R2" s="523" t="s">
        <v>10</v>
      </c>
      <c r="S2" s="523" t="s">
        <v>50</v>
      </c>
      <c r="T2" s="523" t="s">
        <v>49</v>
      </c>
      <c r="U2" s="523" t="s">
        <v>59</v>
      </c>
      <c r="V2" s="523" t="s">
        <v>60</v>
      </c>
      <c r="W2" s="524" t="s">
        <v>63</v>
      </c>
      <c r="X2" s="525" t="s">
        <v>61</v>
      </c>
      <c r="Y2" s="526" t="s">
        <v>62</v>
      </c>
      <c r="Z2" s="522" t="s">
        <v>15</v>
      </c>
      <c r="AA2" s="523" t="s">
        <v>11</v>
      </c>
      <c r="AB2" s="523" t="s">
        <v>10</v>
      </c>
      <c r="AC2" s="523" t="s">
        <v>50</v>
      </c>
      <c r="AD2" s="523" t="s">
        <v>49</v>
      </c>
      <c r="AE2" s="523" t="s">
        <v>59</v>
      </c>
      <c r="AF2" s="523" t="s">
        <v>60</v>
      </c>
      <c r="AG2" s="524" t="s">
        <v>63</v>
      </c>
      <c r="AH2" s="525" t="s">
        <v>61</v>
      </c>
      <c r="AI2" s="526" t="s">
        <v>62</v>
      </c>
      <c r="AJ2" s="522" t="s">
        <v>15</v>
      </c>
      <c r="AK2" s="523" t="s">
        <v>11</v>
      </c>
      <c r="AL2" s="523" t="s">
        <v>10</v>
      </c>
      <c r="AM2" s="523" t="s">
        <v>50</v>
      </c>
      <c r="AN2" s="523" t="s">
        <v>49</v>
      </c>
      <c r="AO2" s="523" t="s">
        <v>59</v>
      </c>
      <c r="AP2" s="523" t="s">
        <v>60</v>
      </c>
      <c r="AQ2" s="524" t="s">
        <v>63</v>
      </c>
      <c r="AR2" s="525" t="s">
        <v>61</v>
      </c>
      <c r="AS2" s="526" t="s">
        <v>62</v>
      </c>
      <c r="AT2" s="522" t="s">
        <v>15</v>
      </c>
      <c r="AU2" s="523" t="s">
        <v>11</v>
      </c>
      <c r="AV2" s="523" t="s">
        <v>10</v>
      </c>
      <c r="AW2" s="523" t="s">
        <v>50</v>
      </c>
      <c r="AX2" s="523" t="s">
        <v>49</v>
      </c>
      <c r="AY2" s="523" t="s">
        <v>59</v>
      </c>
      <c r="AZ2" s="523" t="s">
        <v>60</v>
      </c>
      <c r="BA2" s="524" t="s">
        <v>63</v>
      </c>
      <c r="BB2" s="525" t="s">
        <v>61</v>
      </c>
      <c r="BC2" s="555" t="s">
        <v>62</v>
      </c>
      <c r="BD2" s="523" t="s">
        <v>15</v>
      </c>
      <c r="BE2" s="559" t="s">
        <v>11</v>
      </c>
      <c r="BF2" s="523" t="s">
        <v>10</v>
      </c>
      <c r="BG2" s="523" t="s">
        <v>50</v>
      </c>
      <c r="BH2" s="523" t="s">
        <v>49</v>
      </c>
      <c r="BI2" s="523" t="s">
        <v>59</v>
      </c>
      <c r="BJ2" s="527" t="s">
        <v>60</v>
      </c>
      <c r="BK2" s="528" t="s">
        <v>63</v>
      </c>
      <c r="BL2" s="529" t="s">
        <v>61</v>
      </c>
      <c r="BM2" s="557" t="s">
        <v>62</v>
      </c>
    </row>
    <row r="3" spans="1:65" ht="40.5" customHeight="1">
      <c r="A3" s="530" t="str">
        <f t="shared" ref="A3:A18" si="0">B3&amp;"-"&amp;D3</f>
        <v>1-1</v>
      </c>
      <c r="B3" s="530">
        <v>1</v>
      </c>
      <c r="C3" s="531" t="s">
        <v>2</v>
      </c>
      <c r="D3" s="530">
        <v>1</v>
      </c>
      <c r="E3" s="531" t="s">
        <v>1421</v>
      </c>
      <c r="F3" s="532">
        <v>44</v>
      </c>
      <c r="G3" s="533">
        <v>261</v>
      </c>
      <c r="H3" s="533">
        <v>158</v>
      </c>
      <c r="I3" s="533">
        <v>86</v>
      </c>
      <c r="J3" s="533">
        <v>38</v>
      </c>
      <c r="K3" s="533">
        <v>8</v>
      </c>
      <c r="L3" s="533">
        <v>595</v>
      </c>
      <c r="M3" s="533">
        <v>587</v>
      </c>
      <c r="N3" s="534">
        <v>0.31856899488926749</v>
      </c>
      <c r="O3" s="526" t="s">
        <v>55</v>
      </c>
      <c r="P3" s="479">
        <v>18</v>
      </c>
      <c r="Q3" s="479">
        <v>184</v>
      </c>
      <c r="R3" s="479">
        <v>170</v>
      </c>
      <c r="S3" s="479">
        <v>73</v>
      </c>
      <c r="T3" s="479">
        <v>25</v>
      </c>
      <c r="U3" s="479">
        <v>1</v>
      </c>
      <c r="V3" s="535">
        <f>IF($E3="-","-",IF(SUM(P3:U3)=0,"-",SUM(P3:U3)))</f>
        <v>471</v>
      </c>
      <c r="W3" s="533">
        <f>IF($E3="-","-",IF(SUM(P3:T3)=0,"-",SUM(P3:T3)))</f>
        <v>470</v>
      </c>
      <c r="X3" s="534">
        <f>IF(V3="-","-",SUM(P3*2,Q3*1,R3*0,S3*(-1),T3*(-2))/W3)</f>
        <v>0.20638297872340425</v>
      </c>
      <c r="Y3" s="526" t="str">
        <f>IF(V3="-","-",IF(X3&gt;=0.8,"a",IF(X3&gt;0.3,"b",IF(X3&gt;=-0.3,"c",IF(X3&gt;-0.8,"d","e")))))</f>
        <v>c</v>
      </c>
      <c r="Z3" s="536">
        <v>17</v>
      </c>
      <c r="AA3" s="537">
        <v>186</v>
      </c>
      <c r="AB3" s="537">
        <v>165</v>
      </c>
      <c r="AC3" s="537">
        <v>95</v>
      </c>
      <c r="AD3" s="537">
        <v>22</v>
      </c>
      <c r="AE3" s="537">
        <v>4</v>
      </c>
      <c r="AF3" s="533">
        <f>IF($E3="-","-",IF(SUM(Z3:AE3)=0,"-",SUM(Z3:AE3)))</f>
        <v>489</v>
      </c>
      <c r="AG3" s="533">
        <f>IF($E3="-","-",IF(SUM(Z3:AD3)=0,"-",SUM(Z3:AD3)))</f>
        <v>485</v>
      </c>
      <c r="AH3" s="534">
        <f>IF(AF3="-","-",SUM(Z3*2,AA3*1,AB3*0,AC3*(-1),AD3*(-2))/AG3)</f>
        <v>0.1670103092783505</v>
      </c>
      <c r="AI3" s="526" t="str">
        <f>IF(AF3="-","-",IF(AH3&gt;=0.8,"a",IF(AH3&gt;0.3,"b",IF(AH3&gt;=-0.3,"c",IF(AH3&gt;-0.8,"d","e")))))</f>
        <v>c</v>
      </c>
      <c r="AJ3" s="532">
        <v>22</v>
      </c>
      <c r="AK3" s="533">
        <v>178</v>
      </c>
      <c r="AL3" s="533">
        <v>174</v>
      </c>
      <c r="AM3" s="533">
        <v>80</v>
      </c>
      <c r="AN3" s="533">
        <v>31</v>
      </c>
      <c r="AO3" s="533">
        <v>4</v>
      </c>
      <c r="AP3" s="533">
        <f>IF($E3="-","-",IF(SUM(AJ3:AO3)=0,"-",SUM(AJ3:AO3)))</f>
        <v>489</v>
      </c>
      <c r="AQ3" s="533">
        <f>IF($E3="-","-",IF(SUM(AJ3:AN3)=0,"-",SUM(AJ3:AN3)))</f>
        <v>485</v>
      </c>
      <c r="AR3" s="534">
        <f>IF(AP3="-","-",SUM(AJ3*2,AK3*1,AL3*0,AM3*(-1),AN3*(-2))/AQ3)</f>
        <v>0.16494845360824742</v>
      </c>
      <c r="AS3" s="526" t="str">
        <f>IF(AP3="-","-",IF(AR3&gt;=0.8,"a",IF(AR3&gt;0.3,"b",IF(AR3&gt;=-0.3,"c",IF(AR3&gt;-0.8,"d","e")))))</f>
        <v>c</v>
      </c>
      <c r="AT3" s="958">
        <v>49</v>
      </c>
      <c r="AU3" s="959">
        <v>361</v>
      </c>
      <c r="AV3" s="959">
        <v>382</v>
      </c>
      <c r="AW3" s="959">
        <v>211</v>
      </c>
      <c r="AX3" s="959">
        <v>49</v>
      </c>
      <c r="AY3" s="959">
        <v>4</v>
      </c>
      <c r="AZ3" s="533">
        <f>IF($E3="-","-",IF(SUM(AT3:AY3)=0,"-",SUM(AT3:AY3)))</f>
        <v>1056</v>
      </c>
      <c r="BA3" s="533">
        <f>IF($E3="-","-",IF(SUM(AT3:AX3)=0,"-",SUM(AT3:AX3)))</f>
        <v>1052</v>
      </c>
      <c r="BB3" s="534">
        <f>IF(AZ3="-","-",SUM(AT3*2,AU3*1,AV3*0,AW3*(-1),AX3*(-2))/BA3)</f>
        <v>0.14258555133079848</v>
      </c>
      <c r="BC3" s="556" t="str">
        <f>IF(AZ3="-","-",IF(BB3&gt;=0.8,"a",IF(BB3&gt;0.3,"b",IF(BB3&gt;=-0.3,"c",IF(BB3&gt;-0.8,"d","e")))))</f>
        <v>c</v>
      </c>
      <c r="BD3" s="590">
        <v>55</v>
      </c>
      <c r="BE3" s="590">
        <v>429</v>
      </c>
      <c r="BF3" s="590">
        <v>601</v>
      </c>
      <c r="BG3" s="590">
        <v>281</v>
      </c>
      <c r="BH3" s="590">
        <v>53</v>
      </c>
      <c r="BI3" s="590">
        <v>7</v>
      </c>
      <c r="BJ3" s="533">
        <f>IF($E3="-","-",IF(SUM(BD3:BI3)=0,"-",SUM(BD3:BI3)))</f>
        <v>1426</v>
      </c>
      <c r="BK3" s="533">
        <f>IF($E3="-","-",IF(SUM(BD3:BH3)=0,"-",SUM(BD3:BH3)))</f>
        <v>1419</v>
      </c>
      <c r="BL3" s="534">
        <f>IF(BJ3="-","-",SUM(BD3*2,BE3*1,BF3*0,BG3*(-1),BH3*(-2))/BK3)</f>
        <v>0.10711768851303735</v>
      </c>
      <c r="BM3" s="954" t="str">
        <f>IF(BJ3="-","-",IF(BL3&gt;=0.8,"a",IF(BL3&gt;0.3,"b",IF(BL3&gt;=-0.3,"c",IF(BL3&gt;-0.8,"d","e")))))</f>
        <v>c</v>
      </c>
    </row>
    <row r="4" spans="1:65" ht="40.5" customHeight="1">
      <c r="A4" s="530" t="str">
        <f t="shared" si="0"/>
        <v>1-2</v>
      </c>
      <c r="B4" s="530">
        <v>1</v>
      </c>
      <c r="C4" s="531" t="s">
        <v>2</v>
      </c>
      <c r="D4" s="530">
        <v>2</v>
      </c>
      <c r="E4" s="531" t="s">
        <v>1422</v>
      </c>
      <c r="F4" s="532">
        <v>76</v>
      </c>
      <c r="G4" s="533">
        <v>197</v>
      </c>
      <c r="H4" s="533">
        <v>166</v>
      </c>
      <c r="I4" s="533">
        <v>118</v>
      </c>
      <c r="J4" s="533">
        <v>21</v>
      </c>
      <c r="K4" s="533">
        <v>10</v>
      </c>
      <c r="L4" s="533">
        <v>588</v>
      </c>
      <c r="M4" s="533">
        <v>578</v>
      </c>
      <c r="N4" s="534">
        <v>0.32698961937716264</v>
      </c>
      <c r="O4" s="526" t="s">
        <v>55</v>
      </c>
      <c r="P4" s="479">
        <v>25</v>
      </c>
      <c r="Q4" s="479">
        <v>146</v>
      </c>
      <c r="R4" s="479">
        <v>170</v>
      </c>
      <c r="S4" s="479">
        <v>99</v>
      </c>
      <c r="T4" s="479">
        <v>20</v>
      </c>
      <c r="U4" s="479">
        <v>9</v>
      </c>
      <c r="V4" s="535">
        <f t="shared" ref="V4:V67" si="1">IF($E4="-","-",IF(SUM(P4:U4)=0,"-",SUM(P4:U4)))</f>
        <v>469</v>
      </c>
      <c r="W4" s="533">
        <f t="shared" ref="W4:W67" si="2">IF($E4="-","-",IF(SUM(P4:T4)=0,"-",SUM(P4:T4)))</f>
        <v>460</v>
      </c>
      <c r="X4" s="534">
        <f t="shared" ref="X4:X67" si="3">IF(V4="-","-",SUM(P4*2,Q4*1,R4*0,S4*(-1),T4*(-2))/W4)</f>
        <v>0.12391304347826088</v>
      </c>
      <c r="Y4" s="526" t="str">
        <f t="shared" ref="Y4:Y67" si="4">IF(V4="-","-",IF(X4&gt;=0.8,"a",IF(X4&gt;0.3,"b",IF(X4&gt;=-0.3,"c",IF(X4&gt;-0.8,"d","e")))))</f>
        <v>c</v>
      </c>
      <c r="Z4" s="540">
        <v>20</v>
      </c>
      <c r="AA4" s="537">
        <v>129</v>
      </c>
      <c r="AB4" s="537">
        <v>191</v>
      </c>
      <c r="AC4" s="537">
        <v>117</v>
      </c>
      <c r="AD4" s="537">
        <v>18</v>
      </c>
      <c r="AE4" s="537">
        <v>6</v>
      </c>
      <c r="AF4" s="533">
        <f t="shared" ref="AF4:AF66" si="5">IF($E4="-","-",IF(SUM(Z4:AE4)=0,"-",SUM(Z4:AE4)))</f>
        <v>481</v>
      </c>
      <c r="AG4" s="533">
        <f t="shared" ref="AG4:AG66" si="6">IF($E4="-","-",IF(SUM(Z4:AD4)=0,"-",SUM(Z4:AD4)))</f>
        <v>475</v>
      </c>
      <c r="AH4" s="534">
        <f t="shared" ref="AH4:AH66" si="7">IF(AF4="-","-",SUM(Z4*2,AA4*1,AB4*0,AC4*(-1),AD4*(-2))/AG4)</f>
        <v>3.3684210526315789E-2</v>
      </c>
      <c r="AI4" s="526" t="str">
        <f t="shared" ref="AI4:AI66" si="8">IF(AF4="-","-",IF(AH4&gt;=0.8,"a",IF(AH4&gt;0.3,"b",IF(AH4&gt;=-0.3,"c",IF(AH4&gt;-0.8,"d","e")))))</f>
        <v>c</v>
      </c>
      <c r="AJ4" s="532">
        <v>19</v>
      </c>
      <c r="AK4" s="533">
        <v>157</v>
      </c>
      <c r="AL4" s="533">
        <v>175</v>
      </c>
      <c r="AM4" s="533">
        <v>112</v>
      </c>
      <c r="AN4" s="533">
        <v>19</v>
      </c>
      <c r="AO4" s="533">
        <v>5</v>
      </c>
      <c r="AP4" s="533">
        <f t="shared" ref="AP4:AP67" si="9">IF($E4="-","-",IF(SUM(AJ4:AO4)=0,"-",SUM(AJ4:AO4)))</f>
        <v>487</v>
      </c>
      <c r="AQ4" s="533">
        <f t="shared" ref="AQ4:AQ67" si="10">IF($E4="-","-",IF(SUM(AJ4:AN4)=0,"-",SUM(AJ4:AN4)))</f>
        <v>482</v>
      </c>
      <c r="AR4" s="534">
        <f t="shared" ref="AR4:AR67" si="11">IF(AP4="-","-",SUM(AJ4*2,AK4*1,AL4*0,AM4*(-1),AN4*(-2))/AQ4)</f>
        <v>9.3360995850622408E-2</v>
      </c>
      <c r="AS4" s="526" t="str">
        <f t="shared" ref="AS4:AS67" si="12">IF(AP4="-","-",IF(AR4&gt;=0.8,"a",IF(AR4&gt;0.3,"b",IF(AR4&gt;=-0.3,"c",IF(AR4&gt;-0.8,"d","e")))))</f>
        <v>c</v>
      </c>
      <c r="AT4" s="958">
        <v>53</v>
      </c>
      <c r="AU4" s="959">
        <v>313</v>
      </c>
      <c r="AV4" s="959">
        <v>368</v>
      </c>
      <c r="AW4" s="959">
        <v>229</v>
      </c>
      <c r="AX4" s="959">
        <v>72</v>
      </c>
      <c r="AY4" s="959">
        <v>9</v>
      </c>
      <c r="AZ4" s="533">
        <f t="shared" ref="AZ4:AZ67" si="13">IF($E4="-","-",IF(SUM(AT4:AY4)=0,"-",SUM(AT4:AY4)))</f>
        <v>1044</v>
      </c>
      <c r="BA4" s="533">
        <f t="shared" ref="BA4:BA67" si="14">IF($E4="-","-",IF(SUM(AT4:AX4)=0,"-",SUM(AT4:AX4)))</f>
        <v>1035</v>
      </c>
      <c r="BB4" s="534">
        <f t="shared" ref="BB4:BB67" si="15">IF(AZ4="-","-",SUM(AT4*2,AU4*1,AV4*0,AW4*(-1),AX4*(-2))/BA4)</f>
        <v>4.4444444444444446E-2</v>
      </c>
      <c r="BC4" s="556" t="str">
        <f t="shared" ref="BC4:BC67" si="16">IF(AZ4="-","-",IF(BB4&gt;=0.8,"a",IF(BB4&gt;0.3,"b",IF(BB4&gt;=-0.3,"c",IF(BB4&gt;-0.8,"d","e")))))</f>
        <v>c</v>
      </c>
      <c r="BD4" s="533">
        <v>103</v>
      </c>
      <c r="BE4" s="533">
        <v>424</v>
      </c>
      <c r="BF4" s="533">
        <v>517</v>
      </c>
      <c r="BG4" s="533">
        <v>260</v>
      </c>
      <c r="BH4" s="533">
        <v>57</v>
      </c>
      <c r="BI4" s="533">
        <v>12</v>
      </c>
      <c r="BJ4" s="533">
        <f t="shared" ref="BJ4:BJ67" si="17">IF($E4="-","-",IF(SUM(BD4:BI4)=0,"-",SUM(BD4:BI4)))</f>
        <v>1373</v>
      </c>
      <c r="BK4" s="533">
        <f t="shared" ref="BK4:BK67" si="18">IF($E4="-","-",IF(SUM(BD4:BH4)=0,"-",SUM(BD4:BH4)))</f>
        <v>1361</v>
      </c>
      <c r="BL4" s="534">
        <f t="shared" ref="BL4:BL67" si="19">IF(BJ4="-","-",SUM(BD4*2,BE4*1,BF4*0,BG4*(-1),BH4*(-2))/BK4)</f>
        <v>0.18809698750918441</v>
      </c>
      <c r="BM4" s="954" t="str">
        <f t="shared" ref="BM4:BM67" si="20">IF(BJ4="-","-",IF(BL4&gt;=0.8,"a",IF(BL4&gt;0.3,"b",IF(BL4&gt;=-0.3,"c",IF(BL4&gt;-0.8,"d","e")))))</f>
        <v>c</v>
      </c>
    </row>
    <row r="5" spans="1:65" ht="40.5" customHeight="1">
      <c r="A5" s="530" t="str">
        <f t="shared" si="0"/>
        <v>1-3</v>
      </c>
      <c r="B5" s="530">
        <v>1</v>
      </c>
      <c r="C5" s="531" t="s">
        <v>2</v>
      </c>
      <c r="D5" s="530">
        <v>3</v>
      </c>
      <c r="E5" s="531" t="s">
        <v>2075</v>
      </c>
      <c r="F5" s="532">
        <v>115</v>
      </c>
      <c r="G5" s="533">
        <v>318</v>
      </c>
      <c r="H5" s="533">
        <v>88</v>
      </c>
      <c r="I5" s="533">
        <v>54</v>
      </c>
      <c r="J5" s="533">
        <v>13</v>
      </c>
      <c r="K5" s="533">
        <v>7</v>
      </c>
      <c r="L5" s="533">
        <v>595</v>
      </c>
      <c r="M5" s="533">
        <v>588</v>
      </c>
      <c r="N5" s="534">
        <v>0.79591836734693877</v>
      </c>
      <c r="O5" s="526" t="s">
        <v>55</v>
      </c>
      <c r="P5" s="479">
        <v>61</v>
      </c>
      <c r="Q5" s="479">
        <v>263</v>
      </c>
      <c r="R5" s="479">
        <v>90</v>
      </c>
      <c r="S5" s="479">
        <v>31</v>
      </c>
      <c r="T5" s="479">
        <v>25</v>
      </c>
      <c r="U5" s="479">
        <v>1</v>
      </c>
      <c r="V5" s="535">
        <f t="shared" si="1"/>
        <v>471</v>
      </c>
      <c r="W5" s="533">
        <f t="shared" si="2"/>
        <v>470</v>
      </c>
      <c r="X5" s="534">
        <f t="shared" si="3"/>
        <v>0.64680851063829792</v>
      </c>
      <c r="Y5" s="526" t="str">
        <f t="shared" si="4"/>
        <v>b</v>
      </c>
      <c r="Z5" s="540">
        <v>64</v>
      </c>
      <c r="AA5" s="537">
        <v>246</v>
      </c>
      <c r="AB5" s="537">
        <v>119</v>
      </c>
      <c r="AC5" s="537">
        <v>45</v>
      </c>
      <c r="AD5" s="537">
        <v>12</v>
      </c>
      <c r="AE5" s="537">
        <v>3</v>
      </c>
      <c r="AF5" s="533">
        <f t="shared" si="5"/>
        <v>489</v>
      </c>
      <c r="AG5" s="533">
        <f t="shared" si="6"/>
        <v>486</v>
      </c>
      <c r="AH5" s="534">
        <f t="shared" si="7"/>
        <v>0.62757201646090532</v>
      </c>
      <c r="AI5" s="526" t="str">
        <f t="shared" si="8"/>
        <v>b</v>
      </c>
      <c r="AJ5" s="532">
        <v>67</v>
      </c>
      <c r="AK5" s="533">
        <v>253</v>
      </c>
      <c r="AL5" s="533">
        <v>113</v>
      </c>
      <c r="AM5" s="533">
        <v>37</v>
      </c>
      <c r="AN5" s="533">
        <v>17</v>
      </c>
      <c r="AO5" s="533">
        <v>2</v>
      </c>
      <c r="AP5" s="533">
        <f t="shared" si="9"/>
        <v>489</v>
      </c>
      <c r="AQ5" s="533">
        <f t="shared" si="10"/>
        <v>487</v>
      </c>
      <c r="AR5" s="534">
        <f t="shared" si="11"/>
        <v>0.64887063655030797</v>
      </c>
      <c r="AS5" s="526" t="str">
        <f t="shared" si="12"/>
        <v>b</v>
      </c>
      <c r="AT5" s="958">
        <v>124</v>
      </c>
      <c r="AU5" s="959">
        <v>557</v>
      </c>
      <c r="AV5" s="959">
        <v>249</v>
      </c>
      <c r="AW5" s="959">
        <v>89</v>
      </c>
      <c r="AX5" s="959">
        <v>35</v>
      </c>
      <c r="AY5" s="959">
        <v>2</v>
      </c>
      <c r="AZ5" s="533">
        <f t="shared" si="13"/>
        <v>1056</v>
      </c>
      <c r="BA5" s="533">
        <f t="shared" si="14"/>
        <v>1054</v>
      </c>
      <c r="BB5" s="534">
        <f t="shared" si="15"/>
        <v>0.61290322580645162</v>
      </c>
      <c r="BC5" s="556" t="str">
        <f t="shared" si="16"/>
        <v>b</v>
      </c>
      <c r="BD5" s="533">
        <v>149</v>
      </c>
      <c r="BE5" s="533">
        <v>643</v>
      </c>
      <c r="BF5" s="533">
        <v>424</v>
      </c>
      <c r="BG5" s="533">
        <v>172</v>
      </c>
      <c r="BH5" s="533">
        <v>33</v>
      </c>
      <c r="BI5" s="533">
        <v>5</v>
      </c>
      <c r="BJ5" s="533">
        <f t="shared" si="17"/>
        <v>1426</v>
      </c>
      <c r="BK5" s="533">
        <f t="shared" si="18"/>
        <v>1421</v>
      </c>
      <c r="BL5" s="534">
        <f t="shared" si="19"/>
        <v>0.49472202674173116</v>
      </c>
      <c r="BM5" s="954" t="str">
        <f t="shared" si="20"/>
        <v>b</v>
      </c>
    </row>
    <row r="6" spans="1:65" ht="40.5" customHeight="1">
      <c r="A6" s="530" t="str">
        <f t="shared" si="0"/>
        <v>1-4</v>
      </c>
      <c r="B6" s="530">
        <v>1</v>
      </c>
      <c r="C6" s="531" t="s">
        <v>2</v>
      </c>
      <c r="D6" s="530">
        <v>4</v>
      </c>
      <c r="E6" s="531" t="s">
        <v>2076</v>
      </c>
      <c r="F6" s="532">
        <v>31</v>
      </c>
      <c r="G6" s="533">
        <v>147</v>
      </c>
      <c r="H6" s="533">
        <v>193</v>
      </c>
      <c r="I6" s="533">
        <v>158</v>
      </c>
      <c r="J6" s="533">
        <v>42</v>
      </c>
      <c r="K6" s="533">
        <v>17</v>
      </c>
      <c r="L6" s="533">
        <v>588</v>
      </c>
      <c r="M6" s="533">
        <v>571</v>
      </c>
      <c r="N6" s="534">
        <v>-5.7793345008756568E-2</v>
      </c>
      <c r="O6" s="526" t="s">
        <v>56</v>
      </c>
      <c r="P6" s="479">
        <v>12</v>
      </c>
      <c r="Q6" s="479">
        <v>121</v>
      </c>
      <c r="R6" s="479">
        <v>186</v>
      </c>
      <c r="S6" s="479">
        <v>118</v>
      </c>
      <c r="T6" s="479">
        <v>24</v>
      </c>
      <c r="U6" s="479">
        <v>8</v>
      </c>
      <c r="V6" s="535">
        <f t="shared" si="1"/>
        <v>469</v>
      </c>
      <c r="W6" s="533">
        <f t="shared" si="2"/>
        <v>461</v>
      </c>
      <c r="X6" s="534">
        <f t="shared" si="3"/>
        <v>-4.5553145336225599E-2</v>
      </c>
      <c r="Y6" s="526" t="str">
        <f t="shared" si="4"/>
        <v>c</v>
      </c>
      <c r="Z6" s="540">
        <v>9</v>
      </c>
      <c r="AA6" s="537">
        <v>105</v>
      </c>
      <c r="AB6" s="537">
        <v>212</v>
      </c>
      <c r="AC6" s="537">
        <v>122</v>
      </c>
      <c r="AD6" s="537">
        <v>29</v>
      </c>
      <c r="AE6" s="537">
        <v>4</v>
      </c>
      <c r="AF6" s="533">
        <f t="shared" si="5"/>
        <v>481</v>
      </c>
      <c r="AG6" s="533">
        <f t="shared" si="6"/>
        <v>477</v>
      </c>
      <c r="AH6" s="534">
        <f t="shared" si="7"/>
        <v>-0.11949685534591195</v>
      </c>
      <c r="AI6" s="526" t="str">
        <f t="shared" si="8"/>
        <v>c</v>
      </c>
      <c r="AJ6" s="532">
        <v>13</v>
      </c>
      <c r="AK6" s="533">
        <v>102</v>
      </c>
      <c r="AL6" s="533">
        <v>204</v>
      </c>
      <c r="AM6" s="533">
        <v>132</v>
      </c>
      <c r="AN6" s="533">
        <v>29</v>
      </c>
      <c r="AO6" s="533">
        <v>7</v>
      </c>
      <c r="AP6" s="533">
        <f t="shared" si="9"/>
        <v>487</v>
      </c>
      <c r="AQ6" s="533">
        <f t="shared" si="10"/>
        <v>480</v>
      </c>
      <c r="AR6" s="534">
        <f t="shared" si="11"/>
        <v>-0.12916666666666668</v>
      </c>
      <c r="AS6" s="526" t="str">
        <f t="shared" si="12"/>
        <v>c</v>
      </c>
      <c r="AT6" s="958">
        <v>16</v>
      </c>
      <c r="AU6" s="959">
        <v>216</v>
      </c>
      <c r="AV6" s="959">
        <v>431</v>
      </c>
      <c r="AW6" s="959">
        <v>293</v>
      </c>
      <c r="AX6" s="959">
        <v>78</v>
      </c>
      <c r="AY6" s="959">
        <v>10</v>
      </c>
      <c r="AZ6" s="533">
        <f t="shared" si="13"/>
        <v>1044</v>
      </c>
      <c r="BA6" s="533">
        <f t="shared" si="14"/>
        <v>1034</v>
      </c>
      <c r="BB6" s="534">
        <f t="shared" si="15"/>
        <v>-0.19439071566731142</v>
      </c>
      <c r="BC6" s="556" t="str">
        <f t="shared" si="16"/>
        <v>c</v>
      </c>
      <c r="BD6" s="533">
        <v>46</v>
      </c>
      <c r="BE6" s="533">
        <v>257</v>
      </c>
      <c r="BF6" s="533">
        <v>679</v>
      </c>
      <c r="BG6" s="533">
        <v>298</v>
      </c>
      <c r="BH6" s="533">
        <v>80</v>
      </c>
      <c r="BI6" s="533">
        <v>13</v>
      </c>
      <c r="BJ6" s="533">
        <f t="shared" si="17"/>
        <v>1373</v>
      </c>
      <c r="BK6" s="533">
        <f t="shared" si="18"/>
        <v>1360</v>
      </c>
      <c r="BL6" s="534">
        <f t="shared" si="19"/>
        <v>-8.0147058823529418E-2</v>
      </c>
      <c r="BM6" s="954" t="str">
        <f t="shared" si="20"/>
        <v>c</v>
      </c>
    </row>
    <row r="7" spans="1:65" ht="33.6" hidden="1" customHeight="1">
      <c r="A7" s="541" t="str">
        <f t="shared" si="0"/>
        <v>1-5</v>
      </c>
      <c r="B7" s="541">
        <v>1</v>
      </c>
      <c r="C7" s="542" t="s">
        <v>2</v>
      </c>
      <c r="D7" s="541">
        <v>5</v>
      </c>
      <c r="E7" s="531" t="s">
        <v>12</v>
      </c>
      <c r="F7" s="532"/>
      <c r="G7" s="533"/>
      <c r="H7" s="533"/>
      <c r="I7" s="533"/>
      <c r="J7" s="533"/>
      <c r="K7" s="533"/>
      <c r="L7" s="533" t="str">
        <f t="shared" ref="L7:L66" si="21">IF($E7="-","-",IF(SUM(F7:K7)=0,"-",SUM(F7:K7)))</f>
        <v>-</v>
      </c>
      <c r="M7" s="533" t="str">
        <f t="shared" ref="M7:M66" si="22">IF($E7="-","-",IF(SUM(F7:J7)=0,"-",SUM(F7:J7)))</f>
        <v>-</v>
      </c>
      <c r="N7" s="534" t="str">
        <f t="shared" ref="N7:N66" si="23">IF(L7="-","-",SUM(F7*2,G7*1,H7*0,I7*(-1),J7*(-2))/M7)</f>
        <v>-</v>
      </c>
      <c r="O7" s="526" t="s">
        <v>83</v>
      </c>
      <c r="P7" s="543"/>
      <c r="Q7" s="544"/>
      <c r="R7" s="544"/>
      <c r="S7" s="544"/>
      <c r="T7" s="544"/>
      <c r="U7" s="544"/>
      <c r="V7" s="533" t="str">
        <f t="shared" si="1"/>
        <v>-</v>
      </c>
      <c r="W7" s="533" t="str">
        <f t="shared" si="2"/>
        <v>-</v>
      </c>
      <c r="X7" s="534" t="str">
        <f t="shared" si="3"/>
        <v>-</v>
      </c>
      <c r="Y7" s="526" t="str">
        <f t="shared" si="4"/>
        <v>-</v>
      </c>
      <c r="Z7" s="532"/>
      <c r="AA7" s="533"/>
      <c r="AB7" s="533"/>
      <c r="AC7" s="533"/>
      <c r="AD7" s="533"/>
      <c r="AE7" s="533"/>
      <c r="AF7" s="533" t="str">
        <f t="shared" si="5"/>
        <v>-</v>
      </c>
      <c r="AG7" s="533" t="str">
        <f t="shared" si="6"/>
        <v>-</v>
      </c>
      <c r="AH7" s="534" t="str">
        <f t="shared" si="7"/>
        <v>-</v>
      </c>
      <c r="AI7" s="526" t="str">
        <f t="shared" si="8"/>
        <v>-</v>
      </c>
      <c r="AJ7" s="532"/>
      <c r="AK7" s="533"/>
      <c r="AL7" s="533"/>
      <c r="AM7" s="533"/>
      <c r="AN7" s="533"/>
      <c r="AO7" s="533"/>
      <c r="AP7" s="533" t="str">
        <f t="shared" si="9"/>
        <v>-</v>
      </c>
      <c r="AQ7" s="533" t="str">
        <f t="shared" si="10"/>
        <v>-</v>
      </c>
      <c r="AR7" s="534" t="str">
        <f t="shared" si="11"/>
        <v>-</v>
      </c>
      <c r="AS7" s="526" t="str">
        <f t="shared" si="12"/>
        <v>-</v>
      </c>
      <c r="AT7" s="538"/>
      <c r="AU7" s="539"/>
      <c r="AV7" s="539"/>
      <c r="AW7" s="539"/>
      <c r="AX7" s="539"/>
      <c r="AY7" s="539"/>
      <c r="AZ7" s="533" t="str">
        <f t="shared" si="13"/>
        <v>-</v>
      </c>
      <c r="BA7" s="533" t="str">
        <f t="shared" si="14"/>
        <v>-</v>
      </c>
      <c r="BB7" s="534" t="str">
        <f t="shared" si="15"/>
        <v>-</v>
      </c>
      <c r="BC7" s="556" t="str">
        <f t="shared" si="16"/>
        <v>-</v>
      </c>
      <c r="BD7" s="533"/>
      <c r="BE7" s="533"/>
      <c r="BF7" s="533"/>
      <c r="BG7" s="533"/>
      <c r="BH7" s="533"/>
      <c r="BI7" s="533"/>
      <c r="BJ7" s="533" t="str">
        <f t="shared" si="17"/>
        <v>-</v>
      </c>
      <c r="BK7" s="533" t="str">
        <f t="shared" si="18"/>
        <v>-</v>
      </c>
      <c r="BL7" s="533" t="str">
        <f t="shared" si="19"/>
        <v>-</v>
      </c>
      <c r="BM7" s="535" t="str">
        <f t="shared" si="20"/>
        <v>-</v>
      </c>
    </row>
    <row r="8" spans="1:65" hidden="1">
      <c r="A8" s="530" t="str">
        <f t="shared" si="0"/>
        <v>1-6</v>
      </c>
      <c r="B8" s="530">
        <v>1</v>
      </c>
      <c r="C8" s="531" t="s">
        <v>2</v>
      </c>
      <c r="D8" s="530">
        <v>6</v>
      </c>
      <c r="E8" s="531" t="s">
        <v>12</v>
      </c>
      <c r="F8" s="532"/>
      <c r="G8" s="533"/>
      <c r="H8" s="533"/>
      <c r="I8" s="533"/>
      <c r="J8" s="533"/>
      <c r="K8" s="533"/>
      <c r="L8" s="533" t="str">
        <f t="shared" si="21"/>
        <v>-</v>
      </c>
      <c r="M8" s="533" t="str">
        <f t="shared" si="22"/>
        <v>-</v>
      </c>
      <c r="N8" s="534" t="str">
        <f t="shared" si="23"/>
        <v>-</v>
      </c>
      <c r="O8" s="526" t="s">
        <v>83</v>
      </c>
      <c r="P8" s="532"/>
      <c r="Q8" s="533"/>
      <c r="R8" s="533"/>
      <c r="S8" s="533"/>
      <c r="T8" s="533"/>
      <c r="U8" s="533"/>
      <c r="V8" s="533" t="str">
        <f t="shared" si="1"/>
        <v>-</v>
      </c>
      <c r="W8" s="533" t="str">
        <f t="shared" si="2"/>
        <v>-</v>
      </c>
      <c r="X8" s="534" t="str">
        <f t="shared" si="3"/>
        <v>-</v>
      </c>
      <c r="Y8" s="526" t="str">
        <f t="shared" si="4"/>
        <v>-</v>
      </c>
      <c r="Z8" s="532"/>
      <c r="AA8" s="533"/>
      <c r="AB8" s="533"/>
      <c r="AC8" s="533"/>
      <c r="AD8" s="533"/>
      <c r="AE8" s="533"/>
      <c r="AF8" s="533" t="str">
        <f t="shared" si="5"/>
        <v>-</v>
      </c>
      <c r="AG8" s="533" t="str">
        <f t="shared" si="6"/>
        <v>-</v>
      </c>
      <c r="AH8" s="534" t="str">
        <f t="shared" si="7"/>
        <v>-</v>
      </c>
      <c r="AI8" s="526" t="str">
        <f t="shared" si="8"/>
        <v>-</v>
      </c>
      <c r="AJ8" s="532"/>
      <c r="AK8" s="533"/>
      <c r="AL8" s="533"/>
      <c r="AM8" s="533"/>
      <c r="AN8" s="533"/>
      <c r="AO8" s="533"/>
      <c r="AP8" s="533" t="str">
        <f t="shared" si="9"/>
        <v>-</v>
      </c>
      <c r="AQ8" s="533" t="str">
        <f t="shared" si="10"/>
        <v>-</v>
      </c>
      <c r="AR8" s="534" t="str">
        <f t="shared" si="11"/>
        <v>-</v>
      </c>
      <c r="AS8" s="526" t="str">
        <f t="shared" si="12"/>
        <v>-</v>
      </c>
      <c r="AT8" s="532"/>
      <c r="AU8" s="533"/>
      <c r="AV8" s="533"/>
      <c r="AW8" s="533"/>
      <c r="AX8" s="533"/>
      <c r="AY8" s="533"/>
      <c r="AZ8" s="533" t="str">
        <f t="shared" si="13"/>
        <v>-</v>
      </c>
      <c r="BA8" s="533" t="str">
        <f t="shared" si="14"/>
        <v>-</v>
      </c>
      <c r="BB8" s="534" t="str">
        <f t="shared" si="15"/>
        <v>-</v>
      </c>
      <c r="BC8" s="555" t="str">
        <f t="shared" si="16"/>
        <v>-</v>
      </c>
      <c r="BD8" s="533"/>
      <c r="BE8" s="533"/>
      <c r="BF8" s="533"/>
      <c r="BG8" s="533"/>
      <c r="BH8" s="533"/>
      <c r="BI8" s="533"/>
      <c r="BJ8" s="533" t="str">
        <f t="shared" si="17"/>
        <v>-</v>
      </c>
      <c r="BK8" s="533" t="str">
        <f t="shared" si="18"/>
        <v>-</v>
      </c>
      <c r="BL8" s="533" t="str">
        <f t="shared" si="19"/>
        <v>-</v>
      </c>
      <c r="BM8" s="535" t="str">
        <f t="shared" si="20"/>
        <v>-</v>
      </c>
    </row>
    <row r="9" spans="1:65" hidden="1">
      <c r="A9" s="530" t="str">
        <f t="shared" si="0"/>
        <v>1-7</v>
      </c>
      <c r="B9" s="530">
        <v>1</v>
      </c>
      <c r="C9" s="531" t="s">
        <v>2</v>
      </c>
      <c r="D9" s="530">
        <v>7</v>
      </c>
      <c r="E9" s="531" t="s">
        <v>12</v>
      </c>
      <c r="F9" s="532"/>
      <c r="G9" s="533"/>
      <c r="H9" s="533"/>
      <c r="I9" s="533"/>
      <c r="J9" s="533"/>
      <c r="K9" s="533"/>
      <c r="L9" s="533" t="str">
        <f t="shared" si="21"/>
        <v>-</v>
      </c>
      <c r="M9" s="533" t="str">
        <f t="shared" si="22"/>
        <v>-</v>
      </c>
      <c r="N9" s="534" t="str">
        <f t="shared" si="23"/>
        <v>-</v>
      </c>
      <c r="O9" s="526" t="s">
        <v>83</v>
      </c>
      <c r="P9" s="532"/>
      <c r="Q9" s="533"/>
      <c r="R9" s="533"/>
      <c r="S9" s="533"/>
      <c r="T9" s="533"/>
      <c r="U9" s="533"/>
      <c r="V9" s="533" t="str">
        <f t="shared" si="1"/>
        <v>-</v>
      </c>
      <c r="W9" s="533" t="str">
        <f t="shared" si="2"/>
        <v>-</v>
      </c>
      <c r="X9" s="534" t="str">
        <f t="shared" si="3"/>
        <v>-</v>
      </c>
      <c r="Y9" s="526" t="str">
        <f t="shared" si="4"/>
        <v>-</v>
      </c>
      <c r="Z9" s="532"/>
      <c r="AA9" s="533"/>
      <c r="AB9" s="533"/>
      <c r="AC9" s="533"/>
      <c r="AD9" s="533"/>
      <c r="AE9" s="533"/>
      <c r="AF9" s="533" t="str">
        <f t="shared" si="5"/>
        <v>-</v>
      </c>
      <c r="AG9" s="533" t="str">
        <f t="shared" si="6"/>
        <v>-</v>
      </c>
      <c r="AH9" s="534" t="str">
        <f t="shared" si="7"/>
        <v>-</v>
      </c>
      <c r="AI9" s="526" t="str">
        <f t="shared" si="8"/>
        <v>-</v>
      </c>
      <c r="AJ9" s="532"/>
      <c r="AK9" s="533"/>
      <c r="AL9" s="533"/>
      <c r="AM9" s="533"/>
      <c r="AN9" s="533"/>
      <c r="AO9" s="533"/>
      <c r="AP9" s="533" t="str">
        <f t="shared" si="9"/>
        <v>-</v>
      </c>
      <c r="AQ9" s="533" t="str">
        <f t="shared" si="10"/>
        <v>-</v>
      </c>
      <c r="AR9" s="534" t="str">
        <f t="shared" si="11"/>
        <v>-</v>
      </c>
      <c r="AS9" s="526" t="str">
        <f t="shared" si="12"/>
        <v>-</v>
      </c>
      <c r="AT9" s="532"/>
      <c r="AU9" s="533"/>
      <c r="AV9" s="533"/>
      <c r="AW9" s="533"/>
      <c r="AX9" s="533"/>
      <c r="AY9" s="533"/>
      <c r="AZ9" s="533" t="str">
        <f t="shared" si="13"/>
        <v>-</v>
      </c>
      <c r="BA9" s="533" t="str">
        <f t="shared" si="14"/>
        <v>-</v>
      </c>
      <c r="BB9" s="534" t="str">
        <f t="shared" si="15"/>
        <v>-</v>
      </c>
      <c r="BC9" s="555" t="str">
        <f t="shared" si="16"/>
        <v>-</v>
      </c>
      <c r="BD9" s="533"/>
      <c r="BE9" s="533"/>
      <c r="BF9" s="533"/>
      <c r="BG9" s="533"/>
      <c r="BH9" s="533"/>
      <c r="BI9" s="533"/>
      <c r="BJ9" s="533" t="str">
        <f t="shared" si="17"/>
        <v>-</v>
      </c>
      <c r="BK9" s="533" t="str">
        <f t="shared" si="18"/>
        <v>-</v>
      </c>
      <c r="BL9" s="533" t="str">
        <f t="shared" si="19"/>
        <v>-</v>
      </c>
      <c r="BM9" s="535" t="str">
        <f t="shared" si="20"/>
        <v>-</v>
      </c>
    </row>
    <row r="10" spans="1:65" hidden="1">
      <c r="A10" s="530" t="str">
        <f t="shared" si="0"/>
        <v>1-8</v>
      </c>
      <c r="B10" s="530">
        <v>1</v>
      </c>
      <c r="C10" s="531" t="s">
        <v>2</v>
      </c>
      <c r="D10" s="530">
        <v>8</v>
      </c>
      <c r="E10" s="531" t="s">
        <v>12</v>
      </c>
      <c r="F10" s="532"/>
      <c r="G10" s="533"/>
      <c r="H10" s="533"/>
      <c r="I10" s="533"/>
      <c r="J10" s="533"/>
      <c r="K10" s="533"/>
      <c r="L10" s="533" t="str">
        <f t="shared" si="21"/>
        <v>-</v>
      </c>
      <c r="M10" s="533" t="str">
        <f t="shared" si="22"/>
        <v>-</v>
      </c>
      <c r="N10" s="534" t="str">
        <f t="shared" si="23"/>
        <v>-</v>
      </c>
      <c r="O10" s="526" t="s">
        <v>83</v>
      </c>
      <c r="P10" s="532"/>
      <c r="Q10" s="533"/>
      <c r="R10" s="533"/>
      <c r="S10" s="533"/>
      <c r="T10" s="533"/>
      <c r="U10" s="533"/>
      <c r="V10" s="533" t="str">
        <f t="shared" si="1"/>
        <v>-</v>
      </c>
      <c r="W10" s="533" t="str">
        <f t="shared" si="2"/>
        <v>-</v>
      </c>
      <c r="X10" s="534" t="str">
        <f t="shared" si="3"/>
        <v>-</v>
      </c>
      <c r="Y10" s="526" t="str">
        <f t="shared" si="4"/>
        <v>-</v>
      </c>
      <c r="Z10" s="532"/>
      <c r="AA10" s="533"/>
      <c r="AB10" s="533"/>
      <c r="AC10" s="533"/>
      <c r="AD10" s="533"/>
      <c r="AE10" s="533"/>
      <c r="AF10" s="533" t="str">
        <f t="shared" si="5"/>
        <v>-</v>
      </c>
      <c r="AG10" s="533" t="str">
        <f t="shared" si="6"/>
        <v>-</v>
      </c>
      <c r="AH10" s="534" t="str">
        <f t="shared" si="7"/>
        <v>-</v>
      </c>
      <c r="AI10" s="526" t="str">
        <f t="shared" si="8"/>
        <v>-</v>
      </c>
      <c r="AJ10" s="532"/>
      <c r="AK10" s="533"/>
      <c r="AL10" s="533"/>
      <c r="AM10" s="533"/>
      <c r="AN10" s="533"/>
      <c r="AO10" s="533"/>
      <c r="AP10" s="533" t="str">
        <f t="shared" si="9"/>
        <v>-</v>
      </c>
      <c r="AQ10" s="533" t="str">
        <f t="shared" si="10"/>
        <v>-</v>
      </c>
      <c r="AR10" s="534" t="str">
        <f t="shared" si="11"/>
        <v>-</v>
      </c>
      <c r="AS10" s="526" t="str">
        <f t="shared" si="12"/>
        <v>-</v>
      </c>
      <c r="AT10" s="532"/>
      <c r="AU10" s="533"/>
      <c r="AV10" s="533"/>
      <c r="AW10" s="533"/>
      <c r="AX10" s="533"/>
      <c r="AY10" s="533"/>
      <c r="AZ10" s="533" t="str">
        <f t="shared" si="13"/>
        <v>-</v>
      </c>
      <c r="BA10" s="533" t="str">
        <f t="shared" si="14"/>
        <v>-</v>
      </c>
      <c r="BB10" s="534" t="str">
        <f t="shared" si="15"/>
        <v>-</v>
      </c>
      <c r="BC10" s="555" t="str">
        <f t="shared" si="16"/>
        <v>-</v>
      </c>
      <c r="BD10" s="533"/>
      <c r="BE10" s="533"/>
      <c r="BF10" s="533"/>
      <c r="BG10" s="533"/>
      <c r="BH10" s="533"/>
      <c r="BI10" s="533"/>
      <c r="BJ10" s="533" t="str">
        <f t="shared" si="17"/>
        <v>-</v>
      </c>
      <c r="BK10" s="533" t="str">
        <f t="shared" si="18"/>
        <v>-</v>
      </c>
      <c r="BL10" s="533" t="str">
        <f t="shared" si="19"/>
        <v>-</v>
      </c>
      <c r="BM10" s="535" t="str">
        <f t="shared" si="20"/>
        <v>-</v>
      </c>
    </row>
    <row r="11" spans="1:65" ht="40.5" customHeight="1">
      <c r="A11" s="530" t="str">
        <f t="shared" si="0"/>
        <v>2-1</v>
      </c>
      <c r="B11" s="530">
        <v>2</v>
      </c>
      <c r="C11" s="531" t="s">
        <v>96</v>
      </c>
      <c r="D11" s="530">
        <v>1</v>
      </c>
      <c r="E11" s="531" t="s">
        <v>2077</v>
      </c>
      <c r="F11" s="532">
        <v>38</v>
      </c>
      <c r="G11" s="533">
        <v>166</v>
      </c>
      <c r="H11" s="533">
        <v>225</v>
      </c>
      <c r="I11" s="533">
        <v>112</v>
      </c>
      <c r="J11" s="533">
        <v>39</v>
      </c>
      <c r="K11" s="533">
        <v>15</v>
      </c>
      <c r="L11" s="533">
        <v>595</v>
      </c>
      <c r="M11" s="533">
        <v>580</v>
      </c>
      <c r="N11" s="534">
        <v>8.9655172413793102E-2</v>
      </c>
      <c r="O11" s="526" t="s">
        <v>56</v>
      </c>
      <c r="P11" s="479">
        <v>11</v>
      </c>
      <c r="Q11" s="479">
        <v>142</v>
      </c>
      <c r="R11" s="479">
        <v>219</v>
      </c>
      <c r="S11" s="479">
        <v>61</v>
      </c>
      <c r="T11" s="479">
        <v>37</v>
      </c>
      <c r="U11" s="479">
        <v>1</v>
      </c>
      <c r="V11" s="535">
        <f t="shared" si="1"/>
        <v>471</v>
      </c>
      <c r="W11" s="533">
        <f t="shared" si="2"/>
        <v>470</v>
      </c>
      <c r="X11" s="534">
        <f t="shared" si="3"/>
        <v>6.1702127659574467E-2</v>
      </c>
      <c r="Y11" s="526" t="str">
        <f t="shared" si="4"/>
        <v>c</v>
      </c>
      <c r="Z11" s="540">
        <v>25</v>
      </c>
      <c r="AA11" s="537">
        <v>127</v>
      </c>
      <c r="AB11" s="537">
        <v>207</v>
      </c>
      <c r="AC11" s="537">
        <v>100</v>
      </c>
      <c r="AD11" s="537">
        <v>27</v>
      </c>
      <c r="AE11" s="537">
        <v>3</v>
      </c>
      <c r="AF11" s="533">
        <f t="shared" si="5"/>
        <v>489</v>
      </c>
      <c r="AG11" s="533">
        <f t="shared" si="6"/>
        <v>486</v>
      </c>
      <c r="AH11" s="534">
        <f t="shared" si="7"/>
        <v>4.7325102880658436E-2</v>
      </c>
      <c r="AI11" s="526" t="str">
        <f t="shared" si="8"/>
        <v>c</v>
      </c>
      <c r="AJ11" s="532">
        <v>16</v>
      </c>
      <c r="AK11" s="533">
        <v>147</v>
      </c>
      <c r="AL11" s="533">
        <v>215</v>
      </c>
      <c r="AM11" s="533">
        <v>77</v>
      </c>
      <c r="AN11" s="533">
        <v>30</v>
      </c>
      <c r="AO11" s="533">
        <v>4</v>
      </c>
      <c r="AP11" s="533">
        <f t="shared" si="9"/>
        <v>489</v>
      </c>
      <c r="AQ11" s="533">
        <f t="shared" si="10"/>
        <v>485</v>
      </c>
      <c r="AR11" s="534">
        <f t="shared" si="11"/>
        <v>8.6597938144329895E-2</v>
      </c>
      <c r="AS11" s="526" t="str">
        <f t="shared" si="12"/>
        <v>c</v>
      </c>
      <c r="AT11" s="958">
        <v>26</v>
      </c>
      <c r="AU11" s="959">
        <v>295</v>
      </c>
      <c r="AV11" s="959">
        <v>491</v>
      </c>
      <c r="AW11" s="959">
        <v>169</v>
      </c>
      <c r="AX11" s="959">
        <v>67</v>
      </c>
      <c r="AY11" s="959">
        <v>8</v>
      </c>
      <c r="AZ11" s="533">
        <f t="shared" si="13"/>
        <v>1056</v>
      </c>
      <c r="BA11" s="533">
        <f t="shared" si="14"/>
        <v>1048</v>
      </c>
      <c r="BB11" s="534">
        <f t="shared" si="15"/>
        <v>4.1984732824427481E-2</v>
      </c>
      <c r="BC11" s="556" t="str">
        <f t="shared" si="16"/>
        <v>c</v>
      </c>
      <c r="BD11" s="533">
        <v>58</v>
      </c>
      <c r="BE11" s="533">
        <v>397</v>
      </c>
      <c r="BF11" s="533">
        <v>697</v>
      </c>
      <c r="BG11" s="533">
        <v>205</v>
      </c>
      <c r="BH11" s="533">
        <v>60</v>
      </c>
      <c r="BI11" s="533">
        <v>9</v>
      </c>
      <c r="BJ11" s="533">
        <f t="shared" si="17"/>
        <v>1426</v>
      </c>
      <c r="BK11" s="533">
        <f t="shared" si="18"/>
        <v>1417</v>
      </c>
      <c r="BL11" s="534">
        <f t="shared" si="19"/>
        <v>0.13267466478475654</v>
      </c>
      <c r="BM11" s="954" t="str">
        <f t="shared" si="20"/>
        <v>c</v>
      </c>
    </row>
    <row r="12" spans="1:65" ht="40.5" customHeight="1">
      <c r="A12" s="530" t="str">
        <f t="shared" si="0"/>
        <v>2-2</v>
      </c>
      <c r="B12" s="530">
        <v>2</v>
      </c>
      <c r="C12" s="531" t="s">
        <v>96</v>
      </c>
      <c r="D12" s="530">
        <v>2</v>
      </c>
      <c r="E12" s="531" t="s">
        <v>2078</v>
      </c>
      <c r="F12" s="532">
        <v>28</v>
      </c>
      <c r="G12" s="533">
        <v>91</v>
      </c>
      <c r="H12" s="533">
        <v>201</v>
      </c>
      <c r="I12" s="533">
        <v>184</v>
      </c>
      <c r="J12" s="533">
        <v>66</v>
      </c>
      <c r="K12" s="533">
        <v>18</v>
      </c>
      <c r="L12" s="533">
        <v>588</v>
      </c>
      <c r="M12" s="533">
        <v>570</v>
      </c>
      <c r="N12" s="534">
        <v>-0.29649122807017542</v>
      </c>
      <c r="O12" s="526" t="s">
        <v>56</v>
      </c>
      <c r="P12" s="479">
        <v>14</v>
      </c>
      <c r="Q12" s="479">
        <v>110</v>
      </c>
      <c r="R12" s="479">
        <v>179</v>
      </c>
      <c r="S12" s="479">
        <v>130</v>
      </c>
      <c r="T12" s="479">
        <v>29</v>
      </c>
      <c r="U12" s="479">
        <v>7</v>
      </c>
      <c r="V12" s="535">
        <f t="shared" si="1"/>
        <v>469</v>
      </c>
      <c r="W12" s="533">
        <f t="shared" si="2"/>
        <v>462</v>
      </c>
      <c r="X12" s="534">
        <f t="shared" si="3"/>
        <v>-0.10822510822510822</v>
      </c>
      <c r="Y12" s="526" t="str">
        <f t="shared" si="4"/>
        <v>c</v>
      </c>
      <c r="Z12" s="540">
        <v>14</v>
      </c>
      <c r="AA12" s="537">
        <v>77</v>
      </c>
      <c r="AB12" s="537">
        <v>222</v>
      </c>
      <c r="AC12" s="537">
        <v>125</v>
      </c>
      <c r="AD12" s="537">
        <v>39</v>
      </c>
      <c r="AE12" s="537">
        <v>4</v>
      </c>
      <c r="AF12" s="533">
        <f t="shared" si="5"/>
        <v>481</v>
      </c>
      <c r="AG12" s="533">
        <f t="shared" si="6"/>
        <v>477</v>
      </c>
      <c r="AH12" s="534">
        <f t="shared" si="7"/>
        <v>-0.20545073375262055</v>
      </c>
      <c r="AI12" s="526" t="str">
        <f t="shared" si="8"/>
        <v>c</v>
      </c>
      <c r="AJ12" s="532">
        <v>13</v>
      </c>
      <c r="AK12" s="533">
        <v>95</v>
      </c>
      <c r="AL12" s="533">
        <v>223</v>
      </c>
      <c r="AM12" s="533">
        <v>108</v>
      </c>
      <c r="AN12" s="533">
        <v>39</v>
      </c>
      <c r="AO12" s="533">
        <v>9</v>
      </c>
      <c r="AP12" s="533">
        <f t="shared" si="9"/>
        <v>487</v>
      </c>
      <c r="AQ12" s="533">
        <f t="shared" si="10"/>
        <v>478</v>
      </c>
      <c r="AR12" s="534">
        <f t="shared" si="11"/>
        <v>-0.13598326359832635</v>
      </c>
      <c r="AS12" s="526" t="str">
        <f t="shared" si="12"/>
        <v>c</v>
      </c>
      <c r="AT12" s="958">
        <v>24</v>
      </c>
      <c r="AU12" s="959">
        <v>211</v>
      </c>
      <c r="AV12" s="959">
        <v>439</v>
      </c>
      <c r="AW12" s="959">
        <v>267</v>
      </c>
      <c r="AX12" s="959">
        <v>92</v>
      </c>
      <c r="AY12" s="959">
        <v>11</v>
      </c>
      <c r="AZ12" s="533">
        <f t="shared" si="13"/>
        <v>1044</v>
      </c>
      <c r="BA12" s="533">
        <f t="shared" si="14"/>
        <v>1033</v>
      </c>
      <c r="BB12" s="534">
        <f t="shared" si="15"/>
        <v>-0.18586640851887706</v>
      </c>
      <c r="BC12" s="556" t="str">
        <f t="shared" si="16"/>
        <v>c</v>
      </c>
      <c r="BD12" s="533">
        <v>48</v>
      </c>
      <c r="BE12" s="533">
        <v>296</v>
      </c>
      <c r="BF12" s="533">
        <v>666</v>
      </c>
      <c r="BG12" s="533">
        <v>263</v>
      </c>
      <c r="BH12" s="533">
        <v>84</v>
      </c>
      <c r="BI12" s="533">
        <v>16</v>
      </c>
      <c r="BJ12" s="533">
        <f t="shared" si="17"/>
        <v>1373</v>
      </c>
      <c r="BK12" s="533">
        <f t="shared" si="18"/>
        <v>1357</v>
      </c>
      <c r="BL12" s="534">
        <f t="shared" si="19"/>
        <v>-2.8739867354458364E-2</v>
      </c>
      <c r="BM12" s="954" t="str">
        <f t="shared" si="20"/>
        <v>c</v>
      </c>
    </row>
    <row r="13" spans="1:65" ht="40.5" customHeight="1">
      <c r="A13" s="530" t="str">
        <f t="shared" si="0"/>
        <v>2-3</v>
      </c>
      <c r="B13" s="530">
        <v>2</v>
      </c>
      <c r="C13" s="531" t="s">
        <v>96</v>
      </c>
      <c r="D13" s="530">
        <v>3</v>
      </c>
      <c r="E13" s="531" t="s">
        <v>366</v>
      </c>
      <c r="F13" s="532">
        <v>15</v>
      </c>
      <c r="G13" s="533">
        <v>99</v>
      </c>
      <c r="H13" s="533">
        <v>179</v>
      </c>
      <c r="I13" s="533">
        <v>186</v>
      </c>
      <c r="J13" s="533">
        <v>92</v>
      </c>
      <c r="K13" s="533">
        <v>17</v>
      </c>
      <c r="L13" s="533">
        <v>588</v>
      </c>
      <c r="M13" s="533">
        <v>571</v>
      </c>
      <c r="N13" s="534">
        <v>-0.42206654991243431</v>
      </c>
      <c r="O13" s="526" t="s">
        <v>57</v>
      </c>
      <c r="P13" s="479">
        <v>12</v>
      </c>
      <c r="Q13" s="479">
        <v>76</v>
      </c>
      <c r="R13" s="479">
        <v>182</v>
      </c>
      <c r="S13" s="479">
        <v>136</v>
      </c>
      <c r="T13" s="479">
        <v>55</v>
      </c>
      <c r="U13" s="479">
        <v>8</v>
      </c>
      <c r="V13" s="535">
        <f t="shared" si="1"/>
        <v>469</v>
      </c>
      <c r="W13" s="533">
        <f t="shared" si="2"/>
        <v>461</v>
      </c>
      <c r="X13" s="534">
        <f t="shared" si="3"/>
        <v>-0.31670281995661603</v>
      </c>
      <c r="Y13" s="526" t="str">
        <f t="shared" si="4"/>
        <v>d</v>
      </c>
      <c r="Z13" s="540">
        <v>13</v>
      </c>
      <c r="AA13" s="537">
        <v>73</v>
      </c>
      <c r="AB13" s="537">
        <v>182</v>
      </c>
      <c r="AC13" s="537">
        <v>159</v>
      </c>
      <c r="AD13" s="537">
        <v>51</v>
      </c>
      <c r="AE13" s="537">
        <v>3</v>
      </c>
      <c r="AF13" s="533">
        <f t="shared" si="5"/>
        <v>481</v>
      </c>
      <c r="AG13" s="533">
        <f t="shared" si="6"/>
        <v>478</v>
      </c>
      <c r="AH13" s="534">
        <f t="shared" si="7"/>
        <v>-0.33891213389121339</v>
      </c>
      <c r="AI13" s="526" t="str">
        <f t="shared" si="8"/>
        <v>d</v>
      </c>
      <c r="AJ13" s="532">
        <v>10</v>
      </c>
      <c r="AK13" s="533">
        <v>81</v>
      </c>
      <c r="AL13" s="533">
        <v>207</v>
      </c>
      <c r="AM13" s="533">
        <v>137</v>
      </c>
      <c r="AN13" s="533">
        <v>46</v>
      </c>
      <c r="AO13" s="533">
        <v>6</v>
      </c>
      <c r="AP13" s="533">
        <f t="shared" si="9"/>
        <v>487</v>
      </c>
      <c r="AQ13" s="533">
        <f t="shared" si="10"/>
        <v>481</v>
      </c>
      <c r="AR13" s="534">
        <f t="shared" si="11"/>
        <v>-0.26611226611226613</v>
      </c>
      <c r="AS13" s="526" t="str">
        <f t="shared" si="12"/>
        <v>c</v>
      </c>
      <c r="AT13" s="958">
        <v>21</v>
      </c>
      <c r="AU13" s="959">
        <v>160</v>
      </c>
      <c r="AV13" s="959">
        <v>434</v>
      </c>
      <c r="AW13" s="959">
        <v>281</v>
      </c>
      <c r="AX13" s="959">
        <v>142</v>
      </c>
      <c r="AY13" s="959">
        <v>6</v>
      </c>
      <c r="AZ13" s="533">
        <f t="shared" si="13"/>
        <v>1044</v>
      </c>
      <c r="BA13" s="533">
        <f t="shared" si="14"/>
        <v>1038</v>
      </c>
      <c r="BB13" s="534">
        <f t="shared" si="15"/>
        <v>-0.34971098265895956</v>
      </c>
      <c r="BC13" s="556" t="str">
        <f t="shared" si="16"/>
        <v>d</v>
      </c>
      <c r="BD13" s="533">
        <v>48</v>
      </c>
      <c r="BE13" s="533">
        <v>263</v>
      </c>
      <c r="BF13" s="533">
        <v>631</v>
      </c>
      <c r="BG13" s="533">
        <v>307</v>
      </c>
      <c r="BH13" s="533">
        <v>110</v>
      </c>
      <c r="BI13" s="533">
        <v>14</v>
      </c>
      <c r="BJ13" s="533">
        <f t="shared" si="17"/>
        <v>1373</v>
      </c>
      <c r="BK13" s="533">
        <f t="shared" si="18"/>
        <v>1359</v>
      </c>
      <c r="BL13" s="534">
        <f t="shared" si="19"/>
        <v>-0.12362030905077263</v>
      </c>
      <c r="BM13" s="954" t="str">
        <f t="shared" si="20"/>
        <v>c</v>
      </c>
    </row>
    <row r="14" spans="1:65" ht="40.5" customHeight="1">
      <c r="A14" s="530" t="str">
        <f t="shared" si="0"/>
        <v>2-4</v>
      </c>
      <c r="B14" s="530">
        <v>2</v>
      </c>
      <c r="C14" s="531" t="s">
        <v>96</v>
      </c>
      <c r="D14" s="530">
        <v>4</v>
      </c>
      <c r="E14" s="531" t="s">
        <v>367</v>
      </c>
      <c r="F14" s="532">
        <v>27</v>
      </c>
      <c r="G14" s="533">
        <v>112</v>
      </c>
      <c r="H14" s="533">
        <v>221</v>
      </c>
      <c r="I14" s="533">
        <v>148</v>
      </c>
      <c r="J14" s="533">
        <v>70</v>
      </c>
      <c r="K14" s="533">
        <v>17</v>
      </c>
      <c r="L14" s="533">
        <v>595</v>
      </c>
      <c r="M14" s="533">
        <v>578</v>
      </c>
      <c r="N14" s="534">
        <v>-0.21107266435986158</v>
      </c>
      <c r="O14" s="526" t="s">
        <v>56</v>
      </c>
      <c r="P14" s="479">
        <v>14</v>
      </c>
      <c r="Q14" s="479">
        <v>104</v>
      </c>
      <c r="R14" s="479">
        <v>214</v>
      </c>
      <c r="S14" s="479">
        <v>103</v>
      </c>
      <c r="T14" s="479">
        <v>35</v>
      </c>
      <c r="U14" s="479">
        <v>1</v>
      </c>
      <c r="V14" s="535">
        <f t="shared" si="1"/>
        <v>471</v>
      </c>
      <c r="W14" s="533">
        <f t="shared" si="2"/>
        <v>470</v>
      </c>
      <c r="X14" s="534">
        <f t="shared" si="3"/>
        <v>-8.723404255319149E-2</v>
      </c>
      <c r="Y14" s="526" t="str">
        <f t="shared" si="4"/>
        <v>c</v>
      </c>
      <c r="Z14" s="540">
        <v>13</v>
      </c>
      <c r="AA14" s="537">
        <v>105</v>
      </c>
      <c r="AB14" s="537">
        <v>225</v>
      </c>
      <c r="AC14" s="537">
        <v>100</v>
      </c>
      <c r="AD14" s="537">
        <v>41</v>
      </c>
      <c r="AE14" s="537">
        <v>5</v>
      </c>
      <c r="AF14" s="533">
        <f t="shared" si="5"/>
        <v>489</v>
      </c>
      <c r="AG14" s="533">
        <f t="shared" si="6"/>
        <v>484</v>
      </c>
      <c r="AH14" s="534">
        <f t="shared" si="7"/>
        <v>-0.10537190082644628</v>
      </c>
      <c r="AI14" s="526" t="str">
        <f t="shared" si="8"/>
        <v>c</v>
      </c>
      <c r="AJ14" s="532">
        <v>17</v>
      </c>
      <c r="AK14" s="533">
        <v>105</v>
      </c>
      <c r="AL14" s="533">
        <v>217</v>
      </c>
      <c r="AM14" s="533">
        <v>105</v>
      </c>
      <c r="AN14" s="533">
        <v>42</v>
      </c>
      <c r="AO14" s="533">
        <v>3</v>
      </c>
      <c r="AP14" s="533">
        <f t="shared" si="9"/>
        <v>489</v>
      </c>
      <c r="AQ14" s="533">
        <f t="shared" si="10"/>
        <v>486</v>
      </c>
      <c r="AR14" s="534">
        <f t="shared" si="11"/>
        <v>-0.102880658436214</v>
      </c>
      <c r="AS14" s="526" t="str">
        <f t="shared" si="12"/>
        <v>c</v>
      </c>
      <c r="AT14" s="958">
        <v>23</v>
      </c>
      <c r="AU14" s="959">
        <v>247</v>
      </c>
      <c r="AV14" s="959">
        <v>473</v>
      </c>
      <c r="AW14" s="959">
        <v>227</v>
      </c>
      <c r="AX14" s="959">
        <v>79</v>
      </c>
      <c r="AY14" s="959">
        <v>7</v>
      </c>
      <c r="AZ14" s="533">
        <f t="shared" si="13"/>
        <v>1056</v>
      </c>
      <c r="BA14" s="533">
        <f t="shared" si="14"/>
        <v>1049</v>
      </c>
      <c r="BB14" s="534">
        <f t="shared" si="15"/>
        <v>-8.7702573879885601E-2</v>
      </c>
      <c r="BC14" s="556" t="str">
        <f t="shared" si="16"/>
        <v>c</v>
      </c>
      <c r="BD14" s="533">
        <v>60</v>
      </c>
      <c r="BE14" s="533">
        <v>380</v>
      </c>
      <c r="BF14" s="533">
        <v>661</v>
      </c>
      <c r="BG14" s="533">
        <v>255</v>
      </c>
      <c r="BH14" s="533">
        <v>63</v>
      </c>
      <c r="BI14" s="533">
        <v>7</v>
      </c>
      <c r="BJ14" s="533">
        <f t="shared" si="17"/>
        <v>1426</v>
      </c>
      <c r="BK14" s="533">
        <f t="shared" si="18"/>
        <v>1419</v>
      </c>
      <c r="BL14" s="534">
        <f t="shared" si="19"/>
        <v>8.386187455954898E-2</v>
      </c>
      <c r="BM14" s="954" t="str">
        <f t="shared" si="20"/>
        <v>c</v>
      </c>
    </row>
    <row r="15" spans="1:65" ht="40.5" hidden="1" customHeight="1">
      <c r="A15" s="530" t="str">
        <f t="shared" si="0"/>
        <v>2-5</v>
      </c>
      <c r="B15" s="530">
        <v>2</v>
      </c>
      <c r="C15" s="531" t="s">
        <v>96</v>
      </c>
      <c r="D15" s="530">
        <v>5</v>
      </c>
      <c r="E15" s="531" t="s">
        <v>83</v>
      </c>
      <c r="F15" s="532"/>
      <c r="G15" s="533"/>
      <c r="H15" s="533"/>
      <c r="I15" s="533"/>
      <c r="J15" s="533"/>
      <c r="K15" s="533"/>
      <c r="L15" s="533" t="str">
        <f t="shared" si="21"/>
        <v>-</v>
      </c>
      <c r="M15" s="533" t="str">
        <f t="shared" si="22"/>
        <v>-</v>
      </c>
      <c r="N15" s="534" t="str">
        <f t="shared" si="23"/>
        <v>-</v>
      </c>
      <c r="O15" s="526" t="s">
        <v>83</v>
      </c>
      <c r="P15" s="532"/>
      <c r="Q15" s="533"/>
      <c r="R15" s="533"/>
      <c r="S15" s="533"/>
      <c r="T15" s="533"/>
      <c r="U15" s="533"/>
      <c r="V15" s="533" t="str">
        <f t="shared" si="1"/>
        <v>-</v>
      </c>
      <c r="W15" s="533" t="str">
        <f t="shared" si="2"/>
        <v>-</v>
      </c>
      <c r="X15" s="534" t="str">
        <f t="shared" si="3"/>
        <v>-</v>
      </c>
      <c r="Y15" s="526" t="str">
        <f t="shared" si="4"/>
        <v>-</v>
      </c>
      <c r="Z15" s="532"/>
      <c r="AA15" s="533"/>
      <c r="AB15" s="533"/>
      <c r="AC15" s="533"/>
      <c r="AD15" s="533"/>
      <c r="AE15" s="533"/>
      <c r="AF15" s="533" t="str">
        <f t="shared" si="5"/>
        <v>-</v>
      </c>
      <c r="AG15" s="533" t="str">
        <f t="shared" si="6"/>
        <v>-</v>
      </c>
      <c r="AH15" s="534" t="str">
        <f t="shared" si="7"/>
        <v>-</v>
      </c>
      <c r="AI15" s="526" t="str">
        <f t="shared" si="8"/>
        <v>-</v>
      </c>
      <c r="AJ15" s="532"/>
      <c r="AK15" s="533"/>
      <c r="AL15" s="533"/>
      <c r="AM15" s="533"/>
      <c r="AN15" s="533"/>
      <c r="AO15" s="533"/>
      <c r="AP15" s="533" t="str">
        <f t="shared" si="9"/>
        <v>-</v>
      </c>
      <c r="AQ15" s="533" t="str">
        <f t="shared" si="10"/>
        <v>-</v>
      </c>
      <c r="AR15" s="534" t="str">
        <f t="shared" si="11"/>
        <v>-</v>
      </c>
      <c r="AS15" s="526" t="str">
        <f t="shared" si="12"/>
        <v>-</v>
      </c>
      <c r="AT15" s="532"/>
      <c r="AU15" s="533"/>
      <c r="AV15" s="533"/>
      <c r="AW15" s="533"/>
      <c r="AX15" s="533"/>
      <c r="AY15" s="533"/>
      <c r="AZ15" s="533" t="str">
        <f t="shared" si="13"/>
        <v>-</v>
      </c>
      <c r="BA15" s="533" t="str">
        <f t="shared" si="14"/>
        <v>-</v>
      </c>
      <c r="BB15" s="534" t="str">
        <f t="shared" si="15"/>
        <v>-</v>
      </c>
      <c r="BC15" s="555" t="str">
        <f t="shared" si="16"/>
        <v>-</v>
      </c>
      <c r="BD15" s="533"/>
      <c r="BE15" s="533"/>
      <c r="BF15" s="533"/>
      <c r="BG15" s="533"/>
      <c r="BH15" s="533"/>
      <c r="BI15" s="533"/>
      <c r="BJ15" s="533" t="str">
        <f t="shared" si="17"/>
        <v>-</v>
      </c>
      <c r="BK15" s="533" t="str">
        <f t="shared" si="18"/>
        <v>-</v>
      </c>
      <c r="BL15" s="533" t="str">
        <f t="shared" si="19"/>
        <v>-</v>
      </c>
      <c r="BM15" s="535" t="str">
        <f t="shared" si="20"/>
        <v>-</v>
      </c>
    </row>
    <row r="16" spans="1:65" ht="40.5" hidden="1" customHeight="1">
      <c r="A16" s="530" t="str">
        <f t="shared" si="0"/>
        <v>2-6</v>
      </c>
      <c r="B16" s="530">
        <v>2</v>
      </c>
      <c r="C16" s="531" t="s">
        <v>96</v>
      </c>
      <c r="D16" s="530">
        <v>6</v>
      </c>
      <c r="E16" s="531" t="s">
        <v>83</v>
      </c>
      <c r="F16" s="532"/>
      <c r="G16" s="533"/>
      <c r="H16" s="533"/>
      <c r="I16" s="533"/>
      <c r="J16" s="533"/>
      <c r="K16" s="533"/>
      <c r="L16" s="533" t="str">
        <f t="shared" si="21"/>
        <v>-</v>
      </c>
      <c r="M16" s="533" t="str">
        <f t="shared" si="22"/>
        <v>-</v>
      </c>
      <c r="N16" s="534" t="str">
        <f t="shared" si="23"/>
        <v>-</v>
      </c>
      <c r="O16" s="526" t="s">
        <v>83</v>
      </c>
      <c r="P16" s="532"/>
      <c r="Q16" s="533"/>
      <c r="R16" s="533"/>
      <c r="S16" s="533"/>
      <c r="T16" s="533"/>
      <c r="U16" s="533"/>
      <c r="V16" s="533" t="str">
        <f t="shared" si="1"/>
        <v>-</v>
      </c>
      <c r="W16" s="533" t="str">
        <f t="shared" si="2"/>
        <v>-</v>
      </c>
      <c r="X16" s="534" t="str">
        <f t="shared" si="3"/>
        <v>-</v>
      </c>
      <c r="Y16" s="526" t="str">
        <f t="shared" si="4"/>
        <v>-</v>
      </c>
      <c r="Z16" s="532"/>
      <c r="AA16" s="533"/>
      <c r="AB16" s="533"/>
      <c r="AC16" s="533"/>
      <c r="AD16" s="533"/>
      <c r="AE16" s="533"/>
      <c r="AF16" s="533" t="str">
        <f t="shared" si="5"/>
        <v>-</v>
      </c>
      <c r="AG16" s="533" t="str">
        <f t="shared" si="6"/>
        <v>-</v>
      </c>
      <c r="AH16" s="534" t="str">
        <f t="shared" si="7"/>
        <v>-</v>
      </c>
      <c r="AI16" s="526" t="str">
        <f t="shared" si="8"/>
        <v>-</v>
      </c>
      <c r="AJ16" s="532"/>
      <c r="AK16" s="533"/>
      <c r="AL16" s="533"/>
      <c r="AM16" s="533"/>
      <c r="AN16" s="533"/>
      <c r="AO16" s="533"/>
      <c r="AP16" s="533" t="str">
        <f t="shared" si="9"/>
        <v>-</v>
      </c>
      <c r="AQ16" s="533" t="str">
        <f t="shared" si="10"/>
        <v>-</v>
      </c>
      <c r="AR16" s="534" t="str">
        <f t="shared" si="11"/>
        <v>-</v>
      </c>
      <c r="AS16" s="526" t="str">
        <f t="shared" si="12"/>
        <v>-</v>
      </c>
      <c r="AT16" s="532"/>
      <c r="AU16" s="533"/>
      <c r="AV16" s="533"/>
      <c r="AW16" s="533"/>
      <c r="AX16" s="533"/>
      <c r="AY16" s="533"/>
      <c r="AZ16" s="533" t="str">
        <f t="shared" si="13"/>
        <v>-</v>
      </c>
      <c r="BA16" s="533" t="str">
        <f t="shared" si="14"/>
        <v>-</v>
      </c>
      <c r="BB16" s="534" t="str">
        <f t="shared" si="15"/>
        <v>-</v>
      </c>
      <c r="BC16" s="555" t="str">
        <f t="shared" si="16"/>
        <v>-</v>
      </c>
      <c r="BD16" s="533"/>
      <c r="BE16" s="533"/>
      <c r="BF16" s="533"/>
      <c r="BG16" s="533"/>
      <c r="BH16" s="533"/>
      <c r="BI16" s="533"/>
      <c r="BJ16" s="533" t="str">
        <f t="shared" si="17"/>
        <v>-</v>
      </c>
      <c r="BK16" s="533" t="str">
        <f t="shared" si="18"/>
        <v>-</v>
      </c>
      <c r="BL16" s="533" t="str">
        <f t="shared" si="19"/>
        <v>-</v>
      </c>
      <c r="BM16" s="535" t="str">
        <f t="shared" si="20"/>
        <v>-</v>
      </c>
    </row>
    <row r="17" spans="1:65" ht="40.5" hidden="1" customHeight="1">
      <c r="A17" s="530" t="str">
        <f t="shared" si="0"/>
        <v>2-7</v>
      </c>
      <c r="B17" s="530">
        <v>2</v>
      </c>
      <c r="C17" s="531" t="s">
        <v>96</v>
      </c>
      <c r="D17" s="530">
        <v>7</v>
      </c>
      <c r="E17" s="531" t="s">
        <v>83</v>
      </c>
      <c r="F17" s="532"/>
      <c r="G17" s="533"/>
      <c r="H17" s="533"/>
      <c r="I17" s="533"/>
      <c r="J17" s="533"/>
      <c r="K17" s="533"/>
      <c r="L17" s="533" t="str">
        <f t="shared" si="21"/>
        <v>-</v>
      </c>
      <c r="M17" s="533" t="str">
        <f t="shared" si="22"/>
        <v>-</v>
      </c>
      <c r="N17" s="534" t="str">
        <f t="shared" si="23"/>
        <v>-</v>
      </c>
      <c r="O17" s="526" t="s">
        <v>83</v>
      </c>
      <c r="P17" s="532"/>
      <c r="Q17" s="533"/>
      <c r="R17" s="533"/>
      <c r="S17" s="533"/>
      <c r="T17" s="533"/>
      <c r="U17" s="533"/>
      <c r="V17" s="533" t="str">
        <f t="shared" si="1"/>
        <v>-</v>
      </c>
      <c r="W17" s="533" t="str">
        <f t="shared" si="2"/>
        <v>-</v>
      </c>
      <c r="X17" s="534" t="str">
        <f t="shared" si="3"/>
        <v>-</v>
      </c>
      <c r="Y17" s="526" t="str">
        <f t="shared" si="4"/>
        <v>-</v>
      </c>
      <c r="Z17" s="532"/>
      <c r="AA17" s="533"/>
      <c r="AB17" s="533"/>
      <c r="AC17" s="533"/>
      <c r="AD17" s="533"/>
      <c r="AE17" s="533"/>
      <c r="AF17" s="533" t="str">
        <f t="shared" si="5"/>
        <v>-</v>
      </c>
      <c r="AG17" s="533" t="str">
        <f t="shared" si="6"/>
        <v>-</v>
      </c>
      <c r="AH17" s="534" t="str">
        <f t="shared" si="7"/>
        <v>-</v>
      </c>
      <c r="AI17" s="526" t="str">
        <f t="shared" si="8"/>
        <v>-</v>
      </c>
      <c r="AJ17" s="532"/>
      <c r="AK17" s="533"/>
      <c r="AL17" s="533"/>
      <c r="AM17" s="533"/>
      <c r="AN17" s="533"/>
      <c r="AO17" s="533"/>
      <c r="AP17" s="533" t="str">
        <f t="shared" si="9"/>
        <v>-</v>
      </c>
      <c r="AQ17" s="533" t="str">
        <f t="shared" si="10"/>
        <v>-</v>
      </c>
      <c r="AR17" s="534" t="str">
        <f t="shared" si="11"/>
        <v>-</v>
      </c>
      <c r="AS17" s="526" t="str">
        <f t="shared" si="12"/>
        <v>-</v>
      </c>
      <c r="AT17" s="532"/>
      <c r="AU17" s="533"/>
      <c r="AV17" s="533"/>
      <c r="AW17" s="533"/>
      <c r="AX17" s="533"/>
      <c r="AY17" s="533"/>
      <c r="AZ17" s="533" t="str">
        <f t="shared" si="13"/>
        <v>-</v>
      </c>
      <c r="BA17" s="533" t="str">
        <f t="shared" si="14"/>
        <v>-</v>
      </c>
      <c r="BB17" s="534" t="str">
        <f t="shared" si="15"/>
        <v>-</v>
      </c>
      <c r="BC17" s="555" t="str">
        <f t="shared" si="16"/>
        <v>-</v>
      </c>
      <c r="BD17" s="533"/>
      <c r="BE17" s="533"/>
      <c r="BF17" s="533"/>
      <c r="BG17" s="533"/>
      <c r="BH17" s="533"/>
      <c r="BI17" s="533"/>
      <c r="BJ17" s="533" t="str">
        <f t="shared" si="17"/>
        <v>-</v>
      </c>
      <c r="BK17" s="533" t="str">
        <f t="shared" si="18"/>
        <v>-</v>
      </c>
      <c r="BL17" s="533" t="str">
        <f t="shared" si="19"/>
        <v>-</v>
      </c>
      <c r="BM17" s="535" t="str">
        <f t="shared" si="20"/>
        <v>-</v>
      </c>
    </row>
    <row r="18" spans="1:65" ht="40.5" hidden="1" customHeight="1">
      <c r="A18" s="530" t="str">
        <f t="shared" si="0"/>
        <v>2-8</v>
      </c>
      <c r="B18" s="530">
        <v>2</v>
      </c>
      <c r="C18" s="531" t="s">
        <v>96</v>
      </c>
      <c r="D18" s="530">
        <v>8</v>
      </c>
      <c r="E18" s="531" t="s">
        <v>83</v>
      </c>
      <c r="F18" s="532"/>
      <c r="G18" s="533"/>
      <c r="H18" s="533"/>
      <c r="I18" s="533"/>
      <c r="J18" s="533"/>
      <c r="K18" s="533"/>
      <c r="L18" s="533" t="str">
        <f t="shared" si="21"/>
        <v>-</v>
      </c>
      <c r="M18" s="533" t="str">
        <f t="shared" si="22"/>
        <v>-</v>
      </c>
      <c r="N18" s="534" t="str">
        <f t="shared" si="23"/>
        <v>-</v>
      </c>
      <c r="O18" s="526" t="s">
        <v>83</v>
      </c>
      <c r="P18" s="532"/>
      <c r="Q18" s="533"/>
      <c r="R18" s="533"/>
      <c r="S18" s="533"/>
      <c r="T18" s="533"/>
      <c r="U18" s="533"/>
      <c r="V18" s="533" t="str">
        <f t="shared" si="1"/>
        <v>-</v>
      </c>
      <c r="W18" s="533" t="str">
        <f t="shared" si="2"/>
        <v>-</v>
      </c>
      <c r="X18" s="534" t="str">
        <f t="shared" si="3"/>
        <v>-</v>
      </c>
      <c r="Y18" s="526" t="str">
        <f t="shared" si="4"/>
        <v>-</v>
      </c>
      <c r="Z18" s="532"/>
      <c r="AA18" s="533"/>
      <c r="AB18" s="533"/>
      <c r="AC18" s="533"/>
      <c r="AD18" s="533"/>
      <c r="AE18" s="533"/>
      <c r="AF18" s="533" t="str">
        <f t="shared" si="5"/>
        <v>-</v>
      </c>
      <c r="AG18" s="533" t="str">
        <f t="shared" si="6"/>
        <v>-</v>
      </c>
      <c r="AH18" s="534" t="str">
        <f t="shared" si="7"/>
        <v>-</v>
      </c>
      <c r="AI18" s="526" t="str">
        <f t="shared" si="8"/>
        <v>-</v>
      </c>
      <c r="AJ18" s="532"/>
      <c r="AK18" s="533"/>
      <c r="AL18" s="533"/>
      <c r="AM18" s="533"/>
      <c r="AN18" s="533"/>
      <c r="AO18" s="533"/>
      <c r="AP18" s="533" t="str">
        <f t="shared" si="9"/>
        <v>-</v>
      </c>
      <c r="AQ18" s="533" t="str">
        <f t="shared" si="10"/>
        <v>-</v>
      </c>
      <c r="AR18" s="534" t="str">
        <f t="shared" si="11"/>
        <v>-</v>
      </c>
      <c r="AS18" s="526" t="str">
        <f t="shared" si="12"/>
        <v>-</v>
      </c>
      <c r="AT18" s="532"/>
      <c r="AU18" s="533"/>
      <c r="AV18" s="533"/>
      <c r="AW18" s="533"/>
      <c r="AX18" s="533"/>
      <c r="AY18" s="533"/>
      <c r="AZ18" s="533" t="str">
        <f t="shared" si="13"/>
        <v>-</v>
      </c>
      <c r="BA18" s="533" t="str">
        <f t="shared" si="14"/>
        <v>-</v>
      </c>
      <c r="BB18" s="534" t="str">
        <f t="shared" si="15"/>
        <v>-</v>
      </c>
      <c r="BC18" s="555" t="str">
        <f t="shared" si="16"/>
        <v>-</v>
      </c>
      <c r="BD18" s="533"/>
      <c r="BE18" s="533"/>
      <c r="BF18" s="533"/>
      <c r="BG18" s="533"/>
      <c r="BH18" s="533"/>
      <c r="BI18" s="533"/>
      <c r="BJ18" s="533" t="str">
        <f t="shared" si="17"/>
        <v>-</v>
      </c>
      <c r="BK18" s="533" t="str">
        <f t="shared" si="18"/>
        <v>-</v>
      </c>
      <c r="BL18" s="533" t="str">
        <f t="shared" si="19"/>
        <v>-</v>
      </c>
      <c r="BM18" s="535" t="str">
        <f t="shared" si="20"/>
        <v>-</v>
      </c>
    </row>
    <row r="19" spans="1:65" ht="40.5" customHeight="1">
      <c r="A19" s="530" t="str">
        <f t="shared" ref="A19:A26" si="24">B19&amp;"-"&amp;D19</f>
        <v>3-1</v>
      </c>
      <c r="B19" s="530">
        <v>3</v>
      </c>
      <c r="C19" s="531" t="s">
        <v>126</v>
      </c>
      <c r="D19" s="530">
        <v>1</v>
      </c>
      <c r="E19" s="531" t="s">
        <v>2079</v>
      </c>
      <c r="F19" s="532">
        <v>80</v>
      </c>
      <c r="G19" s="533">
        <v>198</v>
      </c>
      <c r="H19" s="533">
        <v>161</v>
      </c>
      <c r="I19" s="533">
        <v>112</v>
      </c>
      <c r="J19" s="533">
        <v>41</v>
      </c>
      <c r="K19" s="533">
        <v>3</v>
      </c>
      <c r="L19" s="533">
        <v>595</v>
      </c>
      <c r="M19" s="533">
        <v>592</v>
      </c>
      <c r="N19" s="534">
        <v>0.27702702702702703</v>
      </c>
      <c r="O19" s="526" t="s">
        <v>56</v>
      </c>
      <c r="P19" s="479">
        <v>25</v>
      </c>
      <c r="Q19" s="479">
        <v>121</v>
      </c>
      <c r="R19" s="479">
        <v>191</v>
      </c>
      <c r="S19" s="479">
        <v>96</v>
      </c>
      <c r="T19" s="479">
        <v>37</v>
      </c>
      <c r="U19" s="479">
        <v>1</v>
      </c>
      <c r="V19" s="535">
        <f t="shared" si="1"/>
        <v>471</v>
      </c>
      <c r="W19" s="533">
        <f t="shared" si="2"/>
        <v>470</v>
      </c>
      <c r="X19" s="534">
        <f t="shared" si="3"/>
        <v>2.1276595744680851E-3</v>
      </c>
      <c r="Y19" s="526" t="str">
        <f t="shared" si="4"/>
        <v>c</v>
      </c>
      <c r="Z19" s="540">
        <v>23</v>
      </c>
      <c r="AA19" s="537">
        <v>132</v>
      </c>
      <c r="AB19" s="537">
        <v>185</v>
      </c>
      <c r="AC19" s="537">
        <v>100</v>
      </c>
      <c r="AD19" s="537">
        <v>45</v>
      </c>
      <c r="AE19" s="537">
        <v>4</v>
      </c>
      <c r="AF19" s="533">
        <f t="shared" si="5"/>
        <v>489</v>
      </c>
      <c r="AG19" s="533">
        <f t="shared" si="6"/>
        <v>485</v>
      </c>
      <c r="AH19" s="534">
        <f t="shared" si="7"/>
        <v>-2.4742268041237112E-2</v>
      </c>
      <c r="AI19" s="526" t="str">
        <f t="shared" si="8"/>
        <v>c</v>
      </c>
      <c r="AJ19" s="532">
        <v>21</v>
      </c>
      <c r="AK19" s="533">
        <v>131</v>
      </c>
      <c r="AL19" s="533">
        <v>187</v>
      </c>
      <c r="AM19" s="533">
        <v>96</v>
      </c>
      <c r="AN19" s="533">
        <v>51</v>
      </c>
      <c r="AO19" s="533">
        <v>3</v>
      </c>
      <c r="AP19" s="533">
        <f t="shared" si="9"/>
        <v>489</v>
      </c>
      <c r="AQ19" s="533">
        <f t="shared" si="10"/>
        <v>486</v>
      </c>
      <c r="AR19" s="534">
        <f t="shared" si="11"/>
        <v>-5.1440329218106998E-2</v>
      </c>
      <c r="AS19" s="526" t="str">
        <f t="shared" si="12"/>
        <v>c</v>
      </c>
      <c r="AT19" s="958">
        <v>54</v>
      </c>
      <c r="AU19" s="959">
        <v>262</v>
      </c>
      <c r="AV19" s="959">
        <v>436</v>
      </c>
      <c r="AW19" s="959">
        <v>226</v>
      </c>
      <c r="AX19" s="959">
        <v>72</v>
      </c>
      <c r="AY19" s="959">
        <v>6</v>
      </c>
      <c r="AZ19" s="533">
        <f t="shared" si="13"/>
        <v>1056</v>
      </c>
      <c r="BA19" s="533">
        <f t="shared" si="14"/>
        <v>1050</v>
      </c>
      <c r="BB19" s="534">
        <f t="shared" si="15"/>
        <v>0</v>
      </c>
      <c r="BC19" s="556" t="str">
        <f t="shared" si="16"/>
        <v>c</v>
      </c>
      <c r="BD19" s="533">
        <v>78</v>
      </c>
      <c r="BE19" s="533">
        <v>453</v>
      </c>
      <c r="BF19" s="533">
        <v>564</v>
      </c>
      <c r="BG19" s="533">
        <v>247</v>
      </c>
      <c r="BH19" s="533">
        <v>79</v>
      </c>
      <c r="BI19" s="533">
        <v>5</v>
      </c>
      <c r="BJ19" s="533">
        <f t="shared" si="17"/>
        <v>1426</v>
      </c>
      <c r="BK19" s="533">
        <f t="shared" si="18"/>
        <v>1421</v>
      </c>
      <c r="BL19" s="534">
        <f t="shared" si="19"/>
        <v>0.14356087262491204</v>
      </c>
      <c r="BM19" s="954" t="str">
        <f t="shared" si="20"/>
        <v>c</v>
      </c>
    </row>
    <row r="20" spans="1:65" ht="40.5" customHeight="1">
      <c r="A20" s="530" t="str">
        <f t="shared" si="24"/>
        <v>3-2</v>
      </c>
      <c r="B20" s="530">
        <v>3</v>
      </c>
      <c r="C20" s="531" t="s">
        <v>126</v>
      </c>
      <c r="D20" s="530">
        <v>2</v>
      </c>
      <c r="E20" s="531" t="s">
        <v>2080</v>
      </c>
      <c r="F20" s="532">
        <v>98</v>
      </c>
      <c r="G20" s="533">
        <v>223</v>
      </c>
      <c r="H20" s="533">
        <v>138</v>
      </c>
      <c r="I20" s="533">
        <v>91</v>
      </c>
      <c r="J20" s="533">
        <v>27</v>
      </c>
      <c r="K20" s="533">
        <v>11</v>
      </c>
      <c r="L20" s="533">
        <v>588</v>
      </c>
      <c r="M20" s="533">
        <v>577</v>
      </c>
      <c r="N20" s="534">
        <v>0.47487001733102252</v>
      </c>
      <c r="O20" s="526" t="s">
        <v>55</v>
      </c>
      <c r="P20" s="479">
        <v>21</v>
      </c>
      <c r="Q20" s="479">
        <v>147</v>
      </c>
      <c r="R20" s="479">
        <v>170</v>
      </c>
      <c r="S20" s="479">
        <v>84</v>
      </c>
      <c r="T20" s="479">
        <v>38</v>
      </c>
      <c r="U20" s="479">
        <v>9</v>
      </c>
      <c r="V20" s="535">
        <f t="shared" si="1"/>
        <v>469</v>
      </c>
      <c r="W20" s="533">
        <f t="shared" si="2"/>
        <v>460</v>
      </c>
      <c r="X20" s="534">
        <f t="shared" si="3"/>
        <v>6.3043478260869562E-2</v>
      </c>
      <c r="Y20" s="526" t="str">
        <f t="shared" si="4"/>
        <v>c</v>
      </c>
      <c r="Z20" s="540">
        <v>27</v>
      </c>
      <c r="AA20" s="537">
        <v>148</v>
      </c>
      <c r="AB20" s="537">
        <v>178</v>
      </c>
      <c r="AC20" s="537">
        <v>89</v>
      </c>
      <c r="AD20" s="537">
        <v>35</v>
      </c>
      <c r="AE20" s="537">
        <v>4</v>
      </c>
      <c r="AF20" s="533">
        <f t="shared" si="5"/>
        <v>481</v>
      </c>
      <c r="AG20" s="533">
        <f t="shared" si="6"/>
        <v>477</v>
      </c>
      <c r="AH20" s="534">
        <f t="shared" si="7"/>
        <v>9.0146750524109018E-2</v>
      </c>
      <c r="AI20" s="526" t="str">
        <f t="shared" si="8"/>
        <v>c</v>
      </c>
      <c r="AJ20" s="532">
        <v>27</v>
      </c>
      <c r="AK20" s="533">
        <v>145</v>
      </c>
      <c r="AL20" s="533">
        <v>188</v>
      </c>
      <c r="AM20" s="533">
        <v>87</v>
      </c>
      <c r="AN20" s="533">
        <v>32</v>
      </c>
      <c r="AO20" s="533">
        <v>8</v>
      </c>
      <c r="AP20" s="533">
        <f t="shared" si="9"/>
        <v>487</v>
      </c>
      <c r="AQ20" s="533">
        <f t="shared" si="10"/>
        <v>479</v>
      </c>
      <c r="AR20" s="534">
        <f t="shared" si="11"/>
        <v>0.10020876826722339</v>
      </c>
      <c r="AS20" s="526" t="str">
        <f t="shared" si="12"/>
        <v>c</v>
      </c>
      <c r="AT20" s="958">
        <v>65</v>
      </c>
      <c r="AU20" s="959">
        <v>316</v>
      </c>
      <c r="AV20" s="959">
        <v>396</v>
      </c>
      <c r="AW20" s="959">
        <v>190</v>
      </c>
      <c r="AX20" s="959">
        <v>82</v>
      </c>
      <c r="AY20" s="959">
        <v>7</v>
      </c>
      <c r="AZ20" s="533">
        <f t="shared" si="13"/>
        <v>1056</v>
      </c>
      <c r="BA20" s="533">
        <f t="shared" si="14"/>
        <v>1049</v>
      </c>
      <c r="BB20" s="534">
        <f t="shared" si="15"/>
        <v>8.7702573879885601E-2</v>
      </c>
      <c r="BC20" s="556" t="str">
        <f t="shared" si="16"/>
        <v>c</v>
      </c>
      <c r="BD20" s="533">
        <v>87</v>
      </c>
      <c r="BE20" s="533">
        <v>449</v>
      </c>
      <c r="BF20" s="533">
        <v>503</v>
      </c>
      <c r="BG20" s="533">
        <v>244</v>
      </c>
      <c r="BH20" s="533">
        <v>81</v>
      </c>
      <c r="BI20" s="533">
        <v>9</v>
      </c>
      <c r="BJ20" s="533">
        <f t="shared" si="17"/>
        <v>1373</v>
      </c>
      <c r="BK20" s="533">
        <f t="shared" si="18"/>
        <v>1364</v>
      </c>
      <c r="BL20" s="534">
        <f t="shared" si="19"/>
        <v>0.15909090909090909</v>
      </c>
      <c r="BM20" s="954" t="str">
        <f t="shared" si="20"/>
        <v>c</v>
      </c>
    </row>
    <row r="21" spans="1:65" ht="38.25" customHeight="1">
      <c r="A21" s="530" t="str">
        <f t="shared" si="24"/>
        <v>3-3</v>
      </c>
      <c r="B21" s="530">
        <v>3</v>
      </c>
      <c r="C21" s="531" t="s">
        <v>126</v>
      </c>
      <c r="D21" s="530">
        <v>3</v>
      </c>
      <c r="E21" s="531" t="s">
        <v>2081</v>
      </c>
      <c r="F21" s="532">
        <v>37</v>
      </c>
      <c r="G21" s="533">
        <v>136</v>
      </c>
      <c r="H21" s="533">
        <v>187</v>
      </c>
      <c r="I21" s="533">
        <v>149</v>
      </c>
      <c r="J21" s="533">
        <v>56</v>
      </c>
      <c r="K21" s="533">
        <v>23</v>
      </c>
      <c r="L21" s="533">
        <v>588</v>
      </c>
      <c r="M21" s="533">
        <v>565</v>
      </c>
      <c r="N21" s="534">
        <v>-9.0265486725663716E-2</v>
      </c>
      <c r="O21" s="526" t="s">
        <v>56</v>
      </c>
      <c r="P21" s="479">
        <v>22</v>
      </c>
      <c r="Q21" s="479">
        <v>110</v>
      </c>
      <c r="R21" s="479">
        <v>189</v>
      </c>
      <c r="S21" s="479">
        <v>98</v>
      </c>
      <c r="T21" s="479">
        <v>39</v>
      </c>
      <c r="U21" s="479">
        <v>11</v>
      </c>
      <c r="V21" s="535">
        <f t="shared" si="1"/>
        <v>469</v>
      </c>
      <c r="W21" s="533">
        <f t="shared" si="2"/>
        <v>458</v>
      </c>
      <c r="X21" s="534">
        <f t="shared" si="3"/>
        <v>-4.8034934497816595E-2</v>
      </c>
      <c r="Y21" s="526" t="str">
        <f t="shared" si="4"/>
        <v>c</v>
      </c>
      <c r="Z21" s="540">
        <v>15</v>
      </c>
      <c r="AA21" s="537">
        <v>106</v>
      </c>
      <c r="AB21" s="537">
        <v>199</v>
      </c>
      <c r="AC21" s="537">
        <v>108</v>
      </c>
      <c r="AD21" s="537">
        <v>44</v>
      </c>
      <c r="AE21" s="537">
        <v>9</v>
      </c>
      <c r="AF21" s="533">
        <f t="shared" si="5"/>
        <v>481</v>
      </c>
      <c r="AG21" s="533">
        <f t="shared" si="6"/>
        <v>472</v>
      </c>
      <c r="AH21" s="534">
        <f t="shared" si="7"/>
        <v>-0.1271186440677966</v>
      </c>
      <c r="AI21" s="526" t="str">
        <f t="shared" si="8"/>
        <v>c</v>
      </c>
      <c r="AJ21" s="532">
        <v>13</v>
      </c>
      <c r="AK21" s="533">
        <v>108</v>
      </c>
      <c r="AL21" s="533">
        <v>208</v>
      </c>
      <c r="AM21" s="533">
        <v>111</v>
      </c>
      <c r="AN21" s="533">
        <v>38</v>
      </c>
      <c r="AO21" s="533">
        <v>9</v>
      </c>
      <c r="AP21" s="533">
        <f t="shared" si="9"/>
        <v>487</v>
      </c>
      <c r="AQ21" s="533">
        <f t="shared" si="10"/>
        <v>478</v>
      </c>
      <c r="AR21" s="534">
        <f t="shared" si="11"/>
        <v>-0.11087866108786611</v>
      </c>
      <c r="AS21" s="526" t="str">
        <f t="shared" si="12"/>
        <v>c</v>
      </c>
      <c r="AT21" s="958">
        <v>38</v>
      </c>
      <c r="AU21" s="959">
        <v>270</v>
      </c>
      <c r="AV21" s="959">
        <v>431</v>
      </c>
      <c r="AW21" s="959">
        <v>205</v>
      </c>
      <c r="AX21" s="959">
        <v>93</v>
      </c>
      <c r="AY21" s="959">
        <v>7</v>
      </c>
      <c r="AZ21" s="533">
        <f t="shared" si="13"/>
        <v>1044</v>
      </c>
      <c r="BA21" s="533">
        <f t="shared" si="14"/>
        <v>1037</v>
      </c>
      <c r="BB21" s="534">
        <f t="shared" si="15"/>
        <v>-4.3394406943105111E-2</v>
      </c>
      <c r="BC21" s="556" t="str">
        <f t="shared" si="16"/>
        <v>c</v>
      </c>
      <c r="BD21" s="533">
        <v>52</v>
      </c>
      <c r="BE21" s="533">
        <v>293</v>
      </c>
      <c r="BF21" s="533">
        <v>646</v>
      </c>
      <c r="BG21" s="533">
        <v>268</v>
      </c>
      <c r="BH21" s="533">
        <v>97</v>
      </c>
      <c r="BI21" s="533">
        <v>17</v>
      </c>
      <c r="BJ21" s="533">
        <f t="shared" si="17"/>
        <v>1373</v>
      </c>
      <c r="BK21" s="533">
        <f t="shared" si="18"/>
        <v>1356</v>
      </c>
      <c r="BL21" s="534">
        <f t="shared" si="19"/>
        <v>-4.7935103244837761E-2</v>
      </c>
      <c r="BM21" s="954" t="str">
        <f t="shared" si="20"/>
        <v>c</v>
      </c>
    </row>
    <row r="22" spans="1:65" ht="33.6" hidden="1" customHeight="1">
      <c r="A22" s="541" t="str">
        <f t="shared" si="24"/>
        <v>3-4</v>
      </c>
      <c r="B22" s="541">
        <v>3</v>
      </c>
      <c r="C22" s="542" t="s">
        <v>126</v>
      </c>
      <c r="D22" s="541">
        <v>4</v>
      </c>
      <c r="E22" s="542" t="s">
        <v>3366</v>
      </c>
      <c r="F22" s="532"/>
      <c r="G22" s="533"/>
      <c r="H22" s="533"/>
      <c r="I22" s="533"/>
      <c r="J22" s="533"/>
      <c r="K22" s="533"/>
      <c r="L22" s="533"/>
      <c r="M22" s="533"/>
      <c r="N22" s="534"/>
      <c r="O22" s="526" t="s">
        <v>83</v>
      </c>
      <c r="P22" s="532"/>
      <c r="Q22" s="533"/>
      <c r="R22" s="533"/>
      <c r="S22" s="533"/>
      <c r="T22" s="533"/>
      <c r="U22" s="533"/>
      <c r="V22" s="533" t="str">
        <f t="shared" si="1"/>
        <v>-</v>
      </c>
      <c r="W22" s="533" t="str">
        <f t="shared" si="2"/>
        <v>-</v>
      </c>
      <c r="X22" s="534" t="str">
        <f t="shared" si="3"/>
        <v>-</v>
      </c>
      <c r="Y22" s="526" t="str">
        <f t="shared" si="4"/>
        <v>-</v>
      </c>
      <c r="Z22" s="532"/>
      <c r="AA22" s="533"/>
      <c r="AB22" s="533"/>
      <c r="AC22" s="533"/>
      <c r="AD22" s="533"/>
      <c r="AE22" s="533"/>
      <c r="AF22" s="533" t="str">
        <f t="shared" si="5"/>
        <v>-</v>
      </c>
      <c r="AG22" s="533" t="str">
        <f t="shared" si="6"/>
        <v>-</v>
      </c>
      <c r="AH22" s="534" t="str">
        <f t="shared" si="7"/>
        <v>-</v>
      </c>
      <c r="AI22" s="526" t="str">
        <f t="shared" si="8"/>
        <v>-</v>
      </c>
      <c r="AJ22" s="532"/>
      <c r="AK22" s="533"/>
      <c r="AL22" s="533"/>
      <c r="AM22" s="533"/>
      <c r="AN22" s="533"/>
      <c r="AO22" s="533"/>
      <c r="AP22" s="533" t="str">
        <f t="shared" si="9"/>
        <v>-</v>
      </c>
      <c r="AQ22" s="533" t="str">
        <f t="shared" si="10"/>
        <v>-</v>
      </c>
      <c r="AR22" s="534" t="str">
        <f t="shared" si="11"/>
        <v>-</v>
      </c>
      <c r="AS22" s="526" t="str">
        <f t="shared" si="12"/>
        <v>-</v>
      </c>
      <c r="AT22" s="538"/>
      <c r="AU22" s="539"/>
      <c r="AV22" s="539"/>
      <c r="AW22" s="539"/>
      <c r="AX22" s="539"/>
      <c r="AY22" s="539"/>
      <c r="AZ22" s="533" t="str">
        <f t="shared" si="13"/>
        <v>-</v>
      </c>
      <c r="BA22" s="533" t="str">
        <f t="shared" si="14"/>
        <v>-</v>
      </c>
      <c r="BB22" s="534" t="str">
        <f t="shared" si="15"/>
        <v>-</v>
      </c>
      <c r="BC22" s="556" t="str">
        <f t="shared" si="16"/>
        <v>-</v>
      </c>
      <c r="BD22" s="533"/>
      <c r="BE22" s="533"/>
      <c r="BF22" s="533"/>
      <c r="BG22" s="533"/>
      <c r="BH22" s="533"/>
      <c r="BI22" s="533"/>
      <c r="BJ22" s="533" t="str">
        <f t="shared" si="17"/>
        <v>-</v>
      </c>
      <c r="BK22" s="533" t="str">
        <f t="shared" si="18"/>
        <v>-</v>
      </c>
      <c r="BL22" s="533" t="str">
        <f t="shared" si="19"/>
        <v>-</v>
      </c>
      <c r="BM22" s="535" t="str">
        <f t="shared" si="20"/>
        <v>-</v>
      </c>
    </row>
    <row r="23" spans="1:65" ht="27" hidden="1">
      <c r="A23" s="530" t="str">
        <f t="shared" si="24"/>
        <v>3-5</v>
      </c>
      <c r="B23" s="530">
        <v>3</v>
      </c>
      <c r="C23" s="531" t="s">
        <v>126</v>
      </c>
      <c r="D23" s="530">
        <v>5</v>
      </c>
      <c r="E23" s="531" t="s">
        <v>83</v>
      </c>
      <c r="F23" s="532"/>
      <c r="G23" s="533"/>
      <c r="H23" s="533"/>
      <c r="I23" s="533"/>
      <c r="J23" s="533"/>
      <c r="K23" s="533"/>
      <c r="L23" s="533" t="str">
        <f t="shared" si="21"/>
        <v>-</v>
      </c>
      <c r="M23" s="533" t="str">
        <f t="shared" si="22"/>
        <v>-</v>
      </c>
      <c r="N23" s="534" t="str">
        <f t="shared" si="23"/>
        <v>-</v>
      </c>
      <c r="O23" s="526" t="s">
        <v>83</v>
      </c>
      <c r="P23" s="532"/>
      <c r="Q23" s="533"/>
      <c r="R23" s="533"/>
      <c r="S23" s="533"/>
      <c r="T23" s="533"/>
      <c r="U23" s="533"/>
      <c r="V23" s="533" t="str">
        <f t="shared" si="1"/>
        <v>-</v>
      </c>
      <c r="W23" s="533" t="str">
        <f t="shared" si="2"/>
        <v>-</v>
      </c>
      <c r="X23" s="534" t="str">
        <f t="shared" si="3"/>
        <v>-</v>
      </c>
      <c r="Y23" s="526" t="str">
        <f t="shared" si="4"/>
        <v>-</v>
      </c>
      <c r="Z23" s="532"/>
      <c r="AA23" s="533"/>
      <c r="AB23" s="533"/>
      <c r="AC23" s="533"/>
      <c r="AD23" s="533"/>
      <c r="AE23" s="533"/>
      <c r="AF23" s="533" t="str">
        <f t="shared" si="5"/>
        <v>-</v>
      </c>
      <c r="AG23" s="533" t="str">
        <f t="shared" si="6"/>
        <v>-</v>
      </c>
      <c r="AH23" s="534" t="str">
        <f t="shared" si="7"/>
        <v>-</v>
      </c>
      <c r="AI23" s="526" t="str">
        <f t="shared" si="8"/>
        <v>-</v>
      </c>
      <c r="AJ23" s="532"/>
      <c r="AK23" s="533"/>
      <c r="AL23" s="533"/>
      <c r="AM23" s="533"/>
      <c r="AN23" s="533"/>
      <c r="AO23" s="533"/>
      <c r="AP23" s="533" t="str">
        <f t="shared" si="9"/>
        <v>-</v>
      </c>
      <c r="AQ23" s="533" t="str">
        <f t="shared" si="10"/>
        <v>-</v>
      </c>
      <c r="AR23" s="534" t="str">
        <f t="shared" si="11"/>
        <v>-</v>
      </c>
      <c r="AS23" s="526" t="str">
        <f t="shared" si="12"/>
        <v>-</v>
      </c>
      <c r="AT23" s="532"/>
      <c r="AU23" s="533"/>
      <c r="AV23" s="533"/>
      <c r="AW23" s="533"/>
      <c r="AX23" s="533"/>
      <c r="AY23" s="533"/>
      <c r="AZ23" s="533" t="str">
        <f t="shared" si="13"/>
        <v>-</v>
      </c>
      <c r="BA23" s="533" t="str">
        <f t="shared" si="14"/>
        <v>-</v>
      </c>
      <c r="BB23" s="534" t="str">
        <f t="shared" si="15"/>
        <v>-</v>
      </c>
      <c r="BC23" s="555" t="str">
        <f t="shared" si="16"/>
        <v>-</v>
      </c>
      <c r="BD23" s="533"/>
      <c r="BE23" s="533"/>
      <c r="BF23" s="533"/>
      <c r="BG23" s="533"/>
      <c r="BH23" s="533"/>
      <c r="BI23" s="533"/>
      <c r="BJ23" s="533" t="str">
        <f t="shared" si="17"/>
        <v>-</v>
      </c>
      <c r="BK23" s="533" t="str">
        <f t="shared" si="18"/>
        <v>-</v>
      </c>
      <c r="BL23" s="533" t="str">
        <f t="shared" si="19"/>
        <v>-</v>
      </c>
      <c r="BM23" s="535" t="str">
        <f t="shared" si="20"/>
        <v>-</v>
      </c>
    </row>
    <row r="24" spans="1:65" ht="27" hidden="1">
      <c r="A24" s="530" t="str">
        <f t="shared" si="24"/>
        <v>3-6</v>
      </c>
      <c r="B24" s="530">
        <v>3</v>
      </c>
      <c r="C24" s="531" t="s">
        <v>126</v>
      </c>
      <c r="D24" s="530">
        <v>6</v>
      </c>
      <c r="E24" s="531" t="s">
        <v>83</v>
      </c>
      <c r="F24" s="532"/>
      <c r="G24" s="533"/>
      <c r="H24" s="533"/>
      <c r="I24" s="533"/>
      <c r="J24" s="533"/>
      <c r="K24" s="533"/>
      <c r="L24" s="533" t="str">
        <f t="shared" si="21"/>
        <v>-</v>
      </c>
      <c r="M24" s="533" t="str">
        <f t="shared" si="22"/>
        <v>-</v>
      </c>
      <c r="N24" s="534" t="str">
        <f t="shared" si="23"/>
        <v>-</v>
      </c>
      <c r="O24" s="526" t="s">
        <v>83</v>
      </c>
      <c r="P24" s="532"/>
      <c r="Q24" s="533"/>
      <c r="R24" s="533"/>
      <c r="S24" s="533"/>
      <c r="T24" s="533"/>
      <c r="U24" s="533"/>
      <c r="V24" s="533" t="str">
        <f t="shared" si="1"/>
        <v>-</v>
      </c>
      <c r="W24" s="533" t="str">
        <f t="shared" si="2"/>
        <v>-</v>
      </c>
      <c r="X24" s="534" t="str">
        <f t="shared" si="3"/>
        <v>-</v>
      </c>
      <c r="Y24" s="526" t="str">
        <f t="shared" si="4"/>
        <v>-</v>
      </c>
      <c r="Z24" s="532"/>
      <c r="AA24" s="533"/>
      <c r="AB24" s="533"/>
      <c r="AC24" s="533"/>
      <c r="AD24" s="533"/>
      <c r="AE24" s="533"/>
      <c r="AF24" s="533" t="str">
        <f t="shared" si="5"/>
        <v>-</v>
      </c>
      <c r="AG24" s="533" t="str">
        <f t="shared" si="6"/>
        <v>-</v>
      </c>
      <c r="AH24" s="534" t="str">
        <f t="shared" si="7"/>
        <v>-</v>
      </c>
      <c r="AI24" s="526" t="str">
        <f t="shared" si="8"/>
        <v>-</v>
      </c>
      <c r="AJ24" s="532"/>
      <c r="AK24" s="533"/>
      <c r="AL24" s="533"/>
      <c r="AM24" s="533"/>
      <c r="AN24" s="533"/>
      <c r="AO24" s="533"/>
      <c r="AP24" s="533" t="str">
        <f t="shared" si="9"/>
        <v>-</v>
      </c>
      <c r="AQ24" s="533" t="str">
        <f t="shared" si="10"/>
        <v>-</v>
      </c>
      <c r="AR24" s="534" t="str">
        <f t="shared" si="11"/>
        <v>-</v>
      </c>
      <c r="AS24" s="526" t="str">
        <f t="shared" si="12"/>
        <v>-</v>
      </c>
      <c r="AT24" s="532"/>
      <c r="AU24" s="533"/>
      <c r="AV24" s="533"/>
      <c r="AW24" s="533"/>
      <c r="AX24" s="533"/>
      <c r="AY24" s="533"/>
      <c r="AZ24" s="533" t="str">
        <f t="shared" si="13"/>
        <v>-</v>
      </c>
      <c r="BA24" s="533" t="str">
        <f t="shared" si="14"/>
        <v>-</v>
      </c>
      <c r="BB24" s="534" t="str">
        <f t="shared" si="15"/>
        <v>-</v>
      </c>
      <c r="BC24" s="555" t="str">
        <f t="shared" si="16"/>
        <v>-</v>
      </c>
      <c r="BD24" s="533"/>
      <c r="BE24" s="533"/>
      <c r="BF24" s="533"/>
      <c r="BG24" s="533"/>
      <c r="BH24" s="533"/>
      <c r="BI24" s="533"/>
      <c r="BJ24" s="533" t="str">
        <f t="shared" si="17"/>
        <v>-</v>
      </c>
      <c r="BK24" s="533" t="str">
        <f t="shared" si="18"/>
        <v>-</v>
      </c>
      <c r="BL24" s="533" t="str">
        <f t="shared" si="19"/>
        <v>-</v>
      </c>
      <c r="BM24" s="535" t="str">
        <f t="shared" si="20"/>
        <v>-</v>
      </c>
    </row>
    <row r="25" spans="1:65" ht="27" hidden="1">
      <c r="A25" s="530" t="str">
        <f t="shared" si="24"/>
        <v>3-7</v>
      </c>
      <c r="B25" s="530">
        <v>3</v>
      </c>
      <c r="C25" s="531" t="s">
        <v>126</v>
      </c>
      <c r="D25" s="530">
        <v>7</v>
      </c>
      <c r="E25" s="531" t="s">
        <v>83</v>
      </c>
      <c r="F25" s="532"/>
      <c r="G25" s="533"/>
      <c r="H25" s="533"/>
      <c r="I25" s="533"/>
      <c r="J25" s="533"/>
      <c r="K25" s="533"/>
      <c r="L25" s="533" t="str">
        <f t="shared" si="21"/>
        <v>-</v>
      </c>
      <c r="M25" s="533" t="str">
        <f t="shared" si="22"/>
        <v>-</v>
      </c>
      <c r="N25" s="534" t="str">
        <f t="shared" si="23"/>
        <v>-</v>
      </c>
      <c r="O25" s="526" t="s">
        <v>83</v>
      </c>
      <c r="P25" s="532"/>
      <c r="Q25" s="533"/>
      <c r="R25" s="533"/>
      <c r="S25" s="533"/>
      <c r="T25" s="533"/>
      <c r="U25" s="533"/>
      <c r="V25" s="533" t="str">
        <f t="shared" si="1"/>
        <v>-</v>
      </c>
      <c r="W25" s="533" t="str">
        <f t="shared" si="2"/>
        <v>-</v>
      </c>
      <c r="X25" s="534" t="str">
        <f t="shared" si="3"/>
        <v>-</v>
      </c>
      <c r="Y25" s="526" t="str">
        <f t="shared" si="4"/>
        <v>-</v>
      </c>
      <c r="Z25" s="532"/>
      <c r="AA25" s="533"/>
      <c r="AB25" s="533"/>
      <c r="AC25" s="533"/>
      <c r="AD25" s="533"/>
      <c r="AE25" s="533"/>
      <c r="AF25" s="533" t="str">
        <f t="shared" si="5"/>
        <v>-</v>
      </c>
      <c r="AG25" s="533" t="str">
        <f t="shared" si="6"/>
        <v>-</v>
      </c>
      <c r="AH25" s="534" t="str">
        <f t="shared" si="7"/>
        <v>-</v>
      </c>
      <c r="AI25" s="526" t="str">
        <f t="shared" si="8"/>
        <v>-</v>
      </c>
      <c r="AJ25" s="532"/>
      <c r="AK25" s="533"/>
      <c r="AL25" s="533"/>
      <c r="AM25" s="533"/>
      <c r="AN25" s="533"/>
      <c r="AO25" s="533"/>
      <c r="AP25" s="533" t="str">
        <f t="shared" si="9"/>
        <v>-</v>
      </c>
      <c r="AQ25" s="533" t="str">
        <f t="shared" si="10"/>
        <v>-</v>
      </c>
      <c r="AR25" s="534" t="str">
        <f t="shared" si="11"/>
        <v>-</v>
      </c>
      <c r="AS25" s="526" t="str">
        <f t="shared" si="12"/>
        <v>-</v>
      </c>
      <c r="AT25" s="532"/>
      <c r="AU25" s="533"/>
      <c r="AV25" s="533"/>
      <c r="AW25" s="533"/>
      <c r="AX25" s="533"/>
      <c r="AY25" s="533"/>
      <c r="AZ25" s="533" t="str">
        <f t="shared" si="13"/>
        <v>-</v>
      </c>
      <c r="BA25" s="533" t="str">
        <f t="shared" si="14"/>
        <v>-</v>
      </c>
      <c r="BB25" s="534" t="str">
        <f t="shared" si="15"/>
        <v>-</v>
      </c>
      <c r="BC25" s="555" t="str">
        <f t="shared" si="16"/>
        <v>-</v>
      </c>
      <c r="BD25" s="533"/>
      <c r="BE25" s="533"/>
      <c r="BF25" s="533"/>
      <c r="BG25" s="533"/>
      <c r="BH25" s="533"/>
      <c r="BI25" s="533"/>
      <c r="BJ25" s="533" t="str">
        <f t="shared" si="17"/>
        <v>-</v>
      </c>
      <c r="BK25" s="533" t="str">
        <f t="shared" si="18"/>
        <v>-</v>
      </c>
      <c r="BL25" s="533" t="str">
        <f t="shared" si="19"/>
        <v>-</v>
      </c>
      <c r="BM25" s="535" t="str">
        <f t="shared" si="20"/>
        <v>-</v>
      </c>
    </row>
    <row r="26" spans="1:65" ht="27" hidden="1">
      <c r="A26" s="530" t="str">
        <f t="shared" si="24"/>
        <v>3-8</v>
      </c>
      <c r="B26" s="530">
        <v>3</v>
      </c>
      <c r="C26" s="531" t="s">
        <v>126</v>
      </c>
      <c r="D26" s="530">
        <v>8</v>
      </c>
      <c r="E26" s="531" t="s">
        <v>83</v>
      </c>
      <c r="F26" s="532"/>
      <c r="G26" s="533"/>
      <c r="H26" s="533"/>
      <c r="I26" s="533"/>
      <c r="J26" s="533"/>
      <c r="K26" s="533"/>
      <c r="L26" s="533" t="str">
        <f t="shared" si="21"/>
        <v>-</v>
      </c>
      <c r="M26" s="533" t="str">
        <f t="shared" si="22"/>
        <v>-</v>
      </c>
      <c r="N26" s="534" t="str">
        <f t="shared" si="23"/>
        <v>-</v>
      </c>
      <c r="O26" s="526" t="s">
        <v>83</v>
      </c>
      <c r="P26" s="532"/>
      <c r="Q26" s="533"/>
      <c r="R26" s="533"/>
      <c r="S26" s="533"/>
      <c r="T26" s="533"/>
      <c r="U26" s="533"/>
      <c r="V26" s="533" t="str">
        <f t="shared" si="1"/>
        <v>-</v>
      </c>
      <c r="W26" s="533" t="str">
        <f t="shared" si="2"/>
        <v>-</v>
      </c>
      <c r="X26" s="534" t="str">
        <f t="shared" si="3"/>
        <v>-</v>
      </c>
      <c r="Y26" s="526" t="str">
        <f t="shared" si="4"/>
        <v>-</v>
      </c>
      <c r="Z26" s="532"/>
      <c r="AA26" s="533"/>
      <c r="AB26" s="533"/>
      <c r="AC26" s="533"/>
      <c r="AD26" s="533"/>
      <c r="AE26" s="533"/>
      <c r="AF26" s="533" t="str">
        <f t="shared" si="5"/>
        <v>-</v>
      </c>
      <c r="AG26" s="533" t="str">
        <f t="shared" si="6"/>
        <v>-</v>
      </c>
      <c r="AH26" s="534" t="str">
        <f t="shared" si="7"/>
        <v>-</v>
      </c>
      <c r="AI26" s="526" t="str">
        <f t="shared" si="8"/>
        <v>-</v>
      </c>
      <c r="AJ26" s="532"/>
      <c r="AK26" s="533"/>
      <c r="AL26" s="533"/>
      <c r="AM26" s="533"/>
      <c r="AN26" s="533"/>
      <c r="AO26" s="533"/>
      <c r="AP26" s="533" t="str">
        <f t="shared" si="9"/>
        <v>-</v>
      </c>
      <c r="AQ26" s="533" t="str">
        <f t="shared" si="10"/>
        <v>-</v>
      </c>
      <c r="AR26" s="534" t="str">
        <f t="shared" si="11"/>
        <v>-</v>
      </c>
      <c r="AS26" s="526" t="str">
        <f t="shared" si="12"/>
        <v>-</v>
      </c>
      <c r="AT26" s="532"/>
      <c r="AU26" s="533"/>
      <c r="AV26" s="533"/>
      <c r="AW26" s="533"/>
      <c r="AX26" s="533"/>
      <c r="AY26" s="533"/>
      <c r="AZ26" s="533" t="str">
        <f t="shared" si="13"/>
        <v>-</v>
      </c>
      <c r="BA26" s="533" t="str">
        <f t="shared" si="14"/>
        <v>-</v>
      </c>
      <c r="BB26" s="534" t="str">
        <f t="shared" si="15"/>
        <v>-</v>
      </c>
      <c r="BC26" s="555" t="str">
        <f t="shared" si="16"/>
        <v>-</v>
      </c>
      <c r="BD26" s="533"/>
      <c r="BE26" s="533"/>
      <c r="BF26" s="533"/>
      <c r="BG26" s="533"/>
      <c r="BH26" s="533"/>
      <c r="BI26" s="533"/>
      <c r="BJ26" s="533" t="str">
        <f t="shared" si="17"/>
        <v>-</v>
      </c>
      <c r="BK26" s="533" t="str">
        <f t="shared" si="18"/>
        <v>-</v>
      </c>
      <c r="BL26" s="533" t="str">
        <f t="shared" si="19"/>
        <v>-</v>
      </c>
      <c r="BM26" s="535" t="str">
        <f t="shared" si="20"/>
        <v>-</v>
      </c>
    </row>
    <row r="27" spans="1:65" ht="40.5" customHeight="1">
      <c r="A27" s="530" t="str">
        <f t="shared" ref="A27:A34" si="25">B27&amp;"-"&amp;D27</f>
        <v>4-1</v>
      </c>
      <c r="B27" s="530">
        <v>4</v>
      </c>
      <c r="C27" s="531" t="s">
        <v>330</v>
      </c>
      <c r="D27" s="530">
        <v>1</v>
      </c>
      <c r="E27" s="531" t="s">
        <v>2082</v>
      </c>
      <c r="F27" s="532">
        <v>38</v>
      </c>
      <c r="G27" s="533">
        <v>201</v>
      </c>
      <c r="H27" s="533">
        <v>193</v>
      </c>
      <c r="I27" s="533">
        <v>118</v>
      </c>
      <c r="J27" s="533">
        <v>33</v>
      </c>
      <c r="K27" s="533">
        <v>12</v>
      </c>
      <c r="L27" s="533">
        <v>595</v>
      </c>
      <c r="M27" s="533">
        <v>583</v>
      </c>
      <c r="N27" s="534">
        <v>0.15951972555746141</v>
      </c>
      <c r="O27" s="526" t="s">
        <v>56</v>
      </c>
      <c r="P27" s="479">
        <v>7</v>
      </c>
      <c r="Q27" s="479">
        <v>116</v>
      </c>
      <c r="R27" s="479">
        <v>222</v>
      </c>
      <c r="S27" s="479">
        <v>93</v>
      </c>
      <c r="T27" s="479">
        <v>32</v>
      </c>
      <c r="U27" s="479">
        <v>1</v>
      </c>
      <c r="V27" s="535">
        <f t="shared" si="1"/>
        <v>471</v>
      </c>
      <c r="W27" s="533">
        <f t="shared" si="2"/>
        <v>470</v>
      </c>
      <c r="X27" s="534">
        <f t="shared" si="3"/>
        <v>-5.7446808510638298E-2</v>
      </c>
      <c r="Y27" s="526" t="str">
        <f t="shared" si="4"/>
        <v>c</v>
      </c>
      <c r="Z27" s="540">
        <v>14</v>
      </c>
      <c r="AA27" s="537">
        <v>123</v>
      </c>
      <c r="AB27" s="537">
        <v>227</v>
      </c>
      <c r="AC27" s="537">
        <v>87</v>
      </c>
      <c r="AD27" s="537">
        <v>32</v>
      </c>
      <c r="AE27" s="537">
        <v>6</v>
      </c>
      <c r="AF27" s="533">
        <f t="shared" si="5"/>
        <v>489</v>
      </c>
      <c r="AG27" s="533">
        <f t="shared" si="6"/>
        <v>483</v>
      </c>
      <c r="AH27" s="534">
        <f t="shared" si="7"/>
        <v>0</v>
      </c>
      <c r="AI27" s="526" t="str">
        <f t="shared" si="8"/>
        <v>c</v>
      </c>
      <c r="AJ27" s="532">
        <v>18</v>
      </c>
      <c r="AK27" s="533">
        <v>113</v>
      </c>
      <c r="AL27" s="533">
        <v>238</v>
      </c>
      <c r="AM27" s="533">
        <v>81</v>
      </c>
      <c r="AN27" s="533">
        <v>35</v>
      </c>
      <c r="AO27" s="533">
        <v>4</v>
      </c>
      <c r="AP27" s="533">
        <f t="shared" si="9"/>
        <v>489</v>
      </c>
      <c r="AQ27" s="533">
        <f t="shared" si="10"/>
        <v>485</v>
      </c>
      <c r="AR27" s="534">
        <f t="shared" si="11"/>
        <v>-4.1237113402061857E-3</v>
      </c>
      <c r="AS27" s="526" t="str">
        <f t="shared" si="12"/>
        <v>c</v>
      </c>
      <c r="AT27" s="958">
        <v>25</v>
      </c>
      <c r="AU27" s="959">
        <v>234</v>
      </c>
      <c r="AV27" s="959">
        <v>504</v>
      </c>
      <c r="AW27" s="959">
        <v>213</v>
      </c>
      <c r="AX27" s="959">
        <v>70</v>
      </c>
      <c r="AY27" s="959">
        <v>10</v>
      </c>
      <c r="AZ27" s="533">
        <f t="shared" si="13"/>
        <v>1056</v>
      </c>
      <c r="BA27" s="533">
        <f t="shared" si="14"/>
        <v>1046</v>
      </c>
      <c r="BB27" s="534">
        <f t="shared" si="15"/>
        <v>-6.5965583173996173E-2</v>
      </c>
      <c r="BC27" s="556" t="str">
        <f t="shared" si="16"/>
        <v>c</v>
      </c>
      <c r="BD27" s="533">
        <v>59</v>
      </c>
      <c r="BE27" s="533">
        <v>335</v>
      </c>
      <c r="BF27" s="533">
        <v>702</v>
      </c>
      <c r="BG27" s="533">
        <v>251</v>
      </c>
      <c r="BH27" s="533">
        <v>74</v>
      </c>
      <c r="BI27" s="533">
        <v>5</v>
      </c>
      <c r="BJ27" s="533">
        <f t="shared" si="17"/>
        <v>1426</v>
      </c>
      <c r="BK27" s="533">
        <f t="shared" si="18"/>
        <v>1421</v>
      </c>
      <c r="BL27" s="534">
        <f t="shared" si="19"/>
        <v>3.8001407459535536E-2</v>
      </c>
      <c r="BM27" s="954" t="str">
        <f t="shared" si="20"/>
        <v>c</v>
      </c>
    </row>
    <row r="28" spans="1:65" ht="40.5" customHeight="1">
      <c r="A28" s="530" t="str">
        <f t="shared" si="25"/>
        <v>4-2</v>
      </c>
      <c r="B28" s="530">
        <v>4</v>
      </c>
      <c r="C28" s="531" t="s">
        <v>330</v>
      </c>
      <c r="D28" s="530">
        <v>2</v>
      </c>
      <c r="E28" s="531" t="s">
        <v>2083</v>
      </c>
      <c r="F28" s="532">
        <v>29</v>
      </c>
      <c r="G28" s="533">
        <v>159</v>
      </c>
      <c r="H28" s="533">
        <v>196</v>
      </c>
      <c r="I28" s="533">
        <v>150</v>
      </c>
      <c r="J28" s="533">
        <v>43</v>
      </c>
      <c r="K28" s="533">
        <v>11</v>
      </c>
      <c r="L28" s="533">
        <v>588</v>
      </c>
      <c r="M28" s="533">
        <v>577</v>
      </c>
      <c r="N28" s="534">
        <v>-3.292894280762565E-2</v>
      </c>
      <c r="O28" s="526" t="s">
        <v>56</v>
      </c>
      <c r="P28" s="479">
        <v>13</v>
      </c>
      <c r="Q28" s="479">
        <v>123</v>
      </c>
      <c r="R28" s="479">
        <v>198</v>
      </c>
      <c r="S28" s="479">
        <v>93</v>
      </c>
      <c r="T28" s="479">
        <v>32</v>
      </c>
      <c r="U28" s="479">
        <v>10</v>
      </c>
      <c r="V28" s="535">
        <f t="shared" si="1"/>
        <v>469</v>
      </c>
      <c r="W28" s="533">
        <f t="shared" si="2"/>
        <v>459</v>
      </c>
      <c r="X28" s="534">
        <f t="shared" si="3"/>
        <v>-1.7429193899782137E-2</v>
      </c>
      <c r="Y28" s="526" t="str">
        <f t="shared" si="4"/>
        <v>c</v>
      </c>
      <c r="Z28" s="540">
        <v>15</v>
      </c>
      <c r="AA28" s="537">
        <v>89</v>
      </c>
      <c r="AB28" s="537">
        <v>230</v>
      </c>
      <c r="AC28" s="537">
        <v>112</v>
      </c>
      <c r="AD28" s="537">
        <v>30</v>
      </c>
      <c r="AE28" s="537">
        <v>5</v>
      </c>
      <c r="AF28" s="533">
        <f t="shared" si="5"/>
        <v>481</v>
      </c>
      <c r="AG28" s="533">
        <f t="shared" si="6"/>
        <v>476</v>
      </c>
      <c r="AH28" s="534">
        <f t="shared" si="7"/>
        <v>-0.11134453781512606</v>
      </c>
      <c r="AI28" s="526" t="str">
        <f t="shared" si="8"/>
        <v>c</v>
      </c>
      <c r="AJ28" s="532">
        <v>13</v>
      </c>
      <c r="AK28" s="533">
        <v>133</v>
      </c>
      <c r="AL28" s="533">
        <v>205</v>
      </c>
      <c r="AM28" s="533">
        <v>102</v>
      </c>
      <c r="AN28" s="533">
        <v>27</v>
      </c>
      <c r="AO28" s="533">
        <v>7</v>
      </c>
      <c r="AP28" s="533">
        <f t="shared" si="9"/>
        <v>487</v>
      </c>
      <c r="AQ28" s="533">
        <f t="shared" si="10"/>
        <v>480</v>
      </c>
      <c r="AR28" s="534">
        <f t="shared" si="11"/>
        <v>6.2500000000000003E-3</v>
      </c>
      <c r="AS28" s="526" t="str">
        <f t="shared" si="12"/>
        <v>c</v>
      </c>
      <c r="AT28" s="958">
        <v>30</v>
      </c>
      <c r="AU28" s="959">
        <v>244</v>
      </c>
      <c r="AV28" s="959">
        <v>454</v>
      </c>
      <c r="AW28" s="959">
        <v>206</v>
      </c>
      <c r="AX28" s="959">
        <v>103</v>
      </c>
      <c r="AY28" s="959">
        <v>7</v>
      </c>
      <c r="AZ28" s="533">
        <f t="shared" si="13"/>
        <v>1044</v>
      </c>
      <c r="BA28" s="533">
        <f t="shared" si="14"/>
        <v>1037</v>
      </c>
      <c r="BB28" s="534">
        <f t="shared" si="15"/>
        <v>-0.10414657666345227</v>
      </c>
      <c r="BC28" s="556" t="str">
        <f t="shared" si="16"/>
        <v>c</v>
      </c>
      <c r="BD28" s="533">
        <v>46</v>
      </c>
      <c r="BE28" s="533">
        <v>372</v>
      </c>
      <c r="BF28" s="533">
        <v>624</v>
      </c>
      <c r="BG28" s="533">
        <v>227</v>
      </c>
      <c r="BH28" s="533">
        <v>91</v>
      </c>
      <c r="BI28" s="533">
        <v>13</v>
      </c>
      <c r="BJ28" s="533">
        <f t="shared" si="17"/>
        <v>1373</v>
      </c>
      <c r="BK28" s="533">
        <f t="shared" si="18"/>
        <v>1360</v>
      </c>
      <c r="BL28" s="534">
        <f t="shared" si="19"/>
        <v>4.0441176470588237E-2</v>
      </c>
      <c r="BM28" s="954" t="str">
        <f t="shared" si="20"/>
        <v>c</v>
      </c>
    </row>
    <row r="29" spans="1:65" ht="40.5" customHeight="1">
      <c r="A29" s="530" t="str">
        <f t="shared" si="25"/>
        <v>4-3</v>
      </c>
      <c r="B29" s="530">
        <v>4</v>
      </c>
      <c r="C29" s="531" t="s">
        <v>330</v>
      </c>
      <c r="D29" s="530">
        <v>3</v>
      </c>
      <c r="E29" s="531" t="s">
        <v>2084</v>
      </c>
      <c r="F29" s="532">
        <v>15</v>
      </c>
      <c r="G29" s="533">
        <v>89</v>
      </c>
      <c r="H29" s="533">
        <v>266</v>
      </c>
      <c r="I29" s="533">
        <v>160</v>
      </c>
      <c r="J29" s="533">
        <v>49</v>
      </c>
      <c r="K29" s="533">
        <v>16</v>
      </c>
      <c r="L29" s="533">
        <v>595</v>
      </c>
      <c r="M29" s="533">
        <v>579</v>
      </c>
      <c r="N29" s="534">
        <v>-0.24006908462867013</v>
      </c>
      <c r="O29" s="526" t="s">
        <v>56</v>
      </c>
      <c r="P29" s="479">
        <v>7</v>
      </c>
      <c r="Q29" s="479">
        <v>73</v>
      </c>
      <c r="R29" s="479">
        <v>233</v>
      </c>
      <c r="S29" s="479">
        <v>116</v>
      </c>
      <c r="T29" s="479">
        <v>39</v>
      </c>
      <c r="U29" s="479">
        <v>3</v>
      </c>
      <c r="V29" s="535">
        <f t="shared" si="1"/>
        <v>471</v>
      </c>
      <c r="W29" s="533">
        <f t="shared" si="2"/>
        <v>468</v>
      </c>
      <c r="X29" s="534">
        <f t="shared" si="3"/>
        <v>-0.22863247863247863</v>
      </c>
      <c r="Y29" s="526" t="str">
        <f t="shared" si="4"/>
        <v>c</v>
      </c>
      <c r="Z29" s="540">
        <v>11</v>
      </c>
      <c r="AA29" s="537">
        <v>79</v>
      </c>
      <c r="AB29" s="537">
        <v>215</v>
      </c>
      <c r="AC29" s="537">
        <v>135</v>
      </c>
      <c r="AD29" s="537">
        <v>44</v>
      </c>
      <c r="AE29" s="537">
        <v>5</v>
      </c>
      <c r="AF29" s="533">
        <f t="shared" si="5"/>
        <v>489</v>
      </c>
      <c r="AG29" s="533">
        <f t="shared" si="6"/>
        <v>484</v>
      </c>
      <c r="AH29" s="534">
        <f t="shared" si="7"/>
        <v>-0.25206611570247933</v>
      </c>
      <c r="AI29" s="526" t="str">
        <f t="shared" si="8"/>
        <v>c</v>
      </c>
      <c r="AJ29" s="532">
        <v>16</v>
      </c>
      <c r="AK29" s="533">
        <v>81</v>
      </c>
      <c r="AL29" s="533">
        <v>234</v>
      </c>
      <c r="AM29" s="533">
        <v>107</v>
      </c>
      <c r="AN29" s="533">
        <v>45</v>
      </c>
      <c r="AO29" s="533">
        <v>6</v>
      </c>
      <c r="AP29" s="533">
        <f t="shared" si="9"/>
        <v>489</v>
      </c>
      <c r="AQ29" s="533">
        <f t="shared" si="10"/>
        <v>483</v>
      </c>
      <c r="AR29" s="534">
        <f t="shared" si="11"/>
        <v>-0.17391304347826086</v>
      </c>
      <c r="AS29" s="526" t="str">
        <f t="shared" si="12"/>
        <v>c</v>
      </c>
      <c r="AT29" s="958">
        <v>15</v>
      </c>
      <c r="AU29" s="959">
        <v>139</v>
      </c>
      <c r="AV29" s="959">
        <v>507</v>
      </c>
      <c r="AW29" s="959">
        <v>286</v>
      </c>
      <c r="AX29" s="959">
        <v>103</v>
      </c>
      <c r="AY29" s="959">
        <v>6</v>
      </c>
      <c r="AZ29" s="533">
        <f t="shared" si="13"/>
        <v>1056</v>
      </c>
      <c r="BA29" s="533">
        <f t="shared" si="14"/>
        <v>1050</v>
      </c>
      <c r="BB29" s="534">
        <f t="shared" si="15"/>
        <v>-0.30761904761904763</v>
      </c>
      <c r="BC29" s="556" t="str">
        <f t="shared" si="16"/>
        <v>d</v>
      </c>
      <c r="BD29" s="533">
        <v>33</v>
      </c>
      <c r="BE29" s="533">
        <v>211</v>
      </c>
      <c r="BF29" s="533">
        <v>751</v>
      </c>
      <c r="BG29" s="533">
        <v>324</v>
      </c>
      <c r="BH29" s="533">
        <v>98</v>
      </c>
      <c r="BI29" s="533">
        <v>9</v>
      </c>
      <c r="BJ29" s="533">
        <f t="shared" si="17"/>
        <v>1426</v>
      </c>
      <c r="BK29" s="533">
        <f t="shared" si="18"/>
        <v>1417</v>
      </c>
      <c r="BL29" s="534">
        <f t="shared" si="19"/>
        <v>-0.17148906139731829</v>
      </c>
      <c r="BM29" s="954" t="str">
        <f t="shared" si="20"/>
        <v>c</v>
      </c>
    </row>
    <row r="30" spans="1:65" ht="40.5" customHeight="1">
      <c r="A30" s="530" t="str">
        <f t="shared" si="25"/>
        <v>4-4</v>
      </c>
      <c r="B30" s="530">
        <v>4</v>
      </c>
      <c r="C30" s="531" t="s">
        <v>330</v>
      </c>
      <c r="D30" s="530">
        <v>4</v>
      </c>
      <c r="E30" s="531" t="s">
        <v>2085</v>
      </c>
      <c r="F30" s="532">
        <v>38</v>
      </c>
      <c r="G30" s="533">
        <v>175</v>
      </c>
      <c r="H30" s="533">
        <v>218</v>
      </c>
      <c r="I30" s="533">
        <v>118</v>
      </c>
      <c r="J30" s="533">
        <v>24</v>
      </c>
      <c r="K30" s="533">
        <v>15</v>
      </c>
      <c r="L30" s="533">
        <v>588</v>
      </c>
      <c r="M30" s="533">
        <v>573</v>
      </c>
      <c r="N30" s="534">
        <v>0.14834205933682373</v>
      </c>
      <c r="O30" s="526" t="s">
        <v>56</v>
      </c>
      <c r="P30" s="479">
        <v>17</v>
      </c>
      <c r="Q30" s="479">
        <v>137</v>
      </c>
      <c r="R30" s="479">
        <v>214</v>
      </c>
      <c r="S30" s="479">
        <v>74</v>
      </c>
      <c r="T30" s="479">
        <v>19</v>
      </c>
      <c r="U30" s="479">
        <v>8</v>
      </c>
      <c r="V30" s="535">
        <f t="shared" si="1"/>
        <v>469</v>
      </c>
      <c r="W30" s="533">
        <f t="shared" si="2"/>
        <v>461</v>
      </c>
      <c r="X30" s="534">
        <f t="shared" si="3"/>
        <v>0.1279826464208243</v>
      </c>
      <c r="Y30" s="526" t="str">
        <f t="shared" si="4"/>
        <v>c</v>
      </c>
      <c r="Z30" s="540">
        <v>17</v>
      </c>
      <c r="AA30" s="537">
        <v>106</v>
      </c>
      <c r="AB30" s="537">
        <v>244</v>
      </c>
      <c r="AC30" s="537">
        <v>85</v>
      </c>
      <c r="AD30" s="537">
        <v>23</v>
      </c>
      <c r="AE30" s="537">
        <v>6</v>
      </c>
      <c r="AF30" s="533">
        <f t="shared" si="5"/>
        <v>481</v>
      </c>
      <c r="AG30" s="533">
        <f t="shared" si="6"/>
        <v>475</v>
      </c>
      <c r="AH30" s="534">
        <f t="shared" si="7"/>
        <v>1.8947368421052633E-2</v>
      </c>
      <c r="AI30" s="526" t="str">
        <f t="shared" si="8"/>
        <v>c</v>
      </c>
      <c r="AJ30" s="532">
        <v>13</v>
      </c>
      <c r="AK30" s="533">
        <v>138</v>
      </c>
      <c r="AL30" s="533">
        <v>222</v>
      </c>
      <c r="AM30" s="533">
        <v>90</v>
      </c>
      <c r="AN30" s="533">
        <v>17</v>
      </c>
      <c r="AO30" s="533">
        <v>7</v>
      </c>
      <c r="AP30" s="533">
        <f t="shared" si="9"/>
        <v>487</v>
      </c>
      <c r="AQ30" s="533">
        <f t="shared" si="10"/>
        <v>480</v>
      </c>
      <c r="AR30" s="534">
        <f t="shared" si="11"/>
        <v>8.3333333333333329E-2</v>
      </c>
      <c r="AS30" s="526" t="str">
        <f t="shared" si="12"/>
        <v>c</v>
      </c>
      <c r="AT30" s="958">
        <v>31</v>
      </c>
      <c r="AU30" s="959">
        <v>306</v>
      </c>
      <c r="AV30" s="959">
        <v>462</v>
      </c>
      <c r="AW30" s="959">
        <v>172</v>
      </c>
      <c r="AX30" s="959">
        <v>67</v>
      </c>
      <c r="AY30" s="959">
        <v>6</v>
      </c>
      <c r="AZ30" s="533">
        <f t="shared" si="13"/>
        <v>1044</v>
      </c>
      <c r="BA30" s="533">
        <f t="shared" si="14"/>
        <v>1038</v>
      </c>
      <c r="BB30" s="534">
        <f t="shared" si="15"/>
        <v>5.9730250481695571E-2</v>
      </c>
      <c r="BC30" s="556" t="str">
        <f t="shared" si="16"/>
        <v>c</v>
      </c>
      <c r="BD30" s="533">
        <v>49</v>
      </c>
      <c r="BE30" s="533">
        <v>317</v>
      </c>
      <c r="BF30" s="533">
        <v>709</v>
      </c>
      <c r="BG30" s="533">
        <v>220</v>
      </c>
      <c r="BH30" s="533">
        <v>62</v>
      </c>
      <c r="BI30" s="533">
        <v>16</v>
      </c>
      <c r="BJ30" s="533">
        <f t="shared" si="17"/>
        <v>1373</v>
      </c>
      <c r="BK30" s="533">
        <f t="shared" si="18"/>
        <v>1357</v>
      </c>
      <c r="BL30" s="534">
        <f t="shared" si="19"/>
        <v>5.2321296978629327E-2</v>
      </c>
      <c r="BM30" s="954" t="str">
        <f t="shared" si="20"/>
        <v>c</v>
      </c>
    </row>
    <row r="31" spans="1:65" ht="40.5" hidden="1" customHeight="1">
      <c r="A31" s="530" t="str">
        <f t="shared" si="25"/>
        <v>4-5</v>
      </c>
      <c r="B31" s="530">
        <v>4</v>
      </c>
      <c r="C31" s="531" t="s">
        <v>330</v>
      </c>
      <c r="D31" s="530">
        <v>5</v>
      </c>
      <c r="E31" s="531" t="s">
        <v>83</v>
      </c>
      <c r="F31" s="532"/>
      <c r="G31" s="533"/>
      <c r="H31" s="533"/>
      <c r="I31" s="533"/>
      <c r="J31" s="533"/>
      <c r="K31" s="533"/>
      <c r="L31" s="533" t="str">
        <f t="shared" si="21"/>
        <v>-</v>
      </c>
      <c r="M31" s="533" t="str">
        <f t="shared" si="22"/>
        <v>-</v>
      </c>
      <c r="N31" s="534" t="str">
        <f t="shared" si="23"/>
        <v>-</v>
      </c>
      <c r="O31" s="526" t="s">
        <v>83</v>
      </c>
      <c r="P31" s="532"/>
      <c r="Q31" s="533"/>
      <c r="R31" s="533"/>
      <c r="S31" s="533"/>
      <c r="T31" s="533"/>
      <c r="U31" s="533"/>
      <c r="V31" s="533" t="str">
        <f t="shared" si="1"/>
        <v>-</v>
      </c>
      <c r="W31" s="533" t="str">
        <f t="shared" si="2"/>
        <v>-</v>
      </c>
      <c r="X31" s="534" t="str">
        <f t="shared" si="3"/>
        <v>-</v>
      </c>
      <c r="Y31" s="526" t="str">
        <f t="shared" si="4"/>
        <v>-</v>
      </c>
      <c r="Z31" s="532"/>
      <c r="AA31" s="533"/>
      <c r="AB31" s="533"/>
      <c r="AC31" s="533"/>
      <c r="AD31" s="533"/>
      <c r="AE31" s="533"/>
      <c r="AF31" s="533" t="str">
        <f t="shared" si="5"/>
        <v>-</v>
      </c>
      <c r="AG31" s="533" t="str">
        <f t="shared" si="6"/>
        <v>-</v>
      </c>
      <c r="AH31" s="534" t="str">
        <f t="shared" si="7"/>
        <v>-</v>
      </c>
      <c r="AI31" s="526" t="str">
        <f t="shared" si="8"/>
        <v>-</v>
      </c>
      <c r="AJ31" s="532"/>
      <c r="AK31" s="533"/>
      <c r="AL31" s="533"/>
      <c r="AM31" s="533"/>
      <c r="AN31" s="533"/>
      <c r="AO31" s="533"/>
      <c r="AP31" s="533" t="str">
        <f t="shared" si="9"/>
        <v>-</v>
      </c>
      <c r="AQ31" s="533" t="str">
        <f t="shared" si="10"/>
        <v>-</v>
      </c>
      <c r="AR31" s="534" t="str">
        <f t="shared" si="11"/>
        <v>-</v>
      </c>
      <c r="AS31" s="526" t="str">
        <f t="shared" si="12"/>
        <v>-</v>
      </c>
      <c r="AT31" s="532"/>
      <c r="AU31" s="533"/>
      <c r="AV31" s="533"/>
      <c r="AW31" s="533"/>
      <c r="AX31" s="533"/>
      <c r="AY31" s="533"/>
      <c r="AZ31" s="533" t="str">
        <f t="shared" si="13"/>
        <v>-</v>
      </c>
      <c r="BA31" s="533" t="str">
        <f t="shared" si="14"/>
        <v>-</v>
      </c>
      <c r="BB31" s="534" t="str">
        <f t="shared" si="15"/>
        <v>-</v>
      </c>
      <c r="BC31" s="555" t="str">
        <f t="shared" si="16"/>
        <v>-</v>
      </c>
      <c r="BD31" s="533"/>
      <c r="BE31" s="533"/>
      <c r="BF31" s="533"/>
      <c r="BG31" s="533"/>
      <c r="BH31" s="533"/>
      <c r="BI31" s="533"/>
      <c r="BJ31" s="533" t="str">
        <f t="shared" si="17"/>
        <v>-</v>
      </c>
      <c r="BK31" s="533" t="str">
        <f t="shared" si="18"/>
        <v>-</v>
      </c>
      <c r="BL31" s="533" t="str">
        <f t="shared" si="19"/>
        <v>-</v>
      </c>
      <c r="BM31" s="535" t="str">
        <f t="shared" si="20"/>
        <v>-</v>
      </c>
    </row>
    <row r="32" spans="1:65" ht="40.5" hidden="1" customHeight="1">
      <c r="A32" s="530" t="str">
        <f t="shared" si="25"/>
        <v>4-6</v>
      </c>
      <c r="B32" s="530">
        <v>4</v>
      </c>
      <c r="C32" s="531" t="s">
        <v>330</v>
      </c>
      <c r="D32" s="530">
        <v>6</v>
      </c>
      <c r="E32" s="531" t="s">
        <v>83</v>
      </c>
      <c r="F32" s="532"/>
      <c r="G32" s="533"/>
      <c r="H32" s="533"/>
      <c r="I32" s="533"/>
      <c r="J32" s="533"/>
      <c r="K32" s="533"/>
      <c r="L32" s="533" t="str">
        <f t="shared" si="21"/>
        <v>-</v>
      </c>
      <c r="M32" s="533" t="str">
        <f t="shared" si="22"/>
        <v>-</v>
      </c>
      <c r="N32" s="534" t="str">
        <f t="shared" si="23"/>
        <v>-</v>
      </c>
      <c r="O32" s="526" t="s">
        <v>83</v>
      </c>
      <c r="P32" s="532"/>
      <c r="Q32" s="533"/>
      <c r="R32" s="533"/>
      <c r="S32" s="533"/>
      <c r="T32" s="533"/>
      <c r="U32" s="533"/>
      <c r="V32" s="533" t="str">
        <f t="shared" si="1"/>
        <v>-</v>
      </c>
      <c r="W32" s="533" t="str">
        <f t="shared" si="2"/>
        <v>-</v>
      </c>
      <c r="X32" s="534" t="str">
        <f t="shared" si="3"/>
        <v>-</v>
      </c>
      <c r="Y32" s="526" t="str">
        <f t="shared" si="4"/>
        <v>-</v>
      </c>
      <c r="Z32" s="532"/>
      <c r="AA32" s="533"/>
      <c r="AB32" s="533"/>
      <c r="AC32" s="533"/>
      <c r="AD32" s="533"/>
      <c r="AE32" s="533"/>
      <c r="AF32" s="533" t="str">
        <f t="shared" si="5"/>
        <v>-</v>
      </c>
      <c r="AG32" s="533" t="str">
        <f t="shared" si="6"/>
        <v>-</v>
      </c>
      <c r="AH32" s="534" t="str">
        <f t="shared" si="7"/>
        <v>-</v>
      </c>
      <c r="AI32" s="526" t="str">
        <f t="shared" si="8"/>
        <v>-</v>
      </c>
      <c r="AJ32" s="532"/>
      <c r="AK32" s="533"/>
      <c r="AL32" s="533"/>
      <c r="AM32" s="533"/>
      <c r="AN32" s="533"/>
      <c r="AO32" s="533"/>
      <c r="AP32" s="533" t="str">
        <f t="shared" si="9"/>
        <v>-</v>
      </c>
      <c r="AQ32" s="533" t="str">
        <f t="shared" si="10"/>
        <v>-</v>
      </c>
      <c r="AR32" s="534" t="str">
        <f t="shared" si="11"/>
        <v>-</v>
      </c>
      <c r="AS32" s="526" t="str">
        <f t="shared" si="12"/>
        <v>-</v>
      </c>
      <c r="AT32" s="532"/>
      <c r="AU32" s="533"/>
      <c r="AV32" s="533"/>
      <c r="AW32" s="533"/>
      <c r="AX32" s="533"/>
      <c r="AY32" s="533"/>
      <c r="AZ32" s="533" t="str">
        <f t="shared" si="13"/>
        <v>-</v>
      </c>
      <c r="BA32" s="533" t="str">
        <f t="shared" si="14"/>
        <v>-</v>
      </c>
      <c r="BB32" s="534" t="str">
        <f t="shared" si="15"/>
        <v>-</v>
      </c>
      <c r="BC32" s="555" t="str">
        <f t="shared" si="16"/>
        <v>-</v>
      </c>
      <c r="BD32" s="533"/>
      <c r="BE32" s="533"/>
      <c r="BF32" s="533"/>
      <c r="BG32" s="533"/>
      <c r="BH32" s="533"/>
      <c r="BI32" s="533"/>
      <c r="BJ32" s="533" t="str">
        <f t="shared" si="17"/>
        <v>-</v>
      </c>
      <c r="BK32" s="533" t="str">
        <f t="shared" si="18"/>
        <v>-</v>
      </c>
      <c r="BL32" s="533" t="str">
        <f t="shared" si="19"/>
        <v>-</v>
      </c>
      <c r="BM32" s="535" t="str">
        <f t="shared" si="20"/>
        <v>-</v>
      </c>
    </row>
    <row r="33" spans="1:65" ht="40.5" hidden="1" customHeight="1">
      <c r="A33" s="530" t="str">
        <f t="shared" si="25"/>
        <v>4-7</v>
      </c>
      <c r="B33" s="530">
        <v>4</v>
      </c>
      <c r="C33" s="531" t="s">
        <v>330</v>
      </c>
      <c r="D33" s="530">
        <v>7</v>
      </c>
      <c r="E33" s="531" t="s">
        <v>83</v>
      </c>
      <c r="F33" s="532"/>
      <c r="G33" s="533"/>
      <c r="H33" s="533"/>
      <c r="I33" s="533"/>
      <c r="J33" s="533"/>
      <c r="K33" s="533"/>
      <c r="L33" s="533" t="str">
        <f t="shared" si="21"/>
        <v>-</v>
      </c>
      <c r="M33" s="533" t="str">
        <f t="shared" si="22"/>
        <v>-</v>
      </c>
      <c r="N33" s="534" t="str">
        <f t="shared" si="23"/>
        <v>-</v>
      </c>
      <c r="O33" s="526" t="s">
        <v>83</v>
      </c>
      <c r="P33" s="532"/>
      <c r="Q33" s="533"/>
      <c r="R33" s="533"/>
      <c r="S33" s="533"/>
      <c r="T33" s="533"/>
      <c r="U33" s="533"/>
      <c r="V33" s="533" t="str">
        <f t="shared" si="1"/>
        <v>-</v>
      </c>
      <c r="W33" s="533" t="str">
        <f t="shared" si="2"/>
        <v>-</v>
      </c>
      <c r="X33" s="534" t="str">
        <f t="shared" si="3"/>
        <v>-</v>
      </c>
      <c r="Y33" s="526" t="str">
        <f t="shared" si="4"/>
        <v>-</v>
      </c>
      <c r="Z33" s="532"/>
      <c r="AA33" s="533"/>
      <c r="AB33" s="533"/>
      <c r="AC33" s="533"/>
      <c r="AD33" s="533"/>
      <c r="AE33" s="533"/>
      <c r="AF33" s="533" t="str">
        <f t="shared" si="5"/>
        <v>-</v>
      </c>
      <c r="AG33" s="533" t="str">
        <f t="shared" si="6"/>
        <v>-</v>
      </c>
      <c r="AH33" s="534" t="str">
        <f t="shared" si="7"/>
        <v>-</v>
      </c>
      <c r="AI33" s="526" t="str">
        <f t="shared" si="8"/>
        <v>-</v>
      </c>
      <c r="AJ33" s="532"/>
      <c r="AK33" s="533"/>
      <c r="AL33" s="533"/>
      <c r="AM33" s="533"/>
      <c r="AN33" s="533"/>
      <c r="AO33" s="533"/>
      <c r="AP33" s="533" t="str">
        <f t="shared" si="9"/>
        <v>-</v>
      </c>
      <c r="AQ33" s="533" t="str">
        <f t="shared" si="10"/>
        <v>-</v>
      </c>
      <c r="AR33" s="534" t="str">
        <f t="shared" si="11"/>
        <v>-</v>
      </c>
      <c r="AS33" s="526" t="str">
        <f t="shared" si="12"/>
        <v>-</v>
      </c>
      <c r="AT33" s="532"/>
      <c r="AU33" s="533"/>
      <c r="AV33" s="533"/>
      <c r="AW33" s="533"/>
      <c r="AX33" s="533"/>
      <c r="AY33" s="533"/>
      <c r="AZ33" s="533" t="str">
        <f t="shared" si="13"/>
        <v>-</v>
      </c>
      <c r="BA33" s="533" t="str">
        <f t="shared" si="14"/>
        <v>-</v>
      </c>
      <c r="BB33" s="534" t="str">
        <f t="shared" si="15"/>
        <v>-</v>
      </c>
      <c r="BC33" s="555" t="str">
        <f t="shared" si="16"/>
        <v>-</v>
      </c>
      <c r="BD33" s="533"/>
      <c r="BE33" s="533"/>
      <c r="BF33" s="533"/>
      <c r="BG33" s="533"/>
      <c r="BH33" s="533"/>
      <c r="BI33" s="533"/>
      <c r="BJ33" s="533" t="str">
        <f t="shared" si="17"/>
        <v>-</v>
      </c>
      <c r="BK33" s="533" t="str">
        <f t="shared" si="18"/>
        <v>-</v>
      </c>
      <c r="BL33" s="533" t="str">
        <f t="shared" si="19"/>
        <v>-</v>
      </c>
      <c r="BM33" s="535" t="str">
        <f t="shared" si="20"/>
        <v>-</v>
      </c>
    </row>
    <row r="34" spans="1:65" ht="40.5" hidden="1" customHeight="1">
      <c r="A34" s="530" t="str">
        <f t="shared" si="25"/>
        <v>4-8</v>
      </c>
      <c r="B34" s="530">
        <v>4</v>
      </c>
      <c r="C34" s="531" t="s">
        <v>330</v>
      </c>
      <c r="D34" s="530">
        <v>8</v>
      </c>
      <c r="E34" s="531" t="s">
        <v>83</v>
      </c>
      <c r="F34" s="532"/>
      <c r="G34" s="533"/>
      <c r="H34" s="533"/>
      <c r="I34" s="533"/>
      <c r="J34" s="533"/>
      <c r="K34" s="533"/>
      <c r="L34" s="533" t="str">
        <f t="shared" si="21"/>
        <v>-</v>
      </c>
      <c r="M34" s="533" t="str">
        <f t="shared" si="22"/>
        <v>-</v>
      </c>
      <c r="N34" s="534" t="str">
        <f t="shared" si="23"/>
        <v>-</v>
      </c>
      <c r="O34" s="526" t="s">
        <v>83</v>
      </c>
      <c r="P34" s="532"/>
      <c r="Q34" s="533"/>
      <c r="R34" s="533"/>
      <c r="S34" s="533"/>
      <c r="T34" s="533"/>
      <c r="U34" s="533"/>
      <c r="V34" s="533" t="str">
        <f t="shared" si="1"/>
        <v>-</v>
      </c>
      <c r="W34" s="533" t="str">
        <f t="shared" si="2"/>
        <v>-</v>
      </c>
      <c r="X34" s="534" t="str">
        <f t="shared" si="3"/>
        <v>-</v>
      </c>
      <c r="Y34" s="526" t="str">
        <f t="shared" si="4"/>
        <v>-</v>
      </c>
      <c r="Z34" s="532"/>
      <c r="AA34" s="533"/>
      <c r="AB34" s="533"/>
      <c r="AC34" s="533"/>
      <c r="AD34" s="533"/>
      <c r="AE34" s="533"/>
      <c r="AF34" s="533" t="str">
        <f t="shared" si="5"/>
        <v>-</v>
      </c>
      <c r="AG34" s="533" t="str">
        <f t="shared" si="6"/>
        <v>-</v>
      </c>
      <c r="AH34" s="534" t="str">
        <f t="shared" si="7"/>
        <v>-</v>
      </c>
      <c r="AI34" s="526" t="str">
        <f t="shared" si="8"/>
        <v>-</v>
      </c>
      <c r="AJ34" s="532"/>
      <c r="AK34" s="533"/>
      <c r="AL34" s="533"/>
      <c r="AM34" s="533"/>
      <c r="AN34" s="533"/>
      <c r="AO34" s="533"/>
      <c r="AP34" s="533" t="str">
        <f t="shared" si="9"/>
        <v>-</v>
      </c>
      <c r="AQ34" s="533" t="str">
        <f t="shared" si="10"/>
        <v>-</v>
      </c>
      <c r="AR34" s="534" t="str">
        <f t="shared" si="11"/>
        <v>-</v>
      </c>
      <c r="AS34" s="526" t="str">
        <f t="shared" si="12"/>
        <v>-</v>
      </c>
      <c r="AT34" s="532"/>
      <c r="AU34" s="533"/>
      <c r="AV34" s="533"/>
      <c r="AW34" s="533"/>
      <c r="AX34" s="533"/>
      <c r="AY34" s="533"/>
      <c r="AZ34" s="533" t="str">
        <f t="shared" si="13"/>
        <v>-</v>
      </c>
      <c r="BA34" s="533" t="str">
        <f t="shared" si="14"/>
        <v>-</v>
      </c>
      <c r="BB34" s="534" t="str">
        <f t="shared" si="15"/>
        <v>-</v>
      </c>
      <c r="BC34" s="555" t="str">
        <f t="shared" si="16"/>
        <v>-</v>
      </c>
      <c r="BD34" s="533"/>
      <c r="BE34" s="533"/>
      <c r="BF34" s="533"/>
      <c r="BG34" s="533"/>
      <c r="BH34" s="533"/>
      <c r="BI34" s="533"/>
      <c r="BJ34" s="533" t="str">
        <f t="shared" si="17"/>
        <v>-</v>
      </c>
      <c r="BK34" s="533" t="str">
        <f t="shared" si="18"/>
        <v>-</v>
      </c>
      <c r="BL34" s="533" t="str">
        <f t="shared" si="19"/>
        <v>-</v>
      </c>
      <c r="BM34" s="535" t="str">
        <f t="shared" si="20"/>
        <v>-</v>
      </c>
    </row>
    <row r="35" spans="1:65" ht="40.5" customHeight="1">
      <c r="A35" s="530" t="str">
        <f t="shared" ref="A35:A50" si="26">B35&amp;"-"&amp;D35</f>
        <v>5-1</v>
      </c>
      <c r="B35" s="530">
        <v>5</v>
      </c>
      <c r="C35" s="531" t="s">
        <v>331</v>
      </c>
      <c r="D35" s="530">
        <v>1</v>
      </c>
      <c r="E35" s="531" t="s">
        <v>2086</v>
      </c>
      <c r="F35" s="532">
        <v>46</v>
      </c>
      <c r="G35" s="533">
        <v>167</v>
      </c>
      <c r="H35" s="533">
        <v>205</v>
      </c>
      <c r="I35" s="533">
        <v>119</v>
      </c>
      <c r="J35" s="533">
        <v>41</v>
      </c>
      <c r="K35" s="533">
        <v>17</v>
      </c>
      <c r="L35" s="533">
        <v>595</v>
      </c>
      <c r="M35" s="533">
        <v>578</v>
      </c>
      <c r="N35" s="534">
        <v>0.10034602076124567</v>
      </c>
      <c r="O35" s="526" t="s">
        <v>56</v>
      </c>
      <c r="P35" s="479">
        <v>30</v>
      </c>
      <c r="Q35" s="479">
        <v>143</v>
      </c>
      <c r="R35" s="479">
        <v>189</v>
      </c>
      <c r="S35" s="479">
        <v>76</v>
      </c>
      <c r="T35" s="479">
        <v>31</v>
      </c>
      <c r="U35" s="479">
        <v>2</v>
      </c>
      <c r="V35" s="535">
        <f t="shared" si="1"/>
        <v>471</v>
      </c>
      <c r="W35" s="533">
        <f t="shared" si="2"/>
        <v>469</v>
      </c>
      <c r="X35" s="534">
        <f t="shared" si="3"/>
        <v>0.13859275053304904</v>
      </c>
      <c r="Y35" s="526" t="str">
        <f t="shared" si="4"/>
        <v>c</v>
      </c>
      <c r="Z35" s="540">
        <v>27</v>
      </c>
      <c r="AA35" s="537">
        <v>146</v>
      </c>
      <c r="AB35" s="537">
        <v>195</v>
      </c>
      <c r="AC35" s="537">
        <v>91</v>
      </c>
      <c r="AD35" s="537">
        <v>25</v>
      </c>
      <c r="AE35" s="537">
        <v>5</v>
      </c>
      <c r="AF35" s="533">
        <f t="shared" si="5"/>
        <v>489</v>
      </c>
      <c r="AG35" s="533">
        <f t="shared" si="6"/>
        <v>484</v>
      </c>
      <c r="AH35" s="534">
        <f t="shared" si="7"/>
        <v>0.12190082644628099</v>
      </c>
      <c r="AI35" s="526" t="str">
        <f t="shared" si="8"/>
        <v>c</v>
      </c>
      <c r="AJ35" s="532">
        <v>17</v>
      </c>
      <c r="AK35" s="533">
        <v>157</v>
      </c>
      <c r="AL35" s="533">
        <v>206</v>
      </c>
      <c r="AM35" s="533">
        <v>78</v>
      </c>
      <c r="AN35" s="533">
        <v>27</v>
      </c>
      <c r="AO35" s="533">
        <v>4</v>
      </c>
      <c r="AP35" s="533">
        <f t="shared" si="9"/>
        <v>489</v>
      </c>
      <c r="AQ35" s="533">
        <f t="shared" si="10"/>
        <v>485</v>
      </c>
      <c r="AR35" s="534">
        <f t="shared" si="11"/>
        <v>0.12164948453608247</v>
      </c>
      <c r="AS35" s="526" t="str">
        <f t="shared" si="12"/>
        <v>c</v>
      </c>
      <c r="AT35" s="958">
        <v>56</v>
      </c>
      <c r="AU35" s="959">
        <v>327</v>
      </c>
      <c r="AV35" s="959">
        <v>428</v>
      </c>
      <c r="AW35" s="959">
        <v>174</v>
      </c>
      <c r="AX35" s="959">
        <v>64</v>
      </c>
      <c r="AY35" s="959">
        <v>7</v>
      </c>
      <c r="AZ35" s="533">
        <f t="shared" si="13"/>
        <v>1056</v>
      </c>
      <c r="BA35" s="533">
        <f t="shared" si="14"/>
        <v>1049</v>
      </c>
      <c r="BB35" s="534">
        <f t="shared" si="15"/>
        <v>0.13060057197330791</v>
      </c>
      <c r="BC35" s="556" t="str">
        <f t="shared" si="16"/>
        <v>c</v>
      </c>
      <c r="BD35" s="533">
        <v>75</v>
      </c>
      <c r="BE35" s="533">
        <v>441</v>
      </c>
      <c r="BF35" s="533">
        <v>622</v>
      </c>
      <c r="BG35" s="533">
        <v>216</v>
      </c>
      <c r="BH35" s="533">
        <v>65</v>
      </c>
      <c r="BI35" s="533">
        <v>7</v>
      </c>
      <c r="BJ35" s="533">
        <f t="shared" si="17"/>
        <v>1426</v>
      </c>
      <c r="BK35" s="533">
        <f t="shared" si="18"/>
        <v>1419</v>
      </c>
      <c r="BL35" s="534">
        <f t="shared" si="19"/>
        <v>0.1726568005637773</v>
      </c>
      <c r="BM35" s="954" t="str">
        <f t="shared" si="20"/>
        <v>c</v>
      </c>
    </row>
    <row r="36" spans="1:65" ht="40.5" customHeight="1">
      <c r="A36" s="530" t="str">
        <f t="shared" si="26"/>
        <v>5-2</v>
      </c>
      <c r="B36" s="530">
        <v>5</v>
      </c>
      <c r="C36" s="531" t="s">
        <v>331</v>
      </c>
      <c r="D36" s="530">
        <v>2</v>
      </c>
      <c r="E36" s="531" t="s">
        <v>2087</v>
      </c>
      <c r="F36" s="532">
        <v>15</v>
      </c>
      <c r="G36" s="533">
        <v>111</v>
      </c>
      <c r="H36" s="533">
        <v>215</v>
      </c>
      <c r="I36" s="533">
        <v>163</v>
      </c>
      <c r="J36" s="533">
        <v>65</v>
      </c>
      <c r="K36" s="533">
        <v>26</v>
      </c>
      <c r="L36" s="533">
        <v>595</v>
      </c>
      <c r="M36" s="533">
        <v>569</v>
      </c>
      <c r="N36" s="534">
        <v>-0.26713532513181021</v>
      </c>
      <c r="O36" s="526" t="s">
        <v>56</v>
      </c>
      <c r="P36" s="479">
        <v>28</v>
      </c>
      <c r="Q36" s="479">
        <v>111</v>
      </c>
      <c r="R36" s="479">
        <v>208</v>
      </c>
      <c r="S36" s="479">
        <v>90</v>
      </c>
      <c r="T36" s="479">
        <v>23</v>
      </c>
      <c r="U36" s="479">
        <v>9</v>
      </c>
      <c r="V36" s="535">
        <f t="shared" si="1"/>
        <v>469</v>
      </c>
      <c r="W36" s="533">
        <f t="shared" si="2"/>
        <v>460</v>
      </c>
      <c r="X36" s="534">
        <f t="shared" si="3"/>
        <v>6.7391304347826086E-2</v>
      </c>
      <c r="Y36" s="526" t="str">
        <f t="shared" si="4"/>
        <v>c</v>
      </c>
      <c r="Z36" s="540">
        <v>21</v>
      </c>
      <c r="AA36" s="537">
        <v>116</v>
      </c>
      <c r="AB36" s="537">
        <v>213</v>
      </c>
      <c r="AC36" s="537">
        <v>99</v>
      </c>
      <c r="AD36" s="537">
        <v>27</v>
      </c>
      <c r="AE36" s="537">
        <v>5</v>
      </c>
      <c r="AF36" s="533">
        <f t="shared" si="5"/>
        <v>481</v>
      </c>
      <c r="AG36" s="533">
        <f t="shared" si="6"/>
        <v>476</v>
      </c>
      <c r="AH36" s="534">
        <f t="shared" si="7"/>
        <v>1.050420168067227E-2</v>
      </c>
      <c r="AI36" s="526" t="str">
        <f t="shared" si="8"/>
        <v>c</v>
      </c>
      <c r="AJ36" s="532">
        <v>23</v>
      </c>
      <c r="AK36" s="533">
        <v>120</v>
      </c>
      <c r="AL36" s="533">
        <v>216</v>
      </c>
      <c r="AM36" s="533">
        <v>95</v>
      </c>
      <c r="AN36" s="533">
        <v>26</v>
      </c>
      <c r="AO36" s="533">
        <v>7</v>
      </c>
      <c r="AP36" s="533">
        <f t="shared" si="9"/>
        <v>487</v>
      </c>
      <c r="AQ36" s="533">
        <f t="shared" si="10"/>
        <v>480</v>
      </c>
      <c r="AR36" s="534">
        <f t="shared" si="11"/>
        <v>3.9583333333333331E-2</v>
      </c>
      <c r="AS36" s="526" t="str">
        <f t="shared" si="12"/>
        <v>c</v>
      </c>
      <c r="AT36" s="958">
        <v>57</v>
      </c>
      <c r="AU36" s="959">
        <v>254</v>
      </c>
      <c r="AV36" s="959">
        <v>438</v>
      </c>
      <c r="AW36" s="959">
        <v>200</v>
      </c>
      <c r="AX36" s="959">
        <v>87</v>
      </c>
      <c r="AY36" s="959">
        <v>8</v>
      </c>
      <c r="AZ36" s="533">
        <f t="shared" si="13"/>
        <v>1044</v>
      </c>
      <c r="BA36" s="533">
        <f t="shared" si="14"/>
        <v>1036</v>
      </c>
      <c r="BB36" s="534">
        <f t="shared" si="15"/>
        <v>-5.7915057915057912E-3</v>
      </c>
      <c r="BC36" s="556" t="str">
        <f t="shared" si="16"/>
        <v>c</v>
      </c>
      <c r="BD36" s="533">
        <v>68</v>
      </c>
      <c r="BE36" s="533">
        <v>350</v>
      </c>
      <c r="BF36" s="533">
        <v>614</v>
      </c>
      <c r="BG36" s="533">
        <v>251</v>
      </c>
      <c r="BH36" s="533">
        <v>72</v>
      </c>
      <c r="BI36" s="533">
        <v>18</v>
      </c>
      <c r="BJ36" s="533">
        <f t="shared" si="17"/>
        <v>1373</v>
      </c>
      <c r="BK36" s="533">
        <f t="shared" si="18"/>
        <v>1355</v>
      </c>
      <c r="BL36" s="534">
        <f t="shared" si="19"/>
        <v>6.7158671586715873E-2</v>
      </c>
      <c r="BM36" s="954" t="str">
        <f t="shared" si="20"/>
        <v>c</v>
      </c>
    </row>
    <row r="37" spans="1:65" ht="40.5" customHeight="1">
      <c r="A37" s="530" t="str">
        <f t="shared" si="26"/>
        <v>5-3</v>
      </c>
      <c r="B37" s="530">
        <v>5</v>
      </c>
      <c r="C37" s="531" t="s">
        <v>331</v>
      </c>
      <c r="D37" s="530">
        <v>3</v>
      </c>
      <c r="E37" s="531" t="s">
        <v>2088</v>
      </c>
      <c r="F37" s="532">
        <v>15</v>
      </c>
      <c r="G37" s="533">
        <v>111</v>
      </c>
      <c r="H37" s="533">
        <v>215</v>
      </c>
      <c r="I37" s="533">
        <v>163</v>
      </c>
      <c r="J37" s="533">
        <v>65</v>
      </c>
      <c r="K37" s="533">
        <v>26</v>
      </c>
      <c r="L37" s="533">
        <v>595</v>
      </c>
      <c r="M37" s="533">
        <v>569</v>
      </c>
      <c r="N37" s="534">
        <v>-0.26713532513181021</v>
      </c>
      <c r="O37" s="526" t="s">
        <v>56</v>
      </c>
      <c r="P37" s="479">
        <v>12</v>
      </c>
      <c r="Q37" s="479">
        <v>85</v>
      </c>
      <c r="R37" s="479">
        <v>207</v>
      </c>
      <c r="S37" s="479">
        <v>124</v>
      </c>
      <c r="T37" s="479">
        <v>39</v>
      </c>
      <c r="U37" s="479">
        <v>4</v>
      </c>
      <c r="V37" s="535">
        <f t="shared" si="1"/>
        <v>471</v>
      </c>
      <c r="W37" s="533">
        <f t="shared" si="2"/>
        <v>467</v>
      </c>
      <c r="X37" s="534">
        <f t="shared" si="3"/>
        <v>-0.19914346895074947</v>
      </c>
      <c r="Y37" s="526" t="str">
        <f t="shared" si="4"/>
        <v>c</v>
      </c>
      <c r="Z37" s="540">
        <v>20</v>
      </c>
      <c r="AA37" s="537">
        <v>125</v>
      </c>
      <c r="AB37" s="537">
        <v>204</v>
      </c>
      <c r="AC37" s="537">
        <v>99</v>
      </c>
      <c r="AD37" s="537">
        <v>37</v>
      </c>
      <c r="AE37" s="537">
        <v>4</v>
      </c>
      <c r="AF37" s="533">
        <f t="shared" si="5"/>
        <v>489</v>
      </c>
      <c r="AG37" s="533">
        <f t="shared" si="6"/>
        <v>485</v>
      </c>
      <c r="AH37" s="534">
        <f t="shared" si="7"/>
        <v>-1.6494845360824743E-2</v>
      </c>
      <c r="AI37" s="526" t="str">
        <f t="shared" si="8"/>
        <v>c</v>
      </c>
      <c r="AJ37" s="532">
        <v>16</v>
      </c>
      <c r="AK37" s="533">
        <v>107</v>
      </c>
      <c r="AL37" s="533">
        <v>211</v>
      </c>
      <c r="AM37" s="533">
        <v>106</v>
      </c>
      <c r="AN37" s="533">
        <v>44</v>
      </c>
      <c r="AO37" s="533">
        <v>5</v>
      </c>
      <c r="AP37" s="533">
        <f t="shared" si="9"/>
        <v>489</v>
      </c>
      <c r="AQ37" s="533">
        <f t="shared" si="10"/>
        <v>484</v>
      </c>
      <c r="AR37" s="534">
        <f t="shared" si="11"/>
        <v>-0.11363636363636363</v>
      </c>
      <c r="AS37" s="526" t="str">
        <f t="shared" si="12"/>
        <v>c</v>
      </c>
      <c r="AT37" s="958">
        <v>31</v>
      </c>
      <c r="AU37" s="959">
        <v>247</v>
      </c>
      <c r="AV37" s="959">
        <v>427</v>
      </c>
      <c r="AW37" s="959">
        <v>244</v>
      </c>
      <c r="AX37" s="959">
        <v>97</v>
      </c>
      <c r="AY37" s="959">
        <v>10</v>
      </c>
      <c r="AZ37" s="533">
        <f t="shared" si="13"/>
        <v>1056</v>
      </c>
      <c r="BA37" s="533">
        <f t="shared" si="14"/>
        <v>1046</v>
      </c>
      <c r="BB37" s="534">
        <f t="shared" si="15"/>
        <v>-0.12332695984703633</v>
      </c>
      <c r="BC37" s="556" t="str">
        <f t="shared" si="16"/>
        <v>c</v>
      </c>
      <c r="BD37" s="533">
        <v>57</v>
      </c>
      <c r="BE37" s="533">
        <v>297</v>
      </c>
      <c r="BF37" s="533">
        <v>657</v>
      </c>
      <c r="BG37" s="533">
        <v>279</v>
      </c>
      <c r="BH37" s="533">
        <v>126</v>
      </c>
      <c r="BI37" s="533">
        <v>10</v>
      </c>
      <c r="BJ37" s="533">
        <f t="shared" si="17"/>
        <v>1426</v>
      </c>
      <c r="BK37" s="533">
        <f t="shared" si="18"/>
        <v>1416</v>
      </c>
      <c r="BL37" s="534">
        <f t="shared" si="19"/>
        <v>-8.4745762711864403E-2</v>
      </c>
      <c r="BM37" s="954" t="str">
        <f t="shared" si="20"/>
        <v>c</v>
      </c>
    </row>
    <row r="38" spans="1:65" ht="40.5" customHeight="1">
      <c r="A38" s="530" t="str">
        <f t="shared" si="26"/>
        <v>5-4</v>
      </c>
      <c r="B38" s="530">
        <v>5</v>
      </c>
      <c r="C38" s="531" t="s">
        <v>331</v>
      </c>
      <c r="D38" s="530">
        <v>4</v>
      </c>
      <c r="E38" s="531" t="s">
        <v>2089</v>
      </c>
      <c r="F38" s="532">
        <v>84</v>
      </c>
      <c r="G38" s="533">
        <v>244</v>
      </c>
      <c r="H38" s="533">
        <v>133</v>
      </c>
      <c r="I38" s="533">
        <v>82</v>
      </c>
      <c r="J38" s="533">
        <v>37</v>
      </c>
      <c r="K38" s="533">
        <v>15</v>
      </c>
      <c r="L38" s="533">
        <v>595</v>
      </c>
      <c r="M38" s="533">
        <v>580</v>
      </c>
      <c r="N38" s="534">
        <v>0.44137931034482758</v>
      </c>
      <c r="O38" s="526" t="s">
        <v>55</v>
      </c>
      <c r="P38" s="479">
        <v>46</v>
      </c>
      <c r="Q38" s="479">
        <v>186</v>
      </c>
      <c r="R38" s="479">
        <v>166</v>
      </c>
      <c r="S38" s="479">
        <v>51</v>
      </c>
      <c r="T38" s="479">
        <v>20</v>
      </c>
      <c r="U38" s="479">
        <v>2</v>
      </c>
      <c r="V38" s="535">
        <f t="shared" si="1"/>
        <v>471</v>
      </c>
      <c r="W38" s="533">
        <f t="shared" si="2"/>
        <v>469</v>
      </c>
      <c r="X38" s="534">
        <f t="shared" si="3"/>
        <v>0.39872068230277186</v>
      </c>
      <c r="Y38" s="526" t="str">
        <f t="shared" si="4"/>
        <v>b</v>
      </c>
      <c r="Z38" s="540">
        <v>46</v>
      </c>
      <c r="AA38" s="537">
        <v>179</v>
      </c>
      <c r="AB38" s="537">
        <v>171</v>
      </c>
      <c r="AC38" s="537">
        <v>66</v>
      </c>
      <c r="AD38" s="537">
        <v>23</v>
      </c>
      <c r="AE38" s="537">
        <v>4</v>
      </c>
      <c r="AF38" s="533">
        <f t="shared" si="5"/>
        <v>489</v>
      </c>
      <c r="AG38" s="533">
        <f t="shared" si="6"/>
        <v>485</v>
      </c>
      <c r="AH38" s="534">
        <f t="shared" si="7"/>
        <v>0.32783505154639175</v>
      </c>
      <c r="AI38" s="526" t="str">
        <f t="shared" si="8"/>
        <v>b</v>
      </c>
      <c r="AJ38" s="532">
        <v>41</v>
      </c>
      <c r="AK38" s="533">
        <v>180</v>
      </c>
      <c r="AL38" s="533">
        <v>189</v>
      </c>
      <c r="AM38" s="533">
        <v>56</v>
      </c>
      <c r="AN38" s="533">
        <v>19</v>
      </c>
      <c r="AO38" s="533">
        <v>4</v>
      </c>
      <c r="AP38" s="533">
        <f t="shared" si="9"/>
        <v>489</v>
      </c>
      <c r="AQ38" s="533">
        <f t="shared" si="10"/>
        <v>485</v>
      </c>
      <c r="AR38" s="534">
        <f t="shared" si="11"/>
        <v>0.34639175257731958</v>
      </c>
      <c r="AS38" s="526" t="str">
        <f t="shared" si="12"/>
        <v>b</v>
      </c>
      <c r="AT38" s="958">
        <v>79</v>
      </c>
      <c r="AU38" s="959">
        <v>382</v>
      </c>
      <c r="AV38" s="959">
        <v>375</v>
      </c>
      <c r="AW38" s="959">
        <v>160</v>
      </c>
      <c r="AX38" s="959">
        <v>53</v>
      </c>
      <c r="AY38" s="959">
        <v>7</v>
      </c>
      <c r="AZ38" s="533">
        <f t="shared" si="13"/>
        <v>1056</v>
      </c>
      <c r="BA38" s="533">
        <f t="shared" si="14"/>
        <v>1049</v>
      </c>
      <c r="BB38" s="534">
        <f t="shared" si="15"/>
        <v>0.26120114394661581</v>
      </c>
      <c r="BC38" s="556" t="str">
        <f t="shared" si="16"/>
        <v>c</v>
      </c>
      <c r="BD38" s="533">
        <v>161</v>
      </c>
      <c r="BE38" s="533">
        <v>520</v>
      </c>
      <c r="BF38" s="533">
        <v>500</v>
      </c>
      <c r="BG38" s="533">
        <v>173</v>
      </c>
      <c r="BH38" s="533">
        <v>62</v>
      </c>
      <c r="BI38" s="533">
        <v>10</v>
      </c>
      <c r="BJ38" s="533">
        <f t="shared" si="17"/>
        <v>1426</v>
      </c>
      <c r="BK38" s="533">
        <f t="shared" si="18"/>
        <v>1416</v>
      </c>
      <c r="BL38" s="534">
        <f t="shared" si="19"/>
        <v>0.38488700564971751</v>
      </c>
      <c r="BM38" s="954" t="str">
        <f t="shared" si="20"/>
        <v>b</v>
      </c>
    </row>
    <row r="39" spans="1:65" ht="40.5" customHeight="1">
      <c r="A39" s="530" t="str">
        <f t="shared" si="26"/>
        <v>5-5</v>
      </c>
      <c r="B39" s="530">
        <v>5</v>
      </c>
      <c r="C39" s="531" t="s">
        <v>331</v>
      </c>
      <c r="D39" s="530">
        <v>5</v>
      </c>
      <c r="E39" s="531" t="s">
        <v>2090</v>
      </c>
      <c r="F39" s="532">
        <v>31</v>
      </c>
      <c r="G39" s="533">
        <v>107</v>
      </c>
      <c r="H39" s="533">
        <v>209</v>
      </c>
      <c r="I39" s="533">
        <v>158</v>
      </c>
      <c r="J39" s="533">
        <v>64</v>
      </c>
      <c r="K39" s="533">
        <v>19</v>
      </c>
      <c r="L39" s="533">
        <v>588</v>
      </c>
      <c r="M39" s="533">
        <v>569</v>
      </c>
      <c r="N39" s="534">
        <v>-0.20562390158172231</v>
      </c>
      <c r="O39" s="526" t="s">
        <v>56</v>
      </c>
      <c r="P39" s="479">
        <v>28</v>
      </c>
      <c r="Q39" s="479">
        <v>110</v>
      </c>
      <c r="R39" s="479">
        <v>207</v>
      </c>
      <c r="S39" s="479">
        <v>88</v>
      </c>
      <c r="T39" s="479">
        <v>25</v>
      </c>
      <c r="U39" s="479">
        <v>11</v>
      </c>
      <c r="V39" s="535">
        <f t="shared" si="1"/>
        <v>469</v>
      </c>
      <c r="W39" s="533">
        <f t="shared" si="2"/>
        <v>458</v>
      </c>
      <c r="X39" s="534">
        <f t="shared" si="3"/>
        <v>6.1135371179039298E-2</v>
      </c>
      <c r="Y39" s="526" t="str">
        <f t="shared" si="4"/>
        <v>c</v>
      </c>
      <c r="Z39" s="540">
        <v>18</v>
      </c>
      <c r="AA39" s="537">
        <v>124</v>
      </c>
      <c r="AB39" s="537">
        <v>214</v>
      </c>
      <c r="AC39" s="537">
        <v>90</v>
      </c>
      <c r="AD39" s="537">
        <v>28</v>
      </c>
      <c r="AE39" s="537">
        <v>7</v>
      </c>
      <c r="AF39" s="533">
        <f t="shared" si="5"/>
        <v>481</v>
      </c>
      <c r="AG39" s="533">
        <f t="shared" si="6"/>
        <v>474</v>
      </c>
      <c r="AH39" s="534">
        <f t="shared" si="7"/>
        <v>2.9535864978902954E-2</v>
      </c>
      <c r="AI39" s="526" t="str">
        <f t="shared" si="8"/>
        <v>c</v>
      </c>
      <c r="AJ39" s="532">
        <v>26</v>
      </c>
      <c r="AK39" s="533">
        <v>126</v>
      </c>
      <c r="AL39" s="533">
        <v>214</v>
      </c>
      <c r="AM39" s="533">
        <v>92</v>
      </c>
      <c r="AN39" s="533">
        <v>22</v>
      </c>
      <c r="AO39" s="533">
        <v>7</v>
      </c>
      <c r="AP39" s="533">
        <f t="shared" si="9"/>
        <v>487</v>
      </c>
      <c r="AQ39" s="533">
        <f t="shared" si="10"/>
        <v>480</v>
      </c>
      <c r="AR39" s="534">
        <f t="shared" si="11"/>
        <v>8.7499999999999994E-2</v>
      </c>
      <c r="AS39" s="526" t="str">
        <f t="shared" si="12"/>
        <v>c</v>
      </c>
      <c r="AT39" s="958">
        <v>53</v>
      </c>
      <c r="AU39" s="959">
        <v>260</v>
      </c>
      <c r="AV39" s="959">
        <v>432</v>
      </c>
      <c r="AW39" s="959">
        <v>199</v>
      </c>
      <c r="AX39" s="959">
        <v>89</v>
      </c>
      <c r="AY39" s="959">
        <v>11</v>
      </c>
      <c r="AZ39" s="533">
        <f t="shared" si="13"/>
        <v>1044</v>
      </c>
      <c r="BA39" s="533">
        <f t="shared" si="14"/>
        <v>1033</v>
      </c>
      <c r="BB39" s="534">
        <f t="shared" si="15"/>
        <v>-1.0648596321393998E-2</v>
      </c>
      <c r="BC39" s="556" t="str">
        <f t="shared" si="16"/>
        <v>c</v>
      </c>
      <c r="BD39" s="533">
        <v>66</v>
      </c>
      <c r="BE39" s="533">
        <v>363</v>
      </c>
      <c r="BF39" s="533">
        <v>627</v>
      </c>
      <c r="BG39" s="533">
        <v>241</v>
      </c>
      <c r="BH39" s="533">
        <v>61</v>
      </c>
      <c r="BI39" s="533">
        <v>15</v>
      </c>
      <c r="BJ39" s="533">
        <f t="shared" si="17"/>
        <v>1373</v>
      </c>
      <c r="BK39" s="533">
        <f t="shared" si="18"/>
        <v>1358</v>
      </c>
      <c r="BL39" s="534">
        <f t="shared" si="19"/>
        <v>9.720176730486009E-2</v>
      </c>
      <c r="BM39" s="954" t="str">
        <f t="shared" si="20"/>
        <v>c</v>
      </c>
    </row>
    <row r="40" spans="1:65" ht="40.5" hidden="1" customHeight="1">
      <c r="A40" s="530" t="str">
        <f t="shared" si="26"/>
        <v>5-6</v>
      </c>
      <c r="B40" s="530">
        <v>5</v>
      </c>
      <c r="C40" s="531" t="s">
        <v>331</v>
      </c>
      <c r="D40" s="530">
        <v>6</v>
      </c>
      <c r="E40" s="531" t="s">
        <v>83</v>
      </c>
      <c r="F40" s="532"/>
      <c r="G40" s="533"/>
      <c r="H40" s="533"/>
      <c r="I40" s="533"/>
      <c r="J40" s="533"/>
      <c r="K40" s="533"/>
      <c r="L40" s="533" t="str">
        <f t="shared" si="21"/>
        <v>-</v>
      </c>
      <c r="M40" s="533" t="str">
        <f t="shared" si="22"/>
        <v>-</v>
      </c>
      <c r="N40" s="534" t="str">
        <f t="shared" si="23"/>
        <v>-</v>
      </c>
      <c r="O40" s="526" t="s">
        <v>83</v>
      </c>
      <c r="P40" s="532"/>
      <c r="Q40" s="533"/>
      <c r="R40" s="533"/>
      <c r="S40" s="533"/>
      <c r="T40" s="533"/>
      <c r="U40" s="533"/>
      <c r="V40" s="533" t="str">
        <f t="shared" si="1"/>
        <v>-</v>
      </c>
      <c r="W40" s="533" t="str">
        <f t="shared" si="2"/>
        <v>-</v>
      </c>
      <c r="X40" s="534" t="str">
        <f t="shared" si="3"/>
        <v>-</v>
      </c>
      <c r="Y40" s="526" t="str">
        <f t="shared" si="4"/>
        <v>-</v>
      </c>
      <c r="Z40" s="532"/>
      <c r="AA40" s="533"/>
      <c r="AB40" s="533"/>
      <c r="AC40" s="533"/>
      <c r="AD40" s="533"/>
      <c r="AE40" s="533"/>
      <c r="AF40" s="533" t="str">
        <f t="shared" si="5"/>
        <v>-</v>
      </c>
      <c r="AG40" s="533" t="str">
        <f t="shared" si="6"/>
        <v>-</v>
      </c>
      <c r="AH40" s="534" t="str">
        <f t="shared" si="7"/>
        <v>-</v>
      </c>
      <c r="AI40" s="526" t="str">
        <f t="shared" si="8"/>
        <v>-</v>
      </c>
      <c r="AJ40" s="532"/>
      <c r="AK40" s="533"/>
      <c r="AL40" s="533"/>
      <c r="AM40" s="533"/>
      <c r="AN40" s="533"/>
      <c r="AO40" s="533"/>
      <c r="AP40" s="533" t="str">
        <f t="shared" si="9"/>
        <v>-</v>
      </c>
      <c r="AQ40" s="533" t="str">
        <f t="shared" si="10"/>
        <v>-</v>
      </c>
      <c r="AR40" s="534" t="str">
        <f t="shared" si="11"/>
        <v>-</v>
      </c>
      <c r="AS40" s="526" t="str">
        <f t="shared" si="12"/>
        <v>-</v>
      </c>
      <c r="AT40" s="532"/>
      <c r="AU40" s="533"/>
      <c r="AV40" s="533"/>
      <c r="AW40" s="533"/>
      <c r="AX40" s="533"/>
      <c r="AY40" s="533"/>
      <c r="AZ40" s="533" t="str">
        <f t="shared" si="13"/>
        <v>-</v>
      </c>
      <c r="BA40" s="533" t="str">
        <f t="shared" si="14"/>
        <v>-</v>
      </c>
      <c r="BB40" s="534" t="str">
        <f t="shared" si="15"/>
        <v>-</v>
      </c>
      <c r="BC40" s="555" t="str">
        <f t="shared" si="16"/>
        <v>-</v>
      </c>
      <c r="BD40" s="533"/>
      <c r="BE40" s="533"/>
      <c r="BF40" s="533"/>
      <c r="BG40" s="533"/>
      <c r="BH40" s="533"/>
      <c r="BI40" s="533"/>
      <c r="BJ40" s="533" t="str">
        <f t="shared" si="17"/>
        <v>-</v>
      </c>
      <c r="BK40" s="533" t="str">
        <f t="shared" si="18"/>
        <v>-</v>
      </c>
      <c r="BL40" s="533" t="str">
        <f t="shared" si="19"/>
        <v>-</v>
      </c>
      <c r="BM40" s="535" t="str">
        <f t="shared" si="20"/>
        <v>-</v>
      </c>
    </row>
    <row r="41" spans="1:65" ht="40.5" hidden="1" customHeight="1">
      <c r="A41" s="530" t="str">
        <f t="shared" si="26"/>
        <v>5-7</v>
      </c>
      <c r="B41" s="530">
        <v>5</v>
      </c>
      <c r="C41" s="531" t="s">
        <v>331</v>
      </c>
      <c r="D41" s="530">
        <v>7</v>
      </c>
      <c r="E41" s="531" t="s">
        <v>83</v>
      </c>
      <c r="F41" s="532"/>
      <c r="G41" s="533"/>
      <c r="H41" s="533"/>
      <c r="I41" s="533"/>
      <c r="J41" s="533"/>
      <c r="K41" s="533"/>
      <c r="L41" s="533" t="str">
        <f t="shared" si="21"/>
        <v>-</v>
      </c>
      <c r="M41" s="533" t="str">
        <f t="shared" si="22"/>
        <v>-</v>
      </c>
      <c r="N41" s="534" t="str">
        <f t="shared" si="23"/>
        <v>-</v>
      </c>
      <c r="O41" s="526" t="s">
        <v>83</v>
      </c>
      <c r="P41" s="532"/>
      <c r="Q41" s="533"/>
      <c r="R41" s="533"/>
      <c r="S41" s="533"/>
      <c r="T41" s="533"/>
      <c r="U41" s="533"/>
      <c r="V41" s="533" t="str">
        <f t="shared" si="1"/>
        <v>-</v>
      </c>
      <c r="W41" s="533" t="str">
        <f t="shared" si="2"/>
        <v>-</v>
      </c>
      <c r="X41" s="534" t="str">
        <f t="shared" si="3"/>
        <v>-</v>
      </c>
      <c r="Y41" s="526" t="str">
        <f t="shared" si="4"/>
        <v>-</v>
      </c>
      <c r="Z41" s="532"/>
      <c r="AA41" s="533"/>
      <c r="AB41" s="533"/>
      <c r="AC41" s="533"/>
      <c r="AD41" s="533"/>
      <c r="AE41" s="533"/>
      <c r="AF41" s="533" t="str">
        <f t="shared" si="5"/>
        <v>-</v>
      </c>
      <c r="AG41" s="533" t="str">
        <f t="shared" si="6"/>
        <v>-</v>
      </c>
      <c r="AH41" s="534" t="str">
        <f t="shared" si="7"/>
        <v>-</v>
      </c>
      <c r="AI41" s="526" t="str">
        <f t="shared" si="8"/>
        <v>-</v>
      </c>
      <c r="AJ41" s="532"/>
      <c r="AK41" s="533"/>
      <c r="AL41" s="533"/>
      <c r="AM41" s="533"/>
      <c r="AN41" s="533"/>
      <c r="AO41" s="533"/>
      <c r="AP41" s="533" t="str">
        <f t="shared" si="9"/>
        <v>-</v>
      </c>
      <c r="AQ41" s="533" t="str">
        <f t="shared" si="10"/>
        <v>-</v>
      </c>
      <c r="AR41" s="534" t="str">
        <f t="shared" si="11"/>
        <v>-</v>
      </c>
      <c r="AS41" s="526" t="str">
        <f t="shared" si="12"/>
        <v>-</v>
      </c>
      <c r="AT41" s="532"/>
      <c r="AU41" s="533"/>
      <c r="AV41" s="533"/>
      <c r="AW41" s="533"/>
      <c r="AX41" s="533"/>
      <c r="AY41" s="533"/>
      <c r="AZ41" s="533" t="str">
        <f t="shared" si="13"/>
        <v>-</v>
      </c>
      <c r="BA41" s="533" t="str">
        <f t="shared" si="14"/>
        <v>-</v>
      </c>
      <c r="BB41" s="534" t="str">
        <f t="shared" si="15"/>
        <v>-</v>
      </c>
      <c r="BC41" s="555" t="str">
        <f t="shared" si="16"/>
        <v>-</v>
      </c>
      <c r="BD41" s="533"/>
      <c r="BE41" s="533"/>
      <c r="BF41" s="533"/>
      <c r="BG41" s="533"/>
      <c r="BH41" s="533"/>
      <c r="BI41" s="533"/>
      <c r="BJ41" s="533" t="str">
        <f t="shared" si="17"/>
        <v>-</v>
      </c>
      <c r="BK41" s="533" t="str">
        <f t="shared" si="18"/>
        <v>-</v>
      </c>
      <c r="BL41" s="533" t="str">
        <f t="shared" si="19"/>
        <v>-</v>
      </c>
      <c r="BM41" s="535" t="str">
        <f t="shared" si="20"/>
        <v>-</v>
      </c>
    </row>
    <row r="42" spans="1:65" ht="40.5" hidden="1" customHeight="1">
      <c r="A42" s="530" t="str">
        <f t="shared" si="26"/>
        <v>5-8</v>
      </c>
      <c r="B42" s="530">
        <v>5</v>
      </c>
      <c r="C42" s="531" t="s">
        <v>331</v>
      </c>
      <c r="D42" s="530">
        <v>8</v>
      </c>
      <c r="E42" s="531" t="s">
        <v>83</v>
      </c>
      <c r="F42" s="532"/>
      <c r="G42" s="533"/>
      <c r="H42" s="533"/>
      <c r="I42" s="533"/>
      <c r="J42" s="533"/>
      <c r="K42" s="533"/>
      <c r="L42" s="533" t="str">
        <f t="shared" si="21"/>
        <v>-</v>
      </c>
      <c r="M42" s="533" t="str">
        <f t="shared" si="22"/>
        <v>-</v>
      </c>
      <c r="N42" s="534" t="str">
        <f t="shared" si="23"/>
        <v>-</v>
      </c>
      <c r="O42" s="526" t="s">
        <v>83</v>
      </c>
      <c r="P42" s="532"/>
      <c r="Q42" s="533"/>
      <c r="R42" s="533"/>
      <c r="S42" s="533"/>
      <c r="T42" s="533"/>
      <c r="U42" s="533"/>
      <c r="V42" s="533" t="str">
        <f t="shared" si="1"/>
        <v>-</v>
      </c>
      <c r="W42" s="533" t="str">
        <f t="shared" si="2"/>
        <v>-</v>
      </c>
      <c r="X42" s="534" t="str">
        <f t="shared" si="3"/>
        <v>-</v>
      </c>
      <c r="Y42" s="526" t="str">
        <f t="shared" si="4"/>
        <v>-</v>
      </c>
      <c r="Z42" s="532"/>
      <c r="AA42" s="533"/>
      <c r="AB42" s="533"/>
      <c r="AC42" s="533"/>
      <c r="AD42" s="533"/>
      <c r="AE42" s="533"/>
      <c r="AF42" s="533" t="str">
        <f t="shared" si="5"/>
        <v>-</v>
      </c>
      <c r="AG42" s="533" t="str">
        <f t="shared" si="6"/>
        <v>-</v>
      </c>
      <c r="AH42" s="534" t="str">
        <f t="shared" si="7"/>
        <v>-</v>
      </c>
      <c r="AI42" s="526" t="str">
        <f t="shared" si="8"/>
        <v>-</v>
      </c>
      <c r="AJ42" s="532"/>
      <c r="AK42" s="533"/>
      <c r="AL42" s="533"/>
      <c r="AM42" s="533"/>
      <c r="AN42" s="533"/>
      <c r="AO42" s="533"/>
      <c r="AP42" s="533" t="str">
        <f t="shared" si="9"/>
        <v>-</v>
      </c>
      <c r="AQ42" s="533" t="str">
        <f t="shared" si="10"/>
        <v>-</v>
      </c>
      <c r="AR42" s="534" t="str">
        <f t="shared" si="11"/>
        <v>-</v>
      </c>
      <c r="AS42" s="526" t="str">
        <f t="shared" si="12"/>
        <v>-</v>
      </c>
      <c r="AT42" s="532"/>
      <c r="AU42" s="533"/>
      <c r="AV42" s="533"/>
      <c r="AW42" s="533"/>
      <c r="AX42" s="533"/>
      <c r="AY42" s="533"/>
      <c r="AZ42" s="533" t="str">
        <f t="shared" si="13"/>
        <v>-</v>
      </c>
      <c r="BA42" s="533" t="str">
        <f t="shared" si="14"/>
        <v>-</v>
      </c>
      <c r="BB42" s="534" t="str">
        <f t="shared" si="15"/>
        <v>-</v>
      </c>
      <c r="BC42" s="555" t="str">
        <f t="shared" si="16"/>
        <v>-</v>
      </c>
      <c r="BD42" s="533"/>
      <c r="BE42" s="533"/>
      <c r="BF42" s="533"/>
      <c r="BG42" s="533"/>
      <c r="BH42" s="533"/>
      <c r="BI42" s="533"/>
      <c r="BJ42" s="533" t="str">
        <f t="shared" si="17"/>
        <v>-</v>
      </c>
      <c r="BK42" s="533" t="str">
        <f t="shared" si="18"/>
        <v>-</v>
      </c>
      <c r="BL42" s="533" t="str">
        <f t="shared" si="19"/>
        <v>-</v>
      </c>
      <c r="BM42" s="535" t="str">
        <f t="shared" si="20"/>
        <v>-</v>
      </c>
    </row>
    <row r="43" spans="1:65" ht="40.5" customHeight="1">
      <c r="A43" s="530" t="str">
        <f t="shared" si="26"/>
        <v>6-1</v>
      </c>
      <c r="B43" s="530">
        <v>6</v>
      </c>
      <c r="C43" s="531" t="s">
        <v>332</v>
      </c>
      <c r="D43" s="530">
        <v>1</v>
      </c>
      <c r="E43" s="531" t="s">
        <v>2091</v>
      </c>
      <c r="F43" s="532">
        <v>30</v>
      </c>
      <c r="G43" s="533">
        <v>135</v>
      </c>
      <c r="H43" s="533">
        <v>225</v>
      </c>
      <c r="I43" s="533">
        <v>134</v>
      </c>
      <c r="J43" s="533">
        <v>53</v>
      </c>
      <c r="K43" s="533">
        <v>18</v>
      </c>
      <c r="L43" s="533">
        <v>595</v>
      </c>
      <c r="M43" s="533">
        <v>577</v>
      </c>
      <c r="N43" s="534">
        <v>-7.7989601386481797E-2</v>
      </c>
      <c r="O43" s="526" t="s">
        <v>56</v>
      </c>
      <c r="P43" s="479">
        <v>12</v>
      </c>
      <c r="Q43" s="479">
        <v>108</v>
      </c>
      <c r="R43" s="479">
        <v>235</v>
      </c>
      <c r="S43" s="479">
        <v>87</v>
      </c>
      <c r="T43" s="479">
        <v>28</v>
      </c>
      <c r="U43" s="479">
        <v>1</v>
      </c>
      <c r="V43" s="535">
        <f t="shared" si="1"/>
        <v>471</v>
      </c>
      <c r="W43" s="533">
        <f t="shared" si="2"/>
        <v>470</v>
      </c>
      <c r="X43" s="534">
        <f t="shared" si="3"/>
        <v>-2.3404255319148935E-2</v>
      </c>
      <c r="Y43" s="526" t="str">
        <f t="shared" si="4"/>
        <v>c</v>
      </c>
      <c r="Z43" s="540">
        <v>9</v>
      </c>
      <c r="AA43" s="537">
        <v>119</v>
      </c>
      <c r="AB43" s="537">
        <v>228</v>
      </c>
      <c r="AC43" s="537">
        <v>98</v>
      </c>
      <c r="AD43" s="537">
        <v>29</v>
      </c>
      <c r="AE43" s="537">
        <v>6</v>
      </c>
      <c r="AF43" s="533">
        <f t="shared" si="5"/>
        <v>489</v>
      </c>
      <c r="AG43" s="533">
        <f t="shared" si="6"/>
        <v>483</v>
      </c>
      <c r="AH43" s="534">
        <f t="shared" si="7"/>
        <v>-3.9337474120082816E-2</v>
      </c>
      <c r="AI43" s="526" t="str">
        <f t="shared" si="8"/>
        <v>c</v>
      </c>
      <c r="AJ43" s="532">
        <v>19</v>
      </c>
      <c r="AK43" s="533">
        <v>96</v>
      </c>
      <c r="AL43" s="533">
        <v>234</v>
      </c>
      <c r="AM43" s="533">
        <v>104</v>
      </c>
      <c r="AN43" s="533">
        <v>31</v>
      </c>
      <c r="AO43" s="533">
        <v>5</v>
      </c>
      <c r="AP43" s="533">
        <f t="shared" si="9"/>
        <v>489</v>
      </c>
      <c r="AQ43" s="533">
        <f t="shared" si="10"/>
        <v>484</v>
      </c>
      <c r="AR43" s="534">
        <f t="shared" si="11"/>
        <v>-6.6115702479338845E-2</v>
      </c>
      <c r="AS43" s="526" t="str">
        <f t="shared" si="12"/>
        <v>c</v>
      </c>
      <c r="AT43" s="958">
        <v>21</v>
      </c>
      <c r="AU43" s="959">
        <v>238</v>
      </c>
      <c r="AV43" s="959">
        <v>524</v>
      </c>
      <c r="AW43" s="959">
        <v>198</v>
      </c>
      <c r="AX43" s="959">
        <v>66</v>
      </c>
      <c r="AY43" s="959">
        <v>9</v>
      </c>
      <c r="AZ43" s="533">
        <f t="shared" si="13"/>
        <v>1056</v>
      </c>
      <c r="BA43" s="533">
        <f t="shared" si="14"/>
        <v>1047</v>
      </c>
      <c r="BB43" s="534">
        <f t="shared" si="15"/>
        <v>-4.775549188156638E-2</v>
      </c>
      <c r="BC43" s="556" t="str">
        <f t="shared" si="16"/>
        <v>c</v>
      </c>
      <c r="BD43" s="533">
        <v>47</v>
      </c>
      <c r="BE43" s="533">
        <v>330</v>
      </c>
      <c r="BF43" s="533">
        <v>712</v>
      </c>
      <c r="BG43" s="533">
        <v>262</v>
      </c>
      <c r="BH43" s="533">
        <v>65</v>
      </c>
      <c r="BI43" s="533">
        <v>10</v>
      </c>
      <c r="BJ43" s="533">
        <f t="shared" si="17"/>
        <v>1426</v>
      </c>
      <c r="BK43" s="533">
        <f t="shared" si="18"/>
        <v>1416</v>
      </c>
      <c r="BL43" s="534">
        <f t="shared" si="19"/>
        <v>2.2598870056497175E-2</v>
      </c>
      <c r="BM43" s="954" t="str">
        <f t="shared" si="20"/>
        <v>c</v>
      </c>
    </row>
    <row r="44" spans="1:65" ht="40.5" customHeight="1">
      <c r="A44" s="530" t="str">
        <f t="shared" si="26"/>
        <v>6-2</v>
      </c>
      <c r="B44" s="530">
        <v>6</v>
      </c>
      <c r="C44" s="531" t="s">
        <v>332</v>
      </c>
      <c r="D44" s="530">
        <v>2</v>
      </c>
      <c r="E44" s="531" t="s">
        <v>2092</v>
      </c>
      <c r="F44" s="532">
        <v>34</v>
      </c>
      <c r="G44" s="533">
        <v>116</v>
      </c>
      <c r="H44" s="533">
        <v>222</v>
      </c>
      <c r="I44" s="533">
        <v>140</v>
      </c>
      <c r="J44" s="533">
        <v>64</v>
      </c>
      <c r="K44" s="533">
        <v>19</v>
      </c>
      <c r="L44" s="533">
        <v>595</v>
      </c>
      <c r="M44" s="533">
        <v>576</v>
      </c>
      <c r="N44" s="534">
        <v>-0.14583333333333334</v>
      </c>
      <c r="O44" s="526" t="s">
        <v>56</v>
      </c>
      <c r="P44" s="479">
        <v>9</v>
      </c>
      <c r="Q44" s="479">
        <v>99</v>
      </c>
      <c r="R44" s="479">
        <v>225</v>
      </c>
      <c r="S44" s="479">
        <v>109</v>
      </c>
      <c r="T44" s="479">
        <v>27</v>
      </c>
      <c r="U44" s="479">
        <v>2</v>
      </c>
      <c r="V44" s="535">
        <f t="shared" si="1"/>
        <v>471</v>
      </c>
      <c r="W44" s="533">
        <f t="shared" si="2"/>
        <v>469</v>
      </c>
      <c r="X44" s="534">
        <f t="shared" si="3"/>
        <v>-9.8081023454157784E-2</v>
      </c>
      <c r="Y44" s="526" t="str">
        <f t="shared" si="4"/>
        <v>c</v>
      </c>
      <c r="Z44" s="540">
        <v>11</v>
      </c>
      <c r="AA44" s="537">
        <v>117</v>
      </c>
      <c r="AB44" s="537">
        <v>220</v>
      </c>
      <c r="AC44" s="537">
        <v>106</v>
      </c>
      <c r="AD44" s="537">
        <v>28</v>
      </c>
      <c r="AE44" s="537">
        <v>7</v>
      </c>
      <c r="AF44" s="533">
        <f t="shared" si="5"/>
        <v>489</v>
      </c>
      <c r="AG44" s="533">
        <f t="shared" si="6"/>
        <v>482</v>
      </c>
      <c r="AH44" s="534">
        <f t="shared" si="7"/>
        <v>-4.7717842323651449E-2</v>
      </c>
      <c r="AI44" s="526" t="str">
        <f t="shared" si="8"/>
        <v>c</v>
      </c>
      <c r="AJ44" s="532">
        <v>14</v>
      </c>
      <c r="AK44" s="533">
        <v>96</v>
      </c>
      <c r="AL44" s="533">
        <v>239</v>
      </c>
      <c r="AM44" s="533">
        <v>105</v>
      </c>
      <c r="AN44" s="533">
        <v>30</v>
      </c>
      <c r="AO44" s="533">
        <v>5</v>
      </c>
      <c r="AP44" s="533">
        <f t="shared" si="9"/>
        <v>489</v>
      </c>
      <c r="AQ44" s="533">
        <f t="shared" si="10"/>
        <v>484</v>
      </c>
      <c r="AR44" s="534">
        <f t="shared" si="11"/>
        <v>-8.4710743801652888E-2</v>
      </c>
      <c r="AS44" s="526" t="str">
        <f t="shared" si="12"/>
        <v>c</v>
      </c>
      <c r="AT44" s="958">
        <v>20</v>
      </c>
      <c r="AU44" s="959">
        <v>203</v>
      </c>
      <c r="AV44" s="959">
        <v>537</v>
      </c>
      <c r="AW44" s="959">
        <v>218</v>
      </c>
      <c r="AX44" s="959">
        <v>67</v>
      </c>
      <c r="AY44" s="959">
        <v>11</v>
      </c>
      <c r="AZ44" s="533">
        <f t="shared" si="13"/>
        <v>1056</v>
      </c>
      <c r="BA44" s="533">
        <f t="shared" si="14"/>
        <v>1045</v>
      </c>
      <c r="BB44" s="534">
        <f t="shared" si="15"/>
        <v>-0.10430622009569378</v>
      </c>
      <c r="BC44" s="556" t="str">
        <f t="shared" si="16"/>
        <v>c</v>
      </c>
      <c r="BD44" s="533">
        <v>46</v>
      </c>
      <c r="BE44" s="533">
        <v>311</v>
      </c>
      <c r="BF44" s="533">
        <v>724</v>
      </c>
      <c r="BG44" s="533">
        <v>266</v>
      </c>
      <c r="BH44" s="533">
        <v>68</v>
      </c>
      <c r="BI44" s="533">
        <v>11</v>
      </c>
      <c r="BJ44" s="533">
        <f t="shared" si="17"/>
        <v>1426</v>
      </c>
      <c r="BK44" s="533">
        <f t="shared" si="18"/>
        <v>1415</v>
      </c>
      <c r="BL44" s="534">
        <f t="shared" si="19"/>
        <v>7.0671378091872788E-4</v>
      </c>
      <c r="BM44" s="954" t="str">
        <f t="shared" si="20"/>
        <v>c</v>
      </c>
    </row>
    <row r="45" spans="1:65" ht="40.5" customHeight="1">
      <c r="A45" s="530" t="str">
        <f t="shared" si="26"/>
        <v>6-3</v>
      </c>
      <c r="B45" s="530">
        <v>6</v>
      </c>
      <c r="C45" s="531" t="s">
        <v>332</v>
      </c>
      <c r="D45" s="530">
        <v>3</v>
      </c>
      <c r="E45" s="531" t="s">
        <v>2093</v>
      </c>
      <c r="F45" s="532">
        <v>26</v>
      </c>
      <c r="G45" s="533">
        <v>88</v>
      </c>
      <c r="H45" s="533">
        <v>179</v>
      </c>
      <c r="I45" s="533">
        <v>203</v>
      </c>
      <c r="J45" s="533">
        <v>76</v>
      </c>
      <c r="K45" s="533">
        <v>16</v>
      </c>
      <c r="L45" s="533">
        <v>588</v>
      </c>
      <c r="M45" s="533">
        <v>572</v>
      </c>
      <c r="N45" s="534">
        <v>-0.37587412587412589</v>
      </c>
      <c r="O45" s="526" t="s">
        <v>57</v>
      </c>
      <c r="P45" s="479">
        <v>13</v>
      </c>
      <c r="Q45" s="479">
        <v>93</v>
      </c>
      <c r="R45" s="479">
        <v>212</v>
      </c>
      <c r="S45" s="479">
        <v>104</v>
      </c>
      <c r="T45" s="479">
        <v>38</v>
      </c>
      <c r="U45" s="479">
        <v>9</v>
      </c>
      <c r="V45" s="535">
        <f t="shared" si="1"/>
        <v>469</v>
      </c>
      <c r="W45" s="533">
        <f t="shared" si="2"/>
        <v>460</v>
      </c>
      <c r="X45" s="534">
        <f t="shared" si="3"/>
        <v>-0.13260869565217392</v>
      </c>
      <c r="Y45" s="526" t="str">
        <f t="shared" si="4"/>
        <v>c</v>
      </c>
      <c r="Z45" s="540">
        <v>19</v>
      </c>
      <c r="AA45" s="537">
        <v>85</v>
      </c>
      <c r="AB45" s="537">
        <v>190</v>
      </c>
      <c r="AC45" s="537">
        <v>141</v>
      </c>
      <c r="AD45" s="537">
        <v>38</v>
      </c>
      <c r="AE45" s="537">
        <v>8</v>
      </c>
      <c r="AF45" s="533">
        <f t="shared" si="5"/>
        <v>481</v>
      </c>
      <c r="AG45" s="533">
        <f t="shared" si="6"/>
        <v>473</v>
      </c>
      <c r="AH45" s="534">
        <f t="shared" si="7"/>
        <v>-0.19873150105708245</v>
      </c>
      <c r="AI45" s="526" t="str">
        <f t="shared" si="8"/>
        <v>c</v>
      </c>
      <c r="AJ45" s="532">
        <v>14</v>
      </c>
      <c r="AK45" s="533">
        <v>83</v>
      </c>
      <c r="AL45" s="533">
        <v>226</v>
      </c>
      <c r="AM45" s="533">
        <v>122</v>
      </c>
      <c r="AN45" s="533">
        <v>32</v>
      </c>
      <c r="AO45" s="533">
        <v>10</v>
      </c>
      <c r="AP45" s="533">
        <f t="shared" si="9"/>
        <v>487</v>
      </c>
      <c r="AQ45" s="533">
        <f t="shared" si="10"/>
        <v>477</v>
      </c>
      <c r="AR45" s="534">
        <f t="shared" si="11"/>
        <v>-0.15723270440251572</v>
      </c>
      <c r="AS45" s="526" t="str">
        <f t="shared" si="12"/>
        <v>c</v>
      </c>
      <c r="AT45" s="958">
        <v>29</v>
      </c>
      <c r="AU45" s="959">
        <v>186</v>
      </c>
      <c r="AV45" s="959">
        <v>442</v>
      </c>
      <c r="AW45" s="959">
        <v>277</v>
      </c>
      <c r="AX45" s="959">
        <v>100</v>
      </c>
      <c r="AY45" s="959">
        <v>10</v>
      </c>
      <c r="AZ45" s="533">
        <f t="shared" si="13"/>
        <v>1044</v>
      </c>
      <c r="BA45" s="533">
        <f t="shared" si="14"/>
        <v>1034</v>
      </c>
      <c r="BB45" s="534">
        <f t="shared" si="15"/>
        <v>-0.22533849129593811</v>
      </c>
      <c r="BC45" s="556" t="str">
        <f t="shared" si="16"/>
        <v>c</v>
      </c>
      <c r="BD45" s="533">
        <v>47</v>
      </c>
      <c r="BE45" s="533">
        <v>273</v>
      </c>
      <c r="BF45" s="533">
        <v>601</v>
      </c>
      <c r="BG45" s="533">
        <v>345</v>
      </c>
      <c r="BH45" s="533">
        <v>92</v>
      </c>
      <c r="BI45" s="533">
        <v>15</v>
      </c>
      <c r="BJ45" s="533">
        <f t="shared" si="17"/>
        <v>1373</v>
      </c>
      <c r="BK45" s="533">
        <f t="shared" si="18"/>
        <v>1358</v>
      </c>
      <c r="BL45" s="534">
        <f t="shared" si="19"/>
        <v>-0.11929307805596466</v>
      </c>
      <c r="BM45" s="954" t="str">
        <f t="shared" si="20"/>
        <v>c</v>
      </c>
    </row>
    <row r="46" spans="1:65" ht="40.5" hidden="1" customHeight="1">
      <c r="A46" s="530" t="str">
        <f t="shared" si="26"/>
        <v>6-4</v>
      </c>
      <c r="B46" s="530">
        <v>6</v>
      </c>
      <c r="C46" s="531" t="s">
        <v>332</v>
      </c>
      <c r="D46" s="530">
        <v>4</v>
      </c>
      <c r="E46" s="531" t="s">
        <v>83</v>
      </c>
      <c r="F46" s="532"/>
      <c r="G46" s="533"/>
      <c r="H46" s="533"/>
      <c r="I46" s="533"/>
      <c r="J46" s="533"/>
      <c r="K46" s="533"/>
      <c r="L46" s="533" t="str">
        <f t="shared" si="21"/>
        <v>-</v>
      </c>
      <c r="M46" s="533" t="str">
        <f t="shared" si="22"/>
        <v>-</v>
      </c>
      <c r="N46" s="534" t="str">
        <f t="shared" si="23"/>
        <v>-</v>
      </c>
      <c r="O46" s="526" t="s">
        <v>83</v>
      </c>
      <c r="P46" s="532"/>
      <c r="Q46" s="533"/>
      <c r="R46" s="533"/>
      <c r="S46" s="533"/>
      <c r="T46" s="533"/>
      <c r="U46" s="533"/>
      <c r="V46" s="533" t="str">
        <f t="shared" si="1"/>
        <v>-</v>
      </c>
      <c r="W46" s="533" t="str">
        <f t="shared" si="2"/>
        <v>-</v>
      </c>
      <c r="X46" s="534" t="str">
        <f t="shared" si="3"/>
        <v>-</v>
      </c>
      <c r="Y46" s="526" t="str">
        <f t="shared" si="4"/>
        <v>-</v>
      </c>
      <c r="Z46" s="532"/>
      <c r="AA46" s="533"/>
      <c r="AB46" s="533"/>
      <c r="AC46" s="533"/>
      <c r="AD46" s="533"/>
      <c r="AE46" s="533"/>
      <c r="AF46" s="533" t="str">
        <f t="shared" si="5"/>
        <v>-</v>
      </c>
      <c r="AG46" s="533" t="str">
        <f t="shared" si="6"/>
        <v>-</v>
      </c>
      <c r="AH46" s="534" t="str">
        <f t="shared" si="7"/>
        <v>-</v>
      </c>
      <c r="AI46" s="526" t="str">
        <f t="shared" si="8"/>
        <v>-</v>
      </c>
      <c r="AJ46" s="532"/>
      <c r="AK46" s="533"/>
      <c r="AL46" s="533"/>
      <c r="AM46" s="533"/>
      <c r="AN46" s="533"/>
      <c r="AO46" s="533"/>
      <c r="AP46" s="533" t="str">
        <f t="shared" si="9"/>
        <v>-</v>
      </c>
      <c r="AQ46" s="533" t="str">
        <f t="shared" si="10"/>
        <v>-</v>
      </c>
      <c r="AR46" s="534" t="str">
        <f t="shared" si="11"/>
        <v>-</v>
      </c>
      <c r="AS46" s="526" t="str">
        <f t="shared" si="12"/>
        <v>-</v>
      </c>
      <c r="AT46" s="532"/>
      <c r="AU46" s="533"/>
      <c r="AV46" s="533"/>
      <c r="AW46" s="533"/>
      <c r="AX46" s="533"/>
      <c r="AY46" s="533"/>
      <c r="AZ46" s="533" t="str">
        <f t="shared" si="13"/>
        <v>-</v>
      </c>
      <c r="BA46" s="533" t="str">
        <f t="shared" si="14"/>
        <v>-</v>
      </c>
      <c r="BB46" s="534" t="str">
        <f t="shared" si="15"/>
        <v>-</v>
      </c>
      <c r="BC46" s="555" t="str">
        <f t="shared" si="16"/>
        <v>-</v>
      </c>
      <c r="BD46" s="533"/>
      <c r="BE46" s="533"/>
      <c r="BF46" s="533"/>
      <c r="BG46" s="533"/>
      <c r="BH46" s="533"/>
      <c r="BI46" s="533"/>
      <c r="BJ46" s="533" t="str">
        <f t="shared" si="17"/>
        <v>-</v>
      </c>
      <c r="BK46" s="533" t="str">
        <f t="shared" si="18"/>
        <v>-</v>
      </c>
      <c r="BL46" s="533" t="str">
        <f t="shared" si="19"/>
        <v>-</v>
      </c>
      <c r="BM46" s="535" t="str">
        <f t="shared" si="20"/>
        <v>-</v>
      </c>
    </row>
    <row r="47" spans="1:65" ht="40.5" hidden="1" customHeight="1">
      <c r="A47" s="530" t="str">
        <f t="shared" si="26"/>
        <v>6-5</v>
      </c>
      <c r="B47" s="530">
        <v>6</v>
      </c>
      <c r="C47" s="531" t="s">
        <v>332</v>
      </c>
      <c r="D47" s="530">
        <v>5</v>
      </c>
      <c r="E47" s="531" t="s">
        <v>83</v>
      </c>
      <c r="F47" s="532"/>
      <c r="G47" s="533"/>
      <c r="H47" s="533"/>
      <c r="I47" s="533"/>
      <c r="J47" s="533"/>
      <c r="K47" s="533"/>
      <c r="L47" s="533" t="str">
        <f t="shared" si="21"/>
        <v>-</v>
      </c>
      <c r="M47" s="533" t="str">
        <f t="shared" si="22"/>
        <v>-</v>
      </c>
      <c r="N47" s="534" t="str">
        <f t="shared" si="23"/>
        <v>-</v>
      </c>
      <c r="O47" s="526" t="s">
        <v>83</v>
      </c>
      <c r="P47" s="532"/>
      <c r="Q47" s="533"/>
      <c r="R47" s="533"/>
      <c r="S47" s="533"/>
      <c r="T47" s="533"/>
      <c r="U47" s="533"/>
      <c r="V47" s="533" t="str">
        <f t="shared" si="1"/>
        <v>-</v>
      </c>
      <c r="W47" s="533" t="str">
        <f t="shared" si="2"/>
        <v>-</v>
      </c>
      <c r="X47" s="534" t="str">
        <f t="shared" si="3"/>
        <v>-</v>
      </c>
      <c r="Y47" s="526" t="str">
        <f t="shared" si="4"/>
        <v>-</v>
      </c>
      <c r="Z47" s="532"/>
      <c r="AA47" s="533"/>
      <c r="AB47" s="533"/>
      <c r="AC47" s="533"/>
      <c r="AD47" s="533"/>
      <c r="AE47" s="533"/>
      <c r="AF47" s="533" t="str">
        <f t="shared" si="5"/>
        <v>-</v>
      </c>
      <c r="AG47" s="533" t="str">
        <f t="shared" si="6"/>
        <v>-</v>
      </c>
      <c r="AH47" s="534" t="str">
        <f t="shared" si="7"/>
        <v>-</v>
      </c>
      <c r="AI47" s="526" t="str">
        <f t="shared" si="8"/>
        <v>-</v>
      </c>
      <c r="AJ47" s="532"/>
      <c r="AK47" s="533"/>
      <c r="AL47" s="533"/>
      <c r="AM47" s="533"/>
      <c r="AN47" s="533"/>
      <c r="AO47" s="533"/>
      <c r="AP47" s="533" t="str">
        <f t="shared" si="9"/>
        <v>-</v>
      </c>
      <c r="AQ47" s="533" t="str">
        <f t="shared" si="10"/>
        <v>-</v>
      </c>
      <c r="AR47" s="534" t="str">
        <f t="shared" si="11"/>
        <v>-</v>
      </c>
      <c r="AS47" s="526" t="str">
        <f t="shared" si="12"/>
        <v>-</v>
      </c>
      <c r="AT47" s="532"/>
      <c r="AU47" s="533"/>
      <c r="AV47" s="533"/>
      <c r="AW47" s="533"/>
      <c r="AX47" s="533"/>
      <c r="AY47" s="533"/>
      <c r="AZ47" s="533" t="str">
        <f t="shared" si="13"/>
        <v>-</v>
      </c>
      <c r="BA47" s="533" t="str">
        <f t="shared" si="14"/>
        <v>-</v>
      </c>
      <c r="BB47" s="534" t="str">
        <f t="shared" si="15"/>
        <v>-</v>
      </c>
      <c r="BC47" s="555" t="str">
        <f t="shared" si="16"/>
        <v>-</v>
      </c>
      <c r="BD47" s="533"/>
      <c r="BE47" s="533"/>
      <c r="BF47" s="533"/>
      <c r="BG47" s="533"/>
      <c r="BH47" s="533"/>
      <c r="BI47" s="533"/>
      <c r="BJ47" s="533" t="str">
        <f t="shared" si="17"/>
        <v>-</v>
      </c>
      <c r="BK47" s="533" t="str">
        <f t="shared" si="18"/>
        <v>-</v>
      </c>
      <c r="BL47" s="533" t="str">
        <f t="shared" si="19"/>
        <v>-</v>
      </c>
      <c r="BM47" s="535" t="str">
        <f t="shared" si="20"/>
        <v>-</v>
      </c>
    </row>
    <row r="48" spans="1:65" ht="40.5" hidden="1" customHeight="1">
      <c r="A48" s="530" t="str">
        <f t="shared" si="26"/>
        <v>6-6</v>
      </c>
      <c r="B48" s="530">
        <v>6</v>
      </c>
      <c r="C48" s="531" t="s">
        <v>332</v>
      </c>
      <c r="D48" s="530">
        <v>6</v>
      </c>
      <c r="E48" s="531" t="s">
        <v>83</v>
      </c>
      <c r="F48" s="532"/>
      <c r="G48" s="533"/>
      <c r="H48" s="533"/>
      <c r="I48" s="533"/>
      <c r="J48" s="533"/>
      <c r="K48" s="533"/>
      <c r="L48" s="533" t="str">
        <f t="shared" si="21"/>
        <v>-</v>
      </c>
      <c r="M48" s="533" t="str">
        <f t="shared" si="22"/>
        <v>-</v>
      </c>
      <c r="N48" s="534" t="str">
        <f t="shared" si="23"/>
        <v>-</v>
      </c>
      <c r="O48" s="526" t="s">
        <v>83</v>
      </c>
      <c r="P48" s="532"/>
      <c r="Q48" s="533"/>
      <c r="R48" s="533"/>
      <c r="S48" s="533"/>
      <c r="T48" s="533"/>
      <c r="U48" s="533"/>
      <c r="V48" s="533" t="str">
        <f t="shared" si="1"/>
        <v>-</v>
      </c>
      <c r="W48" s="533" t="str">
        <f t="shared" si="2"/>
        <v>-</v>
      </c>
      <c r="X48" s="534" t="str">
        <f t="shared" si="3"/>
        <v>-</v>
      </c>
      <c r="Y48" s="526" t="str">
        <f t="shared" si="4"/>
        <v>-</v>
      </c>
      <c r="Z48" s="532"/>
      <c r="AA48" s="533"/>
      <c r="AB48" s="533"/>
      <c r="AC48" s="533"/>
      <c r="AD48" s="533"/>
      <c r="AE48" s="533"/>
      <c r="AF48" s="533" t="str">
        <f t="shared" si="5"/>
        <v>-</v>
      </c>
      <c r="AG48" s="533" t="str">
        <f t="shared" si="6"/>
        <v>-</v>
      </c>
      <c r="AH48" s="534" t="str">
        <f t="shared" si="7"/>
        <v>-</v>
      </c>
      <c r="AI48" s="526" t="str">
        <f t="shared" si="8"/>
        <v>-</v>
      </c>
      <c r="AJ48" s="532"/>
      <c r="AK48" s="533"/>
      <c r="AL48" s="533"/>
      <c r="AM48" s="533"/>
      <c r="AN48" s="533"/>
      <c r="AO48" s="533"/>
      <c r="AP48" s="533" t="str">
        <f t="shared" si="9"/>
        <v>-</v>
      </c>
      <c r="AQ48" s="533" t="str">
        <f t="shared" si="10"/>
        <v>-</v>
      </c>
      <c r="AR48" s="534" t="str">
        <f t="shared" si="11"/>
        <v>-</v>
      </c>
      <c r="AS48" s="526" t="str">
        <f t="shared" si="12"/>
        <v>-</v>
      </c>
      <c r="AT48" s="532"/>
      <c r="AU48" s="533"/>
      <c r="AV48" s="533"/>
      <c r="AW48" s="533"/>
      <c r="AX48" s="533"/>
      <c r="AY48" s="533"/>
      <c r="AZ48" s="533" t="str">
        <f t="shared" si="13"/>
        <v>-</v>
      </c>
      <c r="BA48" s="533" t="str">
        <f t="shared" si="14"/>
        <v>-</v>
      </c>
      <c r="BB48" s="534" t="str">
        <f t="shared" si="15"/>
        <v>-</v>
      </c>
      <c r="BC48" s="555" t="str">
        <f t="shared" si="16"/>
        <v>-</v>
      </c>
      <c r="BD48" s="533"/>
      <c r="BE48" s="533"/>
      <c r="BF48" s="533"/>
      <c r="BG48" s="533"/>
      <c r="BH48" s="533"/>
      <c r="BI48" s="533"/>
      <c r="BJ48" s="533" t="str">
        <f t="shared" si="17"/>
        <v>-</v>
      </c>
      <c r="BK48" s="533" t="str">
        <f t="shared" si="18"/>
        <v>-</v>
      </c>
      <c r="BL48" s="533" t="str">
        <f t="shared" si="19"/>
        <v>-</v>
      </c>
      <c r="BM48" s="535" t="str">
        <f t="shared" si="20"/>
        <v>-</v>
      </c>
    </row>
    <row r="49" spans="1:65" ht="40.5" hidden="1" customHeight="1">
      <c r="A49" s="530" t="str">
        <f t="shared" si="26"/>
        <v>6-7</v>
      </c>
      <c r="B49" s="530">
        <v>6</v>
      </c>
      <c r="C49" s="531" t="s">
        <v>332</v>
      </c>
      <c r="D49" s="530">
        <v>7</v>
      </c>
      <c r="E49" s="531" t="s">
        <v>83</v>
      </c>
      <c r="F49" s="532"/>
      <c r="G49" s="533"/>
      <c r="H49" s="533"/>
      <c r="I49" s="533"/>
      <c r="J49" s="533"/>
      <c r="K49" s="533"/>
      <c r="L49" s="533" t="str">
        <f t="shared" si="21"/>
        <v>-</v>
      </c>
      <c r="M49" s="533" t="str">
        <f t="shared" si="22"/>
        <v>-</v>
      </c>
      <c r="N49" s="534" t="str">
        <f t="shared" si="23"/>
        <v>-</v>
      </c>
      <c r="O49" s="526" t="s">
        <v>83</v>
      </c>
      <c r="P49" s="532"/>
      <c r="Q49" s="533"/>
      <c r="R49" s="533"/>
      <c r="S49" s="533"/>
      <c r="T49" s="533"/>
      <c r="U49" s="533"/>
      <c r="V49" s="533" t="str">
        <f t="shared" si="1"/>
        <v>-</v>
      </c>
      <c r="W49" s="533" t="str">
        <f t="shared" si="2"/>
        <v>-</v>
      </c>
      <c r="X49" s="534" t="str">
        <f t="shared" si="3"/>
        <v>-</v>
      </c>
      <c r="Y49" s="526" t="str">
        <f t="shared" si="4"/>
        <v>-</v>
      </c>
      <c r="Z49" s="532"/>
      <c r="AA49" s="533"/>
      <c r="AB49" s="533"/>
      <c r="AC49" s="533"/>
      <c r="AD49" s="533"/>
      <c r="AE49" s="533"/>
      <c r="AF49" s="533" t="str">
        <f t="shared" si="5"/>
        <v>-</v>
      </c>
      <c r="AG49" s="533" t="str">
        <f t="shared" si="6"/>
        <v>-</v>
      </c>
      <c r="AH49" s="534" t="str">
        <f t="shared" si="7"/>
        <v>-</v>
      </c>
      <c r="AI49" s="526" t="str">
        <f t="shared" si="8"/>
        <v>-</v>
      </c>
      <c r="AJ49" s="532"/>
      <c r="AK49" s="533"/>
      <c r="AL49" s="533"/>
      <c r="AM49" s="533"/>
      <c r="AN49" s="533"/>
      <c r="AO49" s="533"/>
      <c r="AP49" s="533" t="str">
        <f t="shared" si="9"/>
        <v>-</v>
      </c>
      <c r="AQ49" s="533" t="str">
        <f t="shared" si="10"/>
        <v>-</v>
      </c>
      <c r="AR49" s="534" t="str">
        <f t="shared" si="11"/>
        <v>-</v>
      </c>
      <c r="AS49" s="526" t="str">
        <f t="shared" si="12"/>
        <v>-</v>
      </c>
      <c r="AT49" s="532"/>
      <c r="AU49" s="533"/>
      <c r="AV49" s="533"/>
      <c r="AW49" s="533"/>
      <c r="AX49" s="533"/>
      <c r="AY49" s="533"/>
      <c r="AZ49" s="533" t="str">
        <f t="shared" si="13"/>
        <v>-</v>
      </c>
      <c r="BA49" s="533" t="str">
        <f t="shared" si="14"/>
        <v>-</v>
      </c>
      <c r="BB49" s="534" t="str">
        <f t="shared" si="15"/>
        <v>-</v>
      </c>
      <c r="BC49" s="555" t="str">
        <f t="shared" si="16"/>
        <v>-</v>
      </c>
      <c r="BD49" s="533"/>
      <c r="BE49" s="533"/>
      <c r="BF49" s="533"/>
      <c r="BG49" s="533"/>
      <c r="BH49" s="533"/>
      <c r="BI49" s="533"/>
      <c r="BJ49" s="533" t="str">
        <f t="shared" si="17"/>
        <v>-</v>
      </c>
      <c r="BK49" s="533" t="str">
        <f t="shared" si="18"/>
        <v>-</v>
      </c>
      <c r="BL49" s="533" t="str">
        <f t="shared" si="19"/>
        <v>-</v>
      </c>
      <c r="BM49" s="535" t="str">
        <f t="shared" si="20"/>
        <v>-</v>
      </c>
    </row>
    <row r="50" spans="1:65" ht="40.5" hidden="1" customHeight="1">
      <c r="A50" s="530" t="str">
        <f t="shared" si="26"/>
        <v>6-8</v>
      </c>
      <c r="B50" s="530">
        <v>6</v>
      </c>
      <c r="C50" s="531" t="s">
        <v>332</v>
      </c>
      <c r="D50" s="530">
        <v>8</v>
      </c>
      <c r="E50" s="531" t="s">
        <v>83</v>
      </c>
      <c r="F50" s="532"/>
      <c r="G50" s="533"/>
      <c r="H50" s="533"/>
      <c r="I50" s="533"/>
      <c r="J50" s="533"/>
      <c r="K50" s="533"/>
      <c r="L50" s="533" t="str">
        <f t="shared" si="21"/>
        <v>-</v>
      </c>
      <c r="M50" s="533" t="str">
        <f t="shared" si="22"/>
        <v>-</v>
      </c>
      <c r="N50" s="534" t="str">
        <f t="shared" si="23"/>
        <v>-</v>
      </c>
      <c r="O50" s="526" t="s">
        <v>83</v>
      </c>
      <c r="P50" s="532"/>
      <c r="Q50" s="533"/>
      <c r="R50" s="533"/>
      <c r="S50" s="533"/>
      <c r="T50" s="533"/>
      <c r="U50" s="533"/>
      <c r="V50" s="533" t="str">
        <f t="shared" si="1"/>
        <v>-</v>
      </c>
      <c r="W50" s="533" t="str">
        <f t="shared" si="2"/>
        <v>-</v>
      </c>
      <c r="X50" s="534" t="str">
        <f t="shared" si="3"/>
        <v>-</v>
      </c>
      <c r="Y50" s="526" t="str">
        <f t="shared" si="4"/>
        <v>-</v>
      </c>
      <c r="Z50" s="532"/>
      <c r="AA50" s="533"/>
      <c r="AB50" s="533"/>
      <c r="AC50" s="533"/>
      <c r="AD50" s="533"/>
      <c r="AE50" s="533"/>
      <c r="AF50" s="533" t="str">
        <f t="shared" si="5"/>
        <v>-</v>
      </c>
      <c r="AG50" s="533" t="str">
        <f t="shared" si="6"/>
        <v>-</v>
      </c>
      <c r="AH50" s="534" t="str">
        <f t="shared" si="7"/>
        <v>-</v>
      </c>
      <c r="AI50" s="526" t="str">
        <f t="shared" si="8"/>
        <v>-</v>
      </c>
      <c r="AJ50" s="532"/>
      <c r="AK50" s="533"/>
      <c r="AL50" s="533"/>
      <c r="AM50" s="533"/>
      <c r="AN50" s="533"/>
      <c r="AO50" s="533"/>
      <c r="AP50" s="533" t="str">
        <f t="shared" si="9"/>
        <v>-</v>
      </c>
      <c r="AQ50" s="533" t="str">
        <f t="shared" si="10"/>
        <v>-</v>
      </c>
      <c r="AR50" s="534" t="str">
        <f t="shared" si="11"/>
        <v>-</v>
      </c>
      <c r="AS50" s="526" t="str">
        <f t="shared" si="12"/>
        <v>-</v>
      </c>
      <c r="AT50" s="532"/>
      <c r="AU50" s="533"/>
      <c r="AV50" s="533"/>
      <c r="AW50" s="533"/>
      <c r="AX50" s="533"/>
      <c r="AY50" s="533"/>
      <c r="AZ50" s="533" t="str">
        <f t="shared" si="13"/>
        <v>-</v>
      </c>
      <c r="BA50" s="533" t="str">
        <f t="shared" si="14"/>
        <v>-</v>
      </c>
      <c r="BB50" s="534" t="str">
        <f t="shared" si="15"/>
        <v>-</v>
      </c>
      <c r="BC50" s="555" t="str">
        <f t="shared" si="16"/>
        <v>-</v>
      </c>
      <c r="BD50" s="533"/>
      <c r="BE50" s="533"/>
      <c r="BF50" s="533"/>
      <c r="BG50" s="533"/>
      <c r="BH50" s="533"/>
      <c r="BI50" s="533"/>
      <c r="BJ50" s="533" t="str">
        <f t="shared" si="17"/>
        <v>-</v>
      </c>
      <c r="BK50" s="533" t="str">
        <f t="shared" si="18"/>
        <v>-</v>
      </c>
      <c r="BL50" s="533" t="str">
        <f t="shared" si="19"/>
        <v>-</v>
      </c>
      <c r="BM50" s="535" t="str">
        <f t="shared" si="20"/>
        <v>-</v>
      </c>
    </row>
    <row r="51" spans="1:65" ht="40.5" customHeight="1">
      <c r="A51" s="530" t="str">
        <f t="shared" ref="A51:A82" si="27">B51&amp;"-"&amp;D51</f>
        <v>7-1</v>
      </c>
      <c r="B51" s="530">
        <v>7</v>
      </c>
      <c r="C51" s="531" t="s">
        <v>333</v>
      </c>
      <c r="D51" s="530">
        <v>1</v>
      </c>
      <c r="E51" s="531" t="s">
        <v>2094</v>
      </c>
      <c r="F51" s="532">
        <v>123</v>
      </c>
      <c r="G51" s="533">
        <v>266</v>
      </c>
      <c r="H51" s="533">
        <v>120</v>
      </c>
      <c r="I51" s="533">
        <v>49</v>
      </c>
      <c r="J51" s="533">
        <v>18</v>
      </c>
      <c r="K51" s="533">
        <v>19</v>
      </c>
      <c r="L51" s="533">
        <v>595</v>
      </c>
      <c r="M51" s="533">
        <v>576</v>
      </c>
      <c r="N51" s="534">
        <v>0.74131944444444442</v>
      </c>
      <c r="O51" s="526" t="s">
        <v>55</v>
      </c>
      <c r="P51" s="479">
        <v>58</v>
      </c>
      <c r="Q51" s="479">
        <v>224</v>
      </c>
      <c r="R51" s="479">
        <v>139</v>
      </c>
      <c r="S51" s="479">
        <v>33</v>
      </c>
      <c r="T51" s="479">
        <v>14</v>
      </c>
      <c r="U51" s="479">
        <v>3</v>
      </c>
      <c r="V51" s="535">
        <f t="shared" si="1"/>
        <v>471</v>
      </c>
      <c r="W51" s="533">
        <f t="shared" si="2"/>
        <v>468</v>
      </c>
      <c r="X51" s="534">
        <f t="shared" si="3"/>
        <v>0.59615384615384615</v>
      </c>
      <c r="Y51" s="526" t="str">
        <f t="shared" si="4"/>
        <v>b</v>
      </c>
      <c r="Z51" s="540">
        <v>58</v>
      </c>
      <c r="AA51" s="537">
        <v>201</v>
      </c>
      <c r="AB51" s="537">
        <v>156</v>
      </c>
      <c r="AC51" s="537">
        <v>51</v>
      </c>
      <c r="AD51" s="537">
        <v>19</v>
      </c>
      <c r="AE51" s="537">
        <v>4</v>
      </c>
      <c r="AF51" s="533">
        <f t="shared" si="5"/>
        <v>489</v>
      </c>
      <c r="AG51" s="533">
        <f t="shared" si="6"/>
        <v>485</v>
      </c>
      <c r="AH51" s="534">
        <f t="shared" si="7"/>
        <v>0.47010309278350515</v>
      </c>
      <c r="AI51" s="526" t="str">
        <f t="shared" si="8"/>
        <v>b</v>
      </c>
      <c r="AJ51" s="532">
        <v>57</v>
      </c>
      <c r="AK51" s="533">
        <v>220</v>
      </c>
      <c r="AL51" s="533">
        <v>134</v>
      </c>
      <c r="AM51" s="533">
        <v>42</v>
      </c>
      <c r="AN51" s="533">
        <v>30</v>
      </c>
      <c r="AO51" s="533">
        <v>6</v>
      </c>
      <c r="AP51" s="533">
        <f t="shared" si="9"/>
        <v>489</v>
      </c>
      <c r="AQ51" s="533">
        <f t="shared" si="10"/>
        <v>483</v>
      </c>
      <c r="AR51" s="534">
        <f t="shared" si="11"/>
        <v>0.48033126293995859</v>
      </c>
      <c r="AS51" s="526" t="str">
        <f t="shared" si="12"/>
        <v>b</v>
      </c>
      <c r="AT51" s="958">
        <v>148</v>
      </c>
      <c r="AU51" s="959">
        <v>455</v>
      </c>
      <c r="AV51" s="959">
        <v>307</v>
      </c>
      <c r="AW51" s="959">
        <v>88</v>
      </c>
      <c r="AX51" s="959">
        <v>48</v>
      </c>
      <c r="AY51" s="959">
        <v>10</v>
      </c>
      <c r="AZ51" s="533">
        <f t="shared" si="13"/>
        <v>1056</v>
      </c>
      <c r="BA51" s="533">
        <f t="shared" si="14"/>
        <v>1046</v>
      </c>
      <c r="BB51" s="534">
        <f t="shared" si="15"/>
        <v>0.5420650095602294</v>
      </c>
      <c r="BC51" s="556" t="str">
        <f t="shared" si="16"/>
        <v>b</v>
      </c>
      <c r="BD51" s="533">
        <v>183</v>
      </c>
      <c r="BE51" s="533">
        <v>627</v>
      </c>
      <c r="BF51" s="533">
        <v>421</v>
      </c>
      <c r="BG51" s="533">
        <v>145</v>
      </c>
      <c r="BH51" s="533">
        <v>43</v>
      </c>
      <c r="BI51" s="533">
        <v>7</v>
      </c>
      <c r="BJ51" s="533">
        <f t="shared" si="17"/>
        <v>1426</v>
      </c>
      <c r="BK51" s="533">
        <f t="shared" si="18"/>
        <v>1419</v>
      </c>
      <c r="BL51" s="534">
        <f t="shared" si="19"/>
        <v>0.53699788583509511</v>
      </c>
      <c r="BM51" s="954" t="str">
        <f t="shared" si="20"/>
        <v>b</v>
      </c>
    </row>
    <row r="52" spans="1:65" ht="40.5" customHeight="1">
      <c r="A52" s="530" t="str">
        <f t="shared" si="27"/>
        <v>7-2</v>
      </c>
      <c r="B52" s="530">
        <v>7</v>
      </c>
      <c r="C52" s="531" t="s">
        <v>333</v>
      </c>
      <c r="D52" s="530">
        <v>2</v>
      </c>
      <c r="E52" s="531" t="s">
        <v>368</v>
      </c>
      <c r="F52" s="532">
        <v>35</v>
      </c>
      <c r="G52" s="533">
        <v>180</v>
      </c>
      <c r="H52" s="533">
        <v>224</v>
      </c>
      <c r="I52" s="533">
        <v>105</v>
      </c>
      <c r="J52" s="533">
        <v>29</v>
      </c>
      <c r="K52" s="533">
        <v>15</v>
      </c>
      <c r="L52" s="533">
        <v>588</v>
      </c>
      <c r="M52" s="533">
        <v>573</v>
      </c>
      <c r="N52" s="534">
        <v>0.15183246073298429</v>
      </c>
      <c r="O52" s="526" t="s">
        <v>56</v>
      </c>
      <c r="P52" s="479">
        <v>22</v>
      </c>
      <c r="Q52" s="479">
        <v>156</v>
      </c>
      <c r="R52" s="479">
        <v>188</v>
      </c>
      <c r="S52" s="479">
        <v>72</v>
      </c>
      <c r="T52" s="479">
        <v>24</v>
      </c>
      <c r="U52" s="479">
        <v>7</v>
      </c>
      <c r="V52" s="535">
        <f t="shared" si="1"/>
        <v>469</v>
      </c>
      <c r="W52" s="533">
        <f t="shared" si="2"/>
        <v>462</v>
      </c>
      <c r="X52" s="534">
        <f t="shared" si="3"/>
        <v>0.17316017316017315</v>
      </c>
      <c r="Y52" s="526" t="str">
        <f t="shared" si="4"/>
        <v>c</v>
      </c>
      <c r="Z52" s="540">
        <v>17</v>
      </c>
      <c r="AA52" s="537">
        <v>155</v>
      </c>
      <c r="AB52" s="537">
        <v>191</v>
      </c>
      <c r="AC52" s="537">
        <v>91</v>
      </c>
      <c r="AD52" s="537">
        <v>21</v>
      </c>
      <c r="AE52" s="537">
        <v>6</v>
      </c>
      <c r="AF52" s="533">
        <f t="shared" si="5"/>
        <v>481</v>
      </c>
      <c r="AG52" s="533">
        <f t="shared" si="6"/>
        <v>475</v>
      </c>
      <c r="AH52" s="534">
        <f t="shared" si="7"/>
        <v>0.11789473684210526</v>
      </c>
      <c r="AI52" s="526" t="str">
        <f t="shared" si="8"/>
        <v>c</v>
      </c>
      <c r="AJ52" s="532">
        <v>23</v>
      </c>
      <c r="AK52" s="533">
        <v>155</v>
      </c>
      <c r="AL52" s="533">
        <v>202</v>
      </c>
      <c r="AM52" s="533">
        <v>73</v>
      </c>
      <c r="AN52" s="533">
        <v>22</v>
      </c>
      <c r="AO52" s="533">
        <v>12</v>
      </c>
      <c r="AP52" s="533">
        <f t="shared" si="9"/>
        <v>487</v>
      </c>
      <c r="AQ52" s="533">
        <f t="shared" si="10"/>
        <v>475</v>
      </c>
      <c r="AR52" s="534">
        <f t="shared" si="11"/>
        <v>0.17684210526315788</v>
      </c>
      <c r="AS52" s="526" t="str">
        <f t="shared" si="12"/>
        <v>c</v>
      </c>
      <c r="AT52" s="958">
        <v>54</v>
      </c>
      <c r="AU52" s="959">
        <v>354</v>
      </c>
      <c r="AV52" s="959">
        <v>415</v>
      </c>
      <c r="AW52" s="959">
        <v>160</v>
      </c>
      <c r="AX52" s="959">
        <v>55</v>
      </c>
      <c r="AY52" s="959">
        <v>6</v>
      </c>
      <c r="AZ52" s="533">
        <f t="shared" si="13"/>
        <v>1044</v>
      </c>
      <c r="BA52" s="533">
        <f t="shared" si="14"/>
        <v>1038</v>
      </c>
      <c r="BB52" s="534">
        <f t="shared" si="15"/>
        <v>0.18497109826589594</v>
      </c>
      <c r="BC52" s="556" t="str">
        <f t="shared" si="16"/>
        <v>c</v>
      </c>
      <c r="BD52" s="533">
        <v>79</v>
      </c>
      <c r="BE52" s="533">
        <v>514</v>
      </c>
      <c r="BF52" s="533">
        <v>547</v>
      </c>
      <c r="BG52" s="533">
        <v>165</v>
      </c>
      <c r="BH52" s="533">
        <v>55</v>
      </c>
      <c r="BI52" s="533">
        <v>13</v>
      </c>
      <c r="BJ52" s="533">
        <f t="shared" si="17"/>
        <v>1373</v>
      </c>
      <c r="BK52" s="533">
        <f t="shared" si="18"/>
        <v>1360</v>
      </c>
      <c r="BL52" s="534">
        <f t="shared" si="19"/>
        <v>0.29191176470588237</v>
      </c>
      <c r="BM52" s="954" t="str">
        <f t="shared" si="20"/>
        <v>c</v>
      </c>
    </row>
    <row r="53" spans="1:65" ht="40.5" customHeight="1">
      <c r="A53" s="530" t="str">
        <f t="shared" si="27"/>
        <v>7-3</v>
      </c>
      <c r="B53" s="530">
        <v>7</v>
      </c>
      <c r="C53" s="531" t="s">
        <v>333</v>
      </c>
      <c r="D53" s="530">
        <v>3</v>
      </c>
      <c r="E53" s="531" t="s">
        <v>2095</v>
      </c>
      <c r="F53" s="532">
        <v>122</v>
      </c>
      <c r="G53" s="533">
        <v>247</v>
      </c>
      <c r="H53" s="533">
        <v>150</v>
      </c>
      <c r="I53" s="533">
        <v>45</v>
      </c>
      <c r="J53" s="533">
        <v>16</v>
      </c>
      <c r="K53" s="533">
        <v>15</v>
      </c>
      <c r="L53" s="533">
        <v>595</v>
      </c>
      <c r="M53" s="533">
        <v>580</v>
      </c>
      <c r="N53" s="534">
        <v>0.71379310344827585</v>
      </c>
      <c r="O53" s="526" t="s">
        <v>55</v>
      </c>
      <c r="P53" s="479">
        <v>68</v>
      </c>
      <c r="Q53" s="479">
        <v>172</v>
      </c>
      <c r="R53" s="479">
        <v>166</v>
      </c>
      <c r="S53" s="479">
        <v>46</v>
      </c>
      <c r="T53" s="479">
        <v>17</v>
      </c>
      <c r="U53" s="479">
        <v>2</v>
      </c>
      <c r="V53" s="535">
        <f t="shared" si="1"/>
        <v>471</v>
      </c>
      <c r="W53" s="533">
        <f t="shared" si="2"/>
        <v>469</v>
      </c>
      <c r="X53" s="534">
        <f t="shared" si="3"/>
        <v>0.48614072494669508</v>
      </c>
      <c r="Y53" s="526" t="str">
        <f t="shared" si="4"/>
        <v>b</v>
      </c>
      <c r="Z53" s="540">
        <v>59</v>
      </c>
      <c r="AA53" s="537">
        <v>185</v>
      </c>
      <c r="AB53" s="537">
        <v>178</v>
      </c>
      <c r="AC53" s="537">
        <v>45</v>
      </c>
      <c r="AD53" s="537">
        <v>19</v>
      </c>
      <c r="AE53" s="537">
        <v>3</v>
      </c>
      <c r="AF53" s="533">
        <f t="shared" si="5"/>
        <v>489</v>
      </c>
      <c r="AG53" s="533">
        <f t="shared" si="6"/>
        <v>486</v>
      </c>
      <c r="AH53" s="534">
        <f t="shared" si="7"/>
        <v>0.45267489711934156</v>
      </c>
      <c r="AI53" s="526" t="str">
        <f t="shared" si="8"/>
        <v>b</v>
      </c>
      <c r="AJ53" s="532">
        <v>55</v>
      </c>
      <c r="AK53" s="533">
        <v>201</v>
      </c>
      <c r="AL53" s="533">
        <v>165</v>
      </c>
      <c r="AM53" s="533">
        <v>41</v>
      </c>
      <c r="AN53" s="533">
        <v>24</v>
      </c>
      <c r="AO53" s="533">
        <v>3</v>
      </c>
      <c r="AP53" s="533">
        <f t="shared" si="9"/>
        <v>489</v>
      </c>
      <c r="AQ53" s="533">
        <f t="shared" si="10"/>
        <v>486</v>
      </c>
      <c r="AR53" s="534">
        <f t="shared" si="11"/>
        <v>0.4567901234567901</v>
      </c>
      <c r="AS53" s="526" t="str">
        <f t="shared" si="12"/>
        <v>b</v>
      </c>
      <c r="AT53" s="958">
        <v>116</v>
      </c>
      <c r="AU53" s="959">
        <v>446</v>
      </c>
      <c r="AV53" s="959">
        <v>342</v>
      </c>
      <c r="AW53" s="959">
        <v>107</v>
      </c>
      <c r="AX53" s="959">
        <v>37</v>
      </c>
      <c r="AY53" s="959">
        <v>8</v>
      </c>
      <c r="AZ53" s="533">
        <f t="shared" si="13"/>
        <v>1056</v>
      </c>
      <c r="BA53" s="533">
        <f t="shared" si="14"/>
        <v>1048</v>
      </c>
      <c r="BB53" s="534">
        <f t="shared" si="15"/>
        <v>0.47423664122137404</v>
      </c>
      <c r="BC53" s="556" t="str">
        <f t="shared" si="16"/>
        <v>b</v>
      </c>
      <c r="BD53" s="533">
        <v>173</v>
      </c>
      <c r="BE53" s="533">
        <v>565</v>
      </c>
      <c r="BF53" s="533">
        <v>499</v>
      </c>
      <c r="BG53" s="533">
        <v>140</v>
      </c>
      <c r="BH53" s="533">
        <v>41</v>
      </c>
      <c r="BI53" s="533">
        <v>8</v>
      </c>
      <c r="BJ53" s="533">
        <f t="shared" si="17"/>
        <v>1426</v>
      </c>
      <c r="BK53" s="533">
        <f t="shared" si="18"/>
        <v>1418</v>
      </c>
      <c r="BL53" s="534">
        <f t="shared" si="19"/>
        <v>0.48589562764456984</v>
      </c>
      <c r="BM53" s="954" t="str">
        <f t="shared" si="20"/>
        <v>b</v>
      </c>
    </row>
    <row r="54" spans="1:65" ht="40.5" customHeight="1">
      <c r="A54" s="530" t="str">
        <f t="shared" si="27"/>
        <v>7-4</v>
      </c>
      <c r="B54" s="530">
        <v>7</v>
      </c>
      <c r="C54" s="531" t="s">
        <v>333</v>
      </c>
      <c r="D54" s="530">
        <v>4</v>
      </c>
      <c r="E54" s="531" t="s">
        <v>2096</v>
      </c>
      <c r="F54" s="532">
        <v>38</v>
      </c>
      <c r="G54" s="533">
        <v>148</v>
      </c>
      <c r="H54" s="533">
        <v>220</v>
      </c>
      <c r="I54" s="533">
        <v>121</v>
      </c>
      <c r="J54" s="533">
        <v>36</v>
      </c>
      <c r="K54" s="533">
        <v>25</v>
      </c>
      <c r="L54" s="533">
        <v>588</v>
      </c>
      <c r="M54" s="533">
        <v>563</v>
      </c>
      <c r="N54" s="534">
        <v>5.5062166962699825E-2</v>
      </c>
      <c r="O54" s="526" t="s">
        <v>56</v>
      </c>
      <c r="P54" s="479">
        <v>23</v>
      </c>
      <c r="Q54" s="479">
        <v>123</v>
      </c>
      <c r="R54" s="479">
        <v>207</v>
      </c>
      <c r="S54" s="479">
        <v>76</v>
      </c>
      <c r="T54" s="479">
        <v>31</v>
      </c>
      <c r="U54" s="479">
        <v>9</v>
      </c>
      <c r="V54" s="535">
        <f t="shared" si="1"/>
        <v>469</v>
      </c>
      <c r="W54" s="533">
        <f t="shared" si="2"/>
        <v>460</v>
      </c>
      <c r="X54" s="534">
        <f t="shared" si="3"/>
        <v>6.7391304347826086E-2</v>
      </c>
      <c r="Y54" s="526" t="str">
        <f t="shared" si="4"/>
        <v>c</v>
      </c>
      <c r="Z54" s="540">
        <v>15</v>
      </c>
      <c r="AA54" s="537">
        <v>122</v>
      </c>
      <c r="AB54" s="537">
        <v>211</v>
      </c>
      <c r="AC54" s="537">
        <v>100</v>
      </c>
      <c r="AD54" s="537">
        <v>27</v>
      </c>
      <c r="AE54" s="537">
        <v>6</v>
      </c>
      <c r="AF54" s="533">
        <f t="shared" si="5"/>
        <v>481</v>
      </c>
      <c r="AG54" s="533">
        <f t="shared" si="6"/>
        <v>475</v>
      </c>
      <c r="AH54" s="534">
        <f t="shared" si="7"/>
        <v>-4.2105263157894736E-3</v>
      </c>
      <c r="AI54" s="526" t="str">
        <f t="shared" si="8"/>
        <v>c</v>
      </c>
      <c r="AJ54" s="532">
        <v>19</v>
      </c>
      <c r="AK54" s="533">
        <v>146</v>
      </c>
      <c r="AL54" s="533">
        <v>212</v>
      </c>
      <c r="AM54" s="533">
        <v>76</v>
      </c>
      <c r="AN54" s="533">
        <v>23</v>
      </c>
      <c r="AO54" s="533">
        <v>11</v>
      </c>
      <c r="AP54" s="533">
        <f t="shared" si="9"/>
        <v>487</v>
      </c>
      <c r="AQ54" s="533">
        <f t="shared" si="10"/>
        <v>476</v>
      </c>
      <c r="AR54" s="534">
        <f t="shared" si="11"/>
        <v>0.13025210084033614</v>
      </c>
      <c r="AS54" s="526" t="str">
        <f t="shared" si="12"/>
        <v>c</v>
      </c>
      <c r="AT54" s="958">
        <v>49</v>
      </c>
      <c r="AU54" s="959">
        <v>296</v>
      </c>
      <c r="AV54" s="959">
        <v>438</v>
      </c>
      <c r="AW54" s="959">
        <v>183</v>
      </c>
      <c r="AX54" s="959">
        <v>64</v>
      </c>
      <c r="AY54" s="959">
        <v>14</v>
      </c>
      <c r="AZ54" s="533">
        <f t="shared" si="13"/>
        <v>1044</v>
      </c>
      <c r="BA54" s="533">
        <f t="shared" si="14"/>
        <v>1030</v>
      </c>
      <c r="BB54" s="534">
        <f t="shared" si="15"/>
        <v>8.058252427184466E-2</v>
      </c>
      <c r="BC54" s="556" t="str">
        <f t="shared" si="16"/>
        <v>c</v>
      </c>
      <c r="BD54" s="533">
        <v>72</v>
      </c>
      <c r="BE54" s="533">
        <v>372</v>
      </c>
      <c r="BF54" s="533">
        <v>623</v>
      </c>
      <c r="BG54" s="533">
        <v>228</v>
      </c>
      <c r="BH54" s="533">
        <v>62</v>
      </c>
      <c r="BI54" s="533">
        <v>16</v>
      </c>
      <c r="BJ54" s="533">
        <f t="shared" si="17"/>
        <v>1373</v>
      </c>
      <c r="BK54" s="533">
        <f t="shared" si="18"/>
        <v>1357</v>
      </c>
      <c r="BL54" s="534">
        <f t="shared" si="19"/>
        <v>0.1208548268238762</v>
      </c>
      <c r="BM54" s="954" t="str">
        <f t="shared" si="20"/>
        <v>c</v>
      </c>
    </row>
    <row r="55" spans="1:65" ht="40.5" customHeight="1">
      <c r="A55" s="530" t="str">
        <f t="shared" si="27"/>
        <v>7-5</v>
      </c>
      <c r="B55" s="530">
        <v>7</v>
      </c>
      <c r="C55" s="531" t="s">
        <v>333</v>
      </c>
      <c r="D55" s="530">
        <v>5</v>
      </c>
      <c r="E55" s="531" t="s">
        <v>2097</v>
      </c>
      <c r="F55" s="532">
        <v>29</v>
      </c>
      <c r="G55" s="533">
        <v>142</v>
      </c>
      <c r="H55" s="533">
        <v>209</v>
      </c>
      <c r="I55" s="533">
        <v>137</v>
      </c>
      <c r="J55" s="533">
        <v>50</v>
      </c>
      <c r="K55" s="533">
        <v>21</v>
      </c>
      <c r="L55" s="533">
        <v>588</v>
      </c>
      <c r="M55" s="533">
        <v>567</v>
      </c>
      <c r="N55" s="534">
        <v>-6.5255731922398585E-2</v>
      </c>
      <c r="O55" s="526" t="s">
        <v>56</v>
      </c>
      <c r="P55" s="479">
        <v>16</v>
      </c>
      <c r="Q55" s="479">
        <v>116</v>
      </c>
      <c r="R55" s="479">
        <v>223</v>
      </c>
      <c r="S55" s="479">
        <v>79</v>
      </c>
      <c r="T55" s="479">
        <v>24</v>
      </c>
      <c r="U55" s="479">
        <v>11</v>
      </c>
      <c r="V55" s="535">
        <f t="shared" si="1"/>
        <v>469</v>
      </c>
      <c r="W55" s="533">
        <f t="shared" si="2"/>
        <v>458</v>
      </c>
      <c r="X55" s="534">
        <f t="shared" si="3"/>
        <v>4.5851528384279479E-2</v>
      </c>
      <c r="Y55" s="526" t="str">
        <f t="shared" si="4"/>
        <v>c</v>
      </c>
      <c r="Z55" s="540">
        <v>15</v>
      </c>
      <c r="AA55" s="537">
        <v>105</v>
      </c>
      <c r="AB55" s="537">
        <v>230</v>
      </c>
      <c r="AC55" s="537">
        <v>100</v>
      </c>
      <c r="AD55" s="537">
        <v>25</v>
      </c>
      <c r="AE55" s="537">
        <v>6</v>
      </c>
      <c r="AF55" s="533">
        <f t="shared" si="5"/>
        <v>481</v>
      </c>
      <c r="AG55" s="533">
        <f t="shared" si="6"/>
        <v>475</v>
      </c>
      <c r="AH55" s="534">
        <f t="shared" si="7"/>
        <v>-3.1578947368421054E-2</v>
      </c>
      <c r="AI55" s="526" t="str">
        <f t="shared" si="8"/>
        <v>c</v>
      </c>
      <c r="AJ55" s="532">
        <v>12</v>
      </c>
      <c r="AK55" s="533">
        <v>142</v>
      </c>
      <c r="AL55" s="533">
        <v>213</v>
      </c>
      <c r="AM55" s="533">
        <v>82</v>
      </c>
      <c r="AN55" s="533">
        <v>27</v>
      </c>
      <c r="AO55" s="533">
        <v>11</v>
      </c>
      <c r="AP55" s="533">
        <f t="shared" si="9"/>
        <v>487</v>
      </c>
      <c r="AQ55" s="533">
        <f t="shared" si="10"/>
        <v>476</v>
      </c>
      <c r="AR55" s="534">
        <f t="shared" si="11"/>
        <v>6.3025210084033612E-2</v>
      </c>
      <c r="AS55" s="526" t="str">
        <f t="shared" si="12"/>
        <v>c</v>
      </c>
      <c r="AT55" s="958">
        <v>34</v>
      </c>
      <c r="AU55" s="959">
        <v>250</v>
      </c>
      <c r="AV55" s="959">
        <v>456</v>
      </c>
      <c r="AW55" s="959">
        <v>214</v>
      </c>
      <c r="AX55" s="959">
        <v>77</v>
      </c>
      <c r="AY55" s="959">
        <v>13</v>
      </c>
      <c r="AZ55" s="533">
        <f t="shared" si="13"/>
        <v>1044</v>
      </c>
      <c r="BA55" s="533">
        <f t="shared" si="14"/>
        <v>1031</v>
      </c>
      <c r="BB55" s="534">
        <f t="shared" si="15"/>
        <v>-4.8496605237633363E-2</v>
      </c>
      <c r="BC55" s="556" t="str">
        <f t="shared" si="16"/>
        <v>c</v>
      </c>
      <c r="BD55" s="533">
        <v>55</v>
      </c>
      <c r="BE55" s="533">
        <v>356</v>
      </c>
      <c r="BF55" s="533">
        <v>651</v>
      </c>
      <c r="BG55" s="533">
        <v>237</v>
      </c>
      <c r="BH55" s="533">
        <v>55</v>
      </c>
      <c r="BI55" s="533">
        <v>19</v>
      </c>
      <c r="BJ55" s="533">
        <f t="shared" si="17"/>
        <v>1373</v>
      </c>
      <c r="BK55" s="533">
        <f t="shared" si="18"/>
        <v>1354</v>
      </c>
      <c r="BL55" s="534">
        <f t="shared" si="19"/>
        <v>8.7887740029542097E-2</v>
      </c>
      <c r="BM55" s="954" t="str">
        <f t="shared" si="20"/>
        <v>c</v>
      </c>
    </row>
    <row r="56" spans="1:65" ht="40.5" customHeight="1">
      <c r="A56" s="530" t="str">
        <f t="shared" si="27"/>
        <v>7-6</v>
      </c>
      <c r="B56" s="530">
        <v>7</v>
      </c>
      <c r="C56" s="531" t="s">
        <v>333</v>
      </c>
      <c r="D56" s="530">
        <v>6</v>
      </c>
      <c r="E56" s="531" t="s">
        <v>2098</v>
      </c>
      <c r="F56" s="532">
        <v>47</v>
      </c>
      <c r="G56" s="533">
        <v>190</v>
      </c>
      <c r="H56" s="533">
        <v>205</v>
      </c>
      <c r="I56" s="533">
        <v>94</v>
      </c>
      <c r="J56" s="533">
        <v>49</v>
      </c>
      <c r="K56" s="533">
        <v>10</v>
      </c>
      <c r="L56" s="533">
        <v>595</v>
      </c>
      <c r="M56" s="533">
        <v>585</v>
      </c>
      <c r="N56" s="534">
        <v>0.15726495726495726</v>
      </c>
      <c r="O56" s="526" t="s">
        <v>56</v>
      </c>
      <c r="P56" s="479">
        <v>23</v>
      </c>
      <c r="Q56" s="479">
        <v>131</v>
      </c>
      <c r="R56" s="479">
        <v>199</v>
      </c>
      <c r="S56" s="479">
        <v>86</v>
      </c>
      <c r="T56" s="479">
        <v>29</v>
      </c>
      <c r="U56" s="479">
        <v>3</v>
      </c>
      <c r="V56" s="535">
        <f t="shared" si="1"/>
        <v>471</v>
      </c>
      <c r="W56" s="533">
        <f t="shared" si="2"/>
        <v>468</v>
      </c>
      <c r="X56" s="534">
        <f t="shared" si="3"/>
        <v>7.0512820512820512E-2</v>
      </c>
      <c r="Y56" s="526" t="str">
        <f t="shared" si="4"/>
        <v>c</v>
      </c>
      <c r="Z56" s="540">
        <v>22</v>
      </c>
      <c r="AA56" s="537">
        <v>134</v>
      </c>
      <c r="AB56" s="537">
        <v>210</v>
      </c>
      <c r="AC56" s="537">
        <v>84</v>
      </c>
      <c r="AD56" s="537">
        <v>34</v>
      </c>
      <c r="AE56" s="537">
        <v>5</v>
      </c>
      <c r="AF56" s="533">
        <f t="shared" si="5"/>
        <v>489</v>
      </c>
      <c r="AG56" s="533">
        <f t="shared" si="6"/>
        <v>484</v>
      </c>
      <c r="AH56" s="534">
        <f t="shared" si="7"/>
        <v>5.3719008264462811E-2</v>
      </c>
      <c r="AI56" s="526" t="str">
        <f t="shared" si="8"/>
        <v>c</v>
      </c>
      <c r="AJ56" s="532">
        <v>24</v>
      </c>
      <c r="AK56" s="533">
        <v>126</v>
      </c>
      <c r="AL56" s="533">
        <v>210</v>
      </c>
      <c r="AM56" s="533">
        <v>91</v>
      </c>
      <c r="AN56" s="533">
        <v>34</v>
      </c>
      <c r="AO56" s="533">
        <v>4</v>
      </c>
      <c r="AP56" s="533">
        <f t="shared" si="9"/>
        <v>489</v>
      </c>
      <c r="AQ56" s="533">
        <f t="shared" si="10"/>
        <v>485</v>
      </c>
      <c r="AR56" s="534">
        <f t="shared" si="11"/>
        <v>3.0927835051546393E-2</v>
      </c>
      <c r="AS56" s="526" t="str">
        <f t="shared" si="12"/>
        <v>c</v>
      </c>
      <c r="AT56" s="958">
        <v>43</v>
      </c>
      <c r="AU56" s="959">
        <v>276</v>
      </c>
      <c r="AV56" s="959">
        <v>439</v>
      </c>
      <c r="AW56" s="959">
        <v>206</v>
      </c>
      <c r="AX56" s="959">
        <v>84</v>
      </c>
      <c r="AY56" s="959">
        <v>8</v>
      </c>
      <c r="AZ56" s="533">
        <f t="shared" si="13"/>
        <v>1056</v>
      </c>
      <c r="BA56" s="533">
        <f t="shared" si="14"/>
        <v>1048</v>
      </c>
      <c r="BB56" s="534">
        <f t="shared" si="15"/>
        <v>-1.1450381679389313E-2</v>
      </c>
      <c r="BC56" s="556" t="str">
        <f t="shared" si="16"/>
        <v>c</v>
      </c>
      <c r="BD56" s="533">
        <v>74</v>
      </c>
      <c r="BE56" s="533">
        <v>423</v>
      </c>
      <c r="BF56" s="533">
        <v>617</v>
      </c>
      <c r="BG56" s="533">
        <v>233</v>
      </c>
      <c r="BH56" s="533">
        <v>75</v>
      </c>
      <c r="BI56" s="533">
        <v>4</v>
      </c>
      <c r="BJ56" s="533">
        <f t="shared" si="17"/>
        <v>1426</v>
      </c>
      <c r="BK56" s="533">
        <f t="shared" si="18"/>
        <v>1422</v>
      </c>
      <c r="BL56" s="534">
        <f t="shared" si="19"/>
        <v>0.13220815752461323</v>
      </c>
      <c r="BM56" s="954" t="str">
        <f t="shared" si="20"/>
        <v>c</v>
      </c>
    </row>
    <row r="57" spans="1:65" ht="40.5" customHeight="1">
      <c r="A57" s="530" t="str">
        <f t="shared" si="27"/>
        <v>7-7</v>
      </c>
      <c r="B57" s="530">
        <v>7</v>
      </c>
      <c r="C57" s="531" t="s">
        <v>333</v>
      </c>
      <c r="D57" s="530">
        <v>7</v>
      </c>
      <c r="E57" s="531" t="s">
        <v>369</v>
      </c>
      <c r="F57" s="532">
        <v>69</v>
      </c>
      <c r="G57" s="533">
        <v>279</v>
      </c>
      <c r="H57" s="533">
        <v>169</v>
      </c>
      <c r="I57" s="533">
        <v>52</v>
      </c>
      <c r="J57" s="533">
        <v>15</v>
      </c>
      <c r="K57" s="533">
        <v>11</v>
      </c>
      <c r="L57" s="533">
        <v>595</v>
      </c>
      <c r="M57" s="533">
        <v>584</v>
      </c>
      <c r="N57" s="534">
        <v>0.57363013698630139</v>
      </c>
      <c r="O57" s="526" t="s">
        <v>55</v>
      </c>
      <c r="P57" s="479">
        <v>31</v>
      </c>
      <c r="Q57" s="479">
        <v>178</v>
      </c>
      <c r="R57" s="479">
        <v>199</v>
      </c>
      <c r="S57" s="479">
        <v>46</v>
      </c>
      <c r="T57" s="479">
        <v>16</v>
      </c>
      <c r="U57" s="479">
        <v>1</v>
      </c>
      <c r="V57" s="535">
        <f t="shared" si="1"/>
        <v>471</v>
      </c>
      <c r="W57" s="533">
        <f t="shared" si="2"/>
        <v>470</v>
      </c>
      <c r="X57" s="534">
        <f t="shared" si="3"/>
        <v>0.34468085106382979</v>
      </c>
      <c r="Y57" s="526" t="str">
        <f t="shared" si="4"/>
        <v>b</v>
      </c>
      <c r="Z57" s="540">
        <v>36</v>
      </c>
      <c r="AA57" s="537">
        <v>170</v>
      </c>
      <c r="AB57" s="537">
        <v>203</v>
      </c>
      <c r="AC57" s="537">
        <v>62</v>
      </c>
      <c r="AD57" s="537">
        <v>14</v>
      </c>
      <c r="AE57" s="537">
        <v>4</v>
      </c>
      <c r="AF57" s="533">
        <f t="shared" si="5"/>
        <v>489</v>
      </c>
      <c r="AG57" s="533">
        <f t="shared" si="6"/>
        <v>485</v>
      </c>
      <c r="AH57" s="534">
        <f t="shared" si="7"/>
        <v>0.3134020618556701</v>
      </c>
      <c r="AI57" s="526" t="str">
        <f t="shared" si="8"/>
        <v>b</v>
      </c>
      <c r="AJ57" s="532">
        <v>25</v>
      </c>
      <c r="AK57" s="533">
        <v>184</v>
      </c>
      <c r="AL57" s="533">
        <v>215</v>
      </c>
      <c r="AM57" s="533">
        <v>47</v>
      </c>
      <c r="AN57" s="533">
        <v>14</v>
      </c>
      <c r="AO57" s="533">
        <v>4</v>
      </c>
      <c r="AP57" s="533">
        <f t="shared" si="9"/>
        <v>489</v>
      </c>
      <c r="AQ57" s="533">
        <f t="shared" si="10"/>
        <v>485</v>
      </c>
      <c r="AR57" s="534">
        <f t="shared" si="11"/>
        <v>0.32783505154639175</v>
      </c>
      <c r="AS57" s="526" t="str">
        <f t="shared" si="12"/>
        <v>b</v>
      </c>
      <c r="AT57" s="958">
        <v>57</v>
      </c>
      <c r="AU57" s="959">
        <v>377</v>
      </c>
      <c r="AV57" s="959">
        <v>459</v>
      </c>
      <c r="AW57" s="959">
        <v>106</v>
      </c>
      <c r="AX57" s="959">
        <v>47</v>
      </c>
      <c r="AY57" s="959">
        <v>10</v>
      </c>
      <c r="AZ57" s="533">
        <f t="shared" si="13"/>
        <v>1056</v>
      </c>
      <c r="BA57" s="533">
        <f t="shared" si="14"/>
        <v>1046</v>
      </c>
      <c r="BB57" s="534">
        <f t="shared" si="15"/>
        <v>0.27820267686424477</v>
      </c>
      <c r="BC57" s="556" t="str">
        <f t="shared" si="16"/>
        <v>c</v>
      </c>
      <c r="BD57" s="533">
        <v>91</v>
      </c>
      <c r="BE57" s="533">
        <v>526</v>
      </c>
      <c r="BF57" s="533">
        <v>618</v>
      </c>
      <c r="BG57" s="533">
        <v>138</v>
      </c>
      <c r="BH57" s="533">
        <v>43</v>
      </c>
      <c r="BI57" s="533">
        <v>10</v>
      </c>
      <c r="BJ57" s="533">
        <f t="shared" si="17"/>
        <v>1426</v>
      </c>
      <c r="BK57" s="533">
        <f t="shared" si="18"/>
        <v>1416</v>
      </c>
      <c r="BL57" s="534">
        <f t="shared" si="19"/>
        <v>0.34180790960451979</v>
      </c>
      <c r="BM57" s="954" t="str">
        <f t="shared" si="20"/>
        <v>b</v>
      </c>
    </row>
    <row r="58" spans="1:65" ht="40.5" customHeight="1">
      <c r="A58" s="530" t="str">
        <f t="shared" si="27"/>
        <v>7-8</v>
      </c>
      <c r="B58" s="530">
        <v>7</v>
      </c>
      <c r="C58" s="531" t="s">
        <v>333</v>
      </c>
      <c r="D58" s="530">
        <v>8</v>
      </c>
      <c r="E58" s="531" t="s">
        <v>2099</v>
      </c>
      <c r="F58" s="532">
        <v>69</v>
      </c>
      <c r="G58" s="533">
        <v>239</v>
      </c>
      <c r="H58" s="533">
        <v>177</v>
      </c>
      <c r="I58" s="533">
        <v>67</v>
      </c>
      <c r="J58" s="533">
        <v>25</v>
      </c>
      <c r="K58" s="533">
        <v>11</v>
      </c>
      <c r="L58" s="533">
        <v>588</v>
      </c>
      <c r="M58" s="533">
        <v>577</v>
      </c>
      <c r="N58" s="534">
        <v>0.4506065857885615</v>
      </c>
      <c r="O58" s="526" t="s">
        <v>55</v>
      </c>
      <c r="P58" s="479">
        <v>37</v>
      </c>
      <c r="Q58" s="479">
        <v>197</v>
      </c>
      <c r="R58" s="479">
        <v>169</v>
      </c>
      <c r="S58" s="479">
        <v>43</v>
      </c>
      <c r="T58" s="479">
        <v>16</v>
      </c>
      <c r="U58" s="479">
        <v>7</v>
      </c>
      <c r="V58" s="535">
        <f t="shared" si="1"/>
        <v>469</v>
      </c>
      <c r="W58" s="533">
        <f t="shared" si="2"/>
        <v>462</v>
      </c>
      <c r="X58" s="534">
        <f t="shared" si="3"/>
        <v>0.42424242424242425</v>
      </c>
      <c r="Y58" s="526" t="str">
        <f t="shared" si="4"/>
        <v>b</v>
      </c>
      <c r="Z58" s="540">
        <v>38</v>
      </c>
      <c r="AA58" s="537">
        <v>179</v>
      </c>
      <c r="AB58" s="537">
        <v>187</v>
      </c>
      <c r="AC58" s="537">
        <v>52</v>
      </c>
      <c r="AD58" s="537">
        <v>21</v>
      </c>
      <c r="AE58" s="537">
        <v>4</v>
      </c>
      <c r="AF58" s="533">
        <f t="shared" si="5"/>
        <v>481</v>
      </c>
      <c r="AG58" s="533">
        <f t="shared" si="6"/>
        <v>477</v>
      </c>
      <c r="AH58" s="534">
        <f t="shared" si="7"/>
        <v>0.33752620545073375</v>
      </c>
      <c r="AI58" s="526" t="str">
        <f t="shared" si="8"/>
        <v>b</v>
      </c>
      <c r="AJ58" s="532">
        <v>45</v>
      </c>
      <c r="AK58" s="533">
        <v>193</v>
      </c>
      <c r="AL58" s="533">
        <v>166</v>
      </c>
      <c r="AM58" s="533">
        <v>57</v>
      </c>
      <c r="AN58" s="533">
        <v>17</v>
      </c>
      <c r="AO58" s="533">
        <v>9</v>
      </c>
      <c r="AP58" s="533">
        <f t="shared" si="9"/>
        <v>487</v>
      </c>
      <c r="AQ58" s="533">
        <f t="shared" si="10"/>
        <v>478</v>
      </c>
      <c r="AR58" s="534">
        <f t="shared" si="11"/>
        <v>0.40167364016736401</v>
      </c>
      <c r="AS58" s="526" t="str">
        <f t="shared" si="12"/>
        <v>b</v>
      </c>
      <c r="AT58" s="958">
        <v>82</v>
      </c>
      <c r="AU58" s="959">
        <v>396</v>
      </c>
      <c r="AV58" s="959">
        <v>368</v>
      </c>
      <c r="AW58" s="959">
        <v>132</v>
      </c>
      <c r="AX58" s="959">
        <v>52</v>
      </c>
      <c r="AY58" s="959">
        <v>14</v>
      </c>
      <c r="AZ58" s="533">
        <f t="shared" si="13"/>
        <v>1044</v>
      </c>
      <c r="BA58" s="533">
        <f t="shared" si="14"/>
        <v>1030</v>
      </c>
      <c r="BB58" s="534">
        <f t="shared" si="15"/>
        <v>0.31456310679611649</v>
      </c>
      <c r="BC58" s="556" t="str">
        <f t="shared" si="16"/>
        <v>b</v>
      </c>
      <c r="BD58" s="533">
        <v>129</v>
      </c>
      <c r="BE58" s="533">
        <v>530</v>
      </c>
      <c r="BF58" s="533">
        <v>494</v>
      </c>
      <c r="BG58" s="533">
        <v>170</v>
      </c>
      <c r="BH58" s="533">
        <v>37</v>
      </c>
      <c r="BI58" s="533">
        <v>13</v>
      </c>
      <c r="BJ58" s="533">
        <f t="shared" si="17"/>
        <v>1373</v>
      </c>
      <c r="BK58" s="533">
        <f t="shared" si="18"/>
        <v>1360</v>
      </c>
      <c r="BL58" s="534">
        <f t="shared" si="19"/>
        <v>0.4</v>
      </c>
      <c r="BM58" s="954" t="str">
        <f t="shared" si="20"/>
        <v>b</v>
      </c>
    </row>
    <row r="59" spans="1:65" ht="40.5" customHeight="1">
      <c r="A59" s="530" t="str">
        <f t="shared" si="27"/>
        <v>8-1</v>
      </c>
      <c r="B59" s="530">
        <v>8</v>
      </c>
      <c r="C59" s="531" t="s">
        <v>334</v>
      </c>
      <c r="D59" s="530">
        <v>1</v>
      </c>
      <c r="E59" s="531" t="s">
        <v>2100</v>
      </c>
      <c r="F59" s="532">
        <v>92</v>
      </c>
      <c r="G59" s="533">
        <v>191</v>
      </c>
      <c r="H59" s="533">
        <v>164</v>
      </c>
      <c r="I59" s="533">
        <v>80</v>
      </c>
      <c r="J59" s="533">
        <v>55</v>
      </c>
      <c r="K59" s="533">
        <v>13</v>
      </c>
      <c r="L59" s="533">
        <v>595</v>
      </c>
      <c r="M59" s="533">
        <v>582</v>
      </c>
      <c r="N59" s="534">
        <v>0.31786941580756012</v>
      </c>
      <c r="O59" s="526" t="s">
        <v>55</v>
      </c>
      <c r="P59" s="479">
        <v>36</v>
      </c>
      <c r="Q59" s="479">
        <v>158</v>
      </c>
      <c r="R59" s="479">
        <v>181</v>
      </c>
      <c r="S59" s="479">
        <v>60</v>
      </c>
      <c r="T59" s="479">
        <v>34</v>
      </c>
      <c r="U59" s="479">
        <v>2</v>
      </c>
      <c r="V59" s="535">
        <f t="shared" si="1"/>
        <v>471</v>
      </c>
      <c r="W59" s="533">
        <f t="shared" si="2"/>
        <v>469</v>
      </c>
      <c r="X59" s="534">
        <f t="shared" si="3"/>
        <v>0.21748400852878466</v>
      </c>
      <c r="Y59" s="526" t="str">
        <f t="shared" si="4"/>
        <v>c</v>
      </c>
      <c r="Z59" s="540">
        <v>39</v>
      </c>
      <c r="AA59" s="537">
        <v>146</v>
      </c>
      <c r="AB59" s="537">
        <v>178</v>
      </c>
      <c r="AC59" s="537">
        <v>86</v>
      </c>
      <c r="AD59" s="537">
        <v>36</v>
      </c>
      <c r="AE59" s="537">
        <v>4</v>
      </c>
      <c r="AF59" s="533">
        <f t="shared" si="5"/>
        <v>489</v>
      </c>
      <c r="AG59" s="533">
        <f t="shared" si="6"/>
        <v>485</v>
      </c>
      <c r="AH59" s="534">
        <f t="shared" si="7"/>
        <v>0.13608247422680411</v>
      </c>
      <c r="AI59" s="526" t="str">
        <f t="shared" si="8"/>
        <v>c</v>
      </c>
      <c r="AJ59" s="532">
        <v>45</v>
      </c>
      <c r="AK59" s="533">
        <v>134</v>
      </c>
      <c r="AL59" s="533">
        <v>177</v>
      </c>
      <c r="AM59" s="533">
        <v>64</v>
      </c>
      <c r="AN59" s="533">
        <v>65</v>
      </c>
      <c r="AO59" s="533">
        <v>4</v>
      </c>
      <c r="AP59" s="533">
        <f t="shared" si="9"/>
        <v>489</v>
      </c>
      <c r="AQ59" s="533">
        <f t="shared" si="10"/>
        <v>485</v>
      </c>
      <c r="AR59" s="534">
        <f t="shared" si="11"/>
        <v>6.1855670103092786E-2</v>
      </c>
      <c r="AS59" s="526" t="str">
        <f t="shared" si="12"/>
        <v>c</v>
      </c>
      <c r="AT59" s="958">
        <v>49</v>
      </c>
      <c r="AU59" s="959">
        <v>283</v>
      </c>
      <c r="AV59" s="959">
        <v>378</v>
      </c>
      <c r="AW59" s="959">
        <v>201</v>
      </c>
      <c r="AX59" s="959">
        <v>133</v>
      </c>
      <c r="AY59" s="959">
        <v>12</v>
      </c>
      <c r="AZ59" s="533">
        <f t="shared" si="13"/>
        <v>1056</v>
      </c>
      <c r="BA59" s="533">
        <f t="shared" si="14"/>
        <v>1044</v>
      </c>
      <c r="BB59" s="534">
        <f t="shared" si="15"/>
        <v>-8.2375478927203066E-2</v>
      </c>
      <c r="BC59" s="556" t="str">
        <f t="shared" si="16"/>
        <v>c</v>
      </c>
      <c r="BD59" s="533">
        <v>88</v>
      </c>
      <c r="BE59" s="533">
        <v>442</v>
      </c>
      <c r="BF59" s="533">
        <v>553</v>
      </c>
      <c r="BG59" s="533">
        <v>215</v>
      </c>
      <c r="BH59" s="533">
        <v>122</v>
      </c>
      <c r="BI59" s="533">
        <v>6</v>
      </c>
      <c r="BJ59" s="533">
        <f t="shared" si="17"/>
        <v>1426</v>
      </c>
      <c r="BK59" s="533">
        <f t="shared" si="18"/>
        <v>1420</v>
      </c>
      <c r="BL59" s="534">
        <f t="shared" si="19"/>
        <v>0.1119718309859155</v>
      </c>
      <c r="BM59" s="954" t="str">
        <f t="shared" si="20"/>
        <v>c</v>
      </c>
    </row>
    <row r="60" spans="1:65" ht="40.5" customHeight="1">
      <c r="A60" s="530" t="str">
        <f t="shared" si="27"/>
        <v>8-2</v>
      </c>
      <c r="B60" s="530">
        <v>8</v>
      </c>
      <c r="C60" s="531" t="s">
        <v>334</v>
      </c>
      <c r="D60" s="530">
        <v>2</v>
      </c>
      <c r="E60" s="531" t="s">
        <v>2366</v>
      </c>
      <c r="F60" s="532">
        <v>94</v>
      </c>
      <c r="G60" s="533">
        <v>220</v>
      </c>
      <c r="H60" s="533">
        <v>157</v>
      </c>
      <c r="I60" s="533">
        <v>70</v>
      </c>
      <c r="J60" s="533">
        <v>31</v>
      </c>
      <c r="K60" s="533">
        <v>16</v>
      </c>
      <c r="L60" s="533">
        <v>588</v>
      </c>
      <c r="M60" s="533">
        <v>572</v>
      </c>
      <c r="N60" s="534">
        <v>0.4825174825174825</v>
      </c>
      <c r="O60" s="526" t="s">
        <v>55</v>
      </c>
      <c r="P60" s="479">
        <v>51</v>
      </c>
      <c r="Q60" s="479">
        <v>172</v>
      </c>
      <c r="R60" s="479">
        <v>169</v>
      </c>
      <c r="S60" s="479">
        <v>46</v>
      </c>
      <c r="T60" s="479">
        <v>23</v>
      </c>
      <c r="U60" s="479">
        <v>8</v>
      </c>
      <c r="V60" s="535">
        <f t="shared" si="1"/>
        <v>469</v>
      </c>
      <c r="W60" s="533">
        <f t="shared" si="2"/>
        <v>461</v>
      </c>
      <c r="X60" s="534">
        <f t="shared" si="3"/>
        <v>0.39479392624728848</v>
      </c>
      <c r="Y60" s="526" t="str">
        <f t="shared" si="4"/>
        <v>b</v>
      </c>
      <c r="Z60" s="540">
        <v>41</v>
      </c>
      <c r="AA60" s="537">
        <v>199</v>
      </c>
      <c r="AB60" s="537">
        <v>176</v>
      </c>
      <c r="AC60" s="537">
        <v>45</v>
      </c>
      <c r="AD60" s="537">
        <v>17</v>
      </c>
      <c r="AE60" s="537">
        <v>3</v>
      </c>
      <c r="AF60" s="533">
        <f t="shared" si="5"/>
        <v>481</v>
      </c>
      <c r="AG60" s="533">
        <f t="shared" si="6"/>
        <v>478</v>
      </c>
      <c r="AH60" s="534">
        <f t="shared" si="7"/>
        <v>0.42259414225941422</v>
      </c>
      <c r="AI60" s="526" t="str">
        <f t="shared" si="8"/>
        <v>b</v>
      </c>
      <c r="AJ60" s="532">
        <v>68</v>
      </c>
      <c r="AK60" s="533">
        <v>186</v>
      </c>
      <c r="AL60" s="533">
        <v>163</v>
      </c>
      <c r="AM60" s="533">
        <v>44</v>
      </c>
      <c r="AN60" s="533">
        <v>16</v>
      </c>
      <c r="AO60" s="533">
        <v>10</v>
      </c>
      <c r="AP60" s="533">
        <f t="shared" si="9"/>
        <v>487</v>
      </c>
      <c r="AQ60" s="533">
        <f t="shared" si="10"/>
        <v>477</v>
      </c>
      <c r="AR60" s="534">
        <f t="shared" si="11"/>
        <v>0.51572327044025157</v>
      </c>
      <c r="AS60" s="526" t="str">
        <f t="shared" si="12"/>
        <v>b</v>
      </c>
      <c r="AT60" s="958">
        <v>108</v>
      </c>
      <c r="AU60" s="959">
        <v>418</v>
      </c>
      <c r="AV60" s="959">
        <v>329</v>
      </c>
      <c r="AW60" s="959">
        <v>121</v>
      </c>
      <c r="AX60" s="959">
        <v>59</v>
      </c>
      <c r="AY60" s="959">
        <v>9</v>
      </c>
      <c r="AZ60" s="533">
        <f t="shared" si="13"/>
        <v>1044</v>
      </c>
      <c r="BA60" s="533">
        <f t="shared" si="14"/>
        <v>1035</v>
      </c>
      <c r="BB60" s="534">
        <f t="shared" si="15"/>
        <v>0.38164251207729466</v>
      </c>
      <c r="BC60" s="556" t="str">
        <f t="shared" si="16"/>
        <v>b</v>
      </c>
      <c r="BD60" s="533">
        <v>149</v>
      </c>
      <c r="BE60" s="533">
        <v>501</v>
      </c>
      <c r="BF60" s="533">
        <v>504</v>
      </c>
      <c r="BG60" s="533">
        <v>161</v>
      </c>
      <c r="BH60" s="533">
        <v>46</v>
      </c>
      <c r="BI60" s="533">
        <v>12</v>
      </c>
      <c r="BJ60" s="533">
        <f t="shared" si="17"/>
        <v>1373</v>
      </c>
      <c r="BK60" s="533">
        <f t="shared" si="18"/>
        <v>1361</v>
      </c>
      <c r="BL60" s="534">
        <f t="shared" si="19"/>
        <v>0.40117560617193238</v>
      </c>
      <c r="BM60" s="954" t="str">
        <f t="shared" si="20"/>
        <v>b</v>
      </c>
    </row>
    <row r="61" spans="1:65" ht="40.5" customHeight="1">
      <c r="A61" s="530" t="str">
        <f t="shared" si="27"/>
        <v>8-3</v>
      </c>
      <c r="B61" s="530">
        <v>8</v>
      </c>
      <c r="C61" s="531" t="s">
        <v>334</v>
      </c>
      <c r="D61" s="530">
        <v>3</v>
      </c>
      <c r="E61" s="531" t="s">
        <v>2616</v>
      </c>
      <c r="F61" s="532">
        <v>83</v>
      </c>
      <c r="G61" s="533">
        <v>218</v>
      </c>
      <c r="H61" s="533">
        <v>158</v>
      </c>
      <c r="I61" s="533">
        <v>65</v>
      </c>
      <c r="J61" s="533">
        <v>40</v>
      </c>
      <c r="K61" s="533">
        <v>24</v>
      </c>
      <c r="L61" s="533">
        <v>588</v>
      </c>
      <c r="M61" s="533">
        <v>564</v>
      </c>
      <c r="N61" s="534">
        <v>0.42375886524822692</v>
      </c>
      <c r="O61" s="526" t="s">
        <v>55</v>
      </c>
      <c r="P61" s="479">
        <v>46</v>
      </c>
      <c r="Q61" s="479">
        <v>185</v>
      </c>
      <c r="R61" s="479">
        <v>155</v>
      </c>
      <c r="S61" s="479">
        <v>49</v>
      </c>
      <c r="T61" s="479">
        <v>26</v>
      </c>
      <c r="U61" s="479">
        <v>8</v>
      </c>
      <c r="V61" s="535">
        <f t="shared" si="1"/>
        <v>469</v>
      </c>
      <c r="W61" s="533">
        <f t="shared" si="2"/>
        <v>461</v>
      </c>
      <c r="X61" s="534">
        <f t="shared" si="3"/>
        <v>0.38177874186550975</v>
      </c>
      <c r="Y61" s="526" t="str">
        <f t="shared" si="4"/>
        <v>b</v>
      </c>
      <c r="Z61" s="540">
        <v>31</v>
      </c>
      <c r="AA61" s="537">
        <v>183</v>
      </c>
      <c r="AB61" s="537">
        <v>193</v>
      </c>
      <c r="AC61" s="537">
        <v>53</v>
      </c>
      <c r="AD61" s="537">
        <v>15</v>
      </c>
      <c r="AE61" s="537">
        <v>6</v>
      </c>
      <c r="AF61" s="533">
        <f t="shared" si="5"/>
        <v>481</v>
      </c>
      <c r="AG61" s="533">
        <f t="shared" si="6"/>
        <v>475</v>
      </c>
      <c r="AH61" s="534">
        <f t="shared" si="7"/>
        <v>0.34105263157894739</v>
      </c>
      <c r="AI61" s="526" t="str">
        <f t="shared" si="8"/>
        <v>b</v>
      </c>
      <c r="AJ61" s="532">
        <v>45</v>
      </c>
      <c r="AK61" s="533">
        <v>177</v>
      </c>
      <c r="AL61" s="533">
        <v>189</v>
      </c>
      <c r="AM61" s="533">
        <v>50</v>
      </c>
      <c r="AN61" s="533">
        <v>15</v>
      </c>
      <c r="AO61" s="533">
        <v>11</v>
      </c>
      <c r="AP61" s="533">
        <f t="shared" si="9"/>
        <v>487</v>
      </c>
      <c r="AQ61" s="533">
        <f t="shared" si="10"/>
        <v>476</v>
      </c>
      <c r="AR61" s="534">
        <f t="shared" si="11"/>
        <v>0.39285714285714285</v>
      </c>
      <c r="AS61" s="526" t="str">
        <f t="shared" si="12"/>
        <v>b</v>
      </c>
      <c r="AT61" s="958">
        <v>90</v>
      </c>
      <c r="AU61" s="959">
        <v>354</v>
      </c>
      <c r="AV61" s="959">
        <v>405</v>
      </c>
      <c r="AW61" s="959">
        <v>122</v>
      </c>
      <c r="AX61" s="959">
        <v>62</v>
      </c>
      <c r="AY61" s="959">
        <v>11</v>
      </c>
      <c r="AZ61" s="533">
        <f t="shared" si="13"/>
        <v>1044</v>
      </c>
      <c r="BA61" s="533">
        <f t="shared" si="14"/>
        <v>1033</v>
      </c>
      <c r="BB61" s="534">
        <f t="shared" si="15"/>
        <v>0.27879961277831561</v>
      </c>
      <c r="BC61" s="556" t="str">
        <f t="shared" si="16"/>
        <v>c</v>
      </c>
      <c r="BD61" s="533">
        <v>103</v>
      </c>
      <c r="BE61" s="533">
        <v>501</v>
      </c>
      <c r="BF61" s="533">
        <v>537</v>
      </c>
      <c r="BG61" s="533">
        <v>160</v>
      </c>
      <c r="BH61" s="533">
        <v>59</v>
      </c>
      <c r="BI61" s="533">
        <v>13</v>
      </c>
      <c r="BJ61" s="533">
        <f t="shared" si="17"/>
        <v>1373</v>
      </c>
      <c r="BK61" s="533">
        <f t="shared" si="18"/>
        <v>1360</v>
      </c>
      <c r="BL61" s="534">
        <f t="shared" si="19"/>
        <v>0.31544117647058822</v>
      </c>
      <c r="BM61" s="954" t="str">
        <f t="shared" si="20"/>
        <v>b</v>
      </c>
    </row>
    <row r="62" spans="1:65" ht="40.5" customHeight="1">
      <c r="A62" s="530" t="str">
        <f t="shared" si="27"/>
        <v>8-4</v>
      </c>
      <c r="B62" s="530">
        <v>8</v>
      </c>
      <c r="C62" s="531" t="s">
        <v>334</v>
      </c>
      <c r="D62" s="530">
        <v>4</v>
      </c>
      <c r="E62" s="531" t="s">
        <v>2101</v>
      </c>
      <c r="F62" s="532">
        <v>21</v>
      </c>
      <c r="G62" s="533">
        <v>120</v>
      </c>
      <c r="H62" s="533">
        <v>206</v>
      </c>
      <c r="I62" s="533">
        <v>136</v>
      </c>
      <c r="J62" s="533">
        <v>97</v>
      </c>
      <c r="K62" s="533">
        <v>15</v>
      </c>
      <c r="L62" s="533">
        <v>595</v>
      </c>
      <c r="M62" s="533">
        <v>580</v>
      </c>
      <c r="N62" s="534">
        <v>-0.28965517241379313</v>
      </c>
      <c r="O62" s="526" t="s">
        <v>56</v>
      </c>
      <c r="P62" s="479">
        <v>16</v>
      </c>
      <c r="Q62" s="479">
        <v>105</v>
      </c>
      <c r="R62" s="479">
        <v>231</v>
      </c>
      <c r="S62" s="479">
        <v>87</v>
      </c>
      <c r="T62" s="479">
        <v>30</v>
      </c>
      <c r="U62" s="479">
        <v>2</v>
      </c>
      <c r="V62" s="535">
        <f t="shared" si="1"/>
        <v>471</v>
      </c>
      <c r="W62" s="533">
        <f t="shared" si="2"/>
        <v>469</v>
      </c>
      <c r="X62" s="534">
        <f t="shared" si="3"/>
        <v>-2.1321961620469083E-2</v>
      </c>
      <c r="Y62" s="526" t="str">
        <f t="shared" si="4"/>
        <v>c</v>
      </c>
      <c r="Z62" s="540">
        <v>17</v>
      </c>
      <c r="AA62" s="537">
        <v>112</v>
      </c>
      <c r="AB62" s="537">
        <v>220</v>
      </c>
      <c r="AC62" s="537">
        <v>103</v>
      </c>
      <c r="AD62" s="537">
        <v>34</v>
      </c>
      <c r="AE62" s="537">
        <v>3</v>
      </c>
      <c r="AF62" s="533">
        <f t="shared" si="5"/>
        <v>489</v>
      </c>
      <c r="AG62" s="533">
        <f t="shared" si="6"/>
        <v>486</v>
      </c>
      <c r="AH62" s="534">
        <f t="shared" si="7"/>
        <v>-5.1440329218106998E-2</v>
      </c>
      <c r="AI62" s="526" t="str">
        <f t="shared" si="8"/>
        <v>c</v>
      </c>
      <c r="AJ62" s="532">
        <v>20</v>
      </c>
      <c r="AK62" s="533">
        <v>105</v>
      </c>
      <c r="AL62" s="533">
        <v>224</v>
      </c>
      <c r="AM62" s="533">
        <v>85</v>
      </c>
      <c r="AN62" s="533">
        <v>47</v>
      </c>
      <c r="AO62" s="533">
        <v>8</v>
      </c>
      <c r="AP62" s="533">
        <f t="shared" si="9"/>
        <v>489</v>
      </c>
      <c r="AQ62" s="533">
        <f t="shared" si="10"/>
        <v>481</v>
      </c>
      <c r="AR62" s="534">
        <f t="shared" si="11"/>
        <v>-7.068607068607069E-2</v>
      </c>
      <c r="AS62" s="526" t="str">
        <f t="shared" si="12"/>
        <v>c</v>
      </c>
      <c r="AT62" s="958">
        <v>25</v>
      </c>
      <c r="AU62" s="959">
        <v>224</v>
      </c>
      <c r="AV62" s="959">
        <v>478</v>
      </c>
      <c r="AW62" s="959">
        <v>222</v>
      </c>
      <c r="AX62" s="959">
        <v>97</v>
      </c>
      <c r="AY62" s="959">
        <v>10</v>
      </c>
      <c r="AZ62" s="533">
        <f t="shared" si="13"/>
        <v>1056</v>
      </c>
      <c r="BA62" s="533">
        <f t="shared" si="14"/>
        <v>1046</v>
      </c>
      <c r="BB62" s="534">
        <f t="shared" si="15"/>
        <v>-0.13575525812619502</v>
      </c>
      <c r="BC62" s="556" t="str">
        <f t="shared" si="16"/>
        <v>c</v>
      </c>
      <c r="BD62" s="533">
        <v>59</v>
      </c>
      <c r="BE62" s="533">
        <v>326</v>
      </c>
      <c r="BF62" s="533">
        <v>712</v>
      </c>
      <c r="BG62" s="533">
        <v>236</v>
      </c>
      <c r="BH62" s="533">
        <v>86</v>
      </c>
      <c r="BI62" s="533">
        <v>7</v>
      </c>
      <c r="BJ62" s="533">
        <f t="shared" si="17"/>
        <v>1426</v>
      </c>
      <c r="BK62" s="533">
        <f t="shared" si="18"/>
        <v>1419</v>
      </c>
      <c r="BL62" s="534">
        <f t="shared" si="19"/>
        <v>2.5369978858350951E-2</v>
      </c>
      <c r="BM62" s="954" t="str">
        <f t="shared" si="20"/>
        <v>c</v>
      </c>
    </row>
    <row r="63" spans="1:65" ht="40.5" customHeight="1">
      <c r="A63" s="530" t="str">
        <f t="shared" si="27"/>
        <v>8-5</v>
      </c>
      <c r="B63" s="530">
        <v>8</v>
      </c>
      <c r="C63" s="531" t="s">
        <v>334</v>
      </c>
      <c r="D63" s="530">
        <v>5</v>
      </c>
      <c r="E63" s="531" t="s">
        <v>2102</v>
      </c>
      <c r="F63" s="532">
        <v>65</v>
      </c>
      <c r="G63" s="533">
        <v>185</v>
      </c>
      <c r="H63" s="533">
        <v>183</v>
      </c>
      <c r="I63" s="533">
        <v>82</v>
      </c>
      <c r="J63" s="533">
        <v>45</v>
      </c>
      <c r="K63" s="533">
        <v>28</v>
      </c>
      <c r="L63" s="533">
        <v>588</v>
      </c>
      <c r="M63" s="533">
        <v>560</v>
      </c>
      <c r="N63" s="534">
        <v>0.25535714285714284</v>
      </c>
      <c r="O63" s="526" t="s">
        <v>56</v>
      </c>
      <c r="P63" s="479">
        <v>31</v>
      </c>
      <c r="Q63" s="479">
        <v>138</v>
      </c>
      <c r="R63" s="479">
        <v>205</v>
      </c>
      <c r="S63" s="479">
        <v>55</v>
      </c>
      <c r="T63" s="479">
        <v>26</v>
      </c>
      <c r="U63" s="479">
        <v>14</v>
      </c>
      <c r="V63" s="535">
        <f t="shared" si="1"/>
        <v>469</v>
      </c>
      <c r="W63" s="533">
        <f t="shared" si="2"/>
        <v>455</v>
      </c>
      <c r="X63" s="534">
        <f t="shared" si="3"/>
        <v>0.20439560439560439</v>
      </c>
      <c r="Y63" s="526" t="str">
        <f t="shared" si="4"/>
        <v>c</v>
      </c>
      <c r="Z63" s="540">
        <v>26</v>
      </c>
      <c r="AA63" s="537">
        <v>157</v>
      </c>
      <c r="AB63" s="537">
        <v>211</v>
      </c>
      <c r="AC63" s="537">
        <v>64</v>
      </c>
      <c r="AD63" s="537">
        <v>16</v>
      </c>
      <c r="AE63" s="537">
        <v>7</v>
      </c>
      <c r="AF63" s="533">
        <f t="shared" si="5"/>
        <v>481</v>
      </c>
      <c r="AG63" s="533">
        <f t="shared" si="6"/>
        <v>474</v>
      </c>
      <c r="AH63" s="534">
        <f t="shared" si="7"/>
        <v>0.23839662447257384</v>
      </c>
      <c r="AI63" s="526" t="str">
        <f t="shared" si="8"/>
        <v>c</v>
      </c>
      <c r="AJ63" s="532">
        <v>38</v>
      </c>
      <c r="AK63" s="533">
        <v>151</v>
      </c>
      <c r="AL63" s="533">
        <v>223</v>
      </c>
      <c r="AM63" s="533">
        <v>49</v>
      </c>
      <c r="AN63" s="533">
        <v>15</v>
      </c>
      <c r="AO63" s="533">
        <v>11</v>
      </c>
      <c r="AP63" s="533">
        <f t="shared" si="9"/>
        <v>487</v>
      </c>
      <c r="AQ63" s="533">
        <f t="shared" si="10"/>
        <v>476</v>
      </c>
      <c r="AR63" s="534">
        <f t="shared" si="11"/>
        <v>0.31092436974789917</v>
      </c>
      <c r="AS63" s="526" t="str">
        <f t="shared" si="12"/>
        <v>b</v>
      </c>
      <c r="AT63" s="958">
        <v>70</v>
      </c>
      <c r="AU63" s="959">
        <v>389</v>
      </c>
      <c r="AV63" s="959">
        <v>403</v>
      </c>
      <c r="AW63" s="959">
        <v>119</v>
      </c>
      <c r="AX63" s="959">
        <v>54</v>
      </c>
      <c r="AY63" s="959">
        <v>9</v>
      </c>
      <c r="AZ63" s="533">
        <f t="shared" si="13"/>
        <v>1044</v>
      </c>
      <c r="BA63" s="533">
        <f t="shared" si="14"/>
        <v>1035</v>
      </c>
      <c r="BB63" s="534">
        <f t="shared" si="15"/>
        <v>0.29178743961352654</v>
      </c>
      <c r="BC63" s="556" t="str">
        <f t="shared" si="16"/>
        <v>c</v>
      </c>
      <c r="BD63" s="533">
        <v>92</v>
      </c>
      <c r="BE63" s="533">
        <v>493</v>
      </c>
      <c r="BF63" s="533">
        <v>566</v>
      </c>
      <c r="BG63" s="533">
        <v>160</v>
      </c>
      <c r="BH63" s="533">
        <v>46</v>
      </c>
      <c r="BI63" s="533">
        <v>16</v>
      </c>
      <c r="BJ63" s="533">
        <f t="shared" si="17"/>
        <v>1373</v>
      </c>
      <c r="BK63" s="533">
        <f t="shared" si="18"/>
        <v>1357</v>
      </c>
      <c r="BL63" s="534">
        <f t="shared" si="19"/>
        <v>0.31319086219602066</v>
      </c>
      <c r="BM63" s="954" t="str">
        <f t="shared" si="20"/>
        <v>b</v>
      </c>
    </row>
    <row r="64" spans="1:65" ht="40.5" hidden="1" customHeight="1">
      <c r="A64" s="530" t="str">
        <f t="shared" si="27"/>
        <v>8-6</v>
      </c>
      <c r="B64" s="530">
        <v>8</v>
      </c>
      <c r="C64" s="531" t="s">
        <v>334</v>
      </c>
      <c r="D64" s="530">
        <v>6</v>
      </c>
      <c r="E64" s="531" t="s">
        <v>83</v>
      </c>
      <c r="F64" s="532"/>
      <c r="G64" s="533"/>
      <c r="H64" s="533"/>
      <c r="I64" s="533"/>
      <c r="J64" s="533"/>
      <c r="K64" s="533"/>
      <c r="L64" s="533" t="str">
        <f t="shared" si="21"/>
        <v>-</v>
      </c>
      <c r="M64" s="533" t="str">
        <f t="shared" si="22"/>
        <v>-</v>
      </c>
      <c r="N64" s="534" t="str">
        <f t="shared" si="23"/>
        <v>-</v>
      </c>
      <c r="O64" s="526" t="s">
        <v>83</v>
      </c>
      <c r="P64" s="532"/>
      <c r="Q64" s="533"/>
      <c r="R64" s="533"/>
      <c r="S64" s="533"/>
      <c r="T64" s="533"/>
      <c r="U64" s="533"/>
      <c r="V64" s="533" t="str">
        <f t="shared" si="1"/>
        <v>-</v>
      </c>
      <c r="W64" s="533" t="str">
        <f t="shared" si="2"/>
        <v>-</v>
      </c>
      <c r="X64" s="534" t="str">
        <f t="shared" si="3"/>
        <v>-</v>
      </c>
      <c r="Y64" s="526" t="str">
        <f t="shared" si="4"/>
        <v>-</v>
      </c>
      <c r="Z64" s="532"/>
      <c r="AA64" s="533"/>
      <c r="AB64" s="533"/>
      <c r="AC64" s="533"/>
      <c r="AD64" s="533"/>
      <c r="AE64" s="533"/>
      <c r="AF64" s="533" t="str">
        <f t="shared" si="5"/>
        <v>-</v>
      </c>
      <c r="AG64" s="533" t="str">
        <f t="shared" si="6"/>
        <v>-</v>
      </c>
      <c r="AH64" s="534" t="str">
        <f t="shared" si="7"/>
        <v>-</v>
      </c>
      <c r="AI64" s="526" t="str">
        <f t="shared" si="8"/>
        <v>-</v>
      </c>
      <c r="AJ64" s="532"/>
      <c r="AK64" s="533"/>
      <c r="AL64" s="533"/>
      <c r="AM64" s="533"/>
      <c r="AN64" s="533"/>
      <c r="AO64" s="533"/>
      <c r="AP64" s="533" t="str">
        <f t="shared" si="9"/>
        <v>-</v>
      </c>
      <c r="AQ64" s="533" t="str">
        <f t="shared" si="10"/>
        <v>-</v>
      </c>
      <c r="AR64" s="534" t="str">
        <f t="shared" si="11"/>
        <v>-</v>
      </c>
      <c r="AS64" s="526" t="str">
        <f t="shared" si="12"/>
        <v>-</v>
      </c>
      <c r="AT64" s="532"/>
      <c r="AU64" s="533"/>
      <c r="AV64" s="533"/>
      <c r="AW64" s="533"/>
      <c r="AX64" s="533"/>
      <c r="AY64" s="533"/>
      <c r="AZ64" s="533" t="str">
        <f t="shared" si="13"/>
        <v>-</v>
      </c>
      <c r="BA64" s="533" t="str">
        <f t="shared" si="14"/>
        <v>-</v>
      </c>
      <c r="BB64" s="534" t="str">
        <f t="shared" si="15"/>
        <v>-</v>
      </c>
      <c r="BC64" s="555" t="str">
        <f t="shared" si="16"/>
        <v>-</v>
      </c>
      <c r="BD64" s="533"/>
      <c r="BE64" s="533"/>
      <c r="BF64" s="533"/>
      <c r="BG64" s="533"/>
      <c r="BH64" s="533"/>
      <c r="BI64" s="533"/>
      <c r="BJ64" s="533" t="str">
        <f t="shared" si="17"/>
        <v>-</v>
      </c>
      <c r="BK64" s="533" t="str">
        <f t="shared" si="18"/>
        <v>-</v>
      </c>
      <c r="BL64" s="533" t="str">
        <f t="shared" si="19"/>
        <v>-</v>
      </c>
      <c r="BM64" s="535" t="str">
        <f t="shared" si="20"/>
        <v>-</v>
      </c>
    </row>
    <row r="65" spans="1:65" ht="40.5" hidden="1" customHeight="1">
      <c r="A65" s="530" t="str">
        <f t="shared" si="27"/>
        <v>8-7</v>
      </c>
      <c r="B65" s="530">
        <v>8</v>
      </c>
      <c r="C65" s="531" t="s">
        <v>334</v>
      </c>
      <c r="D65" s="530">
        <v>7</v>
      </c>
      <c r="E65" s="531" t="s">
        <v>83</v>
      </c>
      <c r="F65" s="532"/>
      <c r="G65" s="533"/>
      <c r="H65" s="533"/>
      <c r="I65" s="533"/>
      <c r="J65" s="533"/>
      <c r="K65" s="533"/>
      <c r="L65" s="533" t="str">
        <f t="shared" si="21"/>
        <v>-</v>
      </c>
      <c r="M65" s="533" t="str">
        <f t="shared" si="22"/>
        <v>-</v>
      </c>
      <c r="N65" s="534" t="str">
        <f t="shared" si="23"/>
        <v>-</v>
      </c>
      <c r="O65" s="526" t="s">
        <v>83</v>
      </c>
      <c r="P65" s="532"/>
      <c r="Q65" s="533"/>
      <c r="R65" s="533"/>
      <c r="S65" s="533"/>
      <c r="T65" s="533"/>
      <c r="U65" s="533"/>
      <c r="V65" s="533" t="str">
        <f t="shared" si="1"/>
        <v>-</v>
      </c>
      <c r="W65" s="533" t="str">
        <f t="shared" si="2"/>
        <v>-</v>
      </c>
      <c r="X65" s="534" t="str">
        <f t="shared" si="3"/>
        <v>-</v>
      </c>
      <c r="Y65" s="526" t="str">
        <f t="shared" si="4"/>
        <v>-</v>
      </c>
      <c r="Z65" s="532"/>
      <c r="AA65" s="533"/>
      <c r="AB65" s="533"/>
      <c r="AC65" s="533"/>
      <c r="AD65" s="533"/>
      <c r="AE65" s="533"/>
      <c r="AF65" s="533" t="str">
        <f t="shared" si="5"/>
        <v>-</v>
      </c>
      <c r="AG65" s="533" t="str">
        <f t="shared" si="6"/>
        <v>-</v>
      </c>
      <c r="AH65" s="534" t="str">
        <f t="shared" si="7"/>
        <v>-</v>
      </c>
      <c r="AI65" s="526" t="str">
        <f t="shared" si="8"/>
        <v>-</v>
      </c>
      <c r="AJ65" s="532"/>
      <c r="AK65" s="533"/>
      <c r="AL65" s="533"/>
      <c r="AM65" s="533"/>
      <c r="AN65" s="533"/>
      <c r="AO65" s="533"/>
      <c r="AP65" s="533" t="str">
        <f t="shared" si="9"/>
        <v>-</v>
      </c>
      <c r="AQ65" s="533" t="str">
        <f t="shared" si="10"/>
        <v>-</v>
      </c>
      <c r="AR65" s="534" t="str">
        <f t="shared" si="11"/>
        <v>-</v>
      </c>
      <c r="AS65" s="526" t="str">
        <f t="shared" si="12"/>
        <v>-</v>
      </c>
      <c r="AT65" s="532"/>
      <c r="AU65" s="533"/>
      <c r="AV65" s="533"/>
      <c r="AW65" s="533"/>
      <c r="AX65" s="533"/>
      <c r="AY65" s="533"/>
      <c r="AZ65" s="533" t="str">
        <f t="shared" si="13"/>
        <v>-</v>
      </c>
      <c r="BA65" s="533" t="str">
        <f t="shared" si="14"/>
        <v>-</v>
      </c>
      <c r="BB65" s="534" t="str">
        <f t="shared" si="15"/>
        <v>-</v>
      </c>
      <c r="BC65" s="555" t="str">
        <f t="shared" si="16"/>
        <v>-</v>
      </c>
      <c r="BD65" s="533"/>
      <c r="BE65" s="533"/>
      <c r="BF65" s="533"/>
      <c r="BG65" s="533"/>
      <c r="BH65" s="533"/>
      <c r="BI65" s="533"/>
      <c r="BJ65" s="533" t="str">
        <f t="shared" si="17"/>
        <v>-</v>
      </c>
      <c r="BK65" s="533" t="str">
        <f t="shared" si="18"/>
        <v>-</v>
      </c>
      <c r="BL65" s="533" t="str">
        <f t="shared" si="19"/>
        <v>-</v>
      </c>
      <c r="BM65" s="535" t="str">
        <f t="shared" si="20"/>
        <v>-</v>
      </c>
    </row>
    <row r="66" spans="1:65" ht="40.5" hidden="1" customHeight="1">
      <c r="A66" s="530" t="str">
        <f t="shared" si="27"/>
        <v>8-8</v>
      </c>
      <c r="B66" s="530">
        <v>8</v>
      </c>
      <c r="C66" s="531" t="s">
        <v>334</v>
      </c>
      <c r="D66" s="530">
        <v>8</v>
      </c>
      <c r="E66" s="531" t="s">
        <v>83</v>
      </c>
      <c r="F66" s="532"/>
      <c r="G66" s="533"/>
      <c r="H66" s="533"/>
      <c r="I66" s="533"/>
      <c r="J66" s="533"/>
      <c r="K66" s="533"/>
      <c r="L66" s="533" t="str">
        <f t="shared" si="21"/>
        <v>-</v>
      </c>
      <c r="M66" s="533" t="str">
        <f t="shared" si="22"/>
        <v>-</v>
      </c>
      <c r="N66" s="534" t="str">
        <f t="shared" si="23"/>
        <v>-</v>
      </c>
      <c r="O66" s="526" t="s">
        <v>83</v>
      </c>
      <c r="P66" s="532"/>
      <c r="Q66" s="533"/>
      <c r="R66" s="533"/>
      <c r="S66" s="533"/>
      <c r="T66" s="533"/>
      <c r="U66" s="533"/>
      <c r="V66" s="533" t="str">
        <f t="shared" si="1"/>
        <v>-</v>
      </c>
      <c r="W66" s="533" t="str">
        <f t="shared" si="2"/>
        <v>-</v>
      </c>
      <c r="X66" s="534" t="str">
        <f t="shared" si="3"/>
        <v>-</v>
      </c>
      <c r="Y66" s="526" t="str">
        <f t="shared" si="4"/>
        <v>-</v>
      </c>
      <c r="Z66" s="532"/>
      <c r="AA66" s="533"/>
      <c r="AB66" s="533"/>
      <c r="AC66" s="533"/>
      <c r="AD66" s="533"/>
      <c r="AE66" s="533"/>
      <c r="AF66" s="533" t="str">
        <f t="shared" si="5"/>
        <v>-</v>
      </c>
      <c r="AG66" s="533" t="str">
        <f t="shared" si="6"/>
        <v>-</v>
      </c>
      <c r="AH66" s="534" t="str">
        <f t="shared" si="7"/>
        <v>-</v>
      </c>
      <c r="AI66" s="526" t="str">
        <f t="shared" si="8"/>
        <v>-</v>
      </c>
      <c r="AJ66" s="532"/>
      <c r="AK66" s="533"/>
      <c r="AL66" s="533"/>
      <c r="AM66" s="533"/>
      <c r="AN66" s="533"/>
      <c r="AO66" s="533"/>
      <c r="AP66" s="533" t="str">
        <f t="shared" si="9"/>
        <v>-</v>
      </c>
      <c r="AQ66" s="533" t="str">
        <f t="shared" si="10"/>
        <v>-</v>
      </c>
      <c r="AR66" s="534" t="str">
        <f t="shared" si="11"/>
        <v>-</v>
      </c>
      <c r="AS66" s="526" t="str">
        <f t="shared" si="12"/>
        <v>-</v>
      </c>
      <c r="AT66" s="532"/>
      <c r="AU66" s="533"/>
      <c r="AV66" s="533"/>
      <c r="AW66" s="533"/>
      <c r="AX66" s="533"/>
      <c r="AY66" s="533"/>
      <c r="AZ66" s="533" t="str">
        <f t="shared" si="13"/>
        <v>-</v>
      </c>
      <c r="BA66" s="533" t="str">
        <f t="shared" si="14"/>
        <v>-</v>
      </c>
      <c r="BB66" s="534" t="str">
        <f t="shared" si="15"/>
        <v>-</v>
      </c>
      <c r="BC66" s="555" t="str">
        <f t="shared" si="16"/>
        <v>-</v>
      </c>
      <c r="BD66" s="533"/>
      <c r="BE66" s="533"/>
      <c r="BF66" s="533"/>
      <c r="BG66" s="533"/>
      <c r="BH66" s="533"/>
      <c r="BI66" s="533"/>
      <c r="BJ66" s="533" t="str">
        <f t="shared" si="17"/>
        <v>-</v>
      </c>
      <c r="BK66" s="533" t="str">
        <f t="shared" si="18"/>
        <v>-</v>
      </c>
      <c r="BL66" s="533" t="str">
        <f t="shared" si="19"/>
        <v>-</v>
      </c>
      <c r="BM66" s="535" t="str">
        <f t="shared" si="20"/>
        <v>-</v>
      </c>
    </row>
    <row r="67" spans="1:65" ht="40.5" customHeight="1">
      <c r="A67" s="530" t="str">
        <f t="shared" si="27"/>
        <v>9-1</v>
      </c>
      <c r="B67" s="530">
        <v>9</v>
      </c>
      <c r="C67" s="531" t="s">
        <v>335</v>
      </c>
      <c r="D67" s="530">
        <v>1</v>
      </c>
      <c r="E67" s="531" t="s">
        <v>2103</v>
      </c>
      <c r="F67" s="532">
        <v>6</v>
      </c>
      <c r="G67" s="533">
        <v>39</v>
      </c>
      <c r="H67" s="533">
        <v>211</v>
      </c>
      <c r="I67" s="533">
        <v>204</v>
      </c>
      <c r="J67" s="533">
        <v>101</v>
      </c>
      <c r="K67" s="533">
        <v>34</v>
      </c>
      <c r="L67" s="533">
        <v>595</v>
      </c>
      <c r="M67" s="533">
        <v>561</v>
      </c>
      <c r="N67" s="534">
        <v>-0.63279857397504458</v>
      </c>
      <c r="O67" s="526" t="s">
        <v>57</v>
      </c>
      <c r="P67" s="479">
        <v>8</v>
      </c>
      <c r="Q67" s="479">
        <v>47</v>
      </c>
      <c r="R67" s="479">
        <v>197</v>
      </c>
      <c r="S67" s="479">
        <v>163</v>
      </c>
      <c r="T67" s="479">
        <v>54</v>
      </c>
      <c r="U67" s="479">
        <v>2</v>
      </c>
      <c r="V67" s="535">
        <f t="shared" si="1"/>
        <v>471</v>
      </c>
      <c r="W67" s="533">
        <f t="shared" si="2"/>
        <v>469</v>
      </c>
      <c r="X67" s="534">
        <f t="shared" si="3"/>
        <v>-0.44349680170575695</v>
      </c>
      <c r="Y67" s="526" t="str">
        <f t="shared" si="4"/>
        <v>d</v>
      </c>
      <c r="Z67" s="540">
        <v>9</v>
      </c>
      <c r="AA67" s="537">
        <v>56</v>
      </c>
      <c r="AB67" s="537">
        <v>208</v>
      </c>
      <c r="AC67" s="537">
        <v>156</v>
      </c>
      <c r="AD67" s="537">
        <v>55</v>
      </c>
      <c r="AE67" s="537">
        <v>5</v>
      </c>
      <c r="AF67" s="533">
        <f>IF($E67="-","-",IF(SUM(Z67:AE67)=0,"-",SUM(Z67:AE67)))</f>
        <v>489</v>
      </c>
      <c r="AG67" s="533">
        <f>IF($E67="-","-",IF(SUM(Z67:AD67)=0,"-",SUM(Z67:AD67)))</f>
        <v>484</v>
      </c>
      <c r="AH67" s="534">
        <f>IF(AF67="-","-",SUM(Z67*2,AA67*1,AB67*0,AC67*(-1),AD67*(-2))/AG67)</f>
        <v>-0.39669421487603307</v>
      </c>
      <c r="AI67" s="526" t="str">
        <f>IF(AF67="-","-",IF(AH67&gt;=0.8,"a",IF(AH67&gt;0.3,"b",IF(AH67&gt;=-0.3,"c",IF(AH67&gt;-0.8,"d","e")))))</f>
        <v>d</v>
      </c>
      <c r="AJ67" s="532">
        <v>7</v>
      </c>
      <c r="AK67" s="533">
        <v>41</v>
      </c>
      <c r="AL67" s="533">
        <v>227</v>
      </c>
      <c r="AM67" s="533">
        <v>150</v>
      </c>
      <c r="AN67" s="533">
        <v>59</v>
      </c>
      <c r="AO67" s="533">
        <v>5</v>
      </c>
      <c r="AP67" s="533">
        <f t="shared" si="9"/>
        <v>489</v>
      </c>
      <c r="AQ67" s="533">
        <f t="shared" si="10"/>
        <v>484</v>
      </c>
      <c r="AR67" s="534">
        <f t="shared" si="11"/>
        <v>-0.44008264462809915</v>
      </c>
      <c r="AS67" s="526" t="str">
        <f t="shared" si="12"/>
        <v>d</v>
      </c>
      <c r="AT67" s="958">
        <v>18</v>
      </c>
      <c r="AU67" s="959">
        <v>86</v>
      </c>
      <c r="AV67" s="959">
        <v>426</v>
      </c>
      <c r="AW67" s="959">
        <v>379</v>
      </c>
      <c r="AX67" s="959">
        <v>136</v>
      </c>
      <c r="AY67" s="959">
        <v>11</v>
      </c>
      <c r="AZ67" s="533">
        <f t="shared" si="13"/>
        <v>1056</v>
      </c>
      <c r="BA67" s="533">
        <f t="shared" si="14"/>
        <v>1045</v>
      </c>
      <c r="BB67" s="534">
        <f t="shared" si="15"/>
        <v>-0.5062200956937799</v>
      </c>
      <c r="BC67" s="556" t="str">
        <f t="shared" si="16"/>
        <v>d</v>
      </c>
      <c r="BD67" s="533">
        <v>28</v>
      </c>
      <c r="BE67" s="533">
        <v>182</v>
      </c>
      <c r="BF67" s="533">
        <v>663</v>
      </c>
      <c r="BG67" s="533">
        <v>399</v>
      </c>
      <c r="BH67" s="533">
        <v>147</v>
      </c>
      <c r="BI67" s="533">
        <v>7</v>
      </c>
      <c r="BJ67" s="533">
        <f t="shared" si="17"/>
        <v>1426</v>
      </c>
      <c r="BK67" s="533">
        <f t="shared" si="18"/>
        <v>1419</v>
      </c>
      <c r="BL67" s="534">
        <f t="shared" si="19"/>
        <v>-0.32064834390415786</v>
      </c>
      <c r="BM67" s="954" t="str">
        <f t="shared" si="20"/>
        <v>d</v>
      </c>
    </row>
    <row r="68" spans="1:65" ht="40.5" customHeight="1">
      <c r="A68" s="530" t="str">
        <f t="shared" si="27"/>
        <v>9-2</v>
      </c>
      <c r="B68" s="530">
        <v>9</v>
      </c>
      <c r="C68" s="531" t="s">
        <v>335</v>
      </c>
      <c r="D68" s="530">
        <v>2</v>
      </c>
      <c r="E68" s="531" t="s">
        <v>2104</v>
      </c>
      <c r="F68" s="532">
        <v>15</v>
      </c>
      <c r="G68" s="533">
        <v>95</v>
      </c>
      <c r="H68" s="533">
        <v>236</v>
      </c>
      <c r="I68" s="533">
        <v>149</v>
      </c>
      <c r="J68" s="533">
        <v>67</v>
      </c>
      <c r="K68" s="533">
        <v>26</v>
      </c>
      <c r="L68" s="533">
        <v>588</v>
      </c>
      <c r="M68" s="533">
        <v>562</v>
      </c>
      <c r="N68" s="534">
        <v>-0.28113879003558717</v>
      </c>
      <c r="O68" s="526" t="s">
        <v>56</v>
      </c>
      <c r="P68" s="479">
        <v>15</v>
      </c>
      <c r="Q68" s="479">
        <v>58</v>
      </c>
      <c r="R68" s="479">
        <v>246</v>
      </c>
      <c r="S68" s="479">
        <v>105</v>
      </c>
      <c r="T68" s="479">
        <v>30</v>
      </c>
      <c r="U68" s="479">
        <v>15</v>
      </c>
      <c r="V68" s="535">
        <f t="shared" ref="V68:V131" si="28">IF($E68="-","-",IF(SUM(P68:U68)=0,"-",SUM(P68:U68)))</f>
        <v>469</v>
      </c>
      <c r="W68" s="533">
        <f t="shared" ref="W68:W131" si="29">IF($E68="-","-",IF(SUM(P68:T68)=0,"-",SUM(P68:T68)))</f>
        <v>454</v>
      </c>
      <c r="X68" s="534">
        <f t="shared" ref="X68:X131" si="30">IF(V68="-","-",SUM(P68*2,Q68*1,R68*0,S68*(-1),T68*(-2))/W68)</f>
        <v>-0.1696035242290749</v>
      </c>
      <c r="Y68" s="526" t="str">
        <f t="shared" ref="Y68:Y131" si="31">IF(V68="-","-",IF(X68&gt;=0.8,"a",IF(X68&gt;0.3,"b",IF(X68&gt;=-0.3,"c",IF(X68&gt;-0.8,"d","e")))))</f>
        <v>c</v>
      </c>
      <c r="Z68" s="540">
        <v>13</v>
      </c>
      <c r="AA68" s="537">
        <v>72</v>
      </c>
      <c r="AB68" s="537">
        <v>255</v>
      </c>
      <c r="AC68" s="537">
        <v>101</v>
      </c>
      <c r="AD68" s="537">
        <v>33</v>
      </c>
      <c r="AE68" s="537">
        <v>7</v>
      </c>
      <c r="AF68" s="533">
        <f t="shared" ref="AF68:AF131" si="32">IF($E68="-","-",IF(SUM(Z68:AE68)=0,"-",SUM(Z68:AE68)))</f>
        <v>481</v>
      </c>
      <c r="AG68" s="533">
        <f t="shared" ref="AG68:AG131" si="33">IF($E68="-","-",IF(SUM(Z68:AD68)=0,"-",SUM(Z68:AD68)))</f>
        <v>474</v>
      </c>
      <c r="AH68" s="534">
        <f t="shared" ref="AH68:AH131" si="34">IF(AF68="-","-",SUM(Z68*2,AA68*1,AB68*0,AC68*(-1),AD68*(-2))/AG68)</f>
        <v>-0.14556962025316456</v>
      </c>
      <c r="AI68" s="526" t="str">
        <f t="shared" ref="AI68:AI131" si="35">IF(AF68="-","-",IF(AH68&gt;=0.8,"a",IF(AH68&gt;0.3,"b",IF(AH68&gt;=-0.3,"c",IF(AH68&gt;-0.8,"d","e")))))</f>
        <v>c</v>
      </c>
      <c r="AJ68" s="532">
        <v>12</v>
      </c>
      <c r="AK68" s="533">
        <v>77</v>
      </c>
      <c r="AL68" s="533">
        <v>262</v>
      </c>
      <c r="AM68" s="533">
        <v>93</v>
      </c>
      <c r="AN68" s="533">
        <v>28</v>
      </c>
      <c r="AO68" s="533">
        <v>15</v>
      </c>
      <c r="AP68" s="533">
        <f t="shared" ref="AP68:AP131" si="36">IF($E68="-","-",IF(SUM(AJ68:AO68)=0,"-",SUM(AJ68:AO68)))</f>
        <v>487</v>
      </c>
      <c r="AQ68" s="533">
        <f t="shared" ref="AQ68:AQ131" si="37">IF($E68="-","-",IF(SUM(AJ68:AN68)=0,"-",SUM(AJ68:AN68)))</f>
        <v>472</v>
      </c>
      <c r="AR68" s="534">
        <f t="shared" ref="AR68:AR131" si="38">IF(AP68="-","-",SUM(AJ68*2,AK68*1,AL68*0,AM68*(-1),AN68*(-2))/AQ68)</f>
        <v>-0.10169491525423729</v>
      </c>
      <c r="AS68" s="526" t="str">
        <f t="shared" ref="AS68:AS131" si="39">IF(AP68="-","-",IF(AR68&gt;=0.8,"a",IF(AR68&gt;0.3,"b",IF(AR68&gt;=-0.3,"c",IF(AR68&gt;-0.8,"d","e")))))</f>
        <v>c</v>
      </c>
      <c r="AT68" s="958">
        <v>25</v>
      </c>
      <c r="AU68" s="959">
        <v>151</v>
      </c>
      <c r="AV68" s="959">
        <v>536</v>
      </c>
      <c r="AW68" s="959">
        <v>237</v>
      </c>
      <c r="AX68" s="959">
        <v>82</v>
      </c>
      <c r="AY68" s="959">
        <v>13</v>
      </c>
      <c r="AZ68" s="533">
        <f t="shared" ref="AZ68:AZ131" si="40">IF($E68="-","-",IF(SUM(AT68:AY68)=0,"-",SUM(AT68:AY68)))</f>
        <v>1044</v>
      </c>
      <c r="BA68" s="533">
        <f t="shared" ref="BA68:BA131" si="41">IF($E68="-","-",IF(SUM(AT68:AX68)=0,"-",SUM(AT68:AX68)))</f>
        <v>1031</v>
      </c>
      <c r="BB68" s="534">
        <f t="shared" ref="BB68:BB131" si="42">IF(AZ68="-","-",SUM(AT68*2,AU68*1,AV68*0,AW68*(-1),AX68*(-2))/BA68)</f>
        <v>-0.19398642095053345</v>
      </c>
      <c r="BC68" s="556" t="str">
        <f t="shared" ref="BC68:BC131" si="43">IF(AZ68="-","-",IF(BB68&gt;=0.8,"a",IF(BB68&gt;0.3,"b",IF(BB68&gt;=-0.3,"c",IF(BB68&gt;-0.8,"d","e")))))</f>
        <v>c</v>
      </c>
      <c r="BD68" s="533">
        <v>37</v>
      </c>
      <c r="BE68" s="533">
        <v>228</v>
      </c>
      <c r="BF68" s="533">
        <v>761</v>
      </c>
      <c r="BG68" s="533">
        <v>266</v>
      </c>
      <c r="BH68" s="533">
        <v>63</v>
      </c>
      <c r="BI68" s="533">
        <v>18</v>
      </c>
      <c r="BJ68" s="533">
        <f t="shared" ref="BJ68:BJ131" si="44">IF($E68="-","-",IF(SUM(BD68:BI68)=0,"-",SUM(BD68:BI68)))</f>
        <v>1373</v>
      </c>
      <c r="BK68" s="533">
        <f t="shared" ref="BK68:BK131" si="45">IF($E68="-","-",IF(SUM(BD68:BH68)=0,"-",SUM(BD68:BH68)))</f>
        <v>1355</v>
      </c>
      <c r="BL68" s="534">
        <f t="shared" ref="BL68:BL131" si="46">IF(BJ68="-","-",SUM(BD68*2,BE68*1,BF68*0,BG68*(-1),BH68*(-2))/BK68)</f>
        <v>-6.6420664206642069E-2</v>
      </c>
      <c r="BM68" s="954" t="str">
        <f t="shared" ref="BM68:BM131" si="47">IF(BJ68="-","-",IF(BL68&gt;=0.8,"a",IF(BL68&gt;0.3,"b",IF(BL68&gt;=-0.3,"c",IF(BL68&gt;-0.8,"d","e")))))</f>
        <v>c</v>
      </c>
    </row>
    <row r="69" spans="1:65" ht="40.5" customHeight="1">
      <c r="A69" s="530" t="str">
        <f t="shared" si="27"/>
        <v>9-3</v>
      </c>
      <c r="B69" s="530">
        <v>9</v>
      </c>
      <c r="C69" s="531" t="s">
        <v>335</v>
      </c>
      <c r="D69" s="530">
        <v>3</v>
      </c>
      <c r="E69" s="531" t="s">
        <v>2105</v>
      </c>
      <c r="F69" s="532">
        <v>23</v>
      </c>
      <c r="G69" s="533">
        <v>131</v>
      </c>
      <c r="H69" s="533">
        <v>211</v>
      </c>
      <c r="I69" s="533">
        <v>135</v>
      </c>
      <c r="J69" s="533">
        <v>61</v>
      </c>
      <c r="K69" s="533">
        <v>34</v>
      </c>
      <c r="L69" s="533">
        <v>595</v>
      </c>
      <c r="M69" s="533">
        <v>561</v>
      </c>
      <c r="N69" s="534">
        <v>-0.14260249554367202</v>
      </c>
      <c r="O69" s="526" t="s">
        <v>56</v>
      </c>
      <c r="P69" s="479">
        <v>17</v>
      </c>
      <c r="Q69" s="479">
        <v>107</v>
      </c>
      <c r="R69" s="479">
        <v>228</v>
      </c>
      <c r="S69" s="479">
        <v>89</v>
      </c>
      <c r="T69" s="479">
        <v>26</v>
      </c>
      <c r="U69" s="479">
        <v>4</v>
      </c>
      <c r="V69" s="535">
        <f t="shared" si="28"/>
        <v>471</v>
      </c>
      <c r="W69" s="533">
        <f t="shared" si="29"/>
        <v>467</v>
      </c>
      <c r="X69" s="534">
        <f t="shared" si="30"/>
        <v>0</v>
      </c>
      <c r="Y69" s="526" t="str">
        <f t="shared" si="31"/>
        <v>c</v>
      </c>
      <c r="Z69" s="540">
        <v>27</v>
      </c>
      <c r="AA69" s="537">
        <v>103</v>
      </c>
      <c r="AB69" s="537">
        <v>200</v>
      </c>
      <c r="AC69" s="537">
        <v>122</v>
      </c>
      <c r="AD69" s="537">
        <v>32</v>
      </c>
      <c r="AE69" s="537">
        <v>5</v>
      </c>
      <c r="AF69" s="533">
        <f t="shared" si="32"/>
        <v>489</v>
      </c>
      <c r="AG69" s="533">
        <f t="shared" si="33"/>
        <v>484</v>
      </c>
      <c r="AH69" s="534">
        <f t="shared" si="34"/>
        <v>-5.9917355371900828E-2</v>
      </c>
      <c r="AI69" s="526" t="str">
        <f t="shared" si="35"/>
        <v>c</v>
      </c>
      <c r="AJ69" s="532">
        <v>14</v>
      </c>
      <c r="AK69" s="533">
        <v>118</v>
      </c>
      <c r="AL69" s="533">
        <v>218</v>
      </c>
      <c r="AM69" s="533">
        <v>90</v>
      </c>
      <c r="AN69" s="533">
        <v>42</v>
      </c>
      <c r="AO69" s="533">
        <v>7</v>
      </c>
      <c r="AP69" s="533">
        <f t="shared" si="36"/>
        <v>489</v>
      </c>
      <c r="AQ69" s="533">
        <f t="shared" si="37"/>
        <v>482</v>
      </c>
      <c r="AR69" s="534">
        <f t="shared" si="38"/>
        <v>-5.8091286307053944E-2</v>
      </c>
      <c r="AS69" s="526" t="str">
        <f t="shared" si="39"/>
        <v>c</v>
      </c>
      <c r="AT69" s="958">
        <v>28</v>
      </c>
      <c r="AU69" s="959">
        <v>224</v>
      </c>
      <c r="AV69" s="959">
        <v>479</v>
      </c>
      <c r="AW69" s="959">
        <v>234</v>
      </c>
      <c r="AX69" s="959">
        <v>81</v>
      </c>
      <c r="AY69" s="959">
        <v>10</v>
      </c>
      <c r="AZ69" s="533">
        <f t="shared" si="40"/>
        <v>1056</v>
      </c>
      <c r="BA69" s="533">
        <f t="shared" si="41"/>
        <v>1046</v>
      </c>
      <c r="BB69" s="534">
        <f t="shared" si="42"/>
        <v>-0.11089866156787763</v>
      </c>
      <c r="BC69" s="556" t="str">
        <f t="shared" si="43"/>
        <v>c</v>
      </c>
      <c r="BD69" s="533">
        <v>54</v>
      </c>
      <c r="BE69" s="533">
        <v>328</v>
      </c>
      <c r="BF69" s="533">
        <v>693</v>
      </c>
      <c r="BG69" s="533">
        <v>259</v>
      </c>
      <c r="BH69" s="533">
        <v>81</v>
      </c>
      <c r="BI69" s="533">
        <v>11</v>
      </c>
      <c r="BJ69" s="533">
        <f t="shared" si="44"/>
        <v>1426</v>
      </c>
      <c r="BK69" s="533">
        <f t="shared" si="45"/>
        <v>1415</v>
      </c>
      <c r="BL69" s="534">
        <f t="shared" si="46"/>
        <v>1.0600706713780919E-2</v>
      </c>
      <c r="BM69" s="954" t="str">
        <f t="shared" si="47"/>
        <v>c</v>
      </c>
    </row>
    <row r="70" spans="1:65" ht="40.5" customHeight="1">
      <c r="A70" s="530" t="str">
        <f t="shared" si="27"/>
        <v>9-4</v>
      </c>
      <c r="B70" s="530">
        <v>9</v>
      </c>
      <c r="C70" s="531" t="s">
        <v>335</v>
      </c>
      <c r="D70" s="530">
        <v>4</v>
      </c>
      <c r="E70" s="531" t="s">
        <v>2106</v>
      </c>
      <c r="F70" s="532">
        <v>26</v>
      </c>
      <c r="G70" s="533">
        <v>118</v>
      </c>
      <c r="H70" s="533">
        <v>204</v>
      </c>
      <c r="I70" s="533">
        <v>158</v>
      </c>
      <c r="J70" s="533">
        <v>61</v>
      </c>
      <c r="K70" s="533">
        <v>21</v>
      </c>
      <c r="L70" s="533">
        <v>588</v>
      </c>
      <c r="M70" s="533">
        <v>567</v>
      </c>
      <c r="N70" s="534">
        <v>-0.19400352733686066</v>
      </c>
      <c r="O70" s="526" t="s">
        <v>56</v>
      </c>
      <c r="P70" s="479">
        <v>14</v>
      </c>
      <c r="Q70" s="479">
        <v>85</v>
      </c>
      <c r="R70" s="479">
        <v>210</v>
      </c>
      <c r="S70" s="479">
        <v>123</v>
      </c>
      <c r="T70" s="479">
        <v>24</v>
      </c>
      <c r="U70" s="479">
        <v>13</v>
      </c>
      <c r="V70" s="535">
        <f t="shared" si="28"/>
        <v>469</v>
      </c>
      <c r="W70" s="533">
        <f t="shared" si="29"/>
        <v>456</v>
      </c>
      <c r="X70" s="534">
        <f t="shared" si="30"/>
        <v>-0.12719298245614036</v>
      </c>
      <c r="Y70" s="526" t="str">
        <f t="shared" si="31"/>
        <v>c</v>
      </c>
      <c r="Z70" s="540">
        <v>17</v>
      </c>
      <c r="AA70" s="537">
        <v>88</v>
      </c>
      <c r="AB70" s="537">
        <v>210</v>
      </c>
      <c r="AC70" s="537">
        <v>124</v>
      </c>
      <c r="AD70" s="537">
        <v>34</v>
      </c>
      <c r="AE70" s="537">
        <v>8</v>
      </c>
      <c r="AF70" s="533">
        <f t="shared" si="32"/>
        <v>481</v>
      </c>
      <c r="AG70" s="533">
        <f t="shared" si="33"/>
        <v>473</v>
      </c>
      <c r="AH70" s="534">
        <f t="shared" si="34"/>
        <v>-0.14799154334038056</v>
      </c>
      <c r="AI70" s="526" t="str">
        <f t="shared" si="35"/>
        <v>c</v>
      </c>
      <c r="AJ70" s="532">
        <v>11</v>
      </c>
      <c r="AK70" s="533">
        <v>102</v>
      </c>
      <c r="AL70" s="533">
        <v>230</v>
      </c>
      <c r="AM70" s="533">
        <v>103</v>
      </c>
      <c r="AN70" s="533">
        <v>27</v>
      </c>
      <c r="AO70" s="533">
        <v>14</v>
      </c>
      <c r="AP70" s="533">
        <f t="shared" si="36"/>
        <v>487</v>
      </c>
      <c r="AQ70" s="533">
        <f t="shared" si="37"/>
        <v>473</v>
      </c>
      <c r="AR70" s="534">
        <f t="shared" si="38"/>
        <v>-6.9767441860465115E-2</v>
      </c>
      <c r="AS70" s="526" t="str">
        <f t="shared" si="39"/>
        <v>c</v>
      </c>
      <c r="AT70" s="958">
        <v>29</v>
      </c>
      <c r="AU70" s="959">
        <v>203</v>
      </c>
      <c r="AV70" s="959">
        <v>465</v>
      </c>
      <c r="AW70" s="959">
        <v>257</v>
      </c>
      <c r="AX70" s="959">
        <v>75</v>
      </c>
      <c r="AY70" s="959">
        <v>15</v>
      </c>
      <c r="AZ70" s="533">
        <f t="shared" si="40"/>
        <v>1044</v>
      </c>
      <c r="BA70" s="533">
        <f t="shared" si="41"/>
        <v>1029</v>
      </c>
      <c r="BB70" s="534">
        <f t="shared" si="42"/>
        <v>-0.14188532555879493</v>
      </c>
      <c r="BC70" s="556" t="str">
        <f t="shared" si="43"/>
        <v>c</v>
      </c>
      <c r="BD70" s="533">
        <v>51</v>
      </c>
      <c r="BE70" s="533">
        <v>314</v>
      </c>
      <c r="BF70" s="533">
        <v>655</v>
      </c>
      <c r="BG70" s="533">
        <v>255</v>
      </c>
      <c r="BH70" s="533">
        <v>78</v>
      </c>
      <c r="BI70" s="533">
        <v>20</v>
      </c>
      <c r="BJ70" s="533">
        <f t="shared" si="44"/>
        <v>1373</v>
      </c>
      <c r="BK70" s="533">
        <f t="shared" si="45"/>
        <v>1353</v>
      </c>
      <c r="BL70" s="534">
        <f t="shared" si="46"/>
        <v>3.6954915003695491E-3</v>
      </c>
      <c r="BM70" s="954" t="str">
        <f t="shared" si="47"/>
        <v>c</v>
      </c>
    </row>
    <row r="71" spans="1:65" ht="40.5" hidden="1" customHeight="1">
      <c r="A71" s="530" t="str">
        <f t="shared" si="27"/>
        <v>9-5</v>
      </c>
      <c r="B71" s="530">
        <v>9</v>
      </c>
      <c r="C71" s="531" t="s">
        <v>335</v>
      </c>
      <c r="D71" s="530">
        <v>5</v>
      </c>
      <c r="E71" s="531" t="s">
        <v>83</v>
      </c>
      <c r="F71" s="532"/>
      <c r="G71" s="533"/>
      <c r="H71" s="533"/>
      <c r="I71" s="533"/>
      <c r="J71" s="533"/>
      <c r="K71" s="533"/>
      <c r="L71" s="533" t="str">
        <f t="shared" ref="L71:L130" si="48">IF($E71="-","-",IF(SUM(F71:K71)=0,"-",SUM(F71:K71)))</f>
        <v>-</v>
      </c>
      <c r="M71" s="533" t="str">
        <f t="shared" ref="M71:M130" si="49">IF($E71="-","-",IF(SUM(F71:J71)=0,"-",SUM(F71:J71)))</f>
        <v>-</v>
      </c>
      <c r="N71" s="534" t="str">
        <f t="shared" ref="N71:N130" si="50">IF(L71="-","-",SUM(F71*2,G71*1,H71*0,I71*(-1),J71*(-2))/M71)</f>
        <v>-</v>
      </c>
      <c r="O71" s="526" t="s">
        <v>83</v>
      </c>
      <c r="P71" s="532"/>
      <c r="Q71" s="533"/>
      <c r="R71" s="533"/>
      <c r="S71" s="533"/>
      <c r="T71" s="533"/>
      <c r="U71" s="533"/>
      <c r="V71" s="533" t="str">
        <f t="shared" si="28"/>
        <v>-</v>
      </c>
      <c r="W71" s="533" t="str">
        <f t="shared" si="29"/>
        <v>-</v>
      </c>
      <c r="X71" s="534" t="str">
        <f t="shared" si="30"/>
        <v>-</v>
      </c>
      <c r="Y71" s="526" t="str">
        <f t="shared" si="31"/>
        <v>-</v>
      </c>
      <c r="Z71" s="532"/>
      <c r="AA71" s="533"/>
      <c r="AB71" s="533"/>
      <c r="AC71" s="533"/>
      <c r="AD71" s="533"/>
      <c r="AE71" s="533"/>
      <c r="AF71" s="533" t="str">
        <f t="shared" si="32"/>
        <v>-</v>
      </c>
      <c r="AG71" s="533" t="str">
        <f t="shared" si="33"/>
        <v>-</v>
      </c>
      <c r="AH71" s="534" t="str">
        <f t="shared" si="34"/>
        <v>-</v>
      </c>
      <c r="AI71" s="526" t="str">
        <f t="shared" si="35"/>
        <v>-</v>
      </c>
      <c r="AJ71" s="532"/>
      <c r="AK71" s="533"/>
      <c r="AL71" s="533"/>
      <c r="AM71" s="533"/>
      <c r="AN71" s="533"/>
      <c r="AO71" s="533"/>
      <c r="AP71" s="533" t="str">
        <f t="shared" si="36"/>
        <v>-</v>
      </c>
      <c r="AQ71" s="533" t="str">
        <f t="shared" si="37"/>
        <v>-</v>
      </c>
      <c r="AR71" s="534" t="str">
        <f t="shared" si="38"/>
        <v>-</v>
      </c>
      <c r="AS71" s="526" t="str">
        <f t="shared" si="39"/>
        <v>-</v>
      </c>
      <c r="AT71" s="532"/>
      <c r="AU71" s="533"/>
      <c r="AV71" s="533"/>
      <c r="AW71" s="533"/>
      <c r="AX71" s="533"/>
      <c r="AY71" s="533"/>
      <c r="AZ71" s="533" t="str">
        <f t="shared" si="40"/>
        <v>-</v>
      </c>
      <c r="BA71" s="533" t="str">
        <f t="shared" si="41"/>
        <v>-</v>
      </c>
      <c r="BB71" s="534" t="str">
        <f t="shared" si="42"/>
        <v>-</v>
      </c>
      <c r="BC71" s="555" t="str">
        <f t="shared" si="43"/>
        <v>-</v>
      </c>
      <c r="BD71" s="533"/>
      <c r="BE71" s="533"/>
      <c r="BF71" s="533"/>
      <c r="BG71" s="533"/>
      <c r="BH71" s="533"/>
      <c r="BI71" s="533"/>
      <c r="BJ71" s="533" t="str">
        <f t="shared" si="44"/>
        <v>-</v>
      </c>
      <c r="BK71" s="533" t="str">
        <f t="shared" si="45"/>
        <v>-</v>
      </c>
      <c r="BL71" s="533" t="str">
        <f t="shared" si="46"/>
        <v>-</v>
      </c>
      <c r="BM71" s="535" t="str">
        <f t="shared" si="47"/>
        <v>-</v>
      </c>
    </row>
    <row r="72" spans="1:65" ht="40.5" hidden="1" customHeight="1">
      <c r="A72" s="530" t="str">
        <f t="shared" si="27"/>
        <v>9-6</v>
      </c>
      <c r="B72" s="530">
        <v>9</v>
      </c>
      <c r="C72" s="531" t="s">
        <v>335</v>
      </c>
      <c r="D72" s="530">
        <v>6</v>
      </c>
      <c r="E72" s="531" t="s">
        <v>83</v>
      </c>
      <c r="F72" s="532"/>
      <c r="G72" s="533"/>
      <c r="H72" s="533"/>
      <c r="I72" s="533"/>
      <c r="J72" s="533"/>
      <c r="K72" s="533"/>
      <c r="L72" s="533" t="str">
        <f t="shared" si="48"/>
        <v>-</v>
      </c>
      <c r="M72" s="533" t="str">
        <f t="shared" si="49"/>
        <v>-</v>
      </c>
      <c r="N72" s="534" t="str">
        <f t="shared" si="50"/>
        <v>-</v>
      </c>
      <c r="O72" s="526" t="s">
        <v>83</v>
      </c>
      <c r="P72" s="532"/>
      <c r="Q72" s="533"/>
      <c r="R72" s="533"/>
      <c r="S72" s="533"/>
      <c r="T72" s="533"/>
      <c r="U72" s="533"/>
      <c r="V72" s="533" t="str">
        <f t="shared" si="28"/>
        <v>-</v>
      </c>
      <c r="W72" s="533" t="str">
        <f t="shared" si="29"/>
        <v>-</v>
      </c>
      <c r="X72" s="534" t="str">
        <f t="shared" si="30"/>
        <v>-</v>
      </c>
      <c r="Y72" s="526" t="str">
        <f t="shared" si="31"/>
        <v>-</v>
      </c>
      <c r="Z72" s="532"/>
      <c r="AA72" s="533"/>
      <c r="AB72" s="533"/>
      <c r="AC72" s="533"/>
      <c r="AD72" s="533"/>
      <c r="AE72" s="533"/>
      <c r="AF72" s="533" t="str">
        <f t="shared" si="32"/>
        <v>-</v>
      </c>
      <c r="AG72" s="533" t="str">
        <f t="shared" si="33"/>
        <v>-</v>
      </c>
      <c r="AH72" s="534" t="str">
        <f t="shared" si="34"/>
        <v>-</v>
      </c>
      <c r="AI72" s="526" t="str">
        <f t="shared" si="35"/>
        <v>-</v>
      </c>
      <c r="AJ72" s="532"/>
      <c r="AK72" s="533"/>
      <c r="AL72" s="533"/>
      <c r="AM72" s="533"/>
      <c r="AN72" s="533"/>
      <c r="AO72" s="533"/>
      <c r="AP72" s="533" t="str">
        <f t="shared" si="36"/>
        <v>-</v>
      </c>
      <c r="AQ72" s="533" t="str">
        <f t="shared" si="37"/>
        <v>-</v>
      </c>
      <c r="AR72" s="534" t="str">
        <f t="shared" si="38"/>
        <v>-</v>
      </c>
      <c r="AS72" s="526" t="str">
        <f t="shared" si="39"/>
        <v>-</v>
      </c>
      <c r="AT72" s="532"/>
      <c r="AU72" s="533"/>
      <c r="AV72" s="533"/>
      <c r="AW72" s="533"/>
      <c r="AX72" s="533"/>
      <c r="AY72" s="533"/>
      <c r="AZ72" s="533" t="str">
        <f t="shared" si="40"/>
        <v>-</v>
      </c>
      <c r="BA72" s="533" t="str">
        <f t="shared" si="41"/>
        <v>-</v>
      </c>
      <c r="BB72" s="534" t="str">
        <f t="shared" si="42"/>
        <v>-</v>
      </c>
      <c r="BC72" s="555" t="str">
        <f t="shared" si="43"/>
        <v>-</v>
      </c>
      <c r="BD72" s="533"/>
      <c r="BE72" s="533"/>
      <c r="BF72" s="533"/>
      <c r="BG72" s="533"/>
      <c r="BH72" s="533"/>
      <c r="BI72" s="533"/>
      <c r="BJ72" s="533" t="str">
        <f t="shared" si="44"/>
        <v>-</v>
      </c>
      <c r="BK72" s="533" t="str">
        <f t="shared" si="45"/>
        <v>-</v>
      </c>
      <c r="BL72" s="533" t="str">
        <f t="shared" si="46"/>
        <v>-</v>
      </c>
      <c r="BM72" s="535" t="str">
        <f t="shared" si="47"/>
        <v>-</v>
      </c>
    </row>
    <row r="73" spans="1:65" ht="40.5" hidden="1" customHeight="1">
      <c r="A73" s="530" t="str">
        <f t="shared" si="27"/>
        <v>9-7</v>
      </c>
      <c r="B73" s="530">
        <v>9</v>
      </c>
      <c r="C73" s="531" t="s">
        <v>335</v>
      </c>
      <c r="D73" s="530">
        <v>7</v>
      </c>
      <c r="E73" s="531" t="s">
        <v>83</v>
      </c>
      <c r="F73" s="532"/>
      <c r="G73" s="533"/>
      <c r="H73" s="533"/>
      <c r="I73" s="533"/>
      <c r="J73" s="533"/>
      <c r="K73" s="533"/>
      <c r="L73" s="533" t="str">
        <f t="shared" si="48"/>
        <v>-</v>
      </c>
      <c r="M73" s="533" t="str">
        <f t="shared" si="49"/>
        <v>-</v>
      </c>
      <c r="N73" s="534" t="str">
        <f t="shared" si="50"/>
        <v>-</v>
      </c>
      <c r="O73" s="526" t="s">
        <v>83</v>
      </c>
      <c r="P73" s="532"/>
      <c r="Q73" s="533"/>
      <c r="R73" s="533"/>
      <c r="S73" s="533"/>
      <c r="T73" s="533"/>
      <c r="U73" s="533"/>
      <c r="V73" s="533" t="str">
        <f t="shared" si="28"/>
        <v>-</v>
      </c>
      <c r="W73" s="533" t="str">
        <f t="shared" si="29"/>
        <v>-</v>
      </c>
      <c r="X73" s="534" t="str">
        <f t="shared" si="30"/>
        <v>-</v>
      </c>
      <c r="Y73" s="526" t="str">
        <f t="shared" si="31"/>
        <v>-</v>
      </c>
      <c r="Z73" s="532"/>
      <c r="AA73" s="533"/>
      <c r="AB73" s="533"/>
      <c r="AC73" s="533"/>
      <c r="AD73" s="533"/>
      <c r="AE73" s="533"/>
      <c r="AF73" s="533" t="str">
        <f t="shared" si="32"/>
        <v>-</v>
      </c>
      <c r="AG73" s="533" t="str">
        <f t="shared" si="33"/>
        <v>-</v>
      </c>
      <c r="AH73" s="534" t="str">
        <f t="shared" si="34"/>
        <v>-</v>
      </c>
      <c r="AI73" s="526" t="str">
        <f t="shared" si="35"/>
        <v>-</v>
      </c>
      <c r="AJ73" s="532"/>
      <c r="AK73" s="533"/>
      <c r="AL73" s="533"/>
      <c r="AM73" s="533"/>
      <c r="AN73" s="533"/>
      <c r="AO73" s="533"/>
      <c r="AP73" s="533" t="str">
        <f t="shared" si="36"/>
        <v>-</v>
      </c>
      <c r="AQ73" s="533" t="str">
        <f t="shared" si="37"/>
        <v>-</v>
      </c>
      <c r="AR73" s="534" t="str">
        <f t="shared" si="38"/>
        <v>-</v>
      </c>
      <c r="AS73" s="526" t="str">
        <f t="shared" si="39"/>
        <v>-</v>
      </c>
      <c r="AT73" s="532"/>
      <c r="AU73" s="533"/>
      <c r="AV73" s="533"/>
      <c r="AW73" s="533"/>
      <c r="AX73" s="533"/>
      <c r="AY73" s="533"/>
      <c r="AZ73" s="533" t="str">
        <f t="shared" si="40"/>
        <v>-</v>
      </c>
      <c r="BA73" s="533" t="str">
        <f t="shared" si="41"/>
        <v>-</v>
      </c>
      <c r="BB73" s="534" t="str">
        <f t="shared" si="42"/>
        <v>-</v>
      </c>
      <c r="BC73" s="555" t="str">
        <f t="shared" si="43"/>
        <v>-</v>
      </c>
      <c r="BD73" s="533"/>
      <c r="BE73" s="533"/>
      <c r="BF73" s="533"/>
      <c r="BG73" s="533"/>
      <c r="BH73" s="533"/>
      <c r="BI73" s="533"/>
      <c r="BJ73" s="533" t="str">
        <f t="shared" si="44"/>
        <v>-</v>
      </c>
      <c r="BK73" s="533" t="str">
        <f t="shared" si="45"/>
        <v>-</v>
      </c>
      <c r="BL73" s="533" t="str">
        <f t="shared" si="46"/>
        <v>-</v>
      </c>
      <c r="BM73" s="535" t="str">
        <f t="shared" si="47"/>
        <v>-</v>
      </c>
    </row>
    <row r="74" spans="1:65" ht="40.5" hidden="1" customHeight="1">
      <c r="A74" s="530" t="str">
        <f t="shared" si="27"/>
        <v>9-8</v>
      </c>
      <c r="B74" s="530">
        <v>9</v>
      </c>
      <c r="C74" s="531" t="s">
        <v>335</v>
      </c>
      <c r="D74" s="530">
        <v>8</v>
      </c>
      <c r="E74" s="531" t="s">
        <v>83</v>
      </c>
      <c r="F74" s="532"/>
      <c r="G74" s="533"/>
      <c r="H74" s="533"/>
      <c r="I74" s="533"/>
      <c r="J74" s="533"/>
      <c r="K74" s="533"/>
      <c r="L74" s="533" t="str">
        <f t="shared" si="48"/>
        <v>-</v>
      </c>
      <c r="M74" s="533" t="str">
        <f t="shared" si="49"/>
        <v>-</v>
      </c>
      <c r="N74" s="534" t="str">
        <f t="shared" si="50"/>
        <v>-</v>
      </c>
      <c r="O74" s="526" t="s">
        <v>83</v>
      </c>
      <c r="P74" s="532"/>
      <c r="Q74" s="533"/>
      <c r="R74" s="533"/>
      <c r="S74" s="533"/>
      <c r="T74" s="533"/>
      <c r="U74" s="533"/>
      <c r="V74" s="533" t="str">
        <f t="shared" si="28"/>
        <v>-</v>
      </c>
      <c r="W74" s="533" t="str">
        <f t="shared" si="29"/>
        <v>-</v>
      </c>
      <c r="X74" s="534" t="str">
        <f t="shared" si="30"/>
        <v>-</v>
      </c>
      <c r="Y74" s="526" t="str">
        <f t="shared" si="31"/>
        <v>-</v>
      </c>
      <c r="Z74" s="532"/>
      <c r="AA74" s="533"/>
      <c r="AB74" s="533"/>
      <c r="AC74" s="533"/>
      <c r="AD74" s="533"/>
      <c r="AE74" s="533"/>
      <c r="AF74" s="533" t="str">
        <f t="shared" si="32"/>
        <v>-</v>
      </c>
      <c r="AG74" s="533" t="str">
        <f t="shared" si="33"/>
        <v>-</v>
      </c>
      <c r="AH74" s="534" t="str">
        <f t="shared" si="34"/>
        <v>-</v>
      </c>
      <c r="AI74" s="526" t="str">
        <f t="shared" si="35"/>
        <v>-</v>
      </c>
      <c r="AJ74" s="532"/>
      <c r="AK74" s="533"/>
      <c r="AL74" s="533"/>
      <c r="AM74" s="533"/>
      <c r="AN74" s="533"/>
      <c r="AO74" s="533"/>
      <c r="AP74" s="533" t="str">
        <f t="shared" si="36"/>
        <v>-</v>
      </c>
      <c r="AQ74" s="533" t="str">
        <f t="shared" si="37"/>
        <v>-</v>
      </c>
      <c r="AR74" s="534" t="str">
        <f t="shared" si="38"/>
        <v>-</v>
      </c>
      <c r="AS74" s="526" t="str">
        <f t="shared" si="39"/>
        <v>-</v>
      </c>
      <c r="AT74" s="532"/>
      <c r="AU74" s="533"/>
      <c r="AV74" s="533"/>
      <c r="AW74" s="533"/>
      <c r="AX74" s="533"/>
      <c r="AY74" s="533"/>
      <c r="AZ74" s="533" t="str">
        <f t="shared" si="40"/>
        <v>-</v>
      </c>
      <c r="BA74" s="533" t="str">
        <f t="shared" si="41"/>
        <v>-</v>
      </c>
      <c r="BB74" s="534" t="str">
        <f t="shared" si="42"/>
        <v>-</v>
      </c>
      <c r="BC74" s="555" t="str">
        <f t="shared" si="43"/>
        <v>-</v>
      </c>
      <c r="BD74" s="533"/>
      <c r="BE74" s="533"/>
      <c r="BF74" s="533"/>
      <c r="BG74" s="533"/>
      <c r="BH74" s="533"/>
      <c r="BI74" s="533"/>
      <c r="BJ74" s="533" t="str">
        <f t="shared" si="44"/>
        <v>-</v>
      </c>
      <c r="BK74" s="533" t="str">
        <f t="shared" si="45"/>
        <v>-</v>
      </c>
      <c r="BL74" s="533" t="str">
        <f t="shared" si="46"/>
        <v>-</v>
      </c>
      <c r="BM74" s="535" t="str">
        <f t="shared" si="47"/>
        <v>-</v>
      </c>
    </row>
    <row r="75" spans="1:65" ht="40.5" customHeight="1">
      <c r="A75" s="530" t="str">
        <f t="shared" si="27"/>
        <v>10-1</v>
      </c>
      <c r="B75" s="530">
        <v>10</v>
      </c>
      <c r="C75" s="531" t="s">
        <v>336</v>
      </c>
      <c r="D75" s="530">
        <v>1</v>
      </c>
      <c r="E75" s="531" t="s">
        <v>2107</v>
      </c>
      <c r="F75" s="532">
        <v>75</v>
      </c>
      <c r="G75" s="533">
        <v>233</v>
      </c>
      <c r="H75" s="533">
        <v>167</v>
      </c>
      <c r="I75" s="533">
        <v>69</v>
      </c>
      <c r="J75" s="533">
        <v>27</v>
      </c>
      <c r="K75" s="533">
        <v>24</v>
      </c>
      <c r="L75" s="533">
        <v>595</v>
      </c>
      <c r="M75" s="533">
        <v>571</v>
      </c>
      <c r="N75" s="534">
        <v>0.45534150612959717</v>
      </c>
      <c r="O75" s="526" t="s">
        <v>55</v>
      </c>
      <c r="P75" s="479">
        <v>49</v>
      </c>
      <c r="Q75" s="479">
        <v>224</v>
      </c>
      <c r="R75" s="479">
        <v>141</v>
      </c>
      <c r="S75" s="479">
        <v>35</v>
      </c>
      <c r="T75" s="479">
        <v>21</v>
      </c>
      <c r="U75" s="479">
        <v>1</v>
      </c>
      <c r="V75" s="535">
        <f t="shared" si="28"/>
        <v>471</v>
      </c>
      <c r="W75" s="533">
        <f t="shared" si="29"/>
        <v>470</v>
      </c>
      <c r="X75" s="534">
        <f t="shared" si="30"/>
        <v>0.52127659574468088</v>
      </c>
      <c r="Y75" s="526" t="str">
        <f t="shared" si="31"/>
        <v>b</v>
      </c>
      <c r="Z75" s="540">
        <v>54</v>
      </c>
      <c r="AA75" s="537">
        <v>207</v>
      </c>
      <c r="AB75" s="537">
        <v>150</v>
      </c>
      <c r="AC75" s="537">
        <v>56</v>
      </c>
      <c r="AD75" s="537">
        <v>17</v>
      </c>
      <c r="AE75" s="537">
        <v>5</v>
      </c>
      <c r="AF75" s="533">
        <f t="shared" si="32"/>
        <v>489</v>
      </c>
      <c r="AG75" s="533">
        <f t="shared" si="33"/>
        <v>484</v>
      </c>
      <c r="AH75" s="534">
        <f t="shared" si="34"/>
        <v>0.46487603305785125</v>
      </c>
      <c r="AI75" s="526" t="str">
        <f t="shared" si="35"/>
        <v>b</v>
      </c>
      <c r="AJ75" s="532">
        <v>52</v>
      </c>
      <c r="AK75" s="533">
        <v>205</v>
      </c>
      <c r="AL75" s="533">
        <v>163</v>
      </c>
      <c r="AM75" s="533">
        <v>43</v>
      </c>
      <c r="AN75" s="533">
        <v>22</v>
      </c>
      <c r="AO75" s="533">
        <v>4</v>
      </c>
      <c r="AP75" s="533">
        <f t="shared" si="36"/>
        <v>489</v>
      </c>
      <c r="AQ75" s="533">
        <f t="shared" si="37"/>
        <v>485</v>
      </c>
      <c r="AR75" s="534">
        <f t="shared" si="38"/>
        <v>0.45773195876288658</v>
      </c>
      <c r="AS75" s="526" t="str">
        <f t="shared" si="39"/>
        <v>b</v>
      </c>
      <c r="AT75" s="958">
        <v>99</v>
      </c>
      <c r="AU75" s="959">
        <v>438</v>
      </c>
      <c r="AV75" s="959">
        <v>348</v>
      </c>
      <c r="AW75" s="959">
        <v>127</v>
      </c>
      <c r="AX75" s="959">
        <v>36</v>
      </c>
      <c r="AY75" s="959">
        <v>8</v>
      </c>
      <c r="AZ75" s="533">
        <f t="shared" si="40"/>
        <v>1056</v>
      </c>
      <c r="BA75" s="533">
        <f t="shared" si="41"/>
        <v>1048</v>
      </c>
      <c r="BB75" s="534">
        <f t="shared" si="42"/>
        <v>0.4169847328244275</v>
      </c>
      <c r="BC75" s="556" t="str">
        <f t="shared" si="43"/>
        <v>b</v>
      </c>
      <c r="BD75" s="533">
        <v>160</v>
      </c>
      <c r="BE75" s="533">
        <v>610</v>
      </c>
      <c r="BF75" s="533">
        <v>464</v>
      </c>
      <c r="BG75" s="533">
        <v>134</v>
      </c>
      <c r="BH75" s="533">
        <v>52</v>
      </c>
      <c r="BI75" s="533">
        <v>6</v>
      </c>
      <c r="BJ75" s="533">
        <f t="shared" si="44"/>
        <v>1426</v>
      </c>
      <c r="BK75" s="533">
        <f t="shared" si="45"/>
        <v>1420</v>
      </c>
      <c r="BL75" s="534">
        <f t="shared" si="46"/>
        <v>0.48732394366197185</v>
      </c>
      <c r="BM75" s="954" t="str">
        <f t="shared" si="47"/>
        <v>b</v>
      </c>
    </row>
    <row r="76" spans="1:65" ht="40.5" customHeight="1">
      <c r="A76" s="530" t="str">
        <f t="shared" si="27"/>
        <v>10-2</v>
      </c>
      <c r="B76" s="530">
        <v>10</v>
      </c>
      <c r="C76" s="531" t="s">
        <v>336</v>
      </c>
      <c r="D76" s="530">
        <v>2</v>
      </c>
      <c r="E76" s="531" t="s">
        <v>2608</v>
      </c>
      <c r="F76" s="532">
        <v>59</v>
      </c>
      <c r="G76" s="533">
        <v>202</v>
      </c>
      <c r="H76" s="533">
        <v>199</v>
      </c>
      <c r="I76" s="533">
        <v>75</v>
      </c>
      <c r="J76" s="533">
        <v>23</v>
      </c>
      <c r="K76" s="533">
        <v>30</v>
      </c>
      <c r="L76" s="533">
        <v>588</v>
      </c>
      <c r="M76" s="533">
        <v>558</v>
      </c>
      <c r="N76" s="534">
        <v>0.35663082437275984</v>
      </c>
      <c r="O76" s="526" t="s">
        <v>55</v>
      </c>
      <c r="P76" s="479">
        <v>31</v>
      </c>
      <c r="Q76" s="479">
        <v>149</v>
      </c>
      <c r="R76" s="479">
        <v>195</v>
      </c>
      <c r="S76" s="479">
        <v>68</v>
      </c>
      <c r="T76" s="479">
        <v>16</v>
      </c>
      <c r="U76" s="479">
        <v>10</v>
      </c>
      <c r="V76" s="535">
        <f t="shared" si="28"/>
        <v>469</v>
      </c>
      <c r="W76" s="533">
        <f t="shared" si="29"/>
        <v>459</v>
      </c>
      <c r="X76" s="534">
        <f t="shared" si="30"/>
        <v>0.24183006535947713</v>
      </c>
      <c r="Y76" s="526" t="str">
        <f t="shared" si="31"/>
        <v>c</v>
      </c>
      <c r="Z76" s="540">
        <v>25</v>
      </c>
      <c r="AA76" s="537">
        <v>165</v>
      </c>
      <c r="AB76" s="537">
        <v>205</v>
      </c>
      <c r="AC76" s="537">
        <v>63</v>
      </c>
      <c r="AD76" s="537">
        <v>14</v>
      </c>
      <c r="AE76" s="537">
        <v>9</v>
      </c>
      <c r="AF76" s="533">
        <f t="shared" si="32"/>
        <v>481</v>
      </c>
      <c r="AG76" s="533">
        <f t="shared" si="33"/>
        <v>472</v>
      </c>
      <c r="AH76" s="534">
        <f t="shared" si="34"/>
        <v>0.26271186440677968</v>
      </c>
      <c r="AI76" s="526" t="str">
        <f t="shared" si="35"/>
        <v>c</v>
      </c>
      <c r="AJ76" s="532">
        <v>31</v>
      </c>
      <c r="AK76" s="533">
        <v>168</v>
      </c>
      <c r="AL76" s="533">
        <v>210</v>
      </c>
      <c r="AM76" s="533">
        <v>52</v>
      </c>
      <c r="AN76" s="533">
        <v>16</v>
      </c>
      <c r="AO76" s="533">
        <v>10</v>
      </c>
      <c r="AP76" s="533">
        <f t="shared" si="36"/>
        <v>487</v>
      </c>
      <c r="AQ76" s="533">
        <f t="shared" si="37"/>
        <v>477</v>
      </c>
      <c r="AR76" s="534">
        <f t="shared" si="38"/>
        <v>0.30607966457023061</v>
      </c>
      <c r="AS76" s="526" t="str">
        <f t="shared" si="39"/>
        <v>b</v>
      </c>
      <c r="AT76" s="958">
        <v>63</v>
      </c>
      <c r="AU76" s="959">
        <v>398</v>
      </c>
      <c r="AV76" s="959">
        <v>394</v>
      </c>
      <c r="AW76" s="959">
        <v>115</v>
      </c>
      <c r="AX76" s="959">
        <v>61</v>
      </c>
      <c r="AY76" s="959">
        <v>13</v>
      </c>
      <c r="AZ76" s="533">
        <f t="shared" si="40"/>
        <v>1044</v>
      </c>
      <c r="BA76" s="533">
        <f t="shared" si="41"/>
        <v>1031</v>
      </c>
      <c r="BB76" s="534">
        <f t="shared" si="42"/>
        <v>0.27837051406401553</v>
      </c>
      <c r="BC76" s="556" t="str">
        <f t="shared" si="43"/>
        <v>c</v>
      </c>
      <c r="BD76" s="533">
        <v>102</v>
      </c>
      <c r="BE76" s="533">
        <v>474</v>
      </c>
      <c r="BF76" s="533">
        <v>558</v>
      </c>
      <c r="BG76" s="533">
        <v>168</v>
      </c>
      <c r="BH76" s="533">
        <v>54</v>
      </c>
      <c r="BI76" s="533">
        <v>17</v>
      </c>
      <c r="BJ76" s="533">
        <f t="shared" si="44"/>
        <v>1373</v>
      </c>
      <c r="BK76" s="533">
        <f t="shared" si="45"/>
        <v>1356</v>
      </c>
      <c r="BL76" s="534">
        <f t="shared" si="46"/>
        <v>0.29646017699115046</v>
      </c>
      <c r="BM76" s="954" t="str">
        <f t="shared" si="47"/>
        <v>c</v>
      </c>
    </row>
    <row r="77" spans="1:65" ht="40.5" customHeight="1">
      <c r="A77" s="530" t="str">
        <f t="shared" si="27"/>
        <v>10-3</v>
      </c>
      <c r="B77" s="530">
        <v>10</v>
      </c>
      <c r="C77" s="531" t="s">
        <v>336</v>
      </c>
      <c r="D77" s="530">
        <v>3</v>
      </c>
      <c r="E77" s="531" t="s">
        <v>2108</v>
      </c>
      <c r="F77" s="532">
        <v>36</v>
      </c>
      <c r="G77" s="533">
        <v>164</v>
      </c>
      <c r="H77" s="533">
        <v>219</v>
      </c>
      <c r="I77" s="533">
        <v>108</v>
      </c>
      <c r="J77" s="533">
        <v>41</v>
      </c>
      <c r="K77" s="533">
        <v>27</v>
      </c>
      <c r="L77" s="533">
        <v>595</v>
      </c>
      <c r="M77" s="533">
        <v>568</v>
      </c>
      <c r="N77" s="534">
        <v>8.098591549295775E-2</v>
      </c>
      <c r="O77" s="526" t="s">
        <v>56</v>
      </c>
      <c r="P77" s="479">
        <v>17</v>
      </c>
      <c r="Q77" s="479">
        <v>154</v>
      </c>
      <c r="R77" s="479">
        <v>212</v>
      </c>
      <c r="S77" s="479">
        <v>55</v>
      </c>
      <c r="T77" s="479">
        <v>29</v>
      </c>
      <c r="U77" s="479">
        <v>4</v>
      </c>
      <c r="V77" s="535">
        <f t="shared" si="28"/>
        <v>471</v>
      </c>
      <c r="W77" s="533">
        <f t="shared" si="29"/>
        <v>467</v>
      </c>
      <c r="X77" s="534">
        <f t="shared" si="30"/>
        <v>0.16059957173447537</v>
      </c>
      <c r="Y77" s="526" t="str">
        <f t="shared" si="31"/>
        <v>c</v>
      </c>
      <c r="Z77" s="540">
        <v>33</v>
      </c>
      <c r="AA77" s="537">
        <v>139</v>
      </c>
      <c r="AB77" s="537">
        <v>212</v>
      </c>
      <c r="AC77" s="537">
        <v>74</v>
      </c>
      <c r="AD77" s="537">
        <v>27</v>
      </c>
      <c r="AE77" s="537">
        <v>4</v>
      </c>
      <c r="AF77" s="533">
        <f t="shared" si="32"/>
        <v>489</v>
      </c>
      <c r="AG77" s="533">
        <f t="shared" si="33"/>
        <v>485</v>
      </c>
      <c r="AH77" s="534">
        <f t="shared" si="34"/>
        <v>0.15876288659793814</v>
      </c>
      <c r="AI77" s="526" t="str">
        <f t="shared" si="35"/>
        <v>c</v>
      </c>
      <c r="AJ77" s="532">
        <v>26</v>
      </c>
      <c r="AK77" s="533">
        <v>136</v>
      </c>
      <c r="AL77" s="533">
        <v>218</v>
      </c>
      <c r="AM77" s="533">
        <v>73</v>
      </c>
      <c r="AN77" s="533">
        <v>32</v>
      </c>
      <c r="AO77" s="533">
        <v>4</v>
      </c>
      <c r="AP77" s="533">
        <f t="shared" si="36"/>
        <v>489</v>
      </c>
      <c r="AQ77" s="533">
        <f t="shared" si="37"/>
        <v>485</v>
      </c>
      <c r="AR77" s="534">
        <f t="shared" si="38"/>
        <v>0.10515463917525773</v>
      </c>
      <c r="AS77" s="526" t="str">
        <f t="shared" si="39"/>
        <v>c</v>
      </c>
      <c r="AT77" s="958">
        <v>41</v>
      </c>
      <c r="AU77" s="959">
        <v>327</v>
      </c>
      <c r="AV77" s="959">
        <v>463</v>
      </c>
      <c r="AW77" s="959">
        <v>168</v>
      </c>
      <c r="AX77" s="959">
        <v>50</v>
      </c>
      <c r="AY77" s="959">
        <v>7</v>
      </c>
      <c r="AZ77" s="533">
        <f t="shared" si="40"/>
        <v>1056</v>
      </c>
      <c r="BA77" s="533">
        <f t="shared" si="41"/>
        <v>1049</v>
      </c>
      <c r="BB77" s="534">
        <f t="shared" si="42"/>
        <v>0.13441372735938989</v>
      </c>
      <c r="BC77" s="556" t="str">
        <f t="shared" si="43"/>
        <v>c</v>
      </c>
      <c r="BD77" s="533">
        <v>93</v>
      </c>
      <c r="BE77" s="533">
        <v>473</v>
      </c>
      <c r="BF77" s="533">
        <v>615</v>
      </c>
      <c r="BG77" s="533">
        <v>172</v>
      </c>
      <c r="BH77" s="533">
        <v>65</v>
      </c>
      <c r="BI77" s="533">
        <v>8</v>
      </c>
      <c r="BJ77" s="533">
        <f t="shared" si="44"/>
        <v>1426</v>
      </c>
      <c r="BK77" s="533">
        <f t="shared" si="45"/>
        <v>1418</v>
      </c>
      <c r="BL77" s="534">
        <f t="shared" si="46"/>
        <v>0.25176304654442877</v>
      </c>
      <c r="BM77" s="954" t="str">
        <f t="shared" si="47"/>
        <v>c</v>
      </c>
    </row>
    <row r="78" spans="1:65" ht="40.5" customHeight="1">
      <c r="A78" s="530" t="str">
        <f t="shared" si="27"/>
        <v>10-4</v>
      </c>
      <c r="B78" s="530">
        <v>10</v>
      </c>
      <c r="C78" s="531" t="s">
        <v>336</v>
      </c>
      <c r="D78" s="530">
        <v>4</v>
      </c>
      <c r="E78" s="531" t="s">
        <v>2109</v>
      </c>
      <c r="F78" s="532">
        <v>17</v>
      </c>
      <c r="G78" s="533">
        <v>115</v>
      </c>
      <c r="H78" s="533">
        <v>273</v>
      </c>
      <c r="I78" s="533">
        <v>115</v>
      </c>
      <c r="J78" s="533">
        <v>38</v>
      </c>
      <c r="K78" s="533">
        <v>37</v>
      </c>
      <c r="L78" s="533">
        <v>595</v>
      </c>
      <c r="M78" s="533">
        <v>558</v>
      </c>
      <c r="N78" s="534">
        <v>-7.5268817204301078E-2</v>
      </c>
      <c r="O78" s="526" t="s">
        <v>56</v>
      </c>
      <c r="P78" s="479">
        <v>17</v>
      </c>
      <c r="Q78" s="479">
        <v>95</v>
      </c>
      <c r="R78" s="479">
        <v>242</v>
      </c>
      <c r="S78" s="479">
        <v>81</v>
      </c>
      <c r="T78" s="479">
        <v>34</v>
      </c>
      <c r="U78" s="479">
        <v>2</v>
      </c>
      <c r="V78" s="535">
        <f t="shared" si="28"/>
        <v>471</v>
      </c>
      <c r="W78" s="533">
        <f t="shared" si="29"/>
        <v>469</v>
      </c>
      <c r="X78" s="534">
        <f t="shared" si="30"/>
        <v>-4.2643923240938165E-2</v>
      </c>
      <c r="Y78" s="526" t="str">
        <f t="shared" si="31"/>
        <v>c</v>
      </c>
      <c r="Z78" s="540">
        <v>22</v>
      </c>
      <c r="AA78" s="537">
        <v>101</v>
      </c>
      <c r="AB78" s="537">
        <v>225</v>
      </c>
      <c r="AC78" s="537">
        <v>99</v>
      </c>
      <c r="AD78" s="537">
        <v>36</v>
      </c>
      <c r="AE78" s="537">
        <v>6</v>
      </c>
      <c r="AF78" s="533">
        <f t="shared" si="32"/>
        <v>489</v>
      </c>
      <c r="AG78" s="533">
        <f t="shared" si="33"/>
        <v>483</v>
      </c>
      <c r="AH78" s="534">
        <f t="shared" si="34"/>
        <v>-5.3830227743271224E-2</v>
      </c>
      <c r="AI78" s="526" t="str">
        <f t="shared" si="35"/>
        <v>c</v>
      </c>
      <c r="AJ78" s="532">
        <v>20</v>
      </c>
      <c r="AK78" s="533">
        <v>89</v>
      </c>
      <c r="AL78" s="533">
        <v>226</v>
      </c>
      <c r="AM78" s="533">
        <v>104</v>
      </c>
      <c r="AN78" s="533">
        <v>45</v>
      </c>
      <c r="AO78" s="533">
        <v>5</v>
      </c>
      <c r="AP78" s="533">
        <f t="shared" si="36"/>
        <v>489</v>
      </c>
      <c r="AQ78" s="533">
        <f t="shared" si="37"/>
        <v>484</v>
      </c>
      <c r="AR78" s="534">
        <f t="shared" si="38"/>
        <v>-0.13429752066115702</v>
      </c>
      <c r="AS78" s="526" t="str">
        <f t="shared" si="39"/>
        <v>c</v>
      </c>
      <c r="AT78" s="958">
        <v>24</v>
      </c>
      <c r="AU78" s="959">
        <v>206</v>
      </c>
      <c r="AV78" s="959">
        <v>496</v>
      </c>
      <c r="AW78" s="959">
        <v>232</v>
      </c>
      <c r="AX78" s="959">
        <v>87</v>
      </c>
      <c r="AY78" s="959">
        <v>11</v>
      </c>
      <c r="AZ78" s="533">
        <f t="shared" si="40"/>
        <v>1056</v>
      </c>
      <c r="BA78" s="533">
        <f t="shared" si="41"/>
        <v>1045</v>
      </c>
      <c r="BB78" s="534">
        <f t="shared" si="42"/>
        <v>-0.14545454545454545</v>
      </c>
      <c r="BC78" s="556" t="str">
        <f t="shared" si="43"/>
        <v>c</v>
      </c>
      <c r="BD78" s="533">
        <v>75</v>
      </c>
      <c r="BE78" s="533">
        <v>311</v>
      </c>
      <c r="BF78" s="533">
        <v>659</v>
      </c>
      <c r="BG78" s="533">
        <v>268</v>
      </c>
      <c r="BH78" s="533">
        <v>103</v>
      </c>
      <c r="BI78" s="533">
        <v>10</v>
      </c>
      <c r="BJ78" s="533">
        <f t="shared" si="44"/>
        <v>1426</v>
      </c>
      <c r="BK78" s="533">
        <f t="shared" si="45"/>
        <v>1416</v>
      </c>
      <c r="BL78" s="534">
        <f t="shared" si="46"/>
        <v>-9.1807909604519778E-3</v>
      </c>
      <c r="BM78" s="954" t="str">
        <f t="shared" si="47"/>
        <v>c</v>
      </c>
    </row>
    <row r="79" spans="1:65" ht="40.5" customHeight="1">
      <c r="A79" s="530" t="str">
        <f t="shared" si="27"/>
        <v>10-5</v>
      </c>
      <c r="B79" s="530">
        <v>10</v>
      </c>
      <c r="C79" s="531" t="s">
        <v>336</v>
      </c>
      <c r="D79" s="530">
        <v>5</v>
      </c>
      <c r="E79" s="531" t="s">
        <v>370</v>
      </c>
      <c r="F79" s="532">
        <v>58</v>
      </c>
      <c r="G79" s="533">
        <v>198</v>
      </c>
      <c r="H79" s="533">
        <v>199</v>
      </c>
      <c r="I79" s="533">
        <v>84</v>
      </c>
      <c r="J79" s="533">
        <v>21</v>
      </c>
      <c r="K79" s="533">
        <v>28</v>
      </c>
      <c r="L79" s="533">
        <v>588</v>
      </c>
      <c r="M79" s="533">
        <v>560</v>
      </c>
      <c r="N79" s="534">
        <v>0.33571428571428569</v>
      </c>
      <c r="O79" s="526" t="s">
        <v>55</v>
      </c>
      <c r="P79" s="479">
        <v>38</v>
      </c>
      <c r="Q79" s="479">
        <v>155</v>
      </c>
      <c r="R79" s="479">
        <v>192</v>
      </c>
      <c r="S79" s="479">
        <v>53</v>
      </c>
      <c r="T79" s="479">
        <v>20</v>
      </c>
      <c r="U79" s="479">
        <v>11</v>
      </c>
      <c r="V79" s="535">
        <f t="shared" si="28"/>
        <v>469</v>
      </c>
      <c r="W79" s="533">
        <f t="shared" si="29"/>
        <v>458</v>
      </c>
      <c r="X79" s="534">
        <f t="shared" si="30"/>
        <v>0.30131004366812225</v>
      </c>
      <c r="Y79" s="526" t="str">
        <f t="shared" si="31"/>
        <v>b</v>
      </c>
      <c r="Z79" s="540">
        <v>19</v>
      </c>
      <c r="AA79" s="537">
        <v>152</v>
      </c>
      <c r="AB79" s="537">
        <v>224</v>
      </c>
      <c r="AC79" s="537">
        <v>57</v>
      </c>
      <c r="AD79" s="537">
        <v>20</v>
      </c>
      <c r="AE79" s="537">
        <v>9</v>
      </c>
      <c r="AF79" s="533">
        <f t="shared" si="32"/>
        <v>481</v>
      </c>
      <c r="AG79" s="533">
        <f t="shared" si="33"/>
        <v>472</v>
      </c>
      <c r="AH79" s="534">
        <f t="shared" si="34"/>
        <v>0.19703389830508475</v>
      </c>
      <c r="AI79" s="526" t="str">
        <f t="shared" si="35"/>
        <v>c</v>
      </c>
      <c r="AJ79" s="532">
        <v>24</v>
      </c>
      <c r="AK79" s="533">
        <v>163</v>
      </c>
      <c r="AL79" s="533">
        <v>206</v>
      </c>
      <c r="AM79" s="533">
        <v>64</v>
      </c>
      <c r="AN79" s="533">
        <v>18</v>
      </c>
      <c r="AO79" s="533">
        <v>12</v>
      </c>
      <c r="AP79" s="533">
        <f t="shared" si="36"/>
        <v>487</v>
      </c>
      <c r="AQ79" s="533">
        <f t="shared" si="37"/>
        <v>475</v>
      </c>
      <c r="AR79" s="534">
        <f t="shared" si="38"/>
        <v>0.2336842105263158</v>
      </c>
      <c r="AS79" s="526" t="str">
        <f t="shared" si="39"/>
        <v>c</v>
      </c>
      <c r="AT79" s="958">
        <v>63</v>
      </c>
      <c r="AU79" s="959">
        <v>328</v>
      </c>
      <c r="AV79" s="959">
        <v>445</v>
      </c>
      <c r="AW79" s="959">
        <v>133</v>
      </c>
      <c r="AX79" s="959">
        <v>60</v>
      </c>
      <c r="AY79" s="959">
        <v>15</v>
      </c>
      <c r="AZ79" s="533">
        <f t="shared" si="40"/>
        <v>1044</v>
      </c>
      <c r="BA79" s="533">
        <f t="shared" si="41"/>
        <v>1029</v>
      </c>
      <c r="BB79" s="534">
        <f t="shared" si="42"/>
        <v>0.19533527696793002</v>
      </c>
      <c r="BC79" s="556" t="str">
        <f t="shared" si="43"/>
        <v>c</v>
      </c>
      <c r="BD79" s="533">
        <v>90</v>
      </c>
      <c r="BE79" s="533">
        <v>452</v>
      </c>
      <c r="BF79" s="533">
        <v>594</v>
      </c>
      <c r="BG79" s="533">
        <v>170</v>
      </c>
      <c r="BH79" s="533">
        <v>48</v>
      </c>
      <c r="BI79" s="533">
        <v>19</v>
      </c>
      <c r="BJ79" s="533">
        <f t="shared" si="44"/>
        <v>1373</v>
      </c>
      <c r="BK79" s="533">
        <f t="shared" si="45"/>
        <v>1354</v>
      </c>
      <c r="BL79" s="534">
        <f t="shared" si="46"/>
        <v>0.27031019202363366</v>
      </c>
      <c r="BM79" s="954" t="str">
        <f t="shared" si="47"/>
        <v>c</v>
      </c>
    </row>
    <row r="80" spans="1:65" ht="40.5" customHeight="1">
      <c r="A80" s="530" t="str">
        <f t="shared" si="27"/>
        <v>10-6</v>
      </c>
      <c r="B80" s="530">
        <v>10</v>
      </c>
      <c r="C80" s="531" t="s">
        <v>336</v>
      </c>
      <c r="D80" s="530">
        <v>6</v>
      </c>
      <c r="E80" s="531" t="s">
        <v>371</v>
      </c>
      <c r="F80" s="532">
        <v>152</v>
      </c>
      <c r="G80" s="533">
        <v>259</v>
      </c>
      <c r="H80" s="533">
        <v>114</v>
      </c>
      <c r="I80" s="533">
        <v>36</v>
      </c>
      <c r="J80" s="533">
        <v>8</v>
      </c>
      <c r="K80" s="533">
        <v>19</v>
      </c>
      <c r="L80" s="533">
        <v>588</v>
      </c>
      <c r="M80" s="533">
        <v>569</v>
      </c>
      <c r="N80" s="534">
        <v>0.89806678383128291</v>
      </c>
      <c r="O80" s="526" t="s">
        <v>54</v>
      </c>
      <c r="P80" s="479">
        <v>75</v>
      </c>
      <c r="Q80" s="479">
        <v>219</v>
      </c>
      <c r="R80" s="479">
        <v>125</v>
      </c>
      <c r="S80" s="479">
        <v>32</v>
      </c>
      <c r="T80" s="479">
        <v>12</v>
      </c>
      <c r="U80" s="479">
        <v>6</v>
      </c>
      <c r="V80" s="535">
        <f t="shared" si="28"/>
        <v>469</v>
      </c>
      <c r="W80" s="533">
        <f t="shared" si="29"/>
        <v>463</v>
      </c>
      <c r="X80" s="534">
        <f t="shared" si="30"/>
        <v>0.67602591792656586</v>
      </c>
      <c r="Y80" s="526" t="str">
        <f t="shared" si="31"/>
        <v>b</v>
      </c>
      <c r="Z80" s="540">
        <v>66</v>
      </c>
      <c r="AA80" s="537">
        <v>220</v>
      </c>
      <c r="AB80" s="537">
        <v>142</v>
      </c>
      <c r="AC80" s="537">
        <v>37</v>
      </c>
      <c r="AD80" s="537">
        <v>12</v>
      </c>
      <c r="AE80" s="537">
        <v>4</v>
      </c>
      <c r="AF80" s="533">
        <f t="shared" si="32"/>
        <v>481</v>
      </c>
      <c r="AG80" s="533">
        <f t="shared" si="33"/>
        <v>477</v>
      </c>
      <c r="AH80" s="534">
        <f t="shared" si="34"/>
        <v>0.61006289308176098</v>
      </c>
      <c r="AI80" s="526" t="str">
        <f t="shared" si="35"/>
        <v>b</v>
      </c>
      <c r="AJ80" s="532">
        <v>80</v>
      </c>
      <c r="AK80" s="533">
        <v>203</v>
      </c>
      <c r="AL80" s="533">
        <v>135</v>
      </c>
      <c r="AM80" s="533">
        <v>45</v>
      </c>
      <c r="AN80" s="533">
        <v>17</v>
      </c>
      <c r="AO80" s="533">
        <v>7</v>
      </c>
      <c r="AP80" s="533">
        <f t="shared" si="36"/>
        <v>487</v>
      </c>
      <c r="AQ80" s="533">
        <f t="shared" si="37"/>
        <v>480</v>
      </c>
      <c r="AR80" s="534">
        <f t="shared" si="38"/>
        <v>0.59166666666666667</v>
      </c>
      <c r="AS80" s="526" t="str">
        <f t="shared" si="39"/>
        <v>b</v>
      </c>
      <c r="AT80" s="958">
        <v>156</v>
      </c>
      <c r="AU80" s="959">
        <v>512</v>
      </c>
      <c r="AV80" s="959">
        <v>249</v>
      </c>
      <c r="AW80" s="959">
        <v>71</v>
      </c>
      <c r="AX80" s="959">
        <v>47</v>
      </c>
      <c r="AY80" s="959">
        <v>9</v>
      </c>
      <c r="AZ80" s="533">
        <f t="shared" si="40"/>
        <v>1044</v>
      </c>
      <c r="BA80" s="533">
        <f t="shared" si="41"/>
        <v>1035</v>
      </c>
      <c r="BB80" s="534">
        <f t="shared" si="42"/>
        <v>0.63671497584541059</v>
      </c>
      <c r="BC80" s="556" t="str">
        <f t="shared" si="43"/>
        <v>b</v>
      </c>
      <c r="BD80" s="533">
        <v>221</v>
      </c>
      <c r="BE80" s="533">
        <v>610</v>
      </c>
      <c r="BF80" s="533">
        <v>375</v>
      </c>
      <c r="BG80" s="533">
        <v>116</v>
      </c>
      <c r="BH80" s="533">
        <v>40</v>
      </c>
      <c r="BI80" s="533">
        <v>11</v>
      </c>
      <c r="BJ80" s="533">
        <f t="shared" si="44"/>
        <v>1373</v>
      </c>
      <c r="BK80" s="533">
        <f t="shared" si="45"/>
        <v>1362</v>
      </c>
      <c r="BL80" s="534">
        <f t="shared" si="46"/>
        <v>0.62848751835535976</v>
      </c>
      <c r="BM80" s="954" t="str">
        <f t="shared" si="47"/>
        <v>b</v>
      </c>
    </row>
    <row r="81" spans="1:65" ht="40.5" hidden="1" customHeight="1">
      <c r="A81" s="530" t="str">
        <f t="shared" si="27"/>
        <v>10-7</v>
      </c>
      <c r="B81" s="530">
        <v>10</v>
      </c>
      <c r="C81" s="531" t="s">
        <v>336</v>
      </c>
      <c r="D81" s="530">
        <v>7</v>
      </c>
      <c r="E81" s="531" t="s">
        <v>83</v>
      </c>
      <c r="F81" s="532"/>
      <c r="G81" s="533"/>
      <c r="H81" s="533"/>
      <c r="I81" s="533"/>
      <c r="J81" s="533"/>
      <c r="K81" s="533"/>
      <c r="L81" s="533" t="str">
        <f t="shared" si="48"/>
        <v>-</v>
      </c>
      <c r="M81" s="533" t="str">
        <f t="shared" si="49"/>
        <v>-</v>
      </c>
      <c r="N81" s="534" t="str">
        <f t="shared" si="50"/>
        <v>-</v>
      </c>
      <c r="O81" s="526" t="s">
        <v>83</v>
      </c>
      <c r="P81" s="532"/>
      <c r="Q81" s="533"/>
      <c r="R81" s="533"/>
      <c r="S81" s="533"/>
      <c r="T81" s="533"/>
      <c r="U81" s="533"/>
      <c r="V81" s="533" t="str">
        <f t="shared" si="28"/>
        <v>-</v>
      </c>
      <c r="W81" s="533" t="str">
        <f t="shared" si="29"/>
        <v>-</v>
      </c>
      <c r="X81" s="534" t="str">
        <f t="shared" si="30"/>
        <v>-</v>
      </c>
      <c r="Y81" s="526" t="str">
        <f t="shared" si="31"/>
        <v>-</v>
      </c>
      <c r="Z81" s="532"/>
      <c r="AA81" s="533"/>
      <c r="AB81" s="533"/>
      <c r="AC81" s="533"/>
      <c r="AD81" s="533"/>
      <c r="AE81" s="533"/>
      <c r="AF81" s="533" t="str">
        <f t="shared" si="32"/>
        <v>-</v>
      </c>
      <c r="AG81" s="533" t="str">
        <f t="shared" si="33"/>
        <v>-</v>
      </c>
      <c r="AH81" s="534" t="str">
        <f t="shared" si="34"/>
        <v>-</v>
      </c>
      <c r="AI81" s="526" t="str">
        <f t="shared" si="35"/>
        <v>-</v>
      </c>
      <c r="AJ81" s="532"/>
      <c r="AK81" s="533"/>
      <c r="AL81" s="533"/>
      <c r="AM81" s="533"/>
      <c r="AN81" s="533"/>
      <c r="AO81" s="533"/>
      <c r="AP81" s="533" t="str">
        <f t="shared" si="36"/>
        <v>-</v>
      </c>
      <c r="AQ81" s="533" t="str">
        <f t="shared" si="37"/>
        <v>-</v>
      </c>
      <c r="AR81" s="534" t="str">
        <f t="shared" si="38"/>
        <v>-</v>
      </c>
      <c r="AS81" s="526" t="str">
        <f t="shared" si="39"/>
        <v>-</v>
      </c>
      <c r="AT81" s="532"/>
      <c r="AU81" s="533"/>
      <c r="AV81" s="533"/>
      <c r="AW81" s="533"/>
      <c r="AX81" s="533"/>
      <c r="AY81" s="533"/>
      <c r="AZ81" s="533" t="str">
        <f t="shared" si="40"/>
        <v>-</v>
      </c>
      <c r="BA81" s="533" t="str">
        <f t="shared" si="41"/>
        <v>-</v>
      </c>
      <c r="BB81" s="534" t="str">
        <f t="shared" si="42"/>
        <v>-</v>
      </c>
      <c r="BC81" s="555" t="str">
        <f t="shared" si="43"/>
        <v>-</v>
      </c>
      <c r="BD81" s="533"/>
      <c r="BE81" s="533"/>
      <c r="BF81" s="533"/>
      <c r="BG81" s="533"/>
      <c r="BH81" s="533"/>
      <c r="BI81" s="533"/>
      <c r="BJ81" s="533" t="str">
        <f t="shared" si="44"/>
        <v>-</v>
      </c>
      <c r="BK81" s="533" t="str">
        <f t="shared" si="45"/>
        <v>-</v>
      </c>
      <c r="BL81" s="533" t="str">
        <f t="shared" si="46"/>
        <v>-</v>
      </c>
      <c r="BM81" s="535" t="str">
        <f t="shared" si="47"/>
        <v>-</v>
      </c>
    </row>
    <row r="82" spans="1:65" ht="40.5" hidden="1" customHeight="1">
      <c r="A82" s="530" t="str">
        <f t="shared" si="27"/>
        <v>10-8</v>
      </c>
      <c r="B82" s="530">
        <v>10</v>
      </c>
      <c r="C82" s="531" t="s">
        <v>336</v>
      </c>
      <c r="D82" s="530">
        <v>8</v>
      </c>
      <c r="E82" s="531" t="s">
        <v>83</v>
      </c>
      <c r="F82" s="532"/>
      <c r="G82" s="533"/>
      <c r="H82" s="533"/>
      <c r="I82" s="533"/>
      <c r="J82" s="533"/>
      <c r="K82" s="533"/>
      <c r="L82" s="533" t="str">
        <f t="shared" si="48"/>
        <v>-</v>
      </c>
      <c r="M82" s="533" t="str">
        <f t="shared" si="49"/>
        <v>-</v>
      </c>
      <c r="N82" s="534" t="str">
        <f t="shared" si="50"/>
        <v>-</v>
      </c>
      <c r="O82" s="526" t="s">
        <v>83</v>
      </c>
      <c r="P82" s="532"/>
      <c r="Q82" s="533"/>
      <c r="R82" s="533"/>
      <c r="S82" s="533"/>
      <c r="T82" s="533"/>
      <c r="U82" s="533"/>
      <c r="V82" s="533" t="str">
        <f t="shared" si="28"/>
        <v>-</v>
      </c>
      <c r="W82" s="533" t="str">
        <f t="shared" si="29"/>
        <v>-</v>
      </c>
      <c r="X82" s="534" t="str">
        <f t="shared" si="30"/>
        <v>-</v>
      </c>
      <c r="Y82" s="526" t="str">
        <f t="shared" si="31"/>
        <v>-</v>
      </c>
      <c r="Z82" s="532"/>
      <c r="AA82" s="533"/>
      <c r="AB82" s="533"/>
      <c r="AC82" s="533"/>
      <c r="AD82" s="533"/>
      <c r="AE82" s="533"/>
      <c r="AF82" s="533" t="str">
        <f t="shared" si="32"/>
        <v>-</v>
      </c>
      <c r="AG82" s="533" t="str">
        <f t="shared" si="33"/>
        <v>-</v>
      </c>
      <c r="AH82" s="534" t="str">
        <f t="shared" si="34"/>
        <v>-</v>
      </c>
      <c r="AI82" s="526" t="str">
        <f t="shared" si="35"/>
        <v>-</v>
      </c>
      <c r="AJ82" s="532"/>
      <c r="AK82" s="533"/>
      <c r="AL82" s="533"/>
      <c r="AM82" s="533"/>
      <c r="AN82" s="533"/>
      <c r="AO82" s="533"/>
      <c r="AP82" s="533" t="str">
        <f t="shared" si="36"/>
        <v>-</v>
      </c>
      <c r="AQ82" s="533" t="str">
        <f t="shared" si="37"/>
        <v>-</v>
      </c>
      <c r="AR82" s="534" t="str">
        <f t="shared" si="38"/>
        <v>-</v>
      </c>
      <c r="AS82" s="526" t="str">
        <f t="shared" si="39"/>
        <v>-</v>
      </c>
      <c r="AT82" s="532"/>
      <c r="AU82" s="533"/>
      <c r="AV82" s="533"/>
      <c r="AW82" s="533"/>
      <c r="AX82" s="533"/>
      <c r="AY82" s="533"/>
      <c r="AZ82" s="533" t="str">
        <f t="shared" si="40"/>
        <v>-</v>
      </c>
      <c r="BA82" s="533" t="str">
        <f t="shared" si="41"/>
        <v>-</v>
      </c>
      <c r="BB82" s="534" t="str">
        <f t="shared" si="42"/>
        <v>-</v>
      </c>
      <c r="BC82" s="555" t="str">
        <f t="shared" si="43"/>
        <v>-</v>
      </c>
      <c r="BD82" s="533"/>
      <c r="BE82" s="533"/>
      <c r="BF82" s="533"/>
      <c r="BG82" s="533"/>
      <c r="BH82" s="533"/>
      <c r="BI82" s="533"/>
      <c r="BJ82" s="533" t="str">
        <f t="shared" si="44"/>
        <v>-</v>
      </c>
      <c r="BK82" s="533" t="str">
        <f t="shared" si="45"/>
        <v>-</v>
      </c>
      <c r="BL82" s="533" t="str">
        <f t="shared" si="46"/>
        <v>-</v>
      </c>
      <c r="BM82" s="535" t="str">
        <f t="shared" si="47"/>
        <v>-</v>
      </c>
    </row>
    <row r="83" spans="1:65" ht="40.5" customHeight="1">
      <c r="A83" s="530" t="str">
        <f t="shared" ref="A83:A146" si="51">B83&amp;"-"&amp;D83</f>
        <v>11-1</v>
      </c>
      <c r="B83" s="530">
        <v>11</v>
      </c>
      <c r="C83" s="531" t="s">
        <v>337</v>
      </c>
      <c r="D83" s="530">
        <v>1</v>
      </c>
      <c r="E83" s="531" t="s">
        <v>2110</v>
      </c>
      <c r="F83" s="532">
        <v>151</v>
      </c>
      <c r="G83" s="533">
        <v>229</v>
      </c>
      <c r="H83" s="533">
        <v>120</v>
      </c>
      <c r="I83" s="533">
        <v>50</v>
      </c>
      <c r="J83" s="533">
        <v>22</v>
      </c>
      <c r="K83" s="533">
        <v>16</v>
      </c>
      <c r="L83" s="533">
        <v>588</v>
      </c>
      <c r="M83" s="533">
        <v>572</v>
      </c>
      <c r="N83" s="534">
        <v>0.76398601398601396</v>
      </c>
      <c r="O83" s="526" t="s">
        <v>55</v>
      </c>
      <c r="P83" s="479">
        <v>52</v>
      </c>
      <c r="Q83" s="479">
        <v>172</v>
      </c>
      <c r="R83" s="479">
        <v>173</v>
      </c>
      <c r="S83" s="479">
        <v>46</v>
      </c>
      <c r="T83" s="479">
        <v>21</v>
      </c>
      <c r="U83" s="479">
        <v>5</v>
      </c>
      <c r="V83" s="535">
        <f t="shared" si="28"/>
        <v>469</v>
      </c>
      <c r="W83" s="533">
        <f t="shared" si="29"/>
        <v>464</v>
      </c>
      <c r="X83" s="534">
        <f t="shared" si="30"/>
        <v>0.40517241379310343</v>
      </c>
      <c r="Y83" s="526" t="str">
        <f t="shared" si="31"/>
        <v>b</v>
      </c>
      <c r="Z83" s="540">
        <v>37</v>
      </c>
      <c r="AA83" s="537">
        <v>176</v>
      </c>
      <c r="AB83" s="537">
        <v>186</v>
      </c>
      <c r="AC83" s="537">
        <v>62</v>
      </c>
      <c r="AD83" s="537">
        <v>15</v>
      </c>
      <c r="AE83" s="537">
        <v>5</v>
      </c>
      <c r="AF83" s="533">
        <f t="shared" si="32"/>
        <v>481</v>
      </c>
      <c r="AG83" s="533">
        <f t="shared" si="33"/>
        <v>476</v>
      </c>
      <c r="AH83" s="534">
        <f t="shared" si="34"/>
        <v>0.33193277310924368</v>
      </c>
      <c r="AI83" s="526" t="str">
        <f t="shared" si="35"/>
        <v>b</v>
      </c>
      <c r="AJ83" s="532">
        <v>37</v>
      </c>
      <c r="AK83" s="533">
        <v>181</v>
      </c>
      <c r="AL83" s="533">
        <v>178</v>
      </c>
      <c r="AM83" s="533">
        <v>62</v>
      </c>
      <c r="AN83" s="533">
        <v>18</v>
      </c>
      <c r="AO83" s="533">
        <v>11</v>
      </c>
      <c r="AP83" s="533">
        <f t="shared" si="36"/>
        <v>487</v>
      </c>
      <c r="AQ83" s="533">
        <f t="shared" si="37"/>
        <v>476</v>
      </c>
      <c r="AR83" s="534">
        <f t="shared" si="38"/>
        <v>0.32983193277310924</v>
      </c>
      <c r="AS83" s="526" t="str">
        <f t="shared" si="39"/>
        <v>b</v>
      </c>
      <c r="AT83" s="958">
        <v>102</v>
      </c>
      <c r="AU83" s="959">
        <v>384</v>
      </c>
      <c r="AV83" s="959">
        <v>376</v>
      </c>
      <c r="AW83" s="959">
        <v>114</v>
      </c>
      <c r="AX83" s="959">
        <v>59</v>
      </c>
      <c r="AY83" s="959">
        <v>9</v>
      </c>
      <c r="AZ83" s="533">
        <f t="shared" si="40"/>
        <v>1044</v>
      </c>
      <c r="BA83" s="533">
        <f t="shared" si="41"/>
        <v>1035</v>
      </c>
      <c r="BB83" s="534">
        <f t="shared" si="42"/>
        <v>0.34396135265700484</v>
      </c>
      <c r="BC83" s="556" t="str">
        <f t="shared" si="43"/>
        <v>b</v>
      </c>
      <c r="BD83" s="533">
        <v>125</v>
      </c>
      <c r="BE83" s="533">
        <v>486</v>
      </c>
      <c r="BF83" s="533">
        <v>524</v>
      </c>
      <c r="BG83" s="533">
        <v>169</v>
      </c>
      <c r="BH83" s="533">
        <v>54</v>
      </c>
      <c r="BI83" s="533">
        <v>15</v>
      </c>
      <c r="BJ83" s="533">
        <f t="shared" si="44"/>
        <v>1373</v>
      </c>
      <c r="BK83" s="533">
        <f t="shared" si="45"/>
        <v>1358</v>
      </c>
      <c r="BL83" s="534">
        <f t="shared" si="46"/>
        <v>0.33799705449189987</v>
      </c>
      <c r="BM83" s="954" t="str">
        <f t="shared" si="47"/>
        <v>b</v>
      </c>
    </row>
    <row r="84" spans="1:65" ht="40.5" customHeight="1">
      <c r="A84" s="530" t="str">
        <f t="shared" si="51"/>
        <v>11-2</v>
      </c>
      <c r="B84" s="530">
        <v>11</v>
      </c>
      <c r="C84" s="531" t="s">
        <v>337</v>
      </c>
      <c r="D84" s="530">
        <v>2</v>
      </c>
      <c r="E84" s="531" t="s">
        <v>2111</v>
      </c>
      <c r="F84" s="532">
        <v>106</v>
      </c>
      <c r="G84" s="533">
        <v>221</v>
      </c>
      <c r="H84" s="533">
        <v>169</v>
      </c>
      <c r="I84" s="533">
        <v>45</v>
      </c>
      <c r="J84" s="533">
        <v>28</v>
      </c>
      <c r="K84" s="533">
        <v>19</v>
      </c>
      <c r="L84" s="533">
        <v>588</v>
      </c>
      <c r="M84" s="533">
        <v>569</v>
      </c>
      <c r="N84" s="534">
        <v>0.58347978910369069</v>
      </c>
      <c r="O84" s="526" t="s">
        <v>55</v>
      </c>
      <c r="P84" s="479">
        <v>38</v>
      </c>
      <c r="Q84" s="479">
        <v>146</v>
      </c>
      <c r="R84" s="479">
        <v>203</v>
      </c>
      <c r="S84" s="479">
        <v>54</v>
      </c>
      <c r="T84" s="479">
        <v>19</v>
      </c>
      <c r="U84" s="479">
        <v>9</v>
      </c>
      <c r="V84" s="535">
        <f t="shared" si="28"/>
        <v>469</v>
      </c>
      <c r="W84" s="533">
        <f t="shared" si="29"/>
        <v>460</v>
      </c>
      <c r="X84" s="534">
        <f t="shared" si="30"/>
        <v>0.28260869565217389</v>
      </c>
      <c r="Y84" s="526" t="str">
        <f t="shared" si="31"/>
        <v>c</v>
      </c>
      <c r="Z84" s="540">
        <v>37</v>
      </c>
      <c r="AA84" s="537">
        <v>166</v>
      </c>
      <c r="AB84" s="537">
        <v>192</v>
      </c>
      <c r="AC84" s="537">
        <v>61</v>
      </c>
      <c r="AD84" s="537">
        <v>19</v>
      </c>
      <c r="AE84" s="537">
        <v>6</v>
      </c>
      <c r="AF84" s="533">
        <f t="shared" si="32"/>
        <v>481</v>
      </c>
      <c r="AG84" s="533">
        <f t="shared" si="33"/>
        <v>475</v>
      </c>
      <c r="AH84" s="534">
        <f t="shared" si="34"/>
        <v>0.29684210526315791</v>
      </c>
      <c r="AI84" s="526" t="str">
        <f t="shared" si="35"/>
        <v>c</v>
      </c>
      <c r="AJ84" s="532">
        <v>42</v>
      </c>
      <c r="AK84" s="533">
        <v>169</v>
      </c>
      <c r="AL84" s="533">
        <v>195</v>
      </c>
      <c r="AM84" s="533">
        <v>54</v>
      </c>
      <c r="AN84" s="533">
        <v>16</v>
      </c>
      <c r="AO84" s="533">
        <v>11</v>
      </c>
      <c r="AP84" s="533">
        <f t="shared" si="36"/>
        <v>487</v>
      </c>
      <c r="AQ84" s="533">
        <f t="shared" si="37"/>
        <v>476</v>
      </c>
      <c r="AR84" s="534">
        <f t="shared" si="38"/>
        <v>0.35084033613445376</v>
      </c>
      <c r="AS84" s="526" t="str">
        <f t="shared" si="39"/>
        <v>b</v>
      </c>
      <c r="AT84" s="958">
        <v>85</v>
      </c>
      <c r="AU84" s="959">
        <v>391</v>
      </c>
      <c r="AV84" s="959">
        <v>399</v>
      </c>
      <c r="AW84" s="959">
        <v>103</v>
      </c>
      <c r="AX84" s="959">
        <v>53</v>
      </c>
      <c r="AY84" s="959">
        <v>13</v>
      </c>
      <c r="AZ84" s="533">
        <f t="shared" si="40"/>
        <v>1044</v>
      </c>
      <c r="BA84" s="533">
        <f t="shared" si="41"/>
        <v>1031</v>
      </c>
      <c r="BB84" s="534">
        <f t="shared" si="42"/>
        <v>0.34141610087293889</v>
      </c>
      <c r="BC84" s="556" t="str">
        <f t="shared" si="43"/>
        <v>b</v>
      </c>
      <c r="BD84" s="533">
        <v>111</v>
      </c>
      <c r="BE84" s="533">
        <v>479</v>
      </c>
      <c r="BF84" s="533">
        <v>576</v>
      </c>
      <c r="BG84" s="533">
        <v>144</v>
      </c>
      <c r="BH84" s="533">
        <v>46</v>
      </c>
      <c r="BI84" s="533">
        <v>17</v>
      </c>
      <c r="BJ84" s="533">
        <f t="shared" si="44"/>
        <v>1373</v>
      </c>
      <c r="BK84" s="533">
        <f t="shared" si="45"/>
        <v>1356</v>
      </c>
      <c r="BL84" s="534">
        <f t="shared" si="46"/>
        <v>0.34292035398230086</v>
      </c>
      <c r="BM84" s="954" t="str">
        <f t="shared" si="47"/>
        <v>b</v>
      </c>
    </row>
    <row r="85" spans="1:65" ht="40.5" customHeight="1">
      <c r="A85" s="530" t="str">
        <f t="shared" si="51"/>
        <v>11-3</v>
      </c>
      <c r="B85" s="530">
        <v>11</v>
      </c>
      <c r="C85" s="531" t="s">
        <v>337</v>
      </c>
      <c r="D85" s="530">
        <v>3</v>
      </c>
      <c r="E85" s="531" t="s">
        <v>2112</v>
      </c>
      <c r="F85" s="532">
        <v>19</v>
      </c>
      <c r="G85" s="533">
        <v>143</v>
      </c>
      <c r="H85" s="533">
        <v>247</v>
      </c>
      <c r="I85" s="533">
        <v>105</v>
      </c>
      <c r="J85" s="533">
        <v>44</v>
      </c>
      <c r="K85" s="533">
        <v>37</v>
      </c>
      <c r="L85" s="533">
        <v>595</v>
      </c>
      <c r="M85" s="533">
        <v>558</v>
      </c>
      <c r="N85" s="534">
        <v>-2.1505376344086023E-2</v>
      </c>
      <c r="O85" s="526" t="s">
        <v>56</v>
      </c>
      <c r="P85" s="479">
        <v>12</v>
      </c>
      <c r="Q85" s="479">
        <v>132</v>
      </c>
      <c r="R85" s="479">
        <v>222</v>
      </c>
      <c r="S85" s="479">
        <v>69</v>
      </c>
      <c r="T85" s="479">
        <v>30</v>
      </c>
      <c r="U85" s="479">
        <v>6</v>
      </c>
      <c r="V85" s="535">
        <f t="shared" si="28"/>
        <v>471</v>
      </c>
      <c r="W85" s="533">
        <f t="shared" si="29"/>
        <v>465</v>
      </c>
      <c r="X85" s="534">
        <f t="shared" si="30"/>
        <v>5.8064516129032261E-2</v>
      </c>
      <c r="Y85" s="526" t="str">
        <f t="shared" si="31"/>
        <v>c</v>
      </c>
      <c r="Z85" s="540">
        <v>20</v>
      </c>
      <c r="AA85" s="537">
        <v>143</v>
      </c>
      <c r="AB85" s="537">
        <v>208</v>
      </c>
      <c r="AC85" s="537">
        <v>83</v>
      </c>
      <c r="AD85" s="537">
        <v>29</v>
      </c>
      <c r="AE85" s="537">
        <v>6</v>
      </c>
      <c r="AF85" s="533">
        <f t="shared" si="32"/>
        <v>489</v>
      </c>
      <c r="AG85" s="533">
        <f t="shared" si="33"/>
        <v>483</v>
      </c>
      <c r="AH85" s="534">
        <f t="shared" si="34"/>
        <v>8.6956521739130432E-2</v>
      </c>
      <c r="AI85" s="526" t="str">
        <f t="shared" si="35"/>
        <v>c</v>
      </c>
      <c r="AJ85" s="532">
        <v>15</v>
      </c>
      <c r="AK85" s="533">
        <v>136</v>
      </c>
      <c r="AL85" s="533">
        <v>228</v>
      </c>
      <c r="AM85" s="533">
        <v>66</v>
      </c>
      <c r="AN85" s="533">
        <v>39</v>
      </c>
      <c r="AO85" s="533">
        <v>5</v>
      </c>
      <c r="AP85" s="533">
        <f t="shared" si="36"/>
        <v>489</v>
      </c>
      <c r="AQ85" s="533">
        <f t="shared" si="37"/>
        <v>484</v>
      </c>
      <c r="AR85" s="534">
        <f t="shared" si="38"/>
        <v>4.5454545454545456E-2</v>
      </c>
      <c r="AS85" s="526" t="str">
        <f t="shared" si="39"/>
        <v>c</v>
      </c>
      <c r="AT85" s="958">
        <v>30</v>
      </c>
      <c r="AU85" s="959">
        <v>258</v>
      </c>
      <c r="AV85" s="959">
        <v>490</v>
      </c>
      <c r="AW85" s="959">
        <v>197</v>
      </c>
      <c r="AX85" s="959">
        <v>71</v>
      </c>
      <c r="AY85" s="959">
        <v>10</v>
      </c>
      <c r="AZ85" s="533">
        <f t="shared" si="40"/>
        <v>1056</v>
      </c>
      <c r="BA85" s="533">
        <f t="shared" si="41"/>
        <v>1046</v>
      </c>
      <c r="BB85" s="534">
        <f t="shared" si="42"/>
        <v>-2.0076481835564052E-2</v>
      </c>
      <c r="BC85" s="556" t="str">
        <f t="shared" si="43"/>
        <v>c</v>
      </c>
      <c r="BD85" s="533">
        <v>65</v>
      </c>
      <c r="BE85" s="533">
        <v>364</v>
      </c>
      <c r="BF85" s="533">
        <v>681</v>
      </c>
      <c r="BG85" s="533">
        <v>227</v>
      </c>
      <c r="BH85" s="533">
        <v>82</v>
      </c>
      <c r="BI85" s="533">
        <v>7</v>
      </c>
      <c r="BJ85" s="533">
        <f t="shared" si="44"/>
        <v>1426</v>
      </c>
      <c r="BK85" s="533">
        <f t="shared" si="45"/>
        <v>1419</v>
      </c>
      <c r="BL85" s="534">
        <f t="shared" si="46"/>
        <v>7.2586328400281883E-2</v>
      </c>
      <c r="BM85" s="954" t="str">
        <f t="shared" si="47"/>
        <v>c</v>
      </c>
    </row>
    <row r="86" spans="1:65" ht="41.25" customHeight="1">
      <c r="A86" s="530" t="str">
        <f t="shared" si="51"/>
        <v>11-4</v>
      </c>
      <c r="B86" s="530">
        <v>11</v>
      </c>
      <c r="C86" s="531" t="s">
        <v>337</v>
      </c>
      <c r="D86" s="530">
        <v>4</v>
      </c>
      <c r="E86" s="531" t="s">
        <v>2113</v>
      </c>
      <c r="F86" s="532">
        <v>19</v>
      </c>
      <c r="G86" s="533">
        <v>170</v>
      </c>
      <c r="H86" s="533">
        <v>205</v>
      </c>
      <c r="I86" s="533">
        <v>119</v>
      </c>
      <c r="J86" s="533">
        <v>49</v>
      </c>
      <c r="K86" s="533">
        <v>33</v>
      </c>
      <c r="L86" s="533">
        <v>595</v>
      </c>
      <c r="M86" s="533">
        <v>562</v>
      </c>
      <c r="N86" s="534">
        <v>-1.601423487544484E-2</v>
      </c>
      <c r="O86" s="526" t="s">
        <v>56</v>
      </c>
      <c r="P86" s="479">
        <v>12</v>
      </c>
      <c r="Q86" s="479">
        <v>137</v>
      </c>
      <c r="R86" s="479">
        <v>221</v>
      </c>
      <c r="S86" s="479">
        <v>68</v>
      </c>
      <c r="T86" s="479">
        <v>31</v>
      </c>
      <c r="U86" s="479">
        <v>2</v>
      </c>
      <c r="V86" s="535">
        <f t="shared" si="28"/>
        <v>471</v>
      </c>
      <c r="W86" s="533">
        <f t="shared" si="29"/>
        <v>469</v>
      </c>
      <c r="X86" s="534">
        <f t="shared" si="30"/>
        <v>6.6098081023454158E-2</v>
      </c>
      <c r="Y86" s="526" t="str">
        <f t="shared" si="31"/>
        <v>c</v>
      </c>
      <c r="Z86" s="540">
        <v>24</v>
      </c>
      <c r="AA86" s="537">
        <v>141</v>
      </c>
      <c r="AB86" s="537">
        <v>196</v>
      </c>
      <c r="AC86" s="537">
        <v>85</v>
      </c>
      <c r="AD86" s="537">
        <v>36</v>
      </c>
      <c r="AE86" s="537">
        <v>7</v>
      </c>
      <c r="AF86" s="533">
        <f t="shared" si="32"/>
        <v>489</v>
      </c>
      <c r="AG86" s="533">
        <f t="shared" si="33"/>
        <v>482</v>
      </c>
      <c r="AH86" s="534">
        <f t="shared" si="34"/>
        <v>6.6390041493775934E-2</v>
      </c>
      <c r="AI86" s="526" t="str">
        <f t="shared" si="35"/>
        <v>c</v>
      </c>
      <c r="AJ86" s="532">
        <v>18</v>
      </c>
      <c r="AK86" s="533">
        <v>135</v>
      </c>
      <c r="AL86" s="533">
        <v>191</v>
      </c>
      <c r="AM86" s="533">
        <v>95</v>
      </c>
      <c r="AN86" s="533">
        <v>46</v>
      </c>
      <c r="AO86" s="533">
        <v>4</v>
      </c>
      <c r="AP86" s="533">
        <f t="shared" si="36"/>
        <v>489</v>
      </c>
      <c r="AQ86" s="533">
        <f t="shared" si="37"/>
        <v>485</v>
      </c>
      <c r="AR86" s="534">
        <f t="shared" si="38"/>
        <v>-3.2989690721649485E-2</v>
      </c>
      <c r="AS86" s="526" t="str">
        <f t="shared" si="39"/>
        <v>c</v>
      </c>
      <c r="AT86" s="958">
        <v>33</v>
      </c>
      <c r="AU86" s="959">
        <v>259</v>
      </c>
      <c r="AV86" s="959">
        <v>459</v>
      </c>
      <c r="AW86" s="959">
        <v>193</v>
      </c>
      <c r="AX86" s="959">
        <v>100</v>
      </c>
      <c r="AY86" s="959">
        <v>12</v>
      </c>
      <c r="AZ86" s="533">
        <f t="shared" si="40"/>
        <v>1056</v>
      </c>
      <c r="BA86" s="533">
        <f t="shared" si="41"/>
        <v>1044</v>
      </c>
      <c r="BB86" s="534">
        <f t="shared" si="42"/>
        <v>-6.5134099616858232E-2</v>
      </c>
      <c r="BC86" s="556" t="str">
        <f t="shared" si="43"/>
        <v>c</v>
      </c>
      <c r="BD86" s="533">
        <v>58</v>
      </c>
      <c r="BE86" s="533">
        <v>371</v>
      </c>
      <c r="BF86" s="533">
        <v>647</v>
      </c>
      <c r="BG86" s="533">
        <v>235</v>
      </c>
      <c r="BH86" s="533">
        <v>108</v>
      </c>
      <c r="BI86" s="533">
        <v>7</v>
      </c>
      <c r="BJ86" s="533">
        <f t="shared" si="44"/>
        <v>1426</v>
      </c>
      <c r="BK86" s="533">
        <f t="shared" si="45"/>
        <v>1419</v>
      </c>
      <c r="BL86" s="534">
        <f t="shared" si="46"/>
        <v>2.5369978858350951E-2</v>
      </c>
      <c r="BM86" s="954" t="str">
        <f t="shared" si="47"/>
        <v>c</v>
      </c>
    </row>
    <row r="87" spans="1:65" ht="34.15" hidden="1" customHeight="1">
      <c r="A87" s="541" t="str">
        <f t="shared" si="51"/>
        <v>11-5</v>
      </c>
      <c r="B87" s="541">
        <v>11</v>
      </c>
      <c r="C87" s="542" t="s">
        <v>337</v>
      </c>
      <c r="D87" s="541">
        <v>5</v>
      </c>
      <c r="E87" s="542" t="s">
        <v>3366</v>
      </c>
      <c r="F87" s="532"/>
      <c r="G87" s="533"/>
      <c r="H87" s="533"/>
      <c r="I87" s="533"/>
      <c r="J87" s="533"/>
      <c r="K87" s="533"/>
      <c r="L87" s="533" t="str">
        <f t="shared" si="48"/>
        <v>-</v>
      </c>
      <c r="M87" s="533" t="str">
        <f t="shared" si="49"/>
        <v>-</v>
      </c>
      <c r="N87" s="534" t="str">
        <f t="shared" si="50"/>
        <v>-</v>
      </c>
      <c r="O87" s="526" t="s">
        <v>83</v>
      </c>
      <c r="P87" s="532"/>
      <c r="Q87" s="533"/>
      <c r="R87" s="533"/>
      <c r="S87" s="533"/>
      <c r="T87" s="533"/>
      <c r="U87" s="533"/>
      <c r="V87" s="533" t="str">
        <f t="shared" si="28"/>
        <v>-</v>
      </c>
      <c r="W87" s="533" t="str">
        <f t="shared" si="29"/>
        <v>-</v>
      </c>
      <c r="X87" s="534" t="str">
        <f t="shared" si="30"/>
        <v>-</v>
      </c>
      <c r="Y87" s="526" t="str">
        <f t="shared" si="31"/>
        <v>-</v>
      </c>
      <c r="Z87" s="532"/>
      <c r="AA87" s="533"/>
      <c r="AB87" s="533"/>
      <c r="AC87" s="533"/>
      <c r="AD87" s="533"/>
      <c r="AE87" s="533"/>
      <c r="AF87" s="533" t="str">
        <f t="shared" si="32"/>
        <v>-</v>
      </c>
      <c r="AG87" s="533" t="str">
        <f t="shared" si="33"/>
        <v>-</v>
      </c>
      <c r="AH87" s="534" t="str">
        <f t="shared" si="34"/>
        <v>-</v>
      </c>
      <c r="AI87" s="526" t="str">
        <f t="shared" si="35"/>
        <v>-</v>
      </c>
      <c r="AJ87" s="532"/>
      <c r="AK87" s="533"/>
      <c r="AL87" s="533"/>
      <c r="AM87" s="533"/>
      <c r="AN87" s="533"/>
      <c r="AO87" s="533"/>
      <c r="AP87" s="533" t="str">
        <f t="shared" si="36"/>
        <v>-</v>
      </c>
      <c r="AQ87" s="533" t="str">
        <f t="shared" si="37"/>
        <v>-</v>
      </c>
      <c r="AR87" s="534" t="str">
        <f t="shared" si="38"/>
        <v>-</v>
      </c>
      <c r="AS87" s="526" t="str">
        <f t="shared" si="39"/>
        <v>-</v>
      </c>
      <c r="AT87" s="538"/>
      <c r="AU87" s="539"/>
      <c r="AV87" s="539"/>
      <c r="AW87" s="539"/>
      <c r="AX87" s="539"/>
      <c r="AY87" s="539"/>
      <c r="AZ87" s="533" t="str">
        <f t="shared" si="40"/>
        <v>-</v>
      </c>
      <c r="BA87" s="533" t="str">
        <f t="shared" si="41"/>
        <v>-</v>
      </c>
      <c r="BB87" s="534" t="str">
        <f t="shared" si="42"/>
        <v>-</v>
      </c>
      <c r="BC87" s="556" t="str">
        <f t="shared" si="43"/>
        <v>-</v>
      </c>
      <c r="BD87" s="533"/>
      <c r="BE87" s="533"/>
      <c r="BF87" s="533"/>
      <c r="BG87" s="533"/>
      <c r="BH87" s="533"/>
      <c r="BI87" s="533"/>
      <c r="BJ87" s="533" t="str">
        <f t="shared" si="44"/>
        <v>-</v>
      </c>
      <c r="BK87" s="533" t="str">
        <f t="shared" si="45"/>
        <v>-</v>
      </c>
      <c r="BL87" s="533" t="str">
        <f t="shared" si="46"/>
        <v>-</v>
      </c>
      <c r="BM87" s="535" t="str">
        <f t="shared" si="47"/>
        <v>-</v>
      </c>
    </row>
    <row r="88" spans="1:65" hidden="1">
      <c r="A88" s="530" t="str">
        <f t="shared" si="51"/>
        <v>11-6</v>
      </c>
      <c r="B88" s="530">
        <v>11</v>
      </c>
      <c r="C88" s="531" t="s">
        <v>337</v>
      </c>
      <c r="D88" s="530">
        <v>6</v>
      </c>
      <c r="E88" s="531" t="s">
        <v>83</v>
      </c>
      <c r="F88" s="532"/>
      <c r="G88" s="533"/>
      <c r="H88" s="533"/>
      <c r="I88" s="533"/>
      <c r="J88" s="533"/>
      <c r="K88" s="533"/>
      <c r="L88" s="533" t="str">
        <f t="shared" si="48"/>
        <v>-</v>
      </c>
      <c r="M88" s="533" t="str">
        <f t="shared" si="49"/>
        <v>-</v>
      </c>
      <c r="N88" s="534" t="str">
        <f t="shared" si="50"/>
        <v>-</v>
      </c>
      <c r="O88" s="526" t="s">
        <v>83</v>
      </c>
      <c r="P88" s="532"/>
      <c r="Q88" s="533"/>
      <c r="R88" s="533"/>
      <c r="S88" s="533"/>
      <c r="T88" s="533"/>
      <c r="U88" s="533"/>
      <c r="V88" s="533" t="str">
        <f t="shared" si="28"/>
        <v>-</v>
      </c>
      <c r="W88" s="533" t="str">
        <f t="shared" si="29"/>
        <v>-</v>
      </c>
      <c r="X88" s="534" t="str">
        <f t="shared" si="30"/>
        <v>-</v>
      </c>
      <c r="Y88" s="526" t="str">
        <f t="shared" si="31"/>
        <v>-</v>
      </c>
      <c r="Z88" s="532"/>
      <c r="AA88" s="533"/>
      <c r="AB88" s="533"/>
      <c r="AC88" s="533"/>
      <c r="AD88" s="533"/>
      <c r="AE88" s="533"/>
      <c r="AF88" s="533" t="str">
        <f t="shared" si="32"/>
        <v>-</v>
      </c>
      <c r="AG88" s="533" t="str">
        <f t="shared" si="33"/>
        <v>-</v>
      </c>
      <c r="AH88" s="534" t="str">
        <f t="shared" si="34"/>
        <v>-</v>
      </c>
      <c r="AI88" s="526" t="str">
        <f t="shared" si="35"/>
        <v>-</v>
      </c>
      <c r="AJ88" s="532"/>
      <c r="AK88" s="533"/>
      <c r="AL88" s="533"/>
      <c r="AM88" s="533"/>
      <c r="AN88" s="533"/>
      <c r="AO88" s="533"/>
      <c r="AP88" s="533" t="str">
        <f t="shared" si="36"/>
        <v>-</v>
      </c>
      <c r="AQ88" s="533" t="str">
        <f t="shared" si="37"/>
        <v>-</v>
      </c>
      <c r="AR88" s="534" t="str">
        <f t="shared" si="38"/>
        <v>-</v>
      </c>
      <c r="AS88" s="526" t="str">
        <f t="shared" si="39"/>
        <v>-</v>
      </c>
      <c r="AT88" s="532"/>
      <c r="AU88" s="533"/>
      <c r="AV88" s="533"/>
      <c r="AW88" s="533"/>
      <c r="AX88" s="533"/>
      <c r="AY88" s="533"/>
      <c r="AZ88" s="533" t="str">
        <f t="shared" si="40"/>
        <v>-</v>
      </c>
      <c r="BA88" s="533" t="str">
        <f t="shared" si="41"/>
        <v>-</v>
      </c>
      <c r="BB88" s="534" t="str">
        <f t="shared" si="42"/>
        <v>-</v>
      </c>
      <c r="BC88" s="555" t="str">
        <f t="shared" si="43"/>
        <v>-</v>
      </c>
      <c r="BD88" s="533"/>
      <c r="BE88" s="533"/>
      <c r="BF88" s="533"/>
      <c r="BG88" s="533"/>
      <c r="BH88" s="533"/>
      <c r="BI88" s="533"/>
      <c r="BJ88" s="533" t="str">
        <f t="shared" si="44"/>
        <v>-</v>
      </c>
      <c r="BK88" s="533" t="str">
        <f t="shared" si="45"/>
        <v>-</v>
      </c>
      <c r="BL88" s="533" t="str">
        <f t="shared" si="46"/>
        <v>-</v>
      </c>
      <c r="BM88" s="535" t="str">
        <f t="shared" si="47"/>
        <v>-</v>
      </c>
    </row>
    <row r="89" spans="1:65" hidden="1">
      <c r="A89" s="530" t="str">
        <f t="shared" si="51"/>
        <v>11-7</v>
      </c>
      <c r="B89" s="530">
        <v>11</v>
      </c>
      <c r="C89" s="531" t="s">
        <v>337</v>
      </c>
      <c r="D89" s="530">
        <v>7</v>
      </c>
      <c r="E89" s="531" t="s">
        <v>83</v>
      </c>
      <c r="F89" s="532"/>
      <c r="G89" s="533"/>
      <c r="H89" s="533"/>
      <c r="I89" s="533"/>
      <c r="J89" s="533"/>
      <c r="K89" s="533"/>
      <c r="L89" s="533" t="str">
        <f t="shared" si="48"/>
        <v>-</v>
      </c>
      <c r="M89" s="533" t="str">
        <f t="shared" si="49"/>
        <v>-</v>
      </c>
      <c r="N89" s="534" t="str">
        <f t="shared" si="50"/>
        <v>-</v>
      </c>
      <c r="O89" s="526" t="s">
        <v>83</v>
      </c>
      <c r="P89" s="532"/>
      <c r="Q89" s="533"/>
      <c r="R89" s="533"/>
      <c r="S89" s="533"/>
      <c r="T89" s="533"/>
      <c r="U89" s="533"/>
      <c r="V89" s="533" t="str">
        <f t="shared" si="28"/>
        <v>-</v>
      </c>
      <c r="W89" s="533" t="str">
        <f t="shared" si="29"/>
        <v>-</v>
      </c>
      <c r="X89" s="534" t="str">
        <f t="shared" si="30"/>
        <v>-</v>
      </c>
      <c r="Y89" s="526" t="str">
        <f t="shared" si="31"/>
        <v>-</v>
      </c>
      <c r="Z89" s="532"/>
      <c r="AA89" s="533"/>
      <c r="AB89" s="533"/>
      <c r="AC89" s="533"/>
      <c r="AD89" s="533"/>
      <c r="AE89" s="533"/>
      <c r="AF89" s="533" t="str">
        <f t="shared" si="32"/>
        <v>-</v>
      </c>
      <c r="AG89" s="533" t="str">
        <f t="shared" si="33"/>
        <v>-</v>
      </c>
      <c r="AH89" s="534" t="str">
        <f t="shared" si="34"/>
        <v>-</v>
      </c>
      <c r="AI89" s="526" t="str">
        <f t="shared" si="35"/>
        <v>-</v>
      </c>
      <c r="AJ89" s="532"/>
      <c r="AK89" s="533"/>
      <c r="AL89" s="533"/>
      <c r="AM89" s="533"/>
      <c r="AN89" s="533"/>
      <c r="AO89" s="533"/>
      <c r="AP89" s="533" t="str">
        <f t="shared" si="36"/>
        <v>-</v>
      </c>
      <c r="AQ89" s="533" t="str">
        <f t="shared" si="37"/>
        <v>-</v>
      </c>
      <c r="AR89" s="534" t="str">
        <f t="shared" si="38"/>
        <v>-</v>
      </c>
      <c r="AS89" s="526" t="str">
        <f t="shared" si="39"/>
        <v>-</v>
      </c>
      <c r="AT89" s="532"/>
      <c r="AU89" s="533"/>
      <c r="AV89" s="533"/>
      <c r="AW89" s="533"/>
      <c r="AX89" s="533"/>
      <c r="AY89" s="533"/>
      <c r="AZ89" s="533" t="str">
        <f t="shared" si="40"/>
        <v>-</v>
      </c>
      <c r="BA89" s="533" t="str">
        <f t="shared" si="41"/>
        <v>-</v>
      </c>
      <c r="BB89" s="534" t="str">
        <f t="shared" si="42"/>
        <v>-</v>
      </c>
      <c r="BC89" s="555" t="str">
        <f t="shared" si="43"/>
        <v>-</v>
      </c>
      <c r="BD89" s="533"/>
      <c r="BE89" s="533"/>
      <c r="BF89" s="533"/>
      <c r="BG89" s="533"/>
      <c r="BH89" s="533"/>
      <c r="BI89" s="533"/>
      <c r="BJ89" s="533" t="str">
        <f t="shared" si="44"/>
        <v>-</v>
      </c>
      <c r="BK89" s="533" t="str">
        <f t="shared" si="45"/>
        <v>-</v>
      </c>
      <c r="BL89" s="533" t="str">
        <f t="shared" si="46"/>
        <v>-</v>
      </c>
      <c r="BM89" s="535" t="str">
        <f t="shared" si="47"/>
        <v>-</v>
      </c>
    </row>
    <row r="90" spans="1:65" hidden="1">
      <c r="A90" s="530" t="str">
        <f t="shared" si="51"/>
        <v>11-8</v>
      </c>
      <c r="B90" s="530">
        <v>11</v>
      </c>
      <c r="C90" s="531" t="s">
        <v>337</v>
      </c>
      <c r="D90" s="530">
        <v>8</v>
      </c>
      <c r="E90" s="531" t="s">
        <v>83</v>
      </c>
      <c r="F90" s="532"/>
      <c r="G90" s="533"/>
      <c r="H90" s="533"/>
      <c r="I90" s="533"/>
      <c r="J90" s="533"/>
      <c r="K90" s="533"/>
      <c r="L90" s="533" t="str">
        <f t="shared" si="48"/>
        <v>-</v>
      </c>
      <c r="M90" s="533" t="str">
        <f t="shared" si="49"/>
        <v>-</v>
      </c>
      <c r="N90" s="534" t="str">
        <f t="shared" si="50"/>
        <v>-</v>
      </c>
      <c r="O90" s="526" t="s">
        <v>83</v>
      </c>
      <c r="P90" s="532"/>
      <c r="Q90" s="533"/>
      <c r="R90" s="533"/>
      <c r="S90" s="533"/>
      <c r="T90" s="533"/>
      <c r="U90" s="533"/>
      <c r="V90" s="533" t="str">
        <f t="shared" si="28"/>
        <v>-</v>
      </c>
      <c r="W90" s="533" t="str">
        <f t="shared" si="29"/>
        <v>-</v>
      </c>
      <c r="X90" s="534" t="str">
        <f t="shared" si="30"/>
        <v>-</v>
      </c>
      <c r="Y90" s="526" t="str">
        <f t="shared" si="31"/>
        <v>-</v>
      </c>
      <c r="Z90" s="532"/>
      <c r="AA90" s="533"/>
      <c r="AB90" s="533"/>
      <c r="AC90" s="533"/>
      <c r="AD90" s="533"/>
      <c r="AE90" s="533"/>
      <c r="AF90" s="533" t="str">
        <f t="shared" si="32"/>
        <v>-</v>
      </c>
      <c r="AG90" s="533" t="str">
        <f t="shared" si="33"/>
        <v>-</v>
      </c>
      <c r="AH90" s="534" t="str">
        <f t="shared" si="34"/>
        <v>-</v>
      </c>
      <c r="AI90" s="526" t="str">
        <f t="shared" si="35"/>
        <v>-</v>
      </c>
      <c r="AJ90" s="532"/>
      <c r="AK90" s="533"/>
      <c r="AL90" s="533"/>
      <c r="AM90" s="533"/>
      <c r="AN90" s="533"/>
      <c r="AO90" s="533"/>
      <c r="AP90" s="533" t="str">
        <f t="shared" si="36"/>
        <v>-</v>
      </c>
      <c r="AQ90" s="533" t="str">
        <f t="shared" si="37"/>
        <v>-</v>
      </c>
      <c r="AR90" s="534" t="str">
        <f t="shared" si="38"/>
        <v>-</v>
      </c>
      <c r="AS90" s="526" t="str">
        <f t="shared" si="39"/>
        <v>-</v>
      </c>
      <c r="AT90" s="532"/>
      <c r="AU90" s="533"/>
      <c r="AV90" s="533"/>
      <c r="AW90" s="533"/>
      <c r="AX90" s="533"/>
      <c r="AY90" s="533"/>
      <c r="AZ90" s="533" t="str">
        <f t="shared" si="40"/>
        <v>-</v>
      </c>
      <c r="BA90" s="533" t="str">
        <f t="shared" si="41"/>
        <v>-</v>
      </c>
      <c r="BB90" s="534" t="str">
        <f t="shared" si="42"/>
        <v>-</v>
      </c>
      <c r="BC90" s="555" t="str">
        <f t="shared" si="43"/>
        <v>-</v>
      </c>
      <c r="BD90" s="533"/>
      <c r="BE90" s="533"/>
      <c r="BF90" s="533"/>
      <c r="BG90" s="533"/>
      <c r="BH90" s="533"/>
      <c r="BI90" s="533"/>
      <c r="BJ90" s="533" t="str">
        <f t="shared" si="44"/>
        <v>-</v>
      </c>
      <c r="BK90" s="533" t="str">
        <f t="shared" si="45"/>
        <v>-</v>
      </c>
      <c r="BL90" s="533" t="str">
        <f t="shared" si="46"/>
        <v>-</v>
      </c>
      <c r="BM90" s="535" t="str">
        <f t="shared" si="47"/>
        <v>-</v>
      </c>
    </row>
    <row r="91" spans="1:65" ht="37.9" customHeight="1">
      <c r="A91" s="530" t="str">
        <f t="shared" si="51"/>
        <v>12-1</v>
      </c>
      <c r="B91" s="530">
        <v>12</v>
      </c>
      <c r="C91" s="531" t="s">
        <v>338</v>
      </c>
      <c r="D91" s="530">
        <v>1</v>
      </c>
      <c r="E91" s="531" t="s">
        <v>2114</v>
      </c>
      <c r="F91" s="532">
        <v>36</v>
      </c>
      <c r="G91" s="533">
        <v>159</v>
      </c>
      <c r="H91" s="533">
        <v>242</v>
      </c>
      <c r="I91" s="533">
        <v>104</v>
      </c>
      <c r="J91" s="533">
        <v>28</v>
      </c>
      <c r="K91" s="533">
        <v>19</v>
      </c>
      <c r="L91" s="533">
        <v>588</v>
      </c>
      <c r="M91" s="533">
        <v>569</v>
      </c>
      <c r="N91" s="534">
        <v>0.12478031634446397</v>
      </c>
      <c r="O91" s="526" t="s">
        <v>56</v>
      </c>
      <c r="P91" s="479">
        <v>16</v>
      </c>
      <c r="Q91" s="479">
        <v>95</v>
      </c>
      <c r="R91" s="479">
        <v>232</v>
      </c>
      <c r="S91" s="479">
        <v>79</v>
      </c>
      <c r="T91" s="479">
        <v>38</v>
      </c>
      <c r="U91" s="479">
        <v>9</v>
      </c>
      <c r="V91" s="535">
        <f t="shared" si="28"/>
        <v>469</v>
      </c>
      <c r="W91" s="533">
        <f t="shared" si="29"/>
        <v>460</v>
      </c>
      <c r="X91" s="534">
        <f t="shared" si="30"/>
        <v>-6.0869565217391307E-2</v>
      </c>
      <c r="Y91" s="526" t="str">
        <f t="shared" si="31"/>
        <v>c</v>
      </c>
      <c r="Z91" s="540">
        <v>14</v>
      </c>
      <c r="AA91" s="537">
        <v>76</v>
      </c>
      <c r="AB91" s="537">
        <v>259</v>
      </c>
      <c r="AC91" s="537">
        <v>98</v>
      </c>
      <c r="AD91" s="537">
        <v>28</v>
      </c>
      <c r="AE91" s="537">
        <v>6</v>
      </c>
      <c r="AF91" s="533">
        <f t="shared" si="32"/>
        <v>481</v>
      </c>
      <c r="AG91" s="533">
        <f t="shared" si="33"/>
        <v>475</v>
      </c>
      <c r="AH91" s="534">
        <f t="shared" si="34"/>
        <v>-0.10526315789473684</v>
      </c>
      <c r="AI91" s="526" t="str">
        <f t="shared" si="35"/>
        <v>c</v>
      </c>
      <c r="AJ91" s="532">
        <v>7</v>
      </c>
      <c r="AK91" s="533">
        <v>110</v>
      </c>
      <c r="AL91" s="533">
        <v>232</v>
      </c>
      <c r="AM91" s="533">
        <v>94</v>
      </c>
      <c r="AN91" s="533">
        <v>32</v>
      </c>
      <c r="AO91" s="533">
        <v>12</v>
      </c>
      <c r="AP91" s="533">
        <f t="shared" si="36"/>
        <v>487</v>
      </c>
      <c r="AQ91" s="533">
        <f t="shared" si="37"/>
        <v>475</v>
      </c>
      <c r="AR91" s="534">
        <f t="shared" si="38"/>
        <v>-7.1578947368421048E-2</v>
      </c>
      <c r="AS91" s="526" t="str">
        <f t="shared" si="39"/>
        <v>c</v>
      </c>
      <c r="AT91" s="958">
        <v>29</v>
      </c>
      <c r="AU91" s="959">
        <v>217</v>
      </c>
      <c r="AV91" s="959">
        <v>513</v>
      </c>
      <c r="AW91" s="959">
        <v>196</v>
      </c>
      <c r="AX91" s="959">
        <v>75</v>
      </c>
      <c r="AY91" s="959">
        <v>14</v>
      </c>
      <c r="AZ91" s="533">
        <f t="shared" si="40"/>
        <v>1044</v>
      </c>
      <c r="BA91" s="533">
        <f t="shared" si="41"/>
        <v>1030</v>
      </c>
      <c r="BB91" s="534">
        <f t="shared" si="42"/>
        <v>-6.8932038834951456E-2</v>
      </c>
      <c r="BC91" s="556" t="str">
        <f t="shared" si="43"/>
        <v>c</v>
      </c>
      <c r="BD91" s="533">
        <v>58</v>
      </c>
      <c r="BE91" s="533">
        <v>305</v>
      </c>
      <c r="BF91" s="533">
        <v>730</v>
      </c>
      <c r="BG91" s="533">
        <v>204</v>
      </c>
      <c r="BH91" s="533">
        <v>60</v>
      </c>
      <c r="BI91" s="533">
        <v>16</v>
      </c>
      <c r="BJ91" s="533">
        <f t="shared" si="44"/>
        <v>1373</v>
      </c>
      <c r="BK91" s="533">
        <f t="shared" si="45"/>
        <v>1357</v>
      </c>
      <c r="BL91" s="534">
        <f t="shared" si="46"/>
        <v>7.1481208548268241E-2</v>
      </c>
      <c r="BM91" s="954" t="str">
        <f t="shared" si="47"/>
        <v>c</v>
      </c>
    </row>
    <row r="92" spans="1:65" ht="40.5" customHeight="1">
      <c r="A92" s="530" t="str">
        <f t="shared" si="51"/>
        <v>12-2</v>
      </c>
      <c r="B92" s="530">
        <v>12</v>
      </c>
      <c r="C92" s="531" t="s">
        <v>338</v>
      </c>
      <c r="D92" s="530">
        <v>2</v>
      </c>
      <c r="E92" s="531" t="s">
        <v>2115</v>
      </c>
      <c r="F92" s="532">
        <v>15</v>
      </c>
      <c r="G92" s="533">
        <v>113</v>
      </c>
      <c r="H92" s="533">
        <v>235</v>
      </c>
      <c r="I92" s="533">
        <v>143</v>
      </c>
      <c r="J92" s="533">
        <v>59</v>
      </c>
      <c r="K92" s="533">
        <v>30</v>
      </c>
      <c r="L92" s="533">
        <v>595</v>
      </c>
      <c r="M92" s="533">
        <v>565</v>
      </c>
      <c r="N92" s="534">
        <v>-0.20884955752212389</v>
      </c>
      <c r="O92" s="526" t="s">
        <v>56</v>
      </c>
      <c r="P92" s="479">
        <v>10</v>
      </c>
      <c r="Q92" s="479">
        <v>98</v>
      </c>
      <c r="R92" s="479">
        <v>242</v>
      </c>
      <c r="S92" s="479">
        <v>82</v>
      </c>
      <c r="T92" s="479">
        <v>35</v>
      </c>
      <c r="U92" s="479">
        <v>4</v>
      </c>
      <c r="V92" s="535">
        <f t="shared" si="28"/>
        <v>471</v>
      </c>
      <c r="W92" s="533">
        <f t="shared" si="29"/>
        <v>467</v>
      </c>
      <c r="X92" s="534">
        <f t="shared" si="30"/>
        <v>-7.2805139186295498E-2</v>
      </c>
      <c r="Y92" s="526" t="str">
        <f t="shared" si="31"/>
        <v>c</v>
      </c>
      <c r="Z92" s="540">
        <v>16</v>
      </c>
      <c r="AA92" s="537">
        <v>90</v>
      </c>
      <c r="AB92" s="537">
        <v>227</v>
      </c>
      <c r="AC92" s="537">
        <v>111</v>
      </c>
      <c r="AD92" s="537">
        <v>41</v>
      </c>
      <c r="AE92" s="537">
        <v>4</v>
      </c>
      <c r="AF92" s="533">
        <f t="shared" si="32"/>
        <v>489</v>
      </c>
      <c r="AG92" s="533">
        <f t="shared" si="33"/>
        <v>485</v>
      </c>
      <c r="AH92" s="534">
        <f t="shared" si="34"/>
        <v>-0.14639175257731959</v>
      </c>
      <c r="AI92" s="526" t="str">
        <f t="shared" si="35"/>
        <v>c</v>
      </c>
      <c r="AJ92" s="532">
        <v>10</v>
      </c>
      <c r="AK92" s="533">
        <v>90</v>
      </c>
      <c r="AL92" s="533">
        <v>261</v>
      </c>
      <c r="AM92" s="533">
        <v>80</v>
      </c>
      <c r="AN92" s="533">
        <v>43</v>
      </c>
      <c r="AO92" s="533">
        <v>5</v>
      </c>
      <c r="AP92" s="533">
        <f t="shared" si="36"/>
        <v>489</v>
      </c>
      <c r="AQ92" s="533">
        <f t="shared" si="37"/>
        <v>484</v>
      </c>
      <c r="AR92" s="534">
        <f t="shared" si="38"/>
        <v>-0.11570247933884298</v>
      </c>
      <c r="AS92" s="526" t="str">
        <f t="shared" si="39"/>
        <v>c</v>
      </c>
      <c r="AT92" s="958">
        <v>24</v>
      </c>
      <c r="AU92" s="959">
        <v>200</v>
      </c>
      <c r="AV92" s="959">
        <v>510</v>
      </c>
      <c r="AW92" s="959">
        <v>228</v>
      </c>
      <c r="AX92" s="959">
        <v>84</v>
      </c>
      <c r="AY92" s="959">
        <v>10</v>
      </c>
      <c r="AZ92" s="533">
        <f t="shared" si="40"/>
        <v>1056</v>
      </c>
      <c r="BA92" s="533">
        <f t="shared" si="41"/>
        <v>1046</v>
      </c>
      <c r="BB92" s="534">
        <f t="shared" si="42"/>
        <v>-0.14149139579349904</v>
      </c>
      <c r="BC92" s="556" t="str">
        <f t="shared" si="43"/>
        <v>c</v>
      </c>
      <c r="BD92" s="533">
        <v>37</v>
      </c>
      <c r="BE92" s="533">
        <v>302</v>
      </c>
      <c r="BF92" s="533">
        <v>763</v>
      </c>
      <c r="BG92" s="533">
        <v>240</v>
      </c>
      <c r="BH92" s="533">
        <v>75</v>
      </c>
      <c r="BI92" s="533">
        <v>9</v>
      </c>
      <c r="BJ92" s="533">
        <f t="shared" si="44"/>
        <v>1426</v>
      </c>
      <c r="BK92" s="533">
        <f t="shared" si="45"/>
        <v>1417</v>
      </c>
      <c r="BL92" s="534">
        <f t="shared" si="46"/>
        <v>-9.8800282286520824E-3</v>
      </c>
      <c r="BM92" s="954" t="str">
        <f t="shared" si="47"/>
        <v>c</v>
      </c>
    </row>
    <row r="93" spans="1:65" ht="40.5" customHeight="1">
      <c r="A93" s="530" t="str">
        <f t="shared" si="51"/>
        <v>12-3</v>
      </c>
      <c r="B93" s="530">
        <v>12</v>
      </c>
      <c r="C93" s="531" t="s">
        <v>338</v>
      </c>
      <c r="D93" s="530">
        <v>3</v>
      </c>
      <c r="E93" s="531" t="s">
        <v>2116</v>
      </c>
      <c r="F93" s="532">
        <v>22</v>
      </c>
      <c r="G93" s="533">
        <v>102</v>
      </c>
      <c r="H93" s="533">
        <v>244</v>
      </c>
      <c r="I93" s="533">
        <v>124</v>
      </c>
      <c r="J93" s="533">
        <v>62</v>
      </c>
      <c r="K93" s="533">
        <v>41</v>
      </c>
      <c r="L93" s="533">
        <v>595</v>
      </c>
      <c r="M93" s="533">
        <v>554</v>
      </c>
      <c r="N93" s="534">
        <v>-0.18411552346570398</v>
      </c>
      <c r="O93" s="526" t="s">
        <v>56</v>
      </c>
      <c r="P93" s="479">
        <v>9</v>
      </c>
      <c r="Q93" s="479">
        <v>74</v>
      </c>
      <c r="R93" s="479">
        <v>244</v>
      </c>
      <c r="S93" s="479">
        <v>102</v>
      </c>
      <c r="T93" s="479">
        <v>38</v>
      </c>
      <c r="U93" s="479">
        <v>4</v>
      </c>
      <c r="V93" s="535">
        <f t="shared" si="28"/>
        <v>471</v>
      </c>
      <c r="W93" s="533">
        <f t="shared" si="29"/>
        <v>467</v>
      </c>
      <c r="X93" s="534">
        <f t="shared" si="30"/>
        <v>-0.1841541755888651</v>
      </c>
      <c r="Y93" s="526" t="str">
        <f t="shared" si="31"/>
        <v>c</v>
      </c>
      <c r="Z93" s="540">
        <v>11</v>
      </c>
      <c r="AA93" s="537">
        <v>69</v>
      </c>
      <c r="AB93" s="537">
        <v>242</v>
      </c>
      <c r="AC93" s="537">
        <v>113</v>
      </c>
      <c r="AD93" s="537">
        <v>48</v>
      </c>
      <c r="AE93" s="537">
        <v>6</v>
      </c>
      <c r="AF93" s="533">
        <f t="shared" si="32"/>
        <v>489</v>
      </c>
      <c r="AG93" s="533">
        <f t="shared" si="33"/>
        <v>483</v>
      </c>
      <c r="AH93" s="534">
        <f t="shared" si="34"/>
        <v>-0.2443064182194617</v>
      </c>
      <c r="AI93" s="526" t="str">
        <f t="shared" si="35"/>
        <v>c</v>
      </c>
      <c r="AJ93" s="532">
        <v>8</v>
      </c>
      <c r="AK93" s="533">
        <v>77</v>
      </c>
      <c r="AL93" s="533">
        <v>241</v>
      </c>
      <c r="AM93" s="533">
        <v>106</v>
      </c>
      <c r="AN93" s="533">
        <v>52</v>
      </c>
      <c r="AO93" s="533">
        <v>5</v>
      </c>
      <c r="AP93" s="533">
        <f t="shared" si="36"/>
        <v>489</v>
      </c>
      <c r="AQ93" s="533">
        <f t="shared" si="37"/>
        <v>484</v>
      </c>
      <c r="AR93" s="534">
        <f t="shared" si="38"/>
        <v>-0.24173553719008264</v>
      </c>
      <c r="AS93" s="526" t="str">
        <f t="shared" si="39"/>
        <v>c</v>
      </c>
      <c r="AT93" s="958">
        <v>25</v>
      </c>
      <c r="AU93" s="959">
        <v>161</v>
      </c>
      <c r="AV93" s="959">
        <v>517</v>
      </c>
      <c r="AW93" s="959">
        <v>245</v>
      </c>
      <c r="AX93" s="959">
        <v>96</v>
      </c>
      <c r="AY93" s="959">
        <v>12</v>
      </c>
      <c r="AZ93" s="533">
        <f t="shared" si="40"/>
        <v>1056</v>
      </c>
      <c r="BA93" s="533">
        <f t="shared" si="41"/>
        <v>1044</v>
      </c>
      <c r="BB93" s="534">
        <f t="shared" si="42"/>
        <v>-0.21647509578544061</v>
      </c>
      <c r="BC93" s="556" t="str">
        <f t="shared" si="43"/>
        <v>c</v>
      </c>
      <c r="BD93" s="533">
        <v>38</v>
      </c>
      <c r="BE93" s="533">
        <v>266</v>
      </c>
      <c r="BF93" s="533">
        <v>768</v>
      </c>
      <c r="BG93" s="533">
        <v>253</v>
      </c>
      <c r="BH93" s="533">
        <v>92</v>
      </c>
      <c r="BI93" s="533">
        <v>9</v>
      </c>
      <c r="BJ93" s="533">
        <f t="shared" si="44"/>
        <v>1426</v>
      </c>
      <c r="BK93" s="533">
        <f t="shared" si="45"/>
        <v>1417</v>
      </c>
      <c r="BL93" s="534">
        <f t="shared" si="46"/>
        <v>-6.7043048694424845E-2</v>
      </c>
      <c r="BM93" s="954" t="str">
        <f t="shared" si="47"/>
        <v>c</v>
      </c>
    </row>
    <row r="94" spans="1:65" ht="40.5" customHeight="1">
      <c r="A94" s="530" t="str">
        <f t="shared" si="51"/>
        <v>12-4</v>
      </c>
      <c r="B94" s="530">
        <v>12</v>
      </c>
      <c r="C94" s="531" t="s">
        <v>338</v>
      </c>
      <c r="D94" s="530">
        <v>4</v>
      </c>
      <c r="E94" s="531" t="s">
        <v>2117</v>
      </c>
      <c r="F94" s="532">
        <v>63</v>
      </c>
      <c r="G94" s="533">
        <v>225</v>
      </c>
      <c r="H94" s="533">
        <v>185</v>
      </c>
      <c r="I94" s="533">
        <v>77</v>
      </c>
      <c r="J94" s="533">
        <v>21</v>
      </c>
      <c r="K94" s="533">
        <v>17</v>
      </c>
      <c r="L94" s="533">
        <v>588</v>
      </c>
      <c r="M94" s="533">
        <v>571</v>
      </c>
      <c r="N94" s="534">
        <v>0.40630472854640981</v>
      </c>
      <c r="O94" s="526" t="s">
        <v>55</v>
      </c>
      <c r="P94" s="479">
        <v>19</v>
      </c>
      <c r="Q94" s="479">
        <v>133</v>
      </c>
      <c r="R94" s="479">
        <v>216</v>
      </c>
      <c r="S94" s="479">
        <v>70</v>
      </c>
      <c r="T94" s="479">
        <v>22</v>
      </c>
      <c r="U94" s="479">
        <v>9</v>
      </c>
      <c r="V94" s="535">
        <f t="shared" si="28"/>
        <v>469</v>
      </c>
      <c r="W94" s="533">
        <f t="shared" si="29"/>
        <v>460</v>
      </c>
      <c r="X94" s="534">
        <f t="shared" si="30"/>
        <v>0.12391304347826088</v>
      </c>
      <c r="Y94" s="526" t="str">
        <f t="shared" si="31"/>
        <v>c</v>
      </c>
      <c r="Z94" s="540">
        <v>23</v>
      </c>
      <c r="AA94" s="537">
        <v>132</v>
      </c>
      <c r="AB94" s="537">
        <v>214</v>
      </c>
      <c r="AC94" s="537">
        <v>83</v>
      </c>
      <c r="AD94" s="537">
        <v>24</v>
      </c>
      <c r="AE94" s="537">
        <v>5</v>
      </c>
      <c r="AF94" s="533">
        <f t="shared" si="32"/>
        <v>481</v>
      </c>
      <c r="AG94" s="533">
        <f t="shared" si="33"/>
        <v>476</v>
      </c>
      <c r="AH94" s="534">
        <f t="shared" si="34"/>
        <v>9.8739495798319324E-2</v>
      </c>
      <c r="AI94" s="526" t="str">
        <f t="shared" si="35"/>
        <v>c</v>
      </c>
      <c r="AJ94" s="532">
        <v>21</v>
      </c>
      <c r="AK94" s="533">
        <v>136</v>
      </c>
      <c r="AL94" s="533">
        <v>222</v>
      </c>
      <c r="AM94" s="533">
        <v>73</v>
      </c>
      <c r="AN94" s="533">
        <v>24</v>
      </c>
      <c r="AO94" s="533">
        <v>11</v>
      </c>
      <c r="AP94" s="533">
        <f t="shared" si="36"/>
        <v>487</v>
      </c>
      <c r="AQ94" s="533">
        <f t="shared" si="37"/>
        <v>476</v>
      </c>
      <c r="AR94" s="534">
        <f t="shared" si="38"/>
        <v>0.11974789915966387</v>
      </c>
      <c r="AS94" s="526" t="str">
        <f t="shared" si="39"/>
        <v>c</v>
      </c>
      <c r="AT94" s="958">
        <v>49</v>
      </c>
      <c r="AU94" s="959">
        <v>302</v>
      </c>
      <c r="AV94" s="959">
        <v>473</v>
      </c>
      <c r="AW94" s="959">
        <v>138</v>
      </c>
      <c r="AX94" s="959">
        <v>68</v>
      </c>
      <c r="AY94" s="959">
        <v>14</v>
      </c>
      <c r="AZ94" s="533">
        <f t="shared" si="40"/>
        <v>1044</v>
      </c>
      <c r="BA94" s="533">
        <f t="shared" si="41"/>
        <v>1030</v>
      </c>
      <c r="BB94" s="534">
        <f t="shared" si="42"/>
        <v>0.12233009708737864</v>
      </c>
      <c r="BC94" s="556" t="str">
        <f t="shared" si="43"/>
        <v>c</v>
      </c>
      <c r="BD94" s="533">
        <v>80</v>
      </c>
      <c r="BE94" s="533">
        <v>409</v>
      </c>
      <c r="BF94" s="533">
        <v>652</v>
      </c>
      <c r="BG94" s="533">
        <v>170</v>
      </c>
      <c r="BH94" s="533">
        <v>47</v>
      </c>
      <c r="BI94" s="533">
        <v>15</v>
      </c>
      <c r="BJ94" s="533">
        <f t="shared" si="44"/>
        <v>1373</v>
      </c>
      <c r="BK94" s="533">
        <f t="shared" si="45"/>
        <v>1358</v>
      </c>
      <c r="BL94" s="534">
        <f t="shared" si="46"/>
        <v>0.22459499263622976</v>
      </c>
      <c r="BM94" s="954" t="str">
        <f t="shared" si="47"/>
        <v>c</v>
      </c>
    </row>
    <row r="95" spans="1:65" ht="40.5" hidden="1" customHeight="1">
      <c r="A95" s="530" t="str">
        <f t="shared" si="51"/>
        <v>12-5</v>
      </c>
      <c r="B95" s="530">
        <v>12</v>
      </c>
      <c r="C95" s="531" t="s">
        <v>338</v>
      </c>
      <c r="D95" s="530">
        <v>5</v>
      </c>
      <c r="E95" s="531" t="s">
        <v>83</v>
      </c>
      <c r="F95" s="532"/>
      <c r="G95" s="533"/>
      <c r="H95" s="533"/>
      <c r="I95" s="533"/>
      <c r="J95" s="533"/>
      <c r="K95" s="533"/>
      <c r="L95" s="533" t="str">
        <f t="shared" si="48"/>
        <v>-</v>
      </c>
      <c r="M95" s="533" t="str">
        <f t="shared" si="49"/>
        <v>-</v>
      </c>
      <c r="N95" s="534" t="str">
        <f t="shared" si="50"/>
        <v>-</v>
      </c>
      <c r="O95" s="526" t="s">
        <v>83</v>
      </c>
      <c r="P95" s="532"/>
      <c r="Q95" s="533"/>
      <c r="R95" s="533"/>
      <c r="S95" s="533"/>
      <c r="T95" s="533"/>
      <c r="U95" s="533"/>
      <c r="V95" s="533" t="str">
        <f t="shared" si="28"/>
        <v>-</v>
      </c>
      <c r="W95" s="533" t="str">
        <f t="shared" si="29"/>
        <v>-</v>
      </c>
      <c r="X95" s="534" t="str">
        <f t="shared" si="30"/>
        <v>-</v>
      </c>
      <c r="Y95" s="526" t="str">
        <f t="shared" si="31"/>
        <v>-</v>
      </c>
      <c r="Z95" s="532"/>
      <c r="AA95" s="533"/>
      <c r="AB95" s="533"/>
      <c r="AC95" s="533"/>
      <c r="AD95" s="533"/>
      <c r="AE95" s="533"/>
      <c r="AF95" s="533" t="str">
        <f t="shared" si="32"/>
        <v>-</v>
      </c>
      <c r="AG95" s="533" t="str">
        <f t="shared" si="33"/>
        <v>-</v>
      </c>
      <c r="AH95" s="534" t="str">
        <f t="shared" si="34"/>
        <v>-</v>
      </c>
      <c r="AI95" s="526" t="str">
        <f t="shared" si="35"/>
        <v>-</v>
      </c>
      <c r="AJ95" s="532"/>
      <c r="AK95" s="533"/>
      <c r="AL95" s="533"/>
      <c r="AM95" s="533"/>
      <c r="AN95" s="533"/>
      <c r="AO95" s="533"/>
      <c r="AP95" s="533" t="str">
        <f t="shared" si="36"/>
        <v>-</v>
      </c>
      <c r="AQ95" s="533" t="str">
        <f t="shared" si="37"/>
        <v>-</v>
      </c>
      <c r="AR95" s="534" t="str">
        <f t="shared" si="38"/>
        <v>-</v>
      </c>
      <c r="AS95" s="526" t="str">
        <f t="shared" si="39"/>
        <v>-</v>
      </c>
      <c r="AT95" s="532"/>
      <c r="AU95" s="533"/>
      <c r="AV95" s="533"/>
      <c r="AW95" s="533"/>
      <c r="AX95" s="533"/>
      <c r="AY95" s="533"/>
      <c r="AZ95" s="533" t="str">
        <f t="shared" si="40"/>
        <v>-</v>
      </c>
      <c r="BA95" s="533" t="str">
        <f t="shared" si="41"/>
        <v>-</v>
      </c>
      <c r="BB95" s="534" t="str">
        <f t="shared" si="42"/>
        <v>-</v>
      </c>
      <c r="BC95" s="555" t="str">
        <f t="shared" si="43"/>
        <v>-</v>
      </c>
      <c r="BD95" s="533"/>
      <c r="BE95" s="533"/>
      <c r="BF95" s="533"/>
      <c r="BG95" s="533"/>
      <c r="BH95" s="533"/>
      <c r="BI95" s="533"/>
      <c r="BJ95" s="533" t="str">
        <f t="shared" si="44"/>
        <v>-</v>
      </c>
      <c r="BK95" s="533" t="str">
        <f t="shared" si="45"/>
        <v>-</v>
      </c>
      <c r="BL95" s="533" t="str">
        <f t="shared" si="46"/>
        <v>-</v>
      </c>
      <c r="BM95" s="535" t="str">
        <f t="shared" si="47"/>
        <v>-</v>
      </c>
    </row>
    <row r="96" spans="1:65" ht="40.5" hidden="1" customHeight="1">
      <c r="A96" s="530" t="str">
        <f t="shared" si="51"/>
        <v>12-6</v>
      </c>
      <c r="B96" s="530">
        <v>12</v>
      </c>
      <c r="C96" s="531" t="s">
        <v>338</v>
      </c>
      <c r="D96" s="530">
        <v>6</v>
      </c>
      <c r="E96" s="531" t="s">
        <v>83</v>
      </c>
      <c r="F96" s="532"/>
      <c r="G96" s="533"/>
      <c r="H96" s="533"/>
      <c r="I96" s="533"/>
      <c r="J96" s="533"/>
      <c r="K96" s="533"/>
      <c r="L96" s="533" t="str">
        <f t="shared" si="48"/>
        <v>-</v>
      </c>
      <c r="M96" s="533" t="str">
        <f t="shared" si="49"/>
        <v>-</v>
      </c>
      <c r="N96" s="534" t="str">
        <f t="shared" si="50"/>
        <v>-</v>
      </c>
      <c r="O96" s="526" t="s">
        <v>83</v>
      </c>
      <c r="P96" s="532"/>
      <c r="Q96" s="533"/>
      <c r="R96" s="533"/>
      <c r="S96" s="533"/>
      <c r="T96" s="533"/>
      <c r="U96" s="533"/>
      <c r="V96" s="533" t="str">
        <f t="shared" si="28"/>
        <v>-</v>
      </c>
      <c r="W96" s="533" t="str">
        <f t="shared" si="29"/>
        <v>-</v>
      </c>
      <c r="X96" s="534" t="str">
        <f t="shared" si="30"/>
        <v>-</v>
      </c>
      <c r="Y96" s="526" t="str">
        <f t="shared" si="31"/>
        <v>-</v>
      </c>
      <c r="Z96" s="532"/>
      <c r="AA96" s="533"/>
      <c r="AB96" s="533"/>
      <c r="AC96" s="533"/>
      <c r="AD96" s="533"/>
      <c r="AE96" s="533"/>
      <c r="AF96" s="533" t="str">
        <f t="shared" si="32"/>
        <v>-</v>
      </c>
      <c r="AG96" s="533" t="str">
        <f t="shared" si="33"/>
        <v>-</v>
      </c>
      <c r="AH96" s="534" t="str">
        <f t="shared" si="34"/>
        <v>-</v>
      </c>
      <c r="AI96" s="526" t="str">
        <f t="shared" si="35"/>
        <v>-</v>
      </c>
      <c r="AJ96" s="532"/>
      <c r="AK96" s="533"/>
      <c r="AL96" s="533"/>
      <c r="AM96" s="533"/>
      <c r="AN96" s="533"/>
      <c r="AO96" s="533"/>
      <c r="AP96" s="533" t="str">
        <f t="shared" si="36"/>
        <v>-</v>
      </c>
      <c r="AQ96" s="533" t="str">
        <f t="shared" si="37"/>
        <v>-</v>
      </c>
      <c r="AR96" s="534" t="str">
        <f t="shared" si="38"/>
        <v>-</v>
      </c>
      <c r="AS96" s="526" t="str">
        <f t="shared" si="39"/>
        <v>-</v>
      </c>
      <c r="AT96" s="532"/>
      <c r="AU96" s="533"/>
      <c r="AV96" s="533"/>
      <c r="AW96" s="533"/>
      <c r="AX96" s="533"/>
      <c r="AY96" s="533"/>
      <c r="AZ96" s="533" t="str">
        <f t="shared" si="40"/>
        <v>-</v>
      </c>
      <c r="BA96" s="533" t="str">
        <f t="shared" si="41"/>
        <v>-</v>
      </c>
      <c r="BB96" s="534" t="str">
        <f t="shared" si="42"/>
        <v>-</v>
      </c>
      <c r="BC96" s="555" t="str">
        <f t="shared" si="43"/>
        <v>-</v>
      </c>
      <c r="BD96" s="533"/>
      <c r="BE96" s="533"/>
      <c r="BF96" s="533"/>
      <c r="BG96" s="533"/>
      <c r="BH96" s="533"/>
      <c r="BI96" s="533"/>
      <c r="BJ96" s="533" t="str">
        <f t="shared" si="44"/>
        <v>-</v>
      </c>
      <c r="BK96" s="533" t="str">
        <f t="shared" si="45"/>
        <v>-</v>
      </c>
      <c r="BL96" s="533" t="str">
        <f t="shared" si="46"/>
        <v>-</v>
      </c>
      <c r="BM96" s="535" t="str">
        <f t="shared" si="47"/>
        <v>-</v>
      </c>
    </row>
    <row r="97" spans="1:65" ht="40.5" hidden="1" customHeight="1">
      <c r="A97" s="530" t="str">
        <f t="shared" si="51"/>
        <v>12-7</v>
      </c>
      <c r="B97" s="530">
        <v>12</v>
      </c>
      <c r="C97" s="531" t="s">
        <v>338</v>
      </c>
      <c r="D97" s="530">
        <v>7</v>
      </c>
      <c r="E97" s="531" t="s">
        <v>83</v>
      </c>
      <c r="F97" s="532"/>
      <c r="G97" s="533"/>
      <c r="H97" s="533"/>
      <c r="I97" s="533"/>
      <c r="J97" s="533"/>
      <c r="K97" s="533"/>
      <c r="L97" s="533" t="str">
        <f t="shared" si="48"/>
        <v>-</v>
      </c>
      <c r="M97" s="533" t="str">
        <f t="shared" si="49"/>
        <v>-</v>
      </c>
      <c r="N97" s="534" t="str">
        <f t="shared" si="50"/>
        <v>-</v>
      </c>
      <c r="O97" s="526" t="s">
        <v>83</v>
      </c>
      <c r="P97" s="532"/>
      <c r="Q97" s="533"/>
      <c r="R97" s="533"/>
      <c r="S97" s="533"/>
      <c r="T97" s="533"/>
      <c r="U97" s="533"/>
      <c r="V97" s="533" t="str">
        <f t="shared" si="28"/>
        <v>-</v>
      </c>
      <c r="W97" s="533" t="str">
        <f t="shared" si="29"/>
        <v>-</v>
      </c>
      <c r="X97" s="534" t="str">
        <f t="shared" si="30"/>
        <v>-</v>
      </c>
      <c r="Y97" s="526" t="str">
        <f t="shared" si="31"/>
        <v>-</v>
      </c>
      <c r="Z97" s="532"/>
      <c r="AA97" s="533"/>
      <c r="AB97" s="533"/>
      <c r="AC97" s="533"/>
      <c r="AD97" s="533"/>
      <c r="AE97" s="533"/>
      <c r="AF97" s="533" t="str">
        <f t="shared" si="32"/>
        <v>-</v>
      </c>
      <c r="AG97" s="533" t="str">
        <f t="shared" si="33"/>
        <v>-</v>
      </c>
      <c r="AH97" s="534" t="str">
        <f t="shared" si="34"/>
        <v>-</v>
      </c>
      <c r="AI97" s="526" t="str">
        <f t="shared" si="35"/>
        <v>-</v>
      </c>
      <c r="AJ97" s="532"/>
      <c r="AK97" s="533"/>
      <c r="AL97" s="533"/>
      <c r="AM97" s="533"/>
      <c r="AN97" s="533"/>
      <c r="AO97" s="533"/>
      <c r="AP97" s="533" t="str">
        <f t="shared" si="36"/>
        <v>-</v>
      </c>
      <c r="AQ97" s="533" t="str">
        <f t="shared" si="37"/>
        <v>-</v>
      </c>
      <c r="AR97" s="534" t="str">
        <f t="shared" si="38"/>
        <v>-</v>
      </c>
      <c r="AS97" s="526" t="str">
        <f t="shared" si="39"/>
        <v>-</v>
      </c>
      <c r="AT97" s="532"/>
      <c r="AU97" s="533"/>
      <c r="AV97" s="533"/>
      <c r="AW97" s="533"/>
      <c r="AX97" s="533"/>
      <c r="AY97" s="533"/>
      <c r="AZ97" s="533" t="str">
        <f t="shared" si="40"/>
        <v>-</v>
      </c>
      <c r="BA97" s="533" t="str">
        <f t="shared" si="41"/>
        <v>-</v>
      </c>
      <c r="BB97" s="534" t="str">
        <f t="shared" si="42"/>
        <v>-</v>
      </c>
      <c r="BC97" s="555" t="str">
        <f t="shared" si="43"/>
        <v>-</v>
      </c>
      <c r="BD97" s="533"/>
      <c r="BE97" s="533"/>
      <c r="BF97" s="533"/>
      <c r="BG97" s="533"/>
      <c r="BH97" s="533"/>
      <c r="BI97" s="533"/>
      <c r="BJ97" s="533" t="str">
        <f t="shared" si="44"/>
        <v>-</v>
      </c>
      <c r="BK97" s="533" t="str">
        <f t="shared" si="45"/>
        <v>-</v>
      </c>
      <c r="BL97" s="533" t="str">
        <f t="shared" si="46"/>
        <v>-</v>
      </c>
      <c r="BM97" s="535" t="str">
        <f t="shared" si="47"/>
        <v>-</v>
      </c>
    </row>
    <row r="98" spans="1:65" ht="40.5" hidden="1" customHeight="1">
      <c r="A98" s="530" t="str">
        <f t="shared" si="51"/>
        <v>12-8</v>
      </c>
      <c r="B98" s="530">
        <v>12</v>
      </c>
      <c r="C98" s="531" t="s">
        <v>338</v>
      </c>
      <c r="D98" s="530">
        <v>8</v>
      </c>
      <c r="E98" s="531" t="s">
        <v>83</v>
      </c>
      <c r="F98" s="532"/>
      <c r="G98" s="533"/>
      <c r="H98" s="533"/>
      <c r="I98" s="533"/>
      <c r="J98" s="533"/>
      <c r="K98" s="533"/>
      <c r="L98" s="533" t="str">
        <f t="shared" si="48"/>
        <v>-</v>
      </c>
      <c r="M98" s="533" t="str">
        <f t="shared" si="49"/>
        <v>-</v>
      </c>
      <c r="N98" s="534" t="str">
        <f t="shared" si="50"/>
        <v>-</v>
      </c>
      <c r="O98" s="526" t="s">
        <v>83</v>
      </c>
      <c r="P98" s="532"/>
      <c r="Q98" s="533"/>
      <c r="R98" s="533"/>
      <c r="S98" s="533"/>
      <c r="T98" s="533"/>
      <c r="U98" s="533"/>
      <c r="V98" s="533" t="str">
        <f t="shared" si="28"/>
        <v>-</v>
      </c>
      <c r="W98" s="533" t="str">
        <f t="shared" si="29"/>
        <v>-</v>
      </c>
      <c r="X98" s="534" t="str">
        <f t="shared" si="30"/>
        <v>-</v>
      </c>
      <c r="Y98" s="526" t="str">
        <f t="shared" si="31"/>
        <v>-</v>
      </c>
      <c r="Z98" s="532"/>
      <c r="AA98" s="533"/>
      <c r="AB98" s="533"/>
      <c r="AC98" s="533"/>
      <c r="AD98" s="533"/>
      <c r="AE98" s="533"/>
      <c r="AF98" s="533" t="str">
        <f t="shared" si="32"/>
        <v>-</v>
      </c>
      <c r="AG98" s="533" t="str">
        <f t="shared" si="33"/>
        <v>-</v>
      </c>
      <c r="AH98" s="534" t="str">
        <f t="shared" si="34"/>
        <v>-</v>
      </c>
      <c r="AI98" s="526" t="str">
        <f t="shared" si="35"/>
        <v>-</v>
      </c>
      <c r="AJ98" s="532"/>
      <c r="AK98" s="533"/>
      <c r="AL98" s="533"/>
      <c r="AM98" s="533"/>
      <c r="AN98" s="533"/>
      <c r="AO98" s="533"/>
      <c r="AP98" s="533" t="str">
        <f t="shared" si="36"/>
        <v>-</v>
      </c>
      <c r="AQ98" s="533" t="str">
        <f t="shared" si="37"/>
        <v>-</v>
      </c>
      <c r="AR98" s="534" t="str">
        <f t="shared" si="38"/>
        <v>-</v>
      </c>
      <c r="AS98" s="526" t="str">
        <f t="shared" si="39"/>
        <v>-</v>
      </c>
      <c r="AT98" s="532"/>
      <c r="AU98" s="533"/>
      <c r="AV98" s="533"/>
      <c r="AW98" s="533"/>
      <c r="AX98" s="533"/>
      <c r="AY98" s="533"/>
      <c r="AZ98" s="533" t="str">
        <f t="shared" si="40"/>
        <v>-</v>
      </c>
      <c r="BA98" s="533" t="str">
        <f t="shared" si="41"/>
        <v>-</v>
      </c>
      <c r="BB98" s="534" t="str">
        <f t="shared" si="42"/>
        <v>-</v>
      </c>
      <c r="BC98" s="555" t="str">
        <f t="shared" si="43"/>
        <v>-</v>
      </c>
      <c r="BD98" s="533"/>
      <c r="BE98" s="533"/>
      <c r="BF98" s="533"/>
      <c r="BG98" s="533"/>
      <c r="BH98" s="533"/>
      <c r="BI98" s="533"/>
      <c r="BJ98" s="533" t="str">
        <f t="shared" si="44"/>
        <v>-</v>
      </c>
      <c r="BK98" s="533" t="str">
        <f t="shared" si="45"/>
        <v>-</v>
      </c>
      <c r="BL98" s="533" t="str">
        <f t="shared" si="46"/>
        <v>-</v>
      </c>
      <c r="BM98" s="535" t="str">
        <f t="shared" si="47"/>
        <v>-</v>
      </c>
    </row>
    <row r="99" spans="1:65" ht="40.5" customHeight="1">
      <c r="A99" s="530" t="str">
        <f t="shared" si="51"/>
        <v>13-1</v>
      </c>
      <c r="B99" s="530">
        <v>13</v>
      </c>
      <c r="C99" s="531" t="s">
        <v>339</v>
      </c>
      <c r="D99" s="530">
        <v>1</v>
      </c>
      <c r="E99" s="531" t="s">
        <v>2118</v>
      </c>
      <c r="F99" s="532">
        <v>23</v>
      </c>
      <c r="G99" s="533">
        <v>128</v>
      </c>
      <c r="H99" s="533">
        <v>244</v>
      </c>
      <c r="I99" s="533">
        <v>111</v>
      </c>
      <c r="J99" s="533">
        <v>61</v>
      </c>
      <c r="K99" s="533">
        <v>28</v>
      </c>
      <c r="L99" s="533">
        <v>595</v>
      </c>
      <c r="M99" s="533">
        <v>567</v>
      </c>
      <c r="N99" s="534">
        <v>-0.10405643738977072</v>
      </c>
      <c r="O99" s="526" t="s">
        <v>56</v>
      </c>
      <c r="P99" s="479">
        <v>12</v>
      </c>
      <c r="Q99" s="479">
        <v>88</v>
      </c>
      <c r="R99" s="479">
        <v>229</v>
      </c>
      <c r="S99" s="479">
        <v>101</v>
      </c>
      <c r="T99" s="479">
        <v>38</v>
      </c>
      <c r="U99" s="479">
        <v>3</v>
      </c>
      <c r="V99" s="535">
        <f t="shared" si="28"/>
        <v>471</v>
      </c>
      <c r="W99" s="533">
        <f t="shared" si="29"/>
        <v>468</v>
      </c>
      <c r="X99" s="534">
        <f t="shared" si="30"/>
        <v>-0.1388888888888889</v>
      </c>
      <c r="Y99" s="526" t="str">
        <f t="shared" si="31"/>
        <v>c</v>
      </c>
      <c r="Z99" s="540">
        <v>17</v>
      </c>
      <c r="AA99" s="537">
        <v>88</v>
      </c>
      <c r="AB99" s="537">
        <v>233</v>
      </c>
      <c r="AC99" s="537">
        <v>108</v>
      </c>
      <c r="AD99" s="537">
        <v>37</v>
      </c>
      <c r="AE99" s="537">
        <v>6</v>
      </c>
      <c r="AF99" s="533">
        <f t="shared" si="32"/>
        <v>489</v>
      </c>
      <c r="AG99" s="533">
        <f t="shared" si="33"/>
        <v>483</v>
      </c>
      <c r="AH99" s="534">
        <f t="shared" si="34"/>
        <v>-0.12422360248447205</v>
      </c>
      <c r="AI99" s="526" t="str">
        <f t="shared" si="35"/>
        <v>c</v>
      </c>
      <c r="AJ99" s="532">
        <v>13</v>
      </c>
      <c r="AK99" s="533">
        <v>85</v>
      </c>
      <c r="AL99" s="533">
        <v>249</v>
      </c>
      <c r="AM99" s="533">
        <v>90</v>
      </c>
      <c r="AN99" s="533">
        <v>46</v>
      </c>
      <c r="AO99" s="533">
        <v>6</v>
      </c>
      <c r="AP99" s="533">
        <f t="shared" si="36"/>
        <v>489</v>
      </c>
      <c r="AQ99" s="533">
        <f t="shared" si="37"/>
        <v>483</v>
      </c>
      <c r="AR99" s="534">
        <f t="shared" si="38"/>
        <v>-0.14699792960662525</v>
      </c>
      <c r="AS99" s="526" t="str">
        <f t="shared" si="39"/>
        <v>c</v>
      </c>
      <c r="AT99" s="958">
        <v>25</v>
      </c>
      <c r="AU99" s="959">
        <v>193</v>
      </c>
      <c r="AV99" s="959">
        <v>517</v>
      </c>
      <c r="AW99" s="959">
        <v>229</v>
      </c>
      <c r="AX99" s="959">
        <v>82</v>
      </c>
      <c r="AY99" s="959">
        <v>10</v>
      </c>
      <c r="AZ99" s="533">
        <f t="shared" si="40"/>
        <v>1056</v>
      </c>
      <c r="BA99" s="533">
        <f t="shared" si="41"/>
        <v>1046</v>
      </c>
      <c r="BB99" s="534">
        <f t="shared" si="42"/>
        <v>-0.14340344168260039</v>
      </c>
      <c r="BC99" s="556" t="str">
        <f t="shared" si="43"/>
        <v>c</v>
      </c>
      <c r="BD99" s="533">
        <v>40</v>
      </c>
      <c r="BE99" s="533">
        <v>283</v>
      </c>
      <c r="BF99" s="533">
        <v>754</v>
      </c>
      <c r="BG99" s="533">
        <v>266</v>
      </c>
      <c r="BH99" s="533">
        <v>74</v>
      </c>
      <c r="BI99" s="533">
        <v>9</v>
      </c>
      <c r="BJ99" s="533">
        <f t="shared" si="44"/>
        <v>1426</v>
      </c>
      <c r="BK99" s="533">
        <f t="shared" si="45"/>
        <v>1417</v>
      </c>
      <c r="BL99" s="534">
        <f t="shared" si="46"/>
        <v>-3.5991531404375443E-2</v>
      </c>
      <c r="BM99" s="954" t="str">
        <f t="shared" si="47"/>
        <v>c</v>
      </c>
    </row>
    <row r="100" spans="1:65" ht="40.5" customHeight="1">
      <c r="A100" s="530" t="str">
        <f t="shared" si="51"/>
        <v>13-2</v>
      </c>
      <c r="B100" s="530">
        <v>13</v>
      </c>
      <c r="C100" s="531" t="s">
        <v>339</v>
      </c>
      <c r="D100" s="530">
        <v>2</v>
      </c>
      <c r="E100" s="531" t="s">
        <v>3373</v>
      </c>
      <c r="F100" s="532">
        <v>18</v>
      </c>
      <c r="G100" s="533">
        <v>117</v>
      </c>
      <c r="H100" s="533">
        <v>234</v>
      </c>
      <c r="I100" s="533">
        <v>134</v>
      </c>
      <c r="J100" s="533">
        <v>62</v>
      </c>
      <c r="K100" s="533">
        <v>30</v>
      </c>
      <c r="L100" s="533">
        <v>595</v>
      </c>
      <c r="M100" s="533">
        <v>565</v>
      </c>
      <c r="N100" s="534">
        <v>-0.18584070796460178</v>
      </c>
      <c r="O100" s="526" t="s">
        <v>56</v>
      </c>
      <c r="P100" s="479">
        <v>14</v>
      </c>
      <c r="Q100" s="479">
        <v>80</v>
      </c>
      <c r="R100" s="479">
        <v>250</v>
      </c>
      <c r="S100" s="479">
        <v>85</v>
      </c>
      <c r="T100" s="479">
        <v>38</v>
      </c>
      <c r="U100" s="479">
        <v>4</v>
      </c>
      <c r="V100" s="535">
        <f t="shared" si="28"/>
        <v>471</v>
      </c>
      <c r="W100" s="533">
        <f t="shared" si="29"/>
        <v>467</v>
      </c>
      <c r="X100" s="534">
        <f t="shared" si="30"/>
        <v>-0.11349036402569593</v>
      </c>
      <c r="Y100" s="526" t="str">
        <f t="shared" si="31"/>
        <v>c</v>
      </c>
      <c r="Z100" s="540">
        <v>10</v>
      </c>
      <c r="AA100" s="537">
        <v>84</v>
      </c>
      <c r="AB100" s="537">
        <v>234</v>
      </c>
      <c r="AC100" s="537">
        <v>110</v>
      </c>
      <c r="AD100" s="537">
        <v>43</v>
      </c>
      <c r="AE100" s="537">
        <v>8</v>
      </c>
      <c r="AF100" s="533">
        <f t="shared" si="32"/>
        <v>489</v>
      </c>
      <c r="AG100" s="533">
        <f t="shared" si="33"/>
        <v>481</v>
      </c>
      <c r="AH100" s="534">
        <f t="shared" si="34"/>
        <v>-0.19126819126819128</v>
      </c>
      <c r="AI100" s="526" t="str">
        <f t="shared" si="35"/>
        <v>c</v>
      </c>
      <c r="AJ100" s="532">
        <v>12</v>
      </c>
      <c r="AK100" s="533">
        <v>85</v>
      </c>
      <c r="AL100" s="533">
        <v>245</v>
      </c>
      <c r="AM100" s="533">
        <v>94</v>
      </c>
      <c r="AN100" s="533">
        <v>48</v>
      </c>
      <c r="AO100" s="533">
        <v>5</v>
      </c>
      <c r="AP100" s="533">
        <f t="shared" si="36"/>
        <v>489</v>
      </c>
      <c r="AQ100" s="533">
        <f t="shared" si="37"/>
        <v>484</v>
      </c>
      <c r="AR100" s="534">
        <f t="shared" si="38"/>
        <v>-0.16735537190082644</v>
      </c>
      <c r="AS100" s="526" t="str">
        <f t="shared" si="39"/>
        <v>c</v>
      </c>
      <c r="AT100" s="958">
        <v>20</v>
      </c>
      <c r="AU100" s="959">
        <v>175</v>
      </c>
      <c r="AV100" s="959">
        <v>528</v>
      </c>
      <c r="AW100" s="959">
        <v>232</v>
      </c>
      <c r="AX100" s="959">
        <v>91</v>
      </c>
      <c r="AY100" s="959">
        <v>10</v>
      </c>
      <c r="AZ100" s="533">
        <f t="shared" si="40"/>
        <v>1056</v>
      </c>
      <c r="BA100" s="533">
        <f t="shared" si="41"/>
        <v>1046</v>
      </c>
      <c r="BB100" s="534">
        <f t="shared" si="42"/>
        <v>-0.19024856596558318</v>
      </c>
      <c r="BC100" s="556" t="str">
        <f t="shared" si="43"/>
        <v>c</v>
      </c>
      <c r="BD100" s="533">
        <v>42</v>
      </c>
      <c r="BE100" s="533">
        <v>268</v>
      </c>
      <c r="BF100" s="533">
        <v>748</v>
      </c>
      <c r="BG100" s="533">
        <v>270</v>
      </c>
      <c r="BH100" s="533">
        <v>85</v>
      </c>
      <c r="BI100" s="533">
        <v>13</v>
      </c>
      <c r="BJ100" s="533">
        <f t="shared" si="44"/>
        <v>1426</v>
      </c>
      <c r="BK100" s="533">
        <f t="shared" si="45"/>
        <v>1413</v>
      </c>
      <c r="BL100" s="534">
        <f t="shared" si="46"/>
        <v>-6.2278839348903041E-2</v>
      </c>
      <c r="BM100" s="954" t="str">
        <f t="shared" si="47"/>
        <v>c</v>
      </c>
    </row>
    <row r="101" spans="1:65" ht="40.5" customHeight="1">
      <c r="A101" s="530" t="str">
        <f t="shared" si="51"/>
        <v>13-3</v>
      </c>
      <c r="B101" s="530">
        <v>13</v>
      </c>
      <c r="C101" s="531" t="s">
        <v>339</v>
      </c>
      <c r="D101" s="530">
        <v>3</v>
      </c>
      <c r="E101" s="531" t="s">
        <v>372</v>
      </c>
      <c r="F101" s="532">
        <v>29</v>
      </c>
      <c r="G101" s="533">
        <v>131</v>
      </c>
      <c r="H101" s="533">
        <v>244</v>
      </c>
      <c r="I101" s="533">
        <v>110</v>
      </c>
      <c r="J101" s="533">
        <v>46</v>
      </c>
      <c r="K101" s="533">
        <v>28</v>
      </c>
      <c r="L101" s="533">
        <v>588</v>
      </c>
      <c r="M101" s="533">
        <v>560</v>
      </c>
      <c r="N101" s="534">
        <v>-2.3214285714285715E-2</v>
      </c>
      <c r="O101" s="526" t="s">
        <v>56</v>
      </c>
      <c r="P101" s="479">
        <v>11</v>
      </c>
      <c r="Q101" s="479">
        <v>96</v>
      </c>
      <c r="R101" s="479">
        <v>226</v>
      </c>
      <c r="S101" s="479">
        <v>96</v>
      </c>
      <c r="T101" s="479">
        <v>30</v>
      </c>
      <c r="U101" s="479">
        <v>10</v>
      </c>
      <c r="V101" s="535">
        <f t="shared" si="28"/>
        <v>469</v>
      </c>
      <c r="W101" s="533">
        <f t="shared" si="29"/>
        <v>459</v>
      </c>
      <c r="X101" s="534">
        <f t="shared" si="30"/>
        <v>-8.2788671023965144E-2</v>
      </c>
      <c r="Y101" s="526" t="str">
        <f t="shared" si="31"/>
        <v>c</v>
      </c>
      <c r="Z101" s="540">
        <v>13</v>
      </c>
      <c r="AA101" s="537">
        <v>88</v>
      </c>
      <c r="AB101" s="537">
        <v>230</v>
      </c>
      <c r="AC101" s="537">
        <v>107</v>
      </c>
      <c r="AD101" s="537">
        <v>35</v>
      </c>
      <c r="AE101" s="537">
        <v>8</v>
      </c>
      <c r="AF101" s="533">
        <f t="shared" si="32"/>
        <v>481</v>
      </c>
      <c r="AG101" s="533">
        <f t="shared" si="33"/>
        <v>473</v>
      </c>
      <c r="AH101" s="534">
        <f t="shared" si="34"/>
        <v>-0.1331923890063425</v>
      </c>
      <c r="AI101" s="526" t="str">
        <f t="shared" si="35"/>
        <v>c</v>
      </c>
      <c r="AJ101" s="532">
        <v>11</v>
      </c>
      <c r="AK101" s="533">
        <v>93</v>
      </c>
      <c r="AL101" s="533">
        <v>245</v>
      </c>
      <c r="AM101" s="533">
        <v>95</v>
      </c>
      <c r="AN101" s="533">
        <v>30</v>
      </c>
      <c r="AO101" s="533">
        <v>13</v>
      </c>
      <c r="AP101" s="533">
        <f t="shared" si="36"/>
        <v>487</v>
      </c>
      <c r="AQ101" s="533">
        <f t="shared" si="37"/>
        <v>474</v>
      </c>
      <c r="AR101" s="534">
        <f t="shared" si="38"/>
        <v>-8.4388185654008435E-2</v>
      </c>
      <c r="AS101" s="526" t="str">
        <f t="shared" si="39"/>
        <v>c</v>
      </c>
      <c r="AT101" s="958">
        <v>27</v>
      </c>
      <c r="AU101" s="959">
        <v>200</v>
      </c>
      <c r="AV101" s="959">
        <v>512</v>
      </c>
      <c r="AW101" s="959">
        <v>207</v>
      </c>
      <c r="AX101" s="959">
        <v>84</v>
      </c>
      <c r="AY101" s="959">
        <v>14</v>
      </c>
      <c r="AZ101" s="533">
        <f t="shared" si="40"/>
        <v>1044</v>
      </c>
      <c r="BA101" s="533">
        <f t="shared" si="41"/>
        <v>1030</v>
      </c>
      <c r="BB101" s="534">
        <f t="shared" si="42"/>
        <v>-0.11747572815533981</v>
      </c>
      <c r="BC101" s="556" t="str">
        <f t="shared" si="43"/>
        <v>c</v>
      </c>
      <c r="BD101" s="533">
        <v>43</v>
      </c>
      <c r="BE101" s="533">
        <v>285</v>
      </c>
      <c r="BF101" s="533">
        <v>723</v>
      </c>
      <c r="BG101" s="533">
        <v>232</v>
      </c>
      <c r="BH101" s="533">
        <v>73</v>
      </c>
      <c r="BI101" s="533">
        <v>17</v>
      </c>
      <c r="BJ101" s="533">
        <f t="shared" si="44"/>
        <v>1373</v>
      </c>
      <c r="BK101" s="533">
        <f t="shared" si="45"/>
        <v>1356</v>
      </c>
      <c r="BL101" s="534">
        <f t="shared" si="46"/>
        <v>-5.1622418879056046E-3</v>
      </c>
      <c r="BM101" s="954" t="str">
        <f t="shared" si="47"/>
        <v>c</v>
      </c>
    </row>
    <row r="102" spans="1:65" ht="40.5" customHeight="1">
      <c r="A102" s="530" t="str">
        <f t="shared" si="51"/>
        <v>13-4</v>
      </c>
      <c r="B102" s="530">
        <v>13</v>
      </c>
      <c r="C102" s="531" t="s">
        <v>339</v>
      </c>
      <c r="D102" s="530">
        <v>4</v>
      </c>
      <c r="E102" s="531" t="s">
        <v>2119</v>
      </c>
      <c r="F102" s="532">
        <v>35</v>
      </c>
      <c r="G102" s="533">
        <v>184</v>
      </c>
      <c r="H102" s="533">
        <v>188</v>
      </c>
      <c r="I102" s="533">
        <v>115</v>
      </c>
      <c r="J102" s="533">
        <v>47</v>
      </c>
      <c r="K102" s="533">
        <v>19</v>
      </c>
      <c r="L102" s="533">
        <v>588</v>
      </c>
      <c r="M102" s="533">
        <v>569</v>
      </c>
      <c r="N102" s="534">
        <v>7.9086115992970121E-2</v>
      </c>
      <c r="O102" s="526" t="s">
        <v>56</v>
      </c>
      <c r="P102" s="479">
        <v>16</v>
      </c>
      <c r="Q102" s="479">
        <v>113</v>
      </c>
      <c r="R102" s="479">
        <v>218</v>
      </c>
      <c r="S102" s="479">
        <v>85</v>
      </c>
      <c r="T102" s="479">
        <v>29</v>
      </c>
      <c r="U102" s="479">
        <v>8</v>
      </c>
      <c r="V102" s="535">
        <f t="shared" si="28"/>
        <v>469</v>
      </c>
      <c r="W102" s="533">
        <f t="shared" si="29"/>
        <v>461</v>
      </c>
      <c r="X102" s="534">
        <f t="shared" si="30"/>
        <v>4.3383947939262474E-3</v>
      </c>
      <c r="Y102" s="526" t="str">
        <f t="shared" si="31"/>
        <v>c</v>
      </c>
      <c r="Z102" s="540">
        <v>13</v>
      </c>
      <c r="AA102" s="537">
        <v>112</v>
      </c>
      <c r="AB102" s="537">
        <v>221</v>
      </c>
      <c r="AC102" s="537">
        <v>98</v>
      </c>
      <c r="AD102" s="537">
        <v>29</v>
      </c>
      <c r="AE102" s="537">
        <v>8</v>
      </c>
      <c r="AF102" s="533">
        <f t="shared" si="32"/>
        <v>481</v>
      </c>
      <c r="AG102" s="533">
        <f t="shared" si="33"/>
        <v>473</v>
      </c>
      <c r="AH102" s="534">
        <f t="shared" si="34"/>
        <v>-3.8054968287526428E-2</v>
      </c>
      <c r="AI102" s="526" t="str">
        <f t="shared" si="35"/>
        <v>c</v>
      </c>
      <c r="AJ102" s="532">
        <v>11</v>
      </c>
      <c r="AK102" s="533">
        <v>120</v>
      </c>
      <c r="AL102" s="533">
        <v>226</v>
      </c>
      <c r="AM102" s="533">
        <v>94</v>
      </c>
      <c r="AN102" s="533">
        <v>26</v>
      </c>
      <c r="AO102" s="533">
        <v>10</v>
      </c>
      <c r="AP102" s="533">
        <f t="shared" si="36"/>
        <v>487</v>
      </c>
      <c r="AQ102" s="533">
        <f t="shared" si="37"/>
        <v>477</v>
      </c>
      <c r="AR102" s="534">
        <f t="shared" si="38"/>
        <v>-8.385744234800839E-3</v>
      </c>
      <c r="AS102" s="526" t="str">
        <f t="shared" si="39"/>
        <v>c</v>
      </c>
      <c r="AT102" s="958">
        <v>31</v>
      </c>
      <c r="AU102" s="959">
        <v>228</v>
      </c>
      <c r="AV102" s="959">
        <v>487</v>
      </c>
      <c r="AW102" s="959">
        <v>202</v>
      </c>
      <c r="AX102" s="959">
        <v>82</v>
      </c>
      <c r="AY102" s="959">
        <v>14</v>
      </c>
      <c r="AZ102" s="533">
        <f t="shared" si="40"/>
        <v>1044</v>
      </c>
      <c r="BA102" s="533">
        <f t="shared" si="41"/>
        <v>1030</v>
      </c>
      <c r="BB102" s="534">
        <f t="shared" si="42"/>
        <v>-7.3786407766990289E-2</v>
      </c>
      <c r="BC102" s="556" t="str">
        <f t="shared" si="43"/>
        <v>c</v>
      </c>
      <c r="BD102" s="533">
        <v>49</v>
      </c>
      <c r="BE102" s="533">
        <v>332</v>
      </c>
      <c r="BF102" s="533">
        <v>682</v>
      </c>
      <c r="BG102" s="533">
        <v>228</v>
      </c>
      <c r="BH102" s="533">
        <v>69</v>
      </c>
      <c r="BI102" s="533">
        <v>13</v>
      </c>
      <c r="BJ102" s="533">
        <f t="shared" si="44"/>
        <v>1373</v>
      </c>
      <c r="BK102" s="533">
        <f t="shared" si="45"/>
        <v>1360</v>
      </c>
      <c r="BL102" s="534">
        <f t="shared" si="46"/>
        <v>4.7058823529411764E-2</v>
      </c>
      <c r="BM102" s="954" t="str">
        <f t="shared" si="47"/>
        <v>c</v>
      </c>
    </row>
    <row r="103" spans="1:65" ht="40.5" hidden="1" customHeight="1">
      <c r="A103" s="530" t="str">
        <f t="shared" si="51"/>
        <v>13-5</v>
      </c>
      <c r="B103" s="530">
        <v>13</v>
      </c>
      <c r="C103" s="531" t="s">
        <v>339</v>
      </c>
      <c r="D103" s="530">
        <v>5</v>
      </c>
      <c r="E103" s="531" t="s">
        <v>83</v>
      </c>
      <c r="F103" s="532"/>
      <c r="G103" s="533"/>
      <c r="H103" s="533"/>
      <c r="I103" s="533"/>
      <c r="J103" s="533"/>
      <c r="K103" s="533"/>
      <c r="L103" s="533" t="str">
        <f t="shared" si="48"/>
        <v>-</v>
      </c>
      <c r="M103" s="533" t="str">
        <f t="shared" si="49"/>
        <v>-</v>
      </c>
      <c r="N103" s="534" t="str">
        <f t="shared" si="50"/>
        <v>-</v>
      </c>
      <c r="O103" s="526" t="s">
        <v>83</v>
      </c>
      <c r="P103" s="532"/>
      <c r="Q103" s="533"/>
      <c r="R103" s="533"/>
      <c r="S103" s="533"/>
      <c r="T103" s="533"/>
      <c r="U103" s="533"/>
      <c r="V103" s="533" t="str">
        <f t="shared" si="28"/>
        <v>-</v>
      </c>
      <c r="W103" s="533" t="str">
        <f t="shared" si="29"/>
        <v>-</v>
      </c>
      <c r="X103" s="534" t="str">
        <f t="shared" si="30"/>
        <v>-</v>
      </c>
      <c r="Y103" s="526" t="str">
        <f t="shared" si="31"/>
        <v>-</v>
      </c>
      <c r="Z103" s="532"/>
      <c r="AA103" s="533"/>
      <c r="AB103" s="533"/>
      <c r="AC103" s="533"/>
      <c r="AD103" s="533"/>
      <c r="AE103" s="533"/>
      <c r="AF103" s="533" t="str">
        <f t="shared" si="32"/>
        <v>-</v>
      </c>
      <c r="AG103" s="533" t="str">
        <f t="shared" si="33"/>
        <v>-</v>
      </c>
      <c r="AH103" s="534" t="str">
        <f t="shared" si="34"/>
        <v>-</v>
      </c>
      <c r="AI103" s="526" t="str">
        <f t="shared" si="35"/>
        <v>-</v>
      </c>
      <c r="AJ103" s="532"/>
      <c r="AK103" s="533"/>
      <c r="AL103" s="533"/>
      <c r="AM103" s="533"/>
      <c r="AN103" s="533"/>
      <c r="AO103" s="533"/>
      <c r="AP103" s="533" t="str">
        <f t="shared" si="36"/>
        <v>-</v>
      </c>
      <c r="AQ103" s="533" t="str">
        <f t="shared" si="37"/>
        <v>-</v>
      </c>
      <c r="AR103" s="534" t="str">
        <f t="shared" si="38"/>
        <v>-</v>
      </c>
      <c r="AS103" s="526" t="str">
        <f t="shared" si="39"/>
        <v>-</v>
      </c>
      <c r="AT103" s="532"/>
      <c r="AU103" s="533"/>
      <c r="AV103" s="533"/>
      <c r="AW103" s="533"/>
      <c r="AX103" s="533"/>
      <c r="AY103" s="533"/>
      <c r="AZ103" s="533" t="str">
        <f t="shared" si="40"/>
        <v>-</v>
      </c>
      <c r="BA103" s="533" t="str">
        <f t="shared" si="41"/>
        <v>-</v>
      </c>
      <c r="BB103" s="534" t="str">
        <f t="shared" si="42"/>
        <v>-</v>
      </c>
      <c r="BC103" s="555" t="str">
        <f t="shared" si="43"/>
        <v>-</v>
      </c>
      <c r="BD103" s="533"/>
      <c r="BE103" s="533"/>
      <c r="BF103" s="533"/>
      <c r="BG103" s="533"/>
      <c r="BH103" s="533"/>
      <c r="BI103" s="533"/>
      <c r="BJ103" s="533" t="str">
        <f t="shared" si="44"/>
        <v>-</v>
      </c>
      <c r="BK103" s="533" t="str">
        <f t="shared" si="45"/>
        <v>-</v>
      </c>
      <c r="BL103" s="533" t="str">
        <f t="shared" si="46"/>
        <v>-</v>
      </c>
      <c r="BM103" s="535" t="str">
        <f t="shared" si="47"/>
        <v>-</v>
      </c>
    </row>
    <row r="104" spans="1:65" ht="40.5" hidden="1" customHeight="1">
      <c r="A104" s="530" t="str">
        <f t="shared" si="51"/>
        <v>13-6</v>
      </c>
      <c r="B104" s="530">
        <v>13</v>
      </c>
      <c r="C104" s="531" t="s">
        <v>339</v>
      </c>
      <c r="D104" s="530">
        <v>6</v>
      </c>
      <c r="E104" s="531" t="s">
        <v>83</v>
      </c>
      <c r="F104" s="532"/>
      <c r="G104" s="533"/>
      <c r="H104" s="533"/>
      <c r="I104" s="533"/>
      <c r="J104" s="533"/>
      <c r="K104" s="533"/>
      <c r="L104" s="533" t="str">
        <f t="shared" si="48"/>
        <v>-</v>
      </c>
      <c r="M104" s="533" t="str">
        <f t="shared" si="49"/>
        <v>-</v>
      </c>
      <c r="N104" s="534" t="str">
        <f t="shared" si="50"/>
        <v>-</v>
      </c>
      <c r="O104" s="526" t="s">
        <v>83</v>
      </c>
      <c r="P104" s="532"/>
      <c r="Q104" s="533"/>
      <c r="R104" s="533"/>
      <c r="S104" s="533"/>
      <c r="T104" s="533"/>
      <c r="U104" s="533"/>
      <c r="V104" s="533" t="str">
        <f t="shared" si="28"/>
        <v>-</v>
      </c>
      <c r="W104" s="533" t="str">
        <f t="shared" si="29"/>
        <v>-</v>
      </c>
      <c r="X104" s="534" t="str">
        <f t="shared" si="30"/>
        <v>-</v>
      </c>
      <c r="Y104" s="526" t="str">
        <f t="shared" si="31"/>
        <v>-</v>
      </c>
      <c r="Z104" s="532"/>
      <c r="AA104" s="533"/>
      <c r="AB104" s="533"/>
      <c r="AC104" s="533"/>
      <c r="AD104" s="533"/>
      <c r="AE104" s="533"/>
      <c r="AF104" s="533" t="str">
        <f t="shared" si="32"/>
        <v>-</v>
      </c>
      <c r="AG104" s="533" t="str">
        <f t="shared" si="33"/>
        <v>-</v>
      </c>
      <c r="AH104" s="534" t="str">
        <f t="shared" si="34"/>
        <v>-</v>
      </c>
      <c r="AI104" s="526" t="str">
        <f t="shared" si="35"/>
        <v>-</v>
      </c>
      <c r="AJ104" s="532"/>
      <c r="AK104" s="533"/>
      <c r="AL104" s="533"/>
      <c r="AM104" s="533"/>
      <c r="AN104" s="533"/>
      <c r="AO104" s="533"/>
      <c r="AP104" s="533" t="str">
        <f t="shared" si="36"/>
        <v>-</v>
      </c>
      <c r="AQ104" s="533" t="str">
        <f t="shared" si="37"/>
        <v>-</v>
      </c>
      <c r="AR104" s="534" t="str">
        <f t="shared" si="38"/>
        <v>-</v>
      </c>
      <c r="AS104" s="526" t="str">
        <f t="shared" si="39"/>
        <v>-</v>
      </c>
      <c r="AT104" s="532"/>
      <c r="AU104" s="533"/>
      <c r="AV104" s="533"/>
      <c r="AW104" s="533"/>
      <c r="AX104" s="533"/>
      <c r="AY104" s="533"/>
      <c r="AZ104" s="533" t="str">
        <f t="shared" si="40"/>
        <v>-</v>
      </c>
      <c r="BA104" s="533" t="str">
        <f t="shared" si="41"/>
        <v>-</v>
      </c>
      <c r="BB104" s="534" t="str">
        <f t="shared" si="42"/>
        <v>-</v>
      </c>
      <c r="BC104" s="555" t="str">
        <f t="shared" si="43"/>
        <v>-</v>
      </c>
      <c r="BD104" s="533"/>
      <c r="BE104" s="533"/>
      <c r="BF104" s="533"/>
      <c r="BG104" s="533"/>
      <c r="BH104" s="533"/>
      <c r="BI104" s="533"/>
      <c r="BJ104" s="533" t="str">
        <f t="shared" si="44"/>
        <v>-</v>
      </c>
      <c r="BK104" s="533" t="str">
        <f t="shared" si="45"/>
        <v>-</v>
      </c>
      <c r="BL104" s="533" t="str">
        <f t="shared" si="46"/>
        <v>-</v>
      </c>
      <c r="BM104" s="535" t="str">
        <f t="shared" si="47"/>
        <v>-</v>
      </c>
    </row>
    <row r="105" spans="1:65" ht="40.5" hidden="1" customHeight="1">
      <c r="A105" s="530" t="str">
        <f t="shared" si="51"/>
        <v>13-7</v>
      </c>
      <c r="B105" s="530">
        <v>13</v>
      </c>
      <c r="C105" s="531" t="s">
        <v>339</v>
      </c>
      <c r="D105" s="530">
        <v>7</v>
      </c>
      <c r="E105" s="531" t="s">
        <v>83</v>
      </c>
      <c r="F105" s="532"/>
      <c r="G105" s="533"/>
      <c r="H105" s="533"/>
      <c r="I105" s="533"/>
      <c r="J105" s="533"/>
      <c r="K105" s="533"/>
      <c r="L105" s="533" t="str">
        <f t="shared" si="48"/>
        <v>-</v>
      </c>
      <c r="M105" s="533" t="str">
        <f t="shared" si="49"/>
        <v>-</v>
      </c>
      <c r="N105" s="534" t="str">
        <f t="shared" si="50"/>
        <v>-</v>
      </c>
      <c r="O105" s="526" t="s">
        <v>83</v>
      </c>
      <c r="P105" s="532"/>
      <c r="Q105" s="533"/>
      <c r="R105" s="533"/>
      <c r="S105" s="533"/>
      <c r="T105" s="533"/>
      <c r="U105" s="533"/>
      <c r="V105" s="533" t="str">
        <f t="shared" si="28"/>
        <v>-</v>
      </c>
      <c r="W105" s="533" t="str">
        <f t="shared" si="29"/>
        <v>-</v>
      </c>
      <c r="X105" s="534" t="str">
        <f t="shared" si="30"/>
        <v>-</v>
      </c>
      <c r="Y105" s="526" t="str">
        <f t="shared" si="31"/>
        <v>-</v>
      </c>
      <c r="Z105" s="532"/>
      <c r="AA105" s="533"/>
      <c r="AB105" s="533"/>
      <c r="AC105" s="533"/>
      <c r="AD105" s="533"/>
      <c r="AE105" s="533"/>
      <c r="AF105" s="533" t="str">
        <f t="shared" si="32"/>
        <v>-</v>
      </c>
      <c r="AG105" s="533" t="str">
        <f t="shared" si="33"/>
        <v>-</v>
      </c>
      <c r="AH105" s="534" t="str">
        <f t="shared" si="34"/>
        <v>-</v>
      </c>
      <c r="AI105" s="526" t="str">
        <f t="shared" si="35"/>
        <v>-</v>
      </c>
      <c r="AJ105" s="532"/>
      <c r="AK105" s="533"/>
      <c r="AL105" s="533"/>
      <c r="AM105" s="533"/>
      <c r="AN105" s="533"/>
      <c r="AO105" s="533"/>
      <c r="AP105" s="533" t="str">
        <f t="shared" si="36"/>
        <v>-</v>
      </c>
      <c r="AQ105" s="533" t="str">
        <f t="shared" si="37"/>
        <v>-</v>
      </c>
      <c r="AR105" s="534" t="str">
        <f t="shared" si="38"/>
        <v>-</v>
      </c>
      <c r="AS105" s="526" t="str">
        <f t="shared" si="39"/>
        <v>-</v>
      </c>
      <c r="AT105" s="532"/>
      <c r="AU105" s="533"/>
      <c r="AV105" s="533"/>
      <c r="AW105" s="533"/>
      <c r="AX105" s="533"/>
      <c r="AY105" s="533"/>
      <c r="AZ105" s="533" t="str">
        <f t="shared" si="40"/>
        <v>-</v>
      </c>
      <c r="BA105" s="533" t="str">
        <f t="shared" si="41"/>
        <v>-</v>
      </c>
      <c r="BB105" s="534" t="str">
        <f t="shared" si="42"/>
        <v>-</v>
      </c>
      <c r="BC105" s="555" t="str">
        <f t="shared" si="43"/>
        <v>-</v>
      </c>
      <c r="BD105" s="533"/>
      <c r="BE105" s="533"/>
      <c r="BF105" s="533"/>
      <c r="BG105" s="533"/>
      <c r="BH105" s="533"/>
      <c r="BI105" s="533"/>
      <c r="BJ105" s="533" t="str">
        <f t="shared" si="44"/>
        <v>-</v>
      </c>
      <c r="BK105" s="533" t="str">
        <f t="shared" si="45"/>
        <v>-</v>
      </c>
      <c r="BL105" s="533" t="str">
        <f t="shared" si="46"/>
        <v>-</v>
      </c>
      <c r="BM105" s="535" t="str">
        <f t="shared" si="47"/>
        <v>-</v>
      </c>
    </row>
    <row r="106" spans="1:65" ht="40.5" hidden="1" customHeight="1">
      <c r="A106" s="530" t="str">
        <f t="shared" si="51"/>
        <v>13-8</v>
      </c>
      <c r="B106" s="530">
        <v>13</v>
      </c>
      <c r="C106" s="531" t="s">
        <v>339</v>
      </c>
      <c r="D106" s="530">
        <v>8</v>
      </c>
      <c r="E106" s="531" t="s">
        <v>83</v>
      </c>
      <c r="F106" s="532"/>
      <c r="G106" s="533"/>
      <c r="H106" s="533"/>
      <c r="I106" s="533"/>
      <c r="J106" s="533"/>
      <c r="K106" s="533"/>
      <c r="L106" s="533" t="str">
        <f t="shared" si="48"/>
        <v>-</v>
      </c>
      <c r="M106" s="533" t="str">
        <f t="shared" si="49"/>
        <v>-</v>
      </c>
      <c r="N106" s="534" t="str">
        <f t="shared" si="50"/>
        <v>-</v>
      </c>
      <c r="O106" s="526" t="s">
        <v>83</v>
      </c>
      <c r="P106" s="532"/>
      <c r="Q106" s="533"/>
      <c r="R106" s="533"/>
      <c r="S106" s="533"/>
      <c r="T106" s="533"/>
      <c r="U106" s="533"/>
      <c r="V106" s="533" t="str">
        <f t="shared" si="28"/>
        <v>-</v>
      </c>
      <c r="W106" s="533" t="str">
        <f t="shared" si="29"/>
        <v>-</v>
      </c>
      <c r="X106" s="534" t="str">
        <f t="shared" si="30"/>
        <v>-</v>
      </c>
      <c r="Y106" s="526" t="str">
        <f t="shared" si="31"/>
        <v>-</v>
      </c>
      <c r="Z106" s="532"/>
      <c r="AA106" s="533"/>
      <c r="AB106" s="533"/>
      <c r="AC106" s="533"/>
      <c r="AD106" s="533"/>
      <c r="AE106" s="533"/>
      <c r="AF106" s="533" t="str">
        <f t="shared" si="32"/>
        <v>-</v>
      </c>
      <c r="AG106" s="533" t="str">
        <f t="shared" si="33"/>
        <v>-</v>
      </c>
      <c r="AH106" s="534" t="str">
        <f t="shared" si="34"/>
        <v>-</v>
      </c>
      <c r="AI106" s="526" t="str">
        <f t="shared" si="35"/>
        <v>-</v>
      </c>
      <c r="AJ106" s="532"/>
      <c r="AK106" s="533"/>
      <c r="AL106" s="533"/>
      <c r="AM106" s="533"/>
      <c r="AN106" s="533"/>
      <c r="AO106" s="533"/>
      <c r="AP106" s="533" t="str">
        <f t="shared" si="36"/>
        <v>-</v>
      </c>
      <c r="AQ106" s="533" t="str">
        <f t="shared" si="37"/>
        <v>-</v>
      </c>
      <c r="AR106" s="534" t="str">
        <f t="shared" si="38"/>
        <v>-</v>
      </c>
      <c r="AS106" s="526" t="str">
        <f t="shared" si="39"/>
        <v>-</v>
      </c>
      <c r="AT106" s="532"/>
      <c r="AU106" s="533"/>
      <c r="AV106" s="533"/>
      <c r="AW106" s="533"/>
      <c r="AX106" s="533"/>
      <c r="AY106" s="533"/>
      <c r="AZ106" s="533" t="str">
        <f t="shared" si="40"/>
        <v>-</v>
      </c>
      <c r="BA106" s="533" t="str">
        <f t="shared" si="41"/>
        <v>-</v>
      </c>
      <c r="BB106" s="534" t="str">
        <f t="shared" si="42"/>
        <v>-</v>
      </c>
      <c r="BC106" s="555" t="str">
        <f t="shared" si="43"/>
        <v>-</v>
      </c>
      <c r="BD106" s="533"/>
      <c r="BE106" s="533"/>
      <c r="BF106" s="533"/>
      <c r="BG106" s="533"/>
      <c r="BH106" s="533"/>
      <c r="BI106" s="533"/>
      <c r="BJ106" s="533" t="str">
        <f t="shared" si="44"/>
        <v>-</v>
      </c>
      <c r="BK106" s="533" t="str">
        <f t="shared" si="45"/>
        <v>-</v>
      </c>
      <c r="BL106" s="533" t="str">
        <f t="shared" si="46"/>
        <v>-</v>
      </c>
      <c r="BM106" s="535" t="str">
        <f t="shared" si="47"/>
        <v>-</v>
      </c>
    </row>
    <row r="107" spans="1:65" ht="40.5" customHeight="1">
      <c r="A107" s="530" t="str">
        <f t="shared" si="51"/>
        <v>14-1</v>
      </c>
      <c r="B107" s="530">
        <v>14</v>
      </c>
      <c r="C107" s="531" t="s">
        <v>340</v>
      </c>
      <c r="D107" s="530">
        <v>1</v>
      </c>
      <c r="E107" s="531" t="s">
        <v>2120</v>
      </c>
      <c r="F107" s="532">
        <v>33</v>
      </c>
      <c r="G107" s="533">
        <v>121</v>
      </c>
      <c r="H107" s="533">
        <v>238</v>
      </c>
      <c r="I107" s="533">
        <v>124</v>
      </c>
      <c r="J107" s="533">
        <v>53</v>
      </c>
      <c r="K107" s="533">
        <v>19</v>
      </c>
      <c r="L107" s="533">
        <v>588</v>
      </c>
      <c r="M107" s="533">
        <v>569</v>
      </c>
      <c r="N107" s="534">
        <v>-7.5571177504393669E-2</v>
      </c>
      <c r="O107" s="526" t="s">
        <v>56</v>
      </c>
      <c r="P107" s="479">
        <v>13</v>
      </c>
      <c r="Q107" s="479">
        <v>87</v>
      </c>
      <c r="R107" s="479">
        <v>253</v>
      </c>
      <c r="S107" s="479">
        <v>75</v>
      </c>
      <c r="T107" s="479">
        <v>32</v>
      </c>
      <c r="U107" s="479">
        <v>9</v>
      </c>
      <c r="V107" s="535">
        <f t="shared" si="28"/>
        <v>469</v>
      </c>
      <c r="W107" s="533">
        <f t="shared" si="29"/>
        <v>460</v>
      </c>
      <c r="X107" s="534">
        <f t="shared" si="30"/>
        <v>-5.6521739130434782E-2</v>
      </c>
      <c r="Y107" s="526" t="str">
        <f t="shared" si="31"/>
        <v>c</v>
      </c>
      <c r="Z107" s="540">
        <v>14</v>
      </c>
      <c r="AA107" s="537">
        <v>105</v>
      </c>
      <c r="AB107" s="537">
        <v>235</v>
      </c>
      <c r="AC107" s="537">
        <v>89</v>
      </c>
      <c r="AD107" s="537">
        <v>33</v>
      </c>
      <c r="AE107" s="537">
        <v>5</v>
      </c>
      <c r="AF107" s="533">
        <f t="shared" si="32"/>
        <v>481</v>
      </c>
      <c r="AG107" s="533">
        <f t="shared" si="33"/>
        <v>476</v>
      </c>
      <c r="AH107" s="534">
        <f t="shared" si="34"/>
        <v>-4.6218487394957986E-2</v>
      </c>
      <c r="AI107" s="526" t="str">
        <f t="shared" si="35"/>
        <v>c</v>
      </c>
      <c r="AJ107" s="532">
        <v>12</v>
      </c>
      <c r="AK107" s="533">
        <v>109</v>
      </c>
      <c r="AL107" s="533">
        <v>234</v>
      </c>
      <c r="AM107" s="533">
        <v>94</v>
      </c>
      <c r="AN107" s="533">
        <v>28</v>
      </c>
      <c r="AO107" s="533">
        <v>10</v>
      </c>
      <c r="AP107" s="533">
        <f t="shared" si="36"/>
        <v>487</v>
      </c>
      <c r="AQ107" s="533">
        <f t="shared" si="37"/>
        <v>477</v>
      </c>
      <c r="AR107" s="534">
        <f t="shared" si="38"/>
        <v>-3.5639412997903561E-2</v>
      </c>
      <c r="AS107" s="526" t="str">
        <f t="shared" si="39"/>
        <v>c</v>
      </c>
      <c r="AT107" s="958">
        <v>24</v>
      </c>
      <c r="AU107" s="959">
        <v>194</v>
      </c>
      <c r="AV107" s="959">
        <v>532</v>
      </c>
      <c r="AW107" s="959">
        <v>199</v>
      </c>
      <c r="AX107" s="959">
        <v>86</v>
      </c>
      <c r="AY107" s="959">
        <v>9</v>
      </c>
      <c r="AZ107" s="533">
        <f t="shared" si="40"/>
        <v>1044</v>
      </c>
      <c r="BA107" s="533">
        <f t="shared" si="41"/>
        <v>1035</v>
      </c>
      <c r="BB107" s="534">
        <f t="shared" si="42"/>
        <v>-0.1246376811594203</v>
      </c>
      <c r="BC107" s="556" t="str">
        <f t="shared" si="43"/>
        <v>c</v>
      </c>
      <c r="BD107" s="533">
        <v>47</v>
      </c>
      <c r="BE107" s="533">
        <v>315</v>
      </c>
      <c r="BF107" s="533">
        <v>713</v>
      </c>
      <c r="BG107" s="533">
        <v>207</v>
      </c>
      <c r="BH107" s="533">
        <v>74</v>
      </c>
      <c r="BI107" s="533">
        <v>17</v>
      </c>
      <c r="BJ107" s="533">
        <f t="shared" si="44"/>
        <v>1373</v>
      </c>
      <c r="BK107" s="533">
        <f t="shared" si="45"/>
        <v>1356</v>
      </c>
      <c r="BL107" s="534">
        <f t="shared" si="46"/>
        <v>3.9823008849557522E-2</v>
      </c>
      <c r="BM107" s="954" t="str">
        <f t="shared" si="47"/>
        <v>c</v>
      </c>
    </row>
    <row r="108" spans="1:65" ht="40.5" customHeight="1">
      <c r="A108" s="530" t="str">
        <f t="shared" si="51"/>
        <v>14-2</v>
      </c>
      <c r="B108" s="530">
        <v>14</v>
      </c>
      <c r="C108" s="531" t="s">
        <v>340</v>
      </c>
      <c r="D108" s="530">
        <v>2</v>
      </c>
      <c r="E108" s="531" t="s">
        <v>2121</v>
      </c>
      <c r="F108" s="532">
        <v>21</v>
      </c>
      <c r="G108" s="533">
        <v>116</v>
      </c>
      <c r="H108" s="533">
        <v>253</v>
      </c>
      <c r="I108" s="533">
        <v>124</v>
      </c>
      <c r="J108" s="533">
        <v>51</v>
      </c>
      <c r="K108" s="533">
        <v>30</v>
      </c>
      <c r="L108" s="533">
        <v>595</v>
      </c>
      <c r="M108" s="533">
        <v>565</v>
      </c>
      <c r="N108" s="534">
        <v>-0.12035398230088495</v>
      </c>
      <c r="O108" s="526" t="s">
        <v>56</v>
      </c>
      <c r="P108" s="479">
        <v>14</v>
      </c>
      <c r="Q108" s="479">
        <v>86</v>
      </c>
      <c r="R108" s="479">
        <v>262</v>
      </c>
      <c r="S108" s="479">
        <v>72</v>
      </c>
      <c r="T108" s="479">
        <v>31</v>
      </c>
      <c r="U108" s="479">
        <v>6</v>
      </c>
      <c r="V108" s="535">
        <f t="shared" si="28"/>
        <v>471</v>
      </c>
      <c r="W108" s="533">
        <f t="shared" si="29"/>
        <v>465</v>
      </c>
      <c r="X108" s="534">
        <f t="shared" si="30"/>
        <v>-4.3010752688172046E-2</v>
      </c>
      <c r="Y108" s="526" t="str">
        <f t="shared" si="31"/>
        <v>c</v>
      </c>
      <c r="Z108" s="540">
        <v>17</v>
      </c>
      <c r="AA108" s="537">
        <v>87</v>
      </c>
      <c r="AB108" s="537">
        <v>254</v>
      </c>
      <c r="AC108" s="537">
        <v>89</v>
      </c>
      <c r="AD108" s="537">
        <v>34</v>
      </c>
      <c r="AE108" s="537">
        <v>8</v>
      </c>
      <c r="AF108" s="533">
        <f t="shared" si="32"/>
        <v>489</v>
      </c>
      <c r="AG108" s="533">
        <f t="shared" si="33"/>
        <v>481</v>
      </c>
      <c r="AH108" s="534">
        <f t="shared" si="34"/>
        <v>-7.4844074844074848E-2</v>
      </c>
      <c r="AI108" s="526" t="str">
        <f t="shared" si="35"/>
        <v>c</v>
      </c>
      <c r="AJ108" s="532">
        <v>12</v>
      </c>
      <c r="AK108" s="533">
        <v>87</v>
      </c>
      <c r="AL108" s="533">
        <v>264</v>
      </c>
      <c r="AM108" s="533">
        <v>81</v>
      </c>
      <c r="AN108" s="533">
        <v>40</v>
      </c>
      <c r="AO108" s="533">
        <v>5</v>
      </c>
      <c r="AP108" s="533">
        <f t="shared" si="36"/>
        <v>489</v>
      </c>
      <c r="AQ108" s="533">
        <f t="shared" si="37"/>
        <v>484</v>
      </c>
      <c r="AR108" s="534">
        <f t="shared" si="38"/>
        <v>-0.10330578512396695</v>
      </c>
      <c r="AS108" s="526" t="str">
        <f t="shared" si="39"/>
        <v>c</v>
      </c>
      <c r="AT108" s="958">
        <v>19</v>
      </c>
      <c r="AU108" s="959">
        <v>223</v>
      </c>
      <c r="AV108" s="959">
        <v>542</v>
      </c>
      <c r="AW108" s="959">
        <v>198</v>
      </c>
      <c r="AX108" s="959">
        <v>65</v>
      </c>
      <c r="AY108" s="959">
        <v>9</v>
      </c>
      <c r="AZ108" s="533">
        <f t="shared" si="40"/>
        <v>1056</v>
      </c>
      <c r="BA108" s="533">
        <f t="shared" si="41"/>
        <v>1047</v>
      </c>
      <c r="BB108" s="534">
        <f t="shared" si="42"/>
        <v>-6.3992359121298956E-2</v>
      </c>
      <c r="BC108" s="556" t="str">
        <f t="shared" si="43"/>
        <v>c</v>
      </c>
      <c r="BD108" s="533">
        <v>36</v>
      </c>
      <c r="BE108" s="533">
        <v>322</v>
      </c>
      <c r="BF108" s="533">
        <v>752</v>
      </c>
      <c r="BG108" s="533">
        <v>229</v>
      </c>
      <c r="BH108" s="533">
        <v>74</v>
      </c>
      <c r="BI108" s="533">
        <v>13</v>
      </c>
      <c r="BJ108" s="533">
        <f t="shared" si="44"/>
        <v>1426</v>
      </c>
      <c r="BK108" s="533">
        <f t="shared" si="45"/>
        <v>1413</v>
      </c>
      <c r="BL108" s="534">
        <f t="shared" si="46"/>
        <v>1.2031139419674451E-2</v>
      </c>
      <c r="BM108" s="954" t="str">
        <f t="shared" si="47"/>
        <v>c</v>
      </c>
    </row>
    <row r="109" spans="1:65" ht="40.5" customHeight="1">
      <c r="A109" s="530" t="str">
        <f t="shared" si="51"/>
        <v>14-3</v>
      </c>
      <c r="B109" s="530">
        <v>14</v>
      </c>
      <c r="C109" s="531" t="s">
        <v>340</v>
      </c>
      <c r="D109" s="530">
        <v>3</v>
      </c>
      <c r="E109" s="531" t="s">
        <v>2122</v>
      </c>
      <c r="F109" s="532">
        <v>13</v>
      </c>
      <c r="G109" s="533">
        <v>74</v>
      </c>
      <c r="H109" s="533">
        <v>247</v>
      </c>
      <c r="I109" s="533">
        <v>158</v>
      </c>
      <c r="J109" s="533">
        <v>76</v>
      </c>
      <c r="K109" s="533">
        <v>27</v>
      </c>
      <c r="L109" s="533">
        <v>595</v>
      </c>
      <c r="M109" s="533">
        <v>568</v>
      </c>
      <c r="N109" s="534">
        <v>-0.36971830985915494</v>
      </c>
      <c r="O109" s="526" t="s">
        <v>57</v>
      </c>
      <c r="P109" s="479">
        <v>10</v>
      </c>
      <c r="Q109" s="479">
        <v>57</v>
      </c>
      <c r="R109" s="479">
        <v>235</v>
      </c>
      <c r="S109" s="479">
        <v>119</v>
      </c>
      <c r="T109" s="479">
        <v>45</v>
      </c>
      <c r="U109" s="479">
        <v>5</v>
      </c>
      <c r="V109" s="535">
        <f t="shared" si="28"/>
        <v>471</v>
      </c>
      <c r="W109" s="533">
        <f t="shared" si="29"/>
        <v>466</v>
      </c>
      <c r="X109" s="534">
        <f t="shared" si="30"/>
        <v>-0.2832618025751073</v>
      </c>
      <c r="Y109" s="526" t="str">
        <f t="shared" si="31"/>
        <v>c</v>
      </c>
      <c r="Z109" s="540">
        <v>11</v>
      </c>
      <c r="AA109" s="537">
        <v>72</v>
      </c>
      <c r="AB109" s="537">
        <v>218</v>
      </c>
      <c r="AC109" s="537">
        <v>140</v>
      </c>
      <c r="AD109" s="537">
        <v>40</v>
      </c>
      <c r="AE109" s="537">
        <v>8</v>
      </c>
      <c r="AF109" s="533">
        <f t="shared" si="32"/>
        <v>489</v>
      </c>
      <c r="AG109" s="533">
        <f t="shared" si="33"/>
        <v>481</v>
      </c>
      <c r="AH109" s="534">
        <f t="shared" si="34"/>
        <v>-0.26195426195426197</v>
      </c>
      <c r="AI109" s="526" t="str">
        <f t="shared" si="35"/>
        <v>c</v>
      </c>
      <c r="AJ109" s="532">
        <v>8</v>
      </c>
      <c r="AK109" s="533">
        <v>62</v>
      </c>
      <c r="AL109" s="533">
        <v>249</v>
      </c>
      <c r="AM109" s="533">
        <v>112</v>
      </c>
      <c r="AN109" s="533">
        <v>52</v>
      </c>
      <c r="AO109" s="533">
        <v>6</v>
      </c>
      <c r="AP109" s="533">
        <f t="shared" si="36"/>
        <v>489</v>
      </c>
      <c r="AQ109" s="533">
        <f t="shared" si="37"/>
        <v>483</v>
      </c>
      <c r="AR109" s="534">
        <f t="shared" si="38"/>
        <v>-0.2857142857142857</v>
      </c>
      <c r="AS109" s="526" t="str">
        <f t="shared" si="39"/>
        <v>c</v>
      </c>
      <c r="AT109" s="958">
        <v>15</v>
      </c>
      <c r="AU109" s="959">
        <v>127</v>
      </c>
      <c r="AV109" s="959">
        <v>532</v>
      </c>
      <c r="AW109" s="959">
        <v>285</v>
      </c>
      <c r="AX109" s="959">
        <v>88</v>
      </c>
      <c r="AY109" s="959">
        <v>9</v>
      </c>
      <c r="AZ109" s="533">
        <f t="shared" si="40"/>
        <v>1056</v>
      </c>
      <c r="BA109" s="533">
        <f t="shared" si="41"/>
        <v>1047</v>
      </c>
      <c r="BB109" s="534">
        <f t="shared" si="42"/>
        <v>-0.2903533906399236</v>
      </c>
      <c r="BC109" s="556" t="str">
        <f t="shared" si="43"/>
        <v>c</v>
      </c>
      <c r="BD109" s="533">
        <v>31</v>
      </c>
      <c r="BE109" s="533">
        <v>222</v>
      </c>
      <c r="BF109" s="533">
        <v>734</v>
      </c>
      <c r="BG109" s="533">
        <v>331</v>
      </c>
      <c r="BH109" s="533">
        <v>101</v>
      </c>
      <c r="BI109" s="533">
        <v>7</v>
      </c>
      <c r="BJ109" s="533">
        <f t="shared" si="44"/>
        <v>1426</v>
      </c>
      <c r="BK109" s="533">
        <f t="shared" si="45"/>
        <v>1419</v>
      </c>
      <c r="BL109" s="534">
        <f t="shared" si="46"/>
        <v>-0.17547568710359407</v>
      </c>
      <c r="BM109" s="954" t="str">
        <f t="shared" si="47"/>
        <v>c</v>
      </c>
    </row>
    <row r="110" spans="1:65" ht="40.5" hidden="1" customHeight="1">
      <c r="A110" s="530" t="str">
        <f t="shared" si="51"/>
        <v>14-4</v>
      </c>
      <c r="B110" s="530">
        <v>14</v>
      </c>
      <c r="C110" s="531" t="s">
        <v>340</v>
      </c>
      <c r="D110" s="530">
        <v>4</v>
      </c>
      <c r="E110" s="531" t="s">
        <v>83</v>
      </c>
      <c r="F110" s="532"/>
      <c r="G110" s="533"/>
      <c r="H110" s="533"/>
      <c r="I110" s="533"/>
      <c r="J110" s="533"/>
      <c r="K110" s="533"/>
      <c r="L110" s="533" t="str">
        <f t="shared" si="48"/>
        <v>-</v>
      </c>
      <c r="M110" s="533" t="str">
        <f t="shared" si="49"/>
        <v>-</v>
      </c>
      <c r="N110" s="534" t="str">
        <f t="shared" si="50"/>
        <v>-</v>
      </c>
      <c r="O110" s="526" t="s">
        <v>83</v>
      </c>
      <c r="P110" s="532"/>
      <c r="Q110" s="533"/>
      <c r="R110" s="533"/>
      <c r="S110" s="533"/>
      <c r="T110" s="533"/>
      <c r="U110" s="533"/>
      <c r="V110" s="533" t="str">
        <f t="shared" si="28"/>
        <v>-</v>
      </c>
      <c r="W110" s="533" t="str">
        <f t="shared" si="29"/>
        <v>-</v>
      </c>
      <c r="X110" s="534" t="str">
        <f t="shared" si="30"/>
        <v>-</v>
      </c>
      <c r="Y110" s="526" t="str">
        <f t="shared" si="31"/>
        <v>-</v>
      </c>
      <c r="Z110" s="532"/>
      <c r="AA110" s="533"/>
      <c r="AB110" s="533"/>
      <c r="AC110" s="533"/>
      <c r="AD110" s="533"/>
      <c r="AE110" s="533"/>
      <c r="AF110" s="533" t="str">
        <f t="shared" si="32"/>
        <v>-</v>
      </c>
      <c r="AG110" s="533" t="str">
        <f t="shared" si="33"/>
        <v>-</v>
      </c>
      <c r="AH110" s="534" t="str">
        <f t="shared" si="34"/>
        <v>-</v>
      </c>
      <c r="AI110" s="526" t="str">
        <f t="shared" si="35"/>
        <v>-</v>
      </c>
      <c r="AJ110" s="532"/>
      <c r="AK110" s="533"/>
      <c r="AL110" s="533"/>
      <c r="AM110" s="533"/>
      <c r="AN110" s="533"/>
      <c r="AO110" s="533"/>
      <c r="AP110" s="533" t="str">
        <f t="shared" si="36"/>
        <v>-</v>
      </c>
      <c r="AQ110" s="533" t="str">
        <f t="shared" si="37"/>
        <v>-</v>
      </c>
      <c r="AR110" s="534" t="str">
        <f t="shared" si="38"/>
        <v>-</v>
      </c>
      <c r="AS110" s="526" t="str">
        <f t="shared" si="39"/>
        <v>-</v>
      </c>
      <c r="AT110" s="532"/>
      <c r="AU110" s="533"/>
      <c r="AV110" s="533"/>
      <c r="AW110" s="533"/>
      <c r="AX110" s="533"/>
      <c r="AY110" s="533"/>
      <c r="AZ110" s="533" t="str">
        <f t="shared" si="40"/>
        <v>-</v>
      </c>
      <c r="BA110" s="533" t="str">
        <f t="shared" si="41"/>
        <v>-</v>
      </c>
      <c r="BB110" s="534" t="str">
        <f t="shared" si="42"/>
        <v>-</v>
      </c>
      <c r="BC110" s="555" t="str">
        <f t="shared" si="43"/>
        <v>-</v>
      </c>
      <c r="BD110" s="533"/>
      <c r="BE110" s="533"/>
      <c r="BF110" s="533"/>
      <c r="BG110" s="533"/>
      <c r="BH110" s="533"/>
      <c r="BI110" s="533"/>
      <c r="BJ110" s="533" t="str">
        <f t="shared" si="44"/>
        <v>-</v>
      </c>
      <c r="BK110" s="533" t="str">
        <f t="shared" si="45"/>
        <v>-</v>
      </c>
      <c r="BL110" s="533" t="str">
        <f t="shared" si="46"/>
        <v>-</v>
      </c>
      <c r="BM110" s="535" t="str">
        <f t="shared" si="47"/>
        <v>-</v>
      </c>
    </row>
    <row r="111" spans="1:65" ht="40.5" hidden="1" customHeight="1">
      <c r="A111" s="530" t="str">
        <f t="shared" si="51"/>
        <v>14-5</v>
      </c>
      <c r="B111" s="530">
        <v>14</v>
      </c>
      <c r="C111" s="531" t="s">
        <v>340</v>
      </c>
      <c r="D111" s="530">
        <v>5</v>
      </c>
      <c r="E111" s="531" t="s">
        <v>83</v>
      </c>
      <c r="F111" s="532"/>
      <c r="G111" s="533"/>
      <c r="H111" s="533"/>
      <c r="I111" s="533"/>
      <c r="J111" s="533"/>
      <c r="K111" s="533"/>
      <c r="L111" s="533" t="str">
        <f t="shared" si="48"/>
        <v>-</v>
      </c>
      <c r="M111" s="533" t="str">
        <f t="shared" si="49"/>
        <v>-</v>
      </c>
      <c r="N111" s="534" t="str">
        <f t="shared" si="50"/>
        <v>-</v>
      </c>
      <c r="O111" s="526" t="s">
        <v>83</v>
      </c>
      <c r="P111" s="532"/>
      <c r="Q111" s="533"/>
      <c r="R111" s="533"/>
      <c r="S111" s="533"/>
      <c r="T111" s="533"/>
      <c r="U111" s="533"/>
      <c r="V111" s="533" t="str">
        <f t="shared" si="28"/>
        <v>-</v>
      </c>
      <c r="W111" s="533" t="str">
        <f t="shared" si="29"/>
        <v>-</v>
      </c>
      <c r="X111" s="534" t="str">
        <f t="shared" si="30"/>
        <v>-</v>
      </c>
      <c r="Y111" s="526" t="str">
        <f t="shared" si="31"/>
        <v>-</v>
      </c>
      <c r="Z111" s="532"/>
      <c r="AA111" s="533"/>
      <c r="AB111" s="533"/>
      <c r="AC111" s="533"/>
      <c r="AD111" s="533"/>
      <c r="AE111" s="533"/>
      <c r="AF111" s="533" t="str">
        <f t="shared" si="32"/>
        <v>-</v>
      </c>
      <c r="AG111" s="533" t="str">
        <f t="shared" si="33"/>
        <v>-</v>
      </c>
      <c r="AH111" s="534" t="str">
        <f t="shared" si="34"/>
        <v>-</v>
      </c>
      <c r="AI111" s="526" t="str">
        <f t="shared" si="35"/>
        <v>-</v>
      </c>
      <c r="AJ111" s="532"/>
      <c r="AK111" s="533"/>
      <c r="AL111" s="533"/>
      <c r="AM111" s="533"/>
      <c r="AN111" s="533"/>
      <c r="AO111" s="533"/>
      <c r="AP111" s="533" t="str">
        <f t="shared" si="36"/>
        <v>-</v>
      </c>
      <c r="AQ111" s="533" t="str">
        <f t="shared" si="37"/>
        <v>-</v>
      </c>
      <c r="AR111" s="534" t="str">
        <f t="shared" si="38"/>
        <v>-</v>
      </c>
      <c r="AS111" s="526" t="str">
        <f t="shared" si="39"/>
        <v>-</v>
      </c>
      <c r="AT111" s="532"/>
      <c r="AU111" s="533"/>
      <c r="AV111" s="533"/>
      <c r="AW111" s="533"/>
      <c r="AX111" s="533"/>
      <c r="AY111" s="533"/>
      <c r="AZ111" s="533" t="str">
        <f t="shared" si="40"/>
        <v>-</v>
      </c>
      <c r="BA111" s="533" t="str">
        <f t="shared" si="41"/>
        <v>-</v>
      </c>
      <c r="BB111" s="534" t="str">
        <f t="shared" si="42"/>
        <v>-</v>
      </c>
      <c r="BC111" s="555" t="str">
        <f t="shared" si="43"/>
        <v>-</v>
      </c>
      <c r="BD111" s="533"/>
      <c r="BE111" s="533"/>
      <c r="BF111" s="533"/>
      <c r="BG111" s="533"/>
      <c r="BH111" s="533"/>
      <c r="BI111" s="533"/>
      <c r="BJ111" s="533" t="str">
        <f t="shared" si="44"/>
        <v>-</v>
      </c>
      <c r="BK111" s="533" t="str">
        <f t="shared" si="45"/>
        <v>-</v>
      </c>
      <c r="BL111" s="533" t="str">
        <f t="shared" si="46"/>
        <v>-</v>
      </c>
      <c r="BM111" s="535" t="str">
        <f t="shared" si="47"/>
        <v>-</v>
      </c>
    </row>
    <row r="112" spans="1:65" ht="40.5" hidden="1" customHeight="1">
      <c r="A112" s="530" t="str">
        <f t="shared" si="51"/>
        <v>14-6</v>
      </c>
      <c r="B112" s="530">
        <v>14</v>
      </c>
      <c r="C112" s="531" t="s">
        <v>340</v>
      </c>
      <c r="D112" s="530">
        <v>6</v>
      </c>
      <c r="E112" s="531" t="s">
        <v>83</v>
      </c>
      <c r="F112" s="532"/>
      <c r="G112" s="533"/>
      <c r="H112" s="533"/>
      <c r="I112" s="533"/>
      <c r="J112" s="533"/>
      <c r="K112" s="533"/>
      <c r="L112" s="533" t="str">
        <f t="shared" si="48"/>
        <v>-</v>
      </c>
      <c r="M112" s="533" t="str">
        <f t="shared" si="49"/>
        <v>-</v>
      </c>
      <c r="N112" s="534" t="str">
        <f t="shared" si="50"/>
        <v>-</v>
      </c>
      <c r="O112" s="526" t="s">
        <v>83</v>
      </c>
      <c r="P112" s="532"/>
      <c r="Q112" s="533"/>
      <c r="R112" s="533"/>
      <c r="S112" s="533"/>
      <c r="T112" s="533"/>
      <c r="U112" s="533"/>
      <c r="V112" s="533" t="str">
        <f t="shared" si="28"/>
        <v>-</v>
      </c>
      <c r="W112" s="533" t="str">
        <f t="shared" si="29"/>
        <v>-</v>
      </c>
      <c r="X112" s="534" t="str">
        <f t="shared" si="30"/>
        <v>-</v>
      </c>
      <c r="Y112" s="526" t="str">
        <f t="shared" si="31"/>
        <v>-</v>
      </c>
      <c r="Z112" s="532"/>
      <c r="AA112" s="533"/>
      <c r="AB112" s="533"/>
      <c r="AC112" s="533"/>
      <c r="AD112" s="533"/>
      <c r="AE112" s="533"/>
      <c r="AF112" s="533" t="str">
        <f t="shared" si="32"/>
        <v>-</v>
      </c>
      <c r="AG112" s="533" t="str">
        <f t="shared" si="33"/>
        <v>-</v>
      </c>
      <c r="AH112" s="534" t="str">
        <f t="shared" si="34"/>
        <v>-</v>
      </c>
      <c r="AI112" s="526" t="str">
        <f t="shared" si="35"/>
        <v>-</v>
      </c>
      <c r="AJ112" s="532"/>
      <c r="AK112" s="533"/>
      <c r="AL112" s="533"/>
      <c r="AM112" s="533"/>
      <c r="AN112" s="533"/>
      <c r="AO112" s="533"/>
      <c r="AP112" s="533" t="str">
        <f t="shared" si="36"/>
        <v>-</v>
      </c>
      <c r="AQ112" s="533" t="str">
        <f t="shared" si="37"/>
        <v>-</v>
      </c>
      <c r="AR112" s="534" t="str">
        <f t="shared" si="38"/>
        <v>-</v>
      </c>
      <c r="AS112" s="526" t="str">
        <f t="shared" si="39"/>
        <v>-</v>
      </c>
      <c r="AT112" s="532"/>
      <c r="AU112" s="533"/>
      <c r="AV112" s="533"/>
      <c r="AW112" s="533"/>
      <c r="AX112" s="533"/>
      <c r="AY112" s="533"/>
      <c r="AZ112" s="533" t="str">
        <f t="shared" si="40"/>
        <v>-</v>
      </c>
      <c r="BA112" s="533" t="str">
        <f t="shared" si="41"/>
        <v>-</v>
      </c>
      <c r="BB112" s="534" t="str">
        <f t="shared" si="42"/>
        <v>-</v>
      </c>
      <c r="BC112" s="555" t="str">
        <f t="shared" si="43"/>
        <v>-</v>
      </c>
      <c r="BD112" s="533"/>
      <c r="BE112" s="533"/>
      <c r="BF112" s="533"/>
      <c r="BG112" s="533"/>
      <c r="BH112" s="533"/>
      <c r="BI112" s="533"/>
      <c r="BJ112" s="533" t="str">
        <f t="shared" si="44"/>
        <v>-</v>
      </c>
      <c r="BK112" s="533" t="str">
        <f t="shared" si="45"/>
        <v>-</v>
      </c>
      <c r="BL112" s="533" t="str">
        <f t="shared" si="46"/>
        <v>-</v>
      </c>
      <c r="BM112" s="535" t="str">
        <f t="shared" si="47"/>
        <v>-</v>
      </c>
    </row>
    <row r="113" spans="1:65" ht="40.5" hidden="1" customHeight="1">
      <c r="A113" s="530" t="str">
        <f t="shared" si="51"/>
        <v>14-7</v>
      </c>
      <c r="B113" s="530">
        <v>14</v>
      </c>
      <c r="C113" s="531" t="s">
        <v>340</v>
      </c>
      <c r="D113" s="530">
        <v>7</v>
      </c>
      <c r="E113" s="531" t="s">
        <v>83</v>
      </c>
      <c r="F113" s="532"/>
      <c r="G113" s="533"/>
      <c r="H113" s="533"/>
      <c r="I113" s="533"/>
      <c r="J113" s="533"/>
      <c r="K113" s="533"/>
      <c r="L113" s="533" t="str">
        <f t="shared" si="48"/>
        <v>-</v>
      </c>
      <c r="M113" s="533" t="str">
        <f t="shared" si="49"/>
        <v>-</v>
      </c>
      <c r="N113" s="534" t="str">
        <f t="shared" si="50"/>
        <v>-</v>
      </c>
      <c r="O113" s="526" t="s">
        <v>83</v>
      </c>
      <c r="P113" s="532"/>
      <c r="Q113" s="533"/>
      <c r="R113" s="533"/>
      <c r="S113" s="533"/>
      <c r="T113" s="533"/>
      <c r="U113" s="533"/>
      <c r="V113" s="533" t="str">
        <f t="shared" si="28"/>
        <v>-</v>
      </c>
      <c r="W113" s="533" t="str">
        <f t="shared" si="29"/>
        <v>-</v>
      </c>
      <c r="X113" s="534" t="str">
        <f t="shared" si="30"/>
        <v>-</v>
      </c>
      <c r="Y113" s="526" t="str">
        <f t="shared" si="31"/>
        <v>-</v>
      </c>
      <c r="Z113" s="532"/>
      <c r="AA113" s="533"/>
      <c r="AB113" s="533"/>
      <c r="AC113" s="533"/>
      <c r="AD113" s="533"/>
      <c r="AE113" s="533"/>
      <c r="AF113" s="533" t="str">
        <f t="shared" si="32"/>
        <v>-</v>
      </c>
      <c r="AG113" s="533" t="str">
        <f t="shared" si="33"/>
        <v>-</v>
      </c>
      <c r="AH113" s="534" t="str">
        <f t="shared" si="34"/>
        <v>-</v>
      </c>
      <c r="AI113" s="526" t="str">
        <f t="shared" si="35"/>
        <v>-</v>
      </c>
      <c r="AJ113" s="532"/>
      <c r="AK113" s="533"/>
      <c r="AL113" s="533"/>
      <c r="AM113" s="533"/>
      <c r="AN113" s="533"/>
      <c r="AO113" s="533"/>
      <c r="AP113" s="533" t="str">
        <f t="shared" si="36"/>
        <v>-</v>
      </c>
      <c r="AQ113" s="533" t="str">
        <f t="shared" si="37"/>
        <v>-</v>
      </c>
      <c r="AR113" s="534" t="str">
        <f t="shared" si="38"/>
        <v>-</v>
      </c>
      <c r="AS113" s="526" t="str">
        <f t="shared" si="39"/>
        <v>-</v>
      </c>
      <c r="AT113" s="532"/>
      <c r="AU113" s="533"/>
      <c r="AV113" s="533"/>
      <c r="AW113" s="533"/>
      <c r="AX113" s="533"/>
      <c r="AY113" s="533"/>
      <c r="AZ113" s="533" t="str">
        <f t="shared" si="40"/>
        <v>-</v>
      </c>
      <c r="BA113" s="533" t="str">
        <f t="shared" si="41"/>
        <v>-</v>
      </c>
      <c r="BB113" s="534" t="str">
        <f t="shared" si="42"/>
        <v>-</v>
      </c>
      <c r="BC113" s="555" t="str">
        <f t="shared" si="43"/>
        <v>-</v>
      </c>
      <c r="BD113" s="533"/>
      <c r="BE113" s="533"/>
      <c r="BF113" s="533"/>
      <c r="BG113" s="533"/>
      <c r="BH113" s="533"/>
      <c r="BI113" s="533"/>
      <c r="BJ113" s="533" t="str">
        <f t="shared" si="44"/>
        <v>-</v>
      </c>
      <c r="BK113" s="533" t="str">
        <f t="shared" si="45"/>
        <v>-</v>
      </c>
      <c r="BL113" s="533" t="str">
        <f t="shared" si="46"/>
        <v>-</v>
      </c>
      <c r="BM113" s="535" t="str">
        <f t="shared" si="47"/>
        <v>-</v>
      </c>
    </row>
    <row r="114" spans="1:65" ht="40.5" hidden="1" customHeight="1">
      <c r="A114" s="530" t="str">
        <f t="shared" si="51"/>
        <v>14-8</v>
      </c>
      <c r="B114" s="530">
        <v>14</v>
      </c>
      <c r="C114" s="531" t="s">
        <v>340</v>
      </c>
      <c r="D114" s="530">
        <v>8</v>
      </c>
      <c r="E114" s="531" t="s">
        <v>83</v>
      </c>
      <c r="F114" s="532"/>
      <c r="G114" s="533"/>
      <c r="H114" s="533"/>
      <c r="I114" s="533"/>
      <c r="J114" s="533"/>
      <c r="K114" s="533"/>
      <c r="L114" s="533" t="str">
        <f t="shared" si="48"/>
        <v>-</v>
      </c>
      <c r="M114" s="533" t="str">
        <f t="shared" si="49"/>
        <v>-</v>
      </c>
      <c r="N114" s="534" t="str">
        <f t="shared" si="50"/>
        <v>-</v>
      </c>
      <c r="O114" s="526" t="s">
        <v>83</v>
      </c>
      <c r="P114" s="532"/>
      <c r="Q114" s="533"/>
      <c r="R114" s="533"/>
      <c r="S114" s="533"/>
      <c r="T114" s="533"/>
      <c r="U114" s="533"/>
      <c r="V114" s="533" t="str">
        <f t="shared" si="28"/>
        <v>-</v>
      </c>
      <c r="W114" s="533" t="str">
        <f t="shared" si="29"/>
        <v>-</v>
      </c>
      <c r="X114" s="534" t="str">
        <f t="shared" si="30"/>
        <v>-</v>
      </c>
      <c r="Y114" s="526" t="str">
        <f t="shared" si="31"/>
        <v>-</v>
      </c>
      <c r="Z114" s="532"/>
      <c r="AA114" s="533"/>
      <c r="AB114" s="533"/>
      <c r="AC114" s="533"/>
      <c r="AD114" s="533"/>
      <c r="AE114" s="533"/>
      <c r="AF114" s="533" t="str">
        <f t="shared" si="32"/>
        <v>-</v>
      </c>
      <c r="AG114" s="533" t="str">
        <f t="shared" si="33"/>
        <v>-</v>
      </c>
      <c r="AH114" s="534" t="str">
        <f t="shared" si="34"/>
        <v>-</v>
      </c>
      <c r="AI114" s="526" t="str">
        <f t="shared" si="35"/>
        <v>-</v>
      </c>
      <c r="AJ114" s="532"/>
      <c r="AK114" s="533"/>
      <c r="AL114" s="533"/>
      <c r="AM114" s="533"/>
      <c r="AN114" s="533"/>
      <c r="AO114" s="533"/>
      <c r="AP114" s="533" t="str">
        <f t="shared" si="36"/>
        <v>-</v>
      </c>
      <c r="AQ114" s="533" t="str">
        <f t="shared" si="37"/>
        <v>-</v>
      </c>
      <c r="AR114" s="534" t="str">
        <f t="shared" si="38"/>
        <v>-</v>
      </c>
      <c r="AS114" s="526" t="str">
        <f t="shared" si="39"/>
        <v>-</v>
      </c>
      <c r="AT114" s="532"/>
      <c r="AU114" s="533"/>
      <c r="AV114" s="533"/>
      <c r="AW114" s="533"/>
      <c r="AX114" s="533"/>
      <c r="AY114" s="533"/>
      <c r="AZ114" s="533" t="str">
        <f t="shared" si="40"/>
        <v>-</v>
      </c>
      <c r="BA114" s="533" t="str">
        <f t="shared" si="41"/>
        <v>-</v>
      </c>
      <c r="BB114" s="534" t="str">
        <f t="shared" si="42"/>
        <v>-</v>
      </c>
      <c r="BC114" s="555" t="str">
        <f t="shared" si="43"/>
        <v>-</v>
      </c>
      <c r="BD114" s="533"/>
      <c r="BE114" s="533"/>
      <c r="BF114" s="533"/>
      <c r="BG114" s="533"/>
      <c r="BH114" s="533"/>
      <c r="BI114" s="533"/>
      <c r="BJ114" s="533" t="str">
        <f t="shared" si="44"/>
        <v>-</v>
      </c>
      <c r="BK114" s="533" t="str">
        <f t="shared" si="45"/>
        <v>-</v>
      </c>
      <c r="BL114" s="533" t="str">
        <f t="shared" si="46"/>
        <v>-</v>
      </c>
      <c r="BM114" s="535" t="str">
        <f t="shared" si="47"/>
        <v>-</v>
      </c>
    </row>
    <row r="115" spans="1:65" ht="40.5" customHeight="1">
      <c r="A115" s="530" t="str">
        <f t="shared" si="51"/>
        <v>15-1</v>
      </c>
      <c r="B115" s="530">
        <v>15</v>
      </c>
      <c r="C115" s="531" t="s">
        <v>341</v>
      </c>
      <c r="D115" s="530">
        <v>1</v>
      </c>
      <c r="E115" s="531" t="s">
        <v>373</v>
      </c>
      <c r="F115" s="532">
        <v>27</v>
      </c>
      <c r="G115" s="533">
        <v>139</v>
      </c>
      <c r="H115" s="533">
        <v>262</v>
      </c>
      <c r="I115" s="533">
        <v>113</v>
      </c>
      <c r="J115" s="533">
        <v>26</v>
      </c>
      <c r="K115" s="533">
        <v>21</v>
      </c>
      <c r="L115" s="533">
        <v>588</v>
      </c>
      <c r="M115" s="533">
        <v>567</v>
      </c>
      <c r="N115" s="534">
        <v>4.9382716049382713E-2</v>
      </c>
      <c r="O115" s="526" t="s">
        <v>56</v>
      </c>
      <c r="P115" s="479">
        <v>10</v>
      </c>
      <c r="Q115" s="479">
        <v>109</v>
      </c>
      <c r="R115" s="479">
        <v>243</v>
      </c>
      <c r="S115" s="479">
        <v>71</v>
      </c>
      <c r="T115" s="479">
        <v>23</v>
      </c>
      <c r="U115" s="479">
        <v>13</v>
      </c>
      <c r="V115" s="535">
        <f t="shared" si="28"/>
        <v>469</v>
      </c>
      <c r="W115" s="533">
        <f t="shared" si="29"/>
        <v>456</v>
      </c>
      <c r="X115" s="534">
        <f t="shared" si="30"/>
        <v>2.6315789473684209E-2</v>
      </c>
      <c r="Y115" s="526" t="str">
        <f t="shared" si="31"/>
        <v>c</v>
      </c>
      <c r="Z115" s="540">
        <v>14</v>
      </c>
      <c r="AA115" s="537">
        <v>91</v>
      </c>
      <c r="AB115" s="537">
        <v>244</v>
      </c>
      <c r="AC115" s="537">
        <v>100</v>
      </c>
      <c r="AD115" s="537">
        <v>26</v>
      </c>
      <c r="AE115" s="537">
        <v>6</v>
      </c>
      <c r="AF115" s="533">
        <f t="shared" si="32"/>
        <v>481</v>
      </c>
      <c r="AG115" s="533">
        <f t="shared" si="33"/>
        <v>475</v>
      </c>
      <c r="AH115" s="534">
        <f t="shared" si="34"/>
        <v>-6.9473684210526312E-2</v>
      </c>
      <c r="AI115" s="526" t="str">
        <f t="shared" si="35"/>
        <v>c</v>
      </c>
      <c r="AJ115" s="532">
        <v>13</v>
      </c>
      <c r="AK115" s="533">
        <v>95</v>
      </c>
      <c r="AL115" s="533">
        <v>252</v>
      </c>
      <c r="AM115" s="533">
        <v>94</v>
      </c>
      <c r="AN115" s="533">
        <v>20</v>
      </c>
      <c r="AO115" s="533">
        <v>13</v>
      </c>
      <c r="AP115" s="533">
        <f t="shared" si="36"/>
        <v>487</v>
      </c>
      <c r="AQ115" s="533">
        <f t="shared" si="37"/>
        <v>474</v>
      </c>
      <c r="AR115" s="534">
        <f t="shared" si="38"/>
        <v>-2.7426160337552744E-2</v>
      </c>
      <c r="AS115" s="526" t="str">
        <f t="shared" si="39"/>
        <v>c</v>
      </c>
      <c r="AT115" s="958">
        <v>25</v>
      </c>
      <c r="AU115" s="959">
        <v>221</v>
      </c>
      <c r="AV115" s="959">
        <v>521</v>
      </c>
      <c r="AW115" s="959">
        <v>192</v>
      </c>
      <c r="AX115" s="959">
        <v>76</v>
      </c>
      <c r="AY115" s="959">
        <v>9</v>
      </c>
      <c r="AZ115" s="533">
        <f t="shared" si="40"/>
        <v>1044</v>
      </c>
      <c r="BA115" s="533">
        <f t="shared" si="41"/>
        <v>1035</v>
      </c>
      <c r="BB115" s="534">
        <f t="shared" si="42"/>
        <v>-7.0531400966183572E-2</v>
      </c>
      <c r="BC115" s="556" t="str">
        <f t="shared" si="43"/>
        <v>c</v>
      </c>
      <c r="BD115" s="533">
        <v>40</v>
      </c>
      <c r="BE115" s="533">
        <v>291</v>
      </c>
      <c r="BF115" s="533">
        <v>736</v>
      </c>
      <c r="BG115" s="533">
        <v>225</v>
      </c>
      <c r="BH115" s="533">
        <v>66</v>
      </c>
      <c r="BI115" s="533">
        <v>15</v>
      </c>
      <c r="BJ115" s="533">
        <f t="shared" si="44"/>
        <v>1373</v>
      </c>
      <c r="BK115" s="533">
        <f t="shared" si="45"/>
        <v>1358</v>
      </c>
      <c r="BL115" s="534">
        <f t="shared" si="46"/>
        <v>1.0309278350515464E-2</v>
      </c>
      <c r="BM115" s="954" t="str">
        <f t="shared" si="47"/>
        <v>c</v>
      </c>
    </row>
    <row r="116" spans="1:65" ht="40.5" customHeight="1">
      <c r="A116" s="530" t="str">
        <f t="shared" si="51"/>
        <v>15-2</v>
      </c>
      <c r="B116" s="530">
        <v>15</v>
      </c>
      <c r="C116" s="531" t="s">
        <v>341</v>
      </c>
      <c r="D116" s="530">
        <v>2</v>
      </c>
      <c r="E116" s="531" t="s">
        <v>2123</v>
      </c>
      <c r="F116" s="532">
        <v>44</v>
      </c>
      <c r="G116" s="533">
        <v>189</v>
      </c>
      <c r="H116" s="533">
        <v>206</v>
      </c>
      <c r="I116" s="533">
        <v>89</v>
      </c>
      <c r="J116" s="533">
        <v>49</v>
      </c>
      <c r="K116" s="533">
        <v>18</v>
      </c>
      <c r="L116" s="533">
        <v>595</v>
      </c>
      <c r="M116" s="533">
        <v>577</v>
      </c>
      <c r="N116" s="534">
        <v>0.15597920277296359</v>
      </c>
      <c r="O116" s="526" t="s">
        <v>56</v>
      </c>
      <c r="P116" s="479">
        <v>17</v>
      </c>
      <c r="Q116" s="479">
        <v>128</v>
      </c>
      <c r="R116" s="479">
        <v>212</v>
      </c>
      <c r="S116" s="479">
        <v>81</v>
      </c>
      <c r="T116" s="479">
        <v>30</v>
      </c>
      <c r="U116" s="479">
        <v>3</v>
      </c>
      <c r="V116" s="535">
        <f t="shared" si="28"/>
        <v>471</v>
      </c>
      <c r="W116" s="533">
        <f t="shared" si="29"/>
        <v>468</v>
      </c>
      <c r="X116" s="534">
        <f t="shared" si="30"/>
        <v>4.4871794871794872E-2</v>
      </c>
      <c r="Y116" s="526" t="str">
        <f t="shared" si="31"/>
        <v>c</v>
      </c>
      <c r="Z116" s="540">
        <v>17</v>
      </c>
      <c r="AA116" s="537">
        <v>116</v>
      </c>
      <c r="AB116" s="537">
        <v>218</v>
      </c>
      <c r="AC116" s="537">
        <v>98</v>
      </c>
      <c r="AD116" s="537">
        <v>34</v>
      </c>
      <c r="AE116" s="537">
        <v>6</v>
      </c>
      <c r="AF116" s="533">
        <f t="shared" si="32"/>
        <v>489</v>
      </c>
      <c r="AG116" s="533">
        <f t="shared" si="33"/>
        <v>483</v>
      </c>
      <c r="AH116" s="534">
        <f t="shared" si="34"/>
        <v>-3.3126293995859216E-2</v>
      </c>
      <c r="AI116" s="526" t="str">
        <f t="shared" si="35"/>
        <v>c</v>
      </c>
      <c r="AJ116" s="532">
        <v>16</v>
      </c>
      <c r="AK116" s="533">
        <v>121</v>
      </c>
      <c r="AL116" s="533">
        <v>229</v>
      </c>
      <c r="AM116" s="533">
        <v>74</v>
      </c>
      <c r="AN116" s="533">
        <v>43</v>
      </c>
      <c r="AO116" s="533">
        <v>6</v>
      </c>
      <c r="AP116" s="533">
        <f t="shared" si="36"/>
        <v>489</v>
      </c>
      <c r="AQ116" s="533">
        <f t="shared" si="37"/>
        <v>483</v>
      </c>
      <c r="AR116" s="534">
        <f t="shared" si="38"/>
        <v>-1.4492753623188406E-2</v>
      </c>
      <c r="AS116" s="526" t="str">
        <f t="shared" si="39"/>
        <v>c</v>
      </c>
      <c r="AT116" s="958">
        <v>35</v>
      </c>
      <c r="AU116" s="959">
        <v>253</v>
      </c>
      <c r="AV116" s="959">
        <v>509</v>
      </c>
      <c r="AW116" s="959">
        <v>195</v>
      </c>
      <c r="AX116" s="959">
        <v>56</v>
      </c>
      <c r="AY116" s="959">
        <v>8</v>
      </c>
      <c r="AZ116" s="533">
        <f t="shared" si="40"/>
        <v>1056</v>
      </c>
      <c r="BA116" s="533">
        <f t="shared" si="41"/>
        <v>1048</v>
      </c>
      <c r="BB116" s="534">
        <f t="shared" si="42"/>
        <v>1.5267175572519083E-2</v>
      </c>
      <c r="BC116" s="556" t="str">
        <f t="shared" si="43"/>
        <v>c</v>
      </c>
      <c r="BD116" s="533">
        <v>54</v>
      </c>
      <c r="BE116" s="533">
        <v>391</v>
      </c>
      <c r="BF116" s="533">
        <v>669</v>
      </c>
      <c r="BG116" s="533">
        <v>231</v>
      </c>
      <c r="BH116" s="533">
        <v>75</v>
      </c>
      <c r="BI116" s="533">
        <v>6</v>
      </c>
      <c r="BJ116" s="533">
        <f t="shared" si="44"/>
        <v>1426</v>
      </c>
      <c r="BK116" s="533">
        <f t="shared" si="45"/>
        <v>1420</v>
      </c>
      <c r="BL116" s="534">
        <f t="shared" si="46"/>
        <v>8.3098591549295775E-2</v>
      </c>
      <c r="BM116" s="954" t="str">
        <f t="shared" si="47"/>
        <v>c</v>
      </c>
    </row>
    <row r="117" spans="1:65" ht="40.5" customHeight="1">
      <c r="A117" s="530" t="str">
        <f t="shared" si="51"/>
        <v>15-3</v>
      </c>
      <c r="B117" s="530">
        <v>15</v>
      </c>
      <c r="C117" s="531" t="s">
        <v>341</v>
      </c>
      <c r="D117" s="530">
        <v>3</v>
      </c>
      <c r="E117" s="531" t="s">
        <v>1423</v>
      </c>
      <c r="F117" s="532">
        <v>36</v>
      </c>
      <c r="G117" s="533">
        <v>147</v>
      </c>
      <c r="H117" s="533">
        <v>221</v>
      </c>
      <c r="I117" s="533">
        <v>113</v>
      </c>
      <c r="J117" s="533">
        <v>49</v>
      </c>
      <c r="K117" s="533">
        <v>22</v>
      </c>
      <c r="L117" s="533">
        <v>588</v>
      </c>
      <c r="M117" s="533">
        <v>566</v>
      </c>
      <c r="N117" s="534">
        <v>1.4134275618374558E-2</v>
      </c>
      <c r="O117" s="526" t="s">
        <v>56</v>
      </c>
      <c r="P117" s="479">
        <v>16</v>
      </c>
      <c r="Q117" s="479">
        <v>119</v>
      </c>
      <c r="R117" s="479">
        <v>221</v>
      </c>
      <c r="S117" s="479">
        <v>78</v>
      </c>
      <c r="T117" s="479">
        <v>28</v>
      </c>
      <c r="U117" s="479">
        <v>7</v>
      </c>
      <c r="V117" s="535">
        <f t="shared" si="28"/>
        <v>469</v>
      </c>
      <c r="W117" s="533">
        <f t="shared" si="29"/>
        <v>462</v>
      </c>
      <c r="X117" s="534">
        <f t="shared" si="30"/>
        <v>3.67965367965368E-2</v>
      </c>
      <c r="Y117" s="526" t="str">
        <f t="shared" si="31"/>
        <v>c</v>
      </c>
      <c r="Z117" s="540">
        <v>16</v>
      </c>
      <c r="AA117" s="537">
        <v>100</v>
      </c>
      <c r="AB117" s="537">
        <v>226</v>
      </c>
      <c r="AC117" s="537">
        <v>99</v>
      </c>
      <c r="AD117" s="537">
        <v>33</v>
      </c>
      <c r="AE117" s="537">
        <v>7</v>
      </c>
      <c r="AF117" s="533">
        <f t="shared" si="32"/>
        <v>481</v>
      </c>
      <c r="AG117" s="533">
        <f t="shared" si="33"/>
        <v>474</v>
      </c>
      <c r="AH117" s="534">
        <f t="shared" si="34"/>
        <v>-6.9620253164556958E-2</v>
      </c>
      <c r="AI117" s="526" t="str">
        <f t="shared" si="35"/>
        <v>c</v>
      </c>
      <c r="AJ117" s="532">
        <v>9</v>
      </c>
      <c r="AK117" s="533">
        <v>115</v>
      </c>
      <c r="AL117" s="533">
        <v>225</v>
      </c>
      <c r="AM117" s="533">
        <v>93</v>
      </c>
      <c r="AN117" s="533">
        <v>35</v>
      </c>
      <c r="AO117" s="533">
        <v>10</v>
      </c>
      <c r="AP117" s="533">
        <f t="shared" si="36"/>
        <v>487</v>
      </c>
      <c r="AQ117" s="533">
        <f t="shared" si="37"/>
        <v>477</v>
      </c>
      <c r="AR117" s="534">
        <f t="shared" si="38"/>
        <v>-6.2893081761006289E-2</v>
      </c>
      <c r="AS117" s="526" t="str">
        <f t="shared" si="39"/>
        <v>c</v>
      </c>
      <c r="AT117" s="958">
        <v>27</v>
      </c>
      <c r="AU117" s="959">
        <v>213</v>
      </c>
      <c r="AV117" s="959">
        <v>510</v>
      </c>
      <c r="AW117" s="959">
        <v>197</v>
      </c>
      <c r="AX117" s="959">
        <v>88</v>
      </c>
      <c r="AY117" s="959">
        <v>9</v>
      </c>
      <c r="AZ117" s="533">
        <f t="shared" si="40"/>
        <v>1044</v>
      </c>
      <c r="BA117" s="533">
        <f t="shared" si="41"/>
        <v>1035</v>
      </c>
      <c r="BB117" s="534">
        <f t="shared" si="42"/>
        <v>-0.10241545893719807</v>
      </c>
      <c r="BC117" s="556" t="str">
        <f t="shared" si="43"/>
        <v>c</v>
      </c>
      <c r="BD117" s="533">
        <v>47</v>
      </c>
      <c r="BE117" s="533">
        <v>332</v>
      </c>
      <c r="BF117" s="533">
        <v>681</v>
      </c>
      <c r="BG117" s="533">
        <v>227</v>
      </c>
      <c r="BH117" s="533">
        <v>74</v>
      </c>
      <c r="BI117" s="533">
        <v>12</v>
      </c>
      <c r="BJ117" s="533">
        <f t="shared" si="44"/>
        <v>1373</v>
      </c>
      <c r="BK117" s="533">
        <f t="shared" si="45"/>
        <v>1361</v>
      </c>
      <c r="BL117" s="534">
        <f t="shared" si="46"/>
        <v>3.7472446730345332E-2</v>
      </c>
      <c r="BM117" s="954" t="str">
        <f t="shared" si="47"/>
        <v>c</v>
      </c>
    </row>
    <row r="118" spans="1:65" ht="40.5" hidden="1" customHeight="1">
      <c r="A118" s="530" t="str">
        <f t="shared" si="51"/>
        <v>15-4</v>
      </c>
      <c r="B118" s="530">
        <v>15</v>
      </c>
      <c r="C118" s="531" t="s">
        <v>341</v>
      </c>
      <c r="D118" s="530">
        <v>4</v>
      </c>
      <c r="E118" s="531" t="s">
        <v>83</v>
      </c>
      <c r="F118" s="532"/>
      <c r="G118" s="533"/>
      <c r="H118" s="533"/>
      <c r="I118" s="533"/>
      <c r="J118" s="533"/>
      <c r="K118" s="533"/>
      <c r="L118" s="533" t="str">
        <f t="shared" si="48"/>
        <v>-</v>
      </c>
      <c r="M118" s="533" t="str">
        <f t="shared" si="49"/>
        <v>-</v>
      </c>
      <c r="N118" s="534" t="str">
        <f t="shared" si="50"/>
        <v>-</v>
      </c>
      <c r="O118" s="526" t="s">
        <v>83</v>
      </c>
      <c r="P118" s="532"/>
      <c r="Q118" s="533"/>
      <c r="R118" s="533"/>
      <c r="S118" s="533"/>
      <c r="T118" s="533"/>
      <c r="U118" s="533"/>
      <c r="V118" s="533" t="str">
        <f t="shared" si="28"/>
        <v>-</v>
      </c>
      <c r="W118" s="533" t="str">
        <f t="shared" si="29"/>
        <v>-</v>
      </c>
      <c r="X118" s="534" t="str">
        <f t="shared" si="30"/>
        <v>-</v>
      </c>
      <c r="Y118" s="526" t="str">
        <f t="shared" si="31"/>
        <v>-</v>
      </c>
      <c r="Z118" s="532"/>
      <c r="AA118" s="533"/>
      <c r="AB118" s="533"/>
      <c r="AC118" s="533"/>
      <c r="AD118" s="533"/>
      <c r="AE118" s="533"/>
      <c r="AF118" s="533" t="str">
        <f t="shared" si="32"/>
        <v>-</v>
      </c>
      <c r="AG118" s="533" t="str">
        <f t="shared" si="33"/>
        <v>-</v>
      </c>
      <c r="AH118" s="534" t="str">
        <f t="shared" si="34"/>
        <v>-</v>
      </c>
      <c r="AI118" s="526" t="str">
        <f t="shared" si="35"/>
        <v>-</v>
      </c>
      <c r="AJ118" s="532"/>
      <c r="AK118" s="533"/>
      <c r="AL118" s="533"/>
      <c r="AM118" s="533"/>
      <c r="AN118" s="533"/>
      <c r="AO118" s="533"/>
      <c r="AP118" s="533" t="str">
        <f t="shared" si="36"/>
        <v>-</v>
      </c>
      <c r="AQ118" s="533" t="str">
        <f t="shared" si="37"/>
        <v>-</v>
      </c>
      <c r="AR118" s="534" t="str">
        <f t="shared" si="38"/>
        <v>-</v>
      </c>
      <c r="AS118" s="526" t="str">
        <f t="shared" si="39"/>
        <v>-</v>
      </c>
      <c r="AT118" s="532"/>
      <c r="AU118" s="533"/>
      <c r="AV118" s="533"/>
      <c r="AW118" s="533"/>
      <c r="AX118" s="533"/>
      <c r="AY118" s="533"/>
      <c r="AZ118" s="533" t="str">
        <f t="shared" si="40"/>
        <v>-</v>
      </c>
      <c r="BA118" s="533" t="str">
        <f t="shared" si="41"/>
        <v>-</v>
      </c>
      <c r="BB118" s="534" t="str">
        <f t="shared" si="42"/>
        <v>-</v>
      </c>
      <c r="BC118" s="555" t="str">
        <f t="shared" si="43"/>
        <v>-</v>
      </c>
      <c r="BD118" s="533"/>
      <c r="BE118" s="533"/>
      <c r="BF118" s="533"/>
      <c r="BG118" s="533"/>
      <c r="BH118" s="533"/>
      <c r="BI118" s="533"/>
      <c r="BJ118" s="533" t="str">
        <f t="shared" si="44"/>
        <v>-</v>
      </c>
      <c r="BK118" s="533" t="str">
        <f t="shared" si="45"/>
        <v>-</v>
      </c>
      <c r="BL118" s="533" t="str">
        <f t="shared" si="46"/>
        <v>-</v>
      </c>
      <c r="BM118" s="535" t="str">
        <f t="shared" si="47"/>
        <v>-</v>
      </c>
    </row>
    <row r="119" spans="1:65" ht="40.5" hidden="1" customHeight="1">
      <c r="A119" s="530" t="str">
        <f t="shared" si="51"/>
        <v>15-5</v>
      </c>
      <c r="B119" s="530">
        <v>15</v>
      </c>
      <c r="C119" s="531" t="s">
        <v>341</v>
      </c>
      <c r="D119" s="530">
        <v>5</v>
      </c>
      <c r="E119" s="531" t="s">
        <v>83</v>
      </c>
      <c r="F119" s="532"/>
      <c r="G119" s="533"/>
      <c r="H119" s="533"/>
      <c r="I119" s="533"/>
      <c r="J119" s="533"/>
      <c r="K119" s="533"/>
      <c r="L119" s="533" t="str">
        <f t="shared" si="48"/>
        <v>-</v>
      </c>
      <c r="M119" s="533" t="str">
        <f t="shared" si="49"/>
        <v>-</v>
      </c>
      <c r="N119" s="534" t="str">
        <f t="shared" si="50"/>
        <v>-</v>
      </c>
      <c r="O119" s="526" t="s">
        <v>83</v>
      </c>
      <c r="P119" s="532"/>
      <c r="Q119" s="533"/>
      <c r="R119" s="533"/>
      <c r="S119" s="533"/>
      <c r="T119" s="533"/>
      <c r="U119" s="533"/>
      <c r="V119" s="533" t="str">
        <f t="shared" si="28"/>
        <v>-</v>
      </c>
      <c r="W119" s="533" t="str">
        <f t="shared" si="29"/>
        <v>-</v>
      </c>
      <c r="X119" s="534" t="str">
        <f t="shared" si="30"/>
        <v>-</v>
      </c>
      <c r="Y119" s="526" t="str">
        <f t="shared" si="31"/>
        <v>-</v>
      </c>
      <c r="Z119" s="532"/>
      <c r="AA119" s="533"/>
      <c r="AB119" s="533"/>
      <c r="AC119" s="533"/>
      <c r="AD119" s="533"/>
      <c r="AE119" s="533"/>
      <c r="AF119" s="533" t="str">
        <f t="shared" si="32"/>
        <v>-</v>
      </c>
      <c r="AG119" s="533" t="str">
        <f t="shared" si="33"/>
        <v>-</v>
      </c>
      <c r="AH119" s="534" t="str">
        <f t="shared" si="34"/>
        <v>-</v>
      </c>
      <c r="AI119" s="526" t="str">
        <f t="shared" si="35"/>
        <v>-</v>
      </c>
      <c r="AJ119" s="532"/>
      <c r="AK119" s="533"/>
      <c r="AL119" s="533"/>
      <c r="AM119" s="533"/>
      <c r="AN119" s="533"/>
      <c r="AO119" s="533"/>
      <c r="AP119" s="533" t="str">
        <f t="shared" si="36"/>
        <v>-</v>
      </c>
      <c r="AQ119" s="533" t="str">
        <f t="shared" si="37"/>
        <v>-</v>
      </c>
      <c r="AR119" s="534" t="str">
        <f t="shared" si="38"/>
        <v>-</v>
      </c>
      <c r="AS119" s="526" t="str">
        <f t="shared" si="39"/>
        <v>-</v>
      </c>
      <c r="AT119" s="532"/>
      <c r="AU119" s="533"/>
      <c r="AV119" s="533"/>
      <c r="AW119" s="533"/>
      <c r="AX119" s="533"/>
      <c r="AY119" s="533"/>
      <c r="AZ119" s="533" t="str">
        <f t="shared" si="40"/>
        <v>-</v>
      </c>
      <c r="BA119" s="533" t="str">
        <f t="shared" si="41"/>
        <v>-</v>
      </c>
      <c r="BB119" s="534" t="str">
        <f t="shared" si="42"/>
        <v>-</v>
      </c>
      <c r="BC119" s="555" t="str">
        <f t="shared" si="43"/>
        <v>-</v>
      </c>
      <c r="BD119" s="533"/>
      <c r="BE119" s="533"/>
      <c r="BF119" s="533"/>
      <c r="BG119" s="533"/>
      <c r="BH119" s="533"/>
      <c r="BI119" s="533"/>
      <c r="BJ119" s="533" t="str">
        <f t="shared" si="44"/>
        <v>-</v>
      </c>
      <c r="BK119" s="533" t="str">
        <f t="shared" si="45"/>
        <v>-</v>
      </c>
      <c r="BL119" s="533" t="str">
        <f t="shared" si="46"/>
        <v>-</v>
      </c>
      <c r="BM119" s="535" t="str">
        <f t="shared" si="47"/>
        <v>-</v>
      </c>
    </row>
    <row r="120" spans="1:65" ht="40.5" hidden="1" customHeight="1">
      <c r="A120" s="530" t="str">
        <f t="shared" si="51"/>
        <v>15-6</v>
      </c>
      <c r="B120" s="530">
        <v>15</v>
      </c>
      <c r="C120" s="531" t="s">
        <v>341</v>
      </c>
      <c r="D120" s="530">
        <v>6</v>
      </c>
      <c r="E120" s="531" t="s">
        <v>83</v>
      </c>
      <c r="F120" s="532"/>
      <c r="G120" s="533"/>
      <c r="H120" s="533"/>
      <c r="I120" s="533"/>
      <c r="J120" s="533"/>
      <c r="K120" s="533"/>
      <c r="L120" s="533" t="str">
        <f t="shared" si="48"/>
        <v>-</v>
      </c>
      <c r="M120" s="533" t="str">
        <f t="shared" si="49"/>
        <v>-</v>
      </c>
      <c r="N120" s="534" t="str">
        <f t="shared" si="50"/>
        <v>-</v>
      </c>
      <c r="O120" s="526" t="s">
        <v>83</v>
      </c>
      <c r="P120" s="532"/>
      <c r="Q120" s="533"/>
      <c r="R120" s="533"/>
      <c r="S120" s="533"/>
      <c r="T120" s="533"/>
      <c r="U120" s="533"/>
      <c r="V120" s="533" t="str">
        <f t="shared" si="28"/>
        <v>-</v>
      </c>
      <c r="W120" s="533" t="str">
        <f t="shared" si="29"/>
        <v>-</v>
      </c>
      <c r="X120" s="534" t="str">
        <f t="shared" si="30"/>
        <v>-</v>
      </c>
      <c r="Y120" s="526" t="str">
        <f t="shared" si="31"/>
        <v>-</v>
      </c>
      <c r="Z120" s="532"/>
      <c r="AA120" s="533"/>
      <c r="AB120" s="533"/>
      <c r="AC120" s="533"/>
      <c r="AD120" s="533"/>
      <c r="AE120" s="533"/>
      <c r="AF120" s="533" t="str">
        <f t="shared" si="32"/>
        <v>-</v>
      </c>
      <c r="AG120" s="533" t="str">
        <f t="shared" si="33"/>
        <v>-</v>
      </c>
      <c r="AH120" s="534" t="str">
        <f t="shared" si="34"/>
        <v>-</v>
      </c>
      <c r="AI120" s="526" t="str">
        <f t="shared" si="35"/>
        <v>-</v>
      </c>
      <c r="AJ120" s="532"/>
      <c r="AK120" s="533"/>
      <c r="AL120" s="533"/>
      <c r="AM120" s="533"/>
      <c r="AN120" s="533"/>
      <c r="AO120" s="533"/>
      <c r="AP120" s="533" t="str">
        <f t="shared" si="36"/>
        <v>-</v>
      </c>
      <c r="AQ120" s="533" t="str">
        <f t="shared" si="37"/>
        <v>-</v>
      </c>
      <c r="AR120" s="534" t="str">
        <f t="shared" si="38"/>
        <v>-</v>
      </c>
      <c r="AS120" s="526" t="str">
        <f t="shared" si="39"/>
        <v>-</v>
      </c>
      <c r="AT120" s="532"/>
      <c r="AU120" s="533"/>
      <c r="AV120" s="533"/>
      <c r="AW120" s="533"/>
      <c r="AX120" s="533"/>
      <c r="AY120" s="533"/>
      <c r="AZ120" s="533" t="str">
        <f t="shared" si="40"/>
        <v>-</v>
      </c>
      <c r="BA120" s="533" t="str">
        <f t="shared" si="41"/>
        <v>-</v>
      </c>
      <c r="BB120" s="534" t="str">
        <f t="shared" si="42"/>
        <v>-</v>
      </c>
      <c r="BC120" s="555" t="str">
        <f t="shared" si="43"/>
        <v>-</v>
      </c>
      <c r="BD120" s="533"/>
      <c r="BE120" s="533"/>
      <c r="BF120" s="533"/>
      <c r="BG120" s="533"/>
      <c r="BH120" s="533"/>
      <c r="BI120" s="533"/>
      <c r="BJ120" s="533" t="str">
        <f t="shared" si="44"/>
        <v>-</v>
      </c>
      <c r="BK120" s="533" t="str">
        <f t="shared" si="45"/>
        <v>-</v>
      </c>
      <c r="BL120" s="533" t="str">
        <f t="shared" si="46"/>
        <v>-</v>
      </c>
      <c r="BM120" s="535" t="str">
        <f t="shared" si="47"/>
        <v>-</v>
      </c>
    </row>
    <row r="121" spans="1:65" ht="40.5" hidden="1" customHeight="1">
      <c r="A121" s="530" t="str">
        <f t="shared" si="51"/>
        <v>15-7</v>
      </c>
      <c r="B121" s="530">
        <v>15</v>
      </c>
      <c r="C121" s="531" t="s">
        <v>341</v>
      </c>
      <c r="D121" s="530">
        <v>7</v>
      </c>
      <c r="E121" s="531" t="s">
        <v>83</v>
      </c>
      <c r="F121" s="532"/>
      <c r="G121" s="533"/>
      <c r="H121" s="533"/>
      <c r="I121" s="533"/>
      <c r="J121" s="533"/>
      <c r="K121" s="533"/>
      <c r="L121" s="533" t="str">
        <f t="shared" si="48"/>
        <v>-</v>
      </c>
      <c r="M121" s="533" t="str">
        <f t="shared" si="49"/>
        <v>-</v>
      </c>
      <c r="N121" s="534" t="str">
        <f t="shared" si="50"/>
        <v>-</v>
      </c>
      <c r="O121" s="526" t="s">
        <v>83</v>
      </c>
      <c r="P121" s="532"/>
      <c r="Q121" s="533"/>
      <c r="R121" s="533"/>
      <c r="S121" s="533"/>
      <c r="T121" s="533"/>
      <c r="U121" s="533"/>
      <c r="V121" s="533" t="str">
        <f t="shared" si="28"/>
        <v>-</v>
      </c>
      <c r="W121" s="533" t="str">
        <f t="shared" si="29"/>
        <v>-</v>
      </c>
      <c r="X121" s="534" t="str">
        <f t="shared" si="30"/>
        <v>-</v>
      </c>
      <c r="Y121" s="526" t="str">
        <f t="shared" si="31"/>
        <v>-</v>
      </c>
      <c r="Z121" s="532"/>
      <c r="AA121" s="533"/>
      <c r="AB121" s="533"/>
      <c r="AC121" s="533"/>
      <c r="AD121" s="533"/>
      <c r="AE121" s="533"/>
      <c r="AF121" s="533" t="str">
        <f t="shared" si="32"/>
        <v>-</v>
      </c>
      <c r="AG121" s="533" t="str">
        <f t="shared" si="33"/>
        <v>-</v>
      </c>
      <c r="AH121" s="534" t="str">
        <f t="shared" si="34"/>
        <v>-</v>
      </c>
      <c r="AI121" s="526" t="str">
        <f t="shared" si="35"/>
        <v>-</v>
      </c>
      <c r="AJ121" s="532"/>
      <c r="AK121" s="533"/>
      <c r="AL121" s="533"/>
      <c r="AM121" s="533"/>
      <c r="AN121" s="533"/>
      <c r="AO121" s="533"/>
      <c r="AP121" s="533" t="str">
        <f t="shared" si="36"/>
        <v>-</v>
      </c>
      <c r="AQ121" s="533" t="str">
        <f t="shared" si="37"/>
        <v>-</v>
      </c>
      <c r="AR121" s="534" t="str">
        <f t="shared" si="38"/>
        <v>-</v>
      </c>
      <c r="AS121" s="526" t="str">
        <f t="shared" si="39"/>
        <v>-</v>
      </c>
      <c r="AT121" s="532"/>
      <c r="AU121" s="533"/>
      <c r="AV121" s="533"/>
      <c r="AW121" s="533"/>
      <c r="AX121" s="533"/>
      <c r="AY121" s="533"/>
      <c r="AZ121" s="533" t="str">
        <f t="shared" si="40"/>
        <v>-</v>
      </c>
      <c r="BA121" s="533" t="str">
        <f t="shared" si="41"/>
        <v>-</v>
      </c>
      <c r="BB121" s="534" t="str">
        <f t="shared" si="42"/>
        <v>-</v>
      </c>
      <c r="BC121" s="555" t="str">
        <f t="shared" si="43"/>
        <v>-</v>
      </c>
      <c r="BD121" s="533"/>
      <c r="BE121" s="533"/>
      <c r="BF121" s="533"/>
      <c r="BG121" s="533"/>
      <c r="BH121" s="533"/>
      <c r="BI121" s="533"/>
      <c r="BJ121" s="533" t="str">
        <f t="shared" si="44"/>
        <v>-</v>
      </c>
      <c r="BK121" s="533" t="str">
        <f t="shared" si="45"/>
        <v>-</v>
      </c>
      <c r="BL121" s="533" t="str">
        <f t="shared" si="46"/>
        <v>-</v>
      </c>
      <c r="BM121" s="535" t="str">
        <f t="shared" si="47"/>
        <v>-</v>
      </c>
    </row>
    <row r="122" spans="1:65" ht="40.5" hidden="1" customHeight="1">
      <c r="A122" s="530" t="str">
        <f t="shared" si="51"/>
        <v>15-8</v>
      </c>
      <c r="B122" s="530">
        <v>15</v>
      </c>
      <c r="C122" s="531" t="s">
        <v>341</v>
      </c>
      <c r="D122" s="530">
        <v>8</v>
      </c>
      <c r="E122" s="531" t="s">
        <v>83</v>
      </c>
      <c r="F122" s="532"/>
      <c r="G122" s="533"/>
      <c r="H122" s="533"/>
      <c r="I122" s="533"/>
      <c r="J122" s="533"/>
      <c r="K122" s="533"/>
      <c r="L122" s="533" t="str">
        <f t="shared" si="48"/>
        <v>-</v>
      </c>
      <c r="M122" s="533" t="str">
        <f t="shared" si="49"/>
        <v>-</v>
      </c>
      <c r="N122" s="534" t="str">
        <f t="shared" si="50"/>
        <v>-</v>
      </c>
      <c r="O122" s="526" t="s">
        <v>83</v>
      </c>
      <c r="P122" s="532"/>
      <c r="Q122" s="533"/>
      <c r="R122" s="533"/>
      <c r="S122" s="533"/>
      <c r="T122" s="533"/>
      <c r="U122" s="533"/>
      <c r="V122" s="533" t="str">
        <f t="shared" si="28"/>
        <v>-</v>
      </c>
      <c r="W122" s="533" t="str">
        <f t="shared" si="29"/>
        <v>-</v>
      </c>
      <c r="X122" s="534" t="str">
        <f t="shared" si="30"/>
        <v>-</v>
      </c>
      <c r="Y122" s="526" t="str">
        <f t="shared" si="31"/>
        <v>-</v>
      </c>
      <c r="Z122" s="532"/>
      <c r="AA122" s="533"/>
      <c r="AB122" s="533"/>
      <c r="AC122" s="533"/>
      <c r="AD122" s="533"/>
      <c r="AE122" s="533"/>
      <c r="AF122" s="533" t="str">
        <f t="shared" si="32"/>
        <v>-</v>
      </c>
      <c r="AG122" s="533" t="str">
        <f t="shared" si="33"/>
        <v>-</v>
      </c>
      <c r="AH122" s="534" t="str">
        <f t="shared" si="34"/>
        <v>-</v>
      </c>
      <c r="AI122" s="526" t="str">
        <f t="shared" si="35"/>
        <v>-</v>
      </c>
      <c r="AJ122" s="532"/>
      <c r="AK122" s="533"/>
      <c r="AL122" s="533"/>
      <c r="AM122" s="533"/>
      <c r="AN122" s="533"/>
      <c r="AO122" s="533"/>
      <c r="AP122" s="533" t="str">
        <f t="shared" si="36"/>
        <v>-</v>
      </c>
      <c r="AQ122" s="533" t="str">
        <f t="shared" si="37"/>
        <v>-</v>
      </c>
      <c r="AR122" s="534" t="str">
        <f t="shared" si="38"/>
        <v>-</v>
      </c>
      <c r="AS122" s="526" t="str">
        <f t="shared" si="39"/>
        <v>-</v>
      </c>
      <c r="AT122" s="532"/>
      <c r="AU122" s="533"/>
      <c r="AV122" s="533"/>
      <c r="AW122" s="533"/>
      <c r="AX122" s="533"/>
      <c r="AY122" s="533"/>
      <c r="AZ122" s="533" t="str">
        <f t="shared" si="40"/>
        <v>-</v>
      </c>
      <c r="BA122" s="533" t="str">
        <f t="shared" si="41"/>
        <v>-</v>
      </c>
      <c r="BB122" s="534" t="str">
        <f t="shared" si="42"/>
        <v>-</v>
      </c>
      <c r="BC122" s="555" t="str">
        <f t="shared" si="43"/>
        <v>-</v>
      </c>
      <c r="BD122" s="533"/>
      <c r="BE122" s="533"/>
      <c r="BF122" s="533"/>
      <c r="BG122" s="533"/>
      <c r="BH122" s="533"/>
      <c r="BI122" s="533"/>
      <c r="BJ122" s="533" t="str">
        <f t="shared" si="44"/>
        <v>-</v>
      </c>
      <c r="BK122" s="533" t="str">
        <f t="shared" si="45"/>
        <v>-</v>
      </c>
      <c r="BL122" s="533" t="str">
        <f t="shared" si="46"/>
        <v>-</v>
      </c>
      <c r="BM122" s="535" t="str">
        <f t="shared" si="47"/>
        <v>-</v>
      </c>
    </row>
    <row r="123" spans="1:65" ht="40.5" customHeight="1">
      <c r="A123" s="530" t="str">
        <f t="shared" si="51"/>
        <v>16-1</v>
      </c>
      <c r="B123" s="530">
        <v>16</v>
      </c>
      <c r="C123" s="531" t="s">
        <v>342</v>
      </c>
      <c r="D123" s="530">
        <v>1</v>
      </c>
      <c r="E123" s="531" t="s">
        <v>2124</v>
      </c>
      <c r="F123" s="532">
        <v>112</v>
      </c>
      <c r="G123" s="533">
        <v>279</v>
      </c>
      <c r="H123" s="533">
        <v>120</v>
      </c>
      <c r="I123" s="533">
        <v>48</v>
      </c>
      <c r="J123" s="533">
        <v>28</v>
      </c>
      <c r="K123" s="533">
        <v>8</v>
      </c>
      <c r="L123" s="533">
        <v>595</v>
      </c>
      <c r="M123" s="533">
        <v>587</v>
      </c>
      <c r="N123" s="534">
        <v>0.67972742759795568</v>
      </c>
      <c r="O123" s="526" t="s">
        <v>55</v>
      </c>
      <c r="P123" s="479">
        <v>31</v>
      </c>
      <c r="Q123" s="479">
        <v>179</v>
      </c>
      <c r="R123" s="479">
        <v>176</v>
      </c>
      <c r="S123" s="479">
        <v>62</v>
      </c>
      <c r="T123" s="479">
        <v>22</v>
      </c>
      <c r="U123" s="479">
        <v>1</v>
      </c>
      <c r="V123" s="535">
        <f t="shared" si="28"/>
        <v>471</v>
      </c>
      <c r="W123" s="533">
        <f t="shared" si="29"/>
        <v>470</v>
      </c>
      <c r="X123" s="534">
        <f t="shared" si="30"/>
        <v>0.28723404255319152</v>
      </c>
      <c r="Y123" s="526" t="str">
        <f t="shared" si="31"/>
        <v>c</v>
      </c>
      <c r="Z123" s="540">
        <v>43</v>
      </c>
      <c r="AA123" s="537">
        <v>166</v>
      </c>
      <c r="AB123" s="537">
        <v>176</v>
      </c>
      <c r="AC123" s="537">
        <v>67</v>
      </c>
      <c r="AD123" s="537">
        <v>29</v>
      </c>
      <c r="AE123" s="537">
        <v>8</v>
      </c>
      <c r="AF123" s="533">
        <f t="shared" si="32"/>
        <v>489</v>
      </c>
      <c r="AG123" s="533">
        <f t="shared" si="33"/>
        <v>481</v>
      </c>
      <c r="AH123" s="534">
        <f t="shared" si="34"/>
        <v>0.26403326403326405</v>
      </c>
      <c r="AI123" s="526" t="str">
        <f t="shared" si="35"/>
        <v>c</v>
      </c>
      <c r="AJ123" s="532">
        <v>43</v>
      </c>
      <c r="AK123" s="533">
        <v>183</v>
      </c>
      <c r="AL123" s="533">
        <v>177</v>
      </c>
      <c r="AM123" s="533">
        <v>57</v>
      </c>
      <c r="AN123" s="533">
        <v>25</v>
      </c>
      <c r="AO123" s="533">
        <v>4</v>
      </c>
      <c r="AP123" s="533">
        <f t="shared" si="36"/>
        <v>489</v>
      </c>
      <c r="AQ123" s="533">
        <f t="shared" si="37"/>
        <v>485</v>
      </c>
      <c r="AR123" s="534">
        <f t="shared" si="38"/>
        <v>0.33402061855670101</v>
      </c>
      <c r="AS123" s="526" t="str">
        <f t="shared" si="39"/>
        <v>b</v>
      </c>
      <c r="AT123" s="958">
        <v>84</v>
      </c>
      <c r="AU123" s="959">
        <v>418</v>
      </c>
      <c r="AV123" s="959">
        <v>373</v>
      </c>
      <c r="AW123" s="959">
        <v>122</v>
      </c>
      <c r="AX123" s="959">
        <v>53</v>
      </c>
      <c r="AY123" s="959">
        <v>6</v>
      </c>
      <c r="AZ123" s="533">
        <f t="shared" si="40"/>
        <v>1056</v>
      </c>
      <c r="BA123" s="533">
        <f t="shared" si="41"/>
        <v>1050</v>
      </c>
      <c r="BB123" s="534">
        <f t="shared" si="42"/>
        <v>0.34095238095238095</v>
      </c>
      <c r="BC123" s="556" t="str">
        <f t="shared" si="43"/>
        <v>b</v>
      </c>
      <c r="BD123" s="533">
        <v>120</v>
      </c>
      <c r="BE123" s="533">
        <v>589</v>
      </c>
      <c r="BF123" s="533">
        <v>518</v>
      </c>
      <c r="BG123" s="533">
        <v>147</v>
      </c>
      <c r="BH123" s="533">
        <v>48</v>
      </c>
      <c r="BI123" s="533">
        <v>4</v>
      </c>
      <c r="BJ123" s="533">
        <f t="shared" si="44"/>
        <v>1426</v>
      </c>
      <c r="BK123" s="533">
        <f t="shared" si="45"/>
        <v>1422</v>
      </c>
      <c r="BL123" s="534">
        <f t="shared" si="46"/>
        <v>0.41209563994374121</v>
      </c>
      <c r="BM123" s="954" t="str">
        <f t="shared" si="47"/>
        <v>b</v>
      </c>
    </row>
    <row r="124" spans="1:65" ht="40.5" customHeight="1">
      <c r="A124" s="530" t="str">
        <f t="shared" si="51"/>
        <v>16-2</v>
      </c>
      <c r="B124" s="530">
        <v>16</v>
      </c>
      <c r="C124" s="531" t="s">
        <v>342</v>
      </c>
      <c r="D124" s="530">
        <v>2</v>
      </c>
      <c r="E124" s="531" t="s">
        <v>1424</v>
      </c>
      <c r="F124" s="532">
        <v>43</v>
      </c>
      <c r="G124" s="533">
        <v>151</v>
      </c>
      <c r="H124" s="533">
        <v>215</v>
      </c>
      <c r="I124" s="533">
        <v>102</v>
      </c>
      <c r="J124" s="533">
        <v>62</v>
      </c>
      <c r="K124" s="533">
        <v>22</v>
      </c>
      <c r="L124" s="533">
        <v>595</v>
      </c>
      <c r="M124" s="533">
        <v>573</v>
      </c>
      <c r="N124" s="534">
        <v>1.9197207678883072E-2</v>
      </c>
      <c r="O124" s="526" t="s">
        <v>56</v>
      </c>
      <c r="P124" s="479">
        <v>19</v>
      </c>
      <c r="Q124" s="479">
        <v>118</v>
      </c>
      <c r="R124" s="479">
        <v>236</v>
      </c>
      <c r="S124" s="479">
        <v>66</v>
      </c>
      <c r="T124" s="479">
        <v>28</v>
      </c>
      <c r="U124" s="479">
        <v>4</v>
      </c>
      <c r="V124" s="535">
        <f t="shared" si="28"/>
        <v>471</v>
      </c>
      <c r="W124" s="533">
        <f t="shared" si="29"/>
        <v>467</v>
      </c>
      <c r="X124" s="534">
        <f t="shared" si="30"/>
        <v>7.2805139186295498E-2</v>
      </c>
      <c r="Y124" s="526" t="str">
        <f t="shared" si="31"/>
        <v>c</v>
      </c>
      <c r="Z124" s="540">
        <v>17</v>
      </c>
      <c r="AA124" s="537">
        <v>126</v>
      </c>
      <c r="AB124" s="537">
        <v>234</v>
      </c>
      <c r="AC124" s="537">
        <v>76</v>
      </c>
      <c r="AD124" s="537">
        <v>30</v>
      </c>
      <c r="AE124" s="537">
        <v>6</v>
      </c>
      <c r="AF124" s="533">
        <f t="shared" si="32"/>
        <v>489</v>
      </c>
      <c r="AG124" s="533">
        <f t="shared" si="33"/>
        <v>483</v>
      </c>
      <c r="AH124" s="534">
        <f t="shared" si="34"/>
        <v>4.9689440993788817E-2</v>
      </c>
      <c r="AI124" s="526" t="str">
        <f t="shared" si="35"/>
        <v>c</v>
      </c>
      <c r="AJ124" s="532">
        <v>15</v>
      </c>
      <c r="AK124" s="533">
        <v>119</v>
      </c>
      <c r="AL124" s="533">
        <v>251</v>
      </c>
      <c r="AM124" s="533">
        <v>64</v>
      </c>
      <c r="AN124" s="533">
        <v>35</v>
      </c>
      <c r="AO124" s="533">
        <v>5</v>
      </c>
      <c r="AP124" s="533">
        <f t="shared" si="36"/>
        <v>489</v>
      </c>
      <c r="AQ124" s="533">
        <f t="shared" si="37"/>
        <v>484</v>
      </c>
      <c r="AR124" s="534">
        <f t="shared" si="38"/>
        <v>3.0991735537190084E-2</v>
      </c>
      <c r="AS124" s="526" t="str">
        <f t="shared" si="39"/>
        <v>c</v>
      </c>
      <c r="AT124" s="958">
        <v>33</v>
      </c>
      <c r="AU124" s="959">
        <v>231</v>
      </c>
      <c r="AV124" s="959">
        <v>568</v>
      </c>
      <c r="AW124" s="959">
        <v>160</v>
      </c>
      <c r="AX124" s="959">
        <v>53</v>
      </c>
      <c r="AY124" s="959">
        <v>11</v>
      </c>
      <c r="AZ124" s="533">
        <f t="shared" si="40"/>
        <v>1056</v>
      </c>
      <c r="BA124" s="533">
        <f t="shared" si="41"/>
        <v>1045</v>
      </c>
      <c r="BB124" s="534">
        <f t="shared" si="42"/>
        <v>2.9665071770334929E-2</v>
      </c>
      <c r="BC124" s="556" t="str">
        <f t="shared" si="43"/>
        <v>c</v>
      </c>
      <c r="BD124" s="533">
        <v>55</v>
      </c>
      <c r="BE124" s="533">
        <v>362</v>
      </c>
      <c r="BF124" s="533">
        <v>776</v>
      </c>
      <c r="BG124" s="533">
        <v>162</v>
      </c>
      <c r="BH124" s="533">
        <v>63</v>
      </c>
      <c r="BI124" s="533">
        <v>8</v>
      </c>
      <c r="BJ124" s="533">
        <f t="shared" si="44"/>
        <v>1426</v>
      </c>
      <c r="BK124" s="533">
        <f t="shared" si="45"/>
        <v>1418</v>
      </c>
      <c r="BL124" s="534">
        <f t="shared" si="46"/>
        <v>0.12976022566995768</v>
      </c>
      <c r="BM124" s="954" t="str">
        <f t="shared" si="47"/>
        <v>c</v>
      </c>
    </row>
    <row r="125" spans="1:65" ht="40.5" customHeight="1">
      <c r="A125" s="530" t="str">
        <f t="shared" si="51"/>
        <v>16-3</v>
      </c>
      <c r="B125" s="530">
        <v>16</v>
      </c>
      <c r="C125" s="531" t="s">
        <v>342</v>
      </c>
      <c r="D125" s="530">
        <v>3</v>
      </c>
      <c r="E125" s="531" t="s">
        <v>2125</v>
      </c>
      <c r="F125" s="532">
        <v>87</v>
      </c>
      <c r="G125" s="533">
        <v>299</v>
      </c>
      <c r="H125" s="533">
        <v>144</v>
      </c>
      <c r="I125" s="533">
        <v>29</v>
      </c>
      <c r="J125" s="533">
        <v>19</v>
      </c>
      <c r="K125" s="533">
        <v>17</v>
      </c>
      <c r="L125" s="533">
        <v>595</v>
      </c>
      <c r="M125" s="533">
        <v>578</v>
      </c>
      <c r="N125" s="534">
        <v>0.70242214532871972</v>
      </c>
      <c r="O125" s="526" t="s">
        <v>55</v>
      </c>
      <c r="P125" s="479">
        <v>36</v>
      </c>
      <c r="Q125" s="479">
        <v>169</v>
      </c>
      <c r="R125" s="479">
        <v>199</v>
      </c>
      <c r="S125" s="479">
        <v>45</v>
      </c>
      <c r="T125" s="479">
        <v>21</v>
      </c>
      <c r="U125" s="479">
        <v>1</v>
      </c>
      <c r="V125" s="535">
        <f t="shared" si="28"/>
        <v>471</v>
      </c>
      <c r="W125" s="533">
        <f t="shared" si="29"/>
        <v>470</v>
      </c>
      <c r="X125" s="534">
        <f t="shared" si="30"/>
        <v>0.32765957446808508</v>
      </c>
      <c r="Y125" s="526" t="str">
        <f t="shared" si="31"/>
        <v>b</v>
      </c>
      <c r="Z125" s="540">
        <v>39</v>
      </c>
      <c r="AA125" s="537">
        <v>184</v>
      </c>
      <c r="AB125" s="537">
        <v>197</v>
      </c>
      <c r="AC125" s="537">
        <v>44</v>
      </c>
      <c r="AD125" s="537">
        <v>21</v>
      </c>
      <c r="AE125" s="537">
        <v>4</v>
      </c>
      <c r="AF125" s="533">
        <f t="shared" si="32"/>
        <v>489</v>
      </c>
      <c r="AG125" s="533">
        <f t="shared" si="33"/>
        <v>485</v>
      </c>
      <c r="AH125" s="534">
        <f t="shared" si="34"/>
        <v>0.36288659793814432</v>
      </c>
      <c r="AI125" s="526" t="str">
        <f t="shared" si="35"/>
        <v>b</v>
      </c>
      <c r="AJ125" s="532">
        <v>32</v>
      </c>
      <c r="AK125" s="533">
        <v>174</v>
      </c>
      <c r="AL125" s="533">
        <v>201</v>
      </c>
      <c r="AM125" s="533">
        <v>52</v>
      </c>
      <c r="AN125" s="533">
        <v>26</v>
      </c>
      <c r="AO125" s="533">
        <v>4</v>
      </c>
      <c r="AP125" s="533">
        <f t="shared" si="36"/>
        <v>489</v>
      </c>
      <c r="AQ125" s="533">
        <f t="shared" si="37"/>
        <v>485</v>
      </c>
      <c r="AR125" s="534">
        <f t="shared" si="38"/>
        <v>0.27628865979381445</v>
      </c>
      <c r="AS125" s="526" t="str">
        <f t="shared" si="39"/>
        <v>c</v>
      </c>
      <c r="AT125" s="958">
        <v>76</v>
      </c>
      <c r="AU125" s="959">
        <v>368</v>
      </c>
      <c r="AV125" s="959">
        <v>450</v>
      </c>
      <c r="AW125" s="959">
        <v>112</v>
      </c>
      <c r="AX125" s="959">
        <v>42</v>
      </c>
      <c r="AY125" s="959">
        <v>8</v>
      </c>
      <c r="AZ125" s="533">
        <f t="shared" si="40"/>
        <v>1056</v>
      </c>
      <c r="BA125" s="533">
        <f t="shared" si="41"/>
        <v>1048</v>
      </c>
      <c r="BB125" s="534">
        <f t="shared" si="42"/>
        <v>0.30916030534351147</v>
      </c>
      <c r="BC125" s="556" t="str">
        <f t="shared" si="43"/>
        <v>b</v>
      </c>
      <c r="BD125" s="533">
        <v>86</v>
      </c>
      <c r="BE125" s="533">
        <v>575</v>
      </c>
      <c r="BF125" s="533">
        <v>598</v>
      </c>
      <c r="BG125" s="533">
        <v>121</v>
      </c>
      <c r="BH125" s="533">
        <v>43</v>
      </c>
      <c r="BI125" s="533">
        <v>3</v>
      </c>
      <c r="BJ125" s="533">
        <f t="shared" si="44"/>
        <v>1426</v>
      </c>
      <c r="BK125" s="533">
        <f t="shared" si="45"/>
        <v>1423</v>
      </c>
      <c r="BL125" s="534">
        <f t="shared" si="46"/>
        <v>0.37947997189037247</v>
      </c>
      <c r="BM125" s="954" t="str">
        <f t="shared" si="47"/>
        <v>b</v>
      </c>
    </row>
    <row r="126" spans="1:65" ht="40.5" customHeight="1">
      <c r="A126" s="530" t="str">
        <f t="shared" si="51"/>
        <v>16-4</v>
      </c>
      <c r="B126" s="530">
        <v>16</v>
      </c>
      <c r="C126" s="531" t="s">
        <v>342</v>
      </c>
      <c r="D126" s="530">
        <v>4</v>
      </c>
      <c r="E126" s="531" t="s">
        <v>2126</v>
      </c>
      <c r="F126" s="532">
        <v>28</v>
      </c>
      <c r="G126" s="533">
        <v>117</v>
      </c>
      <c r="H126" s="533">
        <v>247</v>
      </c>
      <c r="I126" s="533">
        <v>108</v>
      </c>
      <c r="J126" s="533">
        <v>60</v>
      </c>
      <c r="K126" s="533">
        <v>28</v>
      </c>
      <c r="L126" s="533">
        <v>588</v>
      </c>
      <c r="M126" s="533">
        <v>560</v>
      </c>
      <c r="N126" s="534">
        <v>-9.8214285714285712E-2</v>
      </c>
      <c r="O126" s="526" t="s">
        <v>56</v>
      </c>
      <c r="P126" s="479">
        <v>10</v>
      </c>
      <c r="Q126" s="479">
        <v>91</v>
      </c>
      <c r="R126" s="479">
        <v>237</v>
      </c>
      <c r="S126" s="479">
        <v>92</v>
      </c>
      <c r="T126" s="479">
        <v>29</v>
      </c>
      <c r="U126" s="479">
        <v>10</v>
      </c>
      <c r="V126" s="535">
        <f t="shared" si="28"/>
        <v>469</v>
      </c>
      <c r="W126" s="533">
        <f t="shared" si="29"/>
        <v>459</v>
      </c>
      <c r="X126" s="534">
        <f t="shared" si="30"/>
        <v>-8.4967320261437912E-2</v>
      </c>
      <c r="Y126" s="526" t="str">
        <f t="shared" si="31"/>
        <v>c</v>
      </c>
      <c r="Z126" s="540">
        <v>8</v>
      </c>
      <c r="AA126" s="537">
        <v>87</v>
      </c>
      <c r="AB126" s="537">
        <v>231</v>
      </c>
      <c r="AC126" s="537">
        <v>105</v>
      </c>
      <c r="AD126" s="537">
        <v>42</v>
      </c>
      <c r="AE126" s="537">
        <v>8</v>
      </c>
      <c r="AF126" s="533">
        <f t="shared" si="32"/>
        <v>481</v>
      </c>
      <c r="AG126" s="533">
        <f t="shared" si="33"/>
        <v>473</v>
      </c>
      <c r="AH126" s="534">
        <f t="shared" si="34"/>
        <v>-0.18181818181818182</v>
      </c>
      <c r="AI126" s="526" t="str">
        <f t="shared" si="35"/>
        <v>c</v>
      </c>
      <c r="AJ126" s="532">
        <v>9</v>
      </c>
      <c r="AK126" s="533">
        <v>77</v>
      </c>
      <c r="AL126" s="533">
        <v>237</v>
      </c>
      <c r="AM126" s="533">
        <v>116</v>
      </c>
      <c r="AN126" s="533">
        <v>40</v>
      </c>
      <c r="AO126" s="533">
        <v>8</v>
      </c>
      <c r="AP126" s="533">
        <f t="shared" si="36"/>
        <v>487</v>
      </c>
      <c r="AQ126" s="533">
        <f t="shared" si="37"/>
        <v>479</v>
      </c>
      <c r="AR126" s="534">
        <f t="shared" si="38"/>
        <v>-0.21085594989561587</v>
      </c>
      <c r="AS126" s="526" t="str">
        <f t="shared" si="39"/>
        <v>c</v>
      </c>
      <c r="AT126" s="958">
        <v>24</v>
      </c>
      <c r="AU126" s="959">
        <v>147</v>
      </c>
      <c r="AV126" s="959">
        <v>442</v>
      </c>
      <c r="AW126" s="959">
        <v>263</v>
      </c>
      <c r="AX126" s="959">
        <v>159</v>
      </c>
      <c r="AY126" s="959">
        <v>9</v>
      </c>
      <c r="AZ126" s="533">
        <f t="shared" si="40"/>
        <v>1044</v>
      </c>
      <c r="BA126" s="533">
        <f t="shared" si="41"/>
        <v>1035</v>
      </c>
      <c r="BB126" s="534">
        <f t="shared" si="42"/>
        <v>-0.37294685990338167</v>
      </c>
      <c r="BC126" s="556" t="str">
        <f t="shared" si="43"/>
        <v>d</v>
      </c>
      <c r="BD126" s="533">
        <v>41</v>
      </c>
      <c r="BE126" s="533">
        <v>184</v>
      </c>
      <c r="BF126" s="533">
        <v>599</v>
      </c>
      <c r="BG126" s="533">
        <v>332</v>
      </c>
      <c r="BH126" s="533">
        <v>203</v>
      </c>
      <c r="BI126" s="533">
        <v>14</v>
      </c>
      <c r="BJ126" s="533">
        <f t="shared" si="44"/>
        <v>1373</v>
      </c>
      <c r="BK126" s="533">
        <f t="shared" si="45"/>
        <v>1359</v>
      </c>
      <c r="BL126" s="534">
        <f t="shared" si="46"/>
        <v>-0.34731420161883736</v>
      </c>
      <c r="BM126" s="954" t="str">
        <f t="shared" si="47"/>
        <v>d</v>
      </c>
    </row>
    <row r="127" spans="1:65" ht="40.5" customHeight="1">
      <c r="A127" s="530" t="str">
        <f t="shared" si="51"/>
        <v>16-5</v>
      </c>
      <c r="B127" s="530">
        <v>16</v>
      </c>
      <c r="C127" s="531" t="s">
        <v>342</v>
      </c>
      <c r="D127" s="530">
        <v>5</v>
      </c>
      <c r="E127" s="531" t="s">
        <v>2127</v>
      </c>
      <c r="F127" s="532">
        <v>33</v>
      </c>
      <c r="G127" s="533">
        <v>141</v>
      </c>
      <c r="H127" s="533">
        <v>242</v>
      </c>
      <c r="I127" s="533">
        <v>110</v>
      </c>
      <c r="J127" s="533">
        <v>36</v>
      </c>
      <c r="K127" s="533">
        <v>26</v>
      </c>
      <c r="L127" s="533">
        <v>588</v>
      </c>
      <c r="M127" s="533">
        <v>562</v>
      </c>
      <c r="N127" s="534">
        <v>4.4483985765124558E-2</v>
      </c>
      <c r="O127" s="526" t="s">
        <v>56</v>
      </c>
      <c r="P127" s="479">
        <v>11</v>
      </c>
      <c r="Q127" s="479">
        <v>95</v>
      </c>
      <c r="R127" s="479">
        <v>246</v>
      </c>
      <c r="S127" s="479">
        <v>83</v>
      </c>
      <c r="T127" s="479">
        <v>20</v>
      </c>
      <c r="U127" s="479">
        <v>14</v>
      </c>
      <c r="V127" s="535">
        <f t="shared" si="28"/>
        <v>469</v>
      </c>
      <c r="W127" s="533">
        <f t="shared" si="29"/>
        <v>455</v>
      </c>
      <c r="X127" s="534">
        <f t="shared" si="30"/>
        <v>-1.3186813186813187E-2</v>
      </c>
      <c r="Y127" s="526" t="str">
        <f t="shared" si="31"/>
        <v>c</v>
      </c>
      <c r="Z127" s="540">
        <v>10</v>
      </c>
      <c r="AA127" s="537">
        <v>94</v>
      </c>
      <c r="AB127" s="537">
        <v>254</v>
      </c>
      <c r="AC127" s="537">
        <v>91</v>
      </c>
      <c r="AD127" s="537">
        <v>27</v>
      </c>
      <c r="AE127" s="537">
        <v>5</v>
      </c>
      <c r="AF127" s="533">
        <f t="shared" si="32"/>
        <v>481</v>
      </c>
      <c r="AG127" s="533">
        <f t="shared" si="33"/>
        <v>476</v>
      </c>
      <c r="AH127" s="534">
        <f t="shared" si="34"/>
        <v>-6.5126050420168072E-2</v>
      </c>
      <c r="AI127" s="526" t="str">
        <f t="shared" si="35"/>
        <v>c</v>
      </c>
      <c r="AJ127" s="532">
        <v>7</v>
      </c>
      <c r="AK127" s="533">
        <v>88</v>
      </c>
      <c r="AL127" s="533">
        <v>273</v>
      </c>
      <c r="AM127" s="533">
        <v>84</v>
      </c>
      <c r="AN127" s="533">
        <v>25</v>
      </c>
      <c r="AO127" s="533">
        <v>10</v>
      </c>
      <c r="AP127" s="533">
        <f t="shared" si="36"/>
        <v>487</v>
      </c>
      <c r="AQ127" s="533">
        <f t="shared" si="37"/>
        <v>477</v>
      </c>
      <c r="AR127" s="534">
        <f t="shared" si="38"/>
        <v>-6.7085953878406712E-2</v>
      </c>
      <c r="AS127" s="526" t="str">
        <f t="shared" si="39"/>
        <v>c</v>
      </c>
      <c r="AT127" s="958">
        <v>22</v>
      </c>
      <c r="AU127" s="959">
        <v>201</v>
      </c>
      <c r="AV127" s="959">
        <v>538</v>
      </c>
      <c r="AW127" s="959">
        <v>195</v>
      </c>
      <c r="AX127" s="959">
        <v>75</v>
      </c>
      <c r="AY127" s="959">
        <v>13</v>
      </c>
      <c r="AZ127" s="533">
        <f t="shared" si="40"/>
        <v>1044</v>
      </c>
      <c r="BA127" s="533">
        <f t="shared" si="41"/>
        <v>1031</v>
      </c>
      <c r="BB127" s="534">
        <f t="shared" si="42"/>
        <v>-9.6993210475266725E-2</v>
      </c>
      <c r="BC127" s="556" t="str">
        <f t="shared" si="43"/>
        <v>c</v>
      </c>
      <c r="BD127" s="533">
        <v>45</v>
      </c>
      <c r="BE127" s="533">
        <v>274</v>
      </c>
      <c r="BF127" s="533">
        <v>749</v>
      </c>
      <c r="BG127" s="533">
        <v>219</v>
      </c>
      <c r="BH127" s="533">
        <v>70</v>
      </c>
      <c r="BI127" s="533">
        <v>16</v>
      </c>
      <c r="BJ127" s="533">
        <f t="shared" si="44"/>
        <v>1373</v>
      </c>
      <c r="BK127" s="533">
        <f t="shared" si="45"/>
        <v>1357</v>
      </c>
      <c r="BL127" s="534">
        <f t="shared" si="46"/>
        <v>3.6845983787767134E-3</v>
      </c>
      <c r="BM127" s="954" t="str">
        <f t="shared" si="47"/>
        <v>c</v>
      </c>
    </row>
    <row r="128" spans="1:65" ht="40.5" hidden="1" customHeight="1">
      <c r="A128" s="530" t="str">
        <f t="shared" si="51"/>
        <v>16-6</v>
      </c>
      <c r="B128" s="530">
        <v>16</v>
      </c>
      <c r="C128" s="531" t="s">
        <v>342</v>
      </c>
      <c r="D128" s="530">
        <v>6</v>
      </c>
      <c r="E128" s="531" t="s">
        <v>83</v>
      </c>
      <c r="F128" s="532"/>
      <c r="G128" s="533"/>
      <c r="H128" s="533"/>
      <c r="I128" s="533"/>
      <c r="J128" s="533"/>
      <c r="K128" s="533"/>
      <c r="L128" s="533" t="str">
        <f t="shared" si="48"/>
        <v>-</v>
      </c>
      <c r="M128" s="533" t="str">
        <f t="shared" si="49"/>
        <v>-</v>
      </c>
      <c r="N128" s="534" t="str">
        <f t="shared" si="50"/>
        <v>-</v>
      </c>
      <c r="O128" s="526" t="s">
        <v>83</v>
      </c>
      <c r="P128" s="532"/>
      <c r="Q128" s="533"/>
      <c r="R128" s="533"/>
      <c r="S128" s="533"/>
      <c r="T128" s="533"/>
      <c r="U128" s="533"/>
      <c r="V128" s="533" t="str">
        <f t="shared" si="28"/>
        <v>-</v>
      </c>
      <c r="W128" s="533" t="str">
        <f t="shared" si="29"/>
        <v>-</v>
      </c>
      <c r="X128" s="534" t="str">
        <f t="shared" si="30"/>
        <v>-</v>
      </c>
      <c r="Y128" s="526" t="str">
        <f t="shared" si="31"/>
        <v>-</v>
      </c>
      <c r="Z128" s="532"/>
      <c r="AA128" s="533"/>
      <c r="AB128" s="533"/>
      <c r="AC128" s="533"/>
      <c r="AD128" s="533"/>
      <c r="AE128" s="533"/>
      <c r="AF128" s="533" t="str">
        <f t="shared" si="32"/>
        <v>-</v>
      </c>
      <c r="AG128" s="533" t="str">
        <f t="shared" si="33"/>
        <v>-</v>
      </c>
      <c r="AH128" s="534" t="str">
        <f t="shared" si="34"/>
        <v>-</v>
      </c>
      <c r="AI128" s="526" t="str">
        <f t="shared" si="35"/>
        <v>-</v>
      </c>
      <c r="AJ128" s="532"/>
      <c r="AK128" s="533"/>
      <c r="AL128" s="533"/>
      <c r="AM128" s="533"/>
      <c r="AN128" s="533"/>
      <c r="AO128" s="533"/>
      <c r="AP128" s="533" t="str">
        <f t="shared" si="36"/>
        <v>-</v>
      </c>
      <c r="AQ128" s="533" t="str">
        <f t="shared" si="37"/>
        <v>-</v>
      </c>
      <c r="AR128" s="534" t="str">
        <f t="shared" si="38"/>
        <v>-</v>
      </c>
      <c r="AS128" s="526" t="str">
        <f t="shared" si="39"/>
        <v>-</v>
      </c>
      <c r="AT128" s="532"/>
      <c r="AU128" s="533"/>
      <c r="AV128" s="533"/>
      <c r="AW128" s="533"/>
      <c r="AX128" s="533"/>
      <c r="AY128" s="533"/>
      <c r="AZ128" s="533" t="str">
        <f t="shared" si="40"/>
        <v>-</v>
      </c>
      <c r="BA128" s="533" t="str">
        <f t="shared" si="41"/>
        <v>-</v>
      </c>
      <c r="BB128" s="534" t="str">
        <f t="shared" si="42"/>
        <v>-</v>
      </c>
      <c r="BC128" s="555" t="str">
        <f t="shared" si="43"/>
        <v>-</v>
      </c>
      <c r="BD128" s="533"/>
      <c r="BE128" s="533"/>
      <c r="BF128" s="533"/>
      <c r="BG128" s="533"/>
      <c r="BH128" s="533"/>
      <c r="BI128" s="533"/>
      <c r="BJ128" s="533" t="str">
        <f t="shared" si="44"/>
        <v>-</v>
      </c>
      <c r="BK128" s="533" t="str">
        <f t="shared" si="45"/>
        <v>-</v>
      </c>
      <c r="BL128" s="533" t="str">
        <f t="shared" si="46"/>
        <v>-</v>
      </c>
      <c r="BM128" s="535" t="str">
        <f t="shared" si="47"/>
        <v>-</v>
      </c>
    </row>
    <row r="129" spans="1:65" ht="40.5" hidden="1" customHeight="1">
      <c r="A129" s="530" t="str">
        <f t="shared" si="51"/>
        <v>16-7</v>
      </c>
      <c r="B129" s="530">
        <v>16</v>
      </c>
      <c r="C129" s="531" t="s">
        <v>342</v>
      </c>
      <c r="D129" s="530">
        <v>7</v>
      </c>
      <c r="E129" s="531" t="s">
        <v>83</v>
      </c>
      <c r="F129" s="532"/>
      <c r="G129" s="533"/>
      <c r="H129" s="533"/>
      <c r="I129" s="533"/>
      <c r="J129" s="533"/>
      <c r="K129" s="533"/>
      <c r="L129" s="533" t="str">
        <f t="shared" si="48"/>
        <v>-</v>
      </c>
      <c r="M129" s="533" t="str">
        <f t="shared" si="49"/>
        <v>-</v>
      </c>
      <c r="N129" s="534" t="str">
        <f t="shared" si="50"/>
        <v>-</v>
      </c>
      <c r="O129" s="526" t="s">
        <v>83</v>
      </c>
      <c r="P129" s="532"/>
      <c r="Q129" s="533"/>
      <c r="R129" s="533"/>
      <c r="S129" s="533"/>
      <c r="T129" s="533"/>
      <c r="U129" s="533"/>
      <c r="V129" s="533" t="str">
        <f t="shared" si="28"/>
        <v>-</v>
      </c>
      <c r="W129" s="533" t="str">
        <f t="shared" si="29"/>
        <v>-</v>
      </c>
      <c r="X129" s="534" t="str">
        <f t="shared" si="30"/>
        <v>-</v>
      </c>
      <c r="Y129" s="526" t="str">
        <f t="shared" si="31"/>
        <v>-</v>
      </c>
      <c r="Z129" s="532"/>
      <c r="AA129" s="533"/>
      <c r="AB129" s="533"/>
      <c r="AC129" s="533"/>
      <c r="AD129" s="533"/>
      <c r="AE129" s="533"/>
      <c r="AF129" s="533" t="str">
        <f t="shared" si="32"/>
        <v>-</v>
      </c>
      <c r="AG129" s="533" t="str">
        <f t="shared" si="33"/>
        <v>-</v>
      </c>
      <c r="AH129" s="534" t="str">
        <f t="shared" si="34"/>
        <v>-</v>
      </c>
      <c r="AI129" s="526" t="str">
        <f t="shared" si="35"/>
        <v>-</v>
      </c>
      <c r="AJ129" s="532"/>
      <c r="AK129" s="533"/>
      <c r="AL129" s="533"/>
      <c r="AM129" s="533"/>
      <c r="AN129" s="533"/>
      <c r="AO129" s="533"/>
      <c r="AP129" s="533" t="str">
        <f t="shared" si="36"/>
        <v>-</v>
      </c>
      <c r="AQ129" s="533" t="str">
        <f t="shared" si="37"/>
        <v>-</v>
      </c>
      <c r="AR129" s="534" t="str">
        <f t="shared" si="38"/>
        <v>-</v>
      </c>
      <c r="AS129" s="526" t="str">
        <f t="shared" si="39"/>
        <v>-</v>
      </c>
      <c r="AT129" s="532"/>
      <c r="AU129" s="533"/>
      <c r="AV129" s="533"/>
      <c r="AW129" s="533"/>
      <c r="AX129" s="533"/>
      <c r="AY129" s="533"/>
      <c r="AZ129" s="533" t="str">
        <f t="shared" si="40"/>
        <v>-</v>
      </c>
      <c r="BA129" s="533" t="str">
        <f t="shared" si="41"/>
        <v>-</v>
      </c>
      <c r="BB129" s="534" t="str">
        <f t="shared" si="42"/>
        <v>-</v>
      </c>
      <c r="BC129" s="555" t="str">
        <f t="shared" si="43"/>
        <v>-</v>
      </c>
      <c r="BD129" s="533"/>
      <c r="BE129" s="533"/>
      <c r="BF129" s="533"/>
      <c r="BG129" s="533"/>
      <c r="BH129" s="533"/>
      <c r="BI129" s="533"/>
      <c r="BJ129" s="533" t="str">
        <f t="shared" si="44"/>
        <v>-</v>
      </c>
      <c r="BK129" s="533" t="str">
        <f t="shared" si="45"/>
        <v>-</v>
      </c>
      <c r="BL129" s="533" t="str">
        <f t="shared" si="46"/>
        <v>-</v>
      </c>
      <c r="BM129" s="535" t="str">
        <f t="shared" si="47"/>
        <v>-</v>
      </c>
    </row>
    <row r="130" spans="1:65" ht="40.5" hidden="1" customHeight="1">
      <c r="A130" s="530" t="str">
        <f t="shared" si="51"/>
        <v>16-8</v>
      </c>
      <c r="B130" s="530">
        <v>16</v>
      </c>
      <c r="C130" s="531" t="s">
        <v>342</v>
      </c>
      <c r="D130" s="530">
        <v>8</v>
      </c>
      <c r="E130" s="531" t="s">
        <v>83</v>
      </c>
      <c r="F130" s="532"/>
      <c r="G130" s="533"/>
      <c r="H130" s="533"/>
      <c r="I130" s="533"/>
      <c r="J130" s="533"/>
      <c r="K130" s="533"/>
      <c r="L130" s="533" t="str">
        <f t="shared" si="48"/>
        <v>-</v>
      </c>
      <c r="M130" s="533" t="str">
        <f t="shared" si="49"/>
        <v>-</v>
      </c>
      <c r="N130" s="534" t="str">
        <f t="shared" si="50"/>
        <v>-</v>
      </c>
      <c r="O130" s="526" t="s">
        <v>83</v>
      </c>
      <c r="P130" s="532"/>
      <c r="Q130" s="533"/>
      <c r="R130" s="533"/>
      <c r="S130" s="533"/>
      <c r="T130" s="533"/>
      <c r="U130" s="533"/>
      <c r="V130" s="533" t="str">
        <f t="shared" si="28"/>
        <v>-</v>
      </c>
      <c r="W130" s="533" t="str">
        <f t="shared" si="29"/>
        <v>-</v>
      </c>
      <c r="X130" s="534" t="str">
        <f t="shared" si="30"/>
        <v>-</v>
      </c>
      <c r="Y130" s="526" t="str">
        <f t="shared" si="31"/>
        <v>-</v>
      </c>
      <c r="Z130" s="532"/>
      <c r="AA130" s="533"/>
      <c r="AB130" s="533"/>
      <c r="AC130" s="533"/>
      <c r="AD130" s="533"/>
      <c r="AE130" s="533"/>
      <c r="AF130" s="533" t="str">
        <f t="shared" si="32"/>
        <v>-</v>
      </c>
      <c r="AG130" s="533" t="str">
        <f t="shared" si="33"/>
        <v>-</v>
      </c>
      <c r="AH130" s="534" t="str">
        <f t="shared" si="34"/>
        <v>-</v>
      </c>
      <c r="AI130" s="526" t="str">
        <f t="shared" si="35"/>
        <v>-</v>
      </c>
      <c r="AJ130" s="532"/>
      <c r="AK130" s="533"/>
      <c r="AL130" s="533"/>
      <c r="AM130" s="533"/>
      <c r="AN130" s="533"/>
      <c r="AO130" s="533"/>
      <c r="AP130" s="533" t="str">
        <f t="shared" si="36"/>
        <v>-</v>
      </c>
      <c r="AQ130" s="533" t="str">
        <f t="shared" si="37"/>
        <v>-</v>
      </c>
      <c r="AR130" s="534" t="str">
        <f t="shared" si="38"/>
        <v>-</v>
      </c>
      <c r="AS130" s="526" t="str">
        <f t="shared" si="39"/>
        <v>-</v>
      </c>
      <c r="AT130" s="532"/>
      <c r="AU130" s="533"/>
      <c r="AV130" s="533"/>
      <c r="AW130" s="533"/>
      <c r="AX130" s="533"/>
      <c r="AY130" s="533"/>
      <c r="AZ130" s="533" t="str">
        <f t="shared" si="40"/>
        <v>-</v>
      </c>
      <c r="BA130" s="533" t="str">
        <f t="shared" si="41"/>
        <v>-</v>
      </c>
      <c r="BB130" s="534" t="str">
        <f t="shared" si="42"/>
        <v>-</v>
      </c>
      <c r="BC130" s="555" t="str">
        <f t="shared" si="43"/>
        <v>-</v>
      </c>
      <c r="BD130" s="533"/>
      <c r="BE130" s="533"/>
      <c r="BF130" s="533"/>
      <c r="BG130" s="533"/>
      <c r="BH130" s="533"/>
      <c r="BI130" s="533"/>
      <c r="BJ130" s="533" t="str">
        <f t="shared" si="44"/>
        <v>-</v>
      </c>
      <c r="BK130" s="533" t="str">
        <f t="shared" si="45"/>
        <v>-</v>
      </c>
      <c r="BL130" s="533" t="str">
        <f t="shared" si="46"/>
        <v>-</v>
      </c>
      <c r="BM130" s="535" t="str">
        <f t="shared" si="47"/>
        <v>-</v>
      </c>
    </row>
    <row r="131" spans="1:65" ht="40.5" customHeight="1">
      <c r="A131" s="530" t="str">
        <f t="shared" si="51"/>
        <v>17-1</v>
      </c>
      <c r="B131" s="530">
        <v>17</v>
      </c>
      <c r="C131" s="531" t="s">
        <v>343</v>
      </c>
      <c r="D131" s="530">
        <v>1</v>
      </c>
      <c r="E131" s="531" t="s">
        <v>2128</v>
      </c>
      <c r="F131" s="532">
        <v>33</v>
      </c>
      <c r="G131" s="533">
        <v>166</v>
      </c>
      <c r="H131" s="533">
        <v>235</v>
      </c>
      <c r="I131" s="533">
        <v>100</v>
      </c>
      <c r="J131" s="533">
        <v>22</v>
      </c>
      <c r="K131" s="533">
        <v>32</v>
      </c>
      <c r="L131" s="533">
        <v>588</v>
      </c>
      <c r="M131" s="533">
        <v>556</v>
      </c>
      <c r="N131" s="534">
        <v>0.15827338129496402</v>
      </c>
      <c r="O131" s="526" t="s">
        <v>56</v>
      </c>
      <c r="P131" s="479">
        <v>12</v>
      </c>
      <c r="Q131" s="479">
        <v>94</v>
      </c>
      <c r="R131" s="479">
        <v>247</v>
      </c>
      <c r="S131" s="479">
        <v>74</v>
      </c>
      <c r="T131" s="479">
        <v>30</v>
      </c>
      <c r="U131" s="479">
        <v>12</v>
      </c>
      <c r="V131" s="535">
        <f t="shared" si="28"/>
        <v>469</v>
      </c>
      <c r="W131" s="533">
        <f t="shared" si="29"/>
        <v>457</v>
      </c>
      <c r="X131" s="534">
        <f t="shared" si="30"/>
        <v>-3.5010940919037198E-2</v>
      </c>
      <c r="Y131" s="526" t="str">
        <f t="shared" si="31"/>
        <v>c</v>
      </c>
      <c r="Z131" s="540">
        <v>9</v>
      </c>
      <c r="AA131" s="537">
        <v>108</v>
      </c>
      <c r="AB131" s="537">
        <v>243</v>
      </c>
      <c r="AC131" s="537">
        <v>90</v>
      </c>
      <c r="AD131" s="537">
        <v>23</v>
      </c>
      <c r="AE131" s="537">
        <v>8</v>
      </c>
      <c r="AF131" s="533">
        <f t="shared" si="32"/>
        <v>481</v>
      </c>
      <c r="AG131" s="533">
        <f t="shared" si="33"/>
        <v>473</v>
      </c>
      <c r="AH131" s="534">
        <f t="shared" si="34"/>
        <v>-2.1141649048625793E-2</v>
      </c>
      <c r="AI131" s="526" t="str">
        <f t="shared" si="35"/>
        <v>c</v>
      </c>
      <c r="AJ131" s="532">
        <v>9</v>
      </c>
      <c r="AK131" s="533">
        <v>100</v>
      </c>
      <c r="AL131" s="533">
        <v>266</v>
      </c>
      <c r="AM131" s="533">
        <v>83</v>
      </c>
      <c r="AN131" s="533">
        <v>18</v>
      </c>
      <c r="AO131" s="533">
        <v>11</v>
      </c>
      <c r="AP131" s="533">
        <f t="shared" si="36"/>
        <v>487</v>
      </c>
      <c r="AQ131" s="533">
        <f t="shared" si="37"/>
        <v>476</v>
      </c>
      <c r="AR131" s="534">
        <f t="shared" si="38"/>
        <v>-2.1008403361344537E-3</v>
      </c>
      <c r="AS131" s="526" t="str">
        <f t="shared" si="39"/>
        <v>c</v>
      </c>
      <c r="AT131" s="958">
        <v>22</v>
      </c>
      <c r="AU131" s="959">
        <v>217</v>
      </c>
      <c r="AV131" s="959">
        <v>562</v>
      </c>
      <c r="AW131" s="959">
        <v>165</v>
      </c>
      <c r="AX131" s="959">
        <v>65</v>
      </c>
      <c r="AY131" s="959">
        <v>13</v>
      </c>
      <c r="AZ131" s="533">
        <f t="shared" si="40"/>
        <v>1044</v>
      </c>
      <c r="BA131" s="533">
        <f t="shared" si="41"/>
        <v>1031</v>
      </c>
      <c r="BB131" s="534">
        <f t="shared" si="42"/>
        <v>-3.2977691561590687E-2</v>
      </c>
      <c r="BC131" s="556" t="str">
        <f t="shared" si="43"/>
        <v>c</v>
      </c>
      <c r="BD131" s="533">
        <v>48</v>
      </c>
      <c r="BE131" s="533">
        <v>298</v>
      </c>
      <c r="BF131" s="533">
        <v>756</v>
      </c>
      <c r="BG131" s="533">
        <v>193</v>
      </c>
      <c r="BH131" s="533">
        <v>58</v>
      </c>
      <c r="BI131" s="533">
        <v>20</v>
      </c>
      <c r="BJ131" s="533">
        <f t="shared" si="44"/>
        <v>1373</v>
      </c>
      <c r="BK131" s="533">
        <f t="shared" si="45"/>
        <v>1353</v>
      </c>
      <c r="BL131" s="534">
        <f t="shared" si="46"/>
        <v>6.2823355506282333E-2</v>
      </c>
      <c r="BM131" s="954" t="str">
        <f t="shared" si="47"/>
        <v>c</v>
      </c>
    </row>
    <row r="132" spans="1:65" ht="40.5" customHeight="1">
      <c r="A132" s="530" t="str">
        <f t="shared" si="51"/>
        <v>17-2</v>
      </c>
      <c r="B132" s="530">
        <v>17</v>
      </c>
      <c r="C132" s="531" t="s">
        <v>343</v>
      </c>
      <c r="D132" s="530">
        <v>2</v>
      </c>
      <c r="E132" s="531" t="s">
        <v>2129</v>
      </c>
      <c r="F132" s="532">
        <v>37</v>
      </c>
      <c r="G132" s="533">
        <v>166</v>
      </c>
      <c r="H132" s="533">
        <v>236</v>
      </c>
      <c r="I132" s="533">
        <v>94</v>
      </c>
      <c r="J132" s="533">
        <v>23</v>
      </c>
      <c r="K132" s="533">
        <v>32</v>
      </c>
      <c r="L132" s="533">
        <v>588</v>
      </c>
      <c r="M132" s="533">
        <v>556</v>
      </c>
      <c r="N132" s="534">
        <v>0.17985611510791366</v>
      </c>
      <c r="O132" s="526" t="s">
        <v>56</v>
      </c>
      <c r="P132" s="479">
        <v>29</v>
      </c>
      <c r="Q132" s="479">
        <v>143</v>
      </c>
      <c r="R132" s="479">
        <v>214</v>
      </c>
      <c r="S132" s="479">
        <v>53</v>
      </c>
      <c r="T132" s="479">
        <v>21</v>
      </c>
      <c r="U132" s="479">
        <v>9</v>
      </c>
      <c r="V132" s="535">
        <f t="shared" ref="V132:V195" si="52">IF($E132="-","-",IF(SUM(P132:U132)=0,"-",SUM(P132:U132)))</f>
        <v>469</v>
      </c>
      <c r="W132" s="533">
        <f t="shared" ref="W132:W195" si="53">IF($E132="-","-",IF(SUM(P132:T132)=0,"-",SUM(P132:T132)))</f>
        <v>460</v>
      </c>
      <c r="X132" s="534">
        <f t="shared" ref="X132:X195" si="54">IF(V132="-","-",SUM(P132*2,Q132*1,R132*0,S132*(-1),T132*(-2))/W132)</f>
        <v>0.23043478260869565</v>
      </c>
      <c r="Y132" s="526" t="str">
        <f t="shared" ref="Y132:Y195" si="55">IF(V132="-","-",IF(X132&gt;=0.8,"a",IF(X132&gt;0.3,"b",IF(X132&gt;=-0.3,"c",IF(X132&gt;-0.8,"d","e")))))</f>
        <v>c</v>
      </c>
      <c r="Z132" s="540">
        <v>23</v>
      </c>
      <c r="AA132" s="537">
        <v>150</v>
      </c>
      <c r="AB132" s="537">
        <v>205</v>
      </c>
      <c r="AC132" s="537">
        <v>77</v>
      </c>
      <c r="AD132" s="537">
        <v>19</v>
      </c>
      <c r="AE132" s="537">
        <v>7</v>
      </c>
      <c r="AF132" s="533">
        <f t="shared" ref="AF132:AF195" si="56">IF($E132="-","-",IF(SUM(Z132:AE132)=0,"-",SUM(Z132:AE132)))</f>
        <v>481</v>
      </c>
      <c r="AG132" s="533">
        <f t="shared" ref="AG132:AG195" si="57">IF($E132="-","-",IF(SUM(Z132:AD132)=0,"-",SUM(Z132:AD132)))</f>
        <v>474</v>
      </c>
      <c r="AH132" s="534">
        <f t="shared" ref="AH132:AH195" si="58">IF(AF132="-","-",SUM(Z132*2,AA132*1,AB132*0,AC132*(-1),AD132*(-2))/AG132)</f>
        <v>0.17088607594936708</v>
      </c>
      <c r="AI132" s="526" t="str">
        <f t="shared" ref="AI132:AI195" si="59">IF(AF132="-","-",IF(AH132&gt;=0.8,"a",IF(AH132&gt;0.3,"b",IF(AH132&gt;=-0.3,"c",IF(AH132&gt;-0.8,"d","e")))))</f>
        <v>c</v>
      </c>
      <c r="AJ132" s="532">
        <v>16</v>
      </c>
      <c r="AK132" s="533">
        <v>152</v>
      </c>
      <c r="AL132" s="533">
        <v>226</v>
      </c>
      <c r="AM132" s="533">
        <v>64</v>
      </c>
      <c r="AN132" s="533">
        <v>19</v>
      </c>
      <c r="AO132" s="533">
        <v>10</v>
      </c>
      <c r="AP132" s="533">
        <f t="shared" ref="AP132:AP195" si="60">IF($E132="-","-",IF(SUM(AJ132:AO132)=0,"-",SUM(AJ132:AO132)))</f>
        <v>487</v>
      </c>
      <c r="AQ132" s="533">
        <f t="shared" ref="AQ132:AQ195" si="61">IF($E132="-","-",IF(SUM(AJ132:AN132)=0,"-",SUM(AJ132:AN132)))</f>
        <v>477</v>
      </c>
      <c r="AR132" s="534">
        <f t="shared" ref="AR132:AR195" si="62">IF(AP132="-","-",SUM(AJ132*2,AK132*1,AL132*0,AM132*(-1),AN132*(-2))/AQ132)</f>
        <v>0.17190775681341719</v>
      </c>
      <c r="AS132" s="526" t="str">
        <f t="shared" ref="AS132:AS195" si="63">IF(AP132="-","-",IF(AR132&gt;=0.8,"a",IF(AR132&gt;0.3,"b",IF(AR132&gt;=-0.3,"c",IF(AR132&gt;-0.8,"d","e")))))</f>
        <v>c</v>
      </c>
      <c r="AT132" s="958">
        <v>42</v>
      </c>
      <c r="AU132" s="959">
        <v>314</v>
      </c>
      <c r="AV132" s="959">
        <v>468</v>
      </c>
      <c r="AW132" s="959">
        <v>143</v>
      </c>
      <c r="AX132" s="959">
        <v>65</v>
      </c>
      <c r="AY132" s="959">
        <v>12</v>
      </c>
      <c r="AZ132" s="533">
        <f t="shared" ref="AZ132:AZ195" si="64">IF($E132="-","-",IF(SUM(AT132:AY132)=0,"-",SUM(AT132:AY132)))</f>
        <v>1044</v>
      </c>
      <c r="BA132" s="533">
        <f t="shared" ref="BA132:BA195" si="65">IF($E132="-","-",IF(SUM(AT132:AX132)=0,"-",SUM(AT132:AX132)))</f>
        <v>1032</v>
      </c>
      <c r="BB132" s="534">
        <f t="shared" ref="BB132:BB195" si="66">IF(AZ132="-","-",SUM(AT132*2,AU132*1,AV132*0,AW132*(-1),AX132*(-2))/BA132)</f>
        <v>0.12112403100775193</v>
      </c>
      <c r="BC132" s="556" t="str">
        <f t="shared" ref="BC132:BC195" si="67">IF(AZ132="-","-",IF(BB132&gt;=0.8,"a",IF(BB132&gt;0.3,"b",IF(BB132&gt;=-0.3,"c",IF(BB132&gt;-0.8,"d","e")))))</f>
        <v>c</v>
      </c>
      <c r="BD132" s="533">
        <v>72</v>
      </c>
      <c r="BE132" s="533">
        <v>410</v>
      </c>
      <c r="BF132" s="533">
        <v>654</v>
      </c>
      <c r="BG132" s="533">
        <v>162</v>
      </c>
      <c r="BH132" s="533">
        <v>57</v>
      </c>
      <c r="BI132" s="533">
        <v>18</v>
      </c>
      <c r="BJ132" s="533">
        <f t="shared" ref="BJ132:BJ195" si="68">IF($E132="-","-",IF(SUM(BD132:BI132)=0,"-",SUM(BD132:BI132)))</f>
        <v>1373</v>
      </c>
      <c r="BK132" s="533">
        <f t="shared" ref="BK132:BK195" si="69">IF($E132="-","-",IF(SUM(BD132:BH132)=0,"-",SUM(BD132:BH132)))</f>
        <v>1355</v>
      </c>
      <c r="BL132" s="534">
        <f t="shared" ref="BL132:BL195" si="70">IF(BJ132="-","-",SUM(BD132*2,BE132*1,BF132*0,BG132*(-1),BH132*(-2))/BK132)</f>
        <v>0.2051660516605166</v>
      </c>
      <c r="BM132" s="954" t="str">
        <f t="shared" ref="BM132:BM195" si="71">IF(BJ132="-","-",IF(BL132&gt;=0.8,"a",IF(BL132&gt;0.3,"b",IF(BL132&gt;=-0.3,"c",IF(BL132&gt;-0.8,"d","e")))))</f>
        <v>c</v>
      </c>
    </row>
    <row r="133" spans="1:65" ht="40.5" customHeight="1">
      <c r="A133" s="530" t="str">
        <f t="shared" si="51"/>
        <v>17-3</v>
      </c>
      <c r="B133" s="530">
        <v>17</v>
      </c>
      <c r="C133" s="531" t="s">
        <v>343</v>
      </c>
      <c r="D133" s="530">
        <v>3</v>
      </c>
      <c r="E133" s="531" t="s">
        <v>2130</v>
      </c>
      <c r="F133" s="532">
        <v>19</v>
      </c>
      <c r="G133" s="533">
        <v>137</v>
      </c>
      <c r="H133" s="533">
        <v>254</v>
      </c>
      <c r="I133" s="533">
        <v>86</v>
      </c>
      <c r="J133" s="533">
        <v>54</v>
      </c>
      <c r="K133" s="533">
        <v>45</v>
      </c>
      <c r="L133" s="533">
        <v>595</v>
      </c>
      <c r="M133" s="533">
        <v>550</v>
      </c>
      <c r="N133" s="534">
        <v>-3.4545454545454546E-2</v>
      </c>
      <c r="O133" s="526" t="s">
        <v>56</v>
      </c>
      <c r="P133" s="479">
        <v>13</v>
      </c>
      <c r="Q133" s="479">
        <v>89</v>
      </c>
      <c r="R133" s="479">
        <v>265</v>
      </c>
      <c r="S133" s="479">
        <v>66</v>
      </c>
      <c r="T133" s="479">
        <v>33</v>
      </c>
      <c r="U133" s="479">
        <v>5</v>
      </c>
      <c r="V133" s="535">
        <f t="shared" si="52"/>
        <v>471</v>
      </c>
      <c r="W133" s="533">
        <f t="shared" si="53"/>
        <v>466</v>
      </c>
      <c r="X133" s="534">
        <f t="shared" si="54"/>
        <v>-3.6480686695278972E-2</v>
      </c>
      <c r="Y133" s="526" t="str">
        <f t="shared" si="55"/>
        <v>c</v>
      </c>
      <c r="Z133" s="540">
        <v>13</v>
      </c>
      <c r="AA133" s="537">
        <v>92</v>
      </c>
      <c r="AB133" s="537">
        <v>250</v>
      </c>
      <c r="AC133" s="537">
        <v>94</v>
      </c>
      <c r="AD133" s="537">
        <v>30</v>
      </c>
      <c r="AE133" s="537">
        <v>10</v>
      </c>
      <c r="AF133" s="533">
        <f t="shared" si="56"/>
        <v>489</v>
      </c>
      <c r="AG133" s="533">
        <f t="shared" si="57"/>
        <v>479</v>
      </c>
      <c r="AH133" s="534">
        <f t="shared" si="58"/>
        <v>-7.5156576200417533E-2</v>
      </c>
      <c r="AI133" s="526" t="str">
        <f t="shared" si="59"/>
        <v>c</v>
      </c>
      <c r="AJ133" s="532">
        <v>11</v>
      </c>
      <c r="AK133" s="533">
        <v>79</v>
      </c>
      <c r="AL133" s="533">
        <v>276</v>
      </c>
      <c r="AM133" s="533">
        <v>74</v>
      </c>
      <c r="AN133" s="533">
        <v>42</v>
      </c>
      <c r="AO133" s="533">
        <v>7</v>
      </c>
      <c r="AP133" s="533">
        <f t="shared" si="60"/>
        <v>489</v>
      </c>
      <c r="AQ133" s="533">
        <f t="shared" si="61"/>
        <v>482</v>
      </c>
      <c r="AR133" s="534">
        <f t="shared" si="62"/>
        <v>-0.11825726141078838</v>
      </c>
      <c r="AS133" s="526" t="str">
        <f t="shared" si="63"/>
        <v>c</v>
      </c>
      <c r="AT133" s="958">
        <v>28</v>
      </c>
      <c r="AU133" s="959">
        <v>181</v>
      </c>
      <c r="AV133" s="959">
        <v>599</v>
      </c>
      <c r="AW133" s="959">
        <v>175</v>
      </c>
      <c r="AX133" s="959">
        <v>63</v>
      </c>
      <c r="AY133" s="959">
        <v>10</v>
      </c>
      <c r="AZ133" s="533">
        <f t="shared" si="64"/>
        <v>1056</v>
      </c>
      <c r="BA133" s="533">
        <f t="shared" si="65"/>
        <v>1046</v>
      </c>
      <c r="BB133" s="534">
        <f t="shared" si="66"/>
        <v>-6.1185468451242828E-2</v>
      </c>
      <c r="BC133" s="556" t="str">
        <f t="shared" si="67"/>
        <v>c</v>
      </c>
      <c r="BD133" s="533">
        <v>37</v>
      </c>
      <c r="BE133" s="533">
        <v>292</v>
      </c>
      <c r="BF133" s="533">
        <v>803</v>
      </c>
      <c r="BG133" s="533">
        <v>214</v>
      </c>
      <c r="BH133" s="533">
        <v>70</v>
      </c>
      <c r="BI133" s="533">
        <v>10</v>
      </c>
      <c r="BJ133" s="533">
        <f t="shared" si="68"/>
        <v>1426</v>
      </c>
      <c r="BK133" s="533">
        <f t="shared" si="69"/>
        <v>1416</v>
      </c>
      <c r="BL133" s="534">
        <f t="shared" si="70"/>
        <v>8.4745762711864406E-3</v>
      </c>
      <c r="BM133" s="954" t="str">
        <f t="shared" si="71"/>
        <v>c</v>
      </c>
    </row>
    <row r="134" spans="1:65" ht="40.5" customHeight="1">
      <c r="A134" s="530" t="str">
        <f t="shared" si="51"/>
        <v>17-4</v>
      </c>
      <c r="B134" s="530">
        <v>17</v>
      </c>
      <c r="C134" s="531" t="s">
        <v>343</v>
      </c>
      <c r="D134" s="530">
        <v>4</v>
      </c>
      <c r="E134" s="531" t="s">
        <v>2131</v>
      </c>
      <c r="F134" s="532">
        <v>13</v>
      </c>
      <c r="G134" s="533">
        <v>92</v>
      </c>
      <c r="H134" s="533">
        <v>233</v>
      </c>
      <c r="I134" s="533">
        <v>135</v>
      </c>
      <c r="J134" s="533">
        <v>69</v>
      </c>
      <c r="K134" s="533">
        <v>53</v>
      </c>
      <c r="L134" s="533">
        <v>595</v>
      </c>
      <c r="M134" s="533">
        <v>542</v>
      </c>
      <c r="N134" s="534">
        <v>-0.2859778597785978</v>
      </c>
      <c r="O134" s="526" t="s">
        <v>56</v>
      </c>
      <c r="P134" s="479">
        <v>8</v>
      </c>
      <c r="Q134" s="479">
        <v>64</v>
      </c>
      <c r="R134" s="479">
        <v>249</v>
      </c>
      <c r="S134" s="479">
        <v>103</v>
      </c>
      <c r="T134" s="479">
        <v>42</v>
      </c>
      <c r="U134" s="479">
        <v>5</v>
      </c>
      <c r="V134" s="535">
        <f t="shared" si="52"/>
        <v>471</v>
      </c>
      <c r="W134" s="533">
        <f t="shared" si="53"/>
        <v>466</v>
      </c>
      <c r="X134" s="534">
        <f t="shared" si="54"/>
        <v>-0.2296137339055794</v>
      </c>
      <c r="Y134" s="526" t="str">
        <f t="shared" si="55"/>
        <v>c</v>
      </c>
      <c r="Z134" s="540">
        <v>10</v>
      </c>
      <c r="AA134" s="537">
        <v>75</v>
      </c>
      <c r="AB134" s="537">
        <v>239</v>
      </c>
      <c r="AC134" s="537">
        <v>109</v>
      </c>
      <c r="AD134" s="537">
        <v>46</v>
      </c>
      <c r="AE134" s="537">
        <v>10</v>
      </c>
      <c r="AF134" s="533">
        <f t="shared" si="56"/>
        <v>489</v>
      </c>
      <c r="AG134" s="533">
        <f t="shared" si="57"/>
        <v>479</v>
      </c>
      <c r="AH134" s="534">
        <f t="shared" si="58"/>
        <v>-0.22129436325678498</v>
      </c>
      <c r="AI134" s="526" t="str">
        <f t="shared" si="59"/>
        <v>c</v>
      </c>
      <c r="AJ134" s="532">
        <v>10</v>
      </c>
      <c r="AK134" s="533">
        <v>70</v>
      </c>
      <c r="AL134" s="533">
        <v>244</v>
      </c>
      <c r="AM134" s="533">
        <v>104</v>
      </c>
      <c r="AN134" s="533">
        <v>53</v>
      </c>
      <c r="AO134" s="533">
        <v>8</v>
      </c>
      <c r="AP134" s="533">
        <f t="shared" si="60"/>
        <v>489</v>
      </c>
      <c r="AQ134" s="533">
        <f t="shared" si="61"/>
        <v>481</v>
      </c>
      <c r="AR134" s="534">
        <f t="shared" si="62"/>
        <v>-0.24948024948024949</v>
      </c>
      <c r="AS134" s="526" t="str">
        <f t="shared" si="63"/>
        <v>c</v>
      </c>
      <c r="AT134" s="958">
        <v>13</v>
      </c>
      <c r="AU134" s="959">
        <v>137</v>
      </c>
      <c r="AV134" s="959">
        <v>571</v>
      </c>
      <c r="AW134" s="959">
        <v>237</v>
      </c>
      <c r="AX134" s="959">
        <v>87</v>
      </c>
      <c r="AY134" s="959">
        <v>11</v>
      </c>
      <c r="AZ134" s="533">
        <f t="shared" si="64"/>
        <v>1056</v>
      </c>
      <c r="BA134" s="533">
        <f t="shared" si="65"/>
        <v>1045</v>
      </c>
      <c r="BB134" s="534">
        <f t="shared" si="66"/>
        <v>-0.23732057416267943</v>
      </c>
      <c r="BC134" s="556" t="str">
        <f t="shared" si="67"/>
        <v>c</v>
      </c>
      <c r="BD134" s="533">
        <v>41</v>
      </c>
      <c r="BE134" s="533">
        <v>213</v>
      </c>
      <c r="BF134" s="533">
        <v>816</v>
      </c>
      <c r="BG134" s="533">
        <v>238</v>
      </c>
      <c r="BH134" s="533">
        <v>107</v>
      </c>
      <c r="BI134" s="533">
        <v>11</v>
      </c>
      <c r="BJ134" s="533">
        <f t="shared" si="68"/>
        <v>1426</v>
      </c>
      <c r="BK134" s="533">
        <f t="shared" si="69"/>
        <v>1415</v>
      </c>
      <c r="BL134" s="534">
        <f t="shared" si="70"/>
        <v>-0.11095406360424029</v>
      </c>
      <c r="BM134" s="954" t="str">
        <f t="shared" si="71"/>
        <v>c</v>
      </c>
    </row>
    <row r="135" spans="1:65" ht="40.5" hidden="1" customHeight="1">
      <c r="A135" s="530" t="str">
        <f t="shared" si="51"/>
        <v>17-5</v>
      </c>
      <c r="B135" s="530">
        <v>17</v>
      </c>
      <c r="C135" s="531" t="s">
        <v>343</v>
      </c>
      <c r="D135" s="530">
        <v>5</v>
      </c>
      <c r="E135" s="531" t="s">
        <v>83</v>
      </c>
      <c r="F135" s="532"/>
      <c r="G135" s="533"/>
      <c r="H135" s="533"/>
      <c r="I135" s="533"/>
      <c r="J135" s="533"/>
      <c r="K135" s="533"/>
      <c r="L135" s="533" t="str">
        <f t="shared" ref="L135:L194" si="72">IF($E135="-","-",IF(SUM(F135:K135)=0,"-",SUM(F135:K135)))</f>
        <v>-</v>
      </c>
      <c r="M135" s="533" t="str">
        <f t="shared" ref="M135:M194" si="73">IF($E135="-","-",IF(SUM(F135:J135)=0,"-",SUM(F135:J135)))</f>
        <v>-</v>
      </c>
      <c r="N135" s="534" t="str">
        <f t="shared" ref="N135:N194" si="74">IF(L135="-","-",SUM(F135*2,G135*1,H135*0,I135*(-1),J135*(-2))/M135)</f>
        <v>-</v>
      </c>
      <c r="O135" s="526" t="s">
        <v>83</v>
      </c>
      <c r="P135" s="532"/>
      <c r="Q135" s="533"/>
      <c r="R135" s="533"/>
      <c r="S135" s="533"/>
      <c r="T135" s="533"/>
      <c r="U135" s="533"/>
      <c r="V135" s="533" t="str">
        <f t="shared" si="52"/>
        <v>-</v>
      </c>
      <c r="W135" s="533" t="str">
        <f t="shared" si="53"/>
        <v>-</v>
      </c>
      <c r="X135" s="534" t="str">
        <f t="shared" si="54"/>
        <v>-</v>
      </c>
      <c r="Y135" s="526" t="str">
        <f t="shared" si="55"/>
        <v>-</v>
      </c>
      <c r="Z135" s="532"/>
      <c r="AA135" s="533"/>
      <c r="AB135" s="533"/>
      <c r="AC135" s="533"/>
      <c r="AD135" s="533"/>
      <c r="AE135" s="533"/>
      <c r="AF135" s="533" t="str">
        <f t="shared" si="56"/>
        <v>-</v>
      </c>
      <c r="AG135" s="533" t="str">
        <f t="shared" si="57"/>
        <v>-</v>
      </c>
      <c r="AH135" s="534" t="str">
        <f t="shared" si="58"/>
        <v>-</v>
      </c>
      <c r="AI135" s="526" t="str">
        <f t="shared" si="59"/>
        <v>-</v>
      </c>
      <c r="AJ135" s="532"/>
      <c r="AK135" s="533"/>
      <c r="AL135" s="533"/>
      <c r="AM135" s="533"/>
      <c r="AN135" s="533"/>
      <c r="AO135" s="533"/>
      <c r="AP135" s="533" t="str">
        <f t="shared" si="60"/>
        <v>-</v>
      </c>
      <c r="AQ135" s="533" t="str">
        <f t="shared" si="61"/>
        <v>-</v>
      </c>
      <c r="AR135" s="534" t="str">
        <f t="shared" si="62"/>
        <v>-</v>
      </c>
      <c r="AS135" s="526" t="str">
        <f t="shared" si="63"/>
        <v>-</v>
      </c>
      <c r="AT135" s="532"/>
      <c r="AU135" s="533"/>
      <c r="AV135" s="533"/>
      <c r="AW135" s="533"/>
      <c r="AX135" s="533"/>
      <c r="AY135" s="533"/>
      <c r="AZ135" s="533" t="str">
        <f t="shared" si="64"/>
        <v>-</v>
      </c>
      <c r="BA135" s="533" t="str">
        <f t="shared" si="65"/>
        <v>-</v>
      </c>
      <c r="BB135" s="534" t="str">
        <f t="shared" si="66"/>
        <v>-</v>
      </c>
      <c r="BC135" s="555" t="str">
        <f t="shared" si="67"/>
        <v>-</v>
      </c>
      <c r="BD135" s="533"/>
      <c r="BE135" s="533"/>
      <c r="BF135" s="533"/>
      <c r="BG135" s="533"/>
      <c r="BH135" s="533"/>
      <c r="BI135" s="533"/>
      <c r="BJ135" s="533" t="str">
        <f t="shared" si="68"/>
        <v>-</v>
      </c>
      <c r="BK135" s="533" t="str">
        <f t="shared" si="69"/>
        <v>-</v>
      </c>
      <c r="BL135" s="533" t="str">
        <f t="shared" si="70"/>
        <v>-</v>
      </c>
      <c r="BM135" s="535" t="str">
        <f t="shared" si="71"/>
        <v>-</v>
      </c>
    </row>
    <row r="136" spans="1:65" ht="40.5" hidden="1" customHeight="1">
      <c r="A136" s="530" t="str">
        <f t="shared" si="51"/>
        <v>17-6</v>
      </c>
      <c r="B136" s="530">
        <v>17</v>
      </c>
      <c r="C136" s="531" t="s">
        <v>343</v>
      </c>
      <c r="D136" s="530">
        <v>6</v>
      </c>
      <c r="E136" s="531" t="s">
        <v>83</v>
      </c>
      <c r="F136" s="532"/>
      <c r="G136" s="533"/>
      <c r="H136" s="533"/>
      <c r="I136" s="533"/>
      <c r="J136" s="533"/>
      <c r="K136" s="533"/>
      <c r="L136" s="533" t="str">
        <f t="shared" si="72"/>
        <v>-</v>
      </c>
      <c r="M136" s="533" t="str">
        <f t="shared" si="73"/>
        <v>-</v>
      </c>
      <c r="N136" s="534" t="str">
        <f t="shared" si="74"/>
        <v>-</v>
      </c>
      <c r="O136" s="526" t="s">
        <v>83</v>
      </c>
      <c r="P136" s="532"/>
      <c r="Q136" s="533"/>
      <c r="R136" s="533"/>
      <c r="S136" s="533"/>
      <c r="T136" s="533"/>
      <c r="U136" s="533"/>
      <c r="V136" s="533" t="str">
        <f t="shared" si="52"/>
        <v>-</v>
      </c>
      <c r="W136" s="533" t="str">
        <f t="shared" si="53"/>
        <v>-</v>
      </c>
      <c r="X136" s="534" t="str">
        <f t="shared" si="54"/>
        <v>-</v>
      </c>
      <c r="Y136" s="526" t="str">
        <f t="shared" si="55"/>
        <v>-</v>
      </c>
      <c r="Z136" s="532"/>
      <c r="AA136" s="533"/>
      <c r="AB136" s="533"/>
      <c r="AC136" s="533"/>
      <c r="AD136" s="533"/>
      <c r="AE136" s="533"/>
      <c r="AF136" s="533" t="str">
        <f t="shared" si="56"/>
        <v>-</v>
      </c>
      <c r="AG136" s="533" t="str">
        <f t="shared" si="57"/>
        <v>-</v>
      </c>
      <c r="AH136" s="534" t="str">
        <f t="shared" si="58"/>
        <v>-</v>
      </c>
      <c r="AI136" s="526" t="str">
        <f t="shared" si="59"/>
        <v>-</v>
      </c>
      <c r="AJ136" s="532"/>
      <c r="AK136" s="533"/>
      <c r="AL136" s="533"/>
      <c r="AM136" s="533"/>
      <c r="AN136" s="533"/>
      <c r="AO136" s="533"/>
      <c r="AP136" s="533" t="str">
        <f t="shared" si="60"/>
        <v>-</v>
      </c>
      <c r="AQ136" s="533" t="str">
        <f t="shared" si="61"/>
        <v>-</v>
      </c>
      <c r="AR136" s="534" t="str">
        <f t="shared" si="62"/>
        <v>-</v>
      </c>
      <c r="AS136" s="526" t="str">
        <f t="shared" si="63"/>
        <v>-</v>
      </c>
      <c r="AT136" s="532"/>
      <c r="AU136" s="533"/>
      <c r="AV136" s="533"/>
      <c r="AW136" s="533"/>
      <c r="AX136" s="533"/>
      <c r="AY136" s="533"/>
      <c r="AZ136" s="533" t="str">
        <f t="shared" si="64"/>
        <v>-</v>
      </c>
      <c r="BA136" s="533" t="str">
        <f t="shared" si="65"/>
        <v>-</v>
      </c>
      <c r="BB136" s="534" t="str">
        <f t="shared" si="66"/>
        <v>-</v>
      </c>
      <c r="BC136" s="555" t="str">
        <f t="shared" si="67"/>
        <v>-</v>
      </c>
      <c r="BD136" s="533"/>
      <c r="BE136" s="533"/>
      <c r="BF136" s="533"/>
      <c r="BG136" s="533"/>
      <c r="BH136" s="533"/>
      <c r="BI136" s="533"/>
      <c r="BJ136" s="533" t="str">
        <f t="shared" si="68"/>
        <v>-</v>
      </c>
      <c r="BK136" s="533" t="str">
        <f t="shared" si="69"/>
        <v>-</v>
      </c>
      <c r="BL136" s="533" t="str">
        <f t="shared" si="70"/>
        <v>-</v>
      </c>
      <c r="BM136" s="535" t="str">
        <f t="shared" si="71"/>
        <v>-</v>
      </c>
    </row>
    <row r="137" spans="1:65" ht="40.5" hidden="1" customHeight="1">
      <c r="A137" s="530" t="str">
        <f t="shared" si="51"/>
        <v>17-7</v>
      </c>
      <c r="B137" s="530">
        <v>17</v>
      </c>
      <c r="C137" s="531" t="s">
        <v>343</v>
      </c>
      <c r="D137" s="530">
        <v>7</v>
      </c>
      <c r="E137" s="531" t="s">
        <v>83</v>
      </c>
      <c r="F137" s="532"/>
      <c r="G137" s="533"/>
      <c r="H137" s="533"/>
      <c r="I137" s="533"/>
      <c r="J137" s="533"/>
      <c r="K137" s="533"/>
      <c r="L137" s="533" t="str">
        <f t="shared" si="72"/>
        <v>-</v>
      </c>
      <c r="M137" s="533" t="str">
        <f t="shared" si="73"/>
        <v>-</v>
      </c>
      <c r="N137" s="534" t="str">
        <f t="shared" si="74"/>
        <v>-</v>
      </c>
      <c r="O137" s="526" t="s">
        <v>83</v>
      </c>
      <c r="P137" s="532"/>
      <c r="Q137" s="533"/>
      <c r="R137" s="533"/>
      <c r="S137" s="533"/>
      <c r="T137" s="533"/>
      <c r="U137" s="533"/>
      <c r="V137" s="533" t="str">
        <f t="shared" si="52"/>
        <v>-</v>
      </c>
      <c r="W137" s="533" t="str">
        <f t="shared" si="53"/>
        <v>-</v>
      </c>
      <c r="X137" s="534" t="str">
        <f t="shared" si="54"/>
        <v>-</v>
      </c>
      <c r="Y137" s="526" t="str">
        <f t="shared" si="55"/>
        <v>-</v>
      </c>
      <c r="Z137" s="532"/>
      <c r="AA137" s="533"/>
      <c r="AB137" s="533"/>
      <c r="AC137" s="533"/>
      <c r="AD137" s="533"/>
      <c r="AE137" s="533"/>
      <c r="AF137" s="533" t="str">
        <f t="shared" si="56"/>
        <v>-</v>
      </c>
      <c r="AG137" s="533" t="str">
        <f t="shared" si="57"/>
        <v>-</v>
      </c>
      <c r="AH137" s="534" t="str">
        <f t="shared" si="58"/>
        <v>-</v>
      </c>
      <c r="AI137" s="526" t="str">
        <f t="shared" si="59"/>
        <v>-</v>
      </c>
      <c r="AJ137" s="532"/>
      <c r="AK137" s="533"/>
      <c r="AL137" s="533"/>
      <c r="AM137" s="533"/>
      <c r="AN137" s="533"/>
      <c r="AO137" s="533"/>
      <c r="AP137" s="533" t="str">
        <f t="shared" si="60"/>
        <v>-</v>
      </c>
      <c r="AQ137" s="533" t="str">
        <f t="shared" si="61"/>
        <v>-</v>
      </c>
      <c r="AR137" s="534" t="str">
        <f t="shared" si="62"/>
        <v>-</v>
      </c>
      <c r="AS137" s="526" t="str">
        <f t="shared" si="63"/>
        <v>-</v>
      </c>
      <c r="AT137" s="532"/>
      <c r="AU137" s="533"/>
      <c r="AV137" s="533"/>
      <c r="AW137" s="533"/>
      <c r="AX137" s="533"/>
      <c r="AY137" s="533"/>
      <c r="AZ137" s="533" t="str">
        <f t="shared" si="64"/>
        <v>-</v>
      </c>
      <c r="BA137" s="533" t="str">
        <f t="shared" si="65"/>
        <v>-</v>
      </c>
      <c r="BB137" s="534" t="str">
        <f t="shared" si="66"/>
        <v>-</v>
      </c>
      <c r="BC137" s="555" t="str">
        <f t="shared" si="67"/>
        <v>-</v>
      </c>
      <c r="BD137" s="533"/>
      <c r="BE137" s="533"/>
      <c r="BF137" s="533"/>
      <c r="BG137" s="533"/>
      <c r="BH137" s="533"/>
      <c r="BI137" s="533"/>
      <c r="BJ137" s="533" t="str">
        <f t="shared" si="68"/>
        <v>-</v>
      </c>
      <c r="BK137" s="533" t="str">
        <f t="shared" si="69"/>
        <v>-</v>
      </c>
      <c r="BL137" s="533" t="str">
        <f t="shared" si="70"/>
        <v>-</v>
      </c>
      <c r="BM137" s="535" t="str">
        <f t="shared" si="71"/>
        <v>-</v>
      </c>
    </row>
    <row r="138" spans="1:65" ht="40.5" hidden="1" customHeight="1">
      <c r="A138" s="530" t="str">
        <f t="shared" si="51"/>
        <v>17-8</v>
      </c>
      <c r="B138" s="530">
        <v>17</v>
      </c>
      <c r="C138" s="531" t="s">
        <v>343</v>
      </c>
      <c r="D138" s="530">
        <v>8</v>
      </c>
      <c r="E138" s="531" t="s">
        <v>83</v>
      </c>
      <c r="F138" s="532"/>
      <c r="G138" s="533"/>
      <c r="H138" s="533"/>
      <c r="I138" s="533"/>
      <c r="J138" s="533"/>
      <c r="K138" s="533"/>
      <c r="L138" s="533" t="str">
        <f t="shared" si="72"/>
        <v>-</v>
      </c>
      <c r="M138" s="533" t="str">
        <f t="shared" si="73"/>
        <v>-</v>
      </c>
      <c r="N138" s="534" t="str">
        <f t="shared" si="74"/>
        <v>-</v>
      </c>
      <c r="O138" s="526" t="s">
        <v>83</v>
      </c>
      <c r="P138" s="532"/>
      <c r="Q138" s="533"/>
      <c r="R138" s="533"/>
      <c r="S138" s="533"/>
      <c r="T138" s="533"/>
      <c r="U138" s="533"/>
      <c r="V138" s="533" t="str">
        <f t="shared" si="52"/>
        <v>-</v>
      </c>
      <c r="W138" s="533" t="str">
        <f t="shared" si="53"/>
        <v>-</v>
      </c>
      <c r="X138" s="534" t="str">
        <f t="shared" si="54"/>
        <v>-</v>
      </c>
      <c r="Y138" s="526" t="str">
        <f t="shared" si="55"/>
        <v>-</v>
      </c>
      <c r="Z138" s="532"/>
      <c r="AA138" s="533"/>
      <c r="AB138" s="533"/>
      <c r="AC138" s="533"/>
      <c r="AD138" s="533"/>
      <c r="AE138" s="533"/>
      <c r="AF138" s="533" t="str">
        <f t="shared" si="56"/>
        <v>-</v>
      </c>
      <c r="AG138" s="533" t="str">
        <f t="shared" si="57"/>
        <v>-</v>
      </c>
      <c r="AH138" s="534" t="str">
        <f t="shared" si="58"/>
        <v>-</v>
      </c>
      <c r="AI138" s="526" t="str">
        <f t="shared" si="59"/>
        <v>-</v>
      </c>
      <c r="AJ138" s="532"/>
      <c r="AK138" s="533"/>
      <c r="AL138" s="533"/>
      <c r="AM138" s="533"/>
      <c r="AN138" s="533"/>
      <c r="AO138" s="533"/>
      <c r="AP138" s="533" t="str">
        <f t="shared" si="60"/>
        <v>-</v>
      </c>
      <c r="AQ138" s="533" t="str">
        <f t="shared" si="61"/>
        <v>-</v>
      </c>
      <c r="AR138" s="534" t="str">
        <f t="shared" si="62"/>
        <v>-</v>
      </c>
      <c r="AS138" s="526" t="str">
        <f t="shared" si="63"/>
        <v>-</v>
      </c>
      <c r="AT138" s="532"/>
      <c r="AU138" s="533"/>
      <c r="AV138" s="533"/>
      <c r="AW138" s="533"/>
      <c r="AX138" s="533"/>
      <c r="AY138" s="533"/>
      <c r="AZ138" s="533" t="str">
        <f t="shared" si="64"/>
        <v>-</v>
      </c>
      <c r="BA138" s="533" t="str">
        <f t="shared" si="65"/>
        <v>-</v>
      </c>
      <c r="BB138" s="534" t="str">
        <f t="shared" si="66"/>
        <v>-</v>
      </c>
      <c r="BC138" s="555" t="str">
        <f t="shared" si="67"/>
        <v>-</v>
      </c>
      <c r="BD138" s="533"/>
      <c r="BE138" s="533"/>
      <c r="BF138" s="533"/>
      <c r="BG138" s="533"/>
      <c r="BH138" s="533"/>
      <c r="BI138" s="533"/>
      <c r="BJ138" s="533" t="str">
        <f t="shared" si="68"/>
        <v>-</v>
      </c>
      <c r="BK138" s="533" t="str">
        <f t="shared" si="69"/>
        <v>-</v>
      </c>
      <c r="BL138" s="533" t="str">
        <f t="shared" si="70"/>
        <v>-</v>
      </c>
      <c r="BM138" s="535" t="str">
        <f t="shared" si="71"/>
        <v>-</v>
      </c>
    </row>
    <row r="139" spans="1:65" ht="40.5" customHeight="1">
      <c r="A139" s="530" t="str">
        <f t="shared" si="51"/>
        <v>18-1</v>
      </c>
      <c r="B139" s="530">
        <v>18</v>
      </c>
      <c r="C139" s="531" t="s">
        <v>344</v>
      </c>
      <c r="D139" s="530">
        <v>1</v>
      </c>
      <c r="E139" s="531" t="s">
        <v>2132</v>
      </c>
      <c r="F139" s="532">
        <v>63</v>
      </c>
      <c r="G139" s="533">
        <v>184</v>
      </c>
      <c r="H139" s="533">
        <v>198</v>
      </c>
      <c r="I139" s="533">
        <v>100</v>
      </c>
      <c r="J139" s="533">
        <v>23</v>
      </c>
      <c r="K139" s="533">
        <v>20</v>
      </c>
      <c r="L139" s="533">
        <v>588</v>
      </c>
      <c r="M139" s="533">
        <v>568</v>
      </c>
      <c r="N139" s="534">
        <v>0.28873239436619719</v>
      </c>
      <c r="O139" s="526" t="s">
        <v>56</v>
      </c>
      <c r="P139" s="479">
        <v>25</v>
      </c>
      <c r="Q139" s="479">
        <v>129</v>
      </c>
      <c r="R139" s="479">
        <v>220</v>
      </c>
      <c r="S139" s="479">
        <v>64</v>
      </c>
      <c r="T139" s="479">
        <v>24</v>
      </c>
      <c r="U139" s="479">
        <v>7</v>
      </c>
      <c r="V139" s="535">
        <f t="shared" si="52"/>
        <v>469</v>
      </c>
      <c r="W139" s="533">
        <f t="shared" si="53"/>
        <v>462</v>
      </c>
      <c r="X139" s="534">
        <f t="shared" si="54"/>
        <v>0.14502164502164502</v>
      </c>
      <c r="Y139" s="526" t="str">
        <f t="shared" si="55"/>
        <v>c</v>
      </c>
      <c r="Z139" s="540">
        <v>17</v>
      </c>
      <c r="AA139" s="537">
        <v>150</v>
      </c>
      <c r="AB139" s="537">
        <v>211</v>
      </c>
      <c r="AC139" s="537">
        <v>70</v>
      </c>
      <c r="AD139" s="537">
        <v>26</v>
      </c>
      <c r="AE139" s="537">
        <v>7</v>
      </c>
      <c r="AF139" s="533">
        <f t="shared" si="56"/>
        <v>481</v>
      </c>
      <c r="AG139" s="533">
        <f t="shared" si="57"/>
        <v>474</v>
      </c>
      <c r="AH139" s="534">
        <f t="shared" si="58"/>
        <v>0.13080168776371309</v>
      </c>
      <c r="AI139" s="526" t="str">
        <f t="shared" si="59"/>
        <v>c</v>
      </c>
      <c r="AJ139" s="532">
        <v>21</v>
      </c>
      <c r="AK139" s="533">
        <v>141</v>
      </c>
      <c r="AL139" s="533">
        <v>225</v>
      </c>
      <c r="AM139" s="533">
        <v>71</v>
      </c>
      <c r="AN139" s="533">
        <v>20</v>
      </c>
      <c r="AO139" s="533">
        <v>9</v>
      </c>
      <c r="AP139" s="533">
        <f t="shared" si="60"/>
        <v>487</v>
      </c>
      <c r="AQ139" s="533">
        <f t="shared" si="61"/>
        <v>478</v>
      </c>
      <c r="AR139" s="534">
        <f t="shared" si="62"/>
        <v>0.15062761506276151</v>
      </c>
      <c r="AS139" s="526" t="str">
        <f t="shared" si="63"/>
        <v>c</v>
      </c>
      <c r="AT139" s="958">
        <v>46</v>
      </c>
      <c r="AU139" s="959">
        <v>306</v>
      </c>
      <c r="AV139" s="959">
        <v>478</v>
      </c>
      <c r="AW139" s="959">
        <v>142</v>
      </c>
      <c r="AX139" s="959">
        <v>61</v>
      </c>
      <c r="AY139" s="959">
        <v>11</v>
      </c>
      <c r="AZ139" s="533">
        <f t="shared" si="64"/>
        <v>1044</v>
      </c>
      <c r="BA139" s="533">
        <f t="shared" si="65"/>
        <v>1033</v>
      </c>
      <c r="BB139" s="534">
        <f t="shared" si="66"/>
        <v>0.12971926427879962</v>
      </c>
      <c r="BC139" s="556" t="str">
        <f t="shared" si="67"/>
        <v>c</v>
      </c>
      <c r="BD139" s="533">
        <v>69</v>
      </c>
      <c r="BE139" s="533">
        <v>410</v>
      </c>
      <c r="BF139" s="533">
        <v>644</v>
      </c>
      <c r="BG139" s="533">
        <v>174</v>
      </c>
      <c r="BH139" s="533">
        <v>63</v>
      </c>
      <c r="BI139" s="533">
        <v>13</v>
      </c>
      <c r="BJ139" s="533">
        <f t="shared" si="68"/>
        <v>1373</v>
      </c>
      <c r="BK139" s="533">
        <f t="shared" si="69"/>
        <v>1360</v>
      </c>
      <c r="BL139" s="534">
        <f t="shared" si="70"/>
        <v>0.18235294117647058</v>
      </c>
      <c r="BM139" s="954" t="str">
        <f t="shared" si="71"/>
        <v>c</v>
      </c>
    </row>
    <row r="140" spans="1:65" ht="40.5" customHeight="1">
      <c r="A140" s="530" t="str">
        <f t="shared" si="51"/>
        <v>18-2</v>
      </c>
      <c r="B140" s="530">
        <v>18</v>
      </c>
      <c r="C140" s="531" t="s">
        <v>344</v>
      </c>
      <c r="D140" s="530">
        <v>2</v>
      </c>
      <c r="E140" s="531" t="s">
        <v>2133</v>
      </c>
      <c r="F140" s="532">
        <v>26</v>
      </c>
      <c r="G140" s="533">
        <v>124</v>
      </c>
      <c r="H140" s="533">
        <v>238</v>
      </c>
      <c r="I140" s="533">
        <v>123</v>
      </c>
      <c r="J140" s="533">
        <v>48</v>
      </c>
      <c r="K140" s="533">
        <v>36</v>
      </c>
      <c r="L140" s="533">
        <v>595</v>
      </c>
      <c r="M140" s="533">
        <v>559</v>
      </c>
      <c r="N140" s="534">
        <v>-7.6923076923076927E-2</v>
      </c>
      <c r="O140" s="526" t="s">
        <v>56</v>
      </c>
      <c r="P140" s="479">
        <v>14</v>
      </c>
      <c r="Q140" s="479">
        <v>97</v>
      </c>
      <c r="R140" s="479">
        <v>233</v>
      </c>
      <c r="S140" s="479">
        <v>91</v>
      </c>
      <c r="T140" s="479">
        <v>32</v>
      </c>
      <c r="U140" s="479">
        <v>4</v>
      </c>
      <c r="V140" s="535">
        <f t="shared" si="52"/>
        <v>471</v>
      </c>
      <c r="W140" s="533">
        <f t="shared" si="53"/>
        <v>467</v>
      </c>
      <c r="X140" s="534">
        <f t="shared" si="54"/>
        <v>-6.4239828693790149E-2</v>
      </c>
      <c r="Y140" s="526" t="str">
        <f t="shared" si="55"/>
        <v>c</v>
      </c>
      <c r="Z140" s="540">
        <v>22</v>
      </c>
      <c r="AA140" s="537">
        <v>96</v>
      </c>
      <c r="AB140" s="537">
        <v>239</v>
      </c>
      <c r="AC140" s="537">
        <v>90</v>
      </c>
      <c r="AD140" s="537">
        <v>34</v>
      </c>
      <c r="AE140" s="537">
        <v>8</v>
      </c>
      <c r="AF140" s="533">
        <f t="shared" si="56"/>
        <v>489</v>
      </c>
      <c r="AG140" s="533">
        <f t="shared" si="57"/>
        <v>481</v>
      </c>
      <c r="AH140" s="534">
        <f t="shared" si="58"/>
        <v>-3.7422037422037424E-2</v>
      </c>
      <c r="AI140" s="526" t="str">
        <f t="shared" si="59"/>
        <v>c</v>
      </c>
      <c r="AJ140" s="532">
        <v>7</v>
      </c>
      <c r="AK140" s="533">
        <v>98</v>
      </c>
      <c r="AL140" s="533">
        <v>243</v>
      </c>
      <c r="AM140" s="533">
        <v>95</v>
      </c>
      <c r="AN140" s="533">
        <v>39</v>
      </c>
      <c r="AO140" s="533">
        <v>7</v>
      </c>
      <c r="AP140" s="533">
        <f t="shared" si="60"/>
        <v>489</v>
      </c>
      <c r="AQ140" s="533">
        <f t="shared" si="61"/>
        <v>482</v>
      </c>
      <c r="AR140" s="534">
        <f t="shared" si="62"/>
        <v>-0.12655601659751037</v>
      </c>
      <c r="AS140" s="526" t="str">
        <f t="shared" si="63"/>
        <v>c</v>
      </c>
      <c r="AT140" s="958">
        <v>26</v>
      </c>
      <c r="AU140" s="959">
        <v>218</v>
      </c>
      <c r="AV140" s="959">
        <v>533</v>
      </c>
      <c r="AW140" s="959">
        <v>194</v>
      </c>
      <c r="AX140" s="959">
        <v>74</v>
      </c>
      <c r="AY140" s="959">
        <v>11</v>
      </c>
      <c r="AZ140" s="533">
        <f t="shared" si="64"/>
        <v>1056</v>
      </c>
      <c r="BA140" s="533">
        <f t="shared" si="65"/>
        <v>1045</v>
      </c>
      <c r="BB140" s="534">
        <f t="shared" si="66"/>
        <v>-6.8899521531100474E-2</v>
      </c>
      <c r="BC140" s="556" t="str">
        <f t="shared" si="67"/>
        <v>c</v>
      </c>
      <c r="BD140" s="533">
        <v>45</v>
      </c>
      <c r="BE140" s="533">
        <v>321</v>
      </c>
      <c r="BF140" s="533">
        <v>758</v>
      </c>
      <c r="BG140" s="533">
        <v>223</v>
      </c>
      <c r="BH140" s="533">
        <v>70</v>
      </c>
      <c r="BI140" s="533">
        <v>9</v>
      </c>
      <c r="BJ140" s="533">
        <f t="shared" si="68"/>
        <v>1426</v>
      </c>
      <c r="BK140" s="533">
        <f t="shared" si="69"/>
        <v>1417</v>
      </c>
      <c r="BL140" s="534">
        <f t="shared" si="70"/>
        <v>3.3874382498235711E-2</v>
      </c>
      <c r="BM140" s="954" t="str">
        <f t="shared" si="71"/>
        <v>c</v>
      </c>
    </row>
    <row r="141" spans="1:65" ht="40.5" customHeight="1">
      <c r="A141" s="530" t="str">
        <f t="shared" si="51"/>
        <v>18-3</v>
      </c>
      <c r="B141" s="530">
        <v>18</v>
      </c>
      <c r="C141" s="531" t="s">
        <v>344</v>
      </c>
      <c r="D141" s="530">
        <v>3</v>
      </c>
      <c r="E141" s="531" t="s">
        <v>2134</v>
      </c>
      <c r="F141" s="532">
        <v>14</v>
      </c>
      <c r="G141" s="533">
        <v>104</v>
      </c>
      <c r="H141" s="533">
        <v>233</v>
      </c>
      <c r="I141" s="533">
        <v>144</v>
      </c>
      <c r="J141" s="533">
        <v>66</v>
      </c>
      <c r="K141" s="533">
        <v>34</v>
      </c>
      <c r="L141" s="533">
        <v>595</v>
      </c>
      <c r="M141" s="533">
        <v>561</v>
      </c>
      <c r="N141" s="534">
        <v>-0.25668449197860965</v>
      </c>
      <c r="O141" s="526" t="s">
        <v>56</v>
      </c>
      <c r="P141" s="479">
        <v>10</v>
      </c>
      <c r="Q141" s="479">
        <v>66</v>
      </c>
      <c r="R141" s="479">
        <v>226</v>
      </c>
      <c r="S141" s="479">
        <v>128</v>
      </c>
      <c r="T141" s="479">
        <v>36</v>
      </c>
      <c r="U141" s="479">
        <v>5</v>
      </c>
      <c r="V141" s="535">
        <f t="shared" si="52"/>
        <v>471</v>
      </c>
      <c r="W141" s="533">
        <f t="shared" si="53"/>
        <v>466</v>
      </c>
      <c r="X141" s="534">
        <f t="shared" si="54"/>
        <v>-0.24463519313304721</v>
      </c>
      <c r="Y141" s="526" t="str">
        <f t="shared" si="55"/>
        <v>c</v>
      </c>
      <c r="Z141" s="540">
        <v>15</v>
      </c>
      <c r="AA141" s="537">
        <v>79</v>
      </c>
      <c r="AB141" s="537">
        <v>239</v>
      </c>
      <c r="AC141" s="537">
        <v>107</v>
      </c>
      <c r="AD141" s="537">
        <v>42</v>
      </c>
      <c r="AE141" s="537">
        <v>7</v>
      </c>
      <c r="AF141" s="533">
        <f t="shared" si="56"/>
        <v>489</v>
      </c>
      <c r="AG141" s="533">
        <f t="shared" si="57"/>
        <v>482</v>
      </c>
      <c r="AH141" s="534">
        <f t="shared" si="58"/>
        <v>-0.17012448132780084</v>
      </c>
      <c r="AI141" s="526" t="str">
        <f t="shared" si="59"/>
        <v>c</v>
      </c>
      <c r="AJ141" s="532">
        <v>10</v>
      </c>
      <c r="AK141" s="533">
        <v>80</v>
      </c>
      <c r="AL141" s="533">
        <v>238</v>
      </c>
      <c r="AM141" s="533">
        <v>112</v>
      </c>
      <c r="AN141" s="533">
        <v>40</v>
      </c>
      <c r="AO141" s="533">
        <v>9</v>
      </c>
      <c r="AP141" s="533">
        <f t="shared" si="60"/>
        <v>489</v>
      </c>
      <c r="AQ141" s="533">
        <f t="shared" si="61"/>
        <v>480</v>
      </c>
      <c r="AR141" s="534">
        <f t="shared" si="62"/>
        <v>-0.19166666666666668</v>
      </c>
      <c r="AS141" s="526" t="str">
        <f t="shared" si="63"/>
        <v>c</v>
      </c>
      <c r="AT141" s="958">
        <v>18</v>
      </c>
      <c r="AU141" s="959">
        <v>195</v>
      </c>
      <c r="AV141" s="959">
        <v>506</v>
      </c>
      <c r="AW141" s="959">
        <v>236</v>
      </c>
      <c r="AX141" s="959">
        <v>87</v>
      </c>
      <c r="AY141" s="959">
        <v>14</v>
      </c>
      <c r="AZ141" s="533">
        <f t="shared" si="64"/>
        <v>1056</v>
      </c>
      <c r="BA141" s="533">
        <f t="shared" si="65"/>
        <v>1042</v>
      </c>
      <c r="BB141" s="534">
        <f t="shared" si="66"/>
        <v>-0.17178502879078694</v>
      </c>
      <c r="BC141" s="556" t="str">
        <f t="shared" si="67"/>
        <v>c</v>
      </c>
      <c r="BD141" s="533">
        <v>42</v>
      </c>
      <c r="BE141" s="533">
        <v>284</v>
      </c>
      <c r="BF141" s="533">
        <v>760</v>
      </c>
      <c r="BG141" s="533">
        <v>236</v>
      </c>
      <c r="BH141" s="533">
        <v>92</v>
      </c>
      <c r="BI141" s="533">
        <v>12</v>
      </c>
      <c r="BJ141" s="533">
        <f t="shared" si="68"/>
        <v>1426</v>
      </c>
      <c r="BK141" s="533">
        <f t="shared" si="69"/>
        <v>1414</v>
      </c>
      <c r="BL141" s="534">
        <f t="shared" si="70"/>
        <v>-3.6775106082036775E-2</v>
      </c>
      <c r="BM141" s="954" t="str">
        <f t="shared" si="71"/>
        <v>c</v>
      </c>
    </row>
    <row r="142" spans="1:65" ht="40.5" customHeight="1">
      <c r="A142" s="530" t="str">
        <f t="shared" si="51"/>
        <v>18-4</v>
      </c>
      <c r="B142" s="530">
        <v>18</v>
      </c>
      <c r="C142" s="531" t="s">
        <v>344</v>
      </c>
      <c r="D142" s="530">
        <v>4</v>
      </c>
      <c r="E142" s="531" t="s">
        <v>374</v>
      </c>
      <c r="F142" s="532">
        <v>40</v>
      </c>
      <c r="G142" s="533">
        <v>160</v>
      </c>
      <c r="H142" s="533">
        <v>220</v>
      </c>
      <c r="I142" s="533">
        <v>115</v>
      </c>
      <c r="J142" s="533">
        <v>29</v>
      </c>
      <c r="K142" s="533">
        <v>24</v>
      </c>
      <c r="L142" s="533">
        <v>588</v>
      </c>
      <c r="M142" s="533">
        <v>564</v>
      </c>
      <c r="N142" s="534">
        <v>0.11879432624113476</v>
      </c>
      <c r="O142" s="526" t="s">
        <v>56</v>
      </c>
      <c r="P142" s="479">
        <v>15</v>
      </c>
      <c r="Q142" s="479">
        <v>102</v>
      </c>
      <c r="R142" s="479">
        <v>234</v>
      </c>
      <c r="S142" s="479">
        <v>81</v>
      </c>
      <c r="T142" s="479">
        <v>28</v>
      </c>
      <c r="U142" s="479">
        <v>9</v>
      </c>
      <c r="V142" s="535">
        <f t="shared" si="52"/>
        <v>469</v>
      </c>
      <c r="W142" s="533">
        <f t="shared" si="53"/>
        <v>460</v>
      </c>
      <c r="X142" s="534">
        <f t="shared" si="54"/>
        <v>-1.0869565217391304E-2</v>
      </c>
      <c r="Y142" s="526" t="str">
        <f t="shared" si="55"/>
        <v>c</v>
      </c>
      <c r="Z142" s="540">
        <v>15</v>
      </c>
      <c r="AA142" s="537">
        <v>92</v>
      </c>
      <c r="AB142" s="537">
        <v>228</v>
      </c>
      <c r="AC142" s="537">
        <v>111</v>
      </c>
      <c r="AD142" s="537">
        <v>28</v>
      </c>
      <c r="AE142" s="537">
        <v>7</v>
      </c>
      <c r="AF142" s="533">
        <f t="shared" si="56"/>
        <v>481</v>
      </c>
      <c r="AG142" s="533">
        <f t="shared" si="57"/>
        <v>474</v>
      </c>
      <c r="AH142" s="534">
        <f t="shared" si="58"/>
        <v>-9.49367088607595E-2</v>
      </c>
      <c r="AI142" s="526" t="str">
        <f t="shared" si="59"/>
        <v>c</v>
      </c>
      <c r="AJ142" s="532">
        <v>12</v>
      </c>
      <c r="AK142" s="533">
        <v>100</v>
      </c>
      <c r="AL142" s="533">
        <v>246</v>
      </c>
      <c r="AM142" s="533">
        <v>85</v>
      </c>
      <c r="AN142" s="533">
        <v>32</v>
      </c>
      <c r="AO142" s="533">
        <v>12</v>
      </c>
      <c r="AP142" s="533">
        <f t="shared" si="60"/>
        <v>487</v>
      </c>
      <c r="AQ142" s="533">
        <f t="shared" si="61"/>
        <v>475</v>
      </c>
      <c r="AR142" s="534">
        <f t="shared" si="62"/>
        <v>-5.2631578947368418E-2</v>
      </c>
      <c r="AS142" s="526" t="str">
        <f t="shared" si="63"/>
        <v>c</v>
      </c>
      <c r="AT142" s="958">
        <v>27</v>
      </c>
      <c r="AU142" s="959">
        <v>228</v>
      </c>
      <c r="AV142" s="959">
        <v>514</v>
      </c>
      <c r="AW142" s="959">
        <v>190</v>
      </c>
      <c r="AX142" s="959">
        <v>70</v>
      </c>
      <c r="AY142" s="959">
        <v>15</v>
      </c>
      <c r="AZ142" s="533">
        <f t="shared" si="64"/>
        <v>1044</v>
      </c>
      <c r="BA142" s="533">
        <f t="shared" si="65"/>
        <v>1029</v>
      </c>
      <c r="BB142" s="534">
        <f t="shared" si="66"/>
        <v>-4.6647230320699708E-2</v>
      </c>
      <c r="BC142" s="556" t="str">
        <f t="shared" si="67"/>
        <v>c</v>
      </c>
      <c r="BD142" s="533">
        <v>60</v>
      </c>
      <c r="BE142" s="533">
        <v>317</v>
      </c>
      <c r="BF142" s="533">
        <v>711</v>
      </c>
      <c r="BG142" s="533">
        <v>209</v>
      </c>
      <c r="BH142" s="533">
        <v>63</v>
      </c>
      <c r="BI142" s="533">
        <v>13</v>
      </c>
      <c r="BJ142" s="533">
        <f t="shared" si="68"/>
        <v>1373</v>
      </c>
      <c r="BK142" s="533">
        <f t="shared" si="69"/>
        <v>1360</v>
      </c>
      <c r="BL142" s="534">
        <f t="shared" si="70"/>
        <v>7.4999999999999997E-2</v>
      </c>
      <c r="BM142" s="954" t="str">
        <f t="shared" si="71"/>
        <v>c</v>
      </c>
    </row>
    <row r="143" spans="1:65" ht="40.5" hidden="1" customHeight="1">
      <c r="A143" s="530" t="str">
        <f t="shared" si="51"/>
        <v>18-5</v>
      </c>
      <c r="B143" s="530">
        <v>18</v>
      </c>
      <c r="C143" s="531" t="s">
        <v>344</v>
      </c>
      <c r="D143" s="530">
        <v>5</v>
      </c>
      <c r="E143" s="531" t="s">
        <v>83</v>
      </c>
      <c r="F143" s="532"/>
      <c r="G143" s="533"/>
      <c r="H143" s="533"/>
      <c r="I143" s="533"/>
      <c r="J143" s="533"/>
      <c r="K143" s="533"/>
      <c r="L143" s="533" t="str">
        <f t="shared" si="72"/>
        <v>-</v>
      </c>
      <c r="M143" s="533" t="str">
        <f t="shared" si="73"/>
        <v>-</v>
      </c>
      <c r="N143" s="534" t="str">
        <f t="shared" si="74"/>
        <v>-</v>
      </c>
      <c r="O143" s="526" t="s">
        <v>83</v>
      </c>
      <c r="P143" s="532"/>
      <c r="Q143" s="533"/>
      <c r="R143" s="533"/>
      <c r="S143" s="533"/>
      <c r="T143" s="533"/>
      <c r="U143" s="533"/>
      <c r="V143" s="533" t="str">
        <f t="shared" si="52"/>
        <v>-</v>
      </c>
      <c r="W143" s="533" t="str">
        <f t="shared" si="53"/>
        <v>-</v>
      </c>
      <c r="X143" s="534" t="str">
        <f t="shared" si="54"/>
        <v>-</v>
      </c>
      <c r="Y143" s="526" t="str">
        <f t="shared" si="55"/>
        <v>-</v>
      </c>
      <c r="Z143" s="532"/>
      <c r="AA143" s="533"/>
      <c r="AB143" s="533"/>
      <c r="AC143" s="533"/>
      <c r="AD143" s="533"/>
      <c r="AE143" s="533"/>
      <c r="AF143" s="533" t="str">
        <f t="shared" si="56"/>
        <v>-</v>
      </c>
      <c r="AG143" s="533" t="str">
        <f t="shared" si="57"/>
        <v>-</v>
      </c>
      <c r="AH143" s="534" t="str">
        <f t="shared" si="58"/>
        <v>-</v>
      </c>
      <c r="AI143" s="526" t="str">
        <f t="shared" si="59"/>
        <v>-</v>
      </c>
      <c r="AJ143" s="532"/>
      <c r="AK143" s="533"/>
      <c r="AL143" s="533"/>
      <c r="AM143" s="533"/>
      <c r="AN143" s="533"/>
      <c r="AO143" s="533"/>
      <c r="AP143" s="533" t="str">
        <f t="shared" si="60"/>
        <v>-</v>
      </c>
      <c r="AQ143" s="533" t="str">
        <f t="shared" si="61"/>
        <v>-</v>
      </c>
      <c r="AR143" s="534" t="str">
        <f t="shared" si="62"/>
        <v>-</v>
      </c>
      <c r="AS143" s="526" t="str">
        <f t="shared" si="63"/>
        <v>-</v>
      </c>
      <c r="AT143" s="532"/>
      <c r="AU143" s="533"/>
      <c r="AV143" s="533"/>
      <c r="AW143" s="533"/>
      <c r="AX143" s="533"/>
      <c r="AY143" s="533"/>
      <c r="AZ143" s="533" t="str">
        <f t="shared" si="64"/>
        <v>-</v>
      </c>
      <c r="BA143" s="533" t="str">
        <f t="shared" si="65"/>
        <v>-</v>
      </c>
      <c r="BB143" s="534" t="str">
        <f t="shared" si="66"/>
        <v>-</v>
      </c>
      <c r="BC143" s="555" t="str">
        <f t="shared" si="67"/>
        <v>-</v>
      </c>
      <c r="BD143" s="533"/>
      <c r="BE143" s="533"/>
      <c r="BF143" s="533"/>
      <c r="BG143" s="533"/>
      <c r="BH143" s="533"/>
      <c r="BI143" s="533"/>
      <c r="BJ143" s="533" t="str">
        <f t="shared" si="68"/>
        <v>-</v>
      </c>
      <c r="BK143" s="533" t="str">
        <f t="shared" si="69"/>
        <v>-</v>
      </c>
      <c r="BL143" s="533" t="str">
        <f t="shared" si="70"/>
        <v>-</v>
      </c>
      <c r="BM143" s="535" t="str">
        <f t="shared" si="71"/>
        <v>-</v>
      </c>
    </row>
    <row r="144" spans="1:65" ht="40.5" hidden="1" customHeight="1">
      <c r="A144" s="530" t="str">
        <f t="shared" si="51"/>
        <v>18-6</v>
      </c>
      <c r="B144" s="530">
        <v>18</v>
      </c>
      <c r="C144" s="531" t="s">
        <v>344</v>
      </c>
      <c r="D144" s="530">
        <v>6</v>
      </c>
      <c r="E144" s="531" t="s">
        <v>83</v>
      </c>
      <c r="F144" s="532"/>
      <c r="G144" s="533"/>
      <c r="H144" s="533"/>
      <c r="I144" s="533"/>
      <c r="J144" s="533"/>
      <c r="K144" s="533"/>
      <c r="L144" s="533" t="str">
        <f t="shared" si="72"/>
        <v>-</v>
      </c>
      <c r="M144" s="533" t="str">
        <f t="shared" si="73"/>
        <v>-</v>
      </c>
      <c r="N144" s="534" t="str">
        <f t="shared" si="74"/>
        <v>-</v>
      </c>
      <c r="O144" s="526" t="s">
        <v>83</v>
      </c>
      <c r="P144" s="532"/>
      <c r="Q144" s="533"/>
      <c r="R144" s="533"/>
      <c r="S144" s="533"/>
      <c r="T144" s="533"/>
      <c r="U144" s="533"/>
      <c r="V144" s="533" t="str">
        <f t="shared" si="52"/>
        <v>-</v>
      </c>
      <c r="W144" s="533" t="str">
        <f t="shared" si="53"/>
        <v>-</v>
      </c>
      <c r="X144" s="534" t="str">
        <f t="shared" si="54"/>
        <v>-</v>
      </c>
      <c r="Y144" s="526" t="str">
        <f t="shared" si="55"/>
        <v>-</v>
      </c>
      <c r="Z144" s="532"/>
      <c r="AA144" s="533"/>
      <c r="AB144" s="533"/>
      <c r="AC144" s="533"/>
      <c r="AD144" s="533"/>
      <c r="AE144" s="533"/>
      <c r="AF144" s="533" t="str">
        <f t="shared" si="56"/>
        <v>-</v>
      </c>
      <c r="AG144" s="533" t="str">
        <f t="shared" si="57"/>
        <v>-</v>
      </c>
      <c r="AH144" s="534" t="str">
        <f t="shared" si="58"/>
        <v>-</v>
      </c>
      <c r="AI144" s="526" t="str">
        <f t="shared" si="59"/>
        <v>-</v>
      </c>
      <c r="AJ144" s="532"/>
      <c r="AK144" s="533"/>
      <c r="AL144" s="533"/>
      <c r="AM144" s="533"/>
      <c r="AN144" s="533"/>
      <c r="AO144" s="533"/>
      <c r="AP144" s="533" t="str">
        <f t="shared" si="60"/>
        <v>-</v>
      </c>
      <c r="AQ144" s="533" t="str">
        <f t="shared" si="61"/>
        <v>-</v>
      </c>
      <c r="AR144" s="534" t="str">
        <f t="shared" si="62"/>
        <v>-</v>
      </c>
      <c r="AS144" s="526" t="str">
        <f t="shared" si="63"/>
        <v>-</v>
      </c>
      <c r="AT144" s="532"/>
      <c r="AU144" s="533"/>
      <c r="AV144" s="533"/>
      <c r="AW144" s="533"/>
      <c r="AX144" s="533"/>
      <c r="AY144" s="533"/>
      <c r="AZ144" s="533" t="str">
        <f t="shared" si="64"/>
        <v>-</v>
      </c>
      <c r="BA144" s="533" t="str">
        <f t="shared" si="65"/>
        <v>-</v>
      </c>
      <c r="BB144" s="534" t="str">
        <f t="shared" si="66"/>
        <v>-</v>
      </c>
      <c r="BC144" s="555" t="str">
        <f t="shared" si="67"/>
        <v>-</v>
      </c>
      <c r="BD144" s="533"/>
      <c r="BE144" s="533"/>
      <c r="BF144" s="533"/>
      <c r="BG144" s="533"/>
      <c r="BH144" s="533"/>
      <c r="BI144" s="533"/>
      <c r="BJ144" s="533" t="str">
        <f t="shared" si="68"/>
        <v>-</v>
      </c>
      <c r="BK144" s="533" t="str">
        <f t="shared" si="69"/>
        <v>-</v>
      </c>
      <c r="BL144" s="533" t="str">
        <f t="shared" si="70"/>
        <v>-</v>
      </c>
      <c r="BM144" s="535" t="str">
        <f t="shared" si="71"/>
        <v>-</v>
      </c>
    </row>
    <row r="145" spans="1:65" ht="40.5" hidden="1" customHeight="1">
      <c r="A145" s="530" t="str">
        <f t="shared" si="51"/>
        <v>18-7</v>
      </c>
      <c r="B145" s="530">
        <v>18</v>
      </c>
      <c r="C145" s="531" t="s">
        <v>344</v>
      </c>
      <c r="D145" s="530">
        <v>7</v>
      </c>
      <c r="E145" s="531" t="s">
        <v>83</v>
      </c>
      <c r="F145" s="532"/>
      <c r="G145" s="533"/>
      <c r="H145" s="533"/>
      <c r="I145" s="533"/>
      <c r="J145" s="533"/>
      <c r="K145" s="533"/>
      <c r="L145" s="533" t="str">
        <f t="shared" si="72"/>
        <v>-</v>
      </c>
      <c r="M145" s="533" t="str">
        <f t="shared" si="73"/>
        <v>-</v>
      </c>
      <c r="N145" s="534" t="str">
        <f t="shared" si="74"/>
        <v>-</v>
      </c>
      <c r="O145" s="526" t="s">
        <v>83</v>
      </c>
      <c r="P145" s="532"/>
      <c r="Q145" s="533"/>
      <c r="R145" s="533"/>
      <c r="S145" s="533"/>
      <c r="T145" s="533"/>
      <c r="U145" s="533"/>
      <c r="V145" s="533" t="str">
        <f t="shared" si="52"/>
        <v>-</v>
      </c>
      <c r="W145" s="533" t="str">
        <f t="shared" si="53"/>
        <v>-</v>
      </c>
      <c r="X145" s="534" t="str">
        <f t="shared" si="54"/>
        <v>-</v>
      </c>
      <c r="Y145" s="526" t="str">
        <f t="shared" si="55"/>
        <v>-</v>
      </c>
      <c r="Z145" s="532"/>
      <c r="AA145" s="533"/>
      <c r="AB145" s="533"/>
      <c r="AC145" s="533"/>
      <c r="AD145" s="533"/>
      <c r="AE145" s="533"/>
      <c r="AF145" s="533" t="str">
        <f t="shared" si="56"/>
        <v>-</v>
      </c>
      <c r="AG145" s="533" t="str">
        <f t="shared" si="57"/>
        <v>-</v>
      </c>
      <c r="AH145" s="534" t="str">
        <f t="shared" si="58"/>
        <v>-</v>
      </c>
      <c r="AI145" s="526" t="str">
        <f t="shared" si="59"/>
        <v>-</v>
      </c>
      <c r="AJ145" s="532"/>
      <c r="AK145" s="533"/>
      <c r="AL145" s="533"/>
      <c r="AM145" s="533"/>
      <c r="AN145" s="533"/>
      <c r="AO145" s="533"/>
      <c r="AP145" s="533" t="str">
        <f t="shared" si="60"/>
        <v>-</v>
      </c>
      <c r="AQ145" s="533" t="str">
        <f t="shared" si="61"/>
        <v>-</v>
      </c>
      <c r="AR145" s="534" t="str">
        <f t="shared" si="62"/>
        <v>-</v>
      </c>
      <c r="AS145" s="526" t="str">
        <f t="shared" si="63"/>
        <v>-</v>
      </c>
      <c r="AT145" s="532"/>
      <c r="AU145" s="533"/>
      <c r="AV145" s="533"/>
      <c r="AW145" s="533"/>
      <c r="AX145" s="533"/>
      <c r="AY145" s="533"/>
      <c r="AZ145" s="533" t="str">
        <f t="shared" si="64"/>
        <v>-</v>
      </c>
      <c r="BA145" s="533" t="str">
        <f t="shared" si="65"/>
        <v>-</v>
      </c>
      <c r="BB145" s="534" t="str">
        <f t="shared" si="66"/>
        <v>-</v>
      </c>
      <c r="BC145" s="555" t="str">
        <f t="shared" si="67"/>
        <v>-</v>
      </c>
      <c r="BD145" s="533"/>
      <c r="BE145" s="533"/>
      <c r="BF145" s="533"/>
      <c r="BG145" s="533"/>
      <c r="BH145" s="533"/>
      <c r="BI145" s="533"/>
      <c r="BJ145" s="533" t="str">
        <f t="shared" si="68"/>
        <v>-</v>
      </c>
      <c r="BK145" s="533" t="str">
        <f t="shared" si="69"/>
        <v>-</v>
      </c>
      <c r="BL145" s="533" t="str">
        <f t="shared" si="70"/>
        <v>-</v>
      </c>
      <c r="BM145" s="535" t="str">
        <f t="shared" si="71"/>
        <v>-</v>
      </c>
    </row>
    <row r="146" spans="1:65" ht="40.5" hidden="1" customHeight="1">
      <c r="A146" s="530" t="str">
        <f t="shared" si="51"/>
        <v>18-8</v>
      </c>
      <c r="B146" s="530">
        <v>18</v>
      </c>
      <c r="C146" s="531" t="s">
        <v>344</v>
      </c>
      <c r="D146" s="530">
        <v>8</v>
      </c>
      <c r="E146" s="531" t="s">
        <v>83</v>
      </c>
      <c r="F146" s="532"/>
      <c r="G146" s="533"/>
      <c r="H146" s="533"/>
      <c r="I146" s="533"/>
      <c r="J146" s="533"/>
      <c r="K146" s="533"/>
      <c r="L146" s="533" t="str">
        <f t="shared" si="72"/>
        <v>-</v>
      </c>
      <c r="M146" s="533" t="str">
        <f t="shared" si="73"/>
        <v>-</v>
      </c>
      <c r="N146" s="534" t="str">
        <f t="shared" si="74"/>
        <v>-</v>
      </c>
      <c r="O146" s="526" t="s">
        <v>83</v>
      </c>
      <c r="P146" s="532"/>
      <c r="Q146" s="533"/>
      <c r="R146" s="533"/>
      <c r="S146" s="533"/>
      <c r="T146" s="533"/>
      <c r="U146" s="533"/>
      <c r="V146" s="533" t="str">
        <f t="shared" si="52"/>
        <v>-</v>
      </c>
      <c r="W146" s="533" t="str">
        <f t="shared" si="53"/>
        <v>-</v>
      </c>
      <c r="X146" s="534" t="str">
        <f t="shared" si="54"/>
        <v>-</v>
      </c>
      <c r="Y146" s="526" t="str">
        <f t="shared" si="55"/>
        <v>-</v>
      </c>
      <c r="Z146" s="532"/>
      <c r="AA146" s="533"/>
      <c r="AB146" s="533"/>
      <c r="AC146" s="533"/>
      <c r="AD146" s="533"/>
      <c r="AE146" s="533"/>
      <c r="AF146" s="533" t="str">
        <f t="shared" si="56"/>
        <v>-</v>
      </c>
      <c r="AG146" s="533" t="str">
        <f t="shared" si="57"/>
        <v>-</v>
      </c>
      <c r="AH146" s="534" t="str">
        <f t="shared" si="58"/>
        <v>-</v>
      </c>
      <c r="AI146" s="526" t="str">
        <f t="shared" si="59"/>
        <v>-</v>
      </c>
      <c r="AJ146" s="532"/>
      <c r="AK146" s="533"/>
      <c r="AL146" s="533"/>
      <c r="AM146" s="533"/>
      <c r="AN146" s="533"/>
      <c r="AO146" s="533"/>
      <c r="AP146" s="533" t="str">
        <f t="shared" si="60"/>
        <v>-</v>
      </c>
      <c r="AQ146" s="533" t="str">
        <f t="shared" si="61"/>
        <v>-</v>
      </c>
      <c r="AR146" s="534" t="str">
        <f t="shared" si="62"/>
        <v>-</v>
      </c>
      <c r="AS146" s="526" t="str">
        <f t="shared" si="63"/>
        <v>-</v>
      </c>
      <c r="AT146" s="532"/>
      <c r="AU146" s="533"/>
      <c r="AV146" s="533"/>
      <c r="AW146" s="533"/>
      <c r="AX146" s="533"/>
      <c r="AY146" s="533"/>
      <c r="AZ146" s="533" t="str">
        <f t="shared" si="64"/>
        <v>-</v>
      </c>
      <c r="BA146" s="533" t="str">
        <f t="shared" si="65"/>
        <v>-</v>
      </c>
      <c r="BB146" s="534" t="str">
        <f t="shared" si="66"/>
        <v>-</v>
      </c>
      <c r="BC146" s="555" t="str">
        <f t="shared" si="67"/>
        <v>-</v>
      </c>
      <c r="BD146" s="533"/>
      <c r="BE146" s="533"/>
      <c r="BF146" s="533"/>
      <c r="BG146" s="533"/>
      <c r="BH146" s="533"/>
      <c r="BI146" s="533"/>
      <c r="BJ146" s="533" t="str">
        <f t="shared" si="68"/>
        <v>-</v>
      </c>
      <c r="BK146" s="533" t="str">
        <f t="shared" si="69"/>
        <v>-</v>
      </c>
      <c r="BL146" s="533" t="str">
        <f t="shared" si="70"/>
        <v>-</v>
      </c>
      <c r="BM146" s="535" t="str">
        <f t="shared" si="71"/>
        <v>-</v>
      </c>
    </row>
    <row r="147" spans="1:65" ht="40.5" customHeight="1">
      <c r="A147" s="530" t="str">
        <f t="shared" ref="A147:A210" si="75">B147&amp;"-"&amp;D147</f>
        <v>19-1</v>
      </c>
      <c r="B147" s="530">
        <v>19</v>
      </c>
      <c r="C147" s="531" t="s">
        <v>345</v>
      </c>
      <c r="D147" s="530">
        <v>1</v>
      </c>
      <c r="E147" s="531" t="s">
        <v>2135</v>
      </c>
      <c r="F147" s="532">
        <v>43</v>
      </c>
      <c r="G147" s="533">
        <v>132</v>
      </c>
      <c r="H147" s="533">
        <v>246</v>
      </c>
      <c r="I147" s="533">
        <v>105</v>
      </c>
      <c r="J147" s="533">
        <v>41</v>
      </c>
      <c r="K147" s="533">
        <v>21</v>
      </c>
      <c r="L147" s="533">
        <v>588</v>
      </c>
      <c r="M147" s="533">
        <v>567</v>
      </c>
      <c r="N147" s="534">
        <v>5.4673721340388004E-2</v>
      </c>
      <c r="O147" s="526" t="s">
        <v>56</v>
      </c>
      <c r="P147" s="479">
        <v>10</v>
      </c>
      <c r="Q147" s="479">
        <v>121</v>
      </c>
      <c r="R147" s="479">
        <v>218</v>
      </c>
      <c r="S147" s="479">
        <v>85</v>
      </c>
      <c r="T147" s="479">
        <v>26</v>
      </c>
      <c r="U147" s="479">
        <v>9</v>
      </c>
      <c r="V147" s="535">
        <f t="shared" si="52"/>
        <v>469</v>
      </c>
      <c r="W147" s="533">
        <f t="shared" si="53"/>
        <v>460</v>
      </c>
      <c r="X147" s="534">
        <f t="shared" si="54"/>
        <v>8.6956521739130436E-3</v>
      </c>
      <c r="Y147" s="526" t="str">
        <f t="shared" si="55"/>
        <v>c</v>
      </c>
      <c r="Z147" s="540">
        <v>14</v>
      </c>
      <c r="AA147" s="537">
        <v>111</v>
      </c>
      <c r="AB147" s="537">
        <v>233</v>
      </c>
      <c r="AC147" s="537">
        <v>85</v>
      </c>
      <c r="AD147" s="537">
        <v>34</v>
      </c>
      <c r="AE147" s="537">
        <v>4</v>
      </c>
      <c r="AF147" s="533">
        <f t="shared" si="56"/>
        <v>481</v>
      </c>
      <c r="AG147" s="533">
        <f t="shared" si="57"/>
        <v>477</v>
      </c>
      <c r="AH147" s="534">
        <f t="shared" si="58"/>
        <v>-2.9350104821802937E-2</v>
      </c>
      <c r="AI147" s="526" t="str">
        <f t="shared" si="59"/>
        <v>c</v>
      </c>
      <c r="AJ147" s="532">
        <v>12</v>
      </c>
      <c r="AK147" s="533">
        <v>102</v>
      </c>
      <c r="AL147" s="533">
        <v>234</v>
      </c>
      <c r="AM147" s="533">
        <v>97</v>
      </c>
      <c r="AN147" s="533">
        <v>33</v>
      </c>
      <c r="AO147" s="533">
        <v>9</v>
      </c>
      <c r="AP147" s="533">
        <f t="shared" si="60"/>
        <v>487</v>
      </c>
      <c r="AQ147" s="533">
        <f t="shared" si="61"/>
        <v>478</v>
      </c>
      <c r="AR147" s="534">
        <f t="shared" si="62"/>
        <v>-7.7405857740585768E-2</v>
      </c>
      <c r="AS147" s="526" t="str">
        <f t="shared" si="63"/>
        <v>c</v>
      </c>
      <c r="AT147" s="958">
        <v>30</v>
      </c>
      <c r="AU147" s="959">
        <v>208</v>
      </c>
      <c r="AV147" s="959">
        <v>493</v>
      </c>
      <c r="AW147" s="959">
        <v>206</v>
      </c>
      <c r="AX147" s="959">
        <v>95</v>
      </c>
      <c r="AY147" s="959">
        <v>12</v>
      </c>
      <c r="AZ147" s="533">
        <f t="shared" si="64"/>
        <v>1044</v>
      </c>
      <c r="BA147" s="533">
        <f t="shared" si="65"/>
        <v>1032</v>
      </c>
      <c r="BB147" s="534">
        <f t="shared" si="66"/>
        <v>-0.12403100775193798</v>
      </c>
      <c r="BC147" s="556" t="str">
        <f t="shared" si="67"/>
        <v>c</v>
      </c>
      <c r="BD147" s="533">
        <v>62</v>
      </c>
      <c r="BE147" s="533">
        <v>349</v>
      </c>
      <c r="BF147" s="533">
        <v>664</v>
      </c>
      <c r="BG147" s="533">
        <v>207</v>
      </c>
      <c r="BH147" s="533">
        <v>76</v>
      </c>
      <c r="BI147" s="533">
        <v>15</v>
      </c>
      <c r="BJ147" s="533">
        <f t="shared" si="68"/>
        <v>1373</v>
      </c>
      <c r="BK147" s="533">
        <f t="shared" si="69"/>
        <v>1358</v>
      </c>
      <c r="BL147" s="534">
        <f t="shared" si="70"/>
        <v>8.3946980854197342E-2</v>
      </c>
      <c r="BM147" s="954" t="str">
        <f t="shared" si="71"/>
        <v>c</v>
      </c>
    </row>
    <row r="148" spans="1:65" ht="40.5" customHeight="1">
      <c r="A148" s="530" t="str">
        <f t="shared" si="75"/>
        <v>19-2</v>
      </c>
      <c r="B148" s="530">
        <v>19</v>
      </c>
      <c r="C148" s="531" t="s">
        <v>345</v>
      </c>
      <c r="D148" s="530">
        <v>2</v>
      </c>
      <c r="E148" s="531" t="s">
        <v>1425</v>
      </c>
      <c r="F148" s="532">
        <v>20</v>
      </c>
      <c r="G148" s="533">
        <v>83</v>
      </c>
      <c r="H148" s="533">
        <v>241</v>
      </c>
      <c r="I148" s="533">
        <v>153</v>
      </c>
      <c r="J148" s="533">
        <v>56</v>
      </c>
      <c r="K148" s="533">
        <v>35</v>
      </c>
      <c r="L148" s="533">
        <v>588</v>
      </c>
      <c r="M148" s="533">
        <v>553</v>
      </c>
      <c r="N148" s="534">
        <v>-0.25678119349005424</v>
      </c>
      <c r="O148" s="526" t="s">
        <v>56</v>
      </c>
      <c r="P148" s="479">
        <v>11</v>
      </c>
      <c r="Q148" s="479">
        <v>80</v>
      </c>
      <c r="R148" s="479">
        <v>241</v>
      </c>
      <c r="S148" s="479">
        <v>96</v>
      </c>
      <c r="T148" s="479">
        <v>33</v>
      </c>
      <c r="U148" s="479">
        <v>8</v>
      </c>
      <c r="V148" s="535">
        <f t="shared" si="52"/>
        <v>469</v>
      </c>
      <c r="W148" s="533">
        <f t="shared" si="53"/>
        <v>461</v>
      </c>
      <c r="X148" s="534">
        <f t="shared" si="54"/>
        <v>-0.13015184381778741</v>
      </c>
      <c r="Y148" s="526" t="str">
        <f t="shared" si="55"/>
        <v>c</v>
      </c>
      <c r="Z148" s="540">
        <v>15</v>
      </c>
      <c r="AA148" s="537">
        <v>82</v>
      </c>
      <c r="AB148" s="537">
        <v>242</v>
      </c>
      <c r="AC148" s="537">
        <v>97</v>
      </c>
      <c r="AD148" s="537">
        <v>37</v>
      </c>
      <c r="AE148" s="537">
        <v>8</v>
      </c>
      <c r="AF148" s="533">
        <f t="shared" si="56"/>
        <v>481</v>
      </c>
      <c r="AG148" s="533">
        <f t="shared" si="57"/>
        <v>473</v>
      </c>
      <c r="AH148" s="534">
        <f t="shared" si="58"/>
        <v>-0.12473572938689217</v>
      </c>
      <c r="AI148" s="526" t="str">
        <f t="shared" si="59"/>
        <v>c</v>
      </c>
      <c r="AJ148" s="532">
        <v>12</v>
      </c>
      <c r="AK148" s="533">
        <v>77</v>
      </c>
      <c r="AL148" s="533">
        <v>261</v>
      </c>
      <c r="AM148" s="533">
        <v>87</v>
      </c>
      <c r="AN148" s="533">
        <v>38</v>
      </c>
      <c r="AO148" s="533">
        <v>12</v>
      </c>
      <c r="AP148" s="533">
        <f t="shared" si="60"/>
        <v>487</v>
      </c>
      <c r="AQ148" s="533">
        <f t="shared" si="61"/>
        <v>475</v>
      </c>
      <c r="AR148" s="534">
        <f t="shared" si="62"/>
        <v>-0.13052631578947368</v>
      </c>
      <c r="AS148" s="526" t="str">
        <f t="shared" si="63"/>
        <v>c</v>
      </c>
      <c r="AT148" s="958">
        <v>24</v>
      </c>
      <c r="AU148" s="959">
        <v>143</v>
      </c>
      <c r="AV148" s="959">
        <v>522</v>
      </c>
      <c r="AW148" s="959">
        <v>240</v>
      </c>
      <c r="AX148" s="959">
        <v>102</v>
      </c>
      <c r="AY148" s="959">
        <v>13</v>
      </c>
      <c r="AZ148" s="533">
        <f t="shared" si="64"/>
        <v>1044</v>
      </c>
      <c r="BA148" s="533">
        <f t="shared" si="65"/>
        <v>1031</v>
      </c>
      <c r="BB148" s="534">
        <f t="shared" si="66"/>
        <v>-0.24539282250242483</v>
      </c>
      <c r="BC148" s="556" t="str">
        <f t="shared" si="67"/>
        <v>c</v>
      </c>
      <c r="BD148" s="533">
        <v>49</v>
      </c>
      <c r="BE148" s="533">
        <v>256</v>
      </c>
      <c r="BF148" s="533">
        <v>717</v>
      </c>
      <c r="BG148" s="533">
        <v>240</v>
      </c>
      <c r="BH148" s="533">
        <v>92</v>
      </c>
      <c r="BI148" s="533">
        <v>19</v>
      </c>
      <c r="BJ148" s="533">
        <f t="shared" si="68"/>
        <v>1373</v>
      </c>
      <c r="BK148" s="533">
        <f t="shared" si="69"/>
        <v>1354</v>
      </c>
      <c r="BL148" s="534">
        <f t="shared" si="70"/>
        <v>-5.1698670605612999E-2</v>
      </c>
      <c r="BM148" s="954" t="str">
        <f t="shared" si="71"/>
        <v>c</v>
      </c>
    </row>
    <row r="149" spans="1:65" ht="40.5" customHeight="1">
      <c r="A149" s="530" t="str">
        <f t="shared" si="75"/>
        <v>19-3</v>
      </c>
      <c r="B149" s="530">
        <v>19</v>
      </c>
      <c r="C149" s="531" t="s">
        <v>345</v>
      </c>
      <c r="D149" s="530">
        <v>3</v>
      </c>
      <c r="E149" s="531" t="s">
        <v>2136</v>
      </c>
      <c r="F149" s="532">
        <v>10</v>
      </c>
      <c r="G149" s="533">
        <v>78</v>
      </c>
      <c r="H149" s="533">
        <v>223</v>
      </c>
      <c r="I149" s="533">
        <v>162</v>
      </c>
      <c r="J149" s="533">
        <v>81</v>
      </c>
      <c r="K149" s="533">
        <v>41</v>
      </c>
      <c r="L149" s="533">
        <v>595</v>
      </c>
      <c r="M149" s="533">
        <v>554</v>
      </c>
      <c r="N149" s="534">
        <v>-0.40794223826714804</v>
      </c>
      <c r="O149" s="526" t="s">
        <v>57</v>
      </c>
      <c r="P149" s="479">
        <v>15</v>
      </c>
      <c r="Q149" s="479">
        <v>50</v>
      </c>
      <c r="R149" s="479">
        <v>224</v>
      </c>
      <c r="S149" s="479">
        <v>135</v>
      </c>
      <c r="T149" s="479">
        <v>45</v>
      </c>
      <c r="U149" s="479">
        <v>2</v>
      </c>
      <c r="V149" s="535">
        <f t="shared" si="52"/>
        <v>471</v>
      </c>
      <c r="W149" s="533">
        <f t="shared" si="53"/>
        <v>469</v>
      </c>
      <c r="X149" s="534">
        <f t="shared" si="54"/>
        <v>-0.30916844349680173</v>
      </c>
      <c r="Y149" s="526" t="str">
        <f t="shared" si="55"/>
        <v>d</v>
      </c>
      <c r="Z149" s="540">
        <v>15</v>
      </c>
      <c r="AA149" s="537">
        <v>70</v>
      </c>
      <c r="AB149" s="537">
        <v>239</v>
      </c>
      <c r="AC149" s="537">
        <v>113</v>
      </c>
      <c r="AD149" s="537">
        <v>46</v>
      </c>
      <c r="AE149" s="537">
        <v>6</v>
      </c>
      <c r="AF149" s="533">
        <f t="shared" si="56"/>
        <v>489</v>
      </c>
      <c r="AG149" s="533">
        <f t="shared" si="57"/>
        <v>483</v>
      </c>
      <c r="AH149" s="534">
        <f t="shared" si="58"/>
        <v>-0.21739130434782608</v>
      </c>
      <c r="AI149" s="526" t="str">
        <f t="shared" si="59"/>
        <v>c</v>
      </c>
      <c r="AJ149" s="532">
        <v>9</v>
      </c>
      <c r="AK149" s="533">
        <v>70</v>
      </c>
      <c r="AL149" s="533">
        <v>249</v>
      </c>
      <c r="AM149" s="533">
        <v>106</v>
      </c>
      <c r="AN149" s="533">
        <v>51</v>
      </c>
      <c r="AO149" s="533">
        <v>4</v>
      </c>
      <c r="AP149" s="533">
        <f t="shared" si="60"/>
        <v>489</v>
      </c>
      <c r="AQ149" s="533">
        <f t="shared" si="61"/>
        <v>485</v>
      </c>
      <c r="AR149" s="534">
        <f t="shared" si="62"/>
        <v>-0.24742268041237114</v>
      </c>
      <c r="AS149" s="526" t="str">
        <f t="shared" si="63"/>
        <v>c</v>
      </c>
      <c r="AT149" s="958">
        <v>16</v>
      </c>
      <c r="AU149" s="959">
        <v>150</v>
      </c>
      <c r="AV149" s="959">
        <v>515</v>
      </c>
      <c r="AW149" s="959">
        <v>263</v>
      </c>
      <c r="AX149" s="959">
        <v>99</v>
      </c>
      <c r="AY149" s="959">
        <v>13</v>
      </c>
      <c r="AZ149" s="533">
        <f t="shared" si="64"/>
        <v>1056</v>
      </c>
      <c r="BA149" s="533">
        <f t="shared" si="65"/>
        <v>1043</v>
      </c>
      <c r="BB149" s="534">
        <f t="shared" si="66"/>
        <v>-0.26749760306807285</v>
      </c>
      <c r="BC149" s="556" t="str">
        <f t="shared" si="67"/>
        <v>c</v>
      </c>
      <c r="BD149" s="533">
        <v>34</v>
      </c>
      <c r="BE149" s="533">
        <v>231</v>
      </c>
      <c r="BF149" s="533">
        <v>777</v>
      </c>
      <c r="BG149" s="533">
        <v>266</v>
      </c>
      <c r="BH149" s="533">
        <v>109</v>
      </c>
      <c r="BI149" s="533">
        <v>9</v>
      </c>
      <c r="BJ149" s="533">
        <f t="shared" si="68"/>
        <v>1426</v>
      </c>
      <c r="BK149" s="533">
        <f t="shared" si="69"/>
        <v>1417</v>
      </c>
      <c r="BL149" s="534">
        <f t="shared" si="70"/>
        <v>-0.1305575158786168</v>
      </c>
      <c r="BM149" s="954" t="str">
        <f t="shared" si="71"/>
        <v>c</v>
      </c>
    </row>
    <row r="150" spans="1:65" ht="40.5" customHeight="1">
      <c r="A150" s="530" t="str">
        <f t="shared" si="75"/>
        <v>19-4</v>
      </c>
      <c r="B150" s="530">
        <v>19</v>
      </c>
      <c r="C150" s="531" t="s">
        <v>345</v>
      </c>
      <c r="D150" s="530">
        <v>4</v>
      </c>
      <c r="E150" s="531" t="s">
        <v>2137</v>
      </c>
      <c r="F150" s="532">
        <v>27</v>
      </c>
      <c r="G150" s="533">
        <v>146</v>
      </c>
      <c r="H150" s="533">
        <v>227</v>
      </c>
      <c r="I150" s="533">
        <v>120</v>
      </c>
      <c r="J150" s="533">
        <v>48</v>
      </c>
      <c r="K150" s="533">
        <v>27</v>
      </c>
      <c r="L150" s="533">
        <v>595</v>
      </c>
      <c r="M150" s="533">
        <v>568</v>
      </c>
      <c r="N150" s="534">
        <v>-2.8169014084507043E-2</v>
      </c>
      <c r="O150" s="526" t="s">
        <v>56</v>
      </c>
      <c r="P150" s="479">
        <v>17</v>
      </c>
      <c r="Q150" s="479">
        <v>111</v>
      </c>
      <c r="R150" s="479">
        <v>241</v>
      </c>
      <c r="S150" s="479">
        <v>72</v>
      </c>
      <c r="T150" s="479">
        <v>26</v>
      </c>
      <c r="U150" s="479">
        <v>4</v>
      </c>
      <c r="V150" s="535">
        <f t="shared" si="52"/>
        <v>471</v>
      </c>
      <c r="W150" s="533">
        <f t="shared" si="53"/>
        <v>467</v>
      </c>
      <c r="X150" s="534">
        <f t="shared" si="54"/>
        <v>4.4967880085653104E-2</v>
      </c>
      <c r="Y150" s="526" t="str">
        <f t="shared" si="55"/>
        <v>c</v>
      </c>
      <c r="Z150" s="540">
        <v>15</v>
      </c>
      <c r="AA150" s="537">
        <v>115</v>
      </c>
      <c r="AB150" s="537">
        <v>237</v>
      </c>
      <c r="AC150" s="537">
        <v>92</v>
      </c>
      <c r="AD150" s="537">
        <v>25</v>
      </c>
      <c r="AE150" s="537">
        <v>5</v>
      </c>
      <c r="AF150" s="533">
        <f t="shared" si="56"/>
        <v>489</v>
      </c>
      <c r="AG150" s="533">
        <f t="shared" si="57"/>
        <v>484</v>
      </c>
      <c r="AH150" s="534">
        <f t="shared" si="58"/>
        <v>6.1983471074380167E-3</v>
      </c>
      <c r="AI150" s="526" t="str">
        <f t="shared" si="59"/>
        <v>c</v>
      </c>
      <c r="AJ150" s="532">
        <v>15</v>
      </c>
      <c r="AK150" s="533">
        <v>118</v>
      </c>
      <c r="AL150" s="533">
        <v>236</v>
      </c>
      <c r="AM150" s="533">
        <v>82</v>
      </c>
      <c r="AN150" s="533">
        <v>35</v>
      </c>
      <c r="AO150" s="533">
        <v>3</v>
      </c>
      <c r="AP150" s="533">
        <f t="shared" si="60"/>
        <v>489</v>
      </c>
      <c r="AQ150" s="533">
        <f t="shared" si="61"/>
        <v>486</v>
      </c>
      <c r="AR150" s="534">
        <f t="shared" si="62"/>
        <v>-8.23045267489712E-3</v>
      </c>
      <c r="AS150" s="526" t="str">
        <f t="shared" si="63"/>
        <v>c</v>
      </c>
      <c r="AT150" s="958">
        <v>23</v>
      </c>
      <c r="AU150" s="959">
        <v>251</v>
      </c>
      <c r="AV150" s="959">
        <v>504</v>
      </c>
      <c r="AW150" s="959">
        <v>209</v>
      </c>
      <c r="AX150" s="959">
        <v>58</v>
      </c>
      <c r="AY150" s="959">
        <v>11</v>
      </c>
      <c r="AZ150" s="533">
        <f t="shared" si="64"/>
        <v>1056</v>
      </c>
      <c r="BA150" s="533">
        <f t="shared" si="65"/>
        <v>1045</v>
      </c>
      <c r="BB150" s="534">
        <f t="shared" si="66"/>
        <v>-2.6794258373205742E-2</v>
      </c>
      <c r="BC150" s="556" t="str">
        <f t="shared" si="67"/>
        <v>c</v>
      </c>
      <c r="BD150" s="533">
        <v>51</v>
      </c>
      <c r="BE150" s="533">
        <v>396</v>
      </c>
      <c r="BF150" s="533">
        <v>699</v>
      </c>
      <c r="BG150" s="533">
        <v>213</v>
      </c>
      <c r="BH150" s="533">
        <v>63</v>
      </c>
      <c r="BI150" s="533">
        <v>4</v>
      </c>
      <c r="BJ150" s="533">
        <f t="shared" si="68"/>
        <v>1426</v>
      </c>
      <c r="BK150" s="533">
        <f t="shared" si="69"/>
        <v>1422</v>
      </c>
      <c r="BL150" s="534">
        <f t="shared" si="70"/>
        <v>0.11181434599156118</v>
      </c>
      <c r="BM150" s="954" t="str">
        <f t="shared" si="71"/>
        <v>c</v>
      </c>
    </row>
    <row r="151" spans="1:65" ht="40.5" hidden="1" customHeight="1">
      <c r="A151" s="530" t="str">
        <f t="shared" si="75"/>
        <v>19-5</v>
      </c>
      <c r="B151" s="530">
        <v>19</v>
      </c>
      <c r="C151" s="531" t="s">
        <v>345</v>
      </c>
      <c r="D151" s="530">
        <v>5</v>
      </c>
      <c r="E151" s="531" t="s">
        <v>83</v>
      </c>
      <c r="F151" s="532"/>
      <c r="G151" s="533"/>
      <c r="H151" s="533"/>
      <c r="I151" s="533"/>
      <c r="J151" s="533"/>
      <c r="K151" s="533"/>
      <c r="L151" s="533" t="str">
        <f t="shared" si="72"/>
        <v>-</v>
      </c>
      <c r="M151" s="533" t="str">
        <f t="shared" si="73"/>
        <v>-</v>
      </c>
      <c r="N151" s="534" t="str">
        <f t="shared" si="74"/>
        <v>-</v>
      </c>
      <c r="O151" s="526" t="s">
        <v>83</v>
      </c>
      <c r="P151" s="532"/>
      <c r="Q151" s="533"/>
      <c r="R151" s="533"/>
      <c r="S151" s="533"/>
      <c r="T151" s="533"/>
      <c r="U151" s="533"/>
      <c r="V151" s="533" t="str">
        <f t="shared" si="52"/>
        <v>-</v>
      </c>
      <c r="W151" s="533" t="str">
        <f t="shared" si="53"/>
        <v>-</v>
      </c>
      <c r="X151" s="534" t="str">
        <f t="shared" si="54"/>
        <v>-</v>
      </c>
      <c r="Y151" s="526" t="str">
        <f t="shared" si="55"/>
        <v>-</v>
      </c>
      <c r="Z151" s="532"/>
      <c r="AA151" s="533"/>
      <c r="AB151" s="533"/>
      <c r="AC151" s="533"/>
      <c r="AD151" s="533"/>
      <c r="AE151" s="533"/>
      <c r="AF151" s="533" t="str">
        <f t="shared" si="56"/>
        <v>-</v>
      </c>
      <c r="AG151" s="533" t="str">
        <f t="shared" si="57"/>
        <v>-</v>
      </c>
      <c r="AH151" s="534" t="str">
        <f t="shared" si="58"/>
        <v>-</v>
      </c>
      <c r="AI151" s="526" t="str">
        <f t="shared" si="59"/>
        <v>-</v>
      </c>
      <c r="AJ151" s="532"/>
      <c r="AK151" s="533"/>
      <c r="AL151" s="533"/>
      <c r="AM151" s="533"/>
      <c r="AN151" s="533"/>
      <c r="AO151" s="533"/>
      <c r="AP151" s="533" t="str">
        <f t="shared" si="60"/>
        <v>-</v>
      </c>
      <c r="AQ151" s="533" t="str">
        <f t="shared" si="61"/>
        <v>-</v>
      </c>
      <c r="AR151" s="534" t="str">
        <f t="shared" si="62"/>
        <v>-</v>
      </c>
      <c r="AS151" s="526" t="str">
        <f t="shared" si="63"/>
        <v>-</v>
      </c>
      <c r="AT151" s="532"/>
      <c r="AU151" s="533"/>
      <c r="AV151" s="533"/>
      <c r="AW151" s="533"/>
      <c r="AX151" s="533"/>
      <c r="AY151" s="533"/>
      <c r="AZ151" s="533" t="str">
        <f t="shared" si="64"/>
        <v>-</v>
      </c>
      <c r="BA151" s="533" t="str">
        <f t="shared" si="65"/>
        <v>-</v>
      </c>
      <c r="BB151" s="534" t="str">
        <f t="shared" si="66"/>
        <v>-</v>
      </c>
      <c r="BC151" s="555" t="str">
        <f t="shared" si="67"/>
        <v>-</v>
      </c>
      <c r="BD151" s="533"/>
      <c r="BE151" s="533"/>
      <c r="BF151" s="533"/>
      <c r="BG151" s="533"/>
      <c r="BH151" s="533"/>
      <c r="BI151" s="533"/>
      <c r="BJ151" s="533" t="str">
        <f t="shared" si="68"/>
        <v>-</v>
      </c>
      <c r="BK151" s="533" t="str">
        <f t="shared" si="69"/>
        <v>-</v>
      </c>
      <c r="BL151" s="533" t="str">
        <f t="shared" si="70"/>
        <v>-</v>
      </c>
      <c r="BM151" s="535" t="str">
        <f t="shared" si="71"/>
        <v>-</v>
      </c>
    </row>
    <row r="152" spans="1:65" ht="40.5" hidden="1" customHeight="1">
      <c r="A152" s="530" t="str">
        <f t="shared" si="75"/>
        <v>19-6</v>
      </c>
      <c r="B152" s="530">
        <v>19</v>
      </c>
      <c r="C152" s="531" t="s">
        <v>345</v>
      </c>
      <c r="D152" s="530">
        <v>6</v>
      </c>
      <c r="E152" s="531" t="s">
        <v>83</v>
      </c>
      <c r="F152" s="532"/>
      <c r="G152" s="533"/>
      <c r="H152" s="533"/>
      <c r="I152" s="533"/>
      <c r="J152" s="533"/>
      <c r="K152" s="533"/>
      <c r="L152" s="533" t="str">
        <f t="shared" si="72"/>
        <v>-</v>
      </c>
      <c r="M152" s="533" t="str">
        <f t="shared" si="73"/>
        <v>-</v>
      </c>
      <c r="N152" s="534" t="str">
        <f t="shared" si="74"/>
        <v>-</v>
      </c>
      <c r="O152" s="526" t="s">
        <v>83</v>
      </c>
      <c r="P152" s="532"/>
      <c r="Q152" s="533"/>
      <c r="R152" s="533"/>
      <c r="S152" s="533"/>
      <c r="T152" s="533"/>
      <c r="U152" s="533"/>
      <c r="V152" s="533" t="str">
        <f t="shared" si="52"/>
        <v>-</v>
      </c>
      <c r="W152" s="533" t="str">
        <f t="shared" si="53"/>
        <v>-</v>
      </c>
      <c r="X152" s="534" t="str">
        <f t="shared" si="54"/>
        <v>-</v>
      </c>
      <c r="Y152" s="526" t="str">
        <f t="shared" si="55"/>
        <v>-</v>
      </c>
      <c r="Z152" s="532"/>
      <c r="AA152" s="533"/>
      <c r="AB152" s="533"/>
      <c r="AC152" s="533"/>
      <c r="AD152" s="533"/>
      <c r="AE152" s="533"/>
      <c r="AF152" s="533" t="str">
        <f t="shared" si="56"/>
        <v>-</v>
      </c>
      <c r="AG152" s="533" t="str">
        <f t="shared" si="57"/>
        <v>-</v>
      </c>
      <c r="AH152" s="534" t="str">
        <f t="shared" si="58"/>
        <v>-</v>
      </c>
      <c r="AI152" s="526" t="str">
        <f t="shared" si="59"/>
        <v>-</v>
      </c>
      <c r="AJ152" s="532"/>
      <c r="AK152" s="533"/>
      <c r="AL152" s="533"/>
      <c r="AM152" s="533"/>
      <c r="AN152" s="533"/>
      <c r="AO152" s="533"/>
      <c r="AP152" s="533" t="str">
        <f t="shared" si="60"/>
        <v>-</v>
      </c>
      <c r="AQ152" s="533" t="str">
        <f t="shared" si="61"/>
        <v>-</v>
      </c>
      <c r="AR152" s="534" t="str">
        <f t="shared" si="62"/>
        <v>-</v>
      </c>
      <c r="AS152" s="526" t="str">
        <f t="shared" si="63"/>
        <v>-</v>
      </c>
      <c r="AT152" s="532"/>
      <c r="AU152" s="533"/>
      <c r="AV152" s="533"/>
      <c r="AW152" s="533"/>
      <c r="AX152" s="533"/>
      <c r="AY152" s="533"/>
      <c r="AZ152" s="533" t="str">
        <f t="shared" si="64"/>
        <v>-</v>
      </c>
      <c r="BA152" s="533" t="str">
        <f t="shared" si="65"/>
        <v>-</v>
      </c>
      <c r="BB152" s="534" t="str">
        <f t="shared" si="66"/>
        <v>-</v>
      </c>
      <c r="BC152" s="555" t="str">
        <f t="shared" si="67"/>
        <v>-</v>
      </c>
      <c r="BD152" s="533"/>
      <c r="BE152" s="533"/>
      <c r="BF152" s="533"/>
      <c r="BG152" s="533"/>
      <c r="BH152" s="533"/>
      <c r="BI152" s="533"/>
      <c r="BJ152" s="533" t="str">
        <f t="shared" si="68"/>
        <v>-</v>
      </c>
      <c r="BK152" s="533" t="str">
        <f t="shared" si="69"/>
        <v>-</v>
      </c>
      <c r="BL152" s="533" t="str">
        <f t="shared" si="70"/>
        <v>-</v>
      </c>
      <c r="BM152" s="535" t="str">
        <f t="shared" si="71"/>
        <v>-</v>
      </c>
    </row>
    <row r="153" spans="1:65" ht="40.5" hidden="1" customHeight="1">
      <c r="A153" s="530" t="str">
        <f t="shared" si="75"/>
        <v>19-7</v>
      </c>
      <c r="B153" s="530">
        <v>19</v>
      </c>
      <c r="C153" s="531" t="s">
        <v>345</v>
      </c>
      <c r="D153" s="530">
        <v>7</v>
      </c>
      <c r="E153" s="531" t="s">
        <v>83</v>
      </c>
      <c r="F153" s="532"/>
      <c r="G153" s="533"/>
      <c r="H153" s="533"/>
      <c r="I153" s="533"/>
      <c r="J153" s="533"/>
      <c r="K153" s="533"/>
      <c r="L153" s="533" t="str">
        <f t="shared" si="72"/>
        <v>-</v>
      </c>
      <c r="M153" s="533" t="str">
        <f t="shared" si="73"/>
        <v>-</v>
      </c>
      <c r="N153" s="534" t="str">
        <f t="shared" si="74"/>
        <v>-</v>
      </c>
      <c r="O153" s="526" t="s">
        <v>83</v>
      </c>
      <c r="P153" s="532"/>
      <c r="Q153" s="533"/>
      <c r="R153" s="533"/>
      <c r="S153" s="533"/>
      <c r="T153" s="533"/>
      <c r="U153" s="533"/>
      <c r="V153" s="533" t="str">
        <f t="shared" si="52"/>
        <v>-</v>
      </c>
      <c r="W153" s="533" t="str">
        <f t="shared" si="53"/>
        <v>-</v>
      </c>
      <c r="X153" s="534" t="str">
        <f t="shared" si="54"/>
        <v>-</v>
      </c>
      <c r="Y153" s="526" t="str">
        <f t="shared" si="55"/>
        <v>-</v>
      </c>
      <c r="Z153" s="532"/>
      <c r="AA153" s="533"/>
      <c r="AB153" s="533"/>
      <c r="AC153" s="533"/>
      <c r="AD153" s="533"/>
      <c r="AE153" s="533"/>
      <c r="AF153" s="533" t="str">
        <f t="shared" si="56"/>
        <v>-</v>
      </c>
      <c r="AG153" s="533" t="str">
        <f t="shared" si="57"/>
        <v>-</v>
      </c>
      <c r="AH153" s="534" t="str">
        <f t="shared" si="58"/>
        <v>-</v>
      </c>
      <c r="AI153" s="526" t="str">
        <f t="shared" si="59"/>
        <v>-</v>
      </c>
      <c r="AJ153" s="532"/>
      <c r="AK153" s="533"/>
      <c r="AL153" s="533"/>
      <c r="AM153" s="533"/>
      <c r="AN153" s="533"/>
      <c r="AO153" s="533"/>
      <c r="AP153" s="533" t="str">
        <f t="shared" si="60"/>
        <v>-</v>
      </c>
      <c r="AQ153" s="533" t="str">
        <f t="shared" si="61"/>
        <v>-</v>
      </c>
      <c r="AR153" s="534" t="str">
        <f t="shared" si="62"/>
        <v>-</v>
      </c>
      <c r="AS153" s="526" t="str">
        <f t="shared" si="63"/>
        <v>-</v>
      </c>
      <c r="AT153" s="532"/>
      <c r="AU153" s="533"/>
      <c r="AV153" s="533"/>
      <c r="AW153" s="533"/>
      <c r="AX153" s="533"/>
      <c r="AY153" s="533"/>
      <c r="AZ153" s="533" t="str">
        <f t="shared" si="64"/>
        <v>-</v>
      </c>
      <c r="BA153" s="533" t="str">
        <f t="shared" si="65"/>
        <v>-</v>
      </c>
      <c r="BB153" s="534" t="str">
        <f t="shared" si="66"/>
        <v>-</v>
      </c>
      <c r="BC153" s="555" t="str">
        <f t="shared" si="67"/>
        <v>-</v>
      </c>
      <c r="BD153" s="533"/>
      <c r="BE153" s="533"/>
      <c r="BF153" s="533"/>
      <c r="BG153" s="533"/>
      <c r="BH153" s="533"/>
      <c r="BI153" s="533"/>
      <c r="BJ153" s="533" t="str">
        <f t="shared" si="68"/>
        <v>-</v>
      </c>
      <c r="BK153" s="533" t="str">
        <f t="shared" si="69"/>
        <v>-</v>
      </c>
      <c r="BL153" s="533" t="str">
        <f t="shared" si="70"/>
        <v>-</v>
      </c>
      <c r="BM153" s="535" t="str">
        <f t="shared" si="71"/>
        <v>-</v>
      </c>
    </row>
    <row r="154" spans="1:65" ht="40.5" hidden="1" customHeight="1">
      <c r="A154" s="530" t="str">
        <f t="shared" si="75"/>
        <v>19-8</v>
      </c>
      <c r="B154" s="530">
        <v>19</v>
      </c>
      <c r="C154" s="531" t="s">
        <v>345</v>
      </c>
      <c r="D154" s="530">
        <v>8</v>
      </c>
      <c r="E154" s="531" t="s">
        <v>83</v>
      </c>
      <c r="F154" s="532"/>
      <c r="G154" s="533"/>
      <c r="H154" s="533"/>
      <c r="I154" s="533"/>
      <c r="J154" s="533"/>
      <c r="K154" s="533"/>
      <c r="L154" s="533" t="str">
        <f t="shared" si="72"/>
        <v>-</v>
      </c>
      <c r="M154" s="533" t="str">
        <f t="shared" si="73"/>
        <v>-</v>
      </c>
      <c r="N154" s="534" t="str">
        <f t="shared" si="74"/>
        <v>-</v>
      </c>
      <c r="O154" s="526" t="s">
        <v>83</v>
      </c>
      <c r="P154" s="532"/>
      <c r="Q154" s="533"/>
      <c r="R154" s="533"/>
      <c r="S154" s="533"/>
      <c r="T154" s="533"/>
      <c r="U154" s="533"/>
      <c r="V154" s="533" t="str">
        <f t="shared" si="52"/>
        <v>-</v>
      </c>
      <c r="W154" s="533" t="str">
        <f t="shared" si="53"/>
        <v>-</v>
      </c>
      <c r="X154" s="534" t="str">
        <f t="shared" si="54"/>
        <v>-</v>
      </c>
      <c r="Y154" s="526" t="str">
        <f t="shared" si="55"/>
        <v>-</v>
      </c>
      <c r="Z154" s="532"/>
      <c r="AA154" s="533"/>
      <c r="AB154" s="533"/>
      <c r="AC154" s="533"/>
      <c r="AD154" s="533"/>
      <c r="AE154" s="533"/>
      <c r="AF154" s="533" t="str">
        <f t="shared" si="56"/>
        <v>-</v>
      </c>
      <c r="AG154" s="533" t="str">
        <f t="shared" si="57"/>
        <v>-</v>
      </c>
      <c r="AH154" s="534" t="str">
        <f t="shared" si="58"/>
        <v>-</v>
      </c>
      <c r="AI154" s="526" t="str">
        <f t="shared" si="59"/>
        <v>-</v>
      </c>
      <c r="AJ154" s="532"/>
      <c r="AK154" s="533"/>
      <c r="AL154" s="533"/>
      <c r="AM154" s="533"/>
      <c r="AN154" s="533"/>
      <c r="AO154" s="533"/>
      <c r="AP154" s="533" t="str">
        <f t="shared" si="60"/>
        <v>-</v>
      </c>
      <c r="AQ154" s="533" t="str">
        <f t="shared" si="61"/>
        <v>-</v>
      </c>
      <c r="AR154" s="534" t="str">
        <f t="shared" si="62"/>
        <v>-</v>
      </c>
      <c r="AS154" s="526" t="str">
        <f t="shared" si="63"/>
        <v>-</v>
      </c>
      <c r="AT154" s="532"/>
      <c r="AU154" s="533"/>
      <c r="AV154" s="533"/>
      <c r="AW154" s="533"/>
      <c r="AX154" s="533"/>
      <c r="AY154" s="533"/>
      <c r="AZ154" s="533" t="str">
        <f t="shared" si="64"/>
        <v>-</v>
      </c>
      <c r="BA154" s="533" t="str">
        <f t="shared" si="65"/>
        <v>-</v>
      </c>
      <c r="BB154" s="534" t="str">
        <f t="shared" si="66"/>
        <v>-</v>
      </c>
      <c r="BC154" s="555" t="str">
        <f t="shared" si="67"/>
        <v>-</v>
      </c>
      <c r="BD154" s="533"/>
      <c r="BE154" s="533"/>
      <c r="BF154" s="533"/>
      <c r="BG154" s="533"/>
      <c r="BH154" s="533"/>
      <c r="BI154" s="533"/>
      <c r="BJ154" s="533" t="str">
        <f t="shared" si="68"/>
        <v>-</v>
      </c>
      <c r="BK154" s="533" t="str">
        <f t="shared" si="69"/>
        <v>-</v>
      </c>
      <c r="BL154" s="533" t="str">
        <f t="shared" si="70"/>
        <v>-</v>
      </c>
      <c r="BM154" s="535" t="str">
        <f t="shared" si="71"/>
        <v>-</v>
      </c>
    </row>
    <row r="155" spans="1:65" ht="40.5" customHeight="1">
      <c r="A155" s="530" t="str">
        <f t="shared" si="75"/>
        <v>20-1</v>
      </c>
      <c r="B155" s="530">
        <v>20</v>
      </c>
      <c r="C155" s="531" t="s">
        <v>346</v>
      </c>
      <c r="D155" s="530">
        <v>1</v>
      </c>
      <c r="E155" s="531" t="s">
        <v>2138</v>
      </c>
      <c r="F155" s="532">
        <v>41</v>
      </c>
      <c r="G155" s="533">
        <v>137</v>
      </c>
      <c r="H155" s="533">
        <v>176</v>
      </c>
      <c r="I155" s="533">
        <v>141</v>
      </c>
      <c r="J155" s="533">
        <v>80</v>
      </c>
      <c r="K155" s="533">
        <v>20</v>
      </c>
      <c r="L155" s="533">
        <v>595</v>
      </c>
      <c r="M155" s="533">
        <v>575</v>
      </c>
      <c r="N155" s="534">
        <v>-0.14260869565217391</v>
      </c>
      <c r="O155" s="526" t="s">
        <v>56</v>
      </c>
      <c r="P155" s="479">
        <v>22</v>
      </c>
      <c r="Q155" s="479">
        <v>134</v>
      </c>
      <c r="R155" s="479">
        <v>176</v>
      </c>
      <c r="S155" s="479">
        <v>97</v>
      </c>
      <c r="T155" s="479">
        <v>39</v>
      </c>
      <c r="U155" s="479">
        <v>3</v>
      </c>
      <c r="V155" s="535">
        <f t="shared" si="52"/>
        <v>471</v>
      </c>
      <c r="W155" s="533">
        <f t="shared" si="53"/>
        <v>468</v>
      </c>
      <c r="X155" s="534">
        <f t="shared" si="54"/>
        <v>6.41025641025641E-3</v>
      </c>
      <c r="Y155" s="526" t="str">
        <f t="shared" si="55"/>
        <v>c</v>
      </c>
      <c r="Z155" s="540">
        <v>18</v>
      </c>
      <c r="AA155" s="537">
        <v>116</v>
      </c>
      <c r="AB155" s="537">
        <v>189</v>
      </c>
      <c r="AC155" s="537">
        <v>118</v>
      </c>
      <c r="AD155" s="537">
        <v>45</v>
      </c>
      <c r="AE155" s="537">
        <v>3</v>
      </c>
      <c r="AF155" s="533">
        <f t="shared" si="56"/>
        <v>489</v>
      </c>
      <c r="AG155" s="533">
        <f t="shared" si="57"/>
        <v>486</v>
      </c>
      <c r="AH155" s="534">
        <f t="shared" si="58"/>
        <v>-0.11522633744855967</v>
      </c>
      <c r="AI155" s="526" t="str">
        <f t="shared" si="59"/>
        <v>c</v>
      </c>
      <c r="AJ155" s="532">
        <v>17</v>
      </c>
      <c r="AK155" s="533">
        <v>112</v>
      </c>
      <c r="AL155" s="533">
        <v>213</v>
      </c>
      <c r="AM155" s="533">
        <v>100</v>
      </c>
      <c r="AN155" s="533">
        <v>46</v>
      </c>
      <c r="AO155" s="533">
        <v>1</v>
      </c>
      <c r="AP155" s="533">
        <f t="shared" si="60"/>
        <v>489</v>
      </c>
      <c r="AQ155" s="533">
        <f t="shared" si="61"/>
        <v>488</v>
      </c>
      <c r="AR155" s="534">
        <f t="shared" si="62"/>
        <v>-9.4262295081967207E-2</v>
      </c>
      <c r="AS155" s="526" t="str">
        <f t="shared" si="63"/>
        <v>c</v>
      </c>
      <c r="AT155" s="958">
        <v>35</v>
      </c>
      <c r="AU155" s="959">
        <v>228</v>
      </c>
      <c r="AV155" s="959">
        <v>438</v>
      </c>
      <c r="AW155" s="959">
        <v>248</v>
      </c>
      <c r="AX155" s="959">
        <v>95</v>
      </c>
      <c r="AY155" s="959">
        <v>12</v>
      </c>
      <c r="AZ155" s="533">
        <f t="shared" si="64"/>
        <v>1056</v>
      </c>
      <c r="BA155" s="533">
        <f t="shared" si="65"/>
        <v>1044</v>
      </c>
      <c r="BB155" s="534">
        <f t="shared" si="66"/>
        <v>-0.13409961685823754</v>
      </c>
      <c r="BC155" s="556" t="str">
        <f t="shared" si="67"/>
        <v>c</v>
      </c>
      <c r="BD155" s="533">
        <v>70</v>
      </c>
      <c r="BE155" s="533">
        <v>355</v>
      </c>
      <c r="BF155" s="533">
        <v>620</v>
      </c>
      <c r="BG155" s="533">
        <v>277</v>
      </c>
      <c r="BH155" s="533">
        <v>100</v>
      </c>
      <c r="BI155" s="533">
        <v>4</v>
      </c>
      <c r="BJ155" s="533">
        <f t="shared" si="68"/>
        <v>1426</v>
      </c>
      <c r="BK155" s="533">
        <f t="shared" si="69"/>
        <v>1422</v>
      </c>
      <c r="BL155" s="534">
        <f t="shared" si="70"/>
        <v>1.2658227848101266E-2</v>
      </c>
      <c r="BM155" s="954" t="str">
        <f t="shared" si="71"/>
        <v>c</v>
      </c>
    </row>
    <row r="156" spans="1:65" ht="40.5" customHeight="1">
      <c r="A156" s="530" t="str">
        <f t="shared" si="75"/>
        <v>20-2</v>
      </c>
      <c r="B156" s="530">
        <v>20</v>
      </c>
      <c r="C156" s="531" t="s">
        <v>346</v>
      </c>
      <c r="D156" s="530">
        <v>2</v>
      </c>
      <c r="E156" s="531" t="s">
        <v>375</v>
      </c>
      <c r="F156" s="532">
        <v>119</v>
      </c>
      <c r="G156" s="533">
        <v>193</v>
      </c>
      <c r="H156" s="533">
        <v>104</v>
      </c>
      <c r="I156" s="533">
        <v>95</v>
      </c>
      <c r="J156" s="533">
        <v>73</v>
      </c>
      <c r="K156" s="533">
        <v>11</v>
      </c>
      <c r="L156" s="533">
        <v>595</v>
      </c>
      <c r="M156" s="533">
        <v>584</v>
      </c>
      <c r="N156" s="534">
        <v>0.32534246575342468</v>
      </c>
      <c r="O156" s="526" t="s">
        <v>55</v>
      </c>
      <c r="P156" s="479">
        <v>70</v>
      </c>
      <c r="Q156" s="479">
        <v>148</v>
      </c>
      <c r="R156" s="479">
        <v>144</v>
      </c>
      <c r="S156" s="479">
        <v>67</v>
      </c>
      <c r="T156" s="479">
        <v>41</v>
      </c>
      <c r="U156" s="479">
        <v>1</v>
      </c>
      <c r="V156" s="535">
        <f t="shared" si="52"/>
        <v>471</v>
      </c>
      <c r="W156" s="533">
        <f t="shared" si="53"/>
        <v>470</v>
      </c>
      <c r="X156" s="534">
        <f t="shared" si="54"/>
        <v>0.29574468085106381</v>
      </c>
      <c r="Y156" s="526" t="str">
        <f t="shared" si="55"/>
        <v>c</v>
      </c>
      <c r="Z156" s="540">
        <v>66</v>
      </c>
      <c r="AA156" s="537">
        <v>145</v>
      </c>
      <c r="AB156" s="537">
        <v>140</v>
      </c>
      <c r="AC156" s="537">
        <v>87</v>
      </c>
      <c r="AD156" s="537">
        <v>48</v>
      </c>
      <c r="AE156" s="537">
        <v>3</v>
      </c>
      <c r="AF156" s="533">
        <f t="shared" si="56"/>
        <v>489</v>
      </c>
      <c r="AG156" s="533">
        <f t="shared" si="57"/>
        <v>486</v>
      </c>
      <c r="AH156" s="534">
        <f t="shared" si="58"/>
        <v>0.19341563786008231</v>
      </c>
      <c r="AI156" s="526" t="str">
        <f t="shared" si="59"/>
        <v>c</v>
      </c>
      <c r="AJ156" s="532">
        <v>57</v>
      </c>
      <c r="AK156" s="533">
        <v>144</v>
      </c>
      <c r="AL156" s="533">
        <v>141</v>
      </c>
      <c r="AM156" s="533">
        <v>79</v>
      </c>
      <c r="AN156" s="533">
        <v>67</v>
      </c>
      <c r="AO156" s="533">
        <v>1</v>
      </c>
      <c r="AP156" s="533">
        <f t="shared" si="60"/>
        <v>489</v>
      </c>
      <c r="AQ156" s="533">
        <f t="shared" si="61"/>
        <v>488</v>
      </c>
      <c r="AR156" s="534">
        <f t="shared" si="62"/>
        <v>9.2213114754098366E-2</v>
      </c>
      <c r="AS156" s="526" t="str">
        <f t="shared" si="63"/>
        <v>c</v>
      </c>
      <c r="AT156" s="958">
        <v>112</v>
      </c>
      <c r="AU156" s="959">
        <v>325</v>
      </c>
      <c r="AV156" s="959">
        <v>291</v>
      </c>
      <c r="AW156" s="959">
        <v>194</v>
      </c>
      <c r="AX156" s="959">
        <v>125</v>
      </c>
      <c r="AY156" s="959">
        <v>9</v>
      </c>
      <c r="AZ156" s="533">
        <f t="shared" si="64"/>
        <v>1056</v>
      </c>
      <c r="BA156" s="533">
        <f t="shared" si="65"/>
        <v>1047</v>
      </c>
      <c r="BB156" s="534">
        <f t="shared" si="66"/>
        <v>0.10028653295128939</v>
      </c>
      <c r="BC156" s="556" t="str">
        <f t="shared" si="67"/>
        <v>c</v>
      </c>
      <c r="BD156" s="533">
        <v>168</v>
      </c>
      <c r="BE156" s="533">
        <v>447</v>
      </c>
      <c r="BF156" s="533">
        <v>453</v>
      </c>
      <c r="BG156" s="533">
        <v>222</v>
      </c>
      <c r="BH156" s="533">
        <v>132</v>
      </c>
      <c r="BI156" s="533">
        <v>4</v>
      </c>
      <c r="BJ156" s="533">
        <f t="shared" si="68"/>
        <v>1426</v>
      </c>
      <c r="BK156" s="533">
        <f t="shared" si="69"/>
        <v>1422</v>
      </c>
      <c r="BL156" s="534">
        <f t="shared" si="70"/>
        <v>0.20886075949367089</v>
      </c>
      <c r="BM156" s="954" t="str">
        <f t="shared" si="71"/>
        <v>c</v>
      </c>
    </row>
    <row r="157" spans="1:65" ht="40.5" customHeight="1">
      <c r="A157" s="530" t="str">
        <f t="shared" si="75"/>
        <v>20-3</v>
      </c>
      <c r="B157" s="530">
        <v>20</v>
      </c>
      <c r="C157" s="531" t="s">
        <v>346</v>
      </c>
      <c r="D157" s="530">
        <v>3</v>
      </c>
      <c r="E157" s="531" t="s">
        <v>2139</v>
      </c>
      <c r="F157" s="532">
        <v>223</v>
      </c>
      <c r="G157" s="533">
        <v>253</v>
      </c>
      <c r="H157" s="533">
        <v>56</v>
      </c>
      <c r="I157" s="533">
        <v>33</v>
      </c>
      <c r="J157" s="533">
        <v>13</v>
      </c>
      <c r="K157" s="533">
        <v>10</v>
      </c>
      <c r="L157" s="533">
        <v>588</v>
      </c>
      <c r="M157" s="533">
        <v>578</v>
      </c>
      <c r="N157" s="534">
        <v>1.1072664359861593</v>
      </c>
      <c r="O157" s="526" t="s">
        <v>54</v>
      </c>
      <c r="P157" s="479">
        <v>83</v>
      </c>
      <c r="Q157" s="479">
        <v>219</v>
      </c>
      <c r="R157" s="479">
        <v>111</v>
      </c>
      <c r="S157" s="479">
        <v>32</v>
      </c>
      <c r="T157" s="479">
        <v>18</v>
      </c>
      <c r="U157" s="479">
        <v>6</v>
      </c>
      <c r="V157" s="535">
        <f t="shared" si="52"/>
        <v>469</v>
      </c>
      <c r="W157" s="533">
        <f t="shared" si="53"/>
        <v>463</v>
      </c>
      <c r="X157" s="534">
        <f t="shared" si="54"/>
        <v>0.68466522678185748</v>
      </c>
      <c r="Y157" s="526" t="str">
        <f t="shared" si="55"/>
        <v>b</v>
      </c>
      <c r="Z157" s="540">
        <v>68</v>
      </c>
      <c r="AA157" s="537">
        <v>205</v>
      </c>
      <c r="AB157" s="537">
        <v>146</v>
      </c>
      <c r="AC157" s="537">
        <v>44</v>
      </c>
      <c r="AD157" s="537">
        <v>12</v>
      </c>
      <c r="AE157" s="537">
        <v>6</v>
      </c>
      <c r="AF157" s="533">
        <f t="shared" si="56"/>
        <v>481</v>
      </c>
      <c r="AG157" s="533">
        <f t="shared" si="57"/>
        <v>475</v>
      </c>
      <c r="AH157" s="534">
        <f t="shared" si="58"/>
        <v>0.57473684210526321</v>
      </c>
      <c r="AI157" s="526" t="str">
        <f t="shared" si="59"/>
        <v>b</v>
      </c>
      <c r="AJ157" s="532">
        <v>73</v>
      </c>
      <c r="AK157" s="533">
        <v>193</v>
      </c>
      <c r="AL157" s="533">
        <v>146</v>
      </c>
      <c r="AM157" s="533">
        <v>48</v>
      </c>
      <c r="AN157" s="533">
        <v>18</v>
      </c>
      <c r="AO157" s="533">
        <v>9</v>
      </c>
      <c r="AP157" s="533">
        <f t="shared" si="60"/>
        <v>487</v>
      </c>
      <c r="AQ157" s="533">
        <f t="shared" si="61"/>
        <v>478</v>
      </c>
      <c r="AR157" s="534">
        <f t="shared" si="62"/>
        <v>0.53347280334728031</v>
      </c>
      <c r="AS157" s="526" t="str">
        <f t="shared" si="63"/>
        <v>b</v>
      </c>
      <c r="AT157" s="958">
        <v>124</v>
      </c>
      <c r="AU157" s="959">
        <v>419</v>
      </c>
      <c r="AV157" s="959">
        <v>306</v>
      </c>
      <c r="AW157" s="959">
        <v>124</v>
      </c>
      <c r="AX157" s="959">
        <v>65</v>
      </c>
      <c r="AY157" s="959">
        <v>6</v>
      </c>
      <c r="AZ157" s="533">
        <f t="shared" si="64"/>
        <v>1044</v>
      </c>
      <c r="BA157" s="533">
        <f t="shared" si="65"/>
        <v>1038</v>
      </c>
      <c r="BB157" s="534">
        <f t="shared" si="66"/>
        <v>0.39788053949903662</v>
      </c>
      <c r="BC157" s="556" t="str">
        <f t="shared" si="67"/>
        <v>b</v>
      </c>
      <c r="BD157" s="533">
        <v>215</v>
      </c>
      <c r="BE157" s="533">
        <v>548</v>
      </c>
      <c r="BF157" s="533">
        <v>386</v>
      </c>
      <c r="BG157" s="533">
        <v>159</v>
      </c>
      <c r="BH157" s="533">
        <v>55</v>
      </c>
      <c r="BI157" s="533">
        <v>10</v>
      </c>
      <c r="BJ157" s="533">
        <f t="shared" si="68"/>
        <v>1373</v>
      </c>
      <c r="BK157" s="533">
        <f t="shared" si="69"/>
        <v>1363</v>
      </c>
      <c r="BL157" s="534">
        <f t="shared" si="70"/>
        <v>0.5201760821716801</v>
      </c>
      <c r="BM157" s="954" t="str">
        <f t="shared" si="71"/>
        <v>b</v>
      </c>
    </row>
    <row r="158" spans="1:65" ht="40.5" customHeight="1">
      <c r="A158" s="530" t="str">
        <f t="shared" si="75"/>
        <v>20-4</v>
      </c>
      <c r="B158" s="530">
        <v>20</v>
      </c>
      <c r="C158" s="531" t="s">
        <v>346</v>
      </c>
      <c r="D158" s="530">
        <v>4</v>
      </c>
      <c r="E158" s="531" t="s">
        <v>2140</v>
      </c>
      <c r="F158" s="532">
        <v>283</v>
      </c>
      <c r="G158" s="533">
        <v>203</v>
      </c>
      <c r="H158" s="533">
        <v>59</v>
      </c>
      <c r="I158" s="533">
        <v>20</v>
      </c>
      <c r="J158" s="533">
        <v>13</v>
      </c>
      <c r="K158" s="533">
        <v>10</v>
      </c>
      <c r="L158" s="533">
        <v>588</v>
      </c>
      <c r="M158" s="533">
        <v>578</v>
      </c>
      <c r="N158" s="534">
        <v>1.2508650519031141</v>
      </c>
      <c r="O158" s="526" t="s">
        <v>54</v>
      </c>
      <c r="P158" s="479">
        <v>96</v>
      </c>
      <c r="Q158" s="479">
        <v>210</v>
      </c>
      <c r="R158" s="479">
        <v>107</v>
      </c>
      <c r="S158" s="479">
        <v>37</v>
      </c>
      <c r="T158" s="479">
        <v>16</v>
      </c>
      <c r="U158" s="479">
        <v>3</v>
      </c>
      <c r="V158" s="535">
        <f t="shared" si="52"/>
        <v>469</v>
      </c>
      <c r="W158" s="533">
        <f t="shared" si="53"/>
        <v>466</v>
      </c>
      <c r="X158" s="534">
        <f t="shared" si="54"/>
        <v>0.71459227467811159</v>
      </c>
      <c r="Y158" s="526" t="str">
        <f t="shared" si="55"/>
        <v>b</v>
      </c>
      <c r="Z158" s="540">
        <v>78</v>
      </c>
      <c r="AA158" s="537">
        <v>203</v>
      </c>
      <c r="AB158" s="537">
        <v>122</v>
      </c>
      <c r="AC158" s="537">
        <v>47</v>
      </c>
      <c r="AD158" s="537">
        <v>28</v>
      </c>
      <c r="AE158" s="537">
        <v>3</v>
      </c>
      <c r="AF158" s="533">
        <f t="shared" si="56"/>
        <v>481</v>
      </c>
      <c r="AG158" s="533">
        <f t="shared" si="57"/>
        <v>478</v>
      </c>
      <c r="AH158" s="534">
        <f t="shared" si="58"/>
        <v>0.53556485355648531</v>
      </c>
      <c r="AI158" s="526" t="str">
        <f t="shared" si="59"/>
        <v>b</v>
      </c>
      <c r="AJ158" s="532">
        <v>81</v>
      </c>
      <c r="AK158" s="533">
        <v>186</v>
      </c>
      <c r="AL158" s="533">
        <v>135</v>
      </c>
      <c r="AM158" s="533">
        <v>53</v>
      </c>
      <c r="AN158" s="533">
        <v>26</v>
      </c>
      <c r="AO158" s="533">
        <v>6</v>
      </c>
      <c r="AP158" s="533">
        <f t="shared" si="60"/>
        <v>487</v>
      </c>
      <c r="AQ158" s="533">
        <f t="shared" si="61"/>
        <v>481</v>
      </c>
      <c r="AR158" s="534">
        <f t="shared" si="62"/>
        <v>0.50519750519750517</v>
      </c>
      <c r="AS158" s="526" t="str">
        <f t="shared" si="63"/>
        <v>b</v>
      </c>
      <c r="AT158" s="958">
        <v>157</v>
      </c>
      <c r="AU158" s="959">
        <v>417</v>
      </c>
      <c r="AV158" s="959">
        <v>273</v>
      </c>
      <c r="AW158" s="959">
        <v>111</v>
      </c>
      <c r="AX158" s="959">
        <v>79</v>
      </c>
      <c r="AY158" s="959">
        <v>7</v>
      </c>
      <c r="AZ158" s="533">
        <f t="shared" si="64"/>
        <v>1044</v>
      </c>
      <c r="BA158" s="533">
        <f t="shared" si="65"/>
        <v>1037</v>
      </c>
      <c r="BB158" s="534">
        <f t="shared" si="66"/>
        <v>0.44551591128254581</v>
      </c>
      <c r="BC158" s="556" t="str">
        <f t="shared" si="67"/>
        <v>b</v>
      </c>
      <c r="BD158" s="533">
        <v>228</v>
      </c>
      <c r="BE158" s="533">
        <v>530</v>
      </c>
      <c r="BF158" s="533">
        <v>357</v>
      </c>
      <c r="BG158" s="533">
        <v>157</v>
      </c>
      <c r="BH158" s="533">
        <v>92</v>
      </c>
      <c r="BI158" s="533">
        <v>9</v>
      </c>
      <c r="BJ158" s="533">
        <f t="shared" si="68"/>
        <v>1373</v>
      </c>
      <c r="BK158" s="533">
        <f t="shared" si="69"/>
        <v>1364</v>
      </c>
      <c r="BL158" s="534">
        <f t="shared" si="70"/>
        <v>0.47287390029325516</v>
      </c>
      <c r="BM158" s="954" t="str">
        <f t="shared" si="71"/>
        <v>b</v>
      </c>
    </row>
    <row r="159" spans="1:65" ht="40.5" customHeight="1">
      <c r="A159" s="530" t="str">
        <f t="shared" si="75"/>
        <v>20-5</v>
      </c>
      <c r="B159" s="530">
        <v>20</v>
      </c>
      <c r="C159" s="531" t="s">
        <v>346</v>
      </c>
      <c r="D159" s="530">
        <v>5</v>
      </c>
      <c r="E159" s="531" t="s">
        <v>3135</v>
      </c>
      <c r="F159" s="532">
        <v>32</v>
      </c>
      <c r="G159" s="533">
        <v>104</v>
      </c>
      <c r="H159" s="533">
        <v>151</v>
      </c>
      <c r="I159" s="533">
        <v>167</v>
      </c>
      <c r="J159" s="533">
        <v>127</v>
      </c>
      <c r="K159" s="533">
        <v>7</v>
      </c>
      <c r="L159" s="533">
        <v>588</v>
      </c>
      <c r="M159" s="533">
        <v>581</v>
      </c>
      <c r="N159" s="534">
        <v>-0.43545611015490532</v>
      </c>
      <c r="O159" s="526" t="s">
        <v>57</v>
      </c>
      <c r="P159" s="479">
        <v>9</v>
      </c>
      <c r="Q159" s="479">
        <v>83</v>
      </c>
      <c r="R159" s="479">
        <v>178</v>
      </c>
      <c r="S159" s="479">
        <v>124</v>
      </c>
      <c r="T159" s="479">
        <v>71</v>
      </c>
      <c r="U159" s="479">
        <v>4</v>
      </c>
      <c r="V159" s="535">
        <f t="shared" si="52"/>
        <v>469</v>
      </c>
      <c r="W159" s="533">
        <f t="shared" si="53"/>
        <v>465</v>
      </c>
      <c r="X159" s="534">
        <f t="shared" si="54"/>
        <v>-0.35483870967741937</v>
      </c>
      <c r="Y159" s="526" t="str">
        <f t="shared" si="55"/>
        <v>d</v>
      </c>
      <c r="Z159" s="540">
        <v>16</v>
      </c>
      <c r="AA159" s="537">
        <v>71</v>
      </c>
      <c r="AB159" s="537">
        <v>187</v>
      </c>
      <c r="AC159" s="537">
        <v>124</v>
      </c>
      <c r="AD159" s="537">
        <v>79</v>
      </c>
      <c r="AE159" s="537">
        <v>4</v>
      </c>
      <c r="AF159" s="533">
        <f t="shared" si="56"/>
        <v>481</v>
      </c>
      <c r="AG159" s="533">
        <f t="shared" si="57"/>
        <v>477</v>
      </c>
      <c r="AH159" s="534">
        <f t="shared" si="58"/>
        <v>-0.37526205450733752</v>
      </c>
      <c r="AI159" s="526" t="str">
        <f t="shared" si="59"/>
        <v>d</v>
      </c>
      <c r="AJ159" s="532">
        <v>11</v>
      </c>
      <c r="AK159" s="533">
        <v>71</v>
      </c>
      <c r="AL159" s="533">
        <v>184</v>
      </c>
      <c r="AM159" s="533">
        <v>131</v>
      </c>
      <c r="AN159" s="533">
        <v>80</v>
      </c>
      <c r="AO159" s="533">
        <v>10</v>
      </c>
      <c r="AP159" s="533">
        <f t="shared" si="60"/>
        <v>487</v>
      </c>
      <c r="AQ159" s="533">
        <f t="shared" si="61"/>
        <v>477</v>
      </c>
      <c r="AR159" s="534">
        <f t="shared" si="62"/>
        <v>-0.41509433962264153</v>
      </c>
      <c r="AS159" s="526" t="str">
        <f t="shared" si="63"/>
        <v>d</v>
      </c>
      <c r="AT159" s="958">
        <v>20</v>
      </c>
      <c r="AU159" s="959">
        <v>121</v>
      </c>
      <c r="AV159" s="959">
        <v>384</v>
      </c>
      <c r="AW159" s="959">
        <v>317</v>
      </c>
      <c r="AX159" s="959">
        <v>197</v>
      </c>
      <c r="AY159" s="959">
        <v>5</v>
      </c>
      <c r="AZ159" s="533">
        <f t="shared" si="64"/>
        <v>1044</v>
      </c>
      <c r="BA159" s="533">
        <f t="shared" si="65"/>
        <v>1039</v>
      </c>
      <c r="BB159" s="534">
        <f t="shared" si="66"/>
        <v>-0.52935514918190563</v>
      </c>
      <c r="BC159" s="556" t="str">
        <f t="shared" si="67"/>
        <v>d</v>
      </c>
      <c r="BD159" s="533">
        <v>44</v>
      </c>
      <c r="BE159" s="533">
        <v>204</v>
      </c>
      <c r="BF159" s="533">
        <v>524</v>
      </c>
      <c r="BG159" s="533">
        <v>358</v>
      </c>
      <c r="BH159" s="533">
        <v>237</v>
      </c>
      <c r="BI159" s="533">
        <v>6</v>
      </c>
      <c r="BJ159" s="533">
        <f t="shared" si="68"/>
        <v>1373</v>
      </c>
      <c r="BK159" s="533">
        <f t="shared" si="69"/>
        <v>1367</v>
      </c>
      <c r="BL159" s="534">
        <f t="shared" si="70"/>
        <v>-0.3950256035113387</v>
      </c>
      <c r="BM159" s="954" t="str">
        <f t="shared" si="71"/>
        <v>d</v>
      </c>
    </row>
    <row r="160" spans="1:65" ht="40.5" hidden="1" customHeight="1">
      <c r="A160" s="530" t="str">
        <f t="shared" si="75"/>
        <v>20-6</v>
      </c>
      <c r="B160" s="530">
        <v>20</v>
      </c>
      <c r="C160" s="531" t="s">
        <v>346</v>
      </c>
      <c r="D160" s="530">
        <v>6</v>
      </c>
      <c r="E160" s="531" t="s">
        <v>83</v>
      </c>
      <c r="F160" s="532"/>
      <c r="G160" s="533"/>
      <c r="H160" s="533"/>
      <c r="I160" s="533"/>
      <c r="J160" s="533"/>
      <c r="K160" s="533"/>
      <c r="L160" s="533" t="str">
        <f t="shared" si="72"/>
        <v>-</v>
      </c>
      <c r="M160" s="533" t="str">
        <f t="shared" si="73"/>
        <v>-</v>
      </c>
      <c r="N160" s="534" t="str">
        <f t="shared" si="74"/>
        <v>-</v>
      </c>
      <c r="O160" s="526" t="s">
        <v>83</v>
      </c>
      <c r="P160" s="532"/>
      <c r="Q160" s="533"/>
      <c r="R160" s="533"/>
      <c r="S160" s="533"/>
      <c r="T160" s="533"/>
      <c r="U160" s="533"/>
      <c r="V160" s="533" t="str">
        <f t="shared" si="52"/>
        <v>-</v>
      </c>
      <c r="W160" s="533" t="str">
        <f t="shared" si="53"/>
        <v>-</v>
      </c>
      <c r="X160" s="534" t="str">
        <f t="shared" si="54"/>
        <v>-</v>
      </c>
      <c r="Y160" s="526" t="str">
        <f t="shared" si="55"/>
        <v>-</v>
      </c>
      <c r="Z160" s="532"/>
      <c r="AA160" s="533"/>
      <c r="AB160" s="533"/>
      <c r="AC160" s="533"/>
      <c r="AD160" s="533"/>
      <c r="AE160" s="533"/>
      <c r="AF160" s="533" t="str">
        <f t="shared" si="56"/>
        <v>-</v>
      </c>
      <c r="AG160" s="533" t="str">
        <f t="shared" si="57"/>
        <v>-</v>
      </c>
      <c r="AH160" s="534" t="str">
        <f t="shared" si="58"/>
        <v>-</v>
      </c>
      <c r="AI160" s="526" t="str">
        <f t="shared" si="59"/>
        <v>-</v>
      </c>
      <c r="AJ160" s="532"/>
      <c r="AK160" s="533"/>
      <c r="AL160" s="533"/>
      <c r="AM160" s="533"/>
      <c r="AN160" s="533"/>
      <c r="AO160" s="533"/>
      <c r="AP160" s="533" t="str">
        <f t="shared" si="60"/>
        <v>-</v>
      </c>
      <c r="AQ160" s="533" t="str">
        <f t="shared" si="61"/>
        <v>-</v>
      </c>
      <c r="AR160" s="534" t="str">
        <f t="shared" si="62"/>
        <v>-</v>
      </c>
      <c r="AS160" s="526" t="str">
        <f t="shared" si="63"/>
        <v>-</v>
      </c>
      <c r="AT160" s="532"/>
      <c r="AU160" s="533"/>
      <c r="AV160" s="533"/>
      <c r="AW160" s="533"/>
      <c r="AX160" s="533"/>
      <c r="AY160" s="533"/>
      <c r="AZ160" s="533" t="str">
        <f t="shared" si="64"/>
        <v>-</v>
      </c>
      <c r="BA160" s="533" t="str">
        <f t="shared" si="65"/>
        <v>-</v>
      </c>
      <c r="BB160" s="534" t="str">
        <f t="shared" si="66"/>
        <v>-</v>
      </c>
      <c r="BC160" s="555" t="str">
        <f t="shared" si="67"/>
        <v>-</v>
      </c>
      <c r="BD160" s="533"/>
      <c r="BE160" s="533"/>
      <c r="BF160" s="533"/>
      <c r="BG160" s="533"/>
      <c r="BH160" s="533"/>
      <c r="BI160" s="533"/>
      <c r="BJ160" s="533" t="str">
        <f t="shared" si="68"/>
        <v>-</v>
      </c>
      <c r="BK160" s="533" t="str">
        <f t="shared" si="69"/>
        <v>-</v>
      </c>
      <c r="BL160" s="533" t="str">
        <f t="shared" si="70"/>
        <v>-</v>
      </c>
      <c r="BM160" s="535" t="str">
        <f t="shared" si="71"/>
        <v>-</v>
      </c>
    </row>
    <row r="161" spans="1:65" ht="40.5" hidden="1" customHeight="1">
      <c r="A161" s="530" t="str">
        <f t="shared" si="75"/>
        <v>20-7</v>
      </c>
      <c r="B161" s="530">
        <v>20</v>
      </c>
      <c r="C161" s="531" t="s">
        <v>346</v>
      </c>
      <c r="D161" s="530">
        <v>7</v>
      </c>
      <c r="E161" s="531" t="s">
        <v>83</v>
      </c>
      <c r="F161" s="532"/>
      <c r="G161" s="533"/>
      <c r="H161" s="533"/>
      <c r="I161" s="533"/>
      <c r="J161" s="533"/>
      <c r="K161" s="533"/>
      <c r="L161" s="533" t="str">
        <f t="shared" si="72"/>
        <v>-</v>
      </c>
      <c r="M161" s="533" t="str">
        <f t="shared" si="73"/>
        <v>-</v>
      </c>
      <c r="N161" s="534" t="str">
        <f t="shared" si="74"/>
        <v>-</v>
      </c>
      <c r="O161" s="526" t="s">
        <v>83</v>
      </c>
      <c r="P161" s="532"/>
      <c r="Q161" s="533"/>
      <c r="R161" s="533"/>
      <c r="S161" s="533"/>
      <c r="T161" s="533"/>
      <c r="U161" s="533"/>
      <c r="V161" s="533" t="str">
        <f t="shared" si="52"/>
        <v>-</v>
      </c>
      <c r="W161" s="533" t="str">
        <f t="shared" si="53"/>
        <v>-</v>
      </c>
      <c r="X161" s="534" t="str">
        <f t="shared" si="54"/>
        <v>-</v>
      </c>
      <c r="Y161" s="526" t="str">
        <f t="shared" si="55"/>
        <v>-</v>
      </c>
      <c r="Z161" s="532"/>
      <c r="AA161" s="533"/>
      <c r="AB161" s="533"/>
      <c r="AC161" s="533"/>
      <c r="AD161" s="533"/>
      <c r="AE161" s="533"/>
      <c r="AF161" s="533" t="str">
        <f t="shared" si="56"/>
        <v>-</v>
      </c>
      <c r="AG161" s="533" t="str">
        <f t="shared" si="57"/>
        <v>-</v>
      </c>
      <c r="AH161" s="534" t="str">
        <f t="shared" si="58"/>
        <v>-</v>
      </c>
      <c r="AI161" s="526" t="str">
        <f t="shared" si="59"/>
        <v>-</v>
      </c>
      <c r="AJ161" s="532"/>
      <c r="AK161" s="533"/>
      <c r="AL161" s="533"/>
      <c r="AM161" s="533"/>
      <c r="AN161" s="533"/>
      <c r="AO161" s="533"/>
      <c r="AP161" s="533" t="str">
        <f t="shared" si="60"/>
        <v>-</v>
      </c>
      <c r="AQ161" s="533" t="str">
        <f t="shared" si="61"/>
        <v>-</v>
      </c>
      <c r="AR161" s="534" t="str">
        <f t="shared" si="62"/>
        <v>-</v>
      </c>
      <c r="AS161" s="526" t="str">
        <f t="shared" si="63"/>
        <v>-</v>
      </c>
      <c r="AT161" s="532"/>
      <c r="AU161" s="533"/>
      <c r="AV161" s="533"/>
      <c r="AW161" s="533"/>
      <c r="AX161" s="533"/>
      <c r="AY161" s="533"/>
      <c r="AZ161" s="533" t="str">
        <f t="shared" si="64"/>
        <v>-</v>
      </c>
      <c r="BA161" s="533" t="str">
        <f t="shared" si="65"/>
        <v>-</v>
      </c>
      <c r="BB161" s="534" t="str">
        <f t="shared" si="66"/>
        <v>-</v>
      </c>
      <c r="BC161" s="555" t="str">
        <f t="shared" si="67"/>
        <v>-</v>
      </c>
      <c r="BD161" s="533"/>
      <c r="BE161" s="533"/>
      <c r="BF161" s="533"/>
      <c r="BG161" s="533"/>
      <c r="BH161" s="533"/>
      <c r="BI161" s="533"/>
      <c r="BJ161" s="533" t="str">
        <f t="shared" si="68"/>
        <v>-</v>
      </c>
      <c r="BK161" s="533" t="str">
        <f t="shared" si="69"/>
        <v>-</v>
      </c>
      <c r="BL161" s="533" t="str">
        <f t="shared" si="70"/>
        <v>-</v>
      </c>
      <c r="BM161" s="535" t="str">
        <f t="shared" si="71"/>
        <v>-</v>
      </c>
    </row>
    <row r="162" spans="1:65" ht="40.5" hidden="1" customHeight="1">
      <c r="A162" s="530" t="str">
        <f t="shared" si="75"/>
        <v>20-8</v>
      </c>
      <c r="B162" s="530">
        <v>20</v>
      </c>
      <c r="C162" s="531" t="s">
        <v>346</v>
      </c>
      <c r="D162" s="530">
        <v>8</v>
      </c>
      <c r="E162" s="531" t="s">
        <v>83</v>
      </c>
      <c r="F162" s="532"/>
      <c r="G162" s="533"/>
      <c r="H162" s="533"/>
      <c r="I162" s="533"/>
      <c r="J162" s="533"/>
      <c r="K162" s="533"/>
      <c r="L162" s="533" t="str">
        <f t="shared" si="72"/>
        <v>-</v>
      </c>
      <c r="M162" s="533" t="str">
        <f t="shared" si="73"/>
        <v>-</v>
      </c>
      <c r="N162" s="534" t="str">
        <f t="shared" si="74"/>
        <v>-</v>
      </c>
      <c r="O162" s="526" t="s">
        <v>83</v>
      </c>
      <c r="P162" s="532"/>
      <c r="Q162" s="533"/>
      <c r="R162" s="533"/>
      <c r="S162" s="533"/>
      <c r="T162" s="533"/>
      <c r="U162" s="533"/>
      <c r="V162" s="533" t="str">
        <f t="shared" si="52"/>
        <v>-</v>
      </c>
      <c r="W162" s="533" t="str">
        <f t="shared" si="53"/>
        <v>-</v>
      </c>
      <c r="X162" s="534" t="str">
        <f t="shared" si="54"/>
        <v>-</v>
      </c>
      <c r="Y162" s="526" t="str">
        <f t="shared" si="55"/>
        <v>-</v>
      </c>
      <c r="Z162" s="532"/>
      <c r="AA162" s="533"/>
      <c r="AB162" s="533"/>
      <c r="AC162" s="533"/>
      <c r="AD162" s="533"/>
      <c r="AE162" s="533"/>
      <c r="AF162" s="533" t="str">
        <f t="shared" si="56"/>
        <v>-</v>
      </c>
      <c r="AG162" s="533" t="str">
        <f t="shared" si="57"/>
        <v>-</v>
      </c>
      <c r="AH162" s="534" t="str">
        <f t="shared" si="58"/>
        <v>-</v>
      </c>
      <c r="AI162" s="526" t="str">
        <f t="shared" si="59"/>
        <v>-</v>
      </c>
      <c r="AJ162" s="532"/>
      <c r="AK162" s="533"/>
      <c r="AL162" s="533"/>
      <c r="AM162" s="533"/>
      <c r="AN162" s="533"/>
      <c r="AO162" s="533"/>
      <c r="AP162" s="533" t="str">
        <f t="shared" si="60"/>
        <v>-</v>
      </c>
      <c r="AQ162" s="533" t="str">
        <f t="shared" si="61"/>
        <v>-</v>
      </c>
      <c r="AR162" s="534" t="str">
        <f t="shared" si="62"/>
        <v>-</v>
      </c>
      <c r="AS162" s="526" t="str">
        <f t="shared" si="63"/>
        <v>-</v>
      </c>
      <c r="AT162" s="532"/>
      <c r="AU162" s="533"/>
      <c r="AV162" s="533"/>
      <c r="AW162" s="533"/>
      <c r="AX162" s="533"/>
      <c r="AY162" s="533"/>
      <c r="AZ162" s="533" t="str">
        <f t="shared" si="64"/>
        <v>-</v>
      </c>
      <c r="BA162" s="533" t="str">
        <f t="shared" si="65"/>
        <v>-</v>
      </c>
      <c r="BB162" s="534" t="str">
        <f t="shared" si="66"/>
        <v>-</v>
      </c>
      <c r="BC162" s="555" t="str">
        <f t="shared" si="67"/>
        <v>-</v>
      </c>
      <c r="BD162" s="533"/>
      <c r="BE162" s="533"/>
      <c r="BF162" s="533"/>
      <c r="BG162" s="533"/>
      <c r="BH162" s="533"/>
      <c r="BI162" s="533"/>
      <c r="BJ162" s="533" t="str">
        <f t="shared" si="68"/>
        <v>-</v>
      </c>
      <c r="BK162" s="533" t="str">
        <f t="shared" si="69"/>
        <v>-</v>
      </c>
      <c r="BL162" s="533" t="str">
        <f t="shared" si="70"/>
        <v>-</v>
      </c>
      <c r="BM162" s="535" t="str">
        <f t="shared" si="71"/>
        <v>-</v>
      </c>
    </row>
    <row r="163" spans="1:65" ht="40.5" customHeight="1">
      <c r="A163" s="530" t="str">
        <f t="shared" si="75"/>
        <v>21-1</v>
      </c>
      <c r="B163" s="530">
        <v>21</v>
      </c>
      <c r="C163" s="531" t="s">
        <v>347</v>
      </c>
      <c r="D163" s="530">
        <v>1</v>
      </c>
      <c r="E163" s="531" t="s">
        <v>2141</v>
      </c>
      <c r="F163" s="532">
        <v>93</v>
      </c>
      <c r="G163" s="533">
        <v>220</v>
      </c>
      <c r="H163" s="533">
        <v>153</v>
      </c>
      <c r="I163" s="533">
        <v>83</v>
      </c>
      <c r="J163" s="533">
        <v>26</v>
      </c>
      <c r="K163" s="533">
        <v>13</v>
      </c>
      <c r="L163" s="533">
        <v>588</v>
      </c>
      <c r="M163" s="533">
        <v>575</v>
      </c>
      <c r="N163" s="534">
        <v>0.47130434782608693</v>
      </c>
      <c r="O163" s="526" t="s">
        <v>55</v>
      </c>
      <c r="P163" s="479">
        <v>41</v>
      </c>
      <c r="Q163" s="479">
        <v>156</v>
      </c>
      <c r="R163" s="479">
        <v>188</v>
      </c>
      <c r="S163" s="479">
        <v>59</v>
      </c>
      <c r="T163" s="479">
        <v>19</v>
      </c>
      <c r="U163" s="479">
        <v>6</v>
      </c>
      <c r="V163" s="535">
        <f t="shared" si="52"/>
        <v>469</v>
      </c>
      <c r="W163" s="533">
        <f t="shared" si="53"/>
        <v>463</v>
      </c>
      <c r="X163" s="534">
        <f t="shared" si="54"/>
        <v>0.30453563714902809</v>
      </c>
      <c r="Y163" s="526" t="str">
        <f t="shared" si="55"/>
        <v>b</v>
      </c>
      <c r="Z163" s="540">
        <v>40</v>
      </c>
      <c r="AA163" s="537">
        <v>153</v>
      </c>
      <c r="AB163" s="537">
        <v>177</v>
      </c>
      <c r="AC163" s="537">
        <v>85</v>
      </c>
      <c r="AD163" s="537">
        <v>22</v>
      </c>
      <c r="AE163" s="537">
        <v>4</v>
      </c>
      <c r="AF163" s="533">
        <f t="shared" si="56"/>
        <v>481</v>
      </c>
      <c r="AG163" s="533">
        <f t="shared" si="57"/>
        <v>477</v>
      </c>
      <c r="AH163" s="534">
        <f t="shared" si="58"/>
        <v>0.2180293501048218</v>
      </c>
      <c r="AI163" s="526" t="str">
        <f t="shared" si="59"/>
        <v>c</v>
      </c>
      <c r="AJ163" s="532">
        <v>37</v>
      </c>
      <c r="AK163" s="533">
        <v>149</v>
      </c>
      <c r="AL163" s="533">
        <v>192</v>
      </c>
      <c r="AM163" s="533">
        <v>69</v>
      </c>
      <c r="AN163" s="533">
        <v>29</v>
      </c>
      <c r="AO163" s="533">
        <v>11</v>
      </c>
      <c r="AP163" s="533">
        <f t="shared" si="60"/>
        <v>487</v>
      </c>
      <c r="AQ163" s="533">
        <f t="shared" si="61"/>
        <v>476</v>
      </c>
      <c r="AR163" s="534">
        <f t="shared" si="62"/>
        <v>0.20168067226890757</v>
      </c>
      <c r="AS163" s="526" t="str">
        <f t="shared" si="63"/>
        <v>c</v>
      </c>
      <c r="AT163" s="958">
        <v>82</v>
      </c>
      <c r="AU163" s="959">
        <v>317</v>
      </c>
      <c r="AV163" s="959">
        <v>412</v>
      </c>
      <c r="AW163" s="959">
        <v>149</v>
      </c>
      <c r="AX163" s="959">
        <v>75</v>
      </c>
      <c r="AY163" s="959">
        <v>9</v>
      </c>
      <c r="AZ163" s="533">
        <f t="shared" si="64"/>
        <v>1044</v>
      </c>
      <c r="BA163" s="533">
        <f t="shared" si="65"/>
        <v>1035</v>
      </c>
      <c r="BB163" s="534">
        <f t="shared" si="66"/>
        <v>0.17584541062801931</v>
      </c>
      <c r="BC163" s="556" t="str">
        <f t="shared" si="67"/>
        <v>c</v>
      </c>
      <c r="BD163" s="533">
        <v>135</v>
      </c>
      <c r="BE163" s="533">
        <v>437</v>
      </c>
      <c r="BF163" s="533">
        <v>529</v>
      </c>
      <c r="BG163" s="533">
        <v>193</v>
      </c>
      <c r="BH163" s="533">
        <v>68</v>
      </c>
      <c r="BI163" s="533">
        <v>11</v>
      </c>
      <c r="BJ163" s="533">
        <f t="shared" si="68"/>
        <v>1373</v>
      </c>
      <c r="BK163" s="533">
        <f t="shared" si="69"/>
        <v>1362</v>
      </c>
      <c r="BL163" s="534">
        <f t="shared" si="70"/>
        <v>0.27753303964757708</v>
      </c>
      <c r="BM163" s="954" t="str">
        <f t="shared" si="71"/>
        <v>c</v>
      </c>
    </row>
    <row r="164" spans="1:65" ht="40.5" customHeight="1">
      <c r="A164" s="530" t="str">
        <f t="shared" si="75"/>
        <v>21-2</v>
      </c>
      <c r="B164" s="530">
        <v>21</v>
      </c>
      <c r="C164" s="531" t="s">
        <v>347</v>
      </c>
      <c r="D164" s="530">
        <v>2</v>
      </c>
      <c r="E164" s="531" t="s">
        <v>2142</v>
      </c>
      <c r="F164" s="532">
        <v>115</v>
      </c>
      <c r="G164" s="533">
        <v>220</v>
      </c>
      <c r="H164" s="533">
        <v>171</v>
      </c>
      <c r="I164" s="533">
        <v>48</v>
      </c>
      <c r="J164" s="533">
        <v>20</v>
      </c>
      <c r="K164" s="533">
        <v>14</v>
      </c>
      <c r="L164" s="533">
        <v>588</v>
      </c>
      <c r="M164" s="533">
        <v>574</v>
      </c>
      <c r="N164" s="534">
        <v>0.63066202090592338</v>
      </c>
      <c r="O164" s="526" t="s">
        <v>55</v>
      </c>
      <c r="P164" s="479">
        <v>69</v>
      </c>
      <c r="Q164" s="479">
        <v>168</v>
      </c>
      <c r="R164" s="479">
        <v>163</v>
      </c>
      <c r="S164" s="479">
        <v>46</v>
      </c>
      <c r="T164" s="479">
        <v>17</v>
      </c>
      <c r="U164" s="479">
        <v>6</v>
      </c>
      <c r="V164" s="535">
        <f t="shared" si="52"/>
        <v>469</v>
      </c>
      <c r="W164" s="533">
        <f t="shared" si="53"/>
        <v>463</v>
      </c>
      <c r="X164" s="534">
        <f t="shared" si="54"/>
        <v>0.48812095032397407</v>
      </c>
      <c r="Y164" s="526" t="str">
        <f t="shared" si="55"/>
        <v>b</v>
      </c>
      <c r="Z164" s="540">
        <v>48</v>
      </c>
      <c r="AA164" s="537">
        <v>195</v>
      </c>
      <c r="AB164" s="537">
        <v>164</v>
      </c>
      <c r="AC164" s="537">
        <v>50</v>
      </c>
      <c r="AD164" s="537">
        <v>22</v>
      </c>
      <c r="AE164" s="537">
        <v>2</v>
      </c>
      <c r="AF164" s="533">
        <f t="shared" si="56"/>
        <v>481</v>
      </c>
      <c r="AG164" s="533">
        <f t="shared" si="57"/>
        <v>479</v>
      </c>
      <c r="AH164" s="534">
        <f t="shared" si="58"/>
        <v>0.41127348643006262</v>
      </c>
      <c r="AI164" s="526" t="str">
        <f t="shared" si="59"/>
        <v>b</v>
      </c>
      <c r="AJ164" s="532">
        <v>52</v>
      </c>
      <c r="AK164" s="533">
        <v>192</v>
      </c>
      <c r="AL164" s="533">
        <v>166</v>
      </c>
      <c r="AM164" s="533">
        <v>52</v>
      </c>
      <c r="AN164" s="533">
        <v>15</v>
      </c>
      <c r="AO164" s="533">
        <v>10</v>
      </c>
      <c r="AP164" s="533">
        <f t="shared" si="60"/>
        <v>487</v>
      </c>
      <c r="AQ164" s="533">
        <f t="shared" si="61"/>
        <v>477</v>
      </c>
      <c r="AR164" s="534">
        <f t="shared" si="62"/>
        <v>0.44863731656184486</v>
      </c>
      <c r="AS164" s="526" t="str">
        <f t="shared" si="63"/>
        <v>b</v>
      </c>
      <c r="AT164" s="958">
        <v>119</v>
      </c>
      <c r="AU164" s="959">
        <v>405</v>
      </c>
      <c r="AV164" s="959">
        <v>358</v>
      </c>
      <c r="AW164" s="959">
        <v>95</v>
      </c>
      <c r="AX164" s="959">
        <v>59</v>
      </c>
      <c r="AY164" s="959">
        <v>8</v>
      </c>
      <c r="AZ164" s="533">
        <f t="shared" si="64"/>
        <v>1044</v>
      </c>
      <c r="BA164" s="533">
        <f t="shared" si="65"/>
        <v>1036</v>
      </c>
      <c r="BB164" s="534">
        <f t="shared" si="66"/>
        <v>0.41505791505791506</v>
      </c>
      <c r="BC164" s="556" t="str">
        <f t="shared" si="67"/>
        <v>b</v>
      </c>
      <c r="BD164" s="533">
        <v>173</v>
      </c>
      <c r="BE164" s="533">
        <v>526</v>
      </c>
      <c r="BF164" s="533">
        <v>467</v>
      </c>
      <c r="BG164" s="533">
        <v>156</v>
      </c>
      <c r="BH164" s="533">
        <v>42</v>
      </c>
      <c r="BI164" s="533">
        <v>9</v>
      </c>
      <c r="BJ164" s="533">
        <f t="shared" si="68"/>
        <v>1373</v>
      </c>
      <c r="BK164" s="533">
        <f t="shared" si="69"/>
        <v>1364</v>
      </c>
      <c r="BL164" s="534">
        <f t="shared" si="70"/>
        <v>0.4633431085043988</v>
      </c>
      <c r="BM164" s="954" t="str">
        <f t="shared" si="71"/>
        <v>b</v>
      </c>
    </row>
    <row r="165" spans="1:65" ht="40.5" customHeight="1">
      <c r="A165" s="530" t="str">
        <f t="shared" si="75"/>
        <v>21-3</v>
      </c>
      <c r="B165" s="530">
        <v>21</v>
      </c>
      <c r="C165" s="531" t="s">
        <v>347</v>
      </c>
      <c r="D165" s="530">
        <v>3</v>
      </c>
      <c r="E165" s="531" t="s">
        <v>2143</v>
      </c>
      <c r="F165" s="532">
        <v>11</v>
      </c>
      <c r="G165" s="533">
        <v>91</v>
      </c>
      <c r="H165" s="533">
        <v>275</v>
      </c>
      <c r="I165" s="533">
        <v>111</v>
      </c>
      <c r="J165" s="533">
        <v>48</v>
      </c>
      <c r="K165" s="533">
        <v>59</v>
      </c>
      <c r="L165" s="533">
        <v>595</v>
      </c>
      <c r="M165" s="533">
        <v>536</v>
      </c>
      <c r="N165" s="534">
        <v>-0.17537313432835822</v>
      </c>
      <c r="O165" s="526" t="s">
        <v>56</v>
      </c>
      <c r="P165" s="479">
        <v>13</v>
      </c>
      <c r="Q165" s="479">
        <v>73</v>
      </c>
      <c r="R165" s="479">
        <v>259</v>
      </c>
      <c r="S165" s="479">
        <v>82</v>
      </c>
      <c r="T165" s="479">
        <v>38</v>
      </c>
      <c r="U165" s="479">
        <v>6</v>
      </c>
      <c r="V165" s="535">
        <f t="shared" si="52"/>
        <v>471</v>
      </c>
      <c r="W165" s="533">
        <f t="shared" si="53"/>
        <v>465</v>
      </c>
      <c r="X165" s="534">
        <f t="shared" si="54"/>
        <v>-0.12688172043010754</v>
      </c>
      <c r="Y165" s="526" t="str">
        <f t="shared" si="55"/>
        <v>c</v>
      </c>
      <c r="Z165" s="540">
        <v>15</v>
      </c>
      <c r="AA165" s="537">
        <v>84</v>
      </c>
      <c r="AB165" s="537">
        <v>254</v>
      </c>
      <c r="AC165" s="537">
        <v>92</v>
      </c>
      <c r="AD165" s="537">
        <v>33</v>
      </c>
      <c r="AE165" s="537">
        <v>11</v>
      </c>
      <c r="AF165" s="533">
        <f t="shared" si="56"/>
        <v>489</v>
      </c>
      <c r="AG165" s="533">
        <f t="shared" si="57"/>
        <v>478</v>
      </c>
      <c r="AH165" s="534">
        <f t="shared" si="58"/>
        <v>-9.2050209205020925E-2</v>
      </c>
      <c r="AI165" s="526" t="str">
        <f t="shared" si="59"/>
        <v>c</v>
      </c>
      <c r="AJ165" s="532">
        <v>7</v>
      </c>
      <c r="AK165" s="533">
        <v>81</v>
      </c>
      <c r="AL165" s="533">
        <v>250</v>
      </c>
      <c r="AM165" s="533">
        <v>93</v>
      </c>
      <c r="AN165" s="533">
        <v>48</v>
      </c>
      <c r="AO165" s="533">
        <v>10</v>
      </c>
      <c r="AP165" s="533">
        <f t="shared" si="60"/>
        <v>489</v>
      </c>
      <c r="AQ165" s="533">
        <f t="shared" si="61"/>
        <v>479</v>
      </c>
      <c r="AR165" s="534">
        <f t="shared" si="62"/>
        <v>-0.19624217118997914</v>
      </c>
      <c r="AS165" s="526" t="str">
        <f t="shared" si="63"/>
        <v>c</v>
      </c>
      <c r="AT165" s="958">
        <v>9</v>
      </c>
      <c r="AU165" s="959">
        <v>163</v>
      </c>
      <c r="AV165" s="959">
        <v>588</v>
      </c>
      <c r="AW165" s="959">
        <v>204</v>
      </c>
      <c r="AX165" s="959">
        <v>75</v>
      </c>
      <c r="AY165" s="959">
        <v>17</v>
      </c>
      <c r="AZ165" s="533">
        <f t="shared" si="64"/>
        <v>1056</v>
      </c>
      <c r="BA165" s="533">
        <f t="shared" si="65"/>
        <v>1039</v>
      </c>
      <c r="BB165" s="534">
        <f t="shared" si="66"/>
        <v>-0.16650625601539942</v>
      </c>
      <c r="BC165" s="556" t="str">
        <f t="shared" si="67"/>
        <v>c</v>
      </c>
      <c r="BD165" s="533">
        <v>39</v>
      </c>
      <c r="BE165" s="533">
        <v>248</v>
      </c>
      <c r="BF165" s="533">
        <v>812</v>
      </c>
      <c r="BG165" s="533">
        <v>233</v>
      </c>
      <c r="BH165" s="533">
        <v>81</v>
      </c>
      <c r="BI165" s="533">
        <v>13</v>
      </c>
      <c r="BJ165" s="533">
        <f t="shared" si="68"/>
        <v>1426</v>
      </c>
      <c r="BK165" s="533">
        <f t="shared" si="69"/>
        <v>1413</v>
      </c>
      <c r="BL165" s="534">
        <f t="shared" si="70"/>
        <v>-4.8832271762208071E-2</v>
      </c>
      <c r="BM165" s="954" t="str">
        <f t="shared" si="71"/>
        <v>c</v>
      </c>
    </row>
    <row r="166" spans="1:65" ht="40.5" customHeight="1">
      <c r="A166" s="530" t="str">
        <f t="shared" si="75"/>
        <v>21-4</v>
      </c>
      <c r="B166" s="530">
        <v>21</v>
      </c>
      <c r="C166" s="531" t="s">
        <v>347</v>
      </c>
      <c r="D166" s="530">
        <v>4</v>
      </c>
      <c r="E166" s="531" t="s">
        <v>2144</v>
      </c>
      <c r="F166" s="532">
        <v>21</v>
      </c>
      <c r="G166" s="533">
        <v>110</v>
      </c>
      <c r="H166" s="533">
        <v>256</v>
      </c>
      <c r="I166" s="533">
        <v>114</v>
      </c>
      <c r="J166" s="533">
        <v>46</v>
      </c>
      <c r="K166" s="533">
        <v>48</v>
      </c>
      <c r="L166" s="533">
        <v>595</v>
      </c>
      <c r="M166" s="533">
        <v>547</v>
      </c>
      <c r="N166" s="534">
        <v>-9.8720292504570387E-2</v>
      </c>
      <c r="O166" s="526" t="s">
        <v>56</v>
      </c>
      <c r="P166" s="479">
        <v>13</v>
      </c>
      <c r="Q166" s="479">
        <v>117</v>
      </c>
      <c r="R166" s="479">
        <v>234</v>
      </c>
      <c r="S166" s="479">
        <v>70</v>
      </c>
      <c r="T166" s="479">
        <v>32</v>
      </c>
      <c r="U166" s="479">
        <v>5</v>
      </c>
      <c r="V166" s="535">
        <f t="shared" si="52"/>
        <v>471</v>
      </c>
      <c r="W166" s="533">
        <f t="shared" si="53"/>
        <v>466</v>
      </c>
      <c r="X166" s="534">
        <f t="shared" si="54"/>
        <v>1.9313304721030045E-2</v>
      </c>
      <c r="Y166" s="526" t="str">
        <f t="shared" si="55"/>
        <v>c</v>
      </c>
      <c r="Z166" s="540">
        <v>12</v>
      </c>
      <c r="AA166" s="537">
        <v>111</v>
      </c>
      <c r="AB166" s="537">
        <v>235</v>
      </c>
      <c r="AC166" s="537">
        <v>92</v>
      </c>
      <c r="AD166" s="537">
        <v>31</v>
      </c>
      <c r="AE166" s="537">
        <v>8</v>
      </c>
      <c r="AF166" s="533">
        <f t="shared" si="56"/>
        <v>489</v>
      </c>
      <c r="AG166" s="533">
        <f t="shared" si="57"/>
        <v>481</v>
      </c>
      <c r="AH166" s="534">
        <f t="shared" si="58"/>
        <v>-3.9501039501039503E-2</v>
      </c>
      <c r="AI166" s="526" t="str">
        <f t="shared" si="59"/>
        <v>c</v>
      </c>
      <c r="AJ166" s="532">
        <v>10</v>
      </c>
      <c r="AK166" s="533">
        <v>108</v>
      </c>
      <c r="AL166" s="533">
        <v>255</v>
      </c>
      <c r="AM166" s="533">
        <v>74</v>
      </c>
      <c r="AN166" s="533">
        <v>37</v>
      </c>
      <c r="AO166" s="533">
        <v>5</v>
      </c>
      <c r="AP166" s="533">
        <f t="shared" si="60"/>
        <v>489</v>
      </c>
      <c r="AQ166" s="533">
        <f t="shared" si="61"/>
        <v>484</v>
      </c>
      <c r="AR166" s="534">
        <f t="shared" si="62"/>
        <v>-4.1322314049586778E-2</v>
      </c>
      <c r="AS166" s="526" t="str">
        <f t="shared" si="63"/>
        <v>c</v>
      </c>
      <c r="AT166" s="958">
        <v>26</v>
      </c>
      <c r="AU166" s="959">
        <v>232</v>
      </c>
      <c r="AV166" s="959">
        <v>536</v>
      </c>
      <c r="AW166" s="959">
        <v>177</v>
      </c>
      <c r="AX166" s="959">
        <v>72</v>
      </c>
      <c r="AY166" s="959">
        <v>13</v>
      </c>
      <c r="AZ166" s="533">
        <f t="shared" si="64"/>
        <v>1056</v>
      </c>
      <c r="BA166" s="533">
        <f t="shared" si="65"/>
        <v>1043</v>
      </c>
      <c r="BB166" s="534">
        <f t="shared" si="66"/>
        <v>-3.5474592521572389E-2</v>
      </c>
      <c r="BC166" s="556" t="str">
        <f t="shared" si="67"/>
        <v>c</v>
      </c>
      <c r="BD166" s="533">
        <v>53</v>
      </c>
      <c r="BE166" s="533">
        <v>322</v>
      </c>
      <c r="BF166" s="533">
        <v>768</v>
      </c>
      <c r="BG166" s="533">
        <v>198</v>
      </c>
      <c r="BH166" s="533">
        <v>78</v>
      </c>
      <c r="BI166" s="533">
        <v>7</v>
      </c>
      <c r="BJ166" s="533">
        <f t="shared" si="68"/>
        <v>1426</v>
      </c>
      <c r="BK166" s="533">
        <f t="shared" si="69"/>
        <v>1419</v>
      </c>
      <c r="BL166" s="534">
        <f t="shared" si="70"/>
        <v>5.2149400986610292E-2</v>
      </c>
      <c r="BM166" s="954" t="str">
        <f t="shared" si="71"/>
        <v>c</v>
      </c>
    </row>
    <row r="167" spans="1:65" ht="40.5" customHeight="1">
      <c r="A167" s="530" t="str">
        <f t="shared" si="75"/>
        <v>21-5</v>
      </c>
      <c r="B167" s="530">
        <v>21</v>
      </c>
      <c r="C167" s="531" t="s">
        <v>347</v>
      </c>
      <c r="D167" s="530">
        <v>5</v>
      </c>
      <c r="E167" s="531" t="s">
        <v>2145</v>
      </c>
      <c r="F167" s="532">
        <v>9</v>
      </c>
      <c r="G167" s="533">
        <v>76</v>
      </c>
      <c r="H167" s="533">
        <v>208</v>
      </c>
      <c r="I167" s="533">
        <v>137</v>
      </c>
      <c r="J167" s="533">
        <v>103</v>
      </c>
      <c r="K167" s="533">
        <v>62</v>
      </c>
      <c r="L167" s="533">
        <v>595</v>
      </c>
      <c r="M167" s="533">
        <v>533</v>
      </c>
      <c r="N167" s="534">
        <v>-0.46716697936210133</v>
      </c>
      <c r="O167" s="526" t="s">
        <v>57</v>
      </c>
      <c r="P167" s="479">
        <v>12</v>
      </c>
      <c r="Q167" s="479">
        <v>53</v>
      </c>
      <c r="R167" s="479">
        <v>220</v>
      </c>
      <c r="S167" s="479">
        <v>118</v>
      </c>
      <c r="T167" s="479">
        <v>62</v>
      </c>
      <c r="U167" s="479">
        <v>6</v>
      </c>
      <c r="V167" s="535">
        <f t="shared" si="52"/>
        <v>471</v>
      </c>
      <c r="W167" s="533">
        <f t="shared" si="53"/>
        <v>465</v>
      </c>
      <c r="X167" s="534">
        <f t="shared" si="54"/>
        <v>-0.35483870967741937</v>
      </c>
      <c r="Y167" s="526" t="str">
        <f t="shared" si="55"/>
        <v>d</v>
      </c>
      <c r="Z167" s="540">
        <v>8</v>
      </c>
      <c r="AA167" s="537">
        <v>69</v>
      </c>
      <c r="AB167" s="537">
        <v>227</v>
      </c>
      <c r="AC167" s="537">
        <v>112</v>
      </c>
      <c r="AD167" s="537">
        <v>66</v>
      </c>
      <c r="AE167" s="537">
        <v>7</v>
      </c>
      <c r="AF167" s="533">
        <f t="shared" si="56"/>
        <v>489</v>
      </c>
      <c r="AG167" s="533">
        <f t="shared" si="57"/>
        <v>482</v>
      </c>
      <c r="AH167" s="534">
        <f t="shared" si="58"/>
        <v>-0.32987551867219916</v>
      </c>
      <c r="AI167" s="526" t="str">
        <f t="shared" si="59"/>
        <v>d</v>
      </c>
      <c r="AJ167" s="532">
        <v>6</v>
      </c>
      <c r="AK167" s="533">
        <v>64</v>
      </c>
      <c r="AL167" s="533">
        <v>209</v>
      </c>
      <c r="AM167" s="533">
        <v>122</v>
      </c>
      <c r="AN167" s="533">
        <v>84</v>
      </c>
      <c r="AO167" s="533">
        <v>4</v>
      </c>
      <c r="AP167" s="533">
        <f t="shared" si="60"/>
        <v>489</v>
      </c>
      <c r="AQ167" s="533">
        <f t="shared" si="61"/>
        <v>485</v>
      </c>
      <c r="AR167" s="534">
        <f t="shared" si="62"/>
        <v>-0.44123711340206184</v>
      </c>
      <c r="AS167" s="526" t="str">
        <f t="shared" si="63"/>
        <v>d</v>
      </c>
      <c r="AT167" s="958">
        <v>13</v>
      </c>
      <c r="AU167" s="959">
        <v>127</v>
      </c>
      <c r="AV167" s="959">
        <v>453</v>
      </c>
      <c r="AW167" s="959">
        <v>281</v>
      </c>
      <c r="AX167" s="959">
        <v>172</v>
      </c>
      <c r="AY167" s="959">
        <v>10</v>
      </c>
      <c r="AZ167" s="533">
        <f t="shared" si="64"/>
        <v>1056</v>
      </c>
      <c r="BA167" s="533">
        <f t="shared" si="65"/>
        <v>1046</v>
      </c>
      <c r="BB167" s="534">
        <f t="shared" si="66"/>
        <v>-0.45124282982791586</v>
      </c>
      <c r="BC167" s="556" t="str">
        <f t="shared" si="67"/>
        <v>d</v>
      </c>
      <c r="BD167" s="533">
        <v>35</v>
      </c>
      <c r="BE167" s="533">
        <v>187</v>
      </c>
      <c r="BF167" s="533">
        <v>635</v>
      </c>
      <c r="BG167" s="533">
        <v>344</v>
      </c>
      <c r="BH167" s="533">
        <v>216</v>
      </c>
      <c r="BI167" s="533">
        <v>9</v>
      </c>
      <c r="BJ167" s="533">
        <f t="shared" si="68"/>
        <v>1426</v>
      </c>
      <c r="BK167" s="533">
        <f t="shared" si="69"/>
        <v>1417</v>
      </c>
      <c r="BL167" s="534">
        <f t="shared" si="70"/>
        <v>-0.36626676076217363</v>
      </c>
      <c r="BM167" s="954" t="str">
        <f t="shared" si="71"/>
        <v>d</v>
      </c>
    </row>
    <row r="168" spans="1:65" ht="40.5" customHeight="1">
      <c r="A168" s="530" t="str">
        <f t="shared" si="75"/>
        <v>21-6</v>
      </c>
      <c r="B168" s="530">
        <v>21</v>
      </c>
      <c r="C168" s="531" t="s">
        <v>347</v>
      </c>
      <c r="D168" s="530">
        <v>6</v>
      </c>
      <c r="E168" s="531" t="s">
        <v>2146</v>
      </c>
      <c r="F168" s="532">
        <v>45</v>
      </c>
      <c r="G168" s="533">
        <v>155</v>
      </c>
      <c r="H168" s="533">
        <v>236</v>
      </c>
      <c r="I168" s="533">
        <v>94</v>
      </c>
      <c r="J168" s="533">
        <v>39</v>
      </c>
      <c r="K168" s="533">
        <v>19</v>
      </c>
      <c r="L168" s="533">
        <v>588</v>
      </c>
      <c r="M168" s="533">
        <v>569</v>
      </c>
      <c r="N168" s="534">
        <v>0.12829525483304041</v>
      </c>
      <c r="O168" s="526" t="s">
        <v>56</v>
      </c>
      <c r="P168" s="479">
        <v>21</v>
      </c>
      <c r="Q168" s="479">
        <v>132</v>
      </c>
      <c r="R168" s="479">
        <v>227</v>
      </c>
      <c r="S168" s="479">
        <v>57</v>
      </c>
      <c r="T168" s="479">
        <v>25</v>
      </c>
      <c r="U168" s="479">
        <v>7</v>
      </c>
      <c r="V168" s="535">
        <f t="shared" si="52"/>
        <v>469</v>
      </c>
      <c r="W168" s="533">
        <f t="shared" si="53"/>
        <v>462</v>
      </c>
      <c r="X168" s="534">
        <f t="shared" si="54"/>
        <v>0.14502164502164502</v>
      </c>
      <c r="Y168" s="526" t="str">
        <f t="shared" si="55"/>
        <v>c</v>
      </c>
      <c r="Z168" s="540">
        <v>24</v>
      </c>
      <c r="AA168" s="537">
        <v>122</v>
      </c>
      <c r="AB168" s="537">
        <v>228</v>
      </c>
      <c r="AC168" s="537">
        <v>77</v>
      </c>
      <c r="AD168" s="537">
        <v>22</v>
      </c>
      <c r="AE168" s="537">
        <v>8</v>
      </c>
      <c r="AF168" s="533">
        <f t="shared" si="56"/>
        <v>481</v>
      </c>
      <c r="AG168" s="533">
        <f t="shared" si="57"/>
        <v>473</v>
      </c>
      <c r="AH168" s="534">
        <f t="shared" si="58"/>
        <v>0.10359408033826638</v>
      </c>
      <c r="AI168" s="526" t="str">
        <f t="shared" si="59"/>
        <v>c</v>
      </c>
      <c r="AJ168" s="532">
        <v>23</v>
      </c>
      <c r="AK168" s="533">
        <v>124</v>
      </c>
      <c r="AL168" s="533">
        <v>237</v>
      </c>
      <c r="AM168" s="533">
        <v>71</v>
      </c>
      <c r="AN168" s="533">
        <v>21</v>
      </c>
      <c r="AO168" s="533">
        <v>11</v>
      </c>
      <c r="AP168" s="533">
        <f t="shared" si="60"/>
        <v>487</v>
      </c>
      <c r="AQ168" s="533">
        <f t="shared" si="61"/>
        <v>476</v>
      </c>
      <c r="AR168" s="534">
        <f t="shared" si="62"/>
        <v>0.11974789915966387</v>
      </c>
      <c r="AS168" s="526" t="str">
        <f t="shared" si="63"/>
        <v>c</v>
      </c>
      <c r="AT168" s="958">
        <v>38</v>
      </c>
      <c r="AU168" s="959">
        <v>248</v>
      </c>
      <c r="AV168" s="959">
        <v>512</v>
      </c>
      <c r="AW168" s="959">
        <v>168</v>
      </c>
      <c r="AX168" s="959">
        <v>63</v>
      </c>
      <c r="AY168" s="959">
        <v>15</v>
      </c>
      <c r="AZ168" s="533">
        <f t="shared" si="64"/>
        <v>1044</v>
      </c>
      <c r="BA168" s="533">
        <f t="shared" si="65"/>
        <v>1029</v>
      </c>
      <c r="BB168" s="534">
        <f t="shared" si="66"/>
        <v>2.9154518950437316E-2</v>
      </c>
      <c r="BC168" s="556" t="str">
        <f t="shared" si="67"/>
        <v>c</v>
      </c>
      <c r="BD168" s="533">
        <v>69</v>
      </c>
      <c r="BE168" s="533">
        <v>359</v>
      </c>
      <c r="BF168" s="533">
        <v>690</v>
      </c>
      <c r="BG168" s="533">
        <v>186</v>
      </c>
      <c r="BH168" s="533">
        <v>53</v>
      </c>
      <c r="BI168" s="533">
        <v>16</v>
      </c>
      <c r="BJ168" s="533">
        <f t="shared" si="68"/>
        <v>1373</v>
      </c>
      <c r="BK168" s="533">
        <f t="shared" si="69"/>
        <v>1357</v>
      </c>
      <c r="BL168" s="534">
        <f t="shared" si="70"/>
        <v>0.15106853352984526</v>
      </c>
      <c r="BM168" s="954" t="str">
        <f t="shared" si="71"/>
        <v>c</v>
      </c>
    </row>
    <row r="169" spans="1:65" ht="40.5" hidden="1" customHeight="1">
      <c r="A169" s="530" t="str">
        <f t="shared" si="75"/>
        <v>21-7</v>
      </c>
      <c r="B169" s="530">
        <v>21</v>
      </c>
      <c r="C169" s="531" t="s">
        <v>347</v>
      </c>
      <c r="D169" s="530">
        <v>7</v>
      </c>
      <c r="E169" s="531" t="s">
        <v>83</v>
      </c>
      <c r="F169" s="532"/>
      <c r="G169" s="533"/>
      <c r="H169" s="533"/>
      <c r="I169" s="533"/>
      <c r="J169" s="533"/>
      <c r="K169" s="533"/>
      <c r="L169" s="533" t="str">
        <f t="shared" si="72"/>
        <v>-</v>
      </c>
      <c r="M169" s="533" t="str">
        <f t="shared" si="73"/>
        <v>-</v>
      </c>
      <c r="N169" s="534" t="str">
        <f t="shared" si="74"/>
        <v>-</v>
      </c>
      <c r="O169" s="526" t="s">
        <v>83</v>
      </c>
      <c r="P169" s="532"/>
      <c r="Q169" s="533"/>
      <c r="R169" s="533"/>
      <c r="S169" s="533"/>
      <c r="T169" s="533"/>
      <c r="U169" s="533"/>
      <c r="V169" s="533" t="str">
        <f t="shared" si="52"/>
        <v>-</v>
      </c>
      <c r="W169" s="533" t="str">
        <f t="shared" si="53"/>
        <v>-</v>
      </c>
      <c r="X169" s="534" t="str">
        <f t="shared" si="54"/>
        <v>-</v>
      </c>
      <c r="Y169" s="526" t="str">
        <f t="shared" si="55"/>
        <v>-</v>
      </c>
      <c r="Z169" s="532"/>
      <c r="AA169" s="533"/>
      <c r="AB169" s="533"/>
      <c r="AC169" s="533"/>
      <c r="AD169" s="533"/>
      <c r="AE169" s="533"/>
      <c r="AF169" s="533" t="str">
        <f t="shared" si="56"/>
        <v>-</v>
      </c>
      <c r="AG169" s="533" t="str">
        <f t="shared" si="57"/>
        <v>-</v>
      </c>
      <c r="AH169" s="534" t="str">
        <f t="shared" si="58"/>
        <v>-</v>
      </c>
      <c r="AI169" s="526" t="str">
        <f t="shared" si="59"/>
        <v>-</v>
      </c>
      <c r="AJ169" s="532"/>
      <c r="AK169" s="533"/>
      <c r="AL169" s="533"/>
      <c r="AM169" s="533"/>
      <c r="AN169" s="533"/>
      <c r="AO169" s="533"/>
      <c r="AP169" s="533" t="str">
        <f t="shared" si="60"/>
        <v>-</v>
      </c>
      <c r="AQ169" s="533" t="str">
        <f t="shared" si="61"/>
        <v>-</v>
      </c>
      <c r="AR169" s="534" t="str">
        <f t="shared" si="62"/>
        <v>-</v>
      </c>
      <c r="AS169" s="526" t="str">
        <f t="shared" si="63"/>
        <v>-</v>
      </c>
      <c r="AT169" s="532"/>
      <c r="AU169" s="533"/>
      <c r="AV169" s="533"/>
      <c r="AW169" s="533"/>
      <c r="AX169" s="533"/>
      <c r="AY169" s="533"/>
      <c r="AZ169" s="533" t="str">
        <f t="shared" si="64"/>
        <v>-</v>
      </c>
      <c r="BA169" s="533" t="str">
        <f t="shared" si="65"/>
        <v>-</v>
      </c>
      <c r="BB169" s="534" t="str">
        <f t="shared" si="66"/>
        <v>-</v>
      </c>
      <c r="BC169" s="555" t="str">
        <f t="shared" si="67"/>
        <v>-</v>
      </c>
      <c r="BD169" s="533">
        <v>35</v>
      </c>
      <c r="BE169" s="533">
        <v>187</v>
      </c>
      <c r="BF169" s="533">
        <v>635</v>
      </c>
      <c r="BG169" s="533">
        <v>344</v>
      </c>
      <c r="BH169" s="533">
        <v>216</v>
      </c>
      <c r="BI169" s="533">
        <v>9</v>
      </c>
      <c r="BJ169" s="533" t="str">
        <f t="shared" si="68"/>
        <v>-</v>
      </c>
      <c r="BK169" s="533" t="str">
        <f t="shared" si="69"/>
        <v>-</v>
      </c>
      <c r="BL169" s="533" t="str">
        <f t="shared" si="70"/>
        <v>-</v>
      </c>
      <c r="BM169" s="535" t="str">
        <f t="shared" si="71"/>
        <v>-</v>
      </c>
    </row>
    <row r="170" spans="1:65" ht="40.5" hidden="1" customHeight="1">
      <c r="A170" s="530" t="str">
        <f t="shared" si="75"/>
        <v>21-8</v>
      </c>
      <c r="B170" s="530">
        <v>21</v>
      </c>
      <c r="C170" s="531" t="s">
        <v>347</v>
      </c>
      <c r="D170" s="530">
        <v>8</v>
      </c>
      <c r="E170" s="531" t="s">
        <v>83</v>
      </c>
      <c r="F170" s="532"/>
      <c r="G170" s="533"/>
      <c r="H170" s="533"/>
      <c r="I170" s="533"/>
      <c r="J170" s="533"/>
      <c r="K170" s="533"/>
      <c r="L170" s="533" t="str">
        <f t="shared" si="72"/>
        <v>-</v>
      </c>
      <c r="M170" s="533" t="str">
        <f t="shared" si="73"/>
        <v>-</v>
      </c>
      <c r="N170" s="534" t="str">
        <f t="shared" si="74"/>
        <v>-</v>
      </c>
      <c r="O170" s="526" t="s">
        <v>83</v>
      </c>
      <c r="P170" s="532"/>
      <c r="Q170" s="533"/>
      <c r="R170" s="533"/>
      <c r="S170" s="533"/>
      <c r="T170" s="533"/>
      <c r="U170" s="533"/>
      <c r="V170" s="533" t="str">
        <f t="shared" si="52"/>
        <v>-</v>
      </c>
      <c r="W170" s="533" t="str">
        <f t="shared" si="53"/>
        <v>-</v>
      </c>
      <c r="X170" s="534" t="str">
        <f t="shared" si="54"/>
        <v>-</v>
      </c>
      <c r="Y170" s="526" t="str">
        <f t="shared" si="55"/>
        <v>-</v>
      </c>
      <c r="Z170" s="532"/>
      <c r="AA170" s="533"/>
      <c r="AB170" s="533"/>
      <c r="AC170" s="533"/>
      <c r="AD170" s="533"/>
      <c r="AE170" s="533"/>
      <c r="AF170" s="533" t="str">
        <f t="shared" si="56"/>
        <v>-</v>
      </c>
      <c r="AG170" s="533" t="str">
        <f t="shared" si="57"/>
        <v>-</v>
      </c>
      <c r="AH170" s="534" t="str">
        <f t="shared" si="58"/>
        <v>-</v>
      </c>
      <c r="AI170" s="526" t="str">
        <f t="shared" si="59"/>
        <v>-</v>
      </c>
      <c r="AJ170" s="532"/>
      <c r="AK170" s="533"/>
      <c r="AL170" s="533"/>
      <c r="AM170" s="533"/>
      <c r="AN170" s="533"/>
      <c r="AO170" s="533"/>
      <c r="AP170" s="533" t="str">
        <f t="shared" si="60"/>
        <v>-</v>
      </c>
      <c r="AQ170" s="533" t="str">
        <f t="shared" si="61"/>
        <v>-</v>
      </c>
      <c r="AR170" s="534" t="str">
        <f t="shared" si="62"/>
        <v>-</v>
      </c>
      <c r="AS170" s="526" t="str">
        <f t="shared" si="63"/>
        <v>-</v>
      </c>
      <c r="AT170" s="532"/>
      <c r="AU170" s="533"/>
      <c r="AV170" s="533"/>
      <c r="AW170" s="533"/>
      <c r="AX170" s="533"/>
      <c r="AY170" s="533"/>
      <c r="AZ170" s="533" t="str">
        <f t="shared" si="64"/>
        <v>-</v>
      </c>
      <c r="BA170" s="533" t="str">
        <f t="shared" si="65"/>
        <v>-</v>
      </c>
      <c r="BB170" s="534" t="str">
        <f t="shared" si="66"/>
        <v>-</v>
      </c>
      <c r="BC170" s="555" t="str">
        <f t="shared" si="67"/>
        <v>-</v>
      </c>
      <c r="BD170" s="533">
        <v>69</v>
      </c>
      <c r="BE170" s="533">
        <v>359</v>
      </c>
      <c r="BF170" s="533">
        <v>690</v>
      </c>
      <c r="BG170" s="533">
        <v>186</v>
      </c>
      <c r="BH170" s="533">
        <v>53</v>
      </c>
      <c r="BI170" s="533">
        <v>16</v>
      </c>
      <c r="BJ170" s="533" t="str">
        <f t="shared" si="68"/>
        <v>-</v>
      </c>
      <c r="BK170" s="533" t="str">
        <f t="shared" si="69"/>
        <v>-</v>
      </c>
      <c r="BL170" s="533" t="str">
        <f t="shared" si="70"/>
        <v>-</v>
      </c>
      <c r="BM170" s="535" t="str">
        <f t="shared" si="71"/>
        <v>-</v>
      </c>
    </row>
    <row r="171" spans="1:65" ht="40.5" customHeight="1">
      <c r="A171" s="530" t="str">
        <f t="shared" si="75"/>
        <v>22-1</v>
      </c>
      <c r="B171" s="530">
        <v>22</v>
      </c>
      <c r="C171" s="531" t="s">
        <v>348</v>
      </c>
      <c r="D171" s="530">
        <v>1</v>
      </c>
      <c r="E171" s="531" t="s">
        <v>2147</v>
      </c>
      <c r="F171" s="532">
        <v>126</v>
      </c>
      <c r="G171" s="533">
        <v>288</v>
      </c>
      <c r="H171" s="533">
        <v>94</v>
      </c>
      <c r="I171" s="533">
        <v>41</v>
      </c>
      <c r="J171" s="533">
        <v>29</v>
      </c>
      <c r="K171" s="533">
        <v>17</v>
      </c>
      <c r="L171" s="533">
        <v>595</v>
      </c>
      <c r="M171" s="533">
        <v>578</v>
      </c>
      <c r="N171" s="534">
        <v>0.76297577854671284</v>
      </c>
      <c r="O171" s="526" t="s">
        <v>55</v>
      </c>
      <c r="P171" s="479">
        <v>43</v>
      </c>
      <c r="Q171" s="479">
        <v>198</v>
      </c>
      <c r="R171" s="479">
        <v>159</v>
      </c>
      <c r="S171" s="479">
        <v>49</v>
      </c>
      <c r="T171" s="479">
        <v>19</v>
      </c>
      <c r="U171" s="479">
        <v>3</v>
      </c>
      <c r="V171" s="535">
        <f t="shared" si="52"/>
        <v>471</v>
      </c>
      <c r="W171" s="533">
        <f t="shared" si="53"/>
        <v>468</v>
      </c>
      <c r="X171" s="534">
        <f t="shared" si="54"/>
        <v>0.42094017094017094</v>
      </c>
      <c r="Y171" s="526" t="str">
        <f t="shared" si="55"/>
        <v>b</v>
      </c>
      <c r="Z171" s="540">
        <v>51</v>
      </c>
      <c r="AA171" s="537">
        <v>165</v>
      </c>
      <c r="AB171" s="537">
        <v>186</v>
      </c>
      <c r="AC171" s="537">
        <v>55</v>
      </c>
      <c r="AD171" s="537">
        <v>29</v>
      </c>
      <c r="AE171" s="537">
        <v>3</v>
      </c>
      <c r="AF171" s="533">
        <f t="shared" si="56"/>
        <v>489</v>
      </c>
      <c r="AG171" s="533">
        <f t="shared" si="57"/>
        <v>486</v>
      </c>
      <c r="AH171" s="534">
        <f t="shared" si="58"/>
        <v>0.3168724279835391</v>
      </c>
      <c r="AI171" s="526" t="str">
        <f t="shared" si="59"/>
        <v>b</v>
      </c>
      <c r="AJ171" s="532">
        <v>48</v>
      </c>
      <c r="AK171" s="533">
        <v>179</v>
      </c>
      <c r="AL171" s="533">
        <v>175</v>
      </c>
      <c r="AM171" s="533">
        <v>50</v>
      </c>
      <c r="AN171" s="533">
        <v>33</v>
      </c>
      <c r="AO171" s="533">
        <v>4</v>
      </c>
      <c r="AP171" s="533">
        <f t="shared" si="60"/>
        <v>489</v>
      </c>
      <c r="AQ171" s="533">
        <f t="shared" si="61"/>
        <v>485</v>
      </c>
      <c r="AR171" s="534">
        <f t="shared" si="62"/>
        <v>0.32783505154639175</v>
      </c>
      <c r="AS171" s="526" t="str">
        <f t="shared" si="63"/>
        <v>b</v>
      </c>
      <c r="AT171" s="958">
        <v>72</v>
      </c>
      <c r="AU171" s="959">
        <v>364</v>
      </c>
      <c r="AV171" s="959">
        <v>410</v>
      </c>
      <c r="AW171" s="959">
        <v>134</v>
      </c>
      <c r="AX171" s="959">
        <v>66</v>
      </c>
      <c r="AY171" s="959">
        <v>10</v>
      </c>
      <c r="AZ171" s="533">
        <f t="shared" si="64"/>
        <v>1056</v>
      </c>
      <c r="BA171" s="533">
        <f t="shared" si="65"/>
        <v>1046</v>
      </c>
      <c r="BB171" s="534">
        <f t="shared" si="66"/>
        <v>0.23135755258126195</v>
      </c>
      <c r="BC171" s="556" t="str">
        <f t="shared" si="67"/>
        <v>c</v>
      </c>
      <c r="BD171" s="533">
        <v>109</v>
      </c>
      <c r="BE171" s="533">
        <v>553</v>
      </c>
      <c r="BF171" s="533">
        <v>530</v>
      </c>
      <c r="BG171" s="533">
        <v>151</v>
      </c>
      <c r="BH171" s="533">
        <v>79</v>
      </c>
      <c r="BI171" s="533">
        <v>4</v>
      </c>
      <c r="BJ171" s="533">
        <f t="shared" si="68"/>
        <v>1426</v>
      </c>
      <c r="BK171" s="533">
        <f t="shared" si="69"/>
        <v>1422</v>
      </c>
      <c r="BL171" s="534">
        <f t="shared" si="70"/>
        <v>0.32489451476793246</v>
      </c>
      <c r="BM171" s="954" t="str">
        <f t="shared" si="71"/>
        <v>b</v>
      </c>
    </row>
    <row r="172" spans="1:65" ht="40.5" customHeight="1">
      <c r="A172" s="530" t="str">
        <f t="shared" si="75"/>
        <v>22-2</v>
      </c>
      <c r="B172" s="530">
        <v>22</v>
      </c>
      <c r="C172" s="531" t="s">
        <v>348</v>
      </c>
      <c r="D172" s="530">
        <v>2</v>
      </c>
      <c r="E172" s="531" t="s">
        <v>376</v>
      </c>
      <c r="F172" s="532">
        <v>129</v>
      </c>
      <c r="G172" s="533">
        <v>242</v>
      </c>
      <c r="H172" s="533">
        <v>131</v>
      </c>
      <c r="I172" s="533">
        <v>52</v>
      </c>
      <c r="J172" s="533">
        <v>26</v>
      </c>
      <c r="K172" s="533">
        <v>8</v>
      </c>
      <c r="L172" s="533">
        <v>588</v>
      </c>
      <c r="M172" s="533">
        <v>580</v>
      </c>
      <c r="N172" s="534">
        <v>0.6827586206896552</v>
      </c>
      <c r="O172" s="526" t="s">
        <v>55</v>
      </c>
      <c r="P172" s="479">
        <v>40</v>
      </c>
      <c r="Q172" s="479">
        <v>174</v>
      </c>
      <c r="R172" s="479">
        <v>186</v>
      </c>
      <c r="S172" s="479">
        <v>39</v>
      </c>
      <c r="T172" s="479">
        <v>22</v>
      </c>
      <c r="U172" s="479">
        <v>8</v>
      </c>
      <c r="V172" s="535">
        <f t="shared" si="52"/>
        <v>469</v>
      </c>
      <c r="W172" s="533">
        <f t="shared" si="53"/>
        <v>461</v>
      </c>
      <c r="X172" s="534">
        <f t="shared" si="54"/>
        <v>0.37093275488069416</v>
      </c>
      <c r="Y172" s="526" t="str">
        <f t="shared" si="55"/>
        <v>b</v>
      </c>
      <c r="Z172" s="540">
        <v>34</v>
      </c>
      <c r="AA172" s="537">
        <v>175</v>
      </c>
      <c r="AB172" s="537">
        <v>173</v>
      </c>
      <c r="AC172" s="537">
        <v>69</v>
      </c>
      <c r="AD172" s="537">
        <v>23</v>
      </c>
      <c r="AE172" s="537">
        <v>7</v>
      </c>
      <c r="AF172" s="533">
        <f t="shared" si="56"/>
        <v>481</v>
      </c>
      <c r="AG172" s="533">
        <f t="shared" si="57"/>
        <v>474</v>
      </c>
      <c r="AH172" s="534">
        <f t="shared" si="58"/>
        <v>0.27004219409282698</v>
      </c>
      <c r="AI172" s="526" t="str">
        <f t="shared" si="59"/>
        <v>c</v>
      </c>
      <c r="AJ172" s="532">
        <v>49</v>
      </c>
      <c r="AK172" s="533">
        <v>154</v>
      </c>
      <c r="AL172" s="533">
        <v>200</v>
      </c>
      <c r="AM172" s="533">
        <v>54</v>
      </c>
      <c r="AN172" s="533">
        <v>21</v>
      </c>
      <c r="AO172" s="533">
        <v>9</v>
      </c>
      <c r="AP172" s="533">
        <f t="shared" si="60"/>
        <v>487</v>
      </c>
      <c r="AQ172" s="533">
        <f t="shared" si="61"/>
        <v>478</v>
      </c>
      <c r="AR172" s="534">
        <f t="shared" si="62"/>
        <v>0.32635983263598328</v>
      </c>
      <c r="AS172" s="526" t="str">
        <f t="shared" si="63"/>
        <v>b</v>
      </c>
      <c r="AT172" s="958">
        <v>87</v>
      </c>
      <c r="AU172" s="959">
        <v>346</v>
      </c>
      <c r="AV172" s="959">
        <v>411</v>
      </c>
      <c r="AW172" s="959">
        <v>118</v>
      </c>
      <c r="AX172" s="959">
        <v>71</v>
      </c>
      <c r="AY172" s="959">
        <v>11</v>
      </c>
      <c r="AZ172" s="533">
        <f t="shared" si="64"/>
        <v>1044</v>
      </c>
      <c r="BA172" s="533">
        <f t="shared" si="65"/>
        <v>1033</v>
      </c>
      <c r="BB172" s="534">
        <f t="shared" si="66"/>
        <v>0.25169409486931266</v>
      </c>
      <c r="BC172" s="556" t="str">
        <f t="shared" si="67"/>
        <v>c</v>
      </c>
      <c r="BD172" s="533">
        <v>139</v>
      </c>
      <c r="BE172" s="533">
        <v>483</v>
      </c>
      <c r="BF172" s="533">
        <v>514</v>
      </c>
      <c r="BG172" s="533">
        <v>172</v>
      </c>
      <c r="BH172" s="533">
        <v>54</v>
      </c>
      <c r="BI172" s="533">
        <v>11</v>
      </c>
      <c r="BJ172" s="533">
        <f t="shared" si="68"/>
        <v>1373</v>
      </c>
      <c r="BK172" s="533">
        <f t="shared" si="69"/>
        <v>1362</v>
      </c>
      <c r="BL172" s="534">
        <f t="shared" si="70"/>
        <v>0.35315712187958886</v>
      </c>
      <c r="BM172" s="954" t="str">
        <f t="shared" si="71"/>
        <v>b</v>
      </c>
    </row>
    <row r="173" spans="1:65" ht="40.5" customHeight="1">
      <c r="A173" s="530" t="str">
        <f t="shared" si="75"/>
        <v>22-3</v>
      </c>
      <c r="B173" s="530">
        <v>22</v>
      </c>
      <c r="C173" s="531" t="s">
        <v>348</v>
      </c>
      <c r="D173" s="530">
        <v>3</v>
      </c>
      <c r="E173" s="531" t="s">
        <v>377</v>
      </c>
      <c r="F173" s="532">
        <v>122</v>
      </c>
      <c r="G173" s="533">
        <v>258</v>
      </c>
      <c r="H173" s="533">
        <v>109</v>
      </c>
      <c r="I173" s="533">
        <v>62</v>
      </c>
      <c r="J173" s="533">
        <v>27</v>
      </c>
      <c r="K173" s="533">
        <v>10</v>
      </c>
      <c r="L173" s="533">
        <v>588</v>
      </c>
      <c r="M173" s="533">
        <v>578</v>
      </c>
      <c r="N173" s="534">
        <v>0.66782006920415227</v>
      </c>
      <c r="O173" s="526" t="s">
        <v>55</v>
      </c>
      <c r="P173" s="479">
        <v>50</v>
      </c>
      <c r="Q173" s="479">
        <v>202</v>
      </c>
      <c r="R173" s="479">
        <v>145</v>
      </c>
      <c r="S173" s="479">
        <v>41</v>
      </c>
      <c r="T173" s="479">
        <v>22</v>
      </c>
      <c r="U173" s="479">
        <v>9</v>
      </c>
      <c r="V173" s="535">
        <f t="shared" si="52"/>
        <v>469</v>
      </c>
      <c r="W173" s="533">
        <f t="shared" si="53"/>
        <v>460</v>
      </c>
      <c r="X173" s="534">
        <f t="shared" si="54"/>
        <v>0.47173913043478261</v>
      </c>
      <c r="Y173" s="526" t="str">
        <f t="shared" si="55"/>
        <v>b</v>
      </c>
      <c r="Z173" s="540">
        <v>47</v>
      </c>
      <c r="AA173" s="537">
        <v>180</v>
      </c>
      <c r="AB173" s="537">
        <v>170</v>
      </c>
      <c r="AC173" s="537">
        <v>58</v>
      </c>
      <c r="AD173" s="537">
        <v>20</v>
      </c>
      <c r="AE173" s="537">
        <v>6</v>
      </c>
      <c r="AF173" s="533">
        <f t="shared" si="56"/>
        <v>481</v>
      </c>
      <c r="AG173" s="533">
        <f t="shared" si="57"/>
        <v>475</v>
      </c>
      <c r="AH173" s="534">
        <f t="shared" si="58"/>
        <v>0.3705263157894737</v>
      </c>
      <c r="AI173" s="526" t="str">
        <f t="shared" si="59"/>
        <v>b</v>
      </c>
      <c r="AJ173" s="532">
        <v>58</v>
      </c>
      <c r="AK173" s="533">
        <v>158</v>
      </c>
      <c r="AL173" s="533">
        <v>175</v>
      </c>
      <c r="AM173" s="533">
        <v>68</v>
      </c>
      <c r="AN173" s="533">
        <v>18</v>
      </c>
      <c r="AO173" s="533">
        <v>10</v>
      </c>
      <c r="AP173" s="533">
        <f t="shared" si="60"/>
        <v>487</v>
      </c>
      <c r="AQ173" s="533">
        <f t="shared" si="61"/>
        <v>477</v>
      </c>
      <c r="AR173" s="534">
        <f t="shared" si="62"/>
        <v>0.35639412997903563</v>
      </c>
      <c r="AS173" s="526" t="str">
        <f t="shared" si="63"/>
        <v>b</v>
      </c>
      <c r="AT173" s="958">
        <v>110</v>
      </c>
      <c r="AU173" s="959">
        <v>391</v>
      </c>
      <c r="AV173" s="959">
        <v>353</v>
      </c>
      <c r="AW173" s="959">
        <v>106</v>
      </c>
      <c r="AX173" s="959">
        <v>71</v>
      </c>
      <c r="AY173" s="959">
        <v>13</v>
      </c>
      <c r="AZ173" s="533">
        <f t="shared" si="64"/>
        <v>1044</v>
      </c>
      <c r="BA173" s="533">
        <f t="shared" si="65"/>
        <v>1031</v>
      </c>
      <c r="BB173" s="534">
        <f t="shared" si="66"/>
        <v>0.35208535402521823</v>
      </c>
      <c r="BC173" s="556" t="str">
        <f t="shared" si="67"/>
        <v>b</v>
      </c>
      <c r="BD173" s="533">
        <v>135</v>
      </c>
      <c r="BE173" s="533">
        <v>541</v>
      </c>
      <c r="BF173" s="533">
        <v>479</v>
      </c>
      <c r="BG173" s="533">
        <v>149</v>
      </c>
      <c r="BH173" s="533">
        <v>58</v>
      </c>
      <c r="BI173" s="533">
        <v>11</v>
      </c>
      <c r="BJ173" s="533">
        <f t="shared" si="68"/>
        <v>1373</v>
      </c>
      <c r="BK173" s="533">
        <f t="shared" si="69"/>
        <v>1362</v>
      </c>
      <c r="BL173" s="534">
        <f t="shared" si="70"/>
        <v>0.40088105726872247</v>
      </c>
      <c r="BM173" s="954" t="str">
        <f t="shared" si="71"/>
        <v>b</v>
      </c>
    </row>
    <row r="174" spans="1:65" ht="40.5" customHeight="1">
      <c r="A174" s="530" t="str">
        <f t="shared" si="75"/>
        <v>22-4</v>
      </c>
      <c r="B174" s="530">
        <v>22</v>
      </c>
      <c r="C174" s="531" t="s">
        <v>348</v>
      </c>
      <c r="D174" s="530">
        <v>4</v>
      </c>
      <c r="E174" s="531" t="s">
        <v>378</v>
      </c>
      <c r="F174" s="532">
        <v>45</v>
      </c>
      <c r="G174" s="533">
        <v>152</v>
      </c>
      <c r="H174" s="533">
        <v>236</v>
      </c>
      <c r="I174" s="533">
        <v>85</v>
      </c>
      <c r="J174" s="533">
        <v>47</v>
      </c>
      <c r="K174" s="533">
        <v>30</v>
      </c>
      <c r="L174" s="533">
        <v>595</v>
      </c>
      <c r="M174" s="533">
        <v>565</v>
      </c>
      <c r="N174" s="534">
        <v>0.11150442477876106</v>
      </c>
      <c r="O174" s="526" t="s">
        <v>56</v>
      </c>
      <c r="P174" s="479">
        <v>14</v>
      </c>
      <c r="Q174" s="479">
        <v>123</v>
      </c>
      <c r="R174" s="479">
        <v>230</v>
      </c>
      <c r="S174" s="479">
        <v>72</v>
      </c>
      <c r="T174" s="479">
        <v>28</v>
      </c>
      <c r="U174" s="479">
        <v>4</v>
      </c>
      <c r="V174" s="535">
        <f t="shared" si="52"/>
        <v>471</v>
      </c>
      <c r="W174" s="533">
        <f t="shared" si="53"/>
        <v>467</v>
      </c>
      <c r="X174" s="534">
        <f t="shared" si="54"/>
        <v>4.9250535331905779E-2</v>
      </c>
      <c r="Y174" s="526" t="str">
        <f t="shared" si="55"/>
        <v>c</v>
      </c>
      <c r="Z174" s="540">
        <v>19</v>
      </c>
      <c r="AA174" s="537">
        <v>105</v>
      </c>
      <c r="AB174" s="537">
        <v>234</v>
      </c>
      <c r="AC174" s="537">
        <v>90</v>
      </c>
      <c r="AD174" s="537">
        <v>36</v>
      </c>
      <c r="AE174" s="537">
        <v>5</v>
      </c>
      <c r="AF174" s="533">
        <f t="shared" si="56"/>
        <v>489</v>
      </c>
      <c r="AG174" s="533">
        <f t="shared" si="57"/>
        <v>484</v>
      </c>
      <c r="AH174" s="534">
        <f t="shared" si="58"/>
        <v>-3.9256198347107439E-2</v>
      </c>
      <c r="AI174" s="526" t="str">
        <f t="shared" si="59"/>
        <v>c</v>
      </c>
      <c r="AJ174" s="532">
        <v>16</v>
      </c>
      <c r="AK174" s="533">
        <v>110</v>
      </c>
      <c r="AL174" s="533">
        <v>230</v>
      </c>
      <c r="AM174" s="533">
        <v>88</v>
      </c>
      <c r="AN174" s="533">
        <v>40</v>
      </c>
      <c r="AO174" s="533">
        <v>5</v>
      </c>
      <c r="AP174" s="533">
        <f t="shared" si="60"/>
        <v>489</v>
      </c>
      <c r="AQ174" s="533">
        <f t="shared" si="61"/>
        <v>484</v>
      </c>
      <c r="AR174" s="534">
        <f t="shared" si="62"/>
        <v>-5.3719008264462811E-2</v>
      </c>
      <c r="AS174" s="526" t="str">
        <f t="shared" si="63"/>
        <v>c</v>
      </c>
      <c r="AT174" s="958">
        <v>26</v>
      </c>
      <c r="AU174" s="959">
        <v>217</v>
      </c>
      <c r="AV174" s="959">
        <v>539</v>
      </c>
      <c r="AW174" s="959">
        <v>177</v>
      </c>
      <c r="AX174" s="959">
        <v>83</v>
      </c>
      <c r="AY174" s="959">
        <v>14</v>
      </c>
      <c r="AZ174" s="533">
        <f t="shared" si="64"/>
        <v>1056</v>
      </c>
      <c r="BA174" s="533">
        <f t="shared" si="65"/>
        <v>1042</v>
      </c>
      <c r="BB174" s="534">
        <f t="shared" si="66"/>
        <v>-7.1017274472168906E-2</v>
      </c>
      <c r="BC174" s="556" t="str">
        <f t="shared" si="67"/>
        <v>c</v>
      </c>
      <c r="BD174" s="533">
        <v>52</v>
      </c>
      <c r="BE174" s="533">
        <v>324</v>
      </c>
      <c r="BF174" s="533">
        <v>739</v>
      </c>
      <c r="BG174" s="533">
        <v>224</v>
      </c>
      <c r="BH174" s="533">
        <v>80</v>
      </c>
      <c r="BI174" s="533">
        <v>7</v>
      </c>
      <c r="BJ174" s="533">
        <f t="shared" si="68"/>
        <v>1426</v>
      </c>
      <c r="BK174" s="533">
        <f t="shared" si="69"/>
        <v>1419</v>
      </c>
      <c r="BL174" s="534">
        <f t="shared" si="70"/>
        <v>3.1007751937984496E-2</v>
      </c>
      <c r="BM174" s="954" t="str">
        <f t="shared" si="71"/>
        <v>c</v>
      </c>
    </row>
    <row r="175" spans="1:65" ht="40.5" hidden="1" customHeight="1">
      <c r="A175" s="530" t="str">
        <f t="shared" si="75"/>
        <v>22-5</v>
      </c>
      <c r="B175" s="530">
        <v>22</v>
      </c>
      <c r="C175" s="531" t="s">
        <v>348</v>
      </c>
      <c r="D175" s="530">
        <v>5</v>
      </c>
      <c r="E175" s="531" t="s">
        <v>83</v>
      </c>
      <c r="F175" s="532"/>
      <c r="G175" s="533"/>
      <c r="H175" s="533"/>
      <c r="I175" s="533"/>
      <c r="J175" s="533"/>
      <c r="K175" s="533"/>
      <c r="L175" s="533" t="str">
        <f t="shared" si="72"/>
        <v>-</v>
      </c>
      <c r="M175" s="533" t="str">
        <f t="shared" si="73"/>
        <v>-</v>
      </c>
      <c r="N175" s="534" t="str">
        <f t="shared" si="74"/>
        <v>-</v>
      </c>
      <c r="O175" s="526" t="s">
        <v>83</v>
      </c>
      <c r="P175" s="532"/>
      <c r="Q175" s="533"/>
      <c r="R175" s="533"/>
      <c r="S175" s="533"/>
      <c r="T175" s="533"/>
      <c r="U175" s="533"/>
      <c r="V175" s="533" t="str">
        <f t="shared" si="52"/>
        <v>-</v>
      </c>
      <c r="W175" s="533" t="str">
        <f t="shared" si="53"/>
        <v>-</v>
      </c>
      <c r="X175" s="534" t="str">
        <f t="shared" si="54"/>
        <v>-</v>
      </c>
      <c r="Y175" s="526" t="str">
        <f t="shared" si="55"/>
        <v>-</v>
      </c>
      <c r="Z175" s="532"/>
      <c r="AA175" s="533"/>
      <c r="AB175" s="533"/>
      <c r="AC175" s="533"/>
      <c r="AD175" s="533"/>
      <c r="AE175" s="533"/>
      <c r="AF175" s="533" t="str">
        <f t="shared" si="56"/>
        <v>-</v>
      </c>
      <c r="AG175" s="533" t="str">
        <f t="shared" si="57"/>
        <v>-</v>
      </c>
      <c r="AH175" s="534" t="str">
        <f t="shared" si="58"/>
        <v>-</v>
      </c>
      <c r="AI175" s="526" t="str">
        <f t="shared" si="59"/>
        <v>-</v>
      </c>
      <c r="AJ175" s="532"/>
      <c r="AK175" s="533"/>
      <c r="AL175" s="533"/>
      <c r="AM175" s="533"/>
      <c r="AN175" s="533"/>
      <c r="AO175" s="533"/>
      <c r="AP175" s="533" t="str">
        <f t="shared" si="60"/>
        <v>-</v>
      </c>
      <c r="AQ175" s="533" t="str">
        <f t="shared" si="61"/>
        <v>-</v>
      </c>
      <c r="AR175" s="534" t="str">
        <f t="shared" si="62"/>
        <v>-</v>
      </c>
      <c r="AS175" s="526" t="str">
        <f t="shared" si="63"/>
        <v>-</v>
      </c>
      <c r="AT175" s="532"/>
      <c r="AU175" s="533"/>
      <c r="AV175" s="533"/>
      <c r="AW175" s="533"/>
      <c r="AX175" s="533"/>
      <c r="AY175" s="533"/>
      <c r="AZ175" s="533" t="str">
        <f t="shared" si="64"/>
        <v>-</v>
      </c>
      <c r="BA175" s="533" t="str">
        <f t="shared" si="65"/>
        <v>-</v>
      </c>
      <c r="BB175" s="534" t="str">
        <f t="shared" si="66"/>
        <v>-</v>
      </c>
      <c r="BC175" s="555" t="str">
        <f t="shared" si="67"/>
        <v>-</v>
      </c>
      <c r="BD175" s="533"/>
      <c r="BE175" s="533"/>
      <c r="BF175" s="533"/>
      <c r="BG175" s="533"/>
      <c r="BH175" s="533"/>
      <c r="BI175" s="533"/>
      <c r="BJ175" s="533" t="str">
        <f t="shared" si="68"/>
        <v>-</v>
      </c>
      <c r="BK175" s="533" t="str">
        <f t="shared" si="69"/>
        <v>-</v>
      </c>
      <c r="BL175" s="533" t="str">
        <f t="shared" si="70"/>
        <v>-</v>
      </c>
      <c r="BM175" s="535" t="str">
        <f t="shared" si="71"/>
        <v>-</v>
      </c>
    </row>
    <row r="176" spans="1:65" ht="40.5" hidden="1" customHeight="1">
      <c r="A176" s="530" t="str">
        <f t="shared" si="75"/>
        <v>22-6</v>
      </c>
      <c r="B176" s="530">
        <v>22</v>
      </c>
      <c r="C176" s="531" t="s">
        <v>348</v>
      </c>
      <c r="D176" s="530">
        <v>6</v>
      </c>
      <c r="E176" s="531" t="s">
        <v>83</v>
      </c>
      <c r="F176" s="532"/>
      <c r="G176" s="533"/>
      <c r="H176" s="533"/>
      <c r="I176" s="533"/>
      <c r="J176" s="533"/>
      <c r="K176" s="533"/>
      <c r="L176" s="533" t="str">
        <f t="shared" si="72"/>
        <v>-</v>
      </c>
      <c r="M176" s="533" t="str">
        <f t="shared" si="73"/>
        <v>-</v>
      </c>
      <c r="N176" s="534" t="str">
        <f t="shared" si="74"/>
        <v>-</v>
      </c>
      <c r="O176" s="526" t="s">
        <v>83</v>
      </c>
      <c r="P176" s="532"/>
      <c r="Q176" s="533"/>
      <c r="R176" s="533"/>
      <c r="S176" s="533"/>
      <c r="T176" s="533"/>
      <c r="U176" s="533"/>
      <c r="V176" s="533" t="str">
        <f t="shared" si="52"/>
        <v>-</v>
      </c>
      <c r="W176" s="533" t="str">
        <f t="shared" si="53"/>
        <v>-</v>
      </c>
      <c r="X176" s="534" t="str">
        <f t="shared" si="54"/>
        <v>-</v>
      </c>
      <c r="Y176" s="526" t="str">
        <f t="shared" si="55"/>
        <v>-</v>
      </c>
      <c r="Z176" s="532"/>
      <c r="AA176" s="533"/>
      <c r="AB176" s="533"/>
      <c r="AC176" s="533"/>
      <c r="AD176" s="533"/>
      <c r="AE176" s="533"/>
      <c r="AF176" s="533" t="str">
        <f t="shared" si="56"/>
        <v>-</v>
      </c>
      <c r="AG176" s="533" t="str">
        <f t="shared" si="57"/>
        <v>-</v>
      </c>
      <c r="AH176" s="534" t="str">
        <f t="shared" si="58"/>
        <v>-</v>
      </c>
      <c r="AI176" s="526" t="str">
        <f t="shared" si="59"/>
        <v>-</v>
      </c>
      <c r="AJ176" s="532"/>
      <c r="AK176" s="533"/>
      <c r="AL176" s="533"/>
      <c r="AM176" s="533"/>
      <c r="AN176" s="533"/>
      <c r="AO176" s="533"/>
      <c r="AP176" s="533" t="str">
        <f t="shared" si="60"/>
        <v>-</v>
      </c>
      <c r="AQ176" s="533" t="str">
        <f t="shared" si="61"/>
        <v>-</v>
      </c>
      <c r="AR176" s="534" t="str">
        <f t="shared" si="62"/>
        <v>-</v>
      </c>
      <c r="AS176" s="526" t="str">
        <f t="shared" si="63"/>
        <v>-</v>
      </c>
      <c r="AT176" s="532"/>
      <c r="AU176" s="533"/>
      <c r="AV176" s="533"/>
      <c r="AW176" s="533"/>
      <c r="AX176" s="533"/>
      <c r="AY176" s="533"/>
      <c r="AZ176" s="533" t="str">
        <f t="shared" si="64"/>
        <v>-</v>
      </c>
      <c r="BA176" s="533" t="str">
        <f t="shared" si="65"/>
        <v>-</v>
      </c>
      <c r="BB176" s="534" t="str">
        <f t="shared" si="66"/>
        <v>-</v>
      </c>
      <c r="BC176" s="555" t="str">
        <f t="shared" si="67"/>
        <v>-</v>
      </c>
      <c r="BD176" s="533"/>
      <c r="BE176" s="533"/>
      <c r="BF176" s="533"/>
      <c r="BG176" s="533"/>
      <c r="BH176" s="533"/>
      <c r="BI176" s="533"/>
      <c r="BJ176" s="533" t="str">
        <f t="shared" si="68"/>
        <v>-</v>
      </c>
      <c r="BK176" s="533" t="str">
        <f t="shared" si="69"/>
        <v>-</v>
      </c>
      <c r="BL176" s="533" t="str">
        <f t="shared" si="70"/>
        <v>-</v>
      </c>
      <c r="BM176" s="535" t="str">
        <f t="shared" si="71"/>
        <v>-</v>
      </c>
    </row>
    <row r="177" spans="1:65" ht="40.5" hidden="1" customHeight="1">
      <c r="A177" s="530" t="str">
        <f t="shared" si="75"/>
        <v>22-7</v>
      </c>
      <c r="B177" s="530">
        <v>22</v>
      </c>
      <c r="C177" s="531" t="s">
        <v>348</v>
      </c>
      <c r="D177" s="530">
        <v>7</v>
      </c>
      <c r="E177" s="531" t="s">
        <v>83</v>
      </c>
      <c r="F177" s="532"/>
      <c r="G177" s="533"/>
      <c r="H177" s="533"/>
      <c r="I177" s="533"/>
      <c r="J177" s="533"/>
      <c r="K177" s="533"/>
      <c r="L177" s="533" t="str">
        <f t="shared" si="72"/>
        <v>-</v>
      </c>
      <c r="M177" s="533" t="str">
        <f t="shared" si="73"/>
        <v>-</v>
      </c>
      <c r="N177" s="534" t="str">
        <f t="shared" si="74"/>
        <v>-</v>
      </c>
      <c r="O177" s="526" t="s">
        <v>83</v>
      </c>
      <c r="P177" s="532"/>
      <c r="Q177" s="533"/>
      <c r="R177" s="533"/>
      <c r="S177" s="533"/>
      <c r="T177" s="533"/>
      <c r="U177" s="533"/>
      <c r="V177" s="533" t="str">
        <f t="shared" si="52"/>
        <v>-</v>
      </c>
      <c r="W177" s="533" t="str">
        <f t="shared" si="53"/>
        <v>-</v>
      </c>
      <c r="X177" s="534" t="str">
        <f t="shared" si="54"/>
        <v>-</v>
      </c>
      <c r="Y177" s="526" t="str">
        <f t="shared" si="55"/>
        <v>-</v>
      </c>
      <c r="Z177" s="532"/>
      <c r="AA177" s="533"/>
      <c r="AB177" s="533"/>
      <c r="AC177" s="533"/>
      <c r="AD177" s="533"/>
      <c r="AE177" s="533"/>
      <c r="AF177" s="533" t="str">
        <f t="shared" si="56"/>
        <v>-</v>
      </c>
      <c r="AG177" s="533" t="str">
        <f t="shared" si="57"/>
        <v>-</v>
      </c>
      <c r="AH177" s="534" t="str">
        <f t="shared" si="58"/>
        <v>-</v>
      </c>
      <c r="AI177" s="526" t="str">
        <f t="shared" si="59"/>
        <v>-</v>
      </c>
      <c r="AJ177" s="532"/>
      <c r="AK177" s="533"/>
      <c r="AL177" s="533"/>
      <c r="AM177" s="533"/>
      <c r="AN177" s="533"/>
      <c r="AO177" s="533"/>
      <c r="AP177" s="533" t="str">
        <f t="shared" si="60"/>
        <v>-</v>
      </c>
      <c r="AQ177" s="533" t="str">
        <f t="shared" si="61"/>
        <v>-</v>
      </c>
      <c r="AR177" s="534" t="str">
        <f t="shared" si="62"/>
        <v>-</v>
      </c>
      <c r="AS177" s="526" t="str">
        <f t="shared" si="63"/>
        <v>-</v>
      </c>
      <c r="AT177" s="532"/>
      <c r="AU177" s="533"/>
      <c r="AV177" s="533"/>
      <c r="AW177" s="533"/>
      <c r="AX177" s="533"/>
      <c r="AY177" s="533"/>
      <c r="AZ177" s="533" t="str">
        <f t="shared" si="64"/>
        <v>-</v>
      </c>
      <c r="BA177" s="533" t="str">
        <f t="shared" si="65"/>
        <v>-</v>
      </c>
      <c r="BB177" s="534" t="str">
        <f t="shared" si="66"/>
        <v>-</v>
      </c>
      <c r="BC177" s="555" t="str">
        <f t="shared" si="67"/>
        <v>-</v>
      </c>
      <c r="BD177" s="533"/>
      <c r="BE177" s="533"/>
      <c r="BF177" s="533"/>
      <c r="BG177" s="533"/>
      <c r="BH177" s="533"/>
      <c r="BI177" s="533"/>
      <c r="BJ177" s="533" t="str">
        <f t="shared" si="68"/>
        <v>-</v>
      </c>
      <c r="BK177" s="533" t="str">
        <f t="shared" si="69"/>
        <v>-</v>
      </c>
      <c r="BL177" s="533" t="str">
        <f t="shared" si="70"/>
        <v>-</v>
      </c>
      <c r="BM177" s="535" t="str">
        <f t="shared" si="71"/>
        <v>-</v>
      </c>
    </row>
    <row r="178" spans="1:65" ht="40.5" hidden="1" customHeight="1">
      <c r="A178" s="530" t="str">
        <f t="shared" si="75"/>
        <v>22-8</v>
      </c>
      <c r="B178" s="530">
        <v>22</v>
      </c>
      <c r="C178" s="531" t="s">
        <v>348</v>
      </c>
      <c r="D178" s="530">
        <v>8</v>
      </c>
      <c r="E178" s="531" t="s">
        <v>83</v>
      </c>
      <c r="F178" s="532"/>
      <c r="G178" s="533"/>
      <c r="H178" s="533"/>
      <c r="I178" s="533"/>
      <c r="J178" s="533"/>
      <c r="K178" s="533"/>
      <c r="L178" s="533" t="str">
        <f t="shared" si="72"/>
        <v>-</v>
      </c>
      <c r="M178" s="533" t="str">
        <f t="shared" si="73"/>
        <v>-</v>
      </c>
      <c r="N178" s="534" t="str">
        <f t="shared" si="74"/>
        <v>-</v>
      </c>
      <c r="O178" s="526" t="s">
        <v>83</v>
      </c>
      <c r="P178" s="532"/>
      <c r="Q178" s="533"/>
      <c r="R178" s="533"/>
      <c r="S178" s="533"/>
      <c r="T178" s="533"/>
      <c r="U178" s="533"/>
      <c r="V178" s="533" t="str">
        <f t="shared" si="52"/>
        <v>-</v>
      </c>
      <c r="W178" s="533" t="str">
        <f t="shared" si="53"/>
        <v>-</v>
      </c>
      <c r="X178" s="534" t="str">
        <f t="shared" si="54"/>
        <v>-</v>
      </c>
      <c r="Y178" s="526" t="str">
        <f t="shared" si="55"/>
        <v>-</v>
      </c>
      <c r="Z178" s="532"/>
      <c r="AA178" s="533"/>
      <c r="AB178" s="533"/>
      <c r="AC178" s="533"/>
      <c r="AD178" s="533"/>
      <c r="AE178" s="533"/>
      <c r="AF178" s="533" t="str">
        <f t="shared" si="56"/>
        <v>-</v>
      </c>
      <c r="AG178" s="533" t="str">
        <f t="shared" si="57"/>
        <v>-</v>
      </c>
      <c r="AH178" s="534" t="str">
        <f t="shared" si="58"/>
        <v>-</v>
      </c>
      <c r="AI178" s="526" t="str">
        <f t="shared" si="59"/>
        <v>-</v>
      </c>
      <c r="AJ178" s="532"/>
      <c r="AK178" s="533"/>
      <c r="AL178" s="533"/>
      <c r="AM178" s="533"/>
      <c r="AN178" s="533"/>
      <c r="AO178" s="533"/>
      <c r="AP178" s="533" t="str">
        <f t="shared" si="60"/>
        <v>-</v>
      </c>
      <c r="AQ178" s="533" t="str">
        <f t="shared" si="61"/>
        <v>-</v>
      </c>
      <c r="AR178" s="534" t="str">
        <f t="shared" si="62"/>
        <v>-</v>
      </c>
      <c r="AS178" s="526" t="str">
        <f t="shared" si="63"/>
        <v>-</v>
      </c>
      <c r="AT178" s="532"/>
      <c r="AU178" s="533"/>
      <c r="AV178" s="533"/>
      <c r="AW178" s="533"/>
      <c r="AX178" s="533"/>
      <c r="AY178" s="533"/>
      <c r="AZ178" s="533" t="str">
        <f t="shared" si="64"/>
        <v>-</v>
      </c>
      <c r="BA178" s="533" t="str">
        <f t="shared" si="65"/>
        <v>-</v>
      </c>
      <c r="BB178" s="534" t="str">
        <f t="shared" si="66"/>
        <v>-</v>
      </c>
      <c r="BC178" s="555" t="str">
        <f t="shared" si="67"/>
        <v>-</v>
      </c>
      <c r="BD178" s="533"/>
      <c r="BE178" s="533"/>
      <c r="BF178" s="533"/>
      <c r="BG178" s="533"/>
      <c r="BH178" s="533"/>
      <c r="BI178" s="533"/>
      <c r="BJ178" s="533" t="str">
        <f t="shared" si="68"/>
        <v>-</v>
      </c>
      <c r="BK178" s="533" t="str">
        <f t="shared" si="69"/>
        <v>-</v>
      </c>
      <c r="BL178" s="533" t="str">
        <f t="shared" si="70"/>
        <v>-</v>
      </c>
      <c r="BM178" s="535" t="str">
        <f t="shared" si="71"/>
        <v>-</v>
      </c>
    </row>
    <row r="179" spans="1:65" ht="40.5" customHeight="1">
      <c r="A179" s="530" t="str">
        <f t="shared" si="75"/>
        <v>23-1</v>
      </c>
      <c r="B179" s="530">
        <v>23</v>
      </c>
      <c r="C179" s="531" t="s">
        <v>349</v>
      </c>
      <c r="D179" s="530">
        <v>1</v>
      </c>
      <c r="E179" s="531" t="s">
        <v>2148</v>
      </c>
      <c r="F179" s="532">
        <v>88</v>
      </c>
      <c r="G179" s="533">
        <v>244</v>
      </c>
      <c r="H179" s="533">
        <v>177</v>
      </c>
      <c r="I179" s="533">
        <v>39</v>
      </c>
      <c r="J179" s="533">
        <v>18</v>
      </c>
      <c r="K179" s="533">
        <v>22</v>
      </c>
      <c r="L179" s="533">
        <v>588</v>
      </c>
      <c r="M179" s="533">
        <v>566</v>
      </c>
      <c r="N179" s="534">
        <v>0.60954063604240283</v>
      </c>
      <c r="O179" s="526" t="s">
        <v>55</v>
      </c>
      <c r="P179" s="479">
        <v>31</v>
      </c>
      <c r="Q179" s="479">
        <v>162</v>
      </c>
      <c r="R179" s="479">
        <v>202</v>
      </c>
      <c r="S179" s="479">
        <v>46</v>
      </c>
      <c r="T179" s="479">
        <v>21</v>
      </c>
      <c r="U179" s="479">
        <v>7</v>
      </c>
      <c r="V179" s="535">
        <f t="shared" si="52"/>
        <v>469</v>
      </c>
      <c r="W179" s="533">
        <f t="shared" si="53"/>
        <v>462</v>
      </c>
      <c r="X179" s="534">
        <f t="shared" si="54"/>
        <v>0.2943722943722944</v>
      </c>
      <c r="Y179" s="526" t="str">
        <f t="shared" si="55"/>
        <v>c</v>
      </c>
      <c r="Z179" s="540">
        <v>21</v>
      </c>
      <c r="AA179" s="537">
        <v>145</v>
      </c>
      <c r="AB179" s="537">
        <v>229</v>
      </c>
      <c r="AC179" s="537">
        <v>65</v>
      </c>
      <c r="AD179" s="537">
        <v>13</v>
      </c>
      <c r="AE179" s="537">
        <v>8</v>
      </c>
      <c r="AF179" s="533">
        <f t="shared" si="56"/>
        <v>481</v>
      </c>
      <c r="AG179" s="533">
        <f t="shared" si="57"/>
        <v>473</v>
      </c>
      <c r="AH179" s="534">
        <f t="shared" si="58"/>
        <v>0.20295983086680761</v>
      </c>
      <c r="AI179" s="526" t="str">
        <f t="shared" si="59"/>
        <v>c</v>
      </c>
      <c r="AJ179" s="532">
        <v>30</v>
      </c>
      <c r="AK179" s="533">
        <v>148</v>
      </c>
      <c r="AL179" s="533">
        <v>221</v>
      </c>
      <c r="AM179" s="533">
        <v>58</v>
      </c>
      <c r="AN179" s="533">
        <v>19</v>
      </c>
      <c r="AO179" s="533">
        <v>11</v>
      </c>
      <c r="AP179" s="533">
        <f t="shared" si="60"/>
        <v>487</v>
      </c>
      <c r="AQ179" s="533">
        <f t="shared" si="61"/>
        <v>476</v>
      </c>
      <c r="AR179" s="534">
        <f t="shared" si="62"/>
        <v>0.23529411764705882</v>
      </c>
      <c r="AS179" s="526" t="str">
        <f t="shared" si="63"/>
        <v>c</v>
      </c>
      <c r="AT179" s="958">
        <v>56</v>
      </c>
      <c r="AU179" s="959">
        <v>359</v>
      </c>
      <c r="AV179" s="959">
        <v>441</v>
      </c>
      <c r="AW179" s="959">
        <v>118</v>
      </c>
      <c r="AX179" s="959">
        <v>59</v>
      </c>
      <c r="AY179" s="959">
        <v>11</v>
      </c>
      <c r="AZ179" s="533">
        <f t="shared" si="64"/>
        <v>1044</v>
      </c>
      <c r="BA179" s="533">
        <f t="shared" si="65"/>
        <v>1033</v>
      </c>
      <c r="BB179" s="534">
        <f t="shared" si="66"/>
        <v>0.22749273959341723</v>
      </c>
      <c r="BC179" s="556" t="str">
        <f t="shared" si="67"/>
        <v>c</v>
      </c>
      <c r="BD179" s="533">
        <v>78</v>
      </c>
      <c r="BE179" s="533">
        <v>438</v>
      </c>
      <c r="BF179" s="533">
        <v>608</v>
      </c>
      <c r="BG179" s="533">
        <v>187</v>
      </c>
      <c r="BH179" s="533">
        <v>47</v>
      </c>
      <c r="BI179" s="533">
        <v>15</v>
      </c>
      <c r="BJ179" s="533">
        <f t="shared" si="68"/>
        <v>1373</v>
      </c>
      <c r="BK179" s="533">
        <f t="shared" si="69"/>
        <v>1358</v>
      </c>
      <c r="BL179" s="534">
        <f t="shared" si="70"/>
        <v>0.23048600883652431</v>
      </c>
      <c r="BM179" s="954" t="str">
        <f t="shared" si="71"/>
        <v>c</v>
      </c>
    </row>
    <row r="180" spans="1:65" ht="40.5" customHeight="1">
      <c r="A180" s="530" t="str">
        <f t="shared" si="75"/>
        <v>23-2</v>
      </c>
      <c r="B180" s="530">
        <v>23</v>
      </c>
      <c r="C180" s="531" t="s">
        <v>349</v>
      </c>
      <c r="D180" s="530">
        <v>2</v>
      </c>
      <c r="E180" s="531" t="s">
        <v>379</v>
      </c>
      <c r="F180" s="532">
        <v>63</v>
      </c>
      <c r="G180" s="533">
        <v>190</v>
      </c>
      <c r="H180" s="533">
        <v>236</v>
      </c>
      <c r="I180" s="533">
        <v>55</v>
      </c>
      <c r="J180" s="533">
        <v>18</v>
      </c>
      <c r="K180" s="533">
        <v>26</v>
      </c>
      <c r="L180" s="533">
        <v>588</v>
      </c>
      <c r="M180" s="533">
        <v>562</v>
      </c>
      <c r="N180" s="534">
        <v>0.40035587188612098</v>
      </c>
      <c r="O180" s="526" t="s">
        <v>55</v>
      </c>
      <c r="P180" s="479">
        <v>20</v>
      </c>
      <c r="Q180" s="479">
        <v>134</v>
      </c>
      <c r="R180" s="479">
        <v>227</v>
      </c>
      <c r="S180" s="479">
        <v>60</v>
      </c>
      <c r="T180" s="479">
        <v>21</v>
      </c>
      <c r="U180" s="479">
        <v>7</v>
      </c>
      <c r="V180" s="535">
        <f t="shared" si="52"/>
        <v>469</v>
      </c>
      <c r="W180" s="533">
        <f t="shared" si="53"/>
        <v>462</v>
      </c>
      <c r="X180" s="534">
        <f t="shared" si="54"/>
        <v>0.15584415584415584</v>
      </c>
      <c r="Y180" s="526" t="str">
        <f t="shared" si="55"/>
        <v>c</v>
      </c>
      <c r="Z180" s="540">
        <v>15</v>
      </c>
      <c r="AA180" s="537">
        <v>112</v>
      </c>
      <c r="AB180" s="537">
        <v>257</v>
      </c>
      <c r="AC180" s="537">
        <v>63</v>
      </c>
      <c r="AD180" s="537">
        <v>23</v>
      </c>
      <c r="AE180" s="537">
        <v>11</v>
      </c>
      <c r="AF180" s="533">
        <f t="shared" si="56"/>
        <v>481</v>
      </c>
      <c r="AG180" s="533">
        <f t="shared" si="57"/>
        <v>470</v>
      </c>
      <c r="AH180" s="534">
        <f t="shared" si="58"/>
        <v>7.0212765957446813E-2</v>
      </c>
      <c r="AI180" s="526" t="str">
        <f t="shared" si="59"/>
        <v>c</v>
      </c>
      <c r="AJ180" s="532">
        <v>19</v>
      </c>
      <c r="AK180" s="533">
        <v>136</v>
      </c>
      <c r="AL180" s="533">
        <v>235</v>
      </c>
      <c r="AM180" s="533">
        <v>63</v>
      </c>
      <c r="AN180" s="533">
        <v>24</v>
      </c>
      <c r="AO180" s="533">
        <v>10</v>
      </c>
      <c r="AP180" s="533">
        <f t="shared" si="60"/>
        <v>487</v>
      </c>
      <c r="AQ180" s="533">
        <f t="shared" si="61"/>
        <v>477</v>
      </c>
      <c r="AR180" s="534">
        <f t="shared" si="62"/>
        <v>0.13207547169811321</v>
      </c>
      <c r="AS180" s="526" t="str">
        <f t="shared" si="63"/>
        <v>c</v>
      </c>
      <c r="AT180" s="958">
        <v>39</v>
      </c>
      <c r="AU180" s="959">
        <v>297</v>
      </c>
      <c r="AV180" s="959">
        <v>494</v>
      </c>
      <c r="AW180" s="959">
        <v>140</v>
      </c>
      <c r="AX180" s="959">
        <v>59</v>
      </c>
      <c r="AY180" s="959">
        <v>15</v>
      </c>
      <c r="AZ180" s="533">
        <f t="shared" si="64"/>
        <v>1044</v>
      </c>
      <c r="BA180" s="533">
        <f t="shared" si="65"/>
        <v>1029</v>
      </c>
      <c r="BB180" s="534">
        <f t="shared" si="66"/>
        <v>0.11370262390670553</v>
      </c>
      <c r="BC180" s="556" t="str">
        <f t="shared" si="67"/>
        <v>c</v>
      </c>
      <c r="BD180" s="533">
        <v>69</v>
      </c>
      <c r="BE180" s="533">
        <v>355</v>
      </c>
      <c r="BF180" s="533">
        <v>716</v>
      </c>
      <c r="BG180" s="533">
        <v>160</v>
      </c>
      <c r="BH180" s="533">
        <v>55</v>
      </c>
      <c r="BI180" s="533">
        <v>18</v>
      </c>
      <c r="BJ180" s="533">
        <f t="shared" si="68"/>
        <v>1373</v>
      </c>
      <c r="BK180" s="533">
        <f t="shared" si="69"/>
        <v>1355</v>
      </c>
      <c r="BL180" s="534">
        <f t="shared" si="70"/>
        <v>0.16457564575645756</v>
      </c>
      <c r="BM180" s="954" t="str">
        <f t="shared" si="71"/>
        <v>c</v>
      </c>
    </row>
    <row r="181" spans="1:65" ht="40.5" customHeight="1">
      <c r="A181" s="530" t="str">
        <f t="shared" si="75"/>
        <v>23-3</v>
      </c>
      <c r="B181" s="530">
        <v>23</v>
      </c>
      <c r="C181" s="531" t="s">
        <v>349</v>
      </c>
      <c r="D181" s="530">
        <v>3</v>
      </c>
      <c r="E181" s="531" t="s">
        <v>2149</v>
      </c>
      <c r="F181" s="532">
        <v>30</v>
      </c>
      <c r="G181" s="533">
        <v>117</v>
      </c>
      <c r="H181" s="533">
        <v>247</v>
      </c>
      <c r="I181" s="533">
        <v>113</v>
      </c>
      <c r="J181" s="533">
        <v>55</v>
      </c>
      <c r="K181" s="533">
        <v>33</v>
      </c>
      <c r="L181" s="533">
        <v>595</v>
      </c>
      <c r="M181" s="533">
        <v>562</v>
      </c>
      <c r="N181" s="534">
        <v>-8.1850533807829182E-2</v>
      </c>
      <c r="O181" s="526" t="s">
        <v>56</v>
      </c>
      <c r="P181" s="479">
        <v>9</v>
      </c>
      <c r="Q181" s="479">
        <v>90</v>
      </c>
      <c r="R181" s="479">
        <v>231</v>
      </c>
      <c r="S181" s="479">
        <v>96</v>
      </c>
      <c r="T181" s="479">
        <v>40</v>
      </c>
      <c r="U181" s="479">
        <v>5</v>
      </c>
      <c r="V181" s="535">
        <f t="shared" si="52"/>
        <v>471</v>
      </c>
      <c r="W181" s="533">
        <f t="shared" si="53"/>
        <v>466</v>
      </c>
      <c r="X181" s="534">
        <f t="shared" si="54"/>
        <v>-0.14592274678111589</v>
      </c>
      <c r="Y181" s="526" t="str">
        <f t="shared" si="55"/>
        <v>c</v>
      </c>
      <c r="Z181" s="540">
        <v>15</v>
      </c>
      <c r="AA181" s="537">
        <v>92</v>
      </c>
      <c r="AB181" s="537">
        <v>226</v>
      </c>
      <c r="AC181" s="537">
        <v>104</v>
      </c>
      <c r="AD181" s="537">
        <v>48</v>
      </c>
      <c r="AE181" s="537">
        <v>4</v>
      </c>
      <c r="AF181" s="533">
        <f t="shared" si="56"/>
        <v>489</v>
      </c>
      <c r="AG181" s="533">
        <f t="shared" si="57"/>
        <v>485</v>
      </c>
      <c r="AH181" s="534">
        <f t="shared" si="58"/>
        <v>-0.16082474226804125</v>
      </c>
      <c r="AI181" s="526" t="str">
        <f t="shared" si="59"/>
        <v>c</v>
      </c>
      <c r="AJ181" s="532">
        <v>19</v>
      </c>
      <c r="AK181" s="533">
        <v>97</v>
      </c>
      <c r="AL181" s="533">
        <v>226</v>
      </c>
      <c r="AM181" s="533">
        <v>99</v>
      </c>
      <c r="AN181" s="533">
        <v>46</v>
      </c>
      <c r="AO181" s="533">
        <v>2</v>
      </c>
      <c r="AP181" s="533">
        <f t="shared" si="60"/>
        <v>489</v>
      </c>
      <c r="AQ181" s="533">
        <f t="shared" si="61"/>
        <v>487</v>
      </c>
      <c r="AR181" s="534">
        <f t="shared" si="62"/>
        <v>-0.11498973305954825</v>
      </c>
      <c r="AS181" s="526" t="str">
        <f t="shared" si="63"/>
        <v>c</v>
      </c>
      <c r="AT181" s="958">
        <v>24</v>
      </c>
      <c r="AU181" s="959">
        <v>188</v>
      </c>
      <c r="AV181" s="959">
        <v>488</v>
      </c>
      <c r="AW181" s="959">
        <v>253</v>
      </c>
      <c r="AX181" s="959">
        <v>94</v>
      </c>
      <c r="AY181" s="959">
        <v>9</v>
      </c>
      <c r="AZ181" s="533">
        <f t="shared" si="64"/>
        <v>1056</v>
      </c>
      <c r="BA181" s="533">
        <f t="shared" si="65"/>
        <v>1047</v>
      </c>
      <c r="BB181" s="534">
        <f t="shared" si="66"/>
        <v>-0.19579751671442217</v>
      </c>
      <c r="BC181" s="556" t="str">
        <f t="shared" si="67"/>
        <v>c</v>
      </c>
      <c r="BD181" s="533">
        <v>59</v>
      </c>
      <c r="BE181" s="533">
        <v>293</v>
      </c>
      <c r="BF181" s="533">
        <v>690</v>
      </c>
      <c r="BG181" s="533">
        <v>264</v>
      </c>
      <c r="BH181" s="533">
        <v>111</v>
      </c>
      <c r="BI181" s="533">
        <v>9</v>
      </c>
      <c r="BJ181" s="533">
        <f t="shared" si="68"/>
        <v>1426</v>
      </c>
      <c r="BK181" s="533">
        <f t="shared" si="69"/>
        <v>1417</v>
      </c>
      <c r="BL181" s="534">
        <f t="shared" si="70"/>
        <v>-5.2928722653493299E-2</v>
      </c>
      <c r="BM181" s="954" t="str">
        <f t="shared" si="71"/>
        <v>c</v>
      </c>
    </row>
    <row r="182" spans="1:65" ht="40.5" hidden="1" customHeight="1">
      <c r="A182" s="530" t="str">
        <f t="shared" si="75"/>
        <v>23-4</v>
      </c>
      <c r="B182" s="530">
        <v>23</v>
      </c>
      <c r="C182" s="531" t="s">
        <v>349</v>
      </c>
      <c r="D182" s="530">
        <v>4</v>
      </c>
      <c r="E182" s="531" t="s">
        <v>83</v>
      </c>
      <c r="F182" s="532"/>
      <c r="G182" s="533"/>
      <c r="H182" s="533"/>
      <c r="I182" s="533"/>
      <c r="J182" s="533"/>
      <c r="K182" s="533"/>
      <c r="L182" s="533" t="str">
        <f t="shared" si="72"/>
        <v>-</v>
      </c>
      <c r="M182" s="533" t="str">
        <f t="shared" si="73"/>
        <v>-</v>
      </c>
      <c r="N182" s="534" t="str">
        <f t="shared" si="74"/>
        <v>-</v>
      </c>
      <c r="O182" s="526" t="s">
        <v>83</v>
      </c>
      <c r="P182" s="532"/>
      <c r="Q182" s="533"/>
      <c r="R182" s="533"/>
      <c r="S182" s="533"/>
      <c r="T182" s="533"/>
      <c r="U182" s="533"/>
      <c r="V182" s="533" t="str">
        <f t="shared" si="52"/>
        <v>-</v>
      </c>
      <c r="W182" s="533" t="str">
        <f t="shared" si="53"/>
        <v>-</v>
      </c>
      <c r="X182" s="534" t="str">
        <f t="shared" si="54"/>
        <v>-</v>
      </c>
      <c r="Y182" s="526" t="str">
        <f t="shared" si="55"/>
        <v>-</v>
      </c>
      <c r="Z182" s="532"/>
      <c r="AA182" s="533"/>
      <c r="AB182" s="533"/>
      <c r="AC182" s="533"/>
      <c r="AD182" s="533"/>
      <c r="AE182" s="533"/>
      <c r="AF182" s="533" t="str">
        <f t="shared" si="56"/>
        <v>-</v>
      </c>
      <c r="AG182" s="533" t="str">
        <f t="shared" si="57"/>
        <v>-</v>
      </c>
      <c r="AH182" s="534" t="str">
        <f t="shared" si="58"/>
        <v>-</v>
      </c>
      <c r="AI182" s="526" t="str">
        <f t="shared" si="59"/>
        <v>-</v>
      </c>
      <c r="AJ182" s="532"/>
      <c r="AK182" s="533"/>
      <c r="AL182" s="533"/>
      <c r="AM182" s="533"/>
      <c r="AN182" s="533"/>
      <c r="AO182" s="533"/>
      <c r="AP182" s="533" t="str">
        <f t="shared" si="60"/>
        <v>-</v>
      </c>
      <c r="AQ182" s="533" t="str">
        <f t="shared" si="61"/>
        <v>-</v>
      </c>
      <c r="AR182" s="534" t="str">
        <f t="shared" si="62"/>
        <v>-</v>
      </c>
      <c r="AS182" s="526" t="str">
        <f t="shared" si="63"/>
        <v>-</v>
      </c>
      <c r="AT182" s="532"/>
      <c r="AU182" s="533"/>
      <c r="AV182" s="533"/>
      <c r="AW182" s="533"/>
      <c r="AX182" s="533"/>
      <c r="AY182" s="533"/>
      <c r="AZ182" s="533" t="str">
        <f t="shared" si="64"/>
        <v>-</v>
      </c>
      <c r="BA182" s="533" t="str">
        <f t="shared" si="65"/>
        <v>-</v>
      </c>
      <c r="BB182" s="534" t="str">
        <f t="shared" si="66"/>
        <v>-</v>
      </c>
      <c r="BC182" s="555" t="str">
        <f t="shared" si="67"/>
        <v>-</v>
      </c>
      <c r="BD182" s="533"/>
      <c r="BE182" s="533"/>
      <c r="BF182" s="533"/>
      <c r="BG182" s="533"/>
      <c r="BH182" s="533"/>
      <c r="BI182" s="533"/>
      <c r="BJ182" s="533" t="str">
        <f t="shared" si="68"/>
        <v>-</v>
      </c>
      <c r="BK182" s="533" t="str">
        <f t="shared" si="69"/>
        <v>-</v>
      </c>
      <c r="BL182" s="533" t="str">
        <f t="shared" si="70"/>
        <v>-</v>
      </c>
      <c r="BM182" s="535" t="str">
        <f t="shared" si="71"/>
        <v>-</v>
      </c>
    </row>
    <row r="183" spans="1:65" ht="40.5" hidden="1" customHeight="1">
      <c r="A183" s="530" t="str">
        <f t="shared" si="75"/>
        <v>23-5</v>
      </c>
      <c r="B183" s="530">
        <v>23</v>
      </c>
      <c r="C183" s="531" t="s">
        <v>349</v>
      </c>
      <c r="D183" s="530">
        <v>5</v>
      </c>
      <c r="E183" s="531" t="s">
        <v>83</v>
      </c>
      <c r="F183" s="532"/>
      <c r="G183" s="533"/>
      <c r="H183" s="533"/>
      <c r="I183" s="533"/>
      <c r="J183" s="533"/>
      <c r="K183" s="533"/>
      <c r="L183" s="533" t="str">
        <f t="shared" si="72"/>
        <v>-</v>
      </c>
      <c r="M183" s="533" t="str">
        <f t="shared" si="73"/>
        <v>-</v>
      </c>
      <c r="N183" s="534" t="str">
        <f t="shared" si="74"/>
        <v>-</v>
      </c>
      <c r="O183" s="526" t="s">
        <v>83</v>
      </c>
      <c r="P183" s="532"/>
      <c r="Q183" s="533"/>
      <c r="R183" s="533"/>
      <c r="S183" s="533"/>
      <c r="T183" s="533"/>
      <c r="U183" s="533"/>
      <c r="V183" s="533" t="str">
        <f t="shared" si="52"/>
        <v>-</v>
      </c>
      <c r="W183" s="533" t="str">
        <f t="shared" si="53"/>
        <v>-</v>
      </c>
      <c r="X183" s="534" t="str">
        <f t="shared" si="54"/>
        <v>-</v>
      </c>
      <c r="Y183" s="526" t="str">
        <f t="shared" si="55"/>
        <v>-</v>
      </c>
      <c r="Z183" s="532"/>
      <c r="AA183" s="533"/>
      <c r="AB183" s="533"/>
      <c r="AC183" s="533"/>
      <c r="AD183" s="533"/>
      <c r="AE183" s="533"/>
      <c r="AF183" s="533" t="str">
        <f t="shared" si="56"/>
        <v>-</v>
      </c>
      <c r="AG183" s="533" t="str">
        <f t="shared" si="57"/>
        <v>-</v>
      </c>
      <c r="AH183" s="534" t="str">
        <f t="shared" si="58"/>
        <v>-</v>
      </c>
      <c r="AI183" s="526" t="str">
        <f t="shared" si="59"/>
        <v>-</v>
      </c>
      <c r="AJ183" s="532"/>
      <c r="AK183" s="533"/>
      <c r="AL183" s="533"/>
      <c r="AM183" s="533"/>
      <c r="AN183" s="533"/>
      <c r="AO183" s="533"/>
      <c r="AP183" s="533" t="str">
        <f t="shared" si="60"/>
        <v>-</v>
      </c>
      <c r="AQ183" s="533" t="str">
        <f t="shared" si="61"/>
        <v>-</v>
      </c>
      <c r="AR183" s="534" t="str">
        <f t="shared" si="62"/>
        <v>-</v>
      </c>
      <c r="AS183" s="526" t="str">
        <f t="shared" si="63"/>
        <v>-</v>
      </c>
      <c r="AT183" s="532"/>
      <c r="AU183" s="533"/>
      <c r="AV183" s="533"/>
      <c r="AW183" s="533"/>
      <c r="AX183" s="533"/>
      <c r="AY183" s="533"/>
      <c r="AZ183" s="533" t="str">
        <f t="shared" si="64"/>
        <v>-</v>
      </c>
      <c r="BA183" s="533" t="str">
        <f t="shared" si="65"/>
        <v>-</v>
      </c>
      <c r="BB183" s="534" t="str">
        <f t="shared" si="66"/>
        <v>-</v>
      </c>
      <c r="BC183" s="555" t="str">
        <f t="shared" si="67"/>
        <v>-</v>
      </c>
      <c r="BD183" s="533"/>
      <c r="BE183" s="533"/>
      <c r="BF183" s="533"/>
      <c r="BG183" s="533"/>
      <c r="BH183" s="533"/>
      <c r="BI183" s="533"/>
      <c r="BJ183" s="533" t="str">
        <f t="shared" si="68"/>
        <v>-</v>
      </c>
      <c r="BK183" s="533" t="str">
        <f t="shared" si="69"/>
        <v>-</v>
      </c>
      <c r="BL183" s="533" t="str">
        <f t="shared" si="70"/>
        <v>-</v>
      </c>
      <c r="BM183" s="535" t="str">
        <f t="shared" si="71"/>
        <v>-</v>
      </c>
    </row>
    <row r="184" spans="1:65" ht="40.5" hidden="1" customHeight="1">
      <c r="A184" s="530" t="str">
        <f t="shared" si="75"/>
        <v>23-6</v>
      </c>
      <c r="B184" s="530">
        <v>23</v>
      </c>
      <c r="C184" s="531" t="s">
        <v>349</v>
      </c>
      <c r="D184" s="530">
        <v>6</v>
      </c>
      <c r="E184" s="531" t="s">
        <v>83</v>
      </c>
      <c r="F184" s="532"/>
      <c r="G184" s="533"/>
      <c r="H184" s="533"/>
      <c r="I184" s="533"/>
      <c r="J184" s="533"/>
      <c r="K184" s="533"/>
      <c r="L184" s="533" t="str">
        <f t="shared" si="72"/>
        <v>-</v>
      </c>
      <c r="M184" s="533" t="str">
        <f t="shared" si="73"/>
        <v>-</v>
      </c>
      <c r="N184" s="534" t="str">
        <f t="shared" si="74"/>
        <v>-</v>
      </c>
      <c r="O184" s="526" t="s">
        <v>83</v>
      </c>
      <c r="P184" s="532"/>
      <c r="Q184" s="533"/>
      <c r="R184" s="533"/>
      <c r="S184" s="533"/>
      <c r="T184" s="533"/>
      <c r="U184" s="533"/>
      <c r="V184" s="533" t="str">
        <f t="shared" si="52"/>
        <v>-</v>
      </c>
      <c r="W184" s="533" t="str">
        <f t="shared" si="53"/>
        <v>-</v>
      </c>
      <c r="X184" s="534" t="str">
        <f t="shared" si="54"/>
        <v>-</v>
      </c>
      <c r="Y184" s="526" t="str">
        <f t="shared" si="55"/>
        <v>-</v>
      </c>
      <c r="Z184" s="532"/>
      <c r="AA184" s="533"/>
      <c r="AB184" s="533"/>
      <c r="AC184" s="533"/>
      <c r="AD184" s="533"/>
      <c r="AE184" s="533"/>
      <c r="AF184" s="533" t="str">
        <f t="shared" si="56"/>
        <v>-</v>
      </c>
      <c r="AG184" s="533" t="str">
        <f t="shared" si="57"/>
        <v>-</v>
      </c>
      <c r="AH184" s="534" t="str">
        <f t="shared" si="58"/>
        <v>-</v>
      </c>
      <c r="AI184" s="526" t="str">
        <f t="shared" si="59"/>
        <v>-</v>
      </c>
      <c r="AJ184" s="532"/>
      <c r="AK184" s="533"/>
      <c r="AL184" s="533"/>
      <c r="AM184" s="533"/>
      <c r="AN184" s="533"/>
      <c r="AO184" s="533"/>
      <c r="AP184" s="533" t="str">
        <f t="shared" si="60"/>
        <v>-</v>
      </c>
      <c r="AQ184" s="533" t="str">
        <f t="shared" si="61"/>
        <v>-</v>
      </c>
      <c r="AR184" s="534" t="str">
        <f t="shared" si="62"/>
        <v>-</v>
      </c>
      <c r="AS184" s="526" t="str">
        <f t="shared" si="63"/>
        <v>-</v>
      </c>
      <c r="AT184" s="532"/>
      <c r="AU184" s="533"/>
      <c r="AV184" s="533"/>
      <c r="AW184" s="533"/>
      <c r="AX184" s="533"/>
      <c r="AY184" s="533"/>
      <c r="AZ184" s="533" t="str">
        <f t="shared" si="64"/>
        <v>-</v>
      </c>
      <c r="BA184" s="533" t="str">
        <f t="shared" si="65"/>
        <v>-</v>
      </c>
      <c r="BB184" s="534" t="str">
        <f t="shared" si="66"/>
        <v>-</v>
      </c>
      <c r="BC184" s="555" t="str">
        <f t="shared" si="67"/>
        <v>-</v>
      </c>
      <c r="BD184" s="533"/>
      <c r="BE184" s="533"/>
      <c r="BF184" s="533"/>
      <c r="BG184" s="533"/>
      <c r="BH184" s="533"/>
      <c r="BI184" s="533"/>
      <c r="BJ184" s="533" t="str">
        <f t="shared" si="68"/>
        <v>-</v>
      </c>
      <c r="BK184" s="533" t="str">
        <f t="shared" si="69"/>
        <v>-</v>
      </c>
      <c r="BL184" s="533" t="str">
        <f t="shared" si="70"/>
        <v>-</v>
      </c>
      <c r="BM184" s="535" t="str">
        <f t="shared" si="71"/>
        <v>-</v>
      </c>
    </row>
    <row r="185" spans="1:65" ht="40.5" hidden="1" customHeight="1">
      <c r="A185" s="530" t="str">
        <f t="shared" si="75"/>
        <v>23-7</v>
      </c>
      <c r="B185" s="530">
        <v>23</v>
      </c>
      <c r="C185" s="531" t="s">
        <v>349</v>
      </c>
      <c r="D185" s="530">
        <v>7</v>
      </c>
      <c r="E185" s="531" t="s">
        <v>83</v>
      </c>
      <c r="F185" s="532"/>
      <c r="G185" s="533"/>
      <c r="H185" s="533"/>
      <c r="I185" s="533"/>
      <c r="J185" s="533"/>
      <c r="K185" s="533"/>
      <c r="L185" s="533" t="str">
        <f t="shared" si="72"/>
        <v>-</v>
      </c>
      <c r="M185" s="533" t="str">
        <f t="shared" si="73"/>
        <v>-</v>
      </c>
      <c r="N185" s="534" t="str">
        <f t="shared" si="74"/>
        <v>-</v>
      </c>
      <c r="O185" s="526" t="s">
        <v>83</v>
      </c>
      <c r="P185" s="532"/>
      <c r="Q185" s="533"/>
      <c r="R185" s="533"/>
      <c r="S185" s="533"/>
      <c r="T185" s="533"/>
      <c r="U185" s="533"/>
      <c r="V185" s="533" t="str">
        <f t="shared" si="52"/>
        <v>-</v>
      </c>
      <c r="W185" s="533" t="str">
        <f t="shared" si="53"/>
        <v>-</v>
      </c>
      <c r="X185" s="534" t="str">
        <f t="shared" si="54"/>
        <v>-</v>
      </c>
      <c r="Y185" s="526" t="str">
        <f t="shared" si="55"/>
        <v>-</v>
      </c>
      <c r="Z185" s="532"/>
      <c r="AA185" s="533"/>
      <c r="AB185" s="533"/>
      <c r="AC185" s="533"/>
      <c r="AD185" s="533"/>
      <c r="AE185" s="533"/>
      <c r="AF185" s="533" t="str">
        <f t="shared" si="56"/>
        <v>-</v>
      </c>
      <c r="AG185" s="533" t="str">
        <f t="shared" si="57"/>
        <v>-</v>
      </c>
      <c r="AH185" s="534" t="str">
        <f t="shared" si="58"/>
        <v>-</v>
      </c>
      <c r="AI185" s="526" t="str">
        <f t="shared" si="59"/>
        <v>-</v>
      </c>
      <c r="AJ185" s="532"/>
      <c r="AK185" s="533"/>
      <c r="AL185" s="533"/>
      <c r="AM185" s="533"/>
      <c r="AN185" s="533"/>
      <c r="AO185" s="533"/>
      <c r="AP185" s="533" t="str">
        <f t="shared" si="60"/>
        <v>-</v>
      </c>
      <c r="AQ185" s="533" t="str">
        <f t="shared" si="61"/>
        <v>-</v>
      </c>
      <c r="AR185" s="534" t="str">
        <f t="shared" si="62"/>
        <v>-</v>
      </c>
      <c r="AS185" s="526" t="str">
        <f t="shared" si="63"/>
        <v>-</v>
      </c>
      <c r="AT185" s="532"/>
      <c r="AU185" s="533"/>
      <c r="AV185" s="533"/>
      <c r="AW185" s="533"/>
      <c r="AX185" s="533"/>
      <c r="AY185" s="533"/>
      <c r="AZ185" s="533" t="str">
        <f t="shared" si="64"/>
        <v>-</v>
      </c>
      <c r="BA185" s="533" t="str">
        <f t="shared" si="65"/>
        <v>-</v>
      </c>
      <c r="BB185" s="534" t="str">
        <f t="shared" si="66"/>
        <v>-</v>
      </c>
      <c r="BC185" s="555" t="str">
        <f t="shared" si="67"/>
        <v>-</v>
      </c>
      <c r="BD185" s="533"/>
      <c r="BE185" s="533"/>
      <c r="BF185" s="533"/>
      <c r="BG185" s="533"/>
      <c r="BH185" s="533"/>
      <c r="BI185" s="533"/>
      <c r="BJ185" s="533" t="str">
        <f t="shared" si="68"/>
        <v>-</v>
      </c>
      <c r="BK185" s="533" t="str">
        <f t="shared" si="69"/>
        <v>-</v>
      </c>
      <c r="BL185" s="533" t="str">
        <f t="shared" si="70"/>
        <v>-</v>
      </c>
      <c r="BM185" s="535" t="str">
        <f t="shared" si="71"/>
        <v>-</v>
      </c>
    </row>
    <row r="186" spans="1:65" ht="40.5" hidden="1" customHeight="1">
      <c r="A186" s="530" t="str">
        <f t="shared" si="75"/>
        <v>23-8</v>
      </c>
      <c r="B186" s="530">
        <v>23</v>
      </c>
      <c r="C186" s="531" t="s">
        <v>349</v>
      </c>
      <c r="D186" s="530">
        <v>8</v>
      </c>
      <c r="E186" s="531" t="s">
        <v>83</v>
      </c>
      <c r="F186" s="532"/>
      <c r="G186" s="533"/>
      <c r="H186" s="533"/>
      <c r="I186" s="533"/>
      <c r="J186" s="533"/>
      <c r="K186" s="533"/>
      <c r="L186" s="533" t="str">
        <f t="shared" si="72"/>
        <v>-</v>
      </c>
      <c r="M186" s="533" t="str">
        <f t="shared" si="73"/>
        <v>-</v>
      </c>
      <c r="N186" s="534" t="str">
        <f t="shared" si="74"/>
        <v>-</v>
      </c>
      <c r="O186" s="526" t="s">
        <v>83</v>
      </c>
      <c r="P186" s="532"/>
      <c r="Q186" s="533"/>
      <c r="R186" s="533"/>
      <c r="S186" s="533"/>
      <c r="T186" s="533"/>
      <c r="U186" s="533"/>
      <c r="V186" s="533" t="str">
        <f t="shared" si="52"/>
        <v>-</v>
      </c>
      <c r="W186" s="533" t="str">
        <f t="shared" si="53"/>
        <v>-</v>
      </c>
      <c r="X186" s="534" t="str">
        <f t="shared" si="54"/>
        <v>-</v>
      </c>
      <c r="Y186" s="526" t="str">
        <f t="shared" si="55"/>
        <v>-</v>
      </c>
      <c r="Z186" s="532"/>
      <c r="AA186" s="533"/>
      <c r="AB186" s="533"/>
      <c r="AC186" s="533"/>
      <c r="AD186" s="533"/>
      <c r="AE186" s="533"/>
      <c r="AF186" s="533" t="str">
        <f t="shared" si="56"/>
        <v>-</v>
      </c>
      <c r="AG186" s="533" t="str">
        <f t="shared" si="57"/>
        <v>-</v>
      </c>
      <c r="AH186" s="534" t="str">
        <f t="shared" si="58"/>
        <v>-</v>
      </c>
      <c r="AI186" s="526" t="str">
        <f t="shared" si="59"/>
        <v>-</v>
      </c>
      <c r="AJ186" s="532"/>
      <c r="AK186" s="533"/>
      <c r="AL186" s="533"/>
      <c r="AM186" s="533"/>
      <c r="AN186" s="533"/>
      <c r="AO186" s="533"/>
      <c r="AP186" s="533" t="str">
        <f t="shared" si="60"/>
        <v>-</v>
      </c>
      <c r="AQ186" s="533" t="str">
        <f t="shared" si="61"/>
        <v>-</v>
      </c>
      <c r="AR186" s="534" t="str">
        <f t="shared" si="62"/>
        <v>-</v>
      </c>
      <c r="AS186" s="526" t="str">
        <f t="shared" si="63"/>
        <v>-</v>
      </c>
      <c r="AT186" s="532"/>
      <c r="AU186" s="533"/>
      <c r="AV186" s="533"/>
      <c r="AW186" s="533"/>
      <c r="AX186" s="533"/>
      <c r="AY186" s="533"/>
      <c r="AZ186" s="533" t="str">
        <f t="shared" si="64"/>
        <v>-</v>
      </c>
      <c r="BA186" s="533" t="str">
        <f t="shared" si="65"/>
        <v>-</v>
      </c>
      <c r="BB186" s="534" t="str">
        <f t="shared" si="66"/>
        <v>-</v>
      </c>
      <c r="BC186" s="555" t="str">
        <f t="shared" si="67"/>
        <v>-</v>
      </c>
      <c r="BD186" s="533"/>
      <c r="BE186" s="533"/>
      <c r="BF186" s="533"/>
      <c r="BG186" s="533"/>
      <c r="BH186" s="533"/>
      <c r="BI186" s="533"/>
      <c r="BJ186" s="533" t="str">
        <f t="shared" si="68"/>
        <v>-</v>
      </c>
      <c r="BK186" s="533" t="str">
        <f t="shared" si="69"/>
        <v>-</v>
      </c>
      <c r="BL186" s="533" t="str">
        <f t="shared" si="70"/>
        <v>-</v>
      </c>
      <c r="BM186" s="535" t="str">
        <f t="shared" si="71"/>
        <v>-</v>
      </c>
    </row>
    <row r="187" spans="1:65" ht="40.5" customHeight="1">
      <c r="A187" s="530" t="str">
        <f t="shared" si="75"/>
        <v>24-1</v>
      </c>
      <c r="B187" s="530">
        <v>24</v>
      </c>
      <c r="C187" s="531" t="s">
        <v>350</v>
      </c>
      <c r="D187" s="530">
        <v>1</v>
      </c>
      <c r="E187" s="531" t="s">
        <v>2150</v>
      </c>
      <c r="F187" s="532">
        <v>35</v>
      </c>
      <c r="G187" s="533">
        <v>152</v>
      </c>
      <c r="H187" s="533">
        <v>239</v>
      </c>
      <c r="I187" s="533">
        <v>89</v>
      </c>
      <c r="J187" s="533">
        <v>45</v>
      </c>
      <c r="K187" s="533">
        <v>35</v>
      </c>
      <c r="L187" s="533">
        <v>595</v>
      </c>
      <c r="M187" s="533">
        <v>560</v>
      </c>
      <c r="N187" s="534">
        <v>7.678571428571429E-2</v>
      </c>
      <c r="O187" s="526" t="s">
        <v>56</v>
      </c>
      <c r="P187" s="479">
        <v>23</v>
      </c>
      <c r="Q187" s="479">
        <v>132</v>
      </c>
      <c r="R187" s="479">
        <v>227</v>
      </c>
      <c r="S187" s="479">
        <v>55</v>
      </c>
      <c r="T187" s="479">
        <v>30</v>
      </c>
      <c r="U187" s="479">
        <v>4</v>
      </c>
      <c r="V187" s="535">
        <f t="shared" si="52"/>
        <v>471</v>
      </c>
      <c r="W187" s="533">
        <f t="shared" si="53"/>
        <v>467</v>
      </c>
      <c r="X187" s="534">
        <f t="shared" si="54"/>
        <v>0.13490364025695931</v>
      </c>
      <c r="Y187" s="526" t="str">
        <f t="shared" si="55"/>
        <v>c</v>
      </c>
      <c r="Z187" s="540">
        <v>16</v>
      </c>
      <c r="AA187" s="537">
        <v>121</v>
      </c>
      <c r="AB187" s="537">
        <v>225</v>
      </c>
      <c r="AC187" s="537">
        <v>83</v>
      </c>
      <c r="AD187" s="537">
        <v>33</v>
      </c>
      <c r="AE187" s="537">
        <v>11</v>
      </c>
      <c r="AF187" s="533">
        <f t="shared" si="56"/>
        <v>489</v>
      </c>
      <c r="AG187" s="533">
        <f t="shared" si="57"/>
        <v>478</v>
      </c>
      <c r="AH187" s="534">
        <f t="shared" si="58"/>
        <v>8.368200836820083E-3</v>
      </c>
      <c r="AI187" s="526" t="str">
        <f t="shared" si="59"/>
        <v>c</v>
      </c>
      <c r="AJ187" s="532">
        <v>17</v>
      </c>
      <c r="AK187" s="533">
        <v>129</v>
      </c>
      <c r="AL187" s="533">
        <v>230</v>
      </c>
      <c r="AM187" s="533">
        <v>73</v>
      </c>
      <c r="AN187" s="533">
        <v>37</v>
      </c>
      <c r="AO187" s="533">
        <v>3</v>
      </c>
      <c r="AP187" s="533">
        <f t="shared" si="60"/>
        <v>489</v>
      </c>
      <c r="AQ187" s="533">
        <f t="shared" si="61"/>
        <v>486</v>
      </c>
      <c r="AR187" s="534">
        <f t="shared" si="62"/>
        <v>3.292181069958848E-2</v>
      </c>
      <c r="AS187" s="526" t="str">
        <f t="shared" si="63"/>
        <v>c</v>
      </c>
      <c r="AT187" s="958">
        <v>26</v>
      </c>
      <c r="AU187" s="959">
        <v>289</v>
      </c>
      <c r="AV187" s="959">
        <v>493</v>
      </c>
      <c r="AW187" s="959">
        <v>174</v>
      </c>
      <c r="AX187" s="959">
        <v>65</v>
      </c>
      <c r="AY187" s="959">
        <v>9</v>
      </c>
      <c r="AZ187" s="533">
        <f t="shared" si="64"/>
        <v>1056</v>
      </c>
      <c r="BA187" s="533">
        <f t="shared" si="65"/>
        <v>1047</v>
      </c>
      <c r="BB187" s="534">
        <f t="shared" si="66"/>
        <v>3.5339063992359122E-2</v>
      </c>
      <c r="BC187" s="556" t="str">
        <f t="shared" si="67"/>
        <v>c</v>
      </c>
      <c r="BD187" s="533">
        <v>64</v>
      </c>
      <c r="BE187" s="533">
        <v>380</v>
      </c>
      <c r="BF187" s="533">
        <v>710</v>
      </c>
      <c r="BG187" s="533">
        <v>183</v>
      </c>
      <c r="BH187" s="533">
        <v>81</v>
      </c>
      <c r="BI187" s="533">
        <v>8</v>
      </c>
      <c r="BJ187" s="533">
        <f t="shared" si="68"/>
        <v>1426</v>
      </c>
      <c r="BK187" s="533">
        <f t="shared" si="69"/>
        <v>1418</v>
      </c>
      <c r="BL187" s="534">
        <f t="shared" si="70"/>
        <v>0.114950634696756</v>
      </c>
      <c r="BM187" s="954" t="str">
        <f t="shared" si="71"/>
        <v>c</v>
      </c>
    </row>
    <row r="188" spans="1:65" ht="40.5" customHeight="1">
      <c r="A188" s="530" t="str">
        <f t="shared" si="75"/>
        <v>24-2</v>
      </c>
      <c r="B188" s="530">
        <v>24</v>
      </c>
      <c r="C188" s="531" t="s">
        <v>350</v>
      </c>
      <c r="D188" s="530">
        <v>2</v>
      </c>
      <c r="E188" s="531" t="s">
        <v>2151</v>
      </c>
      <c r="F188" s="532">
        <v>147</v>
      </c>
      <c r="G188" s="533">
        <v>238</v>
      </c>
      <c r="H188" s="533">
        <v>132</v>
      </c>
      <c r="I188" s="533">
        <v>40</v>
      </c>
      <c r="J188" s="533">
        <v>18</v>
      </c>
      <c r="K188" s="533">
        <v>13</v>
      </c>
      <c r="L188" s="533">
        <v>588</v>
      </c>
      <c r="M188" s="533">
        <v>575</v>
      </c>
      <c r="N188" s="534">
        <v>0.79304347826086952</v>
      </c>
      <c r="O188" s="526" t="s">
        <v>55</v>
      </c>
      <c r="P188" s="479">
        <v>52</v>
      </c>
      <c r="Q188" s="479">
        <v>167</v>
      </c>
      <c r="R188" s="479">
        <v>168</v>
      </c>
      <c r="S188" s="479">
        <v>46</v>
      </c>
      <c r="T188" s="479">
        <v>28</v>
      </c>
      <c r="U188" s="479">
        <v>8</v>
      </c>
      <c r="V188" s="535">
        <f t="shared" si="52"/>
        <v>469</v>
      </c>
      <c r="W188" s="533">
        <f t="shared" si="53"/>
        <v>461</v>
      </c>
      <c r="X188" s="534">
        <f t="shared" si="54"/>
        <v>0.36659436008676788</v>
      </c>
      <c r="Y188" s="526" t="str">
        <f t="shared" si="55"/>
        <v>b</v>
      </c>
      <c r="Z188" s="540">
        <v>45</v>
      </c>
      <c r="AA188" s="537">
        <v>156</v>
      </c>
      <c r="AB188" s="537">
        <v>179</v>
      </c>
      <c r="AC188" s="537">
        <v>69</v>
      </c>
      <c r="AD188" s="537">
        <v>28</v>
      </c>
      <c r="AE188" s="537">
        <v>4</v>
      </c>
      <c r="AF188" s="533">
        <f t="shared" si="56"/>
        <v>481</v>
      </c>
      <c r="AG188" s="533">
        <f t="shared" si="57"/>
        <v>477</v>
      </c>
      <c r="AH188" s="534">
        <f t="shared" si="58"/>
        <v>0.25366876310272535</v>
      </c>
      <c r="AI188" s="526" t="str">
        <f t="shared" si="59"/>
        <v>c</v>
      </c>
      <c r="AJ188" s="532">
        <v>35</v>
      </c>
      <c r="AK188" s="533">
        <v>150</v>
      </c>
      <c r="AL188" s="533">
        <v>191</v>
      </c>
      <c r="AM188" s="533">
        <v>75</v>
      </c>
      <c r="AN188" s="533">
        <v>27</v>
      </c>
      <c r="AO188" s="533">
        <v>9</v>
      </c>
      <c r="AP188" s="533">
        <f t="shared" si="60"/>
        <v>487</v>
      </c>
      <c r="AQ188" s="533">
        <f t="shared" si="61"/>
        <v>478</v>
      </c>
      <c r="AR188" s="534">
        <f t="shared" si="62"/>
        <v>0.1903765690376569</v>
      </c>
      <c r="AS188" s="526" t="str">
        <f t="shared" si="63"/>
        <v>c</v>
      </c>
      <c r="AT188" s="958">
        <v>67</v>
      </c>
      <c r="AU188" s="959">
        <v>323</v>
      </c>
      <c r="AV188" s="959">
        <v>422</v>
      </c>
      <c r="AW188" s="959">
        <v>150</v>
      </c>
      <c r="AX188" s="959">
        <v>73</v>
      </c>
      <c r="AY188" s="959">
        <v>9</v>
      </c>
      <c r="AZ188" s="533">
        <f t="shared" si="64"/>
        <v>1044</v>
      </c>
      <c r="BA188" s="533">
        <f t="shared" si="65"/>
        <v>1035</v>
      </c>
      <c r="BB188" s="534">
        <f t="shared" si="66"/>
        <v>0.15555555555555556</v>
      </c>
      <c r="BC188" s="556" t="str">
        <f t="shared" si="67"/>
        <v>c</v>
      </c>
      <c r="BD188" s="533">
        <v>119</v>
      </c>
      <c r="BE188" s="533">
        <v>446</v>
      </c>
      <c r="BF188" s="533">
        <v>570</v>
      </c>
      <c r="BG188" s="533">
        <v>155</v>
      </c>
      <c r="BH188" s="533">
        <v>69</v>
      </c>
      <c r="BI188" s="533">
        <v>14</v>
      </c>
      <c r="BJ188" s="533">
        <f t="shared" si="68"/>
        <v>1373</v>
      </c>
      <c r="BK188" s="533">
        <f t="shared" si="69"/>
        <v>1359</v>
      </c>
      <c r="BL188" s="534">
        <f t="shared" si="70"/>
        <v>0.28771155261221487</v>
      </c>
      <c r="BM188" s="954" t="str">
        <f t="shared" si="71"/>
        <v>c</v>
      </c>
    </row>
    <row r="189" spans="1:65" ht="40.5" customHeight="1">
      <c r="A189" s="530" t="str">
        <f t="shared" si="75"/>
        <v>24-3</v>
      </c>
      <c r="B189" s="530">
        <v>24</v>
      </c>
      <c r="C189" s="531" t="s">
        <v>350</v>
      </c>
      <c r="D189" s="530">
        <v>3</v>
      </c>
      <c r="E189" s="531" t="s">
        <v>2152</v>
      </c>
      <c r="F189" s="532">
        <v>34</v>
      </c>
      <c r="G189" s="533">
        <v>181</v>
      </c>
      <c r="H189" s="533">
        <v>199</v>
      </c>
      <c r="I189" s="533">
        <v>95</v>
      </c>
      <c r="J189" s="533">
        <v>50</v>
      </c>
      <c r="K189" s="533">
        <v>36</v>
      </c>
      <c r="L189" s="533">
        <v>595</v>
      </c>
      <c r="M189" s="533">
        <v>559</v>
      </c>
      <c r="N189" s="534">
        <v>9.6601073345259386E-2</v>
      </c>
      <c r="O189" s="526" t="s">
        <v>56</v>
      </c>
      <c r="P189" s="479">
        <v>12</v>
      </c>
      <c r="Q189" s="479">
        <v>127</v>
      </c>
      <c r="R189" s="479">
        <v>218</v>
      </c>
      <c r="S189" s="479">
        <v>76</v>
      </c>
      <c r="T189" s="479">
        <v>33</v>
      </c>
      <c r="U189" s="479">
        <v>5</v>
      </c>
      <c r="V189" s="535">
        <f t="shared" si="52"/>
        <v>471</v>
      </c>
      <c r="W189" s="533">
        <f t="shared" si="53"/>
        <v>466</v>
      </c>
      <c r="X189" s="534">
        <f t="shared" si="54"/>
        <v>1.9313304721030045E-2</v>
      </c>
      <c r="Y189" s="526" t="str">
        <f t="shared" si="55"/>
        <v>c</v>
      </c>
      <c r="Z189" s="540">
        <v>15</v>
      </c>
      <c r="AA189" s="537">
        <v>124</v>
      </c>
      <c r="AB189" s="537">
        <v>206</v>
      </c>
      <c r="AC189" s="537">
        <v>99</v>
      </c>
      <c r="AD189" s="537">
        <v>39</v>
      </c>
      <c r="AE189" s="537">
        <v>6</v>
      </c>
      <c r="AF189" s="533">
        <f t="shared" si="56"/>
        <v>489</v>
      </c>
      <c r="AG189" s="533">
        <f t="shared" si="57"/>
        <v>483</v>
      </c>
      <c r="AH189" s="534">
        <f t="shared" si="58"/>
        <v>-4.7619047619047616E-2</v>
      </c>
      <c r="AI189" s="526" t="str">
        <f t="shared" si="59"/>
        <v>c</v>
      </c>
      <c r="AJ189" s="532">
        <v>19</v>
      </c>
      <c r="AK189" s="533">
        <v>112</v>
      </c>
      <c r="AL189" s="533">
        <v>214</v>
      </c>
      <c r="AM189" s="533">
        <v>96</v>
      </c>
      <c r="AN189" s="533">
        <v>45</v>
      </c>
      <c r="AO189" s="533">
        <v>3</v>
      </c>
      <c r="AP189" s="533">
        <f t="shared" si="60"/>
        <v>489</v>
      </c>
      <c r="AQ189" s="533">
        <f t="shared" si="61"/>
        <v>486</v>
      </c>
      <c r="AR189" s="534">
        <f t="shared" si="62"/>
        <v>-7.407407407407407E-2</v>
      </c>
      <c r="AS189" s="526" t="str">
        <f t="shared" si="63"/>
        <v>c</v>
      </c>
      <c r="AT189" s="958">
        <v>35</v>
      </c>
      <c r="AU189" s="959">
        <v>258</v>
      </c>
      <c r="AV189" s="959">
        <v>488</v>
      </c>
      <c r="AW189" s="959">
        <v>189</v>
      </c>
      <c r="AX189" s="959">
        <v>77</v>
      </c>
      <c r="AY189" s="959">
        <v>9</v>
      </c>
      <c r="AZ189" s="533">
        <f t="shared" si="64"/>
        <v>1056</v>
      </c>
      <c r="BA189" s="533">
        <f t="shared" si="65"/>
        <v>1047</v>
      </c>
      <c r="BB189" s="534">
        <f t="shared" si="66"/>
        <v>-1.4326647564469915E-2</v>
      </c>
      <c r="BC189" s="556" t="str">
        <f t="shared" si="67"/>
        <v>c</v>
      </c>
      <c r="BD189" s="533">
        <v>57</v>
      </c>
      <c r="BE189" s="533">
        <v>364</v>
      </c>
      <c r="BF189" s="533">
        <v>678</v>
      </c>
      <c r="BG189" s="533">
        <v>253</v>
      </c>
      <c r="BH189" s="533">
        <v>67</v>
      </c>
      <c r="BI189" s="533">
        <v>7</v>
      </c>
      <c r="BJ189" s="533">
        <f t="shared" si="68"/>
        <v>1426</v>
      </c>
      <c r="BK189" s="533">
        <f t="shared" si="69"/>
        <v>1419</v>
      </c>
      <c r="BL189" s="534">
        <f t="shared" si="70"/>
        <v>6.4129668780831567E-2</v>
      </c>
      <c r="BM189" s="954" t="str">
        <f t="shared" si="71"/>
        <v>c</v>
      </c>
    </row>
    <row r="190" spans="1:65" ht="40.5" customHeight="1">
      <c r="A190" s="530" t="str">
        <f t="shared" si="75"/>
        <v>24-4</v>
      </c>
      <c r="B190" s="530">
        <v>24</v>
      </c>
      <c r="C190" s="531" t="s">
        <v>350</v>
      </c>
      <c r="D190" s="530">
        <v>4</v>
      </c>
      <c r="E190" s="531" t="s">
        <v>2153</v>
      </c>
      <c r="F190" s="532">
        <v>21</v>
      </c>
      <c r="G190" s="533">
        <v>93</v>
      </c>
      <c r="H190" s="533">
        <v>267</v>
      </c>
      <c r="I190" s="533">
        <v>131</v>
      </c>
      <c r="J190" s="533">
        <v>52</v>
      </c>
      <c r="K190" s="533">
        <v>24</v>
      </c>
      <c r="L190" s="533">
        <v>588</v>
      </c>
      <c r="M190" s="533">
        <v>564</v>
      </c>
      <c r="N190" s="534">
        <v>-0.1773049645390071</v>
      </c>
      <c r="O190" s="526" t="s">
        <v>56</v>
      </c>
      <c r="P190" s="479">
        <v>16</v>
      </c>
      <c r="Q190" s="479">
        <v>89</v>
      </c>
      <c r="R190" s="479">
        <v>222</v>
      </c>
      <c r="S190" s="479">
        <v>95</v>
      </c>
      <c r="T190" s="479">
        <v>39</v>
      </c>
      <c r="U190" s="479">
        <v>8</v>
      </c>
      <c r="V190" s="535">
        <f t="shared" si="52"/>
        <v>469</v>
      </c>
      <c r="W190" s="533">
        <f t="shared" si="53"/>
        <v>461</v>
      </c>
      <c r="X190" s="534">
        <f t="shared" si="54"/>
        <v>-0.11279826464208242</v>
      </c>
      <c r="Y190" s="526" t="str">
        <f t="shared" si="55"/>
        <v>c</v>
      </c>
      <c r="Z190" s="540">
        <v>13</v>
      </c>
      <c r="AA190" s="537">
        <v>78</v>
      </c>
      <c r="AB190" s="537">
        <v>222</v>
      </c>
      <c r="AC190" s="537">
        <v>119</v>
      </c>
      <c r="AD190" s="537">
        <v>42</v>
      </c>
      <c r="AE190" s="537">
        <v>7</v>
      </c>
      <c r="AF190" s="533">
        <f t="shared" si="56"/>
        <v>481</v>
      </c>
      <c r="AG190" s="533">
        <f t="shared" si="57"/>
        <v>474</v>
      </c>
      <c r="AH190" s="534">
        <f t="shared" si="58"/>
        <v>-0.20886075949367089</v>
      </c>
      <c r="AI190" s="526" t="str">
        <f t="shared" si="59"/>
        <v>c</v>
      </c>
      <c r="AJ190" s="532">
        <v>14</v>
      </c>
      <c r="AK190" s="533">
        <v>83</v>
      </c>
      <c r="AL190" s="533">
        <v>239</v>
      </c>
      <c r="AM190" s="533">
        <v>101</v>
      </c>
      <c r="AN190" s="533">
        <v>41</v>
      </c>
      <c r="AO190" s="533">
        <v>9</v>
      </c>
      <c r="AP190" s="533">
        <f t="shared" si="60"/>
        <v>487</v>
      </c>
      <c r="AQ190" s="533">
        <f t="shared" si="61"/>
        <v>478</v>
      </c>
      <c r="AR190" s="534">
        <f t="shared" si="62"/>
        <v>-0.15062761506276151</v>
      </c>
      <c r="AS190" s="526" t="str">
        <f t="shared" si="63"/>
        <v>c</v>
      </c>
      <c r="AT190" s="958">
        <v>21</v>
      </c>
      <c r="AU190" s="959">
        <v>159</v>
      </c>
      <c r="AV190" s="959">
        <v>498</v>
      </c>
      <c r="AW190" s="959">
        <v>239</v>
      </c>
      <c r="AX190" s="959">
        <v>120</v>
      </c>
      <c r="AY190" s="959">
        <v>7</v>
      </c>
      <c r="AZ190" s="533">
        <f t="shared" si="64"/>
        <v>1044</v>
      </c>
      <c r="BA190" s="533">
        <f t="shared" si="65"/>
        <v>1037</v>
      </c>
      <c r="BB190" s="534">
        <f t="shared" si="66"/>
        <v>-0.26808100289296044</v>
      </c>
      <c r="BC190" s="556" t="str">
        <f t="shared" si="67"/>
        <v>c</v>
      </c>
      <c r="BD190" s="533">
        <v>49</v>
      </c>
      <c r="BE190" s="533">
        <v>238</v>
      </c>
      <c r="BF190" s="533">
        <v>699</v>
      </c>
      <c r="BG190" s="533">
        <v>267</v>
      </c>
      <c r="BH190" s="533">
        <v>107</v>
      </c>
      <c r="BI190" s="533">
        <v>13</v>
      </c>
      <c r="BJ190" s="533">
        <f t="shared" si="68"/>
        <v>1373</v>
      </c>
      <c r="BK190" s="533">
        <f t="shared" si="69"/>
        <v>1360</v>
      </c>
      <c r="BL190" s="534">
        <f t="shared" si="70"/>
        <v>-0.10661764705882353</v>
      </c>
      <c r="BM190" s="954" t="str">
        <f t="shared" si="71"/>
        <v>c</v>
      </c>
    </row>
    <row r="191" spans="1:65" ht="40.5" hidden="1" customHeight="1">
      <c r="A191" s="530" t="str">
        <f t="shared" si="75"/>
        <v>24-5</v>
      </c>
      <c r="B191" s="530">
        <v>24</v>
      </c>
      <c r="C191" s="531" t="s">
        <v>350</v>
      </c>
      <c r="D191" s="530">
        <v>5</v>
      </c>
      <c r="E191" s="531" t="s">
        <v>83</v>
      </c>
      <c r="F191" s="532"/>
      <c r="G191" s="533"/>
      <c r="H191" s="533"/>
      <c r="I191" s="533"/>
      <c r="J191" s="533"/>
      <c r="K191" s="533"/>
      <c r="L191" s="533" t="str">
        <f t="shared" si="72"/>
        <v>-</v>
      </c>
      <c r="M191" s="533" t="str">
        <f t="shared" si="73"/>
        <v>-</v>
      </c>
      <c r="N191" s="534" t="str">
        <f t="shared" si="74"/>
        <v>-</v>
      </c>
      <c r="O191" s="526" t="s">
        <v>83</v>
      </c>
      <c r="P191" s="532"/>
      <c r="Q191" s="533"/>
      <c r="R191" s="533"/>
      <c r="S191" s="533"/>
      <c r="T191" s="533"/>
      <c r="U191" s="533"/>
      <c r="V191" s="533" t="str">
        <f t="shared" si="52"/>
        <v>-</v>
      </c>
      <c r="W191" s="533" t="str">
        <f t="shared" si="53"/>
        <v>-</v>
      </c>
      <c r="X191" s="534" t="str">
        <f t="shared" si="54"/>
        <v>-</v>
      </c>
      <c r="Y191" s="526" t="str">
        <f t="shared" si="55"/>
        <v>-</v>
      </c>
      <c r="Z191" s="532"/>
      <c r="AA191" s="533"/>
      <c r="AB191" s="533"/>
      <c r="AC191" s="533"/>
      <c r="AD191" s="533"/>
      <c r="AE191" s="533"/>
      <c r="AF191" s="533" t="str">
        <f t="shared" si="56"/>
        <v>-</v>
      </c>
      <c r="AG191" s="533" t="str">
        <f t="shared" si="57"/>
        <v>-</v>
      </c>
      <c r="AH191" s="534" t="str">
        <f t="shared" si="58"/>
        <v>-</v>
      </c>
      <c r="AI191" s="526" t="str">
        <f t="shared" si="59"/>
        <v>-</v>
      </c>
      <c r="AJ191" s="532"/>
      <c r="AK191" s="533"/>
      <c r="AL191" s="533"/>
      <c r="AM191" s="533"/>
      <c r="AN191" s="533"/>
      <c r="AO191" s="533"/>
      <c r="AP191" s="533" t="str">
        <f t="shared" si="60"/>
        <v>-</v>
      </c>
      <c r="AQ191" s="533" t="str">
        <f t="shared" si="61"/>
        <v>-</v>
      </c>
      <c r="AR191" s="534" t="str">
        <f t="shared" si="62"/>
        <v>-</v>
      </c>
      <c r="AS191" s="526" t="str">
        <f t="shared" si="63"/>
        <v>-</v>
      </c>
      <c r="AT191" s="532"/>
      <c r="AU191" s="533"/>
      <c r="AV191" s="533"/>
      <c r="AW191" s="533"/>
      <c r="AX191" s="533"/>
      <c r="AY191" s="533"/>
      <c r="AZ191" s="533" t="str">
        <f t="shared" si="64"/>
        <v>-</v>
      </c>
      <c r="BA191" s="533" t="str">
        <f t="shared" si="65"/>
        <v>-</v>
      </c>
      <c r="BB191" s="534" t="str">
        <f t="shared" si="66"/>
        <v>-</v>
      </c>
      <c r="BC191" s="555" t="str">
        <f t="shared" si="67"/>
        <v>-</v>
      </c>
      <c r="BD191" s="533"/>
      <c r="BE191" s="533"/>
      <c r="BF191" s="533"/>
      <c r="BG191" s="533"/>
      <c r="BH191" s="533"/>
      <c r="BI191" s="533"/>
      <c r="BJ191" s="533" t="str">
        <f t="shared" si="68"/>
        <v>-</v>
      </c>
      <c r="BK191" s="533" t="str">
        <f t="shared" si="69"/>
        <v>-</v>
      </c>
      <c r="BL191" s="533" t="str">
        <f t="shared" si="70"/>
        <v>-</v>
      </c>
      <c r="BM191" s="535" t="str">
        <f t="shared" si="71"/>
        <v>-</v>
      </c>
    </row>
    <row r="192" spans="1:65" ht="40.5" hidden="1" customHeight="1">
      <c r="A192" s="530" t="str">
        <f t="shared" si="75"/>
        <v>24-6</v>
      </c>
      <c r="B192" s="530">
        <v>24</v>
      </c>
      <c r="C192" s="531" t="s">
        <v>350</v>
      </c>
      <c r="D192" s="530">
        <v>6</v>
      </c>
      <c r="E192" s="531" t="s">
        <v>83</v>
      </c>
      <c r="F192" s="532"/>
      <c r="G192" s="533"/>
      <c r="H192" s="533"/>
      <c r="I192" s="533"/>
      <c r="J192" s="533"/>
      <c r="K192" s="533"/>
      <c r="L192" s="533" t="str">
        <f t="shared" si="72"/>
        <v>-</v>
      </c>
      <c r="M192" s="533" t="str">
        <f t="shared" si="73"/>
        <v>-</v>
      </c>
      <c r="N192" s="534" t="str">
        <f t="shared" si="74"/>
        <v>-</v>
      </c>
      <c r="O192" s="526" t="s">
        <v>83</v>
      </c>
      <c r="P192" s="532"/>
      <c r="Q192" s="533"/>
      <c r="R192" s="533"/>
      <c r="S192" s="533"/>
      <c r="T192" s="533"/>
      <c r="U192" s="533"/>
      <c r="V192" s="533" t="str">
        <f t="shared" si="52"/>
        <v>-</v>
      </c>
      <c r="W192" s="533" t="str">
        <f t="shared" si="53"/>
        <v>-</v>
      </c>
      <c r="X192" s="534" t="str">
        <f t="shared" si="54"/>
        <v>-</v>
      </c>
      <c r="Y192" s="526" t="str">
        <f t="shared" si="55"/>
        <v>-</v>
      </c>
      <c r="Z192" s="532"/>
      <c r="AA192" s="533"/>
      <c r="AB192" s="533"/>
      <c r="AC192" s="533"/>
      <c r="AD192" s="533"/>
      <c r="AE192" s="533"/>
      <c r="AF192" s="533" t="str">
        <f t="shared" si="56"/>
        <v>-</v>
      </c>
      <c r="AG192" s="533" t="str">
        <f t="shared" si="57"/>
        <v>-</v>
      </c>
      <c r="AH192" s="534" t="str">
        <f t="shared" si="58"/>
        <v>-</v>
      </c>
      <c r="AI192" s="526" t="str">
        <f t="shared" si="59"/>
        <v>-</v>
      </c>
      <c r="AJ192" s="532"/>
      <c r="AK192" s="533"/>
      <c r="AL192" s="533"/>
      <c r="AM192" s="533"/>
      <c r="AN192" s="533"/>
      <c r="AO192" s="533"/>
      <c r="AP192" s="533" t="str">
        <f t="shared" si="60"/>
        <v>-</v>
      </c>
      <c r="AQ192" s="533" t="str">
        <f t="shared" si="61"/>
        <v>-</v>
      </c>
      <c r="AR192" s="534" t="str">
        <f t="shared" si="62"/>
        <v>-</v>
      </c>
      <c r="AS192" s="526" t="str">
        <f t="shared" si="63"/>
        <v>-</v>
      </c>
      <c r="AT192" s="532"/>
      <c r="AU192" s="533"/>
      <c r="AV192" s="533"/>
      <c r="AW192" s="533"/>
      <c r="AX192" s="533"/>
      <c r="AY192" s="533"/>
      <c r="AZ192" s="533" t="str">
        <f t="shared" si="64"/>
        <v>-</v>
      </c>
      <c r="BA192" s="533" t="str">
        <f t="shared" si="65"/>
        <v>-</v>
      </c>
      <c r="BB192" s="534" t="str">
        <f t="shared" si="66"/>
        <v>-</v>
      </c>
      <c r="BC192" s="555" t="str">
        <f t="shared" si="67"/>
        <v>-</v>
      </c>
      <c r="BD192" s="533"/>
      <c r="BE192" s="533"/>
      <c r="BF192" s="533"/>
      <c r="BG192" s="533"/>
      <c r="BH192" s="533"/>
      <c r="BI192" s="533"/>
      <c r="BJ192" s="533" t="str">
        <f t="shared" si="68"/>
        <v>-</v>
      </c>
      <c r="BK192" s="533" t="str">
        <f t="shared" si="69"/>
        <v>-</v>
      </c>
      <c r="BL192" s="533" t="str">
        <f t="shared" si="70"/>
        <v>-</v>
      </c>
      <c r="BM192" s="535" t="str">
        <f t="shared" si="71"/>
        <v>-</v>
      </c>
    </row>
    <row r="193" spans="1:65" ht="40.5" hidden="1" customHeight="1">
      <c r="A193" s="530" t="str">
        <f t="shared" si="75"/>
        <v>24-7</v>
      </c>
      <c r="B193" s="530">
        <v>24</v>
      </c>
      <c r="C193" s="531" t="s">
        <v>350</v>
      </c>
      <c r="D193" s="530">
        <v>7</v>
      </c>
      <c r="E193" s="531" t="s">
        <v>83</v>
      </c>
      <c r="F193" s="532"/>
      <c r="G193" s="533"/>
      <c r="H193" s="533"/>
      <c r="I193" s="533"/>
      <c r="J193" s="533"/>
      <c r="K193" s="533"/>
      <c r="L193" s="533" t="str">
        <f t="shared" si="72"/>
        <v>-</v>
      </c>
      <c r="M193" s="533" t="str">
        <f t="shared" si="73"/>
        <v>-</v>
      </c>
      <c r="N193" s="534" t="str">
        <f t="shared" si="74"/>
        <v>-</v>
      </c>
      <c r="O193" s="526" t="s">
        <v>83</v>
      </c>
      <c r="P193" s="532"/>
      <c r="Q193" s="533"/>
      <c r="R193" s="533"/>
      <c r="S193" s="533"/>
      <c r="T193" s="533"/>
      <c r="U193" s="533"/>
      <c r="V193" s="533" t="str">
        <f t="shared" si="52"/>
        <v>-</v>
      </c>
      <c r="W193" s="533" t="str">
        <f t="shared" si="53"/>
        <v>-</v>
      </c>
      <c r="X193" s="534" t="str">
        <f t="shared" si="54"/>
        <v>-</v>
      </c>
      <c r="Y193" s="526" t="str">
        <f t="shared" si="55"/>
        <v>-</v>
      </c>
      <c r="Z193" s="532"/>
      <c r="AA193" s="533"/>
      <c r="AB193" s="533"/>
      <c r="AC193" s="533"/>
      <c r="AD193" s="533"/>
      <c r="AE193" s="533"/>
      <c r="AF193" s="533" t="str">
        <f t="shared" si="56"/>
        <v>-</v>
      </c>
      <c r="AG193" s="533" t="str">
        <f t="shared" si="57"/>
        <v>-</v>
      </c>
      <c r="AH193" s="534" t="str">
        <f t="shared" si="58"/>
        <v>-</v>
      </c>
      <c r="AI193" s="526" t="str">
        <f t="shared" si="59"/>
        <v>-</v>
      </c>
      <c r="AJ193" s="532"/>
      <c r="AK193" s="533"/>
      <c r="AL193" s="533"/>
      <c r="AM193" s="533"/>
      <c r="AN193" s="533"/>
      <c r="AO193" s="533"/>
      <c r="AP193" s="533" t="str">
        <f t="shared" si="60"/>
        <v>-</v>
      </c>
      <c r="AQ193" s="533" t="str">
        <f t="shared" si="61"/>
        <v>-</v>
      </c>
      <c r="AR193" s="534" t="str">
        <f t="shared" si="62"/>
        <v>-</v>
      </c>
      <c r="AS193" s="526" t="str">
        <f t="shared" si="63"/>
        <v>-</v>
      </c>
      <c r="AT193" s="532"/>
      <c r="AU193" s="533"/>
      <c r="AV193" s="533"/>
      <c r="AW193" s="533"/>
      <c r="AX193" s="533"/>
      <c r="AY193" s="533"/>
      <c r="AZ193" s="533" t="str">
        <f t="shared" si="64"/>
        <v>-</v>
      </c>
      <c r="BA193" s="533" t="str">
        <f t="shared" si="65"/>
        <v>-</v>
      </c>
      <c r="BB193" s="534" t="str">
        <f t="shared" si="66"/>
        <v>-</v>
      </c>
      <c r="BC193" s="555" t="str">
        <f t="shared" si="67"/>
        <v>-</v>
      </c>
      <c r="BD193" s="533"/>
      <c r="BE193" s="533"/>
      <c r="BF193" s="533"/>
      <c r="BG193" s="533"/>
      <c r="BH193" s="533"/>
      <c r="BI193" s="533"/>
      <c r="BJ193" s="533" t="str">
        <f t="shared" si="68"/>
        <v>-</v>
      </c>
      <c r="BK193" s="533" t="str">
        <f t="shared" si="69"/>
        <v>-</v>
      </c>
      <c r="BL193" s="533" t="str">
        <f t="shared" si="70"/>
        <v>-</v>
      </c>
      <c r="BM193" s="535" t="str">
        <f t="shared" si="71"/>
        <v>-</v>
      </c>
    </row>
    <row r="194" spans="1:65" ht="40.5" hidden="1" customHeight="1">
      <c r="A194" s="530" t="str">
        <f t="shared" si="75"/>
        <v>24-8</v>
      </c>
      <c r="B194" s="530">
        <v>24</v>
      </c>
      <c r="C194" s="531" t="s">
        <v>350</v>
      </c>
      <c r="D194" s="530">
        <v>8</v>
      </c>
      <c r="E194" s="531" t="s">
        <v>83</v>
      </c>
      <c r="F194" s="532"/>
      <c r="G194" s="533"/>
      <c r="H194" s="533"/>
      <c r="I194" s="533"/>
      <c r="J194" s="533"/>
      <c r="K194" s="533"/>
      <c r="L194" s="533" t="str">
        <f t="shared" si="72"/>
        <v>-</v>
      </c>
      <c r="M194" s="533" t="str">
        <f t="shared" si="73"/>
        <v>-</v>
      </c>
      <c r="N194" s="534" t="str">
        <f t="shared" si="74"/>
        <v>-</v>
      </c>
      <c r="O194" s="526" t="s">
        <v>83</v>
      </c>
      <c r="P194" s="532"/>
      <c r="Q194" s="533"/>
      <c r="R194" s="533"/>
      <c r="S194" s="533"/>
      <c r="T194" s="533"/>
      <c r="U194" s="533"/>
      <c r="V194" s="533" t="str">
        <f t="shared" si="52"/>
        <v>-</v>
      </c>
      <c r="W194" s="533" t="str">
        <f t="shared" si="53"/>
        <v>-</v>
      </c>
      <c r="X194" s="534" t="str">
        <f t="shared" si="54"/>
        <v>-</v>
      </c>
      <c r="Y194" s="526" t="str">
        <f t="shared" si="55"/>
        <v>-</v>
      </c>
      <c r="Z194" s="532"/>
      <c r="AA194" s="533"/>
      <c r="AB194" s="533"/>
      <c r="AC194" s="533"/>
      <c r="AD194" s="533"/>
      <c r="AE194" s="533"/>
      <c r="AF194" s="533" t="str">
        <f t="shared" si="56"/>
        <v>-</v>
      </c>
      <c r="AG194" s="533" t="str">
        <f t="shared" si="57"/>
        <v>-</v>
      </c>
      <c r="AH194" s="534" t="str">
        <f t="shared" si="58"/>
        <v>-</v>
      </c>
      <c r="AI194" s="526" t="str">
        <f t="shared" si="59"/>
        <v>-</v>
      </c>
      <c r="AJ194" s="532"/>
      <c r="AK194" s="533"/>
      <c r="AL194" s="533"/>
      <c r="AM194" s="533"/>
      <c r="AN194" s="533"/>
      <c r="AO194" s="533"/>
      <c r="AP194" s="533" t="str">
        <f t="shared" si="60"/>
        <v>-</v>
      </c>
      <c r="AQ194" s="533" t="str">
        <f t="shared" si="61"/>
        <v>-</v>
      </c>
      <c r="AR194" s="534" t="str">
        <f t="shared" si="62"/>
        <v>-</v>
      </c>
      <c r="AS194" s="526" t="str">
        <f t="shared" si="63"/>
        <v>-</v>
      </c>
      <c r="AT194" s="532"/>
      <c r="AU194" s="533"/>
      <c r="AV194" s="533"/>
      <c r="AW194" s="533"/>
      <c r="AX194" s="533"/>
      <c r="AY194" s="533"/>
      <c r="AZ194" s="533" t="str">
        <f t="shared" si="64"/>
        <v>-</v>
      </c>
      <c r="BA194" s="533" t="str">
        <f t="shared" si="65"/>
        <v>-</v>
      </c>
      <c r="BB194" s="534" t="str">
        <f t="shared" si="66"/>
        <v>-</v>
      </c>
      <c r="BC194" s="555" t="str">
        <f t="shared" si="67"/>
        <v>-</v>
      </c>
      <c r="BD194" s="533"/>
      <c r="BE194" s="533"/>
      <c r="BF194" s="533"/>
      <c r="BG194" s="533"/>
      <c r="BH194" s="533"/>
      <c r="BI194" s="533"/>
      <c r="BJ194" s="533" t="str">
        <f t="shared" si="68"/>
        <v>-</v>
      </c>
      <c r="BK194" s="533" t="str">
        <f t="shared" si="69"/>
        <v>-</v>
      </c>
      <c r="BL194" s="533" t="str">
        <f t="shared" si="70"/>
        <v>-</v>
      </c>
      <c r="BM194" s="535" t="str">
        <f t="shared" si="71"/>
        <v>-</v>
      </c>
    </row>
    <row r="195" spans="1:65" ht="40.5" customHeight="1">
      <c r="A195" s="530" t="str">
        <f t="shared" si="75"/>
        <v>25-1</v>
      </c>
      <c r="B195" s="530">
        <v>25</v>
      </c>
      <c r="C195" s="531" t="s">
        <v>351</v>
      </c>
      <c r="D195" s="530">
        <v>1</v>
      </c>
      <c r="E195" s="531" t="s">
        <v>1426</v>
      </c>
      <c r="F195" s="532">
        <v>32</v>
      </c>
      <c r="G195" s="533">
        <v>132</v>
      </c>
      <c r="H195" s="533">
        <v>235</v>
      </c>
      <c r="I195" s="533">
        <v>117</v>
      </c>
      <c r="J195" s="533">
        <v>54</v>
      </c>
      <c r="K195" s="533">
        <v>25</v>
      </c>
      <c r="L195" s="533">
        <v>595</v>
      </c>
      <c r="M195" s="533">
        <v>570</v>
      </c>
      <c r="N195" s="534">
        <v>-5.0877192982456139E-2</v>
      </c>
      <c r="O195" s="526" t="s">
        <v>56</v>
      </c>
      <c r="P195" s="479">
        <v>15</v>
      </c>
      <c r="Q195" s="479">
        <v>89</v>
      </c>
      <c r="R195" s="479">
        <v>220</v>
      </c>
      <c r="S195" s="479">
        <v>103</v>
      </c>
      <c r="T195" s="479">
        <v>40</v>
      </c>
      <c r="U195" s="479">
        <v>4</v>
      </c>
      <c r="V195" s="535">
        <f t="shared" si="52"/>
        <v>471</v>
      </c>
      <c r="W195" s="533">
        <f t="shared" si="53"/>
        <v>467</v>
      </c>
      <c r="X195" s="534">
        <f t="shared" si="54"/>
        <v>-0.13704496788008566</v>
      </c>
      <c r="Y195" s="526" t="str">
        <f t="shared" si="55"/>
        <v>c</v>
      </c>
      <c r="Z195" s="540">
        <v>16</v>
      </c>
      <c r="AA195" s="537">
        <v>85</v>
      </c>
      <c r="AB195" s="537">
        <v>231</v>
      </c>
      <c r="AC195" s="537">
        <v>109</v>
      </c>
      <c r="AD195" s="537">
        <v>44</v>
      </c>
      <c r="AE195" s="537">
        <v>4</v>
      </c>
      <c r="AF195" s="533">
        <f t="shared" si="56"/>
        <v>489</v>
      </c>
      <c r="AG195" s="533">
        <f t="shared" si="57"/>
        <v>485</v>
      </c>
      <c r="AH195" s="534">
        <f t="shared" si="58"/>
        <v>-0.16494845360824742</v>
      </c>
      <c r="AI195" s="526" t="str">
        <f t="shared" si="59"/>
        <v>c</v>
      </c>
      <c r="AJ195" s="532">
        <v>10</v>
      </c>
      <c r="AK195" s="533">
        <v>97</v>
      </c>
      <c r="AL195" s="533">
        <v>228</v>
      </c>
      <c r="AM195" s="533">
        <v>96</v>
      </c>
      <c r="AN195" s="533">
        <v>54</v>
      </c>
      <c r="AO195" s="533">
        <v>4</v>
      </c>
      <c r="AP195" s="533">
        <f t="shared" si="60"/>
        <v>489</v>
      </c>
      <c r="AQ195" s="533">
        <f t="shared" si="61"/>
        <v>485</v>
      </c>
      <c r="AR195" s="534">
        <f t="shared" si="62"/>
        <v>-0.17938144329896907</v>
      </c>
      <c r="AS195" s="526" t="str">
        <f t="shared" si="63"/>
        <v>c</v>
      </c>
      <c r="AT195" s="958">
        <v>19</v>
      </c>
      <c r="AU195" s="959">
        <v>181</v>
      </c>
      <c r="AV195" s="959">
        <v>500</v>
      </c>
      <c r="AW195" s="959">
        <v>245</v>
      </c>
      <c r="AX195" s="959">
        <v>102</v>
      </c>
      <c r="AY195" s="959">
        <v>9</v>
      </c>
      <c r="AZ195" s="533">
        <f t="shared" si="64"/>
        <v>1056</v>
      </c>
      <c r="BA195" s="533">
        <f t="shared" si="65"/>
        <v>1047</v>
      </c>
      <c r="BB195" s="534">
        <f t="shared" si="66"/>
        <v>-0.21967526265520534</v>
      </c>
      <c r="BC195" s="556" t="str">
        <f t="shared" si="67"/>
        <v>c</v>
      </c>
      <c r="BD195" s="533">
        <v>40</v>
      </c>
      <c r="BE195" s="533">
        <v>283</v>
      </c>
      <c r="BF195" s="533">
        <v>697</v>
      </c>
      <c r="BG195" s="533">
        <v>286</v>
      </c>
      <c r="BH195" s="533">
        <v>114</v>
      </c>
      <c r="BI195" s="533">
        <v>6</v>
      </c>
      <c r="BJ195" s="533">
        <f t="shared" si="68"/>
        <v>1426</v>
      </c>
      <c r="BK195" s="533">
        <f t="shared" si="69"/>
        <v>1420</v>
      </c>
      <c r="BL195" s="534">
        <f t="shared" si="70"/>
        <v>-0.10633802816901408</v>
      </c>
      <c r="BM195" s="954" t="str">
        <f t="shared" si="71"/>
        <v>c</v>
      </c>
    </row>
    <row r="196" spans="1:65" ht="40.5" customHeight="1">
      <c r="A196" s="530" t="str">
        <f t="shared" si="75"/>
        <v>25-2</v>
      </c>
      <c r="B196" s="530">
        <v>25</v>
      </c>
      <c r="C196" s="531" t="s">
        <v>351</v>
      </c>
      <c r="D196" s="530">
        <v>2</v>
      </c>
      <c r="E196" s="531" t="s">
        <v>2154</v>
      </c>
      <c r="F196" s="532">
        <v>53</v>
      </c>
      <c r="G196" s="533">
        <v>178</v>
      </c>
      <c r="H196" s="533">
        <v>179</v>
      </c>
      <c r="I196" s="533">
        <v>120</v>
      </c>
      <c r="J196" s="533">
        <v>43</v>
      </c>
      <c r="K196" s="533">
        <v>15</v>
      </c>
      <c r="L196" s="533">
        <v>588</v>
      </c>
      <c r="M196" s="533">
        <v>573</v>
      </c>
      <c r="N196" s="534">
        <v>0.13612565445026178</v>
      </c>
      <c r="O196" s="526" t="s">
        <v>56</v>
      </c>
      <c r="P196" s="479">
        <v>18</v>
      </c>
      <c r="Q196" s="479">
        <v>121</v>
      </c>
      <c r="R196" s="479">
        <v>221</v>
      </c>
      <c r="S196" s="479">
        <v>73</v>
      </c>
      <c r="T196" s="479">
        <v>29</v>
      </c>
      <c r="U196" s="479">
        <v>7</v>
      </c>
      <c r="V196" s="535">
        <f t="shared" ref="V196:V218" si="76">IF($E196="-","-",IF(SUM(P196:U196)=0,"-",SUM(P196:U196)))</f>
        <v>469</v>
      </c>
      <c r="W196" s="533">
        <f t="shared" ref="W196:W218" si="77">IF($E196="-","-",IF(SUM(P196:T196)=0,"-",SUM(P196:T196)))</f>
        <v>462</v>
      </c>
      <c r="X196" s="534">
        <f t="shared" ref="X196:X218" si="78">IF(V196="-","-",SUM(P196*2,Q196*1,R196*0,S196*(-1),T196*(-2))/W196)</f>
        <v>5.627705627705628E-2</v>
      </c>
      <c r="Y196" s="526" t="str">
        <f t="shared" ref="Y196:Y218" si="79">IF(V196="-","-",IF(X196&gt;=0.8,"a",IF(X196&gt;0.3,"b",IF(X196&gt;=-0.3,"c",IF(X196&gt;-0.8,"d","e")))))</f>
        <v>c</v>
      </c>
      <c r="Z196" s="540">
        <v>21</v>
      </c>
      <c r="AA196" s="537">
        <v>110</v>
      </c>
      <c r="AB196" s="537">
        <v>220</v>
      </c>
      <c r="AC196" s="537">
        <v>98</v>
      </c>
      <c r="AD196" s="537">
        <v>26</v>
      </c>
      <c r="AE196" s="537">
        <v>6</v>
      </c>
      <c r="AF196" s="533">
        <f t="shared" ref="AF196:AF218" si="80">IF($E196="-","-",IF(SUM(Z196:AE196)=0,"-",SUM(Z196:AE196)))</f>
        <v>481</v>
      </c>
      <c r="AG196" s="533">
        <f t="shared" ref="AG196:AG218" si="81">IF($E196="-","-",IF(SUM(Z196:AD196)=0,"-",SUM(Z196:AD196)))</f>
        <v>475</v>
      </c>
      <c r="AH196" s="534">
        <f t="shared" ref="AH196:AH218" si="82">IF(AF196="-","-",SUM(Z196*2,AA196*1,AB196*0,AC196*(-1),AD196*(-2))/AG196)</f>
        <v>4.2105263157894736E-3</v>
      </c>
      <c r="AI196" s="526" t="str">
        <f t="shared" ref="AI196:AI218" si="83">IF(AF196="-","-",IF(AH196&gt;=0.8,"a",IF(AH196&gt;0.3,"b",IF(AH196&gt;=-0.3,"c",IF(AH196&gt;-0.8,"d","e")))))</f>
        <v>c</v>
      </c>
      <c r="AJ196" s="532">
        <v>20</v>
      </c>
      <c r="AK196" s="533">
        <v>109</v>
      </c>
      <c r="AL196" s="533">
        <v>238</v>
      </c>
      <c r="AM196" s="533">
        <v>85</v>
      </c>
      <c r="AN196" s="533">
        <v>26</v>
      </c>
      <c r="AO196" s="533">
        <v>9</v>
      </c>
      <c r="AP196" s="533">
        <f t="shared" ref="AP196:AP218" si="84">IF($E196="-","-",IF(SUM(AJ196:AO196)=0,"-",SUM(AJ196:AO196)))</f>
        <v>487</v>
      </c>
      <c r="AQ196" s="533">
        <f t="shared" ref="AQ196:AQ218" si="85">IF($E196="-","-",IF(SUM(AJ196:AN196)=0,"-",SUM(AJ196:AN196)))</f>
        <v>478</v>
      </c>
      <c r="AR196" s="534">
        <f t="shared" ref="AR196:AR218" si="86">IF(AP196="-","-",SUM(AJ196*2,AK196*1,AL196*0,AM196*(-1),AN196*(-2))/AQ196)</f>
        <v>2.5104602510460251E-2</v>
      </c>
      <c r="AS196" s="526" t="str">
        <f t="shared" ref="AS196:AS218" si="87">IF(AP196="-","-",IF(AR196&gt;=0.8,"a",IF(AR196&gt;0.3,"b",IF(AR196&gt;=-0.3,"c",IF(AR196&gt;-0.8,"d","e")))))</f>
        <v>c</v>
      </c>
      <c r="AT196" s="958">
        <v>38</v>
      </c>
      <c r="AU196" s="959">
        <v>243</v>
      </c>
      <c r="AV196" s="959">
        <v>497</v>
      </c>
      <c r="AW196" s="959">
        <v>177</v>
      </c>
      <c r="AX196" s="959">
        <v>77</v>
      </c>
      <c r="AY196" s="959">
        <v>12</v>
      </c>
      <c r="AZ196" s="533">
        <f t="shared" ref="AZ196:AZ218" si="88">IF($E196="-","-",IF(SUM(AT196:AY196)=0,"-",SUM(AT196:AY196)))</f>
        <v>1044</v>
      </c>
      <c r="BA196" s="533">
        <f t="shared" ref="BA196:BA218" si="89">IF($E196="-","-",IF(SUM(AT196:AX196)=0,"-",SUM(AT196:AX196)))</f>
        <v>1032</v>
      </c>
      <c r="BB196" s="534">
        <f t="shared" ref="BB196:BB218" si="90">IF(AZ196="-","-",SUM(AT196*2,AU196*1,AV196*0,AW196*(-1),AX196*(-2))/BA196)</f>
        <v>-1.1627906976744186E-2</v>
      </c>
      <c r="BC196" s="556" t="str">
        <f t="shared" ref="BC196:BC218" si="91">IF(AZ196="-","-",IF(BB196&gt;=0.8,"a",IF(BB196&gt;0.3,"b",IF(BB196&gt;=-0.3,"c",IF(BB196&gt;-0.8,"d","e")))))</f>
        <v>c</v>
      </c>
      <c r="BD196" s="533">
        <v>71</v>
      </c>
      <c r="BE196" s="533">
        <v>379</v>
      </c>
      <c r="BF196" s="533">
        <v>630</v>
      </c>
      <c r="BG196" s="533">
        <v>226</v>
      </c>
      <c r="BH196" s="533">
        <v>56</v>
      </c>
      <c r="BI196" s="533">
        <v>11</v>
      </c>
      <c r="BJ196" s="533">
        <f t="shared" ref="BJ196:BJ218" si="92">IF($E196="-","-",IF(SUM(BD196:BI196)=0,"-",SUM(BD196:BI196)))</f>
        <v>1373</v>
      </c>
      <c r="BK196" s="533">
        <f t="shared" ref="BK196:BK218" si="93">IF($E196="-","-",IF(SUM(BD196:BH196)=0,"-",SUM(BD196:BH196)))</f>
        <v>1362</v>
      </c>
      <c r="BL196" s="534">
        <f t="shared" ref="BL196:BL218" si="94">IF(BJ196="-","-",SUM(BD196*2,BE196*1,BF196*0,BG196*(-1),BH196*(-2))/BK196)</f>
        <v>0.1343612334801762</v>
      </c>
      <c r="BM196" s="954" t="str">
        <f t="shared" ref="BM196:BM218" si="95">IF(BJ196="-","-",IF(BL196&gt;=0.8,"a",IF(BL196&gt;0.3,"b",IF(BL196&gt;=-0.3,"c",IF(BL196&gt;-0.8,"d","e")))))</f>
        <v>c</v>
      </c>
    </row>
    <row r="197" spans="1:65" ht="40.5" customHeight="1">
      <c r="A197" s="530" t="str">
        <f t="shared" si="75"/>
        <v>25-3</v>
      </c>
      <c r="B197" s="530">
        <v>25</v>
      </c>
      <c r="C197" s="531" t="s">
        <v>351</v>
      </c>
      <c r="D197" s="530">
        <v>3</v>
      </c>
      <c r="E197" s="531" t="s">
        <v>2155</v>
      </c>
      <c r="F197" s="532">
        <v>112</v>
      </c>
      <c r="G197" s="533">
        <v>265</v>
      </c>
      <c r="H197" s="533">
        <v>105</v>
      </c>
      <c r="I197" s="533">
        <v>59</v>
      </c>
      <c r="J197" s="533">
        <v>39</v>
      </c>
      <c r="K197" s="533">
        <v>15</v>
      </c>
      <c r="L197" s="533">
        <v>595</v>
      </c>
      <c r="M197" s="533">
        <v>580</v>
      </c>
      <c r="N197" s="534">
        <v>0.60689655172413792</v>
      </c>
      <c r="O197" s="526" t="s">
        <v>55</v>
      </c>
      <c r="P197" s="479">
        <v>44</v>
      </c>
      <c r="Q197" s="479">
        <v>199</v>
      </c>
      <c r="R197" s="479">
        <v>142</v>
      </c>
      <c r="S197" s="479">
        <v>57</v>
      </c>
      <c r="T197" s="479">
        <v>27</v>
      </c>
      <c r="U197" s="479">
        <v>2</v>
      </c>
      <c r="V197" s="535">
        <f t="shared" si="76"/>
        <v>471</v>
      </c>
      <c r="W197" s="533">
        <f t="shared" si="77"/>
        <v>469</v>
      </c>
      <c r="X197" s="534">
        <f t="shared" si="78"/>
        <v>0.37526652452025588</v>
      </c>
      <c r="Y197" s="526" t="str">
        <f t="shared" si="79"/>
        <v>b</v>
      </c>
      <c r="Z197" s="540">
        <v>46</v>
      </c>
      <c r="AA197" s="537">
        <v>178</v>
      </c>
      <c r="AB197" s="537">
        <v>174</v>
      </c>
      <c r="AC197" s="537">
        <v>62</v>
      </c>
      <c r="AD197" s="537">
        <v>25</v>
      </c>
      <c r="AE197" s="537">
        <v>4</v>
      </c>
      <c r="AF197" s="533">
        <f t="shared" si="80"/>
        <v>489</v>
      </c>
      <c r="AG197" s="533">
        <f t="shared" si="81"/>
        <v>485</v>
      </c>
      <c r="AH197" s="534">
        <f t="shared" si="82"/>
        <v>0.32577319587628867</v>
      </c>
      <c r="AI197" s="526" t="str">
        <f t="shared" si="83"/>
        <v>b</v>
      </c>
      <c r="AJ197" s="532">
        <v>40</v>
      </c>
      <c r="AK197" s="533">
        <v>191</v>
      </c>
      <c r="AL197" s="533">
        <v>182</v>
      </c>
      <c r="AM197" s="533">
        <v>49</v>
      </c>
      <c r="AN197" s="533">
        <v>24</v>
      </c>
      <c r="AO197" s="533">
        <v>3</v>
      </c>
      <c r="AP197" s="533">
        <f t="shared" si="84"/>
        <v>489</v>
      </c>
      <c r="AQ197" s="533">
        <f t="shared" si="85"/>
        <v>486</v>
      </c>
      <c r="AR197" s="534">
        <f t="shared" si="86"/>
        <v>0.35802469135802467</v>
      </c>
      <c r="AS197" s="526" t="str">
        <f t="shared" si="87"/>
        <v>b</v>
      </c>
      <c r="AT197" s="958">
        <v>116</v>
      </c>
      <c r="AU197" s="959">
        <v>381</v>
      </c>
      <c r="AV197" s="959">
        <v>373</v>
      </c>
      <c r="AW197" s="959">
        <v>125</v>
      </c>
      <c r="AX197" s="959">
        <v>55</v>
      </c>
      <c r="AY197" s="959">
        <v>6</v>
      </c>
      <c r="AZ197" s="533">
        <f t="shared" si="88"/>
        <v>1056</v>
      </c>
      <c r="BA197" s="533">
        <f t="shared" si="89"/>
        <v>1050</v>
      </c>
      <c r="BB197" s="534">
        <f t="shared" si="90"/>
        <v>0.36</v>
      </c>
      <c r="BC197" s="556" t="str">
        <f t="shared" si="91"/>
        <v>b</v>
      </c>
      <c r="BD197" s="533">
        <v>129</v>
      </c>
      <c r="BE197" s="533">
        <v>554</v>
      </c>
      <c r="BF197" s="533">
        <v>522</v>
      </c>
      <c r="BG197" s="533">
        <v>152</v>
      </c>
      <c r="BH197" s="533">
        <v>65</v>
      </c>
      <c r="BI197" s="533">
        <v>4</v>
      </c>
      <c r="BJ197" s="533">
        <f t="shared" si="92"/>
        <v>1426</v>
      </c>
      <c r="BK197" s="533">
        <f t="shared" si="93"/>
        <v>1422</v>
      </c>
      <c r="BL197" s="534">
        <f t="shared" si="94"/>
        <v>0.37271448663853729</v>
      </c>
      <c r="BM197" s="954" t="str">
        <f t="shared" si="95"/>
        <v>b</v>
      </c>
    </row>
    <row r="198" spans="1:65" ht="40.5" customHeight="1">
      <c r="A198" s="530" t="str">
        <f t="shared" si="75"/>
        <v>25-4</v>
      </c>
      <c r="B198" s="530">
        <v>25</v>
      </c>
      <c r="C198" s="531" t="s">
        <v>351</v>
      </c>
      <c r="D198" s="530">
        <v>4</v>
      </c>
      <c r="E198" s="531" t="s">
        <v>2156</v>
      </c>
      <c r="F198" s="532">
        <v>42</v>
      </c>
      <c r="G198" s="533">
        <v>149</v>
      </c>
      <c r="H198" s="533">
        <v>200</v>
      </c>
      <c r="I198" s="533">
        <v>118</v>
      </c>
      <c r="J198" s="533">
        <v>64</v>
      </c>
      <c r="K198" s="533">
        <v>15</v>
      </c>
      <c r="L198" s="533">
        <v>588</v>
      </c>
      <c r="M198" s="533">
        <v>573</v>
      </c>
      <c r="N198" s="534">
        <v>-2.2687609075043629E-2</v>
      </c>
      <c r="O198" s="526" t="s">
        <v>56</v>
      </c>
      <c r="P198" s="479">
        <v>16</v>
      </c>
      <c r="Q198" s="479">
        <v>119</v>
      </c>
      <c r="R198" s="479">
        <v>211</v>
      </c>
      <c r="S198" s="479">
        <v>86</v>
      </c>
      <c r="T198" s="479">
        <v>28</v>
      </c>
      <c r="U198" s="479">
        <v>9</v>
      </c>
      <c r="V198" s="535">
        <f t="shared" si="76"/>
        <v>469</v>
      </c>
      <c r="W198" s="533">
        <f t="shared" si="77"/>
        <v>460</v>
      </c>
      <c r="X198" s="534">
        <f t="shared" si="78"/>
        <v>1.9565217391304349E-2</v>
      </c>
      <c r="Y198" s="526" t="str">
        <f t="shared" si="79"/>
        <v>c</v>
      </c>
      <c r="Z198" s="540">
        <v>20</v>
      </c>
      <c r="AA198" s="537">
        <v>107</v>
      </c>
      <c r="AB198" s="537">
        <v>212</v>
      </c>
      <c r="AC198" s="537">
        <v>104</v>
      </c>
      <c r="AD198" s="537">
        <v>33</v>
      </c>
      <c r="AE198" s="537">
        <v>5</v>
      </c>
      <c r="AF198" s="533">
        <f t="shared" si="80"/>
        <v>481</v>
      </c>
      <c r="AG198" s="533">
        <f t="shared" si="81"/>
        <v>476</v>
      </c>
      <c r="AH198" s="534">
        <f t="shared" si="82"/>
        <v>-4.8319327731092439E-2</v>
      </c>
      <c r="AI198" s="526" t="str">
        <f t="shared" si="83"/>
        <v>c</v>
      </c>
      <c r="AJ198" s="532">
        <v>22</v>
      </c>
      <c r="AK198" s="533">
        <v>104</v>
      </c>
      <c r="AL198" s="533">
        <v>230</v>
      </c>
      <c r="AM198" s="533">
        <v>87</v>
      </c>
      <c r="AN198" s="533">
        <v>34</v>
      </c>
      <c r="AO198" s="533">
        <v>10</v>
      </c>
      <c r="AP198" s="533">
        <f t="shared" si="84"/>
        <v>487</v>
      </c>
      <c r="AQ198" s="533">
        <f t="shared" si="85"/>
        <v>477</v>
      </c>
      <c r="AR198" s="534">
        <f t="shared" si="86"/>
        <v>-1.4675052410901468E-2</v>
      </c>
      <c r="AS198" s="526" t="str">
        <f t="shared" si="87"/>
        <v>c</v>
      </c>
      <c r="AT198" s="958">
        <v>40</v>
      </c>
      <c r="AU198" s="959">
        <v>249</v>
      </c>
      <c r="AV198" s="959">
        <v>457</v>
      </c>
      <c r="AW198" s="959">
        <v>202</v>
      </c>
      <c r="AX198" s="959">
        <v>84</v>
      </c>
      <c r="AY198" s="959">
        <v>12</v>
      </c>
      <c r="AZ198" s="533">
        <f t="shared" si="88"/>
        <v>1044</v>
      </c>
      <c r="BA198" s="533">
        <f t="shared" si="89"/>
        <v>1032</v>
      </c>
      <c r="BB198" s="534">
        <f t="shared" si="90"/>
        <v>-3.9728682170542637E-2</v>
      </c>
      <c r="BC198" s="556" t="str">
        <f t="shared" si="91"/>
        <v>c</v>
      </c>
      <c r="BD198" s="533">
        <v>77</v>
      </c>
      <c r="BE198" s="533">
        <v>359</v>
      </c>
      <c r="BF198" s="533">
        <v>611</v>
      </c>
      <c r="BG198" s="533">
        <v>239</v>
      </c>
      <c r="BH198" s="533">
        <v>77</v>
      </c>
      <c r="BI198" s="533">
        <v>10</v>
      </c>
      <c r="BJ198" s="533">
        <f t="shared" si="92"/>
        <v>1373</v>
      </c>
      <c r="BK198" s="533">
        <f t="shared" si="93"/>
        <v>1363</v>
      </c>
      <c r="BL198" s="534">
        <f t="shared" si="94"/>
        <v>8.8041085840058694E-2</v>
      </c>
      <c r="BM198" s="954" t="str">
        <f t="shared" si="95"/>
        <v>c</v>
      </c>
    </row>
    <row r="199" spans="1:65" ht="40.5" customHeight="1">
      <c r="A199" s="530" t="str">
        <f t="shared" si="75"/>
        <v>25-5</v>
      </c>
      <c r="B199" s="530">
        <v>25</v>
      </c>
      <c r="C199" s="531" t="s">
        <v>351</v>
      </c>
      <c r="D199" s="530">
        <v>5</v>
      </c>
      <c r="E199" s="531" t="s">
        <v>380</v>
      </c>
      <c r="F199" s="532">
        <v>71</v>
      </c>
      <c r="G199" s="533">
        <v>217</v>
      </c>
      <c r="H199" s="533">
        <v>177</v>
      </c>
      <c r="I199" s="533">
        <v>65</v>
      </c>
      <c r="J199" s="533">
        <v>43</v>
      </c>
      <c r="K199" s="533">
        <v>22</v>
      </c>
      <c r="L199" s="533">
        <v>595</v>
      </c>
      <c r="M199" s="533">
        <v>573</v>
      </c>
      <c r="N199" s="534">
        <v>0.36300174520069806</v>
      </c>
      <c r="O199" s="526" t="s">
        <v>55</v>
      </c>
      <c r="P199" s="479">
        <v>26</v>
      </c>
      <c r="Q199" s="479">
        <v>135</v>
      </c>
      <c r="R199" s="479">
        <v>212</v>
      </c>
      <c r="S199" s="479">
        <v>67</v>
      </c>
      <c r="T199" s="479">
        <v>27</v>
      </c>
      <c r="U199" s="479">
        <v>4</v>
      </c>
      <c r="V199" s="535">
        <f t="shared" si="76"/>
        <v>471</v>
      </c>
      <c r="W199" s="533">
        <f t="shared" si="77"/>
        <v>467</v>
      </c>
      <c r="X199" s="534">
        <f t="shared" si="78"/>
        <v>0.14132762312633834</v>
      </c>
      <c r="Y199" s="526" t="str">
        <f t="shared" si="79"/>
        <v>c</v>
      </c>
      <c r="Z199" s="540">
        <v>26</v>
      </c>
      <c r="AA199" s="537">
        <v>140</v>
      </c>
      <c r="AB199" s="537">
        <v>228</v>
      </c>
      <c r="AC199" s="537">
        <v>57</v>
      </c>
      <c r="AD199" s="537">
        <v>32</v>
      </c>
      <c r="AE199" s="537">
        <v>6</v>
      </c>
      <c r="AF199" s="533">
        <f t="shared" si="80"/>
        <v>489</v>
      </c>
      <c r="AG199" s="533">
        <f t="shared" si="81"/>
        <v>483</v>
      </c>
      <c r="AH199" s="534">
        <f t="shared" si="82"/>
        <v>0.14699792960662525</v>
      </c>
      <c r="AI199" s="526" t="str">
        <f t="shared" si="83"/>
        <v>c</v>
      </c>
      <c r="AJ199" s="532">
        <v>24</v>
      </c>
      <c r="AK199" s="533">
        <v>152</v>
      </c>
      <c r="AL199" s="533">
        <v>222</v>
      </c>
      <c r="AM199" s="533">
        <v>55</v>
      </c>
      <c r="AN199" s="533">
        <v>32</v>
      </c>
      <c r="AO199" s="533">
        <v>4</v>
      </c>
      <c r="AP199" s="533">
        <f t="shared" si="84"/>
        <v>489</v>
      </c>
      <c r="AQ199" s="533">
        <f t="shared" si="85"/>
        <v>485</v>
      </c>
      <c r="AR199" s="534">
        <f t="shared" si="86"/>
        <v>0.1670103092783505</v>
      </c>
      <c r="AS199" s="526" t="str">
        <f t="shared" si="87"/>
        <v>c</v>
      </c>
      <c r="AT199" s="958">
        <v>54</v>
      </c>
      <c r="AU199" s="959">
        <v>299</v>
      </c>
      <c r="AV199" s="959">
        <v>468</v>
      </c>
      <c r="AW199" s="959">
        <v>153</v>
      </c>
      <c r="AX199" s="959">
        <v>76</v>
      </c>
      <c r="AY199" s="959">
        <v>6</v>
      </c>
      <c r="AZ199" s="533">
        <f t="shared" si="88"/>
        <v>1056</v>
      </c>
      <c r="BA199" s="533">
        <f t="shared" si="89"/>
        <v>1050</v>
      </c>
      <c r="BB199" s="534">
        <f t="shared" si="90"/>
        <v>9.7142857142857142E-2</v>
      </c>
      <c r="BC199" s="556" t="str">
        <f t="shared" si="91"/>
        <v>c</v>
      </c>
      <c r="BD199" s="533">
        <v>78</v>
      </c>
      <c r="BE199" s="533">
        <v>429</v>
      </c>
      <c r="BF199" s="533">
        <v>641</v>
      </c>
      <c r="BG199" s="533">
        <v>194</v>
      </c>
      <c r="BH199" s="533">
        <v>78</v>
      </c>
      <c r="BI199" s="533">
        <v>6</v>
      </c>
      <c r="BJ199" s="533">
        <f t="shared" si="92"/>
        <v>1426</v>
      </c>
      <c r="BK199" s="533">
        <f t="shared" si="93"/>
        <v>1420</v>
      </c>
      <c r="BL199" s="534">
        <f t="shared" si="94"/>
        <v>0.16549295774647887</v>
      </c>
      <c r="BM199" s="954" t="str">
        <f t="shared" si="95"/>
        <v>c</v>
      </c>
    </row>
    <row r="200" spans="1:65" ht="40.5" hidden="1" customHeight="1">
      <c r="A200" s="530" t="str">
        <f t="shared" si="75"/>
        <v>25-6</v>
      </c>
      <c r="B200" s="530">
        <v>25</v>
      </c>
      <c r="C200" s="531" t="s">
        <v>351</v>
      </c>
      <c r="D200" s="530">
        <v>6</v>
      </c>
      <c r="E200" s="531" t="s">
        <v>83</v>
      </c>
      <c r="F200" s="532"/>
      <c r="G200" s="533"/>
      <c r="H200" s="533"/>
      <c r="I200" s="533"/>
      <c r="J200" s="533"/>
      <c r="K200" s="533"/>
      <c r="L200" s="533" t="str">
        <f t="shared" ref="L200:L218" si="96">IF($E200="-","-",IF(SUM(F200:K200)=0,"-",SUM(F200:K200)))</f>
        <v>-</v>
      </c>
      <c r="M200" s="533" t="str">
        <f t="shared" ref="M200:M218" si="97">IF($E200="-","-",IF(SUM(F200:J200)=0,"-",SUM(F200:J200)))</f>
        <v>-</v>
      </c>
      <c r="N200" s="534" t="str">
        <f t="shared" ref="N200:N218" si="98">IF(L200="-","-",SUM(F200*2,G200*1,H200*0,I200*(-1),J200*(-2))/M200)</f>
        <v>-</v>
      </c>
      <c r="O200" s="526" t="s">
        <v>83</v>
      </c>
      <c r="P200" s="532"/>
      <c r="Q200" s="533"/>
      <c r="R200" s="533"/>
      <c r="S200" s="533"/>
      <c r="T200" s="533"/>
      <c r="U200" s="533"/>
      <c r="V200" s="533" t="str">
        <f t="shared" si="76"/>
        <v>-</v>
      </c>
      <c r="W200" s="533" t="str">
        <f t="shared" si="77"/>
        <v>-</v>
      </c>
      <c r="X200" s="534" t="str">
        <f t="shared" si="78"/>
        <v>-</v>
      </c>
      <c r="Y200" s="526" t="str">
        <f t="shared" si="79"/>
        <v>-</v>
      </c>
      <c r="Z200" s="532"/>
      <c r="AA200" s="533"/>
      <c r="AB200" s="533"/>
      <c r="AC200" s="533"/>
      <c r="AD200" s="533"/>
      <c r="AE200" s="533"/>
      <c r="AF200" s="533" t="str">
        <f t="shared" si="80"/>
        <v>-</v>
      </c>
      <c r="AG200" s="533" t="str">
        <f t="shared" si="81"/>
        <v>-</v>
      </c>
      <c r="AH200" s="534" t="str">
        <f t="shared" si="82"/>
        <v>-</v>
      </c>
      <c r="AI200" s="526" t="str">
        <f t="shared" si="83"/>
        <v>-</v>
      </c>
      <c r="AJ200" s="532"/>
      <c r="AK200" s="533"/>
      <c r="AL200" s="533"/>
      <c r="AM200" s="533"/>
      <c r="AN200" s="533"/>
      <c r="AO200" s="533"/>
      <c r="AP200" s="533" t="str">
        <f t="shared" si="84"/>
        <v>-</v>
      </c>
      <c r="AQ200" s="533" t="str">
        <f t="shared" si="85"/>
        <v>-</v>
      </c>
      <c r="AR200" s="534" t="str">
        <f t="shared" si="86"/>
        <v>-</v>
      </c>
      <c r="AS200" s="526" t="str">
        <f t="shared" si="87"/>
        <v>-</v>
      </c>
      <c r="AT200" s="532"/>
      <c r="AU200" s="533"/>
      <c r="AV200" s="533"/>
      <c r="AW200" s="533"/>
      <c r="AX200" s="533"/>
      <c r="AY200" s="533"/>
      <c r="AZ200" s="533" t="str">
        <f t="shared" si="88"/>
        <v>-</v>
      </c>
      <c r="BA200" s="533" t="str">
        <f t="shared" si="89"/>
        <v>-</v>
      </c>
      <c r="BB200" s="534" t="str">
        <f t="shared" si="90"/>
        <v>-</v>
      </c>
      <c r="BC200" s="555" t="str">
        <f t="shared" si="91"/>
        <v>-</v>
      </c>
      <c r="BD200" s="533"/>
      <c r="BE200" s="533"/>
      <c r="BF200" s="533"/>
      <c r="BG200" s="533"/>
      <c r="BH200" s="533"/>
      <c r="BI200" s="533"/>
      <c r="BJ200" s="533" t="str">
        <f t="shared" si="92"/>
        <v>-</v>
      </c>
      <c r="BK200" s="533" t="str">
        <f t="shared" si="93"/>
        <v>-</v>
      </c>
      <c r="BL200" s="533" t="str">
        <f t="shared" si="94"/>
        <v>-</v>
      </c>
      <c r="BM200" s="535" t="str">
        <f t="shared" si="95"/>
        <v>-</v>
      </c>
    </row>
    <row r="201" spans="1:65" ht="40.5" hidden="1" customHeight="1">
      <c r="A201" s="530" t="str">
        <f t="shared" si="75"/>
        <v>25-7</v>
      </c>
      <c r="B201" s="530">
        <v>25</v>
      </c>
      <c r="C201" s="531" t="s">
        <v>351</v>
      </c>
      <c r="D201" s="530">
        <v>7</v>
      </c>
      <c r="E201" s="531" t="s">
        <v>83</v>
      </c>
      <c r="F201" s="532"/>
      <c r="G201" s="533"/>
      <c r="H201" s="533"/>
      <c r="I201" s="533"/>
      <c r="J201" s="533"/>
      <c r="K201" s="533"/>
      <c r="L201" s="533" t="str">
        <f t="shared" si="96"/>
        <v>-</v>
      </c>
      <c r="M201" s="533" t="str">
        <f t="shared" si="97"/>
        <v>-</v>
      </c>
      <c r="N201" s="534" t="str">
        <f t="shared" si="98"/>
        <v>-</v>
      </c>
      <c r="O201" s="526" t="s">
        <v>83</v>
      </c>
      <c r="P201" s="532"/>
      <c r="Q201" s="533"/>
      <c r="R201" s="533"/>
      <c r="S201" s="533"/>
      <c r="T201" s="533"/>
      <c r="U201" s="533"/>
      <c r="V201" s="533" t="str">
        <f t="shared" si="76"/>
        <v>-</v>
      </c>
      <c r="W201" s="533" t="str">
        <f t="shared" si="77"/>
        <v>-</v>
      </c>
      <c r="X201" s="534" t="str">
        <f t="shared" si="78"/>
        <v>-</v>
      </c>
      <c r="Y201" s="526" t="str">
        <f t="shared" si="79"/>
        <v>-</v>
      </c>
      <c r="Z201" s="532"/>
      <c r="AA201" s="533"/>
      <c r="AB201" s="533"/>
      <c r="AC201" s="533"/>
      <c r="AD201" s="533"/>
      <c r="AE201" s="533"/>
      <c r="AF201" s="533" t="str">
        <f t="shared" si="80"/>
        <v>-</v>
      </c>
      <c r="AG201" s="533" t="str">
        <f t="shared" si="81"/>
        <v>-</v>
      </c>
      <c r="AH201" s="534" t="str">
        <f t="shared" si="82"/>
        <v>-</v>
      </c>
      <c r="AI201" s="526" t="str">
        <f t="shared" si="83"/>
        <v>-</v>
      </c>
      <c r="AJ201" s="532"/>
      <c r="AK201" s="533"/>
      <c r="AL201" s="533"/>
      <c r="AM201" s="533"/>
      <c r="AN201" s="533"/>
      <c r="AO201" s="533"/>
      <c r="AP201" s="533" t="str">
        <f t="shared" si="84"/>
        <v>-</v>
      </c>
      <c r="AQ201" s="533" t="str">
        <f t="shared" si="85"/>
        <v>-</v>
      </c>
      <c r="AR201" s="534" t="str">
        <f t="shared" si="86"/>
        <v>-</v>
      </c>
      <c r="AS201" s="526" t="str">
        <f t="shared" si="87"/>
        <v>-</v>
      </c>
      <c r="AT201" s="532"/>
      <c r="AU201" s="533"/>
      <c r="AV201" s="533"/>
      <c r="AW201" s="533"/>
      <c r="AX201" s="533"/>
      <c r="AY201" s="533"/>
      <c r="AZ201" s="533" t="str">
        <f t="shared" si="88"/>
        <v>-</v>
      </c>
      <c r="BA201" s="533" t="str">
        <f t="shared" si="89"/>
        <v>-</v>
      </c>
      <c r="BB201" s="534" t="str">
        <f t="shared" si="90"/>
        <v>-</v>
      </c>
      <c r="BC201" s="555" t="str">
        <f t="shared" si="91"/>
        <v>-</v>
      </c>
      <c r="BD201" s="533"/>
      <c r="BE201" s="533"/>
      <c r="BF201" s="533"/>
      <c r="BG201" s="533"/>
      <c r="BH201" s="533"/>
      <c r="BI201" s="533"/>
      <c r="BJ201" s="533" t="str">
        <f t="shared" si="92"/>
        <v>-</v>
      </c>
      <c r="BK201" s="533" t="str">
        <f t="shared" si="93"/>
        <v>-</v>
      </c>
      <c r="BL201" s="533" t="str">
        <f t="shared" si="94"/>
        <v>-</v>
      </c>
      <c r="BM201" s="535" t="str">
        <f t="shared" si="95"/>
        <v>-</v>
      </c>
    </row>
    <row r="202" spans="1:65" ht="40.5" hidden="1" customHeight="1">
      <c r="A202" s="530" t="str">
        <f t="shared" si="75"/>
        <v>25-8</v>
      </c>
      <c r="B202" s="530">
        <v>25</v>
      </c>
      <c r="C202" s="531" t="s">
        <v>351</v>
      </c>
      <c r="D202" s="530">
        <v>8</v>
      </c>
      <c r="E202" s="531" t="s">
        <v>83</v>
      </c>
      <c r="F202" s="532"/>
      <c r="G202" s="533"/>
      <c r="H202" s="533"/>
      <c r="I202" s="533"/>
      <c r="J202" s="533"/>
      <c r="K202" s="533"/>
      <c r="L202" s="533" t="str">
        <f t="shared" si="96"/>
        <v>-</v>
      </c>
      <c r="M202" s="533" t="str">
        <f t="shared" si="97"/>
        <v>-</v>
      </c>
      <c r="N202" s="534" t="str">
        <f t="shared" si="98"/>
        <v>-</v>
      </c>
      <c r="O202" s="526" t="s">
        <v>83</v>
      </c>
      <c r="P202" s="532"/>
      <c r="Q202" s="533"/>
      <c r="R202" s="533"/>
      <c r="S202" s="533"/>
      <c r="T202" s="533"/>
      <c r="U202" s="533"/>
      <c r="V202" s="533" t="str">
        <f t="shared" si="76"/>
        <v>-</v>
      </c>
      <c r="W202" s="533" t="str">
        <f t="shared" si="77"/>
        <v>-</v>
      </c>
      <c r="X202" s="534" t="str">
        <f t="shared" si="78"/>
        <v>-</v>
      </c>
      <c r="Y202" s="526" t="str">
        <f t="shared" si="79"/>
        <v>-</v>
      </c>
      <c r="Z202" s="532"/>
      <c r="AA202" s="533"/>
      <c r="AB202" s="533"/>
      <c r="AC202" s="533"/>
      <c r="AD202" s="533"/>
      <c r="AE202" s="533"/>
      <c r="AF202" s="533" t="str">
        <f t="shared" si="80"/>
        <v>-</v>
      </c>
      <c r="AG202" s="533" t="str">
        <f t="shared" si="81"/>
        <v>-</v>
      </c>
      <c r="AH202" s="534" t="str">
        <f t="shared" si="82"/>
        <v>-</v>
      </c>
      <c r="AI202" s="526" t="str">
        <f t="shared" si="83"/>
        <v>-</v>
      </c>
      <c r="AJ202" s="532"/>
      <c r="AK202" s="533"/>
      <c r="AL202" s="533"/>
      <c r="AM202" s="533"/>
      <c r="AN202" s="533"/>
      <c r="AO202" s="533"/>
      <c r="AP202" s="533" t="str">
        <f t="shared" si="84"/>
        <v>-</v>
      </c>
      <c r="AQ202" s="533" t="str">
        <f t="shared" si="85"/>
        <v>-</v>
      </c>
      <c r="AR202" s="534" t="str">
        <f t="shared" si="86"/>
        <v>-</v>
      </c>
      <c r="AS202" s="526" t="str">
        <f t="shared" si="87"/>
        <v>-</v>
      </c>
      <c r="AT202" s="532"/>
      <c r="AU202" s="533"/>
      <c r="AV202" s="533"/>
      <c r="AW202" s="533"/>
      <c r="AX202" s="533"/>
      <c r="AY202" s="533"/>
      <c r="AZ202" s="533" t="str">
        <f t="shared" si="88"/>
        <v>-</v>
      </c>
      <c r="BA202" s="533" t="str">
        <f t="shared" si="89"/>
        <v>-</v>
      </c>
      <c r="BB202" s="534" t="str">
        <f t="shared" si="90"/>
        <v>-</v>
      </c>
      <c r="BC202" s="555" t="str">
        <f t="shared" si="91"/>
        <v>-</v>
      </c>
      <c r="BD202" s="533"/>
      <c r="BE202" s="533"/>
      <c r="BF202" s="533"/>
      <c r="BG202" s="533"/>
      <c r="BH202" s="533"/>
      <c r="BI202" s="533"/>
      <c r="BJ202" s="533" t="str">
        <f t="shared" si="92"/>
        <v>-</v>
      </c>
      <c r="BK202" s="533" t="str">
        <f t="shared" si="93"/>
        <v>-</v>
      </c>
      <c r="BL202" s="533" t="str">
        <f t="shared" si="94"/>
        <v>-</v>
      </c>
      <c r="BM202" s="535" t="str">
        <f t="shared" si="95"/>
        <v>-</v>
      </c>
    </row>
    <row r="203" spans="1:65" ht="40.5" customHeight="1">
      <c r="A203" s="530" t="str">
        <f t="shared" si="75"/>
        <v>26-1</v>
      </c>
      <c r="B203" s="530">
        <v>26</v>
      </c>
      <c r="C203" s="531" t="s">
        <v>352</v>
      </c>
      <c r="D203" s="530">
        <v>1</v>
      </c>
      <c r="E203" s="531" t="s">
        <v>2157</v>
      </c>
      <c r="F203" s="532">
        <v>49</v>
      </c>
      <c r="G203" s="533">
        <v>147</v>
      </c>
      <c r="H203" s="533">
        <v>245</v>
      </c>
      <c r="I203" s="533">
        <v>91</v>
      </c>
      <c r="J203" s="533">
        <v>34</v>
      </c>
      <c r="K203" s="533">
        <v>22</v>
      </c>
      <c r="L203" s="533">
        <v>588</v>
      </c>
      <c r="M203" s="533">
        <v>566</v>
      </c>
      <c r="N203" s="534">
        <v>0.1519434628975265</v>
      </c>
      <c r="O203" s="526" t="s">
        <v>56</v>
      </c>
      <c r="P203" s="479">
        <v>12</v>
      </c>
      <c r="Q203" s="479">
        <v>97</v>
      </c>
      <c r="R203" s="479">
        <v>249</v>
      </c>
      <c r="S203" s="479">
        <v>65</v>
      </c>
      <c r="T203" s="479">
        <v>37</v>
      </c>
      <c r="U203" s="479">
        <v>9</v>
      </c>
      <c r="V203" s="535">
        <f t="shared" si="76"/>
        <v>469</v>
      </c>
      <c r="W203" s="533">
        <f t="shared" si="77"/>
        <v>460</v>
      </c>
      <c r="X203" s="534">
        <f t="shared" si="78"/>
        <v>-3.9130434782608699E-2</v>
      </c>
      <c r="Y203" s="526" t="str">
        <f t="shared" si="79"/>
        <v>c</v>
      </c>
      <c r="Z203" s="540">
        <v>14</v>
      </c>
      <c r="AA203" s="537">
        <v>97</v>
      </c>
      <c r="AB203" s="537">
        <v>249</v>
      </c>
      <c r="AC203" s="537">
        <v>84</v>
      </c>
      <c r="AD203" s="537">
        <v>31</v>
      </c>
      <c r="AE203" s="537">
        <v>6</v>
      </c>
      <c r="AF203" s="533">
        <f t="shared" si="80"/>
        <v>481</v>
      </c>
      <c r="AG203" s="533">
        <f t="shared" si="81"/>
        <v>475</v>
      </c>
      <c r="AH203" s="534">
        <f t="shared" si="82"/>
        <v>-4.4210526315789471E-2</v>
      </c>
      <c r="AI203" s="526" t="str">
        <f t="shared" si="83"/>
        <v>c</v>
      </c>
      <c r="AJ203" s="532">
        <v>21</v>
      </c>
      <c r="AK203" s="533">
        <v>94</v>
      </c>
      <c r="AL203" s="533">
        <v>244</v>
      </c>
      <c r="AM203" s="533">
        <v>90</v>
      </c>
      <c r="AN203" s="533">
        <v>28</v>
      </c>
      <c r="AO203" s="533">
        <v>10</v>
      </c>
      <c r="AP203" s="533">
        <f t="shared" si="84"/>
        <v>487</v>
      </c>
      <c r="AQ203" s="533">
        <f t="shared" si="85"/>
        <v>477</v>
      </c>
      <c r="AR203" s="534">
        <f t="shared" si="86"/>
        <v>-2.0964360587002098E-2</v>
      </c>
      <c r="AS203" s="526" t="str">
        <f t="shared" si="87"/>
        <v>c</v>
      </c>
      <c r="AT203" s="958">
        <v>28</v>
      </c>
      <c r="AU203" s="959">
        <v>189</v>
      </c>
      <c r="AV203" s="959">
        <v>518</v>
      </c>
      <c r="AW203" s="959">
        <v>222</v>
      </c>
      <c r="AX203" s="959">
        <v>76</v>
      </c>
      <c r="AY203" s="959">
        <v>11</v>
      </c>
      <c r="AZ203" s="533">
        <f t="shared" si="88"/>
        <v>1044</v>
      </c>
      <c r="BA203" s="533">
        <f t="shared" si="89"/>
        <v>1033</v>
      </c>
      <c r="BB203" s="534">
        <f t="shared" si="90"/>
        <v>-0.12487899322362052</v>
      </c>
      <c r="BC203" s="556" t="str">
        <f t="shared" si="91"/>
        <v>c</v>
      </c>
      <c r="BD203" s="533">
        <v>56</v>
      </c>
      <c r="BE203" s="533">
        <v>288</v>
      </c>
      <c r="BF203" s="533">
        <v>728</v>
      </c>
      <c r="BG203" s="533">
        <v>212</v>
      </c>
      <c r="BH203" s="533">
        <v>75</v>
      </c>
      <c r="BI203" s="533">
        <v>14</v>
      </c>
      <c r="BJ203" s="533">
        <f t="shared" si="92"/>
        <v>1373</v>
      </c>
      <c r="BK203" s="533">
        <f t="shared" si="93"/>
        <v>1359</v>
      </c>
      <c r="BL203" s="534">
        <f t="shared" si="94"/>
        <v>2.7961736571008096E-2</v>
      </c>
      <c r="BM203" s="954" t="str">
        <f t="shared" si="95"/>
        <v>c</v>
      </c>
    </row>
    <row r="204" spans="1:65" ht="40.5" customHeight="1">
      <c r="A204" s="530" t="str">
        <f t="shared" si="75"/>
        <v>26-2</v>
      </c>
      <c r="B204" s="530">
        <v>26</v>
      </c>
      <c r="C204" s="531" t="s">
        <v>352</v>
      </c>
      <c r="D204" s="530">
        <v>2</v>
      </c>
      <c r="E204" s="531" t="s">
        <v>1427</v>
      </c>
      <c r="F204" s="532">
        <v>53</v>
      </c>
      <c r="G204" s="533">
        <v>180</v>
      </c>
      <c r="H204" s="533">
        <v>229</v>
      </c>
      <c r="I204" s="533">
        <v>73</v>
      </c>
      <c r="J204" s="533">
        <v>28</v>
      </c>
      <c r="K204" s="533">
        <v>32</v>
      </c>
      <c r="L204" s="533">
        <v>595</v>
      </c>
      <c r="M204" s="533">
        <v>563</v>
      </c>
      <c r="N204" s="534">
        <v>0.27886323268206037</v>
      </c>
      <c r="O204" s="526" t="s">
        <v>56</v>
      </c>
      <c r="P204" s="479">
        <v>25</v>
      </c>
      <c r="Q204" s="479">
        <v>133</v>
      </c>
      <c r="R204" s="479">
        <v>227</v>
      </c>
      <c r="S204" s="479">
        <v>56</v>
      </c>
      <c r="T204" s="479">
        <v>24</v>
      </c>
      <c r="U204" s="479">
        <v>6</v>
      </c>
      <c r="V204" s="535">
        <f t="shared" si="76"/>
        <v>471</v>
      </c>
      <c r="W204" s="533">
        <f t="shared" si="77"/>
        <v>465</v>
      </c>
      <c r="X204" s="534">
        <f t="shared" si="78"/>
        <v>0.16989247311827957</v>
      </c>
      <c r="Y204" s="526" t="str">
        <f t="shared" si="79"/>
        <v>c</v>
      </c>
      <c r="Z204" s="540">
        <v>24</v>
      </c>
      <c r="AA204" s="537">
        <v>121</v>
      </c>
      <c r="AB204" s="537">
        <v>235</v>
      </c>
      <c r="AC204" s="537">
        <v>74</v>
      </c>
      <c r="AD204" s="537">
        <v>26</v>
      </c>
      <c r="AE204" s="537">
        <v>9</v>
      </c>
      <c r="AF204" s="533">
        <f t="shared" si="80"/>
        <v>489</v>
      </c>
      <c r="AG204" s="533">
        <f t="shared" si="81"/>
        <v>480</v>
      </c>
      <c r="AH204" s="534">
        <f t="shared" si="82"/>
        <v>8.9583333333333334E-2</v>
      </c>
      <c r="AI204" s="526" t="str">
        <f t="shared" si="83"/>
        <v>c</v>
      </c>
      <c r="AJ204" s="532">
        <v>24</v>
      </c>
      <c r="AK204" s="533">
        <v>137</v>
      </c>
      <c r="AL204" s="533">
        <v>231</v>
      </c>
      <c r="AM204" s="533">
        <v>64</v>
      </c>
      <c r="AN204" s="533">
        <v>28</v>
      </c>
      <c r="AO204" s="533">
        <v>5</v>
      </c>
      <c r="AP204" s="533">
        <f t="shared" si="84"/>
        <v>489</v>
      </c>
      <c r="AQ204" s="533">
        <f t="shared" si="85"/>
        <v>484</v>
      </c>
      <c r="AR204" s="534">
        <f t="shared" si="86"/>
        <v>0.13429752066115702</v>
      </c>
      <c r="AS204" s="526" t="str">
        <f t="shared" si="87"/>
        <v>c</v>
      </c>
      <c r="AT204" s="958">
        <v>51</v>
      </c>
      <c r="AU204" s="959">
        <v>291</v>
      </c>
      <c r="AV204" s="959">
        <v>492</v>
      </c>
      <c r="AW204" s="959">
        <v>158</v>
      </c>
      <c r="AX204" s="959">
        <v>52</v>
      </c>
      <c r="AY204" s="959">
        <v>12</v>
      </c>
      <c r="AZ204" s="533">
        <f t="shared" si="88"/>
        <v>1056</v>
      </c>
      <c r="BA204" s="533">
        <f t="shared" si="89"/>
        <v>1044</v>
      </c>
      <c r="BB204" s="534">
        <f t="shared" si="90"/>
        <v>0.12547892720306514</v>
      </c>
      <c r="BC204" s="556" t="str">
        <f t="shared" si="91"/>
        <v>c</v>
      </c>
      <c r="BD204" s="533">
        <v>70</v>
      </c>
      <c r="BE204" s="533">
        <v>419</v>
      </c>
      <c r="BF204" s="533">
        <v>674</v>
      </c>
      <c r="BG204" s="533">
        <v>191</v>
      </c>
      <c r="BH204" s="533">
        <v>64</v>
      </c>
      <c r="BI204" s="533">
        <v>8</v>
      </c>
      <c r="BJ204" s="533">
        <f t="shared" si="92"/>
        <v>1426</v>
      </c>
      <c r="BK204" s="533">
        <f t="shared" si="93"/>
        <v>1418</v>
      </c>
      <c r="BL204" s="534">
        <f t="shared" si="94"/>
        <v>0.16925246826516219</v>
      </c>
      <c r="BM204" s="954" t="str">
        <f t="shared" si="95"/>
        <v>c</v>
      </c>
    </row>
    <row r="205" spans="1:65" ht="40.5" customHeight="1">
      <c r="A205" s="530" t="str">
        <f t="shared" si="75"/>
        <v>26-3</v>
      </c>
      <c r="B205" s="530">
        <v>26</v>
      </c>
      <c r="C205" s="531" t="s">
        <v>352</v>
      </c>
      <c r="D205" s="530">
        <v>3</v>
      </c>
      <c r="E205" s="531" t="s">
        <v>2158</v>
      </c>
      <c r="F205" s="532">
        <v>196</v>
      </c>
      <c r="G205" s="533">
        <v>267</v>
      </c>
      <c r="H205" s="533">
        <v>89</v>
      </c>
      <c r="I205" s="533">
        <v>17</v>
      </c>
      <c r="J205" s="533">
        <v>11</v>
      </c>
      <c r="K205" s="533">
        <v>15</v>
      </c>
      <c r="L205" s="533">
        <v>595</v>
      </c>
      <c r="M205" s="533">
        <v>580</v>
      </c>
      <c r="N205" s="534">
        <v>1.0689655172413792</v>
      </c>
      <c r="O205" s="526" t="s">
        <v>54</v>
      </c>
      <c r="P205" s="479">
        <v>61</v>
      </c>
      <c r="Q205" s="479">
        <v>195</v>
      </c>
      <c r="R205" s="479">
        <v>161</v>
      </c>
      <c r="S205" s="479">
        <v>35</v>
      </c>
      <c r="T205" s="479">
        <v>14</v>
      </c>
      <c r="U205" s="479">
        <v>5</v>
      </c>
      <c r="V205" s="535">
        <f t="shared" si="76"/>
        <v>471</v>
      </c>
      <c r="W205" s="533">
        <f t="shared" si="77"/>
        <v>466</v>
      </c>
      <c r="X205" s="534">
        <f t="shared" si="78"/>
        <v>0.54506437768240346</v>
      </c>
      <c r="Y205" s="526" t="str">
        <f t="shared" si="79"/>
        <v>b</v>
      </c>
      <c r="Z205" s="540">
        <v>61</v>
      </c>
      <c r="AA205" s="537">
        <v>197</v>
      </c>
      <c r="AB205" s="537">
        <v>171</v>
      </c>
      <c r="AC205" s="537">
        <v>37</v>
      </c>
      <c r="AD205" s="537">
        <v>18</v>
      </c>
      <c r="AE205" s="537">
        <v>5</v>
      </c>
      <c r="AF205" s="533">
        <f t="shared" si="80"/>
        <v>489</v>
      </c>
      <c r="AG205" s="533">
        <f t="shared" si="81"/>
        <v>484</v>
      </c>
      <c r="AH205" s="534">
        <f t="shared" si="82"/>
        <v>0.50826446280991733</v>
      </c>
      <c r="AI205" s="526" t="str">
        <f t="shared" si="83"/>
        <v>b</v>
      </c>
      <c r="AJ205" s="532">
        <v>67</v>
      </c>
      <c r="AK205" s="533">
        <v>187</v>
      </c>
      <c r="AL205" s="533">
        <v>173</v>
      </c>
      <c r="AM205" s="533">
        <v>38</v>
      </c>
      <c r="AN205" s="533">
        <v>21</v>
      </c>
      <c r="AO205" s="533">
        <v>3</v>
      </c>
      <c r="AP205" s="533">
        <f t="shared" si="84"/>
        <v>489</v>
      </c>
      <c r="AQ205" s="533">
        <f t="shared" si="85"/>
        <v>486</v>
      </c>
      <c r="AR205" s="534">
        <f t="shared" si="86"/>
        <v>0.49588477366255146</v>
      </c>
      <c r="AS205" s="526" t="str">
        <f t="shared" si="87"/>
        <v>b</v>
      </c>
      <c r="AT205" s="958">
        <v>158</v>
      </c>
      <c r="AU205" s="959">
        <v>431</v>
      </c>
      <c r="AV205" s="959">
        <v>350</v>
      </c>
      <c r="AW205" s="959">
        <v>70</v>
      </c>
      <c r="AX205" s="959">
        <v>38</v>
      </c>
      <c r="AY205" s="959">
        <v>9</v>
      </c>
      <c r="AZ205" s="533">
        <f t="shared" si="88"/>
        <v>1056</v>
      </c>
      <c r="BA205" s="533">
        <f t="shared" si="89"/>
        <v>1047</v>
      </c>
      <c r="BB205" s="534">
        <f t="shared" si="90"/>
        <v>0.57402101241642789</v>
      </c>
      <c r="BC205" s="556" t="str">
        <f t="shared" si="91"/>
        <v>b</v>
      </c>
      <c r="BD205" s="533">
        <v>190</v>
      </c>
      <c r="BE205" s="533">
        <v>605</v>
      </c>
      <c r="BF205" s="533">
        <v>492</v>
      </c>
      <c r="BG205" s="533">
        <v>100</v>
      </c>
      <c r="BH205" s="533">
        <v>34</v>
      </c>
      <c r="BI205" s="533">
        <v>5</v>
      </c>
      <c r="BJ205" s="533">
        <f t="shared" si="92"/>
        <v>1426</v>
      </c>
      <c r="BK205" s="533">
        <f t="shared" si="93"/>
        <v>1421</v>
      </c>
      <c r="BL205" s="534">
        <f t="shared" si="94"/>
        <v>0.57494722026741729</v>
      </c>
      <c r="BM205" s="954" t="str">
        <f t="shared" si="95"/>
        <v>b</v>
      </c>
    </row>
    <row r="206" spans="1:65" ht="40.5" customHeight="1">
      <c r="A206" s="530" t="str">
        <f t="shared" si="75"/>
        <v>26-4</v>
      </c>
      <c r="B206" s="530">
        <v>26</v>
      </c>
      <c r="C206" s="531" t="s">
        <v>352</v>
      </c>
      <c r="D206" s="530">
        <v>4</v>
      </c>
      <c r="E206" s="531" t="s">
        <v>381</v>
      </c>
      <c r="F206" s="532">
        <v>69</v>
      </c>
      <c r="G206" s="533">
        <v>202</v>
      </c>
      <c r="H206" s="533">
        <v>186</v>
      </c>
      <c r="I206" s="533">
        <v>80</v>
      </c>
      <c r="J206" s="533">
        <v>29</v>
      </c>
      <c r="K206" s="533">
        <v>22</v>
      </c>
      <c r="L206" s="533">
        <v>588</v>
      </c>
      <c r="M206" s="533">
        <v>566</v>
      </c>
      <c r="N206" s="534">
        <v>0.35689045936395758</v>
      </c>
      <c r="O206" s="526" t="s">
        <v>55</v>
      </c>
      <c r="P206" s="479">
        <v>28</v>
      </c>
      <c r="Q206" s="479">
        <v>144</v>
      </c>
      <c r="R206" s="479">
        <v>211</v>
      </c>
      <c r="S206" s="479">
        <v>55</v>
      </c>
      <c r="T206" s="479">
        <v>23</v>
      </c>
      <c r="U206" s="479">
        <v>8</v>
      </c>
      <c r="V206" s="535">
        <f t="shared" si="76"/>
        <v>469</v>
      </c>
      <c r="W206" s="533">
        <f t="shared" si="77"/>
        <v>461</v>
      </c>
      <c r="X206" s="534">
        <f t="shared" si="78"/>
        <v>0.21475054229934923</v>
      </c>
      <c r="Y206" s="526" t="str">
        <f t="shared" si="79"/>
        <v>c</v>
      </c>
      <c r="Z206" s="540">
        <v>19</v>
      </c>
      <c r="AA206" s="537">
        <v>120</v>
      </c>
      <c r="AB206" s="537">
        <v>248</v>
      </c>
      <c r="AC206" s="537">
        <v>65</v>
      </c>
      <c r="AD206" s="537">
        <v>20</v>
      </c>
      <c r="AE206" s="537">
        <v>9</v>
      </c>
      <c r="AF206" s="533">
        <f t="shared" si="80"/>
        <v>481</v>
      </c>
      <c r="AG206" s="533">
        <f t="shared" si="81"/>
        <v>472</v>
      </c>
      <c r="AH206" s="534">
        <f t="shared" si="82"/>
        <v>0.11228813559322035</v>
      </c>
      <c r="AI206" s="526" t="str">
        <f t="shared" si="83"/>
        <v>c</v>
      </c>
      <c r="AJ206" s="532">
        <v>25</v>
      </c>
      <c r="AK206" s="533">
        <v>125</v>
      </c>
      <c r="AL206" s="533">
        <v>236</v>
      </c>
      <c r="AM206" s="533">
        <v>69</v>
      </c>
      <c r="AN206" s="533">
        <v>22</v>
      </c>
      <c r="AO206" s="533">
        <v>10</v>
      </c>
      <c r="AP206" s="533">
        <f t="shared" si="84"/>
        <v>487</v>
      </c>
      <c r="AQ206" s="533">
        <f t="shared" si="85"/>
        <v>477</v>
      </c>
      <c r="AR206" s="534">
        <f t="shared" si="86"/>
        <v>0.12997903563941299</v>
      </c>
      <c r="AS206" s="526" t="str">
        <f t="shared" si="87"/>
        <v>c</v>
      </c>
      <c r="AT206" s="958">
        <v>56</v>
      </c>
      <c r="AU206" s="959">
        <v>263</v>
      </c>
      <c r="AV206" s="959">
        <v>489</v>
      </c>
      <c r="AW206" s="959">
        <v>152</v>
      </c>
      <c r="AX206" s="959">
        <v>69</v>
      </c>
      <c r="AY206" s="959">
        <v>15</v>
      </c>
      <c r="AZ206" s="533">
        <f t="shared" si="88"/>
        <v>1044</v>
      </c>
      <c r="BA206" s="533">
        <f t="shared" si="89"/>
        <v>1029</v>
      </c>
      <c r="BB206" s="534">
        <f t="shared" si="90"/>
        <v>8.2604470359572399E-2</v>
      </c>
      <c r="BC206" s="556" t="str">
        <f t="shared" si="91"/>
        <v>c</v>
      </c>
      <c r="BD206" s="533">
        <v>79</v>
      </c>
      <c r="BE206" s="533">
        <v>411</v>
      </c>
      <c r="BF206" s="533">
        <v>639</v>
      </c>
      <c r="BG206" s="533">
        <v>168</v>
      </c>
      <c r="BH206" s="533">
        <v>62</v>
      </c>
      <c r="BI206" s="533">
        <v>14</v>
      </c>
      <c r="BJ206" s="533">
        <f t="shared" si="92"/>
        <v>1373</v>
      </c>
      <c r="BK206" s="533">
        <f t="shared" si="93"/>
        <v>1359</v>
      </c>
      <c r="BL206" s="534">
        <f t="shared" si="94"/>
        <v>0.20382634289919058</v>
      </c>
      <c r="BM206" s="954" t="str">
        <f t="shared" si="95"/>
        <v>c</v>
      </c>
    </row>
    <row r="207" spans="1:65" ht="40.5" customHeight="1">
      <c r="A207" s="530" t="str">
        <f t="shared" si="75"/>
        <v>26-5</v>
      </c>
      <c r="B207" s="530">
        <v>26</v>
      </c>
      <c r="C207" s="531" t="s">
        <v>352</v>
      </c>
      <c r="D207" s="530">
        <v>5</v>
      </c>
      <c r="E207" s="531" t="s">
        <v>2159</v>
      </c>
      <c r="F207" s="532">
        <v>31</v>
      </c>
      <c r="G207" s="533">
        <v>108</v>
      </c>
      <c r="H207" s="533">
        <v>261</v>
      </c>
      <c r="I207" s="533">
        <v>133</v>
      </c>
      <c r="J207" s="533">
        <v>34</v>
      </c>
      <c r="K207" s="533">
        <v>21</v>
      </c>
      <c r="L207" s="533">
        <v>588</v>
      </c>
      <c r="M207" s="533">
        <v>567</v>
      </c>
      <c r="N207" s="534">
        <v>-5.4673721340388004E-2</v>
      </c>
      <c r="O207" s="526" t="s">
        <v>56</v>
      </c>
      <c r="P207" s="479">
        <v>8</v>
      </c>
      <c r="Q207" s="479">
        <v>82</v>
      </c>
      <c r="R207" s="479">
        <v>253</v>
      </c>
      <c r="S207" s="479">
        <v>83</v>
      </c>
      <c r="T207" s="479">
        <v>35</v>
      </c>
      <c r="U207" s="479">
        <v>8</v>
      </c>
      <c r="V207" s="535">
        <f t="shared" si="76"/>
        <v>469</v>
      </c>
      <c r="W207" s="533">
        <f t="shared" si="77"/>
        <v>461</v>
      </c>
      <c r="X207" s="534">
        <f t="shared" si="78"/>
        <v>-0.1193058568329718</v>
      </c>
      <c r="Y207" s="526" t="str">
        <f t="shared" si="79"/>
        <v>c</v>
      </c>
      <c r="Z207" s="540">
        <v>17</v>
      </c>
      <c r="AA207" s="537">
        <v>81</v>
      </c>
      <c r="AB207" s="537">
        <v>246</v>
      </c>
      <c r="AC207" s="537">
        <v>99</v>
      </c>
      <c r="AD207" s="537">
        <v>31</v>
      </c>
      <c r="AE207" s="537">
        <v>7</v>
      </c>
      <c r="AF207" s="533">
        <f t="shared" si="80"/>
        <v>481</v>
      </c>
      <c r="AG207" s="533">
        <f t="shared" si="81"/>
        <v>474</v>
      </c>
      <c r="AH207" s="534">
        <f t="shared" si="82"/>
        <v>-9.7046413502109699E-2</v>
      </c>
      <c r="AI207" s="526" t="str">
        <f t="shared" si="83"/>
        <v>c</v>
      </c>
      <c r="AJ207" s="532">
        <v>12</v>
      </c>
      <c r="AK207" s="533">
        <v>92</v>
      </c>
      <c r="AL207" s="533">
        <v>245</v>
      </c>
      <c r="AM207" s="533">
        <v>99</v>
      </c>
      <c r="AN207" s="533">
        <v>28</v>
      </c>
      <c r="AO207" s="533">
        <v>11</v>
      </c>
      <c r="AP207" s="533">
        <f t="shared" si="84"/>
        <v>487</v>
      </c>
      <c r="AQ207" s="533">
        <f t="shared" si="85"/>
        <v>476</v>
      </c>
      <c r="AR207" s="534">
        <f t="shared" si="86"/>
        <v>-8.1932773109243698E-2</v>
      </c>
      <c r="AS207" s="526" t="str">
        <f t="shared" si="87"/>
        <v>c</v>
      </c>
      <c r="AT207" s="958">
        <v>27</v>
      </c>
      <c r="AU207" s="959">
        <v>170</v>
      </c>
      <c r="AV207" s="959">
        <v>516</v>
      </c>
      <c r="AW207" s="959">
        <v>228</v>
      </c>
      <c r="AX207" s="959">
        <v>85</v>
      </c>
      <c r="AY207" s="959">
        <v>18</v>
      </c>
      <c r="AZ207" s="533">
        <f t="shared" si="88"/>
        <v>1044</v>
      </c>
      <c r="BA207" s="533">
        <f t="shared" si="89"/>
        <v>1026</v>
      </c>
      <c r="BB207" s="534">
        <f t="shared" si="90"/>
        <v>-0.16959064327485379</v>
      </c>
      <c r="BC207" s="556" t="str">
        <f t="shared" si="91"/>
        <v>c</v>
      </c>
      <c r="BD207" s="533">
        <v>47</v>
      </c>
      <c r="BE207" s="533">
        <v>283</v>
      </c>
      <c r="BF207" s="533">
        <v>723</v>
      </c>
      <c r="BG207" s="533">
        <v>229</v>
      </c>
      <c r="BH207" s="533">
        <v>75</v>
      </c>
      <c r="BI207" s="533">
        <v>16</v>
      </c>
      <c r="BJ207" s="533">
        <f t="shared" si="92"/>
        <v>1373</v>
      </c>
      <c r="BK207" s="533">
        <f t="shared" si="93"/>
        <v>1357</v>
      </c>
      <c r="BL207" s="534">
        <f t="shared" si="94"/>
        <v>-1.4738393515106854E-3</v>
      </c>
      <c r="BM207" s="954" t="str">
        <f t="shared" si="95"/>
        <v>c</v>
      </c>
    </row>
    <row r="208" spans="1:65" ht="40.5" hidden="1" customHeight="1">
      <c r="A208" s="530" t="str">
        <f t="shared" si="75"/>
        <v>26-6</v>
      </c>
      <c r="B208" s="530">
        <v>26</v>
      </c>
      <c r="C208" s="531" t="s">
        <v>352</v>
      </c>
      <c r="D208" s="530">
        <v>6</v>
      </c>
      <c r="E208" s="531" t="s">
        <v>83</v>
      </c>
      <c r="F208" s="532"/>
      <c r="G208" s="533"/>
      <c r="H208" s="533"/>
      <c r="I208" s="533"/>
      <c r="J208" s="533"/>
      <c r="K208" s="533"/>
      <c r="L208" s="533" t="str">
        <f t="shared" si="96"/>
        <v>-</v>
      </c>
      <c r="M208" s="533" t="str">
        <f t="shared" si="97"/>
        <v>-</v>
      </c>
      <c r="N208" s="534" t="str">
        <f t="shared" si="98"/>
        <v>-</v>
      </c>
      <c r="O208" s="526" t="s">
        <v>83</v>
      </c>
      <c r="P208" s="532"/>
      <c r="Q208" s="533"/>
      <c r="R208" s="533"/>
      <c r="S208" s="533"/>
      <c r="T208" s="533"/>
      <c r="U208" s="533"/>
      <c r="V208" s="533" t="str">
        <f t="shared" si="76"/>
        <v>-</v>
      </c>
      <c r="W208" s="533" t="str">
        <f t="shared" si="77"/>
        <v>-</v>
      </c>
      <c r="X208" s="534" t="str">
        <f t="shared" si="78"/>
        <v>-</v>
      </c>
      <c r="Y208" s="526" t="str">
        <f t="shared" si="79"/>
        <v>-</v>
      </c>
      <c r="Z208" s="532"/>
      <c r="AA208" s="533"/>
      <c r="AB208" s="533"/>
      <c r="AC208" s="533"/>
      <c r="AD208" s="533"/>
      <c r="AE208" s="533"/>
      <c r="AF208" s="533" t="str">
        <f t="shared" si="80"/>
        <v>-</v>
      </c>
      <c r="AG208" s="533" t="str">
        <f t="shared" si="81"/>
        <v>-</v>
      </c>
      <c r="AH208" s="534" t="str">
        <f t="shared" si="82"/>
        <v>-</v>
      </c>
      <c r="AI208" s="526" t="str">
        <f t="shared" si="83"/>
        <v>-</v>
      </c>
      <c r="AJ208" s="532"/>
      <c r="AK208" s="533"/>
      <c r="AL208" s="533"/>
      <c r="AM208" s="533"/>
      <c r="AN208" s="533"/>
      <c r="AO208" s="533"/>
      <c r="AP208" s="533" t="str">
        <f t="shared" si="84"/>
        <v>-</v>
      </c>
      <c r="AQ208" s="533" t="str">
        <f t="shared" si="85"/>
        <v>-</v>
      </c>
      <c r="AR208" s="534" t="str">
        <f t="shared" si="86"/>
        <v>-</v>
      </c>
      <c r="AS208" s="526" t="str">
        <f t="shared" si="87"/>
        <v>-</v>
      </c>
      <c r="AT208" s="532"/>
      <c r="AU208" s="533"/>
      <c r="AV208" s="533"/>
      <c r="AW208" s="533"/>
      <c r="AX208" s="533"/>
      <c r="AY208" s="533"/>
      <c r="AZ208" s="533" t="str">
        <f t="shared" si="88"/>
        <v>-</v>
      </c>
      <c r="BA208" s="533" t="str">
        <f t="shared" si="89"/>
        <v>-</v>
      </c>
      <c r="BB208" s="534" t="str">
        <f t="shared" si="90"/>
        <v>-</v>
      </c>
      <c r="BC208" s="555" t="str">
        <f t="shared" si="91"/>
        <v>-</v>
      </c>
      <c r="BD208" s="533"/>
      <c r="BE208" s="533"/>
      <c r="BF208" s="533"/>
      <c r="BG208" s="533"/>
      <c r="BH208" s="533"/>
      <c r="BI208" s="533"/>
      <c r="BJ208" s="533" t="str">
        <f t="shared" si="92"/>
        <v>-</v>
      </c>
      <c r="BK208" s="533" t="str">
        <f t="shared" si="93"/>
        <v>-</v>
      </c>
      <c r="BL208" s="533" t="str">
        <f t="shared" si="94"/>
        <v>-</v>
      </c>
      <c r="BM208" s="535" t="str">
        <f t="shared" si="95"/>
        <v>-</v>
      </c>
    </row>
    <row r="209" spans="1:68" ht="40.5" hidden="1" customHeight="1">
      <c r="A209" s="530" t="str">
        <f t="shared" si="75"/>
        <v>26-7</v>
      </c>
      <c r="B209" s="530">
        <v>26</v>
      </c>
      <c r="C209" s="531" t="s">
        <v>352</v>
      </c>
      <c r="D209" s="530">
        <v>7</v>
      </c>
      <c r="E209" s="531" t="s">
        <v>83</v>
      </c>
      <c r="F209" s="532"/>
      <c r="G209" s="533"/>
      <c r="H209" s="533"/>
      <c r="I209" s="533"/>
      <c r="J209" s="533"/>
      <c r="K209" s="533"/>
      <c r="L209" s="533" t="str">
        <f t="shared" si="96"/>
        <v>-</v>
      </c>
      <c r="M209" s="533" t="str">
        <f t="shared" si="97"/>
        <v>-</v>
      </c>
      <c r="N209" s="534" t="str">
        <f t="shared" si="98"/>
        <v>-</v>
      </c>
      <c r="O209" s="526" t="s">
        <v>83</v>
      </c>
      <c r="P209" s="532"/>
      <c r="Q209" s="533"/>
      <c r="R209" s="533"/>
      <c r="S209" s="533"/>
      <c r="T209" s="533"/>
      <c r="U209" s="533"/>
      <c r="V209" s="533" t="str">
        <f t="shared" si="76"/>
        <v>-</v>
      </c>
      <c r="W209" s="533" t="str">
        <f t="shared" si="77"/>
        <v>-</v>
      </c>
      <c r="X209" s="534" t="str">
        <f t="shared" si="78"/>
        <v>-</v>
      </c>
      <c r="Y209" s="526" t="str">
        <f t="shared" si="79"/>
        <v>-</v>
      </c>
      <c r="Z209" s="532"/>
      <c r="AA209" s="533"/>
      <c r="AB209" s="533"/>
      <c r="AC209" s="533"/>
      <c r="AD209" s="533"/>
      <c r="AE209" s="533"/>
      <c r="AF209" s="533" t="str">
        <f t="shared" si="80"/>
        <v>-</v>
      </c>
      <c r="AG209" s="533" t="str">
        <f t="shared" si="81"/>
        <v>-</v>
      </c>
      <c r="AH209" s="534" t="str">
        <f t="shared" si="82"/>
        <v>-</v>
      </c>
      <c r="AI209" s="526" t="str">
        <f t="shared" si="83"/>
        <v>-</v>
      </c>
      <c r="AJ209" s="532"/>
      <c r="AK209" s="533"/>
      <c r="AL209" s="533"/>
      <c r="AM209" s="533"/>
      <c r="AN209" s="533"/>
      <c r="AO209" s="533"/>
      <c r="AP209" s="533" t="str">
        <f t="shared" si="84"/>
        <v>-</v>
      </c>
      <c r="AQ209" s="533" t="str">
        <f t="shared" si="85"/>
        <v>-</v>
      </c>
      <c r="AR209" s="534" t="str">
        <f t="shared" si="86"/>
        <v>-</v>
      </c>
      <c r="AS209" s="526" t="str">
        <f t="shared" si="87"/>
        <v>-</v>
      </c>
      <c r="AT209" s="532"/>
      <c r="AU209" s="533"/>
      <c r="AV209" s="533"/>
      <c r="AW209" s="533"/>
      <c r="AX209" s="533"/>
      <c r="AY209" s="533"/>
      <c r="AZ209" s="533" t="str">
        <f t="shared" si="88"/>
        <v>-</v>
      </c>
      <c r="BA209" s="533" t="str">
        <f t="shared" si="89"/>
        <v>-</v>
      </c>
      <c r="BB209" s="534" t="str">
        <f t="shared" si="90"/>
        <v>-</v>
      </c>
      <c r="BC209" s="555" t="str">
        <f t="shared" si="91"/>
        <v>-</v>
      </c>
      <c r="BD209" s="533"/>
      <c r="BE209" s="533"/>
      <c r="BF209" s="533"/>
      <c r="BG209" s="533"/>
      <c r="BH209" s="533"/>
      <c r="BI209" s="533"/>
      <c r="BJ209" s="533" t="str">
        <f t="shared" si="92"/>
        <v>-</v>
      </c>
      <c r="BK209" s="533" t="str">
        <f t="shared" si="93"/>
        <v>-</v>
      </c>
      <c r="BL209" s="533" t="str">
        <f t="shared" si="94"/>
        <v>-</v>
      </c>
      <c r="BM209" s="535" t="str">
        <f t="shared" si="95"/>
        <v>-</v>
      </c>
    </row>
    <row r="210" spans="1:68" ht="40.5" hidden="1" customHeight="1">
      <c r="A210" s="530" t="str">
        <f t="shared" si="75"/>
        <v>26-8</v>
      </c>
      <c r="B210" s="530">
        <v>26</v>
      </c>
      <c r="C210" s="531" t="s">
        <v>352</v>
      </c>
      <c r="D210" s="530">
        <v>8</v>
      </c>
      <c r="E210" s="531" t="s">
        <v>83</v>
      </c>
      <c r="F210" s="532"/>
      <c r="G210" s="533"/>
      <c r="H210" s="533"/>
      <c r="I210" s="533"/>
      <c r="J210" s="533"/>
      <c r="K210" s="533"/>
      <c r="L210" s="533" t="str">
        <f t="shared" si="96"/>
        <v>-</v>
      </c>
      <c r="M210" s="533" t="str">
        <f t="shared" si="97"/>
        <v>-</v>
      </c>
      <c r="N210" s="534" t="str">
        <f t="shared" si="98"/>
        <v>-</v>
      </c>
      <c r="O210" s="526" t="s">
        <v>83</v>
      </c>
      <c r="P210" s="532"/>
      <c r="Q210" s="533"/>
      <c r="R210" s="533"/>
      <c r="S210" s="533"/>
      <c r="T210" s="533"/>
      <c r="U210" s="533"/>
      <c r="V210" s="533" t="str">
        <f t="shared" si="76"/>
        <v>-</v>
      </c>
      <c r="W210" s="533" t="str">
        <f t="shared" si="77"/>
        <v>-</v>
      </c>
      <c r="X210" s="534" t="str">
        <f t="shared" si="78"/>
        <v>-</v>
      </c>
      <c r="Y210" s="526" t="str">
        <f t="shared" si="79"/>
        <v>-</v>
      </c>
      <c r="Z210" s="532"/>
      <c r="AA210" s="533"/>
      <c r="AB210" s="533"/>
      <c r="AC210" s="533"/>
      <c r="AD210" s="533"/>
      <c r="AE210" s="533"/>
      <c r="AF210" s="533" t="str">
        <f t="shared" si="80"/>
        <v>-</v>
      </c>
      <c r="AG210" s="533" t="str">
        <f t="shared" si="81"/>
        <v>-</v>
      </c>
      <c r="AH210" s="534" t="str">
        <f t="shared" si="82"/>
        <v>-</v>
      </c>
      <c r="AI210" s="526" t="str">
        <f t="shared" si="83"/>
        <v>-</v>
      </c>
      <c r="AJ210" s="532"/>
      <c r="AK210" s="533"/>
      <c r="AL210" s="533"/>
      <c r="AM210" s="533"/>
      <c r="AN210" s="533"/>
      <c r="AO210" s="533"/>
      <c r="AP210" s="533" t="str">
        <f t="shared" si="84"/>
        <v>-</v>
      </c>
      <c r="AQ210" s="533" t="str">
        <f t="shared" si="85"/>
        <v>-</v>
      </c>
      <c r="AR210" s="534" t="str">
        <f t="shared" si="86"/>
        <v>-</v>
      </c>
      <c r="AS210" s="526" t="str">
        <f t="shared" si="87"/>
        <v>-</v>
      </c>
      <c r="AT210" s="532"/>
      <c r="AU210" s="533"/>
      <c r="AV210" s="533"/>
      <c r="AW210" s="533"/>
      <c r="AX210" s="533"/>
      <c r="AY210" s="533"/>
      <c r="AZ210" s="533" t="str">
        <f t="shared" si="88"/>
        <v>-</v>
      </c>
      <c r="BA210" s="533" t="str">
        <f t="shared" si="89"/>
        <v>-</v>
      </c>
      <c r="BB210" s="534" t="str">
        <f t="shared" si="90"/>
        <v>-</v>
      </c>
      <c r="BC210" s="555" t="str">
        <f t="shared" si="91"/>
        <v>-</v>
      </c>
      <c r="BD210" s="533"/>
      <c r="BE210" s="533"/>
      <c r="BF210" s="533"/>
      <c r="BG210" s="533"/>
      <c r="BH210" s="533"/>
      <c r="BI210" s="533"/>
      <c r="BJ210" s="533" t="str">
        <f t="shared" si="92"/>
        <v>-</v>
      </c>
      <c r="BK210" s="533" t="str">
        <f t="shared" si="93"/>
        <v>-</v>
      </c>
      <c r="BL210" s="533" t="str">
        <f t="shared" si="94"/>
        <v>-</v>
      </c>
      <c r="BM210" s="535" t="str">
        <f t="shared" si="95"/>
        <v>-</v>
      </c>
    </row>
    <row r="211" spans="1:68" ht="40.5" customHeight="1">
      <c r="A211" s="530" t="str">
        <f t="shared" ref="A211:A218" si="99">B211&amp;"-"&amp;D211</f>
        <v>27-1</v>
      </c>
      <c r="B211" s="530">
        <v>27</v>
      </c>
      <c r="C211" s="531" t="s">
        <v>353</v>
      </c>
      <c r="D211" s="530">
        <v>1</v>
      </c>
      <c r="E211" s="531" t="s">
        <v>382</v>
      </c>
      <c r="F211" s="532">
        <v>236</v>
      </c>
      <c r="G211" s="533">
        <v>264</v>
      </c>
      <c r="H211" s="533">
        <v>68</v>
      </c>
      <c r="I211" s="533">
        <v>10</v>
      </c>
      <c r="J211" s="533">
        <v>9</v>
      </c>
      <c r="K211" s="533">
        <v>8</v>
      </c>
      <c r="L211" s="533">
        <v>595</v>
      </c>
      <c r="M211" s="533">
        <v>587</v>
      </c>
      <c r="N211" s="534">
        <v>1.2061328790459966</v>
      </c>
      <c r="O211" s="526" t="s">
        <v>54</v>
      </c>
      <c r="P211" s="479">
        <v>87</v>
      </c>
      <c r="Q211" s="479">
        <v>212</v>
      </c>
      <c r="R211" s="479">
        <v>127</v>
      </c>
      <c r="S211" s="479">
        <v>29</v>
      </c>
      <c r="T211" s="479">
        <v>13</v>
      </c>
      <c r="U211" s="479">
        <v>3</v>
      </c>
      <c r="V211" s="535">
        <f t="shared" si="76"/>
        <v>471</v>
      </c>
      <c r="W211" s="533">
        <f t="shared" si="77"/>
        <v>468</v>
      </c>
      <c r="X211" s="534">
        <f t="shared" si="78"/>
        <v>0.70726495726495731</v>
      </c>
      <c r="Y211" s="526" t="str">
        <f t="shared" si="79"/>
        <v>b</v>
      </c>
      <c r="Z211" s="540">
        <v>90</v>
      </c>
      <c r="AA211" s="537">
        <v>202</v>
      </c>
      <c r="AB211" s="537">
        <v>150</v>
      </c>
      <c r="AC211" s="537">
        <v>31</v>
      </c>
      <c r="AD211" s="537">
        <v>13</v>
      </c>
      <c r="AE211" s="537">
        <v>3</v>
      </c>
      <c r="AF211" s="533">
        <f t="shared" si="80"/>
        <v>489</v>
      </c>
      <c r="AG211" s="533">
        <f t="shared" si="81"/>
        <v>486</v>
      </c>
      <c r="AH211" s="534">
        <f t="shared" si="82"/>
        <v>0.66872427983539096</v>
      </c>
      <c r="AI211" s="526" t="str">
        <f t="shared" si="83"/>
        <v>b</v>
      </c>
      <c r="AJ211" s="532">
        <v>89</v>
      </c>
      <c r="AK211" s="533">
        <v>194</v>
      </c>
      <c r="AL211" s="533">
        <v>156</v>
      </c>
      <c r="AM211" s="533">
        <v>31</v>
      </c>
      <c r="AN211" s="533">
        <v>16</v>
      </c>
      <c r="AO211" s="533">
        <v>3</v>
      </c>
      <c r="AP211" s="533">
        <f t="shared" si="84"/>
        <v>489</v>
      </c>
      <c r="AQ211" s="533">
        <f t="shared" si="85"/>
        <v>486</v>
      </c>
      <c r="AR211" s="534">
        <f t="shared" si="86"/>
        <v>0.63580246913580252</v>
      </c>
      <c r="AS211" s="526" t="str">
        <f t="shared" si="87"/>
        <v>b</v>
      </c>
      <c r="AT211" s="958">
        <v>160</v>
      </c>
      <c r="AU211" s="959">
        <v>442</v>
      </c>
      <c r="AV211" s="959">
        <v>321</v>
      </c>
      <c r="AW211" s="959">
        <v>91</v>
      </c>
      <c r="AX211" s="959">
        <v>38</v>
      </c>
      <c r="AY211" s="959">
        <v>4</v>
      </c>
      <c r="AZ211" s="533">
        <f t="shared" si="88"/>
        <v>1056</v>
      </c>
      <c r="BA211" s="533">
        <f t="shared" si="89"/>
        <v>1052</v>
      </c>
      <c r="BB211" s="534">
        <f t="shared" si="90"/>
        <v>0.56558935361216733</v>
      </c>
      <c r="BC211" s="556" t="str">
        <f t="shared" si="91"/>
        <v>b</v>
      </c>
      <c r="BD211" s="533">
        <v>230</v>
      </c>
      <c r="BE211" s="533">
        <v>631</v>
      </c>
      <c r="BF211" s="533">
        <v>428</v>
      </c>
      <c r="BG211" s="533">
        <v>104</v>
      </c>
      <c r="BH211" s="533">
        <v>28</v>
      </c>
      <c r="BI211" s="533">
        <v>5</v>
      </c>
      <c r="BJ211" s="533">
        <f t="shared" si="92"/>
        <v>1426</v>
      </c>
      <c r="BK211" s="533">
        <f t="shared" si="93"/>
        <v>1421</v>
      </c>
      <c r="BL211" s="534">
        <f t="shared" si="94"/>
        <v>0.65517241379310343</v>
      </c>
      <c r="BM211" s="954" t="str">
        <f t="shared" si="95"/>
        <v>b</v>
      </c>
    </row>
    <row r="212" spans="1:68" ht="40.5" customHeight="1">
      <c r="A212" s="530" t="str">
        <f t="shared" si="99"/>
        <v>27-2</v>
      </c>
      <c r="B212" s="530">
        <v>27</v>
      </c>
      <c r="C212" s="531" t="s">
        <v>353</v>
      </c>
      <c r="D212" s="530">
        <v>2</v>
      </c>
      <c r="E212" s="531" t="s">
        <v>2160</v>
      </c>
      <c r="F212" s="532">
        <v>228</v>
      </c>
      <c r="G212" s="533">
        <v>206</v>
      </c>
      <c r="H212" s="533">
        <v>69</v>
      </c>
      <c r="I212" s="533">
        <v>51</v>
      </c>
      <c r="J212" s="533">
        <v>29</v>
      </c>
      <c r="K212" s="533">
        <v>12</v>
      </c>
      <c r="L212" s="533">
        <v>595</v>
      </c>
      <c r="M212" s="533">
        <v>583</v>
      </c>
      <c r="N212" s="534">
        <v>0.94854202401372212</v>
      </c>
      <c r="O212" s="526" t="s">
        <v>54</v>
      </c>
      <c r="P212" s="479">
        <v>83</v>
      </c>
      <c r="Q212" s="479">
        <v>146</v>
      </c>
      <c r="R212" s="479">
        <v>161</v>
      </c>
      <c r="S212" s="479">
        <v>53</v>
      </c>
      <c r="T212" s="479">
        <v>25</v>
      </c>
      <c r="U212" s="479">
        <v>3</v>
      </c>
      <c r="V212" s="535">
        <f t="shared" si="76"/>
        <v>471</v>
      </c>
      <c r="W212" s="533">
        <f t="shared" si="77"/>
        <v>468</v>
      </c>
      <c r="X212" s="534">
        <f t="shared" si="78"/>
        <v>0.4465811965811966</v>
      </c>
      <c r="Y212" s="526" t="str">
        <f t="shared" si="79"/>
        <v>b</v>
      </c>
      <c r="Z212" s="540">
        <v>65</v>
      </c>
      <c r="AA212" s="537">
        <v>146</v>
      </c>
      <c r="AB212" s="537">
        <v>165</v>
      </c>
      <c r="AC212" s="537">
        <v>80</v>
      </c>
      <c r="AD212" s="537">
        <v>28</v>
      </c>
      <c r="AE212" s="537">
        <v>5</v>
      </c>
      <c r="AF212" s="533">
        <f t="shared" si="80"/>
        <v>489</v>
      </c>
      <c r="AG212" s="533">
        <f t="shared" si="81"/>
        <v>484</v>
      </c>
      <c r="AH212" s="534">
        <f t="shared" si="82"/>
        <v>0.28925619834710742</v>
      </c>
      <c r="AI212" s="526" t="str">
        <f t="shared" si="83"/>
        <v>c</v>
      </c>
      <c r="AJ212" s="532">
        <v>75</v>
      </c>
      <c r="AK212" s="533">
        <v>164</v>
      </c>
      <c r="AL212" s="533">
        <v>167</v>
      </c>
      <c r="AM212" s="533">
        <v>53</v>
      </c>
      <c r="AN212" s="533">
        <v>28</v>
      </c>
      <c r="AO212" s="533">
        <v>2</v>
      </c>
      <c r="AP212" s="533">
        <f t="shared" si="84"/>
        <v>489</v>
      </c>
      <c r="AQ212" s="533">
        <f t="shared" si="85"/>
        <v>487</v>
      </c>
      <c r="AR212" s="534">
        <f t="shared" si="86"/>
        <v>0.4209445585215606</v>
      </c>
      <c r="AS212" s="526" t="str">
        <f t="shared" si="87"/>
        <v>b</v>
      </c>
      <c r="AT212" s="958">
        <v>181</v>
      </c>
      <c r="AU212" s="959">
        <v>355</v>
      </c>
      <c r="AV212" s="959">
        <v>340</v>
      </c>
      <c r="AW212" s="959">
        <v>123</v>
      </c>
      <c r="AX212" s="959">
        <v>52</v>
      </c>
      <c r="AY212" s="959">
        <v>5</v>
      </c>
      <c r="AZ212" s="533">
        <f t="shared" si="88"/>
        <v>1056</v>
      </c>
      <c r="BA212" s="533">
        <f t="shared" si="89"/>
        <v>1051</v>
      </c>
      <c r="BB212" s="534">
        <f t="shared" si="90"/>
        <v>0.46622264509990485</v>
      </c>
      <c r="BC212" s="556" t="str">
        <f t="shared" si="91"/>
        <v>b</v>
      </c>
      <c r="BD212" s="533">
        <v>252</v>
      </c>
      <c r="BE212" s="533">
        <v>504</v>
      </c>
      <c r="BF212" s="533">
        <v>465</v>
      </c>
      <c r="BG212" s="533">
        <v>151</v>
      </c>
      <c r="BH212" s="533">
        <v>49</v>
      </c>
      <c r="BI212" s="533">
        <v>5</v>
      </c>
      <c r="BJ212" s="533">
        <f t="shared" si="92"/>
        <v>1426</v>
      </c>
      <c r="BK212" s="533">
        <f t="shared" si="93"/>
        <v>1421</v>
      </c>
      <c r="BL212" s="534">
        <f t="shared" si="94"/>
        <v>0.53413089373680511</v>
      </c>
      <c r="BM212" s="954" t="str">
        <f t="shared" si="95"/>
        <v>b</v>
      </c>
    </row>
    <row r="213" spans="1:68" ht="40.5" customHeight="1">
      <c r="A213" s="530" t="str">
        <f t="shared" si="99"/>
        <v>27-3</v>
      </c>
      <c r="B213" s="530">
        <v>27</v>
      </c>
      <c r="C213" s="531" t="s">
        <v>353</v>
      </c>
      <c r="D213" s="530">
        <v>3</v>
      </c>
      <c r="E213" s="531" t="s">
        <v>2611</v>
      </c>
      <c r="F213" s="532">
        <v>61</v>
      </c>
      <c r="G213" s="533">
        <v>195</v>
      </c>
      <c r="H213" s="533">
        <v>201</v>
      </c>
      <c r="I213" s="533">
        <v>91</v>
      </c>
      <c r="J213" s="533">
        <v>22</v>
      </c>
      <c r="K213" s="533">
        <v>18</v>
      </c>
      <c r="L213" s="533">
        <v>588</v>
      </c>
      <c r="M213" s="533">
        <v>570</v>
      </c>
      <c r="N213" s="534">
        <v>0.31929824561403508</v>
      </c>
      <c r="O213" s="526" t="s">
        <v>55</v>
      </c>
      <c r="P213" s="479">
        <v>23</v>
      </c>
      <c r="Q213" s="479">
        <v>119</v>
      </c>
      <c r="R213" s="479">
        <v>225</v>
      </c>
      <c r="S213" s="479">
        <v>70</v>
      </c>
      <c r="T213" s="479">
        <v>23</v>
      </c>
      <c r="U213" s="479">
        <v>9</v>
      </c>
      <c r="V213" s="535">
        <f t="shared" si="76"/>
        <v>469</v>
      </c>
      <c r="W213" s="533">
        <f t="shared" si="77"/>
        <v>460</v>
      </c>
      <c r="X213" s="534">
        <f t="shared" si="78"/>
        <v>0.10652173913043478</v>
      </c>
      <c r="Y213" s="526" t="str">
        <f t="shared" si="79"/>
        <v>c</v>
      </c>
      <c r="Z213" s="540">
        <v>19</v>
      </c>
      <c r="AA213" s="537">
        <v>113</v>
      </c>
      <c r="AB213" s="537">
        <v>244</v>
      </c>
      <c r="AC213" s="537">
        <v>74</v>
      </c>
      <c r="AD213" s="537">
        <v>23</v>
      </c>
      <c r="AE213" s="537">
        <v>8</v>
      </c>
      <c r="AF213" s="533">
        <f t="shared" si="80"/>
        <v>481</v>
      </c>
      <c r="AG213" s="533">
        <f t="shared" si="81"/>
        <v>473</v>
      </c>
      <c r="AH213" s="534">
        <f t="shared" si="82"/>
        <v>6.5539112050739964E-2</v>
      </c>
      <c r="AI213" s="526" t="str">
        <f t="shared" si="83"/>
        <v>c</v>
      </c>
      <c r="AJ213" s="532">
        <v>25</v>
      </c>
      <c r="AK213" s="533">
        <v>130</v>
      </c>
      <c r="AL213" s="533">
        <v>225</v>
      </c>
      <c r="AM213" s="533">
        <v>75</v>
      </c>
      <c r="AN213" s="533">
        <v>21</v>
      </c>
      <c r="AO213" s="533">
        <v>11</v>
      </c>
      <c r="AP213" s="533">
        <f t="shared" si="84"/>
        <v>487</v>
      </c>
      <c r="AQ213" s="533">
        <f t="shared" si="85"/>
        <v>476</v>
      </c>
      <c r="AR213" s="534">
        <f t="shared" si="86"/>
        <v>0.13235294117647059</v>
      </c>
      <c r="AS213" s="526" t="str">
        <f t="shared" si="87"/>
        <v>c</v>
      </c>
      <c r="AT213" s="958">
        <v>43</v>
      </c>
      <c r="AU213" s="959">
        <v>266</v>
      </c>
      <c r="AV213" s="959">
        <v>487</v>
      </c>
      <c r="AW213" s="959">
        <v>172</v>
      </c>
      <c r="AX213" s="959">
        <v>63</v>
      </c>
      <c r="AY213" s="959">
        <v>13</v>
      </c>
      <c r="AZ213" s="533">
        <f t="shared" si="88"/>
        <v>1044</v>
      </c>
      <c r="BA213" s="533">
        <f t="shared" si="89"/>
        <v>1031</v>
      </c>
      <c r="BB213" s="534">
        <f t="shared" si="90"/>
        <v>5.2376333656644035E-2</v>
      </c>
      <c r="BC213" s="556" t="str">
        <f t="shared" si="91"/>
        <v>c</v>
      </c>
      <c r="BD213" s="533">
        <v>79</v>
      </c>
      <c r="BE213" s="533">
        <v>397</v>
      </c>
      <c r="BF213" s="533">
        <v>651</v>
      </c>
      <c r="BG213" s="533">
        <v>175</v>
      </c>
      <c r="BH213" s="533">
        <v>57</v>
      </c>
      <c r="BI213" s="533">
        <v>14</v>
      </c>
      <c r="BJ213" s="533">
        <f t="shared" si="92"/>
        <v>1373</v>
      </c>
      <c r="BK213" s="533">
        <f t="shared" si="93"/>
        <v>1359</v>
      </c>
      <c r="BL213" s="534">
        <f t="shared" si="94"/>
        <v>0.19573215599705665</v>
      </c>
      <c r="BM213" s="954" t="str">
        <f t="shared" si="95"/>
        <v>c</v>
      </c>
    </row>
    <row r="214" spans="1:68" ht="40.5" customHeight="1">
      <c r="A214" s="530" t="str">
        <f t="shared" si="99"/>
        <v>27-4</v>
      </c>
      <c r="B214" s="530">
        <v>27</v>
      </c>
      <c r="C214" s="531" t="s">
        <v>353</v>
      </c>
      <c r="D214" s="530">
        <v>4</v>
      </c>
      <c r="E214" s="531" t="s">
        <v>1428</v>
      </c>
      <c r="F214" s="532">
        <v>256</v>
      </c>
      <c r="G214" s="533">
        <v>226</v>
      </c>
      <c r="H214" s="533">
        <v>77</v>
      </c>
      <c r="I214" s="533">
        <v>13</v>
      </c>
      <c r="J214" s="533">
        <v>7</v>
      </c>
      <c r="K214" s="533">
        <v>9</v>
      </c>
      <c r="L214" s="533">
        <v>588</v>
      </c>
      <c r="M214" s="533">
        <v>579</v>
      </c>
      <c r="N214" s="534">
        <v>1.2279792746113989</v>
      </c>
      <c r="O214" s="526" t="s">
        <v>54</v>
      </c>
      <c r="P214" s="479">
        <v>86</v>
      </c>
      <c r="Q214" s="479">
        <v>214</v>
      </c>
      <c r="R214" s="479">
        <v>120</v>
      </c>
      <c r="S214" s="479">
        <v>29</v>
      </c>
      <c r="T214" s="479">
        <v>14</v>
      </c>
      <c r="U214" s="479">
        <v>6</v>
      </c>
      <c r="V214" s="535">
        <f t="shared" si="76"/>
        <v>469</v>
      </c>
      <c r="W214" s="533">
        <f t="shared" si="77"/>
        <v>463</v>
      </c>
      <c r="X214" s="534">
        <f t="shared" si="78"/>
        <v>0.71058315334773214</v>
      </c>
      <c r="Y214" s="526" t="str">
        <f t="shared" si="79"/>
        <v>b</v>
      </c>
      <c r="Z214" s="540">
        <v>92</v>
      </c>
      <c r="AA214" s="537">
        <v>209</v>
      </c>
      <c r="AB214" s="537">
        <v>133</v>
      </c>
      <c r="AC214" s="537">
        <v>30</v>
      </c>
      <c r="AD214" s="537">
        <v>13</v>
      </c>
      <c r="AE214" s="537">
        <v>4</v>
      </c>
      <c r="AF214" s="533">
        <f t="shared" si="80"/>
        <v>481</v>
      </c>
      <c r="AG214" s="533">
        <f t="shared" si="81"/>
        <v>477</v>
      </c>
      <c r="AH214" s="534">
        <f t="shared" si="82"/>
        <v>0.70649895178197064</v>
      </c>
      <c r="AI214" s="526" t="str">
        <f t="shared" si="83"/>
        <v>b</v>
      </c>
      <c r="AJ214" s="532">
        <v>98</v>
      </c>
      <c r="AK214" s="533">
        <v>201</v>
      </c>
      <c r="AL214" s="533">
        <v>139</v>
      </c>
      <c r="AM214" s="533">
        <v>33</v>
      </c>
      <c r="AN214" s="533">
        <v>9</v>
      </c>
      <c r="AO214" s="533">
        <v>7</v>
      </c>
      <c r="AP214" s="533">
        <f t="shared" si="84"/>
        <v>487</v>
      </c>
      <c r="AQ214" s="533">
        <f t="shared" si="85"/>
        <v>480</v>
      </c>
      <c r="AR214" s="534">
        <f t="shared" si="86"/>
        <v>0.72083333333333333</v>
      </c>
      <c r="AS214" s="526" t="str">
        <f t="shared" si="87"/>
        <v>b</v>
      </c>
      <c r="AT214" s="958">
        <v>197</v>
      </c>
      <c r="AU214" s="959">
        <v>476</v>
      </c>
      <c r="AV214" s="959">
        <v>264</v>
      </c>
      <c r="AW214" s="959">
        <v>65</v>
      </c>
      <c r="AX214" s="959">
        <v>35</v>
      </c>
      <c r="AY214" s="959">
        <v>7</v>
      </c>
      <c r="AZ214" s="533">
        <f t="shared" si="88"/>
        <v>1044</v>
      </c>
      <c r="BA214" s="533">
        <f t="shared" si="89"/>
        <v>1037</v>
      </c>
      <c r="BB214" s="534">
        <f t="shared" si="90"/>
        <v>0.7087753134040502</v>
      </c>
      <c r="BC214" s="556" t="str">
        <f t="shared" si="91"/>
        <v>b</v>
      </c>
      <c r="BD214" s="533">
        <v>286</v>
      </c>
      <c r="BE214" s="533">
        <v>582</v>
      </c>
      <c r="BF214" s="533">
        <v>388</v>
      </c>
      <c r="BG214" s="533">
        <v>79</v>
      </c>
      <c r="BH214" s="533">
        <v>26</v>
      </c>
      <c r="BI214" s="533">
        <v>12</v>
      </c>
      <c r="BJ214" s="533">
        <f t="shared" si="92"/>
        <v>1373</v>
      </c>
      <c r="BK214" s="533">
        <f t="shared" si="93"/>
        <v>1361</v>
      </c>
      <c r="BL214" s="534">
        <f t="shared" si="94"/>
        <v>0.75165319617927995</v>
      </c>
      <c r="BM214" s="954" t="str">
        <f t="shared" si="95"/>
        <v>b</v>
      </c>
    </row>
    <row r="215" spans="1:68" ht="38.450000000000003" customHeight="1">
      <c r="A215" s="530" t="str">
        <f t="shared" si="99"/>
        <v>27-5</v>
      </c>
      <c r="B215" s="530">
        <v>27</v>
      </c>
      <c r="C215" s="531" t="s">
        <v>353</v>
      </c>
      <c r="D215" s="530">
        <v>5</v>
      </c>
      <c r="E215" s="531" t="s">
        <v>2161</v>
      </c>
      <c r="F215" s="532">
        <v>188</v>
      </c>
      <c r="G215" s="533">
        <v>213</v>
      </c>
      <c r="H215" s="533">
        <v>132</v>
      </c>
      <c r="I215" s="533">
        <v>32</v>
      </c>
      <c r="J215" s="533">
        <v>15</v>
      </c>
      <c r="K215" s="533">
        <v>15</v>
      </c>
      <c r="L215" s="533">
        <v>595</v>
      </c>
      <c r="M215" s="533">
        <v>580</v>
      </c>
      <c r="N215" s="534">
        <v>0.9086206896551724</v>
      </c>
      <c r="O215" s="526" t="s">
        <v>54</v>
      </c>
      <c r="P215" s="479">
        <v>44</v>
      </c>
      <c r="Q215" s="479">
        <v>152</v>
      </c>
      <c r="R215" s="479">
        <v>213</v>
      </c>
      <c r="S215" s="479">
        <v>41</v>
      </c>
      <c r="T215" s="479">
        <v>17</v>
      </c>
      <c r="U215" s="479">
        <v>4</v>
      </c>
      <c r="V215" s="535">
        <f t="shared" si="76"/>
        <v>471</v>
      </c>
      <c r="W215" s="533">
        <f t="shared" si="77"/>
        <v>467</v>
      </c>
      <c r="X215" s="534">
        <f t="shared" si="78"/>
        <v>0.35331905781584583</v>
      </c>
      <c r="Y215" s="526" t="str">
        <f t="shared" si="79"/>
        <v>b</v>
      </c>
      <c r="Z215" s="540">
        <v>50</v>
      </c>
      <c r="AA215" s="537">
        <v>146</v>
      </c>
      <c r="AB215" s="537">
        <v>210</v>
      </c>
      <c r="AC215" s="537">
        <v>55</v>
      </c>
      <c r="AD215" s="537">
        <v>20</v>
      </c>
      <c r="AE215" s="537">
        <v>8</v>
      </c>
      <c r="AF215" s="533">
        <f t="shared" si="80"/>
        <v>489</v>
      </c>
      <c r="AG215" s="533">
        <f t="shared" si="81"/>
        <v>481</v>
      </c>
      <c r="AH215" s="534">
        <f t="shared" si="82"/>
        <v>0.31392931392931395</v>
      </c>
      <c r="AI215" s="526" t="str">
        <f t="shared" si="83"/>
        <v>b</v>
      </c>
      <c r="AJ215" s="532">
        <v>45</v>
      </c>
      <c r="AK215" s="533">
        <v>154</v>
      </c>
      <c r="AL215" s="533">
        <v>212</v>
      </c>
      <c r="AM215" s="533">
        <v>53</v>
      </c>
      <c r="AN215" s="533">
        <v>23</v>
      </c>
      <c r="AO215" s="533">
        <v>2</v>
      </c>
      <c r="AP215" s="533">
        <f t="shared" si="84"/>
        <v>489</v>
      </c>
      <c r="AQ215" s="533">
        <f t="shared" si="85"/>
        <v>487</v>
      </c>
      <c r="AR215" s="534">
        <f t="shared" si="86"/>
        <v>0.29774127310061604</v>
      </c>
      <c r="AS215" s="526" t="str">
        <f t="shared" si="87"/>
        <v>c</v>
      </c>
      <c r="AT215" s="958">
        <v>97</v>
      </c>
      <c r="AU215" s="959">
        <v>301</v>
      </c>
      <c r="AV215" s="959">
        <v>468</v>
      </c>
      <c r="AW215" s="959">
        <v>133</v>
      </c>
      <c r="AX215" s="959">
        <v>47</v>
      </c>
      <c r="AY215" s="959">
        <v>10</v>
      </c>
      <c r="AZ215" s="533">
        <f t="shared" si="88"/>
        <v>1056</v>
      </c>
      <c r="BA215" s="533">
        <f t="shared" si="89"/>
        <v>1046</v>
      </c>
      <c r="BB215" s="534">
        <f t="shared" si="90"/>
        <v>0.25621414913957935</v>
      </c>
      <c r="BC215" s="556" t="str">
        <f t="shared" si="91"/>
        <v>c</v>
      </c>
      <c r="BD215" s="533">
        <v>136</v>
      </c>
      <c r="BE215" s="533">
        <v>428</v>
      </c>
      <c r="BF215" s="533">
        <v>648</v>
      </c>
      <c r="BG215" s="533">
        <v>160</v>
      </c>
      <c r="BH215" s="533">
        <v>45</v>
      </c>
      <c r="BI215" s="533">
        <v>9</v>
      </c>
      <c r="BJ215" s="533">
        <f t="shared" si="92"/>
        <v>1426</v>
      </c>
      <c r="BK215" s="533">
        <f t="shared" si="93"/>
        <v>1417</v>
      </c>
      <c r="BL215" s="534">
        <f t="shared" si="94"/>
        <v>0.31757233592095979</v>
      </c>
      <c r="BM215" s="954" t="str">
        <f t="shared" si="95"/>
        <v>b</v>
      </c>
    </row>
    <row r="216" spans="1:68" hidden="1">
      <c r="A216" s="530" t="str">
        <f t="shared" si="99"/>
        <v>27-6</v>
      </c>
      <c r="B216" s="530">
        <v>27</v>
      </c>
      <c r="C216" s="531" t="s">
        <v>353</v>
      </c>
      <c r="D216" s="530">
        <v>6</v>
      </c>
      <c r="E216" s="531" t="s">
        <v>83</v>
      </c>
      <c r="F216" s="532"/>
      <c r="G216" s="533"/>
      <c r="H216" s="533"/>
      <c r="I216" s="533"/>
      <c r="J216" s="533"/>
      <c r="K216" s="533"/>
      <c r="L216" s="533" t="str">
        <f t="shared" si="96"/>
        <v>-</v>
      </c>
      <c r="M216" s="533" t="str">
        <f t="shared" si="97"/>
        <v>-</v>
      </c>
      <c r="N216" s="534" t="str">
        <f t="shared" si="98"/>
        <v>-</v>
      </c>
      <c r="O216" s="526" t="s">
        <v>83</v>
      </c>
      <c r="P216" s="532"/>
      <c r="Q216" s="533"/>
      <c r="R216" s="533"/>
      <c r="S216" s="533"/>
      <c r="T216" s="533"/>
      <c r="U216" s="533"/>
      <c r="V216" s="533" t="str">
        <f t="shared" si="76"/>
        <v>-</v>
      </c>
      <c r="W216" s="533" t="str">
        <f t="shared" si="77"/>
        <v>-</v>
      </c>
      <c r="X216" s="534" t="str">
        <f t="shared" si="78"/>
        <v>-</v>
      </c>
      <c r="Y216" s="526" t="str">
        <f t="shared" si="79"/>
        <v>-</v>
      </c>
      <c r="Z216" s="532"/>
      <c r="AA216" s="533"/>
      <c r="AB216" s="533"/>
      <c r="AC216" s="533"/>
      <c r="AD216" s="533"/>
      <c r="AE216" s="533"/>
      <c r="AF216" s="533" t="str">
        <f t="shared" si="80"/>
        <v>-</v>
      </c>
      <c r="AG216" s="533" t="str">
        <f t="shared" si="81"/>
        <v>-</v>
      </c>
      <c r="AH216" s="534" t="str">
        <f t="shared" si="82"/>
        <v>-</v>
      </c>
      <c r="AI216" s="526" t="str">
        <f t="shared" si="83"/>
        <v>-</v>
      </c>
      <c r="AJ216" s="532"/>
      <c r="AK216" s="533"/>
      <c r="AL216" s="533"/>
      <c r="AM216" s="533"/>
      <c r="AN216" s="533"/>
      <c r="AO216" s="533"/>
      <c r="AP216" s="533" t="str">
        <f t="shared" si="84"/>
        <v>-</v>
      </c>
      <c r="AQ216" s="533" t="str">
        <f t="shared" si="85"/>
        <v>-</v>
      </c>
      <c r="AR216" s="534" t="str">
        <f t="shared" si="86"/>
        <v>-</v>
      </c>
      <c r="AS216" s="526" t="str">
        <f t="shared" si="87"/>
        <v>-</v>
      </c>
      <c r="AT216" s="532"/>
      <c r="AU216" s="533"/>
      <c r="AV216" s="533"/>
      <c r="AW216" s="533"/>
      <c r="AX216" s="533"/>
      <c r="AY216" s="533"/>
      <c r="AZ216" s="533" t="str">
        <f t="shared" si="88"/>
        <v>-</v>
      </c>
      <c r="BA216" s="533" t="str">
        <f t="shared" si="89"/>
        <v>-</v>
      </c>
      <c r="BB216" s="534" t="str">
        <f t="shared" si="90"/>
        <v>-</v>
      </c>
      <c r="BC216" s="555" t="str">
        <f t="shared" si="91"/>
        <v>-</v>
      </c>
      <c r="BD216" s="533"/>
      <c r="BE216" s="533"/>
      <c r="BF216" s="533"/>
      <c r="BG216" s="533"/>
      <c r="BH216" s="533"/>
      <c r="BI216" s="533"/>
      <c r="BJ216" s="533" t="str">
        <f t="shared" si="92"/>
        <v>-</v>
      </c>
      <c r="BK216" s="533" t="str">
        <f t="shared" si="93"/>
        <v>-</v>
      </c>
      <c r="BL216" s="533" t="str">
        <f t="shared" si="94"/>
        <v>-</v>
      </c>
      <c r="BM216" s="535" t="str">
        <f t="shared" si="95"/>
        <v>-</v>
      </c>
    </row>
    <row r="217" spans="1:68" hidden="1">
      <c r="A217" s="530" t="str">
        <f t="shared" si="99"/>
        <v>27-7</v>
      </c>
      <c r="B217" s="530">
        <v>27</v>
      </c>
      <c r="C217" s="531" t="s">
        <v>353</v>
      </c>
      <c r="D217" s="530">
        <v>7</v>
      </c>
      <c r="E217" s="531" t="s">
        <v>83</v>
      </c>
      <c r="F217" s="532"/>
      <c r="G217" s="533"/>
      <c r="H217" s="533"/>
      <c r="I217" s="533"/>
      <c r="J217" s="533"/>
      <c r="K217" s="533"/>
      <c r="L217" s="533" t="str">
        <f t="shared" si="96"/>
        <v>-</v>
      </c>
      <c r="M217" s="533" t="str">
        <f t="shared" si="97"/>
        <v>-</v>
      </c>
      <c r="N217" s="534" t="str">
        <f t="shared" si="98"/>
        <v>-</v>
      </c>
      <c r="O217" s="526" t="s">
        <v>83</v>
      </c>
      <c r="P217" s="532"/>
      <c r="Q217" s="533"/>
      <c r="R217" s="533"/>
      <c r="S217" s="533"/>
      <c r="T217" s="533"/>
      <c r="U217" s="533"/>
      <c r="V217" s="533" t="str">
        <f t="shared" si="76"/>
        <v>-</v>
      </c>
      <c r="W217" s="533" t="str">
        <f t="shared" si="77"/>
        <v>-</v>
      </c>
      <c r="X217" s="534" t="str">
        <f t="shared" si="78"/>
        <v>-</v>
      </c>
      <c r="Y217" s="526" t="str">
        <f t="shared" si="79"/>
        <v>-</v>
      </c>
      <c r="Z217" s="532"/>
      <c r="AA217" s="533"/>
      <c r="AB217" s="533"/>
      <c r="AC217" s="533"/>
      <c r="AD217" s="533"/>
      <c r="AE217" s="533"/>
      <c r="AF217" s="533" t="str">
        <f t="shared" si="80"/>
        <v>-</v>
      </c>
      <c r="AG217" s="533" t="str">
        <f t="shared" si="81"/>
        <v>-</v>
      </c>
      <c r="AH217" s="534" t="str">
        <f t="shared" si="82"/>
        <v>-</v>
      </c>
      <c r="AI217" s="526" t="str">
        <f t="shared" si="83"/>
        <v>-</v>
      </c>
      <c r="AJ217" s="532"/>
      <c r="AK217" s="533"/>
      <c r="AL217" s="533"/>
      <c r="AM217" s="533"/>
      <c r="AN217" s="533"/>
      <c r="AO217" s="533"/>
      <c r="AP217" s="533" t="str">
        <f t="shared" si="84"/>
        <v>-</v>
      </c>
      <c r="AQ217" s="533" t="str">
        <f t="shared" si="85"/>
        <v>-</v>
      </c>
      <c r="AR217" s="534" t="str">
        <f t="shared" si="86"/>
        <v>-</v>
      </c>
      <c r="AS217" s="526" t="str">
        <f t="shared" si="87"/>
        <v>-</v>
      </c>
      <c r="AT217" s="532"/>
      <c r="AU217" s="533"/>
      <c r="AV217" s="533"/>
      <c r="AW217" s="533"/>
      <c r="AX217" s="533"/>
      <c r="AY217" s="533"/>
      <c r="AZ217" s="533" t="str">
        <f t="shared" si="88"/>
        <v>-</v>
      </c>
      <c r="BA217" s="533" t="str">
        <f t="shared" si="89"/>
        <v>-</v>
      </c>
      <c r="BB217" s="534" t="str">
        <f t="shared" si="90"/>
        <v>-</v>
      </c>
      <c r="BC217" s="555" t="str">
        <f t="shared" si="91"/>
        <v>-</v>
      </c>
      <c r="BD217" s="533"/>
      <c r="BE217" s="533"/>
      <c r="BF217" s="533"/>
      <c r="BG217" s="533"/>
      <c r="BH217" s="533"/>
      <c r="BI217" s="533"/>
      <c r="BJ217" s="533" t="str">
        <f t="shared" si="92"/>
        <v>-</v>
      </c>
      <c r="BK217" s="533" t="str">
        <f t="shared" si="93"/>
        <v>-</v>
      </c>
      <c r="BL217" s="533" t="str">
        <f t="shared" si="94"/>
        <v>-</v>
      </c>
      <c r="BM217" s="535" t="str">
        <f t="shared" si="95"/>
        <v>-</v>
      </c>
    </row>
    <row r="218" spans="1:68" hidden="1">
      <c r="A218" s="530" t="str">
        <f t="shared" si="99"/>
        <v>27-8</v>
      </c>
      <c r="B218" s="530">
        <v>27</v>
      </c>
      <c r="C218" s="531" t="s">
        <v>353</v>
      </c>
      <c r="D218" s="530">
        <v>8</v>
      </c>
      <c r="E218" s="531" t="s">
        <v>83</v>
      </c>
      <c r="F218" s="532"/>
      <c r="G218" s="533"/>
      <c r="H218" s="533"/>
      <c r="I218" s="533"/>
      <c r="J218" s="533"/>
      <c r="K218" s="533"/>
      <c r="L218" s="533" t="str">
        <f t="shared" si="96"/>
        <v>-</v>
      </c>
      <c r="M218" s="533" t="str">
        <f t="shared" si="97"/>
        <v>-</v>
      </c>
      <c r="N218" s="534" t="str">
        <f t="shared" si="98"/>
        <v>-</v>
      </c>
      <c r="O218" s="526" t="s">
        <v>83</v>
      </c>
      <c r="P218" s="532"/>
      <c r="Q218" s="533"/>
      <c r="R218" s="533"/>
      <c r="S218" s="533"/>
      <c r="T218" s="533"/>
      <c r="U218" s="533"/>
      <c r="V218" s="533" t="str">
        <f t="shared" si="76"/>
        <v>-</v>
      </c>
      <c r="W218" s="533" t="str">
        <f t="shared" si="77"/>
        <v>-</v>
      </c>
      <c r="X218" s="534" t="str">
        <f t="shared" si="78"/>
        <v>-</v>
      </c>
      <c r="Y218" s="526" t="str">
        <f t="shared" si="79"/>
        <v>-</v>
      </c>
      <c r="Z218" s="532"/>
      <c r="AA218" s="533"/>
      <c r="AB218" s="533"/>
      <c r="AC218" s="533"/>
      <c r="AD218" s="533"/>
      <c r="AE218" s="533"/>
      <c r="AF218" s="533" t="str">
        <f t="shared" si="80"/>
        <v>-</v>
      </c>
      <c r="AG218" s="533" t="str">
        <f t="shared" si="81"/>
        <v>-</v>
      </c>
      <c r="AH218" s="534" t="str">
        <f t="shared" si="82"/>
        <v>-</v>
      </c>
      <c r="AI218" s="526" t="str">
        <f t="shared" si="83"/>
        <v>-</v>
      </c>
      <c r="AJ218" s="532"/>
      <c r="AK218" s="533"/>
      <c r="AL218" s="533"/>
      <c r="AM218" s="533"/>
      <c r="AN218" s="533"/>
      <c r="AO218" s="533"/>
      <c r="AP218" s="533" t="str">
        <f t="shared" si="84"/>
        <v>-</v>
      </c>
      <c r="AQ218" s="533" t="str">
        <f t="shared" si="85"/>
        <v>-</v>
      </c>
      <c r="AR218" s="534" t="str">
        <f t="shared" si="86"/>
        <v>-</v>
      </c>
      <c r="AS218" s="526" t="str">
        <f t="shared" si="87"/>
        <v>-</v>
      </c>
      <c r="AT218" s="532"/>
      <c r="AU218" s="533"/>
      <c r="AV218" s="533"/>
      <c r="AW218" s="533"/>
      <c r="AX218" s="533"/>
      <c r="AY218" s="533"/>
      <c r="AZ218" s="533" t="str">
        <f t="shared" si="88"/>
        <v>-</v>
      </c>
      <c r="BA218" s="533" t="str">
        <f t="shared" si="89"/>
        <v>-</v>
      </c>
      <c r="BB218" s="534" t="str">
        <f t="shared" si="90"/>
        <v>-</v>
      </c>
      <c r="BC218" s="555" t="str">
        <f t="shared" si="91"/>
        <v>-</v>
      </c>
      <c r="BD218" s="533"/>
      <c r="BE218" s="533"/>
      <c r="BF218" s="533"/>
      <c r="BG218" s="533"/>
      <c r="BH218" s="533"/>
      <c r="BI218" s="533"/>
      <c r="BJ218" s="533" t="str">
        <f t="shared" si="92"/>
        <v>-</v>
      </c>
      <c r="BK218" s="533" t="str">
        <f t="shared" si="93"/>
        <v>-</v>
      </c>
      <c r="BL218" s="533" t="str">
        <f t="shared" si="94"/>
        <v>-</v>
      </c>
      <c r="BM218" s="535" t="str">
        <f t="shared" si="95"/>
        <v>-</v>
      </c>
    </row>
    <row r="219" spans="1:68">
      <c r="BD219" s="558"/>
      <c r="BM219" s="955"/>
      <c r="BP219" s="561"/>
    </row>
    <row r="220" spans="1:68">
      <c r="BD220" s="558"/>
      <c r="BM220" s="955"/>
    </row>
    <row r="221" spans="1:68" ht="12.75" customHeight="1">
      <c r="D221" s="1192" t="s">
        <v>355</v>
      </c>
      <c r="E221" s="1192" t="s">
        <v>354</v>
      </c>
      <c r="F221" s="1191" t="s">
        <v>356</v>
      </c>
      <c r="G221" s="1191"/>
      <c r="H221" s="1191" t="s">
        <v>357</v>
      </c>
      <c r="I221" s="1191"/>
      <c r="J221" s="1191" t="s">
        <v>358</v>
      </c>
      <c r="K221" s="1191"/>
      <c r="L221" s="1191" t="s">
        <v>359</v>
      </c>
      <c r="M221" s="1191"/>
      <c r="N221" s="1191" t="s">
        <v>360</v>
      </c>
      <c r="O221" s="1191"/>
      <c r="P221" s="1195" t="s">
        <v>3361</v>
      </c>
      <c r="Q221" s="1195"/>
      <c r="BD221" s="558"/>
      <c r="BM221" s="955"/>
    </row>
    <row r="222" spans="1:68">
      <c r="D222" s="1192"/>
      <c r="E222" s="1192"/>
      <c r="F222" s="522" t="s">
        <v>361</v>
      </c>
      <c r="G222" s="548" t="s">
        <v>362</v>
      </c>
      <c r="H222" s="522" t="s">
        <v>361</v>
      </c>
      <c r="I222" s="548" t="s">
        <v>362</v>
      </c>
      <c r="J222" s="522" t="s">
        <v>361</v>
      </c>
      <c r="K222" s="548" t="s">
        <v>362</v>
      </c>
      <c r="L222" s="522" t="s">
        <v>361</v>
      </c>
      <c r="M222" s="548" t="s">
        <v>362</v>
      </c>
      <c r="N222" s="522" t="s">
        <v>361</v>
      </c>
      <c r="O222" s="548" t="s">
        <v>362</v>
      </c>
      <c r="P222" s="522" t="s">
        <v>18</v>
      </c>
      <c r="Q222" s="548" t="s">
        <v>19</v>
      </c>
      <c r="BD222" s="558"/>
      <c r="BM222" s="955"/>
    </row>
    <row r="223" spans="1:68">
      <c r="D223" s="530">
        <v>1</v>
      </c>
      <c r="E223" s="531" t="s">
        <v>2</v>
      </c>
      <c r="F223" s="549">
        <v>6</v>
      </c>
      <c r="G223" s="550">
        <v>0.90438596491228074</v>
      </c>
      <c r="H223" s="549">
        <f t="shared" ref="H223:H249" si="100">RANK(I223,$I$223:$I$249)</f>
        <v>5</v>
      </c>
      <c r="I223" s="551">
        <v>0.77400000000000002</v>
      </c>
      <c r="J223" s="549">
        <f t="shared" ref="J223:J249" si="101">RANK(K223,$K$223:$K$249)</f>
        <v>6</v>
      </c>
      <c r="K223" s="552">
        <v>74.639175257731964</v>
      </c>
      <c r="L223" s="549">
        <f>RANK(M223,$M$223:$M$249)</f>
        <v>6</v>
      </c>
      <c r="M223" s="553">
        <v>73.668032786885249</v>
      </c>
      <c r="N223" s="549">
        <f>RANK(O223,$O$223:$O$249)</f>
        <v>6</v>
      </c>
      <c r="O223" s="552">
        <v>74.666666666666671</v>
      </c>
      <c r="P223" s="549">
        <f>RANK(Q223,Q$223:Q$249)</f>
        <v>5</v>
      </c>
      <c r="Q223" s="552">
        <v>76.487455197132618</v>
      </c>
      <c r="BD223" s="558"/>
      <c r="BM223" s="955"/>
    </row>
    <row r="224" spans="1:68">
      <c r="D224" s="530">
        <v>2</v>
      </c>
      <c r="E224" s="531" t="s">
        <v>96</v>
      </c>
      <c r="F224" s="549">
        <v>24</v>
      </c>
      <c r="G224" s="550">
        <v>0.70504871567759075</v>
      </c>
      <c r="H224" s="549">
        <f t="shared" si="100"/>
        <v>21</v>
      </c>
      <c r="I224" s="554">
        <v>0.56899999999999995</v>
      </c>
      <c r="J224" s="549">
        <f t="shared" si="101"/>
        <v>23</v>
      </c>
      <c r="K224" s="552">
        <v>54.554865424430645</v>
      </c>
      <c r="L224" s="549">
        <f t="shared" ref="L224:L249" si="102">RANK(M224,$M$223:$M$249)</f>
        <v>23</v>
      </c>
      <c r="M224" s="553">
        <v>54.405737704918032</v>
      </c>
      <c r="N224" s="549">
        <f t="shared" ref="N224:N249" si="103">RANK(O224,$O$223:$O$249)</f>
        <v>24</v>
      </c>
      <c r="O224" s="552">
        <v>50.190476190476183</v>
      </c>
      <c r="P224" s="549">
        <f>RANK(Q224,Q$223:Q$249)</f>
        <v>25</v>
      </c>
      <c r="Q224" s="552">
        <v>49.137931034482754</v>
      </c>
      <c r="BD224" s="558"/>
      <c r="BM224" s="955"/>
    </row>
    <row r="225" spans="4:65">
      <c r="D225" s="530">
        <v>3</v>
      </c>
      <c r="E225" s="531" t="s">
        <v>126</v>
      </c>
      <c r="F225" s="549">
        <v>25</v>
      </c>
      <c r="G225" s="550">
        <v>0.69326241134751776</v>
      </c>
      <c r="H225" s="549">
        <f t="shared" si="100"/>
        <v>25</v>
      </c>
      <c r="I225" s="554">
        <v>0.52100000000000002</v>
      </c>
      <c r="J225" s="549">
        <f t="shared" si="101"/>
        <v>25</v>
      </c>
      <c r="K225" s="552">
        <v>50.5175983436853</v>
      </c>
      <c r="L225" s="549">
        <f t="shared" si="102"/>
        <v>25</v>
      </c>
      <c r="M225" s="553">
        <v>51.844262295081961</v>
      </c>
      <c r="N225" s="549">
        <f t="shared" si="103"/>
        <v>25</v>
      </c>
      <c r="O225" s="552">
        <v>47.571428571428569</v>
      </c>
      <c r="P225" s="549">
        <f t="shared" ref="P225:P249" si="104">RANK(Q225,Q$223:Q$249)</f>
        <v>24</v>
      </c>
      <c r="Q225" s="552">
        <v>50.627915321133834</v>
      </c>
      <c r="BD225" s="558"/>
      <c r="BM225" s="955"/>
    </row>
    <row r="226" spans="4:65">
      <c r="D226" s="530">
        <v>4</v>
      </c>
      <c r="E226" s="531" t="s">
        <v>274</v>
      </c>
      <c r="F226" s="549">
        <v>5</v>
      </c>
      <c r="G226" s="550">
        <v>0.91044776119402981</v>
      </c>
      <c r="H226" s="549">
        <f t="shared" si="100"/>
        <v>2</v>
      </c>
      <c r="I226" s="554">
        <v>0.81100000000000005</v>
      </c>
      <c r="J226" s="549">
        <f t="shared" si="101"/>
        <v>2</v>
      </c>
      <c r="K226" s="552">
        <v>78.018575851393194</v>
      </c>
      <c r="L226" s="549">
        <f t="shared" si="102"/>
        <v>1</v>
      </c>
      <c r="M226" s="553">
        <v>78.688524590163922</v>
      </c>
      <c r="N226" s="549">
        <f t="shared" si="103"/>
        <v>2</v>
      </c>
      <c r="O226" s="552">
        <v>78.61904761904762</v>
      </c>
      <c r="P226" s="549">
        <f t="shared" si="104"/>
        <v>2</v>
      </c>
      <c r="Q226" s="552">
        <v>79.476139217796913</v>
      </c>
      <c r="BD226" s="558"/>
      <c r="BM226" s="955"/>
    </row>
    <row r="227" spans="4:65">
      <c r="D227" s="530">
        <v>5</v>
      </c>
      <c r="E227" s="531" t="s">
        <v>331</v>
      </c>
      <c r="F227" s="549">
        <v>21</v>
      </c>
      <c r="G227" s="550">
        <v>0.72123893805309736</v>
      </c>
      <c r="H227" s="549">
        <f t="shared" si="100"/>
        <v>17</v>
      </c>
      <c r="I227" s="554">
        <v>0.60599999999999998</v>
      </c>
      <c r="J227" s="549">
        <f t="shared" si="101"/>
        <v>15</v>
      </c>
      <c r="K227" s="552">
        <v>60.869565217391312</v>
      </c>
      <c r="L227" s="549">
        <f t="shared" si="102"/>
        <v>14</v>
      </c>
      <c r="M227" s="553">
        <v>64.036885245901644</v>
      </c>
      <c r="N227" s="549">
        <f t="shared" si="103"/>
        <v>15</v>
      </c>
      <c r="O227" s="552">
        <v>60.857142857142854</v>
      </c>
      <c r="P227" s="549">
        <f t="shared" si="104"/>
        <v>15</v>
      </c>
      <c r="Q227" s="552">
        <v>61.057173678532905</v>
      </c>
      <c r="BD227" s="558"/>
      <c r="BM227" s="955"/>
    </row>
    <row r="228" spans="4:65">
      <c r="D228" s="530">
        <v>6</v>
      </c>
      <c r="E228" s="531" t="s">
        <v>276</v>
      </c>
      <c r="F228" s="549">
        <v>27</v>
      </c>
      <c r="G228" s="550">
        <v>0.55830388692579502</v>
      </c>
      <c r="H228" s="549">
        <f t="shared" si="100"/>
        <v>27</v>
      </c>
      <c r="I228" s="554">
        <v>0.4</v>
      </c>
      <c r="J228" s="549">
        <f t="shared" si="101"/>
        <v>27</v>
      </c>
      <c r="K228" s="552">
        <v>41.486068111455111</v>
      </c>
      <c r="L228" s="549">
        <f t="shared" si="102"/>
        <v>27</v>
      </c>
      <c r="M228" s="553">
        <v>39.754098360655739</v>
      </c>
      <c r="N228" s="549">
        <f t="shared" si="103"/>
        <v>27</v>
      </c>
      <c r="O228" s="552">
        <v>37.666666666666664</v>
      </c>
      <c r="P228" s="549">
        <f t="shared" si="104"/>
        <v>27</v>
      </c>
      <c r="Q228" s="552">
        <v>38.701578192252512</v>
      </c>
      <c r="BD228" s="558"/>
      <c r="BM228" s="955"/>
    </row>
    <row r="229" spans="4:65">
      <c r="D229" s="530">
        <v>7</v>
      </c>
      <c r="E229" s="531" t="s">
        <v>333</v>
      </c>
      <c r="F229" s="549">
        <v>11</v>
      </c>
      <c r="G229" s="550">
        <v>0.83805309734513278</v>
      </c>
      <c r="H229" s="549">
        <f t="shared" si="100"/>
        <v>8</v>
      </c>
      <c r="I229" s="554">
        <v>0.71199999999999997</v>
      </c>
      <c r="J229" s="549">
        <f t="shared" si="101"/>
        <v>8</v>
      </c>
      <c r="K229" s="552">
        <v>67.045454545454547</v>
      </c>
      <c r="L229" s="549">
        <f t="shared" si="102"/>
        <v>8</v>
      </c>
      <c r="M229" s="553">
        <v>68.852459016393439</v>
      </c>
      <c r="N229" s="549">
        <f t="shared" si="103"/>
        <v>9</v>
      </c>
      <c r="O229" s="552">
        <v>65.285714285714278</v>
      </c>
      <c r="P229" s="549">
        <f t="shared" si="104"/>
        <v>9</v>
      </c>
      <c r="Q229" s="552">
        <v>68.091987064319085</v>
      </c>
      <c r="BD229" s="558"/>
      <c r="BM229" s="955"/>
    </row>
    <row r="230" spans="4:65">
      <c r="D230" s="530">
        <v>8</v>
      </c>
      <c r="E230" s="531" t="s">
        <v>334</v>
      </c>
      <c r="F230" s="549">
        <v>18</v>
      </c>
      <c r="G230" s="550">
        <v>0.7330396475770925</v>
      </c>
      <c r="H230" s="549">
        <f t="shared" si="100"/>
        <v>16</v>
      </c>
      <c r="I230" s="554">
        <v>0.61599999999999999</v>
      </c>
      <c r="J230" s="549">
        <f t="shared" si="101"/>
        <v>17</v>
      </c>
      <c r="K230" s="552">
        <v>60.392967942088937</v>
      </c>
      <c r="L230" s="549">
        <f t="shared" si="102"/>
        <v>19</v>
      </c>
      <c r="M230" s="553">
        <v>56.454918032786885</v>
      </c>
      <c r="N230" s="549">
        <f t="shared" si="103"/>
        <v>23</v>
      </c>
      <c r="O230" s="552">
        <v>52.428571428571423</v>
      </c>
      <c r="P230" s="549">
        <f t="shared" si="104"/>
        <v>19</v>
      </c>
      <c r="Q230" s="552">
        <v>54.238505747126439</v>
      </c>
      <c r="BD230" s="558"/>
      <c r="BM230" s="955"/>
    </row>
    <row r="231" spans="4:65">
      <c r="D231" s="530">
        <v>9</v>
      </c>
      <c r="E231" s="531" t="s">
        <v>335</v>
      </c>
      <c r="F231" s="549">
        <v>19</v>
      </c>
      <c r="G231" s="550">
        <v>0.72711111111111115</v>
      </c>
      <c r="H231" s="549">
        <f t="shared" si="100"/>
        <v>22</v>
      </c>
      <c r="I231" s="554">
        <v>0.55400000000000005</v>
      </c>
      <c r="J231" s="549">
        <f t="shared" si="101"/>
        <v>22</v>
      </c>
      <c r="K231" s="552">
        <v>54.865424430641816</v>
      </c>
      <c r="L231" s="549">
        <f t="shared" si="102"/>
        <v>18</v>
      </c>
      <c r="M231" s="553">
        <v>57.069672131147541</v>
      </c>
      <c r="N231" s="549">
        <f t="shared" si="103"/>
        <v>18</v>
      </c>
      <c r="O231" s="552">
        <v>54.80952380952381</v>
      </c>
      <c r="P231" s="549">
        <f t="shared" si="104"/>
        <v>18</v>
      </c>
      <c r="Q231" s="552">
        <v>56.10193826274228</v>
      </c>
      <c r="BD231" s="558"/>
      <c r="BM231" s="955"/>
    </row>
    <row r="232" spans="4:65">
      <c r="D232" s="530">
        <v>10</v>
      </c>
      <c r="E232" s="531" t="s">
        <v>336</v>
      </c>
      <c r="F232" s="549">
        <v>22</v>
      </c>
      <c r="G232" s="550">
        <v>0.71833480956598761</v>
      </c>
      <c r="H232" s="549">
        <f t="shared" si="100"/>
        <v>20</v>
      </c>
      <c r="I232" s="554">
        <v>0.57499999999999996</v>
      </c>
      <c r="J232" s="549">
        <f t="shared" si="101"/>
        <v>20</v>
      </c>
      <c r="K232" s="552">
        <v>55.417956656346746</v>
      </c>
      <c r="L232" s="549">
        <f t="shared" si="102"/>
        <v>21</v>
      </c>
      <c r="M232" s="553">
        <v>55.327868852459012</v>
      </c>
      <c r="N232" s="549">
        <f t="shared" si="103"/>
        <v>21</v>
      </c>
      <c r="O232" s="552">
        <v>52.714285714285715</v>
      </c>
      <c r="P232" s="549">
        <f t="shared" si="104"/>
        <v>21</v>
      </c>
      <c r="Q232" s="552">
        <v>52.76381909547738</v>
      </c>
      <c r="BD232" s="558"/>
      <c r="BM232" s="955"/>
    </row>
    <row r="233" spans="4:65">
      <c r="D233" s="530">
        <v>11</v>
      </c>
      <c r="E233" s="531" t="s">
        <v>337</v>
      </c>
      <c r="F233" s="549">
        <v>26</v>
      </c>
      <c r="G233" s="550">
        <v>0.66341030195381878</v>
      </c>
      <c r="H233" s="549">
        <f t="shared" si="100"/>
        <v>26</v>
      </c>
      <c r="I233" s="554">
        <v>0.51300000000000001</v>
      </c>
      <c r="J233" s="549">
        <f t="shared" si="101"/>
        <v>26</v>
      </c>
      <c r="K233" s="552">
        <v>50.051813471502591</v>
      </c>
      <c r="L233" s="549">
        <f t="shared" si="102"/>
        <v>26</v>
      </c>
      <c r="M233" s="553">
        <v>50.819672131147541</v>
      </c>
      <c r="N233" s="549">
        <f t="shared" si="103"/>
        <v>26</v>
      </c>
      <c r="O233" s="552">
        <v>46.38095238095238</v>
      </c>
      <c r="P233" s="549">
        <f t="shared" si="104"/>
        <v>26</v>
      </c>
      <c r="Q233" s="552">
        <v>45.052177042101476</v>
      </c>
      <c r="BD233" s="558"/>
      <c r="BM233" s="955"/>
    </row>
    <row r="234" spans="4:65">
      <c r="D234" s="530">
        <v>12</v>
      </c>
      <c r="E234" s="531" t="s">
        <v>282</v>
      </c>
      <c r="F234" s="549">
        <v>7</v>
      </c>
      <c r="G234" s="550">
        <v>0.90274093722369586</v>
      </c>
      <c r="H234" s="549">
        <f t="shared" si="100"/>
        <v>11</v>
      </c>
      <c r="I234" s="554">
        <v>0.68100000000000005</v>
      </c>
      <c r="J234" s="549">
        <f t="shared" si="101"/>
        <v>9</v>
      </c>
      <c r="K234" s="552">
        <v>66.459627329192557</v>
      </c>
      <c r="L234" s="549">
        <f t="shared" si="102"/>
        <v>12</v>
      </c>
      <c r="M234" s="553">
        <v>65.881147540983605</v>
      </c>
      <c r="N234" s="549">
        <f t="shared" si="103"/>
        <v>12</v>
      </c>
      <c r="O234" s="552">
        <v>64.476190476190482</v>
      </c>
      <c r="P234" s="549">
        <f t="shared" si="104"/>
        <v>13</v>
      </c>
      <c r="Q234" s="552">
        <v>63.913824057450633</v>
      </c>
      <c r="BD234" s="558"/>
      <c r="BM234" s="955"/>
    </row>
    <row r="235" spans="4:65">
      <c r="D235" s="530">
        <v>13</v>
      </c>
      <c r="E235" s="531" t="s">
        <v>283</v>
      </c>
      <c r="F235" s="549">
        <v>12</v>
      </c>
      <c r="G235" s="550">
        <v>0.83421985815602839</v>
      </c>
      <c r="H235" s="549">
        <f t="shared" si="100"/>
        <v>15</v>
      </c>
      <c r="I235" s="554">
        <v>0.621</v>
      </c>
      <c r="J235" s="549">
        <f t="shared" si="101"/>
        <v>16</v>
      </c>
      <c r="K235" s="552">
        <v>60.770031217481787</v>
      </c>
      <c r="L235" s="549">
        <f t="shared" si="102"/>
        <v>16</v>
      </c>
      <c r="M235" s="553">
        <v>60.963114754098363</v>
      </c>
      <c r="N235" s="549">
        <f t="shared" si="103"/>
        <v>17</v>
      </c>
      <c r="O235" s="552">
        <v>57.761904761904759</v>
      </c>
      <c r="P235" s="549">
        <f t="shared" si="104"/>
        <v>16</v>
      </c>
      <c r="Q235" s="552">
        <v>60.661632506292698</v>
      </c>
      <c r="BD235" s="558"/>
      <c r="BM235" s="955"/>
    </row>
    <row r="236" spans="4:65">
      <c r="D236" s="530">
        <v>14</v>
      </c>
      <c r="E236" s="531" t="s">
        <v>284</v>
      </c>
      <c r="F236" s="549">
        <v>10</v>
      </c>
      <c r="G236" s="550">
        <v>0.84191829484902314</v>
      </c>
      <c r="H236" s="549">
        <f t="shared" si="100"/>
        <v>9</v>
      </c>
      <c r="I236" s="554">
        <v>0.69299999999999995</v>
      </c>
      <c r="J236" s="549">
        <f t="shared" si="101"/>
        <v>11</v>
      </c>
      <c r="K236" s="552">
        <v>65.289256198347118</v>
      </c>
      <c r="L236" s="549">
        <f t="shared" si="102"/>
        <v>10</v>
      </c>
      <c r="M236" s="553">
        <v>67.72540983606558</v>
      </c>
      <c r="N236" s="549">
        <f t="shared" si="103"/>
        <v>8</v>
      </c>
      <c r="O236" s="552">
        <v>66.476190476190482</v>
      </c>
      <c r="P236" s="549">
        <f t="shared" si="104"/>
        <v>8</v>
      </c>
      <c r="Q236" s="552">
        <v>69.0655209452202</v>
      </c>
      <c r="BD236" s="558"/>
      <c r="BM236" s="955"/>
    </row>
    <row r="237" spans="4:65">
      <c r="D237" s="530">
        <v>15</v>
      </c>
      <c r="E237" s="531" t="s">
        <v>341</v>
      </c>
      <c r="F237" s="549">
        <v>15</v>
      </c>
      <c r="G237" s="550">
        <v>0.78546099290780147</v>
      </c>
      <c r="H237" s="549">
        <f t="shared" si="100"/>
        <v>12</v>
      </c>
      <c r="I237" s="554">
        <v>0.65800000000000003</v>
      </c>
      <c r="J237" s="549">
        <f t="shared" si="101"/>
        <v>14</v>
      </c>
      <c r="K237" s="552">
        <v>63.457556935817806</v>
      </c>
      <c r="L237" s="549">
        <f t="shared" si="102"/>
        <v>13</v>
      </c>
      <c r="M237" s="553">
        <v>65.573770491803288</v>
      </c>
      <c r="N237" s="549">
        <f t="shared" si="103"/>
        <v>13</v>
      </c>
      <c r="O237" s="552">
        <v>62.61904761904762</v>
      </c>
      <c r="P237" s="549">
        <f t="shared" si="104"/>
        <v>10</v>
      </c>
      <c r="Q237" s="552">
        <v>65.075376884422113</v>
      </c>
      <c r="BD237" s="558"/>
      <c r="BM237" s="955"/>
    </row>
    <row r="238" spans="4:65">
      <c r="D238" s="530">
        <v>16</v>
      </c>
      <c r="E238" s="531" t="s">
        <v>286</v>
      </c>
      <c r="F238" s="549">
        <v>3</v>
      </c>
      <c r="G238" s="550">
        <v>0.94019349164467902</v>
      </c>
      <c r="H238" s="549">
        <f t="shared" si="100"/>
        <v>3</v>
      </c>
      <c r="I238" s="554">
        <v>0.80300000000000005</v>
      </c>
      <c r="J238" s="549">
        <f t="shared" si="101"/>
        <v>3</v>
      </c>
      <c r="K238" s="552">
        <v>76.13636363636364</v>
      </c>
      <c r="L238" s="549">
        <f t="shared" si="102"/>
        <v>4</v>
      </c>
      <c r="M238" s="553">
        <v>76.844262295081961</v>
      </c>
      <c r="N238" s="549">
        <f t="shared" si="103"/>
        <v>4</v>
      </c>
      <c r="O238" s="552">
        <v>76.952380952380949</v>
      </c>
      <c r="P238" s="549">
        <f t="shared" si="104"/>
        <v>3</v>
      </c>
      <c r="Q238" s="552">
        <v>77.522441651705563</v>
      </c>
      <c r="BD238" s="558"/>
      <c r="BM238" s="955"/>
    </row>
    <row r="239" spans="4:65">
      <c r="D239" s="530">
        <v>17</v>
      </c>
      <c r="E239" s="531" t="s">
        <v>287</v>
      </c>
      <c r="F239" s="549">
        <v>9</v>
      </c>
      <c r="G239" s="550">
        <v>0.8821966341895483</v>
      </c>
      <c r="H239" s="549">
        <f t="shared" si="100"/>
        <v>10</v>
      </c>
      <c r="I239" s="554">
        <v>0.68899999999999995</v>
      </c>
      <c r="J239" s="549">
        <f t="shared" si="101"/>
        <v>10</v>
      </c>
      <c r="K239" s="552">
        <v>66.288659793814432</v>
      </c>
      <c r="L239" s="549">
        <f t="shared" si="102"/>
        <v>9</v>
      </c>
      <c r="M239" s="553">
        <v>68.442622950819668</v>
      </c>
      <c r="N239" s="549">
        <v>10</v>
      </c>
      <c r="O239" s="552">
        <v>65.285714285714278</v>
      </c>
      <c r="P239" s="549">
        <f t="shared" si="104"/>
        <v>12</v>
      </c>
      <c r="Q239" s="552">
        <v>64.272890484739676</v>
      </c>
      <c r="BD239" s="558"/>
      <c r="BM239" s="955"/>
    </row>
    <row r="240" spans="4:65">
      <c r="D240" s="530">
        <v>18</v>
      </c>
      <c r="E240" s="531" t="s">
        <v>344</v>
      </c>
      <c r="F240" s="549">
        <v>16</v>
      </c>
      <c r="G240" s="550">
        <v>0.75066312997347484</v>
      </c>
      <c r="H240" s="549">
        <f t="shared" si="100"/>
        <v>23</v>
      </c>
      <c r="I240" s="554">
        <v>0.55000000000000004</v>
      </c>
      <c r="J240" s="549">
        <f t="shared" si="101"/>
        <v>19</v>
      </c>
      <c r="K240" s="552">
        <v>55.486542443064181</v>
      </c>
      <c r="L240" s="549">
        <f t="shared" si="102"/>
        <v>20</v>
      </c>
      <c r="M240" s="553">
        <v>56.147540983606561</v>
      </c>
      <c r="N240" s="549">
        <f t="shared" si="103"/>
        <v>22</v>
      </c>
      <c r="O240" s="552">
        <v>52.571428571428569</v>
      </c>
      <c r="P240" s="549">
        <f t="shared" si="104"/>
        <v>23</v>
      </c>
      <c r="Q240" s="552">
        <v>50.77199281867145</v>
      </c>
      <c r="BD240" s="558"/>
      <c r="BM240" s="955"/>
    </row>
    <row r="241" spans="4:65">
      <c r="D241" s="530">
        <v>19</v>
      </c>
      <c r="E241" s="531" t="s">
        <v>289</v>
      </c>
      <c r="F241" s="549">
        <v>4</v>
      </c>
      <c r="G241" s="550">
        <v>0.93397887323943662</v>
      </c>
      <c r="H241" s="549">
        <f t="shared" si="100"/>
        <v>5</v>
      </c>
      <c r="I241" s="554">
        <v>0.77400000000000002</v>
      </c>
      <c r="J241" s="549">
        <f t="shared" si="101"/>
        <v>5</v>
      </c>
      <c r="K241" s="552">
        <v>75.051546391752581</v>
      </c>
      <c r="L241" s="549">
        <f t="shared" si="102"/>
        <v>5</v>
      </c>
      <c r="M241" s="553">
        <v>73.97540983606558</v>
      </c>
      <c r="N241" s="549">
        <f t="shared" si="103"/>
        <v>5</v>
      </c>
      <c r="O241" s="552">
        <v>76.80952380952381</v>
      </c>
      <c r="P241" s="549">
        <f t="shared" si="104"/>
        <v>6</v>
      </c>
      <c r="Q241" s="552">
        <v>75.510935819290069</v>
      </c>
      <c r="BD241" s="558"/>
      <c r="BM241" s="955"/>
    </row>
    <row r="242" spans="4:65">
      <c r="D242" s="530">
        <v>20</v>
      </c>
      <c r="E242" s="531" t="s">
        <v>290</v>
      </c>
      <c r="F242" s="549">
        <v>17</v>
      </c>
      <c r="G242" s="550">
        <v>0.74600355239786853</v>
      </c>
      <c r="H242" s="549">
        <f t="shared" si="100"/>
        <v>18</v>
      </c>
      <c r="I242" s="554">
        <v>0.57899999999999996</v>
      </c>
      <c r="J242" s="549">
        <f t="shared" si="101"/>
        <v>21</v>
      </c>
      <c r="K242" s="552">
        <v>54.968944099378881</v>
      </c>
      <c r="L242" s="549">
        <f t="shared" si="102"/>
        <v>22</v>
      </c>
      <c r="M242" s="553">
        <v>55.22540983606558</v>
      </c>
      <c r="N242" s="549">
        <v>19</v>
      </c>
      <c r="O242" s="552">
        <v>54.80952380952381</v>
      </c>
      <c r="P242" s="549">
        <f t="shared" si="104"/>
        <v>20</v>
      </c>
      <c r="Q242" s="552">
        <v>53.476702508960571</v>
      </c>
      <c r="BD242" s="558"/>
      <c r="BM242" s="955"/>
    </row>
    <row r="243" spans="4:65">
      <c r="D243" s="530">
        <v>21</v>
      </c>
      <c r="E243" s="531" t="s">
        <v>291</v>
      </c>
      <c r="F243" s="549">
        <v>23</v>
      </c>
      <c r="G243" s="550">
        <v>0.70567056705670572</v>
      </c>
      <c r="H243" s="549">
        <f t="shared" si="100"/>
        <v>24</v>
      </c>
      <c r="I243" s="554">
        <v>0.53500000000000003</v>
      </c>
      <c r="J243" s="549">
        <f t="shared" si="101"/>
        <v>24</v>
      </c>
      <c r="K243" s="552">
        <v>51.549586776859499</v>
      </c>
      <c r="L243" s="549">
        <f t="shared" si="102"/>
        <v>24</v>
      </c>
      <c r="M243" s="553">
        <v>52.356557377049185</v>
      </c>
      <c r="N243" s="549">
        <f t="shared" si="103"/>
        <v>20</v>
      </c>
      <c r="O243" s="552">
        <v>53.428571428571423</v>
      </c>
      <c r="P243" s="549">
        <f t="shared" si="104"/>
        <v>22</v>
      </c>
      <c r="Q243" s="552">
        <v>51.648745519713259</v>
      </c>
      <c r="BD243" s="558"/>
      <c r="BM243" s="955"/>
    </row>
    <row r="244" spans="4:65">
      <c r="D244" s="530">
        <v>22</v>
      </c>
      <c r="E244" s="531" t="s">
        <v>348</v>
      </c>
      <c r="F244" s="549">
        <v>13</v>
      </c>
      <c r="G244" s="550">
        <v>0.79929577464788737</v>
      </c>
      <c r="H244" s="549">
        <f t="shared" si="100"/>
        <v>13</v>
      </c>
      <c r="I244" s="554">
        <v>0.65700000000000003</v>
      </c>
      <c r="J244" s="549">
        <f t="shared" si="101"/>
        <v>12</v>
      </c>
      <c r="K244" s="552">
        <v>64.189886480908157</v>
      </c>
      <c r="L244" s="549">
        <f t="shared" si="102"/>
        <v>11</v>
      </c>
      <c r="M244" s="553">
        <v>66.803278688524586</v>
      </c>
      <c r="N244" s="549">
        <f t="shared" si="103"/>
        <v>11</v>
      </c>
      <c r="O244" s="552">
        <v>64.952380952380949</v>
      </c>
      <c r="P244" s="549">
        <f t="shared" si="104"/>
        <v>11</v>
      </c>
      <c r="Q244" s="552">
        <v>64.693218514531765</v>
      </c>
      <c r="BD244" s="558"/>
      <c r="BM244" s="955"/>
    </row>
    <row r="245" spans="4:65">
      <c r="D245" s="530">
        <v>23</v>
      </c>
      <c r="E245" s="531" t="s">
        <v>349</v>
      </c>
      <c r="F245" s="549">
        <v>20</v>
      </c>
      <c r="G245" s="550">
        <v>0.72573463935886018</v>
      </c>
      <c r="H245" s="549">
        <f t="shared" si="100"/>
        <v>19</v>
      </c>
      <c r="I245" s="554">
        <v>0.57599999999999996</v>
      </c>
      <c r="J245" s="549">
        <f t="shared" si="101"/>
        <v>18</v>
      </c>
      <c r="K245" s="552">
        <v>57.60082730093071</v>
      </c>
      <c r="L245" s="549">
        <f t="shared" si="102"/>
        <v>17</v>
      </c>
      <c r="M245" s="553">
        <v>60.245901639344261</v>
      </c>
      <c r="N245" s="549">
        <f t="shared" si="103"/>
        <v>16</v>
      </c>
      <c r="O245" s="552">
        <v>58.619047619047613</v>
      </c>
      <c r="P245" s="549">
        <f t="shared" si="104"/>
        <v>17</v>
      </c>
      <c r="Q245" s="552">
        <v>57.091561938958712</v>
      </c>
      <c r="BD245" s="558"/>
      <c r="BM245" s="955"/>
    </row>
    <row r="246" spans="4:65">
      <c r="D246" s="530">
        <v>24</v>
      </c>
      <c r="E246" s="531" t="s">
        <v>350</v>
      </c>
      <c r="F246" s="549">
        <v>14</v>
      </c>
      <c r="G246" s="550">
        <v>0.79928635147190008</v>
      </c>
      <c r="H246" s="549">
        <f t="shared" si="100"/>
        <v>14</v>
      </c>
      <c r="I246" s="554">
        <v>0.64700000000000002</v>
      </c>
      <c r="J246" s="549">
        <f t="shared" si="101"/>
        <v>13</v>
      </c>
      <c r="K246" s="552">
        <v>63.69294605809128</v>
      </c>
      <c r="L246" s="549">
        <f t="shared" si="102"/>
        <v>15</v>
      </c>
      <c r="M246" s="553">
        <v>61.475409836065573</v>
      </c>
      <c r="N246" s="549">
        <f t="shared" si="103"/>
        <v>14</v>
      </c>
      <c r="O246" s="552">
        <v>62.238095238095234</v>
      </c>
      <c r="P246" s="549">
        <f t="shared" si="104"/>
        <v>14</v>
      </c>
      <c r="Q246" s="552">
        <v>61.800573888091826</v>
      </c>
      <c r="BD246" s="558"/>
      <c r="BM246" s="955"/>
    </row>
    <row r="247" spans="4:65">
      <c r="D247" s="530">
        <v>25</v>
      </c>
      <c r="E247" s="531" t="s">
        <v>295</v>
      </c>
      <c r="F247" s="549">
        <v>8</v>
      </c>
      <c r="G247" s="550">
        <v>0.89594356261022923</v>
      </c>
      <c r="H247" s="549">
        <f t="shared" si="100"/>
        <v>7</v>
      </c>
      <c r="I247" s="554">
        <v>0.72499999999999998</v>
      </c>
      <c r="J247" s="549">
        <f t="shared" si="101"/>
        <v>7</v>
      </c>
      <c r="K247" s="552">
        <v>70.351239669421489</v>
      </c>
      <c r="L247" s="549">
        <f t="shared" si="102"/>
        <v>7</v>
      </c>
      <c r="M247" s="553">
        <v>69.979508196721312</v>
      </c>
      <c r="N247" s="549">
        <f t="shared" si="103"/>
        <v>7</v>
      </c>
      <c r="O247" s="552">
        <v>70.428571428571431</v>
      </c>
      <c r="P247" s="549">
        <f t="shared" si="104"/>
        <v>7</v>
      </c>
      <c r="Q247" s="552">
        <v>69.921033740129218</v>
      </c>
      <c r="BD247" s="558"/>
      <c r="BM247" s="955"/>
    </row>
    <row r="248" spans="4:65">
      <c r="D248" s="530">
        <v>26</v>
      </c>
      <c r="E248" s="531" t="s">
        <v>296</v>
      </c>
      <c r="F248" s="549">
        <v>1</v>
      </c>
      <c r="G248" s="550">
        <v>0.94732221246707637</v>
      </c>
      <c r="H248" s="549">
        <f t="shared" si="100"/>
        <v>4</v>
      </c>
      <c r="I248" s="554">
        <v>0.78200000000000003</v>
      </c>
      <c r="J248" s="549">
        <f t="shared" si="101"/>
        <v>4</v>
      </c>
      <c r="K248" s="552">
        <v>75.516528925619824</v>
      </c>
      <c r="L248" s="549">
        <f t="shared" si="102"/>
        <v>3</v>
      </c>
      <c r="M248" s="553">
        <v>77.254098360655732</v>
      </c>
      <c r="N248" s="549">
        <f t="shared" si="103"/>
        <v>3</v>
      </c>
      <c r="O248" s="552">
        <v>77.80952380952381</v>
      </c>
      <c r="P248" s="549">
        <f t="shared" si="104"/>
        <v>4</v>
      </c>
      <c r="Q248" s="552">
        <v>77.41935483870968</v>
      </c>
      <c r="BD248" s="558"/>
      <c r="BM248" s="955"/>
    </row>
    <row r="249" spans="4:65">
      <c r="D249" s="530">
        <v>27</v>
      </c>
      <c r="E249" s="531" t="s">
        <v>353</v>
      </c>
      <c r="F249" s="549">
        <v>2</v>
      </c>
      <c r="G249" s="550">
        <v>0.94561403508771935</v>
      </c>
      <c r="H249" s="549">
        <f t="shared" si="100"/>
        <v>1</v>
      </c>
      <c r="I249" s="554">
        <v>0.81200000000000006</v>
      </c>
      <c r="J249" s="549">
        <f t="shared" si="101"/>
        <v>1</v>
      </c>
      <c r="K249" s="552">
        <v>79.338842975206617</v>
      </c>
      <c r="L249" s="549">
        <f t="shared" si="102"/>
        <v>2</v>
      </c>
      <c r="M249" s="553">
        <v>77.971311475409834</v>
      </c>
      <c r="N249" s="549">
        <f t="shared" si="103"/>
        <v>1</v>
      </c>
      <c r="O249" s="552">
        <v>80.38095238095238</v>
      </c>
      <c r="P249" s="549">
        <f t="shared" si="104"/>
        <v>1</v>
      </c>
      <c r="Q249" s="552">
        <v>80.998563218390814</v>
      </c>
      <c r="BD249" s="558"/>
      <c r="BM249" s="955"/>
    </row>
    <row r="250" spans="4:65">
      <c r="BD250" s="558"/>
      <c r="BM250" s="955"/>
    </row>
    <row r="251" spans="4:65">
      <c r="BD251" s="558"/>
      <c r="BM251" s="955"/>
    </row>
    <row r="252" spans="4:65">
      <c r="BD252" s="558"/>
      <c r="BM252" s="955"/>
    </row>
    <row r="253" spans="4:65">
      <c r="BD253" s="558"/>
      <c r="BM253" s="955"/>
    </row>
    <row r="254" spans="4:65">
      <c r="BD254" s="558"/>
      <c r="BM254" s="955"/>
    </row>
    <row r="255" spans="4:65">
      <c r="BD255" s="558"/>
      <c r="BM255" s="955"/>
    </row>
    <row r="256" spans="4:65">
      <c r="BD256" s="558"/>
      <c r="BM256" s="955"/>
    </row>
    <row r="257" spans="56:65">
      <c r="BD257" s="558"/>
      <c r="BM257" s="955"/>
    </row>
    <row r="258" spans="56:65">
      <c r="BD258" s="558"/>
      <c r="BM258" s="955"/>
    </row>
    <row r="259" spans="56:65">
      <c r="BD259" s="558"/>
      <c r="BM259" s="955"/>
    </row>
  </sheetData>
  <autoFilter ref="A1:BD218" xr:uid="{1165F651-7A2F-433A-A821-46F5AB21EC09}">
    <filterColumn colId="4">
      <filters blank="1">
        <filter val="「らくなん進都」をはじめとする、京都の新たな活力を担う地域に産業の集積が進むなど、発展してきている。"/>
        <filter val="「大学のまち」「学生のまち」として国内外から様々な学生が集まっている。"/>
        <filter val="「大学のまち」として学びの環境が充実し、京都ならではの学びと出会うことができる。"/>
        <filter val="いきいきとしたくらしやまちの活気が生み出されるような新たな景観が生み出されている。"/>
        <filter val="ごみ屋敷や地域社会からの孤立など、個人が抱える課題を行政や関係機関が受け止め、支援につなげている。"/>
        <filter val="バリアフリーの建物や、誰もが使いやすいデザインの製品が普及し、くらしやすくなってきている。"/>
        <filter val="マイバッグの利用やごみの分別・リサイクルの徹底など、ごみの出ないくらしと事業活動が広がっている。"/>
        <filter val="悪質商法などによる消費者被害を防止し、被害者を救済するしくみが充実している。"/>
        <filter val="安心・安全で品質の良い食材が流通している。"/>
        <filter val="安全な食品が手に入り、清潔で安心な公衆浴場や理・美容所など、衛生的な生活環境が整っている。"/>
        <filter val="違法民泊が根絶され、安全で安心な生活環境になっている。"/>
        <filter val="一人一人が互いを認め合い、多様な考え方や生き方を迎え入れて交流している。"/>
        <filter val="海外との文化交流が進み、相互理解が深まっている。"/>
        <filter val="学生が地域活動などで活躍、成長し、地域を活性化している。"/>
        <filter val="感染症や食中毒などが発生した時も市民の安全と安心が確保されている。"/>
        <filter val="環境に配慮した行動を実践する社会になってきている。"/>
        <filter val="観光は産業振興や雇用拡大、文化や景観の維持・向上、公共交通の充実など、地域に恩恵をもたらしている。"/>
        <filter val="急な病気や怪我の際の相談体制や救急隊の搬送体制が十分に整っている。"/>
        <filter val="京の食文化が受け継がれ、発展し続けている。"/>
        <filter val="京町家など京都独特の風情ある町並み景観が守られている。"/>
        <filter val="京都では、観光業に携わる人たちが、やりがいと誇りをもって活躍している。"/>
        <filter val="京都では、災害や感染症などの様々な危機に対応できる安心・安全な観光が実現している。"/>
        <filter val="京都では、独自性の高い製品が生み出され、世界で活躍する企業が多く集まっている。"/>
        <filter val="京都で学んだ学生が、市内企業に就職するなど、卒業後も京都で活躍している。"/>
        <filter val="京都ならではの伝統文化や環境の教育が、持続可能な社会を担える人材の育成に役立っている。"/>
        <filter val="京都には、世界から留学、ビジネス等を目的として訪れる人々を引き寄せる魅力がある。"/>
        <filter val="京都には、地域とともに発展し、大切にされている企業やお店が沢山ある。"/>
        <filter val="京都のまちを出歩くことは楽しく、健康にもよい。"/>
        <filter val="京都の魅力ともなる細い道は、その風情を生かしつつ、地震や火災で被害が広がらないよう改善されている。"/>
        <filter val="京都は、海外の都市と文化のみならず経済・芸術など様々な分野で活発に交流し、国際社会にも貢献している。"/>
        <filter val="京都は活気ある商店が地域のにぎわいを生み出し、快適に買い物ができるまちである。"/>
        <filter val="京都市中心部や京都駅周辺、二条・丹波口・梅小路周辺は、にぎわいのある魅力的な地域である。"/>
        <filter val="京都市内の移動は公共交通が便利である。"/>
        <filter val="近所で日頃からあいさつが行われるなど、人と人とがつながり、安心して暮らせる地域になっている。"/>
        <filter val="建築物が健全で安全な状態で活用されている。"/>
        <filter val="現代のライフスタイルにも対応した伝統産業製品が生み出され、次世代を担う、つくり手が育ってきている。"/>
        <filter val="公園が、快適な都市環境の創出・向上のほか、地域活動や健康づくりなど、様々な用途で活用されている。"/>
        <filter val="高齢者が元気に社会に参加し、仕事や地域活動などで活躍している。"/>
        <filter val="高齢者が支援や介護が必要になっても住み慣れた地域で最期まで自分らしい生活を送ることができている。"/>
        <filter val="高齢者や障害のある人、子ども、外国籍の人なども災害時にスムーズに避難できる。"/>
        <filter val="高齢者向け住宅など、様々なニーズに応じた住宅の選択肢が広がり、すまいに困っている人が少ない。"/>
        <filter val="国際会議、イベント、企業ミーティングや研修旅行等が盛んに開かれ、世界中から多様な人々が集まっている。"/>
        <filter val="国籍、民族、文化等が違っても互いに理解し合い、文化の多様さを感じられるまちとなっている。"/>
        <filter val="国内外から起業家など様々な人が集まり、世界に羽ばたく企業が生まれている。"/>
        <filter val="災害が起こっても被害が抑えられるよう、地域ぐるみでの備えが進んでいる。"/>
        <filter val="災害や自然環境の変化、野生鳥獣などによる農林業被害への未然防止対策が進んでいる。"/>
        <filter val="災害時に市民や観光客などが的確に避難行動などを起こすことができている。"/>
        <filter val="災害時も安心・安全に通行できる道路網が整備されている。"/>
        <filter val="仕事と生活（家庭や地域活動など）をバランスよく充実できる社会になってきている。"/>
        <filter val="四季を感じさせ、まちのにぎわいに華を添えるような街路樹や公園が身近にある。"/>
        <filter val="子どもから高齢者までが、学ぶ機会と、学びの成果を生かして活動する機会を有している。"/>
        <filter val="子どもから高齢者まで様々な世代が交流し、学び合っている。"/>
        <filter val="子どもが尊重され、希望を持って健やかにたくましく育っている。"/>
        <filter val="子どもたちが社会の宝として市民ぐるみ・地域ぐるみで育まれている。"/>
        <filter val="子どもの見守り活動など、身近な地域で子どもとの交流や子育て支援の取組が進んでいる"/>
        <filter val="子育て家庭がともに学び相談し合うことで、子育ての楽しさや素晴らしさを実感している。"/>
        <filter val="市バス・地下鉄は、市民生活に役立っている。"/>
        <filter val="市街地が周囲の山並みと調和した品格ある景観となっている。"/>
        <filter val="市内の道路や橋が安心安全な状態で管理されている。"/>
        <filter val="市内の様々な地域が、その地域の文化や資源をいかした魅力的なまちになっている。"/>
        <filter val="市民、民間主体の国際交流が行われ、様々な世代で外国文化への関心や理解が高まっている。"/>
        <filter val="市民・事業者等により、地域の防犯・交通安全活動が盛んに行われている。"/>
        <filter val="市民がスポーツに身近に触れる機会があり、スポーツがまちの魅力を高めている。"/>
        <filter val="市民がスポーツを楽しみ、健康で心豊かにくらしている。"/>
        <filter val="市民がスポーツを楽しんだり、スポーツを支える活動を通じて、様々な人と人とがつながっている。"/>
        <filter val="市民が体やこころの健康づくりに主体的に取り組んでいる。"/>
        <filter val="自治会・町内会や行政等がしっかり連携し、災害などが発生した際にしなやかに強く対応できている。"/>
        <filter val="自治会・町内会等が、防災、防犯、見守り活動、町内美化等、地域のための取組を行っている。"/>
        <filter val="自宅の防災対策や備蓄、防災訓練への参加など、災害などに自主的に備えている人が増えている。"/>
        <filter val="自転車がルールやマナーを守って安心・安全で快適に利用されている。"/>
        <filter val="自動車の利用を控え、公共交通、徒歩、自転車を組み合わせて出かけるライフスタイルが定着している。"/>
        <filter val="若者に様々な可能性が開かれ、自分が希望する将来像に向けて行動している。"/>
        <filter val="消費生活に関する情報や知識を備え、みずから考え行動する消費者が増えている。"/>
        <filter val="消防署は、様々な災害や事故などが発生した際に頼りになる。"/>
        <filter val="障害のある人が住み慣れた地域でくらしやすくなってきている。"/>
        <filter val="障害のある人の就労や社会参加が進んできている。"/>
        <filter val="障害への理解が進み、障害のある人もない人も、認め合い、支え合って安心してくらしている。"/>
        <filter val="障害や不登校等、支援を必要とする子どものために、様々なニーズに応じた教育が展開されている。"/>
        <filter val="上下水道は、経営が安定しており、将来も安心して使い続けることができる。"/>
        <filter val="上下水道は安全で安心していつでも利用できる。"/>
        <filter val="上下水道は便利で市民の役に立っている。"/>
        <filter val="新しく建てられた建築物は、バリアフリーや環境に配慮されている。"/>
        <filter val="身近な地域で、町並み保全やにぎわいづくりなどの自主的なまちづくり活動が進んでいる。"/>
        <filter val="図書館をはじめ多様な機関が学びの機会を豊富に提供し、市民が様々な場で学んでいる。"/>
        <filter val="水や水辺環境が大切にされるなど、水と共に生きる意識が高まっている。"/>
        <filter val="世界中から集まる留学生や研究者が京都で学び、国際社会で活躍する人材が育っている。"/>
        <filter val="多様な人々が京都でいきいきと働いている。"/>
        <filter val="大雨が降っても、身近な地域で浸水の被害は起こっていない。"/>
        <filter val="大学の人材や研究成果が市民や企業の成長に役立っている。"/>
        <filter val="男女間等における暴力や性的いやがらせが根絶された社会になってきている。"/>
        <filter val="地域のつながり・交流が深まり、犯罪等の心配が少なく、安心して安全にくらせるまちとなっている。"/>
        <filter val="地域の住民が互いにそれぞれの多様性を認め合い、支え合うことで、安心して過ごせる地域になっている。"/>
        <filter val="地域活動に、NPOやボランティア、大学、企業などの様々な団体が関わり、協力している。"/>
        <filter val="適切にリフォーム・リノベーションされ、長く使える良質な中古住宅が増え、活用が進んでいる。"/>
        <filter val="徒歩や公共交通で移動できる範囲に生活に必要な施設や働く場があり、様々な世代がくらしやすい。"/>
        <filter val="働き方改革が進み、教職員が子どもといきいきと向き合っている。"/>
        <filter val="動物を思いやり、動物との正しい関わりを考えることなどにより、人と動物が共にくらすことができている。"/>
        <filter val="道路や公園などがバランスよく整備され、安心・安全で魅力と活気にあふれた市街地が増えている。"/>
        <filter val="日々のくらしに文化がとけ込み、市民が文化に触れることが出来ている。"/>
        <filter val="日々の生活の中で、地域とのつながりや環境・景観に配慮されたすまいの工夫と知恵が大切にされている。"/>
        <filter val="農地や森林と身近に触れ合える機会が増え、自然が大切にされている。"/>
        <filter val="農林業が京の食文化や伝統産業を支え、環境や健康づくりなどの様々な分野にも役立っている。"/>
        <filter val="農林業が魅力的な産業となり、後継者や新たな担い手が育っている。"/>
        <filter val="幅広い世代の人々が安心・安全で快適に暮らし、京都に住み続けたいと思っている。"/>
        <filter val="文化芸術に携わる人や応援する人が育ち、文化芸術活動が活発に行われている。"/>
        <filter val="文化芸術活動によって、社会や経済が活気づいている。"/>
        <filter val="文化財や街並み、食、買い物等の多様な魅力が高まり、観光客が高い満足を感じている。"/>
        <filter val="文化財や京都らしい町並みを火災などから守る取組が市民ぐるみで行われている。"/>
        <filter val="保護者や地域の人々が学校の様々な活動に参画するなど、地域ぐるみの教育が進んでいる。"/>
        <filter val="暮らしの中で、環境について学び、実践する人が世代を問わず増えてきている。"/>
        <filter val="豊かな自然的景観、歴史的景観が守られている。"/>
        <filter val="防火の取組が市民ぐるみで進み、火災の心配が少ないまちになっている。"/>
        <filter val="有形無形の京都文化遺産が日常生活の中で生かされ、大切に守り伝えられている。"/>
        <filter val="様々な人に、いきいきと活動して自分の能力を発揮する場所や、自分に合った働き方を見つける機会がある。"/>
        <filter val="様々な生き物が生息する良好な自然環境が保たれている。"/>
        <filter val="様々な団体が地域の活動に参加しており、地域における支え合いの活動が活発になっている。"/>
        <filter val="頼れる医療機関があり、必要なときに利用しやすい。"/>
        <filter val="洛西や向島のニュータウンに新たなにぎわいが生まれ、魅力的になっている。"/>
      </filters>
    </filterColumn>
    <filterColumn colId="5" showButton="0"/>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5" showButton="0"/>
    <filterColumn colId="16" showButton="0"/>
    <filterColumn colId="17" showButton="0"/>
    <filterColumn colId="18" showButton="0"/>
    <filterColumn colId="19" showButton="0"/>
    <filterColumn colId="20" showButton="0"/>
    <filterColumn colId="21" showButton="0"/>
    <filterColumn colId="22" showButton="0"/>
    <filterColumn colId="23" showButton="0"/>
    <filterColumn colId="25" showButton="0"/>
    <filterColumn colId="26" showButton="0"/>
    <filterColumn colId="27" showButton="0"/>
    <filterColumn colId="28" showButton="0"/>
    <filterColumn colId="29" showButton="0"/>
    <filterColumn colId="30" showButton="0"/>
    <filterColumn colId="31" showButton="0"/>
    <filterColumn colId="32" showButton="0"/>
    <filterColumn colId="33" showButton="0"/>
    <filterColumn colId="35" showButton="0"/>
    <filterColumn colId="36" showButton="0"/>
    <filterColumn colId="37" showButton="0"/>
    <filterColumn colId="38" showButton="0"/>
    <filterColumn colId="39" showButton="0"/>
    <filterColumn colId="40" showButton="0"/>
    <filterColumn colId="41" showButton="0"/>
    <filterColumn colId="42" showButton="0"/>
    <filterColumn colId="43" showButton="0"/>
    <filterColumn colId="45" showButton="0"/>
    <filterColumn colId="46" showButton="0"/>
    <filterColumn colId="47" showButton="0"/>
    <filterColumn colId="48" showButton="0"/>
    <filterColumn colId="49" showButton="0"/>
    <filterColumn colId="50" showButton="0"/>
    <filterColumn colId="51" showButton="0"/>
    <filterColumn colId="52" showButton="0"/>
    <filterColumn colId="53" showButton="0"/>
  </autoFilter>
  <mergeCells count="19">
    <mergeCell ref="A1:A2"/>
    <mergeCell ref="F1:O1"/>
    <mergeCell ref="E1:E2"/>
    <mergeCell ref="D1:D2"/>
    <mergeCell ref="C1:C2"/>
    <mergeCell ref="B1:B2"/>
    <mergeCell ref="BD1:BM1"/>
    <mergeCell ref="L221:M221"/>
    <mergeCell ref="N221:O221"/>
    <mergeCell ref="D221:D222"/>
    <mergeCell ref="E221:E222"/>
    <mergeCell ref="F221:G221"/>
    <mergeCell ref="H221:I221"/>
    <mergeCell ref="J221:K221"/>
    <mergeCell ref="AJ1:AS1"/>
    <mergeCell ref="AT1:BC1"/>
    <mergeCell ref="P1:Y1"/>
    <mergeCell ref="Z1:AI1"/>
    <mergeCell ref="P221:Q221"/>
  </mergeCells>
  <phoneticPr fontId="39"/>
  <pageMargins left="0.70866141732283472" right="0.70866141732283472" top="0.74803149606299213" bottom="0.74803149606299213" header="0.31496062992125984" footer="0.31496062992125984"/>
  <pageSetup paperSize="9" scale="15" fitToHeight="0" orientation="portrait" r:id="rId1"/>
  <headerFooter>
    <oddHeader>&amp;L&amp;Aシート</oddHeader>
  </headerFooter>
  <colBreaks count="1" manualBreakCount="1">
    <brk id="15"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21D561-34B4-4DF5-82AB-3D5398AF170F}">
  <dimension ref="A1:AF115"/>
  <sheetViews>
    <sheetView topLeftCell="Q1" workbookViewId="0">
      <selection activeCell="V22" sqref="V22"/>
    </sheetView>
  </sheetViews>
  <sheetFormatPr defaultRowHeight="13.5"/>
  <cols>
    <col min="1" max="1" width="2.5" style="1" bestFit="1" customWidth="1"/>
    <col min="2" max="2" width="36.125" bestFit="1" customWidth="1"/>
    <col min="3" max="3" width="2.5" customWidth="1"/>
    <col min="4" max="4" width="2.5" style="1" bestFit="1" customWidth="1"/>
    <col min="5" max="5" width="2.5" customWidth="1"/>
    <col min="6" max="6" width="6.5" style="1" bestFit="1" customWidth="1"/>
    <col min="7" max="7" width="2.5" customWidth="1"/>
    <col min="8" max="8" width="3.5" style="1" bestFit="1" customWidth="1"/>
    <col min="9" max="9" width="2.5" customWidth="1"/>
    <col min="10" max="10" width="9.5" style="1" bestFit="1" customWidth="1"/>
    <col min="11" max="11" width="2.5" customWidth="1"/>
    <col min="12" max="12" width="3.5" bestFit="1" customWidth="1"/>
    <col min="13" max="13" width="31.625" bestFit="1" customWidth="1"/>
    <col min="14" max="14" width="3.5" bestFit="1" customWidth="1"/>
    <col min="16" max="16" width="6.5" style="29" bestFit="1" customWidth="1"/>
    <col min="17" max="17" width="44.75" customWidth="1"/>
    <col min="20" max="20" width="22.75" bestFit="1" customWidth="1"/>
    <col min="22" max="22" width="51.625" bestFit="1" customWidth="1"/>
    <col min="26" max="27" width="9" style="1"/>
    <col min="29" max="29" width="11.625" bestFit="1" customWidth="1"/>
    <col min="30" max="30" width="9" style="1"/>
  </cols>
  <sheetData>
    <row r="1" spans="1:32">
      <c r="A1" s="1" t="s">
        <v>12</v>
      </c>
      <c r="B1" t="s">
        <v>12</v>
      </c>
      <c r="D1" s="1" t="s">
        <v>12</v>
      </c>
      <c r="F1" s="1" t="s">
        <v>120</v>
      </c>
      <c r="H1" s="1" t="s">
        <v>120</v>
      </c>
      <c r="J1" s="1" t="s">
        <v>120</v>
      </c>
      <c r="T1" t="s">
        <v>301</v>
      </c>
      <c r="V1" t="s">
        <v>301</v>
      </c>
      <c r="X1" t="s">
        <v>12</v>
      </c>
      <c r="Z1" s="1" t="s">
        <v>321</v>
      </c>
      <c r="AA1" s="1" t="s">
        <v>310</v>
      </c>
      <c r="AB1" t="s">
        <v>317</v>
      </c>
      <c r="AC1" s="1" t="s">
        <v>320</v>
      </c>
      <c r="AD1" s="1" t="s">
        <v>311</v>
      </c>
      <c r="AF1" s="1" t="s">
        <v>322</v>
      </c>
    </row>
    <row r="2" spans="1:32">
      <c r="A2" s="1" t="s">
        <v>24</v>
      </c>
      <c r="B2" t="s">
        <v>97</v>
      </c>
      <c r="D2" s="1" t="s">
        <v>15</v>
      </c>
      <c r="F2" s="25">
        <v>1</v>
      </c>
      <c r="H2" s="1" t="s">
        <v>121</v>
      </c>
      <c r="J2" s="1" t="s">
        <v>122</v>
      </c>
      <c r="L2">
        <v>1</v>
      </c>
      <c r="M2" t="s">
        <v>124</v>
      </c>
      <c r="N2">
        <v>1</v>
      </c>
      <c r="P2" s="29">
        <v>101</v>
      </c>
      <c r="Q2" t="s">
        <v>157</v>
      </c>
      <c r="R2" s="29">
        <f>P2</f>
        <v>101</v>
      </c>
      <c r="T2" t="s">
        <v>299</v>
      </c>
      <c r="V2" t="s">
        <v>303</v>
      </c>
      <c r="X2" s="13">
        <v>1</v>
      </c>
      <c r="Z2" s="1" t="s">
        <v>54</v>
      </c>
      <c r="AA2" s="1" t="s">
        <v>54</v>
      </c>
      <c r="AB2" t="s">
        <v>318</v>
      </c>
      <c r="AC2" t="str">
        <f>Z2&amp;AA2&amp;AB2</f>
        <v>aa客観指標</v>
      </c>
      <c r="AD2" s="1" t="s">
        <v>312</v>
      </c>
      <c r="AF2">
        <v>3</v>
      </c>
    </row>
    <row r="3" spans="1:32">
      <c r="A3" s="1" t="s">
        <v>25</v>
      </c>
      <c r="B3" t="s">
        <v>82</v>
      </c>
      <c r="D3" s="1" t="s">
        <v>11</v>
      </c>
      <c r="F3" s="25">
        <v>0.5</v>
      </c>
      <c r="J3" s="1" t="s">
        <v>123</v>
      </c>
      <c r="L3">
        <v>2</v>
      </c>
      <c r="M3" t="s">
        <v>125</v>
      </c>
      <c r="N3">
        <v>2</v>
      </c>
      <c r="P3" s="29">
        <v>102</v>
      </c>
      <c r="Q3" t="s">
        <v>158</v>
      </c>
      <c r="R3" s="29">
        <f t="shared" ref="R3:R66" si="0">P3</f>
        <v>102</v>
      </c>
      <c r="T3" t="s">
        <v>300</v>
      </c>
      <c r="V3" t="s">
        <v>306</v>
      </c>
      <c r="X3" s="13">
        <v>0.5</v>
      </c>
      <c r="Z3" s="1" t="s">
        <v>54</v>
      </c>
      <c r="AA3" s="1" t="s">
        <v>54</v>
      </c>
      <c r="AB3" t="s">
        <v>319</v>
      </c>
      <c r="AC3" t="str">
        <f t="shared" ref="AC3:AC66" si="1">Z3&amp;AA3&amp;AB3</f>
        <v>aa市民実感</v>
      </c>
      <c r="AD3" s="1" t="s">
        <v>312</v>
      </c>
      <c r="AF3">
        <v>4</v>
      </c>
    </row>
    <row r="4" spans="1:32">
      <c r="A4" s="1" t="s">
        <v>91</v>
      </c>
      <c r="B4" t="s">
        <v>98</v>
      </c>
      <c r="D4" s="1" t="s">
        <v>10</v>
      </c>
      <c r="F4" s="25">
        <v>0.25</v>
      </c>
      <c r="L4">
        <v>3</v>
      </c>
      <c r="M4" t="s">
        <v>126</v>
      </c>
      <c r="N4">
        <v>3</v>
      </c>
      <c r="P4" s="29">
        <v>103</v>
      </c>
      <c r="Q4" t="s">
        <v>159</v>
      </c>
      <c r="R4" s="29">
        <f t="shared" si="0"/>
        <v>103</v>
      </c>
      <c r="V4" t="s">
        <v>304</v>
      </c>
      <c r="X4" s="13">
        <v>0.25</v>
      </c>
      <c r="Z4" s="1" t="s">
        <v>54</v>
      </c>
      <c r="AA4" s="1" t="s">
        <v>55</v>
      </c>
      <c r="AB4" t="s">
        <v>318</v>
      </c>
      <c r="AC4" t="str">
        <f t="shared" si="1"/>
        <v>ab客観指標</v>
      </c>
      <c r="AD4" s="1" t="s">
        <v>312</v>
      </c>
      <c r="AF4">
        <v>5</v>
      </c>
    </row>
    <row r="5" spans="1:32">
      <c r="A5" s="1" t="s">
        <v>92</v>
      </c>
      <c r="B5" t="s">
        <v>99</v>
      </c>
      <c r="D5" s="1" t="s">
        <v>50</v>
      </c>
      <c r="L5">
        <v>4</v>
      </c>
      <c r="M5" t="s">
        <v>127</v>
      </c>
      <c r="N5">
        <v>4</v>
      </c>
      <c r="P5" s="29">
        <v>104</v>
      </c>
      <c r="Q5" t="s">
        <v>160</v>
      </c>
      <c r="R5" s="29">
        <f t="shared" si="0"/>
        <v>104</v>
      </c>
      <c r="V5" t="s">
        <v>305</v>
      </c>
      <c r="Z5" s="1" t="s">
        <v>54</v>
      </c>
      <c r="AA5" s="1" t="s">
        <v>55</v>
      </c>
      <c r="AB5" t="s">
        <v>319</v>
      </c>
      <c r="AC5" t="str">
        <f t="shared" si="1"/>
        <v>ab市民実感</v>
      </c>
      <c r="AD5" s="1" t="s">
        <v>313</v>
      </c>
      <c r="AF5">
        <v>6</v>
      </c>
    </row>
    <row r="6" spans="1:32">
      <c r="A6" s="1" t="s">
        <v>93</v>
      </c>
      <c r="B6" t="s">
        <v>100</v>
      </c>
      <c r="D6" s="1" t="s">
        <v>49</v>
      </c>
      <c r="L6">
        <v>5</v>
      </c>
      <c r="M6" t="s">
        <v>128</v>
      </c>
      <c r="N6">
        <v>5</v>
      </c>
      <c r="P6" s="29">
        <v>201</v>
      </c>
      <c r="Q6" t="s">
        <v>161</v>
      </c>
      <c r="R6" s="29">
        <f t="shared" si="0"/>
        <v>201</v>
      </c>
      <c r="Z6" s="1" t="s">
        <v>54</v>
      </c>
      <c r="AA6" s="1" t="s">
        <v>56</v>
      </c>
      <c r="AB6" t="s">
        <v>318</v>
      </c>
      <c r="AC6" t="str">
        <f t="shared" si="1"/>
        <v>ac客観指標</v>
      </c>
      <c r="AD6" s="1" t="s">
        <v>313</v>
      </c>
      <c r="AF6">
        <v>7</v>
      </c>
    </row>
    <row r="7" spans="1:32">
      <c r="L7">
        <v>6</v>
      </c>
      <c r="M7" t="s">
        <v>129</v>
      </c>
      <c r="N7">
        <v>6</v>
      </c>
      <c r="P7" s="29">
        <v>202</v>
      </c>
      <c r="Q7" t="s">
        <v>162</v>
      </c>
      <c r="R7" s="29">
        <f t="shared" si="0"/>
        <v>202</v>
      </c>
      <c r="Z7" s="1" t="s">
        <v>54</v>
      </c>
      <c r="AA7" s="1" t="s">
        <v>56</v>
      </c>
      <c r="AB7" t="s">
        <v>319</v>
      </c>
      <c r="AC7" t="str">
        <f t="shared" si="1"/>
        <v>ac市民実感</v>
      </c>
      <c r="AD7" s="1" t="s">
        <v>313</v>
      </c>
      <c r="AF7">
        <v>8</v>
      </c>
    </row>
    <row r="8" spans="1:32">
      <c r="L8">
        <v>7</v>
      </c>
      <c r="M8" t="s">
        <v>130</v>
      </c>
      <c r="N8">
        <v>7</v>
      </c>
      <c r="P8" s="29">
        <v>203</v>
      </c>
      <c r="Q8" t="s">
        <v>163</v>
      </c>
      <c r="R8" s="29">
        <f t="shared" si="0"/>
        <v>203</v>
      </c>
      <c r="Z8" s="1" t="s">
        <v>54</v>
      </c>
      <c r="AA8" s="1" t="s">
        <v>57</v>
      </c>
      <c r="AB8" t="s">
        <v>318</v>
      </c>
      <c r="AC8" t="str">
        <f t="shared" si="1"/>
        <v>ad客観指標</v>
      </c>
      <c r="AD8" s="1" t="s">
        <v>313</v>
      </c>
    </row>
    <row r="9" spans="1:32">
      <c r="L9">
        <v>8</v>
      </c>
      <c r="M9" t="s">
        <v>131</v>
      </c>
      <c r="N9">
        <v>8</v>
      </c>
      <c r="P9" s="29">
        <v>204</v>
      </c>
      <c r="Q9" t="s">
        <v>164</v>
      </c>
      <c r="R9" s="29">
        <f t="shared" si="0"/>
        <v>204</v>
      </c>
      <c r="Z9" s="1" t="s">
        <v>54</v>
      </c>
      <c r="AA9" s="1" t="s">
        <v>57</v>
      </c>
      <c r="AB9" t="s">
        <v>319</v>
      </c>
      <c r="AC9" t="str">
        <f t="shared" si="1"/>
        <v>ad市民実感</v>
      </c>
      <c r="AD9" s="1" t="s">
        <v>314</v>
      </c>
    </row>
    <row r="10" spans="1:32">
      <c r="L10">
        <v>9</v>
      </c>
      <c r="M10" t="s">
        <v>132</v>
      </c>
      <c r="N10">
        <v>9</v>
      </c>
      <c r="P10" s="29">
        <v>205</v>
      </c>
      <c r="Q10" t="s">
        <v>165</v>
      </c>
      <c r="R10" s="29">
        <f t="shared" si="0"/>
        <v>205</v>
      </c>
      <c r="Z10" s="1" t="s">
        <v>54</v>
      </c>
      <c r="AA10" s="1" t="s">
        <v>58</v>
      </c>
      <c r="AB10" t="s">
        <v>318</v>
      </c>
      <c r="AC10" t="str">
        <f t="shared" si="1"/>
        <v>ae客観指標</v>
      </c>
      <c r="AD10" s="1" t="s">
        <v>314</v>
      </c>
    </row>
    <row r="11" spans="1:32">
      <c r="L11">
        <v>10</v>
      </c>
      <c r="M11" t="s">
        <v>133</v>
      </c>
      <c r="N11">
        <v>10</v>
      </c>
      <c r="P11" s="29">
        <v>301</v>
      </c>
      <c r="Q11" t="s">
        <v>166</v>
      </c>
      <c r="R11" s="29">
        <f t="shared" si="0"/>
        <v>301</v>
      </c>
      <c r="Z11" s="1" t="s">
        <v>54</v>
      </c>
      <c r="AA11" s="1" t="s">
        <v>58</v>
      </c>
      <c r="AB11" t="s">
        <v>319</v>
      </c>
      <c r="AC11" t="str">
        <f t="shared" si="1"/>
        <v>ae市民実感</v>
      </c>
      <c r="AD11" s="1" t="s">
        <v>314</v>
      </c>
    </row>
    <row r="12" spans="1:32">
      <c r="L12">
        <v>11</v>
      </c>
      <c r="M12" t="s">
        <v>134</v>
      </c>
      <c r="N12">
        <v>11</v>
      </c>
      <c r="P12" s="29">
        <v>302</v>
      </c>
      <c r="Q12" t="s">
        <v>167</v>
      </c>
      <c r="R12" s="29">
        <f t="shared" si="0"/>
        <v>302</v>
      </c>
      <c r="Z12" s="1" t="s">
        <v>55</v>
      </c>
      <c r="AA12" s="1" t="s">
        <v>54</v>
      </c>
      <c r="AB12" t="s">
        <v>318</v>
      </c>
      <c r="AC12" t="str">
        <f t="shared" si="1"/>
        <v>ba客観指標</v>
      </c>
      <c r="AD12" s="1" t="s">
        <v>313</v>
      </c>
    </row>
    <row r="13" spans="1:32">
      <c r="L13">
        <v>12</v>
      </c>
      <c r="M13" t="s">
        <v>135</v>
      </c>
      <c r="N13">
        <v>12</v>
      </c>
      <c r="P13" s="29">
        <v>303</v>
      </c>
      <c r="Q13" t="s">
        <v>168</v>
      </c>
      <c r="R13" s="29">
        <f t="shared" si="0"/>
        <v>303</v>
      </c>
      <c r="Z13" s="1" t="s">
        <v>55</v>
      </c>
      <c r="AA13" s="1" t="s">
        <v>54</v>
      </c>
      <c r="AB13" t="s">
        <v>319</v>
      </c>
      <c r="AC13" t="str">
        <f t="shared" si="1"/>
        <v>ba市民実感</v>
      </c>
      <c r="AD13" s="1" t="s">
        <v>312</v>
      </c>
    </row>
    <row r="14" spans="1:32">
      <c r="L14">
        <v>13</v>
      </c>
      <c r="M14" t="s">
        <v>136</v>
      </c>
      <c r="N14">
        <v>13</v>
      </c>
      <c r="P14" s="29">
        <v>401</v>
      </c>
      <c r="Q14" t="s">
        <v>169</v>
      </c>
      <c r="R14" s="29">
        <f t="shared" si="0"/>
        <v>401</v>
      </c>
      <c r="Z14" s="1" t="s">
        <v>55</v>
      </c>
      <c r="AA14" s="1" t="s">
        <v>55</v>
      </c>
      <c r="AB14" t="s">
        <v>318</v>
      </c>
      <c r="AC14" t="str">
        <f t="shared" si="1"/>
        <v>bb客観指標</v>
      </c>
      <c r="AD14" s="1" t="s">
        <v>313</v>
      </c>
    </row>
    <row r="15" spans="1:32">
      <c r="L15">
        <v>14</v>
      </c>
      <c r="M15" t="s">
        <v>137</v>
      </c>
      <c r="N15">
        <v>14</v>
      </c>
      <c r="P15" s="29">
        <v>402</v>
      </c>
      <c r="Q15" t="s">
        <v>170</v>
      </c>
      <c r="R15" s="29">
        <f t="shared" si="0"/>
        <v>402</v>
      </c>
      <c r="Z15" s="1" t="s">
        <v>55</v>
      </c>
      <c r="AA15" s="1" t="s">
        <v>55</v>
      </c>
      <c r="AB15" t="s">
        <v>319</v>
      </c>
      <c r="AC15" t="str">
        <f t="shared" si="1"/>
        <v>bb市民実感</v>
      </c>
      <c r="AD15" s="1" t="s">
        <v>313</v>
      </c>
    </row>
    <row r="16" spans="1:32">
      <c r="L16">
        <v>15</v>
      </c>
      <c r="M16" t="s">
        <v>138</v>
      </c>
      <c r="N16">
        <v>15</v>
      </c>
      <c r="P16" s="29">
        <v>501</v>
      </c>
      <c r="Q16" t="s">
        <v>171</v>
      </c>
      <c r="R16" s="29">
        <f t="shared" si="0"/>
        <v>501</v>
      </c>
      <c r="Z16" s="1" t="s">
        <v>55</v>
      </c>
      <c r="AA16" s="1" t="s">
        <v>56</v>
      </c>
      <c r="AB16" t="s">
        <v>318</v>
      </c>
      <c r="AC16" t="str">
        <f t="shared" si="1"/>
        <v>bc客観指標</v>
      </c>
      <c r="AD16" s="1" t="s">
        <v>313</v>
      </c>
    </row>
    <row r="17" spans="12:30">
      <c r="L17">
        <v>16</v>
      </c>
      <c r="M17" t="s">
        <v>139</v>
      </c>
      <c r="N17">
        <v>16</v>
      </c>
      <c r="P17" s="29">
        <v>502</v>
      </c>
      <c r="Q17" t="s">
        <v>172</v>
      </c>
      <c r="R17" s="29">
        <f t="shared" si="0"/>
        <v>502</v>
      </c>
      <c r="Z17" s="1" t="s">
        <v>55</v>
      </c>
      <c r="AA17" s="1" t="s">
        <v>56</v>
      </c>
      <c r="AB17" t="s">
        <v>319</v>
      </c>
      <c r="AC17" t="str">
        <f t="shared" si="1"/>
        <v>bc市民実感</v>
      </c>
      <c r="AD17" s="1" t="s">
        <v>314</v>
      </c>
    </row>
    <row r="18" spans="12:30">
      <c r="L18">
        <v>17</v>
      </c>
      <c r="M18" t="s">
        <v>140</v>
      </c>
      <c r="N18">
        <v>17</v>
      </c>
      <c r="P18" s="29">
        <v>503</v>
      </c>
      <c r="Q18" t="s">
        <v>173</v>
      </c>
      <c r="R18" s="29">
        <f t="shared" si="0"/>
        <v>503</v>
      </c>
      <c r="Z18" s="1" t="s">
        <v>55</v>
      </c>
      <c r="AA18" s="1" t="s">
        <v>57</v>
      </c>
      <c r="AB18" t="s">
        <v>318</v>
      </c>
      <c r="AC18" t="str">
        <f t="shared" si="1"/>
        <v>bd客観指標</v>
      </c>
      <c r="AD18" s="1" t="s">
        <v>314</v>
      </c>
    </row>
    <row r="19" spans="12:30">
      <c r="L19">
        <v>18</v>
      </c>
      <c r="M19" t="s">
        <v>141</v>
      </c>
      <c r="N19">
        <v>18</v>
      </c>
      <c r="P19" s="29">
        <v>504</v>
      </c>
      <c r="Q19" t="s">
        <v>174</v>
      </c>
      <c r="R19" s="29">
        <f t="shared" si="0"/>
        <v>504</v>
      </c>
      <c r="Z19" s="1" t="s">
        <v>55</v>
      </c>
      <c r="AA19" s="1" t="s">
        <v>57</v>
      </c>
      <c r="AB19" t="s">
        <v>319</v>
      </c>
      <c r="AC19" t="str">
        <f t="shared" si="1"/>
        <v>bd市民実感</v>
      </c>
      <c r="AD19" s="1" t="s">
        <v>314</v>
      </c>
    </row>
    <row r="20" spans="12:30">
      <c r="L20">
        <v>19</v>
      </c>
      <c r="M20" t="s">
        <v>142</v>
      </c>
      <c r="N20">
        <v>19</v>
      </c>
      <c r="P20" s="29">
        <v>601</v>
      </c>
      <c r="Q20" t="s">
        <v>175</v>
      </c>
      <c r="R20" s="29">
        <f t="shared" si="0"/>
        <v>601</v>
      </c>
      <c r="Z20" s="1" t="s">
        <v>55</v>
      </c>
      <c r="AA20" s="1" t="s">
        <v>58</v>
      </c>
      <c r="AB20" t="s">
        <v>318</v>
      </c>
      <c r="AC20" t="str">
        <f t="shared" si="1"/>
        <v>be客観指標</v>
      </c>
      <c r="AD20" s="1" t="s">
        <v>314</v>
      </c>
    </row>
    <row r="21" spans="12:30">
      <c r="L21">
        <v>20</v>
      </c>
      <c r="M21" t="s">
        <v>143</v>
      </c>
      <c r="N21">
        <v>20</v>
      </c>
      <c r="P21" s="29">
        <v>602</v>
      </c>
      <c r="Q21" t="s">
        <v>176</v>
      </c>
      <c r="R21" s="29">
        <f t="shared" si="0"/>
        <v>602</v>
      </c>
      <c r="Z21" s="1" t="s">
        <v>55</v>
      </c>
      <c r="AA21" s="1" t="s">
        <v>58</v>
      </c>
      <c r="AB21" t="s">
        <v>319</v>
      </c>
      <c r="AC21" t="str">
        <f t="shared" si="1"/>
        <v>be市民実感</v>
      </c>
      <c r="AD21" s="1" t="s">
        <v>315</v>
      </c>
    </row>
    <row r="22" spans="12:30">
      <c r="L22">
        <v>21</v>
      </c>
      <c r="M22" t="s">
        <v>144</v>
      </c>
      <c r="N22">
        <v>21</v>
      </c>
      <c r="P22" s="29">
        <v>603</v>
      </c>
      <c r="Q22" t="s">
        <v>177</v>
      </c>
      <c r="R22" s="29">
        <f t="shared" si="0"/>
        <v>603</v>
      </c>
      <c r="Z22" s="1" t="s">
        <v>56</v>
      </c>
      <c r="AA22" s="1" t="s">
        <v>54</v>
      </c>
      <c r="AB22" t="s">
        <v>318</v>
      </c>
      <c r="AC22" t="str">
        <f t="shared" si="1"/>
        <v>ca客観指標</v>
      </c>
      <c r="AD22" s="1" t="s">
        <v>313</v>
      </c>
    </row>
    <row r="23" spans="12:30">
      <c r="L23">
        <v>22</v>
      </c>
      <c r="M23" t="s">
        <v>145</v>
      </c>
      <c r="N23">
        <v>22</v>
      </c>
      <c r="P23" s="29">
        <v>701</v>
      </c>
      <c r="Q23" t="s">
        <v>178</v>
      </c>
      <c r="R23" s="29">
        <f t="shared" si="0"/>
        <v>701</v>
      </c>
      <c r="Z23" s="1" t="s">
        <v>56</v>
      </c>
      <c r="AA23" s="1" t="s">
        <v>54</v>
      </c>
      <c r="AB23" t="s">
        <v>319</v>
      </c>
      <c r="AC23" t="str">
        <f t="shared" si="1"/>
        <v>ca市民実感</v>
      </c>
      <c r="AD23" s="1" t="s">
        <v>313</v>
      </c>
    </row>
    <row r="24" spans="12:30">
      <c r="L24">
        <v>23</v>
      </c>
      <c r="M24" t="s">
        <v>146</v>
      </c>
      <c r="N24">
        <v>23</v>
      </c>
      <c r="P24" s="29">
        <v>702</v>
      </c>
      <c r="Q24" t="s">
        <v>179</v>
      </c>
      <c r="R24" s="29">
        <f t="shared" si="0"/>
        <v>702</v>
      </c>
      <c r="Z24" s="1" t="s">
        <v>56</v>
      </c>
      <c r="AA24" s="1" t="s">
        <v>55</v>
      </c>
      <c r="AB24" t="s">
        <v>318</v>
      </c>
      <c r="AC24" t="str">
        <f t="shared" si="1"/>
        <v>cb客観指標</v>
      </c>
      <c r="AD24" s="1" t="s">
        <v>314</v>
      </c>
    </row>
    <row r="25" spans="12:30">
      <c r="L25">
        <v>24</v>
      </c>
      <c r="M25" t="s">
        <v>147</v>
      </c>
      <c r="N25">
        <v>24</v>
      </c>
      <c r="P25" s="29">
        <v>703</v>
      </c>
      <c r="Q25" t="s">
        <v>180</v>
      </c>
      <c r="R25" s="29">
        <f t="shared" si="0"/>
        <v>703</v>
      </c>
      <c r="Z25" s="1" t="s">
        <v>56</v>
      </c>
      <c r="AA25" s="1" t="s">
        <v>55</v>
      </c>
      <c r="AB25" t="s">
        <v>319</v>
      </c>
      <c r="AC25" t="str">
        <f t="shared" si="1"/>
        <v>cb市民実感</v>
      </c>
      <c r="AD25" s="1" t="s">
        <v>313</v>
      </c>
    </row>
    <row r="26" spans="12:30">
      <c r="L26">
        <v>25</v>
      </c>
      <c r="M26" t="s">
        <v>148</v>
      </c>
      <c r="N26">
        <v>25</v>
      </c>
      <c r="P26" s="29">
        <v>704</v>
      </c>
      <c r="Q26" t="s">
        <v>181</v>
      </c>
      <c r="R26" s="29">
        <f t="shared" si="0"/>
        <v>704</v>
      </c>
      <c r="Z26" s="1" t="s">
        <v>56</v>
      </c>
      <c r="AA26" s="1" t="s">
        <v>56</v>
      </c>
      <c r="AB26" t="s">
        <v>318</v>
      </c>
      <c r="AC26" t="str">
        <f t="shared" si="1"/>
        <v>cc客観指標</v>
      </c>
      <c r="AD26" s="1" t="s">
        <v>314</v>
      </c>
    </row>
    <row r="27" spans="12:30">
      <c r="L27">
        <v>26</v>
      </c>
      <c r="M27" t="s">
        <v>149</v>
      </c>
      <c r="N27">
        <v>26</v>
      </c>
      <c r="P27" s="29">
        <v>705</v>
      </c>
      <c r="Q27" t="s">
        <v>182</v>
      </c>
      <c r="R27" s="29">
        <f t="shared" si="0"/>
        <v>705</v>
      </c>
      <c r="Z27" s="1" t="s">
        <v>56</v>
      </c>
      <c r="AA27" s="1" t="s">
        <v>56</v>
      </c>
      <c r="AB27" t="s">
        <v>319</v>
      </c>
      <c r="AC27" t="str">
        <f t="shared" si="1"/>
        <v>cc市民実感</v>
      </c>
      <c r="AD27" s="1" t="s">
        <v>314</v>
      </c>
    </row>
    <row r="28" spans="12:30">
      <c r="L28">
        <v>27</v>
      </c>
      <c r="M28" t="s">
        <v>150</v>
      </c>
      <c r="N28">
        <v>27</v>
      </c>
      <c r="P28" s="29">
        <v>801</v>
      </c>
      <c r="Q28" t="s">
        <v>183</v>
      </c>
      <c r="R28" s="29">
        <f t="shared" si="0"/>
        <v>801</v>
      </c>
      <c r="Z28" s="1" t="s">
        <v>56</v>
      </c>
      <c r="AA28" s="1" t="s">
        <v>57</v>
      </c>
      <c r="AB28" t="s">
        <v>318</v>
      </c>
      <c r="AC28" t="str">
        <f t="shared" si="1"/>
        <v>cd客観指標</v>
      </c>
      <c r="AD28" s="1" t="s">
        <v>314</v>
      </c>
    </row>
    <row r="29" spans="12:30">
      <c r="P29" s="29">
        <v>802</v>
      </c>
      <c r="Q29" t="s">
        <v>184</v>
      </c>
      <c r="R29" s="29">
        <f t="shared" si="0"/>
        <v>802</v>
      </c>
      <c r="Z29" s="1" t="s">
        <v>56</v>
      </c>
      <c r="AA29" s="1" t="s">
        <v>57</v>
      </c>
      <c r="AB29" t="s">
        <v>319</v>
      </c>
      <c r="AC29" t="str">
        <f t="shared" si="1"/>
        <v>cd市民実感</v>
      </c>
      <c r="AD29" s="1" t="s">
        <v>315</v>
      </c>
    </row>
    <row r="30" spans="12:30">
      <c r="P30" s="29">
        <v>803</v>
      </c>
      <c r="Q30" t="s">
        <v>185</v>
      </c>
      <c r="R30" s="29">
        <f t="shared" si="0"/>
        <v>803</v>
      </c>
      <c r="Z30" s="1" t="s">
        <v>56</v>
      </c>
      <c r="AA30" s="1" t="s">
        <v>58</v>
      </c>
      <c r="AB30" t="s">
        <v>318</v>
      </c>
      <c r="AC30" t="str">
        <f t="shared" si="1"/>
        <v>ce客観指標</v>
      </c>
      <c r="AD30" s="1" t="s">
        <v>315</v>
      </c>
    </row>
    <row r="31" spans="12:30">
      <c r="P31" s="29">
        <v>804</v>
      </c>
      <c r="Q31" t="s">
        <v>186</v>
      </c>
      <c r="R31" s="29">
        <f t="shared" si="0"/>
        <v>804</v>
      </c>
      <c r="Z31" s="1" t="s">
        <v>56</v>
      </c>
      <c r="AA31" s="1" t="s">
        <v>58</v>
      </c>
      <c r="AB31" t="s">
        <v>319</v>
      </c>
      <c r="AC31" t="str">
        <f t="shared" si="1"/>
        <v>ce市民実感</v>
      </c>
      <c r="AD31" s="1" t="s">
        <v>315</v>
      </c>
    </row>
    <row r="32" spans="12:30">
      <c r="P32" s="29">
        <v>805</v>
      </c>
      <c r="Q32" t="s">
        <v>187</v>
      </c>
      <c r="R32" s="29">
        <f t="shared" si="0"/>
        <v>805</v>
      </c>
      <c r="Z32" s="1" t="s">
        <v>57</v>
      </c>
      <c r="AA32" s="1" t="s">
        <v>54</v>
      </c>
      <c r="AB32" t="s">
        <v>318</v>
      </c>
      <c r="AC32" t="str">
        <f t="shared" si="1"/>
        <v>da客観指標</v>
      </c>
      <c r="AD32" s="1" t="s">
        <v>314</v>
      </c>
    </row>
    <row r="33" spans="16:30">
      <c r="P33" s="29">
        <v>901</v>
      </c>
      <c r="Q33" t="s">
        <v>188</v>
      </c>
      <c r="R33" s="29">
        <f t="shared" si="0"/>
        <v>901</v>
      </c>
      <c r="Z33" s="1" t="s">
        <v>57</v>
      </c>
      <c r="AA33" s="1" t="s">
        <v>54</v>
      </c>
      <c r="AB33" t="s">
        <v>319</v>
      </c>
      <c r="AC33" t="str">
        <f t="shared" si="1"/>
        <v>da市民実感</v>
      </c>
      <c r="AD33" s="1" t="s">
        <v>313</v>
      </c>
    </row>
    <row r="34" spans="16:30">
      <c r="P34" s="29">
        <v>902</v>
      </c>
      <c r="Q34" t="s">
        <v>189</v>
      </c>
      <c r="R34" s="29">
        <f t="shared" si="0"/>
        <v>902</v>
      </c>
      <c r="Z34" s="1" t="s">
        <v>57</v>
      </c>
      <c r="AA34" s="1" t="s">
        <v>55</v>
      </c>
      <c r="AB34" t="s">
        <v>318</v>
      </c>
      <c r="AC34" t="str">
        <f t="shared" si="1"/>
        <v>db客観指標</v>
      </c>
      <c r="AD34" s="1" t="s">
        <v>314</v>
      </c>
    </row>
    <row r="35" spans="16:30">
      <c r="P35" s="29">
        <v>903</v>
      </c>
      <c r="Q35" t="s">
        <v>190</v>
      </c>
      <c r="R35" s="29">
        <f t="shared" si="0"/>
        <v>903</v>
      </c>
      <c r="Z35" s="1" t="s">
        <v>57</v>
      </c>
      <c r="AA35" s="1" t="s">
        <v>55</v>
      </c>
      <c r="AB35" t="s">
        <v>319</v>
      </c>
      <c r="AC35" t="str">
        <f t="shared" si="1"/>
        <v>db市民実感</v>
      </c>
      <c r="AD35" s="1" t="s">
        <v>314</v>
      </c>
    </row>
    <row r="36" spans="16:30">
      <c r="P36" s="29">
        <v>904</v>
      </c>
      <c r="Q36" t="s">
        <v>191</v>
      </c>
      <c r="R36" s="29">
        <f t="shared" si="0"/>
        <v>904</v>
      </c>
      <c r="Z36" s="1" t="s">
        <v>57</v>
      </c>
      <c r="AA36" s="1" t="s">
        <v>56</v>
      </c>
      <c r="AB36" t="s">
        <v>318</v>
      </c>
      <c r="AC36" t="str">
        <f t="shared" si="1"/>
        <v>dc客観指標</v>
      </c>
      <c r="AD36" s="1" t="s">
        <v>315</v>
      </c>
    </row>
    <row r="37" spans="16:30">
      <c r="P37" s="29">
        <v>1001</v>
      </c>
      <c r="Q37" t="s">
        <v>192</v>
      </c>
      <c r="R37" s="29">
        <f t="shared" si="0"/>
        <v>1001</v>
      </c>
      <c r="Z37" s="1" t="s">
        <v>57</v>
      </c>
      <c r="AA37" s="1" t="s">
        <v>56</v>
      </c>
      <c r="AB37" t="s">
        <v>319</v>
      </c>
      <c r="AC37" t="str">
        <f t="shared" si="1"/>
        <v>dc市民実感</v>
      </c>
      <c r="AD37" s="1" t="s">
        <v>314</v>
      </c>
    </row>
    <row r="38" spans="16:30">
      <c r="P38" s="29">
        <v>1002</v>
      </c>
      <c r="Q38" t="s">
        <v>193</v>
      </c>
      <c r="R38" s="29">
        <f t="shared" si="0"/>
        <v>1002</v>
      </c>
      <c r="Z38" s="1" t="s">
        <v>57</v>
      </c>
      <c r="AA38" s="1" t="s">
        <v>57</v>
      </c>
      <c r="AB38" t="s">
        <v>318</v>
      </c>
      <c r="AC38" t="str">
        <f t="shared" si="1"/>
        <v>dd客観指標</v>
      </c>
      <c r="AD38" s="1" t="s">
        <v>315</v>
      </c>
    </row>
    <row r="39" spans="16:30">
      <c r="P39" s="29">
        <v>1003</v>
      </c>
      <c r="Q39" t="s">
        <v>194</v>
      </c>
      <c r="R39" s="29">
        <f t="shared" si="0"/>
        <v>1003</v>
      </c>
      <c r="Z39" s="1" t="s">
        <v>57</v>
      </c>
      <c r="AA39" s="1" t="s">
        <v>57</v>
      </c>
      <c r="AB39" t="s">
        <v>319</v>
      </c>
      <c r="AC39" t="str">
        <f t="shared" si="1"/>
        <v>dd市民実感</v>
      </c>
      <c r="AD39" s="1" t="s">
        <v>315</v>
      </c>
    </row>
    <row r="40" spans="16:30">
      <c r="P40" s="29">
        <v>1004</v>
      </c>
      <c r="Q40" t="s">
        <v>195</v>
      </c>
      <c r="R40" s="29">
        <f t="shared" si="0"/>
        <v>1004</v>
      </c>
      <c r="Z40" s="1" t="s">
        <v>57</v>
      </c>
      <c r="AA40" s="1" t="s">
        <v>58</v>
      </c>
      <c r="AB40" t="s">
        <v>318</v>
      </c>
      <c r="AC40" t="str">
        <f t="shared" si="1"/>
        <v>de客観指標</v>
      </c>
      <c r="AD40" s="1" t="s">
        <v>315</v>
      </c>
    </row>
    <row r="41" spans="16:30">
      <c r="P41" s="29">
        <v>1005</v>
      </c>
      <c r="Q41" t="s">
        <v>196</v>
      </c>
      <c r="R41" s="29">
        <f t="shared" si="0"/>
        <v>1005</v>
      </c>
      <c r="Z41" s="1" t="s">
        <v>57</v>
      </c>
      <c r="AA41" s="1" t="s">
        <v>58</v>
      </c>
      <c r="AB41" t="s">
        <v>319</v>
      </c>
      <c r="AC41" t="str">
        <f t="shared" si="1"/>
        <v>de市民実感</v>
      </c>
      <c r="AD41" s="1" t="s">
        <v>316</v>
      </c>
    </row>
    <row r="42" spans="16:30">
      <c r="P42" s="29">
        <v>1006</v>
      </c>
      <c r="Q42" t="s">
        <v>197</v>
      </c>
      <c r="R42" s="29">
        <f t="shared" si="0"/>
        <v>1006</v>
      </c>
      <c r="Z42" s="1" t="s">
        <v>58</v>
      </c>
      <c r="AA42" s="1" t="s">
        <v>54</v>
      </c>
      <c r="AB42" t="s">
        <v>318</v>
      </c>
      <c r="AC42" t="str">
        <f t="shared" si="1"/>
        <v>ea客観指標</v>
      </c>
      <c r="AD42" s="1" t="s">
        <v>314</v>
      </c>
    </row>
    <row r="43" spans="16:30">
      <c r="P43" s="29">
        <v>1101</v>
      </c>
      <c r="Q43" t="s">
        <v>198</v>
      </c>
      <c r="R43" s="29">
        <f t="shared" si="0"/>
        <v>1101</v>
      </c>
      <c r="Z43" s="1" t="s">
        <v>58</v>
      </c>
      <c r="AA43" s="1" t="s">
        <v>54</v>
      </c>
      <c r="AB43" t="s">
        <v>319</v>
      </c>
      <c r="AC43" t="str">
        <f t="shared" si="1"/>
        <v>ea市民実感</v>
      </c>
      <c r="AD43" s="1" t="s">
        <v>314</v>
      </c>
    </row>
    <row r="44" spans="16:30">
      <c r="P44" s="29">
        <v>1102</v>
      </c>
      <c r="Q44" t="s">
        <v>199</v>
      </c>
      <c r="R44" s="29">
        <f t="shared" si="0"/>
        <v>1102</v>
      </c>
      <c r="Z44" s="1" t="s">
        <v>58</v>
      </c>
      <c r="AA44" s="1" t="s">
        <v>55</v>
      </c>
      <c r="AB44" t="s">
        <v>318</v>
      </c>
      <c r="AC44" t="str">
        <f t="shared" si="1"/>
        <v>eb客観指標</v>
      </c>
      <c r="AD44" s="1" t="s">
        <v>315</v>
      </c>
    </row>
    <row r="45" spans="16:30">
      <c r="P45" s="29">
        <v>1103</v>
      </c>
      <c r="Q45" t="s">
        <v>200</v>
      </c>
      <c r="R45" s="29">
        <f t="shared" si="0"/>
        <v>1103</v>
      </c>
      <c r="Z45" s="1" t="s">
        <v>58</v>
      </c>
      <c r="AA45" s="1" t="s">
        <v>55</v>
      </c>
      <c r="AB45" t="s">
        <v>319</v>
      </c>
      <c r="AC45" t="str">
        <f t="shared" si="1"/>
        <v>eb市民実感</v>
      </c>
      <c r="AD45" s="1" t="s">
        <v>314</v>
      </c>
    </row>
    <row r="46" spans="16:30">
      <c r="P46" s="29">
        <v>1201</v>
      </c>
      <c r="Q46" t="s">
        <v>201</v>
      </c>
      <c r="R46" s="29">
        <f t="shared" si="0"/>
        <v>1201</v>
      </c>
      <c r="Z46" s="1" t="s">
        <v>58</v>
      </c>
      <c r="AA46" s="1" t="s">
        <v>56</v>
      </c>
      <c r="AB46" t="s">
        <v>318</v>
      </c>
      <c r="AC46" t="str">
        <f t="shared" si="1"/>
        <v>ec客観指標</v>
      </c>
      <c r="AD46" s="1" t="s">
        <v>315</v>
      </c>
    </row>
    <row r="47" spans="16:30">
      <c r="P47" s="29">
        <v>1202</v>
      </c>
      <c r="Q47" t="s">
        <v>202</v>
      </c>
      <c r="R47" s="29">
        <f t="shared" si="0"/>
        <v>1202</v>
      </c>
      <c r="Z47" s="1" t="s">
        <v>58</v>
      </c>
      <c r="AA47" s="1" t="s">
        <v>56</v>
      </c>
      <c r="AB47" t="s">
        <v>319</v>
      </c>
      <c r="AC47" t="str">
        <f t="shared" si="1"/>
        <v>ec市民実感</v>
      </c>
      <c r="AD47" s="1" t="s">
        <v>315</v>
      </c>
    </row>
    <row r="48" spans="16:30">
      <c r="P48" s="29">
        <v>1203</v>
      </c>
      <c r="Q48" t="s">
        <v>203</v>
      </c>
      <c r="R48" s="29">
        <f t="shared" si="0"/>
        <v>1203</v>
      </c>
      <c r="Z48" s="1" t="s">
        <v>58</v>
      </c>
      <c r="AA48" s="1" t="s">
        <v>57</v>
      </c>
      <c r="AB48" t="s">
        <v>318</v>
      </c>
      <c r="AC48" t="str">
        <f t="shared" si="1"/>
        <v>ed客観指標</v>
      </c>
      <c r="AD48" s="1" t="s">
        <v>316</v>
      </c>
    </row>
    <row r="49" spans="16:30">
      <c r="P49" s="29">
        <v>1301</v>
      </c>
      <c r="Q49" t="s">
        <v>204</v>
      </c>
      <c r="R49" s="29">
        <f t="shared" si="0"/>
        <v>1301</v>
      </c>
      <c r="Z49" s="1" t="s">
        <v>58</v>
      </c>
      <c r="AA49" s="1" t="s">
        <v>57</v>
      </c>
      <c r="AB49" t="s">
        <v>319</v>
      </c>
      <c r="AC49" t="str">
        <f t="shared" si="1"/>
        <v>ed市民実感</v>
      </c>
      <c r="AD49" s="1" t="s">
        <v>315</v>
      </c>
    </row>
    <row r="50" spans="16:30">
      <c r="P50" s="29">
        <v>1302</v>
      </c>
      <c r="Q50" t="s">
        <v>205</v>
      </c>
      <c r="R50" s="29">
        <f t="shared" si="0"/>
        <v>1302</v>
      </c>
      <c r="Z50" s="1" t="s">
        <v>58</v>
      </c>
      <c r="AA50" s="1" t="s">
        <v>58</v>
      </c>
      <c r="AB50" t="s">
        <v>318</v>
      </c>
      <c r="AC50" t="str">
        <f t="shared" si="1"/>
        <v>ee客観指標</v>
      </c>
      <c r="AD50" s="1" t="s">
        <v>316</v>
      </c>
    </row>
    <row r="51" spans="16:30" ht="14.25" thickBot="1">
      <c r="P51" s="29">
        <v>1303</v>
      </c>
      <c r="Q51" t="s">
        <v>206</v>
      </c>
      <c r="R51" s="29">
        <f t="shared" si="0"/>
        <v>1303</v>
      </c>
      <c r="Z51" s="1" t="s">
        <v>58</v>
      </c>
      <c r="AA51" s="1" t="s">
        <v>58</v>
      </c>
      <c r="AB51" t="s">
        <v>319</v>
      </c>
      <c r="AC51" t="str">
        <f t="shared" si="1"/>
        <v>ee市民実感</v>
      </c>
      <c r="AD51" s="1" t="s">
        <v>316</v>
      </c>
    </row>
    <row r="52" spans="16:30" ht="15" thickTop="1" thickBot="1">
      <c r="P52" s="29">
        <v>1304</v>
      </c>
      <c r="Q52" t="s">
        <v>207</v>
      </c>
      <c r="R52" s="29">
        <f t="shared" si="0"/>
        <v>1304</v>
      </c>
      <c r="Z52" s="118" t="s">
        <v>12</v>
      </c>
      <c r="AA52" s="118" t="s">
        <v>15</v>
      </c>
      <c r="AB52" s="119" t="s">
        <v>122</v>
      </c>
      <c r="AC52" s="119" t="str">
        <f t="shared" si="1"/>
        <v>-a客観指標</v>
      </c>
      <c r="AD52" s="118" t="s">
        <v>24</v>
      </c>
    </row>
    <row r="53" spans="16:30" ht="15" thickTop="1" thickBot="1">
      <c r="P53" s="29">
        <v>1401</v>
      </c>
      <c r="Q53" t="s">
        <v>208</v>
      </c>
      <c r="R53" s="29">
        <f t="shared" si="0"/>
        <v>1401</v>
      </c>
      <c r="Z53" s="118" t="s">
        <v>12</v>
      </c>
      <c r="AA53" s="118" t="s">
        <v>15</v>
      </c>
      <c r="AB53" s="119" t="s">
        <v>123</v>
      </c>
      <c r="AC53" s="119" t="str">
        <f t="shared" si="1"/>
        <v>-a市民実感</v>
      </c>
      <c r="AD53" s="118" t="s">
        <v>24</v>
      </c>
    </row>
    <row r="54" spans="16:30" ht="15" thickTop="1" thickBot="1">
      <c r="P54" s="29">
        <v>1402</v>
      </c>
      <c r="Q54" t="s">
        <v>209</v>
      </c>
      <c r="R54" s="29">
        <f t="shared" si="0"/>
        <v>1402</v>
      </c>
      <c r="Z54" s="118" t="s">
        <v>12</v>
      </c>
      <c r="AA54" s="118" t="s">
        <v>11</v>
      </c>
      <c r="AB54" s="119" t="s">
        <v>122</v>
      </c>
      <c r="AC54" s="119" t="str">
        <f t="shared" si="1"/>
        <v>-b客観指標</v>
      </c>
      <c r="AD54" s="118" t="s">
        <v>25</v>
      </c>
    </row>
    <row r="55" spans="16:30" ht="15" thickTop="1" thickBot="1">
      <c r="P55" s="29">
        <v>1501</v>
      </c>
      <c r="Q55" t="s">
        <v>210</v>
      </c>
      <c r="R55" s="29">
        <f t="shared" si="0"/>
        <v>1501</v>
      </c>
      <c r="Z55" s="118" t="s">
        <v>12</v>
      </c>
      <c r="AA55" s="118" t="s">
        <v>11</v>
      </c>
      <c r="AB55" s="119" t="s">
        <v>123</v>
      </c>
      <c r="AC55" s="119" t="str">
        <f t="shared" si="1"/>
        <v>-b市民実感</v>
      </c>
      <c r="AD55" s="118" t="s">
        <v>25</v>
      </c>
    </row>
    <row r="56" spans="16:30" ht="15" thickTop="1" thickBot="1">
      <c r="P56" s="29">
        <v>1502</v>
      </c>
      <c r="Q56" t="s">
        <v>211</v>
      </c>
      <c r="R56" s="29">
        <f t="shared" si="0"/>
        <v>1502</v>
      </c>
      <c r="Z56" s="118" t="s">
        <v>12</v>
      </c>
      <c r="AA56" s="118" t="s">
        <v>10</v>
      </c>
      <c r="AB56" s="119" t="s">
        <v>122</v>
      </c>
      <c r="AC56" s="119" t="str">
        <f t="shared" si="1"/>
        <v>-c客観指標</v>
      </c>
      <c r="AD56" s="118" t="s">
        <v>91</v>
      </c>
    </row>
    <row r="57" spans="16:30" ht="15" thickTop="1" thickBot="1">
      <c r="P57" s="29">
        <v>1503</v>
      </c>
      <c r="Q57" t="s">
        <v>212</v>
      </c>
      <c r="R57" s="29">
        <f t="shared" si="0"/>
        <v>1503</v>
      </c>
      <c r="Z57" s="118" t="s">
        <v>12</v>
      </c>
      <c r="AA57" s="118" t="s">
        <v>10</v>
      </c>
      <c r="AB57" s="119" t="s">
        <v>123</v>
      </c>
      <c r="AC57" s="119" t="str">
        <f t="shared" si="1"/>
        <v>-c市民実感</v>
      </c>
      <c r="AD57" s="118" t="s">
        <v>91</v>
      </c>
    </row>
    <row r="58" spans="16:30" ht="15" thickTop="1" thickBot="1">
      <c r="P58" s="29">
        <v>1601</v>
      </c>
      <c r="Q58" t="s">
        <v>213</v>
      </c>
      <c r="R58" s="29">
        <f t="shared" si="0"/>
        <v>1601</v>
      </c>
      <c r="Z58" s="118" t="s">
        <v>12</v>
      </c>
      <c r="AA58" s="118" t="s">
        <v>50</v>
      </c>
      <c r="AB58" s="119" t="s">
        <v>122</v>
      </c>
      <c r="AC58" s="119" t="str">
        <f t="shared" si="1"/>
        <v>-d客観指標</v>
      </c>
      <c r="AD58" s="118" t="s">
        <v>92</v>
      </c>
    </row>
    <row r="59" spans="16:30" ht="15" thickTop="1" thickBot="1">
      <c r="P59" s="29">
        <v>1602</v>
      </c>
      <c r="Q59" t="s">
        <v>214</v>
      </c>
      <c r="R59" s="29">
        <f t="shared" si="0"/>
        <v>1602</v>
      </c>
      <c r="Z59" s="118" t="s">
        <v>12</v>
      </c>
      <c r="AA59" s="118" t="s">
        <v>50</v>
      </c>
      <c r="AB59" s="119" t="s">
        <v>123</v>
      </c>
      <c r="AC59" s="119" t="str">
        <f t="shared" si="1"/>
        <v>-d市民実感</v>
      </c>
      <c r="AD59" s="118" t="s">
        <v>92</v>
      </c>
    </row>
    <row r="60" spans="16:30" ht="15" thickTop="1" thickBot="1">
      <c r="P60" s="29">
        <v>1603</v>
      </c>
      <c r="Q60" t="s">
        <v>215</v>
      </c>
      <c r="R60" s="29">
        <f t="shared" si="0"/>
        <v>1603</v>
      </c>
      <c r="Z60" s="118" t="s">
        <v>12</v>
      </c>
      <c r="AA60" s="118" t="s">
        <v>49</v>
      </c>
      <c r="AB60" s="119" t="s">
        <v>122</v>
      </c>
      <c r="AC60" s="119" t="str">
        <f t="shared" si="1"/>
        <v>-e客観指標</v>
      </c>
      <c r="AD60" s="118" t="s">
        <v>93</v>
      </c>
    </row>
    <row r="61" spans="16:30" ht="15" thickTop="1" thickBot="1">
      <c r="P61" s="29">
        <v>1604</v>
      </c>
      <c r="Q61" t="s">
        <v>216</v>
      </c>
      <c r="R61" s="29">
        <f t="shared" si="0"/>
        <v>1604</v>
      </c>
      <c r="Z61" s="118" t="s">
        <v>12</v>
      </c>
      <c r="AA61" s="118" t="s">
        <v>49</v>
      </c>
      <c r="AB61" s="119" t="s">
        <v>123</v>
      </c>
      <c r="AC61" s="119" t="str">
        <f t="shared" si="1"/>
        <v>-e市民実感</v>
      </c>
      <c r="AD61" s="118" t="s">
        <v>93</v>
      </c>
    </row>
    <row r="62" spans="16:30" ht="15" thickTop="1" thickBot="1">
      <c r="P62" s="29">
        <v>1701</v>
      </c>
      <c r="Q62" t="s">
        <v>217</v>
      </c>
      <c r="R62" s="29">
        <f t="shared" si="0"/>
        <v>1701</v>
      </c>
      <c r="Z62" s="118" t="s">
        <v>15</v>
      </c>
      <c r="AA62" s="118" t="s">
        <v>12</v>
      </c>
      <c r="AB62" s="119" t="s">
        <v>122</v>
      </c>
      <c r="AC62" s="119" t="str">
        <f t="shared" si="1"/>
        <v>a-客観指標</v>
      </c>
      <c r="AD62" s="118" t="s">
        <v>24</v>
      </c>
    </row>
    <row r="63" spans="16:30" ht="15" thickTop="1" thickBot="1">
      <c r="P63" s="29">
        <v>1702</v>
      </c>
      <c r="Q63" t="s">
        <v>218</v>
      </c>
      <c r="R63" s="29">
        <f t="shared" si="0"/>
        <v>1702</v>
      </c>
      <c r="Z63" s="118" t="s">
        <v>15</v>
      </c>
      <c r="AA63" s="118" t="s">
        <v>12</v>
      </c>
      <c r="AB63" s="119" t="s">
        <v>123</v>
      </c>
      <c r="AC63" s="119" t="str">
        <f t="shared" si="1"/>
        <v>a-市民実感</v>
      </c>
      <c r="AD63" s="118" t="s">
        <v>24</v>
      </c>
    </row>
    <row r="64" spans="16:30" ht="15" thickTop="1" thickBot="1">
      <c r="P64" s="29">
        <v>1703</v>
      </c>
      <c r="Q64" t="s">
        <v>219</v>
      </c>
      <c r="R64" s="29">
        <f t="shared" si="0"/>
        <v>1703</v>
      </c>
      <c r="Z64" s="118" t="s">
        <v>11</v>
      </c>
      <c r="AA64" s="118" t="s">
        <v>12</v>
      </c>
      <c r="AB64" s="119" t="s">
        <v>122</v>
      </c>
      <c r="AC64" s="119" t="str">
        <f t="shared" si="1"/>
        <v>b-客観指標</v>
      </c>
      <c r="AD64" s="118" t="s">
        <v>25</v>
      </c>
    </row>
    <row r="65" spans="16:30" ht="15" thickTop="1" thickBot="1">
      <c r="P65" s="29">
        <v>1704</v>
      </c>
      <c r="Q65" t="s">
        <v>220</v>
      </c>
      <c r="R65" s="29">
        <f t="shared" si="0"/>
        <v>1704</v>
      </c>
      <c r="Z65" s="118" t="s">
        <v>11</v>
      </c>
      <c r="AA65" s="118" t="s">
        <v>12</v>
      </c>
      <c r="AB65" s="119" t="s">
        <v>123</v>
      </c>
      <c r="AC65" s="119" t="str">
        <f t="shared" si="1"/>
        <v>b-市民実感</v>
      </c>
      <c r="AD65" s="118" t="s">
        <v>25</v>
      </c>
    </row>
    <row r="66" spans="16:30" ht="15" thickTop="1" thickBot="1">
      <c r="P66" s="29">
        <v>1801</v>
      </c>
      <c r="Q66" t="s">
        <v>221</v>
      </c>
      <c r="R66" s="29">
        <f t="shared" si="0"/>
        <v>1801</v>
      </c>
      <c r="Z66" s="118" t="s">
        <v>10</v>
      </c>
      <c r="AA66" s="118" t="s">
        <v>12</v>
      </c>
      <c r="AB66" s="119" t="s">
        <v>122</v>
      </c>
      <c r="AC66" s="119" t="str">
        <f t="shared" si="1"/>
        <v>c-客観指標</v>
      </c>
      <c r="AD66" s="118" t="s">
        <v>91</v>
      </c>
    </row>
    <row r="67" spans="16:30" ht="15" thickTop="1" thickBot="1">
      <c r="P67" s="29">
        <v>1802</v>
      </c>
      <c r="Q67" t="s">
        <v>222</v>
      </c>
      <c r="R67" s="29">
        <f t="shared" ref="R67:R115" si="2">P67</f>
        <v>1802</v>
      </c>
      <c r="Z67" s="118" t="s">
        <v>10</v>
      </c>
      <c r="AA67" s="118" t="s">
        <v>12</v>
      </c>
      <c r="AB67" s="119" t="s">
        <v>123</v>
      </c>
      <c r="AC67" s="119" t="str">
        <f t="shared" ref="AC67:AC71" si="3">Z67&amp;AA67&amp;AB67</f>
        <v>c-市民実感</v>
      </c>
      <c r="AD67" s="118" t="s">
        <v>91</v>
      </c>
    </row>
    <row r="68" spans="16:30" ht="15" thickTop="1" thickBot="1">
      <c r="P68" s="29">
        <v>1803</v>
      </c>
      <c r="Q68" t="s">
        <v>223</v>
      </c>
      <c r="R68" s="29">
        <f t="shared" si="2"/>
        <v>1803</v>
      </c>
      <c r="Z68" s="118" t="s">
        <v>50</v>
      </c>
      <c r="AA68" s="118" t="s">
        <v>12</v>
      </c>
      <c r="AB68" s="119" t="s">
        <v>122</v>
      </c>
      <c r="AC68" s="119" t="str">
        <f t="shared" si="3"/>
        <v>d-客観指標</v>
      </c>
      <c r="AD68" s="118" t="s">
        <v>92</v>
      </c>
    </row>
    <row r="69" spans="16:30" ht="15" thickTop="1" thickBot="1">
      <c r="P69" s="29">
        <v>1901</v>
      </c>
      <c r="Q69" t="s">
        <v>224</v>
      </c>
      <c r="R69" s="29">
        <f t="shared" si="2"/>
        <v>1901</v>
      </c>
      <c r="Z69" s="118" t="s">
        <v>50</v>
      </c>
      <c r="AA69" s="118" t="s">
        <v>12</v>
      </c>
      <c r="AB69" s="119" t="s">
        <v>123</v>
      </c>
      <c r="AC69" s="119" t="str">
        <f t="shared" si="3"/>
        <v>d-市民実感</v>
      </c>
      <c r="AD69" s="118" t="s">
        <v>92</v>
      </c>
    </row>
    <row r="70" spans="16:30" ht="15" thickTop="1" thickBot="1">
      <c r="P70" s="29">
        <v>1902</v>
      </c>
      <c r="Q70" t="s">
        <v>225</v>
      </c>
      <c r="R70" s="29">
        <f t="shared" si="2"/>
        <v>1902</v>
      </c>
      <c r="Z70" s="118" t="s">
        <v>49</v>
      </c>
      <c r="AA70" s="118" t="s">
        <v>12</v>
      </c>
      <c r="AB70" s="119" t="s">
        <v>122</v>
      </c>
      <c r="AC70" s="119" t="str">
        <f t="shared" si="3"/>
        <v>e-客観指標</v>
      </c>
      <c r="AD70" s="118" t="s">
        <v>93</v>
      </c>
    </row>
    <row r="71" spans="16:30" ht="15" thickTop="1" thickBot="1">
      <c r="P71" s="29">
        <v>1903</v>
      </c>
      <c r="Q71" t="s">
        <v>226</v>
      </c>
      <c r="R71" s="29">
        <f t="shared" si="2"/>
        <v>1903</v>
      </c>
      <c r="Z71" s="118" t="s">
        <v>49</v>
      </c>
      <c r="AA71" s="118" t="s">
        <v>12</v>
      </c>
      <c r="AB71" s="119" t="s">
        <v>123</v>
      </c>
      <c r="AC71" s="119" t="str">
        <f t="shared" si="3"/>
        <v>e-市民実感</v>
      </c>
      <c r="AD71" s="118" t="s">
        <v>93</v>
      </c>
    </row>
    <row r="72" spans="16:30" ht="14.25" thickTop="1">
      <c r="P72" s="29">
        <v>1904</v>
      </c>
      <c r="Q72" t="s">
        <v>227</v>
      </c>
      <c r="R72" s="29">
        <f t="shared" si="2"/>
        <v>1904</v>
      </c>
    </row>
    <row r="73" spans="16:30">
      <c r="P73" s="29">
        <v>2001</v>
      </c>
      <c r="Q73" t="s">
        <v>228</v>
      </c>
      <c r="R73" s="29">
        <f t="shared" si="2"/>
        <v>2001</v>
      </c>
    </row>
    <row r="74" spans="16:30">
      <c r="P74" s="29">
        <v>2002</v>
      </c>
      <c r="Q74" t="s">
        <v>229</v>
      </c>
      <c r="R74" s="29">
        <f t="shared" si="2"/>
        <v>2002</v>
      </c>
    </row>
    <row r="75" spans="16:30">
      <c r="P75" s="29">
        <v>2003</v>
      </c>
      <c r="Q75" t="s">
        <v>230</v>
      </c>
      <c r="R75" s="29">
        <f t="shared" si="2"/>
        <v>2003</v>
      </c>
    </row>
    <row r="76" spans="16:30">
      <c r="P76" s="29">
        <v>2004</v>
      </c>
      <c r="Q76" t="s">
        <v>231</v>
      </c>
      <c r="R76" s="29">
        <f t="shared" si="2"/>
        <v>2004</v>
      </c>
    </row>
    <row r="77" spans="16:30">
      <c r="P77" s="29">
        <v>2005</v>
      </c>
      <c r="Q77" t="s">
        <v>232</v>
      </c>
      <c r="R77" s="29">
        <f t="shared" si="2"/>
        <v>2005</v>
      </c>
    </row>
    <row r="78" spans="16:30">
      <c r="P78" s="29">
        <v>2101</v>
      </c>
      <c r="Q78" t="s">
        <v>233</v>
      </c>
      <c r="R78" s="29">
        <f t="shared" si="2"/>
        <v>2101</v>
      </c>
    </row>
    <row r="79" spans="16:30">
      <c r="P79" s="29">
        <v>2102</v>
      </c>
      <c r="Q79" t="s">
        <v>234</v>
      </c>
      <c r="R79" s="29">
        <f t="shared" si="2"/>
        <v>2102</v>
      </c>
    </row>
    <row r="80" spans="16:30">
      <c r="P80" s="29">
        <v>2103</v>
      </c>
      <c r="Q80" t="s">
        <v>235</v>
      </c>
      <c r="R80" s="29">
        <f t="shared" si="2"/>
        <v>2103</v>
      </c>
    </row>
    <row r="81" spans="16:18">
      <c r="P81" s="29">
        <v>2104</v>
      </c>
      <c r="Q81" t="s">
        <v>236</v>
      </c>
      <c r="R81" s="29">
        <f t="shared" si="2"/>
        <v>2104</v>
      </c>
    </row>
    <row r="82" spans="16:18">
      <c r="P82" s="29">
        <v>2105</v>
      </c>
      <c r="Q82" t="s">
        <v>237</v>
      </c>
      <c r="R82" s="29">
        <f t="shared" si="2"/>
        <v>2105</v>
      </c>
    </row>
    <row r="83" spans="16:18">
      <c r="P83" s="29">
        <v>2106</v>
      </c>
      <c r="Q83" t="s">
        <v>238</v>
      </c>
      <c r="R83" s="29">
        <f t="shared" si="2"/>
        <v>2106</v>
      </c>
    </row>
    <row r="84" spans="16:18">
      <c r="P84" s="29">
        <v>2201</v>
      </c>
      <c r="Q84" t="s">
        <v>239</v>
      </c>
      <c r="R84" s="29">
        <f t="shared" si="2"/>
        <v>2201</v>
      </c>
    </row>
    <row r="85" spans="16:18">
      <c r="P85" s="29">
        <v>2202</v>
      </c>
      <c r="Q85" t="s">
        <v>240</v>
      </c>
      <c r="R85" s="29">
        <f t="shared" si="2"/>
        <v>2202</v>
      </c>
    </row>
    <row r="86" spans="16:18">
      <c r="P86" s="29">
        <v>2203</v>
      </c>
      <c r="Q86" t="s">
        <v>241</v>
      </c>
      <c r="R86" s="29">
        <f t="shared" si="2"/>
        <v>2203</v>
      </c>
    </row>
    <row r="87" spans="16:18">
      <c r="P87" s="29">
        <v>2204</v>
      </c>
      <c r="Q87" t="s">
        <v>242</v>
      </c>
      <c r="R87" s="29">
        <f t="shared" si="2"/>
        <v>2204</v>
      </c>
    </row>
    <row r="88" spans="16:18">
      <c r="P88" s="29">
        <v>2205</v>
      </c>
      <c r="Q88" t="s">
        <v>243</v>
      </c>
      <c r="R88" s="29">
        <f t="shared" si="2"/>
        <v>2205</v>
      </c>
    </row>
    <row r="89" spans="16:18">
      <c r="P89" s="29">
        <v>2206</v>
      </c>
      <c r="Q89" t="s">
        <v>244</v>
      </c>
      <c r="R89" s="29">
        <f t="shared" si="2"/>
        <v>2206</v>
      </c>
    </row>
    <row r="90" spans="16:18">
      <c r="P90" s="29">
        <v>2301</v>
      </c>
      <c r="Q90" t="s">
        <v>245</v>
      </c>
      <c r="R90" s="29">
        <f t="shared" si="2"/>
        <v>2301</v>
      </c>
    </row>
    <row r="91" spans="16:18">
      <c r="P91" s="29">
        <v>2302</v>
      </c>
      <c r="Q91" t="s">
        <v>246</v>
      </c>
      <c r="R91" s="29">
        <f t="shared" si="2"/>
        <v>2302</v>
      </c>
    </row>
    <row r="92" spans="16:18">
      <c r="P92" s="29">
        <v>2303</v>
      </c>
      <c r="Q92" t="s">
        <v>247</v>
      </c>
      <c r="R92" s="29">
        <f t="shared" si="2"/>
        <v>2303</v>
      </c>
    </row>
    <row r="93" spans="16:18">
      <c r="P93" s="29">
        <v>2304</v>
      </c>
      <c r="Q93" t="s">
        <v>248</v>
      </c>
      <c r="R93" s="29">
        <f t="shared" si="2"/>
        <v>2304</v>
      </c>
    </row>
    <row r="94" spans="16:18">
      <c r="P94" s="29">
        <v>2401</v>
      </c>
      <c r="Q94" t="s">
        <v>249</v>
      </c>
      <c r="R94" s="29">
        <f t="shared" si="2"/>
        <v>2401</v>
      </c>
    </row>
    <row r="95" spans="16:18">
      <c r="P95" s="29">
        <v>2402</v>
      </c>
      <c r="Q95" t="s">
        <v>250</v>
      </c>
      <c r="R95" s="29">
        <f t="shared" si="2"/>
        <v>2402</v>
      </c>
    </row>
    <row r="96" spans="16:18">
      <c r="P96" s="29">
        <v>2403</v>
      </c>
      <c r="Q96" t="s">
        <v>251</v>
      </c>
      <c r="R96" s="29">
        <f t="shared" si="2"/>
        <v>2403</v>
      </c>
    </row>
    <row r="97" spans="16:18">
      <c r="P97" s="29">
        <v>2404</v>
      </c>
      <c r="Q97" t="s">
        <v>252</v>
      </c>
      <c r="R97" s="29">
        <f t="shared" si="2"/>
        <v>2404</v>
      </c>
    </row>
    <row r="98" spans="16:18">
      <c r="P98" s="29">
        <v>2405</v>
      </c>
      <c r="Q98" t="s">
        <v>253</v>
      </c>
      <c r="R98" s="29">
        <f t="shared" si="2"/>
        <v>2405</v>
      </c>
    </row>
    <row r="99" spans="16:18">
      <c r="P99" s="29">
        <v>2406</v>
      </c>
      <c r="Q99" t="s">
        <v>254</v>
      </c>
      <c r="R99" s="29">
        <f t="shared" si="2"/>
        <v>2406</v>
      </c>
    </row>
    <row r="100" spans="16:18">
      <c r="P100" s="29">
        <v>2407</v>
      </c>
      <c r="Q100" t="s">
        <v>255</v>
      </c>
      <c r="R100" s="29">
        <f t="shared" si="2"/>
        <v>2407</v>
      </c>
    </row>
    <row r="101" spans="16:18">
      <c r="P101" s="29">
        <v>2501</v>
      </c>
      <c r="Q101" t="s">
        <v>256</v>
      </c>
      <c r="R101" s="29">
        <f t="shared" si="2"/>
        <v>2501</v>
      </c>
    </row>
    <row r="102" spans="16:18">
      <c r="P102" s="29">
        <v>2502</v>
      </c>
      <c r="Q102" t="s">
        <v>257</v>
      </c>
      <c r="R102" s="29">
        <f t="shared" si="2"/>
        <v>2502</v>
      </c>
    </row>
    <row r="103" spans="16:18">
      <c r="P103" s="29">
        <v>2503</v>
      </c>
      <c r="Q103" t="s">
        <v>258</v>
      </c>
      <c r="R103" s="29">
        <f t="shared" si="2"/>
        <v>2503</v>
      </c>
    </row>
    <row r="104" spans="16:18">
      <c r="P104" s="29">
        <v>2504</v>
      </c>
      <c r="Q104" t="s">
        <v>259</v>
      </c>
      <c r="R104" s="29">
        <f t="shared" si="2"/>
        <v>2504</v>
      </c>
    </row>
    <row r="105" spans="16:18">
      <c r="P105" s="29">
        <v>2601</v>
      </c>
      <c r="Q105" t="s">
        <v>260</v>
      </c>
      <c r="R105" s="29">
        <f t="shared" si="2"/>
        <v>2601</v>
      </c>
    </row>
    <row r="106" spans="16:18">
      <c r="P106" s="29">
        <v>2602</v>
      </c>
      <c r="Q106" t="s">
        <v>261</v>
      </c>
      <c r="R106" s="29">
        <f t="shared" si="2"/>
        <v>2602</v>
      </c>
    </row>
    <row r="107" spans="16:18">
      <c r="P107" s="29">
        <v>2603</v>
      </c>
      <c r="Q107" t="s">
        <v>262</v>
      </c>
      <c r="R107" s="29">
        <f t="shared" si="2"/>
        <v>2603</v>
      </c>
    </row>
    <row r="108" spans="16:18">
      <c r="P108" s="29">
        <v>2604</v>
      </c>
      <c r="Q108" t="s">
        <v>263</v>
      </c>
      <c r="R108" s="29">
        <f t="shared" si="2"/>
        <v>2604</v>
      </c>
    </row>
    <row r="109" spans="16:18">
      <c r="P109" s="29">
        <v>2701</v>
      </c>
      <c r="Q109" t="s">
        <v>264</v>
      </c>
      <c r="R109" s="29">
        <f t="shared" si="2"/>
        <v>2701</v>
      </c>
    </row>
    <row r="110" spans="16:18">
      <c r="P110" s="29">
        <v>2702</v>
      </c>
      <c r="Q110" t="s">
        <v>265</v>
      </c>
      <c r="R110" s="29">
        <f t="shared" si="2"/>
        <v>2702</v>
      </c>
    </row>
    <row r="111" spans="16:18">
      <c r="P111" s="29">
        <v>2703</v>
      </c>
      <c r="Q111" t="s">
        <v>266</v>
      </c>
      <c r="R111" s="29">
        <f t="shared" si="2"/>
        <v>2703</v>
      </c>
    </row>
    <row r="112" spans="16:18">
      <c r="P112" s="29">
        <v>2704</v>
      </c>
      <c r="Q112" t="s">
        <v>267</v>
      </c>
      <c r="R112" s="29">
        <f t="shared" si="2"/>
        <v>2704</v>
      </c>
    </row>
    <row r="113" spans="16:18">
      <c r="P113" s="29">
        <v>2705</v>
      </c>
      <c r="Q113" t="s">
        <v>268</v>
      </c>
      <c r="R113" s="29">
        <f t="shared" si="2"/>
        <v>2705</v>
      </c>
    </row>
    <row r="114" spans="16:18">
      <c r="P114" s="29">
        <v>2706</v>
      </c>
      <c r="Q114" t="s">
        <v>269</v>
      </c>
      <c r="R114" s="29">
        <f t="shared" si="2"/>
        <v>2706</v>
      </c>
    </row>
    <row r="115" spans="16:18">
      <c r="P115" s="29">
        <v>2707</v>
      </c>
      <c r="Q115" t="s">
        <v>270</v>
      </c>
      <c r="R115" s="29">
        <f t="shared" si="2"/>
        <v>2707</v>
      </c>
    </row>
  </sheetData>
  <phoneticPr fontId="39"/>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13</vt:i4>
      </vt:variant>
    </vt:vector>
  </HeadingPairs>
  <TitlesOfParts>
    <vt:vector size="21" baseType="lpstr">
      <vt:lpstr>01政策評価 (見方)</vt:lpstr>
      <vt:lpstr>01政策評価</vt:lpstr>
      <vt:lpstr>02政策の客観指標</vt:lpstr>
      <vt:lpstr>03施策評価 (見方)</vt:lpstr>
      <vt:lpstr>03施策評価</vt:lpstr>
      <vt:lpstr>04施策の客観指標</vt:lpstr>
      <vt:lpstr>05市民生活実感調査</vt:lpstr>
      <vt:lpstr>プルダウン</vt:lpstr>
      <vt:lpstr>'01政策評価'!Print_Area</vt:lpstr>
      <vt:lpstr>'01政策評価 (見方)'!Print_Area</vt:lpstr>
      <vt:lpstr>'02政策の客観指標'!Print_Area</vt:lpstr>
      <vt:lpstr>'03施策評価'!Print_Area</vt:lpstr>
      <vt:lpstr>'03施策評価 (見方)'!Print_Area</vt:lpstr>
      <vt:lpstr>'04施策の客観指標'!Print_Area</vt:lpstr>
      <vt:lpstr>'05市民生活実感調査'!Print_Area</vt:lpstr>
      <vt:lpstr>'01政策評価'!Print_Titles</vt:lpstr>
      <vt:lpstr>'01政策評価 (見方)'!Print_Titles</vt:lpstr>
      <vt:lpstr>'02政策の客観指標'!Print_Titles</vt:lpstr>
      <vt:lpstr>'03施策評価'!Print_Titles</vt:lpstr>
      <vt:lpstr>'03施策評価 (見方)'!Print_Titles</vt:lpstr>
      <vt:lpstr>'04施策の客観指標'!Print_Titles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萩坂綾子</dc:creator>
  <cp:lastModifiedBy>Kyoto</cp:lastModifiedBy>
  <cp:lastPrinted>2026-08-24T01:51:40Z</cp:lastPrinted>
  <dcterms:created xsi:type="dcterms:W3CDTF">2020-11-15T17:32:30Z</dcterms:created>
  <dcterms:modified xsi:type="dcterms:W3CDTF">2026-09-07T00:56:12Z</dcterms:modified>
</cp:coreProperties>
</file>